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ExcelInputs\"/>
    </mc:Choice>
  </mc:AlternateContent>
  <xr:revisionPtr revIDLastSave="0" documentId="13_ncr:1_{796F9871-143D-4BA6-9532-950AB2278B58}" xr6:coauthVersionLast="45" xr6:coauthVersionMax="47" xr10:uidLastSave="{00000000-0000-0000-0000-000000000000}"/>
  <bookViews>
    <workbookView xWindow="28680" yWindow="-120" windowWidth="29040" windowHeight="15840" tabRatio="728" xr2:uid="{CF6B8CA4-6C7A-4D7D-8417-70DC8A1C2F63}"/>
  </bookViews>
  <sheets>
    <sheet name="Experiment" sheetId="1" r:id="rId1"/>
    <sheet name="DataMaster" sheetId="4" r:id="rId2"/>
    <sheet name="DataAutumn" sheetId="8" r:id="rId3"/>
    <sheet name="DataWinter" sheetId="7" r:id="rId4"/>
    <sheet name="DataSpring" sheetId="6" r:id="rId5"/>
    <sheet name="Change log" sheetId="2" r:id="rId6"/>
    <sheet name="Run Report" sheetId="3" r:id="rId7"/>
    <sheet name="SA variables" sheetId="5" r:id="rId8"/>
  </sheets>
  <definedNames>
    <definedName name="_xlnm._FilterDatabase" localSheetId="0" hidden="1">Experiment!$A$4:$OU$322</definedName>
    <definedName name="_xlnm._FilterDatabase" localSheetId="6" hidden="1">'Run Report'!$A$2:$H$76</definedName>
    <definedName name="_xlnm._FilterDatabase" localSheetId="7" hidden="1">'SA variables'!$A$4:$O$202</definedName>
    <definedName name="d.Region">DataMaster!$C$6</definedName>
    <definedName name="d.RegionName">DataMaster!$D$6</definedName>
    <definedName name="d.TOL" localSheetId="2">DataAutumn!$C$4</definedName>
    <definedName name="d.TOL" localSheetId="1">DataMaster!$C$4</definedName>
    <definedName name="d.TOL" localSheetId="4">DataSpring!$C$4</definedName>
    <definedName name="d.TOL" localSheetId="3">DataWinter!$C$4</definedName>
    <definedName name="D.TOLDesc" localSheetId="2">DataAutumn!$D$4</definedName>
    <definedName name="D.TOLDesc" localSheetId="1">DataMaster!$D$4</definedName>
    <definedName name="D.TOLDesc" localSheetId="4">DataSpring!$D$4</definedName>
    <definedName name="D.TOLDesc" localSheetId="3">DataWinter!$D$4</definedName>
    <definedName name="ExpData">Experiment!$A$5:$OU$321</definedName>
    <definedName name="ExptNo">Experiment!$C$7</definedName>
    <definedName name="i.AdultDrys" localSheetId="2">DataAutumn!$O$86:$R$86</definedName>
    <definedName name="i.AdultDrys" localSheetId="4">DataSpring!$O$86:$R$86</definedName>
    <definedName name="i.AdultDrys" localSheetId="3">DataWinter!$O$86:$R$86</definedName>
    <definedName name="i.Age_days">DataMaster!$H$210:$H$215</definedName>
    <definedName name="i.AgeJ">DataMaster!$C$210:$C$215</definedName>
    <definedName name="i.all_rot_yield">DataMaster!$K$123:$K$125</definedName>
    <definedName name="i.BMToffset_r1">DataMaster!$F$39</definedName>
    <definedName name="i.BMToffset_r2">DataMaster!$G$39</definedName>
    <definedName name="i.casual_ub">DataMaster!$H$123:$H$125</definedName>
    <definedName name="i.conservation">DataMaster!$C$233:$E$235</definedName>
    <definedName name="i.cropgraze_inc">DataMaster!$J$123:$J$125</definedName>
    <definedName name="i.DOY">DataMaster!$F$117:$F$119</definedName>
    <definedName name="i.end_joining">DataMaster!$C$13:$T$13</definedName>
    <definedName name="i.FlkStrctr">DataMaster!$C$149:$P$152</definedName>
    <definedName name="i.FS_Strategy">DataMaster!$C$247:$AO$252</definedName>
    <definedName name="i.FS_StrategyIndices" localSheetId="2">DataAutumn!$C$228:$AO$229</definedName>
    <definedName name="i.FS_StrategyIndices" localSheetId="4">DataSpring!$C$228:$AO$229</definedName>
    <definedName name="i.FS_StrategyIndices" localSheetId="3">DataWinter!$C$228:$AO$229</definedName>
    <definedName name="i.GenotypeDesc">DataMaster!$R$149:$R$152</definedName>
    <definedName name="i.GrainPrices">DataMaster!$J$92:$J$95</definedName>
    <definedName name="i.GrainPrices_k">DataMaster!$K$92:$K$95</definedName>
    <definedName name="i.interest_rate">DataMaster!$F$123:$F$125</definedName>
    <definedName name="i.LMU_Area">DataMaster!$C$159:$DR$162</definedName>
    <definedName name="i.LMU_Slice">DataMaster!$C$158:$DR$158</definedName>
    <definedName name="i.LTWFeedIndices_BBB" localSheetId="2">DataAutumn!$P$337:$CN$337</definedName>
    <definedName name="i.LTWFeedIndices_BBB" localSheetId="4">DataSpring!$P$337:$CN$337</definedName>
    <definedName name="i.LTWFeedIndices_BBB" localSheetId="3">DataWinter!$P$337:$CN$337</definedName>
    <definedName name="i.LTWFeedIndices_BMT" localSheetId="2">DataAutumn!$P$339:$CN$339</definedName>
    <definedName name="i.LTWFeedIndices_BMT" localSheetId="4">DataSpring!$P$339:$CN$339</definedName>
    <definedName name="i.LTWFeedIndices_BMT" localSheetId="3">DataWinter!$P$339:$CN$339</definedName>
    <definedName name="i.LTWFeedLevels">DataMaster!$P$357:$AA$708</definedName>
    <definedName name="i.mach_option">DataMaster!$E$123:$E$125</definedName>
    <definedName name="i.meatgrid">DataMaster!$C$98:$P$105</definedName>
    <definedName name="i.MeatPrices">DataMaster!$I$92:$I$95</definedName>
    <definedName name="i.minroe">DataMaster!$C$123:$C$126</definedName>
    <definedName name="i.model_structure">DataMaster!$C$43:$H$45</definedName>
    <definedName name="i.opp_cost_capital">DataMaster!$G$123:$G$125</definedName>
    <definedName name="i.OptLTWAdj" localSheetId="2">DataAutumn!$C$273:$R$326</definedName>
    <definedName name="i.OptLTWAdj" localSheetId="4">DataSpring!$C$273:$R$326</definedName>
    <definedName name="i.OptLTWAdj" localSheetId="3">DataWinter!$C$273:$R$326</definedName>
    <definedName name="i.OptLWCJadj" localSheetId="2">DataAutumn!$S$243:$BN$266</definedName>
    <definedName name="i.OptLWCJadj" localSheetId="4">DataSpring!$S$243:$BN$266</definedName>
    <definedName name="i.OptLWCJadj" localSheetId="3">DataWinter!$S$243:$BN$266</definedName>
    <definedName name="i.overdraw">DataMaster!$D$123:$D$126</definedName>
    <definedName name="i.pasture_prod">DataMaster!$L$123:$L$125</definedName>
    <definedName name="i.PdkAlloc">DataMaster!$C$62</definedName>
    <definedName name="i.Periods">DataMaster!$B$11:$T$37</definedName>
    <definedName name="i.PGRscalar">DataMaster!$M$59:$AP$59</definedName>
    <definedName name="i.pi_yatf">DataMaster!$L$767:$L$769</definedName>
    <definedName name="i.PJFeedIndices" localSheetId="2">DataAutumn!$P$344:$CN$344</definedName>
    <definedName name="i.PJFeedIndices" localSheetId="4">DataSpring!$P$344:$CN$344</definedName>
    <definedName name="i.PJFeedIndices" localSheetId="3">DataWinter!$P$344:$CN$344</definedName>
    <definedName name="i.Region_Desc">DataMaster!$W$3:$W$5</definedName>
    <definedName name="i.risk_aversion">DataMaster!$B$131:$G$135</definedName>
    <definedName name="i.RR_scenario">DataMaster!$E$141:$J$143</definedName>
    <definedName name="i.seedharv_casual_ub">DataMaster!$I$123:$I$125</definedName>
    <definedName name="i.slices_ffcfw">DataMaster!$U$11:$AL$17</definedName>
    <definedName name="i.std_prices">DataMaster!$C$92:$F$92</definedName>
    <definedName name="i.StdELMan">DataMaster!$C$727:$N$762</definedName>
    <definedName name="i.TOL">DataMaster!$C$117:$C$119</definedName>
    <definedName name="i.TOL_Desc">DataMaster!$X$3:$X$5</definedName>
    <definedName name="i.TOL_indices">DataMaster!$D$117:$E$119</definedName>
    <definedName name="i.TOLoffset_r1">DataMaster!$C$39</definedName>
    <definedName name="i.TOLoffset_r2">DataMaster!$D$39</definedName>
    <definedName name="i.UserPeriod0">DataMaster!$C$221:$E$226</definedName>
    <definedName name="i.Value_MeatPercentile">DataMaster!$C$775</definedName>
    <definedName name="i.Value_MeatPickle">DataMaster!$J$767:$J$773</definedName>
    <definedName name="i.Value_MeatScalar">DataMaster!$C$767:$C$773</definedName>
    <definedName name="i.Value_Mortality">DataMaster!$F$767:$H$770</definedName>
    <definedName name="i.Value_rr">DataMaster!$E$767:$E$770</definedName>
    <definedName name="i.WoolPrices">DataMaster!$H$92:$H$95</definedName>
    <definedName name="i_dryman">DataMaster!$C$68:$V$83</definedName>
    <definedName name="i_mortalityx">DataMaster!$C$715:$D$722</definedName>
    <definedName name="i_ProdnCal_Mat">DataMaster!$C$53:$K$55</definedName>
    <definedName name="i_ProdnCal_Mer">DataMaster!$C$50:$K$52</definedName>
    <definedName name="LMU_Data">DataMaster!$C$165:$AU$204</definedName>
  </definedNames>
  <calcPr calcId="191029" calcMode="manual"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87" i="1" l="1"/>
  <c r="AC87" i="1"/>
  <c r="A87" i="1"/>
  <c r="G86" i="1"/>
  <c r="A86" i="1"/>
  <c r="DW85" i="1"/>
  <c r="DV85" i="1"/>
  <c r="G85" i="1"/>
  <c r="A85" i="1"/>
  <c r="DW84" i="1"/>
  <c r="DV84" i="1"/>
  <c r="G84" i="1"/>
  <c r="A84" i="1"/>
  <c r="DW83" i="1"/>
  <c r="DV83" i="1"/>
  <c r="CG83" i="1"/>
  <c r="CG84" i="1" s="1"/>
  <c r="CG85" i="1" s="1"/>
  <c r="CE83" i="1"/>
  <c r="CE84" i="1" s="1"/>
  <c r="CE85" i="1" s="1"/>
  <c r="CE86" i="1" s="1"/>
  <c r="CC83" i="1"/>
  <c r="CC84" i="1" s="1"/>
  <c r="CC85" i="1" s="1"/>
  <c r="CC86" i="1" s="1"/>
  <c r="AV83" i="1"/>
  <c r="AV84" i="1" s="1"/>
  <c r="AV85" i="1" s="1"/>
  <c r="AV86" i="1" s="1"/>
  <c r="AU83" i="1"/>
  <c r="AU84" i="1" s="1"/>
  <c r="AU85" i="1" s="1"/>
  <c r="AU86" i="1" s="1"/>
  <c r="AT83" i="1"/>
  <c r="AT84" i="1" s="1"/>
  <c r="AT85" i="1" s="1"/>
  <c r="AT86" i="1" s="1"/>
  <c r="AS83" i="1"/>
  <c r="AS84" i="1" s="1"/>
  <c r="AS85" i="1" s="1"/>
  <c r="AS86" i="1" s="1"/>
  <c r="AR83" i="1"/>
  <c r="AR84" i="1" s="1"/>
  <c r="AR85" i="1" s="1"/>
  <c r="AR86" i="1" s="1"/>
  <c r="AQ83" i="1"/>
  <c r="AQ84" i="1" s="1"/>
  <c r="AQ85" i="1" s="1"/>
  <c r="AQ86" i="1" s="1"/>
  <c r="AP83" i="1"/>
  <c r="AP84" i="1" s="1"/>
  <c r="AP85" i="1" s="1"/>
  <c r="AP86" i="1" s="1"/>
  <c r="AO83" i="1"/>
  <c r="AO84" i="1" s="1"/>
  <c r="AO85" i="1" s="1"/>
  <c r="AO86" i="1" s="1"/>
  <c r="G83" i="1"/>
  <c r="A83" i="1"/>
  <c r="KM82" i="1"/>
  <c r="KM83" i="1" s="1"/>
  <c r="KM84" i="1" s="1"/>
  <c r="KM85" i="1" s="1"/>
  <c r="KM86" i="1" s="1"/>
  <c r="KL82" i="1"/>
  <c r="KL83" i="1" s="1"/>
  <c r="KL84" i="1" s="1"/>
  <c r="KL85" i="1" s="1"/>
  <c r="KL86" i="1" s="1"/>
  <c r="KK82" i="1"/>
  <c r="KK83" i="1" s="1"/>
  <c r="KK84" i="1" s="1"/>
  <c r="KK85" i="1" s="1"/>
  <c r="KK86" i="1" s="1"/>
  <c r="KJ82" i="1"/>
  <c r="KJ83" i="1" s="1"/>
  <c r="KJ84" i="1" s="1"/>
  <c r="KJ85" i="1" s="1"/>
  <c r="KJ86" i="1" s="1"/>
  <c r="KI82" i="1"/>
  <c r="KI83" i="1" s="1"/>
  <c r="KI84" i="1" s="1"/>
  <c r="KI85" i="1" s="1"/>
  <c r="KI86" i="1" s="1"/>
  <c r="KH82" i="1"/>
  <c r="KH83" i="1" s="1"/>
  <c r="KH84" i="1" s="1"/>
  <c r="KH85" i="1" s="1"/>
  <c r="KH86" i="1" s="1"/>
  <c r="KG82" i="1"/>
  <c r="KG83" i="1" s="1"/>
  <c r="KG84" i="1" s="1"/>
  <c r="KG85" i="1" s="1"/>
  <c r="KG86" i="1" s="1"/>
  <c r="KF82" i="1"/>
  <c r="KF83" i="1" s="1"/>
  <c r="KF84" i="1" s="1"/>
  <c r="DW82" i="1"/>
  <c r="DV82" i="1"/>
  <c r="DU82" i="1"/>
  <c r="AE82" i="1"/>
  <c r="AE83" i="1" s="1"/>
  <c r="AE84" i="1" s="1"/>
  <c r="AE85" i="1" s="1"/>
  <c r="AD82" i="1"/>
  <c r="AD83" i="1" s="1"/>
  <c r="AD84" i="1" s="1"/>
  <c r="AD85" i="1" s="1"/>
  <c r="AC82" i="1"/>
  <c r="AC83" i="1" s="1"/>
  <c r="AC84" i="1" s="1"/>
  <c r="AC85" i="1" s="1"/>
  <c r="AB82" i="1"/>
  <c r="AB83" i="1" s="1"/>
  <c r="AB84" i="1" s="1"/>
  <c r="AB85" i="1" s="1"/>
  <c r="AA82" i="1"/>
  <c r="AA83" i="1" s="1"/>
  <c r="AA84" i="1" s="1"/>
  <c r="AA85" i="1" s="1"/>
  <c r="Z82" i="1"/>
  <c r="Z83" i="1" s="1"/>
  <c r="Z84" i="1" s="1"/>
  <c r="Z85" i="1" s="1"/>
  <c r="Y82" i="1"/>
  <c r="Y83" i="1" s="1"/>
  <c r="Y84" i="1" s="1"/>
  <c r="Y85" i="1" s="1"/>
  <c r="W82" i="1"/>
  <c r="W83" i="1" s="1"/>
  <c r="T82" i="1"/>
  <c r="T83" i="1" s="1"/>
  <c r="T84" i="1" s="1"/>
  <c r="T85" i="1" s="1"/>
  <c r="T86" i="1" s="1"/>
  <c r="S82" i="1"/>
  <c r="R82" i="1"/>
  <c r="R83" i="1" s="1"/>
  <c r="R84" i="1" s="1"/>
  <c r="R85" i="1" s="1"/>
  <c r="R86" i="1" s="1"/>
  <c r="Q82" i="1"/>
  <c r="P82" i="1"/>
  <c r="P83" i="1" s="1"/>
  <c r="P84" i="1" s="1"/>
  <c r="P85" i="1" s="1"/>
  <c r="P86" i="1" s="1"/>
  <c r="O82" i="1"/>
  <c r="JV82" i="1" s="1"/>
  <c r="N82" i="1"/>
  <c r="JS82" i="1" s="1"/>
  <c r="M82" i="1"/>
  <c r="LB82" i="1" s="1"/>
  <c r="L82" i="1"/>
  <c r="I82" i="1"/>
  <c r="I83" i="1" s="1"/>
  <c r="I84" i="1" s="1"/>
  <c r="I85" i="1" s="1"/>
  <c r="I86" i="1" s="1"/>
  <c r="H82" i="1"/>
  <c r="BB82" i="1" s="1"/>
  <c r="G82" i="1"/>
  <c r="B82" i="1"/>
  <c r="LE82" i="1" s="1"/>
  <c r="A82" i="1"/>
  <c r="ML81" i="1" a="1"/>
  <c r="ML81" i="1" s="1"/>
  <c r="MK81" i="1" a="1"/>
  <c r="MK81" i="1" s="1"/>
  <c r="MJ81" i="1" a="1"/>
  <c r="MJ81" i="1" s="1"/>
  <c r="MI81" i="1" a="1"/>
  <c r="MI81" i="1" s="1"/>
  <c r="MH81" i="1" a="1"/>
  <c r="MH81" i="1" s="1"/>
  <c r="MG81" i="1" a="1"/>
  <c r="MG81" i="1" s="1"/>
  <c r="MF81" i="1" a="1"/>
  <c r="MF81" i="1" s="1"/>
  <c r="ME81" i="1" a="1"/>
  <c r="ME81" i="1" s="1"/>
  <c r="MD81" i="1"/>
  <c r="MB81" i="1" a="1"/>
  <c r="MB81" i="1" s="1"/>
  <c r="MA81" i="1" a="1"/>
  <c r="MA81" i="1" s="1"/>
  <c r="LZ81" i="1"/>
  <c r="LZ81" i="1" a="1"/>
  <c r="LY81" i="1" a="1"/>
  <c r="LY81" i="1" s="1"/>
  <c r="LS81" i="1"/>
  <c r="LQ81" i="1" a="1"/>
  <c r="LQ81" i="1" s="1"/>
  <c r="LP81" i="1" a="1"/>
  <c r="LP81" i="1" s="1"/>
  <c r="LJ81" i="1"/>
  <c r="LD81" i="1"/>
  <c r="LC81" i="1"/>
  <c r="LB81" i="1"/>
  <c r="LA81" i="1"/>
  <c r="KN81" i="1" a="1"/>
  <c r="KN81" i="1" s="1"/>
  <c r="KE81" i="1" a="1"/>
  <c r="KE81" i="1" s="1"/>
  <c r="JW81" i="1"/>
  <c r="JV81" i="1"/>
  <c r="JU81" i="1"/>
  <c r="JT81" i="1"/>
  <c r="JS81" i="1"/>
  <c r="JP81" i="1"/>
  <c r="JI81" i="1"/>
  <c r="IJ81" i="1"/>
  <c r="IH81" i="1"/>
  <c r="IG81" i="1"/>
  <c r="IE81" i="1"/>
  <c r="CJ81" i="1"/>
  <c r="CG81" i="1"/>
  <c r="BC81" i="1"/>
  <c r="BB81" i="1"/>
  <c r="BA81" i="1"/>
  <c r="AZ81" i="1"/>
  <c r="AY81" i="1"/>
  <c r="AX81" i="1"/>
  <c r="AH81" i="1"/>
  <c r="AG81" i="1"/>
  <c r="AF81" i="1"/>
  <c r="K81" i="1"/>
  <c r="CF81" i="1" s="1"/>
  <c r="AJ81" i="1" s="1"/>
  <c r="J81" i="1"/>
  <c r="J82" i="1" s="1"/>
  <c r="J83" i="1" s="1"/>
  <c r="J84" i="1" s="1"/>
  <c r="J85" i="1" s="1"/>
  <c r="J86" i="1" s="1"/>
  <c r="G81" i="1"/>
  <c r="D81" i="1"/>
  <c r="A81" i="1"/>
  <c r="AA80" i="1"/>
  <c r="Z80" i="1"/>
  <c r="Y80" i="1"/>
  <c r="A80" i="1"/>
  <c r="A79" i="1"/>
  <c r="AY82" i="1" l="1"/>
  <c r="KE82" i="1" a="1"/>
  <c r="KE82" i="1" s="1"/>
  <c r="N83" i="1"/>
  <c r="JU83" i="1" s="1"/>
  <c r="O83" i="1"/>
  <c r="JV83" i="1" s="1"/>
  <c r="AX82" i="1"/>
  <c r="JW82" i="1"/>
  <c r="AZ82" i="1"/>
  <c r="KT82" i="1"/>
  <c r="BC82" i="1"/>
  <c r="MK82" i="1" a="1"/>
  <c r="MK82" i="1" s="1"/>
  <c r="MG82" i="1" a="1"/>
  <c r="MG82" i="1" s="1"/>
  <c r="MB82" i="1" a="1"/>
  <c r="MB82" i="1" s="1"/>
  <c r="LP82" i="1" a="1"/>
  <c r="LP82" i="1" s="1"/>
  <c r="MJ82" i="1" a="1"/>
  <c r="MJ82" i="1" s="1"/>
  <c r="MF82" i="1" a="1"/>
  <c r="MF82" i="1" s="1"/>
  <c r="MA82" i="1" a="1"/>
  <c r="MA82" i="1" s="1"/>
  <c r="Q83" i="1"/>
  <c r="MI82" i="1" a="1"/>
  <c r="MI82" i="1" s="1"/>
  <c r="ME82" i="1" a="1"/>
  <c r="ME82" i="1" s="1"/>
  <c r="LZ82" i="1" a="1"/>
  <c r="LZ82" i="1" s="1"/>
  <c r="ML82" i="1" a="1"/>
  <c r="ML82" i="1" s="1"/>
  <c r="MH82" i="1" a="1"/>
  <c r="MH82" i="1" s="1"/>
  <c r="JJ81" i="1"/>
  <c r="JK81" i="1"/>
  <c r="JH81" i="1"/>
  <c r="JG81" i="1"/>
  <c r="L83" i="1"/>
  <c r="JP82" i="1"/>
  <c r="N84" i="1"/>
  <c r="LY82" i="1" a="1"/>
  <c r="LY82" i="1" s="1"/>
  <c r="LQ82" i="1" a="1"/>
  <c r="LQ82" i="1" s="1"/>
  <c r="O84" i="1"/>
  <c r="IH82" i="1"/>
  <c r="JX82" i="1"/>
  <c r="LA82" i="1"/>
  <c r="LS82" i="1"/>
  <c r="K82" i="1"/>
  <c r="S83" i="1"/>
  <c r="MD82" i="1"/>
  <c r="KA82" i="1"/>
  <c r="B83" i="1"/>
  <c r="LH82" i="1"/>
  <c r="KZ82" i="1"/>
  <c r="KR82" i="1"/>
  <c r="KD82" i="1"/>
  <c r="LO82" i="1"/>
  <c r="LG82" i="1"/>
  <c r="KY82" i="1"/>
  <c r="KQ82" i="1"/>
  <c r="KC82" i="1"/>
  <c r="LN82" i="1"/>
  <c r="LF82" i="1"/>
  <c r="KX82" i="1"/>
  <c r="KP82" i="1"/>
  <c r="KB82" i="1"/>
  <c r="LL82" i="1"/>
  <c r="KV82" i="1"/>
  <c r="JZ82" i="1"/>
  <c r="LK82" i="1"/>
  <c r="KU82" i="1"/>
  <c r="JY82" i="1"/>
  <c r="M83" i="1"/>
  <c r="IG82" i="1"/>
  <c r="AH82" i="1"/>
  <c r="LD82" i="1"/>
  <c r="LC82" i="1"/>
  <c r="IJ82" i="1"/>
  <c r="W84" i="1"/>
  <c r="LS83" i="1"/>
  <c r="AF82" i="1"/>
  <c r="CI82" i="1"/>
  <c r="LI82" i="1"/>
  <c r="JU82" i="1"/>
  <c r="IE82" i="1"/>
  <c r="JT82" i="1"/>
  <c r="AG82" i="1"/>
  <c r="KO82" i="1"/>
  <c r="LJ82" i="1"/>
  <c r="AI81" i="1"/>
  <c r="KS82" i="1"/>
  <c r="LM82" i="1"/>
  <c r="KF85" i="1"/>
  <c r="KE84" i="1" a="1"/>
  <c r="KE84" i="1" s="1"/>
  <c r="H83" i="1"/>
  <c r="KE83" i="1" a="1"/>
  <c r="KE83" i="1" s="1"/>
  <c r="BA82" i="1"/>
  <c r="LQ258" i="1" a="1"/>
  <c r="LQ258" i="1" s="1"/>
  <c r="JS83" i="1" l="1"/>
  <c r="JT83" i="1"/>
  <c r="JW83" i="1"/>
  <c r="IE83" i="1"/>
  <c r="JK82" i="1"/>
  <c r="JI82" i="1"/>
  <c r="JH82" i="1"/>
  <c r="JJ82" i="1"/>
  <c r="JG82" i="1"/>
  <c r="LD83" i="1"/>
  <c r="LC83" i="1"/>
  <c r="IJ83" i="1"/>
  <c r="LB83" i="1"/>
  <c r="M84" i="1"/>
  <c r="LA83" i="1"/>
  <c r="IG83" i="1"/>
  <c r="AH83" i="1"/>
  <c r="AG83" i="1"/>
  <c r="IH83" i="1"/>
  <c r="AF83" i="1"/>
  <c r="W85" i="1"/>
  <c r="LS84" i="1"/>
  <c r="JW84" i="1"/>
  <c r="JV84" i="1"/>
  <c r="O85" i="1"/>
  <c r="LL83" i="1"/>
  <c r="KV83" i="1"/>
  <c r="JZ83" i="1"/>
  <c r="LK83" i="1"/>
  <c r="KU83" i="1"/>
  <c r="JY83" i="1"/>
  <c r="LJ83" i="1"/>
  <c r="KT83" i="1"/>
  <c r="JX83" i="1"/>
  <c r="B84" i="1"/>
  <c r="LH83" i="1"/>
  <c r="KZ83" i="1"/>
  <c r="KR83" i="1"/>
  <c r="KD83" i="1"/>
  <c r="LO83" i="1"/>
  <c r="LG83" i="1"/>
  <c r="KY83" i="1"/>
  <c r="KQ83" i="1"/>
  <c r="KC83" i="1"/>
  <c r="LM83" i="1"/>
  <c r="KP83" i="1"/>
  <c r="LI83" i="1"/>
  <c r="KO83" i="1"/>
  <c r="CI83" i="1"/>
  <c r="LF83" i="1"/>
  <c r="KX83" i="1"/>
  <c r="KA83" i="1"/>
  <c r="LN83" i="1"/>
  <c r="KS83" i="1"/>
  <c r="LE83" i="1"/>
  <c r="KB83" i="1"/>
  <c r="CQ81" i="1"/>
  <c r="KW81" i="1"/>
  <c r="CP81" i="1"/>
  <c r="CO81" i="1"/>
  <c r="CT81" i="1"/>
  <c r="CS81" i="1"/>
  <c r="CR81" i="1"/>
  <c r="KN82" i="1" a="1"/>
  <c r="KN82" i="1" s="1"/>
  <c r="MD83" i="1"/>
  <c r="S84" i="1"/>
  <c r="JP83" i="1"/>
  <c r="L84" i="1"/>
  <c r="H84" i="1"/>
  <c r="AY83" i="1"/>
  <c r="AX83" i="1"/>
  <c r="BC83" i="1"/>
  <c r="BB83" i="1"/>
  <c r="BA83" i="1"/>
  <c r="AZ83" i="1"/>
  <c r="KE85" i="1" a="1"/>
  <c r="KE85" i="1" s="1"/>
  <c r="KF86" i="1"/>
  <c r="KE86" i="1" s="1" a="1"/>
  <c r="KE86" i="1" s="1"/>
  <c r="AI82" i="1"/>
  <c r="K83" i="1"/>
  <c r="CJ82" i="1"/>
  <c r="D82" i="1"/>
  <c r="N85" i="1"/>
  <c r="JU84" i="1"/>
  <c r="IE84" i="1"/>
  <c r="JT84" i="1"/>
  <c r="AF84" i="1"/>
  <c r="JS84" i="1"/>
  <c r="Q84" i="1"/>
  <c r="MI83" i="1" a="1"/>
  <c r="MI83" i="1" s="1"/>
  <c r="ME83" i="1" a="1"/>
  <c r="ME83" i="1" s="1"/>
  <c r="LZ83" i="1" a="1"/>
  <c r="LZ83" i="1" s="1"/>
  <c r="ML83" i="1" a="1"/>
  <c r="ML83" i="1" s="1"/>
  <c r="MH83" i="1" a="1"/>
  <c r="MH83" i="1" s="1"/>
  <c r="LY83" i="1" a="1"/>
  <c r="LY83" i="1" s="1"/>
  <c r="LQ83" i="1" a="1"/>
  <c r="LQ83" i="1" s="1"/>
  <c r="MK83" i="1" a="1"/>
  <c r="MK83" i="1" s="1"/>
  <c r="MG83" i="1" a="1"/>
  <c r="MG83" i="1" s="1"/>
  <c r="MB83" i="1" a="1"/>
  <c r="MB83" i="1" s="1"/>
  <c r="LP83" i="1" a="1"/>
  <c r="LP83" i="1" s="1"/>
  <c r="MA83" i="1" a="1"/>
  <c r="MA83" i="1" s="1"/>
  <c r="MJ83" i="1" a="1"/>
  <c r="MJ83" i="1" s="1"/>
  <c r="MF83" i="1" a="1"/>
  <c r="MF83" i="1" s="1"/>
  <c r="A287" i="1"/>
  <c r="A279" i="1"/>
  <c r="MM261" i="1"/>
  <c r="MD261" i="1"/>
  <c r="MC261" i="1"/>
  <c r="IK261" i="1" a="1"/>
  <c r="IK261" i="1" s="1"/>
  <c r="G261" i="1"/>
  <c r="A261" i="1"/>
  <c r="MM260" i="1"/>
  <c r="MD260" i="1"/>
  <c r="MC260" i="1"/>
  <c r="IK260" i="1" a="1"/>
  <c r="IK260" i="1" s="1"/>
  <c r="W260" i="1" a="1"/>
  <c r="W260" i="1" s="1"/>
  <c r="G260" i="1"/>
  <c r="A260" i="1"/>
  <c r="MM259" i="1"/>
  <c r="MD259" i="1"/>
  <c r="MC259" i="1"/>
  <c r="IK259" i="1" a="1"/>
  <c r="IK259" i="1" s="1"/>
  <c r="CE259" i="1"/>
  <c r="CE260" i="1" s="1"/>
  <c r="CD259" i="1"/>
  <c r="CD260" i="1" s="1"/>
  <c r="CD261" i="1" s="1"/>
  <c r="CC259" i="1"/>
  <c r="CC260" i="1" s="1"/>
  <c r="CC261" i="1" s="1"/>
  <c r="Q259" i="1"/>
  <c r="P259" i="1"/>
  <c r="P260" i="1" s="1"/>
  <c r="P261" i="1" s="1"/>
  <c r="O259" i="1"/>
  <c r="N259" i="1"/>
  <c r="M259" i="1"/>
  <c r="IH259" i="1" s="1"/>
  <c r="L259" i="1"/>
  <c r="JP259" i="1" s="1"/>
  <c r="I259" i="1"/>
  <c r="I260" i="1" s="1"/>
  <c r="I261" i="1" s="1"/>
  <c r="H259" i="1"/>
  <c r="H260" i="1" s="1"/>
  <c r="AZ260" i="1" s="1"/>
  <c r="G259" i="1"/>
  <c r="A259" i="1"/>
  <c r="MM258" i="1"/>
  <c r="ML258" i="1" a="1"/>
  <c r="ML258" i="1" s="1"/>
  <c r="MK258" i="1" a="1"/>
  <c r="MK258" i="1" s="1"/>
  <c r="MJ258" i="1" a="1"/>
  <c r="MJ258" i="1" s="1"/>
  <c r="MI258" i="1" a="1"/>
  <c r="MI258" i="1" s="1"/>
  <c r="MH258" i="1" a="1"/>
  <c r="MH258" i="1" s="1"/>
  <c r="MG258" i="1" a="1"/>
  <c r="MG258" i="1" s="1"/>
  <c r="MF258" i="1" a="1"/>
  <c r="MF258" i="1" s="1"/>
  <c r="ME258" i="1" a="1"/>
  <c r="ME258" i="1" s="1"/>
  <c r="MD258" i="1"/>
  <c r="MC258" i="1"/>
  <c r="MB258" i="1" a="1"/>
  <c r="MB258" i="1" s="1"/>
  <c r="MA258" i="1" a="1"/>
  <c r="MA258" i="1" s="1"/>
  <c r="LZ258" i="1" a="1"/>
  <c r="LZ258" i="1" s="1"/>
  <c r="LY258" i="1" a="1"/>
  <c r="LY258" i="1" s="1"/>
  <c r="LS258" i="1"/>
  <c r="LR258" i="1"/>
  <c r="LP258" i="1" a="1"/>
  <c r="LP258" i="1" s="1"/>
  <c r="LO258" i="1"/>
  <c r="LN258" i="1"/>
  <c r="LM258" i="1"/>
  <c r="LL258" i="1"/>
  <c r="LD258" i="1"/>
  <c r="LC258" i="1"/>
  <c r="LB258" i="1"/>
  <c r="LA258" i="1"/>
  <c r="JW258" i="1"/>
  <c r="JV258" i="1"/>
  <c r="JU258" i="1"/>
  <c r="JT258" i="1"/>
  <c r="JS258" i="1"/>
  <c r="JP258" i="1"/>
  <c r="IK258" i="1" a="1"/>
  <c r="IK258" i="1" s="1"/>
  <c r="IJ258" i="1"/>
  <c r="IH258" i="1"/>
  <c r="IG258" i="1"/>
  <c r="IE258" i="1"/>
  <c r="CG258" i="1"/>
  <c r="BC258" i="1"/>
  <c r="BB258" i="1"/>
  <c r="BA258" i="1"/>
  <c r="AZ258" i="1"/>
  <c r="AY258" i="1"/>
  <c r="AX258" i="1"/>
  <c r="AH258" i="1"/>
  <c r="AG258" i="1"/>
  <c r="AF258" i="1"/>
  <c r="K258" i="1"/>
  <c r="K259" i="1" s="1"/>
  <c r="J258" i="1"/>
  <c r="BR258" i="1" s="1"/>
  <c r="G258" i="1"/>
  <c r="A258" i="1"/>
  <c r="MM227" i="1"/>
  <c r="MD227" i="1"/>
  <c r="MC227" i="1"/>
  <c r="IK227" i="1" a="1"/>
  <c r="IK227" i="1" s="1"/>
  <c r="G227" i="1"/>
  <c r="A227" i="1"/>
  <c r="MM226" i="1"/>
  <c r="MD226" i="1"/>
  <c r="MC226" i="1"/>
  <c r="IK226" i="1" a="1"/>
  <c r="IK226" i="1" s="1"/>
  <c r="W226" i="1" a="1"/>
  <c r="W226" i="1" s="1"/>
  <c r="G226" i="1"/>
  <c r="A226" i="1"/>
  <c r="MM225" i="1"/>
  <c r="MD225" i="1"/>
  <c r="MC225" i="1"/>
  <c r="IK225" i="1" a="1"/>
  <c r="IK225" i="1" s="1"/>
  <c r="CE225" i="1"/>
  <c r="CE226" i="1" s="1"/>
  <c r="CG226" i="1" s="1"/>
  <c r="CD225" i="1"/>
  <c r="CD226" i="1" s="1"/>
  <c r="CD227" i="1" s="1"/>
  <c r="CC225" i="1"/>
  <c r="CC226" i="1" s="1"/>
  <c r="CC227" i="1" s="1"/>
  <c r="Q225" i="1"/>
  <c r="LP225" i="1" s="1" a="1"/>
  <c r="LP225" i="1" s="1"/>
  <c r="P225" i="1"/>
  <c r="P226" i="1" s="1"/>
  <c r="P227" i="1" s="1"/>
  <c r="O225" i="1"/>
  <c r="JW225" i="1" s="1"/>
  <c r="N225" i="1"/>
  <c r="M225" i="1"/>
  <c r="M226" i="1" s="1"/>
  <c r="L225" i="1"/>
  <c r="L226" i="1" s="1"/>
  <c r="I225" i="1"/>
  <c r="I226" i="1" s="1"/>
  <c r="I227" i="1" s="1"/>
  <c r="H225" i="1"/>
  <c r="H226" i="1" s="1"/>
  <c r="BB226" i="1" s="1"/>
  <c r="G225" i="1"/>
  <c r="A225" i="1"/>
  <c r="MM224" i="1"/>
  <c r="ML224" i="1" a="1"/>
  <c r="ML224" i="1" s="1"/>
  <c r="MK224" i="1" a="1"/>
  <c r="MK224" i="1" s="1"/>
  <c r="MJ224" i="1" a="1"/>
  <c r="MJ224" i="1" s="1"/>
  <c r="MI224" i="1" a="1"/>
  <c r="MI224" i="1" s="1"/>
  <c r="MH224" i="1" a="1"/>
  <c r="MH224" i="1" s="1"/>
  <c r="MG224" i="1" a="1"/>
  <c r="MG224" i="1" s="1"/>
  <c r="MF224" i="1" a="1"/>
  <c r="MF224" i="1" s="1"/>
  <c r="ME224" i="1" a="1"/>
  <c r="ME224" i="1" s="1"/>
  <c r="MD224" i="1"/>
  <c r="MC224" i="1"/>
  <c r="MB224" i="1" a="1"/>
  <c r="MB224" i="1" s="1"/>
  <c r="MA224" i="1" a="1"/>
  <c r="MA224" i="1" s="1"/>
  <c r="LZ224" i="1" a="1"/>
  <c r="LZ224" i="1" s="1"/>
  <c r="LY224" i="1" a="1"/>
  <c r="LY224" i="1" s="1"/>
  <c r="LS224" i="1"/>
  <c r="LR224" i="1"/>
  <c r="LQ224" i="1" a="1"/>
  <c r="LQ224" i="1" s="1"/>
  <c r="LP224" i="1" a="1"/>
  <c r="LP224" i="1" s="1"/>
  <c r="LO224" i="1"/>
  <c r="LN224" i="1"/>
  <c r="LM224" i="1"/>
  <c r="LL224" i="1"/>
  <c r="LD224" i="1"/>
  <c r="LC224" i="1"/>
  <c r="LB224" i="1"/>
  <c r="LA224" i="1"/>
  <c r="JW224" i="1"/>
  <c r="JV224" i="1"/>
  <c r="JU224" i="1"/>
  <c r="JT224" i="1"/>
  <c r="JS224" i="1"/>
  <c r="JP224" i="1"/>
  <c r="IK224" i="1" a="1"/>
  <c r="IK224" i="1" s="1"/>
  <c r="IJ224" i="1"/>
  <c r="IH224" i="1"/>
  <c r="IG224" i="1"/>
  <c r="IE224" i="1"/>
  <c r="CG224" i="1"/>
  <c r="BR224" i="1"/>
  <c r="BC224" i="1"/>
  <c r="BB224" i="1"/>
  <c r="BA224" i="1"/>
  <c r="AZ224" i="1"/>
  <c r="AY224" i="1"/>
  <c r="AX224" i="1"/>
  <c r="AH224" i="1"/>
  <c r="AG224" i="1"/>
  <c r="AF224" i="1"/>
  <c r="K224" i="1"/>
  <c r="J224" i="1"/>
  <c r="J225" i="1" s="1"/>
  <c r="G224" i="1"/>
  <c r="A224" i="1"/>
  <c r="AL96" i="1"/>
  <c r="AC96" i="1"/>
  <c r="A96" i="1"/>
  <c r="G95" i="1"/>
  <c r="A95" i="1"/>
  <c r="DW94" i="1"/>
  <c r="DV94" i="1"/>
  <c r="G94" i="1"/>
  <c r="A94" i="1"/>
  <c r="DW93" i="1"/>
  <c r="DV93" i="1"/>
  <c r="G93" i="1"/>
  <c r="A93" i="1"/>
  <c r="DW92" i="1"/>
  <c r="DV92" i="1"/>
  <c r="CG92" i="1"/>
  <c r="CG93" i="1" s="1"/>
  <c r="CG94" i="1" s="1"/>
  <c r="CE92" i="1"/>
  <c r="CE93" i="1" s="1"/>
  <c r="CE94" i="1" s="1"/>
  <c r="CE95" i="1" s="1"/>
  <c r="CC92" i="1"/>
  <c r="CC93" i="1" s="1"/>
  <c r="CC94" i="1" s="1"/>
  <c r="CC95" i="1" s="1"/>
  <c r="AV92" i="1"/>
  <c r="AV93" i="1" s="1"/>
  <c r="AV94" i="1" s="1"/>
  <c r="AV95" i="1" s="1"/>
  <c r="AU92" i="1"/>
  <c r="AU93" i="1" s="1"/>
  <c r="AU94" i="1" s="1"/>
  <c r="AU95" i="1" s="1"/>
  <c r="AT92" i="1"/>
  <c r="AT93" i="1" s="1"/>
  <c r="AT94" i="1" s="1"/>
  <c r="AT95" i="1" s="1"/>
  <c r="AS92" i="1"/>
  <c r="AS93" i="1" s="1"/>
  <c r="AS94" i="1" s="1"/>
  <c r="AS95" i="1" s="1"/>
  <c r="AR92" i="1"/>
  <c r="AR93" i="1" s="1"/>
  <c r="AR94" i="1" s="1"/>
  <c r="AR95" i="1" s="1"/>
  <c r="AQ92" i="1"/>
  <c r="AQ93" i="1" s="1"/>
  <c r="AQ94" i="1" s="1"/>
  <c r="AQ95" i="1" s="1"/>
  <c r="AP92" i="1"/>
  <c r="AP93" i="1" s="1"/>
  <c r="AP94" i="1" s="1"/>
  <c r="AP95" i="1" s="1"/>
  <c r="AO92" i="1"/>
  <c r="AO93" i="1" s="1"/>
  <c r="AO94" i="1" s="1"/>
  <c r="AO95" i="1" s="1"/>
  <c r="G92" i="1"/>
  <c r="A92" i="1"/>
  <c r="KM91" i="1"/>
  <c r="KM92" i="1" s="1"/>
  <c r="KM93" i="1" s="1"/>
  <c r="KM94" i="1" s="1"/>
  <c r="KM95" i="1" s="1"/>
  <c r="KL91" i="1"/>
  <c r="KL92" i="1" s="1"/>
  <c r="KL93" i="1" s="1"/>
  <c r="KL94" i="1" s="1"/>
  <c r="KL95" i="1" s="1"/>
  <c r="KK91" i="1"/>
  <c r="KK92" i="1" s="1"/>
  <c r="KK93" i="1" s="1"/>
  <c r="KK94" i="1" s="1"/>
  <c r="KK95" i="1" s="1"/>
  <c r="KJ91" i="1"/>
  <c r="KJ92" i="1" s="1"/>
  <c r="KJ93" i="1" s="1"/>
  <c r="KJ94" i="1" s="1"/>
  <c r="KJ95" i="1" s="1"/>
  <c r="KI91" i="1"/>
  <c r="KI92" i="1" s="1"/>
  <c r="KI93" i="1" s="1"/>
  <c r="KI94" i="1" s="1"/>
  <c r="KI95" i="1" s="1"/>
  <c r="KH91" i="1"/>
  <c r="KH92" i="1" s="1"/>
  <c r="KH93" i="1" s="1"/>
  <c r="KH94" i="1" s="1"/>
  <c r="KH95" i="1" s="1"/>
  <c r="KG91" i="1"/>
  <c r="KF91" i="1"/>
  <c r="KF92" i="1" s="1"/>
  <c r="KF93" i="1" s="1"/>
  <c r="DW91" i="1"/>
  <c r="DV91" i="1"/>
  <c r="DU91" i="1"/>
  <c r="AE91" i="1"/>
  <c r="AE92" i="1" s="1"/>
  <c r="AE93" i="1" s="1"/>
  <c r="AE94" i="1" s="1"/>
  <c r="AD91" i="1"/>
  <c r="AD92" i="1" s="1"/>
  <c r="AD93" i="1" s="1"/>
  <c r="AD94" i="1" s="1"/>
  <c r="AC91" i="1"/>
  <c r="AC92" i="1" s="1"/>
  <c r="AC93" i="1" s="1"/>
  <c r="AC94" i="1" s="1"/>
  <c r="AB91" i="1"/>
  <c r="AB92" i="1" s="1"/>
  <c r="AB93" i="1" s="1"/>
  <c r="AB94" i="1" s="1"/>
  <c r="AA91" i="1"/>
  <c r="AA92" i="1" s="1"/>
  <c r="AA93" i="1" s="1"/>
  <c r="AA94" i="1" s="1"/>
  <c r="Z91" i="1"/>
  <c r="Z92" i="1" s="1"/>
  <c r="Z93" i="1" s="1"/>
  <c r="Z94" i="1" s="1"/>
  <c r="Y91" i="1"/>
  <c r="Y92" i="1" s="1"/>
  <c r="Y93" i="1" s="1"/>
  <c r="Y94" i="1" s="1"/>
  <c r="W91" i="1"/>
  <c r="T91" i="1"/>
  <c r="T92" i="1" s="1"/>
  <c r="T93" i="1" s="1"/>
  <c r="T94" i="1" s="1"/>
  <c r="T95" i="1" s="1"/>
  <c r="S91" i="1"/>
  <c r="MD91" i="1" s="1"/>
  <c r="R91" i="1"/>
  <c r="R92" i="1" s="1"/>
  <c r="R93" i="1" s="1"/>
  <c r="R94" i="1" s="1"/>
  <c r="R95" i="1" s="1"/>
  <c r="Q91" i="1"/>
  <c r="ME91" i="1" s="1" a="1"/>
  <c r="ME91" i="1" s="1"/>
  <c r="P91" i="1"/>
  <c r="P92" i="1" s="1"/>
  <c r="P93" i="1" s="1"/>
  <c r="P94" i="1" s="1"/>
  <c r="P95" i="1" s="1"/>
  <c r="O91" i="1"/>
  <c r="O92" i="1" s="1"/>
  <c r="N91" i="1"/>
  <c r="M91" i="1"/>
  <c r="M92" i="1" s="1"/>
  <c r="L91" i="1"/>
  <c r="L92" i="1" s="1"/>
  <c r="I91" i="1"/>
  <c r="I92" i="1" s="1"/>
  <c r="I93" i="1" s="1"/>
  <c r="I94" i="1" s="1"/>
  <c r="I95" i="1" s="1"/>
  <c r="H91" i="1"/>
  <c r="AY91" i="1" s="1"/>
  <c r="G91" i="1"/>
  <c r="A91" i="1"/>
  <c r="ML90" i="1" a="1"/>
  <c r="ML90" i="1" s="1"/>
  <c r="MK90" i="1" a="1"/>
  <c r="MK90" i="1" s="1"/>
  <c r="MJ90" i="1" a="1"/>
  <c r="MJ90" i="1" s="1"/>
  <c r="MI90" i="1" a="1"/>
  <c r="MI90" i="1" s="1"/>
  <c r="MH90" i="1" a="1"/>
  <c r="MH90" i="1" s="1"/>
  <c r="MG90" i="1" a="1"/>
  <c r="MG90" i="1" s="1"/>
  <c r="MF90" i="1" a="1"/>
  <c r="MF90" i="1" s="1"/>
  <c r="ME90" i="1" a="1"/>
  <c r="ME90" i="1" s="1"/>
  <c r="MD90" i="1"/>
  <c r="MB90" i="1" a="1"/>
  <c r="MB90" i="1" s="1"/>
  <c r="MA90" i="1" a="1"/>
  <c r="MA90" i="1" s="1"/>
  <c r="LZ90" i="1" a="1"/>
  <c r="LZ90" i="1" s="1"/>
  <c r="LY90" i="1" a="1"/>
  <c r="LY90" i="1" s="1"/>
  <c r="LS90" i="1"/>
  <c r="LQ90" i="1" a="1"/>
  <c r="LQ90" i="1" s="1"/>
  <c r="LP90" i="1" a="1"/>
  <c r="LP90" i="1" s="1"/>
  <c r="LJ90" i="1"/>
  <c r="LD90" i="1"/>
  <c r="LC90" i="1"/>
  <c r="LB90" i="1"/>
  <c r="LA90" i="1"/>
  <c r="KN90" i="1" a="1"/>
  <c r="KN90" i="1" s="1"/>
  <c r="KE90" i="1" a="1"/>
  <c r="KE90" i="1" s="1"/>
  <c r="JW90" i="1"/>
  <c r="JV90" i="1"/>
  <c r="JU90" i="1"/>
  <c r="JT90" i="1"/>
  <c r="JS90" i="1"/>
  <c r="JP90" i="1"/>
  <c r="IJ90" i="1"/>
  <c r="IH90" i="1"/>
  <c r="IG90" i="1"/>
  <c r="IE90" i="1"/>
  <c r="CG90" i="1"/>
  <c r="BC90" i="1"/>
  <c r="BB90" i="1"/>
  <c r="BA90" i="1"/>
  <c r="AZ90" i="1"/>
  <c r="AY90" i="1"/>
  <c r="AX90" i="1"/>
  <c r="AH90" i="1"/>
  <c r="AG90" i="1"/>
  <c r="AF90" i="1"/>
  <c r="K90" i="1"/>
  <c r="CJ90" i="1" s="1"/>
  <c r="J90" i="1"/>
  <c r="J91" i="1" s="1"/>
  <c r="J92" i="1" s="1"/>
  <c r="J93" i="1" s="1"/>
  <c r="J94" i="1" s="1"/>
  <c r="J95" i="1" s="1"/>
  <c r="G90" i="1"/>
  <c r="A90" i="1"/>
  <c r="B91" i="1" s="1"/>
  <c r="AA89" i="1"/>
  <c r="Z89" i="1"/>
  <c r="Y89" i="1"/>
  <c r="A89" i="1"/>
  <c r="A88" i="1"/>
  <c r="LQ309" i="1" a="1"/>
  <c r="LQ309" i="1" s="1"/>
  <c r="LQ304" i="1" a="1"/>
  <c r="LQ304" i="1" s="1"/>
  <c r="LQ299" i="1" a="1"/>
  <c r="LQ299" i="1" s="1"/>
  <c r="LQ294" i="1" a="1"/>
  <c r="LQ294" i="1" s="1"/>
  <c r="LQ289" i="1" a="1"/>
  <c r="LQ289" i="1" s="1"/>
  <c r="LQ285" i="1" a="1"/>
  <c r="LQ285" i="1" s="1"/>
  <c r="LQ284" i="1" a="1"/>
  <c r="LQ284" i="1" s="1"/>
  <c r="LQ283" i="1" a="1"/>
  <c r="LQ283" i="1" s="1"/>
  <c r="LQ282" i="1" a="1"/>
  <c r="LQ282" i="1" s="1"/>
  <c r="LQ281" i="1" a="1"/>
  <c r="LQ281" i="1" s="1"/>
  <c r="LQ274" i="1" a="1"/>
  <c r="LQ274" i="1" s="1"/>
  <c r="LQ270" i="1" a="1"/>
  <c r="LQ270" i="1" s="1"/>
  <c r="LQ266" i="1" a="1"/>
  <c r="LQ266" i="1" s="1"/>
  <c r="LQ262" i="1" a="1"/>
  <c r="LQ262" i="1" s="1"/>
  <c r="LQ254" i="1" a="1"/>
  <c r="LQ254" i="1" s="1"/>
  <c r="LQ250" i="1" a="1"/>
  <c r="LQ250" i="1" s="1"/>
  <c r="LQ246" i="1" a="1"/>
  <c r="LQ246" i="1" s="1"/>
  <c r="LQ242" i="1" a="1"/>
  <c r="LQ242" i="1" s="1"/>
  <c r="LQ236" i="1" a="1"/>
  <c r="LQ236" i="1" s="1"/>
  <c r="LQ232" i="1" a="1"/>
  <c r="LQ232" i="1" s="1"/>
  <c r="LQ228" i="1" a="1"/>
  <c r="LQ228" i="1" s="1"/>
  <c r="LQ220" i="1" a="1"/>
  <c r="LQ220" i="1" s="1"/>
  <c r="LQ216" i="1" a="1"/>
  <c r="LQ216" i="1" s="1"/>
  <c r="LQ212" i="1" a="1"/>
  <c r="LQ212" i="1" s="1"/>
  <c r="LQ208" i="1" a="1"/>
  <c r="LQ208" i="1" s="1"/>
  <c r="LQ204" i="1" a="1"/>
  <c r="LQ204" i="1" s="1"/>
  <c r="LQ203" i="1" a="1"/>
  <c r="LQ203" i="1" s="1"/>
  <c r="LQ202" i="1" a="1"/>
  <c r="LQ202" i="1" s="1"/>
  <c r="LQ201" i="1" a="1"/>
  <c r="LQ201" i="1" s="1"/>
  <c r="LQ200" i="1" a="1"/>
  <c r="LQ200" i="1" s="1"/>
  <c r="LQ199" i="1" a="1"/>
  <c r="LQ199" i="1" s="1"/>
  <c r="LQ195" i="1" a="1"/>
  <c r="LQ195" i="1" s="1"/>
  <c r="LQ191" i="1" a="1"/>
  <c r="LQ191" i="1" s="1"/>
  <c r="LQ190" i="1" a="1"/>
  <c r="LQ190" i="1" s="1"/>
  <c r="LQ189" i="1" a="1"/>
  <c r="LQ189" i="1" s="1"/>
  <c r="LQ180" i="1" a="1"/>
  <c r="LQ180" i="1" s="1"/>
  <c r="LQ171" i="1" a="1"/>
  <c r="LQ171" i="1" s="1"/>
  <c r="LQ162" i="1" a="1"/>
  <c r="LQ162" i="1" s="1"/>
  <c r="LQ153" i="1" a="1"/>
  <c r="LQ153" i="1" s="1"/>
  <c r="LQ144" i="1" a="1"/>
  <c r="LQ144" i="1" s="1"/>
  <c r="LQ135" i="1" a="1"/>
  <c r="LQ135" i="1" s="1"/>
  <c r="LQ126" i="1" a="1"/>
  <c r="LQ126" i="1" s="1"/>
  <c r="LQ117" i="1" a="1"/>
  <c r="LQ117" i="1" s="1"/>
  <c r="LQ108" i="1" a="1"/>
  <c r="LQ108" i="1" s="1"/>
  <c r="LQ99" i="1" a="1"/>
  <c r="LQ99" i="1" s="1"/>
  <c r="LQ72" i="1" a="1"/>
  <c r="LQ72" i="1" s="1"/>
  <c r="LQ63" i="1" a="1"/>
  <c r="LQ63" i="1" s="1"/>
  <c r="LQ52" i="1" a="1"/>
  <c r="LQ52" i="1" s="1"/>
  <c r="LQ41" i="1" a="1"/>
  <c r="LQ41" i="1" s="1"/>
  <c r="LQ30" i="1" a="1"/>
  <c r="LQ30" i="1" s="1"/>
  <c r="LQ25" i="1" a="1"/>
  <c r="LQ25" i="1" s="1"/>
  <c r="LQ24" i="1" a="1"/>
  <c r="LQ24" i="1" s="1"/>
  <c r="LQ5" i="1"/>
  <c r="LQ321" i="1" s="1"/>
  <c r="O104" i="4"/>
  <c r="L85" i="1" l="1"/>
  <c r="JP84" i="1"/>
  <c r="KN83" i="1" a="1"/>
  <c r="KN83" i="1" s="1"/>
  <c r="H85" i="1"/>
  <c r="BC84" i="1"/>
  <c r="BB84" i="1"/>
  <c r="BA84" i="1"/>
  <c r="AY84" i="1"/>
  <c r="AX84" i="1"/>
  <c r="AZ84" i="1"/>
  <c r="N86" i="1"/>
  <c r="JU85" i="1"/>
  <c r="IE85" i="1"/>
  <c r="JT85" i="1"/>
  <c r="JS85" i="1"/>
  <c r="MD84" i="1"/>
  <c r="S85" i="1"/>
  <c r="LL84" i="1"/>
  <c r="KV84" i="1"/>
  <c r="JZ84" i="1"/>
  <c r="LK84" i="1"/>
  <c r="KU84" i="1"/>
  <c r="JY84" i="1"/>
  <c r="LI84" i="1"/>
  <c r="KS84" i="1"/>
  <c r="B85" i="1"/>
  <c r="LH84" i="1"/>
  <c r="KZ84" i="1"/>
  <c r="KR84" i="1"/>
  <c r="KD84" i="1"/>
  <c r="LO84" i="1"/>
  <c r="LG84" i="1"/>
  <c r="KY84" i="1"/>
  <c r="KQ84" i="1"/>
  <c r="KC84" i="1"/>
  <c r="KX84" i="1"/>
  <c r="KB84" i="1"/>
  <c r="LN84" i="1"/>
  <c r="KT84" i="1"/>
  <c r="KA84" i="1"/>
  <c r="LJ84" i="1"/>
  <c r="KO84" i="1"/>
  <c r="LF84" i="1"/>
  <c r="KP84" i="1"/>
  <c r="LM84" i="1"/>
  <c r="LE84" i="1"/>
  <c r="JX84" i="1"/>
  <c r="CI84" i="1"/>
  <c r="W86" i="1"/>
  <c r="LS85" i="1"/>
  <c r="JI83" i="1"/>
  <c r="JH83" i="1"/>
  <c r="JK83" i="1"/>
  <c r="JJ83" i="1"/>
  <c r="JG83" i="1"/>
  <c r="Q85" i="1"/>
  <c r="MI84" i="1" a="1"/>
  <c r="MI84" i="1" s="1"/>
  <c r="ME84" i="1" a="1"/>
  <c r="ME84" i="1" s="1"/>
  <c r="LZ84" i="1" a="1"/>
  <c r="LZ84" i="1" s="1"/>
  <c r="MK84" i="1" a="1"/>
  <c r="MK84" i="1" s="1"/>
  <c r="MG84" i="1" a="1"/>
  <c r="MG84" i="1" s="1"/>
  <c r="MB84" i="1" a="1"/>
  <c r="MB84" i="1" s="1"/>
  <c r="LP84" i="1" a="1"/>
  <c r="LP84" i="1" s="1"/>
  <c r="MH84" i="1" a="1"/>
  <c r="MH84" i="1" s="1"/>
  <c r="MF84" i="1" a="1"/>
  <c r="MF84" i="1" s="1"/>
  <c r="LQ84" i="1" a="1"/>
  <c r="LQ84" i="1" s="1"/>
  <c r="MA84" i="1" a="1"/>
  <c r="MA84" i="1" s="1"/>
  <c r="ML84" i="1" a="1"/>
  <c r="ML84" i="1" s="1"/>
  <c r="MJ84" i="1" a="1"/>
  <c r="MJ84" i="1" s="1"/>
  <c r="LY84" i="1" a="1"/>
  <c r="LY84" i="1" s="1"/>
  <c r="CJ83" i="1"/>
  <c r="CJ84" i="1" s="1"/>
  <c r="CJ85" i="1" s="1"/>
  <c r="CF83" i="1"/>
  <c r="AI83" i="1"/>
  <c r="K84" i="1"/>
  <c r="JK84" i="1" s="1"/>
  <c r="D83" i="1"/>
  <c r="LD84" i="1"/>
  <c r="LC84" i="1"/>
  <c r="LA84" i="1"/>
  <c r="IH84" i="1"/>
  <c r="M85" i="1"/>
  <c r="AF85" i="1" s="1"/>
  <c r="AH84" i="1"/>
  <c r="IG84" i="1"/>
  <c r="IJ84" i="1"/>
  <c r="LB84" i="1"/>
  <c r="AG84" i="1"/>
  <c r="JJ84" i="1"/>
  <c r="CQ82" i="1"/>
  <c r="CP82" i="1"/>
  <c r="CO82" i="1"/>
  <c r="CT82" i="1"/>
  <c r="CS82" i="1"/>
  <c r="KW82" i="1"/>
  <c r="CR82" i="1"/>
  <c r="O86" i="1"/>
  <c r="JW85" i="1"/>
  <c r="JV85" i="1"/>
  <c r="LQ13" i="1"/>
  <c r="LQ17" i="1" s="1"/>
  <c r="AF259" i="1"/>
  <c r="JJ259" i="1" s="1"/>
  <c r="AZ259" i="1"/>
  <c r="L260" i="1"/>
  <c r="L261" i="1" s="1"/>
  <c r="JP261" i="1" s="1"/>
  <c r="CG259" i="1"/>
  <c r="JI258" i="1"/>
  <c r="CF258" i="1"/>
  <c r="JZ258" i="1"/>
  <c r="MG225" i="1" a="1"/>
  <c r="MG225" i="1" s="1"/>
  <c r="AI258" i="1"/>
  <c r="CQ258" i="1" s="1"/>
  <c r="D258" i="1"/>
  <c r="LQ225" i="1" a="1"/>
  <c r="LQ225" i="1" s="1"/>
  <c r="BC226" i="1"/>
  <c r="BC259" i="1"/>
  <c r="LN259" i="1"/>
  <c r="LR259" i="1"/>
  <c r="AH225" i="1"/>
  <c r="AF225" i="1"/>
  <c r="AY259" i="1"/>
  <c r="AI259" i="1"/>
  <c r="EF259" i="1" s="1"/>
  <c r="CF259" i="1"/>
  <c r="D259" i="1"/>
  <c r="K260" i="1"/>
  <c r="CG225" i="1"/>
  <c r="KB258" i="1"/>
  <c r="ML259" i="1" a="1"/>
  <c r="ML259" i="1" s="1"/>
  <c r="MH259" i="1" a="1"/>
  <c r="MH259" i="1" s="1"/>
  <c r="LY259" i="1" a="1"/>
  <c r="LY259" i="1" s="1"/>
  <c r="LQ259" i="1" a="1"/>
  <c r="LQ259" i="1" s="1"/>
  <c r="MK259" i="1" a="1"/>
  <c r="MK259" i="1" s="1"/>
  <c r="MG259" i="1" a="1"/>
  <c r="MG259" i="1" s="1"/>
  <c r="MB259" i="1" a="1"/>
  <c r="MB259" i="1" s="1"/>
  <c r="LP259" i="1" a="1"/>
  <c r="LP259" i="1" s="1"/>
  <c r="MJ259" i="1" a="1"/>
  <c r="MJ259" i="1" s="1"/>
  <c r="MA259" i="1" a="1"/>
  <c r="MA259" i="1" s="1"/>
  <c r="MI259" i="1" a="1"/>
  <c r="MI259" i="1" s="1"/>
  <c r="LZ259" i="1" a="1"/>
  <c r="LZ259" i="1" s="1"/>
  <c r="Q260" i="1"/>
  <c r="ME259" i="1" a="1"/>
  <c r="ME259" i="1" s="1"/>
  <c r="IG225" i="1"/>
  <c r="KC258" i="1"/>
  <c r="MF259" i="1" a="1"/>
  <c r="MF259" i="1" s="1"/>
  <c r="N226" i="1"/>
  <c r="JS226" i="1" s="1"/>
  <c r="J259" i="1"/>
  <c r="JG258" i="1"/>
  <c r="KA258" i="1"/>
  <c r="JH258" i="1"/>
  <c r="JY258" i="1"/>
  <c r="KD258" i="1"/>
  <c r="JK258" i="1"/>
  <c r="JJ258" i="1"/>
  <c r="JX258" i="1"/>
  <c r="LM259" i="1"/>
  <c r="LC259" i="1"/>
  <c r="LB259" i="1"/>
  <c r="LA259" i="1"/>
  <c r="IG259" i="1"/>
  <c r="M260" i="1"/>
  <c r="AG259" i="1"/>
  <c r="BA259" i="1"/>
  <c r="CE261" i="1"/>
  <c r="CG261" i="1" s="1"/>
  <c r="CG260" i="1"/>
  <c r="IJ259" i="1"/>
  <c r="LD259" i="1"/>
  <c r="JS259" i="1"/>
  <c r="N260" i="1"/>
  <c r="LS260" i="1" s="1"/>
  <c r="IE259" i="1"/>
  <c r="AH259" i="1"/>
  <c r="BB259" i="1"/>
  <c r="O260" i="1"/>
  <c r="JW259" i="1"/>
  <c r="JV259" i="1"/>
  <c r="JT259" i="1"/>
  <c r="H261" i="1"/>
  <c r="AX260" i="1"/>
  <c r="BC260" i="1"/>
  <c r="BB260" i="1"/>
  <c r="BA260" i="1"/>
  <c r="JU259" i="1"/>
  <c r="LL259" i="1"/>
  <c r="AX259" i="1"/>
  <c r="LO259" i="1"/>
  <c r="AY260" i="1"/>
  <c r="AX225" i="1"/>
  <c r="IH225" i="1"/>
  <c r="AY225" i="1"/>
  <c r="CE227" i="1"/>
  <c r="CG227" i="1" s="1"/>
  <c r="AZ225" i="1"/>
  <c r="LB225" i="1"/>
  <c r="LD225" i="1"/>
  <c r="D224" i="1"/>
  <c r="AI224" i="1"/>
  <c r="LB226" i="1"/>
  <c r="IH226" i="1"/>
  <c r="LA226" i="1"/>
  <c r="IG226" i="1"/>
  <c r="M227" i="1"/>
  <c r="LO226" i="1"/>
  <c r="LN226" i="1"/>
  <c r="LM226" i="1"/>
  <c r="IJ226" i="1"/>
  <c r="LL226" i="1"/>
  <c r="LD226" i="1"/>
  <c r="LC226" i="1"/>
  <c r="AH226" i="1"/>
  <c r="AG226" i="1"/>
  <c r="LR226" i="1"/>
  <c r="JZ224" i="1"/>
  <c r="JG224" i="1"/>
  <c r="JY224" i="1"/>
  <c r="JX224" i="1"/>
  <c r="KD224" i="1"/>
  <c r="JK224" i="1"/>
  <c r="KC224" i="1"/>
  <c r="JJ224" i="1"/>
  <c r="JH224" i="1"/>
  <c r="KA224" i="1"/>
  <c r="JI224" i="1"/>
  <c r="KB224" i="1"/>
  <c r="J226" i="1"/>
  <c r="K225" i="1"/>
  <c r="BR225" i="1"/>
  <c r="L227" i="1"/>
  <c r="JP227" i="1" s="1"/>
  <c r="JP226" i="1"/>
  <c r="MH225" i="1" a="1"/>
  <c r="MH225" i="1" s="1"/>
  <c r="O226" i="1"/>
  <c r="JJ90" i="1"/>
  <c r="JI90" i="1"/>
  <c r="LO225" i="1"/>
  <c r="LN225" i="1"/>
  <c r="LM225" i="1"/>
  <c r="LR225" i="1"/>
  <c r="LC225" i="1"/>
  <c r="AG225" i="1"/>
  <c r="BA225" i="1"/>
  <c r="IJ225" i="1"/>
  <c r="JP225" i="1"/>
  <c r="LY225" i="1" a="1"/>
  <c r="LY225" i="1" s="1"/>
  <c r="MK225" i="1" a="1"/>
  <c r="MK225" i="1" s="1"/>
  <c r="JU225" i="1"/>
  <c r="JT225" i="1"/>
  <c r="JS225" i="1"/>
  <c r="BB225" i="1"/>
  <c r="JV225" i="1"/>
  <c r="MB225" i="1" a="1"/>
  <c r="MB225" i="1" s="1"/>
  <c r="BC225" i="1"/>
  <c r="LL225" i="1"/>
  <c r="ML225" i="1" a="1"/>
  <c r="ML225" i="1" s="1"/>
  <c r="AZ226" i="1"/>
  <c r="AY226" i="1"/>
  <c r="AX226" i="1"/>
  <c r="H227" i="1"/>
  <c r="MJ225" i="1" a="1"/>
  <c r="MJ225" i="1" s="1"/>
  <c r="MF225" i="1" a="1"/>
  <c r="MF225" i="1" s="1"/>
  <c r="MA225" i="1" a="1"/>
  <c r="MA225" i="1" s="1"/>
  <c r="Q226" i="1"/>
  <c r="MI225" i="1" a="1"/>
  <c r="MI225" i="1" s="1"/>
  <c r="ME225" i="1" a="1"/>
  <c r="ME225" i="1" s="1"/>
  <c r="LZ225" i="1" a="1"/>
  <c r="LZ225" i="1" s="1"/>
  <c r="IE225" i="1"/>
  <c r="LA225" i="1"/>
  <c r="BA226" i="1"/>
  <c r="AZ91" i="1"/>
  <c r="JW91" i="1"/>
  <c r="S92" i="1"/>
  <c r="S93" i="1" s="1"/>
  <c r="S94" i="1" s="1"/>
  <c r="MD94" i="1" s="1"/>
  <c r="BC91" i="1"/>
  <c r="LD91" i="1"/>
  <c r="MA91" i="1" a="1"/>
  <c r="MA91" i="1" s="1"/>
  <c r="MG91" i="1" a="1"/>
  <c r="MG91" i="1" s="1"/>
  <c r="MJ91" i="1" a="1"/>
  <c r="MJ91" i="1" s="1"/>
  <c r="AG91" i="1"/>
  <c r="AX91" i="1"/>
  <c r="IH91" i="1"/>
  <c r="IG91" i="1"/>
  <c r="JV91" i="1"/>
  <c r="LO91" i="1"/>
  <c r="LG91" i="1"/>
  <c r="KY91" i="1"/>
  <c r="KQ91" i="1"/>
  <c r="KC91" i="1"/>
  <c r="LM91" i="1"/>
  <c r="LE91" i="1"/>
  <c r="KO91" i="1"/>
  <c r="KA91" i="1"/>
  <c r="LK91" i="1"/>
  <c r="KU91" i="1"/>
  <c r="JY91" i="1"/>
  <c r="LJ91" i="1"/>
  <c r="KT91" i="1"/>
  <c r="LI91" i="1"/>
  <c r="KS91" i="1"/>
  <c r="LF91" i="1"/>
  <c r="KD91" i="1"/>
  <c r="KZ91" i="1"/>
  <c r="KB91" i="1"/>
  <c r="KX91" i="1"/>
  <c r="JZ91" i="1"/>
  <c r="KV91" i="1"/>
  <c r="JX91" i="1"/>
  <c r="LN91" i="1"/>
  <c r="KR91" i="1"/>
  <c r="CI91" i="1"/>
  <c r="LH91" i="1"/>
  <c r="LL91" i="1"/>
  <c r="KP91" i="1"/>
  <c r="B92" i="1"/>
  <c r="K91" i="1"/>
  <c r="D90" i="1"/>
  <c r="CF90" i="1"/>
  <c r="AJ90" i="1" s="1"/>
  <c r="AI90" i="1"/>
  <c r="JH90" i="1"/>
  <c r="JU91" i="1"/>
  <c r="IE91" i="1"/>
  <c r="JS91" i="1"/>
  <c r="N92" i="1"/>
  <c r="AF91" i="1"/>
  <c r="JT91" i="1"/>
  <c r="JK90" i="1"/>
  <c r="O93" i="1"/>
  <c r="JV92" i="1"/>
  <c r="JW92" i="1"/>
  <c r="KG92" i="1"/>
  <c r="KG93" i="1" s="1"/>
  <c r="KG94" i="1" s="1"/>
  <c r="KG95" i="1" s="1"/>
  <c r="KE91" i="1" a="1"/>
  <c r="KE91" i="1" s="1"/>
  <c r="MB91" i="1" a="1"/>
  <c r="MB91" i="1" s="1"/>
  <c r="LC92" i="1"/>
  <c r="KF94" i="1"/>
  <c r="IH92" i="1"/>
  <c r="BA91" i="1"/>
  <c r="H92" i="1"/>
  <c r="ML91" i="1" a="1"/>
  <c r="ML91" i="1" s="1"/>
  <c r="MH91" i="1" a="1"/>
  <c r="MH91" i="1" s="1"/>
  <c r="LY91" i="1" a="1"/>
  <c r="LY91" i="1" s="1"/>
  <c r="LQ91" i="1" a="1"/>
  <c r="LQ91" i="1" s="1"/>
  <c r="LP91" i="1" a="1"/>
  <c r="LP91" i="1" s="1"/>
  <c r="MF91" i="1" a="1"/>
  <c r="MF91" i="1" s="1"/>
  <c r="LD92" i="1"/>
  <c r="LB92" i="1"/>
  <c r="LA92" i="1"/>
  <c r="M93" i="1"/>
  <c r="IG92" i="1"/>
  <c r="AH92" i="1"/>
  <c r="IJ92" i="1"/>
  <c r="AG92" i="1"/>
  <c r="JG90" i="1"/>
  <c r="MI91" i="1" a="1"/>
  <c r="MI91" i="1" s="1"/>
  <c r="Q92" i="1"/>
  <c r="JP92" i="1"/>
  <c r="L93" i="1"/>
  <c r="JP91" i="1"/>
  <c r="AH91" i="1"/>
  <c r="LC91" i="1"/>
  <c r="IJ91" i="1"/>
  <c r="LB91" i="1"/>
  <c r="LA91" i="1"/>
  <c r="LS91" i="1"/>
  <c r="BB91" i="1"/>
  <c r="LZ91" i="1" a="1"/>
  <c r="LZ91" i="1" s="1"/>
  <c r="MK91" i="1" a="1"/>
  <c r="MK91" i="1" s="1"/>
  <c r="W92" i="1"/>
  <c r="JK5" i="1"/>
  <c r="JK321" i="1" s="1"/>
  <c r="JJ5" i="1"/>
  <c r="JJ321" i="1" s="1"/>
  <c r="JI5" i="1"/>
  <c r="JI321" i="1" s="1"/>
  <c r="JH5" i="1"/>
  <c r="JH321" i="1" s="1"/>
  <c r="JG5" i="1"/>
  <c r="JG321" i="1" s="1"/>
  <c r="M275" i="1"/>
  <c r="N735" i="4"/>
  <c r="H735" i="4"/>
  <c r="N734" i="4"/>
  <c r="H734" i="4"/>
  <c r="N733" i="4"/>
  <c r="H733" i="4"/>
  <c r="N747" i="4"/>
  <c r="H747" i="4"/>
  <c r="N746" i="4"/>
  <c r="I746" i="4"/>
  <c r="H746" i="4"/>
  <c r="N745" i="4"/>
  <c r="H745" i="4"/>
  <c r="N759" i="4"/>
  <c r="H759" i="4"/>
  <c r="N758" i="4"/>
  <c r="I758" i="4"/>
  <c r="H758" i="4"/>
  <c r="N757" i="4"/>
  <c r="H757" i="4"/>
  <c r="JH84" i="1" l="1"/>
  <c r="JI84" i="1"/>
  <c r="LS86" i="1"/>
  <c r="AI84" i="1"/>
  <c r="K85" i="1"/>
  <c r="D84" i="1"/>
  <c r="KN84" i="1" a="1"/>
  <c r="KN84" i="1" s="1"/>
  <c r="CT83" i="1"/>
  <c r="CS83" i="1"/>
  <c r="CR83" i="1"/>
  <c r="CP83" i="1"/>
  <c r="CO83" i="1"/>
  <c r="KW83" i="1"/>
  <c r="CQ83" i="1"/>
  <c r="LB85" i="1"/>
  <c r="LA85" i="1"/>
  <c r="IH85" i="1"/>
  <c r="M86" i="1"/>
  <c r="AF86" i="1" s="1"/>
  <c r="IJ85" i="1"/>
  <c r="IG85" i="1"/>
  <c r="LD85" i="1"/>
  <c r="AG85" i="1"/>
  <c r="LC85" i="1"/>
  <c r="AH85" i="1"/>
  <c r="CF84" i="1"/>
  <c r="AJ83" i="1"/>
  <c r="Q86" i="1"/>
  <c r="ML85" i="1" a="1"/>
  <c r="ML85" i="1" s="1"/>
  <c r="MH85" i="1" a="1"/>
  <c r="MH85" i="1" s="1"/>
  <c r="LY85" i="1" a="1"/>
  <c r="LY85" i="1" s="1"/>
  <c r="LQ85" i="1" a="1"/>
  <c r="LQ85" i="1" s="1"/>
  <c r="MK85" i="1" a="1"/>
  <c r="MK85" i="1" s="1"/>
  <c r="MJ85" i="1" a="1"/>
  <c r="MJ85" i="1" s="1"/>
  <c r="MF85" i="1" a="1"/>
  <c r="MF85" i="1" s="1"/>
  <c r="MA85" i="1" a="1"/>
  <c r="MA85" i="1" s="1"/>
  <c r="MG85" i="1" a="1"/>
  <c r="MG85" i="1" s="1"/>
  <c r="ME85" i="1" a="1"/>
  <c r="ME85" i="1" s="1"/>
  <c r="MB85" i="1" a="1"/>
  <c r="MB85" i="1" s="1"/>
  <c r="LP85" i="1" a="1"/>
  <c r="LP85" i="1" s="1"/>
  <c r="MI85" i="1" a="1"/>
  <c r="MI85" i="1" s="1"/>
  <c r="LZ85" i="1" a="1"/>
  <c r="LZ85" i="1" s="1"/>
  <c r="LJ85" i="1"/>
  <c r="KT85" i="1"/>
  <c r="JX85" i="1"/>
  <c r="LI85" i="1"/>
  <c r="KS85" i="1"/>
  <c r="B86" i="1"/>
  <c r="LO85" i="1"/>
  <c r="LG85" i="1"/>
  <c r="KY85" i="1"/>
  <c r="KQ85" i="1"/>
  <c r="KC85" i="1"/>
  <c r="LN85" i="1"/>
  <c r="LF85" i="1"/>
  <c r="KX85" i="1"/>
  <c r="KP85" i="1"/>
  <c r="KB85" i="1"/>
  <c r="LK85" i="1"/>
  <c r="KU85" i="1"/>
  <c r="LH85" i="1"/>
  <c r="KR85" i="1"/>
  <c r="KD85" i="1"/>
  <c r="JZ85" i="1"/>
  <c r="JY85" i="1"/>
  <c r="KZ85" i="1"/>
  <c r="CI85" i="1"/>
  <c r="LE85" i="1"/>
  <c r="KV85" i="1"/>
  <c r="LM85" i="1"/>
  <c r="LL85" i="1"/>
  <c r="KO85" i="1"/>
  <c r="KA85" i="1"/>
  <c r="CJ86" i="1"/>
  <c r="CF86" i="1"/>
  <c r="AJ86" i="1" s="1"/>
  <c r="H86" i="1"/>
  <c r="BC85" i="1"/>
  <c r="BB85" i="1"/>
  <c r="AZ85" i="1"/>
  <c r="AY85" i="1"/>
  <c r="AX85" i="1"/>
  <c r="BA85" i="1"/>
  <c r="JW86" i="1"/>
  <c r="JV86" i="1"/>
  <c r="JU86" i="1"/>
  <c r="IE86" i="1"/>
  <c r="JT86" i="1"/>
  <c r="JS86" i="1"/>
  <c r="JG84" i="1"/>
  <c r="S86" i="1"/>
  <c r="MD86" i="1" s="1"/>
  <c r="MD85" i="1"/>
  <c r="JP85" i="1"/>
  <c r="L86" i="1"/>
  <c r="JP86" i="1" s="1"/>
  <c r="KD259" i="1"/>
  <c r="KC259" i="1"/>
  <c r="KB259" i="1"/>
  <c r="EE258" i="1"/>
  <c r="LQ16" i="1"/>
  <c r="JH259" i="1"/>
  <c r="JI259" i="1"/>
  <c r="JK259" i="1"/>
  <c r="JX259" i="1"/>
  <c r="KA259" i="1"/>
  <c r="JG259" i="1"/>
  <c r="JZ259" i="1"/>
  <c r="JY259" i="1"/>
  <c r="N227" i="1"/>
  <c r="JU227" i="1" s="1"/>
  <c r="LS226" i="1"/>
  <c r="JP260" i="1"/>
  <c r="KC225" i="1"/>
  <c r="CR258" i="1"/>
  <c r="EF258" i="1"/>
  <c r="CT258" i="1"/>
  <c r="KA225" i="1"/>
  <c r="IE226" i="1"/>
  <c r="JI225" i="1"/>
  <c r="JG225" i="1"/>
  <c r="JY225" i="1"/>
  <c r="AF226" i="1"/>
  <c r="JK225" i="1"/>
  <c r="JT226" i="1"/>
  <c r="JX225" i="1"/>
  <c r="JU226" i="1"/>
  <c r="CP258" i="1"/>
  <c r="CS258" i="1"/>
  <c r="CO258" i="1"/>
  <c r="N261" i="1"/>
  <c r="IE260" i="1"/>
  <c r="JU260" i="1"/>
  <c r="JT260" i="1"/>
  <c r="JS260" i="1"/>
  <c r="AF260" i="1"/>
  <c r="LC260" i="1"/>
  <c r="M261" i="1"/>
  <c r="LO260" i="1"/>
  <c r="IJ260" i="1"/>
  <c r="IG260" i="1"/>
  <c r="LD260" i="1"/>
  <c r="LN260" i="1"/>
  <c r="LB260" i="1"/>
  <c r="AH260" i="1"/>
  <c r="LM260" i="1"/>
  <c r="LA260" i="1"/>
  <c r="AG260" i="1"/>
  <c r="IH260" i="1"/>
  <c r="LR260" i="1"/>
  <c r="LL260" i="1"/>
  <c r="CT259" i="1"/>
  <c r="CS259" i="1"/>
  <c r="CR259" i="1"/>
  <c r="CQ259" i="1"/>
  <c r="CP259" i="1"/>
  <c r="CO259" i="1"/>
  <c r="EE259" i="1"/>
  <c r="BB261" i="1"/>
  <c r="BA261" i="1"/>
  <c r="AZ261" i="1"/>
  <c r="AX261" i="1"/>
  <c r="BC261" i="1"/>
  <c r="AY261" i="1"/>
  <c r="AI260" i="1"/>
  <c r="EE260" i="1" s="1"/>
  <c r="K261" i="1"/>
  <c r="D260" i="1"/>
  <c r="CF260" i="1"/>
  <c r="JV260" i="1"/>
  <c r="O261" i="1"/>
  <c r="JW260" i="1"/>
  <c r="MK260" i="1" a="1"/>
  <c r="MK260" i="1" s="1"/>
  <c r="MG260" i="1" a="1"/>
  <c r="MG260" i="1" s="1"/>
  <c r="MB260" i="1" a="1"/>
  <c r="MB260" i="1" s="1"/>
  <c r="LP260" i="1" a="1"/>
  <c r="LP260" i="1" s="1"/>
  <c r="ML260" i="1" a="1"/>
  <c r="ML260" i="1" s="1"/>
  <c r="Q261" i="1"/>
  <c r="MA260" i="1" a="1"/>
  <c r="MA260" i="1" s="1"/>
  <c r="LQ260" i="1" a="1"/>
  <c r="LQ260" i="1" s="1"/>
  <c r="MI260" i="1" a="1"/>
  <c r="MI260" i="1" s="1"/>
  <c r="MH260" i="1" a="1"/>
  <c r="MH260" i="1" s="1"/>
  <c r="LZ260" i="1" a="1"/>
  <c r="LZ260" i="1" s="1"/>
  <c r="MF260" i="1" a="1"/>
  <c r="MF260" i="1" s="1"/>
  <c r="LY260" i="1" a="1"/>
  <c r="LY260" i="1" s="1"/>
  <c r="MJ260" i="1" a="1"/>
  <c r="MJ260" i="1" s="1"/>
  <c r="ME260" i="1" a="1"/>
  <c r="ME260" i="1" s="1"/>
  <c r="J260" i="1"/>
  <c r="BR259" i="1"/>
  <c r="KB225" i="1"/>
  <c r="CT224" i="1"/>
  <c r="CS224" i="1"/>
  <c r="EF224" i="1"/>
  <c r="CR224" i="1"/>
  <c r="EE224" i="1"/>
  <c r="CQ224" i="1"/>
  <c r="CP224" i="1"/>
  <c r="CO224" i="1"/>
  <c r="JJ225" i="1"/>
  <c r="JH225" i="1"/>
  <c r="BC227" i="1"/>
  <c r="BB227" i="1"/>
  <c r="BA227" i="1"/>
  <c r="AZ227" i="1"/>
  <c r="AY227" i="1"/>
  <c r="AX227" i="1"/>
  <c r="J227" i="1"/>
  <c r="BR226" i="1"/>
  <c r="K226" i="1"/>
  <c r="AI225" i="1"/>
  <c r="D225" i="1"/>
  <c r="KD225" i="1"/>
  <c r="JZ225" i="1"/>
  <c r="O227" i="1"/>
  <c r="JW226" i="1"/>
  <c r="JV226" i="1"/>
  <c r="ML226" i="1" a="1"/>
  <c r="ML226" i="1" s="1"/>
  <c r="MH226" i="1" a="1"/>
  <c r="MH226" i="1" s="1"/>
  <c r="LY226" i="1" a="1"/>
  <c r="LY226" i="1" s="1"/>
  <c r="LQ226" i="1" a="1"/>
  <c r="LQ226" i="1" s="1"/>
  <c r="MK226" i="1" a="1"/>
  <c r="MK226" i="1" s="1"/>
  <c r="MG226" i="1" a="1"/>
  <c r="MG226" i="1" s="1"/>
  <c r="MB226" i="1" a="1"/>
  <c r="MB226" i="1" s="1"/>
  <c r="MJ226" i="1" a="1"/>
  <c r="MJ226" i="1" s="1"/>
  <c r="MF226" i="1" a="1"/>
  <c r="MF226" i="1" s="1"/>
  <c r="MA226" i="1" a="1"/>
  <c r="MA226" i="1" s="1"/>
  <c r="LP226" i="1" a="1"/>
  <c r="LP226" i="1" s="1"/>
  <c r="Q227" i="1"/>
  <c r="ME226" i="1" a="1"/>
  <c r="ME226" i="1" s="1"/>
  <c r="LZ226" i="1" a="1"/>
  <c r="LZ226" i="1" s="1"/>
  <c r="MI226" i="1" a="1"/>
  <c r="MI226" i="1" s="1"/>
  <c r="LN227" i="1"/>
  <c r="LM227" i="1"/>
  <c r="AH227" i="1"/>
  <c r="LR227" i="1"/>
  <c r="LL227" i="1"/>
  <c r="LD227" i="1"/>
  <c r="IJ227" i="1"/>
  <c r="AG227" i="1"/>
  <c r="LC227" i="1"/>
  <c r="LB227" i="1"/>
  <c r="IH227" i="1"/>
  <c r="LA227" i="1"/>
  <c r="IG227" i="1"/>
  <c r="LO227" i="1"/>
  <c r="S95" i="1"/>
  <c r="MD95" i="1" s="1"/>
  <c r="MD93" i="1"/>
  <c r="MD92" i="1"/>
  <c r="JJ91" i="1"/>
  <c r="JH91" i="1"/>
  <c r="JK91" i="1"/>
  <c r="JI91" i="1"/>
  <c r="JG91" i="1"/>
  <c r="KE93" i="1" a="1"/>
  <c r="KE93" i="1" s="1"/>
  <c r="KE94" i="1" a="1"/>
  <c r="KE94" i="1" s="1"/>
  <c r="KF95" i="1"/>
  <c r="KE95" i="1" s="1" a="1"/>
  <c r="KE95" i="1" s="1"/>
  <c r="O94" i="1"/>
  <c r="JW93" i="1"/>
  <c r="JV93" i="1"/>
  <c r="CT90" i="1"/>
  <c r="CR90" i="1"/>
  <c r="CQ90" i="1"/>
  <c r="KW90" i="1"/>
  <c r="CP90" i="1"/>
  <c r="CS90" i="1"/>
  <c r="CO90" i="1"/>
  <c r="W93" i="1"/>
  <c r="LS92" i="1"/>
  <c r="JP93" i="1"/>
  <c r="L94" i="1"/>
  <c r="KN91" i="1" a="1"/>
  <c r="KN91" i="1" s="1"/>
  <c r="KE92" i="1" a="1"/>
  <c r="KE92" i="1" s="1"/>
  <c r="MJ92" i="1" a="1"/>
  <c r="MJ92" i="1" s="1"/>
  <c r="MF92" i="1" a="1"/>
  <c r="MF92" i="1" s="1"/>
  <c r="MA92" i="1" a="1"/>
  <c r="MA92" i="1" s="1"/>
  <c r="Q93" i="1"/>
  <c r="MI92" i="1" a="1"/>
  <c r="MI92" i="1" s="1"/>
  <c r="ME92" i="1" a="1"/>
  <c r="ME92" i="1" s="1"/>
  <c r="LZ92" i="1" a="1"/>
  <c r="LZ92" i="1" s="1"/>
  <c r="ML92" i="1" a="1"/>
  <c r="ML92" i="1" s="1"/>
  <c r="MH92" i="1" a="1"/>
  <c r="MH92" i="1" s="1"/>
  <c r="LY92" i="1" a="1"/>
  <c r="LY92" i="1" s="1"/>
  <c r="LQ92" i="1" a="1"/>
  <c r="LQ92" i="1" s="1"/>
  <c r="MK92" i="1" a="1"/>
  <c r="MK92" i="1" s="1"/>
  <c r="MG92" i="1" a="1"/>
  <c r="MG92" i="1" s="1"/>
  <c r="MB92" i="1" a="1"/>
  <c r="MB92" i="1" s="1"/>
  <c r="LP92" i="1" a="1"/>
  <c r="LP92" i="1" s="1"/>
  <c r="M94" i="1"/>
  <c r="LD93" i="1"/>
  <c r="LB93" i="1"/>
  <c r="IJ93" i="1"/>
  <c r="IG93" i="1"/>
  <c r="AH93" i="1"/>
  <c r="LC93" i="1"/>
  <c r="AG93" i="1"/>
  <c r="LA93" i="1"/>
  <c r="IH93" i="1"/>
  <c r="AX92" i="1"/>
  <c r="H93" i="1"/>
  <c r="BB92" i="1"/>
  <c r="BA92" i="1"/>
  <c r="AZ92" i="1"/>
  <c r="BC92" i="1"/>
  <c r="AY92" i="1"/>
  <c r="JT92" i="1"/>
  <c r="N93" i="1"/>
  <c r="JS92" i="1"/>
  <c r="IE92" i="1"/>
  <c r="JU92" i="1"/>
  <c r="AF92" i="1"/>
  <c r="LN92" i="1"/>
  <c r="LF92" i="1"/>
  <c r="KX92" i="1"/>
  <c r="KP92" i="1"/>
  <c r="KB92" i="1"/>
  <c r="LL92" i="1"/>
  <c r="KV92" i="1"/>
  <c r="LJ92" i="1"/>
  <c r="KT92" i="1"/>
  <c r="JX92" i="1"/>
  <c r="LI92" i="1"/>
  <c r="KS92" i="1"/>
  <c r="B93" i="1"/>
  <c r="LH92" i="1"/>
  <c r="KZ92" i="1"/>
  <c r="KR92" i="1"/>
  <c r="KD92" i="1"/>
  <c r="KY92" i="1"/>
  <c r="CI92" i="1"/>
  <c r="LO92" i="1"/>
  <c r="KU92" i="1"/>
  <c r="KC92" i="1"/>
  <c r="LK92" i="1"/>
  <c r="KO92" i="1"/>
  <c r="JZ92" i="1"/>
  <c r="LG92" i="1"/>
  <c r="JY92" i="1"/>
  <c r="LE92" i="1"/>
  <c r="KQ92" i="1"/>
  <c r="KA92" i="1"/>
  <c r="LM92" i="1"/>
  <c r="K92" i="1"/>
  <c r="CJ91" i="1"/>
  <c r="CJ92" i="1" s="1"/>
  <c r="CJ93" i="1" s="1"/>
  <c r="CJ94" i="1" s="1"/>
  <c r="CJ95" i="1" s="1"/>
  <c r="AI91" i="1"/>
  <c r="D91" i="1"/>
  <c r="JG13" i="1"/>
  <c r="JG16" i="1" s="1"/>
  <c r="JK13" i="1"/>
  <c r="JI13" i="1"/>
  <c r="JH13" i="1"/>
  <c r="JJ13" i="1"/>
  <c r="IH275" i="1"/>
  <c r="KN85" i="1" l="1" a="1"/>
  <c r="KN85" i="1" s="1"/>
  <c r="K86" i="1"/>
  <c r="JG86" i="1" s="1"/>
  <c r="AI85" i="1"/>
  <c r="D85" i="1"/>
  <c r="LJ86" i="1"/>
  <c r="KT86" i="1"/>
  <c r="JX86" i="1"/>
  <c r="LI86" i="1"/>
  <c r="KS86" i="1"/>
  <c r="LH86" i="1"/>
  <c r="KZ86" i="1"/>
  <c r="KR86" i="1"/>
  <c r="KD86" i="1"/>
  <c r="LO86" i="1"/>
  <c r="LG86" i="1"/>
  <c r="KY86" i="1"/>
  <c r="KQ86" i="1"/>
  <c r="KC86" i="1"/>
  <c r="LN86" i="1"/>
  <c r="LF86" i="1"/>
  <c r="KX86" i="1"/>
  <c r="KP86" i="1"/>
  <c r="KB86" i="1"/>
  <c r="LM86" i="1"/>
  <c r="LE86" i="1"/>
  <c r="KO86" i="1"/>
  <c r="KA86" i="1"/>
  <c r="LL86" i="1"/>
  <c r="KV86" i="1"/>
  <c r="JZ86" i="1"/>
  <c r="KU86" i="1"/>
  <c r="JY86" i="1"/>
  <c r="LK86" i="1"/>
  <c r="CS84" i="1"/>
  <c r="CQ84" i="1"/>
  <c r="KW84" i="1"/>
  <c r="CP84" i="1"/>
  <c r="CO84" i="1"/>
  <c r="CR84" i="1"/>
  <c r="CT84" i="1"/>
  <c r="JK86" i="1"/>
  <c r="JJ86" i="1"/>
  <c r="BB86" i="1"/>
  <c r="AZ86" i="1"/>
  <c r="AY86" i="1"/>
  <c r="AX86" i="1"/>
  <c r="BA86" i="1"/>
  <c r="BC86" i="1"/>
  <c r="LB86" i="1"/>
  <c r="LA86" i="1"/>
  <c r="IG86" i="1"/>
  <c r="AG86" i="1"/>
  <c r="LD86" i="1"/>
  <c r="IJ86" i="1"/>
  <c r="IH86" i="1"/>
  <c r="AH86" i="1"/>
  <c r="LC86" i="1"/>
  <c r="JJ85" i="1"/>
  <c r="JH85" i="1"/>
  <c r="JI85" i="1"/>
  <c r="AJ84" i="1"/>
  <c r="CF85" i="1"/>
  <c r="AJ85" i="1" s="1"/>
  <c r="ML86" i="1" a="1"/>
  <c r="ML86" i="1" s="1"/>
  <c r="MH86" i="1" a="1"/>
  <c r="MH86" i="1" s="1"/>
  <c r="LY86" i="1" a="1"/>
  <c r="LY86" i="1" s="1"/>
  <c r="LQ86" i="1" a="1"/>
  <c r="LQ86" i="1" s="1"/>
  <c r="MK86" i="1" a="1"/>
  <c r="MK86" i="1" s="1"/>
  <c r="MG86" i="1" a="1"/>
  <c r="MG86" i="1" s="1"/>
  <c r="MB86" i="1" a="1"/>
  <c r="MB86" i="1" s="1"/>
  <c r="LP86" i="1" a="1"/>
  <c r="LP86" i="1" s="1"/>
  <c r="MJ86" i="1" a="1"/>
  <c r="MJ86" i="1" s="1"/>
  <c r="MF86" i="1" a="1"/>
  <c r="MF86" i="1" s="1"/>
  <c r="MA86" i="1" a="1"/>
  <c r="MA86" i="1" s="1"/>
  <c r="MI86" i="1" a="1"/>
  <c r="MI86" i="1" s="1"/>
  <c r="ME86" i="1" a="1"/>
  <c r="ME86" i="1" s="1"/>
  <c r="LZ86" i="1" a="1"/>
  <c r="LZ86" i="1" s="1"/>
  <c r="JK85" i="1"/>
  <c r="JG85" i="1"/>
  <c r="IE227" i="1"/>
  <c r="AF227" i="1"/>
  <c r="JS227" i="1"/>
  <c r="JT227" i="1"/>
  <c r="JG17" i="1"/>
  <c r="EF260" i="1"/>
  <c r="J261" i="1"/>
  <c r="BR260" i="1"/>
  <c r="JV261" i="1"/>
  <c r="JW261" i="1"/>
  <c r="MJ261" i="1" a="1"/>
  <c r="MJ261" i="1" s="1"/>
  <c r="MF261" i="1" a="1"/>
  <c r="MF261" i="1" s="1"/>
  <c r="MA261" i="1" a="1"/>
  <c r="MA261" i="1" s="1"/>
  <c r="MI261" i="1" a="1"/>
  <c r="MI261" i="1" s="1"/>
  <c r="ME261" i="1" a="1"/>
  <c r="ME261" i="1" s="1"/>
  <c r="LZ261" i="1" a="1"/>
  <c r="LZ261" i="1" s="1"/>
  <c r="ML261" i="1" a="1"/>
  <c r="ML261" i="1" s="1"/>
  <c r="MH261" i="1" a="1"/>
  <c r="MH261" i="1" s="1"/>
  <c r="LY261" i="1" a="1"/>
  <c r="LY261" i="1" s="1"/>
  <c r="LQ261" i="1" a="1"/>
  <c r="LQ261" i="1" s="1"/>
  <c r="MK261" i="1" a="1"/>
  <c r="MK261" i="1" s="1"/>
  <c r="MG261" i="1" a="1"/>
  <c r="MG261" i="1" s="1"/>
  <c r="MB261" i="1" a="1"/>
  <c r="MB261" i="1" s="1"/>
  <c r="LP261" i="1" a="1"/>
  <c r="LP261" i="1" s="1"/>
  <c r="D261" i="1"/>
  <c r="CF261" i="1"/>
  <c r="AI261" i="1"/>
  <c r="EE261" i="1" s="1"/>
  <c r="CQ260" i="1"/>
  <c r="CO260" i="1"/>
  <c r="CT260" i="1"/>
  <c r="CS260" i="1"/>
  <c r="CP260" i="1"/>
  <c r="CR260" i="1"/>
  <c r="LN261" i="1"/>
  <c r="LM261" i="1"/>
  <c r="LR261" i="1"/>
  <c r="LL261" i="1"/>
  <c r="LD261" i="1"/>
  <c r="IJ261" i="1"/>
  <c r="AH261" i="1"/>
  <c r="LC261" i="1"/>
  <c r="AG261" i="1"/>
  <c r="LB261" i="1"/>
  <c r="IH261" i="1"/>
  <c r="LA261" i="1"/>
  <c r="IG261" i="1"/>
  <c r="LO261" i="1"/>
  <c r="KD226" i="1"/>
  <c r="JT261" i="1"/>
  <c r="AF261" i="1"/>
  <c r="IE261" i="1"/>
  <c r="JU261" i="1"/>
  <c r="JS261" i="1"/>
  <c r="JY260" i="1"/>
  <c r="KD260" i="1"/>
  <c r="JK260" i="1"/>
  <c r="KC260" i="1"/>
  <c r="JJ260" i="1"/>
  <c r="JX260" i="1"/>
  <c r="JH260" i="1"/>
  <c r="KB260" i="1"/>
  <c r="JG260" i="1"/>
  <c r="KA260" i="1"/>
  <c r="JZ260" i="1"/>
  <c r="JI260" i="1"/>
  <c r="K227" i="1"/>
  <c r="AI226" i="1"/>
  <c r="D226" i="1"/>
  <c r="JI226" i="1"/>
  <c r="BR227" i="1"/>
  <c r="JY226" i="1"/>
  <c r="KB226" i="1"/>
  <c r="JW227" i="1"/>
  <c r="JV227" i="1"/>
  <c r="JG226" i="1"/>
  <c r="JJ226" i="1"/>
  <c r="JZ226" i="1"/>
  <c r="KC226" i="1"/>
  <c r="MJ227" i="1" a="1"/>
  <c r="MJ227" i="1" s="1"/>
  <c r="MF227" i="1" a="1"/>
  <c r="MF227" i="1" s="1"/>
  <c r="MA227" i="1" a="1"/>
  <c r="MA227" i="1" s="1"/>
  <c r="MI227" i="1" a="1"/>
  <c r="MI227" i="1" s="1"/>
  <c r="ME227" i="1" a="1"/>
  <c r="ME227" i="1" s="1"/>
  <c r="LZ227" i="1" a="1"/>
  <c r="LZ227" i="1" s="1"/>
  <c r="ML227" i="1" a="1"/>
  <c r="ML227" i="1" s="1"/>
  <c r="MH227" i="1" a="1"/>
  <c r="MH227" i="1" s="1"/>
  <c r="LY227" i="1" a="1"/>
  <c r="LY227" i="1" s="1"/>
  <c r="LQ227" i="1" a="1"/>
  <c r="LQ227" i="1" s="1"/>
  <c r="MG227" i="1" a="1"/>
  <c r="MG227" i="1" s="1"/>
  <c r="LP227" i="1" a="1"/>
  <c r="LP227" i="1" s="1"/>
  <c r="MB227" i="1" a="1"/>
  <c r="MB227" i="1" s="1"/>
  <c r="MK227" i="1" a="1"/>
  <c r="MK227" i="1" s="1"/>
  <c r="JH226" i="1"/>
  <c r="JX226" i="1"/>
  <c r="CP225" i="1"/>
  <c r="CO225" i="1"/>
  <c r="CT225" i="1"/>
  <c r="CS225" i="1"/>
  <c r="CR225" i="1"/>
  <c r="CQ225" i="1"/>
  <c r="EE225" i="1"/>
  <c r="EF225" i="1"/>
  <c r="KA226" i="1"/>
  <c r="JK226" i="1"/>
  <c r="K93" i="1"/>
  <c r="AI92" i="1"/>
  <c r="D92" i="1"/>
  <c r="JS93" i="1"/>
  <c r="JU93" i="1"/>
  <c r="N94" i="1"/>
  <c r="JT93" i="1"/>
  <c r="IE93" i="1"/>
  <c r="AF93" i="1"/>
  <c r="JP94" i="1"/>
  <c r="L95" i="1"/>
  <c r="JP95" i="1" s="1"/>
  <c r="BC93" i="1"/>
  <c r="BA93" i="1"/>
  <c r="AZ93" i="1"/>
  <c r="AY93" i="1"/>
  <c r="BB93" i="1"/>
  <c r="AX93" i="1"/>
  <c r="H94" i="1"/>
  <c r="B94" i="1"/>
  <c r="LM93" i="1"/>
  <c r="LE93" i="1"/>
  <c r="KO93" i="1"/>
  <c r="KA93" i="1"/>
  <c r="LL93" i="1"/>
  <c r="KV93" i="1"/>
  <c r="JZ93" i="1"/>
  <c r="LJ93" i="1"/>
  <c r="KT93" i="1"/>
  <c r="JX93" i="1"/>
  <c r="LK93" i="1"/>
  <c r="KY93" i="1"/>
  <c r="KB93" i="1"/>
  <c r="LH93" i="1"/>
  <c r="KU93" i="1"/>
  <c r="LF93" i="1"/>
  <c r="KR93" i="1"/>
  <c r="KQ93" i="1"/>
  <c r="LO93" i="1"/>
  <c r="KP93" i="1"/>
  <c r="KD93" i="1"/>
  <c r="LN93" i="1"/>
  <c r="LG93" i="1"/>
  <c r="JY93" i="1"/>
  <c r="CI93" i="1"/>
  <c r="KX93" i="1"/>
  <c r="KS93" i="1"/>
  <c r="LI93" i="1"/>
  <c r="KC93" i="1"/>
  <c r="KZ93" i="1"/>
  <c r="MK93" i="1" a="1"/>
  <c r="MK93" i="1" s="1"/>
  <c r="Q94" i="1"/>
  <c r="MI93" i="1" a="1"/>
  <c r="MI93" i="1" s="1"/>
  <c r="ME93" i="1" a="1"/>
  <c r="ME93" i="1" s="1"/>
  <c r="LZ93" i="1" a="1"/>
  <c r="LZ93" i="1" s="1"/>
  <c r="ML93" i="1" a="1"/>
  <c r="ML93" i="1" s="1"/>
  <c r="MH93" i="1" a="1"/>
  <c r="MH93" i="1" s="1"/>
  <c r="LY93" i="1" a="1"/>
  <c r="LY93" i="1" s="1"/>
  <c r="LQ93" i="1" a="1"/>
  <c r="LQ93" i="1" s="1"/>
  <c r="MF93" i="1" a="1"/>
  <c r="MF93" i="1" s="1"/>
  <c r="MA93" i="1" a="1"/>
  <c r="MA93" i="1" s="1"/>
  <c r="LP93" i="1" a="1"/>
  <c r="LP93" i="1" s="1"/>
  <c r="MG93" i="1" a="1"/>
  <c r="MG93" i="1" s="1"/>
  <c r="MB93" i="1" a="1"/>
  <c r="MB93" i="1" s="1"/>
  <c r="MJ93" i="1" a="1"/>
  <c r="MJ93" i="1" s="1"/>
  <c r="W94" i="1"/>
  <c r="LS93" i="1"/>
  <c r="JK92" i="1"/>
  <c r="JG92" i="1"/>
  <c r="JJ92" i="1"/>
  <c r="JI92" i="1"/>
  <c r="JH92" i="1"/>
  <c r="O95" i="1"/>
  <c r="JV94" i="1"/>
  <c r="JW94" i="1"/>
  <c r="CP91" i="1"/>
  <c r="KW91" i="1"/>
  <c r="CT91" i="1"/>
  <c r="CQ91" i="1"/>
  <c r="CO91" i="1"/>
  <c r="CS91" i="1"/>
  <c r="CR91" i="1"/>
  <c r="CF92" i="1"/>
  <c r="KN92" i="1" a="1"/>
  <c r="KN92" i="1" s="1"/>
  <c r="LD94" i="1"/>
  <c r="LB94" i="1"/>
  <c r="M95" i="1"/>
  <c r="IG94" i="1"/>
  <c r="LC94" i="1"/>
  <c r="IJ94" i="1"/>
  <c r="IH94" i="1"/>
  <c r="AH94" i="1"/>
  <c r="LA94" i="1"/>
  <c r="AG94" i="1"/>
  <c r="JI17" i="1"/>
  <c r="JI16" i="1"/>
  <c r="JK17" i="1"/>
  <c r="JK16" i="1"/>
  <c r="JJ17" i="1"/>
  <c r="JJ16" i="1"/>
  <c r="JH16" i="1"/>
  <c r="JH17" i="1"/>
  <c r="MM277" i="1"/>
  <c r="MD277" i="1"/>
  <c r="MC277" i="1"/>
  <c r="IK277" i="1" a="1"/>
  <c r="IK277" i="1" s="1"/>
  <c r="G277" i="1"/>
  <c r="A277" i="1"/>
  <c r="MM276" i="1"/>
  <c r="MD276" i="1"/>
  <c r="MC276" i="1"/>
  <c r="IK276" i="1" a="1"/>
  <c r="IK276" i="1" s="1"/>
  <c r="W276" i="1" a="1"/>
  <c r="W276" i="1" s="1"/>
  <c r="G276" i="1"/>
  <c r="A276" i="1"/>
  <c r="MM275" i="1"/>
  <c r="MD275" i="1"/>
  <c r="MC275" i="1"/>
  <c r="IK275" i="1" a="1"/>
  <c r="IK275" i="1" s="1"/>
  <c r="CE275" i="1"/>
  <c r="CD275" i="1"/>
  <c r="CC275" i="1"/>
  <c r="Q275" i="1"/>
  <c r="LQ275" i="1" s="1" a="1"/>
  <c r="LQ275" i="1" s="1"/>
  <c r="P275" i="1"/>
  <c r="O275" i="1"/>
  <c r="N275" i="1"/>
  <c r="L275" i="1"/>
  <c r="I275" i="1"/>
  <c r="H275" i="1"/>
  <c r="G275" i="1"/>
  <c r="A275" i="1"/>
  <c r="MM274" i="1"/>
  <c r="ML274" i="1" a="1"/>
  <c r="ML274" i="1" s="1"/>
  <c r="MK274" i="1" a="1"/>
  <c r="MK274" i="1" s="1"/>
  <c r="MJ274" i="1" a="1"/>
  <c r="MJ274" i="1" s="1"/>
  <c r="MI274" i="1" a="1"/>
  <c r="MI274" i="1" s="1"/>
  <c r="MH274" i="1" a="1"/>
  <c r="MH274" i="1" s="1"/>
  <c r="MG274" i="1" a="1"/>
  <c r="MG274" i="1" s="1"/>
  <c r="MF274" i="1" a="1"/>
  <c r="MF274" i="1" s="1"/>
  <c r="ME274" i="1" a="1"/>
  <c r="ME274" i="1" s="1"/>
  <c r="MD274" i="1"/>
  <c r="MC274" i="1"/>
  <c r="MB274" i="1" a="1"/>
  <c r="MB274" i="1" s="1"/>
  <c r="MA274" i="1" a="1"/>
  <c r="MA274" i="1" s="1"/>
  <c r="LZ274" i="1" a="1"/>
  <c r="LZ274" i="1" s="1"/>
  <c r="LY274" i="1" a="1"/>
  <c r="LY274" i="1" s="1"/>
  <c r="LR274" i="1"/>
  <c r="LP274" i="1" a="1"/>
  <c r="LP274" i="1" s="1"/>
  <c r="LO274" i="1"/>
  <c r="LN274" i="1"/>
  <c r="LM274" i="1"/>
  <c r="LL274" i="1"/>
  <c r="LD274" i="1"/>
  <c r="LC274" i="1"/>
  <c r="LB274" i="1"/>
  <c r="LA274" i="1"/>
  <c r="JW274" i="1"/>
  <c r="JV274" i="1"/>
  <c r="JU274" i="1"/>
  <c r="JT274" i="1"/>
  <c r="JS274" i="1"/>
  <c r="JP274" i="1"/>
  <c r="IK274" i="1" a="1"/>
  <c r="IK274" i="1" s="1"/>
  <c r="IJ274" i="1"/>
  <c r="IH274" i="1"/>
  <c r="IG274" i="1"/>
  <c r="CG274" i="1"/>
  <c r="BC274" i="1"/>
  <c r="BB274" i="1"/>
  <c r="BA274" i="1"/>
  <c r="AZ274" i="1"/>
  <c r="AY274" i="1"/>
  <c r="AX274" i="1"/>
  <c r="AH274" i="1"/>
  <c r="AG274" i="1"/>
  <c r="K274" i="1"/>
  <c r="CF274" i="1" s="1"/>
  <c r="J274" i="1"/>
  <c r="J275" i="1" s="1"/>
  <c r="G274" i="1"/>
  <c r="A274" i="1"/>
  <c r="JH86" i="1" l="1"/>
  <c r="JI86" i="1"/>
  <c r="KN86" i="1" a="1"/>
  <c r="KN86" i="1" s="1"/>
  <c r="CO85" i="1"/>
  <c r="CT85" i="1"/>
  <c r="CS85" i="1"/>
  <c r="CR85" i="1"/>
  <c r="CP85" i="1"/>
  <c r="KW85" i="1"/>
  <c r="CQ85" i="1"/>
  <c r="AI86" i="1"/>
  <c r="D86" i="1"/>
  <c r="JG227" i="1"/>
  <c r="JJ227" i="1"/>
  <c r="JZ227" i="1"/>
  <c r="JH227" i="1"/>
  <c r="KB227" i="1"/>
  <c r="EF261" i="1"/>
  <c r="JK227" i="1"/>
  <c r="KA227" i="1"/>
  <c r="KD227" i="1"/>
  <c r="KC227" i="1"/>
  <c r="JI227" i="1"/>
  <c r="JX227" i="1"/>
  <c r="JY227" i="1"/>
  <c r="KB261" i="1"/>
  <c r="JI261" i="1"/>
  <c r="JZ261" i="1"/>
  <c r="JG261" i="1"/>
  <c r="JY261" i="1"/>
  <c r="JX261" i="1"/>
  <c r="KD261" i="1"/>
  <c r="JK261" i="1"/>
  <c r="KA261" i="1"/>
  <c r="JJ261" i="1"/>
  <c r="JH261" i="1"/>
  <c r="KC261" i="1"/>
  <c r="BR261" i="1"/>
  <c r="CO261" i="1"/>
  <c r="CT261" i="1"/>
  <c r="CS261" i="1"/>
  <c r="CQ261" i="1"/>
  <c r="CR261" i="1"/>
  <c r="CP261" i="1"/>
  <c r="AI227" i="1"/>
  <c r="D227" i="1"/>
  <c r="CT226" i="1"/>
  <c r="CS226" i="1"/>
  <c r="CR226" i="1"/>
  <c r="CQ226" i="1"/>
  <c r="CP226" i="1"/>
  <c r="CO226" i="1"/>
  <c r="EF226" i="1"/>
  <c r="EE226" i="1"/>
  <c r="LB95" i="1"/>
  <c r="IG95" i="1"/>
  <c r="AG95" i="1"/>
  <c r="LD95" i="1"/>
  <c r="LC95" i="1"/>
  <c r="LA95" i="1"/>
  <c r="IH95" i="1"/>
  <c r="AH95" i="1"/>
  <c r="IJ95" i="1"/>
  <c r="JU94" i="1"/>
  <c r="IE94" i="1"/>
  <c r="JT94" i="1"/>
  <c r="AF94" i="1"/>
  <c r="N95" i="1"/>
  <c r="JS94" i="1"/>
  <c r="KN93" i="1" a="1"/>
  <c r="KN93" i="1" s="1"/>
  <c r="W95" i="1"/>
  <c r="LS94" i="1"/>
  <c r="LL94" i="1"/>
  <c r="KV94" i="1"/>
  <c r="JZ94" i="1"/>
  <c r="LJ94" i="1"/>
  <c r="KT94" i="1"/>
  <c r="JX94" i="1"/>
  <c r="B95" i="1"/>
  <c r="LH94" i="1"/>
  <c r="KZ94" i="1"/>
  <c r="KR94" i="1"/>
  <c r="KD94" i="1"/>
  <c r="LO94" i="1"/>
  <c r="LG94" i="1"/>
  <c r="KY94" i="1"/>
  <c r="KQ94" i="1"/>
  <c r="KC94" i="1"/>
  <c r="LN94" i="1"/>
  <c r="LF94" i="1"/>
  <c r="KX94" i="1"/>
  <c r="KP94" i="1"/>
  <c r="KB94" i="1"/>
  <c r="KU94" i="1"/>
  <c r="KA94" i="1"/>
  <c r="LM94" i="1"/>
  <c r="KS94" i="1"/>
  <c r="JY94" i="1"/>
  <c r="LI94" i="1"/>
  <c r="LK94" i="1"/>
  <c r="CI94" i="1"/>
  <c r="LE94" i="1"/>
  <c r="KO94" i="1"/>
  <c r="CF93" i="1"/>
  <c r="AJ92" i="1"/>
  <c r="AY94" i="1"/>
  <c r="H95" i="1"/>
  <c r="BC94" i="1"/>
  <c r="BA94" i="1"/>
  <c r="BB94" i="1"/>
  <c r="AX94" i="1"/>
  <c r="AZ94" i="1"/>
  <c r="CR92" i="1"/>
  <c r="CP92" i="1"/>
  <c r="CT92" i="1"/>
  <c r="CS92" i="1"/>
  <c r="CQ92" i="1"/>
  <c r="CO92" i="1"/>
  <c r="KW92" i="1"/>
  <c r="JV95" i="1"/>
  <c r="JW95" i="1"/>
  <c r="Q95" i="1"/>
  <c r="MI94" i="1" a="1"/>
  <c r="MI94" i="1" s="1"/>
  <c r="ME94" i="1" a="1"/>
  <c r="ME94" i="1" s="1"/>
  <c r="LZ94" i="1" a="1"/>
  <c r="LZ94" i="1" s="1"/>
  <c r="ML94" i="1" a="1"/>
  <c r="ML94" i="1" s="1"/>
  <c r="MH94" i="1" a="1"/>
  <c r="MH94" i="1" s="1"/>
  <c r="LY94" i="1" a="1"/>
  <c r="LY94" i="1" s="1"/>
  <c r="LQ94" i="1" a="1"/>
  <c r="LQ94" i="1" s="1"/>
  <c r="MK94" i="1" a="1"/>
  <c r="MK94" i="1" s="1"/>
  <c r="MG94" i="1" a="1"/>
  <c r="MG94" i="1" s="1"/>
  <c r="MB94" i="1" a="1"/>
  <c r="MB94" i="1" s="1"/>
  <c r="LP94" i="1" a="1"/>
  <c r="LP94" i="1" s="1"/>
  <c r="MJ94" i="1" a="1"/>
  <c r="MJ94" i="1" s="1"/>
  <c r="MF94" i="1" a="1"/>
  <c r="MF94" i="1" s="1"/>
  <c r="MA94" i="1" a="1"/>
  <c r="MA94" i="1" s="1"/>
  <c r="JJ93" i="1"/>
  <c r="JI93" i="1"/>
  <c r="JG93" i="1"/>
  <c r="JK93" i="1"/>
  <c r="JH93" i="1"/>
  <c r="K94" i="1"/>
  <c r="D93" i="1"/>
  <c r="AI93" i="1"/>
  <c r="AI274" i="1"/>
  <c r="EF274" i="1" s="1"/>
  <c r="D274" i="1"/>
  <c r="JV275" i="1"/>
  <c r="LY275" i="1" a="1"/>
  <c r="LY275" i="1" s="1"/>
  <c r="AZ275" i="1"/>
  <c r="LP275" i="1" a="1"/>
  <c r="LP275" i="1" s="1"/>
  <c r="BR275" i="1"/>
  <c r="K275" i="1"/>
  <c r="JP275" i="1"/>
  <c r="BA275" i="1"/>
  <c r="LR275" i="1"/>
  <c r="LB275" i="1"/>
  <c r="LA275" i="1"/>
  <c r="IJ275" i="1"/>
  <c r="LO275" i="1"/>
  <c r="M276" i="1"/>
  <c r="LN275" i="1"/>
  <c r="IG275" i="1"/>
  <c r="LM275" i="1"/>
  <c r="LL275" i="1"/>
  <c r="LD275" i="1"/>
  <c r="AG275" i="1"/>
  <c r="BB275" i="1"/>
  <c r="CG275" i="1"/>
  <c r="JU275" i="1"/>
  <c r="JT275" i="1"/>
  <c r="JS275" i="1"/>
  <c r="AH275" i="1"/>
  <c r="BC275" i="1"/>
  <c r="LC275" i="1"/>
  <c r="JW275" i="1"/>
  <c r="BR274" i="1"/>
  <c r="AX275" i="1"/>
  <c r="AY275" i="1"/>
  <c r="MA275" i="1" a="1"/>
  <c r="MA275" i="1" s="1"/>
  <c r="MF275" i="1" a="1"/>
  <c r="MF275" i="1" s="1"/>
  <c r="MJ275" i="1" a="1"/>
  <c r="MJ275" i="1" s="1"/>
  <c r="MB275" i="1" a="1"/>
  <c r="MB275" i="1" s="1"/>
  <c r="MG275" i="1" a="1"/>
  <c r="MG275" i="1" s="1"/>
  <c r="MK275" i="1" a="1"/>
  <c r="MK275" i="1" s="1"/>
  <c r="MH275" i="1" a="1"/>
  <c r="MH275" i="1" s="1"/>
  <c r="ML275" i="1" a="1"/>
  <c r="ML275" i="1" s="1"/>
  <c r="LZ275" i="1" a="1"/>
  <c r="LZ275" i="1" s="1"/>
  <c r="ME275" i="1" a="1"/>
  <c r="ME275" i="1" s="1"/>
  <c r="MI275" i="1" a="1"/>
  <c r="MI275" i="1" s="1"/>
  <c r="CR86" i="1" l="1"/>
  <c r="CP86" i="1"/>
  <c r="CO86" i="1"/>
  <c r="KW86" i="1"/>
  <c r="CT86" i="1"/>
  <c r="CQ86" i="1"/>
  <c r="CS86" i="1"/>
  <c r="CO227" i="1"/>
  <c r="CT227" i="1"/>
  <c r="CS227" i="1"/>
  <c r="CR227" i="1"/>
  <c r="CQ227" i="1"/>
  <c r="CP227" i="1"/>
  <c r="EF227" i="1"/>
  <c r="EE227" i="1"/>
  <c r="LS95" i="1"/>
  <c r="LJ95" i="1"/>
  <c r="KT95" i="1"/>
  <c r="JX95" i="1"/>
  <c r="LH95" i="1"/>
  <c r="KZ95" i="1"/>
  <c r="KR95" i="1"/>
  <c r="KD95" i="1"/>
  <c r="LN95" i="1"/>
  <c r="LF95" i="1"/>
  <c r="KX95" i="1"/>
  <c r="KP95" i="1"/>
  <c r="KB95" i="1"/>
  <c r="LM95" i="1"/>
  <c r="LE95" i="1"/>
  <c r="KO95" i="1"/>
  <c r="KA95" i="1"/>
  <c r="LL95" i="1"/>
  <c r="KV95" i="1"/>
  <c r="JZ95" i="1"/>
  <c r="LI95" i="1"/>
  <c r="KY95" i="1"/>
  <c r="LO95" i="1"/>
  <c r="KS95" i="1"/>
  <c r="JY95" i="1"/>
  <c r="LK95" i="1"/>
  <c r="KU95" i="1"/>
  <c r="KC95" i="1"/>
  <c r="LG95" i="1"/>
  <c r="KQ95" i="1"/>
  <c r="EE274" i="1"/>
  <c r="KW93" i="1"/>
  <c r="CQ93" i="1"/>
  <c r="CO93" i="1"/>
  <c r="CT93" i="1"/>
  <c r="CS93" i="1"/>
  <c r="CP93" i="1"/>
  <c r="CR93" i="1"/>
  <c r="BB95" i="1"/>
  <c r="AZ95" i="1"/>
  <c r="AX95" i="1"/>
  <c r="BA95" i="1"/>
  <c r="BC95" i="1"/>
  <c r="AY95" i="1"/>
  <c r="CF94" i="1"/>
  <c r="AJ93" i="1"/>
  <c r="ML95" i="1" a="1"/>
  <c r="ML95" i="1" s="1"/>
  <c r="MH95" i="1" a="1"/>
  <c r="MH95" i="1" s="1"/>
  <c r="LY95" i="1" a="1"/>
  <c r="LY95" i="1" s="1"/>
  <c r="LQ95" i="1" a="1"/>
  <c r="LQ95" i="1" s="1"/>
  <c r="MK95" i="1" a="1"/>
  <c r="MK95" i="1" s="1"/>
  <c r="MG95" i="1" a="1"/>
  <c r="MG95" i="1" s="1"/>
  <c r="MB95" i="1" a="1"/>
  <c r="MB95" i="1" s="1"/>
  <c r="LP95" i="1" a="1"/>
  <c r="LP95" i="1" s="1"/>
  <c r="MJ95" i="1" a="1"/>
  <c r="MJ95" i="1" s="1"/>
  <c r="MF95" i="1" a="1"/>
  <c r="MF95" i="1" s="1"/>
  <c r="MA95" i="1" a="1"/>
  <c r="MA95" i="1" s="1"/>
  <c r="MI95" i="1" a="1"/>
  <c r="MI95" i="1" s="1"/>
  <c r="ME95" i="1" a="1"/>
  <c r="ME95" i="1" s="1"/>
  <c r="LZ95" i="1" a="1"/>
  <c r="LZ95" i="1" s="1"/>
  <c r="K95" i="1"/>
  <c r="AI94" i="1"/>
  <c r="D94" i="1"/>
  <c r="JT95" i="1"/>
  <c r="JS95" i="1"/>
  <c r="JU95" i="1"/>
  <c r="IE95" i="1"/>
  <c r="AF95" i="1"/>
  <c r="JI94" i="1"/>
  <c r="JG94" i="1"/>
  <c r="JK94" i="1"/>
  <c r="JH94" i="1"/>
  <c r="JJ94" i="1"/>
  <c r="KN94" i="1" a="1"/>
  <c r="KN94" i="1" s="1"/>
  <c r="CF275" i="1"/>
  <c r="H276" i="1"/>
  <c r="P276" i="1"/>
  <c r="P277" i="1" s="1"/>
  <c r="CD276" i="1"/>
  <c r="CD277" i="1" s="1"/>
  <c r="CC276" i="1"/>
  <c r="CC277" i="1" s="1"/>
  <c r="I276" i="1"/>
  <c r="I277" i="1" s="1"/>
  <c r="LR276" i="1"/>
  <c r="LB276" i="1"/>
  <c r="LO276" i="1"/>
  <c r="IH276" i="1"/>
  <c r="M277" i="1"/>
  <c r="LN276" i="1"/>
  <c r="IG276" i="1"/>
  <c r="LL276" i="1"/>
  <c r="LD276" i="1"/>
  <c r="LC276" i="1"/>
  <c r="LA276" i="1"/>
  <c r="AH276" i="1"/>
  <c r="IJ276" i="1"/>
  <c r="AG276" i="1"/>
  <c r="LM276" i="1"/>
  <c r="AI275" i="1"/>
  <c r="D275" i="1"/>
  <c r="CS94" i="1" l="1"/>
  <c r="KW94" i="1"/>
  <c r="CQ94" i="1"/>
  <c r="CP94" i="1"/>
  <c r="CO94" i="1"/>
  <c r="CT94" i="1"/>
  <c r="CR94" i="1"/>
  <c r="JG95" i="1"/>
  <c r="JK95" i="1"/>
  <c r="JJ95" i="1"/>
  <c r="JI95" i="1"/>
  <c r="JH95" i="1"/>
  <c r="AI95" i="1"/>
  <c r="D95" i="1"/>
  <c r="CF95" i="1"/>
  <c r="AJ95" i="1" s="1"/>
  <c r="AJ94" i="1"/>
  <c r="KN95" i="1" a="1"/>
  <c r="KN95" i="1" s="1"/>
  <c r="L276" i="1"/>
  <c r="BC276" i="1"/>
  <c r="AZ276" i="1"/>
  <c r="BA276" i="1"/>
  <c r="AX276" i="1"/>
  <c r="H277" i="1"/>
  <c r="AZ277" i="1" s="1"/>
  <c r="BB276" i="1"/>
  <c r="AY276" i="1"/>
  <c r="CE276" i="1"/>
  <c r="CE277" i="1" s="1"/>
  <c r="CG277" i="1" s="1"/>
  <c r="O276" i="1"/>
  <c r="EE275" i="1"/>
  <c r="EF275" i="1"/>
  <c r="LL277" i="1"/>
  <c r="LD277" i="1"/>
  <c r="LA277" i="1"/>
  <c r="IJ277" i="1"/>
  <c r="AH277" i="1"/>
  <c r="AG277" i="1"/>
  <c r="LO277" i="1"/>
  <c r="IH277" i="1"/>
  <c r="LN277" i="1"/>
  <c r="IG277" i="1"/>
  <c r="LM277" i="1"/>
  <c r="LR277" i="1"/>
  <c r="LC277" i="1"/>
  <c r="LB277" i="1"/>
  <c r="CR95" i="1" l="1"/>
  <c r="CP95" i="1"/>
  <c r="KW95" i="1"/>
  <c r="CT95" i="1"/>
  <c r="CS95" i="1"/>
  <c r="CQ95" i="1"/>
  <c r="CO95" i="1"/>
  <c r="BB277" i="1"/>
  <c r="AY277" i="1"/>
  <c r="N276" i="1"/>
  <c r="J276" i="1"/>
  <c r="L277" i="1"/>
  <c r="JP277" i="1" s="1"/>
  <c r="JP276" i="1"/>
  <c r="CG276" i="1"/>
  <c r="BC277" i="1"/>
  <c r="AX277" i="1"/>
  <c r="BA277" i="1"/>
  <c r="O277" i="1"/>
  <c r="JV276" i="1"/>
  <c r="JW276" i="1"/>
  <c r="CG126" i="1"/>
  <c r="CJ180" i="1"/>
  <c r="IH180" i="1"/>
  <c r="L127" i="1"/>
  <c r="M127" i="1"/>
  <c r="IH126" i="1"/>
  <c r="K276" i="1" l="1"/>
  <c r="Q276" i="1"/>
  <c r="LQ276" i="1" s="1" a="1"/>
  <c r="LQ276" i="1" s="1"/>
  <c r="J277" i="1"/>
  <c r="BR277" i="1" s="1"/>
  <c r="BR276" i="1"/>
  <c r="JU276" i="1"/>
  <c r="JT276" i="1"/>
  <c r="N277" i="1"/>
  <c r="JS276" i="1"/>
  <c r="JW277" i="1"/>
  <c r="JV277" i="1"/>
  <c r="AL132" i="1"/>
  <c r="AC132" i="1"/>
  <c r="A132" i="1"/>
  <c r="G131" i="1"/>
  <c r="A131" i="1"/>
  <c r="DW130" i="1"/>
  <c r="DV130" i="1"/>
  <c r="G130" i="1"/>
  <c r="A130" i="1"/>
  <c r="DW129" i="1"/>
  <c r="DV129" i="1"/>
  <c r="G129" i="1"/>
  <c r="A129" i="1"/>
  <c r="DW128" i="1"/>
  <c r="DV128" i="1"/>
  <c r="CG128" i="1"/>
  <c r="CG129" i="1" s="1"/>
  <c r="CG130" i="1" s="1"/>
  <c r="CE128" i="1"/>
  <c r="CE129" i="1" s="1"/>
  <c r="CE130" i="1" s="1"/>
  <c r="CE131" i="1" s="1"/>
  <c r="CC128" i="1"/>
  <c r="CC129" i="1" s="1"/>
  <c r="CC130" i="1" s="1"/>
  <c r="CC131" i="1" s="1"/>
  <c r="AV128" i="1"/>
  <c r="AV129" i="1" s="1"/>
  <c r="AV130" i="1" s="1"/>
  <c r="AV131" i="1" s="1"/>
  <c r="AU128" i="1"/>
  <c r="AU129" i="1" s="1"/>
  <c r="AU130" i="1" s="1"/>
  <c r="AU131" i="1" s="1"/>
  <c r="AT128" i="1"/>
  <c r="AT129" i="1" s="1"/>
  <c r="AT130" i="1" s="1"/>
  <c r="AT131" i="1" s="1"/>
  <c r="AS128" i="1"/>
  <c r="AS129" i="1" s="1"/>
  <c r="AS130" i="1" s="1"/>
  <c r="AS131" i="1" s="1"/>
  <c r="AR128" i="1"/>
  <c r="AR129" i="1" s="1"/>
  <c r="AR130" i="1" s="1"/>
  <c r="AR131" i="1" s="1"/>
  <c r="AQ128" i="1"/>
  <c r="AQ129" i="1" s="1"/>
  <c r="AQ130" i="1" s="1"/>
  <c r="AQ131" i="1" s="1"/>
  <c r="AP128" i="1"/>
  <c r="AP129" i="1" s="1"/>
  <c r="AP130" i="1" s="1"/>
  <c r="AP131" i="1" s="1"/>
  <c r="AO128" i="1"/>
  <c r="AO129" i="1" s="1"/>
  <c r="AO130" i="1" s="1"/>
  <c r="AO131" i="1" s="1"/>
  <c r="G128" i="1"/>
  <c r="A128" i="1"/>
  <c r="KM127" i="1"/>
  <c r="KL127" i="1"/>
  <c r="KK127" i="1"/>
  <c r="KJ127" i="1"/>
  <c r="KI127" i="1"/>
  <c r="KH127" i="1"/>
  <c r="KG127" i="1"/>
  <c r="KF127" i="1"/>
  <c r="DW127" i="1"/>
  <c r="DV127" i="1"/>
  <c r="DU127" i="1"/>
  <c r="AE127" i="1"/>
  <c r="AE128" i="1" s="1"/>
  <c r="AE129" i="1" s="1"/>
  <c r="AE130" i="1" s="1"/>
  <c r="AD127" i="1"/>
  <c r="AD128" i="1" s="1"/>
  <c r="AD129" i="1" s="1"/>
  <c r="AD130" i="1" s="1"/>
  <c r="AC127" i="1"/>
  <c r="AC128" i="1" s="1"/>
  <c r="AC129" i="1" s="1"/>
  <c r="AC130" i="1" s="1"/>
  <c r="AB127" i="1"/>
  <c r="AB128" i="1" s="1"/>
  <c r="AB129" i="1" s="1"/>
  <c r="AB130" i="1" s="1"/>
  <c r="AA127" i="1"/>
  <c r="AA128" i="1" s="1"/>
  <c r="AA129" i="1" s="1"/>
  <c r="AA130" i="1" s="1"/>
  <c r="Z127" i="1"/>
  <c r="Z128" i="1" s="1"/>
  <c r="Z129" i="1" s="1"/>
  <c r="Z130" i="1" s="1"/>
  <c r="Y127" i="1"/>
  <c r="Y128" i="1" s="1"/>
  <c r="Y129" i="1" s="1"/>
  <c r="Y130" i="1" s="1"/>
  <c r="W127" i="1"/>
  <c r="W128" i="1" s="1"/>
  <c r="T127" i="1"/>
  <c r="T128" i="1" s="1"/>
  <c r="T129" i="1" s="1"/>
  <c r="T130" i="1" s="1"/>
  <c r="T131" i="1" s="1"/>
  <c r="S127" i="1"/>
  <c r="R127" i="1"/>
  <c r="R128" i="1" s="1"/>
  <c r="R129" i="1" s="1"/>
  <c r="R130" i="1" s="1"/>
  <c r="R131" i="1" s="1"/>
  <c r="Q127" i="1"/>
  <c r="P127" i="1"/>
  <c r="P128" i="1" s="1"/>
  <c r="P129" i="1" s="1"/>
  <c r="P130" i="1" s="1"/>
  <c r="P131" i="1" s="1"/>
  <c r="O127" i="1"/>
  <c r="N127" i="1"/>
  <c r="JT127" i="1" s="1"/>
  <c r="L128" i="1"/>
  <c r="I127" i="1"/>
  <c r="I128" i="1" s="1"/>
  <c r="I129" i="1" s="1"/>
  <c r="I130" i="1" s="1"/>
  <c r="I131" i="1" s="1"/>
  <c r="H127" i="1"/>
  <c r="BC127" i="1" s="1"/>
  <c r="G127" i="1"/>
  <c r="A127" i="1"/>
  <c r="ML126" i="1" a="1"/>
  <c r="ML126" i="1" s="1"/>
  <c r="MK126" i="1" a="1"/>
  <c r="MK126" i="1" s="1"/>
  <c r="MJ126" i="1" a="1"/>
  <c r="MJ126" i="1" s="1"/>
  <c r="MI126" i="1" a="1"/>
  <c r="MI126" i="1" s="1"/>
  <c r="MH126" i="1" a="1"/>
  <c r="MH126" i="1" s="1"/>
  <c r="MG126" i="1" a="1"/>
  <c r="MG126" i="1" s="1"/>
  <c r="MF126" i="1" a="1"/>
  <c r="MF126" i="1" s="1"/>
  <c r="ME126" i="1" a="1"/>
  <c r="ME126" i="1" s="1"/>
  <c r="MD126" i="1"/>
  <c r="MB126" i="1" a="1"/>
  <c r="MB126" i="1" s="1"/>
  <c r="MA126" i="1" a="1"/>
  <c r="MA126" i="1" s="1"/>
  <c r="LZ126" i="1" a="1"/>
  <c r="LZ126" i="1" s="1"/>
  <c r="LY126" i="1" a="1"/>
  <c r="LY126" i="1" s="1"/>
  <c r="LP126" i="1" a="1"/>
  <c r="LP126" i="1" s="1"/>
  <c r="LJ126" i="1"/>
  <c r="LD126" i="1"/>
  <c r="LC126" i="1"/>
  <c r="LB126" i="1"/>
  <c r="LA126" i="1"/>
  <c r="KN126" i="1" a="1"/>
  <c r="KN126" i="1" s="1"/>
  <c r="JW126" i="1"/>
  <c r="JV126" i="1"/>
  <c r="JU126" i="1"/>
  <c r="JT126" i="1"/>
  <c r="JS126" i="1"/>
  <c r="JP126" i="1"/>
  <c r="IJ126" i="1"/>
  <c r="IG126" i="1"/>
  <c r="BC126" i="1"/>
  <c r="BB126" i="1"/>
  <c r="BA126" i="1"/>
  <c r="AZ126" i="1"/>
  <c r="AY126" i="1"/>
  <c r="AX126" i="1"/>
  <c r="AH126" i="1"/>
  <c r="AG126" i="1"/>
  <c r="K126" i="1"/>
  <c r="D126" i="1" s="1"/>
  <c r="J126" i="1"/>
  <c r="G126" i="1"/>
  <c r="A126" i="1"/>
  <c r="B127" i="1" s="1"/>
  <c r="AA125" i="1"/>
  <c r="Z125" i="1"/>
  <c r="Y125" i="1"/>
  <c r="A125" i="1"/>
  <c r="A124" i="1"/>
  <c r="AL123" i="1"/>
  <c r="AC123" i="1"/>
  <c r="A123" i="1"/>
  <c r="G122" i="1"/>
  <c r="A122" i="1"/>
  <c r="DW121" i="1"/>
  <c r="DV121" i="1"/>
  <c r="G121" i="1"/>
  <c r="A121" i="1"/>
  <c r="DW120" i="1"/>
  <c r="DV120" i="1"/>
  <c r="G120" i="1"/>
  <c r="A120" i="1"/>
  <c r="DW119" i="1"/>
  <c r="DV119" i="1"/>
  <c r="CG119" i="1"/>
  <c r="CG120" i="1" s="1"/>
  <c r="CG121" i="1" s="1"/>
  <c r="CE119" i="1"/>
  <c r="CE120" i="1" s="1"/>
  <c r="CE121" i="1" s="1"/>
  <c r="CE122" i="1" s="1"/>
  <c r="CC119" i="1"/>
  <c r="CC120" i="1" s="1"/>
  <c r="CC121" i="1" s="1"/>
  <c r="CC122" i="1" s="1"/>
  <c r="AV119" i="1"/>
  <c r="AV120" i="1" s="1"/>
  <c r="AV121" i="1" s="1"/>
  <c r="AV122" i="1" s="1"/>
  <c r="AU119" i="1"/>
  <c r="AU120" i="1" s="1"/>
  <c r="AU121" i="1" s="1"/>
  <c r="AU122" i="1" s="1"/>
  <c r="AT119" i="1"/>
  <c r="AT120" i="1" s="1"/>
  <c r="AT121" i="1" s="1"/>
  <c r="AT122" i="1" s="1"/>
  <c r="AS119" i="1"/>
  <c r="AS120" i="1" s="1"/>
  <c r="AS121" i="1" s="1"/>
  <c r="AS122" i="1" s="1"/>
  <c r="AR119" i="1"/>
  <c r="AR120" i="1" s="1"/>
  <c r="AR121" i="1" s="1"/>
  <c r="AR122" i="1" s="1"/>
  <c r="AQ119" i="1"/>
  <c r="AQ120" i="1" s="1"/>
  <c r="AQ121" i="1" s="1"/>
  <c r="AQ122" i="1" s="1"/>
  <c r="AP119" i="1"/>
  <c r="AP120" i="1" s="1"/>
  <c r="AP121" i="1" s="1"/>
  <c r="AP122" i="1" s="1"/>
  <c r="AO119" i="1"/>
  <c r="AO120" i="1" s="1"/>
  <c r="AO121" i="1" s="1"/>
  <c r="AO122" i="1" s="1"/>
  <c r="G119" i="1"/>
  <c r="A119" i="1"/>
  <c r="KM118" i="1"/>
  <c r="KM119" i="1" s="1"/>
  <c r="KM120" i="1" s="1"/>
  <c r="KM121" i="1" s="1"/>
  <c r="KM122" i="1" s="1"/>
  <c r="KL118" i="1"/>
  <c r="KL119" i="1" s="1"/>
  <c r="KL120" i="1" s="1"/>
  <c r="KL121" i="1" s="1"/>
  <c r="KL122" i="1" s="1"/>
  <c r="KK118" i="1"/>
  <c r="KK119" i="1" s="1"/>
  <c r="KK120" i="1" s="1"/>
  <c r="KK121" i="1" s="1"/>
  <c r="KK122" i="1" s="1"/>
  <c r="KJ118" i="1"/>
  <c r="KJ119" i="1" s="1"/>
  <c r="KJ120" i="1" s="1"/>
  <c r="KJ121" i="1" s="1"/>
  <c r="KJ122" i="1" s="1"/>
  <c r="KI118" i="1"/>
  <c r="KI119" i="1" s="1"/>
  <c r="KI120" i="1" s="1"/>
  <c r="KI121" i="1" s="1"/>
  <c r="KI122" i="1" s="1"/>
  <c r="KH118" i="1"/>
  <c r="KH119" i="1" s="1"/>
  <c r="KH120" i="1" s="1"/>
  <c r="KH121" i="1" s="1"/>
  <c r="KH122" i="1" s="1"/>
  <c r="KG118" i="1"/>
  <c r="KG119" i="1" s="1"/>
  <c r="KG120" i="1" s="1"/>
  <c r="KG121" i="1" s="1"/>
  <c r="KG122" i="1" s="1"/>
  <c r="KF118" i="1"/>
  <c r="DW118" i="1"/>
  <c r="DV118" i="1"/>
  <c r="DU118" i="1"/>
  <c r="AE118" i="1"/>
  <c r="AE119" i="1" s="1"/>
  <c r="AE120" i="1" s="1"/>
  <c r="AE121" i="1" s="1"/>
  <c r="AD118" i="1"/>
  <c r="AD119" i="1" s="1"/>
  <c r="AD120" i="1" s="1"/>
  <c r="AD121" i="1" s="1"/>
  <c r="AC118" i="1"/>
  <c r="AC119" i="1" s="1"/>
  <c r="AC120" i="1" s="1"/>
  <c r="AC121" i="1" s="1"/>
  <c r="AB118" i="1"/>
  <c r="AB119" i="1" s="1"/>
  <c r="AB120" i="1" s="1"/>
  <c r="AB121" i="1" s="1"/>
  <c r="AA118" i="1"/>
  <c r="AA119" i="1" s="1"/>
  <c r="AA120" i="1" s="1"/>
  <c r="AA121" i="1" s="1"/>
  <c r="Z118" i="1"/>
  <c r="Z119" i="1" s="1"/>
  <c r="Z120" i="1" s="1"/>
  <c r="Z121" i="1" s="1"/>
  <c r="Y118" i="1"/>
  <c r="Y119" i="1" s="1"/>
  <c r="Y120" i="1" s="1"/>
  <c r="Y121" i="1" s="1"/>
  <c r="W118" i="1"/>
  <c r="W119" i="1" s="1"/>
  <c r="T118" i="1"/>
  <c r="T119" i="1" s="1"/>
  <c r="T120" i="1" s="1"/>
  <c r="T121" i="1" s="1"/>
  <c r="T122" i="1" s="1"/>
  <c r="S118" i="1"/>
  <c r="R118" i="1"/>
  <c r="R119" i="1" s="1"/>
  <c r="R120" i="1" s="1"/>
  <c r="R121" i="1" s="1"/>
  <c r="R122" i="1" s="1"/>
  <c r="Q118" i="1"/>
  <c r="P118" i="1"/>
  <c r="P119" i="1" s="1"/>
  <c r="P120" i="1" s="1"/>
  <c r="P121" i="1" s="1"/>
  <c r="P122" i="1" s="1"/>
  <c r="O118" i="1"/>
  <c r="JV118" i="1" s="1"/>
  <c r="N118" i="1"/>
  <c r="M118" i="1"/>
  <c r="AG118" i="1" s="1"/>
  <c r="L118" i="1"/>
  <c r="I118" i="1"/>
  <c r="I119" i="1" s="1"/>
  <c r="I120" i="1" s="1"/>
  <c r="I121" i="1" s="1"/>
  <c r="I122" i="1" s="1"/>
  <c r="H118" i="1"/>
  <c r="H119" i="1" s="1"/>
  <c r="BA119" i="1" s="1"/>
  <c r="G118" i="1"/>
  <c r="A118" i="1"/>
  <c r="ML117" i="1" a="1"/>
  <c r="ML117" i="1" s="1"/>
  <c r="MK117" i="1" a="1"/>
  <c r="MK117" i="1" s="1"/>
  <c r="MJ117" i="1" a="1"/>
  <c r="MJ117" i="1" s="1"/>
  <c r="MI117" i="1" a="1"/>
  <c r="MI117" i="1" s="1"/>
  <c r="MH117" i="1" a="1"/>
  <c r="MH117" i="1" s="1"/>
  <c r="MG117" i="1" a="1"/>
  <c r="MG117" i="1" s="1"/>
  <c r="MF117" i="1" a="1"/>
  <c r="MF117" i="1" s="1"/>
  <c r="ME117" i="1" a="1"/>
  <c r="ME117" i="1" s="1"/>
  <c r="MD117" i="1"/>
  <c r="MB117" i="1" a="1"/>
  <c r="MB117" i="1" s="1"/>
  <c r="MA117" i="1" a="1"/>
  <c r="MA117" i="1" s="1"/>
  <c r="LZ117" i="1" a="1"/>
  <c r="LZ117" i="1" s="1"/>
  <c r="LY117" i="1" a="1"/>
  <c r="LY117" i="1" s="1"/>
  <c r="LP117" i="1" a="1"/>
  <c r="LP117" i="1" s="1"/>
  <c r="LJ117" i="1"/>
  <c r="LD117" i="1"/>
  <c r="LC117" i="1"/>
  <c r="LB117" i="1"/>
  <c r="LA117" i="1"/>
  <c r="KN117" i="1" a="1"/>
  <c r="KN117" i="1" s="1"/>
  <c r="KE117" i="1" a="1"/>
  <c r="KE117" i="1" s="1"/>
  <c r="JW117" i="1"/>
  <c r="JV117" i="1"/>
  <c r="JU117" i="1"/>
  <c r="JT117" i="1"/>
  <c r="JS117" i="1"/>
  <c r="JP117" i="1"/>
  <c r="IJ117" i="1"/>
  <c r="IH117" i="1"/>
  <c r="IG117" i="1"/>
  <c r="CG117" i="1"/>
  <c r="BC117" i="1"/>
  <c r="BB117" i="1"/>
  <c r="BA117" i="1"/>
  <c r="AZ117" i="1"/>
  <c r="AY117" i="1"/>
  <c r="AX117" i="1"/>
  <c r="AH117" i="1"/>
  <c r="AG117" i="1"/>
  <c r="K117" i="1"/>
  <c r="K118" i="1" s="1"/>
  <c r="D118" i="1" s="1"/>
  <c r="J117" i="1"/>
  <c r="J118" i="1" s="1"/>
  <c r="J119" i="1" s="1"/>
  <c r="J120" i="1" s="1"/>
  <c r="J121" i="1" s="1"/>
  <c r="J122" i="1" s="1"/>
  <c r="G117" i="1"/>
  <c r="A117" i="1"/>
  <c r="B118" i="1" s="1"/>
  <c r="AA116" i="1"/>
  <c r="Z116" i="1"/>
  <c r="Y116" i="1"/>
  <c r="A116" i="1"/>
  <c r="A115" i="1"/>
  <c r="AL186" i="1"/>
  <c r="AC186" i="1"/>
  <c r="A186" i="1"/>
  <c r="A185" i="1"/>
  <c r="DW184" i="1"/>
  <c r="DV184" i="1"/>
  <c r="A184" i="1"/>
  <c r="DW183" i="1"/>
  <c r="DV183" i="1"/>
  <c r="A183" i="1"/>
  <c r="DW182" i="1"/>
  <c r="DV182" i="1"/>
  <c r="CG182" i="1"/>
  <c r="CG183" i="1" s="1"/>
  <c r="CG184" i="1" s="1"/>
  <c r="CE182" i="1"/>
  <c r="CE183" i="1" s="1"/>
  <c r="CE184" i="1" s="1"/>
  <c r="CE185" i="1" s="1"/>
  <c r="CC182" i="1"/>
  <c r="CC183" i="1" s="1"/>
  <c r="CC184" i="1" s="1"/>
  <c r="CC185" i="1" s="1"/>
  <c r="AV182" i="1"/>
  <c r="AV183" i="1" s="1"/>
  <c r="AV184" i="1" s="1"/>
  <c r="AV185" i="1" s="1"/>
  <c r="AU182" i="1"/>
  <c r="AU183" i="1" s="1"/>
  <c r="AU184" i="1" s="1"/>
  <c r="AU185" i="1" s="1"/>
  <c r="AT182" i="1"/>
  <c r="AT183" i="1" s="1"/>
  <c r="AT184" i="1" s="1"/>
  <c r="AT185" i="1" s="1"/>
  <c r="AS182" i="1"/>
  <c r="AS183" i="1" s="1"/>
  <c r="AS184" i="1" s="1"/>
  <c r="AS185" i="1" s="1"/>
  <c r="AR182" i="1"/>
  <c r="AR183" i="1" s="1"/>
  <c r="AR184" i="1" s="1"/>
  <c r="AR185" i="1" s="1"/>
  <c r="AQ182" i="1"/>
  <c r="AQ183" i="1" s="1"/>
  <c r="AQ184" i="1" s="1"/>
  <c r="AQ185" i="1" s="1"/>
  <c r="AP182" i="1"/>
  <c r="AP183" i="1" s="1"/>
  <c r="AP184" i="1" s="1"/>
  <c r="AP185" i="1" s="1"/>
  <c r="AO182" i="1"/>
  <c r="AO183" i="1" s="1"/>
  <c r="AO184" i="1" s="1"/>
  <c r="AO185" i="1" s="1"/>
  <c r="A182" i="1"/>
  <c r="KM181" i="1"/>
  <c r="KM182" i="1" s="1"/>
  <c r="KM183" i="1" s="1"/>
  <c r="KM184" i="1" s="1"/>
  <c r="KM185" i="1" s="1"/>
  <c r="KL181" i="1"/>
  <c r="KL182" i="1" s="1"/>
  <c r="KL183" i="1" s="1"/>
  <c r="KL184" i="1" s="1"/>
  <c r="KL185" i="1" s="1"/>
  <c r="KK181" i="1"/>
  <c r="KK182" i="1" s="1"/>
  <c r="KK183" i="1" s="1"/>
  <c r="KK184" i="1" s="1"/>
  <c r="KK185" i="1" s="1"/>
  <c r="KJ181" i="1"/>
  <c r="KJ182" i="1" s="1"/>
  <c r="KJ183" i="1" s="1"/>
  <c r="KJ184" i="1" s="1"/>
  <c r="KJ185" i="1" s="1"/>
  <c r="KI181" i="1"/>
  <c r="KI182" i="1" s="1"/>
  <c r="KI183" i="1" s="1"/>
  <c r="KI184" i="1" s="1"/>
  <c r="KI185" i="1" s="1"/>
  <c r="KH181" i="1"/>
  <c r="KH182" i="1" s="1"/>
  <c r="KH183" i="1" s="1"/>
  <c r="KH184" i="1" s="1"/>
  <c r="KH185" i="1" s="1"/>
  <c r="KG181" i="1"/>
  <c r="KF181" i="1"/>
  <c r="KF182" i="1" s="1"/>
  <c r="DW181" i="1"/>
  <c r="DV181" i="1"/>
  <c r="DU181" i="1"/>
  <c r="AE181" i="1"/>
  <c r="AE182" i="1" s="1"/>
  <c r="AE183" i="1" s="1"/>
  <c r="AE184" i="1" s="1"/>
  <c r="AD181" i="1"/>
  <c r="AD182" i="1" s="1"/>
  <c r="AD183" i="1" s="1"/>
  <c r="AD184" i="1" s="1"/>
  <c r="AC181" i="1"/>
  <c r="AC182" i="1" s="1"/>
  <c r="AC183" i="1" s="1"/>
  <c r="AC184" i="1" s="1"/>
  <c r="AB181" i="1"/>
  <c r="AB182" i="1" s="1"/>
  <c r="AB183" i="1" s="1"/>
  <c r="AB184" i="1" s="1"/>
  <c r="AA181" i="1"/>
  <c r="AA182" i="1" s="1"/>
  <c r="AA183" i="1" s="1"/>
  <c r="AA184" i="1" s="1"/>
  <c r="Z181" i="1"/>
  <c r="Z182" i="1" s="1"/>
  <c r="Z183" i="1" s="1"/>
  <c r="Z184" i="1" s="1"/>
  <c r="Y181" i="1"/>
  <c r="Y182" i="1" s="1"/>
  <c r="Y183" i="1" s="1"/>
  <c r="Y184" i="1" s="1"/>
  <c r="W181" i="1"/>
  <c r="W182" i="1" s="1"/>
  <c r="T181" i="1"/>
  <c r="T182" i="1" s="1"/>
  <c r="T183" i="1" s="1"/>
  <c r="T184" i="1" s="1"/>
  <c r="T185" i="1" s="1"/>
  <c r="S181" i="1"/>
  <c r="S182" i="1" s="1"/>
  <c r="R181" i="1"/>
  <c r="R182" i="1" s="1"/>
  <c r="R183" i="1" s="1"/>
  <c r="R184" i="1" s="1"/>
  <c r="R185" i="1" s="1"/>
  <c r="Q181" i="1"/>
  <c r="LQ181" i="1" s="1" a="1"/>
  <c r="LQ181" i="1" s="1"/>
  <c r="P181" i="1"/>
  <c r="P182" i="1" s="1"/>
  <c r="P183" i="1" s="1"/>
  <c r="P184" i="1" s="1"/>
  <c r="P185" i="1" s="1"/>
  <c r="O181" i="1"/>
  <c r="N181" i="1"/>
  <c r="N182" i="1" s="1"/>
  <c r="N183" i="1" s="1"/>
  <c r="M181" i="1"/>
  <c r="L181" i="1"/>
  <c r="L182" i="1" s="1"/>
  <c r="I181" i="1"/>
  <c r="I182" i="1" s="1"/>
  <c r="I183" i="1" s="1"/>
  <c r="I184" i="1" s="1"/>
  <c r="I185" i="1" s="1"/>
  <c r="H181" i="1"/>
  <c r="H182" i="1" s="1"/>
  <c r="A181" i="1"/>
  <c r="ML180" i="1" a="1"/>
  <c r="ML180" i="1" s="1"/>
  <c r="MK180" i="1" a="1"/>
  <c r="MK180" i="1" s="1"/>
  <c r="MJ180" i="1" a="1"/>
  <c r="MJ180" i="1" s="1"/>
  <c r="MI180" i="1" a="1"/>
  <c r="MI180" i="1" s="1"/>
  <c r="MH180" i="1" a="1"/>
  <c r="MH180" i="1" s="1"/>
  <c r="MG180" i="1" a="1"/>
  <c r="MG180" i="1" s="1"/>
  <c r="MF180" i="1" a="1"/>
  <c r="MF180" i="1" s="1"/>
  <c r="ME180" i="1" a="1"/>
  <c r="ME180" i="1" s="1"/>
  <c r="MD180" i="1"/>
  <c r="MB180" i="1" a="1"/>
  <c r="MB180" i="1" s="1"/>
  <c r="MA180" i="1" a="1"/>
  <c r="MA180" i="1" s="1"/>
  <c r="LZ180" i="1" a="1"/>
  <c r="LZ180" i="1" s="1"/>
  <c r="LY180" i="1" a="1"/>
  <c r="LY180" i="1" s="1"/>
  <c r="LP180" i="1" a="1"/>
  <c r="LP180" i="1" s="1"/>
  <c r="LJ180" i="1"/>
  <c r="LD180" i="1"/>
  <c r="LC180" i="1"/>
  <c r="LB180" i="1"/>
  <c r="LA180" i="1"/>
  <c r="KN180" i="1" a="1"/>
  <c r="KN180" i="1" s="1"/>
  <c r="KE180" i="1" a="1"/>
  <c r="KE180" i="1" s="1"/>
  <c r="JW180" i="1"/>
  <c r="JV180" i="1"/>
  <c r="JU180" i="1"/>
  <c r="JT180" i="1"/>
  <c r="JS180" i="1"/>
  <c r="JP180" i="1"/>
  <c r="IJ180" i="1"/>
  <c r="IG180" i="1"/>
  <c r="CG180" i="1"/>
  <c r="BC180" i="1"/>
  <c r="BB180" i="1"/>
  <c r="BA180" i="1"/>
  <c r="AZ180" i="1"/>
  <c r="AY180" i="1"/>
  <c r="AX180" i="1"/>
  <c r="AH180" i="1"/>
  <c r="AG180" i="1"/>
  <c r="K180" i="1"/>
  <c r="K181" i="1" s="1"/>
  <c r="J180" i="1"/>
  <c r="J181" i="1" s="1"/>
  <c r="J182" i="1" s="1"/>
  <c r="J183" i="1" s="1"/>
  <c r="J184" i="1" s="1"/>
  <c r="J185" i="1" s="1"/>
  <c r="G180" i="1"/>
  <c r="A180" i="1"/>
  <c r="B181" i="1" s="1"/>
  <c r="AA179" i="1"/>
  <c r="Z179" i="1"/>
  <c r="Y179" i="1"/>
  <c r="A179" i="1"/>
  <c r="A178" i="1"/>
  <c r="AL177" i="1"/>
  <c r="AC177" i="1"/>
  <c r="A177" i="1"/>
  <c r="A176" i="1"/>
  <c r="DW175" i="1"/>
  <c r="DV175" i="1"/>
  <c r="A175" i="1"/>
  <c r="DW174" i="1"/>
  <c r="DV174" i="1"/>
  <c r="A174" i="1"/>
  <c r="DW173" i="1"/>
  <c r="DV173" i="1"/>
  <c r="CG173" i="1"/>
  <c r="CG174" i="1" s="1"/>
  <c r="CG175" i="1" s="1"/>
  <c r="CE173" i="1"/>
  <c r="CE174" i="1" s="1"/>
  <c r="CE175" i="1" s="1"/>
  <c r="CE176" i="1" s="1"/>
  <c r="CC173" i="1"/>
  <c r="CC174" i="1" s="1"/>
  <c r="CC175" i="1" s="1"/>
  <c r="CC176" i="1" s="1"/>
  <c r="AV173" i="1"/>
  <c r="AV174" i="1" s="1"/>
  <c r="AV175" i="1" s="1"/>
  <c r="AV176" i="1" s="1"/>
  <c r="AU173" i="1"/>
  <c r="AU174" i="1" s="1"/>
  <c r="AU175" i="1" s="1"/>
  <c r="AU176" i="1" s="1"/>
  <c r="AT173" i="1"/>
  <c r="AT174" i="1" s="1"/>
  <c r="AT175" i="1" s="1"/>
  <c r="AT176" i="1" s="1"/>
  <c r="AS173" i="1"/>
  <c r="AS174" i="1" s="1"/>
  <c r="AS175" i="1" s="1"/>
  <c r="AS176" i="1" s="1"/>
  <c r="AR173" i="1"/>
  <c r="AR174" i="1" s="1"/>
  <c r="AR175" i="1" s="1"/>
  <c r="AR176" i="1" s="1"/>
  <c r="AQ173" i="1"/>
  <c r="AQ174" i="1" s="1"/>
  <c r="AQ175" i="1" s="1"/>
  <c r="AQ176" i="1" s="1"/>
  <c r="AP173" i="1"/>
  <c r="AP174" i="1" s="1"/>
  <c r="AP175" i="1" s="1"/>
  <c r="AP176" i="1" s="1"/>
  <c r="AO173" i="1"/>
  <c r="AO174" i="1" s="1"/>
  <c r="AO175" i="1" s="1"/>
  <c r="AO176" i="1" s="1"/>
  <c r="A173" i="1"/>
  <c r="KM172" i="1"/>
  <c r="KM173" i="1" s="1"/>
  <c r="KM174" i="1" s="1"/>
  <c r="KM175" i="1" s="1"/>
  <c r="KM176" i="1" s="1"/>
  <c r="KL172" i="1"/>
  <c r="KL173" i="1" s="1"/>
  <c r="KL174" i="1" s="1"/>
  <c r="KL175" i="1" s="1"/>
  <c r="KL176" i="1" s="1"/>
  <c r="KK172" i="1"/>
  <c r="KK173" i="1" s="1"/>
  <c r="KK174" i="1" s="1"/>
  <c r="KK175" i="1" s="1"/>
  <c r="KK176" i="1" s="1"/>
  <c r="KJ172" i="1"/>
  <c r="KJ173" i="1" s="1"/>
  <c r="KJ174" i="1" s="1"/>
  <c r="KJ175" i="1" s="1"/>
  <c r="KJ176" i="1" s="1"/>
  <c r="KI172" i="1"/>
  <c r="KI173" i="1" s="1"/>
  <c r="KI174" i="1" s="1"/>
  <c r="KI175" i="1" s="1"/>
  <c r="KI176" i="1" s="1"/>
  <c r="KH172" i="1"/>
  <c r="KH173" i="1" s="1"/>
  <c r="KH174" i="1" s="1"/>
  <c r="KH175" i="1" s="1"/>
  <c r="KH176" i="1" s="1"/>
  <c r="KG172" i="1"/>
  <c r="KG173" i="1" s="1"/>
  <c r="KG174" i="1" s="1"/>
  <c r="KG175" i="1" s="1"/>
  <c r="KG176" i="1" s="1"/>
  <c r="KF172" i="1"/>
  <c r="DW172" i="1"/>
  <c r="DV172" i="1"/>
  <c r="DU172" i="1"/>
  <c r="AE172" i="1"/>
  <c r="AE173" i="1" s="1"/>
  <c r="AE174" i="1" s="1"/>
  <c r="AE175" i="1" s="1"/>
  <c r="AD172" i="1"/>
  <c r="AD173" i="1" s="1"/>
  <c r="AD174" i="1" s="1"/>
  <c r="AD175" i="1" s="1"/>
  <c r="AC172" i="1"/>
  <c r="AC173" i="1" s="1"/>
  <c r="AC174" i="1" s="1"/>
  <c r="AC175" i="1" s="1"/>
  <c r="AB172" i="1"/>
  <c r="AB173" i="1" s="1"/>
  <c r="AB174" i="1" s="1"/>
  <c r="AB175" i="1" s="1"/>
  <c r="AA172" i="1"/>
  <c r="AA173" i="1" s="1"/>
  <c r="AA174" i="1" s="1"/>
  <c r="AA175" i="1" s="1"/>
  <c r="Z172" i="1"/>
  <c r="Z173" i="1" s="1"/>
  <c r="Z174" i="1" s="1"/>
  <c r="Z175" i="1" s="1"/>
  <c r="Y172" i="1"/>
  <c r="Y173" i="1" s="1"/>
  <c r="Y174" i="1" s="1"/>
  <c r="Y175" i="1" s="1"/>
  <c r="W172" i="1"/>
  <c r="W173" i="1" s="1"/>
  <c r="T172" i="1"/>
  <c r="T173" i="1" s="1"/>
  <c r="T174" i="1" s="1"/>
  <c r="T175" i="1" s="1"/>
  <c r="T176" i="1" s="1"/>
  <c r="S172" i="1"/>
  <c r="MD172" i="1" s="1"/>
  <c r="R172" i="1"/>
  <c r="R173" i="1" s="1"/>
  <c r="R174" i="1" s="1"/>
  <c r="R175" i="1" s="1"/>
  <c r="R176" i="1" s="1"/>
  <c r="Q172" i="1"/>
  <c r="P172" i="1"/>
  <c r="P173" i="1" s="1"/>
  <c r="P174" i="1" s="1"/>
  <c r="P175" i="1" s="1"/>
  <c r="P176" i="1" s="1"/>
  <c r="O172" i="1"/>
  <c r="N172" i="1"/>
  <c r="M172" i="1"/>
  <c r="LB172" i="1" s="1"/>
  <c r="L172" i="1"/>
  <c r="JP172" i="1" s="1"/>
  <c r="I172" i="1"/>
  <c r="I173" i="1" s="1"/>
  <c r="I174" i="1" s="1"/>
  <c r="I175" i="1" s="1"/>
  <c r="I176" i="1" s="1"/>
  <c r="H172" i="1"/>
  <c r="BC172" i="1" s="1"/>
  <c r="A172" i="1"/>
  <c r="ML171" i="1" a="1"/>
  <c r="ML171" i="1" s="1"/>
  <c r="MK171" i="1" a="1"/>
  <c r="MK171" i="1" s="1"/>
  <c r="MJ171" i="1" a="1"/>
  <c r="MJ171" i="1" s="1"/>
  <c r="MI171" i="1" a="1"/>
  <c r="MI171" i="1" s="1"/>
  <c r="MH171" i="1" a="1"/>
  <c r="MH171" i="1" s="1"/>
  <c r="MG171" i="1" a="1"/>
  <c r="MG171" i="1" s="1"/>
  <c r="MF171" i="1" a="1"/>
  <c r="MF171" i="1" s="1"/>
  <c r="ME171" i="1" a="1"/>
  <c r="ME171" i="1" s="1"/>
  <c r="MD171" i="1"/>
  <c r="MB171" i="1" a="1"/>
  <c r="MB171" i="1" s="1"/>
  <c r="MA171" i="1" a="1"/>
  <c r="MA171" i="1" s="1"/>
  <c r="LZ171" i="1" a="1"/>
  <c r="LZ171" i="1" s="1"/>
  <c r="LY171" i="1" a="1"/>
  <c r="LY171" i="1" s="1"/>
  <c r="LP171" i="1" a="1"/>
  <c r="LP171" i="1" s="1"/>
  <c r="LJ171" i="1"/>
  <c r="LD171" i="1"/>
  <c r="LC171" i="1"/>
  <c r="LB171" i="1"/>
  <c r="LA171" i="1"/>
  <c r="KN171" i="1" a="1"/>
  <c r="KN171" i="1" s="1"/>
  <c r="KE171" i="1" a="1"/>
  <c r="KE171" i="1" s="1"/>
  <c r="JW171" i="1"/>
  <c r="JV171" i="1"/>
  <c r="JU171" i="1"/>
  <c r="JT171" i="1"/>
  <c r="JS171" i="1"/>
  <c r="JP171" i="1"/>
  <c r="IJ171" i="1"/>
  <c r="IH171" i="1"/>
  <c r="IG171" i="1"/>
  <c r="CJ171" i="1"/>
  <c r="CG171" i="1"/>
  <c r="BC171" i="1"/>
  <c r="BB171" i="1"/>
  <c r="BA171" i="1"/>
  <c r="AZ171" i="1"/>
  <c r="AY171" i="1"/>
  <c r="AX171" i="1"/>
  <c r="AH171" i="1"/>
  <c r="AG171" i="1"/>
  <c r="K171" i="1"/>
  <c r="K172" i="1" s="1"/>
  <c r="J171" i="1"/>
  <c r="J172" i="1" s="1"/>
  <c r="J173" i="1" s="1"/>
  <c r="J174" i="1" s="1"/>
  <c r="J175" i="1" s="1"/>
  <c r="J176" i="1" s="1"/>
  <c r="G171" i="1"/>
  <c r="A171" i="1"/>
  <c r="B172" i="1" s="1"/>
  <c r="AA170" i="1"/>
  <c r="Z170" i="1"/>
  <c r="Y170" i="1"/>
  <c r="A170" i="1"/>
  <c r="A169" i="1"/>
  <c r="ML118" i="1" l="1" a="1"/>
  <c r="ML118" i="1" s="1"/>
  <c r="LQ118" i="1" a="1"/>
  <c r="LQ118" i="1" s="1"/>
  <c r="Q128" i="1"/>
  <c r="LQ128" i="1" s="1" a="1"/>
  <c r="LQ128" i="1" s="1"/>
  <c r="LQ127" i="1" a="1"/>
  <c r="LQ127" i="1" s="1"/>
  <c r="MJ172" i="1" a="1"/>
  <c r="MJ172" i="1" s="1"/>
  <c r="LQ172" i="1" a="1"/>
  <c r="LQ172" i="1" s="1"/>
  <c r="JZ181" i="1"/>
  <c r="LK172" i="1"/>
  <c r="JY118" i="1"/>
  <c r="J127" i="1"/>
  <c r="J128" i="1" s="1"/>
  <c r="J129" i="1" s="1"/>
  <c r="J130" i="1" s="1"/>
  <c r="J131" i="1" s="1"/>
  <c r="JS277" i="1"/>
  <c r="JT277" i="1"/>
  <c r="JU277" i="1"/>
  <c r="ME276" i="1" a="1"/>
  <c r="ME276" i="1" s="1"/>
  <c r="Q277" i="1"/>
  <c r="LQ277" i="1" s="1" a="1"/>
  <c r="LQ277" i="1" s="1"/>
  <c r="MK276" i="1" a="1"/>
  <c r="MK276" i="1" s="1"/>
  <c r="MF276" i="1" a="1"/>
  <c r="MF276" i="1" s="1"/>
  <c r="ML276" i="1" a="1"/>
  <c r="ML276" i="1" s="1"/>
  <c r="MA276" i="1" a="1"/>
  <c r="MA276" i="1" s="1"/>
  <c r="MB276" i="1" a="1"/>
  <c r="MB276" i="1" s="1"/>
  <c r="MI276" i="1" a="1"/>
  <c r="MI276" i="1" s="1"/>
  <c r="MH276" i="1" a="1"/>
  <c r="MH276" i="1" s="1"/>
  <c r="LZ276" i="1" a="1"/>
  <c r="LZ276" i="1" s="1"/>
  <c r="MG276" i="1" a="1"/>
  <c r="MG276" i="1" s="1"/>
  <c r="LY276" i="1" a="1"/>
  <c r="LY276" i="1" s="1"/>
  <c r="LP276" i="1" a="1"/>
  <c r="LP276" i="1" s="1"/>
  <c r="MJ276" i="1" a="1"/>
  <c r="MJ276" i="1" s="1"/>
  <c r="D276" i="1"/>
  <c r="AI276" i="1"/>
  <c r="K277" i="1"/>
  <c r="CF276" i="1"/>
  <c r="D180" i="1"/>
  <c r="AI180" i="1"/>
  <c r="KW180" i="1" s="1"/>
  <c r="AI126" i="1"/>
  <c r="KW126" i="1" s="1"/>
  <c r="CF126" i="1"/>
  <c r="AJ126" i="1" s="1"/>
  <c r="K127" i="1"/>
  <c r="CF127" i="1" s="1"/>
  <c r="CF172" i="1"/>
  <c r="AJ172" i="1" s="1"/>
  <c r="CF181" i="1"/>
  <c r="AJ181" i="1" s="1"/>
  <c r="CJ181" i="1"/>
  <c r="CJ182" i="1" s="1"/>
  <c r="CJ183" i="1" s="1"/>
  <c r="CJ184" i="1" s="1"/>
  <c r="CJ185" i="1" s="1"/>
  <c r="Q182" i="1"/>
  <c r="M182" i="1"/>
  <c r="IH182" i="1" s="1"/>
  <c r="IH181" i="1"/>
  <c r="KK128" i="1"/>
  <c r="KK129" i="1" s="1"/>
  <c r="KK130" i="1" s="1"/>
  <c r="KK131" i="1" s="1"/>
  <c r="KL128" i="1"/>
  <c r="KL129" i="1" s="1"/>
  <c r="KL130" i="1" s="1"/>
  <c r="KL131" i="1" s="1"/>
  <c r="KM128" i="1"/>
  <c r="KM129" i="1" s="1"/>
  <c r="KM130" i="1" s="1"/>
  <c r="KM131" i="1" s="1"/>
  <c r="KG128" i="1"/>
  <c r="KG129" i="1" s="1"/>
  <c r="KG130" i="1" s="1"/>
  <c r="KG131" i="1" s="1"/>
  <c r="KH128" i="1"/>
  <c r="KH129" i="1" s="1"/>
  <c r="KH130" i="1" s="1"/>
  <c r="KH131" i="1" s="1"/>
  <c r="KI128" i="1"/>
  <c r="KI129" i="1" s="1"/>
  <c r="KI130" i="1" s="1"/>
  <c r="KI131" i="1" s="1"/>
  <c r="KJ128" i="1"/>
  <c r="KJ129" i="1" s="1"/>
  <c r="KJ130" i="1" s="1"/>
  <c r="KJ131" i="1" s="1"/>
  <c r="AY118" i="1"/>
  <c r="MG127" i="1" a="1"/>
  <c r="MG127" i="1" s="1"/>
  <c r="G172" i="1"/>
  <c r="LD172" i="1"/>
  <c r="AY127" i="1"/>
  <c r="MK127" i="1" a="1"/>
  <c r="MK127" i="1" s="1"/>
  <c r="AZ118" i="1"/>
  <c r="AZ119" i="1"/>
  <c r="AZ127" i="1"/>
  <c r="LC118" i="1"/>
  <c r="LO118" i="1"/>
  <c r="LZ127" i="1" a="1"/>
  <c r="LZ127" i="1" s="1"/>
  <c r="W129" i="1"/>
  <c r="KU127" i="1"/>
  <c r="M128" i="1"/>
  <c r="BA118" i="1"/>
  <c r="LP118" i="1" a="1"/>
  <c r="LP118" i="1" s="1"/>
  <c r="N128" i="1"/>
  <c r="JU127" i="1"/>
  <c r="JS127" i="1"/>
  <c r="AG127" i="1"/>
  <c r="BB127" i="1"/>
  <c r="JX127" i="1"/>
  <c r="KX127" i="1"/>
  <c r="MI127" i="1" a="1"/>
  <c r="MI127" i="1" s="1"/>
  <c r="LI127" i="1"/>
  <c r="KS127" i="1"/>
  <c r="LH127" i="1"/>
  <c r="KZ127" i="1"/>
  <c r="KR127" i="1"/>
  <c r="KD127" i="1"/>
  <c r="LO127" i="1"/>
  <c r="LG127" i="1"/>
  <c r="KY127" i="1"/>
  <c r="KQ127" i="1"/>
  <c r="KC127" i="1"/>
  <c r="LM127" i="1"/>
  <c r="LE127" i="1"/>
  <c r="KO127" i="1"/>
  <c r="KA127" i="1"/>
  <c r="LL127" i="1"/>
  <c r="KV127" i="1"/>
  <c r="JZ127" i="1"/>
  <c r="LY118" i="1" a="1"/>
  <c r="LY118" i="1" s="1"/>
  <c r="JW127" i="1"/>
  <c r="O128" i="1"/>
  <c r="JV127" i="1"/>
  <c r="AH127" i="1"/>
  <c r="JY127" i="1"/>
  <c r="LB127" i="1"/>
  <c r="H128" i="1"/>
  <c r="AX127" i="1"/>
  <c r="BA127" i="1"/>
  <c r="KB127" i="1"/>
  <c r="LC127" i="1"/>
  <c r="CJ126" i="1"/>
  <c r="ML127" i="1" a="1"/>
  <c r="ML127" i="1" s="1"/>
  <c r="MH127" i="1" a="1"/>
  <c r="MH127" i="1" s="1"/>
  <c r="LY127" i="1" a="1"/>
  <c r="LY127" i="1" s="1"/>
  <c r="LP127" i="1" a="1"/>
  <c r="LP127" i="1" s="1"/>
  <c r="MJ127" i="1" a="1"/>
  <c r="MJ127" i="1" s="1"/>
  <c r="MF127" i="1" a="1"/>
  <c r="MF127" i="1" s="1"/>
  <c r="MA127" i="1" a="1"/>
  <c r="MA127" i="1" s="1"/>
  <c r="LF127" i="1"/>
  <c r="B128" i="1"/>
  <c r="JW118" i="1"/>
  <c r="O119" i="1"/>
  <c r="JW119" i="1" s="1"/>
  <c r="KF128" i="1"/>
  <c r="LJ127" i="1"/>
  <c r="MB127" i="1" a="1"/>
  <c r="MB127" i="1" s="1"/>
  <c r="LA127" i="1"/>
  <c r="IJ127" i="1"/>
  <c r="IG127" i="1"/>
  <c r="LD127" i="1"/>
  <c r="MD127" i="1"/>
  <c r="S128" i="1"/>
  <c r="CI127" i="1"/>
  <c r="JP127" i="1"/>
  <c r="KP127" i="1"/>
  <c r="LK127" i="1"/>
  <c r="ME127" i="1" a="1"/>
  <c r="ME127" i="1" s="1"/>
  <c r="JP128" i="1"/>
  <c r="L129" i="1"/>
  <c r="KT127" i="1"/>
  <c r="LN127" i="1"/>
  <c r="N119" i="1"/>
  <c r="B119" i="1"/>
  <c r="LN118" i="1"/>
  <c r="LF118" i="1"/>
  <c r="KX118" i="1"/>
  <c r="KP118" i="1"/>
  <c r="KB118" i="1"/>
  <c r="LM118" i="1"/>
  <c r="LE118" i="1"/>
  <c r="KO118" i="1"/>
  <c r="KA118" i="1"/>
  <c r="LL118" i="1"/>
  <c r="KV118" i="1"/>
  <c r="LJ118" i="1"/>
  <c r="KT118" i="1"/>
  <c r="JX118" i="1"/>
  <c r="LI118" i="1"/>
  <c r="KS118" i="1"/>
  <c r="LK118" i="1"/>
  <c r="KQ118" i="1"/>
  <c r="CI118" i="1"/>
  <c r="LH118" i="1"/>
  <c r="LG118" i="1"/>
  <c r="KZ118" i="1"/>
  <c r="KC118" i="1"/>
  <c r="KY118" i="1"/>
  <c r="JZ118" i="1"/>
  <c r="K119" i="1"/>
  <c r="CF118" i="1"/>
  <c r="AI118" i="1"/>
  <c r="S119" i="1"/>
  <c r="MD118" i="1"/>
  <c r="KD118" i="1"/>
  <c r="JT118" i="1"/>
  <c r="JS118" i="1"/>
  <c r="JU118" i="1"/>
  <c r="G181" i="1"/>
  <c r="CJ117" i="1"/>
  <c r="D117" i="1"/>
  <c r="CF117" i="1"/>
  <c r="AJ117" i="1" s="1"/>
  <c r="AI117" i="1"/>
  <c r="CJ118" i="1"/>
  <c r="CJ119" i="1" s="1"/>
  <c r="CJ120" i="1" s="1"/>
  <c r="CJ121" i="1" s="1"/>
  <c r="CJ122" i="1" s="1"/>
  <c r="KR118" i="1"/>
  <c r="KU118" i="1"/>
  <c r="CF180" i="1"/>
  <c r="AJ180" i="1" s="1"/>
  <c r="L119" i="1"/>
  <c r="JP118" i="1"/>
  <c r="AX118" i="1"/>
  <c r="MH118" i="1" a="1"/>
  <c r="MH118" i="1" s="1"/>
  <c r="M119" i="1"/>
  <c r="IH118" i="1"/>
  <c r="IG118" i="1"/>
  <c r="LD118" i="1"/>
  <c r="LB118" i="1"/>
  <c r="LA118" i="1"/>
  <c r="W120" i="1"/>
  <c r="IJ118" i="1"/>
  <c r="AH118" i="1"/>
  <c r="KF119" i="1"/>
  <c r="KE118" i="1" a="1"/>
  <c r="KE118" i="1" s="1"/>
  <c r="AY119" i="1"/>
  <c r="AX119" i="1"/>
  <c r="H120" i="1"/>
  <c r="BC119" i="1"/>
  <c r="BB119" i="1"/>
  <c r="BB118" i="1"/>
  <c r="MK118" i="1" a="1"/>
  <c r="MK118" i="1" s="1"/>
  <c r="MG118" i="1" a="1"/>
  <c r="MG118" i="1" s="1"/>
  <c r="MB118" i="1" a="1"/>
  <c r="MB118" i="1" s="1"/>
  <c r="MJ118" i="1" a="1"/>
  <c r="MJ118" i="1" s="1"/>
  <c r="MF118" i="1" a="1"/>
  <c r="MF118" i="1" s="1"/>
  <c r="MA118" i="1" a="1"/>
  <c r="MA118" i="1" s="1"/>
  <c r="Q119" i="1"/>
  <c r="LQ119" i="1" s="1" a="1"/>
  <c r="LQ119" i="1" s="1"/>
  <c r="MI118" i="1" a="1"/>
  <c r="MI118" i="1" s="1"/>
  <c r="ME118" i="1" a="1"/>
  <c r="ME118" i="1" s="1"/>
  <c r="LZ118" i="1" a="1"/>
  <c r="LZ118" i="1" s="1"/>
  <c r="BC118" i="1"/>
  <c r="LD181" i="1"/>
  <c r="AH181" i="1"/>
  <c r="MA181" i="1" a="1"/>
  <c r="MA181" i="1" s="1"/>
  <c r="BA181" i="1"/>
  <c r="MF181" i="1" a="1"/>
  <c r="MF181" i="1" s="1"/>
  <c r="B182" i="1"/>
  <c r="LK181" i="1"/>
  <c r="KU181" i="1"/>
  <c r="JY181" i="1"/>
  <c r="JQ181" i="1"/>
  <c r="LJ181" i="1"/>
  <c r="KT181" i="1"/>
  <c r="JX181" i="1"/>
  <c r="LI181" i="1"/>
  <c r="KS181" i="1"/>
  <c r="LH181" i="1"/>
  <c r="KZ181" i="1"/>
  <c r="KR181" i="1"/>
  <c r="KD181" i="1"/>
  <c r="LO181" i="1"/>
  <c r="LG181" i="1"/>
  <c r="KY181" i="1"/>
  <c r="KQ181" i="1"/>
  <c r="KC181" i="1"/>
  <c r="LN181" i="1"/>
  <c r="LF181" i="1"/>
  <c r="KX181" i="1"/>
  <c r="KP181" i="1"/>
  <c r="KB181" i="1"/>
  <c r="CI181" i="1"/>
  <c r="LM181" i="1"/>
  <c r="LE181" i="1"/>
  <c r="KO181" i="1"/>
  <c r="KA181" i="1"/>
  <c r="S183" i="1"/>
  <c r="MD182" i="1"/>
  <c r="KG182" i="1"/>
  <c r="KG183" i="1" s="1"/>
  <c r="KG184" i="1" s="1"/>
  <c r="KG185" i="1" s="1"/>
  <c r="KE181" i="1" a="1"/>
  <c r="KE181" i="1" s="1"/>
  <c r="KV181" i="1"/>
  <c r="JS183" i="1"/>
  <c r="N184" i="1"/>
  <c r="JU183" i="1"/>
  <c r="JT183" i="1"/>
  <c r="LL181" i="1"/>
  <c r="JW181" i="1"/>
  <c r="JV181" i="1"/>
  <c r="O182" i="1"/>
  <c r="D181" i="1"/>
  <c r="K182" i="1"/>
  <c r="AI181" i="1"/>
  <c r="JR181" i="1"/>
  <c r="AZ182" i="1"/>
  <c r="AY182" i="1"/>
  <c r="AX182" i="1"/>
  <c r="H183" i="1"/>
  <c r="BC182" i="1"/>
  <c r="BB182" i="1"/>
  <c r="BB181" i="1"/>
  <c r="IG181" i="1"/>
  <c r="JS181" i="1"/>
  <c r="MK181" i="1" a="1"/>
  <c r="MK181" i="1" s="1"/>
  <c r="BC181" i="1"/>
  <c r="JT181" i="1"/>
  <c r="MB181" i="1" a="1"/>
  <c r="MB181" i="1" s="1"/>
  <c r="MG181" i="1" a="1"/>
  <c r="MG181" i="1" s="1"/>
  <c r="ML181" i="1" a="1"/>
  <c r="ML181" i="1" s="1"/>
  <c r="JU181" i="1"/>
  <c r="MH181" i="1" a="1"/>
  <c r="MH181" i="1" s="1"/>
  <c r="BA182" i="1"/>
  <c r="IJ181" i="1"/>
  <c r="LP181" i="1" a="1"/>
  <c r="LP181" i="1" s="1"/>
  <c r="LY181" i="1" a="1"/>
  <c r="LY181" i="1" s="1"/>
  <c r="L183" i="1"/>
  <c r="JP182" i="1"/>
  <c r="AX181" i="1"/>
  <c r="LA181" i="1"/>
  <c r="MD181" i="1"/>
  <c r="MI181" i="1" a="1"/>
  <c r="MI181" i="1" s="1"/>
  <c r="W183" i="1"/>
  <c r="AY181" i="1"/>
  <c r="JP181" i="1"/>
  <c r="LB181" i="1"/>
  <c r="LZ181" i="1" a="1"/>
  <c r="LZ181" i="1" s="1"/>
  <c r="ME181" i="1" a="1"/>
  <c r="ME181" i="1" s="1"/>
  <c r="JU182" i="1"/>
  <c r="JT182" i="1"/>
  <c r="JS182" i="1"/>
  <c r="AG181" i="1"/>
  <c r="AZ181" i="1"/>
  <c r="KF183" i="1"/>
  <c r="LC181" i="1"/>
  <c r="MJ181" i="1" a="1"/>
  <c r="MJ181" i="1" s="1"/>
  <c r="BA172" i="1"/>
  <c r="AG172" i="1"/>
  <c r="JY172" i="1"/>
  <c r="CJ172" i="1"/>
  <c r="CJ173" i="1" s="1"/>
  <c r="CJ174" i="1" s="1"/>
  <c r="CJ175" i="1" s="1"/>
  <c r="CJ176" i="1" s="1"/>
  <c r="AH172" i="1"/>
  <c r="LC172" i="1"/>
  <c r="W174" i="1"/>
  <c r="JZ172" i="1"/>
  <c r="LL172" i="1"/>
  <c r="N173" i="1"/>
  <c r="JU172" i="1"/>
  <c r="JT172" i="1"/>
  <c r="JS172" i="1"/>
  <c r="KF173" i="1"/>
  <c r="KE172" i="1" a="1"/>
  <c r="KE172" i="1" s="1"/>
  <c r="O173" i="1"/>
  <c r="JW172" i="1"/>
  <c r="JV172" i="1"/>
  <c r="KU172" i="1"/>
  <c r="D172" i="1"/>
  <c r="K173" i="1"/>
  <c r="AI172" i="1"/>
  <c r="LJ172" i="1"/>
  <c r="KT172" i="1"/>
  <c r="JX172" i="1"/>
  <c r="LI172" i="1"/>
  <c r="KS172" i="1"/>
  <c r="LH172" i="1"/>
  <c r="KZ172" i="1"/>
  <c r="KR172" i="1"/>
  <c r="KD172" i="1"/>
  <c r="LO172" i="1"/>
  <c r="LG172" i="1"/>
  <c r="KY172" i="1"/>
  <c r="KQ172" i="1"/>
  <c r="KC172" i="1"/>
  <c r="B173" i="1"/>
  <c r="LN172" i="1"/>
  <c r="LF172" i="1"/>
  <c r="KX172" i="1"/>
  <c r="KP172" i="1"/>
  <c r="KB172" i="1"/>
  <c r="CI172" i="1"/>
  <c r="LM172" i="1"/>
  <c r="LE172" i="1"/>
  <c r="KO172" i="1"/>
  <c r="KA172" i="1"/>
  <c r="H173" i="1"/>
  <c r="AY172" i="1"/>
  <c r="AX172" i="1"/>
  <c r="BB172" i="1"/>
  <c r="MI172" i="1" a="1"/>
  <c r="MI172" i="1" s="1"/>
  <c r="ME172" i="1" a="1"/>
  <c r="ME172" i="1" s="1"/>
  <c r="LZ172" i="1" a="1"/>
  <c r="LZ172" i="1" s="1"/>
  <c r="ML172" i="1" a="1"/>
  <c r="ML172" i="1" s="1"/>
  <c r="MH172" i="1" a="1"/>
  <c r="MH172" i="1" s="1"/>
  <c r="LY172" i="1" a="1"/>
  <c r="LY172" i="1" s="1"/>
  <c r="LP172" i="1" a="1"/>
  <c r="LP172" i="1" s="1"/>
  <c r="MK172" i="1" a="1"/>
  <c r="MK172" i="1" s="1"/>
  <c r="MG172" i="1" a="1"/>
  <c r="MG172" i="1" s="1"/>
  <c r="MB172" i="1" a="1"/>
  <c r="MB172" i="1" s="1"/>
  <c r="AZ172" i="1"/>
  <c r="KV172" i="1"/>
  <c r="MA172" i="1" a="1"/>
  <c r="MA172" i="1" s="1"/>
  <c r="Q173" i="1"/>
  <c r="LQ173" i="1" s="1" a="1"/>
  <c r="LQ173" i="1" s="1"/>
  <c r="D171" i="1"/>
  <c r="AI171" i="1"/>
  <c r="CF171" i="1"/>
  <c r="AJ171" i="1" s="1"/>
  <c r="JQ172" i="1"/>
  <c r="JR172" i="1"/>
  <c r="MF172" i="1" a="1"/>
  <c r="MF172" i="1" s="1"/>
  <c r="IG172" i="1"/>
  <c r="S173" i="1"/>
  <c r="IH172" i="1"/>
  <c r="L173" i="1"/>
  <c r="M173" i="1"/>
  <c r="IJ172" i="1"/>
  <c r="LA172" i="1"/>
  <c r="MA128" i="1" l="1" a="1"/>
  <c r="MA128" i="1" s="1"/>
  <c r="MF128" i="1" a="1"/>
  <c r="MF128" i="1" s="1"/>
  <c r="MJ128" i="1" a="1"/>
  <c r="MJ128" i="1" s="1"/>
  <c r="MH128" i="1" a="1"/>
  <c r="MH128" i="1" s="1"/>
  <c r="MG128" i="1" a="1"/>
  <c r="MG128" i="1" s="1"/>
  <c r="LP128" i="1" a="1"/>
  <c r="LP128" i="1" s="1"/>
  <c r="LY128" i="1" a="1"/>
  <c r="LY128" i="1" s="1"/>
  <c r="MI128" i="1" a="1"/>
  <c r="MI128" i="1" s="1"/>
  <c r="ML128" i="1" a="1"/>
  <c r="ML128" i="1" s="1"/>
  <c r="LZ128" i="1" a="1"/>
  <c r="LZ128" i="1" s="1"/>
  <c r="MB128" i="1" a="1"/>
  <c r="MB128" i="1" s="1"/>
  <c r="ME128" i="1" a="1"/>
  <c r="ME128" i="1" s="1"/>
  <c r="MK128" i="1" a="1"/>
  <c r="MK128" i="1" s="1"/>
  <c r="Q129" i="1"/>
  <c r="LQ129" i="1" s="1" a="1"/>
  <c r="LQ129" i="1" s="1"/>
  <c r="LY182" i="1" a="1"/>
  <c r="LY182" i="1" s="1"/>
  <c r="LQ182" i="1" a="1"/>
  <c r="LQ182" i="1" s="1"/>
  <c r="D127" i="1"/>
  <c r="EF276" i="1"/>
  <c r="EE276" i="1"/>
  <c r="ME277" i="1" a="1"/>
  <c r="ME277" i="1" s="1"/>
  <c r="MK277" i="1" a="1"/>
  <c r="MK277" i="1" s="1"/>
  <c r="LY277" i="1" a="1"/>
  <c r="LY277" i="1" s="1"/>
  <c r="MB277" i="1" a="1"/>
  <c r="MB277" i="1" s="1"/>
  <c r="MA277" i="1" a="1"/>
  <c r="MA277" i="1" s="1"/>
  <c r="MG277" i="1" a="1"/>
  <c r="MG277" i="1" s="1"/>
  <c r="MH277" i="1" a="1"/>
  <c r="MH277" i="1" s="1"/>
  <c r="LZ277" i="1" a="1"/>
  <c r="LZ277" i="1" s="1"/>
  <c r="MJ277" i="1" a="1"/>
  <c r="MJ277" i="1" s="1"/>
  <c r="LP277" i="1" a="1"/>
  <c r="LP277" i="1" s="1"/>
  <c r="MF277" i="1" a="1"/>
  <c r="MF277" i="1" s="1"/>
  <c r="MI277" i="1" a="1"/>
  <c r="MI277" i="1" s="1"/>
  <c r="ML277" i="1" a="1"/>
  <c r="ML277" i="1" s="1"/>
  <c r="CF277" i="1"/>
  <c r="D277" i="1"/>
  <c r="AI277" i="1"/>
  <c r="AI127" i="1"/>
  <c r="KW127" i="1" s="1"/>
  <c r="CJ127" i="1"/>
  <c r="CJ128" i="1" s="1"/>
  <c r="CJ129" i="1" s="1"/>
  <c r="K128" i="1"/>
  <c r="D128" i="1" s="1"/>
  <c r="MK182" i="1" a="1"/>
  <c r="MK182" i="1" s="1"/>
  <c r="ME182" i="1" a="1"/>
  <c r="ME182" i="1" s="1"/>
  <c r="MH182" i="1" a="1"/>
  <c r="MH182" i="1" s="1"/>
  <c r="LZ182" i="1" a="1"/>
  <c r="LZ182" i="1" s="1"/>
  <c r="MJ182" i="1" a="1"/>
  <c r="MJ182" i="1" s="1"/>
  <c r="ML182" i="1" a="1"/>
  <c r="ML182" i="1" s="1"/>
  <c r="MB182" i="1" a="1"/>
  <c r="MB182" i="1" s="1"/>
  <c r="MG182" i="1" a="1"/>
  <c r="MG182" i="1" s="1"/>
  <c r="LP182" i="1" a="1"/>
  <c r="LP182" i="1" s="1"/>
  <c r="Q183" i="1"/>
  <c r="LD182" i="1"/>
  <c r="MI182" i="1" a="1"/>
  <c r="MI182" i="1" s="1"/>
  <c r="MA182" i="1" a="1"/>
  <c r="MA182" i="1" s="1"/>
  <c r="MF182" i="1" a="1"/>
  <c r="MF182" i="1" s="1"/>
  <c r="IJ182" i="1"/>
  <c r="AG182" i="1"/>
  <c r="LA182" i="1"/>
  <c r="LB182" i="1"/>
  <c r="AH182" i="1"/>
  <c r="LC182" i="1"/>
  <c r="IG182" i="1"/>
  <c r="M183" i="1"/>
  <c r="IH183" i="1" s="1"/>
  <c r="JV119" i="1"/>
  <c r="O120" i="1"/>
  <c r="O121" i="1" s="1"/>
  <c r="O129" i="1"/>
  <c r="JV128" i="1"/>
  <c r="JW128" i="1"/>
  <c r="LD128" i="1"/>
  <c r="LC128" i="1"/>
  <c r="LB128" i="1"/>
  <c r="IJ128" i="1"/>
  <c r="LA128" i="1"/>
  <c r="AH128" i="1"/>
  <c r="AG128" i="1"/>
  <c r="M129" i="1"/>
  <c r="IG128" i="1"/>
  <c r="JP129" i="1"/>
  <c r="L130" i="1"/>
  <c r="LL128" i="1"/>
  <c r="KV128" i="1"/>
  <c r="JZ128" i="1"/>
  <c r="LK128" i="1"/>
  <c r="KU128" i="1"/>
  <c r="JY128" i="1"/>
  <c r="LJ128" i="1"/>
  <c r="KT128" i="1"/>
  <c r="JX128" i="1"/>
  <c r="LH128" i="1"/>
  <c r="KZ128" i="1"/>
  <c r="KR128" i="1"/>
  <c r="KD128" i="1"/>
  <c r="LO128" i="1"/>
  <c r="LG128" i="1"/>
  <c r="KY128" i="1"/>
  <c r="KQ128" i="1"/>
  <c r="KC128" i="1"/>
  <c r="B129" i="1"/>
  <c r="LE128" i="1"/>
  <c r="CI128" i="1"/>
  <c r="KX128" i="1"/>
  <c r="LN128" i="1"/>
  <c r="KS128" i="1"/>
  <c r="KA128" i="1"/>
  <c r="LM128" i="1"/>
  <c r="KP128" i="1"/>
  <c r="KO128" i="1"/>
  <c r="KB128" i="1"/>
  <c r="LI128" i="1"/>
  <c r="LF128" i="1"/>
  <c r="KN127" i="1" a="1"/>
  <c r="KN127" i="1" s="1"/>
  <c r="N129" i="1"/>
  <c r="JU128" i="1"/>
  <c r="JT128" i="1"/>
  <c r="JS128" i="1"/>
  <c r="AJ127" i="1"/>
  <c r="KF129" i="1"/>
  <c r="W130" i="1"/>
  <c r="S129" i="1"/>
  <c r="MD128" i="1"/>
  <c r="BB128" i="1"/>
  <c r="BA128" i="1"/>
  <c r="AZ128" i="1"/>
  <c r="AX128" i="1"/>
  <c r="H129" i="1"/>
  <c r="BC128" i="1"/>
  <c r="AY128" i="1"/>
  <c r="KE119" i="1" a="1"/>
  <c r="KE119" i="1" s="1"/>
  <c r="KF120" i="1"/>
  <c r="L120" i="1"/>
  <c r="JP119" i="1"/>
  <c r="ML119" i="1" a="1"/>
  <c r="ML119" i="1" s="1"/>
  <c r="MH119" i="1" a="1"/>
  <c r="MH119" i="1" s="1"/>
  <c r="LY119" i="1" a="1"/>
  <c r="LY119" i="1" s="1"/>
  <c r="LP119" i="1" a="1"/>
  <c r="LP119" i="1" s="1"/>
  <c r="MK119" i="1" a="1"/>
  <c r="MK119" i="1" s="1"/>
  <c r="MG119" i="1" a="1"/>
  <c r="MG119" i="1" s="1"/>
  <c r="MB119" i="1" a="1"/>
  <c r="MB119" i="1" s="1"/>
  <c r="MJ119" i="1" a="1"/>
  <c r="MJ119" i="1" s="1"/>
  <c r="MF119" i="1" a="1"/>
  <c r="MF119" i="1" s="1"/>
  <c r="MA119" i="1" a="1"/>
  <c r="MA119" i="1" s="1"/>
  <c r="Q120" i="1"/>
  <c r="LQ120" i="1" s="1" a="1"/>
  <c r="LQ120" i="1" s="1"/>
  <c r="ME119" i="1" a="1"/>
  <c r="ME119" i="1" s="1"/>
  <c r="LZ119" i="1" a="1"/>
  <c r="LZ119" i="1" s="1"/>
  <c r="MI119" i="1" a="1"/>
  <c r="MI119" i="1" s="1"/>
  <c r="S120" i="1"/>
  <c r="MD119" i="1"/>
  <c r="LH119" i="1"/>
  <c r="KZ119" i="1"/>
  <c r="KR119" i="1"/>
  <c r="KD119" i="1"/>
  <c r="LO119" i="1"/>
  <c r="LG119" i="1"/>
  <c r="KY119" i="1"/>
  <c r="KQ119" i="1"/>
  <c r="KC119" i="1"/>
  <c r="B120" i="1"/>
  <c r="LK119" i="1"/>
  <c r="KU119" i="1"/>
  <c r="LF119" i="1"/>
  <c r="KT119" i="1"/>
  <c r="JY119" i="1"/>
  <c r="LE119" i="1"/>
  <c r="KS119" i="1"/>
  <c r="JX119" i="1"/>
  <c r="CI119" i="1"/>
  <c r="KP119" i="1"/>
  <c r="LM119" i="1"/>
  <c r="LL119" i="1"/>
  <c r="KX119" i="1"/>
  <c r="KB119" i="1"/>
  <c r="LJ119" i="1"/>
  <c r="LI119" i="1"/>
  <c r="KA119" i="1"/>
  <c r="JZ119" i="1"/>
  <c r="KV119" i="1"/>
  <c r="KO119" i="1"/>
  <c r="LN119" i="1"/>
  <c r="H121" i="1"/>
  <c r="BA120" i="1"/>
  <c r="AZ120" i="1"/>
  <c r="AY120" i="1"/>
  <c r="BC120" i="1"/>
  <c r="BB120" i="1"/>
  <c r="AX120" i="1"/>
  <c r="IJ119" i="1"/>
  <c r="M120" i="1"/>
  <c r="LC119" i="1"/>
  <c r="LD119" i="1"/>
  <c r="LA119" i="1"/>
  <c r="IG119" i="1"/>
  <c r="AH119" i="1"/>
  <c r="AG119" i="1"/>
  <c r="LB119" i="1"/>
  <c r="IH119" i="1"/>
  <c r="KW118" i="1"/>
  <c r="KN118" i="1" a="1"/>
  <c r="KN118" i="1" s="1"/>
  <c r="AJ118" i="1"/>
  <c r="CF119" i="1"/>
  <c r="N120" i="1"/>
  <c r="JU119" i="1"/>
  <c r="JS119" i="1"/>
  <c r="JT119" i="1"/>
  <c r="W121" i="1"/>
  <c r="K120" i="1"/>
  <c r="AI119" i="1"/>
  <c r="D119" i="1"/>
  <c r="KW117" i="1"/>
  <c r="KN181" i="1" a="1"/>
  <c r="KN181" i="1" s="1"/>
  <c r="KN172" i="1" a="1"/>
  <c r="KN172" i="1" s="1"/>
  <c r="G182" i="1"/>
  <c r="JP183" i="1"/>
  <c r="L184" i="1"/>
  <c r="S184" i="1"/>
  <c r="MD183" i="1"/>
  <c r="LO182" i="1"/>
  <c r="LG182" i="1"/>
  <c r="KY182" i="1"/>
  <c r="KQ182" i="1"/>
  <c r="KC182" i="1"/>
  <c r="B183" i="1"/>
  <c r="LN182" i="1"/>
  <c r="LF182" i="1"/>
  <c r="KX182" i="1"/>
  <c r="KP182" i="1"/>
  <c r="KB182" i="1"/>
  <c r="LM182" i="1"/>
  <c r="LE182" i="1"/>
  <c r="KO182" i="1"/>
  <c r="KA182" i="1"/>
  <c r="CI182" i="1"/>
  <c r="LL182" i="1"/>
  <c r="KV182" i="1"/>
  <c r="JZ182" i="1"/>
  <c r="JR182" i="1"/>
  <c r="LK182" i="1"/>
  <c r="KU182" i="1"/>
  <c r="JY182" i="1"/>
  <c r="JQ182" i="1"/>
  <c r="LJ182" i="1"/>
  <c r="KT182" i="1"/>
  <c r="JX182" i="1"/>
  <c r="LI182" i="1"/>
  <c r="KS182" i="1"/>
  <c r="LH182" i="1"/>
  <c r="KZ182" i="1"/>
  <c r="KR182" i="1"/>
  <c r="KD182" i="1"/>
  <c r="W184" i="1"/>
  <c r="O183" i="1"/>
  <c r="JW182" i="1"/>
  <c r="JV182" i="1"/>
  <c r="KE182" i="1" a="1"/>
  <c r="KE182" i="1" s="1"/>
  <c r="D182" i="1"/>
  <c r="K183" i="1"/>
  <c r="AI182" i="1"/>
  <c r="KF184" i="1"/>
  <c r="KE183" i="1" a="1"/>
  <c r="KE183" i="1" s="1"/>
  <c r="CF182" i="1"/>
  <c r="AJ182" i="1" s="1"/>
  <c r="AX183" i="1"/>
  <c r="H184" i="1"/>
  <c r="BA183" i="1"/>
  <c r="BC183" i="1"/>
  <c r="BB183" i="1"/>
  <c r="AZ183" i="1"/>
  <c r="AY183" i="1"/>
  <c r="KW181" i="1"/>
  <c r="N185" i="1"/>
  <c r="JU184" i="1"/>
  <c r="JT184" i="1"/>
  <c r="JS184" i="1"/>
  <c r="CF173" i="1"/>
  <c r="AJ173" i="1" s="1"/>
  <c r="KF174" i="1"/>
  <c r="KE173" i="1" a="1"/>
  <c r="KE173" i="1" s="1"/>
  <c r="JS173" i="1"/>
  <c r="N174" i="1"/>
  <c r="JU173" i="1"/>
  <c r="JT173" i="1"/>
  <c r="IG173" i="1"/>
  <c r="LD173" i="1"/>
  <c r="LC173" i="1"/>
  <c r="LB173" i="1"/>
  <c r="LA173" i="1"/>
  <c r="IJ173" i="1"/>
  <c r="AH173" i="1"/>
  <c r="M174" i="1"/>
  <c r="IH173" i="1"/>
  <c r="AG173" i="1"/>
  <c r="JP173" i="1"/>
  <c r="L174" i="1"/>
  <c r="KW171" i="1"/>
  <c r="O174" i="1"/>
  <c r="JW173" i="1"/>
  <c r="JV173" i="1"/>
  <c r="H174" i="1"/>
  <c r="BB173" i="1"/>
  <c r="BA173" i="1"/>
  <c r="AZ173" i="1"/>
  <c r="AY173" i="1"/>
  <c r="AX173" i="1"/>
  <c r="BC173" i="1"/>
  <c r="W175" i="1"/>
  <c r="S174" i="1"/>
  <c r="MD173" i="1"/>
  <c r="MJ173" i="1" a="1"/>
  <c r="MJ173" i="1" s="1"/>
  <c r="MF173" i="1" a="1"/>
  <c r="MF173" i="1" s="1"/>
  <c r="MA173" i="1" a="1"/>
  <c r="MA173" i="1" s="1"/>
  <c r="Q174" i="1"/>
  <c r="LQ174" i="1" s="1" a="1"/>
  <c r="LQ174" i="1" s="1"/>
  <c r="MI173" i="1" a="1"/>
  <c r="MI173" i="1" s="1"/>
  <c r="ME173" i="1" a="1"/>
  <c r="ME173" i="1" s="1"/>
  <c r="LZ173" i="1" a="1"/>
  <c r="LZ173" i="1" s="1"/>
  <c r="ML173" i="1" a="1"/>
  <c r="ML173" i="1" s="1"/>
  <c r="MH173" i="1" a="1"/>
  <c r="MH173" i="1" s="1"/>
  <c r="LY173" i="1" a="1"/>
  <c r="LY173" i="1" s="1"/>
  <c r="LP173" i="1" a="1"/>
  <c r="LP173" i="1" s="1"/>
  <c r="MG173" i="1" a="1"/>
  <c r="MG173" i="1" s="1"/>
  <c r="MB173" i="1" a="1"/>
  <c r="MB173" i="1" s="1"/>
  <c r="MK173" i="1" a="1"/>
  <c r="MK173" i="1" s="1"/>
  <c r="LM173" i="1"/>
  <c r="LE173" i="1"/>
  <c r="KO173" i="1"/>
  <c r="KA173" i="1"/>
  <c r="LL173" i="1"/>
  <c r="KV173" i="1"/>
  <c r="JZ173" i="1"/>
  <c r="JR173" i="1"/>
  <c r="LK173" i="1"/>
  <c r="KU173" i="1"/>
  <c r="JY173" i="1"/>
  <c r="JQ173" i="1"/>
  <c r="LJ173" i="1"/>
  <c r="KT173" i="1"/>
  <c r="JX173" i="1"/>
  <c r="LI173" i="1"/>
  <c r="KS173" i="1"/>
  <c r="LH173" i="1"/>
  <c r="KZ173" i="1"/>
  <c r="KR173" i="1"/>
  <c r="KD173" i="1"/>
  <c r="LF173" i="1"/>
  <c r="KB173" i="1"/>
  <c r="KY173" i="1"/>
  <c r="KX173" i="1"/>
  <c r="KQ173" i="1"/>
  <c r="KP173" i="1"/>
  <c r="CI173" i="1"/>
  <c r="B174" i="1"/>
  <c r="LO173" i="1"/>
  <c r="LG173" i="1"/>
  <c r="KC173" i="1"/>
  <c r="LN173" i="1"/>
  <c r="KW172" i="1"/>
  <c r="K174" i="1"/>
  <c r="AI173" i="1"/>
  <c r="D173" i="1"/>
  <c r="MA129" i="1" l="1" a="1"/>
  <c r="MA129" i="1" s="1"/>
  <c r="LY129" i="1" a="1"/>
  <c r="LY129" i="1" s="1"/>
  <c r="MH129" i="1" a="1"/>
  <c r="MH129" i="1" s="1"/>
  <c r="LZ129" i="1" a="1"/>
  <c r="LZ129" i="1" s="1"/>
  <c r="MF129" i="1" a="1"/>
  <c r="MF129" i="1" s="1"/>
  <c r="MB129" i="1" a="1"/>
  <c r="MB129" i="1" s="1"/>
  <c r="ME129" i="1" a="1"/>
  <c r="ME129" i="1" s="1"/>
  <c r="MG129" i="1" a="1"/>
  <c r="MG129" i="1" s="1"/>
  <c r="MI129" i="1" a="1"/>
  <c r="MI129" i="1" s="1"/>
  <c r="MK129" i="1" a="1"/>
  <c r="MK129" i="1" s="1"/>
  <c r="Q130" i="1"/>
  <c r="LQ130" i="1" s="1" a="1"/>
  <c r="LQ130" i="1" s="1"/>
  <c r="LP129" i="1" a="1"/>
  <c r="LP129" i="1" s="1"/>
  <c r="MJ129" i="1" a="1"/>
  <c r="MJ129" i="1" s="1"/>
  <c r="ML129" i="1" a="1"/>
  <c r="ML129" i="1" s="1"/>
  <c r="CJ130" i="1"/>
  <c r="CJ131" i="1" s="1"/>
  <c r="MA183" i="1" a="1"/>
  <c r="MA183" i="1" s="1"/>
  <c r="LQ183" i="1" a="1"/>
  <c r="LQ183" i="1" s="1"/>
  <c r="K129" i="1"/>
  <c r="D129" i="1" s="1"/>
  <c r="AI128" i="1"/>
  <c r="KW128" i="1" s="1"/>
  <c r="IG183" i="1"/>
  <c r="EE277" i="1"/>
  <c r="EF277" i="1"/>
  <c r="CF128" i="1"/>
  <c r="CF129" i="1" s="1"/>
  <c r="LY183" i="1" a="1"/>
  <c r="LY183" i="1" s="1"/>
  <c r="MF183" i="1" a="1"/>
  <c r="MF183" i="1" s="1"/>
  <c r="ML183" i="1" a="1"/>
  <c r="ML183" i="1" s="1"/>
  <c r="MJ183" i="1" a="1"/>
  <c r="MJ183" i="1" s="1"/>
  <c r="LZ183" i="1" a="1"/>
  <c r="LZ183" i="1" s="1"/>
  <c r="MG183" i="1" a="1"/>
  <c r="MG183" i="1" s="1"/>
  <c r="MI183" i="1" a="1"/>
  <c r="MI183" i="1" s="1"/>
  <c r="MB183" i="1" a="1"/>
  <c r="MB183" i="1" s="1"/>
  <c r="MK183" i="1" a="1"/>
  <c r="MK183" i="1" s="1"/>
  <c r="Q184" i="1"/>
  <c r="MH183" i="1" a="1"/>
  <c r="MH183" i="1" s="1"/>
  <c r="ME183" i="1" a="1"/>
  <c r="ME183" i="1" s="1"/>
  <c r="LP183" i="1" a="1"/>
  <c r="LP183" i="1" s="1"/>
  <c r="AG183" i="1"/>
  <c r="M184" i="1"/>
  <c r="IH184" i="1" s="1"/>
  <c r="AH183" i="1"/>
  <c r="IJ183" i="1"/>
  <c r="LA183" i="1"/>
  <c r="LB183" i="1"/>
  <c r="LC183" i="1"/>
  <c r="LD183" i="1"/>
  <c r="CF183" i="1"/>
  <c r="AJ183" i="1" s="1"/>
  <c r="JW120" i="1"/>
  <c r="JV120" i="1"/>
  <c r="KN128" i="1" a="1"/>
  <c r="KN128" i="1" s="1"/>
  <c r="LJ129" i="1"/>
  <c r="KT129" i="1"/>
  <c r="JX129" i="1"/>
  <c r="LI129" i="1"/>
  <c r="KS129" i="1"/>
  <c r="LH129" i="1"/>
  <c r="KZ129" i="1"/>
  <c r="KR129" i="1"/>
  <c r="KD129" i="1"/>
  <c r="B130" i="1"/>
  <c r="LN129" i="1"/>
  <c r="LF129" i="1"/>
  <c r="KX129" i="1"/>
  <c r="KP129" i="1"/>
  <c r="KB129" i="1"/>
  <c r="LM129" i="1"/>
  <c r="LE129" i="1"/>
  <c r="KO129" i="1"/>
  <c r="KA129" i="1"/>
  <c r="LK129" i="1"/>
  <c r="LG129" i="1"/>
  <c r="KY129" i="1"/>
  <c r="KV129" i="1"/>
  <c r="KC129" i="1"/>
  <c r="KU129" i="1"/>
  <c r="KQ129" i="1"/>
  <c r="JY129" i="1"/>
  <c r="LO129" i="1"/>
  <c r="CI129" i="1"/>
  <c r="LL129" i="1"/>
  <c r="JZ129" i="1"/>
  <c r="KF130" i="1"/>
  <c r="LB129" i="1"/>
  <c r="LA129" i="1"/>
  <c r="IJ129" i="1"/>
  <c r="M130" i="1"/>
  <c r="IG129" i="1"/>
  <c r="LD129" i="1"/>
  <c r="AH129" i="1"/>
  <c r="AG129" i="1"/>
  <c r="LC129" i="1"/>
  <c r="MD129" i="1"/>
  <c r="S130" i="1"/>
  <c r="JT129" i="1"/>
  <c r="JS129" i="1"/>
  <c r="JU129" i="1"/>
  <c r="N130" i="1"/>
  <c r="L131" i="1"/>
  <c r="JP131" i="1" s="1"/>
  <c r="JP130" i="1"/>
  <c r="H130" i="1"/>
  <c r="BC129" i="1"/>
  <c r="BA129" i="1"/>
  <c r="AZ129" i="1"/>
  <c r="AY129" i="1"/>
  <c r="AX129" i="1"/>
  <c r="BB129" i="1"/>
  <c r="W131" i="1"/>
  <c r="JW129" i="1"/>
  <c r="O130" i="1"/>
  <c r="JV129" i="1"/>
  <c r="CF120" i="1"/>
  <c r="AJ119" i="1"/>
  <c r="D120" i="1"/>
  <c r="K121" i="1"/>
  <c r="AI120" i="1"/>
  <c r="W122" i="1"/>
  <c r="JT120" i="1"/>
  <c r="JU120" i="1"/>
  <c r="JS120" i="1"/>
  <c r="N121" i="1"/>
  <c r="MD120" i="1"/>
  <c r="S121" i="1"/>
  <c r="JW121" i="1"/>
  <c r="O122" i="1"/>
  <c r="JV121" i="1"/>
  <c r="L121" i="1"/>
  <c r="JP120" i="1"/>
  <c r="KN119" i="1" a="1"/>
  <c r="KN119" i="1" s="1"/>
  <c r="KE120" i="1" a="1"/>
  <c r="KE120" i="1" s="1"/>
  <c r="KF121" i="1"/>
  <c r="B121" i="1"/>
  <c r="LN120" i="1"/>
  <c r="LF120" i="1"/>
  <c r="KX120" i="1"/>
  <c r="KP120" i="1"/>
  <c r="KB120" i="1"/>
  <c r="LM120" i="1"/>
  <c r="LE120" i="1"/>
  <c r="KO120" i="1"/>
  <c r="LI120" i="1"/>
  <c r="KS120" i="1"/>
  <c r="LL120" i="1"/>
  <c r="KZ120" i="1"/>
  <c r="LK120" i="1"/>
  <c r="KY120" i="1"/>
  <c r="KD120" i="1"/>
  <c r="LJ120" i="1"/>
  <c r="KV120" i="1"/>
  <c r="KC120" i="1"/>
  <c r="LG120" i="1"/>
  <c r="KT120" i="1"/>
  <c r="JZ120" i="1"/>
  <c r="KR120" i="1"/>
  <c r="JY120" i="1"/>
  <c r="LH120" i="1"/>
  <c r="KA120" i="1"/>
  <c r="JX120" i="1"/>
  <c r="CI120" i="1"/>
  <c r="KQ120" i="1"/>
  <c r="LO120" i="1"/>
  <c r="KU120" i="1"/>
  <c r="KW119" i="1"/>
  <c r="M121" i="1"/>
  <c r="IH120" i="1"/>
  <c r="LA120" i="1"/>
  <c r="AH120" i="1"/>
  <c r="AG120" i="1"/>
  <c r="IJ120" i="1"/>
  <c r="LD120" i="1"/>
  <c r="LC120" i="1"/>
  <c r="LB120" i="1"/>
  <c r="IG120" i="1"/>
  <c r="H122" i="1"/>
  <c r="AY121" i="1"/>
  <c r="AX121" i="1"/>
  <c r="BC121" i="1"/>
  <c r="BB121" i="1"/>
  <c r="BA121" i="1"/>
  <c r="AZ121" i="1"/>
  <c r="MK120" i="1" a="1"/>
  <c r="MK120" i="1" s="1"/>
  <c r="MG120" i="1" a="1"/>
  <c r="MG120" i="1" s="1"/>
  <c r="MB120" i="1" a="1"/>
  <c r="MB120" i="1" s="1"/>
  <c r="Q121" i="1"/>
  <c r="LQ121" i="1" s="1" a="1"/>
  <c r="LQ121" i="1" s="1"/>
  <c r="LZ120" i="1" a="1"/>
  <c r="LZ120" i="1" s="1"/>
  <c r="MF120" i="1" a="1"/>
  <c r="MF120" i="1" s="1"/>
  <c r="LY120" i="1" a="1"/>
  <c r="LY120" i="1" s="1"/>
  <c r="ML120" i="1" a="1"/>
  <c r="ML120" i="1" s="1"/>
  <c r="MJ120" i="1" a="1"/>
  <c r="MJ120" i="1" s="1"/>
  <c r="MI120" i="1" a="1"/>
  <c r="MI120" i="1" s="1"/>
  <c r="MH120" i="1" a="1"/>
  <c r="MH120" i="1" s="1"/>
  <c r="ME120" i="1" a="1"/>
  <c r="ME120" i="1" s="1"/>
  <c r="MA120" i="1" a="1"/>
  <c r="MA120" i="1" s="1"/>
  <c r="LP120" i="1" a="1"/>
  <c r="LP120" i="1" s="1"/>
  <c r="H185" i="1"/>
  <c r="AX184" i="1"/>
  <c r="BC184" i="1"/>
  <c r="BB184" i="1"/>
  <c r="BA184" i="1"/>
  <c r="AZ184" i="1"/>
  <c r="AY184" i="1"/>
  <c r="MD184" i="1"/>
  <c r="S185" i="1"/>
  <c r="MD185" i="1" s="1"/>
  <c r="LM183" i="1"/>
  <c r="LE183" i="1"/>
  <c r="KO183" i="1"/>
  <c r="KA183" i="1"/>
  <c r="CI183" i="1"/>
  <c r="LL183" i="1"/>
  <c r="KV183" i="1"/>
  <c r="JZ183" i="1"/>
  <c r="JR183" i="1"/>
  <c r="LK183" i="1"/>
  <c r="KU183" i="1"/>
  <c r="JY183" i="1"/>
  <c r="JQ183" i="1"/>
  <c r="LJ183" i="1"/>
  <c r="KT183" i="1"/>
  <c r="JX183" i="1"/>
  <c r="LI183" i="1"/>
  <c r="KS183" i="1"/>
  <c r="LH183" i="1"/>
  <c r="KZ183" i="1"/>
  <c r="KR183" i="1"/>
  <c r="KD183" i="1"/>
  <c r="KP183" i="1"/>
  <c r="B184" i="1"/>
  <c r="LO183" i="1"/>
  <c r="LN183" i="1"/>
  <c r="LG183" i="1"/>
  <c r="KC183" i="1"/>
  <c r="LF183" i="1"/>
  <c r="KB183" i="1"/>
  <c r="KY183" i="1"/>
  <c r="KX183" i="1"/>
  <c r="KQ183" i="1"/>
  <c r="JP184" i="1"/>
  <c r="L185" i="1"/>
  <c r="JP185" i="1" s="1"/>
  <c r="JU185" i="1"/>
  <c r="JT185" i="1"/>
  <c r="JS185" i="1"/>
  <c r="O184" i="1"/>
  <c r="JW183" i="1"/>
  <c r="JV183" i="1"/>
  <c r="W185" i="1"/>
  <c r="KE184" i="1" a="1"/>
  <c r="KE184" i="1" s="1"/>
  <c r="KF185" i="1"/>
  <c r="KE185" i="1" s="1" a="1"/>
  <c r="KE185" i="1" s="1"/>
  <c r="G183" i="1"/>
  <c r="KN182" i="1" a="1"/>
  <c r="KN182" i="1" s="1"/>
  <c r="KW182" i="1"/>
  <c r="K184" i="1"/>
  <c r="D183" i="1"/>
  <c r="AI183" i="1"/>
  <c r="JU174" i="1"/>
  <c r="JT174" i="1"/>
  <c r="N175" i="1"/>
  <c r="JS174" i="1"/>
  <c r="MK174" i="1" a="1"/>
  <c r="MK174" i="1" s="1"/>
  <c r="MG174" i="1" a="1"/>
  <c r="MG174" i="1" s="1"/>
  <c r="MB174" i="1" a="1"/>
  <c r="MB174" i="1" s="1"/>
  <c r="MJ174" i="1" a="1"/>
  <c r="MJ174" i="1" s="1"/>
  <c r="MF174" i="1" a="1"/>
  <c r="MF174" i="1" s="1"/>
  <c r="MA174" i="1" a="1"/>
  <c r="MA174" i="1" s="1"/>
  <c r="Q175" i="1"/>
  <c r="LQ175" i="1" s="1" a="1"/>
  <c r="LQ175" i="1" s="1"/>
  <c r="ME174" i="1" a="1"/>
  <c r="ME174" i="1" s="1"/>
  <c r="ML174" i="1" a="1"/>
  <c r="ML174" i="1" s="1"/>
  <c r="LP174" i="1" a="1"/>
  <c r="LP174" i="1" s="1"/>
  <c r="MI174" i="1" a="1"/>
  <c r="MI174" i="1" s="1"/>
  <c r="LZ174" i="1" a="1"/>
  <c r="LZ174" i="1" s="1"/>
  <c r="MH174" i="1" a="1"/>
  <c r="MH174" i="1" s="1"/>
  <c r="LY174" i="1" a="1"/>
  <c r="LY174" i="1" s="1"/>
  <c r="W176" i="1"/>
  <c r="AZ174" i="1"/>
  <c r="H175" i="1"/>
  <c r="BA174" i="1"/>
  <c r="AY174" i="1"/>
  <c r="AX174" i="1"/>
  <c r="BC174" i="1"/>
  <c r="BB174" i="1"/>
  <c r="CF174" i="1"/>
  <c r="AJ174" i="1" s="1"/>
  <c r="G173" i="1"/>
  <c r="LO174" i="1"/>
  <c r="LG174" i="1"/>
  <c r="KY174" i="1"/>
  <c r="KQ174" i="1"/>
  <c r="KC174" i="1"/>
  <c r="B175" i="1"/>
  <c r="LN174" i="1"/>
  <c r="LF174" i="1"/>
  <c r="KX174" i="1"/>
  <c r="KP174" i="1"/>
  <c r="KB174" i="1"/>
  <c r="LL174" i="1"/>
  <c r="KV174" i="1"/>
  <c r="LK174" i="1"/>
  <c r="KU174" i="1"/>
  <c r="JY174" i="1"/>
  <c r="JQ174" i="1"/>
  <c r="LE174" i="1"/>
  <c r="KO174" i="1"/>
  <c r="JR174" i="1"/>
  <c r="KD174" i="1"/>
  <c r="KA174" i="1"/>
  <c r="KZ174" i="1"/>
  <c r="JZ174" i="1"/>
  <c r="LM174" i="1"/>
  <c r="JX174" i="1"/>
  <c r="LJ174" i="1"/>
  <c r="KT174" i="1"/>
  <c r="LI174" i="1"/>
  <c r="LH174" i="1"/>
  <c r="KS174" i="1"/>
  <c r="KR174" i="1"/>
  <c r="CI174" i="1"/>
  <c r="KW173" i="1"/>
  <c r="S175" i="1"/>
  <c r="MD174" i="1"/>
  <c r="K175" i="1"/>
  <c r="AI174" i="1"/>
  <c r="D174" i="1"/>
  <c r="KN173" i="1" a="1"/>
  <c r="KN173" i="1" s="1"/>
  <c r="JW174" i="1"/>
  <c r="O175" i="1"/>
  <c r="JV174" i="1"/>
  <c r="L175" i="1"/>
  <c r="JP174" i="1"/>
  <c r="M175" i="1"/>
  <c r="AG174" i="1"/>
  <c r="IH174" i="1"/>
  <c r="LD174" i="1"/>
  <c r="LC174" i="1"/>
  <c r="LB174" i="1"/>
  <c r="LA174" i="1"/>
  <c r="IJ174" i="1"/>
  <c r="IG174" i="1"/>
  <c r="AH174" i="1"/>
  <c r="KE174" i="1" a="1"/>
  <c r="KE174" i="1" s="1"/>
  <c r="KF175" i="1"/>
  <c r="ML130" i="1" l="1" a="1"/>
  <c r="ML130" i="1" s="1"/>
  <c r="LY130" i="1" a="1"/>
  <c r="LY130" i="1" s="1"/>
  <c r="MJ130" i="1" a="1"/>
  <c r="MJ130" i="1" s="1"/>
  <c r="LZ130" i="1" a="1"/>
  <c r="LZ130" i="1" s="1"/>
  <c r="ME130" i="1" a="1"/>
  <c r="ME130" i="1" s="1"/>
  <c r="MF130" i="1" a="1"/>
  <c r="MF130" i="1" s="1"/>
  <c r="MH130" i="1" a="1"/>
  <c r="MH130" i="1" s="1"/>
  <c r="MB130" i="1" a="1"/>
  <c r="MB130" i="1" s="1"/>
  <c r="MA130" i="1" a="1"/>
  <c r="MA130" i="1" s="1"/>
  <c r="MG130" i="1" a="1"/>
  <c r="MG130" i="1" s="1"/>
  <c r="Q131" i="1"/>
  <c r="LQ131" i="1" s="1" a="1"/>
  <c r="LQ131" i="1" s="1"/>
  <c r="MK130" i="1" a="1"/>
  <c r="MK130" i="1" s="1"/>
  <c r="MI130" i="1" a="1"/>
  <c r="MI130" i="1" s="1"/>
  <c r="LP130" i="1" a="1"/>
  <c r="LP130" i="1" s="1"/>
  <c r="MJ184" i="1" a="1"/>
  <c r="MJ184" i="1" s="1"/>
  <c r="LQ184" i="1" a="1"/>
  <c r="LQ184" i="1" s="1"/>
  <c r="AI129" i="1"/>
  <c r="KW129" i="1" s="1"/>
  <c r="K130" i="1"/>
  <c r="AI130" i="1" s="1"/>
  <c r="AJ128" i="1"/>
  <c r="LB184" i="1"/>
  <c r="LD184" i="1"/>
  <c r="ML184" i="1" a="1"/>
  <c r="ML184" i="1" s="1"/>
  <c r="AG184" i="1"/>
  <c r="AH184" i="1"/>
  <c r="LA184" i="1"/>
  <c r="MB184" i="1" a="1"/>
  <c r="MB184" i="1" s="1"/>
  <c r="ME184" i="1" a="1"/>
  <c r="ME184" i="1" s="1"/>
  <c r="MG184" i="1" a="1"/>
  <c r="MG184" i="1" s="1"/>
  <c r="MI184" i="1" a="1"/>
  <c r="MI184" i="1" s="1"/>
  <c r="LP184" i="1" a="1"/>
  <c r="LP184" i="1" s="1"/>
  <c r="MA184" i="1" a="1"/>
  <c r="MA184" i="1" s="1"/>
  <c r="LZ184" i="1" a="1"/>
  <c r="LZ184" i="1" s="1"/>
  <c r="Q185" i="1"/>
  <c r="LY184" i="1" a="1"/>
  <c r="LY184" i="1" s="1"/>
  <c r="MF184" i="1" a="1"/>
  <c r="MF184" i="1" s="1"/>
  <c r="MK184" i="1" a="1"/>
  <c r="MK184" i="1" s="1"/>
  <c r="MH184" i="1" a="1"/>
  <c r="MH184" i="1" s="1"/>
  <c r="IG184" i="1"/>
  <c r="LC184" i="1"/>
  <c r="M185" i="1"/>
  <c r="IH185" i="1" s="1"/>
  <c r="IJ184" i="1"/>
  <c r="CF184" i="1"/>
  <c r="AJ184" i="1" s="1"/>
  <c r="H131" i="1"/>
  <c r="BC130" i="1"/>
  <c r="BB130" i="1"/>
  <c r="BA130" i="1"/>
  <c r="AY130" i="1"/>
  <c r="AX130" i="1"/>
  <c r="AZ130" i="1"/>
  <c r="MD130" i="1"/>
  <c r="S131" i="1"/>
  <c r="MD131" i="1" s="1"/>
  <c r="AJ129" i="1"/>
  <c r="CF130" i="1"/>
  <c r="KF131" i="1"/>
  <c r="KN129" i="1" a="1"/>
  <c r="KN129" i="1" s="1"/>
  <c r="JT130" i="1"/>
  <c r="JS130" i="1"/>
  <c r="JU130" i="1"/>
  <c r="N131" i="1"/>
  <c r="LK130" i="1"/>
  <c r="KU130" i="1"/>
  <c r="JY130" i="1"/>
  <c r="LI130" i="1"/>
  <c r="KS130" i="1"/>
  <c r="LH130" i="1"/>
  <c r="KZ130" i="1"/>
  <c r="KR130" i="1"/>
  <c r="KD130" i="1"/>
  <c r="B131" i="1"/>
  <c r="LN130" i="1"/>
  <c r="LF130" i="1"/>
  <c r="KX130" i="1"/>
  <c r="KP130" i="1"/>
  <c r="KB130" i="1"/>
  <c r="LM130" i="1"/>
  <c r="LE130" i="1"/>
  <c r="KO130" i="1"/>
  <c r="KA130" i="1"/>
  <c r="LO130" i="1"/>
  <c r="KT130" i="1"/>
  <c r="JZ130" i="1"/>
  <c r="LL130" i="1"/>
  <c r="KQ130" i="1"/>
  <c r="JX130" i="1"/>
  <c r="LJ130" i="1"/>
  <c r="CI130" i="1"/>
  <c r="LG130" i="1"/>
  <c r="KY130" i="1"/>
  <c r="KC130" i="1"/>
  <c r="KV130" i="1"/>
  <c r="JW130" i="1"/>
  <c r="O131" i="1"/>
  <c r="JV130" i="1"/>
  <c r="LC130" i="1"/>
  <c r="LA130" i="1"/>
  <c r="IJ130" i="1"/>
  <c r="M131" i="1"/>
  <c r="IG130" i="1"/>
  <c r="AH130" i="1"/>
  <c r="LD130" i="1"/>
  <c r="LB130" i="1"/>
  <c r="AG130" i="1"/>
  <c r="KN120" i="1" a="1"/>
  <c r="KN120" i="1" s="1"/>
  <c r="KE121" i="1" a="1"/>
  <c r="KE121" i="1" s="1"/>
  <c r="KF122" i="1"/>
  <c r="KE122" i="1" s="1" a="1"/>
  <c r="KE122" i="1" s="1"/>
  <c r="MD121" i="1"/>
  <c r="S122" i="1"/>
  <c r="MD122" i="1" s="1"/>
  <c r="KW120" i="1"/>
  <c r="JT121" i="1"/>
  <c r="JS121" i="1"/>
  <c r="JU121" i="1"/>
  <c r="N122" i="1"/>
  <c r="AI121" i="1"/>
  <c r="D121" i="1"/>
  <c r="K122" i="1"/>
  <c r="L122" i="1"/>
  <c r="JP122" i="1" s="1"/>
  <c r="JP121" i="1"/>
  <c r="BA122" i="1"/>
  <c r="AZ122" i="1"/>
  <c r="AX122" i="1"/>
  <c r="BC122" i="1"/>
  <c r="BB122" i="1"/>
  <c r="AY122" i="1"/>
  <c r="ML121" i="1" a="1"/>
  <c r="ML121" i="1" s="1"/>
  <c r="MH121" i="1" a="1"/>
  <c r="MH121" i="1" s="1"/>
  <c r="LY121" i="1" a="1"/>
  <c r="LY121" i="1" s="1"/>
  <c r="LP121" i="1" a="1"/>
  <c r="LP121" i="1" s="1"/>
  <c r="MK121" i="1" a="1"/>
  <c r="MK121" i="1" s="1"/>
  <c r="MG121" i="1" a="1"/>
  <c r="MG121" i="1" s="1"/>
  <c r="MB121" i="1" a="1"/>
  <c r="MB121" i="1" s="1"/>
  <c r="MF121" i="1" a="1"/>
  <c r="MF121" i="1" s="1"/>
  <c r="ME121" i="1" a="1"/>
  <c r="ME121" i="1" s="1"/>
  <c r="Q122" i="1"/>
  <c r="LQ122" i="1" s="1" a="1"/>
  <c r="LQ122" i="1" s="1"/>
  <c r="MJ121" i="1" a="1"/>
  <c r="MJ121" i="1" s="1"/>
  <c r="MA121" i="1" a="1"/>
  <c r="MA121" i="1" s="1"/>
  <c r="MI121" i="1" a="1"/>
  <c r="MI121" i="1" s="1"/>
  <c r="LZ121" i="1" a="1"/>
  <c r="LZ121" i="1" s="1"/>
  <c r="LA121" i="1"/>
  <c r="IJ121" i="1"/>
  <c r="M122" i="1"/>
  <c r="IH122" i="1" s="1"/>
  <c r="IH121" i="1"/>
  <c r="IG121" i="1"/>
  <c r="LD121" i="1"/>
  <c r="LB121" i="1"/>
  <c r="LC121" i="1"/>
  <c r="AH121" i="1"/>
  <c r="AG121" i="1"/>
  <c r="LI121" i="1"/>
  <c r="KS121" i="1"/>
  <c r="LH121" i="1"/>
  <c r="KZ121" i="1"/>
  <c r="KR121" i="1"/>
  <c r="KD121" i="1"/>
  <c r="B122" i="1"/>
  <c r="LN121" i="1"/>
  <c r="LF121" i="1"/>
  <c r="KX121" i="1"/>
  <c r="KP121" i="1"/>
  <c r="KB121" i="1"/>
  <c r="LM121" i="1"/>
  <c r="LE121" i="1"/>
  <c r="KO121" i="1"/>
  <c r="KA121" i="1"/>
  <c r="LG121" i="1"/>
  <c r="KQ121" i="1"/>
  <c r="KC121" i="1"/>
  <c r="JZ121" i="1"/>
  <c r="CI121" i="1"/>
  <c r="JX121" i="1"/>
  <c r="LO121" i="1"/>
  <c r="KY121" i="1"/>
  <c r="LL121" i="1"/>
  <c r="KV121" i="1"/>
  <c r="LJ121" i="1"/>
  <c r="KU121" i="1"/>
  <c r="LK121" i="1"/>
  <c r="KT121" i="1"/>
  <c r="JY121" i="1"/>
  <c r="JV122" i="1"/>
  <c r="JW122" i="1"/>
  <c r="CF121" i="1"/>
  <c r="AJ120" i="1"/>
  <c r="KW183" i="1"/>
  <c r="LL184" i="1"/>
  <c r="KV184" i="1"/>
  <c r="JZ184" i="1"/>
  <c r="JR184" i="1"/>
  <c r="LJ184" i="1"/>
  <c r="KT184" i="1"/>
  <c r="JX184" i="1"/>
  <c r="LI184" i="1"/>
  <c r="KS184" i="1"/>
  <c r="LH184" i="1"/>
  <c r="KZ184" i="1"/>
  <c r="KR184" i="1"/>
  <c r="KD184" i="1"/>
  <c r="LO184" i="1"/>
  <c r="LG184" i="1"/>
  <c r="KY184" i="1"/>
  <c r="KQ184" i="1"/>
  <c r="KC184" i="1"/>
  <c r="LE184" i="1"/>
  <c r="JQ184" i="1"/>
  <c r="CI184" i="1"/>
  <c r="KX184" i="1"/>
  <c r="B185" i="1"/>
  <c r="KB184" i="1"/>
  <c r="LN184" i="1"/>
  <c r="KU184" i="1"/>
  <c r="KA184" i="1"/>
  <c r="LM184" i="1"/>
  <c r="KP184" i="1"/>
  <c r="JY184" i="1"/>
  <c r="LK184" i="1"/>
  <c r="KO184" i="1"/>
  <c r="LF184" i="1"/>
  <c r="KN183" i="1" a="1"/>
  <c r="KN183" i="1" s="1"/>
  <c r="G184" i="1"/>
  <c r="K185" i="1"/>
  <c r="AI184" i="1"/>
  <c r="D184" i="1"/>
  <c r="O185" i="1"/>
  <c r="JW184" i="1"/>
  <c r="JV184" i="1"/>
  <c r="G185" i="1"/>
  <c r="BC185" i="1"/>
  <c r="BB185" i="1"/>
  <c r="BA185" i="1"/>
  <c r="AZ185" i="1"/>
  <c r="AY185" i="1"/>
  <c r="AX185" i="1"/>
  <c r="KN174" i="1" a="1"/>
  <c r="KN174" i="1" s="1"/>
  <c r="LL175" i="1"/>
  <c r="KV175" i="1"/>
  <c r="JZ175" i="1"/>
  <c r="JR175" i="1"/>
  <c r="LJ175" i="1"/>
  <c r="KT175" i="1"/>
  <c r="JX175" i="1"/>
  <c r="LH175" i="1"/>
  <c r="KZ175" i="1"/>
  <c r="KR175" i="1"/>
  <c r="KD175" i="1"/>
  <c r="LO175" i="1"/>
  <c r="LG175" i="1"/>
  <c r="KY175" i="1"/>
  <c r="KQ175" i="1"/>
  <c r="KC175" i="1"/>
  <c r="B176" i="1"/>
  <c r="LN175" i="1"/>
  <c r="LF175" i="1"/>
  <c r="KX175" i="1"/>
  <c r="KP175" i="1"/>
  <c r="KB175" i="1"/>
  <c r="KU175" i="1"/>
  <c r="KA175" i="1"/>
  <c r="LM175" i="1"/>
  <c r="KS175" i="1"/>
  <c r="JY175" i="1"/>
  <c r="LK175" i="1"/>
  <c r="KO175" i="1"/>
  <c r="CI175" i="1"/>
  <c r="LI175" i="1"/>
  <c r="LE175" i="1"/>
  <c r="JQ175" i="1"/>
  <c r="H176" i="1"/>
  <c r="AY175" i="1"/>
  <c r="AX175" i="1"/>
  <c r="BC175" i="1"/>
  <c r="BB175" i="1"/>
  <c r="BA175" i="1"/>
  <c r="AZ175" i="1"/>
  <c r="KF176" i="1"/>
  <c r="KE176" i="1" s="1" a="1"/>
  <c r="KE176" i="1" s="1"/>
  <c r="KE175" i="1" a="1"/>
  <c r="KE175" i="1" s="1"/>
  <c r="LD175" i="1"/>
  <c r="LB175" i="1"/>
  <c r="IJ175" i="1"/>
  <c r="M176" i="1"/>
  <c r="IH175" i="1"/>
  <c r="LC175" i="1"/>
  <c r="AH175" i="1"/>
  <c r="IG175" i="1"/>
  <c r="AG175" i="1"/>
  <c r="LA175" i="1"/>
  <c r="KW174" i="1"/>
  <c r="MJ175" i="1" a="1"/>
  <c r="MJ175" i="1" s="1"/>
  <c r="MF175" i="1" a="1"/>
  <c r="MF175" i="1" s="1"/>
  <c r="MA175" i="1" a="1"/>
  <c r="MA175" i="1" s="1"/>
  <c r="MI175" i="1" a="1"/>
  <c r="MI175" i="1" s="1"/>
  <c r="ME175" i="1" a="1"/>
  <c r="ME175" i="1" s="1"/>
  <c r="LZ175" i="1" a="1"/>
  <c r="LZ175" i="1" s="1"/>
  <c r="ML175" i="1" a="1"/>
  <c r="ML175" i="1" s="1"/>
  <c r="MH175" i="1" a="1"/>
  <c r="MH175" i="1" s="1"/>
  <c r="LY175" i="1" a="1"/>
  <c r="LY175" i="1" s="1"/>
  <c r="LP175" i="1" a="1"/>
  <c r="LP175" i="1" s="1"/>
  <c r="MK175" i="1" a="1"/>
  <c r="MK175" i="1" s="1"/>
  <c r="MG175" i="1" a="1"/>
  <c r="MG175" i="1" s="1"/>
  <c r="MB175" i="1" a="1"/>
  <c r="MB175" i="1" s="1"/>
  <c r="Q176" i="1"/>
  <c r="LQ176" i="1" s="1" a="1"/>
  <c r="LQ176" i="1" s="1"/>
  <c r="D175" i="1"/>
  <c r="K176" i="1"/>
  <c r="AI175" i="1"/>
  <c r="JP175" i="1"/>
  <c r="L176" i="1"/>
  <c r="JP176" i="1" s="1"/>
  <c r="N176" i="1"/>
  <c r="JU175" i="1"/>
  <c r="JT175" i="1"/>
  <c r="JS175" i="1"/>
  <c r="MD175" i="1"/>
  <c r="S176" i="1"/>
  <c r="MD176" i="1" s="1"/>
  <c r="CF175" i="1"/>
  <c r="AJ175" i="1" s="1"/>
  <c r="G174" i="1"/>
  <c r="JV175" i="1"/>
  <c r="O176" i="1"/>
  <c r="JW175" i="1"/>
  <c r="LP131" i="1" l="1" a="1"/>
  <c r="LP131" i="1" s="1"/>
  <c r="LZ131" i="1" a="1"/>
  <c r="LZ131" i="1" s="1"/>
  <c r="MK131" i="1" a="1"/>
  <c r="MK131" i="1" s="1"/>
  <c r="MF131" i="1" a="1"/>
  <c r="MF131" i="1" s="1"/>
  <c r="MJ131" i="1" a="1"/>
  <c r="MJ131" i="1" s="1"/>
  <c r="MG131" i="1" a="1"/>
  <c r="MG131" i="1" s="1"/>
  <c r="ME131" i="1" a="1"/>
  <c r="ME131" i="1" s="1"/>
  <c r="ML131" i="1" a="1"/>
  <c r="ML131" i="1" s="1"/>
  <c r="MH131" i="1" a="1"/>
  <c r="MH131" i="1" s="1"/>
  <c r="MI131" i="1" a="1"/>
  <c r="MI131" i="1" s="1"/>
  <c r="MB131" i="1" a="1"/>
  <c r="MB131" i="1" s="1"/>
  <c r="MA131" i="1" a="1"/>
  <c r="MA131" i="1" s="1"/>
  <c r="LY131" i="1" a="1"/>
  <c r="LY131" i="1" s="1"/>
  <c r="MH185" i="1" a="1"/>
  <c r="MH185" i="1" s="1"/>
  <c r="LQ185" i="1" a="1"/>
  <c r="LQ185" i="1" s="1"/>
  <c r="K131" i="1"/>
  <c r="D131" i="1" s="1"/>
  <c r="D130" i="1"/>
  <c r="MF185" i="1" a="1"/>
  <c r="MF185" i="1" s="1"/>
  <c r="ML185" i="1" a="1"/>
  <c r="ML185" i="1" s="1"/>
  <c r="MG185" i="1" a="1"/>
  <c r="MG185" i="1" s="1"/>
  <c r="LD185" i="1"/>
  <c r="LZ185" i="1" a="1"/>
  <c r="LZ185" i="1" s="1"/>
  <c r="MK185" i="1" a="1"/>
  <c r="MK185" i="1" s="1"/>
  <c r="IG185" i="1"/>
  <c r="ME185" i="1" a="1"/>
  <c r="ME185" i="1" s="1"/>
  <c r="LP185" i="1" a="1"/>
  <c r="LP185" i="1" s="1"/>
  <c r="AH185" i="1"/>
  <c r="MJ185" i="1" a="1"/>
  <c r="MJ185" i="1" s="1"/>
  <c r="MI185" i="1" a="1"/>
  <c r="MI185" i="1" s="1"/>
  <c r="LY185" i="1" a="1"/>
  <c r="LY185" i="1" s="1"/>
  <c r="MB185" i="1" a="1"/>
  <c r="MB185" i="1" s="1"/>
  <c r="MA185" i="1" a="1"/>
  <c r="MA185" i="1" s="1"/>
  <c r="LA185" i="1"/>
  <c r="IJ185" i="1"/>
  <c r="LB185" i="1"/>
  <c r="LC185" i="1"/>
  <c r="AG185" i="1"/>
  <c r="CF185" i="1"/>
  <c r="AJ185" i="1" s="1"/>
  <c r="KW130" i="1"/>
  <c r="JV131" i="1"/>
  <c r="JW131" i="1"/>
  <c r="IJ131" i="1"/>
  <c r="AH131" i="1"/>
  <c r="IG131" i="1"/>
  <c r="AG131" i="1"/>
  <c r="LC131" i="1"/>
  <c r="LB131" i="1"/>
  <c r="LD131" i="1"/>
  <c r="LA131" i="1"/>
  <c r="KN130" i="1" a="1"/>
  <c r="KN130" i="1" s="1"/>
  <c r="LH131" i="1"/>
  <c r="KZ131" i="1"/>
  <c r="KR131" i="1"/>
  <c r="KD131" i="1"/>
  <c r="LN131" i="1"/>
  <c r="LF131" i="1"/>
  <c r="KX131" i="1"/>
  <c r="KP131" i="1"/>
  <c r="KB131" i="1"/>
  <c r="LM131" i="1"/>
  <c r="LE131" i="1"/>
  <c r="KO131" i="1"/>
  <c r="KA131" i="1"/>
  <c r="LK131" i="1"/>
  <c r="KU131" i="1"/>
  <c r="JY131" i="1"/>
  <c r="LJ131" i="1"/>
  <c r="KT131" i="1"/>
  <c r="JX131" i="1"/>
  <c r="LG131" i="1"/>
  <c r="KV131" i="1"/>
  <c r="KC131" i="1"/>
  <c r="LO131" i="1"/>
  <c r="KS131" i="1"/>
  <c r="JZ131" i="1"/>
  <c r="LI131" i="1"/>
  <c r="KY131" i="1"/>
  <c r="KQ131" i="1"/>
  <c r="LL131" i="1"/>
  <c r="AJ130" i="1"/>
  <c r="CF131" i="1"/>
  <c r="AJ131" i="1" s="1"/>
  <c r="JT131" i="1"/>
  <c r="JS131" i="1"/>
  <c r="JU131" i="1"/>
  <c r="BC131" i="1"/>
  <c r="BA131" i="1"/>
  <c r="AZ131" i="1"/>
  <c r="AX131" i="1"/>
  <c r="BB131" i="1"/>
  <c r="AY131" i="1"/>
  <c r="LO122" i="1"/>
  <c r="LG122" i="1"/>
  <c r="KY122" i="1"/>
  <c r="KQ122" i="1"/>
  <c r="KC122" i="1"/>
  <c r="LN122" i="1"/>
  <c r="LF122" i="1"/>
  <c r="KX122" i="1"/>
  <c r="KP122" i="1"/>
  <c r="KB122" i="1"/>
  <c r="LM122" i="1"/>
  <c r="LE122" i="1"/>
  <c r="KO122" i="1"/>
  <c r="KA122" i="1"/>
  <c r="LK122" i="1"/>
  <c r="KU122" i="1"/>
  <c r="JY122" i="1"/>
  <c r="LJ122" i="1"/>
  <c r="KT122" i="1"/>
  <c r="JX122" i="1"/>
  <c r="LI122" i="1"/>
  <c r="LH122" i="1"/>
  <c r="KZ122" i="1"/>
  <c r="KV122" i="1"/>
  <c r="KD122" i="1"/>
  <c r="LL122" i="1"/>
  <c r="KS122" i="1"/>
  <c r="JZ122" i="1"/>
  <c r="KR122" i="1"/>
  <c r="KN121" i="1" a="1"/>
  <c r="KN121" i="1" s="1"/>
  <c r="AI122" i="1"/>
  <c r="D122" i="1"/>
  <c r="CF122" i="1"/>
  <c r="AJ122" i="1" s="1"/>
  <c r="AJ121" i="1"/>
  <c r="KW121" i="1"/>
  <c r="JU122" i="1"/>
  <c r="JT122" i="1"/>
  <c r="JS122" i="1"/>
  <c r="AH122" i="1"/>
  <c r="IG122" i="1"/>
  <c r="AG122" i="1"/>
  <c r="LC122" i="1"/>
  <c r="LB122" i="1"/>
  <c r="LA122" i="1"/>
  <c r="IJ122" i="1"/>
  <c r="LD122" i="1"/>
  <c r="MK122" i="1" a="1"/>
  <c r="MK122" i="1" s="1"/>
  <c r="MG122" i="1" a="1"/>
  <c r="MG122" i="1" s="1"/>
  <c r="MB122" i="1" a="1"/>
  <c r="MB122" i="1" s="1"/>
  <c r="MI122" i="1" a="1"/>
  <c r="MI122" i="1" s="1"/>
  <c r="ME122" i="1" a="1"/>
  <c r="ME122" i="1" s="1"/>
  <c r="LZ122" i="1" a="1"/>
  <c r="LZ122" i="1" s="1"/>
  <c r="MA122" i="1" a="1"/>
  <c r="MA122" i="1" s="1"/>
  <c r="MJ122" i="1" a="1"/>
  <c r="MJ122" i="1" s="1"/>
  <c r="LY122" i="1" a="1"/>
  <c r="LY122" i="1" s="1"/>
  <c r="MH122" i="1" a="1"/>
  <c r="MH122" i="1" s="1"/>
  <c r="MF122" i="1" a="1"/>
  <c r="MF122" i="1" s="1"/>
  <c r="LP122" i="1" a="1"/>
  <c r="LP122" i="1" s="1"/>
  <c r="ML122" i="1" a="1"/>
  <c r="ML122" i="1" s="1"/>
  <c r="KN184" i="1" a="1"/>
  <c r="KN184" i="1" s="1"/>
  <c r="KW184" i="1"/>
  <c r="LH185" i="1"/>
  <c r="KZ185" i="1"/>
  <c r="KR185" i="1"/>
  <c r="KD185" i="1"/>
  <c r="LO185" i="1"/>
  <c r="LG185" i="1"/>
  <c r="KY185" i="1"/>
  <c r="KQ185" i="1"/>
  <c r="KC185" i="1"/>
  <c r="LN185" i="1"/>
  <c r="LF185" i="1"/>
  <c r="KX185" i="1"/>
  <c r="KP185" i="1"/>
  <c r="KB185" i="1"/>
  <c r="LM185" i="1"/>
  <c r="LE185" i="1"/>
  <c r="KO185" i="1"/>
  <c r="KA185" i="1"/>
  <c r="LL185" i="1"/>
  <c r="KV185" i="1"/>
  <c r="JZ185" i="1"/>
  <c r="JR185" i="1"/>
  <c r="LK185" i="1"/>
  <c r="KU185" i="1"/>
  <c r="JY185" i="1"/>
  <c r="JQ185" i="1"/>
  <c r="KS185" i="1"/>
  <c r="LJ185" i="1"/>
  <c r="LI185" i="1"/>
  <c r="JX185" i="1"/>
  <c r="KT185" i="1"/>
  <c r="AI185" i="1"/>
  <c r="D185" i="1"/>
  <c r="JV185" i="1"/>
  <c r="JW185" i="1"/>
  <c r="KN175" i="1" a="1"/>
  <c r="KN175" i="1" s="1"/>
  <c r="IJ176" i="1"/>
  <c r="IH176" i="1"/>
  <c r="AH176" i="1"/>
  <c r="LD176" i="1"/>
  <c r="G176" i="1"/>
  <c r="LC176" i="1"/>
  <c r="LB176" i="1"/>
  <c r="LA176" i="1"/>
  <c r="IG176" i="1"/>
  <c r="AG176" i="1"/>
  <c r="KW175" i="1"/>
  <c r="BC176" i="1"/>
  <c r="BB176" i="1"/>
  <c r="BA176" i="1"/>
  <c r="AY176" i="1"/>
  <c r="AX176" i="1"/>
  <c r="AZ176" i="1"/>
  <c r="LH176" i="1"/>
  <c r="KZ176" i="1"/>
  <c r="KR176" i="1"/>
  <c r="KD176" i="1"/>
  <c r="LO176" i="1"/>
  <c r="LG176" i="1"/>
  <c r="KY176" i="1"/>
  <c r="KQ176" i="1"/>
  <c r="KC176" i="1"/>
  <c r="LN176" i="1"/>
  <c r="LF176" i="1"/>
  <c r="KX176" i="1"/>
  <c r="KP176" i="1"/>
  <c r="KB176" i="1"/>
  <c r="LM176" i="1"/>
  <c r="LE176" i="1"/>
  <c r="KO176" i="1"/>
  <c r="LL176" i="1"/>
  <c r="KV176" i="1"/>
  <c r="JZ176" i="1"/>
  <c r="JR176" i="1"/>
  <c r="LK176" i="1"/>
  <c r="KU176" i="1"/>
  <c r="JY176" i="1"/>
  <c r="JQ176" i="1"/>
  <c r="LJ176" i="1"/>
  <c r="KT176" i="1"/>
  <c r="JX176" i="1"/>
  <c r="KS176" i="1"/>
  <c r="KA176" i="1"/>
  <c r="LI176" i="1"/>
  <c r="AI176" i="1"/>
  <c r="D176" i="1"/>
  <c r="JU176" i="1"/>
  <c r="JT176" i="1"/>
  <c r="JS176" i="1"/>
  <c r="JV176" i="1"/>
  <c r="JW176" i="1"/>
  <c r="CF176" i="1"/>
  <c r="AJ176" i="1" s="1"/>
  <c r="G175" i="1"/>
  <c r="ML176" i="1" a="1"/>
  <c r="ML176" i="1" s="1"/>
  <c r="MH176" i="1" a="1"/>
  <c r="MH176" i="1" s="1"/>
  <c r="LY176" i="1" a="1"/>
  <c r="LY176" i="1" s="1"/>
  <c r="LP176" i="1" a="1"/>
  <c r="LP176" i="1" s="1"/>
  <c r="MK176" i="1" a="1"/>
  <c r="MK176" i="1" s="1"/>
  <c r="MG176" i="1" a="1"/>
  <c r="MG176" i="1" s="1"/>
  <c r="MB176" i="1" a="1"/>
  <c r="MB176" i="1" s="1"/>
  <c r="MJ176" i="1" a="1"/>
  <c r="MJ176" i="1" s="1"/>
  <c r="MF176" i="1" a="1"/>
  <c r="MF176" i="1" s="1"/>
  <c r="MA176" i="1" a="1"/>
  <c r="MA176" i="1" s="1"/>
  <c r="MI176" i="1" a="1"/>
  <c r="MI176" i="1" s="1"/>
  <c r="ME176" i="1" a="1"/>
  <c r="ME176" i="1" s="1"/>
  <c r="LZ176" i="1" a="1"/>
  <c r="LZ176" i="1" s="1"/>
  <c r="AI131" i="1" l="1"/>
  <c r="KW131" i="1" s="1"/>
  <c r="KN131" i="1" a="1"/>
  <c r="KN131" i="1" s="1"/>
  <c r="KN122" i="1" a="1"/>
  <c r="KN122" i="1" s="1"/>
  <c r="KW122" i="1"/>
  <c r="KW185" i="1"/>
  <c r="KN185" i="1" a="1"/>
  <c r="KN185" i="1" s="1"/>
  <c r="KN176" i="1" a="1"/>
  <c r="KN176" i="1" s="1"/>
  <c r="KW176" i="1"/>
  <c r="G243" i="1" l="1"/>
  <c r="CF282" i="1" l="1"/>
  <c r="CF283" i="1"/>
  <c r="CF284" i="1"/>
  <c r="CF285" i="1"/>
  <c r="CF281" i="1"/>
  <c r="C37" i="1" l="1"/>
  <c r="Q310" i="1"/>
  <c r="Q305" i="1"/>
  <c r="Q300" i="1"/>
  <c r="Q295" i="1"/>
  <c r="Q290" i="1"/>
  <c r="MM313" i="1"/>
  <c r="MD313" i="1"/>
  <c r="MC313" i="1"/>
  <c r="LR313" i="1"/>
  <c r="LO313" i="1"/>
  <c r="LN313" i="1"/>
  <c r="LM313" i="1"/>
  <c r="LL313" i="1"/>
  <c r="LD313" i="1"/>
  <c r="LC313" i="1"/>
  <c r="LB313" i="1"/>
  <c r="LA313" i="1"/>
  <c r="JW313" i="1"/>
  <c r="JV313" i="1"/>
  <c r="JU313" i="1"/>
  <c r="JT313" i="1"/>
  <c r="JS313" i="1"/>
  <c r="JP313" i="1"/>
  <c r="IK313" i="1" a="1"/>
  <c r="IK313" i="1" s="1"/>
  <c r="IJ313" i="1"/>
  <c r="IH313" i="1"/>
  <c r="IG313" i="1"/>
  <c r="BC313" i="1"/>
  <c r="BB313" i="1"/>
  <c r="BA313" i="1"/>
  <c r="AZ313" i="1"/>
  <c r="AY313" i="1"/>
  <c r="AX313" i="1"/>
  <c r="AH313" i="1"/>
  <c r="AG313" i="1"/>
  <c r="K313" i="1"/>
  <c r="J313" i="1"/>
  <c r="G313" i="1"/>
  <c r="A313" i="1"/>
  <c r="MM312" i="1"/>
  <c r="MD312" i="1"/>
  <c r="MC312" i="1"/>
  <c r="LR312" i="1"/>
  <c r="LO312" i="1"/>
  <c r="LN312" i="1"/>
  <c r="LM312" i="1"/>
  <c r="LL312" i="1"/>
  <c r="LD312" i="1"/>
  <c r="LC312" i="1"/>
  <c r="LB312" i="1"/>
  <c r="LA312" i="1"/>
  <c r="JW312" i="1"/>
  <c r="JV312" i="1"/>
  <c r="JU312" i="1"/>
  <c r="JT312" i="1"/>
  <c r="JS312" i="1"/>
  <c r="JP312" i="1"/>
  <c r="IK312" i="1" a="1"/>
  <c r="IK312" i="1" s="1"/>
  <c r="IJ312" i="1"/>
  <c r="IH312" i="1"/>
  <c r="IG312" i="1"/>
  <c r="BC312" i="1"/>
  <c r="BB312" i="1"/>
  <c r="BA312" i="1"/>
  <c r="AZ312" i="1"/>
  <c r="AY312" i="1"/>
  <c r="AX312" i="1"/>
  <c r="AH312" i="1"/>
  <c r="AG312" i="1"/>
  <c r="K312" i="1"/>
  <c r="D312" i="1" s="1"/>
  <c r="J312" i="1"/>
  <c r="G312" i="1"/>
  <c r="A312" i="1"/>
  <c r="MM311" i="1"/>
  <c r="MD311" i="1"/>
  <c r="MC311" i="1"/>
  <c r="LR311" i="1"/>
  <c r="LO311" i="1"/>
  <c r="LN311" i="1"/>
  <c r="LM311" i="1"/>
  <c r="LL311" i="1"/>
  <c r="LD311" i="1"/>
  <c r="LC311" i="1"/>
  <c r="LB311" i="1"/>
  <c r="LA311" i="1"/>
  <c r="JW311" i="1"/>
  <c r="JV311" i="1"/>
  <c r="JU311" i="1"/>
  <c r="JT311" i="1"/>
  <c r="JS311" i="1"/>
  <c r="JP311" i="1"/>
  <c r="IK311" i="1" a="1"/>
  <c r="IK311" i="1" s="1"/>
  <c r="IJ311" i="1"/>
  <c r="IH311" i="1"/>
  <c r="IG311" i="1"/>
  <c r="BC311" i="1"/>
  <c r="BB311" i="1"/>
  <c r="BA311" i="1"/>
  <c r="AZ311" i="1"/>
  <c r="AY311" i="1"/>
  <c r="AX311" i="1"/>
  <c r="AH311" i="1"/>
  <c r="AG311" i="1"/>
  <c r="K311" i="1"/>
  <c r="J311" i="1"/>
  <c r="BR311" i="1" s="1"/>
  <c r="G311" i="1"/>
  <c r="A311" i="1"/>
  <c r="MM310" i="1"/>
  <c r="MD310" i="1"/>
  <c r="MC310" i="1"/>
  <c r="LR310" i="1"/>
  <c r="LO310" i="1"/>
  <c r="LN310" i="1"/>
  <c r="LM310" i="1"/>
  <c r="LL310" i="1"/>
  <c r="LD310" i="1"/>
  <c r="LC310" i="1"/>
  <c r="LB310" i="1"/>
  <c r="LA310" i="1"/>
  <c r="JW310" i="1"/>
  <c r="JV310" i="1"/>
  <c r="JU310" i="1"/>
  <c r="JT310" i="1"/>
  <c r="JS310" i="1"/>
  <c r="JP310" i="1"/>
  <c r="IK310" i="1" a="1"/>
  <c r="IK310" i="1" s="1"/>
  <c r="IJ310" i="1"/>
  <c r="IH310" i="1"/>
  <c r="IG310" i="1"/>
  <c r="BC310" i="1"/>
  <c r="BB310" i="1"/>
  <c r="BA310" i="1"/>
  <c r="AZ310" i="1"/>
  <c r="AY310" i="1"/>
  <c r="AX310" i="1"/>
  <c r="AH310" i="1"/>
  <c r="AG310" i="1"/>
  <c r="K310" i="1"/>
  <c r="J310" i="1"/>
  <c r="G310" i="1"/>
  <c r="A310" i="1"/>
  <c r="MM309" i="1"/>
  <c r="ML309" i="1" a="1"/>
  <c r="ML309" i="1" s="1"/>
  <c r="MK309" i="1" a="1"/>
  <c r="MK309" i="1" s="1"/>
  <c r="MJ309" i="1" a="1"/>
  <c r="MJ309" i="1" s="1"/>
  <c r="MI309" i="1" a="1"/>
  <c r="MI309" i="1" s="1"/>
  <c r="MH309" i="1" a="1"/>
  <c r="MH309" i="1" s="1"/>
  <c r="MG309" i="1" a="1"/>
  <c r="MG309" i="1" s="1"/>
  <c r="MF309" i="1" a="1"/>
  <c r="MF309" i="1" s="1"/>
  <c r="ME309" i="1" a="1"/>
  <c r="ME309" i="1" s="1"/>
  <c r="MD309" i="1"/>
  <c r="MC309" i="1"/>
  <c r="MB309" i="1" a="1"/>
  <c r="MB309" i="1" s="1"/>
  <c r="MA309" i="1" a="1"/>
  <c r="MA309" i="1" s="1"/>
  <c r="LZ309" i="1" a="1"/>
  <c r="LZ309" i="1" s="1"/>
  <c r="LY309" i="1" a="1"/>
  <c r="LY309" i="1" s="1"/>
  <c r="LR309" i="1"/>
  <c r="LP309" i="1" a="1"/>
  <c r="LP309" i="1" s="1"/>
  <c r="LO309" i="1"/>
  <c r="LN309" i="1"/>
  <c r="LM309" i="1"/>
  <c r="LL309" i="1"/>
  <c r="LD309" i="1"/>
  <c r="LC309" i="1"/>
  <c r="LB309" i="1"/>
  <c r="LA309" i="1"/>
  <c r="JW309" i="1"/>
  <c r="JV309" i="1"/>
  <c r="JU309" i="1"/>
  <c r="JT309" i="1"/>
  <c r="JS309" i="1"/>
  <c r="JP309" i="1"/>
  <c r="IK309" i="1" a="1"/>
  <c r="IK309" i="1" s="1"/>
  <c r="IJ309" i="1"/>
  <c r="IH309" i="1"/>
  <c r="IG309" i="1"/>
  <c r="BC309" i="1"/>
  <c r="BB309" i="1"/>
  <c r="BA309" i="1"/>
  <c r="AZ309" i="1"/>
  <c r="AY309" i="1"/>
  <c r="AX309" i="1"/>
  <c r="AH309" i="1"/>
  <c r="AG309" i="1"/>
  <c r="K309" i="1"/>
  <c r="CF309" i="1" s="1"/>
  <c r="J309" i="1"/>
  <c r="BR309" i="1" s="1"/>
  <c r="G309" i="1"/>
  <c r="A309" i="1"/>
  <c r="MM308" i="1"/>
  <c r="MD308" i="1"/>
  <c r="MC308" i="1"/>
  <c r="LR308" i="1"/>
  <c r="LO308" i="1"/>
  <c r="LN308" i="1"/>
  <c r="LM308" i="1"/>
  <c r="LL308" i="1"/>
  <c r="LD308" i="1"/>
  <c r="LC308" i="1"/>
  <c r="LB308" i="1"/>
  <c r="LA308" i="1"/>
  <c r="JW308" i="1"/>
  <c r="JV308" i="1"/>
  <c r="JU308" i="1"/>
  <c r="JT308" i="1"/>
  <c r="JS308" i="1"/>
  <c r="JP308" i="1"/>
  <c r="IK308" i="1" a="1"/>
  <c r="IK308" i="1" s="1"/>
  <c r="IJ308" i="1"/>
  <c r="IH308" i="1"/>
  <c r="IG308" i="1"/>
  <c r="BC308" i="1"/>
  <c r="BB308" i="1"/>
  <c r="BA308" i="1"/>
  <c r="AZ308" i="1"/>
  <c r="AY308" i="1"/>
  <c r="AX308" i="1"/>
  <c r="AH308" i="1"/>
  <c r="AG308" i="1"/>
  <c r="K308" i="1"/>
  <c r="AI308" i="1" s="1"/>
  <c r="J308" i="1"/>
  <c r="G308" i="1"/>
  <c r="A308" i="1"/>
  <c r="MM307" i="1"/>
  <c r="MD307" i="1"/>
  <c r="MC307" i="1"/>
  <c r="LR307" i="1"/>
  <c r="LO307" i="1"/>
  <c r="LN307" i="1"/>
  <c r="LM307" i="1"/>
  <c r="LL307" i="1"/>
  <c r="LD307" i="1"/>
  <c r="LC307" i="1"/>
  <c r="LB307" i="1"/>
  <c r="LA307" i="1"/>
  <c r="JW307" i="1"/>
  <c r="JV307" i="1"/>
  <c r="JU307" i="1"/>
  <c r="JT307" i="1"/>
  <c r="JS307" i="1"/>
  <c r="JP307" i="1"/>
  <c r="IK307" i="1" a="1"/>
  <c r="IK307" i="1" s="1"/>
  <c r="IJ307" i="1"/>
  <c r="IH307" i="1"/>
  <c r="IG307" i="1"/>
  <c r="BC307" i="1"/>
  <c r="BB307" i="1"/>
  <c r="BA307" i="1"/>
  <c r="AZ307" i="1"/>
  <c r="AY307" i="1"/>
  <c r="AX307" i="1"/>
  <c r="AH307" i="1"/>
  <c r="AG307" i="1"/>
  <c r="K307" i="1"/>
  <c r="AI307" i="1" s="1"/>
  <c r="J307" i="1"/>
  <c r="G307" i="1"/>
  <c r="A307" i="1"/>
  <c r="MM306" i="1"/>
  <c r="MD306" i="1"/>
  <c r="MC306" i="1"/>
  <c r="LR306" i="1"/>
  <c r="LO306" i="1"/>
  <c r="LN306" i="1"/>
  <c r="LM306" i="1"/>
  <c r="LL306" i="1"/>
  <c r="LD306" i="1"/>
  <c r="LC306" i="1"/>
  <c r="LB306" i="1"/>
  <c r="LA306" i="1"/>
  <c r="JW306" i="1"/>
  <c r="JV306" i="1"/>
  <c r="JU306" i="1"/>
  <c r="JT306" i="1"/>
  <c r="JS306" i="1"/>
  <c r="JP306" i="1"/>
  <c r="IK306" i="1" a="1"/>
  <c r="IK306" i="1" s="1"/>
  <c r="IJ306" i="1"/>
  <c r="IH306" i="1"/>
  <c r="IG306" i="1"/>
  <c r="BC306" i="1"/>
  <c r="BB306" i="1"/>
  <c r="BA306" i="1"/>
  <c r="AZ306" i="1"/>
  <c r="AY306" i="1"/>
  <c r="AX306" i="1"/>
  <c r="AH306" i="1"/>
  <c r="AG306" i="1"/>
  <c r="K306" i="1"/>
  <c r="D306" i="1" s="1"/>
  <c r="J306" i="1"/>
  <c r="G306" i="1"/>
  <c r="A306" i="1"/>
  <c r="MM305" i="1"/>
  <c r="MD305" i="1"/>
  <c r="MC305" i="1"/>
  <c r="LR305" i="1"/>
  <c r="LO305" i="1"/>
  <c r="LN305" i="1"/>
  <c r="LM305" i="1"/>
  <c r="LL305" i="1"/>
  <c r="LD305" i="1"/>
  <c r="LC305" i="1"/>
  <c r="LB305" i="1"/>
  <c r="LA305" i="1"/>
  <c r="JW305" i="1"/>
  <c r="JV305" i="1"/>
  <c r="JU305" i="1"/>
  <c r="JT305" i="1"/>
  <c r="JS305" i="1"/>
  <c r="JP305" i="1"/>
  <c r="IK305" i="1" a="1"/>
  <c r="IK305" i="1" s="1"/>
  <c r="IJ305" i="1"/>
  <c r="IH305" i="1"/>
  <c r="IG305" i="1"/>
  <c r="BC305" i="1"/>
  <c r="BB305" i="1"/>
  <c r="BA305" i="1"/>
  <c r="AZ305" i="1"/>
  <c r="AY305" i="1"/>
  <c r="AX305" i="1"/>
  <c r="AH305" i="1"/>
  <c r="AG305" i="1"/>
  <c r="K305" i="1"/>
  <c r="J305" i="1"/>
  <c r="G305" i="1"/>
  <c r="A305" i="1"/>
  <c r="MM304" i="1"/>
  <c r="ML304" i="1" a="1"/>
  <c r="ML304" i="1" s="1"/>
  <c r="MK304" i="1" a="1"/>
  <c r="MK304" i="1" s="1"/>
  <c r="MJ304" i="1" a="1"/>
  <c r="MJ304" i="1" s="1"/>
  <c r="MI304" i="1" a="1"/>
  <c r="MI304" i="1" s="1"/>
  <c r="MH304" i="1" a="1"/>
  <c r="MH304" i="1" s="1"/>
  <c r="MG304" i="1" a="1"/>
  <c r="MG304" i="1" s="1"/>
  <c r="MF304" i="1" a="1"/>
  <c r="MF304" i="1" s="1"/>
  <c r="ME304" i="1" a="1"/>
  <c r="ME304" i="1" s="1"/>
  <c r="MD304" i="1"/>
  <c r="MC304" i="1"/>
  <c r="MB304" i="1" a="1"/>
  <c r="MB304" i="1" s="1"/>
  <c r="MA304" i="1" a="1"/>
  <c r="MA304" i="1" s="1"/>
  <c r="LZ304" i="1" a="1"/>
  <c r="LZ304" i="1" s="1"/>
  <c r="LY304" i="1" a="1"/>
  <c r="LY304" i="1" s="1"/>
  <c r="LR304" i="1"/>
  <c r="LP304" i="1" a="1"/>
  <c r="LP304" i="1" s="1"/>
  <c r="LO304" i="1"/>
  <c r="LN304" i="1"/>
  <c r="LM304" i="1"/>
  <c r="LL304" i="1"/>
  <c r="LD304" i="1"/>
  <c r="LC304" i="1"/>
  <c r="LB304" i="1"/>
  <c r="LA304" i="1"/>
  <c r="JW304" i="1"/>
  <c r="JV304" i="1"/>
  <c r="JU304" i="1"/>
  <c r="JT304" i="1"/>
  <c r="JS304" i="1"/>
  <c r="JP304" i="1"/>
  <c r="IK304" i="1" a="1"/>
  <c r="IK304" i="1" s="1"/>
  <c r="IJ304" i="1"/>
  <c r="IH304" i="1"/>
  <c r="IG304" i="1"/>
  <c r="BC304" i="1"/>
  <c r="BB304" i="1"/>
  <c r="BA304" i="1"/>
  <c r="AZ304" i="1"/>
  <c r="AY304" i="1"/>
  <c r="AX304" i="1"/>
  <c r="AH304" i="1"/>
  <c r="AG304" i="1"/>
  <c r="K304" i="1"/>
  <c r="CF304" i="1" s="1"/>
  <c r="J304" i="1"/>
  <c r="G304" i="1"/>
  <c r="A304" i="1"/>
  <c r="MM303" i="1"/>
  <c r="MD303" i="1"/>
  <c r="MC303" i="1"/>
  <c r="LR303" i="1"/>
  <c r="LO303" i="1"/>
  <c r="LN303" i="1"/>
  <c r="LM303" i="1"/>
  <c r="LL303" i="1"/>
  <c r="LD303" i="1"/>
  <c r="LC303" i="1"/>
  <c r="LB303" i="1"/>
  <c r="LA303" i="1"/>
  <c r="JW303" i="1"/>
  <c r="JV303" i="1"/>
  <c r="JU303" i="1"/>
  <c r="JT303" i="1"/>
  <c r="JS303" i="1"/>
  <c r="JP303" i="1"/>
  <c r="IK303" i="1" a="1"/>
  <c r="IK303" i="1" s="1"/>
  <c r="IJ303" i="1"/>
  <c r="IH303" i="1"/>
  <c r="IG303" i="1"/>
  <c r="BC303" i="1"/>
  <c r="BB303" i="1"/>
  <c r="BA303" i="1"/>
  <c r="AZ303" i="1"/>
  <c r="AY303" i="1"/>
  <c r="AX303" i="1"/>
  <c r="AH303" i="1"/>
  <c r="AG303" i="1"/>
  <c r="K303" i="1"/>
  <c r="J303" i="1"/>
  <c r="BR303" i="1" s="1"/>
  <c r="G303" i="1"/>
  <c r="A303" i="1"/>
  <c r="MM302" i="1"/>
  <c r="MD302" i="1"/>
  <c r="MC302" i="1"/>
  <c r="LR302" i="1"/>
  <c r="LO302" i="1"/>
  <c r="LN302" i="1"/>
  <c r="LM302" i="1"/>
  <c r="LL302" i="1"/>
  <c r="LD302" i="1"/>
  <c r="LC302" i="1"/>
  <c r="LB302" i="1"/>
  <c r="LA302" i="1"/>
  <c r="JW302" i="1"/>
  <c r="JV302" i="1"/>
  <c r="JU302" i="1"/>
  <c r="JT302" i="1"/>
  <c r="JS302" i="1"/>
  <c r="JP302" i="1"/>
  <c r="IK302" i="1" a="1"/>
  <c r="IK302" i="1" s="1"/>
  <c r="IJ302" i="1"/>
  <c r="IH302" i="1"/>
  <c r="IG302" i="1"/>
  <c r="BC302" i="1"/>
  <c r="BB302" i="1"/>
  <c r="BA302" i="1"/>
  <c r="AZ302" i="1"/>
  <c r="AY302" i="1"/>
  <c r="AX302" i="1"/>
  <c r="AH302" i="1"/>
  <c r="AG302" i="1"/>
  <c r="K302" i="1"/>
  <c r="J302" i="1"/>
  <c r="BR302" i="1" s="1"/>
  <c r="G302" i="1"/>
  <c r="A302" i="1"/>
  <c r="MM301" i="1"/>
  <c r="MD301" i="1"/>
  <c r="MC301" i="1"/>
  <c r="LR301" i="1"/>
  <c r="LO301" i="1"/>
  <c r="LN301" i="1"/>
  <c r="LM301" i="1"/>
  <c r="LL301" i="1"/>
  <c r="LD301" i="1"/>
  <c r="LC301" i="1"/>
  <c r="LB301" i="1"/>
  <c r="LA301" i="1"/>
  <c r="JW301" i="1"/>
  <c r="JV301" i="1"/>
  <c r="JU301" i="1"/>
  <c r="JT301" i="1"/>
  <c r="JS301" i="1"/>
  <c r="JP301" i="1"/>
  <c r="IK301" i="1" a="1"/>
  <c r="IK301" i="1" s="1"/>
  <c r="IJ301" i="1"/>
  <c r="IH301" i="1"/>
  <c r="IG301" i="1"/>
  <c r="BC301" i="1"/>
  <c r="BB301" i="1"/>
  <c r="BA301" i="1"/>
  <c r="AZ301" i="1"/>
  <c r="AY301" i="1"/>
  <c r="AX301" i="1"/>
  <c r="AH301" i="1"/>
  <c r="AG301" i="1"/>
  <c r="K301" i="1"/>
  <c r="J301" i="1"/>
  <c r="G301" i="1"/>
  <c r="A301" i="1"/>
  <c r="MM300" i="1"/>
  <c r="MD300" i="1"/>
  <c r="MC300" i="1"/>
  <c r="LR300" i="1"/>
  <c r="LO300" i="1"/>
  <c r="LN300" i="1"/>
  <c r="LM300" i="1"/>
  <c r="LL300" i="1"/>
  <c r="LD300" i="1"/>
  <c r="LC300" i="1"/>
  <c r="LB300" i="1"/>
  <c r="LA300" i="1"/>
  <c r="JW300" i="1"/>
  <c r="JV300" i="1"/>
  <c r="JU300" i="1"/>
  <c r="JT300" i="1"/>
  <c r="JS300" i="1"/>
  <c r="JP300" i="1"/>
  <c r="IK300" i="1" a="1"/>
  <c r="IK300" i="1" s="1"/>
  <c r="IJ300" i="1"/>
  <c r="IH300" i="1"/>
  <c r="IG300" i="1"/>
  <c r="BC300" i="1"/>
  <c r="BB300" i="1"/>
  <c r="BA300" i="1"/>
  <c r="AZ300" i="1"/>
  <c r="AY300" i="1"/>
  <c r="AX300" i="1"/>
  <c r="AH300" i="1"/>
  <c r="AG300" i="1"/>
  <c r="K300" i="1"/>
  <c r="J300" i="1"/>
  <c r="BR300" i="1" s="1"/>
  <c r="G300" i="1"/>
  <c r="A300" i="1"/>
  <c r="MM299" i="1"/>
  <c r="ML299" i="1" a="1"/>
  <c r="ML299" i="1" s="1"/>
  <c r="MK299" i="1" a="1"/>
  <c r="MK299" i="1" s="1"/>
  <c r="MJ299" i="1" a="1"/>
  <c r="MJ299" i="1" s="1"/>
  <c r="MI299" i="1" a="1"/>
  <c r="MI299" i="1" s="1"/>
  <c r="MH299" i="1" a="1"/>
  <c r="MH299" i="1" s="1"/>
  <c r="MG299" i="1" a="1"/>
  <c r="MG299" i="1" s="1"/>
  <c r="MF299" i="1" a="1"/>
  <c r="MF299" i="1" s="1"/>
  <c r="ME299" i="1" a="1"/>
  <c r="ME299" i="1" s="1"/>
  <c r="MD299" i="1"/>
  <c r="MC299" i="1"/>
  <c r="MB299" i="1" a="1"/>
  <c r="MB299" i="1" s="1"/>
  <c r="MA299" i="1" a="1"/>
  <c r="MA299" i="1" s="1"/>
  <c r="LZ299" i="1" a="1"/>
  <c r="LZ299" i="1" s="1"/>
  <c r="LY299" i="1" a="1"/>
  <c r="LY299" i="1" s="1"/>
  <c r="LR299" i="1"/>
  <c r="LP299" i="1" a="1"/>
  <c r="LP299" i="1" s="1"/>
  <c r="LO299" i="1"/>
  <c r="LN299" i="1"/>
  <c r="LM299" i="1"/>
  <c r="LL299" i="1"/>
  <c r="LD299" i="1"/>
  <c r="LC299" i="1"/>
  <c r="LB299" i="1"/>
  <c r="LA299" i="1"/>
  <c r="JW299" i="1"/>
  <c r="JV299" i="1"/>
  <c r="JU299" i="1"/>
  <c r="JT299" i="1"/>
  <c r="JS299" i="1"/>
  <c r="JP299" i="1"/>
  <c r="IK299" i="1" a="1"/>
  <c r="IK299" i="1" s="1"/>
  <c r="IJ299" i="1"/>
  <c r="IH299" i="1"/>
  <c r="IG299" i="1"/>
  <c r="BC299" i="1"/>
  <c r="BB299" i="1"/>
  <c r="BA299" i="1"/>
  <c r="AZ299" i="1"/>
  <c r="AY299" i="1"/>
  <c r="AX299" i="1"/>
  <c r="AH299" i="1"/>
  <c r="AG299" i="1"/>
  <c r="K299" i="1"/>
  <c r="CF299" i="1" s="1"/>
  <c r="J299" i="1"/>
  <c r="G299" i="1"/>
  <c r="A299" i="1"/>
  <c r="MM298" i="1"/>
  <c r="MD298" i="1"/>
  <c r="MC298" i="1"/>
  <c r="LR298" i="1"/>
  <c r="LO298" i="1"/>
  <c r="LN298" i="1"/>
  <c r="LM298" i="1"/>
  <c r="LL298" i="1"/>
  <c r="LD298" i="1"/>
  <c r="LC298" i="1"/>
  <c r="LB298" i="1"/>
  <c r="LA298" i="1"/>
  <c r="JW298" i="1"/>
  <c r="JV298" i="1"/>
  <c r="JU298" i="1"/>
  <c r="JT298" i="1"/>
  <c r="JS298" i="1"/>
  <c r="JP298" i="1"/>
  <c r="IK298" i="1" a="1"/>
  <c r="IK298" i="1" s="1"/>
  <c r="IJ298" i="1"/>
  <c r="IH298" i="1"/>
  <c r="IG298" i="1"/>
  <c r="BC298" i="1"/>
  <c r="BB298" i="1"/>
  <c r="BA298" i="1"/>
  <c r="AZ298" i="1"/>
  <c r="AY298" i="1"/>
  <c r="AX298" i="1"/>
  <c r="AH298" i="1"/>
  <c r="AG298" i="1"/>
  <c r="K298" i="1"/>
  <c r="J298" i="1"/>
  <c r="G298" i="1"/>
  <c r="A298" i="1"/>
  <c r="MM297" i="1"/>
  <c r="MD297" i="1"/>
  <c r="MC297" i="1"/>
  <c r="LR297" i="1"/>
  <c r="LO297" i="1"/>
  <c r="LN297" i="1"/>
  <c r="LM297" i="1"/>
  <c r="LL297" i="1"/>
  <c r="LD297" i="1"/>
  <c r="LC297" i="1"/>
  <c r="LB297" i="1"/>
  <c r="LA297" i="1"/>
  <c r="JW297" i="1"/>
  <c r="JV297" i="1"/>
  <c r="JU297" i="1"/>
  <c r="JT297" i="1"/>
  <c r="JS297" i="1"/>
  <c r="JP297" i="1"/>
  <c r="IK297" i="1" a="1"/>
  <c r="IK297" i="1" s="1"/>
  <c r="IJ297" i="1"/>
  <c r="IH297" i="1"/>
  <c r="IG297" i="1"/>
  <c r="BC297" i="1"/>
  <c r="BB297" i="1"/>
  <c r="BA297" i="1"/>
  <c r="AZ297" i="1"/>
  <c r="AY297" i="1"/>
  <c r="AX297" i="1"/>
  <c r="AH297" i="1"/>
  <c r="AG297" i="1"/>
  <c r="K297" i="1"/>
  <c r="J297" i="1"/>
  <c r="BR297" i="1" s="1"/>
  <c r="G297" i="1"/>
  <c r="A297" i="1"/>
  <c r="MM296" i="1"/>
  <c r="MD296" i="1"/>
  <c r="MC296" i="1"/>
  <c r="LR296" i="1"/>
  <c r="LO296" i="1"/>
  <c r="LN296" i="1"/>
  <c r="LM296" i="1"/>
  <c r="LL296" i="1"/>
  <c r="LD296" i="1"/>
  <c r="LC296" i="1"/>
  <c r="LB296" i="1"/>
  <c r="LA296" i="1"/>
  <c r="JW296" i="1"/>
  <c r="JV296" i="1"/>
  <c r="JU296" i="1"/>
  <c r="JT296" i="1"/>
  <c r="JS296" i="1"/>
  <c r="JP296" i="1"/>
  <c r="IK296" i="1" a="1"/>
  <c r="IK296" i="1" s="1"/>
  <c r="IJ296" i="1"/>
  <c r="IH296" i="1"/>
  <c r="IG296" i="1"/>
  <c r="BC296" i="1"/>
  <c r="BB296" i="1"/>
  <c r="BA296" i="1"/>
  <c r="AZ296" i="1"/>
  <c r="AY296" i="1"/>
  <c r="AX296" i="1"/>
  <c r="AH296" i="1"/>
  <c r="AG296" i="1"/>
  <c r="K296" i="1"/>
  <c r="AI296" i="1" s="1"/>
  <c r="J296" i="1"/>
  <c r="BR296" i="1" s="1"/>
  <c r="G296" i="1"/>
  <c r="A296" i="1"/>
  <c r="MM295" i="1"/>
  <c r="MD295" i="1"/>
  <c r="MC295" i="1"/>
  <c r="LR295" i="1"/>
  <c r="LO295" i="1"/>
  <c r="LN295" i="1"/>
  <c r="LM295" i="1"/>
  <c r="LL295" i="1"/>
  <c r="LD295" i="1"/>
  <c r="LC295" i="1"/>
  <c r="LB295" i="1"/>
  <c r="LA295" i="1"/>
  <c r="JW295" i="1"/>
  <c r="JV295" i="1"/>
  <c r="JU295" i="1"/>
  <c r="JT295" i="1"/>
  <c r="JS295" i="1"/>
  <c r="JP295" i="1"/>
  <c r="IK295" i="1" a="1"/>
  <c r="IK295" i="1" s="1"/>
  <c r="IJ295" i="1"/>
  <c r="IH295" i="1"/>
  <c r="IG295" i="1"/>
  <c r="BC295" i="1"/>
  <c r="BB295" i="1"/>
  <c r="BA295" i="1"/>
  <c r="AZ295" i="1"/>
  <c r="AY295" i="1"/>
  <c r="AX295" i="1"/>
  <c r="AH295" i="1"/>
  <c r="AG295" i="1"/>
  <c r="K295" i="1"/>
  <c r="AI295" i="1" s="1"/>
  <c r="J295" i="1"/>
  <c r="G295" i="1"/>
  <c r="A295" i="1"/>
  <c r="MM294" i="1"/>
  <c r="ML294" i="1" a="1"/>
  <c r="ML294" i="1" s="1"/>
  <c r="MK294" i="1" a="1"/>
  <c r="MK294" i="1" s="1"/>
  <c r="MJ294" i="1" a="1"/>
  <c r="MJ294" i="1" s="1"/>
  <c r="MI294" i="1" a="1"/>
  <c r="MI294" i="1" s="1"/>
  <c r="MH294" i="1" a="1"/>
  <c r="MH294" i="1" s="1"/>
  <c r="MG294" i="1" a="1"/>
  <c r="MG294" i="1" s="1"/>
  <c r="MF294" i="1" a="1"/>
  <c r="MF294" i="1" s="1"/>
  <c r="ME294" i="1" a="1"/>
  <c r="ME294" i="1" s="1"/>
  <c r="MD294" i="1"/>
  <c r="MC294" i="1"/>
  <c r="MB294" i="1" a="1"/>
  <c r="MB294" i="1" s="1"/>
  <c r="MA294" i="1" a="1"/>
  <c r="MA294" i="1" s="1"/>
  <c r="LZ294" i="1" a="1"/>
  <c r="LZ294" i="1" s="1"/>
  <c r="LY294" i="1" a="1"/>
  <c r="LY294" i="1" s="1"/>
  <c r="LR294" i="1"/>
  <c r="LP294" i="1" a="1"/>
  <c r="LP294" i="1" s="1"/>
  <c r="LO294" i="1"/>
  <c r="LN294" i="1"/>
  <c r="LM294" i="1"/>
  <c r="LL294" i="1"/>
  <c r="LD294" i="1"/>
  <c r="LC294" i="1"/>
  <c r="LB294" i="1"/>
  <c r="LA294" i="1"/>
  <c r="JW294" i="1"/>
  <c r="JV294" i="1"/>
  <c r="JU294" i="1"/>
  <c r="JT294" i="1"/>
  <c r="JS294" i="1"/>
  <c r="JP294" i="1"/>
  <c r="IK294" i="1" a="1"/>
  <c r="IK294" i="1" s="1"/>
  <c r="IJ294" i="1"/>
  <c r="IH294" i="1"/>
  <c r="IG294" i="1"/>
  <c r="BC294" i="1"/>
  <c r="BB294" i="1"/>
  <c r="BA294" i="1"/>
  <c r="AZ294" i="1"/>
  <c r="AY294" i="1"/>
  <c r="AX294" i="1"/>
  <c r="AH294" i="1"/>
  <c r="AG294" i="1"/>
  <c r="K294" i="1"/>
  <c r="CF294" i="1" s="1"/>
  <c r="J294" i="1"/>
  <c r="G294" i="1"/>
  <c r="A294" i="1"/>
  <c r="MM293" i="1"/>
  <c r="MD293" i="1"/>
  <c r="MC293" i="1"/>
  <c r="LR293" i="1"/>
  <c r="LO293" i="1"/>
  <c r="LN293" i="1"/>
  <c r="LM293" i="1"/>
  <c r="LL293" i="1"/>
  <c r="LD293" i="1"/>
  <c r="LC293" i="1"/>
  <c r="LB293" i="1"/>
  <c r="LA293" i="1"/>
  <c r="JW293" i="1"/>
  <c r="JV293" i="1"/>
  <c r="JU293" i="1"/>
  <c r="JT293" i="1"/>
  <c r="JS293" i="1"/>
  <c r="JP293" i="1"/>
  <c r="IK293" i="1" a="1"/>
  <c r="IK293" i="1" s="1"/>
  <c r="IJ293" i="1"/>
  <c r="IH293" i="1"/>
  <c r="IG293" i="1"/>
  <c r="BC293" i="1"/>
  <c r="BB293" i="1"/>
  <c r="BA293" i="1"/>
  <c r="AZ293" i="1"/>
  <c r="AY293" i="1"/>
  <c r="AX293" i="1"/>
  <c r="AH293" i="1"/>
  <c r="AG293" i="1"/>
  <c r="K293" i="1"/>
  <c r="AI293" i="1" s="1"/>
  <c r="J293" i="1"/>
  <c r="G293" i="1"/>
  <c r="A293" i="1"/>
  <c r="MM292" i="1"/>
  <c r="MD292" i="1"/>
  <c r="MC292" i="1"/>
  <c r="LR292" i="1"/>
  <c r="LO292" i="1"/>
  <c r="LN292" i="1"/>
  <c r="LM292" i="1"/>
  <c r="LL292" i="1"/>
  <c r="LD292" i="1"/>
  <c r="LC292" i="1"/>
  <c r="LB292" i="1"/>
  <c r="LA292" i="1"/>
  <c r="JW292" i="1"/>
  <c r="JV292" i="1"/>
  <c r="JU292" i="1"/>
  <c r="JT292" i="1"/>
  <c r="JS292" i="1"/>
  <c r="JP292" i="1"/>
  <c r="IK292" i="1" a="1"/>
  <c r="IK292" i="1" s="1"/>
  <c r="IJ292" i="1"/>
  <c r="IH292" i="1"/>
  <c r="IG292" i="1"/>
  <c r="BC292" i="1"/>
  <c r="BB292" i="1"/>
  <c r="BA292" i="1"/>
  <c r="AZ292" i="1"/>
  <c r="AY292" i="1"/>
  <c r="AX292" i="1"/>
  <c r="AH292" i="1"/>
  <c r="AG292" i="1"/>
  <c r="K292" i="1"/>
  <c r="D292" i="1" s="1"/>
  <c r="J292" i="1"/>
  <c r="G292" i="1"/>
  <c r="A292" i="1"/>
  <c r="MM291" i="1"/>
  <c r="MD291" i="1"/>
  <c r="MC291" i="1"/>
  <c r="LR291" i="1"/>
  <c r="LO291" i="1"/>
  <c r="LN291" i="1"/>
  <c r="LM291" i="1"/>
  <c r="LL291" i="1"/>
  <c r="LD291" i="1"/>
  <c r="LC291" i="1"/>
  <c r="LB291" i="1"/>
  <c r="LA291" i="1"/>
  <c r="JW291" i="1"/>
  <c r="JV291" i="1"/>
  <c r="JU291" i="1"/>
  <c r="JT291" i="1"/>
  <c r="JS291" i="1"/>
  <c r="JP291" i="1"/>
  <c r="IK291" i="1" a="1"/>
  <c r="IK291" i="1" s="1"/>
  <c r="IJ291" i="1"/>
  <c r="IH291" i="1"/>
  <c r="IG291" i="1"/>
  <c r="BC291" i="1"/>
  <c r="BB291" i="1"/>
  <c r="BA291" i="1"/>
  <c r="AZ291" i="1"/>
  <c r="AY291" i="1"/>
  <c r="AX291" i="1"/>
  <c r="AH291" i="1"/>
  <c r="AG291" i="1"/>
  <c r="K291" i="1"/>
  <c r="AI291" i="1" s="1"/>
  <c r="J291" i="1"/>
  <c r="G291" i="1"/>
  <c r="A291" i="1"/>
  <c r="MM290" i="1"/>
  <c r="MD290" i="1"/>
  <c r="MC290" i="1"/>
  <c r="LR290" i="1"/>
  <c r="LO290" i="1"/>
  <c r="LN290" i="1"/>
  <c r="LM290" i="1"/>
  <c r="LL290" i="1"/>
  <c r="LD290" i="1"/>
  <c r="LC290" i="1"/>
  <c r="LB290" i="1"/>
  <c r="LA290" i="1"/>
  <c r="JW290" i="1"/>
  <c r="JV290" i="1"/>
  <c r="JU290" i="1"/>
  <c r="JT290" i="1"/>
  <c r="JS290" i="1"/>
  <c r="JP290" i="1"/>
  <c r="IK290" i="1" a="1"/>
  <c r="IK290" i="1" s="1"/>
  <c r="IJ290" i="1"/>
  <c r="IH290" i="1"/>
  <c r="IG290" i="1"/>
  <c r="BC290" i="1"/>
  <c r="BB290" i="1"/>
  <c r="BA290" i="1"/>
  <c r="AZ290" i="1"/>
  <c r="AY290" i="1"/>
  <c r="AX290" i="1"/>
  <c r="AH290" i="1"/>
  <c r="AG290" i="1"/>
  <c r="K290" i="1"/>
  <c r="J290" i="1"/>
  <c r="G290" i="1"/>
  <c r="A290" i="1"/>
  <c r="AL314" i="1"/>
  <c r="A314" i="1"/>
  <c r="MM289" i="1"/>
  <c r="ML289" i="1" a="1"/>
  <c r="ML289" i="1" s="1"/>
  <c r="MK289" i="1" a="1"/>
  <c r="MK289" i="1" s="1"/>
  <c r="MJ289" i="1" a="1"/>
  <c r="MJ289" i="1" s="1"/>
  <c r="MI289" i="1" a="1"/>
  <c r="MI289" i="1" s="1"/>
  <c r="MH289" i="1" a="1"/>
  <c r="MH289" i="1" s="1"/>
  <c r="MG289" i="1" a="1"/>
  <c r="MG289" i="1" s="1"/>
  <c r="MF289" i="1" a="1"/>
  <c r="MF289" i="1" s="1"/>
  <c r="ME289" i="1" a="1"/>
  <c r="ME289" i="1" s="1"/>
  <c r="MD289" i="1"/>
  <c r="MC289" i="1"/>
  <c r="MB289" i="1" a="1"/>
  <c r="MB289" i="1" s="1"/>
  <c r="MA289" i="1" a="1"/>
  <c r="MA289" i="1" s="1"/>
  <c r="LZ289" i="1" a="1"/>
  <c r="LZ289" i="1" s="1"/>
  <c r="LY289" i="1" a="1"/>
  <c r="LY289" i="1" s="1"/>
  <c r="LR289" i="1"/>
  <c r="LP289" i="1" a="1"/>
  <c r="LP289" i="1" s="1"/>
  <c r="LO289" i="1"/>
  <c r="LN289" i="1"/>
  <c r="LM289" i="1"/>
  <c r="LL289" i="1"/>
  <c r="LD289" i="1"/>
  <c r="LC289" i="1"/>
  <c r="LB289" i="1"/>
  <c r="LA289" i="1"/>
  <c r="JW289" i="1"/>
  <c r="JV289" i="1"/>
  <c r="JU289" i="1"/>
  <c r="JT289" i="1"/>
  <c r="JS289" i="1"/>
  <c r="JP289" i="1"/>
  <c r="IK289" i="1" a="1"/>
  <c r="IK289" i="1" s="1"/>
  <c r="IJ289" i="1"/>
  <c r="IH289" i="1"/>
  <c r="IG289" i="1"/>
  <c r="BC289" i="1"/>
  <c r="BB289" i="1"/>
  <c r="BA289" i="1"/>
  <c r="AZ289" i="1"/>
  <c r="AY289" i="1"/>
  <c r="AX289" i="1"/>
  <c r="AH289" i="1"/>
  <c r="AG289" i="1"/>
  <c r="K289" i="1"/>
  <c r="AI289" i="1" s="1"/>
  <c r="J289" i="1"/>
  <c r="G289" i="1"/>
  <c r="A289" i="1"/>
  <c r="A288" i="1"/>
  <c r="MM285" i="1"/>
  <c r="ML285" i="1" a="1"/>
  <c r="ML285" i="1" s="1"/>
  <c r="MK285" i="1" a="1"/>
  <c r="MK285" i="1" s="1"/>
  <c r="MJ285" i="1" a="1"/>
  <c r="MJ285" i="1" s="1"/>
  <c r="MI285" i="1" a="1"/>
  <c r="MI285" i="1" s="1"/>
  <c r="MH285" i="1" a="1"/>
  <c r="MH285" i="1" s="1"/>
  <c r="MG285" i="1" a="1"/>
  <c r="MG285" i="1" s="1"/>
  <c r="MF285" i="1" a="1"/>
  <c r="MF285" i="1" s="1"/>
  <c r="ME285" i="1" a="1"/>
  <c r="ME285" i="1" s="1"/>
  <c r="MD285" i="1"/>
  <c r="MC285" i="1"/>
  <c r="MB285" i="1" a="1"/>
  <c r="MB285" i="1" s="1"/>
  <c r="MA285" i="1" a="1"/>
  <c r="MA285" i="1" s="1"/>
  <c r="LZ285" i="1" a="1"/>
  <c r="LZ285" i="1" s="1"/>
  <c r="LY285" i="1" a="1"/>
  <c r="LY285" i="1" s="1"/>
  <c r="LR285" i="1"/>
  <c r="LP285" i="1" a="1"/>
  <c r="LP285" i="1" s="1"/>
  <c r="LO285" i="1"/>
  <c r="LN285" i="1"/>
  <c r="LM285" i="1"/>
  <c r="LL285" i="1"/>
  <c r="LD285" i="1"/>
  <c r="LC285" i="1"/>
  <c r="LB285" i="1"/>
  <c r="LA285" i="1"/>
  <c r="JW285" i="1"/>
  <c r="JV285" i="1"/>
  <c r="JU285" i="1"/>
  <c r="JT285" i="1"/>
  <c r="JS285" i="1"/>
  <c r="JP285" i="1"/>
  <c r="IK285" i="1" a="1"/>
  <c r="IK285" i="1" s="1"/>
  <c r="IJ285" i="1"/>
  <c r="IH285" i="1"/>
  <c r="IG285" i="1"/>
  <c r="BC285" i="1"/>
  <c r="BB285" i="1"/>
  <c r="BA285" i="1"/>
  <c r="AZ285" i="1"/>
  <c r="AY285" i="1"/>
  <c r="AX285" i="1"/>
  <c r="AH285" i="1"/>
  <c r="AG285" i="1"/>
  <c r="K285" i="1"/>
  <c r="J285" i="1"/>
  <c r="BR285" i="1" s="1"/>
  <c r="G285" i="1"/>
  <c r="A285" i="1"/>
  <c r="MM273" i="1"/>
  <c r="MD273" i="1"/>
  <c r="MC273" i="1"/>
  <c r="IK273" i="1" a="1"/>
  <c r="IK273" i="1" s="1"/>
  <c r="G273" i="1"/>
  <c r="A273" i="1"/>
  <c r="MM272" i="1"/>
  <c r="MD272" i="1"/>
  <c r="MC272" i="1"/>
  <c r="IK272" i="1" a="1"/>
  <c r="IK272" i="1" s="1"/>
  <c r="W272" i="1" a="1"/>
  <c r="W272" i="1" s="1"/>
  <c r="G272" i="1"/>
  <c r="A272" i="1"/>
  <c r="MM271" i="1"/>
  <c r="MD271" i="1"/>
  <c r="MC271" i="1"/>
  <c r="IK271" i="1" a="1"/>
  <c r="IK271" i="1" s="1"/>
  <c r="CE271" i="1"/>
  <c r="CE272" i="1" s="1"/>
  <c r="CD271" i="1"/>
  <c r="CD272" i="1" s="1"/>
  <c r="CD273" i="1" s="1"/>
  <c r="CC271" i="1"/>
  <c r="CC272" i="1" s="1"/>
  <c r="CC273" i="1" s="1"/>
  <c r="Q271" i="1"/>
  <c r="P271" i="1"/>
  <c r="P272" i="1" s="1"/>
  <c r="P273" i="1" s="1"/>
  <c r="O271" i="1"/>
  <c r="O272" i="1" s="1"/>
  <c r="N271" i="1"/>
  <c r="M271" i="1"/>
  <c r="LA271" i="1" s="1"/>
  <c r="L271" i="1"/>
  <c r="I271" i="1"/>
  <c r="I272" i="1" s="1"/>
  <c r="I273" i="1" s="1"/>
  <c r="H271" i="1"/>
  <c r="H272" i="1" s="1"/>
  <c r="BC272" i="1" s="1"/>
  <c r="G271" i="1"/>
  <c r="A271" i="1"/>
  <c r="MM270" i="1"/>
  <c r="ML270" i="1" a="1"/>
  <c r="ML270" i="1" s="1"/>
  <c r="MK270" i="1" a="1"/>
  <c r="MK270" i="1" s="1"/>
  <c r="MJ270" i="1" a="1"/>
  <c r="MJ270" i="1" s="1"/>
  <c r="MI270" i="1" a="1"/>
  <c r="MI270" i="1" s="1"/>
  <c r="MH270" i="1" a="1"/>
  <c r="MH270" i="1" s="1"/>
  <c r="MG270" i="1" a="1"/>
  <c r="MG270" i="1" s="1"/>
  <c r="MF270" i="1" a="1"/>
  <c r="MF270" i="1" s="1"/>
  <c r="ME270" i="1" a="1"/>
  <c r="ME270" i="1" s="1"/>
  <c r="MD270" i="1"/>
  <c r="MC270" i="1"/>
  <c r="MB270" i="1" a="1"/>
  <c r="MB270" i="1" s="1"/>
  <c r="MA270" i="1" a="1"/>
  <c r="MA270" i="1" s="1"/>
  <c r="LZ270" i="1" a="1"/>
  <c r="LZ270" i="1" s="1"/>
  <c r="LY270" i="1" a="1"/>
  <c r="LY270" i="1" s="1"/>
  <c r="LR270" i="1"/>
  <c r="LP270" i="1" a="1"/>
  <c r="LP270" i="1" s="1"/>
  <c r="LO270" i="1"/>
  <c r="LN270" i="1"/>
  <c r="LM270" i="1"/>
  <c r="LL270" i="1"/>
  <c r="LD270" i="1"/>
  <c r="LC270" i="1"/>
  <c r="LB270" i="1"/>
  <c r="LA270" i="1"/>
  <c r="JW270" i="1"/>
  <c r="JV270" i="1"/>
  <c r="JU270" i="1"/>
  <c r="JT270" i="1"/>
  <c r="JS270" i="1"/>
  <c r="JP270" i="1"/>
  <c r="IK270" i="1" a="1"/>
  <c r="IK270" i="1" s="1"/>
  <c r="IJ270" i="1"/>
  <c r="IH270" i="1"/>
  <c r="IG270" i="1"/>
  <c r="CG270" i="1"/>
  <c r="BC270" i="1"/>
  <c r="BB270" i="1"/>
  <c r="BA270" i="1"/>
  <c r="AZ270" i="1"/>
  <c r="AY270" i="1"/>
  <c r="AX270" i="1"/>
  <c r="AH270" i="1"/>
  <c r="AG270" i="1"/>
  <c r="K270" i="1"/>
  <c r="D270" i="1" s="1"/>
  <c r="J270" i="1"/>
  <c r="BR270" i="1" s="1"/>
  <c r="G270" i="1"/>
  <c r="A270" i="1"/>
  <c r="LP284" i="1" a="1"/>
  <c r="LP284" i="1" s="1"/>
  <c r="LP283" i="1" a="1"/>
  <c r="LP283" i="1" s="1"/>
  <c r="LP282" i="1" a="1"/>
  <c r="LP282" i="1" s="1"/>
  <c r="LP281" i="1" a="1"/>
  <c r="LP281" i="1" s="1"/>
  <c r="LP266" i="1" a="1"/>
  <c r="LP266" i="1" s="1"/>
  <c r="LP262" i="1" a="1"/>
  <c r="LP262" i="1" s="1"/>
  <c r="LP254" i="1" a="1"/>
  <c r="LP254" i="1" s="1"/>
  <c r="LP250" i="1" a="1"/>
  <c r="LP250" i="1" s="1"/>
  <c r="LP246" i="1" a="1"/>
  <c r="LP246" i="1" s="1"/>
  <c r="LP242" i="1" a="1"/>
  <c r="LP242" i="1" s="1"/>
  <c r="LP236" i="1" a="1"/>
  <c r="LP236" i="1" s="1"/>
  <c r="LP232" i="1" a="1"/>
  <c r="LP232" i="1" s="1"/>
  <c r="LP228" i="1" a="1"/>
  <c r="LP228" i="1" s="1"/>
  <c r="LP220" i="1" a="1"/>
  <c r="LP220" i="1" s="1"/>
  <c r="LP216" i="1" a="1"/>
  <c r="LP216" i="1" s="1"/>
  <c r="LP212" i="1" a="1"/>
  <c r="LP212" i="1" s="1"/>
  <c r="LP208" i="1" a="1"/>
  <c r="LP208" i="1" s="1"/>
  <c r="LP204" i="1" a="1"/>
  <c r="LP204" i="1" s="1"/>
  <c r="LP203" i="1" a="1"/>
  <c r="LP203" i="1" s="1"/>
  <c r="LP202" i="1" a="1"/>
  <c r="LP202" i="1" s="1"/>
  <c r="LP201" i="1" a="1"/>
  <c r="LP201" i="1" s="1"/>
  <c r="LP200" i="1" a="1"/>
  <c r="LP200" i="1" s="1"/>
  <c r="LP199" i="1" a="1"/>
  <c r="LP199" i="1" s="1"/>
  <c r="LP195" i="1" a="1"/>
  <c r="LP195" i="1" s="1"/>
  <c r="LP191" i="1" a="1"/>
  <c r="LP191" i="1" s="1"/>
  <c r="LP190" i="1" a="1"/>
  <c r="LP190" i="1" s="1"/>
  <c r="LP189" i="1" a="1"/>
  <c r="LP189" i="1" s="1"/>
  <c r="LP162" i="1" a="1"/>
  <c r="LP162" i="1" s="1"/>
  <c r="LP153" i="1" a="1"/>
  <c r="LP153" i="1" s="1"/>
  <c r="LP144" i="1" a="1"/>
  <c r="LP144" i="1" s="1"/>
  <c r="LP135" i="1" a="1"/>
  <c r="LP135" i="1" s="1"/>
  <c r="LP108" i="1" a="1"/>
  <c r="LP108" i="1" s="1"/>
  <c r="LP99" i="1" a="1"/>
  <c r="LP99" i="1" s="1"/>
  <c r="LP72" i="1" a="1"/>
  <c r="LP72" i="1" s="1"/>
  <c r="LP63" i="1" a="1"/>
  <c r="LP63" i="1" s="1"/>
  <c r="LP52" i="1" a="1"/>
  <c r="LP52" i="1" s="1"/>
  <c r="LP41" i="1" a="1"/>
  <c r="LP41" i="1" s="1"/>
  <c r="LP30" i="1" a="1"/>
  <c r="LP30" i="1" s="1"/>
  <c r="LP25" i="1" a="1"/>
  <c r="LP25" i="1" s="1"/>
  <c r="LR24" i="1"/>
  <c r="LP24" i="1" a="1"/>
  <c r="LP24" i="1" s="1"/>
  <c r="MM239" i="1"/>
  <c r="MD239" i="1"/>
  <c r="MC239" i="1"/>
  <c r="IK239" i="1" a="1"/>
  <c r="IK239" i="1" s="1"/>
  <c r="G239" i="1"/>
  <c r="A239" i="1"/>
  <c r="MM238" i="1"/>
  <c r="MD238" i="1"/>
  <c r="MC238" i="1"/>
  <c r="IK238" i="1" a="1"/>
  <c r="IK238" i="1" s="1"/>
  <c r="W238" i="1" a="1"/>
  <c r="W238" i="1" s="1"/>
  <c r="W244" i="1" s="1" a="1"/>
  <c r="W244" i="1" s="1"/>
  <c r="G238" i="1"/>
  <c r="A238" i="1"/>
  <c r="MM237" i="1"/>
  <c r="MD237" i="1"/>
  <c r="MC237" i="1"/>
  <c r="IK237" i="1" a="1"/>
  <c r="IK237" i="1" s="1"/>
  <c r="CE237" i="1"/>
  <c r="CE238" i="1" s="1"/>
  <c r="CE239" i="1" s="1"/>
  <c r="CG239" i="1" s="1"/>
  <c r="CD237" i="1"/>
  <c r="CD238" i="1" s="1"/>
  <c r="CD239" i="1" s="1"/>
  <c r="CC237" i="1"/>
  <c r="CC238" i="1" s="1"/>
  <c r="CC239" i="1" s="1"/>
  <c r="Q237" i="1"/>
  <c r="P237" i="1"/>
  <c r="P238" i="1" s="1"/>
  <c r="P239" i="1" s="1"/>
  <c r="O237" i="1"/>
  <c r="JW237" i="1" s="1"/>
  <c r="N237" i="1"/>
  <c r="JT237" i="1" s="1"/>
  <c r="M237" i="1"/>
  <c r="AG237" i="1" s="1"/>
  <c r="L237" i="1"/>
  <c r="L238" i="1" s="1"/>
  <c r="I237" i="1"/>
  <c r="I238" i="1" s="1"/>
  <c r="I239" i="1" s="1"/>
  <c r="H237" i="1"/>
  <c r="H238" i="1" s="1"/>
  <c r="BB238" i="1" s="1"/>
  <c r="G237" i="1"/>
  <c r="A237" i="1"/>
  <c r="MM236" i="1"/>
  <c r="ML236" i="1" a="1"/>
  <c r="ML236" i="1" s="1"/>
  <c r="MK236" i="1" a="1"/>
  <c r="MK236" i="1" s="1"/>
  <c r="MJ236" i="1" a="1"/>
  <c r="MJ236" i="1" s="1"/>
  <c r="MI236" i="1" a="1"/>
  <c r="MI236" i="1" s="1"/>
  <c r="MH236" i="1" a="1"/>
  <c r="MH236" i="1" s="1"/>
  <c r="MG236" i="1" a="1"/>
  <c r="MG236" i="1" s="1"/>
  <c r="MF236" i="1" a="1"/>
  <c r="MF236" i="1" s="1"/>
  <c r="ME236" i="1" a="1"/>
  <c r="ME236" i="1" s="1"/>
  <c r="MD236" i="1"/>
  <c r="MC236" i="1"/>
  <c r="MB236" i="1" a="1"/>
  <c r="MB236" i="1" s="1"/>
  <c r="MA236" i="1" a="1"/>
  <c r="MA236" i="1" s="1"/>
  <c r="LZ236" i="1" a="1"/>
  <c r="LZ236" i="1" s="1"/>
  <c r="LY236" i="1" a="1"/>
  <c r="LY236" i="1" s="1"/>
  <c r="LR236" i="1"/>
  <c r="LO236" i="1"/>
  <c r="LN236" i="1"/>
  <c r="LM236" i="1"/>
  <c r="LL236" i="1"/>
  <c r="LD236" i="1"/>
  <c r="LC236" i="1"/>
  <c r="LB236" i="1"/>
  <c r="LA236" i="1"/>
  <c r="JW236" i="1"/>
  <c r="JV236" i="1"/>
  <c r="JU236" i="1"/>
  <c r="JT236" i="1"/>
  <c r="JS236" i="1"/>
  <c r="JP236" i="1"/>
  <c r="IK236" i="1" a="1"/>
  <c r="IK236" i="1" s="1"/>
  <c r="IJ236" i="1"/>
  <c r="IH236" i="1"/>
  <c r="IG236" i="1"/>
  <c r="CG236" i="1"/>
  <c r="BC236" i="1"/>
  <c r="BB236" i="1"/>
  <c r="BA236" i="1"/>
  <c r="AZ236" i="1"/>
  <c r="AY236" i="1"/>
  <c r="AX236" i="1"/>
  <c r="AH236" i="1"/>
  <c r="AG236" i="1"/>
  <c r="K236" i="1"/>
  <c r="J236" i="1"/>
  <c r="G236" i="1"/>
  <c r="A236" i="1"/>
  <c r="Q291" i="1" l="1"/>
  <c r="MB291" i="1" s="1" a="1"/>
  <c r="MB291" i="1" s="1"/>
  <c r="LQ290" i="1" a="1"/>
  <c r="LQ290" i="1" s="1"/>
  <c r="MB271" i="1" a="1"/>
  <c r="MB271" i="1" s="1"/>
  <c r="LQ271" i="1" a="1"/>
  <c r="LQ271" i="1" s="1"/>
  <c r="ME237" i="1" a="1"/>
  <c r="ME237" i="1" s="1"/>
  <c r="LQ237" i="1" a="1"/>
  <c r="LQ237" i="1" s="1"/>
  <c r="Q296" i="1"/>
  <c r="ME296" i="1" s="1" a="1"/>
  <c r="ME296" i="1" s="1"/>
  <c r="LQ295" i="1" a="1"/>
  <c r="LQ295" i="1" s="1"/>
  <c r="Q301" i="1"/>
  <c r="LQ301" i="1" s="1" a="1"/>
  <c r="LQ301" i="1" s="1"/>
  <c r="LQ300" i="1" a="1"/>
  <c r="LQ300" i="1" s="1"/>
  <c r="Q306" i="1"/>
  <c r="LQ306" i="1" s="1" a="1"/>
  <c r="LQ306" i="1" s="1"/>
  <c r="LQ305" i="1" a="1"/>
  <c r="LQ305" i="1" s="1"/>
  <c r="Q311" i="1"/>
  <c r="LQ311" i="1" s="1" a="1"/>
  <c r="LQ311" i="1" s="1"/>
  <c r="LQ310" i="1" a="1"/>
  <c r="LQ310" i="1" s="1"/>
  <c r="D296" i="1"/>
  <c r="AI304" i="1"/>
  <c r="EE304" i="1" s="1"/>
  <c r="ME300" i="1" a="1"/>
  <c r="ME300" i="1" s="1"/>
  <c r="CF310" i="1"/>
  <c r="AI310" i="1"/>
  <c r="D308" i="1"/>
  <c r="D310" i="1"/>
  <c r="MJ310" i="1" a="1"/>
  <c r="MJ310" i="1" s="1"/>
  <c r="MF295" i="1" a="1"/>
  <c r="MF295" i="1" s="1"/>
  <c r="LY295" i="1" a="1"/>
  <c r="LY295" i="1" s="1"/>
  <c r="LP295" i="1" a="1"/>
  <c r="LP295" i="1" s="1"/>
  <c r="ML295" i="1" a="1"/>
  <c r="ML295" i="1" s="1"/>
  <c r="MG295" i="1" a="1"/>
  <c r="MG295" i="1" s="1"/>
  <c r="MK295" i="1" a="1"/>
  <c r="MK295" i="1" s="1"/>
  <c r="ME295" i="1" a="1"/>
  <c r="ME295" i="1" s="1"/>
  <c r="LZ295" i="1" a="1"/>
  <c r="LZ295" i="1" s="1"/>
  <c r="MA295" i="1" a="1"/>
  <c r="MA295" i="1" s="1"/>
  <c r="MI295" i="1" a="1"/>
  <c r="MI295" i="1" s="1"/>
  <c r="MH295" i="1" a="1"/>
  <c r="MH295" i="1" s="1"/>
  <c r="MB295" i="1" a="1"/>
  <c r="MB295" i="1" s="1"/>
  <c r="MJ295" i="1" a="1"/>
  <c r="MJ295" i="1" s="1"/>
  <c r="MA310" i="1" a="1"/>
  <c r="MA310" i="1" s="1"/>
  <c r="MG305" i="1" a="1"/>
  <c r="MG305" i="1" s="1"/>
  <c r="MB310" i="1" a="1"/>
  <c r="MB310" i="1" s="1"/>
  <c r="MI310" i="1" a="1"/>
  <c r="MI310" i="1" s="1"/>
  <c r="LY305" i="1" a="1"/>
  <c r="LY305" i="1" s="1"/>
  <c r="MK310" i="1" a="1"/>
  <c r="MK310" i="1" s="1"/>
  <c r="CF305" i="1"/>
  <c r="LY300" i="1" a="1"/>
  <c r="LY300" i="1" s="1"/>
  <c r="CF300" i="1"/>
  <c r="MF300" i="1" a="1"/>
  <c r="MF300" i="1" s="1"/>
  <c r="MG300" i="1" a="1"/>
  <c r="MG300" i="1" s="1"/>
  <c r="MG290" i="1" a="1"/>
  <c r="MG290" i="1" s="1"/>
  <c r="MA290" i="1" a="1"/>
  <c r="MA290" i="1" s="1"/>
  <c r="MK300" i="1" a="1"/>
  <c r="MK300" i="1" s="1"/>
  <c r="LP305" i="1" a="1"/>
  <c r="LP305" i="1" s="1"/>
  <c r="ML305" i="1" a="1"/>
  <c r="ML305" i="1" s="1"/>
  <c r="LY310" i="1" a="1"/>
  <c r="LY310" i="1" s="1"/>
  <c r="MG310" i="1" a="1"/>
  <c r="MG310" i="1" s="1"/>
  <c r="LP300" i="1" a="1"/>
  <c r="LP300" i="1" s="1"/>
  <c r="ML300" i="1" a="1"/>
  <c r="ML300" i="1" s="1"/>
  <c r="ME305" i="1" a="1"/>
  <c r="ME305" i="1" s="1"/>
  <c r="LZ310" i="1" a="1"/>
  <c r="LZ310" i="1" s="1"/>
  <c r="MH310" i="1" a="1"/>
  <c r="MH310" i="1" s="1"/>
  <c r="MF305" i="1" a="1"/>
  <c r="MF305" i="1" s="1"/>
  <c r="LZ305" i="1" a="1"/>
  <c r="LZ305" i="1" s="1"/>
  <c r="MH305" i="1" a="1"/>
  <c r="MH305" i="1" s="1"/>
  <c r="LZ300" i="1" a="1"/>
  <c r="LZ300" i="1" s="1"/>
  <c r="MH300" i="1" a="1"/>
  <c r="MH300" i="1" s="1"/>
  <c r="MA305" i="1" a="1"/>
  <c r="MA305" i="1" s="1"/>
  <c r="MI305" i="1" a="1"/>
  <c r="MI305" i="1" s="1"/>
  <c r="LP310" i="1" a="1"/>
  <c r="LP310" i="1" s="1"/>
  <c r="ML310" i="1" a="1"/>
  <c r="ML310" i="1" s="1"/>
  <c r="CF290" i="1"/>
  <c r="MA300" i="1" a="1"/>
  <c r="MA300" i="1" s="1"/>
  <c r="MI300" i="1" a="1"/>
  <c r="MI300" i="1" s="1"/>
  <c r="MB305" i="1" a="1"/>
  <c r="MB305" i="1" s="1"/>
  <c r="MJ305" i="1" a="1"/>
  <c r="MJ305" i="1" s="1"/>
  <c r="ME310" i="1" a="1"/>
  <c r="ME310" i="1" s="1"/>
  <c r="MB300" i="1" a="1"/>
  <c r="MB300" i="1" s="1"/>
  <c r="MJ300" i="1" a="1"/>
  <c r="MJ300" i="1" s="1"/>
  <c r="MK305" i="1" a="1"/>
  <c r="MK305" i="1" s="1"/>
  <c r="MF310" i="1" a="1"/>
  <c r="MF310" i="1" s="1"/>
  <c r="EF296" i="1"/>
  <c r="AI299" i="1"/>
  <c r="AI312" i="1"/>
  <c r="D297" i="1"/>
  <c r="AI300" i="1"/>
  <c r="EF300" i="1" s="1"/>
  <c r="AI301" i="1"/>
  <c r="D301" i="1"/>
  <c r="D303" i="1"/>
  <c r="CF295" i="1"/>
  <c r="D289" i="1"/>
  <c r="EE310" i="1"/>
  <c r="CF289" i="1"/>
  <c r="LY290" i="1" a="1"/>
  <c r="LY290" i="1" s="1"/>
  <c r="MF290" i="1" a="1"/>
  <c r="MF290" i="1" s="1"/>
  <c r="LZ290" i="1" a="1"/>
  <c r="LZ290" i="1" s="1"/>
  <c r="MH290" i="1" a="1"/>
  <c r="MH290" i="1" s="1"/>
  <c r="MB290" i="1" a="1"/>
  <c r="MB290" i="1" s="1"/>
  <c r="MI290" i="1" a="1"/>
  <c r="MI290" i="1" s="1"/>
  <c r="LP290" i="1" a="1"/>
  <c r="LP290" i="1" s="1"/>
  <c r="MJ290" i="1" a="1"/>
  <c r="MJ290" i="1" s="1"/>
  <c r="MK290" i="1" a="1"/>
  <c r="MK290" i="1" s="1"/>
  <c r="ME290" i="1" a="1"/>
  <c r="ME290" i="1" s="1"/>
  <c r="ML290" i="1" a="1"/>
  <c r="ML290" i="1" s="1"/>
  <c r="EF295" i="1"/>
  <c r="EE295" i="1"/>
  <c r="BR294" i="1"/>
  <c r="D295" i="1"/>
  <c r="BR295" i="1"/>
  <c r="AI294" i="1"/>
  <c r="D294" i="1"/>
  <c r="D298" i="1"/>
  <c r="D299" i="1"/>
  <c r="EE296" i="1"/>
  <c r="AI298" i="1"/>
  <c r="AI297" i="1"/>
  <c r="BR298" i="1"/>
  <c r="BR299" i="1"/>
  <c r="D300" i="1"/>
  <c r="BR301" i="1"/>
  <c r="D302" i="1"/>
  <c r="AI302" i="1"/>
  <c r="AI303" i="1"/>
  <c r="AI305" i="1"/>
  <c r="BR306" i="1"/>
  <c r="BR304" i="1"/>
  <c r="D305" i="1"/>
  <c r="BR305" i="1"/>
  <c r="D304" i="1"/>
  <c r="EE307" i="1"/>
  <c r="EF307" i="1"/>
  <c r="AI306" i="1"/>
  <c r="EF308" i="1"/>
  <c r="EE308" i="1"/>
  <c r="D307" i="1"/>
  <c r="BR307" i="1"/>
  <c r="D309" i="1"/>
  <c r="AI309" i="1"/>
  <c r="BR310" i="1"/>
  <c r="BR308" i="1"/>
  <c r="AI311" i="1"/>
  <c r="EF310" i="1"/>
  <c r="D311" i="1"/>
  <c r="BR312" i="1"/>
  <c r="BR313" i="1"/>
  <c r="AI313" i="1"/>
  <c r="D313" i="1"/>
  <c r="CE290" i="1"/>
  <c r="CC290" i="1"/>
  <c r="CC291" i="1" s="1"/>
  <c r="CC292" i="1" s="1"/>
  <c r="CC293" i="1" s="1"/>
  <c r="CC294" i="1" s="1"/>
  <c r="CC295" i="1" s="1"/>
  <c r="CC296" i="1" s="1"/>
  <c r="CC297" i="1" s="1"/>
  <c r="CC298" i="1" s="1"/>
  <c r="CC299" i="1" s="1"/>
  <c r="CC300" i="1" s="1"/>
  <c r="CC301" i="1" s="1"/>
  <c r="CC302" i="1" s="1"/>
  <c r="CC303" i="1" s="1"/>
  <c r="CC304" i="1" s="1"/>
  <c r="CC305" i="1" s="1"/>
  <c r="CC306" i="1" s="1"/>
  <c r="CC307" i="1" s="1"/>
  <c r="CC308" i="1" s="1"/>
  <c r="CC309" i="1" s="1"/>
  <c r="CC310" i="1" s="1"/>
  <c r="CC311" i="1" s="1"/>
  <c r="CC312" i="1" s="1"/>
  <c r="CC313" i="1" s="1"/>
  <c r="CD290" i="1"/>
  <c r="CD291" i="1" s="1"/>
  <c r="CD292" i="1" s="1"/>
  <c r="CD293" i="1" s="1"/>
  <c r="BR290" i="1"/>
  <c r="D291" i="1"/>
  <c r="EE291" i="1"/>
  <c r="AI290" i="1"/>
  <c r="EF291" i="1"/>
  <c r="D290" i="1"/>
  <c r="BR291" i="1"/>
  <c r="BR293" i="1"/>
  <c r="EE293" i="1"/>
  <c r="AI292" i="1"/>
  <c r="EF293" i="1"/>
  <c r="BR292" i="1"/>
  <c r="D293" i="1"/>
  <c r="EF289" i="1"/>
  <c r="EE289" i="1"/>
  <c r="AI285" i="1"/>
  <c r="CG289" i="1"/>
  <c r="BR289" i="1"/>
  <c r="D285" i="1"/>
  <c r="BA271" i="1"/>
  <c r="CG271" i="1"/>
  <c r="AX271" i="1"/>
  <c r="AY271" i="1"/>
  <c r="AZ271" i="1"/>
  <c r="J271" i="1"/>
  <c r="JW272" i="1"/>
  <c r="O273" i="1"/>
  <c r="JV272" i="1"/>
  <c r="K271" i="1"/>
  <c r="CF270" i="1"/>
  <c r="AI270" i="1"/>
  <c r="IH271" i="1"/>
  <c r="JU271" i="1"/>
  <c r="ML271" i="1" a="1"/>
  <c r="ML271" i="1" s="1"/>
  <c r="JV271" i="1"/>
  <c r="ME271" i="1" a="1"/>
  <c r="ME271" i="1" s="1"/>
  <c r="BA272" i="1"/>
  <c r="L272" i="1"/>
  <c r="JP271" i="1"/>
  <c r="IJ271" i="1"/>
  <c r="JW271" i="1"/>
  <c r="LY271" i="1" a="1"/>
  <c r="LY271" i="1" s="1"/>
  <c r="LM271" i="1"/>
  <c r="LL271" i="1"/>
  <c r="LD271" i="1"/>
  <c r="AG271" i="1"/>
  <c r="LB271" i="1"/>
  <c r="LN271" i="1"/>
  <c r="MG271" i="1" a="1"/>
  <c r="MG271" i="1" s="1"/>
  <c r="JS271" i="1"/>
  <c r="N272" i="1"/>
  <c r="AH271" i="1"/>
  <c r="BB271" i="1"/>
  <c r="LC271" i="1"/>
  <c r="LO271" i="1"/>
  <c r="LZ271" i="1" a="1"/>
  <c r="LZ271" i="1" s="1"/>
  <c r="MH271" i="1" a="1"/>
  <c r="MH271" i="1" s="1"/>
  <c r="M272" i="1"/>
  <c r="BC271" i="1"/>
  <c r="LP271" i="1" a="1"/>
  <c r="LP271" i="1" s="1"/>
  <c r="MI271" i="1" a="1"/>
  <c r="MI271" i="1" s="1"/>
  <c r="H273" i="1"/>
  <c r="AZ272" i="1"/>
  <c r="AY272" i="1"/>
  <c r="AX272" i="1"/>
  <c r="BB272" i="1"/>
  <c r="CE273" i="1"/>
  <c r="CG273" i="1" s="1"/>
  <c r="CG272" i="1"/>
  <c r="MJ271" i="1" a="1"/>
  <c r="MJ271" i="1" s="1"/>
  <c r="MF271" i="1" a="1"/>
  <c r="MF271" i="1" s="1"/>
  <c r="MA271" i="1" a="1"/>
  <c r="MA271" i="1" s="1"/>
  <c r="Q272" i="1"/>
  <c r="LQ272" i="1" s="1" a="1"/>
  <c r="LQ272" i="1" s="1"/>
  <c r="IG271" i="1"/>
  <c r="JT271" i="1"/>
  <c r="LR271" i="1"/>
  <c r="MK271" i="1" a="1"/>
  <c r="MK271" i="1" s="1"/>
  <c r="LP237" i="1" a="1"/>
  <c r="LP237" i="1" s="1"/>
  <c r="BA237" i="1"/>
  <c r="AX237" i="1"/>
  <c r="N238" i="1"/>
  <c r="N239" i="1" s="1"/>
  <c r="D236" i="1"/>
  <c r="AI236" i="1"/>
  <c r="K237" i="1"/>
  <c r="LO237" i="1"/>
  <c r="IH237" i="1"/>
  <c r="M238" i="1"/>
  <c r="LM237" i="1"/>
  <c r="LC237" i="1"/>
  <c r="IG237" i="1"/>
  <c r="LD237" i="1"/>
  <c r="LB237" i="1"/>
  <c r="AH237" i="1"/>
  <c r="LR237" i="1"/>
  <c r="LA237" i="1"/>
  <c r="LN237" i="1"/>
  <c r="LL237" i="1"/>
  <c r="IJ237" i="1"/>
  <c r="J237" i="1"/>
  <c r="BR236" i="1"/>
  <c r="AY237" i="1"/>
  <c r="JP237" i="1"/>
  <c r="MI237" i="1" a="1"/>
  <c r="MI237" i="1" s="1"/>
  <c r="Q238" i="1"/>
  <c r="JP238" i="1"/>
  <c r="L239" i="1"/>
  <c r="JP239" i="1" s="1"/>
  <c r="AZ237" i="1"/>
  <c r="JU237" i="1"/>
  <c r="JS237" i="1"/>
  <c r="BB237" i="1"/>
  <c r="CG238" i="1"/>
  <c r="JV237" i="1"/>
  <c r="O238" i="1"/>
  <c r="BC237" i="1"/>
  <c r="H239" i="1"/>
  <c r="BC238" i="1"/>
  <c r="BA238" i="1"/>
  <c r="AZ238" i="1"/>
  <c r="AY238" i="1"/>
  <c r="AX238" i="1"/>
  <c r="ML237" i="1" a="1"/>
  <c r="ML237" i="1" s="1"/>
  <c r="MH237" i="1" a="1"/>
  <c r="MH237" i="1" s="1"/>
  <c r="LY237" i="1" a="1"/>
  <c r="LY237" i="1" s="1"/>
  <c r="MK237" i="1" a="1"/>
  <c r="MK237" i="1" s="1"/>
  <c r="MG237" i="1" a="1"/>
  <c r="MG237" i="1" s="1"/>
  <c r="MB237" i="1" a="1"/>
  <c r="MB237" i="1" s="1"/>
  <c r="MJ237" i="1" a="1"/>
  <c r="MJ237" i="1" s="1"/>
  <c r="MF237" i="1" a="1"/>
  <c r="MF237" i="1" s="1"/>
  <c r="MA237" i="1" a="1"/>
  <c r="MA237" i="1" s="1"/>
  <c r="CG237" i="1"/>
  <c r="LZ237" i="1" a="1"/>
  <c r="LZ237" i="1" s="1"/>
  <c r="MK306" i="1" l="1" a="1"/>
  <c r="MK306" i="1" s="1"/>
  <c r="MA296" i="1" a="1"/>
  <c r="MA296" i="1" s="1"/>
  <c r="ME291" i="1" a="1"/>
  <c r="ME291" i="1" s="1"/>
  <c r="ME306" i="1" a="1"/>
  <c r="ME306" i="1" s="1"/>
  <c r="MB306" i="1" a="1"/>
  <c r="MB306" i="1" s="1"/>
  <c r="MJ306" i="1" a="1"/>
  <c r="MJ306" i="1" s="1"/>
  <c r="MH306" i="1" a="1"/>
  <c r="MH306" i="1" s="1"/>
  <c r="CF306" i="1"/>
  <c r="LP306" i="1" a="1"/>
  <c r="LP306" i="1" s="1"/>
  <c r="ML306" i="1" a="1"/>
  <c r="ML306" i="1" s="1"/>
  <c r="MI306" i="1" a="1"/>
  <c r="MI306" i="1" s="1"/>
  <c r="LZ306" i="1" a="1"/>
  <c r="LZ306" i="1" s="1"/>
  <c r="Q307" i="1"/>
  <c r="Q308" i="1" s="1"/>
  <c r="MA306" i="1" a="1"/>
  <c r="MA306" i="1" s="1"/>
  <c r="MG306" i="1" a="1"/>
  <c r="MG306" i="1" s="1"/>
  <c r="Q312" i="1"/>
  <c r="MH312" i="1" s="1" a="1"/>
  <c r="MH312" i="1" s="1"/>
  <c r="ML311" i="1" a="1"/>
  <c r="ML311" i="1" s="1"/>
  <c r="MI291" i="1" a="1"/>
  <c r="MI291" i="1" s="1"/>
  <c r="MF311" i="1" a="1"/>
  <c r="MF311" i="1" s="1"/>
  <c r="LP311" i="1" a="1"/>
  <c r="LP311" i="1" s="1"/>
  <c r="LP291" i="1" a="1"/>
  <c r="LP291" i="1" s="1"/>
  <c r="MK311" i="1" a="1"/>
  <c r="MK311" i="1" s="1"/>
  <c r="CF301" i="1"/>
  <c r="MG301" i="1" a="1"/>
  <c r="MG301" i="1" s="1"/>
  <c r="MB301" i="1" a="1"/>
  <c r="MB301" i="1" s="1"/>
  <c r="LY306" i="1" a="1"/>
  <c r="LY306" i="1" s="1"/>
  <c r="MF306" i="1" a="1"/>
  <c r="MF306" i="1" s="1"/>
  <c r="LY301" i="1" a="1"/>
  <c r="LY301" i="1" s="1"/>
  <c r="MK301" i="1" a="1"/>
  <c r="MK301" i="1" s="1"/>
  <c r="ME301" i="1" a="1"/>
  <c r="ME301" i="1" s="1"/>
  <c r="CF296" i="1"/>
  <c r="MG296" i="1" a="1"/>
  <c r="MG296" i="1" s="1"/>
  <c r="MB296" i="1" a="1"/>
  <c r="MB296" i="1" s="1"/>
  <c r="MG291" i="1" a="1"/>
  <c r="MG291" i="1" s="1"/>
  <c r="MA291" i="1" a="1"/>
  <c r="MA291" i="1" s="1"/>
  <c r="MB311" i="1" a="1"/>
  <c r="MB311" i="1" s="1"/>
  <c r="MA311" i="1" a="1"/>
  <c r="MA311" i="1" s="1"/>
  <c r="ML301" i="1" a="1"/>
  <c r="ML301" i="1" s="1"/>
  <c r="LZ301" i="1" a="1"/>
  <c r="LZ301" i="1" s="1"/>
  <c r="CF291" i="1"/>
  <c r="LY291" i="1" a="1"/>
  <c r="LY291" i="1" s="1"/>
  <c r="ML291" i="1" a="1"/>
  <c r="ML291" i="1" s="1"/>
  <c r="MG311" i="1" a="1"/>
  <c r="MG311" i="1" s="1"/>
  <c r="MH301" i="1" a="1"/>
  <c r="MH301" i="1" s="1"/>
  <c r="MF301" i="1" a="1"/>
  <c r="MF301" i="1" s="1"/>
  <c r="MK291" i="1" a="1"/>
  <c r="MK291" i="1" s="1"/>
  <c r="MF291" i="1" a="1"/>
  <c r="MF291" i="1" s="1"/>
  <c r="LZ311" i="1" a="1"/>
  <c r="LZ311" i="1" s="1"/>
  <c r="MJ311" i="1" a="1"/>
  <c r="MJ311" i="1" s="1"/>
  <c r="LP301" i="1" a="1"/>
  <c r="LP301" i="1" s="1"/>
  <c r="Q302" i="1"/>
  <c r="ME302" i="1" s="1" a="1"/>
  <c r="ME302" i="1" s="1"/>
  <c r="MH291" i="1" a="1"/>
  <c r="MH291" i="1" s="1"/>
  <c r="MJ291" i="1" a="1"/>
  <c r="MJ291" i="1" s="1"/>
  <c r="ME311" i="1" a="1"/>
  <c r="ME311" i="1" s="1"/>
  <c r="LY311" i="1" a="1"/>
  <c r="LY311" i="1" s="1"/>
  <c r="MI301" i="1" a="1"/>
  <c r="MI301" i="1" s="1"/>
  <c r="MA301" i="1" a="1"/>
  <c r="MA301" i="1" s="1"/>
  <c r="CF311" i="1"/>
  <c r="LZ291" i="1" a="1"/>
  <c r="LZ291" i="1" s="1"/>
  <c r="MI311" i="1" a="1"/>
  <c r="MI311" i="1" s="1"/>
  <c r="MH311" i="1" a="1"/>
  <c r="MH311" i="1" s="1"/>
  <c r="MJ301" i="1" a="1"/>
  <c r="MJ301" i="1" s="1"/>
  <c r="MK296" i="1" a="1"/>
  <c r="MK296" i="1" s="1"/>
  <c r="MJ296" i="1" a="1"/>
  <c r="MJ296" i="1" s="1"/>
  <c r="LY296" i="1" a="1"/>
  <c r="LY296" i="1" s="1"/>
  <c r="MH296" i="1" a="1"/>
  <c r="MH296" i="1" s="1"/>
  <c r="ML296" i="1" a="1"/>
  <c r="ML296" i="1" s="1"/>
  <c r="LZ296" i="1" a="1"/>
  <c r="LZ296" i="1" s="1"/>
  <c r="LP296" i="1" a="1"/>
  <c r="LP296" i="1" s="1"/>
  <c r="MF296" i="1" a="1"/>
  <c r="MF296" i="1" s="1"/>
  <c r="MI296" i="1" a="1"/>
  <c r="MI296" i="1" s="1"/>
  <c r="LP238" i="1" a="1"/>
  <c r="LP238" i="1" s="1"/>
  <c r="LQ238" i="1" a="1"/>
  <c r="LQ238" i="1" s="1"/>
  <c r="Q297" i="1"/>
  <c r="LQ296" i="1" a="1"/>
  <c r="LQ296" i="1" s="1"/>
  <c r="Q292" i="1"/>
  <c r="LQ291" i="1" a="1"/>
  <c r="LQ291" i="1" s="1"/>
  <c r="EE299" i="1"/>
  <c r="EF304" i="1"/>
  <c r="JU238" i="1"/>
  <c r="EF312" i="1"/>
  <c r="EE312" i="1"/>
  <c r="EE301" i="1"/>
  <c r="EE285" i="1"/>
  <c r="EE300" i="1"/>
  <c r="EF285" i="1"/>
  <c r="EF301" i="1"/>
  <c r="EF299" i="1"/>
  <c r="EF313" i="1"/>
  <c r="EE313" i="1"/>
  <c r="CD294" i="1"/>
  <c r="CD295" i="1" s="1"/>
  <c r="CD296" i="1" s="1"/>
  <c r="CD297" i="1" s="1"/>
  <c r="CD298" i="1" s="1"/>
  <c r="CD299" i="1" s="1"/>
  <c r="CD300" i="1" s="1"/>
  <c r="CD301" i="1" s="1"/>
  <c r="CD302" i="1" s="1"/>
  <c r="CD303" i="1" s="1"/>
  <c r="CD304" i="1" s="1"/>
  <c r="CD305" i="1" s="1"/>
  <c r="CD306" i="1" s="1"/>
  <c r="CD307" i="1" s="1"/>
  <c r="CD308" i="1" s="1"/>
  <c r="CD309" i="1" s="1"/>
  <c r="CD310" i="1" s="1"/>
  <c r="CD311" i="1" s="1"/>
  <c r="CD312" i="1" s="1"/>
  <c r="CD313" i="1" s="1"/>
  <c r="EF311" i="1"/>
  <c r="EE311" i="1"/>
  <c r="EF309" i="1"/>
  <c r="EE309" i="1"/>
  <c r="EE303" i="1"/>
  <c r="EF303" i="1"/>
  <c r="EE294" i="1"/>
  <c r="EF294" i="1"/>
  <c r="EE302" i="1"/>
  <c r="EF302" i="1"/>
  <c r="EF306" i="1"/>
  <c r="EE306" i="1"/>
  <c r="EF298" i="1"/>
  <c r="EE298" i="1"/>
  <c r="EE305" i="1"/>
  <c r="EF305" i="1"/>
  <c r="EF297" i="1"/>
  <c r="EE297" i="1"/>
  <c r="EF292" i="1"/>
  <c r="EE292" i="1"/>
  <c r="EF290" i="1"/>
  <c r="EE290" i="1"/>
  <c r="CE291" i="1"/>
  <c r="CG290" i="1"/>
  <c r="JS238" i="1"/>
  <c r="JT238" i="1"/>
  <c r="Q273" i="1"/>
  <c r="LQ273" i="1" s="1" a="1"/>
  <c r="LQ273" i="1" s="1"/>
  <c r="MI272" i="1" a="1"/>
  <c r="MI272" i="1" s="1"/>
  <c r="ME272" i="1" a="1"/>
  <c r="ME272" i="1" s="1"/>
  <c r="LZ272" i="1" a="1"/>
  <c r="LZ272" i="1" s="1"/>
  <c r="MK272" i="1" a="1"/>
  <c r="MK272" i="1" s="1"/>
  <c r="MG272" i="1" a="1"/>
  <c r="MG272" i="1" s="1"/>
  <c r="MB272" i="1" a="1"/>
  <c r="MB272" i="1" s="1"/>
  <c r="MF272" i="1" a="1"/>
  <c r="MF272" i="1" s="1"/>
  <c r="ML272" i="1" a="1"/>
  <c r="ML272" i="1" s="1"/>
  <c r="LP272" i="1" a="1"/>
  <c r="LP272" i="1" s="1"/>
  <c r="MJ272" i="1" a="1"/>
  <c r="MJ272" i="1" s="1"/>
  <c r="MA272" i="1" a="1"/>
  <c r="MA272" i="1" s="1"/>
  <c r="MH272" i="1" a="1"/>
  <c r="MH272" i="1" s="1"/>
  <c r="LY272" i="1" a="1"/>
  <c r="LY272" i="1" s="1"/>
  <c r="EF270" i="1"/>
  <c r="EE270" i="1"/>
  <c r="JW273" i="1"/>
  <c r="JV273" i="1"/>
  <c r="K272" i="1"/>
  <c r="CF271" i="1"/>
  <c r="AI271" i="1"/>
  <c r="D271" i="1"/>
  <c r="BC273" i="1"/>
  <c r="BB273" i="1"/>
  <c r="BA273" i="1"/>
  <c r="AZ273" i="1"/>
  <c r="AY273" i="1"/>
  <c r="AX273" i="1"/>
  <c r="J272" i="1"/>
  <c r="BR271" i="1"/>
  <c r="N273" i="1"/>
  <c r="JU272" i="1"/>
  <c r="JT272" i="1"/>
  <c r="JS272" i="1"/>
  <c r="L273" i="1"/>
  <c r="JP273" i="1" s="1"/>
  <c r="JP272" i="1"/>
  <c r="LR272" i="1"/>
  <c r="LB272" i="1"/>
  <c r="LA272" i="1"/>
  <c r="LO272" i="1"/>
  <c r="IH272" i="1"/>
  <c r="M273" i="1"/>
  <c r="LN272" i="1"/>
  <c r="IG272" i="1"/>
  <c r="LD272" i="1"/>
  <c r="LC272" i="1"/>
  <c r="LM272" i="1"/>
  <c r="AH272" i="1"/>
  <c r="AG272" i="1"/>
  <c r="LL272" i="1"/>
  <c r="IJ272" i="1"/>
  <c r="EF236" i="1"/>
  <c r="EE236" i="1"/>
  <c r="ML238" i="1" a="1"/>
  <c r="ML238" i="1" s="1"/>
  <c r="MH238" i="1" a="1"/>
  <c r="MH238" i="1" s="1"/>
  <c r="MK238" i="1" a="1"/>
  <c r="MK238" i="1" s="1"/>
  <c r="LZ238" i="1" a="1"/>
  <c r="LZ238" i="1" s="1"/>
  <c r="ME238" i="1" a="1"/>
  <c r="ME238" i="1" s="1"/>
  <c r="LY238" i="1" a="1"/>
  <c r="LY238" i="1" s="1"/>
  <c r="Q239" i="1"/>
  <c r="MI238" i="1" a="1"/>
  <c r="MI238" i="1" s="1"/>
  <c r="MB238" i="1" a="1"/>
  <c r="MB238" i="1" s="1"/>
  <c r="MG238" i="1" a="1"/>
  <c r="MG238" i="1" s="1"/>
  <c r="MA238" i="1" a="1"/>
  <c r="MA238" i="1" s="1"/>
  <c r="MJ238" i="1" a="1"/>
  <c r="MJ238" i="1" s="1"/>
  <c r="MF238" i="1" a="1"/>
  <c r="MF238" i="1" s="1"/>
  <c r="K238" i="1"/>
  <c r="AI237" i="1"/>
  <c r="D237" i="1"/>
  <c r="BC239" i="1"/>
  <c r="BB239" i="1"/>
  <c r="AZ239" i="1"/>
  <c r="AY239" i="1"/>
  <c r="AX239" i="1"/>
  <c r="BA239" i="1"/>
  <c r="LO238" i="1"/>
  <c r="LN238" i="1"/>
  <c r="LL238" i="1"/>
  <c r="LC238" i="1"/>
  <c r="AG238" i="1"/>
  <c r="LB238" i="1"/>
  <c r="M239" i="1"/>
  <c r="LA238" i="1"/>
  <c r="IJ238" i="1"/>
  <c r="IH238" i="1"/>
  <c r="LD238" i="1"/>
  <c r="IG238" i="1"/>
  <c r="AH238" i="1"/>
  <c r="LR238" i="1"/>
  <c r="LM238" i="1"/>
  <c r="JU239" i="1"/>
  <c r="JT239" i="1"/>
  <c r="JS239" i="1"/>
  <c r="O239" i="1"/>
  <c r="JV238" i="1"/>
  <c r="JW238" i="1"/>
  <c r="J238" i="1"/>
  <c r="BR237" i="1"/>
  <c r="LP302" i="1" l="1" a="1"/>
  <c r="LP302" i="1" s="1"/>
  <c r="LQ307" i="1" a="1"/>
  <c r="LQ307" i="1" s="1"/>
  <c r="MB307" i="1" a="1"/>
  <c r="MB307" i="1" s="1"/>
  <c r="MH307" i="1" a="1"/>
  <c r="MH307" i="1" s="1"/>
  <c r="MA307" i="1" a="1"/>
  <c r="MA307" i="1" s="1"/>
  <c r="MI307" i="1" a="1"/>
  <c r="MI307" i="1" s="1"/>
  <c r="ML307" i="1" a="1"/>
  <c r="ML307" i="1" s="1"/>
  <c r="CF307" i="1"/>
  <c r="LP312" i="1" a="1"/>
  <c r="LP312" i="1" s="1"/>
  <c r="ML312" i="1" a="1"/>
  <c r="ML312" i="1" s="1"/>
  <c r="MF312" i="1" a="1"/>
  <c r="MF312" i="1" s="1"/>
  <c r="MB312" i="1" a="1"/>
  <c r="MB312" i="1" s="1"/>
  <c r="MA312" i="1" a="1"/>
  <c r="MA312" i="1" s="1"/>
  <c r="MI312" i="1" a="1"/>
  <c r="MI312" i="1" s="1"/>
  <c r="ME312" i="1" a="1"/>
  <c r="ME312" i="1" s="1"/>
  <c r="MJ312" i="1" a="1"/>
  <c r="MJ312" i="1" s="1"/>
  <c r="LQ312" i="1" a="1"/>
  <c r="LQ312" i="1" s="1"/>
  <c r="LY312" i="1" a="1"/>
  <c r="LY312" i="1" s="1"/>
  <c r="MK312" i="1" a="1"/>
  <c r="MK312" i="1" s="1"/>
  <c r="CF312" i="1"/>
  <c r="MG312" i="1" a="1"/>
  <c r="MG312" i="1" s="1"/>
  <c r="Q313" i="1"/>
  <c r="MK313" i="1" s="1" a="1"/>
  <c r="MK313" i="1" s="1"/>
  <c r="LZ312" i="1" a="1"/>
  <c r="LZ312" i="1" s="1"/>
  <c r="MF307" i="1" a="1"/>
  <c r="MF307" i="1" s="1"/>
  <c r="MJ307" i="1" a="1"/>
  <c r="MJ307" i="1" s="1"/>
  <c r="LQ302" i="1" a="1"/>
  <c r="LQ302" i="1" s="1"/>
  <c r="LY307" i="1" a="1"/>
  <c r="LY307" i="1" s="1"/>
  <c r="LP307" i="1" a="1"/>
  <c r="LP307" i="1" s="1"/>
  <c r="MG307" i="1" a="1"/>
  <c r="MG307" i="1" s="1"/>
  <c r="MK307" i="1" a="1"/>
  <c r="MK307" i="1" s="1"/>
  <c r="LZ307" i="1" a="1"/>
  <c r="LZ307" i="1" s="1"/>
  <c r="ME307" i="1" a="1"/>
  <c r="ME307" i="1" s="1"/>
  <c r="MB302" i="1" a="1"/>
  <c r="MB302" i="1" s="1"/>
  <c r="MK302" i="1" a="1"/>
  <c r="MK302" i="1" s="1"/>
  <c r="LZ302" i="1" a="1"/>
  <c r="LZ302" i="1" s="1"/>
  <c r="MH302" i="1" a="1"/>
  <c r="MH302" i="1" s="1"/>
  <c r="MF302" i="1" a="1"/>
  <c r="MF302" i="1" s="1"/>
  <c r="Q303" i="1"/>
  <c r="MA303" i="1" s="1" a="1"/>
  <c r="MA303" i="1" s="1"/>
  <c r="ML302" i="1" a="1"/>
  <c r="ML302" i="1" s="1"/>
  <c r="MI302" i="1" a="1"/>
  <c r="MI302" i="1" s="1"/>
  <c r="MA302" i="1" a="1"/>
  <c r="MA302" i="1" s="1"/>
  <c r="CF302" i="1"/>
  <c r="LY302" i="1" a="1"/>
  <c r="LY302" i="1" s="1"/>
  <c r="MG302" i="1" a="1"/>
  <c r="MG302" i="1" s="1"/>
  <c r="MJ302" i="1" a="1"/>
  <c r="MJ302" i="1" s="1"/>
  <c r="Q298" i="1"/>
  <c r="LQ297" i="1" a="1"/>
  <c r="LQ297" i="1" s="1"/>
  <c r="CF297" i="1"/>
  <c r="LP297" i="1" a="1"/>
  <c r="LP297" i="1" s="1"/>
  <c r="MF297" i="1" a="1"/>
  <c r="MF297" i="1" s="1"/>
  <c r="LZ297" i="1" a="1"/>
  <c r="LZ297" i="1" s="1"/>
  <c r="MK297" i="1" a="1"/>
  <c r="MK297" i="1" s="1"/>
  <c r="ML297" i="1" a="1"/>
  <c r="ML297" i="1" s="1"/>
  <c r="MG297" i="1" a="1"/>
  <c r="MG297" i="1" s="1"/>
  <c r="MH297" i="1" a="1"/>
  <c r="MH297" i="1" s="1"/>
  <c r="MI297" i="1" a="1"/>
  <c r="MI297" i="1" s="1"/>
  <c r="LY297" i="1" a="1"/>
  <c r="LY297" i="1" s="1"/>
  <c r="ME297" i="1" a="1"/>
  <c r="ME297" i="1" s="1"/>
  <c r="MA297" i="1" a="1"/>
  <c r="MA297" i="1" s="1"/>
  <c r="MB297" i="1" a="1"/>
  <c r="MB297" i="1" s="1"/>
  <c r="MJ297" i="1" a="1"/>
  <c r="MJ297" i="1" s="1"/>
  <c r="Q293" i="1"/>
  <c r="LQ292" i="1" a="1"/>
  <c r="LQ292" i="1" s="1"/>
  <c r="LZ292" i="1" a="1"/>
  <c r="LZ292" i="1" s="1"/>
  <c r="MI292" i="1" a="1"/>
  <c r="MI292" i="1" s="1"/>
  <c r="LY292" i="1" a="1"/>
  <c r="LY292" i="1" s="1"/>
  <c r="MH292" i="1" a="1"/>
  <c r="MH292" i="1" s="1"/>
  <c r="LP292" i="1" a="1"/>
  <c r="LP292" i="1" s="1"/>
  <c r="MF292" i="1" a="1"/>
  <c r="MF292" i="1" s="1"/>
  <c r="MJ292" i="1" a="1"/>
  <c r="MJ292" i="1" s="1"/>
  <c r="MK292" i="1" a="1"/>
  <c r="MK292" i="1" s="1"/>
  <c r="CF292" i="1"/>
  <c r="ME292" i="1" a="1"/>
  <c r="ME292" i="1" s="1"/>
  <c r="ML292" i="1" a="1"/>
  <c r="ML292" i="1" s="1"/>
  <c r="MG292" i="1" a="1"/>
  <c r="MG292" i="1" s="1"/>
  <c r="MB292" i="1" a="1"/>
  <c r="MB292" i="1" s="1"/>
  <c r="MA292" i="1" a="1"/>
  <c r="MA292" i="1" s="1"/>
  <c r="LP239" i="1" a="1"/>
  <c r="LP239" i="1" s="1"/>
  <c r="LQ239" i="1" a="1"/>
  <c r="LQ239" i="1" s="1"/>
  <c r="CF308" i="1"/>
  <c r="LQ308" i="1" a="1"/>
  <c r="LQ308" i="1" s="1"/>
  <c r="ME308" i="1" a="1"/>
  <c r="ME308" i="1" s="1"/>
  <c r="LZ308" i="1" a="1"/>
  <c r="LZ308" i="1" s="1"/>
  <c r="ML308" i="1" a="1"/>
  <c r="ML308" i="1" s="1"/>
  <c r="LP308" i="1" a="1"/>
  <c r="LP308" i="1" s="1"/>
  <c r="MK308" i="1" a="1"/>
  <c r="MK308" i="1" s="1"/>
  <c r="MJ308" i="1" a="1"/>
  <c r="MJ308" i="1" s="1"/>
  <c r="MB308" i="1" a="1"/>
  <c r="MB308" i="1" s="1"/>
  <c r="MI308" i="1" a="1"/>
  <c r="MI308" i="1" s="1"/>
  <c r="MA308" i="1" a="1"/>
  <c r="MA308" i="1" s="1"/>
  <c r="MH308" i="1" a="1"/>
  <c r="MH308" i="1" s="1"/>
  <c r="MG308" i="1" a="1"/>
  <c r="MG308" i="1" s="1"/>
  <c r="LY308" i="1" a="1"/>
  <c r="LY308" i="1" s="1"/>
  <c r="MF308" i="1" a="1"/>
  <c r="MF308" i="1" s="1"/>
  <c r="CG291" i="1"/>
  <c r="CE292" i="1"/>
  <c r="J273" i="1"/>
  <c r="BR272" i="1"/>
  <c r="JS273" i="1"/>
  <c r="JU273" i="1"/>
  <c r="JT273" i="1"/>
  <c r="EF271" i="1"/>
  <c r="EE271" i="1"/>
  <c r="LL273" i="1"/>
  <c r="LD273" i="1"/>
  <c r="LC273" i="1"/>
  <c r="LR273" i="1"/>
  <c r="LB273" i="1"/>
  <c r="LA273" i="1"/>
  <c r="IJ273" i="1"/>
  <c r="AH273" i="1"/>
  <c r="AG273" i="1"/>
  <c r="IH273" i="1"/>
  <c r="LO273" i="1"/>
  <c r="IG273" i="1"/>
  <c r="LN273" i="1"/>
  <c r="LM273" i="1"/>
  <c r="CF272" i="1"/>
  <c r="D272" i="1"/>
  <c r="K273" i="1"/>
  <c r="AI272" i="1"/>
  <c r="MJ273" i="1" a="1"/>
  <c r="MJ273" i="1" s="1"/>
  <c r="MF273" i="1" a="1"/>
  <c r="MF273" i="1" s="1"/>
  <c r="MA273" i="1" a="1"/>
  <c r="MA273" i="1" s="1"/>
  <c r="MI273" i="1" a="1"/>
  <c r="MI273" i="1" s="1"/>
  <c r="ME273" i="1" a="1"/>
  <c r="ME273" i="1" s="1"/>
  <c r="LZ273" i="1" a="1"/>
  <c r="LZ273" i="1" s="1"/>
  <c r="ML273" i="1" a="1"/>
  <c r="ML273" i="1" s="1"/>
  <c r="MH273" i="1" a="1"/>
  <c r="MH273" i="1" s="1"/>
  <c r="LY273" i="1" a="1"/>
  <c r="LY273" i="1" s="1"/>
  <c r="LP273" i="1" a="1"/>
  <c r="LP273" i="1" s="1"/>
  <c r="MG273" i="1" a="1"/>
  <c r="MG273" i="1" s="1"/>
  <c r="MK273" i="1" a="1"/>
  <c r="MK273" i="1" s="1"/>
  <c r="MB273" i="1" a="1"/>
  <c r="MB273" i="1" s="1"/>
  <c r="MJ239" i="1" a="1"/>
  <c r="MJ239" i="1" s="1"/>
  <c r="MF239" i="1" a="1"/>
  <c r="MF239" i="1" s="1"/>
  <c r="MA239" i="1" a="1"/>
  <c r="MA239" i="1" s="1"/>
  <c r="MI239" i="1" a="1"/>
  <c r="MI239" i="1" s="1"/>
  <c r="ME239" i="1" a="1"/>
  <c r="ME239" i="1" s="1"/>
  <c r="LZ239" i="1" a="1"/>
  <c r="LZ239" i="1" s="1"/>
  <c r="ML239" i="1" a="1"/>
  <c r="ML239" i="1" s="1"/>
  <c r="MH239" i="1" a="1"/>
  <c r="MH239" i="1" s="1"/>
  <c r="LY239" i="1" a="1"/>
  <c r="LY239" i="1" s="1"/>
  <c r="MG239" i="1" a="1"/>
  <c r="MG239" i="1" s="1"/>
  <c r="MB239" i="1" a="1"/>
  <c r="MB239" i="1" s="1"/>
  <c r="MK239" i="1" a="1"/>
  <c r="MK239" i="1" s="1"/>
  <c r="JW239" i="1"/>
  <c r="JV239" i="1"/>
  <c r="LC239" i="1"/>
  <c r="LB239" i="1"/>
  <c r="AH239" i="1"/>
  <c r="LR239" i="1"/>
  <c r="LA239" i="1"/>
  <c r="IJ239" i="1"/>
  <c r="LO239" i="1"/>
  <c r="IH239" i="1"/>
  <c r="LN239" i="1"/>
  <c r="IG239" i="1"/>
  <c r="LL239" i="1"/>
  <c r="LD239" i="1"/>
  <c r="AG239" i="1"/>
  <c r="LM239" i="1"/>
  <c r="EF237" i="1"/>
  <c r="EE237" i="1"/>
  <c r="J239" i="1"/>
  <c r="BR238" i="1"/>
  <c r="K239" i="1"/>
  <c r="AI238" i="1"/>
  <c r="D238" i="1"/>
  <c r="CF313" i="1" l="1"/>
  <c r="MB313" i="1" a="1"/>
  <c r="MB313" i="1" s="1"/>
  <c r="MH313" i="1" a="1"/>
  <c r="MH313" i="1" s="1"/>
  <c r="MG313" i="1" a="1"/>
  <c r="MG313" i="1" s="1"/>
  <c r="LQ313" i="1" a="1"/>
  <c r="LQ313" i="1" s="1"/>
  <c r="LY313" i="1" a="1"/>
  <c r="LY313" i="1" s="1"/>
  <c r="MI313" i="1" a="1"/>
  <c r="MI313" i="1" s="1"/>
  <c r="MF313" i="1" a="1"/>
  <c r="MF313" i="1" s="1"/>
  <c r="LP313" i="1" a="1"/>
  <c r="LP313" i="1" s="1"/>
  <c r="ML313" i="1" a="1"/>
  <c r="ML313" i="1" s="1"/>
  <c r="MJ313" i="1" a="1"/>
  <c r="MJ313" i="1" s="1"/>
  <c r="LZ313" i="1" a="1"/>
  <c r="LZ313" i="1" s="1"/>
  <c r="ME313" i="1" a="1"/>
  <c r="ME313" i="1" s="1"/>
  <c r="MA313" i="1" a="1"/>
  <c r="MA313" i="1" s="1"/>
  <c r="MJ303" i="1" a="1"/>
  <c r="MJ303" i="1" s="1"/>
  <c r="MK303" i="1" a="1"/>
  <c r="MK303" i="1" s="1"/>
  <c r="LZ303" i="1" a="1"/>
  <c r="LZ303" i="1" s="1"/>
  <c r="ME303" i="1" a="1"/>
  <c r="ME303" i="1" s="1"/>
  <c r="MI303" i="1" a="1"/>
  <c r="MI303" i="1" s="1"/>
  <c r="CF303" i="1"/>
  <c r="MF303" i="1" a="1"/>
  <c r="MF303" i="1" s="1"/>
  <c r="MB303" i="1" a="1"/>
  <c r="MB303" i="1" s="1"/>
  <c r="LY303" i="1" a="1"/>
  <c r="LY303" i="1" s="1"/>
  <c r="MG303" i="1" a="1"/>
  <c r="MG303" i="1" s="1"/>
  <c r="LQ303" i="1" a="1"/>
  <c r="LQ303" i="1" s="1"/>
  <c r="ML303" i="1" a="1"/>
  <c r="ML303" i="1" s="1"/>
  <c r="MH303" i="1" a="1"/>
  <c r="MH303" i="1" s="1"/>
  <c r="LP303" i="1" a="1"/>
  <c r="LP303" i="1" s="1"/>
  <c r="MH293" i="1" a="1"/>
  <c r="MH293" i="1" s="1"/>
  <c r="LQ293" i="1" a="1"/>
  <c r="LQ293" i="1" s="1"/>
  <c r="ME293" i="1" a="1"/>
  <c r="ME293" i="1" s="1"/>
  <c r="LP293" i="1" a="1"/>
  <c r="LP293" i="1" s="1"/>
  <c r="MK293" i="1" a="1"/>
  <c r="MK293" i="1" s="1"/>
  <c r="MB293" i="1" a="1"/>
  <c r="MB293" i="1" s="1"/>
  <c r="ML293" i="1" a="1"/>
  <c r="ML293" i="1" s="1"/>
  <c r="LY293" i="1" a="1"/>
  <c r="LY293" i="1" s="1"/>
  <c r="LZ293" i="1" a="1"/>
  <c r="LZ293" i="1" s="1"/>
  <c r="MJ293" i="1" a="1"/>
  <c r="MJ293" i="1" s="1"/>
  <c r="MG293" i="1" a="1"/>
  <c r="MG293" i="1" s="1"/>
  <c r="MA293" i="1" a="1"/>
  <c r="MA293" i="1" s="1"/>
  <c r="CF293" i="1"/>
  <c r="MI293" i="1" a="1"/>
  <c r="MI293" i="1" s="1"/>
  <c r="MF293" i="1" a="1"/>
  <c r="MF293" i="1" s="1"/>
  <c r="LQ298" i="1" a="1"/>
  <c r="LQ298" i="1" s="1"/>
  <c r="CF298" i="1"/>
  <c r="ME298" i="1" a="1"/>
  <c r="ME298" i="1" s="1"/>
  <c r="MF298" i="1" a="1"/>
  <c r="MF298" i="1" s="1"/>
  <c r="LZ298" i="1" a="1"/>
  <c r="LZ298" i="1" s="1"/>
  <c r="MH298" i="1" a="1"/>
  <c r="MH298" i="1" s="1"/>
  <c r="LP298" i="1" a="1"/>
  <c r="LP298" i="1" s="1"/>
  <c r="ML298" i="1" a="1"/>
  <c r="ML298" i="1" s="1"/>
  <c r="MA298" i="1" a="1"/>
  <c r="MA298" i="1" s="1"/>
  <c r="MB298" i="1" a="1"/>
  <c r="MB298" i="1" s="1"/>
  <c r="MI298" i="1" a="1"/>
  <c r="MI298" i="1" s="1"/>
  <c r="MJ298" i="1" a="1"/>
  <c r="MJ298" i="1" s="1"/>
  <c r="LY298" i="1" a="1"/>
  <c r="LY298" i="1" s="1"/>
  <c r="MK298" i="1" a="1"/>
  <c r="MK298" i="1" s="1"/>
  <c r="MG298" i="1" a="1"/>
  <c r="MG298" i="1" s="1"/>
  <c r="CE293" i="1"/>
  <c r="CE294" i="1" s="1"/>
  <c r="CG292" i="1"/>
  <c r="EE272" i="1"/>
  <c r="EF272" i="1"/>
  <c r="CF273" i="1"/>
  <c r="AI273" i="1"/>
  <c r="D273" i="1"/>
  <c r="BR273" i="1"/>
  <c r="AI239" i="1"/>
  <c r="D239" i="1"/>
  <c r="EE238" i="1"/>
  <c r="EF238" i="1"/>
  <c r="BR239" i="1"/>
  <c r="CE295" i="1" l="1"/>
  <c r="CG294" i="1"/>
  <c r="CG293" i="1"/>
  <c r="EF273" i="1"/>
  <c r="EE273" i="1"/>
  <c r="EF239" i="1"/>
  <c r="EE239" i="1"/>
  <c r="CG295" i="1" l="1"/>
  <c r="CE296" i="1"/>
  <c r="CG296" i="1" l="1"/>
  <c r="CE297" i="1"/>
  <c r="CE298" i="1" l="1"/>
  <c r="CG297" i="1"/>
  <c r="CE299" i="1" l="1"/>
  <c r="CG298" i="1"/>
  <c r="CE300" i="1" l="1"/>
  <c r="CG299" i="1"/>
  <c r="CG300" i="1" l="1"/>
  <c r="CE301" i="1"/>
  <c r="CE302" i="1" l="1"/>
  <c r="CG301" i="1"/>
  <c r="CG302" i="1" l="1"/>
  <c r="CE303" i="1"/>
  <c r="CE304" i="1" l="1"/>
  <c r="CG303" i="1"/>
  <c r="CG304" i="1" l="1"/>
  <c r="CE305" i="1"/>
  <c r="CE306" i="1" l="1"/>
  <c r="CG305" i="1"/>
  <c r="CE307" i="1" l="1"/>
  <c r="CG306" i="1"/>
  <c r="CG307" i="1" l="1"/>
  <c r="CE308" i="1"/>
  <c r="CE309" i="1" l="1"/>
  <c r="CG308" i="1"/>
  <c r="CG309" i="1" l="1"/>
  <c r="CE310" i="1"/>
  <c r="CE311" i="1" l="1"/>
  <c r="CG310" i="1"/>
  <c r="CE312" i="1" l="1"/>
  <c r="CG311" i="1"/>
  <c r="CE313" i="1" l="1"/>
  <c r="CG312" i="1"/>
  <c r="CG313" i="1" l="1"/>
  <c r="CJ162" i="1" l="1"/>
  <c r="CJ153" i="1"/>
  <c r="CJ144" i="1"/>
  <c r="CJ135" i="1"/>
  <c r="AL168" i="1"/>
  <c r="AC168" i="1"/>
  <c r="A168" i="1"/>
  <c r="A167" i="1"/>
  <c r="DW166" i="1"/>
  <c r="DV166" i="1"/>
  <c r="A166" i="1"/>
  <c r="DW165" i="1"/>
  <c r="DV165" i="1"/>
  <c r="A165" i="1"/>
  <c r="DW164" i="1"/>
  <c r="DV164" i="1"/>
  <c r="CG164" i="1"/>
  <c r="CG165" i="1" s="1"/>
  <c r="CG166" i="1" s="1"/>
  <c r="CE164" i="1"/>
  <c r="CE165" i="1" s="1"/>
  <c r="CE166" i="1" s="1"/>
  <c r="CE167" i="1" s="1"/>
  <c r="CC164" i="1"/>
  <c r="CC165" i="1" s="1"/>
  <c r="CC166" i="1" s="1"/>
  <c r="CC167" i="1" s="1"/>
  <c r="AV164" i="1"/>
  <c r="AV165" i="1" s="1"/>
  <c r="AV166" i="1" s="1"/>
  <c r="AV167" i="1" s="1"/>
  <c r="AU164" i="1"/>
  <c r="AU165" i="1" s="1"/>
  <c r="AU166" i="1" s="1"/>
  <c r="AU167" i="1" s="1"/>
  <c r="AT164" i="1"/>
  <c r="AT165" i="1" s="1"/>
  <c r="AT166" i="1" s="1"/>
  <c r="AT167" i="1" s="1"/>
  <c r="AS164" i="1"/>
  <c r="AS165" i="1" s="1"/>
  <c r="AS166" i="1" s="1"/>
  <c r="AS167" i="1" s="1"/>
  <c r="AR164" i="1"/>
  <c r="AR165" i="1" s="1"/>
  <c r="AR166" i="1" s="1"/>
  <c r="AR167" i="1" s="1"/>
  <c r="AQ164" i="1"/>
  <c r="AQ165" i="1" s="1"/>
  <c r="AQ166" i="1" s="1"/>
  <c r="AQ167" i="1" s="1"/>
  <c r="AP164" i="1"/>
  <c r="AP165" i="1" s="1"/>
  <c r="AP166" i="1" s="1"/>
  <c r="AP167" i="1" s="1"/>
  <c r="AO164" i="1"/>
  <c r="AO165" i="1" s="1"/>
  <c r="AO166" i="1" s="1"/>
  <c r="AO167" i="1" s="1"/>
  <c r="A164" i="1"/>
  <c r="KM163" i="1"/>
  <c r="KM164" i="1" s="1"/>
  <c r="KM165" i="1" s="1"/>
  <c r="KM166" i="1" s="1"/>
  <c r="KM167" i="1" s="1"/>
  <c r="KL163" i="1"/>
  <c r="KL164" i="1" s="1"/>
  <c r="KL165" i="1" s="1"/>
  <c r="KL166" i="1" s="1"/>
  <c r="KL167" i="1" s="1"/>
  <c r="KK163" i="1"/>
  <c r="KK164" i="1" s="1"/>
  <c r="KK165" i="1" s="1"/>
  <c r="KK166" i="1" s="1"/>
  <c r="KK167" i="1" s="1"/>
  <c r="KJ163" i="1"/>
  <c r="KJ164" i="1" s="1"/>
  <c r="KJ165" i="1" s="1"/>
  <c r="KJ166" i="1" s="1"/>
  <c r="KJ167" i="1" s="1"/>
  <c r="KI163" i="1"/>
  <c r="KI164" i="1" s="1"/>
  <c r="KI165" i="1" s="1"/>
  <c r="KI166" i="1" s="1"/>
  <c r="KI167" i="1" s="1"/>
  <c r="KH163" i="1"/>
  <c r="KH164" i="1" s="1"/>
  <c r="KH165" i="1" s="1"/>
  <c r="KH166" i="1" s="1"/>
  <c r="KH167" i="1" s="1"/>
  <c r="KG163" i="1"/>
  <c r="KG164" i="1" s="1"/>
  <c r="KG165" i="1" s="1"/>
  <c r="KG166" i="1" s="1"/>
  <c r="KG167" i="1" s="1"/>
  <c r="KF163" i="1"/>
  <c r="DW163" i="1"/>
  <c r="DV163" i="1"/>
  <c r="DU163" i="1"/>
  <c r="AE163" i="1"/>
  <c r="AE164" i="1" s="1"/>
  <c r="AE165" i="1" s="1"/>
  <c r="AE166" i="1" s="1"/>
  <c r="AD163" i="1"/>
  <c r="AD164" i="1" s="1"/>
  <c r="AD165" i="1" s="1"/>
  <c r="AD166" i="1" s="1"/>
  <c r="AC163" i="1"/>
  <c r="AC164" i="1" s="1"/>
  <c r="AC165" i="1" s="1"/>
  <c r="AC166" i="1" s="1"/>
  <c r="AB163" i="1"/>
  <c r="AB164" i="1" s="1"/>
  <c r="AB165" i="1" s="1"/>
  <c r="AB166" i="1" s="1"/>
  <c r="AA163" i="1"/>
  <c r="AA164" i="1" s="1"/>
  <c r="AA165" i="1" s="1"/>
  <c r="AA166" i="1" s="1"/>
  <c r="Z163" i="1"/>
  <c r="Z164" i="1" s="1"/>
  <c r="Z165" i="1" s="1"/>
  <c r="Z166" i="1" s="1"/>
  <c r="Y163" i="1"/>
  <c r="Y164" i="1" s="1"/>
  <c r="Y165" i="1" s="1"/>
  <c r="Y166" i="1" s="1"/>
  <c r="W163" i="1"/>
  <c r="T163" i="1"/>
  <c r="T164" i="1" s="1"/>
  <c r="T165" i="1" s="1"/>
  <c r="T166" i="1" s="1"/>
  <c r="T167" i="1" s="1"/>
  <c r="S163" i="1"/>
  <c r="MD163" i="1" s="1"/>
  <c r="R163" i="1"/>
  <c r="R164" i="1" s="1"/>
  <c r="R165" i="1" s="1"/>
  <c r="R166" i="1" s="1"/>
  <c r="R167" i="1" s="1"/>
  <c r="Q163" i="1"/>
  <c r="LQ163" i="1" s="1" a="1"/>
  <c r="LQ163" i="1" s="1"/>
  <c r="P163" i="1"/>
  <c r="P164" i="1" s="1"/>
  <c r="P165" i="1" s="1"/>
  <c r="P166" i="1" s="1"/>
  <c r="P167" i="1" s="1"/>
  <c r="O163" i="1"/>
  <c r="JW163" i="1" s="1"/>
  <c r="N163" i="1"/>
  <c r="M163" i="1"/>
  <c r="LB163" i="1" s="1"/>
  <c r="L163" i="1"/>
  <c r="JP163" i="1" s="1"/>
  <c r="I163" i="1"/>
  <c r="I164" i="1" s="1"/>
  <c r="I165" i="1" s="1"/>
  <c r="I166" i="1" s="1"/>
  <c r="I167" i="1" s="1"/>
  <c r="H163" i="1"/>
  <c r="A163" i="1"/>
  <c r="ML162" i="1" a="1"/>
  <c r="ML162" i="1" s="1"/>
  <c r="MK162" i="1" a="1"/>
  <c r="MK162" i="1" s="1"/>
  <c r="MJ162" i="1" a="1"/>
  <c r="MJ162" i="1" s="1"/>
  <c r="MI162" i="1" a="1"/>
  <c r="MI162" i="1" s="1"/>
  <c r="MH162" i="1" a="1"/>
  <c r="MH162" i="1" s="1"/>
  <c r="MG162" i="1" a="1"/>
  <c r="MG162" i="1" s="1"/>
  <c r="MF162" i="1" a="1"/>
  <c r="MF162" i="1" s="1"/>
  <c r="ME162" i="1" a="1"/>
  <c r="ME162" i="1" s="1"/>
  <c r="MD162" i="1"/>
  <c r="MB162" i="1" a="1"/>
  <c r="MB162" i="1" s="1"/>
  <c r="MA162" i="1" a="1"/>
  <c r="MA162" i="1" s="1"/>
  <c r="LZ162" i="1" a="1"/>
  <c r="LZ162" i="1" s="1"/>
  <c r="LY162" i="1" a="1"/>
  <c r="LY162" i="1" s="1"/>
  <c r="LJ162" i="1"/>
  <c r="LD162" i="1"/>
  <c r="LC162" i="1"/>
  <c r="LB162" i="1"/>
  <c r="LA162" i="1"/>
  <c r="KN162" i="1" a="1"/>
  <c r="KN162" i="1" s="1"/>
  <c r="KE162" i="1" a="1"/>
  <c r="KE162" i="1" s="1"/>
  <c r="JW162" i="1"/>
  <c r="JV162" i="1"/>
  <c r="JU162" i="1"/>
  <c r="JT162" i="1"/>
  <c r="JS162" i="1"/>
  <c r="JP162" i="1"/>
  <c r="IJ162" i="1"/>
  <c r="IH162" i="1"/>
  <c r="IG162" i="1"/>
  <c r="CG162" i="1"/>
  <c r="BC162" i="1"/>
  <c r="BB162" i="1"/>
  <c r="BA162" i="1"/>
  <c r="AZ162" i="1"/>
  <c r="AY162" i="1"/>
  <c r="AX162" i="1"/>
  <c r="AH162" i="1"/>
  <c r="AG162" i="1"/>
  <c r="K162" i="1"/>
  <c r="K163" i="1" s="1"/>
  <c r="J162" i="1"/>
  <c r="J163" i="1" s="1"/>
  <c r="J164" i="1" s="1"/>
  <c r="J165" i="1" s="1"/>
  <c r="J166" i="1" s="1"/>
  <c r="J167" i="1" s="1"/>
  <c r="G162" i="1"/>
  <c r="A162" i="1"/>
  <c r="B163" i="1" s="1"/>
  <c r="AA161" i="1"/>
  <c r="Z161" i="1"/>
  <c r="Y161" i="1"/>
  <c r="A161" i="1"/>
  <c r="A160" i="1"/>
  <c r="AL159" i="1"/>
  <c r="AC159" i="1"/>
  <c r="A159" i="1"/>
  <c r="A158" i="1"/>
  <c r="DW157" i="1"/>
  <c r="DV157" i="1"/>
  <c r="A157" i="1"/>
  <c r="DW156" i="1"/>
  <c r="DV156" i="1"/>
  <c r="A156" i="1"/>
  <c r="DW155" i="1"/>
  <c r="DV155" i="1"/>
  <c r="CG155" i="1"/>
  <c r="CG156" i="1" s="1"/>
  <c r="CG157" i="1" s="1"/>
  <c r="CE155" i="1"/>
  <c r="CE156" i="1" s="1"/>
  <c r="CE157" i="1" s="1"/>
  <c r="CE158" i="1" s="1"/>
  <c r="CC155" i="1"/>
  <c r="CC156" i="1" s="1"/>
  <c r="CC157" i="1" s="1"/>
  <c r="CC158" i="1" s="1"/>
  <c r="AV155" i="1"/>
  <c r="AV156" i="1" s="1"/>
  <c r="AV157" i="1" s="1"/>
  <c r="AV158" i="1" s="1"/>
  <c r="AU155" i="1"/>
  <c r="AU156" i="1" s="1"/>
  <c r="AU157" i="1" s="1"/>
  <c r="AU158" i="1" s="1"/>
  <c r="AT155" i="1"/>
  <c r="AT156" i="1" s="1"/>
  <c r="AT157" i="1" s="1"/>
  <c r="AT158" i="1" s="1"/>
  <c r="AS155" i="1"/>
  <c r="AS156" i="1" s="1"/>
  <c r="AS157" i="1" s="1"/>
  <c r="AS158" i="1" s="1"/>
  <c r="AR155" i="1"/>
  <c r="AR156" i="1" s="1"/>
  <c r="AR157" i="1" s="1"/>
  <c r="AR158" i="1" s="1"/>
  <c r="AQ155" i="1"/>
  <c r="AQ156" i="1" s="1"/>
  <c r="AQ157" i="1" s="1"/>
  <c r="AQ158" i="1" s="1"/>
  <c r="AP155" i="1"/>
  <c r="AP156" i="1" s="1"/>
  <c r="AP157" i="1" s="1"/>
  <c r="AP158" i="1" s="1"/>
  <c r="AO155" i="1"/>
  <c r="AO156" i="1" s="1"/>
  <c r="AO157" i="1" s="1"/>
  <c r="AO158" i="1" s="1"/>
  <c r="A155" i="1"/>
  <c r="KM154" i="1"/>
  <c r="KM155" i="1" s="1"/>
  <c r="KM156" i="1" s="1"/>
  <c r="KM157" i="1" s="1"/>
  <c r="KM158" i="1" s="1"/>
  <c r="KL154" i="1"/>
  <c r="KL155" i="1" s="1"/>
  <c r="KL156" i="1" s="1"/>
  <c r="KL157" i="1" s="1"/>
  <c r="KL158" i="1" s="1"/>
  <c r="KK154" i="1"/>
  <c r="KK155" i="1" s="1"/>
  <c r="KK156" i="1" s="1"/>
  <c r="KK157" i="1" s="1"/>
  <c r="KK158" i="1" s="1"/>
  <c r="KJ154" i="1"/>
  <c r="KJ155" i="1" s="1"/>
  <c r="KJ156" i="1" s="1"/>
  <c r="KJ157" i="1" s="1"/>
  <c r="KJ158" i="1" s="1"/>
  <c r="KI154" i="1"/>
  <c r="KI155" i="1" s="1"/>
  <c r="KI156" i="1" s="1"/>
  <c r="KI157" i="1" s="1"/>
  <c r="KI158" i="1" s="1"/>
  <c r="KH154" i="1"/>
  <c r="KH155" i="1" s="1"/>
  <c r="KH156" i="1" s="1"/>
  <c r="KH157" i="1" s="1"/>
  <c r="KH158" i="1" s="1"/>
  <c r="KG154" i="1"/>
  <c r="KG155" i="1" s="1"/>
  <c r="KG156" i="1" s="1"/>
  <c r="KG157" i="1" s="1"/>
  <c r="KG158" i="1" s="1"/>
  <c r="KF154" i="1"/>
  <c r="KF155" i="1" s="1"/>
  <c r="DW154" i="1"/>
  <c r="DV154" i="1"/>
  <c r="DU154" i="1"/>
  <c r="AE154" i="1"/>
  <c r="AE155" i="1" s="1"/>
  <c r="AE156" i="1" s="1"/>
  <c r="AE157" i="1" s="1"/>
  <c r="AD154" i="1"/>
  <c r="AD155" i="1" s="1"/>
  <c r="AD156" i="1" s="1"/>
  <c r="AD157" i="1" s="1"/>
  <c r="AC154" i="1"/>
  <c r="AC155" i="1" s="1"/>
  <c r="AC156" i="1" s="1"/>
  <c r="AC157" i="1" s="1"/>
  <c r="AB154" i="1"/>
  <c r="AB155" i="1" s="1"/>
  <c r="AB156" i="1" s="1"/>
  <c r="AB157" i="1" s="1"/>
  <c r="AA154" i="1"/>
  <c r="AA155" i="1" s="1"/>
  <c r="AA156" i="1" s="1"/>
  <c r="AA157" i="1" s="1"/>
  <c r="Z154" i="1"/>
  <c r="Z155" i="1" s="1"/>
  <c r="Z156" i="1" s="1"/>
  <c r="Z157" i="1" s="1"/>
  <c r="Y154" i="1"/>
  <c r="Y155" i="1" s="1"/>
  <c r="Y156" i="1" s="1"/>
  <c r="Y157" i="1" s="1"/>
  <c r="W154" i="1"/>
  <c r="T154" i="1"/>
  <c r="T155" i="1" s="1"/>
  <c r="T156" i="1" s="1"/>
  <c r="T157" i="1" s="1"/>
  <c r="T158" i="1" s="1"/>
  <c r="S154" i="1"/>
  <c r="S155" i="1" s="1"/>
  <c r="MD155" i="1" s="1"/>
  <c r="R154" i="1"/>
  <c r="R155" i="1" s="1"/>
  <c r="R156" i="1" s="1"/>
  <c r="R157" i="1" s="1"/>
  <c r="R158" i="1" s="1"/>
  <c r="Q154" i="1"/>
  <c r="LQ154" i="1" s="1" a="1"/>
  <c r="LQ154" i="1" s="1"/>
  <c r="P154" i="1"/>
  <c r="P155" i="1" s="1"/>
  <c r="P156" i="1" s="1"/>
  <c r="P157" i="1" s="1"/>
  <c r="P158" i="1" s="1"/>
  <c r="O154" i="1"/>
  <c r="JW154" i="1" s="1"/>
  <c r="N154" i="1"/>
  <c r="JS154" i="1" s="1"/>
  <c r="M154" i="1"/>
  <c r="L154" i="1"/>
  <c r="I154" i="1"/>
  <c r="I155" i="1" s="1"/>
  <c r="I156" i="1" s="1"/>
  <c r="I157" i="1" s="1"/>
  <c r="I158" i="1" s="1"/>
  <c r="H154" i="1"/>
  <c r="BB154" i="1" s="1"/>
  <c r="A154" i="1"/>
  <c r="ML153" i="1" a="1"/>
  <c r="ML153" i="1" s="1"/>
  <c r="MK153" i="1" a="1"/>
  <c r="MK153" i="1" s="1"/>
  <c r="MJ153" i="1" a="1"/>
  <c r="MJ153" i="1" s="1"/>
  <c r="MI153" i="1" a="1"/>
  <c r="MI153" i="1" s="1"/>
  <c r="MH153" i="1" a="1"/>
  <c r="MH153" i="1" s="1"/>
  <c r="MG153" i="1" a="1"/>
  <c r="MG153" i="1" s="1"/>
  <c r="MF153" i="1" a="1"/>
  <c r="MF153" i="1" s="1"/>
  <c r="ME153" i="1" a="1"/>
  <c r="ME153" i="1" s="1"/>
  <c r="MD153" i="1"/>
  <c r="MB153" i="1" a="1"/>
  <c r="MB153" i="1" s="1"/>
  <c r="MA153" i="1" a="1"/>
  <c r="MA153" i="1" s="1"/>
  <c r="LZ153" i="1" a="1"/>
  <c r="LZ153" i="1" s="1"/>
  <c r="LY153" i="1" a="1"/>
  <c r="LY153" i="1" s="1"/>
  <c r="LJ153" i="1"/>
  <c r="LD153" i="1"/>
  <c r="LC153" i="1"/>
  <c r="LB153" i="1"/>
  <c r="LA153" i="1"/>
  <c r="KN153" i="1" a="1"/>
  <c r="KN153" i="1" s="1"/>
  <c r="KE153" i="1" a="1"/>
  <c r="KE153" i="1" s="1"/>
  <c r="JW153" i="1"/>
  <c r="JV153" i="1"/>
  <c r="JU153" i="1"/>
  <c r="JT153" i="1"/>
  <c r="JS153" i="1"/>
  <c r="JP153" i="1"/>
  <c r="IJ153" i="1"/>
  <c r="IH153" i="1"/>
  <c r="IG153" i="1"/>
  <c r="CG153" i="1"/>
  <c r="BC153" i="1"/>
  <c r="BB153" i="1"/>
  <c r="BA153" i="1"/>
  <c r="AZ153" i="1"/>
  <c r="AY153" i="1"/>
  <c r="AX153" i="1"/>
  <c r="AH153" i="1"/>
  <c r="AG153" i="1"/>
  <c r="K153" i="1"/>
  <c r="CF153" i="1" s="1"/>
  <c r="AJ153" i="1" s="1"/>
  <c r="J153" i="1"/>
  <c r="J154" i="1" s="1"/>
  <c r="J155" i="1" s="1"/>
  <c r="J156" i="1" s="1"/>
  <c r="J157" i="1" s="1"/>
  <c r="J158" i="1" s="1"/>
  <c r="G153" i="1"/>
  <c r="A153" i="1"/>
  <c r="B154" i="1" s="1"/>
  <c r="AA152" i="1"/>
  <c r="Z152" i="1"/>
  <c r="Y152" i="1"/>
  <c r="A152" i="1"/>
  <c r="A151" i="1"/>
  <c r="AL150" i="1"/>
  <c r="AC150" i="1"/>
  <c r="A150" i="1"/>
  <c r="A149" i="1"/>
  <c r="DW148" i="1"/>
  <c r="DV148" i="1"/>
  <c r="A148" i="1"/>
  <c r="DW147" i="1"/>
  <c r="DV147" i="1"/>
  <c r="A147" i="1"/>
  <c r="DW146" i="1"/>
  <c r="DV146" i="1"/>
  <c r="CG146" i="1"/>
  <c r="CG147" i="1" s="1"/>
  <c r="CG148" i="1" s="1"/>
  <c r="CE146" i="1"/>
  <c r="CE147" i="1" s="1"/>
  <c r="CE148" i="1" s="1"/>
  <c r="CE149" i="1" s="1"/>
  <c r="CC146" i="1"/>
  <c r="CC147" i="1" s="1"/>
  <c r="CC148" i="1" s="1"/>
  <c r="CC149" i="1" s="1"/>
  <c r="AV146" i="1"/>
  <c r="AV147" i="1" s="1"/>
  <c r="AV148" i="1" s="1"/>
  <c r="AV149" i="1" s="1"/>
  <c r="AU146" i="1"/>
  <c r="AU147" i="1" s="1"/>
  <c r="AU148" i="1" s="1"/>
  <c r="AU149" i="1" s="1"/>
  <c r="AT146" i="1"/>
  <c r="AT147" i="1" s="1"/>
  <c r="AT148" i="1" s="1"/>
  <c r="AT149" i="1" s="1"/>
  <c r="AS146" i="1"/>
  <c r="AS147" i="1" s="1"/>
  <c r="AS148" i="1" s="1"/>
  <c r="AS149" i="1" s="1"/>
  <c r="AR146" i="1"/>
  <c r="AR147" i="1" s="1"/>
  <c r="AR148" i="1" s="1"/>
  <c r="AR149" i="1" s="1"/>
  <c r="AQ146" i="1"/>
  <c r="AQ147" i="1" s="1"/>
  <c r="AQ148" i="1" s="1"/>
  <c r="AQ149" i="1" s="1"/>
  <c r="AP146" i="1"/>
  <c r="AP147" i="1" s="1"/>
  <c r="AP148" i="1" s="1"/>
  <c r="AP149" i="1" s="1"/>
  <c r="AO146" i="1"/>
  <c r="AO147" i="1" s="1"/>
  <c r="AO148" i="1" s="1"/>
  <c r="AO149" i="1" s="1"/>
  <c r="A146" i="1"/>
  <c r="KM145" i="1"/>
  <c r="KM146" i="1" s="1"/>
  <c r="KM147" i="1" s="1"/>
  <c r="KM148" i="1" s="1"/>
  <c r="KM149" i="1" s="1"/>
  <c r="KL145" i="1"/>
  <c r="KL146" i="1" s="1"/>
  <c r="KL147" i="1" s="1"/>
  <c r="KL148" i="1" s="1"/>
  <c r="KL149" i="1" s="1"/>
  <c r="KK145" i="1"/>
  <c r="KK146" i="1" s="1"/>
  <c r="KK147" i="1" s="1"/>
  <c r="KK148" i="1" s="1"/>
  <c r="KK149" i="1" s="1"/>
  <c r="KJ145" i="1"/>
  <c r="KJ146" i="1" s="1"/>
  <c r="KJ147" i="1" s="1"/>
  <c r="KJ148" i="1" s="1"/>
  <c r="KJ149" i="1" s="1"/>
  <c r="KI145" i="1"/>
  <c r="KI146" i="1" s="1"/>
  <c r="KI147" i="1" s="1"/>
  <c r="KI148" i="1" s="1"/>
  <c r="KI149" i="1" s="1"/>
  <c r="KH145" i="1"/>
  <c r="KH146" i="1" s="1"/>
  <c r="KH147" i="1" s="1"/>
  <c r="KH148" i="1" s="1"/>
  <c r="KH149" i="1" s="1"/>
  <c r="KG145" i="1"/>
  <c r="KG146" i="1" s="1"/>
  <c r="KG147" i="1" s="1"/>
  <c r="KG148" i="1" s="1"/>
  <c r="KG149" i="1" s="1"/>
  <c r="KF145" i="1"/>
  <c r="KF146" i="1" s="1"/>
  <c r="KF147" i="1" s="1"/>
  <c r="KF148" i="1" s="1"/>
  <c r="DW145" i="1"/>
  <c r="DV145" i="1"/>
  <c r="DU145" i="1"/>
  <c r="AE145" i="1"/>
  <c r="AE146" i="1" s="1"/>
  <c r="AE147" i="1" s="1"/>
  <c r="AE148" i="1" s="1"/>
  <c r="AD145" i="1"/>
  <c r="AD146" i="1" s="1"/>
  <c r="AD147" i="1" s="1"/>
  <c r="AD148" i="1" s="1"/>
  <c r="AC145" i="1"/>
  <c r="AC146" i="1" s="1"/>
  <c r="AC147" i="1" s="1"/>
  <c r="AC148" i="1" s="1"/>
  <c r="AB145" i="1"/>
  <c r="AB146" i="1" s="1"/>
  <c r="AB147" i="1" s="1"/>
  <c r="AB148" i="1" s="1"/>
  <c r="AA145" i="1"/>
  <c r="AA146" i="1" s="1"/>
  <c r="AA147" i="1" s="1"/>
  <c r="AA148" i="1" s="1"/>
  <c r="Z145" i="1"/>
  <c r="Z146" i="1" s="1"/>
  <c r="Z147" i="1" s="1"/>
  <c r="Z148" i="1" s="1"/>
  <c r="Y145" i="1"/>
  <c r="Y146" i="1" s="1"/>
  <c r="Y147" i="1" s="1"/>
  <c r="Y148" i="1" s="1"/>
  <c r="W145" i="1"/>
  <c r="W146" i="1" s="1"/>
  <c r="T145" i="1"/>
  <c r="T146" i="1" s="1"/>
  <c r="T147" i="1" s="1"/>
  <c r="T148" i="1" s="1"/>
  <c r="T149" i="1" s="1"/>
  <c r="S145" i="1"/>
  <c r="MD145" i="1" s="1"/>
  <c r="R145" i="1"/>
  <c r="R146" i="1" s="1"/>
  <c r="R147" i="1" s="1"/>
  <c r="R148" i="1" s="1"/>
  <c r="R149" i="1" s="1"/>
  <c r="Q145" i="1"/>
  <c r="LQ145" i="1" s="1" a="1"/>
  <c r="LQ145" i="1" s="1"/>
  <c r="P145" i="1"/>
  <c r="P146" i="1" s="1"/>
  <c r="P147" i="1" s="1"/>
  <c r="P148" i="1" s="1"/>
  <c r="P149" i="1" s="1"/>
  <c r="O145" i="1"/>
  <c r="O146" i="1" s="1"/>
  <c r="JV146" i="1" s="1"/>
  <c r="N145" i="1"/>
  <c r="N146" i="1" s="1"/>
  <c r="M145" i="1"/>
  <c r="IJ145" i="1" s="1"/>
  <c r="L145" i="1"/>
  <c r="JP145" i="1" s="1"/>
  <c r="I145" i="1"/>
  <c r="I146" i="1" s="1"/>
  <c r="I147" i="1" s="1"/>
  <c r="I148" i="1" s="1"/>
  <c r="I149" i="1" s="1"/>
  <c r="H145" i="1"/>
  <c r="AX145" i="1" s="1"/>
  <c r="A145" i="1"/>
  <c r="ML144" i="1" a="1"/>
  <c r="ML144" i="1" s="1"/>
  <c r="MK144" i="1" a="1"/>
  <c r="MK144" i="1" s="1"/>
  <c r="MJ144" i="1" a="1"/>
  <c r="MJ144" i="1" s="1"/>
  <c r="MI144" i="1" a="1"/>
  <c r="MI144" i="1" s="1"/>
  <c r="MH144" i="1" a="1"/>
  <c r="MH144" i="1" s="1"/>
  <c r="MG144" i="1" a="1"/>
  <c r="MG144" i="1" s="1"/>
  <c r="MF144" i="1" a="1"/>
  <c r="MF144" i="1" s="1"/>
  <c r="ME144" i="1" a="1"/>
  <c r="ME144" i="1" s="1"/>
  <c r="MD144" i="1"/>
  <c r="MB144" i="1" a="1"/>
  <c r="MB144" i="1" s="1"/>
  <c r="MA144" i="1" a="1"/>
  <c r="MA144" i="1" s="1"/>
  <c r="LZ144" i="1" a="1"/>
  <c r="LZ144" i="1" s="1"/>
  <c r="LY144" i="1" a="1"/>
  <c r="LY144" i="1" s="1"/>
  <c r="LJ144" i="1"/>
  <c r="LD144" i="1"/>
  <c r="LC144" i="1"/>
  <c r="LB144" i="1"/>
  <c r="LA144" i="1"/>
  <c r="KN144" i="1" a="1"/>
  <c r="KN144" i="1" s="1"/>
  <c r="KE144" i="1" a="1"/>
  <c r="KE144" i="1" s="1"/>
  <c r="JW144" i="1"/>
  <c r="JV144" i="1"/>
  <c r="JU144" i="1"/>
  <c r="JT144" i="1"/>
  <c r="JS144" i="1"/>
  <c r="JP144" i="1"/>
  <c r="IJ144" i="1"/>
  <c r="IH144" i="1"/>
  <c r="IG144" i="1"/>
  <c r="CG144" i="1"/>
  <c r="BC144" i="1"/>
  <c r="BB144" i="1"/>
  <c r="BA144" i="1"/>
  <c r="AZ144" i="1"/>
  <c r="AY144" i="1"/>
  <c r="AX144" i="1"/>
  <c r="AH144" i="1"/>
  <c r="AG144" i="1"/>
  <c r="K144" i="1"/>
  <c r="J144" i="1"/>
  <c r="J145" i="1" s="1"/>
  <c r="J146" i="1" s="1"/>
  <c r="J147" i="1" s="1"/>
  <c r="J148" i="1" s="1"/>
  <c r="J149" i="1" s="1"/>
  <c r="G144" i="1"/>
  <c r="A144" i="1"/>
  <c r="B145" i="1" s="1"/>
  <c r="AA143" i="1"/>
  <c r="Z143" i="1"/>
  <c r="Y143" i="1"/>
  <c r="A143" i="1"/>
  <c r="A142" i="1"/>
  <c r="AL141" i="1"/>
  <c r="AC141" i="1"/>
  <c r="A141" i="1"/>
  <c r="A140" i="1"/>
  <c r="DW139" i="1"/>
  <c r="DV139" i="1"/>
  <c r="A139" i="1"/>
  <c r="DW138" i="1"/>
  <c r="DV138" i="1"/>
  <c r="A138" i="1"/>
  <c r="DW137" i="1"/>
  <c r="DV137" i="1"/>
  <c r="CG137" i="1"/>
  <c r="CG138" i="1" s="1"/>
  <c r="CG139" i="1" s="1"/>
  <c r="CE137" i="1"/>
  <c r="CE138" i="1" s="1"/>
  <c r="CE139" i="1" s="1"/>
  <c r="CE140" i="1" s="1"/>
  <c r="CC137" i="1"/>
  <c r="CC138" i="1" s="1"/>
  <c r="CC139" i="1" s="1"/>
  <c r="CC140" i="1" s="1"/>
  <c r="AV137" i="1"/>
  <c r="AV138" i="1" s="1"/>
  <c r="AV139" i="1" s="1"/>
  <c r="AV140" i="1" s="1"/>
  <c r="AU137" i="1"/>
  <c r="AU138" i="1" s="1"/>
  <c r="AU139" i="1" s="1"/>
  <c r="AU140" i="1" s="1"/>
  <c r="AT137" i="1"/>
  <c r="AT138" i="1" s="1"/>
  <c r="AT139" i="1" s="1"/>
  <c r="AT140" i="1" s="1"/>
  <c r="AS137" i="1"/>
  <c r="AS138" i="1" s="1"/>
  <c r="AS139" i="1" s="1"/>
  <c r="AS140" i="1" s="1"/>
  <c r="AR137" i="1"/>
  <c r="AR138" i="1" s="1"/>
  <c r="AR139" i="1" s="1"/>
  <c r="AR140" i="1" s="1"/>
  <c r="AQ137" i="1"/>
  <c r="AQ138" i="1" s="1"/>
  <c r="AQ139" i="1" s="1"/>
  <c r="AQ140" i="1" s="1"/>
  <c r="AP137" i="1"/>
  <c r="AP138" i="1" s="1"/>
  <c r="AP139" i="1" s="1"/>
  <c r="AP140" i="1" s="1"/>
  <c r="AO137" i="1"/>
  <c r="AO138" i="1" s="1"/>
  <c r="AO139" i="1" s="1"/>
  <c r="AO140" i="1" s="1"/>
  <c r="A137" i="1"/>
  <c r="KM136" i="1"/>
  <c r="KM137" i="1" s="1"/>
  <c r="KM138" i="1" s="1"/>
  <c r="KM139" i="1" s="1"/>
  <c r="KM140" i="1" s="1"/>
  <c r="KL136" i="1"/>
  <c r="KL137" i="1" s="1"/>
  <c r="KL138" i="1" s="1"/>
  <c r="KL139" i="1" s="1"/>
  <c r="KL140" i="1" s="1"/>
  <c r="KK136" i="1"/>
  <c r="KK137" i="1" s="1"/>
  <c r="KK138" i="1" s="1"/>
  <c r="KK139" i="1" s="1"/>
  <c r="KK140" i="1" s="1"/>
  <c r="KJ136" i="1"/>
  <c r="KJ137" i="1" s="1"/>
  <c r="KJ138" i="1" s="1"/>
  <c r="KJ139" i="1" s="1"/>
  <c r="KJ140" i="1" s="1"/>
  <c r="KI136" i="1"/>
  <c r="KI137" i="1" s="1"/>
  <c r="KI138" i="1" s="1"/>
  <c r="KI139" i="1" s="1"/>
  <c r="KI140" i="1" s="1"/>
  <c r="KH136" i="1"/>
  <c r="KH137" i="1" s="1"/>
  <c r="KH138" i="1" s="1"/>
  <c r="KH139" i="1" s="1"/>
  <c r="KH140" i="1" s="1"/>
  <c r="KG136" i="1"/>
  <c r="KG137" i="1" s="1"/>
  <c r="KG138" i="1" s="1"/>
  <c r="KG139" i="1" s="1"/>
  <c r="KG140" i="1" s="1"/>
  <c r="KF136" i="1"/>
  <c r="DW136" i="1"/>
  <c r="DV136" i="1"/>
  <c r="DU136" i="1"/>
  <c r="AE136" i="1"/>
  <c r="AE137" i="1" s="1"/>
  <c r="AE138" i="1" s="1"/>
  <c r="AE139" i="1" s="1"/>
  <c r="AD136" i="1"/>
  <c r="AD137" i="1" s="1"/>
  <c r="AD138" i="1" s="1"/>
  <c r="AD139" i="1" s="1"/>
  <c r="AC136" i="1"/>
  <c r="AC137" i="1" s="1"/>
  <c r="AC138" i="1" s="1"/>
  <c r="AC139" i="1" s="1"/>
  <c r="AB136" i="1"/>
  <c r="AB137" i="1" s="1"/>
  <c r="AB138" i="1" s="1"/>
  <c r="AB139" i="1" s="1"/>
  <c r="AA136" i="1"/>
  <c r="AA137" i="1" s="1"/>
  <c r="AA138" i="1" s="1"/>
  <c r="AA139" i="1" s="1"/>
  <c r="Z136" i="1"/>
  <c r="Z137" i="1" s="1"/>
  <c r="Z138" i="1" s="1"/>
  <c r="Z139" i="1" s="1"/>
  <c r="Y136" i="1"/>
  <c r="Y137" i="1" s="1"/>
  <c r="Y138" i="1" s="1"/>
  <c r="Y139" i="1" s="1"/>
  <c r="W136" i="1"/>
  <c r="T136" i="1"/>
  <c r="T137" i="1" s="1"/>
  <c r="T138" i="1" s="1"/>
  <c r="T139" i="1" s="1"/>
  <c r="T140" i="1" s="1"/>
  <c r="S136" i="1"/>
  <c r="R136" i="1"/>
  <c r="R137" i="1" s="1"/>
  <c r="R138" i="1" s="1"/>
  <c r="R139" i="1" s="1"/>
  <c r="R140" i="1" s="1"/>
  <c r="Q136" i="1"/>
  <c r="LQ136" i="1" s="1" a="1"/>
  <c r="LQ136" i="1" s="1"/>
  <c r="P136" i="1"/>
  <c r="P137" i="1" s="1"/>
  <c r="P138" i="1" s="1"/>
  <c r="P139" i="1" s="1"/>
  <c r="P140" i="1" s="1"/>
  <c r="O136" i="1"/>
  <c r="O137" i="1" s="1"/>
  <c r="N136" i="1"/>
  <c r="M136" i="1"/>
  <c r="LA136" i="1" s="1"/>
  <c r="L136" i="1"/>
  <c r="JP136" i="1" s="1"/>
  <c r="I136" i="1"/>
  <c r="I137" i="1" s="1"/>
  <c r="I138" i="1" s="1"/>
  <c r="I139" i="1" s="1"/>
  <c r="I140" i="1" s="1"/>
  <c r="H136" i="1"/>
  <c r="AX136" i="1" s="1"/>
  <c r="A136" i="1"/>
  <c r="ML135" i="1" a="1"/>
  <c r="ML135" i="1" s="1"/>
  <c r="MK135" i="1" a="1"/>
  <c r="MK135" i="1" s="1"/>
  <c r="MJ135" i="1" a="1"/>
  <c r="MJ135" i="1" s="1"/>
  <c r="MI135" i="1" a="1"/>
  <c r="MI135" i="1" s="1"/>
  <c r="MH135" i="1" a="1"/>
  <c r="MH135" i="1" s="1"/>
  <c r="MG135" i="1" a="1"/>
  <c r="MG135" i="1" s="1"/>
  <c r="MF135" i="1" a="1"/>
  <c r="MF135" i="1" s="1"/>
  <c r="ME135" i="1" a="1"/>
  <c r="ME135" i="1" s="1"/>
  <c r="MD135" i="1"/>
  <c r="MB135" i="1" a="1"/>
  <c r="MB135" i="1" s="1"/>
  <c r="MA135" i="1" a="1"/>
  <c r="MA135" i="1" s="1"/>
  <c r="LZ135" i="1" a="1"/>
  <c r="LZ135" i="1" s="1"/>
  <c r="LY135" i="1" a="1"/>
  <c r="LY135" i="1" s="1"/>
  <c r="LJ135" i="1"/>
  <c r="LD135" i="1"/>
  <c r="LC135" i="1"/>
  <c r="LB135" i="1"/>
  <c r="LA135" i="1"/>
  <c r="KN135" i="1" a="1"/>
  <c r="KN135" i="1" s="1"/>
  <c r="KE135" i="1" a="1"/>
  <c r="KE135" i="1" s="1"/>
  <c r="JW135" i="1"/>
  <c r="JV135" i="1"/>
  <c r="JU135" i="1"/>
  <c r="JT135" i="1"/>
  <c r="JS135" i="1"/>
  <c r="JP135" i="1"/>
  <c r="IJ135" i="1"/>
  <c r="IH135" i="1"/>
  <c r="IG135" i="1"/>
  <c r="CG135" i="1"/>
  <c r="BC135" i="1"/>
  <c r="BB135" i="1"/>
  <c r="BA135" i="1"/>
  <c r="AZ135" i="1"/>
  <c r="AY135" i="1"/>
  <c r="AX135" i="1"/>
  <c r="AH135" i="1"/>
  <c r="AG135" i="1"/>
  <c r="K135" i="1"/>
  <c r="J135" i="1"/>
  <c r="J136" i="1" s="1"/>
  <c r="J137" i="1" s="1"/>
  <c r="J138" i="1" s="1"/>
  <c r="J139" i="1" s="1"/>
  <c r="J140" i="1" s="1"/>
  <c r="G135" i="1"/>
  <c r="A135" i="1"/>
  <c r="B136" i="1" s="1"/>
  <c r="AA134" i="1"/>
  <c r="Z134" i="1"/>
  <c r="Y134" i="1"/>
  <c r="A134" i="1"/>
  <c r="A133" i="1"/>
  <c r="K284" i="1"/>
  <c r="J284" i="1"/>
  <c r="K283" i="1"/>
  <c r="J283" i="1"/>
  <c r="K282" i="1"/>
  <c r="J282" i="1"/>
  <c r="K281" i="1"/>
  <c r="J281" i="1"/>
  <c r="AL286" i="1"/>
  <c r="A286" i="1"/>
  <c r="MM284" i="1"/>
  <c r="MD284" i="1"/>
  <c r="MC284" i="1"/>
  <c r="IK284" i="1" a="1"/>
  <c r="IK284" i="1" s="1"/>
  <c r="JV284" i="1"/>
  <c r="JP284" i="1"/>
  <c r="G284" i="1"/>
  <c r="A284" i="1"/>
  <c r="MM283" i="1"/>
  <c r="MD283" i="1"/>
  <c r="MC283" i="1"/>
  <c r="LA283" i="1"/>
  <c r="JW283" i="1"/>
  <c r="IK283" i="1" a="1"/>
  <c r="IK283" i="1" s="1"/>
  <c r="ME283" i="1" a="1"/>
  <c r="ME283" i="1" s="1"/>
  <c r="JV283" i="1"/>
  <c r="JS283" i="1"/>
  <c r="LC283" i="1"/>
  <c r="JP283" i="1"/>
  <c r="BC283" i="1"/>
  <c r="G283" i="1"/>
  <c r="A283" i="1"/>
  <c r="MM282" i="1"/>
  <c r="MD282" i="1"/>
  <c r="MC282" i="1"/>
  <c r="IK282" i="1" a="1"/>
  <c r="IK282" i="1" s="1"/>
  <c r="AH282" i="1"/>
  <c r="MI282" i="1" a="1"/>
  <c r="MI282" i="1" s="1"/>
  <c r="JU282" i="1"/>
  <c r="LR282" i="1"/>
  <c r="JP282" i="1"/>
  <c r="G282" i="1"/>
  <c r="A282" i="1"/>
  <c r="MM281" i="1"/>
  <c r="MD281" i="1"/>
  <c r="MC281" i="1"/>
  <c r="LR281" i="1"/>
  <c r="LL281" i="1"/>
  <c r="LB281" i="1"/>
  <c r="IK281" i="1" a="1"/>
  <c r="IK281" i="1" s="1"/>
  <c r="CE282" i="1"/>
  <c r="CE283" i="1" s="1"/>
  <c r="CE284" i="1" s="1"/>
  <c r="CE285" i="1" s="1"/>
  <c r="CG285" i="1" s="1"/>
  <c r="CD282" i="1"/>
  <c r="CD283" i="1" s="1"/>
  <c r="CD284" i="1" s="1"/>
  <c r="CD285" i="1" s="1"/>
  <c r="CC282" i="1"/>
  <c r="CC283" i="1" s="1"/>
  <c r="CC284" i="1" s="1"/>
  <c r="CC285" i="1" s="1"/>
  <c r="AH281" i="1"/>
  <c r="MI281" i="1" a="1"/>
  <c r="MI281" i="1" s="1"/>
  <c r="JW281" i="1"/>
  <c r="JP281" i="1"/>
  <c r="G281" i="1"/>
  <c r="A281" i="1"/>
  <c r="A280" i="1"/>
  <c r="LI136" i="1" l="1"/>
  <c r="LF154" i="1"/>
  <c r="LM145" i="1"/>
  <c r="CF163" i="1"/>
  <c r="AJ163" i="1" s="1"/>
  <c r="MK136" i="1" a="1"/>
  <c r="MK136" i="1" s="1"/>
  <c r="LP136" i="1" a="1"/>
  <c r="LP136" i="1" s="1"/>
  <c r="ML145" i="1" a="1"/>
  <c r="ML145" i="1" s="1"/>
  <c r="LP145" i="1" a="1"/>
  <c r="LP145" i="1" s="1"/>
  <c r="MF154" i="1" a="1"/>
  <c r="MF154" i="1" s="1"/>
  <c r="LP154" i="1" a="1"/>
  <c r="LP154" i="1" s="1"/>
  <c r="Q164" i="1"/>
  <c r="LP163" i="1" a="1"/>
  <c r="LP163" i="1" s="1"/>
  <c r="CF162" i="1"/>
  <c r="AJ162" i="1" s="1"/>
  <c r="D162" i="1"/>
  <c r="AI162" i="1"/>
  <c r="ME145" i="1" a="1"/>
  <c r="ME145" i="1" s="1"/>
  <c r="G163" i="1"/>
  <c r="LC163" i="1"/>
  <c r="H137" i="1"/>
  <c r="AZ137" i="1" s="1"/>
  <c r="MG145" i="1" a="1"/>
  <c r="MG145" i="1" s="1"/>
  <c r="CJ154" i="1"/>
  <c r="LY154" i="1" a="1"/>
  <c r="LY154" i="1" s="1"/>
  <c r="CJ163" i="1"/>
  <c r="CJ164" i="1" s="1"/>
  <c r="CJ165" i="1" s="1"/>
  <c r="CJ166" i="1" s="1"/>
  <c r="CJ167" i="1" s="1"/>
  <c r="JW136" i="1"/>
  <c r="JS145" i="1"/>
  <c r="AY154" i="1"/>
  <c r="JW145" i="1"/>
  <c r="LZ145" i="1" a="1"/>
  <c r="LZ145" i="1" s="1"/>
  <c r="AI163" i="1"/>
  <c r="CJ145" i="1"/>
  <c r="AY136" i="1"/>
  <c r="LZ136" i="1" a="1"/>
  <c r="LZ136" i="1" s="1"/>
  <c r="BB145" i="1"/>
  <c r="KA145" i="1"/>
  <c r="MI145" i="1" a="1"/>
  <c r="MI145" i="1" s="1"/>
  <c r="MA154" i="1" a="1"/>
  <c r="MA154" i="1" s="1"/>
  <c r="MA163" i="1" a="1"/>
  <c r="MA163" i="1" s="1"/>
  <c r="AZ136" i="1"/>
  <c r="MA136" i="1" a="1"/>
  <c r="MA136" i="1" s="1"/>
  <c r="KO145" i="1"/>
  <c r="MK145" i="1" a="1"/>
  <c r="MK145" i="1" s="1"/>
  <c r="MF163" i="1" a="1"/>
  <c r="MF163" i="1" s="1"/>
  <c r="ME136" i="1" a="1"/>
  <c r="ME136" i="1" s="1"/>
  <c r="G145" i="1"/>
  <c r="LA145" i="1"/>
  <c r="MJ163" i="1" a="1"/>
  <c r="MJ163" i="1" s="1"/>
  <c r="AH145" i="1"/>
  <c r="MF136" i="1" a="1"/>
  <c r="MF136" i="1" s="1"/>
  <c r="H146" i="1"/>
  <c r="H147" i="1" s="1"/>
  <c r="N155" i="1"/>
  <c r="JS155" i="1" s="1"/>
  <c r="AG163" i="1"/>
  <c r="KE136" i="1" a="1"/>
  <c r="KE136" i="1" s="1"/>
  <c r="MI136" i="1" a="1"/>
  <c r="MI136" i="1" s="1"/>
  <c r="IG145" i="1"/>
  <c r="AG145" i="1"/>
  <c r="JV136" i="1"/>
  <c r="MJ136" i="1" a="1"/>
  <c r="MJ136" i="1" s="1"/>
  <c r="IH145" i="1"/>
  <c r="MB145" i="1" a="1"/>
  <c r="MB145" i="1" s="1"/>
  <c r="JT154" i="1"/>
  <c r="CJ136" i="1"/>
  <c r="KS136" i="1"/>
  <c r="CF135" i="1"/>
  <c r="AJ135" i="1" s="1"/>
  <c r="AI135" i="1"/>
  <c r="D135" i="1"/>
  <c r="K136" i="1"/>
  <c r="CF136" i="1" s="1"/>
  <c r="AJ136" i="1" s="1"/>
  <c r="S137" i="1"/>
  <c r="MD136" i="1"/>
  <c r="KU136" i="1"/>
  <c r="KF137" i="1"/>
  <c r="LL136" i="1"/>
  <c r="KV136" i="1"/>
  <c r="JZ136" i="1"/>
  <c r="LJ136" i="1"/>
  <c r="KT136" i="1"/>
  <c r="JX136" i="1"/>
  <c r="LH136" i="1"/>
  <c r="KZ136" i="1"/>
  <c r="KR136" i="1"/>
  <c r="KD136" i="1"/>
  <c r="LO136" i="1"/>
  <c r="LG136" i="1"/>
  <c r="KY136" i="1"/>
  <c r="KQ136" i="1"/>
  <c r="KC136" i="1"/>
  <c r="LN136" i="1"/>
  <c r="LF136" i="1"/>
  <c r="KX136" i="1"/>
  <c r="KP136" i="1"/>
  <c r="KB136" i="1"/>
  <c r="CI136" i="1"/>
  <c r="B137" i="1"/>
  <c r="LM136" i="1"/>
  <c r="LE136" i="1"/>
  <c r="KO136" i="1"/>
  <c r="KA136" i="1"/>
  <c r="LD136" i="1"/>
  <c r="AG136" i="1"/>
  <c r="LB136" i="1"/>
  <c r="IJ136" i="1"/>
  <c r="M137" i="1"/>
  <c r="IH136" i="1"/>
  <c r="IG136" i="1"/>
  <c r="AH136" i="1"/>
  <c r="W137" i="1"/>
  <c r="LC136" i="1"/>
  <c r="O138" i="1"/>
  <c r="JV137" i="1"/>
  <c r="JY136" i="1"/>
  <c r="LK136" i="1"/>
  <c r="JW137" i="1"/>
  <c r="BA136" i="1"/>
  <c r="JS136" i="1"/>
  <c r="MB136" i="1" a="1"/>
  <c r="MB136" i="1" s="1"/>
  <c r="MG136" i="1" a="1"/>
  <c r="MG136" i="1" s="1"/>
  <c r="L137" i="1"/>
  <c r="BB136" i="1"/>
  <c r="JT136" i="1"/>
  <c r="BC136" i="1"/>
  <c r="JU136" i="1"/>
  <c r="LY136" i="1" a="1"/>
  <c r="LY136" i="1" s="1"/>
  <c r="MH136" i="1" a="1"/>
  <c r="MH136" i="1" s="1"/>
  <c r="ML136" i="1" a="1"/>
  <c r="ML136" i="1" s="1"/>
  <c r="N137" i="1"/>
  <c r="Q137" i="1"/>
  <c r="KS145" i="1"/>
  <c r="L146" i="1"/>
  <c r="W147" i="1"/>
  <c r="N147" i="1"/>
  <c r="JU146" i="1"/>
  <c r="JT146" i="1"/>
  <c r="JS146" i="1"/>
  <c r="K145" i="1"/>
  <c r="CF145" i="1" s="1"/>
  <c r="CF144" i="1"/>
  <c r="AJ144" i="1" s="1"/>
  <c r="AI144" i="1"/>
  <c r="D144" i="1"/>
  <c r="O147" i="1"/>
  <c r="JW146" i="1"/>
  <c r="LE145" i="1"/>
  <c r="LH145" i="1"/>
  <c r="KZ145" i="1"/>
  <c r="KR145" i="1"/>
  <c r="KD145" i="1"/>
  <c r="LO145" i="1"/>
  <c r="LG145" i="1"/>
  <c r="KY145" i="1"/>
  <c r="KQ145" i="1"/>
  <c r="KC145" i="1"/>
  <c r="LN145" i="1"/>
  <c r="LF145" i="1"/>
  <c r="KX145" i="1"/>
  <c r="KP145" i="1"/>
  <c r="KB145" i="1"/>
  <c r="CI145" i="1"/>
  <c r="LL145" i="1"/>
  <c r="KV145" i="1"/>
  <c r="JZ145" i="1"/>
  <c r="LK145" i="1"/>
  <c r="KU145" i="1"/>
  <c r="JY145" i="1"/>
  <c r="LJ145" i="1"/>
  <c r="KT145" i="1"/>
  <c r="JX145" i="1"/>
  <c r="LI145" i="1"/>
  <c r="KE147" i="1" a="1"/>
  <c r="KE147" i="1" s="1"/>
  <c r="BC145" i="1"/>
  <c r="BA145" i="1"/>
  <c r="AZ145" i="1"/>
  <c r="AY145" i="1"/>
  <c r="KE145" i="1" a="1"/>
  <c r="KE145" i="1" s="1"/>
  <c r="B146" i="1"/>
  <c r="LB145" i="1"/>
  <c r="Q146" i="1"/>
  <c r="KF149" i="1"/>
  <c r="KE149" i="1" s="1" a="1"/>
  <c r="KE149" i="1" s="1"/>
  <c r="KE148" i="1" a="1"/>
  <c r="KE148" i="1" s="1"/>
  <c r="LC145" i="1"/>
  <c r="MA145" i="1" a="1"/>
  <c r="MA145" i="1" s="1"/>
  <c r="MF145" i="1" a="1"/>
  <c r="MF145" i="1" s="1"/>
  <c r="MJ145" i="1" a="1"/>
  <c r="MJ145" i="1" s="1"/>
  <c r="LD145" i="1"/>
  <c r="S146" i="1"/>
  <c r="KE146" i="1" a="1"/>
  <c r="KE146" i="1" s="1"/>
  <c r="JT145" i="1"/>
  <c r="M146" i="1"/>
  <c r="JU145" i="1"/>
  <c r="LY145" i="1" a="1"/>
  <c r="LY145" i="1" s="1"/>
  <c r="MH145" i="1" a="1"/>
  <c r="MH145" i="1" s="1"/>
  <c r="JV145" i="1"/>
  <c r="KA154" i="1"/>
  <c r="KD154" i="1"/>
  <c r="B155" i="1"/>
  <c r="LL154" i="1"/>
  <c r="KV154" i="1"/>
  <c r="JZ154" i="1"/>
  <c r="LJ154" i="1"/>
  <c r="KT154" i="1"/>
  <c r="JX154" i="1"/>
  <c r="LO154" i="1"/>
  <c r="LE154" i="1"/>
  <c r="KS154" i="1"/>
  <c r="KC154" i="1"/>
  <c r="LN154" i="1"/>
  <c r="KR154" i="1"/>
  <c r="KB154" i="1"/>
  <c r="LK154" i="1"/>
  <c r="KZ154" i="1"/>
  <c r="KP154" i="1"/>
  <c r="JY154" i="1"/>
  <c r="LI154" i="1"/>
  <c r="KY154" i="1"/>
  <c r="KO154" i="1"/>
  <c r="LH154" i="1"/>
  <c r="KX154" i="1"/>
  <c r="LG154" i="1"/>
  <c r="CI154" i="1"/>
  <c r="LD154" i="1"/>
  <c r="LB154" i="1"/>
  <c r="M155" i="1"/>
  <c r="IH154" i="1"/>
  <c r="AH154" i="1"/>
  <c r="LC154" i="1"/>
  <c r="IG154" i="1"/>
  <c r="AG154" i="1"/>
  <c r="IJ154" i="1"/>
  <c r="W155" i="1"/>
  <c r="KF156" i="1"/>
  <c r="KE155" i="1" a="1"/>
  <c r="KE155" i="1" s="1"/>
  <c r="KQ154" i="1"/>
  <c r="KU154" i="1"/>
  <c r="LA154" i="1"/>
  <c r="LM154" i="1"/>
  <c r="BA154" i="1"/>
  <c r="H155" i="1"/>
  <c r="AZ154" i="1"/>
  <c r="AX154" i="1"/>
  <c r="BC154" i="1"/>
  <c r="MK154" i="1" a="1"/>
  <c r="MK154" i="1" s="1"/>
  <c r="MG154" i="1" a="1"/>
  <c r="MG154" i="1" s="1"/>
  <c r="MB154" i="1" a="1"/>
  <c r="MB154" i="1" s="1"/>
  <c r="MJ154" i="1" a="1"/>
  <c r="MJ154" i="1" s="1"/>
  <c r="Q155" i="1"/>
  <c r="JU154" i="1"/>
  <c r="KE154" i="1" a="1"/>
  <c r="KE154" i="1" s="1"/>
  <c r="MI154" i="1" a="1"/>
  <c r="MI154" i="1" s="1"/>
  <c r="O155" i="1"/>
  <c r="JV154" i="1"/>
  <c r="K154" i="1"/>
  <c r="CF154" i="1" s="1"/>
  <c r="MD154" i="1"/>
  <c r="ML154" i="1" a="1"/>
  <c r="ML154" i="1" s="1"/>
  <c r="L155" i="1"/>
  <c r="JP154" i="1"/>
  <c r="ME154" i="1" a="1"/>
  <c r="ME154" i="1" s="1"/>
  <c r="S156" i="1"/>
  <c r="D153" i="1"/>
  <c r="AI153" i="1"/>
  <c r="LZ154" i="1" a="1"/>
  <c r="LZ154" i="1" s="1"/>
  <c r="MH154" i="1" a="1"/>
  <c r="MH154" i="1" s="1"/>
  <c r="KW162" i="1"/>
  <c r="AY163" i="1"/>
  <c r="H164" i="1"/>
  <c r="AX163" i="1"/>
  <c r="BC163" i="1"/>
  <c r="BB163" i="1"/>
  <c r="BA163" i="1"/>
  <c r="AZ163" i="1"/>
  <c r="LJ163" i="1"/>
  <c r="KT163" i="1"/>
  <c r="JX163" i="1"/>
  <c r="LI163" i="1"/>
  <c r="KS163" i="1"/>
  <c r="LH163" i="1"/>
  <c r="KZ163" i="1"/>
  <c r="KR163" i="1"/>
  <c r="KD163" i="1"/>
  <c r="LO163" i="1"/>
  <c r="LG163" i="1"/>
  <c r="KY163" i="1"/>
  <c r="KQ163" i="1"/>
  <c r="KC163" i="1"/>
  <c r="LN163" i="1"/>
  <c r="LF163" i="1"/>
  <c r="KX163" i="1"/>
  <c r="KP163" i="1"/>
  <c r="KB163" i="1"/>
  <c r="CI163" i="1"/>
  <c r="B164" i="1"/>
  <c r="LM163" i="1"/>
  <c r="LE163" i="1"/>
  <c r="KO163" i="1"/>
  <c r="KA163" i="1"/>
  <c r="LL163" i="1"/>
  <c r="KV163" i="1"/>
  <c r="JZ163" i="1"/>
  <c r="JY163" i="1"/>
  <c r="KF164" i="1"/>
  <c r="KE163" i="1" a="1"/>
  <c r="KE163" i="1" s="1"/>
  <c r="KU163" i="1"/>
  <c r="N164" i="1"/>
  <c r="JU163" i="1"/>
  <c r="JT163" i="1"/>
  <c r="JS163" i="1"/>
  <c r="LK163" i="1"/>
  <c r="D163" i="1"/>
  <c r="K164" i="1"/>
  <c r="AH163" i="1"/>
  <c r="LD163" i="1"/>
  <c r="S164" i="1"/>
  <c r="IG163" i="1"/>
  <c r="MB163" i="1" a="1"/>
  <c r="MB163" i="1" s="1"/>
  <c r="MG163" i="1" a="1"/>
  <c r="MG163" i="1" s="1"/>
  <c r="MK163" i="1" a="1"/>
  <c r="MK163" i="1" s="1"/>
  <c r="L164" i="1"/>
  <c r="IH163" i="1"/>
  <c r="M164" i="1"/>
  <c r="W164" i="1"/>
  <c r="LY163" i="1" a="1"/>
  <c r="LY163" i="1" s="1"/>
  <c r="MH163" i="1" a="1"/>
  <c r="MH163" i="1" s="1"/>
  <c r="ML163" i="1" a="1"/>
  <c r="ML163" i="1" s="1"/>
  <c r="IJ163" i="1"/>
  <c r="JV163" i="1"/>
  <c r="O164" i="1"/>
  <c r="LA163" i="1"/>
  <c r="LZ163" i="1" a="1"/>
  <c r="LZ163" i="1" s="1"/>
  <c r="ME163" i="1" a="1"/>
  <c r="ME163" i="1" s="1"/>
  <c r="MI163" i="1" a="1"/>
  <c r="MI163" i="1" s="1"/>
  <c r="LC281" i="1"/>
  <c r="BC282" i="1"/>
  <c r="LB282" i="1"/>
  <c r="BB283" i="1"/>
  <c r="MB283" i="1" a="1"/>
  <c r="MB283" i="1" s="1"/>
  <c r="IJ281" i="1"/>
  <c r="LD281" i="1"/>
  <c r="LN282" i="1"/>
  <c r="LZ282" i="1" a="1"/>
  <c r="LZ282" i="1" s="1"/>
  <c r="AX282" i="1"/>
  <c r="CG282" i="1"/>
  <c r="LD283" i="1"/>
  <c r="MK283" i="1" a="1"/>
  <c r="MK283" i="1" s="1"/>
  <c r="AY282" i="1"/>
  <c r="IG282" i="1"/>
  <c r="AH283" i="1"/>
  <c r="CG283" i="1"/>
  <c r="LL283" i="1"/>
  <c r="LA281" i="1"/>
  <c r="BA282" i="1"/>
  <c r="AX283" i="1"/>
  <c r="IJ283" i="1"/>
  <c r="LM283" i="1"/>
  <c r="BB282" i="1"/>
  <c r="JT282" i="1"/>
  <c r="AZ283" i="1"/>
  <c r="LR283" i="1"/>
  <c r="MA281" i="1" a="1"/>
  <c r="MA281" i="1" s="1"/>
  <c r="ML281" i="1" a="1"/>
  <c r="ML281" i="1" s="1"/>
  <c r="MH281" i="1" a="1"/>
  <c r="MH281" i="1" s="1"/>
  <c r="LY281" i="1" a="1"/>
  <c r="LY281" i="1" s="1"/>
  <c r="MK281" i="1" a="1"/>
  <c r="MK281" i="1" s="1"/>
  <c r="MG281" i="1" a="1"/>
  <c r="MG281" i="1" s="1"/>
  <c r="MB281" i="1" a="1"/>
  <c r="MB281" i="1" s="1"/>
  <c r="BA281" i="1"/>
  <c r="AZ281" i="1"/>
  <c r="AY281" i="1"/>
  <c r="AX281" i="1"/>
  <c r="MJ281" i="1" a="1"/>
  <c r="MJ281" i="1" s="1"/>
  <c r="BR281" i="1"/>
  <c r="CG281" i="1"/>
  <c r="ME281" i="1" a="1"/>
  <c r="ME281" i="1" s="1"/>
  <c r="JU281" i="1"/>
  <c r="JT281" i="1"/>
  <c r="JS281" i="1"/>
  <c r="BB281" i="1"/>
  <c r="LZ281" i="1" a="1"/>
  <c r="LZ281" i="1" s="1"/>
  <c r="MF281" i="1" a="1"/>
  <c r="MF281" i="1" s="1"/>
  <c r="JV281" i="1"/>
  <c r="BC281" i="1"/>
  <c r="D282" i="1"/>
  <c r="AI282" i="1"/>
  <c r="EE282" i="1" s="1"/>
  <c r="LM281" i="1"/>
  <c r="IG281" i="1"/>
  <c r="LN281" i="1"/>
  <c r="IH281" i="1"/>
  <c r="LO281" i="1"/>
  <c r="AG281" i="1"/>
  <c r="JW282" i="1"/>
  <c r="JV282" i="1"/>
  <c r="LC282" i="1"/>
  <c r="MA282" i="1" a="1"/>
  <c r="MA282" i="1" s="1"/>
  <c r="MF282" i="1" a="1"/>
  <c r="MF282" i="1" s="1"/>
  <c r="MJ282" i="1" a="1"/>
  <c r="MJ282" i="1" s="1"/>
  <c r="LD282" i="1"/>
  <c r="LL282" i="1"/>
  <c r="JS282" i="1"/>
  <c r="LM282" i="1"/>
  <c r="MB282" i="1" a="1"/>
  <c r="MB282" i="1" s="1"/>
  <c r="MG282" i="1" a="1"/>
  <c r="MG282" i="1" s="1"/>
  <c r="MK282" i="1" a="1"/>
  <c r="MK282" i="1" s="1"/>
  <c r="AZ282" i="1"/>
  <c r="IH282" i="1"/>
  <c r="LO282" i="1"/>
  <c r="LY282" i="1" a="1"/>
  <c r="LY282" i="1" s="1"/>
  <c r="MH282" i="1" a="1"/>
  <c r="MH282" i="1" s="1"/>
  <c r="ML282" i="1" a="1"/>
  <c r="ML282" i="1" s="1"/>
  <c r="AG282" i="1"/>
  <c r="IJ282" i="1"/>
  <c r="LA282" i="1"/>
  <c r="ME282" i="1" a="1"/>
  <c r="ME282" i="1" s="1"/>
  <c r="JU283" i="1"/>
  <c r="JT283" i="1"/>
  <c r="AI283" i="1"/>
  <c r="EE283" i="1" s="1"/>
  <c r="D283" i="1"/>
  <c r="BB284" i="1"/>
  <c r="AZ284" i="1"/>
  <c r="AX284" i="1"/>
  <c r="BC284" i="1"/>
  <c r="BA284" i="1"/>
  <c r="AY284" i="1"/>
  <c r="MJ283" i="1" a="1"/>
  <c r="MJ283" i="1" s="1"/>
  <c r="MF283" i="1" a="1"/>
  <c r="MF283" i="1" s="1"/>
  <c r="MA283" i="1" a="1"/>
  <c r="MA283" i="1" s="1"/>
  <c r="ML283" i="1" a="1"/>
  <c r="ML283" i="1" s="1"/>
  <c r="MH283" i="1" a="1"/>
  <c r="MH283" i="1" s="1"/>
  <c r="LY283" i="1" a="1"/>
  <c r="LY283" i="1" s="1"/>
  <c r="MG283" i="1" a="1"/>
  <c r="MG283" i="1" s="1"/>
  <c r="BR283" i="1"/>
  <c r="LZ283" i="1" a="1"/>
  <c r="LZ283" i="1" s="1"/>
  <c r="MI283" i="1" a="1"/>
  <c r="MI283" i="1" s="1"/>
  <c r="AY283" i="1"/>
  <c r="IG283" i="1"/>
  <c r="LN283" i="1"/>
  <c r="IH283" i="1"/>
  <c r="LO283" i="1"/>
  <c r="AG283" i="1"/>
  <c r="BA283" i="1"/>
  <c r="LB283" i="1"/>
  <c r="AG284" i="1"/>
  <c r="LC284" i="1"/>
  <c r="LR284" i="1"/>
  <c r="LA284" i="1"/>
  <c r="IJ284" i="1"/>
  <c r="LO284" i="1"/>
  <c r="IH284" i="1"/>
  <c r="LN284" i="1"/>
  <c r="LM284" i="1"/>
  <c r="LD284" i="1"/>
  <c r="AH284" i="1"/>
  <c r="LB284" i="1"/>
  <c r="LL284" i="1"/>
  <c r="IG284" i="1"/>
  <c r="JW284" i="1"/>
  <c r="MI284" i="1" a="1"/>
  <c r="MI284" i="1" s="1"/>
  <c r="ME284" i="1" a="1"/>
  <c r="ME284" i="1" s="1"/>
  <c r="LZ284" i="1" a="1"/>
  <c r="LZ284" i="1" s="1"/>
  <c r="ML284" i="1" a="1"/>
  <c r="ML284" i="1" s="1"/>
  <c r="MH284" i="1" a="1"/>
  <c r="MH284" i="1" s="1"/>
  <c r="LY284" i="1" a="1"/>
  <c r="LY284" i="1" s="1"/>
  <c r="MK284" i="1" a="1"/>
  <c r="MK284" i="1" s="1"/>
  <c r="MG284" i="1" a="1"/>
  <c r="MG284" i="1" s="1"/>
  <c r="MB284" i="1" a="1"/>
  <c r="MB284" i="1" s="1"/>
  <c r="MA284" i="1" a="1"/>
  <c r="MA284" i="1" s="1"/>
  <c r="MJ284" i="1" a="1"/>
  <c r="MJ284" i="1" s="1"/>
  <c r="CG284" i="1"/>
  <c r="JU284" i="1"/>
  <c r="JS284" i="1"/>
  <c r="JT284" i="1"/>
  <c r="MF284" i="1" a="1"/>
  <c r="MF284" i="1" s="1"/>
  <c r="G250" i="1"/>
  <c r="G251" i="1"/>
  <c r="G252" i="1"/>
  <c r="G253" i="1"/>
  <c r="G254" i="1"/>
  <c r="G255" i="1"/>
  <c r="G256" i="1"/>
  <c r="G257" i="1"/>
  <c r="G262" i="1"/>
  <c r="G263" i="1"/>
  <c r="G264" i="1"/>
  <c r="G265" i="1"/>
  <c r="G266" i="1"/>
  <c r="G267" i="1"/>
  <c r="G268" i="1"/>
  <c r="G269" i="1"/>
  <c r="LP146" i="1" l="1" a="1"/>
  <c r="LP146" i="1" s="1"/>
  <c r="LQ146" i="1" a="1"/>
  <c r="LQ146" i="1" s="1"/>
  <c r="LP137" i="1" a="1"/>
  <c r="LP137" i="1" s="1"/>
  <c r="LQ137" i="1" a="1"/>
  <c r="LQ137" i="1" s="1"/>
  <c r="LP164" i="1" a="1"/>
  <c r="LP164" i="1" s="1"/>
  <c r="LQ164" i="1" a="1"/>
  <c r="LQ164" i="1" s="1"/>
  <c r="LP155" i="1" a="1"/>
  <c r="LP155" i="1" s="1"/>
  <c r="LQ155" i="1" a="1"/>
  <c r="LQ155" i="1" s="1"/>
  <c r="MB164" i="1" a="1"/>
  <c r="MB164" i="1" s="1"/>
  <c r="MG164" i="1" a="1"/>
  <c r="MG164" i="1" s="1"/>
  <c r="LY164" i="1" a="1"/>
  <c r="LY164" i="1" s="1"/>
  <c r="MK164" i="1" a="1"/>
  <c r="MK164" i="1" s="1"/>
  <c r="MH164" i="1" a="1"/>
  <c r="MH164" i="1" s="1"/>
  <c r="LZ164" i="1" a="1"/>
  <c r="LZ164" i="1" s="1"/>
  <c r="ML164" i="1" a="1"/>
  <c r="ML164" i="1" s="1"/>
  <c r="ME164" i="1" a="1"/>
  <c r="ME164" i="1" s="1"/>
  <c r="Q165" i="1"/>
  <c r="MI164" i="1" a="1"/>
  <c r="MI164" i="1" s="1"/>
  <c r="MA164" i="1" a="1"/>
  <c r="MA164" i="1" s="1"/>
  <c r="MJ164" i="1" a="1"/>
  <c r="MJ164" i="1" s="1"/>
  <c r="MF164" i="1" a="1"/>
  <c r="MF164" i="1" s="1"/>
  <c r="AX137" i="1"/>
  <c r="AX146" i="1"/>
  <c r="BA146" i="1"/>
  <c r="BC146" i="1"/>
  <c r="BA137" i="1"/>
  <c r="BB146" i="1"/>
  <c r="BC137" i="1"/>
  <c r="AY146" i="1"/>
  <c r="AZ146" i="1"/>
  <c r="H138" i="1"/>
  <c r="BB138" i="1" s="1"/>
  <c r="BB137" i="1"/>
  <c r="AY137" i="1"/>
  <c r="N156" i="1"/>
  <c r="JS156" i="1" s="1"/>
  <c r="JT155" i="1"/>
  <c r="JU155" i="1"/>
  <c r="KW163" i="1"/>
  <c r="KN145" i="1" a="1"/>
  <c r="KN145" i="1" s="1"/>
  <c r="CF164" i="1"/>
  <c r="AJ164" i="1" s="1"/>
  <c r="KN154" i="1" a="1"/>
  <c r="KN154" i="1" s="1"/>
  <c r="L138" i="1"/>
  <c r="JP137" i="1"/>
  <c r="LD137" i="1"/>
  <c r="LB137" i="1"/>
  <c r="IJ137" i="1"/>
  <c r="AH137" i="1"/>
  <c r="LC137" i="1"/>
  <c r="AG137" i="1"/>
  <c r="LA137" i="1"/>
  <c r="IH137" i="1"/>
  <c r="IG137" i="1"/>
  <c r="M138" i="1"/>
  <c r="LO137" i="1"/>
  <c r="LG137" i="1"/>
  <c r="B138" i="1"/>
  <c r="LL137" i="1"/>
  <c r="KV137" i="1"/>
  <c r="LJ137" i="1"/>
  <c r="KT137" i="1"/>
  <c r="LK137" i="1"/>
  <c r="KY137" i="1"/>
  <c r="KO137" i="1"/>
  <c r="JZ137" i="1"/>
  <c r="LH137" i="1"/>
  <c r="JX137" i="1"/>
  <c r="LE137" i="1"/>
  <c r="KS137" i="1"/>
  <c r="KD137" i="1"/>
  <c r="KR137" i="1"/>
  <c r="KC137" i="1"/>
  <c r="LN137" i="1"/>
  <c r="KQ137" i="1"/>
  <c r="KB137" i="1"/>
  <c r="LM137" i="1"/>
  <c r="KZ137" i="1"/>
  <c r="KP137" i="1"/>
  <c r="KA137" i="1"/>
  <c r="CI137" i="1"/>
  <c r="LF137" i="1"/>
  <c r="KX137" i="1"/>
  <c r="KU137" i="1"/>
  <c r="JY137" i="1"/>
  <c r="LI137" i="1"/>
  <c r="S138" i="1"/>
  <c r="MD137" i="1"/>
  <c r="L165" i="1"/>
  <c r="JP164" i="1"/>
  <c r="K165" i="1"/>
  <c r="AI164" i="1"/>
  <c r="D164" i="1"/>
  <c r="LI164" i="1"/>
  <c r="KS164" i="1"/>
  <c r="LH164" i="1"/>
  <c r="KZ164" i="1"/>
  <c r="KR164" i="1"/>
  <c r="KD164" i="1"/>
  <c r="LN164" i="1"/>
  <c r="LF164" i="1"/>
  <c r="KX164" i="1"/>
  <c r="KP164" i="1"/>
  <c r="KB164" i="1"/>
  <c r="B165" i="1"/>
  <c r="LM164" i="1"/>
  <c r="LE164" i="1"/>
  <c r="KO164" i="1"/>
  <c r="KA164" i="1"/>
  <c r="LL164" i="1"/>
  <c r="KV164" i="1"/>
  <c r="JZ164" i="1"/>
  <c r="LK164" i="1"/>
  <c r="KU164" i="1"/>
  <c r="LJ164" i="1"/>
  <c r="KT164" i="1"/>
  <c r="JX164" i="1"/>
  <c r="KY164" i="1"/>
  <c r="KQ164" i="1"/>
  <c r="CI164" i="1"/>
  <c r="KC164" i="1"/>
  <c r="JY164" i="1"/>
  <c r="LO164" i="1"/>
  <c r="LG164" i="1"/>
  <c r="L156" i="1"/>
  <c r="JP155" i="1"/>
  <c r="G154" i="1"/>
  <c r="S147" i="1"/>
  <c r="MD146" i="1"/>
  <c r="LK146" i="1"/>
  <c r="KU146" i="1"/>
  <c r="JY146" i="1"/>
  <c r="LJ146" i="1"/>
  <c r="KT146" i="1"/>
  <c r="JX146" i="1"/>
  <c r="LO146" i="1"/>
  <c r="LG146" i="1"/>
  <c r="KY146" i="1"/>
  <c r="KQ146" i="1"/>
  <c r="KC146" i="1"/>
  <c r="LN146" i="1"/>
  <c r="LF146" i="1"/>
  <c r="KX146" i="1"/>
  <c r="KP146" i="1"/>
  <c r="KB146" i="1"/>
  <c r="B147" i="1"/>
  <c r="LM146" i="1"/>
  <c r="LE146" i="1"/>
  <c r="KO146" i="1"/>
  <c r="KA146" i="1"/>
  <c r="LL146" i="1"/>
  <c r="KV146" i="1"/>
  <c r="JZ146" i="1"/>
  <c r="KS146" i="1"/>
  <c r="KR146" i="1"/>
  <c r="LI146" i="1"/>
  <c r="LH146" i="1"/>
  <c r="KD146" i="1"/>
  <c r="CI146" i="1"/>
  <c r="KZ146" i="1"/>
  <c r="KW144" i="1"/>
  <c r="JP146" i="1"/>
  <c r="L147" i="1"/>
  <c r="K137" i="1"/>
  <c r="AI136" i="1"/>
  <c r="D136" i="1"/>
  <c r="MI155" i="1" a="1"/>
  <c r="MI155" i="1" s="1"/>
  <c r="ME155" i="1" a="1"/>
  <c r="ME155" i="1" s="1"/>
  <c r="LZ155" i="1" a="1"/>
  <c r="LZ155" i="1" s="1"/>
  <c r="MJ155" i="1" a="1"/>
  <c r="MJ155" i="1" s="1"/>
  <c r="MB155" i="1" a="1"/>
  <c r="MB155" i="1" s="1"/>
  <c r="MH155" i="1" a="1"/>
  <c r="MH155" i="1" s="1"/>
  <c r="LY155" i="1" a="1"/>
  <c r="LY155" i="1" s="1"/>
  <c r="MG155" i="1" a="1"/>
  <c r="MG155" i="1" s="1"/>
  <c r="Q156" i="1"/>
  <c r="MF155" i="1" a="1"/>
  <c r="MF155" i="1" s="1"/>
  <c r="MA155" i="1" a="1"/>
  <c r="MA155" i="1" s="1"/>
  <c r="ML155" i="1" a="1"/>
  <c r="ML155" i="1" s="1"/>
  <c r="MK155" i="1" a="1"/>
  <c r="MK155" i="1" s="1"/>
  <c r="BC147" i="1"/>
  <c r="AZ147" i="1"/>
  <c r="AY147" i="1"/>
  <c r="AX147" i="1"/>
  <c r="BA147" i="1"/>
  <c r="H148" i="1"/>
  <c r="BB147" i="1"/>
  <c r="W138" i="1"/>
  <c r="KW135" i="1"/>
  <c r="KE164" i="1" a="1"/>
  <c r="KE164" i="1" s="1"/>
  <c r="KF165" i="1"/>
  <c r="H156" i="1"/>
  <c r="AX155" i="1"/>
  <c r="BC155" i="1"/>
  <c r="BB155" i="1"/>
  <c r="AZ155" i="1"/>
  <c r="AY155" i="1"/>
  <c r="BA155" i="1"/>
  <c r="LN155" i="1"/>
  <c r="LF155" i="1"/>
  <c r="KX155" i="1"/>
  <c r="KP155" i="1"/>
  <c r="KB155" i="1"/>
  <c r="LK155" i="1"/>
  <c r="KS155" i="1"/>
  <c r="KC155" i="1"/>
  <c r="CI155" i="1"/>
  <c r="LJ155" i="1"/>
  <c r="KR155" i="1"/>
  <c r="KA155" i="1"/>
  <c r="LI155" i="1"/>
  <c r="KZ155" i="1"/>
  <c r="KQ155" i="1"/>
  <c r="JZ155" i="1"/>
  <c r="LH155" i="1"/>
  <c r="KY155" i="1"/>
  <c r="KO155" i="1"/>
  <c r="JY155" i="1"/>
  <c r="LM155" i="1"/>
  <c r="KU155" i="1"/>
  <c r="LL155" i="1"/>
  <c r="KT155" i="1"/>
  <c r="KD155" i="1"/>
  <c r="LG155" i="1"/>
  <c r="JX155" i="1"/>
  <c r="LE155" i="1"/>
  <c r="LO155" i="1"/>
  <c r="KV155" i="1"/>
  <c r="B156" i="1"/>
  <c r="M156" i="1"/>
  <c r="IH155" i="1"/>
  <c r="LB155" i="1"/>
  <c r="LA155" i="1"/>
  <c r="IJ155" i="1"/>
  <c r="LC155" i="1"/>
  <c r="IG155" i="1"/>
  <c r="AH155" i="1"/>
  <c r="LD155" i="1"/>
  <c r="AG155" i="1"/>
  <c r="H165" i="1"/>
  <c r="BA164" i="1"/>
  <c r="BC164" i="1"/>
  <c r="BB164" i="1"/>
  <c r="AZ164" i="1"/>
  <c r="AY164" i="1"/>
  <c r="AX164" i="1"/>
  <c r="KW153" i="1"/>
  <c r="K155" i="1"/>
  <c r="CJ155" i="1"/>
  <c r="CJ156" i="1" s="1"/>
  <c r="CJ157" i="1" s="1"/>
  <c r="CJ158" i="1" s="1"/>
  <c r="D154" i="1"/>
  <c r="AJ154" i="1"/>
  <c r="AI154" i="1"/>
  <c r="W156" i="1"/>
  <c r="MJ146" i="1" a="1"/>
  <c r="MJ146" i="1" s="1"/>
  <c r="MF146" i="1" a="1"/>
  <c r="MF146" i="1" s="1"/>
  <c r="MA146" i="1" a="1"/>
  <c r="MA146" i="1" s="1"/>
  <c r="Q147" i="1"/>
  <c r="ML146" i="1" a="1"/>
  <c r="ML146" i="1" s="1"/>
  <c r="MH146" i="1" a="1"/>
  <c r="MH146" i="1" s="1"/>
  <c r="LY146" i="1" a="1"/>
  <c r="LY146" i="1" s="1"/>
  <c r="MK146" i="1" a="1"/>
  <c r="MK146" i="1" s="1"/>
  <c r="MG146" i="1" a="1"/>
  <c r="MG146" i="1" s="1"/>
  <c r="MB146" i="1" a="1"/>
  <c r="MB146" i="1" s="1"/>
  <c r="LZ146" i="1" a="1"/>
  <c r="LZ146" i="1" s="1"/>
  <c r="MI146" i="1" a="1"/>
  <c r="MI146" i="1" s="1"/>
  <c r="ME146" i="1" a="1"/>
  <c r="ME146" i="1" s="1"/>
  <c r="K146" i="1"/>
  <c r="D145" i="1"/>
  <c r="AJ145" i="1"/>
  <c r="AI145" i="1"/>
  <c r="N148" i="1"/>
  <c r="JU147" i="1"/>
  <c r="JT147" i="1"/>
  <c r="JS147" i="1"/>
  <c r="G136" i="1"/>
  <c r="KF138" i="1"/>
  <c r="KE137" i="1" a="1"/>
  <c r="KE137" i="1" s="1"/>
  <c r="JT164" i="1"/>
  <c r="JS164" i="1"/>
  <c r="N165" i="1"/>
  <c r="JU164" i="1"/>
  <c r="ML137" i="1" a="1"/>
  <c r="ML137" i="1" s="1"/>
  <c r="MH137" i="1" a="1"/>
  <c r="MH137" i="1" s="1"/>
  <c r="LY137" i="1" a="1"/>
  <c r="LY137" i="1" s="1"/>
  <c r="Q138" i="1"/>
  <c r="MI137" i="1" a="1"/>
  <c r="MI137" i="1" s="1"/>
  <c r="ME137" i="1" a="1"/>
  <c r="ME137" i="1" s="1"/>
  <c r="LZ137" i="1" a="1"/>
  <c r="LZ137" i="1" s="1"/>
  <c r="MG137" i="1" a="1"/>
  <c r="MG137" i="1" s="1"/>
  <c r="MK137" i="1" a="1"/>
  <c r="MK137" i="1" s="1"/>
  <c r="MB137" i="1" a="1"/>
  <c r="MB137" i="1" s="1"/>
  <c r="MJ137" i="1" a="1"/>
  <c r="MJ137" i="1" s="1"/>
  <c r="MA137" i="1" a="1"/>
  <c r="MA137" i="1" s="1"/>
  <c r="MF137" i="1" a="1"/>
  <c r="MF137" i="1" s="1"/>
  <c r="N138" i="1"/>
  <c r="JU137" i="1"/>
  <c r="JT137" i="1"/>
  <c r="JS137" i="1"/>
  <c r="KN136" i="1" a="1"/>
  <c r="KN136" i="1" s="1"/>
  <c r="W165" i="1"/>
  <c r="KE156" i="1" a="1"/>
  <c r="KE156" i="1" s="1"/>
  <c r="KF157" i="1"/>
  <c r="JW164" i="1"/>
  <c r="O165" i="1"/>
  <c r="JV164" i="1"/>
  <c r="LA164" i="1"/>
  <c r="IJ164" i="1"/>
  <c r="M165" i="1"/>
  <c r="IG164" i="1"/>
  <c r="LD164" i="1"/>
  <c r="LC164" i="1"/>
  <c r="LB164" i="1"/>
  <c r="AH164" i="1"/>
  <c r="AG164" i="1"/>
  <c r="IH164" i="1"/>
  <c r="MD164" i="1"/>
  <c r="S165" i="1"/>
  <c r="KN163" i="1" a="1"/>
  <c r="KN163" i="1" s="1"/>
  <c r="MD156" i="1"/>
  <c r="S157" i="1"/>
  <c r="O156" i="1"/>
  <c r="JW155" i="1"/>
  <c r="JV155" i="1"/>
  <c r="LC146" i="1"/>
  <c r="LB146" i="1"/>
  <c r="M147" i="1"/>
  <c r="IH146" i="1"/>
  <c r="IG146" i="1"/>
  <c r="LD146" i="1"/>
  <c r="AH146" i="1"/>
  <c r="AG146" i="1"/>
  <c r="LA146" i="1"/>
  <c r="IJ146" i="1"/>
  <c r="W148" i="1"/>
  <c r="JW147" i="1"/>
  <c r="JV147" i="1"/>
  <c r="O148" i="1"/>
  <c r="JW138" i="1"/>
  <c r="O139" i="1"/>
  <c r="JV138" i="1"/>
  <c r="D284" i="1"/>
  <c r="AI284" i="1"/>
  <c r="EF283" i="1"/>
  <c r="BR282" i="1"/>
  <c r="AI281" i="1"/>
  <c r="D281" i="1"/>
  <c r="EF282" i="1"/>
  <c r="BR284" i="1"/>
  <c r="AL278" i="1"/>
  <c r="A278" i="1"/>
  <c r="MM269" i="1"/>
  <c r="MD269" i="1"/>
  <c r="MC269" i="1"/>
  <c r="IK269" i="1" a="1"/>
  <c r="IK269" i="1" s="1"/>
  <c r="A269" i="1"/>
  <c r="MM268" i="1"/>
  <c r="MD268" i="1"/>
  <c r="MC268" i="1"/>
  <c r="IK268" i="1" a="1"/>
  <c r="IK268" i="1" s="1"/>
  <c r="W268" i="1" a="1"/>
  <c r="W268" i="1" s="1"/>
  <c r="A268" i="1"/>
  <c r="MM267" i="1"/>
  <c r="MD267" i="1"/>
  <c r="MC267" i="1"/>
  <c r="IK267" i="1" a="1"/>
  <c r="IK267" i="1" s="1"/>
  <c r="CE267" i="1"/>
  <c r="CE268" i="1" s="1"/>
  <c r="CE269" i="1" s="1"/>
  <c r="CG269" i="1" s="1"/>
  <c r="CD267" i="1"/>
  <c r="CD268" i="1" s="1"/>
  <c r="CD269" i="1" s="1"/>
  <c r="CC267" i="1"/>
  <c r="CC268" i="1" s="1"/>
  <c r="CC269" i="1" s="1"/>
  <c r="Q267" i="1"/>
  <c r="LQ267" i="1" s="1" a="1"/>
  <c r="LQ267" i="1" s="1"/>
  <c r="P267" i="1"/>
  <c r="P268" i="1" s="1"/>
  <c r="P269" i="1" s="1"/>
  <c r="O267" i="1"/>
  <c r="N267" i="1"/>
  <c r="N268" i="1" s="1"/>
  <c r="M267" i="1"/>
  <c r="LO267" i="1" s="1"/>
  <c r="L267" i="1"/>
  <c r="I267" i="1"/>
  <c r="I268" i="1" s="1"/>
  <c r="I269" i="1" s="1"/>
  <c r="H267" i="1"/>
  <c r="H268" i="1" s="1"/>
  <c r="BB268" i="1" s="1"/>
  <c r="A267" i="1"/>
  <c r="MM266" i="1"/>
  <c r="ML266" i="1" a="1"/>
  <c r="ML266" i="1" s="1"/>
  <c r="MK266" i="1" a="1"/>
  <c r="MK266" i="1" s="1"/>
  <c r="MJ266" i="1" a="1"/>
  <c r="MJ266" i="1" s="1"/>
  <c r="MI266" i="1" a="1"/>
  <c r="MI266" i="1" s="1"/>
  <c r="MH266" i="1" a="1"/>
  <c r="MH266" i="1" s="1"/>
  <c r="MG266" i="1" a="1"/>
  <c r="MG266" i="1" s="1"/>
  <c r="MF266" i="1" a="1"/>
  <c r="MF266" i="1" s="1"/>
  <c r="ME266" i="1" a="1"/>
  <c r="ME266" i="1" s="1"/>
  <c r="MD266" i="1"/>
  <c r="MC266" i="1"/>
  <c r="MB266" i="1" a="1"/>
  <c r="MB266" i="1" s="1"/>
  <c r="MA266" i="1" a="1"/>
  <c r="MA266" i="1" s="1"/>
  <c r="LZ266" i="1" a="1"/>
  <c r="LZ266" i="1" s="1"/>
  <c r="LY266" i="1" a="1"/>
  <c r="LY266" i="1" s="1"/>
  <c r="LR266" i="1"/>
  <c r="LO266" i="1"/>
  <c r="LN266" i="1"/>
  <c r="LM266" i="1"/>
  <c r="LL266" i="1"/>
  <c r="LD266" i="1"/>
  <c r="LC266" i="1"/>
  <c r="LB266" i="1"/>
  <c r="LA266" i="1"/>
  <c r="JW266" i="1"/>
  <c r="JV266" i="1"/>
  <c r="JU266" i="1"/>
  <c r="JT266" i="1"/>
  <c r="JS266" i="1"/>
  <c r="JP266" i="1"/>
  <c r="IK266" i="1" a="1"/>
  <c r="IK266" i="1" s="1"/>
  <c r="IJ266" i="1"/>
  <c r="IH266" i="1"/>
  <c r="IG266" i="1"/>
  <c r="CG266" i="1"/>
  <c r="BC266" i="1"/>
  <c r="BB266" i="1"/>
  <c r="BA266" i="1"/>
  <c r="AZ266" i="1"/>
  <c r="AY266" i="1"/>
  <c r="AX266" i="1"/>
  <c r="AH266" i="1"/>
  <c r="AG266" i="1"/>
  <c r="K266" i="1"/>
  <c r="CF266" i="1" s="1"/>
  <c r="J266" i="1"/>
  <c r="J267" i="1" s="1"/>
  <c r="A266" i="1"/>
  <c r="MM265" i="1"/>
  <c r="MD265" i="1"/>
  <c r="MC265" i="1"/>
  <c r="IK265" i="1" a="1"/>
  <c r="IK265" i="1" s="1"/>
  <c r="A265" i="1"/>
  <c r="MM264" i="1"/>
  <c r="MD264" i="1"/>
  <c r="MC264" i="1"/>
  <c r="IK264" i="1" a="1"/>
  <c r="IK264" i="1" s="1"/>
  <c r="W264" i="1" a="1"/>
  <c r="W264" i="1" s="1"/>
  <c r="A264" i="1"/>
  <c r="MM263" i="1"/>
  <c r="MD263" i="1"/>
  <c r="MC263" i="1"/>
  <c r="IK263" i="1" a="1"/>
  <c r="IK263" i="1" s="1"/>
  <c r="CE263" i="1"/>
  <c r="CE264" i="1" s="1"/>
  <c r="CD263" i="1"/>
  <c r="CD264" i="1" s="1"/>
  <c r="CD265" i="1" s="1"/>
  <c r="CC263" i="1"/>
  <c r="CC264" i="1" s="1"/>
  <c r="CC265" i="1" s="1"/>
  <c r="Q263" i="1"/>
  <c r="LQ263" i="1" s="1" a="1"/>
  <c r="LQ263" i="1" s="1"/>
  <c r="P263" i="1"/>
  <c r="P264" i="1" s="1"/>
  <c r="P265" i="1" s="1"/>
  <c r="O263" i="1"/>
  <c r="N263" i="1"/>
  <c r="M263" i="1"/>
  <c r="L263" i="1"/>
  <c r="L264" i="1" s="1"/>
  <c r="I263" i="1"/>
  <c r="I264" i="1" s="1"/>
  <c r="I265" i="1" s="1"/>
  <c r="H263" i="1"/>
  <c r="AZ263" i="1" s="1"/>
  <c r="A263" i="1"/>
  <c r="MM262" i="1"/>
  <c r="ML262" i="1" a="1"/>
  <c r="ML262" i="1" s="1"/>
  <c r="MK262" i="1" a="1"/>
  <c r="MK262" i="1" s="1"/>
  <c r="MJ262" i="1" a="1"/>
  <c r="MJ262" i="1" s="1"/>
  <c r="MI262" i="1" a="1"/>
  <c r="MI262" i="1" s="1"/>
  <c r="MH262" i="1" a="1"/>
  <c r="MH262" i="1" s="1"/>
  <c r="MG262" i="1" a="1"/>
  <c r="MG262" i="1" s="1"/>
  <c r="MF262" i="1" a="1"/>
  <c r="MF262" i="1" s="1"/>
  <c r="ME262" i="1" a="1"/>
  <c r="ME262" i="1" s="1"/>
  <c r="MD262" i="1"/>
  <c r="MC262" i="1"/>
  <c r="MB262" i="1" a="1"/>
  <c r="MB262" i="1" s="1"/>
  <c r="MA262" i="1" a="1"/>
  <c r="MA262" i="1" s="1"/>
  <c r="LZ262" i="1" a="1"/>
  <c r="LZ262" i="1" s="1"/>
  <c r="LY262" i="1" a="1"/>
  <c r="LY262" i="1" s="1"/>
  <c r="LR262" i="1"/>
  <c r="LO262" i="1"/>
  <c r="LN262" i="1"/>
  <c r="LM262" i="1"/>
  <c r="LL262" i="1"/>
  <c r="LD262" i="1"/>
  <c r="LC262" i="1"/>
  <c r="LB262" i="1"/>
  <c r="LA262" i="1"/>
  <c r="JW262" i="1"/>
  <c r="JV262" i="1"/>
  <c r="JU262" i="1"/>
  <c r="JT262" i="1"/>
  <c r="JS262" i="1"/>
  <c r="JP262" i="1"/>
  <c r="IK262" i="1" a="1"/>
  <c r="IK262" i="1" s="1"/>
  <c r="IJ262" i="1"/>
  <c r="IH262" i="1"/>
  <c r="IG262" i="1"/>
  <c r="CG262" i="1"/>
  <c r="BC262" i="1"/>
  <c r="BB262" i="1"/>
  <c r="BA262" i="1"/>
  <c r="AZ262" i="1"/>
  <c r="AY262" i="1"/>
  <c r="AX262" i="1"/>
  <c r="AH262" i="1"/>
  <c r="AG262" i="1"/>
  <c r="K262" i="1"/>
  <c r="CF262" i="1" s="1"/>
  <c r="J262" i="1"/>
  <c r="J263" i="1" s="1"/>
  <c r="J264" i="1" s="1"/>
  <c r="A262" i="1"/>
  <c r="MM257" i="1"/>
  <c r="MD257" i="1"/>
  <c r="MC257" i="1"/>
  <c r="IK257" i="1" a="1"/>
  <c r="IK257" i="1" s="1"/>
  <c r="A257" i="1"/>
  <c r="MM256" i="1"/>
  <c r="MD256" i="1"/>
  <c r="MC256" i="1"/>
  <c r="IK256" i="1" a="1"/>
  <c r="IK256" i="1" s="1"/>
  <c r="W256" i="1" a="1"/>
  <c r="W256" i="1" s="1"/>
  <c r="A256" i="1"/>
  <c r="MM255" i="1"/>
  <c r="MD255" i="1"/>
  <c r="MC255" i="1"/>
  <c r="IK255" i="1" a="1"/>
  <c r="IK255" i="1" s="1"/>
  <c r="CE255" i="1"/>
  <c r="CE256" i="1" s="1"/>
  <c r="CD255" i="1"/>
  <c r="CD256" i="1" s="1"/>
  <c r="CD257" i="1" s="1"/>
  <c r="CC255" i="1"/>
  <c r="CC256" i="1" s="1"/>
  <c r="CC257" i="1" s="1"/>
  <c r="Q255" i="1"/>
  <c r="LQ255" i="1" s="1" a="1"/>
  <c r="LQ255" i="1" s="1"/>
  <c r="P255" i="1"/>
  <c r="P256" i="1" s="1"/>
  <c r="P257" i="1" s="1"/>
  <c r="O255" i="1"/>
  <c r="JW255" i="1" s="1"/>
  <c r="N255" i="1"/>
  <c r="N256" i="1" s="1"/>
  <c r="M255" i="1"/>
  <c r="LL255" i="1" s="1"/>
  <c r="L255" i="1"/>
  <c r="JP255" i="1" s="1"/>
  <c r="I255" i="1"/>
  <c r="I256" i="1" s="1"/>
  <c r="I257" i="1" s="1"/>
  <c r="H255" i="1"/>
  <c r="BB255" i="1" s="1"/>
  <c r="A255" i="1"/>
  <c r="MM254" i="1"/>
  <c r="ML254" i="1" a="1"/>
  <c r="ML254" i="1" s="1"/>
  <c r="MK254" i="1" a="1"/>
  <c r="MK254" i="1" s="1"/>
  <c r="MJ254" i="1" a="1"/>
  <c r="MJ254" i="1" s="1"/>
  <c r="MI254" i="1" a="1"/>
  <c r="MI254" i="1" s="1"/>
  <c r="MH254" i="1" a="1"/>
  <c r="MH254" i="1" s="1"/>
  <c r="MG254" i="1" a="1"/>
  <c r="MG254" i="1" s="1"/>
  <c r="MF254" i="1" a="1"/>
  <c r="MF254" i="1" s="1"/>
  <c r="ME254" i="1" a="1"/>
  <c r="ME254" i="1" s="1"/>
  <c r="MD254" i="1"/>
  <c r="MC254" i="1"/>
  <c r="MB254" i="1" a="1"/>
  <c r="MB254" i="1" s="1"/>
  <c r="MA254" i="1" a="1"/>
  <c r="MA254" i="1" s="1"/>
  <c r="LZ254" i="1" a="1"/>
  <c r="LZ254" i="1" s="1"/>
  <c r="LY254" i="1" a="1"/>
  <c r="LY254" i="1" s="1"/>
  <c r="LR254" i="1"/>
  <c r="LO254" i="1"/>
  <c r="LN254" i="1"/>
  <c r="LM254" i="1"/>
  <c r="LL254" i="1"/>
  <c r="LD254" i="1"/>
  <c r="LC254" i="1"/>
  <c r="LB254" i="1"/>
  <c r="LA254" i="1"/>
  <c r="JW254" i="1"/>
  <c r="JV254" i="1"/>
  <c r="JU254" i="1"/>
  <c r="JT254" i="1"/>
  <c r="JS254" i="1"/>
  <c r="JP254" i="1"/>
  <c r="IK254" i="1" a="1"/>
  <c r="IK254" i="1" s="1"/>
  <c r="IJ254" i="1"/>
  <c r="IH254" i="1"/>
  <c r="IG254" i="1"/>
  <c r="CG254" i="1"/>
  <c r="BC254" i="1"/>
  <c r="BB254" i="1"/>
  <c r="BA254" i="1"/>
  <c r="AZ254" i="1"/>
  <c r="AY254" i="1"/>
  <c r="AX254" i="1"/>
  <c r="AH254" i="1"/>
  <c r="AG254" i="1"/>
  <c r="K254" i="1"/>
  <c r="CF254" i="1" s="1"/>
  <c r="J254" i="1"/>
  <c r="A254" i="1"/>
  <c r="MM253" i="1"/>
  <c r="MD253" i="1"/>
  <c r="MC253" i="1"/>
  <c r="IK253" i="1" a="1"/>
  <c r="IK253" i="1" s="1"/>
  <c r="A253" i="1"/>
  <c r="MM252" i="1"/>
  <c r="MD252" i="1"/>
  <c r="MC252" i="1"/>
  <c r="IK252" i="1" a="1"/>
  <c r="IK252" i="1" s="1"/>
  <c r="W252" i="1" a="1"/>
  <c r="W252" i="1" s="1"/>
  <c r="A252" i="1"/>
  <c r="MM251" i="1"/>
  <c r="MD251" i="1"/>
  <c r="MC251" i="1"/>
  <c r="IK251" i="1" a="1"/>
  <c r="IK251" i="1" s="1"/>
  <c r="CE251" i="1"/>
  <c r="CE252" i="1" s="1"/>
  <c r="CD251" i="1"/>
  <c r="CD252" i="1" s="1"/>
  <c r="CD253" i="1" s="1"/>
  <c r="CC251" i="1"/>
  <c r="CC252" i="1" s="1"/>
  <c r="CC253" i="1" s="1"/>
  <c r="Q251" i="1"/>
  <c r="P251" i="1"/>
  <c r="P252" i="1" s="1"/>
  <c r="P253" i="1" s="1"/>
  <c r="O251" i="1"/>
  <c r="N251" i="1"/>
  <c r="JU251" i="1" s="1"/>
  <c r="M251" i="1"/>
  <c r="IH251" i="1" s="1"/>
  <c r="L251" i="1"/>
  <c r="I251" i="1"/>
  <c r="I252" i="1" s="1"/>
  <c r="I253" i="1" s="1"/>
  <c r="H251" i="1"/>
  <c r="H252" i="1" s="1"/>
  <c r="A251" i="1"/>
  <c r="MM250" i="1"/>
  <c r="ML250" i="1" a="1"/>
  <c r="ML250" i="1" s="1"/>
  <c r="MK250" i="1" a="1"/>
  <c r="MK250" i="1" s="1"/>
  <c r="MJ250" i="1" a="1"/>
  <c r="MJ250" i="1" s="1"/>
  <c r="MI250" i="1" a="1"/>
  <c r="MI250" i="1" s="1"/>
  <c r="MH250" i="1" a="1"/>
  <c r="MH250" i="1" s="1"/>
  <c r="MG250" i="1" a="1"/>
  <c r="MG250" i="1" s="1"/>
  <c r="MF250" i="1" a="1"/>
  <c r="MF250" i="1" s="1"/>
  <c r="ME250" i="1" a="1"/>
  <c r="ME250" i="1" s="1"/>
  <c r="MD250" i="1"/>
  <c r="MC250" i="1"/>
  <c r="MB250" i="1" a="1"/>
  <c r="MB250" i="1" s="1"/>
  <c r="MA250" i="1" a="1"/>
  <c r="MA250" i="1" s="1"/>
  <c r="LZ250" i="1" a="1"/>
  <c r="LZ250" i="1" s="1"/>
  <c r="LY250" i="1" a="1"/>
  <c r="LY250" i="1" s="1"/>
  <c r="LR250" i="1"/>
  <c r="LO250" i="1"/>
  <c r="LN250" i="1"/>
  <c r="LM250" i="1"/>
  <c r="LL250" i="1"/>
  <c r="LD250" i="1"/>
  <c r="LC250" i="1"/>
  <c r="LB250" i="1"/>
  <c r="LA250" i="1"/>
  <c r="JW250" i="1"/>
  <c r="JV250" i="1"/>
  <c r="JU250" i="1"/>
  <c r="JT250" i="1"/>
  <c r="JS250" i="1"/>
  <c r="JP250" i="1"/>
  <c r="IK250" i="1" a="1"/>
  <c r="IK250" i="1" s="1"/>
  <c r="IJ250" i="1"/>
  <c r="IH250" i="1"/>
  <c r="IG250" i="1"/>
  <c r="CG250" i="1"/>
  <c r="BC250" i="1"/>
  <c r="BB250" i="1"/>
  <c r="BA250" i="1"/>
  <c r="AZ250" i="1"/>
  <c r="AY250" i="1"/>
  <c r="AX250" i="1"/>
  <c r="AH250" i="1"/>
  <c r="AG250" i="1"/>
  <c r="K250" i="1"/>
  <c r="CF250" i="1" s="1"/>
  <c r="J250" i="1"/>
  <c r="BR250" i="1" s="1"/>
  <c r="A250" i="1"/>
  <c r="MM249" i="1"/>
  <c r="MD249" i="1"/>
  <c r="MC249" i="1"/>
  <c r="IK249" i="1" a="1"/>
  <c r="IK249" i="1" s="1"/>
  <c r="A249" i="1"/>
  <c r="MM248" i="1"/>
  <c r="MD248" i="1"/>
  <c r="MC248" i="1"/>
  <c r="IK248" i="1" a="1"/>
  <c r="IK248" i="1" s="1"/>
  <c r="W248" i="1" a="1"/>
  <c r="W248" i="1" s="1"/>
  <c r="A248" i="1"/>
  <c r="MM247" i="1"/>
  <c r="MD247" i="1"/>
  <c r="MC247" i="1"/>
  <c r="IK247" i="1" a="1"/>
  <c r="IK247" i="1" s="1"/>
  <c r="CE247" i="1"/>
  <c r="CE248" i="1" s="1"/>
  <c r="CD247" i="1"/>
  <c r="CD248" i="1" s="1"/>
  <c r="CD249" i="1" s="1"/>
  <c r="CC247" i="1"/>
  <c r="CC248" i="1" s="1"/>
  <c r="CC249" i="1" s="1"/>
  <c r="W247" i="1" a="1"/>
  <c r="W247" i="1" s="1"/>
  <c r="Q247" i="1"/>
  <c r="LQ247" i="1" s="1" a="1"/>
  <c r="LQ247" i="1" s="1"/>
  <c r="P247" i="1"/>
  <c r="P248" i="1" s="1"/>
  <c r="P249" i="1" s="1"/>
  <c r="O247" i="1"/>
  <c r="JW247" i="1" s="1"/>
  <c r="N247" i="1"/>
  <c r="JS247" i="1" s="1"/>
  <c r="M247" i="1"/>
  <c r="LM247" i="1" s="1"/>
  <c r="L247" i="1"/>
  <c r="L248" i="1" s="1"/>
  <c r="I247" i="1"/>
  <c r="I248" i="1" s="1"/>
  <c r="I249" i="1" s="1"/>
  <c r="H247" i="1"/>
  <c r="H248" i="1" s="1"/>
  <c r="A247" i="1"/>
  <c r="MM246" i="1"/>
  <c r="ML246" i="1" a="1"/>
  <c r="ML246" i="1" s="1"/>
  <c r="MK246" i="1" a="1"/>
  <c r="MK246" i="1" s="1"/>
  <c r="MJ246" i="1" a="1"/>
  <c r="MJ246" i="1" s="1"/>
  <c r="MI246" i="1" a="1"/>
  <c r="MI246" i="1" s="1"/>
  <c r="MH246" i="1" a="1"/>
  <c r="MH246" i="1" s="1"/>
  <c r="MG246" i="1" a="1"/>
  <c r="MG246" i="1" s="1"/>
  <c r="MF246" i="1" a="1"/>
  <c r="MF246" i="1" s="1"/>
  <c r="ME246" i="1" a="1"/>
  <c r="ME246" i="1" s="1"/>
  <c r="MD246" i="1"/>
  <c r="MC246" i="1"/>
  <c r="MB246" i="1" a="1"/>
  <c r="MB246" i="1" s="1"/>
  <c r="MA246" i="1" a="1"/>
  <c r="MA246" i="1" s="1"/>
  <c r="LZ246" i="1" a="1"/>
  <c r="LZ246" i="1" s="1"/>
  <c r="LY246" i="1" a="1"/>
  <c r="LY246" i="1" s="1"/>
  <c r="LR246" i="1"/>
  <c r="LO246" i="1"/>
  <c r="LN246" i="1"/>
  <c r="LM246" i="1"/>
  <c r="LL246" i="1"/>
  <c r="LD246" i="1"/>
  <c r="LC246" i="1"/>
  <c r="LB246" i="1"/>
  <c r="LA246" i="1"/>
  <c r="JW246" i="1"/>
  <c r="JV246" i="1"/>
  <c r="JU246" i="1"/>
  <c r="JT246" i="1"/>
  <c r="JS246" i="1"/>
  <c r="JP246" i="1"/>
  <c r="IK246" i="1" a="1"/>
  <c r="IK246" i="1" s="1"/>
  <c r="IJ246" i="1"/>
  <c r="IH246" i="1"/>
  <c r="IG246" i="1"/>
  <c r="CG246" i="1"/>
  <c r="BC246" i="1"/>
  <c r="BB246" i="1"/>
  <c r="BA246" i="1"/>
  <c r="AZ246" i="1"/>
  <c r="AY246" i="1"/>
  <c r="AX246" i="1"/>
  <c r="AH246" i="1"/>
  <c r="AG246" i="1"/>
  <c r="K246" i="1"/>
  <c r="CF246" i="1" s="1"/>
  <c r="J246" i="1"/>
  <c r="BR246" i="1" s="1"/>
  <c r="G246" i="1"/>
  <c r="A246" i="1"/>
  <c r="MM245" i="1"/>
  <c r="MD245" i="1"/>
  <c r="MC245" i="1"/>
  <c r="IK245" i="1" a="1"/>
  <c r="IK245" i="1" s="1"/>
  <c r="A245" i="1"/>
  <c r="MM244" i="1"/>
  <c r="MD244" i="1"/>
  <c r="MC244" i="1"/>
  <c r="IK244" i="1" a="1"/>
  <c r="IK244" i="1" s="1"/>
  <c r="A244" i="1"/>
  <c r="MM243" i="1"/>
  <c r="MD243" i="1"/>
  <c r="MC243" i="1"/>
  <c r="IK243" i="1" a="1"/>
  <c r="IK243" i="1" s="1"/>
  <c r="CE243" i="1"/>
  <c r="CG243" i="1" s="1"/>
  <c r="CD243" i="1"/>
  <c r="CD244" i="1" s="1"/>
  <c r="CD245" i="1" s="1"/>
  <c r="CC243" i="1"/>
  <c r="CC244" i="1" s="1"/>
  <c r="CC245" i="1" s="1"/>
  <c r="Q243" i="1"/>
  <c r="LQ243" i="1" s="1" a="1"/>
  <c r="LQ243" i="1" s="1"/>
  <c r="P243" i="1"/>
  <c r="P244" i="1" s="1"/>
  <c r="P245" i="1" s="1"/>
  <c r="O243" i="1"/>
  <c r="O244" i="1" s="1"/>
  <c r="N243" i="1"/>
  <c r="N244" i="1" s="1"/>
  <c r="M243" i="1"/>
  <c r="LA243" i="1" s="1"/>
  <c r="L243" i="1"/>
  <c r="L244" i="1" s="1"/>
  <c r="L245" i="1" s="1"/>
  <c r="JP245" i="1" s="1"/>
  <c r="I243" i="1"/>
  <c r="I244" i="1" s="1"/>
  <c r="I245" i="1" s="1"/>
  <c r="H243" i="1"/>
  <c r="AY243" i="1" s="1"/>
  <c r="A243" i="1"/>
  <c r="MM242" i="1"/>
  <c r="ML242" i="1" a="1"/>
  <c r="ML242" i="1" s="1"/>
  <c r="MK242" i="1" a="1"/>
  <c r="MK242" i="1" s="1"/>
  <c r="MJ242" i="1" a="1"/>
  <c r="MJ242" i="1" s="1"/>
  <c r="MI242" i="1" a="1"/>
  <c r="MI242" i="1" s="1"/>
  <c r="MH242" i="1" a="1"/>
  <c r="MH242" i="1" s="1"/>
  <c r="MG242" i="1" a="1"/>
  <c r="MG242" i="1" s="1"/>
  <c r="MF242" i="1" a="1"/>
  <c r="MF242" i="1" s="1"/>
  <c r="ME242" i="1" a="1"/>
  <c r="ME242" i="1" s="1"/>
  <c r="MD242" i="1"/>
  <c r="MC242" i="1"/>
  <c r="MB242" i="1" a="1"/>
  <c r="MB242" i="1" s="1"/>
  <c r="MA242" i="1" a="1"/>
  <c r="MA242" i="1" s="1"/>
  <c r="LZ242" i="1" a="1"/>
  <c r="LZ242" i="1" s="1"/>
  <c r="LY242" i="1" a="1"/>
  <c r="LY242" i="1" s="1"/>
  <c r="LR242" i="1"/>
  <c r="LO242" i="1"/>
  <c r="LN242" i="1"/>
  <c r="LM242" i="1"/>
  <c r="LL242" i="1"/>
  <c r="LD242" i="1"/>
  <c r="LC242" i="1"/>
  <c r="LB242" i="1"/>
  <c r="LA242" i="1"/>
  <c r="JW242" i="1"/>
  <c r="JV242" i="1"/>
  <c r="JU242" i="1"/>
  <c r="JT242" i="1"/>
  <c r="JS242" i="1"/>
  <c r="JP242" i="1"/>
  <c r="IK242" i="1" a="1"/>
  <c r="IK242" i="1" s="1"/>
  <c r="IJ242" i="1"/>
  <c r="IH242" i="1"/>
  <c r="IG242" i="1"/>
  <c r="CG242" i="1"/>
  <c r="BC242" i="1"/>
  <c r="BB242" i="1"/>
  <c r="BA242" i="1"/>
  <c r="AZ242" i="1"/>
  <c r="AY242" i="1"/>
  <c r="AX242" i="1"/>
  <c r="AH242" i="1"/>
  <c r="AG242" i="1"/>
  <c r="K242" i="1"/>
  <c r="CF242" i="1" s="1"/>
  <c r="J242" i="1"/>
  <c r="G242" i="1"/>
  <c r="A242" i="1"/>
  <c r="A241" i="1"/>
  <c r="MM235" i="1"/>
  <c r="MD235" i="1"/>
  <c r="MC235" i="1"/>
  <c r="IK235" i="1" a="1"/>
  <c r="IK235" i="1" s="1"/>
  <c r="A235" i="1"/>
  <c r="MM234" i="1"/>
  <c r="MD234" i="1"/>
  <c r="MC234" i="1"/>
  <c r="IK234" i="1" a="1"/>
  <c r="IK234" i="1" s="1"/>
  <c r="W234" i="1" a="1"/>
  <c r="W234" i="1" s="1"/>
  <c r="A234" i="1"/>
  <c r="MM233" i="1"/>
  <c r="MD233" i="1"/>
  <c r="MC233" i="1"/>
  <c r="IK233" i="1" a="1"/>
  <c r="IK233" i="1" s="1"/>
  <c r="CE233" i="1"/>
  <c r="CD233" i="1"/>
  <c r="CD234" i="1" s="1"/>
  <c r="CD235" i="1" s="1"/>
  <c r="CC233" i="1"/>
  <c r="CC234" i="1" s="1"/>
  <c r="CC235" i="1" s="1"/>
  <c r="Q233" i="1"/>
  <c r="LQ233" i="1" s="1" a="1"/>
  <c r="LQ233" i="1" s="1"/>
  <c r="P233" i="1"/>
  <c r="P234" i="1" s="1"/>
  <c r="P235" i="1" s="1"/>
  <c r="O233" i="1"/>
  <c r="N233" i="1"/>
  <c r="M233" i="1"/>
  <c r="AG233" i="1" s="1"/>
  <c r="L233" i="1"/>
  <c r="I233" i="1"/>
  <c r="I234" i="1" s="1"/>
  <c r="I235" i="1" s="1"/>
  <c r="H233" i="1"/>
  <c r="BA233" i="1" s="1"/>
  <c r="A233" i="1"/>
  <c r="MM232" i="1"/>
  <c r="ML232" i="1" a="1"/>
  <c r="ML232" i="1" s="1"/>
  <c r="MK232" i="1" a="1"/>
  <c r="MK232" i="1" s="1"/>
  <c r="MJ232" i="1" a="1"/>
  <c r="MJ232" i="1" s="1"/>
  <c r="MI232" i="1" a="1"/>
  <c r="MI232" i="1" s="1"/>
  <c r="MH232" i="1" a="1"/>
  <c r="MH232" i="1" s="1"/>
  <c r="MG232" i="1" a="1"/>
  <c r="MG232" i="1" s="1"/>
  <c r="MF232" i="1" a="1"/>
  <c r="MF232" i="1" s="1"/>
  <c r="ME232" i="1" a="1"/>
  <c r="ME232" i="1" s="1"/>
  <c r="MD232" i="1"/>
  <c r="MC232" i="1"/>
  <c r="MB232" i="1" a="1"/>
  <c r="MB232" i="1" s="1"/>
  <c r="MA232" i="1" a="1"/>
  <c r="MA232" i="1" s="1"/>
  <c r="LZ232" i="1" a="1"/>
  <c r="LZ232" i="1" s="1"/>
  <c r="LY232" i="1" a="1"/>
  <c r="LY232" i="1" s="1"/>
  <c r="LR232" i="1"/>
  <c r="LO232" i="1"/>
  <c r="LN232" i="1"/>
  <c r="LM232" i="1"/>
  <c r="LL232" i="1"/>
  <c r="LD232" i="1"/>
  <c r="LC232" i="1"/>
  <c r="LB232" i="1"/>
  <c r="LA232" i="1"/>
  <c r="JW232" i="1"/>
  <c r="JV232" i="1"/>
  <c r="JU232" i="1"/>
  <c r="JT232" i="1"/>
  <c r="JS232" i="1"/>
  <c r="JP232" i="1"/>
  <c r="IK232" i="1" a="1"/>
  <c r="IK232" i="1" s="1"/>
  <c r="IJ232" i="1"/>
  <c r="IH232" i="1"/>
  <c r="IG232" i="1"/>
  <c r="CG232" i="1"/>
  <c r="BC232" i="1"/>
  <c r="BB232" i="1"/>
  <c r="BA232" i="1"/>
  <c r="AZ232" i="1"/>
  <c r="AY232" i="1"/>
  <c r="AX232" i="1"/>
  <c r="AH232" i="1"/>
  <c r="AG232" i="1"/>
  <c r="K232" i="1"/>
  <c r="J232" i="1"/>
  <c r="BR232" i="1" s="1"/>
  <c r="G232" i="1"/>
  <c r="A232" i="1"/>
  <c r="Q229" i="1"/>
  <c r="LQ229" i="1" s="1" a="1"/>
  <c r="LQ229" i="1" s="1"/>
  <c r="Q221" i="1"/>
  <c r="LQ221" i="1" s="1" a="1"/>
  <c r="LQ221" i="1" s="1"/>
  <c r="Q217" i="1"/>
  <c r="LQ217" i="1" s="1" a="1"/>
  <c r="LQ217" i="1" s="1"/>
  <c r="Q213" i="1"/>
  <c r="LQ213" i="1" s="1" a="1"/>
  <c r="LQ213" i="1" s="1"/>
  <c r="Q209" i="1"/>
  <c r="LQ209" i="1" s="1" a="1"/>
  <c r="LQ209" i="1" s="1"/>
  <c r="MM231" i="1"/>
  <c r="MD231" i="1"/>
  <c r="MC231" i="1"/>
  <c r="IK231" i="1" a="1"/>
  <c r="IK231" i="1" s="1"/>
  <c r="A231" i="1"/>
  <c r="MM230" i="1"/>
  <c r="MD230" i="1"/>
  <c r="MC230" i="1"/>
  <c r="IK230" i="1" a="1"/>
  <c r="IK230" i="1" s="1"/>
  <c r="W230" i="1" a="1"/>
  <c r="W230" i="1" s="1"/>
  <c r="A230" i="1"/>
  <c r="MM229" i="1"/>
  <c r="MD229" i="1"/>
  <c r="MC229" i="1"/>
  <c r="IK229" i="1" a="1"/>
  <c r="IK229" i="1" s="1"/>
  <c r="CE229" i="1"/>
  <c r="CE230" i="1" s="1"/>
  <c r="CG230" i="1" s="1"/>
  <c r="CD229" i="1"/>
  <c r="CD230" i="1" s="1"/>
  <c r="CD231" i="1" s="1"/>
  <c r="CC229" i="1"/>
  <c r="CC230" i="1" s="1"/>
  <c r="CC231" i="1" s="1"/>
  <c r="P229" i="1"/>
  <c r="P230" i="1" s="1"/>
  <c r="P231" i="1" s="1"/>
  <c r="O229" i="1"/>
  <c r="N229" i="1"/>
  <c r="JS229" i="1" s="1"/>
  <c r="M229" i="1"/>
  <c r="LC229" i="1" s="1"/>
  <c r="L229" i="1"/>
  <c r="I229" i="1"/>
  <c r="I230" i="1" s="1"/>
  <c r="I231" i="1" s="1"/>
  <c r="H229" i="1"/>
  <c r="H230" i="1" s="1"/>
  <c r="BB230" i="1" s="1"/>
  <c r="A229" i="1"/>
  <c r="MM228" i="1"/>
  <c r="ML228" i="1" a="1"/>
  <c r="ML228" i="1" s="1"/>
  <c r="MK228" i="1" a="1"/>
  <c r="MK228" i="1" s="1"/>
  <c r="MJ228" i="1" a="1"/>
  <c r="MJ228" i="1" s="1"/>
  <c r="MI228" i="1" a="1"/>
  <c r="MI228" i="1" s="1"/>
  <c r="MH228" i="1" a="1"/>
  <c r="MH228" i="1" s="1"/>
  <c r="MG228" i="1" a="1"/>
  <c r="MG228" i="1" s="1"/>
  <c r="MF228" i="1" a="1"/>
  <c r="MF228" i="1" s="1"/>
  <c r="ME228" i="1" a="1"/>
  <c r="ME228" i="1" s="1"/>
  <c r="MD228" i="1"/>
  <c r="MC228" i="1"/>
  <c r="MB228" i="1" a="1"/>
  <c r="MB228" i="1" s="1"/>
  <c r="MA228" i="1" a="1"/>
  <c r="MA228" i="1" s="1"/>
  <c r="LZ228" i="1" a="1"/>
  <c r="LZ228" i="1" s="1"/>
  <c r="LY228" i="1" a="1"/>
  <c r="LY228" i="1" s="1"/>
  <c r="LR228" i="1"/>
  <c r="LO228" i="1"/>
  <c r="LN228" i="1"/>
  <c r="LM228" i="1"/>
  <c r="LL228" i="1"/>
  <c r="LD228" i="1"/>
  <c r="LC228" i="1"/>
  <c r="LB228" i="1"/>
  <c r="LA228" i="1"/>
  <c r="JW228" i="1"/>
  <c r="JV228" i="1"/>
  <c r="JU228" i="1"/>
  <c r="JT228" i="1"/>
  <c r="JS228" i="1"/>
  <c r="JP228" i="1"/>
  <c r="IK228" i="1" a="1"/>
  <c r="IK228" i="1" s="1"/>
  <c r="IJ228" i="1"/>
  <c r="IH228" i="1"/>
  <c r="G228" i="1" s="1"/>
  <c r="IG228" i="1"/>
  <c r="CG228" i="1"/>
  <c r="BC228" i="1"/>
  <c r="BB228" i="1"/>
  <c r="BA228" i="1"/>
  <c r="AZ228" i="1"/>
  <c r="AY228" i="1"/>
  <c r="AX228" i="1"/>
  <c r="AH228" i="1"/>
  <c r="AG228" i="1"/>
  <c r="K228" i="1"/>
  <c r="K229" i="1" s="1"/>
  <c r="J228" i="1"/>
  <c r="A228" i="1"/>
  <c r="MM223" i="1"/>
  <c r="MD223" i="1"/>
  <c r="MC223" i="1"/>
  <c r="IK223" i="1" a="1"/>
  <c r="IK223" i="1" s="1"/>
  <c r="A223" i="1"/>
  <c r="MM222" i="1"/>
  <c r="MD222" i="1"/>
  <c r="MC222" i="1"/>
  <c r="IK222" i="1" a="1"/>
  <c r="IK222" i="1" s="1"/>
  <c r="W222" i="1" a="1"/>
  <c r="W222" i="1" s="1"/>
  <c r="A222" i="1"/>
  <c r="MM221" i="1"/>
  <c r="MD221" i="1"/>
  <c r="MC221" i="1"/>
  <c r="IK221" i="1" a="1"/>
  <c r="IK221" i="1" s="1"/>
  <c r="CE221" i="1"/>
  <c r="CD221" i="1"/>
  <c r="CC221" i="1"/>
  <c r="P221" i="1"/>
  <c r="O221" i="1"/>
  <c r="N221" i="1"/>
  <c r="M221" i="1"/>
  <c r="L221" i="1"/>
  <c r="I221" i="1"/>
  <c r="H221" i="1"/>
  <c r="A221" i="1"/>
  <c r="MM220" i="1"/>
  <c r="ML220" i="1" a="1"/>
  <c r="ML220" i="1" s="1"/>
  <c r="MK220" i="1" a="1"/>
  <c r="MK220" i="1" s="1"/>
  <c r="MJ220" i="1" a="1"/>
  <c r="MJ220" i="1" s="1"/>
  <c r="MI220" i="1" a="1"/>
  <c r="MI220" i="1" s="1"/>
  <c r="MH220" i="1" a="1"/>
  <c r="MH220" i="1" s="1"/>
  <c r="MG220" i="1" a="1"/>
  <c r="MG220" i="1" s="1"/>
  <c r="MF220" i="1" a="1"/>
  <c r="MF220" i="1" s="1"/>
  <c r="ME220" i="1" a="1"/>
  <c r="ME220" i="1" s="1"/>
  <c r="MD220" i="1"/>
  <c r="MC220" i="1"/>
  <c r="MB220" i="1" a="1"/>
  <c r="MB220" i="1" s="1"/>
  <c r="MA220" i="1" a="1"/>
  <c r="MA220" i="1" s="1"/>
  <c r="LZ220" i="1" a="1"/>
  <c r="LZ220" i="1" s="1"/>
  <c r="LY220" i="1" a="1"/>
  <c r="LY220" i="1" s="1"/>
  <c r="LR220" i="1"/>
  <c r="LO220" i="1"/>
  <c r="LN220" i="1"/>
  <c r="LM220" i="1"/>
  <c r="LL220" i="1"/>
  <c r="LD220" i="1"/>
  <c r="LC220" i="1"/>
  <c r="LB220" i="1"/>
  <c r="LA220" i="1"/>
  <c r="JW220" i="1"/>
  <c r="JV220" i="1"/>
  <c r="JU220" i="1"/>
  <c r="JT220" i="1"/>
  <c r="JS220" i="1"/>
  <c r="JP220" i="1"/>
  <c r="IK220" i="1" a="1"/>
  <c r="IK220" i="1" s="1"/>
  <c r="IJ220" i="1"/>
  <c r="IH220" i="1"/>
  <c r="G220" i="1" s="1"/>
  <c r="IG220" i="1"/>
  <c r="CG220" i="1"/>
  <c r="BC220" i="1"/>
  <c r="BB220" i="1"/>
  <c r="BA220" i="1"/>
  <c r="AZ220" i="1"/>
  <c r="AY220" i="1"/>
  <c r="AX220" i="1"/>
  <c r="AH220" i="1"/>
  <c r="AG220" i="1"/>
  <c r="K220" i="1"/>
  <c r="K221" i="1" s="1"/>
  <c r="J220" i="1"/>
  <c r="A220" i="1"/>
  <c r="MM219" i="1"/>
  <c r="MD219" i="1"/>
  <c r="MC219" i="1"/>
  <c r="IK219" i="1" a="1"/>
  <c r="IK219" i="1" s="1"/>
  <c r="A219" i="1"/>
  <c r="MM218" i="1"/>
  <c r="MD218" i="1"/>
  <c r="MC218" i="1"/>
  <c r="IK218" i="1" a="1"/>
  <c r="IK218" i="1" s="1"/>
  <c r="W218" i="1" a="1"/>
  <c r="W218" i="1" s="1"/>
  <c r="A218" i="1"/>
  <c r="MM217" i="1"/>
  <c r="MD217" i="1"/>
  <c r="MC217" i="1"/>
  <c r="IK217" i="1" a="1"/>
  <c r="IK217" i="1" s="1"/>
  <c r="CE217" i="1"/>
  <c r="CG217" i="1" s="1"/>
  <c r="CD217" i="1"/>
  <c r="CD218" i="1" s="1"/>
  <c r="CD219" i="1" s="1"/>
  <c r="CC217" i="1"/>
  <c r="CC218" i="1" s="1"/>
  <c r="CC219" i="1" s="1"/>
  <c r="P217" i="1"/>
  <c r="P218" i="1" s="1"/>
  <c r="P219" i="1" s="1"/>
  <c r="O217" i="1"/>
  <c r="O218" i="1" s="1"/>
  <c r="N217" i="1"/>
  <c r="N218" i="1" s="1"/>
  <c r="M217" i="1"/>
  <c r="LO217" i="1" s="1"/>
  <c r="L217" i="1"/>
  <c r="I217" i="1"/>
  <c r="I218" i="1" s="1"/>
  <c r="I219" i="1" s="1"/>
  <c r="H217" i="1"/>
  <c r="BC217" i="1" s="1"/>
  <c r="A217" i="1"/>
  <c r="MM216" i="1"/>
  <c r="ML216" i="1" a="1"/>
  <c r="ML216" i="1" s="1"/>
  <c r="MK216" i="1" a="1"/>
  <c r="MK216" i="1" s="1"/>
  <c r="MJ216" i="1" a="1"/>
  <c r="MJ216" i="1" s="1"/>
  <c r="MI216" i="1" a="1"/>
  <c r="MI216" i="1" s="1"/>
  <c r="MH216" i="1" a="1"/>
  <c r="MH216" i="1" s="1"/>
  <c r="MG216" i="1" a="1"/>
  <c r="MG216" i="1" s="1"/>
  <c r="MF216" i="1" a="1"/>
  <c r="MF216" i="1" s="1"/>
  <c r="ME216" i="1" a="1"/>
  <c r="ME216" i="1" s="1"/>
  <c r="MD216" i="1"/>
  <c r="MC216" i="1"/>
  <c r="MB216" i="1" a="1"/>
  <c r="MB216" i="1" s="1"/>
  <c r="MA216" i="1" a="1"/>
  <c r="MA216" i="1" s="1"/>
  <c r="LZ216" i="1" a="1"/>
  <c r="LZ216" i="1" s="1"/>
  <c r="LY216" i="1" a="1"/>
  <c r="LY216" i="1" s="1"/>
  <c r="LR216" i="1"/>
  <c r="LO216" i="1"/>
  <c r="LN216" i="1"/>
  <c r="LM216" i="1"/>
  <c r="LL216" i="1"/>
  <c r="LD216" i="1"/>
  <c r="LC216" i="1"/>
  <c r="LB216" i="1"/>
  <c r="LA216" i="1"/>
  <c r="JW216" i="1"/>
  <c r="JV216" i="1"/>
  <c r="JU216" i="1"/>
  <c r="JT216" i="1"/>
  <c r="JS216" i="1"/>
  <c r="JP216" i="1"/>
  <c r="IK216" i="1" a="1"/>
  <c r="IK216" i="1" s="1"/>
  <c r="IJ216" i="1"/>
  <c r="IH216" i="1"/>
  <c r="G216" i="1" s="1"/>
  <c r="IG216" i="1"/>
  <c r="CG216" i="1"/>
  <c r="BC216" i="1"/>
  <c r="BB216" i="1"/>
  <c r="BA216" i="1"/>
  <c r="AZ216" i="1"/>
  <c r="AY216" i="1"/>
  <c r="AX216" i="1"/>
  <c r="AH216" i="1"/>
  <c r="AG216" i="1"/>
  <c r="K216" i="1"/>
  <c r="AI216" i="1" s="1"/>
  <c r="J216" i="1"/>
  <c r="A216" i="1"/>
  <c r="MM215" i="1"/>
  <c r="MD215" i="1"/>
  <c r="MC215" i="1"/>
  <c r="IK215" i="1" a="1"/>
  <c r="IK215" i="1" s="1"/>
  <c r="A215" i="1"/>
  <c r="MM214" i="1"/>
  <c r="MD214" i="1"/>
  <c r="MC214" i="1"/>
  <c r="IK214" i="1" a="1"/>
  <c r="IK214" i="1" s="1"/>
  <c r="W214" i="1" a="1"/>
  <c r="W214" i="1" s="1"/>
  <c r="A214" i="1"/>
  <c r="MM213" i="1"/>
  <c r="MD213" i="1"/>
  <c r="MC213" i="1"/>
  <c r="IK213" i="1" a="1"/>
  <c r="IK213" i="1" s="1"/>
  <c r="CE213" i="1"/>
  <c r="CE214" i="1" s="1"/>
  <c r="CD213" i="1"/>
  <c r="CD214" i="1" s="1"/>
  <c r="CD215" i="1" s="1"/>
  <c r="CC213" i="1"/>
  <c r="CC214" i="1" s="1"/>
  <c r="CC215" i="1" s="1"/>
  <c r="W213" i="1" a="1"/>
  <c r="W213" i="1" s="1"/>
  <c r="W219" i="1" s="1" a="1"/>
  <c r="W219" i="1" s="1"/>
  <c r="W225" i="1" s="1" a="1"/>
  <c r="W225" i="1" s="1"/>
  <c r="LS225" i="1" s="1"/>
  <c r="P213" i="1"/>
  <c r="P214" i="1" s="1"/>
  <c r="P215" i="1" s="1"/>
  <c r="O213" i="1"/>
  <c r="N213" i="1"/>
  <c r="N214" i="1" s="1"/>
  <c r="M213" i="1"/>
  <c r="LB213" i="1" s="1"/>
  <c r="L213" i="1"/>
  <c r="L214" i="1" s="1"/>
  <c r="I213" i="1"/>
  <c r="I214" i="1" s="1"/>
  <c r="I215" i="1" s="1"/>
  <c r="H213" i="1"/>
  <c r="A213" i="1"/>
  <c r="MM212" i="1"/>
  <c r="ML212" i="1" a="1"/>
  <c r="ML212" i="1" s="1"/>
  <c r="MK212" i="1" a="1"/>
  <c r="MK212" i="1" s="1"/>
  <c r="MJ212" i="1" a="1"/>
  <c r="MJ212" i="1" s="1"/>
  <c r="MI212" i="1" a="1"/>
  <c r="MI212" i="1" s="1"/>
  <c r="MH212" i="1" a="1"/>
  <c r="MH212" i="1" s="1"/>
  <c r="MG212" i="1" a="1"/>
  <c r="MG212" i="1" s="1"/>
  <c r="MF212" i="1" a="1"/>
  <c r="MF212" i="1" s="1"/>
  <c r="ME212" i="1" a="1"/>
  <c r="ME212" i="1" s="1"/>
  <c r="MD212" i="1"/>
  <c r="MC212" i="1"/>
  <c r="MB212" i="1" a="1"/>
  <c r="MB212" i="1" s="1"/>
  <c r="MA212" i="1" a="1"/>
  <c r="MA212" i="1" s="1"/>
  <c r="LZ212" i="1" a="1"/>
  <c r="LZ212" i="1" s="1"/>
  <c r="LY212" i="1" a="1"/>
  <c r="LY212" i="1" s="1"/>
  <c r="LR212" i="1"/>
  <c r="LO212" i="1"/>
  <c r="LN212" i="1"/>
  <c r="LM212" i="1"/>
  <c r="LL212" i="1"/>
  <c r="LD212" i="1"/>
  <c r="LC212" i="1"/>
  <c r="LB212" i="1"/>
  <c r="LA212" i="1"/>
  <c r="JW212" i="1"/>
  <c r="JV212" i="1"/>
  <c r="JU212" i="1"/>
  <c r="JT212" i="1"/>
  <c r="JS212" i="1"/>
  <c r="JP212" i="1"/>
  <c r="IK212" i="1" a="1"/>
  <c r="IK212" i="1" s="1"/>
  <c r="IJ212" i="1"/>
  <c r="IH212" i="1"/>
  <c r="G212" i="1" s="1"/>
  <c r="IG212" i="1"/>
  <c r="CG212" i="1"/>
  <c r="BC212" i="1"/>
  <c r="BB212" i="1"/>
  <c r="BA212" i="1"/>
  <c r="AZ212" i="1"/>
  <c r="AY212" i="1"/>
  <c r="AX212" i="1"/>
  <c r="AH212" i="1"/>
  <c r="AG212" i="1"/>
  <c r="K212" i="1"/>
  <c r="AI212" i="1" s="1"/>
  <c r="J212" i="1"/>
  <c r="A212" i="1"/>
  <c r="M209" i="1"/>
  <c r="M210" i="1" s="1"/>
  <c r="M211" i="1" s="1"/>
  <c r="N209" i="1"/>
  <c r="N210" i="1" s="1"/>
  <c r="N211" i="1" s="1"/>
  <c r="JR14" i="1"/>
  <c r="JQ14" i="1"/>
  <c r="JR5" i="1"/>
  <c r="JR13" i="1" s="1"/>
  <c r="JQ5" i="1"/>
  <c r="JQ321" i="1" s="1"/>
  <c r="JP30" i="1"/>
  <c r="P190" i="1"/>
  <c r="P191" i="1" s="1"/>
  <c r="P200" i="1"/>
  <c r="P201" i="1" s="1"/>
  <c r="P202" i="1" s="1"/>
  <c r="P203" i="1" s="1"/>
  <c r="P204" i="1" s="1"/>
  <c r="P209" i="1"/>
  <c r="P210" i="1" s="1"/>
  <c r="P211" i="1" s="1"/>
  <c r="MM211" i="1"/>
  <c r="MD211" i="1"/>
  <c r="MC211" i="1"/>
  <c r="IK211" i="1" a="1"/>
  <c r="IK211" i="1" s="1"/>
  <c r="W211" i="1" a="1"/>
  <c r="W211" i="1" s="1"/>
  <c r="W217" i="1" s="1" a="1"/>
  <c r="W217" i="1" s="1"/>
  <c r="A211" i="1"/>
  <c r="MM210" i="1"/>
  <c r="MD210" i="1"/>
  <c r="MC210" i="1"/>
  <c r="IK210" i="1" a="1"/>
  <c r="IK210" i="1" s="1"/>
  <c r="A210" i="1"/>
  <c r="MM209" i="1"/>
  <c r="MD209" i="1"/>
  <c r="MC209" i="1"/>
  <c r="IK209" i="1" a="1"/>
  <c r="IK209" i="1" s="1"/>
  <c r="CE209" i="1"/>
  <c r="CE210" i="1" s="1"/>
  <c r="CG210" i="1" s="1"/>
  <c r="CD209" i="1"/>
  <c r="CD210" i="1" s="1"/>
  <c r="CD211" i="1" s="1"/>
  <c r="CC209" i="1"/>
  <c r="CC210" i="1" s="1"/>
  <c r="CC211" i="1" s="1"/>
  <c r="O209" i="1"/>
  <c r="O210" i="1" s="1"/>
  <c r="JW210" i="1" s="1"/>
  <c r="L209" i="1"/>
  <c r="L210" i="1" s="1"/>
  <c r="L211" i="1" s="1"/>
  <c r="I209" i="1"/>
  <c r="I210" i="1" s="1"/>
  <c r="I211" i="1" s="1"/>
  <c r="H209" i="1"/>
  <c r="H210" i="1" s="1"/>
  <c r="AZ210" i="1" s="1"/>
  <c r="A209" i="1"/>
  <c r="LP251" i="1" l="1" a="1"/>
  <c r="LP251" i="1" s="1"/>
  <c r="LQ251" i="1" a="1"/>
  <c r="LQ251" i="1" s="1"/>
  <c r="LP147" i="1" a="1"/>
  <c r="LP147" i="1" s="1"/>
  <c r="LQ147" i="1" a="1"/>
  <c r="LQ147" i="1" s="1"/>
  <c r="LP156" i="1" a="1"/>
  <c r="LP156" i="1" s="1"/>
  <c r="LQ156" i="1" a="1"/>
  <c r="LQ156" i="1" s="1"/>
  <c r="LP138" i="1" a="1"/>
  <c r="LP138" i="1" s="1"/>
  <c r="LQ138" i="1" a="1"/>
  <c r="LQ138" i="1" s="1"/>
  <c r="LP165" i="1" a="1"/>
  <c r="LP165" i="1" s="1"/>
  <c r="LQ165" i="1" a="1"/>
  <c r="LQ165" i="1" s="1"/>
  <c r="MA165" i="1" a="1"/>
  <c r="MA165" i="1" s="1"/>
  <c r="MH165" i="1" a="1"/>
  <c r="MH165" i="1" s="1"/>
  <c r="MJ165" i="1" a="1"/>
  <c r="MJ165" i="1" s="1"/>
  <c r="MB165" i="1" a="1"/>
  <c r="MB165" i="1" s="1"/>
  <c r="CD222" i="1"/>
  <c r="CD223" i="1" s="1"/>
  <c r="LR221" i="1"/>
  <c r="CC222" i="1"/>
  <c r="CC223" i="1" s="1"/>
  <c r="JW221" i="1"/>
  <c r="I222" i="1"/>
  <c r="I223" i="1" s="1"/>
  <c r="P222" i="1"/>
  <c r="P223" i="1" s="1"/>
  <c r="MF165" i="1" a="1"/>
  <c r="MF165" i="1" s="1"/>
  <c r="ME165" i="1" a="1"/>
  <c r="ME165" i="1" s="1"/>
  <c r="MG165" i="1" a="1"/>
  <c r="MG165" i="1" s="1"/>
  <c r="MI165" i="1" a="1"/>
  <c r="MI165" i="1" s="1"/>
  <c r="LY165" i="1" a="1"/>
  <c r="LY165" i="1" s="1"/>
  <c r="LZ165" i="1" a="1"/>
  <c r="LZ165" i="1" s="1"/>
  <c r="ML165" i="1" a="1"/>
  <c r="ML165" i="1" s="1"/>
  <c r="MK165" i="1" a="1"/>
  <c r="MK165" i="1" s="1"/>
  <c r="Q166" i="1"/>
  <c r="ML209" i="1" a="1"/>
  <c r="ML209" i="1" s="1"/>
  <c r="LP209" i="1" a="1"/>
  <c r="LP209" i="1" s="1"/>
  <c r="ML243" i="1" a="1"/>
  <c r="ML243" i="1" s="1"/>
  <c r="LP243" i="1" a="1"/>
  <c r="LP243" i="1" s="1"/>
  <c r="Q268" i="1"/>
  <c r="LP267" i="1" a="1"/>
  <c r="LP267" i="1" s="1"/>
  <c r="Q214" i="1"/>
  <c r="LP213" i="1" a="1"/>
  <c r="LP213" i="1" s="1"/>
  <c r="Q218" i="1"/>
  <c r="LP217" i="1" a="1"/>
  <c r="LP217" i="1" s="1"/>
  <c r="MK247" i="1" a="1"/>
  <c r="MK247" i="1" s="1"/>
  <c r="LP247" i="1" a="1"/>
  <c r="LP247" i="1" s="1"/>
  <c r="Q222" i="1"/>
  <c r="LP221" i="1" a="1"/>
  <c r="LP221" i="1" s="1"/>
  <c r="Q230" i="1"/>
  <c r="LP229" i="1" a="1"/>
  <c r="LP229" i="1" s="1"/>
  <c r="MA233" i="1" a="1"/>
  <c r="MA233" i="1" s="1"/>
  <c r="LP233" i="1" a="1"/>
  <c r="LP233" i="1" s="1"/>
  <c r="MB255" i="1" a="1"/>
  <c r="MB255" i="1" s="1"/>
  <c r="LP255" i="1" a="1"/>
  <c r="LP255" i="1" s="1"/>
  <c r="ML263" i="1" a="1"/>
  <c r="ML263" i="1" s="1"/>
  <c r="LP263" i="1" a="1"/>
  <c r="LP263" i="1" s="1"/>
  <c r="JT156" i="1"/>
  <c r="H139" i="1"/>
  <c r="AY139" i="1" s="1"/>
  <c r="BC138" i="1"/>
  <c r="AX138" i="1"/>
  <c r="AZ138" i="1"/>
  <c r="AY138" i="1"/>
  <c r="BA138" i="1"/>
  <c r="JU156" i="1"/>
  <c r="N157" i="1"/>
  <c r="JT157" i="1" s="1"/>
  <c r="MJ217" i="1" a="1"/>
  <c r="MJ217" i="1" s="1"/>
  <c r="KN146" i="1" a="1"/>
  <c r="KN146" i="1" s="1"/>
  <c r="JW139" i="1"/>
  <c r="JV139" i="1"/>
  <c r="O140" i="1"/>
  <c r="ML138" i="1" a="1"/>
  <c r="ML138" i="1" s="1"/>
  <c r="MH138" i="1" a="1"/>
  <c r="MH138" i="1" s="1"/>
  <c r="LY138" i="1" a="1"/>
  <c r="LY138" i="1" s="1"/>
  <c r="MK138" i="1" a="1"/>
  <c r="MK138" i="1" s="1"/>
  <c r="MG138" i="1" a="1"/>
  <c r="MG138" i="1" s="1"/>
  <c r="MB138" i="1" a="1"/>
  <c r="MB138" i="1" s="1"/>
  <c r="MJ138" i="1" a="1"/>
  <c r="MJ138" i="1" s="1"/>
  <c r="MF138" i="1" a="1"/>
  <c r="MF138" i="1" s="1"/>
  <c r="MA138" i="1" a="1"/>
  <c r="MA138" i="1" s="1"/>
  <c r="Q139" i="1"/>
  <c r="MI138" i="1" a="1"/>
  <c r="MI138" i="1" s="1"/>
  <c r="ME138" i="1" a="1"/>
  <c r="ME138" i="1" s="1"/>
  <c r="LZ138" i="1" a="1"/>
  <c r="LZ138" i="1" s="1"/>
  <c r="J217" i="1"/>
  <c r="BR217" i="1" s="1"/>
  <c r="BR216" i="1"/>
  <c r="D242" i="1"/>
  <c r="AI242" i="1"/>
  <c r="EF242" i="1" s="1"/>
  <c r="O166" i="1"/>
  <c r="JV165" i="1"/>
  <c r="JW165" i="1"/>
  <c r="CJ137" i="1"/>
  <c r="CJ138" i="1" s="1"/>
  <c r="CJ139" i="1" s="1"/>
  <c r="CJ140" i="1" s="1"/>
  <c r="CF137" i="1"/>
  <c r="AJ137" i="1" s="1"/>
  <c r="CJ146" i="1"/>
  <c r="CJ147" i="1" s="1"/>
  <c r="CJ148" i="1" s="1"/>
  <c r="CJ149" i="1" s="1"/>
  <c r="CF146" i="1"/>
  <c r="AJ146" i="1" s="1"/>
  <c r="KW154" i="1"/>
  <c r="G146" i="1"/>
  <c r="KW145" i="1"/>
  <c r="K156" i="1"/>
  <c r="D155" i="1"/>
  <c r="AI155" i="1"/>
  <c r="AY156" i="1"/>
  <c r="AX156" i="1"/>
  <c r="BC156" i="1"/>
  <c r="H157" i="1"/>
  <c r="BB156" i="1"/>
  <c r="BA156" i="1"/>
  <c r="AZ156" i="1"/>
  <c r="ML156" i="1" a="1"/>
  <c r="ML156" i="1" s="1"/>
  <c r="MH156" i="1" a="1"/>
  <c r="MH156" i="1" s="1"/>
  <c r="LY156" i="1" a="1"/>
  <c r="LY156" i="1" s="1"/>
  <c r="MK156" i="1" a="1"/>
  <c r="MK156" i="1" s="1"/>
  <c r="ME156" i="1" a="1"/>
  <c r="ME156" i="1" s="1"/>
  <c r="MJ156" i="1" a="1"/>
  <c r="MJ156" i="1" s="1"/>
  <c r="MB156" i="1" a="1"/>
  <c r="MB156" i="1" s="1"/>
  <c r="MI156" i="1" a="1"/>
  <c r="MI156" i="1" s="1"/>
  <c r="MA156" i="1" a="1"/>
  <c r="MA156" i="1" s="1"/>
  <c r="MG156" i="1" a="1"/>
  <c r="MG156" i="1" s="1"/>
  <c r="LZ156" i="1" a="1"/>
  <c r="LZ156" i="1" s="1"/>
  <c r="MF156" i="1" a="1"/>
  <c r="MF156" i="1" s="1"/>
  <c r="Q157" i="1"/>
  <c r="KN164" i="1" a="1"/>
  <c r="KN164" i="1" s="1"/>
  <c r="K166" i="1"/>
  <c r="AI165" i="1"/>
  <c r="D165" i="1"/>
  <c r="KN137" i="1" a="1"/>
  <c r="KN137" i="1" s="1"/>
  <c r="J247" i="1"/>
  <c r="J248" i="1" s="1"/>
  <c r="LH156" i="1"/>
  <c r="KZ156" i="1"/>
  <c r="KR156" i="1"/>
  <c r="LO156" i="1"/>
  <c r="LG156" i="1"/>
  <c r="KY156" i="1"/>
  <c r="KQ156" i="1"/>
  <c r="KC156" i="1"/>
  <c r="LL156" i="1"/>
  <c r="KV156" i="1"/>
  <c r="JZ156" i="1"/>
  <c r="LF156" i="1"/>
  <c r="KT156" i="1"/>
  <c r="JY156" i="1"/>
  <c r="LE156" i="1"/>
  <c r="KS156" i="1"/>
  <c r="JX156" i="1"/>
  <c r="KP156" i="1"/>
  <c r="LN156" i="1"/>
  <c r="KO156" i="1"/>
  <c r="LM156" i="1"/>
  <c r="LK156" i="1"/>
  <c r="KX156" i="1"/>
  <c r="KD156" i="1"/>
  <c r="LI156" i="1"/>
  <c r="KU156" i="1"/>
  <c r="KB156" i="1"/>
  <c r="KA156" i="1"/>
  <c r="CI156" i="1"/>
  <c r="B157" i="1"/>
  <c r="LJ156" i="1"/>
  <c r="KF166" i="1"/>
  <c r="KE165" i="1" a="1"/>
  <c r="KE165" i="1" s="1"/>
  <c r="W149" i="1"/>
  <c r="MD165" i="1"/>
  <c r="S166" i="1"/>
  <c r="N139" i="1"/>
  <c r="JU138" i="1"/>
  <c r="JS138" i="1"/>
  <c r="JT138" i="1"/>
  <c r="JP165" i="1"/>
  <c r="L166" i="1"/>
  <c r="W166" i="1"/>
  <c r="N166" i="1"/>
  <c r="JU165" i="1"/>
  <c r="JT165" i="1"/>
  <c r="JS165" i="1"/>
  <c r="K147" i="1"/>
  <c r="D146" i="1"/>
  <c r="AI146" i="1"/>
  <c r="W157" i="1"/>
  <c r="W139" i="1"/>
  <c r="KW136" i="1"/>
  <c r="S148" i="1"/>
  <c r="MD147" i="1"/>
  <c r="LJ165" i="1"/>
  <c r="KT165" i="1"/>
  <c r="JX165" i="1"/>
  <c r="LH165" i="1"/>
  <c r="KZ165" i="1"/>
  <c r="KR165" i="1"/>
  <c r="KD165" i="1"/>
  <c r="LO165" i="1"/>
  <c r="LG165" i="1"/>
  <c r="KY165" i="1"/>
  <c r="LL165" i="1"/>
  <c r="KV165" i="1"/>
  <c r="JZ165" i="1"/>
  <c r="KB165" i="1"/>
  <c r="LN165" i="1"/>
  <c r="KX165" i="1"/>
  <c r="KA165" i="1"/>
  <c r="LK165" i="1"/>
  <c r="KU165" i="1"/>
  <c r="B166" i="1"/>
  <c r="LI165" i="1"/>
  <c r="KS165" i="1"/>
  <c r="CI165" i="1"/>
  <c r="LF165" i="1"/>
  <c r="KQ165" i="1"/>
  <c r="LE165" i="1"/>
  <c r="KP165" i="1"/>
  <c r="KO165" i="1"/>
  <c r="KC165" i="1"/>
  <c r="JY165" i="1"/>
  <c r="LM165" i="1"/>
  <c r="S139" i="1"/>
  <c r="MD138" i="1"/>
  <c r="LO138" i="1"/>
  <c r="LG138" i="1"/>
  <c r="KY138" i="1"/>
  <c r="KQ138" i="1"/>
  <c r="KC138" i="1"/>
  <c r="B139" i="1"/>
  <c r="LM138" i="1"/>
  <c r="LE138" i="1"/>
  <c r="KO138" i="1"/>
  <c r="KA138" i="1"/>
  <c r="CI138" i="1"/>
  <c r="LL138" i="1"/>
  <c r="KV138" i="1"/>
  <c r="JZ138" i="1"/>
  <c r="LK138" i="1"/>
  <c r="KU138" i="1"/>
  <c r="LJ138" i="1"/>
  <c r="KT138" i="1"/>
  <c r="JX138" i="1"/>
  <c r="LI138" i="1"/>
  <c r="KS138" i="1"/>
  <c r="KP138" i="1"/>
  <c r="LN138" i="1"/>
  <c r="LF138" i="1"/>
  <c r="KD138" i="1"/>
  <c r="KZ138" i="1"/>
  <c r="KB138" i="1"/>
  <c r="KX138" i="1"/>
  <c r="JY138" i="1"/>
  <c r="KR138" i="1"/>
  <c r="LH138" i="1"/>
  <c r="G137" i="1"/>
  <c r="K138" i="1"/>
  <c r="D137" i="1"/>
  <c r="AI137" i="1"/>
  <c r="CF155" i="1"/>
  <c r="AJ155" i="1" s="1"/>
  <c r="L157" i="1"/>
  <c r="JP156" i="1"/>
  <c r="O157" i="1"/>
  <c r="JW156" i="1"/>
  <c r="JV156" i="1"/>
  <c r="MJ147" i="1" a="1"/>
  <c r="MJ147" i="1" s="1"/>
  <c r="MF147" i="1" a="1"/>
  <c r="MF147" i="1" s="1"/>
  <c r="MA147" i="1" a="1"/>
  <c r="MA147" i="1" s="1"/>
  <c r="Q148" i="1"/>
  <c r="ML147" i="1" a="1"/>
  <c r="ML147" i="1" s="1"/>
  <c r="MH147" i="1" a="1"/>
  <c r="MH147" i="1" s="1"/>
  <c r="LY147" i="1" a="1"/>
  <c r="LY147" i="1" s="1"/>
  <c r="MK147" i="1" a="1"/>
  <c r="MK147" i="1" s="1"/>
  <c r="MG147" i="1" a="1"/>
  <c r="MG147" i="1" s="1"/>
  <c r="MB147" i="1" a="1"/>
  <c r="MB147" i="1" s="1"/>
  <c r="ME147" i="1" a="1"/>
  <c r="ME147" i="1" s="1"/>
  <c r="MI147" i="1" a="1"/>
  <c r="MI147" i="1" s="1"/>
  <c r="LZ147" i="1" a="1"/>
  <c r="LZ147" i="1" s="1"/>
  <c r="BB165" i="1"/>
  <c r="BA165" i="1"/>
  <c r="H166" i="1"/>
  <c r="AY165" i="1"/>
  <c r="AX165" i="1"/>
  <c r="BC165" i="1"/>
  <c r="AZ165" i="1"/>
  <c r="G155" i="1"/>
  <c r="LD156" i="1"/>
  <c r="M157" i="1"/>
  <c r="LC156" i="1"/>
  <c r="LB156" i="1"/>
  <c r="IJ156" i="1"/>
  <c r="LA156" i="1"/>
  <c r="IH156" i="1"/>
  <c r="IG156" i="1"/>
  <c r="AG156" i="1"/>
  <c r="AH156" i="1"/>
  <c r="KN155" i="1" a="1"/>
  <c r="KN155" i="1" s="1"/>
  <c r="BC148" i="1"/>
  <c r="H149" i="1"/>
  <c r="AZ148" i="1"/>
  <c r="AY148" i="1"/>
  <c r="AX148" i="1"/>
  <c r="BB148" i="1"/>
  <c r="BA148" i="1"/>
  <c r="JP147" i="1"/>
  <c r="L148" i="1"/>
  <c r="O149" i="1"/>
  <c r="JW148" i="1"/>
  <c r="JV148" i="1"/>
  <c r="LC147" i="1"/>
  <c r="LB147" i="1"/>
  <c r="AG147" i="1"/>
  <c r="M148" i="1"/>
  <c r="IH147" i="1"/>
  <c r="IG147" i="1"/>
  <c r="LD147" i="1"/>
  <c r="LA147" i="1"/>
  <c r="IJ147" i="1"/>
  <c r="AH147" i="1"/>
  <c r="MD157" i="1"/>
  <c r="S158" i="1"/>
  <c r="MD158" i="1" s="1"/>
  <c r="CF165" i="1"/>
  <c r="AJ165" i="1" s="1"/>
  <c r="G164" i="1"/>
  <c r="LB165" i="1"/>
  <c r="M166" i="1"/>
  <c r="LD165" i="1"/>
  <c r="LA165" i="1"/>
  <c r="IG165" i="1"/>
  <c r="AH165" i="1"/>
  <c r="IJ165" i="1"/>
  <c r="LC165" i="1"/>
  <c r="IH165" i="1"/>
  <c r="AG165" i="1"/>
  <c r="KF158" i="1"/>
  <c r="KE158" i="1" s="1" a="1"/>
  <c r="KE158" i="1" s="1"/>
  <c r="KE157" i="1" a="1"/>
  <c r="KE157" i="1" s="1"/>
  <c r="KF139" i="1"/>
  <c r="KE138" i="1" a="1"/>
  <c r="KE138" i="1" s="1"/>
  <c r="N149" i="1"/>
  <c r="JT148" i="1"/>
  <c r="JS148" i="1"/>
  <c r="JU148" i="1"/>
  <c r="LK147" i="1"/>
  <c r="KU147" i="1"/>
  <c r="JY147" i="1"/>
  <c r="LJ147" i="1"/>
  <c r="KT147" i="1"/>
  <c r="JX147" i="1"/>
  <c r="LO147" i="1"/>
  <c r="LG147" i="1"/>
  <c r="KY147" i="1"/>
  <c r="KQ147" i="1"/>
  <c r="KC147" i="1"/>
  <c r="LN147" i="1"/>
  <c r="LF147" i="1"/>
  <c r="KX147" i="1"/>
  <c r="KP147" i="1"/>
  <c r="KB147" i="1"/>
  <c r="B148" i="1"/>
  <c r="LM147" i="1"/>
  <c r="LE147" i="1"/>
  <c r="KO147" i="1"/>
  <c r="KA147" i="1"/>
  <c r="CI147" i="1"/>
  <c r="LL147" i="1"/>
  <c r="KV147" i="1"/>
  <c r="JZ147" i="1"/>
  <c r="LH147" i="1"/>
  <c r="KD147" i="1"/>
  <c r="KZ147" i="1"/>
  <c r="KR147" i="1"/>
  <c r="LI147" i="1"/>
  <c r="KS147" i="1"/>
  <c r="KW164" i="1"/>
  <c r="AG138" i="1"/>
  <c r="IG138" i="1"/>
  <c r="LD138" i="1"/>
  <c r="LC138" i="1"/>
  <c r="LB138" i="1"/>
  <c r="LA138" i="1"/>
  <c r="IH138" i="1"/>
  <c r="AH138" i="1"/>
  <c r="M139" i="1"/>
  <c r="IJ138" i="1"/>
  <c r="L139" i="1"/>
  <c r="JP138" i="1"/>
  <c r="EF284" i="1"/>
  <c r="EE284" i="1"/>
  <c r="EE281" i="1"/>
  <c r="EF281" i="1"/>
  <c r="MG217" i="1" a="1"/>
  <c r="MG217" i="1" s="1"/>
  <c r="LY217" i="1" a="1"/>
  <c r="LY217" i="1" s="1"/>
  <c r="MB217" i="1" a="1"/>
  <c r="MB217" i="1" s="1"/>
  <c r="M248" i="1"/>
  <c r="IG248" i="1" s="1"/>
  <c r="MI213" i="1" a="1"/>
  <c r="MI213" i="1" s="1"/>
  <c r="AH247" i="1"/>
  <c r="CG267" i="1"/>
  <c r="MK213" i="1" a="1"/>
  <c r="MK213" i="1" s="1"/>
  <c r="ME243" i="1" a="1"/>
  <c r="ME243" i="1" s="1"/>
  <c r="MA213" i="1" a="1"/>
  <c r="MA213" i="1" s="1"/>
  <c r="IG247" i="1"/>
  <c r="BC255" i="1"/>
  <c r="JW243" i="1"/>
  <c r="JT247" i="1"/>
  <c r="MG213" i="1" a="1"/>
  <c r="MG213" i="1" s="1"/>
  <c r="MF221" i="1" a="1"/>
  <c r="MF221" i="1" s="1"/>
  <c r="BA251" i="1"/>
  <c r="ME263" i="1" a="1"/>
  <c r="ME263" i="1" s="1"/>
  <c r="MH221" i="1" a="1"/>
  <c r="MH221" i="1" s="1"/>
  <c r="MI263" i="1" a="1"/>
  <c r="MI263" i="1" s="1"/>
  <c r="MJ221" i="1" a="1"/>
  <c r="MJ221" i="1" s="1"/>
  <c r="AX247" i="1"/>
  <c r="AZ247" i="1"/>
  <c r="AY255" i="1"/>
  <c r="LY221" i="1" a="1"/>
  <c r="LY221" i="1" s="1"/>
  <c r="BB247" i="1"/>
  <c r="AZ255" i="1"/>
  <c r="AY251" i="1"/>
  <c r="MA221" i="1" a="1"/>
  <c r="MA221" i="1" s="1"/>
  <c r="BA255" i="1"/>
  <c r="JU255" i="1"/>
  <c r="LZ263" i="1" a="1"/>
  <c r="LZ263" i="1" s="1"/>
  <c r="LC251" i="1"/>
  <c r="AZ243" i="1"/>
  <c r="BC251" i="1"/>
  <c r="CG263" i="1"/>
  <c r="MF263" i="1" a="1"/>
  <c r="MF263" i="1" s="1"/>
  <c r="BA243" i="1"/>
  <c r="H244" i="1"/>
  <c r="BB244" i="1" s="1"/>
  <c r="AY263" i="1"/>
  <c r="BC243" i="1"/>
  <c r="LZ243" i="1" a="1"/>
  <c r="LZ243" i="1" s="1"/>
  <c r="AY247" i="1"/>
  <c r="CG247" i="1"/>
  <c r="JS255" i="1"/>
  <c r="L256" i="1"/>
  <c r="L257" i="1" s="1"/>
  <c r="JP257" i="1" s="1"/>
  <c r="BA263" i="1"/>
  <c r="MJ263" i="1" a="1"/>
  <c r="MJ263" i="1" s="1"/>
  <c r="AG267" i="1"/>
  <c r="BB263" i="1"/>
  <c r="AX267" i="1"/>
  <c r="AX268" i="1"/>
  <c r="CE244" i="1"/>
  <c r="CE245" i="1" s="1"/>
  <c r="CG245" i="1" s="1"/>
  <c r="BA247" i="1"/>
  <c r="AX251" i="1"/>
  <c r="CG251" i="1"/>
  <c r="LM255" i="1"/>
  <c r="BC263" i="1"/>
  <c r="MA263" i="1" a="1"/>
  <c r="MA263" i="1" s="1"/>
  <c r="BA267" i="1"/>
  <c r="H264" i="1"/>
  <c r="H265" i="1" s="1"/>
  <c r="BB267" i="1"/>
  <c r="LY267" i="1" a="1"/>
  <c r="LY267" i="1" s="1"/>
  <c r="MI243" i="1" a="1"/>
  <c r="MI243" i="1" s="1"/>
  <c r="BC247" i="1"/>
  <c r="LN247" i="1"/>
  <c r="AZ251" i="1"/>
  <c r="AX255" i="1"/>
  <c r="CG255" i="1"/>
  <c r="Q264" i="1"/>
  <c r="LQ264" i="1" s="1" a="1"/>
  <c r="LQ264" i="1" s="1"/>
  <c r="LZ217" i="1" a="1"/>
  <c r="LZ217" i="1" s="1"/>
  <c r="MH217" i="1" a="1"/>
  <c r="MH217" i="1" s="1"/>
  <c r="AG243" i="1"/>
  <c r="MA217" i="1" a="1"/>
  <c r="MA217" i="1" s="1"/>
  <c r="MI217" i="1" a="1"/>
  <c r="MI217" i="1" s="1"/>
  <c r="JP244" i="1"/>
  <c r="LO243" i="1"/>
  <c r="IH243" i="1"/>
  <c r="M244" i="1"/>
  <c r="LN243" i="1"/>
  <c r="IG243" i="1"/>
  <c r="LM243" i="1"/>
  <c r="LL243" i="1"/>
  <c r="LD243" i="1"/>
  <c r="LC243" i="1"/>
  <c r="LB243" i="1"/>
  <c r="AH243" i="1"/>
  <c r="LR243" i="1"/>
  <c r="MH233" i="1" a="1"/>
  <c r="MH233" i="1" s="1"/>
  <c r="MK217" i="1" a="1"/>
  <c r="MK217" i="1" s="1"/>
  <c r="N245" i="1"/>
  <c r="JU244" i="1"/>
  <c r="JT244" i="1"/>
  <c r="JS244" i="1"/>
  <c r="ML217" i="1" a="1"/>
  <c r="ML217" i="1" s="1"/>
  <c r="J243" i="1"/>
  <c r="JW244" i="1"/>
  <c r="O245" i="1"/>
  <c r="JV244" i="1"/>
  <c r="ME217" i="1" a="1"/>
  <c r="ME217" i="1" s="1"/>
  <c r="N234" i="1"/>
  <c r="JU234" i="1" s="1"/>
  <c r="K243" i="1"/>
  <c r="CF243" i="1" s="1"/>
  <c r="BR242" i="1"/>
  <c r="MF217" i="1" a="1"/>
  <c r="MF217" i="1" s="1"/>
  <c r="IJ243" i="1"/>
  <c r="BB243" i="1"/>
  <c r="Q244" i="1"/>
  <c r="MA243" i="1" a="1"/>
  <c r="MA243" i="1" s="1"/>
  <c r="MF243" i="1" a="1"/>
  <c r="MF243" i="1" s="1"/>
  <c r="MJ243" i="1" a="1"/>
  <c r="MJ243" i="1" s="1"/>
  <c r="AX248" i="1"/>
  <c r="H249" i="1"/>
  <c r="BC248" i="1"/>
  <c r="BB248" i="1"/>
  <c r="BA248" i="1"/>
  <c r="AZ248" i="1"/>
  <c r="AY248" i="1"/>
  <c r="JP243" i="1"/>
  <c r="W253" i="1" a="1"/>
  <c r="W253" i="1" s="1"/>
  <c r="W259" i="1" s="1" a="1"/>
  <c r="W259" i="1" s="1"/>
  <c r="LS259" i="1" s="1"/>
  <c r="JS243" i="1"/>
  <c r="MB243" i="1" a="1"/>
  <c r="MB243" i="1" s="1"/>
  <c r="MG243" i="1" a="1"/>
  <c r="MG243" i="1" s="1"/>
  <c r="MK243" i="1" a="1"/>
  <c r="MK243" i="1" s="1"/>
  <c r="AX243" i="1"/>
  <c r="JT243" i="1"/>
  <c r="L249" i="1"/>
  <c r="JP249" i="1" s="1"/>
  <c r="JP248" i="1"/>
  <c r="JU243" i="1"/>
  <c r="LY243" i="1" a="1"/>
  <c r="LY243" i="1" s="1"/>
  <c r="MH243" i="1" a="1"/>
  <c r="MH243" i="1" s="1"/>
  <c r="JV243" i="1"/>
  <c r="K247" i="1"/>
  <c r="CF247" i="1" s="1"/>
  <c r="IH247" i="1"/>
  <c r="G247" i="1" s="1"/>
  <c r="JU247" i="1"/>
  <c r="LO247" i="1"/>
  <c r="LY247" i="1" a="1"/>
  <c r="LY247" i="1" s="1"/>
  <c r="MH247" i="1" a="1"/>
  <c r="MH247" i="1" s="1"/>
  <c r="ML247" i="1" a="1"/>
  <c r="ML247" i="1" s="1"/>
  <c r="N248" i="1"/>
  <c r="JV247" i="1"/>
  <c r="O248" i="1"/>
  <c r="L252" i="1"/>
  <c r="JP251" i="1"/>
  <c r="D246" i="1"/>
  <c r="AI246" i="1"/>
  <c r="AG247" i="1"/>
  <c r="IJ247" i="1"/>
  <c r="LA247" i="1"/>
  <c r="LR247" i="1"/>
  <c r="LZ247" i="1" a="1"/>
  <c r="LZ247" i="1" s="1"/>
  <c r="ME247" i="1" a="1"/>
  <c r="ME247" i="1" s="1"/>
  <c r="MI247" i="1" a="1"/>
  <c r="MI247" i="1" s="1"/>
  <c r="LB247" i="1"/>
  <c r="Q248" i="1"/>
  <c r="LC247" i="1"/>
  <c r="MA247" i="1" a="1"/>
  <c r="MA247" i="1" s="1"/>
  <c r="MF247" i="1" a="1"/>
  <c r="MF247" i="1" s="1"/>
  <c r="MJ247" i="1" a="1"/>
  <c r="MJ247" i="1" s="1"/>
  <c r="AI250" i="1"/>
  <c r="D250" i="1"/>
  <c r="K251" i="1"/>
  <c r="CF251" i="1" s="1"/>
  <c r="CG248" i="1"/>
  <c r="CE249" i="1"/>
  <c r="CG249" i="1" s="1"/>
  <c r="JP247" i="1"/>
  <c r="LD247" i="1"/>
  <c r="LL247" i="1"/>
  <c r="MB247" i="1" a="1"/>
  <c r="MB247" i="1" s="1"/>
  <c r="MG247" i="1" a="1"/>
  <c r="MG247" i="1" s="1"/>
  <c r="Q252" i="1"/>
  <c r="MI251" i="1" a="1"/>
  <c r="MI251" i="1" s="1"/>
  <c r="ME251" i="1" a="1"/>
  <c r="ME251" i="1" s="1"/>
  <c r="LZ251" i="1" a="1"/>
  <c r="LZ251" i="1" s="1"/>
  <c r="ML251" i="1" a="1"/>
  <c r="ML251" i="1" s="1"/>
  <c r="MH251" i="1" a="1"/>
  <c r="MH251" i="1" s="1"/>
  <c r="LY251" i="1" a="1"/>
  <c r="LY251" i="1" s="1"/>
  <c r="MK251" i="1" a="1"/>
  <c r="MK251" i="1" s="1"/>
  <c r="MG251" i="1" a="1"/>
  <c r="MG251" i="1" s="1"/>
  <c r="MB251" i="1" a="1"/>
  <c r="MB251" i="1" s="1"/>
  <c r="MA251" i="1" a="1"/>
  <c r="MA251" i="1" s="1"/>
  <c r="MJ251" i="1" a="1"/>
  <c r="MJ251" i="1" s="1"/>
  <c r="MF251" i="1" a="1"/>
  <c r="MF251" i="1" s="1"/>
  <c r="J251" i="1"/>
  <c r="LB251" i="1"/>
  <c r="LR251" i="1"/>
  <c r="LA251" i="1"/>
  <c r="IJ251" i="1"/>
  <c r="LO251" i="1"/>
  <c r="M252" i="1"/>
  <c r="LN251" i="1"/>
  <c r="IG251" i="1"/>
  <c r="LM251" i="1"/>
  <c r="LL251" i="1"/>
  <c r="LD251" i="1"/>
  <c r="AG251" i="1"/>
  <c r="N252" i="1"/>
  <c r="JT251" i="1"/>
  <c r="JS251" i="1"/>
  <c r="AH251" i="1"/>
  <c r="BB251" i="1"/>
  <c r="CG252" i="1"/>
  <c r="CE253" i="1"/>
  <c r="CG253" i="1" s="1"/>
  <c r="JW251" i="1"/>
  <c r="O252" i="1"/>
  <c r="JV251" i="1"/>
  <c r="J255" i="1"/>
  <c r="BR254" i="1"/>
  <c r="BC252" i="1"/>
  <c r="BB252" i="1"/>
  <c r="H253" i="1"/>
  <c r="BA252" i="1"/>
  <c r="AZ252" i="1"/>
  <c r="AY252" i="1"/>
  <c r="AX252" i="1"/>
  <c r="K255" i="1"/>
  <c r="CF255" i="1" s="1"/>
  <c r="MJ255" i="1" a="1"/>
  <c r="MJ255" i="1" s="1"/>
  <c r="MF255" i="1" a="1"/>
  <c r="MF255" i="1" s="1"/>
  <c r="MA255" i="1" a="1"/>
  <c r="MA255" i="1" s="1"/>
  <c r="Q256" i="1"/>
  <c r="MI255" i="1" a="1"/>
  <c r="MI255" i="1" s="1"/>
  <c r="ME255" i="1" a="1"/>
  <c r="ME255" i="1" s="1"/>
  <c r="LZ255" i="1" a="1"/>
  <c r="LZ255" i="1" s="1"/>
  <c r="ML255" i="1" a="1"/>
  <c r="ML255" i="1" s="1"/>
  <c r="MH255" i="1" a="1"/>
  <c r="MH255" i="1" s="1"/>
  <c r="LY255" i="1" a="1"/>
  <c r="LY255" i="1" s="1"/>
  <c r="MG255" i="1" a="1"/>
  <c r="MG255" i="1" s="1"/>
  <c r="MK255" i="1" a="1"/>
  <c r="MK255" i="1" s="1"/>
  <c r="D254" i="1"/>
  <c r="AI254" i="1"/>
  <c r="CG256" i="1"/>
  <c r="CE257" i="1"/>
  <c r="CG257" i="1" s="1"/>
  <c r="N257" i="1"/>
  <c r="JU256" i="1"/>
  <c r="JT256" i="1"/>
  <c r="JS256" i="1"/>
  <c r="IG255" i="1"/>
  <c r="JT255" i="1"/>
  <c r="LN255" i="1"/>
  <c r="M256" i="1"/>
  <c r="LO263" i="1"/>
  <c r="IH263" i="1"/>
  <c r="M264" i="1"/>
  <c r="LN263" i="1"/>
  <c r="IG263" i="1"/>
  <c r="LM263" i="1"/>
  <c r="LL263" i="1"/>
  <c r="LD263" i="1"/>
  <c r="LB263" i="1"/>
  <c r="AH263" i="1"/>
  <c r="LC263" i="1"/>
  <c r="AG263" i="1"/>
  <c r="LA263" i="1"/>
  <c r="IJ263" i="1"/>
  <c r="LR263" i="1"/>
  <c r="IH255" i="1"/>
  <c r="LO255" i="1"/>
  <c r="JV255" i="1"/>
  <c r="O256" i="1"/>
  <c r="O264" i="1"/>
  <c r="JV263" i="1"/>
  <c r="JW263" i="1"/>
  <c r="AG255" i="1"/>
  <c r="IJ255" i="1"/>
  <c r="LA255" i="1"/>
  <c r="LR255" i="1"/>
  <c r="H256" i="1"/>
  <c r="AH255" i="1"/>
  <c r="LB255" i="1"/>
  <c r="LC255" i="1"/>
  <c r="BR264" i="1"/>
  <c r="J265" i="1"/>
  <c r="LD255" i="1"/>
  <c r="K263" i="1"/>
  <c r="CF263" i="1" s="1"/>
  <c r="AI262" i="1"/>
  <c r="D262" i="1"/>
  <c r="BR262" i="1"/>
  <c r="N264" i="1"/>
  <c r="JU263" i="1"/>
  <c r="JT263" i="1"/>
  <c r="JS263" i="1"/>
  <c r="BR263" i="1"/>
  <c r="L265" i="1"/>
  <c r="JP265" i="1" s="1"/>
  <c r="JP264" i="1"/>
  <c r="CE265" i="1"/>
  <c r="CG265" i="1" s="1"/>
  <c r="CG264" i="1"/>
  <c r="JP263" i="1"/>
  <c r="MB263" i="1" a="1"/>
  <c r="MB263" i="1" s="1"/>
  <c r="MG263" i="1" a="1"/>
  <c r="MG263" i="1" s="1"/>
  <c r="MK263" i="1" a="1"/>
  <c r="MK263" i="1" s="1"/>
  <c r="AX263" i="1"/>
  <c r="LY263" i="1" a="1"/>
  <c r="LY263" i="1" s="1"/>
  <c r="MH263" i="1" a="1"/>
  <c r="MH263" i="1" s="1"/>
  <c r="AI266" i="1"/>
  <c r="D266" i="1"/>
  <c r="K267" i="1"/>
  <c r="CF267" i="1" s="1"/>
  <c r="BR267" i="1"/>
  <c r="J268" i="1"/>
  <c r="LR267" i="1"/>
  <c r="LA267" i="1"/>
  <c r="M268" i="1"/>
  <c r="LN267" i="1"/>
  <c r="IG267" i="1"/>
  <c r="LM267" i="1"/>
  <c r="LL267" i="1"/>
  <c r="LD267" i="1"/>
  <c r="IJ267" i="1"/>
  <c r="IH267" i="1"/>
  <c r="LC267" i="1"/>
  <c r="AH267" i="1"/>
  <c r="N269" i="1"/>
  <c r="JT268" i="1"/>
  <c r="JS268" i="1"/>
  <c r="JU268" i="1"/>
  <c r="BR266" i="1"/>
  <c r="MI267" i="1" a="1"/>
  <c r="MI267" i="1" s="1"/>
  <c r="ME267" i="1" a="1"/>
  <c r="ME267" i="1" s="1"/>
  <c r="LZ267" i="1" a="1"/>
  <c r="LZ267" i="1" s="1"/>
  <c r="MK267" i="1" a="1"/>
  <c r="MK267" i="1" s="1"/>
  <c r="MG267" i="1" a="1"/>
  <c r="MG267" i="1" s="1"/>
  <c r="MB267" i="1" a="1"/>
  <c r="MB267" i="1" s="1"/>
  <c r="ML267" i="1" a="1"/>
  <c r="ML267" i="1" s="1"/>
  <c r="MA267" i="1" a="1"/>
  <c r="MA267" i="1" s="1"/>
  <c r="MJ267" i="1" a="1"/>
  <c r="MJ267" i="1" s="1"/>
  <c r="MH267" i="1" a="1"/>
  <c r="MH267" i="1" s="1"/>
  <c r="MF267" i="1" a="1"/>
  <c r="MF267" i="1" s="1"/>
  <c r="LB267" i="1"/>
  <c r="AY267" i="1"/>
  <c r="L268" i="1"/>
  <c r="JP267" i="1"/>
  <c r="AZ267" i="1"/>
  <c r="CG268" i="1"/>
  <c r="JT267" i="1"/>
  <c r="JS267" i="1"/>
  <c r="O268" i="1"/>
  <c r="JV267" i="1"/>
  <c r="BC267" i="1"/>
  <c r="JU267" i="1"/>
  <c r="BC268" i="1"/>
  <c r="BA268" i="1"/>
  <c r="AZ268" i="1"/>
  <c r="AY268" i="1"/>
  <c r="JW267" i="1"/>
  <c r="H269" i="1"/>
  <c r="Q210" i="1"/>
  <c r="MK209" i="1" a="1"/>
  <c r="MK209" i="1" s="1"/>
  <c r="MJ209" i="1" a="1"/>
  <c r="MJ209" i="1" s="1"/>
  <c r="MB209" i="1" a="1"/>
  <c r="MB209" i="1" s="1"/>
  <c r="LZ209" i="1" a="1"/>
  <c r="LZ209" i="1" s="1"/>
  <c r="MI209" i="1" a="1"/>
  <c r="MI209" i="1" s="1"/>
  <c r="MA209" i="1" a="1"/>
  <c r="MA209" i="1" s="1"/>
  <c r="MH209" i="1" a="1"/>
  <c r="MH209" i="1" s="1"/>
  <c r="MG209" i="1" a="1"/>
  <c r="MG209" i="1" s="1"/>
  <c r="LY209" i="1" a="1"/>
  <c r="LY209" i="1" s="1"/>
  <c r="MF209" i="1" a="1"/>
  <c r="MF209" i="1" s="1"/>
  <c r="ME209" i="1" a="1"/>
  <c r="ME209" i="1" s="1"/>
  <c r="ML233" i="1" a="1"/>
  <c r="ML233" i="1" s="1"/>
  <c r="JR321" i="1"/>
  <c r="MK229" i="1" a="1"/>
  <c r="MK229" i="1" s="1"/>
  <c r="JU233" i="1"/>
  <c r="D212" i="1"/>
  <c r="AI220" i="1"/>
  <c r="EF220" i="1" s="1"/>
  <c r="LZ229" i="1" a="1"/>
  <c r="LZ229" i="1" s="1"/>
  <c r="EF216" i="1"/>
  <c r="EE216" i="1"/>
  <c r="CE234" i="1"/>
  <c r="CG233" i="1"/>
  <c r="D220" i="1"/>
  <c r="AI228" i="1"/>
  <c r="MF229" i="1" a="1"/>
  <c r="MF229" i="1" s="1"/>
  <c r="D232" i="1"/>
  <c r="AI232" i="1"/>
  <c r="L234" i="1"/>
  <c r="JP233" i="1"/>
  <c r="LY213" i="1" a="1"/>
  <c r="LY213" i="1" s="1"/>
  <c r="D228" i="1"/>
  <c r="MI229" i="1" a="1"/>
  <c r="MI229" i="1" s="1"/>
  <c r="LB233" i="1"/>
  <c r="LR233" i="1"/>
  <c r="LA233" i="1"/>
  <c r="IJ233" i="1"/>
  <c r="M234" i="1"/>
  <c r="LN233" i="1"/>
  <c r="IG233" i="1"/>
  <c r="LM233" i="1"/>
  <c r="LO233" i="1"/>
  <c r="LL233" i="1"/>
  <c r="LD233" i="1"/>
  <c r="IH233" i="1"/>
  <c r="G233" i="1" s="1"/>
  <c r="LC233" i="1"/>
  <c r="AH233" i="1"/>
  <c r="AZ233" i="1"/>
  <c r="D216" i="1"/>
  <c r="J233" i="1"/>
  <c r="K233" i="1"/>
  <c r="H234" i="1"/>
  <c r="AY233" i="1"/>
  <c r="AX233" i="1"/>
  <c r="BC233" i="1"/>
  <c r="BB233" i="1"/>
  <c r="JT233" i="1"/>
  <c r="JS233" i="1"/>
  <c r="LY233" i="1" a="1"/>
  <c r="LY233" i="1" s="1"/>
  <c r="MJ233" i="1" a="1"/>
  <c r="MJ233" i="1" s="1"/>
  <c r="JW233" i="1"/>
  <c r="O234" i="1"/>
  <c r="Q234" i="1"/>
  <c r="MI233" i="1" a="1"/>
  <c r="MI233" i="1" s="1"/>
  <c r="ME233" i="1" a="1"/>
  <c r="ME233" i="1" s="1"/>
  <c r="LZ233" i="1" a="1"/>
  <c r="LZ233" i="1" s="1"/>
  <c r="MK233" i="1" a="1"/>
  <c r="MK233" i="1" s="1"/>
  <c r="MG233" i="1" a="1"/>
  <c r="MG233" i="1" s="1"/>
  <c r="MB233" i="1" a="1"/>
  <c r="MB233" i="1" s="1"/>
  <c r="JV233" i="1"/>
  <c r="MF233" i="1" a="1"/>
  <c r="MF233" i="1" s="1"/>
  <c r="ML213" i="1" a="1"/>
  <c r="ML213" i="1" s="1"/>
  <c r="MK221" i="1" a="1"/>
  <c r="MK221" i="1" s="1"/>
  <c r="ME213" i="1" a="1"/>
  <c r="ME213" i="1" s="1"/>
  <c r="ME221" i="1" a="1"/>
  <c r="ME221" i="1" s="1"/>
  <c r="ML221" i="1" a="1"/>
  <c r="ML221" i="1" s="1"/>
  <c r="MF213" i="1" a="1"/>
  <c r="MF213" i="1" s="1"/>
  <c r="LZ213" i="1" a="1"/>
  <c r="LZ213" i="1" s="1"/>
  <c r="MH213" i="1" a="1"/>
  <c r="MH213" i="1" s="1"/>
  <c r="LZ221" i="1" a="1"/>
  <c r="LZ221" i="1" s="1"/>
  <c r="MG221" i="1" a="1"/>
  <c r="MG221" i="1" s="1"/>
  <c r="MB213" i="1" a="1"/>
  <c r="MB213" i="1" s="1"/>
  <c r="MJ213" i="1" a="1"/>
  <c r="MJ213" i="1" s="1"/>
  <c r="MB221" i="1" a="1"/>
  <c r="MB221" i="1" s="1"/>
  <c r="MI221" i="1" a="1"/>
  <c r="MI221" i="1" s="1"/>
  <c r="AX229" i="1"/>
  <c r="AZ229" i="1"/>
  <c r="LN217" i="1"/>
  <c r="BC229" i="1"/>
  <c r="AX217" i="1"/>
  <c r="BB221" i="1"/>
  <c r="BC221" i="1"/>
  <c r="BA217" i="1"/>
  <c r="AI221" i="1"/>
  <c r="IJ221" i="1"/>
  <c r="AG229" i="1"/>
  <c r="JS213" i="1"/>
  <c r="AG221" i="1"/>
  <c r="CE231" i="1"/>
  <c r="CG231" i="1" s="1"/>
  <c r="LM213" i="1"/>
  <c r="IG217" i="1"/>
  <c r="AZ221" i="1"/>
  <c r="LA221" i="1"/>
  <c r="AG217" i="1"/>
  <c r="JT217" i="1"/>
  <c r="H218" i="1"/>
  <c r="AX218" i="1" s="1"/>
  <c r="LC221" i="1"/>
  <c r="AY217" i="1"/>
  <c r="IJ217" i="1"/>
  <c r="LR217" i="1"/>
  <c r="LD221" i="1"/>
  <c r="BA229" i="1"/>
  <c r="LY229" i="1" a="1"/>
  <c r="LY229" i="1" s="1"/>
  <c r="ME229" i="1" a="1"/>
  <c r="ME229" i="1" s="1"/>
  <c r="AZ217" i="1"/>
  <c r="CE218" i="1"/>
  <c r="CE219" i="1" s="1"/>
  <c r="CG219" i="1" s="1"/>
  <c r="AY221" i="1"/>
  <c r="LL221" i="1"/>
  <c r="BB229" i="1"/>
  <c r="MJ229" i="1" a="1"/>
  <c r="MJ229" i="1" s="1"/>
  <c r="AY230" i="1"/>
  <c r="JV217" i="1"/>
  <c r="M218" i="1"/>
  <c r="LM218" i="1" s="1"/>
  <c r="BA221" i="1"/>
  <c r="MG229" i="1" a="1"/>
  <c r="MG229" i="1" s="1"/>
  <c r="ML229" i="1" a="1"/>
  <c r="ML229" i="1" s="1"/>
  <c r="JW217" i="1"/>
  <c r="MA229" i="1" a="1"/>
  <c r="MA229" i="1" s="1"/>
  <c r="JP213" i="1"/>
  <c r="LA217" i="1"/>
  <c r="MB229" i="1" a="1"/>
  <c r="MB229" i="1" s="1"/>
  <c r="MH229" i="1" a="1"/>
  <c r="MH229" i="1" s="1"/>
  <c r="EE212" i="1"/>
  <c r="AH213" i="1"/>
  <c r="CE215" i="1"/>
  <c r="CG215" i="1" s="1"/>
  <c r="CG214" i="1"/>
  <c r="L215" i="1"/>
  <c r="JP215" i="1" s="1"/>
  <c r="JP214" i="1"/>
  <c r="CG213" i="1"/>
  <c r="LC213" i="1"/>
  <c r="M214" i="1"/>
  <c r="LR213" i="1"/>
  <c r="LA213" i="1"/>
  <c r="IJ213" i="1"/>
  <c r="AG213" i="1"/>
  <c r="LO213" i="1"/>
  <c r="IH213" i="1"/>
  <c r="G213" i="1" s="1"/>
  <c r="LN213" i="1"/>
  <c r="IG213" i="1"/>
  <c r="LD213" i="1"/>
  <c r="BC213" i="1"/>
  <c r="BA213" i="1"/>
  <c r="AZ213" i="1"/>
  <c r="AY213" i="1"/>
  <c r="H214" i="1"/>
  <c r="AX213" i="1"/>
  <c r="J213" i="1"/>
  <c r="BR212" i="1"/>
  <c r="EF212" i="1"/>
  <c r="JT214" i="1"/>
  <c r="JU214" i="1"/>
  <c r="JS214" i="1"/>
  <c r="N215" i="1"/>
  <c r="BB213" i="1"/>
  <c r="O214" i="1"/>
  <c r="JW213" i="1"/>
  <c r="JV213" i="1"/>
  <c r="LL213" i="1"/>
  <c r="JT213" i="1"/>
  <c r="L218" i="1"/>
  <c r="JP217" i="1"/>
  <c r="W229" i="1" a="1"/>
  <c r="W229" i="1" s="1"/>
  <c r="JU213" i="1"/>
  <c r="K213" i="1"/>
  <c r="N219" i="1"/>
  <c r="JU218" i="1"/>
  <c r="JT218" i="1"/>
  <c r="JS218" i="1"/>
  <c r="W223" i="1" a="1"/>
  <c r="W223" i="1" s="1"/>
  <c r="W233" i="1" s="1" a="1"/>
  <c r="W233" i="1" s="1"/>
  <c r="W239" i="1" s="1" a="1"/>
  <c r="W239" i="1" s="1"/>
  <c r="W245" i="1" s="1" a="1"/>
  <c r="W245" i="1" s="1"/>
  <c r="O219" i="1"/>
  <c r="JW218" i="1"/>
  <c r="JV218" i="1"/>
  <c r="K217" i="1"/>
  <c r="L222" i="1"/>
  <c r="JP221" i="1"/>
  <c r="AH217" i="1"/>
  <c r="BB217" i="1"/>
  <c r="LB217" i="1"/>
  <c r="JU221" i="1"/>
  <c r="N222" i="1"/>
  <c r="JT221" i="1"/>
  <c r="JS221" i="1"/>
  <c r="LC217" i="1"/>
  <c r="O222" i="1"/>
  <c r="JV221" i="1"/>
  <c r="K230" i="1"/>
  <c r="AI229" i="1"/>
  <c r="EF229" i="1" s="1"/>
  <c r="D229" i="1"/>
  <c r="LD217" i="1"/>
  <c r="LL217" i="1"/>
  <c r="D221" i="1"/>
  <c r="K222" i="1"/>
  <c r="JS217" i="1"/>
  <c r="LM217" i="1"/>
  <c r="IH217" i="1"/>
  <c r="G217" i="1" s="1"/>
  <c r="JU217" i="1"/>
  <c r="CE222" i="1"/>
  <c r="CG221" i="1"/>
  <c r="LM221" i="1"/>
  <c r="AX221" i="1"/>
  <c r="IG221" i="1"/>
  <c r="LO221" i="1"/>
  <c r="BR220" i="1"/>
  <c r="J221" i="1"/>
  <c r="IH221" i="1"/>
  <c r="G221" i="1" s="1"/>
  <c r="M222" i="1"/>
  <c r="LN221" i="1"/>
  <c r="AH221" i="1"/>
  <c r="LB221" i="1"/>
  <c r="JP229" i="1"/>
  <c r="L230" i="1"/>
  <c r="J229" i="1"/>
  <c r="BR228" i="1"/>
  <c r="LL229" i="1"/>
  <c r="LD229" i="1"/>
  <c r="LB229" i="1"/>
  <c r="LR229" i="1"/>
  <c r="LA229" i="1"/>
  <c r="LO229" i="1"/>
  <c r="IH229" i="1"/>
  <c r="G229" i="1" s="1"/>
  <c r="AH229" i="1"/>
  <c r="BA230" i="1"/>
  <c r="N230" i="1"/>
  <c r="JU229" i="1"/>
  <c r="JT229" i="1"/>
  <c r="JW229" i="1"/>
  <c r="O230" i="1"/>
  <c r="JV229" i="1"/>
  <c r="IG229" i="1"/>
  <c r="LM229" i="1"/>
  <c r="M230" i="1"/>
  <c r="H231" i="1"/>
  <c r="AZ230" i="1"/>
  <c r="AX230" i="1"/>
  <c r="BC230" i="1"/>
  <c r="CG229" i="1"/>
  <c r="IJ229" i="1"/>
  <c r="LN229" i="1"/>
  <c r="AY229" i="1"/>
  <c r="JR16" i="1"/>
  <c r="JR17" i="1"/>
  <c r="JQ13" i="1"/>
  <c r="JW209" i="1"/>
  <c r="CG209" i="1"/>
  <c r="O211" i="1"/>
  <c r="JP209" i="1"/>
  <c r="AX209" i="1"/>
  <c r="AY209" i="1"/>
  <c r="AZ209" i="1"/>
  <c r="BA209" i="1"/>
  <c r="AY210" i="1"/>
  <c r="AX210" i="1"/>
  <c r="BC210" i="1"/>
  <c r="BB210" i="1"/>
  <c r="BA210" i="1"/>
  <c r="BB209" i="1"/>
  <c r="BC209" i="1"/>
  <c r="JV210" i="1"/>
  <c r="JV209" i="1"/>
  <c r="H211" i="1"/>
  <c r="CE211" i="1"/>
  <c r="LP234" i="1" l="1" a="1"/>
  <c r="LP234" i="1" s="1"/>
  <c r="LQ234" i="1" a="1"/>
  <c r="LQ234" i="1" s="1"/>
  <c r="MK214" i="1" a="1"/>
  <c r="MK214" i="1" s="1"/>
  <c r="LQ214" i="1" a="1"/>
  <c r="LQ214" i="1" s="1"/>
  <c r="LP157" i="1" a="1"/>
  <c r="LP157" i="1" s="1"/>
  <c r="LQ157" i="1" a="1"/>
  <c r="LQ157" i="1" s="1"/>
  <c r="LP139" i="1" a="1"/>
  <c r="LP139" i="1" s="1"/>
  <c r="LQ139" i="1" a="1"/>
  <c r="LQ139" i="1" s="1"/>
  <c r="LP166" i="1" a="1"/>
  <c r="LP166" i="1" s="1"/>
  <c r="LQ166" i="1" a="1"/>
  <c r="LQ166" i="1" s="1"/>
  <c r="LP268" i="1" a="1"/>
  <c r="LP268" i="1" s="1"/>
  <c r="LQ268" i="1" a="1"/>
  <c r="LQ268" i="1" s="1"/>
  <c r="LP244" i="1" a="1"/>
  <c r="LP244" i="1" s="1"/>
  <c r="LQ244" i="1" a="1"/>
  <c r="LQ244" i="1" s="1"/>
  <c r="LP230" i="1" a="1"/>
  <c r="LP230" i="1" s="1"/>
  <c r="LQ230" i="1" a="1"/>
  <c r="LQ230" i="1" s="1"/>
  <c r="LP218" i="1" a="1"/>
  <c r="LP218" i="1" s="1"/>
  <c r="LQ218" i="1" a="1"/>
  <c r="LQ218" i="1" s="1"/>
  <c r="LP256" i="1" a="1"/>
  <c r="LP256" i="1" s="1"/>
  <c r="LQ256" i="1" a="1"/>
  <c r="LQ256" i="1" s="1"/>
  <c r="LP248" i="1" a="1"/>
  <c r="LP248" i="1" s="1"/>
  <c r="LQ248" i="1" a="1"/>
  <c r="LQ248" i="1" s="1"/>
  <c r="LP252" i="1" a="1"/>
  <c r="LP252" i="1" s="1"/>
  <c r="LQ252" i="1" a="1"/>
  <c r="LQ252" i="1" s="1"/>
  <c r="LP148" i="1" a="1"/>
  <c r="LP148" i="1" s="1"/>
  <c r="LQ148" i="1" a="1"/>
  <c r="LQ148" i="1" s="1"/>
  <c r="LP222" i="1" a="1"/>
  <c r="LP222" i="1" s="1"/>
  <c r="LQ222" i="1" a="1"/>
  <c r="LQ222" i="1" s="1"/>
  <c r="LP210" i="1" a="1"/>
  <c r="LP210" i="1" s="1"/>
  <c r="LQ210" i="1" a="1"/>
  <c r="LQ210" i="1" s="1"/>
  <c r="LZ222" i="1" a="1"/>
  <c r="LZ222" i="1" s="1"/>
  <c r="MF222" i="1" a="1"/>
  <c r="MF222" i="1" s="1"/>
  <c r="ML222" i="1" a="1"/>
  <c r="ML222" i="1" s="1"/>
  <c r="MG222" i="1" a="1"/>
  <c r="MG222" i="1" s="1"/>
  <c r="MI222" i="1" a="1"/>
  <c r="MI222" i="1" s="1"/>
  <c r="MB222" i="1" a="1"/>
  <c r="MB222" i="1" s="1"/>
  <c r="LY222" i="1" a="1"/>
  <c r="LY222" i="1" s="1"/>
  <c r="MK222" i="1" a="1"/>
  <c r="MK222" i="1" s="1"/>
  <c r="MJ222" i="1" a="1"/>
  <c r="MJ222" i="1" s="1"/>
  <c r="MA222" i="1" a="1"/>
  <c r="MA222" i="1" s="1"/>
  <c r="MH222" i="1" a="1"/>
  <c r="MH222" i="1" s="1"/>
  <c r="Q223" i="1"/>
  <c r="ME222" i="1" a="1"/>
  <c r="ME222" i="1" s="1"/>
  <c r="BB139" i="1"/>
  <c r="MG166" i="1" a="1"/>
  <c r="MG166" i="1" s="1"/>
  <c r="ML214" i="1" a="1"/>
  <c r="ML214" i="1" s="1"/>
  <c r="MI214" i="1" a="1"/>
  <c r="MI214" i="1" s="1"/>
  <c r="ME214" i="1" a="1"/>
  <c r="ME214" i="1" s="1"/>
  <c r="MA214" i="1" a="1"/>
  <c r="MA214" i="1" s="1"/>
  <c r="LY214" i="1" a="1"/>
  <c r="LY214" i="1" s="1"/>
  <c r="MF214" i="1" a="1"/>
  <c r="MF214" i="1" s="1"/>
  <c r="MJ214" i="1" a="1"/>
  <c r="MJ214" i="1" s="1"/>
  <c r="MG214" i="1" a="1"/>
  <c r="MG214" i="1" s="1"/>
  <c r="MB214" i="1" a="1"/>
  <c r="MB214" i="1" s="1"/>
  <c r="MH214" i="1" a="1"/>
  <c r="MH214" i="1" s="1"/>
  <c r="LZ214" i="1" a="1"/>
  <c r="LZ214" i="1" s="1"/>
  <c r="BA139" i="1"/>
  <c r="H222" i="1"/>
  <c r="MB268" i="1" a="1"/>
  <c r="MB268" i="1" s="1"/>
  <c r="MK268" i="1" a="1"/>
  <c r="MK268" i="1" s="1"/>
  <c r="LZ218" i="1" a="1"/>
  <c r="LZ218" i="1" s="1"/>
  <c r="ME218" i="1" a="1"/>
  <c r="ME218" i="1" s="1"/>
  <c r="MH166" i="1" a="1"/>
  <c r="MH166" i="1" s="1"/>
  <c r="ML218" i="1" a="1"/>
  <c r="ML218" i="1" s="1"/>
  <c r="MF230" i="1" a="1"/>
  <c r="MF230" i="1" s="1"/>
  <c r="MB230" i="1" a="1"/>
  <c r="MB230" i="1" s="1"/>
  <c r="Q231" i="1"/>
  <c r="MA166" i="1" a="1"/>
  <c r="MA166" i="1" s="1"/>
  <c r="LZ166" i="1" a="1"/>
  <c r="LZ166" i="1" s="1"/>
  <c r="MF166" i="1" a="1"/>
  <c r="MF166" i="1" s="1"/>
  <c r="ML166" i="1" a="1"/>
  <c r="ML166" i="1" s="1"/>
  <c r="Q167" i="1"/>
  <c r="MI166" i="1" a="1"/>
  <c r="MI166" i="1" s="1"/>
  <c r="MB166" i="1" a="1"/>
  <c r="MB166" i="1" s="1"/>
  <c r="ME166" i="1" a="1"/>
  <c r="ME166" i="1" s="1"/>
  <c r="MK166" i="1" a="1"/>
  <c r="MK166" i="1" s="1"/>
  <c r="MJ166" i="1" a="1"/>
  <c r="MJ166" i="1" s="1"/>
  <c r="LY166" i="1" a="1"/>
  <c r="LY166" i="1" s="1"/>
  <c r="MH268" i="1" a="1"/>
  <c r="MH268" i="1" s="1"/>
  <c r="Q269" i="1"/>
  <c r="ML268" i="1" a="1"/>
  <c r="ML268" i="1" s="1"/>
  <c r="MI268" i="1" a="1"/>
  <c r="MI268" i="1" s="1"/>
  <c r="MA268" i="1" a="1"/>
  <c r="MA268" i="1" s="1"/>
  <c r="ME268" i="1" a="1"/>
  <c r="ME268" i="1" s="1"/>
  <c r="MF268" i="1" a="1"/>
  <c r="MF268" i="1" s="1"/>
  <c r="LY268" i="1" a="1"/>
  <c r="LY268" i="1" s="1"/>
  <c r="MJ268" i="1" a="1"/>
  <c r="MJ268" i="1" s="1"/>
  <c r="LZ268" i="1" a="1"/>
  <c r="LZ268" i="1" s="1"/>
  <c r="MG268" i="1" a="1"/>
  <c r="MG268" i="1" s="1"/>
  <c r="ML230" i="1" a="1"/>
  <c r="ML230" i="1" s="1"/>
  <c r="MG218" i="1" a="1"/>
  <c r="MG218" i="1" s="1"/>
  <c r="LY230" i="1" a="1"/>
  <c r="LY230" i="1" s="1"/>
  <c r="LY218" i="1" a="1"/>
  <c r="LY218" i="1" s="1"/>
  <c r="MI230" i="1" a="1"/>
  <c r="MI230" i="1" s="1"/>
  <c r="LZ230" i="1" a="1"/>
  <c r="LZ230" i="1" s="1"/>
  <c r="MJ230" i="1" a="1"/>
  <c r="MJ230" i="1" s="1"/>
  <c r="MG230" i="1" a="1"/>
  <c r="MG230" i="1" s="1"/>
  <c r="MA218" i="1" a="1"/>
  <c r="MA218" i="1" s="1"/>
  <c r="MF218" i="1" a="1"/>
  <c r="MF218" i="1" s="1"/>
  <c r="MK218" i="1" a="1"/>
  <c r="MK218" i="1" s="1"/>
  <c r="MJ218" i="1" a="1"/>
  <c r="MJ218" i="1" s="1"/>
  <c r="MK230" i="1" a="1"/>
  <c r="MK230" i="1" s="1"/>
  <c r="MA230" i="1" a="1"/>
  <c r="MA230" i="1" s="1"/>
  <c r="MH218" i="1" a="1"/>
  <c r="MH218" i="1" s="1"/>
  <c r="MB218" i="1" a="1"/>
  <c r="MB218" i="1" s="1"/>
  <c r="MI218" i="1" a="1"/>
  <c r="MI218" i="1" s="1"/>
  <c r="ME230" i="1" a="1"/>
  <c r="ME230" i="1" s="1"/>
  <c r="MH230" i="1" a="1"/>
  <c r="MH230" i="1" s="1"/>
  <c r="Q219" i="1"/>
  <c r="Q265" i="1"/>
  <c r="LP264" i="1" a="1"/>
  <c r="LP264" i="1" s="1"/>
  <c r="Q215" i="1"/>
  <c r="LQ215" i="1" s="1" a="1"/>
  <c r="LQ215" i="1" s="1"/>
  <c r="LP214" i="1" a="1"/>
  <c r="LP214" i="1" s="1"/>
  <c r="EE242" i="1"/>
  <c r="H140" i="1"/>
  <c r="AY140" i="1" s="1"/>
  <c r="BC139" i="1"/>
  <c r="JS157" i="1"/>
  <c r="AX139" i="1"/>
  <c r="AZ139" i="1"/>
  <c r="JU157" i="1"/>
  <c r="N158" i="1"/>
  <c r="JU158" i="1" s="1"/>
  <c r="CF156" i="1"/>
  <c r="AJ156" i="1" s="1"/>
  <c r="CF138" i="1"/>
  <c r="AJ138" i="1" s="1"/>
  <c r="J218" i="1"/>
  <c r="BR218" i="1" s="1"/>
  <c r="BR247" i="1"/>
  <c r="AG248" i="1"/>
  <c r="KN147" i="1" a="1"/>
  <c r="KN147" i="1" s="1"/>
  <c r="G156" i="1"/>
  <c r="W140" i="1"/>
  <c r="JU149" i="1"/>
  <c r="JT149" i="1"/>
  <c r="JS149" i="1"/>
  <c r="MJ148" i="1" a="1"/>
  <c r="MJ148" i="1" s="1"/>
  <c r="MF148" i="1" a="1"/>
  <c r="MF148" i="1" s="1"/>
  <c r="MA148" i="1" a="1"/>
  <c r="MA148" i="1" s="1"/>
  <c r="Q149" i="1"/>
  <c r="ML148" i="1" a="1"/>
  <c r="ML148" i="1" s="1"/>
  <c r="MK148" i="1" a="1"/>
  <c r="MK148" i="1" s="1"/>
  <c r="MG148" i="1" a="1"/>
  <c r="MG148" i="1" s="1"/>
  <c r="MB148" i="1" a="1"/>
  <c r="MB148" i="1" s="1"/>
  <c r="LZ148" i="1" a="1"/>
  <c r="LZ148" i="1" s="1"/>
  <c r="MI148" i="1" a="1"/>
  <c r="MI148" i="1" s="1"/>
  <c r="MH148" i="1" a="1"/>
  <c r="MH148" i="1" s="1"/>
  <c r="LY148" i="1" a="1"/>
  <c r="LY148" i="1" s="1"/>
  <c r="ME148" i="1" a="1"/>
  <c r="ME148" i="1" s="1"/>
  <c r="L158" i="1"/>
  <c r="JP158" i="1" s="1"/>
  <c r="JP157" i="1"/>
  <c r="LO166" i="1"/>
  <c r="LG166" i="1"/>
  <c r="KY166" i="1"/>
  <c r="KQ166" i="1"/>
  <c r="KC166" i="1"/>
  <c r="B167" i="1"/>
  <c r="LM166" i="1"/>
  <c r="LE166" i="1"/>
  <c r="KO166" i="1"/>
  <c r="KA166" i="1"/>
  <c r="LH166" i="1"/>
  <c r="KV166" i="1"/>
  <c r="KD166" i="1"/>
  <c r="KT166" i="1"/>
  <c r="JZ166" i="1"/>
  <c r="LN166" i="1"/>
  <c r="KS166" i="1"/>
  <c r="JY166" i="1"/>
  <c r="LL166" i="1"/>
  <c r="KR166" i="1"/>
  <c r="JX166" i="1"/>
  <c r="LK166" i="1"/>
  <c r="KP166" i="1"/>
  <c r="CI166" i="1"/>
  <c r="LJ166" i="1"/>
  <c r="KZ166" i="1"/>
  <c r="KB166" i="1"/>
  <c r="LF166" i="1"/>
  <c r="KX166" i="1"/>
  <c r="KU166" i="1"/>
  <c r="LI166" i="1"/>
  <c r="KW155" i="1"/>
  <c r="G138" i="1"/>
  <c r="MD148" i="1"/>
  <c r="S149" i="1"/>
  <c r="MD149" i="1" s="1"/>
  <c r="L140" i="1"/>
  <c r="JP140" i="1" s="1"/>
  <c r="JP139" i="1"/>
  <c r="LK148" i="1"/>
  <c r="KU148" i="1"/>
  <c r="JY148" i="1"/>
  <c r="B149" i="1"/>
  <c r="LM148" i="1"/>
  <c r="LE148" i="1"/>
  <c r="LO148" i="1"/>
  <c r="KS148" i="1"/>
  <c r="KC148" i="1"/>
  <c r="LN148" i="1"/>
  <c r="KR148" i="1"/>
  <c r="KB148" i="1"/>
  <c r="LJ148" i="1"/>
  <c r="KZ148" i="1"/>
  <c r="KP148" i="1"/>
  <c r="JZ148" i="1"/>
  <c r="LI148" i="1"/>
  <c r="KY148" i="1"/>
  <c r="KO148" i="1"/>
  <c r="JX148" i="1"/>
  <c r="LH148" i="1"/>
  <c r="KX148" i="1"/>
  <c r="LG148" i="1"/>
  <c r="KV148" i="1"/>
  <c r="CI148" i="1"/>
  <c r="LF148" i="1"/>
  <c r="KT148" i="1"/>
  <c r="KD148" i="1"/>
  <c r="LL148" i="1"/>
  <c r="KA148" i="1"/>
  <c r="KQ148" i="1"/>
  <c r="LC148" i="1"/>
  <c r="LD148" i="1"/>
  <c r="M149" i="1"/>
  <c r="LB148" i="1"/>
  <c r="AG148" i="1"/>
  <c r="IH148" i="1"/>
  <c r="IG148" i="1"/>
  <c r="LA148" i="1"/>
  <c r="IJ148" i="1"/>
  <c r="AH148" i="1"/>
  <c r="JV149" i="1"/>
  <c r="JW149" i="1"/>
  <c r="W158" i="1"/>
  <c r="KW165" i="1"/>
  <c r="KF140" i="1"/>
  <c r="KE140" i="1" s="1" a="1"/>
  <c r="KE140" i="1" s="1"/>
  <c r="KE139" i="1" a="1"/>
  <c r="KE139" i="1" s="1"/>
  <c r="IG166" i="1"/>
  <c r="LD166" i="1"/>
  <c r="AH166" i="1"/>
  <c r="LC166" i="1"/>
  <c r="AG166" i="1"/>
  <c r="LB166" i="1"/>
  <c r="M167" i="1"/>
  <c r="LA166" i="1"/>
  <c r="IJ166" i="1"/>
  <c r="IH166" i="1"/>
  <c r="G147" i="1"/>
  <c r="IJ157" i="1"/>
  <c r="AH157" i="1"/>
  <c r="AG157" i="1"/>
  <c r="IG157" i="1"/>
  <c r="LD157" i="1"/>
  <c r="LC157" i="1"/>
  <c r="M158" i="1"/>
  <c r="LB157" i="1"/>
  <c r="IH157" i="1"/>
  <c r="LA157" i="1"/>
  <c r="KW137" i="1"/>
  <c r="KN138" i="1" a="1"/>
  <c r="KN138" i="1" s="1"/>
  <c r="KF167" i="1"/>
  <c r="KE167" i="1" s="1" a="1"/>
  <c r="KE167" i="1" s="1"/>
  <c r="KE166" i="1" a="1"/>
  <c r="KE166" i="1" s="1"/>
  <c r="D166" i="1"/>
  <c r="K167" i="1"/>
  <c r="AI166" i="1"/>
  <c r="K157" i="1"/>
  <c r="D156" i="1"/>
  <c r="AI156" i="1"/>
  <c r="O167" i="1"/>
  <c r="JW166" i="1"/>
  <c r="JV166" i="1"/>
  <c r="BC149" i="1"/>
  <c r="BB149" i="1"/>
  <c r="AY149" i="1"/>
  <c r="BA149" i="1"/>
  <c r="AZ149" i="1"/>
  <c r="AX149" i="1"/>
  <c r="BC166" i="1"/>
  <c r="BA166" i="1"/>
  <c r="AZ166" i="1"/>
  <c r="AY166" i="1"/>
  <c r="AX166" i="1"/>
  <c r="BB166" i="1"/>
  <c r="H167" i="1"/>
  <c r="KW146" i="1"/>
  <c r="N167" i="1"/>
  <c r="JU166" i="1"/>
  <c r="JS166" i="1"/>
  <c r="JT166" i="1"/>
  <c r="KN156" i="1" a="1"/>
  <c r="KN156" i="1" s="1"/>
  <c r="CF147" i="1"/>
  <c r="AJ147" i="1" s="1"/>
  <c r="ML139" i="1" a="1"/>
  <c r="ML139" i="1" s="1"/>
  <c r="MH139" i="1" a="1"/>
  <c r="MH139" i="1" s="1"/>
  <c r="LY139" i="1" a="1"/>
  <c r="LY139" i="1" s="1"/>
  <c r="MK139" i="1" a="1"/>
  <c r="MK139" i="1" s="1"/>
  <c r="MG139" i="1" a="1"/>
  <c r="MG139" i="1" s="1"/>
  <c r="MB139" i="1" a="1"/>
  <c r="MB139" i="1" s="1"/>
  <c r="MJ139" i="1" a="1"/>
  <c r="MJ139" i="1" s="1"/>
  <c r="MF139" i="1" a="1"/>
  <c r="MF139" i="1" s="1"/>
  <c r="MA139" i="1" a="1"/>
  <c r="MA139" i="1" s="1"/>
  <c r="Q140" i="1"/>
  <c r="MI139" i="1" a="1"/>
  <c r="MI139" i="1" s="1"/>
  <c r="ME139" i="1" a="1"/>
  <c r="ME139" i="1" s="1"/>
  <c r="LZ139" i="1" a="1"/>
  <c r="LZ139" i="1" s="1"/>
  <c r="L149" i="1"/>
  <c r="JP149" i="1" s="1"/>
  <c r="JP148" i="1"/>
  <c r="S140" i="1"/>
  <c r="MD140" i="1" s="1"/>
  <c r="MD139" i="1"/>
  <c r="W167" i="1"/>
  <c r="N140" i="1"/>
  <c r="JU139" i="1"/>
  <c r="JS139" i="1"/>
  <c r="JT139" i="1"/>
  <c r="ML157" i="1" a="1"/>
  <c r="ML157" i="1" s="1"/>
  <c r="MH157" i="1" a="1"/>
  <c r="MH157" i="1" s="1"/>
  <c r="LY157" i="1" a="1"/>
  <c r="LY157" i="1" s="1"/>
  <c r="MK157" i="1" a="1"/>
  <c r="MK157" i="1" s="1"/>
  <c r="MG157" i="1" a="1"/>
  <c r="MG157" i="1" s="1"/>
  <c r="MB157" i="1" a="1"/>
  <c r="MB157" i="1" s="1"/>
  <c r="MJ157" i="1" a="1"/>
  <c r="MJ157" i="1" s="1"/>
  <c r="MF157" i="1" a="1"/>
  <c r="MF157" i="1" s="1"/>
  <c r="MA157" i="1" a="1"/>
  <c r="MA157" i="1" s="1"/>
  <c r="ME157" i="1" a="1"/>
  <c r="ME157" i="1" s="1"/>
  <c r="LZ157" i="1" a="1"/>
  <c r="LZ157" i="1" s="1"/>
  <c r="Q158" i="1"/>
  <c r="MI157" i="1" a="1"/>
  <c r="MI157" i="1" s="1"/>
  <c r="BA157" i="1"/>
  <c r="AZ157" i="1"/>
  <c r="AX157" i="1"/>
  <c r="H158" i="1"/>
  <c r="BC157" i="1"/>
  <c r="BB157" i="1"/>
  <c r="AY157" i="1"/>
  <c r="AG139" i="1"/>
  <c r="IG139" i="1"/>
  <c r="LD139" i="1"/>
  <c r="LC139" i="1"/>
  <c r="LB139" i="1"/>
  <c r="LA139" i="1"/>
  <c r="IJ139" i="1"/>
  <c r="M140" i="1"/>
  <c r="AH139" i="1"/>
  <c r="IH139" i="1"/>
  <c r="LO139" i="1"/>
  <c r="LG139" i="1"/>
  <c r="KY139" i="1"/>
  <c r="KQ139" i="1"/>
  <c r="KC139" i="1"/>
  <c r="B140" i="1"/>
  <c r="LM139" i="1"/>
  <c r="LE139" i="1"/>
  <c r="KO139" i="1"/>
  <c r="KA139" i="1"/>
  <c r="CI139" i="1"/>
  <c r="LL139" i="1"/>
  <c r="KV139" i="1"/>
  <c r="JZ139" i="1"/>
  <c r="LK139" i="1"/>
  <c r="KU139" i="1"/>
  <c r="JY139" i="1"/>
  <c r="LJ139" i="1"/>
  <c r="KT139" i="1"/>
  <c r="JX139" i="1"/>
  <c r="LI139" i="1"/>
  <c r="KS139" i="1"/>
  <c r="KZ139" i="1"/>
  <c r="KR139" i="1"/>
  <c r="LN139" i="1"/>
  <c r="LH139" i="1"/>
  <c r="KD139" i="1"/>
  <c r="LF139" i="1"/>
  <c r="KB139" i="1"/>
  <c r="KP139" i="1"/>
  <c r="KX139" i="1"/>
  <c r="KN165" i="1" a="1"/>
  <c r="KN165" i="1" s="1"/>
  <c r="D147" i="1"/>
  <c r="K148" i="1"/>
  <c r="AI147" i="1"/>
  <c r="S167" i="1"/>
  <c r="MD167" i="1" s="1"/>
  <c r="MD166" i="1"/>
  <c r="JV140" i="1"/>
  <c r="JW140" i="1"/>
  <c r="K139" i="1"/>
  <c r="AI138" i="1"/>
  <c r="D138" i="1"/>
  <c r="CF166" i="1"/>
  <c r="AJ166" i="1" s="1"/>
  <c r="G165" i="1"/>
  <c r="O158" i="1"/>
  <c r="JV157" i="1"/>
  <c r="JW157" i="1"/>
  <c r="L167" i="1"/>
  <c r="JP167" i="1" s="1"/>
  <c r="JP166" i="1"/>
  <c r="LH157" i="1"/>
  <c r="KZ157" i="1"/>
  <c r="KR157" i="1"/>
  <c r="KD157" i="1"/>
  <c r="LO157" i="1"/>
  <c r="LG157" i="1"/>
  <c r="KY157" i="1"/>
  <c r="KQ157" i="1"/>
  <c r="KC157" i="1"/>
  <c r="B158" i="1"/>
  <c r="LM157" i="1"/>
  <c r="LE157" i="1"/>
  <c r="KO157" i="1"/>
  <c r="KA157" i="1"/>
  <c r="CI157" i="1"/>
  <c r="LL157" i="1"/>
  <c r="KV157" i="1"/>
  <c r="JZ157" i="1"/>
  <c r="LK157" i="1"/>
  <c r="KU157" i="1"/>
  <c r="KT157" i="1"/>
  <c r="LN157" i="1"/>
  <c r="KS157" i="1"/>
  <c r="KB157" i="1"/>
  <c r="LJ157" i="1"/>
  <c r="KP157" i="1"/>
  <c r="JY157" i="1"/>
  <c r="LI157" i="1"/>
  <c r="JX157" i="1"/>
  <c r="LF157" i="1"/>
  <c r="KX157" i="1"/>
  <c r="EF228" i="1"/>
  <c r="EE228" i="1"/>
  <c r="LM248" i="1"/>
  <c r="IJ248" i="1"/>
  <c r="LO248" i="1"/>
  <c r="LB248" i="1"/>
  <c r="LN248" i="1"/>
  <c r="LL248" i="1"/>
  <c r="MF264" i="1" a="1"/>
  <c r="MF264" i="1" s="1"/>
  <c r="M249" i="1"/>
  <c r="LR249" i="1" s="1"/>
  <c r="LR248" i="1"/>
  <c r="AH248" i="1"/>
  <c r="LC248" i="1"/>
  <c r="IH248" i="1"/>
  <c r="G248" i="1" s="1"/>
  <c r="LD248" i="1"/>
  <c r="LA248" i="1"/>
  <c r="MB264" i="1" a="1"/>
  <c r="MB264" i="1" s="1"/>
  <c r="MG264" i="1" a="1"/>
  <c r="MG264" i="1" s="1"/>
  <c r="MH264" i="1" a="1"/>
  <c r="MH264" i="1" s="1"/>
  <c r="MI264" i="1" a="1"/>
  <c r="MI264" i="1" s="1"/>
  <c r="JP256" i="1"/>
  <c r="ML264" i="1" a="1"/>
  <c r="ML264" i="1" s="1"/>
  <c r="AY264" i="1"/>
  <c r="BA264" i="1"/>
  <c r="BB264" i="1"/>
  <c r="BC264" i="1"/>
  <c r="CG244" i="1"/>
  <c r="MA264" i="1" a="1"/>
  <c r="MA264" i="1" s="1"/>
  <c r="ME264" i="1" a="1"/>
  <c r="ME264" i="1" s="1"/>
  <c r="MK264" i="1" a="1"/>
  <c r="MK264" i="1" s="1"/>
  <c r="LY264" i="1" a="1"/>
  <c r="LY264" i="1" s="1"/>
  <c r="MJ264" i="1" a="1"/>
  <c r="MJ264" i="1" s="1"/>
  <c r="LZ264" i="1" a="1"/>
  <c r="LZ264" i="1" s="1"/>
  <c r="JS234" i="1"/>
  <c r="JT234" i="1"/>
  <c r="N235" i="1"/>
  <c r="JU235" i="1" s="1"/>
  <c r="BC244" i="1"/>
  <c r="AX244" i="1"/>
  <c r="AY244" i="1"/>
  <c r="AZ244" i="1"/>
  <c r="BA244" i="1"/>
  <c r="H245" i="1"/>
  <c r="AX245" i="1" s="1"/>
  <c r="BB218" i="1"/>
  <c r="AY218" i="1"/>
  <c r="H219" i="1"/>
  <c r="BB219" i="1" s="1"/>
  <c r="AZ218" i="1"/>
  <c r="BA218" i="1"/>
  <c r="BC218" i="1"/>
  <c r="AZ264" i="1"/>
  <c r="AX264" i="1"/>
  <c r="BR251" i="1"/>
  <c r="J252" i="1"/>
  <c r="K252" i="1"/>
  <c r="CF252" i="1" s="1"/>
  <c r="AI251" i="1"/>
  <c r="D251" i="1"/>
  <c r="LL268" i="1"/>
  <c r="LD268" i="1"/>
  <c r="LC268" i="1"/>
  <c r="M269" i="1"/>
  <c r="LN268" i="1"/>
  <c r="IG268" i="1"/>
  <c r="LB268" i="1"/>
  <c r="LO268" i="1"/>
  <c r="LA268" i="1"/>
  <c r="IJ268" i="1"/>
  <c r="IH268" i="1"/>
  <c r="AG268" i="1"/>
  <c r="LR268" i="1"/>
  <c r="AH268" i="1"/>
  <c r="LM268" i="1"/>
  <c r="J269" i="1"/>
  <c r="BR268" i="1"/>
  <c r="EF266" i="1"/>
  <c r="EE266" i="1"/>
  <c r="JW256" i="1"/>
  <c r="JV256" i="1"/>
  <c r="O257" i="1"/>
  <c r="AY256" i="1"/>
  <c r="AX256" i="1"/>
  <c r="BC256" i="1"/>
  <c r="BB256" i="1"/>
  <c r="H257" i="1"/>
  <c r="BA256" i="1"/>
  <c r="AZ256" i="1"/>
  <c r="LR264" i="1"/>
  <c r="LA264" i="1"/>
  <c r="IJ264" i="1"/>
  <c r="M265" i="1"/>
  <c r="LN264" i="1"/>
  <c r="LM264" i="1"/>
  <c r="LL264" i="1"/>
  <c r="LD264" i="1"/>
  <c r="LC264" i="1"/>
  <c r="AH264" i="1"/>
  <c r="LB264" i="1"/>
  <c r="AG264" i="1"/>
  <c r="IH264" i="1"/>
  <c r="LO264" i="1"/>
  <c r="IG264" i="1"/>
  <c r="EF250" i="1"/>
  <c r="EE250" i="1"/>
  <c r="L253" i="1"/>
  <c r="JP253" i="1" s="1"/>
  <c r="JP252" i="1"/>
  <c r="JW264" i="1"/>
  <c r="O265" i="1"/>
  <c r="JV264" i="1"/>
  <c r="AY269" i="1"/>
  <c r="AX269" i="1"/>
  <c r="BC269" i="1"/>
  <c r="BB269" i="1"/>
  <c r="BA269" i="1"/>
  <c r="AZ269" i="1"/>
  <c r="K264" i="1"/>
  <c r="CF264" i="1" s="1"/>
  <c r="D263" i="1"/>
  <c r="AI263" i="1"/>
  <c r="BR265" i="1"/>
  <c r="JT257" i="1"/>
  <c r="JU257" i="1"/>
  <c r="JS257" i="1"/>
  <c r="K256" i="1"/>
  <c r="CF256" i="1" s="1"/>
  <c r="AI255" i="1"/>
  <c r="D255" i="1"/>
  <c r="AZ253" i="1"/>
  <c r="AY253" i="1"/>
  <c r="AX253" i="1"/>
  <c r="BC253" i="1"/>
  <c r="BB253" i="1"/>
  <c r="BA253" i="1"/>
  <c r="JW252" i="1"/>
  <c r="O253" i="1"/>
  <c r="JV252" i="1"/>
  <c r="JT248" i="1"/>
  <c r="JS248" i="1"/>
  <c r="JU248" i="1"/>
  <c r="N249" i="1"/>
  <c r="K248" i="1"/>
  <c r="CF248" i="1" s="1"/>
  <c r="AI247" i="1"/>
  <c r="D247" i="1"/>
  <c r="O269" i="1"/>
  <c r="JW268" i="1"/>
  <c r="JV268" i="1"/>
  <c r="JU269" i="1"/>
  <c r="JT269" i="1"/>
  <c r="JS269" i="1"/>
  <c r="BC265" i="1"/>
  <c r="BB265" i="1"/>
  <c r="BA265" i="1"/>
  <c r="AZ265" i="1"/>
  <c r="AY265" i="1"/>
  <c r="AX265" i="1"/>
  <c r="EF262" i="1"/>
  <c r="EE262" i="1"/>
  <c r="JS252" i="1"/>
  <c r="N253" i="1"/>
  <c r="JU252" i="1"/>
  <c r="JT252" i="1"/>
  <c r="BA249" i="1"/>
  <c r="AZ249" i="1"/>
  <c r="AY249" i="1"/>
  <c r="AX249" i="1"/>
  <c r="BC249" i="1"/>
  <c r="BB249" i="1"/>
  <c r="BR243" i="1"/>
  <c r="J244" i="1"/>
  <c r="JP268" i="1"/>
  <c r="L269" i="1"/>
  <c r="JP269" i="1" s="1"/>
  <c r="LO256" i="1"/>
  <c r="IH256" i="1"/>
  <c r="M257" i="1"/>
  <c r="LN256" i="1"/>
  <c r="IG256" i="1"/>
  <c r="LM256" i="1"/>
  <c r="LL256" i="1"/>
  <c r="LD256" i="1"/>
  <c r="LC256" i="1"/>
  <c r="LB256" i="1"/>
  <c r="AH256" i="1"/>
  <c r="LR256" i="1"/>
  <c r="LA256" i="1"/>
  <c r="IJ256" i="1"/>
  <c r="AG256" i="1"/>
  <c r="MK248" i="1" a="1"/>
  <c r="MK248" i="1" s="1"/>
  <c r="MG248" i="1" a="1"/>
  <c r="MG248" i="1" s="1"/>
  <c r="MB248" i="1" a="1"/>
  <c r="MB248" i="1" s="1"/>
  <c r="MJ248" i="1" a="1"/>
  <c r="MJ248" i="1" s="1"/>
  <c r="MF248" i="1" a="1"/>
  <c r="MF248" i="1" s="1"/>
  <c r="MA248" i="1" a="1"/>
  <c r="MA248" i="1" s="1"/>
  <c r="MI248" i="1" a="1"/>
  <c r="MI248" i="1" s="1"/>
  <c r="ME248" i="1" a="1"/>
  <c r="ME248" i="1" s="1"/>
  <c r="LZ248" i="1" a="1"/>
  <c r="LZ248" i="1" s="1"/>
  <c r="LY248" i="1" a="1"/>
  <c r="LY248" i="1" s="1"/>
  <c r="ML248" i="1" a="1"/>
  <c r="ML248" i="1" s="1"/>
  <c r="MH248" i="1" a="1"/>
  <c r="MH248" i="1" s="1"/>
  <c r="Q249" i="1"/>
  <c r="J249" i="1"/>
  <c r="BR248" i="1"/>
  <c r="W263" i="1" a="1"/>
  <c r="W263" i="1" s="1"/>
  <c r="MJ244" i="1" a="1"/>
  <c r="MJ244" i="1" s="1"/>
  <c r="MF244" i="1" a="1"/>
  <c r="MF244" i="1" s="1"/>
  <c r="MA244" i="1" a="1"/>
  <c r="MA244" i="1" s="1"/>
  <c r="Q245" i="1"/>
  <c r="MI244" i="1" a="1"/>
  <c r="MI244" i="1" s="1"/>
  <c r="ME244" i="1" a="1"/>
  <c r="ME244" i="1" s="1"/>
  <c r="LZ244" i="1" a="1"/>
  <c r="LZ244" i="1" s="1"/>
  <c r="ML244" i="1" a="1"/>
  <c r="ML244" i="1" s="1"/>
  <c r="MH244" i="1" a="1"/>
  <c r="MH244" i="1" s="1"/>
  <c r="LY244" i="1" a="1"/>
  <c r="LY244" i="1" s="1"/>
  <c r="MK244" i="1" a="1"/>
  <c r="MK244" i="1" s="1"/>
  <c r="MG244" i="1" a="1"/>
  <c r="MG244" i="1" s="1"/>
  <c r="MB244" i="1" a="1"/>
  <c r="MB244" i="1" s="1"/>
  <c r="K244" i="1"/>
  <c r="CF244" i="1" s="1"/>
  <c r="AI243" i="1"/>
  <c r="D243" i="1"/>
  <c r="JW245" i="1"/>
  <c r="JV245" i="1"/>
  <c r="JT245" i="1"/>
  <c r="JU245" i="1"/>
  <c r="JS245" i="1"/>
  <c r="EE220" i="1"/>
  <c r="ML256" i="1" a="1"/>
  <c r="ML256" i="1" s="1"/>
  <c r="MH256" i="1" a="1"/>
  <c r="MH256" i="1" s="1"/>
  <c r="LY256" i="1" a="1"/>
  <c r="LY256" i="1" s="1"/>
  <c r="MK256" i="1" a="1"/>
  <c r="MK256" i="1" s="1"/>
  <c r="MG256" i="1" a="1"/>
  <c r="MG256" i="1" s="1"/>
  <c r="MB256" i="1" a="1"/>
  <c r="MB256" i="1" s="1"/>
  <c r="MJ256" i="1" a="1"/>
  <c r="MJ256" i="1" s="1"/>
  <c r="MF256" i="1" a="1"/>
  <c r="MF256" i="1" s="1"/>
  <c r="MA256" i="1" a="1"/>
  <c r="MA256" i="1" s="1"/>
  <c r="Q257" i="1"/>
  <c r="MI256" i="1" a="1"/>
  <c r="MI256" i="1" s="1"/>
  <c r="ME256" i="1" a="1"/>
  <c r="ME256" i="1" s="1"/>
  <c r="LZ256" i="1" a="1"/>
  <c r="LZ256" i="1" s="1"/>
  <c r="LM252" i="1"/>
  <c r="LL252" i="1"/>
  <c r="LD252" i="1"/>
  <c r="LC252" i="1"/>
  <c r="LB252" i="1"/>
  <c r="AH252" i="1"/>
  <c r="LR252" i="1"/>
  <c r="LA252" i="1"/>
  <c r="IJ252" i="1"/>
  <c r="AG252" i="1"/>
  <c r="LO252" i="1"/>
  <c r="IH252" i="1"/>
  <c r="IG252" i="1"/>
  <c r="M253" i="1"/>
  <c r="LN252" i="1"/>
  <c r="MK252" i="1" a="1"/>
  <c r="MK252" i="1" s="1"/>
  <c r="MG252" i="1" a="1"/>
  <c r="MG252" i="1" s="1"/>
  <c r="MB252" i="1" a="1"/>
  <c r="MB252" i="1" s="1"/>
  <c r="MJ252" i="1" a="1"/>
  <c r="MJ252" i="1" s="1"/>
  <c r="MF252" i="1" a="1"/>
  <c r="MF252" i="1" s="1"/>
  <c r="MA252" i="1" a="1"/>
  <c r="MA252" i="1" s="1"/>
  <c r="Q253" i="1"/>
  <c r="MI252" i="1" a="1"/>
  <c r="MI252" i="1" s="1"/>
  <c r="ME252" i="1" a="1"/>
  <c r="ME252" i="1" s="1"/>
  <c r="LZ252" i="1" a="1"/>
  <c r="LZ252" i="1" s="1"/>
  <c r="ML252" i="1" a="1"/>
  <c r="ML252" i="1" s="1"/>
  <c r="MH252" i="1" a="1"/>
  <c r="MH252" i="1" s="1"/>
  <c r="LY252" i="1" a="1"/>
  <c r="LY252" i="1" s="1"/>
  <c r="LC244" i="1"/>
  <c r="LB244" i="1"/>
  <c r="AH244" i="1"/>
  <c r="LR244" i="1"/>
  <c r="LA244" i="1"/>
  <c r="IJ244" i="1"/>
  <c r="AG244" i="1"/>
  <c r="LO244" i="1"/>
  <c r="IH244" i="1"/>
  <c r="G244" i="1" s="1"/>
  <c r="M245" i="1"/>
  <c r="LN244" i="1"/>
  <c r="IG244" i="1"/>
  <c r="LM244" i="1"/>
  <c r="LD244" i="1"/>
  <c r="LL244" i="1"/>
  <c r="K268" i="1"/>
  <c r="CF268" i="1" s="1"/>
  <c r="AI267" i="1"/>
  <c r="D267" i="1"/>
  <c r="N265" i="1"/>
  <c r="JT264" i="1"/>
  <c r="JS264" i="1"/>
  <c r="JU264" i="1"/>
  <c r="EF254" i="1"/>
  <c r="EE254" i="1"/>
  <c r="J256" i="1"/>
  <c r="BR255" i="1"/>
  <c r="EF246" i="1"/>
  <c r="EE246" i="1"/>
  <c r="O249" i="1"/>
  <c r="JV248" i="1"/>
  <c r="JW248" i="1"/>
  <c r="W235" i="1" a="1"/>
  <c r="W235" i="1" s="1"/>
  <c r="Q211" i="1"/>
  <c r="MI210" i="1" a="1"/>
  <c r="MI210" i="1" s="1"/>
  <c r="MA210" i="1" a="1"/>
  <c r="MA210" i="1" s="1"/>
  <c r="MH210" i="1" a="1"/>
  <c r="MH210" i="1" s="1"/>
  <c r="LZ210" i="1" a="1"/>
  <c r="LZ210" i="1" s="1"/>
  <c r="MF210" i="1" a="1"/>
  <c r="MF210" i="1" s="1"/>
  <c r="MG210" i="1" a="1"/>
  <c r="MG210" i="1" s="1"/>
  <c r="LY210" i="1" a="1"/>
  <c r="LY210" i="1" s="1"/>
  <c r="ME210" i="1" a="1"/>
  <c r="ME210" i="1" s="1"/>
  <c r="ML210" i="1" a="1"/>
  <c r="ML210" i="1" s="1"/>
  <c r="MK210" i="1" a="1"/>
  <c r="MK210" i="1" s="1"/>
  <c r="MB210" i="1" a="1"/>
  <c r="MB210" i="1" s="1"/>
  <c r="MJ210" i="1" a="1"/>
  <c r="MJ210" i="1" s="1"/>
  <c r="K234" i="1"/>
  <c r="AI233" i="1"/>
  <c r="D233" i="1"/>
  <c r="BC234" i="1"/>
  <c r="BA234" i="1"/>
  <c r="AZ234" i="1"/>
  <c r="BB234" i="1"/>
  <c r="AY234" i="1"/>
  <c r="AX234" i="1"/>
  <c r="H235" i="1"/>
  <c r="J234" i="1"/>
  <c r="BR233" i="1"/>
  <c r="CG218" i="1"/>
  <c r="ML234" i="1" a="1"/>
  <c r="ML234" i="1" s="1"/>
  <c r="MH234" i="1" a="1"/>
  <c r="MH234" i="1" s="1"/>
  <c r="LY234" i="1" a="1"/>
  <c r="LY234" i="1" s="1"/>
  <c r="MK234" i="1" a="1"/>
  <c r="MK234" i="1" s="1"/>
  <c r="MG234" i="1" a="1"/>
  <c r="MG234" i="1" s="1"/>
  <c r="MB234" i="1" a="1"/>
  <c r="MB234" i="1" s="1"/>
  <c r="Q235" i="1"/>
  <c r="MJ234" i="1" a="1"/>
  <c r="MJ234" i="1" s="1"/>
  <c r="LZ234" i="1" a="1"/>
  <c r="LZ234" i="1" s="1"/>
  <c r="ME234" i="1" a="1"/>
  <c r="ME234" i="1" s="1"/>
  <c r="MI234" i="1" a="1"/>
  <c r="MI234" i="1" s="1"/>
  <c r="MF234" i="1" a="1"/>
  <c r="MF234" i="1" s="1"/>
  <c r="MA234" i="1" a="1"/>
  <c r="MA234" i="1" s="1"/>
  <c r="L235" i="1"/>
  <c r="JP235" i="1" s="1"/>
  <c r="JP234" i="1"/>
  <c r="JW234" i="1"/>
  <c r="JV234" i="1"/>
  <c r="O235" i="1"/>
  <c r="EF232" i="1"/>
  <c r="EE232" i="1"/>
  <c r="LO234" i="1"/>
  <c r="M235" i="1"/>
  <c r="LN234" i="1"/>
  <c r="IG234" i="1"/>
  <c r="LM234" i="1"/>
  <c r="LB234" i="1"/>
  <c r="LR234" i="1"/>
  <c r="LA234" i="1"/>
  <c r="LL234" i="1"/>
  <c r="AG234" i="1"/>
  <c r="IJ234" i="1"/>
  <c r="LC234" i="1"/>
  <c r="IH234" i="1"/>
  <c r="G234" i="1" s="1"/>
  <c r="AH234" i="1"/>
  <c r="LD234" i="1"/>
  <c r="CG234" i="1"/>
  <c r="CE235" i="1"/>
  <c r="CG235" i="1" s="1"/>
  <c r="LR218" i="1"/>
  <c r="LN218" i="1"/>
  <c r="EE221" i="1"/>
  <c r="EF221" i="1"/>
  <c r="LC218" i="1"/>
  <c r="IH218" i="1"/>
  <c r="G218" i="1" s="1"/>
  <c r="M219" i="1"/>
  <c r="LB219" i="1" s="1"/>
  <c r="LA218" i="1"/>
  <c r="AG218" i="1"/>
  <c r="IJ218" i="1"/>
  <c r="LB218" i="1"/>
  <c r="LO218" i="1"/>
  <c r="LD218" i="1"/>
  <c r="IG218" i="1"/>
  <c r="EE229" i="1"/>
  <c r="LL218" i="1"/>
  <c r="AH218" i="1"/>
  <c r="BR221" i="1"/>
  <c r="J222" i="1"/>
  <c r="L219" i="1"/>
  <c r="JP219" i="1" s="1"/>
  <c r="JP218" i="1"/>
  <c r="K231" i="1"/>
  <c r="AI230" i="1"/>
  <c r="EE230" i="1" s="1"/>
  <c r="D230" i="1"/>
  <c r="JT219" i="1"/>
  <c r="JU219" i="1"/>
  <c r="JS219" i="1"/>
  <c r="O223" i="1"/>
  <c r="JW222" i="1"/>
  <c r="JV222" i="1"/>
  <c r="LL230" i="1"/>
  <c r="LD230" i="1"/>
  <c r="LB230" i="1"/>
  <c r="LR230" i="1"/>
  <c r="IG230" i="1"/>
  <c r="LO230" i="1"/>
  <c r="LN230" i="1"/>
  <c r="LC230" i="1"/>
  <c r="LA230" i="1"/>
  <c r="AG230" i="1"/>
  <c r="IJ230" i="1"/>
  <c r="M231" i="1"/>
  <c r="LM230" i="1"/>
  <c r="IH230" i="1"/>
  <c r="G230" i="1" s="1"/>
  <c r="AH230" i="1"/>
  <c r="CE223" i="1"/>
  <c r="CG223" i="1" s="1"/>
  <c r="CG222" i="1"/>
  <c r="K214" i="1"/>
  <c r="AI213" i="1"/>
  <c r="D213" i="1"/>
  <c r="JT215" i="1"/>
  <c r="JU215" i="1"/>
  <c r="JS215" i="1"/>
  <c r="M215" i="1"/>
  <c r="LN214" i="1"/>
  <c r="IG214" i="1"/>
  <c r="LM214" i="1"/>
  <c r="LD214" i="1"/>
  <c r="LR214" i="1"/>
  <c r="LC214" i="1"/>
  <c r="LO214" i="1"/>
  <c r="LB214" i="1"/>
  <c r="IJ214" i="1"/>
  <c r="LL214" i="1"/>
  <c r="LA214" i="1"/>
  <c r="IH214" i="1"/>
  <c r="G214" i="1" s="1"/>
  <c r="AH214" i="1"/>
  <c r="AG214" i="1"/>
  <c r="AZ231" i="1"/>
  <c r="AY231" i="1"/>
  <c r="AX231" i="1"/>
  <c r="BC231" i="1"/>
  <c r="BA231" i="1"/>
  <c r="BB231" i="1"/>
  <c r="J230" i="1"/>
  <c r="BR229" i="1"/>
  <c r="M223" i="1"/>
  <c r="LN222" i="1"/>
  <c r="IG222" i="1"/>
  <c r="LL222" i="1"/>
  <c r="LD222" i="1"/>
  <c r="LC222" i="1"/>
  <c r="LB222" i="1"/>
  <c r="AH222" i="1"/>
  <c r="LR222" i="1"/>
  <c r="LA222" i="1"/>
  <c r="IJ222" i="1"/>
  <c r="AG222" i="1"/>
  <c r="LM222" i="1"/>
  <c r="IH222" i="1"/>
  <c r="G222" i="1" s="1"/>
  <c r="LO222" i="1"/>
  <c r="K223" i="1"/>
  <c r="D222" i="1"/>
  <c r="AI222" i="1"/>
  <c r="EF222" i="1" s="1"/>
  <c r="N231" i="1"/>
  <c r="JU230" i="1"/>
  <c r="JS230" i="1"/>
  <c r="JT230" i="1"/>
  <c r="L223" i="1"/>
  <c r="JP223" i="1" s="1"/>
  <c r="JP222" i="1"/>
  <c r="JW219" i="1"/>
  <c r="JV219" i="1"/>
  <c r="J214" i="1"/>
  <c r="BR213" i="1"/>
  <c r="JP230" i="1"/>
  <c r="L231" i="1"/>
  <c r="JT222" i="1"/>
  <c r="JS222" i="1"/>
  <c r="N223" i="1"/>
  <c r="JU222" i="1"/>
  <c r="AZ214" i="1"/>
  <c r="H215" i="1"/>
  <c r="BC214" i="1"/>
  <c r="BB214" i="1"/>
  <c r="BA214" i="1"/>
  <c r="AY214" i="1"/>
  <c r="AX214" i="1"/>
  <c r="O215" i="1"/>
  <c r="JV214" i="1"/>
  <c r="JW214" i="1"/>
  <c r="JV230" i="1"/>
  <c r="O231" i="1"/>
  <c r="JW230" i="1"/>
  <c r="K218" i="1"/>
  <c r="AI217" i="1"/>
  <c r="D217" i="1"/>
  <c r="JV211" i="1"/>
  <c r="JW211" i="1"/>
  <c r="JQ17" i="1"/>
  <c r="JQ16" i="1"/>
  <c r="JP210" i="1"/>
  <c r="CG211" i="1"/>
  <c r="AZ211" i="1"/>
  <c r="AX211" i="1"/>
  <c r="BC211" i="1"/>
  <c r="BB211" i="1"/>
  <c r="BA211" i="1"/>
  <c r="AY211" i="1"/>
  <c r="LP211" i="1" l="1" a="1"/>
  <c r="LP211" i="1" s="1"/>
  <c r="LQ211" i="1" a="1"/>
  <c r="LQ211" i="1" s="1"/>
  <c r="MB265" i="1" a="1"/>
  <c r="MB265" i="1" s="1"/>
  <c r="LQ265" i="1" a="1"/>
  <c r="LQ265" i="1" s="1"/>
  <c r="MA219" i="1" a="1"/>
  <c r="MA219" i="1" s="1"/>
  <c r="LQ219" i="1" a="1"/>
  <c r="LQ219" i="1" s="1"/>
  <c r="LP249" i="1" a="1"/>
  <c r="LP249" i="1" s="1"/>
  <c r="LQ249" i="1" a="1"/>
  <c r="LQ249" i="1" s="1"/>
  <c r="LP149" i="1" a="1"/>
  <c r="LP149" i="1" s="1"/>
  <c r="LQ149" i="1" a="1"/>
  <c r="LQ149" i="1" s="1"/>
  <c r="LP231" i="1" a="1"/>
  <c r="LP231" i="1" s="1"/>
  <c r="LQ231" i="1" a="1"/>
  <c r="LQ231" i="1" s="1"/>
  <c r="LP235" i="1" a="1"/>
  <c r="LP235" i="1" s="1"/>
  <c r="LQ235" i="1" a="1"/>
  <c r="LQ235" i="1" s="1"/>
  <c r="LP245" i="1" a="1"/>
  <c r="LP245" i="1" s="1"/>
  <c r="LQ245" i="1" a="1"/>
  <c r="LQ245" i="1" s="1"/>
  <c r="LP158" i="1" a="1"/>
  <c r="LP158" i="1" s="1"/>
  <c r="LQ158" i="1" a="1"/>
  <c r="LQ158" i="1" s="1"/>
  <c r="LP140" i="1" a="1"/>
  <c r="LP140" i="1" s="1"/>
  <c r="LQ140" i="1" a="1"/>
  <c r="LQ140" i="1" s="1"/>
  <c r="LP223" i="1" a="1"/>
  <c r="LP223" i="1" s="1"/>
  <c r="LQ223" i="1" a="1"/>
  <c r="LQ223" i="1" s="1"/>
  <c r="LP257" i="1" a="1"/>
  <c r="LP257" i="1" s="1"/>
  <c r="LQ257" i="1" a="1"/>
  <c r="LQ257" i="1" s="1"/>
  <c r="LP269" i="1" a="1"/>
  <c r="LP269" i="1" s="1"/>
  <c r="LQ269" i="1" a="1"/>
  <c r="LQ269" i="1" s="1"/>
  <c r="LP167" i="1" a="1"/>
  <c r="LP167" i="1" s="1"/>
  <c r="LQ167" i="1" a="1"/>
  <c r="LQ167" i="1" s="1"/>
  <c r="LP253" i="1" a="1"/>
  <c r="LP253" i="1" s="1"/>
  <c r="LQ253" i="1" a="1"/>
  <c r="LQ253" i="1" s="1"/>
  <c r="ME265" i="1" a="1"/>
  <c r="ME265" i="1" s="1"/>
  <c r="MI223" i="1" a="1"/>
  <c r="MI223" i="1" s="1"/>
  <c r="LZ223" i="1" a="1"/>
  <c r="LZ223" i="1" s="1"/>
  <c r="MA223" i="1" a="1"/>
  <c r="MA223" i="1" s="1"/>
  <c r="ME223" i="1" a="1"/>
  <c r="ME223" i="1" s="1"/>
  <c r="MG231" i="1" a="1"/>
  <c r="MG231" i="1" s="1"/>
  <c r="MI219" i="1" a="1"/>
  <c r="MI219" i="1" s="1"/>
  <c r="ML265" i="1" a="1"/>
  <c r="ML265" i="1" s="1"/>
  <c r="MB223" i="1" a="1"/>
  <c r="MB223" i="1" s="1"/>
  <c r="MJ223" i="1" a="1"/>
  <c r="MJ223" i="1" s="1"/>
  <c r="LY223" i="1" a="1"/>
  <c r="LY223" i="1" s="1"/>
  <c r="MK223" i="1" a="1"/>
  <c r="MK223" i="1" s="1"/>
  <c r="MH223" i="1" a="1"/>
  <c r="MH223" i="1" s="1"/>
  <c r="ML223" i="1" a="1"/>
  <c r="ML223" i="1" s="1"/>
  <c r="MG223" i="1" a="1"/>
  <c r="MG223" i="1" s="1"/>
  <c r="MF223" i="1" a="1"/>
  <c r="MF223" i="1" s="1"/>
  <c r="MJ219" i="1" a="1"/>
  <c r="MJ219" i="1" s="1"/>
  <c r="LZ219" i="1" a="1"/>
  <c r="LZ219" i="1" s="1"/>
  <c r="ML219" i="1" a="1"/>
  <c r="ML219" i="1" s="1"/>
  <c r="MG219" i="1" a="1"/>
  <c r="MG219" i="1" s="1"/>
  <c r="MB219" i="1" a="1"/>
  <c r="MB219" i="1" s="1"/>
  <c r="MF219" i="1" a="1"/>
  <c r="MF219" i="1" s="1"/>
  <c r="LY219" i="1" a="1"/>
  <c r="LY219" i="1" s="1"/>
  <c r="MH219" i="1" a="1"/>
  <c r="MH219" i="1" s="1"/>
  <c r="MK219" i="1" a="1"/>
  <c r="MK219" i="1" s="1"/>
  <c r="ME219" i="1" a="1"/>
  <c r="ME219" i="1" s="1"/>
  <c r="LZ231" i="1" a="1"/>
  <c r="LZ231" i="1" s="1"/>
  <c r="MA231" i="1" a="1"/>
  <c r="MA231" i="1" s="1"/>
  <c r="ME231" i="1" a="1"/>
  <c r="ME231" i="1" s="1"/>
  <c r="MH231" i="1" a="1"/>
  <c r="MH231" i="1" s="1"/>
  <c r="MK231" i="1" a="1"/>
  <c r="MK231" i="1" s="1"/>
  <c r="MB231" i="1" a="1"/>
  <c r="MB231" i="1" s="1"/>
  <c r="LY231" i="1" a="1"/>
  <c r="LY231" i="1" s="1"/>
  <c r="MI231" i="1" a="1"/>
  <c r="MI231" i="1" s="1"/>
  <c r="MF231" i="1" a="1"/>
  <c r="MF231" i="1" s="1"/>
  <c r="MJ231" i="1" a="1"/>
  <c r="MJ231" i="1" s="1"/>
  <c r="AX222" i="1"/>
  <c r="BB222" i="1"/>
  <c r="BA222" i="1"/>
  <c r="AZ222" i="1"/>
  <c r="H223" i="1"/>
  <c r="BC222" i="1"/>
  <c r="AY222" i="1"/>
  <c r="ML231" i="1" a="1"/>
  <c r="ML231" i="1" s="1"/>
  <c r="ML167" i="1" a="1"/>
  <c r="ML167" i="1" s="1"/>
  <c r="MG269" i="1" a="1"/>
  <c r="MG269" i="1" s="1"/>
  <c r="MA269" i="1" a="1"/>
  <c r="MA269" i="1" s="1"/>
  <c r="MJ269" i="1" a="1"/>
  <c r="MJ269" i="1" s="1"/>
  <c r="LZ167" i="1" a="1"/>
  <c r="LZ167" i="1" s="1"/>
  <c r="MI167" i="1" a="1"/>
  <c r="MI167" i="1" s="1"/>
  <c r="MF269" i="1" a="1"/>
  <c r="MF269" i="1" s="1"/>
  <c r="ME167" i="1" a="1"/>
  <c r="ME167" i="1" s="1"/>
  <c r="MB269" i="1" a="1"/>
  <c r="MB269" i="1" s="1"/>
  <c r="LY269" i="1" a="1"/>
  <c r="LY269" i="1" s="1"/>
  <c r="MA167" i="1" a="1"/>
  <c r="MA167" i="1" s="1"/>
  <c r="MK269" i="1" a="1"/>
  <c r="MK269" i="1" s="1"/>
  <c r="MH269" i="1" a="1"/>
  <c r="MH269" i="1" s="1"/>
  <c r="MF167" i="1" a="1"/>
  <c r="MF167" i="1" s="1"/>
  <c r="LZ269" i="1" a="1"/>
  <c r="LZ269" i="1" s="1"/>
  <c r="ML269" i="1" a="1"/>
  <c r="ML269" i="1" s="1"/>
  <c r="MK167" i="1" a="1"/>
  <c r="MK167" i="1" s="1"/>
  <c r="MJ167" i="1" a="1"/>
  <c r="MJ167" i="1" s="1"/>
  <c r="ME269" i="1" a="1"/>
  <c r="ME269" i="1" s="1"/>
  <c r="MB167" i="1" a="1"/>
  <c r="MB167" i="1" s="1"/>
  <c r="LY167" i="1" a="1"/>
  <c r="LY167" i="1" s="1"/>
  <c r="MI269" i="1" a="1"/>
  <c r="MI269" i="1" s="1"/>
  <c r="MG167" i="1" a="1"/>
  <c r="MG167" i="1" s="1"/>
  <c r="MH167" i="1" a="1"/>
  <c r="MH167" i="1" s="1"/>
  <c r="LY265" i="1" a="1"/>
  <c r="LY265" i="1" s="1"/>
  <c r="MG265" i="1" a="1"/>
  <c r="MG265" i="1" s="1"/>
  <c r="MA265" i="1" a="1"/>
  <c r="MA265" i="1" s="1"/>
  <c r="MH265" i="1" a="1"/>
  <c r="MH265" i="1" s="1"/>
  <c r="MJ265" i="1" a="1"/>
  <c r="MJ265" i="1" s="1"/>
  <c r="LZ265" i="1" a="1"/>
  <c r="LZ265" i="1" s="1"/>
  <c r="MF265" i="1" a="1"/>
  <c r="MF265" i="1" s="1"/>
  <c r="MK265" i="1" a="1"/>
  <c r="MK265" i="1" s="1"/>
  <c r="JT158" i="1"/>
  <c r="CF139" i="1"/>
  <c r="AJ139" i="1" s="1"/>
  <c r="LP219" i="1" a="1"/>
  <c r="LP219" i="1" s="1"/>
  <c r="MB215" i="1" a="1"/>
  <c r="MB215" i="1" s="1"/>
  <c r="LP215" i="1" a="1"/>
  <c r="LP215" i="1" s="1"/>
  <c r="MF215" i="1" a="1"/>
  <c r="MF215" i="1" s="1"/>
  <c r="MG215" i="1" a="1"/>
  <c r="MG215" i="1" s="1"/>
  <c r="MA215" i="1" a="1"/>
  <c r="MA215" i="1" s="1"/>
  <c r="ME215" i="1" a="1"/>
  <c r="ME215" i="1" s="1"/>
  <c r="LY215" i="1" a="1"/>
  <c r="LY215" i="1" s="1"/>
  <c r="ML215" i="1" a="1"/>
  <c r="ML215" i="1" s="1"/>
  <c r="MI215" i="1" a="1"/>
  <c r="MI215" i="1" s="1"/>
  <c r="MK215" i="1" a="1"/>
  <c r="MK215" i="1" s="1"/>
  <c r="LZ215" i="1" a="1"/>
  <c r="LZ215" i="1" s="1"/>
  <c r="MJ215" i="1" a="1"/>
  <c r="MJ215" i="1" s="1"/>
  <c r="MH215" i="1" a="1"/>
  <c r="MH215" i="1" s="1"/>
  <c r="MI265" i="1" a="1"/>
  <c r="MI265" i="1" s="1"/>
  <c r="LP265" i="1" a="1"/>
  <c r="LP265" i="1" s="1"/>
  <c r="BC140" i="1"/>
  <c r="AZ140" i="1"/>
  <c r="AX140" i="1"/>
  <c r="BA140" i="1"/>
  <c r="BB140" i="1"/>
  <c r="CF157" i="1"/>
  <c r="AJ157" i="1" s="1"/>
  <c r="J219" i="1"/>
  <c r="BR219" i="1" s="1"/>
  <c r="JS158" i="1"/>
  <c r="CF148" i="1"/>
  <c r="KN148" i="1" a="1"/>
  <c r="KN148" i="1" s="1"/>
  <c r="KN157" i="1" a="1"/>
  <c r="KN157" i="1" s="1"/>
  <c r="KN139" i="1" a="1"/>
  <c r="KN139" i="1" s="1"/>
  <c r="MJ158" i="1" a="1"/>
  <c r="MJ158" i="1" s="1"/>
  <c r="MF158" i="1" a="1"/>
  <c r="MF158" i="1" s="1"/>
  <c r="MA158" i="1" a="1"/>
  <c r="MA158" i="1" s="1"/>
  <c r="MI158" i="1" a="1"/>
  <c r="MI158" i="1" s="1"/>
  <c r="ME158" i="1" a="1"/>
  <c r="ME158" i="1" s="1"/>
  <c r="LZ158" i="1" a="1"/>
  <c r="LZ158" i="1" s="1"/>
  <c r="ML158" i="1" a="1"/>
  <c r="ML158" i="1" s="1"/>
  <c r="MK158" i="1" a="1"/>
  <c r="MK158" i="1" s="1"/>
  <c r="MB158" i="1" a="1"/>
  <c r="MB158" i="1" s="1"/>
  <c r="MH158" i="1" a="1"/>
  <c r="MH158" i="1" s="1"/>
  <c r="LY158" i="1" a="1"/>
  <c r="LY158" i="1" s="1"/>
  <c r="MG158" i="1" a="1"/>
  <c r="MG158" i="1" s="1"/>
  <c r="K158" i="1"/>
  <c r="AI157" i="1"/>
  <c r="D157" i="1"/>
  <c r="G157" i="1"/>
  <c r="IJ149" i="1"/>
  <c r="LD149" i="1"/>
  <c r="G149" i="1"/>
  <c r="LC149" i="1"/>
  <c r="LB149" i="1"/>
  <c r="LA149" i="1"/>
  <c r="IH149" i="1"/>
  <c r="AH149" i="1"/>
  <c r="AG149" i="1"/>
  <c r="IG149" i="1"/>
  <c r="LH167" i="1"/>
  <c r="KZ167" i="1"/>
  <c r="KR167" i="1"/>
  <c r="KD167" i="1"/>
  <c r="LO167" i="1"/>
  <c r="LG167" i="1"/>
  <c r="KY167" i="1"/>
  <c r="KQ167" i="1"/>
  <c r="KC167" i="1"/>
  <c r="LL167" i="1"/>
  <c r="KV167" i="1"/>
  <c r="JZ167" i="1"/>
  <c r="LK167" i="1"/>
  <c r="KU167" i="1"/>
  <c r="JY167" i="1"/>
  <c r="LJ167" i="1"/>
  <c r="KT167" i="1"/>
  <c r="JX167" i="1"/>
  <c r="LI167" i="1"/>
  <c r="KS167" i="1"/>
  <c r="KO167" i="1"/>
  <c r="LN167" i="1"/>
  <c r="LF167" i="1"/>
  <c r="KB167" i="1"/>
  <c r="LE167" i="1"/>
  <c r="KA167" i="1"/>
  <c r="KX167" i="1"/>
  <c r="KP167" i="1"/>
  <c r="LM167" i="1"/>
  <c r="JU140" i="1"/>
  <c r="JT140" i="1"/>
  <c r="JS140" i="1"/>
  <c r="KW166" i="1"/>
  <c r="LL158" i="1"/>
  <c r="KV158" i="1"/>
  <c r="LK158" i="1"/>
  <c r="KU158" i="1"/>
  <c r="JY158" i="1"/>
  <c r="LJ158" i="1"/>
  <c r="KT158" i="1"/>
  <c r="LI158" i="1"/>
  <c r="KS158" i="1"/>
  <c r="KZ158" i="1"/>
  <c r="KB158" i="1"/>
  <c r="LO158" i="1"/>
  <c r="KY158" i="1"/>
  <c r="KA158" i="1"/>
  <c r="LN158" i="1"/>
  <c r="KX158" i="1"/>
  <c r="JZ158" i="1"/>
  <c r="LM158" i="1"/>
  <c r="JX158" i="1"/>
  <c r="LH158" i="1"/>
  <c r="KR158" i="1"/>
  <c r="LG158" i="1"/>
  <c r="KQ158" i="1"/>
  <c r="LE158" i="1"/>
  <c r="KP158" i="1"/>
  <c r="KO158" i="1"/>
  <c r="KD158" i="1"/>
  <c r="KC158" i="1"/>
  <c r="LF158" i="1"/>
  <c r="D167" i="1"/>
  <c r="AI167" i="1"/>
  <c r="LD158" i="1"/>
  <c r="LC158" i="1"/>
  <c r="LB158" i="1"/>
  <c r="LA158" i="1"/>
  <c r="AG158" i="1"/>
  <c r="IJ158" i="1"/>
  <c r="G158" i="1"/>
  <c r="IH158" i="1"/>
  <c r="IG158" i="1"/>
  <c r="AH158" i="1"/>
  <c r="KW138" i="1"/>
  <c r="LK140" i="1"/>
  <c r="KU140" i="1"/>
  <c r="JY140" i="1"/>
  <c r="LJ140" i="1"/>
  <c r="KT140" i="1"/>
  <c r="JX140" i="1"/>
  <c r="LH140" i="1"/>
  <c r="KZ140" i="1"/>
  <c r="KR140" i="1"/>
  <c r="KD140" i="1"/>
  <c r="LO140" i="1"/>
  <c r="LG140" i="1"/>
  <c r="KY140" i="1"/>
  <c r="KQ140" i="1"/>
  <c r="KC140" i="1"/>
  <c r="LN140" i="1"/>
  <c r="LF140" i="1"/>
  <c r="KX140" i="1"/>
  <c r="KP140" i="1"/>
  <c r="KB140" i="1"/>
  <c r="LM140" i="1"/>
  <c r="KS140" i="1"/>
  <c r="JZ140" i="1"/>
  <c r="LL140" i="1"/>
  <c r="KO140" i="1"/>
  <c r="LI140" i="1"/>
  <c r="LE140" i="1"/>
  <c r="KA140" i="1"/>
  <c r="KV140" i="1"/>
  <c r="AZ158" i="1"/>
  <c r="AY158" i="1"/>
  <c r="BC158" i="1"/>
  <c r="AX158" i="1"/>
  <c r="BB158" i="1"/>
  <c r="BA158" i="1"/>
  <c r="IJ167" i="1"/>
  <c r="LD167" i="1"/>
  <c r="G167" i="1"/>
  <c r="LC167" i="1"/>
  <c r="LB167" i="1"/>
  <c r="LA167" i="1"/>
  <c r="IH167" i="1"/>
  <c r="IG167" i="1"/>
  <c r="AH167" i="1"/>
  <c r="AG167" i="1"/>
  <c r="LH149" i="1"/>
  <c r="KZ149" i="1"/>
  <c r="KR149" i="1"/>
  <c r="KD149" i="1"/>
  <c r="LO149" i="1"/>
  <c r="LG149" i="1"/>
  <c r="KY149" i="1"/>
  <c r="KQ149" i="1"/>
  <c r="KC149" i="1"/>
  <c r="LL149" i="1"/>
  <c r="KV149" i="1"/>
  <c r="JZ149" i="1"/>
  <c r="LK149" i="1"/>
  <c r="KU149" i="1"/>
  <c r="JY149" i="1"/>
  <c r="LJ149" i="1"/>
  <c r="KT149" i="1"/>
  <c r="JX149" i="1"/>
  <c r="KX149" i="1"/>
  <c r="LN149" i="1"/>
  <c r="KS149" i="1"/>
  <c r="KA149" i="1"/>
  <c r="LM149" i="1"/>
  <c r="KP149" i="1"/>
  <c r="LI149" i="1"/>
  <c r="KO149" i="1"/>
  <c r="LF149" i="1"/>
  <c r="LE149" i="1"/>
  <c r="KB149" i="1"/>
  <c r="K140" i="1"/>
  <c r="AI139" i="1"/>
  <c r="D139" i="1"/>
  <c r="MJ140" i="1" a="1"/>
  <c r="MJ140" i="1" s="1"/>
  <c r="MF140" i="1" a="1"/>
  <c r="MF140" i="1" s="1"/>
  <c r="MA140" i="1" a="1"/>
  <c r="MA140" i="1" s="1"/>
  <c r="ML140" i="1" a="1"/>
  <c r="ML140" i="1" s="1"/>
  <c r="MH140" i="1" a="1"/>
  <c r="MH140" i="1" s="1"/>
  <c r="LY140" i="1" a="1"/>
  <c r="LY140" i="1" s="1"/>
  <c r="MI140" i="1" a="1"/>
  <c r="MI140" i="1" s="1"/>
  <c r="ME140" i="1" a="1"/>
  <c r="ME140" i="1" s="1"/>
  <c r="MB140" i="1" a="1"/>
  <c r="MB140" i="1" s="1"/>
  <c r="MK140" i="1" a="1"/>
  <c r="MK140" i="1" s="1"/>
  <c r="LZ140" i="1" a="1"/>
  <c r="LZ140" i="1" s="1"/>
  <c r="MG140" i="1" a="1"/>
  <c r="MG140" i="1" s="1"/>
  <c r="G148" i="1"/>
  <c r="ML149" i="1" a="1"/>
  <c r="ML149" i="1" s="1"/>
  <c r="MH149" i="1" a="1"/>
  <c r="MH149" i="1" s="1"/>
  <c r="LY149" i="1" a="1"/>
  <c r="LY149" i="1" s="1"/>
  <c r="MJ149" i="1" a="1"/>
  <c r="MJ149" i="1" s="1"/>
  <c r="MF149" i="1" a="1"/>
  <c r="MF149" i="1" s="1"/>
  <c r="MA149" i="1" a="1"/>
  <c r="MA149" i="1" s="1"/>
  <c r="MK149" i="1" a="1"/>
  <c r="MK149" i="1" s="1"/>
  <c r="MI149" i="1" a="1"/>
  <c r="MI149" i="1" s="1"/>
  <c r="MG149" i="1" a="1"/>
  <c r="MG149" i="1" s="1"/>
  <c r="ME149" i="1" a="1"/>
  <c r="ME149" i="1" s="1"/>
  <c r="MB149" i="1" a="1"/>
  <c r="MB149" i="1" s="1"/>
  <c r="LZ149" i="1" a="1"/>
  <c r="LZ149" i="1" s="1"/>
  <c r="JW158" i="1"/>
  <c r="JV158" i="1"/>
  <c r="KW147" i="1"/>
  <c r="LC140" i="1"/>
  <c r="LB140" i="1"/>
  <c r="IJ140" i="1"/>
  <c r="IH140" i="1"/>
  <c r="IG140" i="1"/>
  <c r="G140" i="1"/>
  <c r="LD140" i="1"/>
  <c r="AH140" i="1"/>
  <c r="LA140" i="1"/>
  <c r="AG140" i="1"/>
  <c r="JU167" i="1"/>
  <c r="JT167" i="1"/>
  <c r="JS167" i="1"/>
  <c r="JV167" i="1"/>
  <c r="JW167" i="1"/>
  <c r="KN166" i="1" a="1"/>
  <c r="KN166" i="1" s="1"/>
  <c r="D148" i="1"/>
  <c r="K149" i="1"/>
  <c r="AI148" i="1"/>
  <c r="G139" i="1"/>
  <c r="AY167" i="1"/>
  <c r="BC167" i="1"/>
  <c r="BB167" i="1"/>
  <c r="AZ167" i="1"/>
  <c r="AX167" i="1"/>
  <c r="BA167" i="1"/>
  <c r="KW156" i="1"/>
  <c r="CF167" i="1"/>
  <c r="AJ167" i="1" s="1"/>
  <c r="G166" i="1"/>
  <c r="LA249" i="1"/>
  <c r="LO219" i="1"/>
  <c r="LD249" i="1"/>
  <c r="LL249" i="1"/>
  <c r="IG249" i="1"/>
  <c r="LN249" i="1"/>
  <c r="AH249" i="1"/>
  <c r="IH249" i="1"/>
  <c r="G249" i="1" s="1"/>
  <c r="LB249" i="1"/>
  <c r="LO249" i="1"/>
  <c r="LM249" i="1"/>
  <c r="LC249" i="1"/>
  <c r="IJ249" i="1"/>
  <c r="AG249" i="1"/>
  <c r="AY245" i="1"/>
  <c r="AZ245" i="1"/>
  <c r="BA245" i="1"/>
  <c r="BC219" i="1"/>
  <c r="JS235" i="1"/>
  <c r="JT235" i="1"/>
  <c r="IG219" i="1"/>
  <c r="LC219" i="1"/>
  <c r="BB245" i="1"/>
  <c r="BC245" i="1"/>
  <c r="AZ219" i="1"/>
  <c r="AX219" i="1"/>
  <c r="AY219" i="1"/>
  <c r="BA219" i="1"/>
  <c r="IJ219" i="1"/>
  <c r="LD219" i="1"/>
  <c r="AG219" i="1"/>
  <c r="LL219" i="1"/>
  <c r="LA219" i="1"/>
  <c r="LN219" i="1"/>
  <c r="LR219" i="1"/>
  <c r="LM219" i="1"/>
  <c r="AH219" i="1"/>
  <c r="IH219" i="1"/>
  <c r="G219" i="1" s="1"/>
  <c r="K269" i="1"/>
  <c r="CF269" i="1" s="1"/>
  <c r="AI268" i="1"/>
  <c r="D268" i="1"/>
  <c r="LB245" i="1"/>
  <c r="LR245" i="1"/>
  <c r="LA245" i="1"/>
  <c r="LN245" i="1"/>
  <c r="IG245" i="1"/>
  <c r="LM245" i="1"/>
  <c r="LL245" i="1"/>
  <c r="LD245" i="1"/>
  <c r="LO245" i="1"/>
  <c r="IJ245" i="1"/>
  <c r="AH245" i="1"/>
  <c r="LC245" i="1"/>
  <c r="IH245" i="1"/>
  <c r="G245" i="1" s="1"/>
  <c r="AG245" i="1"/>
  <c r="MI245" i="1" a="1"/>
  <c r="MI245" i="1" s="1"/>
  <c r="ME245" i="1" a="1"/>
  <c r="ME245" i="1" s="1"/>
  <c r="LZ245" i="1" a="1"/>
  <c r="LZ245" i="1" s="1"/>
  <c r="MK245" i="1" a="1"/>
  <c r="MK245" i="1" s="1"/>
  <c r="MG245" i="1" a="1"/>
  <c r="MG245" i="1" s="1"/>
  <c r="MB245" i="1" a="1"/>
  <c r="MB245" i="1" s="1"/>
  <c r="LY245" i="1" a="1"/>
  <c r="LY245" i="1" s="1"/>
  <c r="ML245" i="1" a="1"/>
  <c r="ML245" i="1" s="1"/>
  <c r="MJ245" i="1" a="1"/>
  <c r="MJ245" i="1" s="1"/>
  <c r="MH245" i="1" a="1"/>
  <c r="MH245" i="1" s="1"/>
  <c r="MF245" i="1" a="1"/>
  <c r="MF245" i="1" s="1"/>
  <c r="MA245" i="1" a="1"/>
  <c r="MA245" i="1" s="1"/>
  <c r="LO257" i="1"/>
  <c r="LN257" i="1"/>
  <c r="IG257" i="1"/>
  <c r="LM257" i="1"/>
  <c r="LB257" i="1"/>
  <c r="IH257" i="1"/>
  <c r="AH257" i="1"/>
  <c r="LL257" i="1"/>
  <c r="LA257" i="1"/>
  <c r="AG257" i="1"/>
  <c r="LD257" i="1"/>
  <c r="LR257" i="1"/>
  <c r="IJ257" i="1"/>
  <c r="LC257" i="1"/>
  <c r="JV253" i="1"/>
  <c r="JW253" i="1"/>
  <c r="K257" i="1"/>
  <c r="CF257" i="1" s="1"/>
  <c r="AI256" i="1"/>
  <c r="D256" i="1"/>
  <c r="K265" i="1"/>
  <c r="CF265" i="1" s="1"/>
  <c r="AI264" i="1"/>
  <c r="D264" i="1"/>
  <c r="LM265" i="1"/>
  <c r="LL265" i="1"/>
  <c r="LD265" i="1"/>
  <c r="LC265" i="1"/>
  <c r="LR265" i="1"/>
  <c r="LA265" i="1"/>
  <c r="IJ265" i="1"/>
  <c r="LO265" i="1"/>
  <c r="AH265" i="1"/>
  <c r="LN265" i="1"/>
  <c r="AG265" i="1"/>
  <c r="IH265" i="1"/>
  <c r="IG265" i="1"/>
  <c r="LB265" i="1"/>
  <c r="K253" i="1"/>
  <c r="CF253" i="1" s="1"/>
  <c r="AI252" i="1"/>
  <c r="D252" i="1"/>
  <c r="JU253" i="1"/>
  <c r="JT253" i="1"/>
  <c r="JS253" i="1"/>
  <c r="BB257" i="1"/>
  <c r="BA257" i="1"/>
  <c r="AZ257" i="1"/>
  <c r="AY257" i="1"/>
  <c r="AX257" i="1"/>
  <c r="BC257" i="1"/>
  <c r="EE243" i="1"/>
  <c r="EF243" i="1"/>
  <c r="K249" i="1"/>
  <c r="CF249" i="1" s="1"/>
  <c r="AI248" i="1"/>
  <c r="D248" i="1"/>
  <c r="J253" i="1"/>
  <c r="BR252" i="1"/>
  <c r="EE267" i="1"/>
  <c r="EF267" i="1"/>
  <c r="ML257" i="1" a="1"/>
  <c r="ML257" i="1" s="1"/>
  <c r="MH257" i="1" a="1"/>
  <c r="MH257" i="1" s="1"/>
  <c r="LY257" i="1" a="1"/>
  <c r="LY257" i="1" s="1"/>
  <c r="MA257" i="1" a="1"/>
  <c r="MA257" i="1" s="1"/>
  <c r="MF257" i="1" a="1"/>
  <c r="MF257" i="1" s="1"/>
  <c r="MK257" i="1" a="1"/>
  <c r="MK257" i="1" s="1"/>
  <c r="LZ257" i="1" a="1"/>
  <c r="LZ257" i="1" s="1"/>
  <c r="ME257" i="1" a="1"/>
  <c r="ME257" i="1" s="1"/>
  <c r="MJ257" i="1" a="1"/>
  <c r="MJ257" i="1" s="1"/>
  <c r="MI257" i="1" a="1"/>
  <c r="MI257" i="1" s="1"/>
  <c r="MB257" i="1" a="1"/>
  <c r="MB257" i="1" s="1"/>
  <c r="MG257" i="1" a="1"/>
  <c r="MG257" i="1" s="1"/>
  <c r="MI249" i="1" a="1"/>
  <c r="MI249" i="1" s="1"/>
  <c r="ME249" i="1" a="1"/>
  <c r="ME249" i="1" s="1"/>
  <c r="LZ249" i="1" a="1"/>
  <c r="LZ249" i="1" s="1"/>
  <c r="ML249" i="1" a="1"/>
  <c r="ML249" i="1" s="1"/>
  <c r="MH249" i="1" a="1"/>
  <c r="MH249" i="1" s="1"/>
  <c r="LY249" i="1" a="1"/>
  <c r="LY249" i="1" s="1"/>
  <c r="MJ249" i="1" a="1"/>
  <c r="MJ249" i="1" s="1"/>
  <c r="MF249" i="1" a="1"/>
  <c r="MF249" i="1" s="1"/>
  <c r="MA249" i="1" a="1"/>
  <c r="MA249" i="1" s="1"/>
  <c r="MK249" i="1" a="1"/>
  <c r="MK249" i="1" s="1"/>
  <c r="MG249" i="1" a="1"/>
  <c r="MG249" i="1" s="1"/>
  <c r="MB249" i="1" a="1"/>
  <c r="MB249" i="1" s="1"/>
  <c r="JW269" i="1"/>
  <c r="JV269" i="1"/>
  <c r="BR269" i="1"/>
  <c r="J245" i="1"/>
  <c r="BR244" i="1"/>
  <c r="LO269" i="1"/>
  <c r="IH269" i="1"/>
  <c r="LN269" i="1"/>
  <c r="IG269" i="1"/>
  <c r="LL269" i="1"/>
  <c r="LD269" i="1"/>
  <c r="LC269" i="1"/>
  <c r="LB269" i="1"/>
  <c r="AH269" i="1"/>
  <c r="LR269" i="1"/>
  <c r="LA269" i="1"/>
  <c r="IJ269" i="1"/>
  <c r="AG269" i="1"/>
  <c r="LM269" i="1"/>
  <c r="JW249" i="1"/>
  <c r="JV249" i="1"/>
  <c r="ML253" i="1" a="1"/>
  <c r="ML253" i="1" s="1"/>
  <c r="MH253" i="1" a="1"/>
  <c r="MH253" i="1" s="1"/>
  <c r="LY253" i="1" a="1"/>
  <c r="LY253" i="1" s="1"/>
  <c r="MK253" i="1" a="1"/>
  <c r="MK253" i="1" s="1"/>
  <c r="MG253" i="1" a="1"/>
  <c r="MG253" i="1" s="1"/>
  <c r="MB253" i="1" a="1"/>
  <c r="MB253" i="1" s="1"/>
  <c r="MJ253" i="1" a="1"/>
  <c r="MJ253" i="1" s="1"/>
  <c r="MF253" i="1" a="1"/>
  <c r="MF253" i="1" s="1"/>
  <c r="MA253" i="1" a="1"/>
  <c r="MA253" i="1" s="1"/>
  <c r="LZ253" i="1" a="1"/>
  <c r="LZ253" i="1" s="1"/>
  <c r="ME253" i="1" a="1"/>
  <c r="ME253" i="1" s="1"/>
  <c r="MI253" i="1" a="1"/>
  <c r="MI253" i="1" s="1"/>
  <c r="LO253" i="1"/>
  <c r="IH253" i="1"/>
  <c r="LN253" i="1"/>
  <c r="IG253" i="1"/>
  <c r="LM253" i="1"/>
  <c r="LL253" i="1"/>
  <c r="LD253" i="1"/>
  <c r="LC253" i="1"/>
  <c r="LB253" i="1"/>
  <c r="AH253" i="1"/>
  <c r="LR253" i="1"/>
  <c r="LA253" i="1"/>
  <c r="AG253" i="1"/>
  <c r="IJ253" i="1"/>
  <c r="AI244" i="1"/>
  <c r="D244" i="1"/>
  <c r="K245" i="1"/>
  <c r="CF245" i="1" s="1"/>
  <c r="EF255" i="1"/>
  <c r="EE255" i="1"/>
  <c r="JV257" i="1"/>
  <c r="JW257" i="1"/>
  <c r="EE251" i="1"/>
  <c r="EF251" i="1"/>
  <c r="JS265" i="1"/>
  <c r="JU265" i="1"/>
  <c r="JT265" i="1"/>
  <c r="J257" i="1"/>
  <c r="BR256" i="1"/>
  <c r="W269" i="1" a="1"/>
  <c r="W269" i="1" s="1"/>
  <c r="W275" i="1" s="1" a="1"/>
  <c r="W275" i="1" s="1"/>
  <c r="BR249" i="1"/>
  <c r="EF247" i="1"/>
  <c r="EE247" i="1"/>
  <c r="JU249" i="1"/>
  <c r="JT249" i="1"/>
  <c r="JS249" i="1"/>
  <c r="EF263" i="1"/>
  <c r="EE263" i="1"/>
  <c r="JW265" i="1"/>
  <c r="JV265" i="1"/>
  <c r="ME211" i="1" a="1"/>
  <c r="ME211" i="1" s="1"/>
  <c r="ML211" i="1" a="1"/>
  <c r="ML211" i="1" s="1"/>
  <c r="MH211" i="1" a="1"/>
  <c r="MH211" i="1" s="1"/>
  <c r="MK211" i="1" a="1"/>
  <c r="MK211" i="1" s="1"/>
  <c r="MG211" i="1" a="1"/>
  <c r="MG211" i="1" s="1"/>
  <c r="MJ211" i="1" a="1"/>
  <c r="MJ211" i="1" s="1"/>
  <c r="LY211" i="1" a="1"/>
  <c r="LY211" i="1" s="1"/>
  <c r="MB211" i="1" a="1"/>
  <c r="MB211" i="1" s="1"/>
  <c r="MF211" i="1" a="1"/>
  <c r="MF211" i="1" s="1"/>
  <c r="MI211" i="1" a="1"/>
  <c r="MI211" i="1" s="1"/>
  <c r="MA211" i="1" a="1"/>
  <c r="MA211" i="1" s="1"/>
  <c r="LZ211" i="1" a="1"/>
  <c r="LZ211" i="1" s="1"/>
  <c r="JW235" i="1"/>
  <c r="JV235" i="1"/>
  <c r="EF233" i="1"/>
  <c r="EE233" i="1"/>
  <c r="MI235" i="1" a="1"/>
  <c r="MI235" i="1" s="1"/>
  <c r="ME235" i="1" a="1"/>
  <c r="ME235" i="1" s="1"/>
  <c r="LZ235" i="1" a="1"/>
  <c r="LZ235" i="1" s="1"/>
  <c r="MK235" i="1" a="1"/>
  <c r="MK235" i="1" s="1"/>
  <c r="MG235" i="1" a="1"/>
  <c r="MG235" i="1" s="1"/>
  <c r="MB235" i="1" a="1"/>
  <c r="MB235" i="1" s="1"/>
  <c r="MJ235" i="1" a="1"/>
  <c r="MJ235" i="1" s="1"/>
  <c r="LY235" i="1" a="1"/>
  <c r="LY235" i="1" s="1"/>
  <c r="MH235" i="1" a="1"/>
  <c r="MH235" i="1" s="1"/>
  <c r="ML235" i="1" a="1"/>
  <c r="ML235" i="1" s="1"/>
  <c r="MF235" i="1" a="1"/>
  <c r="MF235" i="1" s="1"/>
  <c r="MA235" i="1" a="1"/>
  <c r="MA235" i="1" s="1"/>
  <c r="LB235" i="1"/>
  <c r="AH235" i="1"/>
  <c r="LR235" i="1"/>
  <c r="LA235" i="1"/>
  <c r="IJ235" i="1"/>
  <c r="AG235" i="1"/>
  <c r="LN235" i="1"/>
  <c r="IG235" i="1"/>
  <c r="LM235" i="1"/>
  <c r="LC235" i="1"/>
  <c r="IH235" i="1"/>
  <c r="G235" i="1" s="1"/>
  <c r="LL235" i="1"/>
  <c r="LD235" i="1"/>
  <c r="LO235" i="1"/>
  <c r="J235" i="1"/>
  <c r="BR234" i="1"/>
  <c r="AI234" i="1"/>
  <c r="D234" i="1"/>
  <c r="K235" i="1"/>
  <c r="BB235" i="1"/>
  <c r="BA235" i="1"/>
  <c r="AZ235" i="1"/>
  <c r="AX235" i="1"/>
  <c r="BC235" i="1"/>
  <c r="AY235" i="1"/>
  <c r="EE222" i="1"/>
  <c r="EF230" i="1"/>
  <c r="BR214" i="1"/>
  <c r="J215" i="1"/>
  <c r="LL223" i="1"/>
  <c r="LD223" i="1"/>
  <c r="LB223" i="1"/>
  <c r="AH223" i="1"/>
  <c r="LR223" i="1"/>
  <c r="LA223" i="1"/>
  <c r="IJ223" i="1"/>
  <c r="AG223" i="1"/>
  <c r="LO223" i="1"/>
  <c r="IH223" i="1"/>
  <c r="G223" i="1" s="1"/>
  <c r="LC223" i="1"/>
  <c r="IG223" i="1"/>
  <c r="LN223" i="1"/>
  <c r="LM223" i="1"/>
  <c r="JU223" i="1"/>
  <c r="JT223" i="1"/>
  <c r="JS223" i="1"/>
  <c r="JU231" i="1"/>
  <c r="JT231" i="1"/>
  <c r="JS231" i="1"/>
  <c r="J223" i="1"/>
  <c r="BR222" i="1"/>
  <c r="EE213" i="1"/>
  <c r="EF213" i="1"/>
  <c r="AI218" i="1"/>
  <c r="K219" i="1"/>
  <c r="D218" i="1"/>
  <c r="LO231" i="1"/>
  <c r="IH231" i="1"/>
  <c r="G231" i="1" s="1"/>
  <c r="LN231" i="1"/>
  <c r="IG231" i="1"/>
  <c r="LM231" i="1"/>
  <c r="LC231" i="1"/>
  <c r="LL231" i="1"/>
  <c r="LD231" i="1"/>
  <c r="LB231" i="1"/>
  <c r="AH231" i="1"/>
  <c r="LA231" i="1"/>
  <c r="IJ231" i="1"/>
  <c r="AG231" i="1"/>
  <c r="LR231" i="1"/>
  <c r="J231" i="1"/>
  <c r="BR230" i="1"/>
  <c r="JV231" i="1"/>
  <c r="JW231" i="1"/>
  <c r="D223" i="1"/>
  <c r="AI223" i="1"/>
  <c r="LN215" i="1"/>
  <c r="IG215" i="1"/>
  <c r="LL215" i="1"/>
  <c r="LD215" i="1"/>
  <c r="LC215" i="1"/>
  <c r="LB215" i="1"/>
  <c r="AH215" i="1"/>
  <c r="LR215" i="1"/>
  <c r="LA215" i="1"/>
  <c r="IJ215" i="1"/>
  <c r="AG215" i="1"/>
  <c r="LO215" i="1"/>
  <c r="IH215" i="1"/>
  <c r="G215" i="1" s="1"/>
  <c r="LM215" i="1"/>
  <c r="JW215" i="1"/>
  <c r="JV215" i="1"/>
  <c r="AX215" i="1"/>
  <c r="BB215" i="1"/>
  <c r="BA215" i="1"/>
  <c r="BC215" i="1"/>
  <c r="AZ215" i="1"/>
  <c r="AY215" i="1"/>
  <c r="D214" i="1"/>
  <c r="AI214" i="1"/>
  <c r="K215" i="1"/>
  <c r="JW223" i="1"/>
  <c r="JV223" i="1"/>
  <c r="EF217" i="1"/>
  <c r="EE217" i="1"/>
  <c r="JP231" i="1"/>
  <c r="AI231" i="1"/>
  <c r="EE231" i="1" s="1"/>
  <c r="D231" i="1"/>
  <c r="JU211" i="1"/>
  <c r="IG211" i="1"/>
  <c r="JS211" i="1"/>
  <c r="JT211" i="1"/>
  <c r="IH211" i="1"/>
  <c r="G211" i="1" s="1"/>
  <c r="AH211" i="1"/>
  <c r="JP211" i="1"/>
  <c r="CF158" i="1" l="1"/>
  <c r="AJ158" i="1" s="1"/>
  <c r="CF140" i="1"/>
  <c r="AJ140" i="1" s="1"/>
  <c r="AX223" i="1"/>
  <c r="BB223" i="1"/>
  <c r="BC223" i="1"/>
  <c r="BA223" i="1"/>
  <c r="AZ223" i="1"/>
  <c r="AY223" i="1"/>
  <c r="AJ148" i="1"/>
  <c r="CF149" i="1"/>
  <c r="AJ149" i="1" s="1"/>
  <c r="KN167" i="1" a="1"/>
  <c r="KN167" i="1" s="1"/>
  <c r="AI158" i="1"/>
  <c r="D158" i="1"/>
  <c r="KW139" i="1"/>
  <c r="KN149" i="1" a="1"/>
  <c r="KN149" i="1" s="1"/>
  <c r="AI140" i="1"/>
  <c r="D140" i="1"/>
  <c r="KW148" i="1"/>
  <c r="KW167" i="1"/>
  <c r="KN158" i="1" a="1"/>
  <c r="KN158" i="1" s="1"/>
  <c r="AI149" i="1"/>
  <c r="D149" i="1"/>
  <c r="KN140" i="1" a="1"/>
  <c r="KN140" i="1" s="1"/>
  <c r="KW157" i="1"/>
  <c r="BR257" i="1"/>
  <c r="D249" i="1"/>
  <c r="AI249" i="1"/>
  <c r="AI269" i="1"/>
  <c r="D269" i="1"/>
  <c r="EE264" i="1"/>
  <c r="EF264" i="1"/>
  <c r="AI253" i="1"/>
  <c r="D253" i="1"/>
  <c r="EF268" i="1"/>
  <c r="EE268" i="1"/>
  <c r="AI245" i="1"/>
  <c r="D245" i="1"/>
  <c r="EE256" i="1"/>
  <c r="EF256" i="1"/>
  <c r="AI265" i="1"/>
  <c r="D265" i="1"/>
  <c r="EE244" i="1"/>
  <c r="EF244" i="1"/>
  <c r="BR245" i="1"/>
  <c r="BR253" i="1"/>
  <c r="D257" i="1"/>
  <c r="AI257" i="1"/>
  <c r="EF248" i="1"/>
  <c r="EE248" i="1"/>
  <c r="EF252" i="1"/>
  <c r="EE252" i="1"/>
  <c r="D235" i="1"/>
  <c r="AI235" i="1"/>
  <c r="EF234" i="1"/>
  <c r="EE234" i="1"/>
  <c r="BR235" i="1"/>
  <c r="EE214" i="1"/>
  <c r="EF214" i="1"/>
  <c r="BR223" i="1"/>
  <c r="AI219" i="1"/>
  <c r="D219" i="1"/>
  <c r="BR231" i="1"/>
  <c r="EE223" i="1"/>
  <c r="EF218" i="1"/>
  <c r="EE218" i="1"/>
  <c r="EF223" i="1"/>
  <c r="D215" i="1"/>
  <c r="AI215" i="1"/>
  <c r="EF231" i="1"/>
  <c r="BR215" i="1"/>
  <c r="LM211" i="1"/>
  <c r="LN211" i="1"/>
  <c r="AG211" i="1"/>
  <c r="LO211" i="1"/>
  <c r="LC211" i="1"/>
  <c r="IJ211" i="1"/>
  <c r="LD211" i="1"/>
  <c r="LA211" i="1"/>
  <c r="LL211" i="1"/>
  <c r="LR211" i="1"/>
  <c r="LB211" i="1"/>
  <c r="KW149" i="1" l="1"/>
  <c r="KW140" i="1"/>
  <c r="W251" i="1" a="1"/>
  <c r="W251" i="1" s="1"/>
  <c r="KW158" i="1"/>
  <c r="EE253" i="1"/>
  <c r="EF253" i="1"/>
  <c r="EE249" i="1"/>
  <c r="EF249" i="1"/>
  <c r="EF257" i="1"/>
  <c r="EE257" i="1"/>
  <c r="EF265" i="1"/>
  <c r="EE265" i="1"/>
  <c r="EF269" i="1"/>
  <c r="EE269" i="1"/>
  <c r="EF245" i="1"/>
  <c r="EE245" i="1"/>
  <c r="EF235" i="1"/>
  <c r="EE235" i="1"/>
  <c r="EF219" i="1"/>
  <c r="EE219" i="1"/>
  <c r="EE215" i="1"/>
  <c r="EF215" i="1"/>
  <c r="W257" i="1" l="1" a="1"/>
  <c r="W257" i="1" s="1"/>
  <c r="W267" i="1" l="1" a="1"/>
  <c r="W267" i="1" s="1"/>
  <c r="W273" i="1" s="1" a="1"/>
  <c r="W273" i="1" s="1"/>
  <c r="AL114" i="1" l="1"/>
  <c r="AC114" i="1"/>
  <c r="A114" i="1"/>
  <c r="A113" i="1"/>
  <c r="DW112" i="1"/>
  <c r="DV112" i="1"/>
  <c r="A112" i="1"/>
  <c r="DW111" i="1"/>
  <c r="DV111" i="1"/>
  <c r="A111" i="1"/>
  <c r="DW110" i="1"/>
  <c r="DV110" i="1"/>
  <c r="CG110" i="1"/>
  <c r="CG111" i="1" s="1"/>
  <c r="CG112" i="1" s="1"/>
  <c r="CE110" i="1"/>
  <c r="CE111" i="1" s="1"/>
  <c r="CE112" i="1" s="1"/>
  <c r="CE113" i="1" s="1"/>
  <c r="CC110" i="1"/>
  <c r="CC111" i="1" s="1"/>
  <c r="CC112" i="1" s="1"/>
  <c r="CC113" i="1" s="1"/>
  <c r="AV110" i="1"/>
  <c r="AV111" i="1" s="1"/>
  <c r="AV112" i="1" s="1"/>
  <c r="AV113" i="1" s="1"/>
  <c r="AU110" i="1"/>
  <c r="AU111" i="1" s="1"/>
  <c r="AU112" i="1" s="1"/>
  <c r="AU113" i="1" s="1"/>
  <c r="AT110" i="1"/>
  <c r="AT111" i="1" s="1"/>
  <c r="AT112" i="1" s="1"/>
  <c r="AT113" i="1" s="1"/>
  <c r="AS110" i="1"/>
  <c r="AS111" i="1" s="1"/>
  <c r="AS112" i="1" s="1"/>
  <c r="AS113" i="1" s="1"/>
  <c r="AR110" i="1"/>
  <c r="AR111" i="1" s="1"/>
  <c r="AR112" i="1" s="1"/>
  <c r="AR113" i="1" s="1"/>
  <c r="AQ110" i="1"/>
  <c r="AQ111" i="1" s="1"/>
  <c r="AQ112" i="1" s="1"/>
  <c r="AQ113" i="1" s="1"/>
  <c r="AP110" i="1"/>
  <c r="AP111" i="1" s="1"/>
  <c r="AP112" i="1" s="1"/>
  <c r="AP113" i="1" s="1"/>
  <c r="AO110" i="1"/>
  <c r="AO111" i="1" s="1"/>
  <c r="AO112" i="1" s="1"/>
  <c r="AO113" i="1" s="1"/>
  <c r="A110" i="1"/>
  <c r="KM109" i="1"/>
  <c r="KM110" i="1" s="1"/>
  <c r="KM111" i="1" s="1"/>
  <c r="KM112" i="1" s="1"/>
  <c r="KM113" i="1" s="1"/>
  <c r="KL109" i="1"/>
  <c r="KL110" i="1" s="1"/>
  <c r="KL111" i="1" s="1"/>
  <c r="KL112" i="1" s="1"/>
  <c r="KL113" i="1" s="1"/>
  <c r="KK109" i="1"/>
  <c r="KK110" i="1" s="1"/>
  <c r="KK111" i="1" s="1"/>
  <c r="KK112" i="1" s="1"/>
  <c r="KK113" i="1" s="1"/>
  <c r="KJ109" i="1"/>
  <c r="KJ110" i="1" s="1"/>
  <c r="KJ111" i="1" s="1"/>
  <c r="KJ112" i="1" s="1"/>
  <c r="KJ113" i="1" s="1"/>
  <c r="KI109" i="1"/>
  <c r="KI110" i="1" s="1"/>
  <c r="KI111" i="1" s="1"/>
  <c r="KI112" i="1" s="1"/>
  <c r="KI113" i="1" s="1"/>
  <c r="KH109" i="1"/>
  <c r="KH110" i="1" s="1"/>
  <c r="KH111" i="1" s="1"/>
  <c r="KH112" i="1" s="1"/>
  <c r="KH113" i="1" s="1"/>
  <c r="KG109" i="1"/>
  <c r="KG110" i="1" s="1"/>
  <c r="KG111" i="1" s="1"/>
  <c r="KG112" i="1" s="1"/>
  <c r="KG113" i="1" s="1"/>
  <c r="KF109" i="1"/>
  <c r="DW109" i="1"/>
  <c r="DV109" i="1"/>
  <c r="DU109" i="1"/>
  <c r="AE109" i="1"/>
  <c r="AE110" i="1" s="1"/>
  <c r="AE111" i="1" s="1"/>
  <c r="AE112" i="1" s="1"/>
  <c r="AD109" i="1"/>
  <c r="AD110" i="1" s="1"/>
  <c r="AD111" i="1" s="1"/>
  <c r="AD112" i="1" s="1"/>
  <c r="AC109" i="1"/>
  <c r="AC110" i="1" s="1"/>
  <c r="AC111" i="1" s="1"/>
  <c r="AC112" i="1" s="1"/>
  <c r="AB109" i="1"/>
  <c r="AB110" i="1" s="1"/>
  <c r="AB111" i="1" s="1"/>
  <c r="AB112" i="1" s="1"/>
  <c r="AA109" i="1"/>
  <c r="AA110" i="1" s="1"/>
  <c r="AA111" i="1" s="1"/>
  <c r="AA112" i="1" s="1"/>
  <c r="Z109" i="1"/>
  <c r="Z110" i="1" s="1"/>
  <c r="Z111" i="1" s="1"/>
  <c r="Z112" i="1" s="1"/>
  <c r="Y109" i="1"/>
  <c r="Y110" i="1" s="1"/>
  <c r="Y111" i="1" s="1"/>
  <c r="Y112" i="1" s="1"/>
  <c r="W109" i="1"/>
  <c r="T109" i="1"/>
  <c r="T110" i="1" s="1"/>
  <c r="T111" i="1" s="1"/>
  <c r="T112" i="1" s="1"/>
  <c r="T113" i="1" s="1"/>
  <c r="S109" i="1"/>
  <c r="MD109" i="1" s="1"/>
  <c r="R109" i="1"/>
  <c r="R110" i="1" s="1"/>
  <c r="R111" i="1" s="1"/>
  <c r="R112" i="1" s="1"/>
  <c r="R113" i="1" s="1"/>
  <c r="Q109" i="1"/>
  <c r="LQ109" i="1" s="1" a="1"/>
  <c r="LQ109" i="1" s="1"/>
  <c r="P109" i="1"/>
  <c r="P110" i="1" s="1"/>
  <c r="P111" i="1" s="1"/>
  <c r="P112" i="1" s="1"/>
  <c r="P113" i="1" s="1"/>
  <c r="O109" i="1"/>
  <c r="N109" i="1"/>
  <c r="M109" i="1"/>
  <c r="L109" i="1"/>
  <c r="I109" i="1"/>
  <c r="I110" i="1" s="1"/>
  <c r="I111" i="1" s="1"/>
  <c r="I112" i="1" s="1"/>
  <c r="I113" i="1" s="1"/>
  <c r="H109" i="1"/>
  <c r="H110" i="1" s="1"/>
  <c r="BC110" i="1" s="1"/>
  <c r="A109" i="1"/>
  <c r="ML108" i="1" a="1"/>
  <c r="ML108" i="1" s="1"/>
  <c r="MK108" i="1" a="1"/>
  <c r="MK108" i="1" s="1"/>
  <c r="MJ108" i="1" a="1"/>
  <c r="MJ108" i="1" s="1"/>
  <c r="MI108" i="1" a="1"/>
  <c r="MI108" i="1" s="1"/>
  <c r="MH108" i="1" a="1"/>
  <c r="MH108" i="1" s="1"/>
  <c r="MG108" i="1" a="1"/>
  <c r="MG108" i="1" s="1"/>
  <c r="MF108" i="1" a="1"/>
  <c r="MF108" i="1" s="1"/>
  <c r="ME108" i="1" a="1"/>
  <c r="ME108" i="1" s="1"/>
  <c r="MD108" i="1"/>
  <c r="MB108" i="1" a="1"/>
  <c r="MB108" i="1" s="1"/>
  <c r="MA108" i="1" a="1"/>
  <c r="MA108" i="1" s="1"/>
  <c r="LZ108" i="1" a="1"/>
  <c r="LZ108" i="1" s="1"/>
  <c r="LY108" i="1" a="1"/>
  <c r="LY108" i="1" s="1"/>
  <c r="LJ108" i="1"/>
  <c r="LD108" i="1"/>
  <c r="LC108" i="1"/>
  <c r="LB108" i="1"/>
  <c r="LA108" i="1"/>
  <c r="KN108" i="1" a="1"/>
  <c r="KN108" i="1" s="1"/>
  <c r="KE108" i="1" a="1"/>
  <c r="KE108" i="1" s="1"/>
  <c r="JW108" i="1"/>
  <c r="JV108" i="1"/>
  <c r="JU108" i="1"/>
  <c r="JT108" i="1"/>
  <c r="JS108" i="1"/>
  <c r="JP108" i="1"/>
  <c r="IJ108" i="1"/>
  <c r="IH108" i="1"/>
  <c r="IG108" i="1"/>
  <c r="CG108" i="1"/>
  <c r="BC108" i="1"/>
  <c r="BB108" i="1"/>
  <c r="BA108" i="1"/>
  <c r="AZ108" i="1"/>
  <c r="AY108" i="1"/>
  <c r="AX108" i="1"/>
  <c r="AH108" i="1"/>
  <c r="AG108" i="1"/>
  <c r="K108" i="1"/>
  <c r="J108" i="1"/>
  <c r="J109" i="1" s="1"/>
  <c r="J110" i="1" s="1"/>
  <c r="J111" i="1" s="1"/>
  <c r="J112" i="1" s="1"/>
  <c r="J113" i="1" s="1"/>
  <c r="G108" i="1"/>
  <c r="A108" i="1"/>
  <c r="B109" i="1" s="1"/>
  <c r="AA107" i="1"/>
  <c r="Z107" i="1"/>
  <c r="Y107" i="1"/>
  <c r="A107" i="1"/>
  <c r="A106" i="1"/>
  <c r="AL105" i="1"/>
  <c r="AC105" i="1"/>
  <c r="A105" i="1"/>
  <c r="A104" i="1"/>
  <c r="DW103" i="1"/>
  <c r="DV103" i="1"/>
  <c r="A103" i="1"/>
  <c r="DW102" i="1"/>
  <c r="DV102" i="1"/>
  <c r="A102" i="1"/>
  <c r="DW101" i="1"/>
  <c r="DV101" i="1"/>
  <c r="CG101" i="1"/>
  <c r="CG102" i="1" s="1"/>
  <c r="CG103" i="1" s="1"/>
  <c r="CE101" i="1"/>
  <c r="CE102" i="1" s="1"/>
  <c r="CE103" i="1" s="1"/>
  <c r="CE104" i="1" s="1"/>
  <c r="CC101" i="1"/>
  <c r="CC102" i="1" s="1"/>
  <c r="CC103" i="1" s="1"/>
  <c r="CC104" i="1" s="1"/>
  <c r="AV101" i="1"/>
  <c r="AV102" i="1" s="1"/>
  <c r="AV103" i="1" s="1"/>
  <c r="AV104" i="1" s="1"/>
  <c r="AU101" i="1"/>
  <c r="AU102" i="1" s="1"/>
  <c r="AU103" i="1" s="1"/>
  <c r="AU104" i="1" s="1"/>
  <c r="AT101" i="1"/>
  <c r="AT102" i="1" s="1"/>
  <c r="AT103" i="1" s="1"/>
  <c r="AT104" i="1" s="1"/>
  <c r="AS101" i="1"/>
  <c r="AS102" i="1" s="1"/>
  <c r="AS103" i="1" s="1"/>
  <c r="AS104" i="1" s="1"/>
  <c r="AR101" i="1"/>
  <c r="AR102" i="1" s="1"/>
  <c r="AR103" i="1" s="1"/>
  <c r="AR104" i="1" s="1"/>
  <c r="AQ101" i="1"/>
  <c r="AQ102" i="1" s="1"/>
  <c r="AQ103" i="1" s="1"/>
  <c r="AQ104" i="1" s="1"/>
  <c r="AP101" i="1"/>
  <c r="AP102" i="1" s="1"/>
  <c r="AP103" i="1" s="1"/>
  <c r="AP104" i="1" s="1"/>
  <c r="AO101" i="1"/>
  <c r="AO102" i="1" s="1"/>
  <c r="AO103" i="1" s="1"/>
  <c r="AO104" i="1" s="1"/>
  <c r="A101" i="1"/>
  <c r="KM100" i="1"/>
  <c r="KM101" i="1" s="1"/>
  <c r="KM102" i="1" s="1"/>
  <c r="KM103" i="1" s="1"/>
  <c r="KM104" i="1" s="1"/>
  <c r="KL100" i="1"/>
  <c r="KL101" i="1" s="1"/>
  <c r="KL102" i="1" s="1"/>
  <c r="KL103" i="1" s="1"/>
  <c r="KL104" i="1" s="1"/>
  <c r="KK100" i="1"/>
  <c r="KK101" i="1" s="1"/>
  <c r="KK102" i="1" s="1"/>
  <c r="KK103" i="1" s="1"/>
  <c r="KK104" i="1" s="1"/>
  <c r="KJ100" i="1"/>
  <c r="KJ101" i="1" s="1"/>
  <c r="KJ102" i="1" s="1"/>
  <c r="KJ103" i="1" s="1"/>
  <c r="KJ104" i="1" s="1"/>
  <c r="KI100" i="1"/>
  <c r="KI101" i="1" s="1"/>
  <c r="KI102" i="1" s="1"/>
  <c r="KI103" i="1" s="1"/>
  <c r="KI104" i="1" s="1"/>
  <c r="KH100" i="1"/>
  <c r="KH101" i="1" s="1"/>
  <c r="KH102" i="1" s="1"/>
  <c r="KH103" i="1" s="1"/>
  <c r="KH104" i="1" s="1"/>
  <c r="KG100" i="1"/>
  <c r="KG101" i="1" s="1"/>
  <c r="KG102" i="1" s="1"/>
  <c r="KG103" i="1" s="1"/>
  <c r="KG104" i="1" s="1"/>
  <c r="KF100" i="1"/>
  <c r="KF101" i="1" s="1"/>
  <c r="DW100" i="1"/>
  <c r="DV100" i="1"/>
  <c r="DU100" i="1"/>
  <c r="AE100" i="1"/>
  <c r="AE101" i="1" s="1"/>
  <c r="AE102" i="1" s="1"/>
  <c r="AE103" i="1" s="1"/>
  <c r="AD100" i="1"/>
  <c r="AD101" i="1" s="1"/>
  <c r="AD102" i="1" s="1"/>
  <c r="AD103" i="1" s="1"/>
  <c r="AC100" i="1"/>
  <c r="AC101" i="1" s="1"/>
  <c r="AC102" i="1" s="1"/>
  <c r="AC103" i="1" s="1"/>
  <c r="AB100" i="1"/>
  <c r="AB101" i="1" s="1"/>
  <c r="AB102" i="1" s="1"/>
  <c r="AB103" i="1" s="1"/>
  <c r="AA100" i="1"/>
  <c r="AA101" i="1" s="1"/>
  <c r="AA102" i="1" s="1"/>
  <c r="AA103" i="1" s="1"/>
  <c r="Z100" i="1"/>
  <c r="Z101" i="1" s="1"/>
  <c r="Z102" i="1" s="1"/>
  <c r="Z103" i="1" s="1"/>
  <c r="Y100" i="1"/>
  <c r="Y101" i="1" s="1"/>
  <c r="Y102" i="1" s="1"/>
  <c r="Y103" i="1" s="1"/>
  <c r="W100" i="1"/>
  <c r="T100" i="1"/>
  <c r="T101" i="1" s="1"/>
  <c r="T102" i="1" s="1"/>
  <c r="T103" i="1" s="1"/>
  <c r="T104" i="1" s="1"/>
  <c r="S100" i="1"/>
  <c r="R100" i="1"/>
  <c r="R101" i="1" s="1"/>
  <c r="R102" i="1" s="1"/>
  <c r="R103" i="1" s="1"/>
  <c r="R104" i="1" s="1"/>
  <c r="Q100" i="1"/>
  <c r="LQ100" i="1" s="1" a="1"/>
  <c r="LQ100" i="1" s="1"/>
  <c r="P100" i="1"/>
  <c r="P101" i="1" s="1"/>
  <c r="P102" i="1" s="1"/>
  <c r="P103" i="1" s="1"/>
  <c r="P104" i="1" s="1"/>
  <c r="O100" i="1"/>
  <c r="JV100" i="1" s="1"/>
  <c r="N100" i="1"/>
  <c r="N101" i="1" s="1"/>
  <c r="M100" i="1"/>
  <c r="L100" i="1"/>
  <c r="I100" i="1"/>
  <c r="I101" i="1" s="1"/>
  <c r="I102" i="1" s="1"/>
  <c r="I103" i="1" s="1"/>
  <c r="I104" i="1" s="1"/>
  <c r="H100" i="1"/>
  <c r="BB100" i="1" s="1"/>
  <c r="A100" i="1"/>
  <c r="ML99" i="1" a="1"/>
  <c r="ML99" i="1" s="1"/>
  <c r="MK99" i="1" a="1"/>
  <c r="MK99" i="1" s="1"/>
  <c r="MJ99" i="1" a="1"/>
  <c r="MJ99" i="1" s="1"/>
  <c r="MI99" i="1" a="1"/>
  <c r="MI99" i="1" s="1"/>
  <c r="MH99" i="1" a="1"/>
  <c r="MH99" i="1" s="1"/>
  <c r="MG99" i="1" a="1"/>
  <c r="MG99" i="1" s="1"/>
  <c r="MF99" i="1" a="1"/>
  <c r="MF99" i="1" s="1"/>
  <c r="ME99" i="1" a="1"/>
  <c r="ME99" i="1" s="1"/>
  <c r="MD99" i="1"/>
  <c r="MB99" i="1" a="1"/>
  <c r="MB99" i="1" s="1"/>
  <c r="MA99" i="1" a="1"/>
  <c r="MA99" i="1" s="1"/>
  <c r="LZ99" i="1" a="1"/>
  <c r="LZ99" i="1" s="1"/>
  <c r="LY99" i="1" a="1"/>
  <c r="LY99" i="1" s="1"/>
  <c r="LJ99" i="1"/>
  <c r="LD99" i="1"/>
  <c r="LC99" i="1"/>
  <c r="LB99" i="1"/>
  <c r="LA99" i="1"/>
  <c r="KN99" i="1" a="1"/>
  <c r="KN99" i="1" s="1"/>
  <c r="KE99" i="1" a="1"/>
  <c r="KE99" i="1" s="1"/>
  <c r="JW99" i="1"/>
  <c r="JV99" i="1"/>
  <c r="JU99" i="1"/>
  <c r="JT99" i="1"/>
  <c r="JS99" i="1"/>
  <c r="JP99" i="1"/>
  <c r="IJ99" i="1"/>
  <c r="IH99" i="1"/>
  <c r="IG99" i="1"/>
  <c r="CG99" i="1"/>
  <c r="BC99" i="1"/>
  <c r="BB99" i="1"/>
  <c r="BA99" i="1"/>
  <c r="AZ99" i="1"/>
  <c r="AY99" i="1"/>
  <c r="AX99" i="1"/>
  <c r="AH99" i="1"/>
  <c r="AG99" i="1"/>
  <c r="K99" i="1"/>
  <c r="K100" i="1" s="1"/>
  <c r="J99" i="1"/>
  <c r="J100" i="1" s="1"/>
  <c r="J101" i="1" s="1"/>
  <c r="J102" i="1" s="1"/>
  <c r="J103" i="1" s="1"/>
  <c r="J104" i="1" s="1"/>
  <c r="G99" i="1"/>
  <c r="A99" i="1"/>
  <c r="B100" i="1" s="1"/>
  <c r="AA98" i="1"/>
  <c r="Z98" i="1"/>
  <c r="Y98" i="1"/>
  <c r="A98" i="1"/>
  <c r="A97" i="1"/>
  <c r="AL78" i="1"/>
  <c r="AC78" i="1"/>
  <c r="A78" i="1"/>
  <c r="A77" i="1"/>
  <c r="DW76" i="1"/>
  <c r="DV76" i="1"/>
  <c r="A76" i="1"/>
  <c r="DW75" i="1"/>
  <c r="DV75" i="1"/>
  <c r="A75" i="1"/>
  <c r="DW74" i="1"/>
  <c r="DV74" i="1"/>
  <c r="CG74" i="1"/>
  <c r="CG75" i="1" s="1"/>
  <c r="CG76" i="1" s="1"/>
  <c r="CE74" i="1"/>
  <c r="CE75" i="1" s="1"/>
  <c r="CE76" i="1" s="1"/>
  <c r="CE77" i="1" s="1"/>
  <c r="CC74" i="1"/>
  <c r="CC75" i="1" s="1"/>
  <c r="CC76" i="1" s="1"/>
  <c r="CC77" i="1" s="1"/>
  <c r="AV74" i="1"/>
  <c r="AV75" i="1" s="1"/>
  <c r="AV76" i="1" s="1"/>
  <c r="AV77" i="1" s="1"/>
  <c r="AU74" i="1"/>
  <c r="AU75" i="1" s="1"/>
  <c r="AU76" i="1" s="1"/>
  <c r="AU77" i="1" s="1"/>
  <c r="AT74" i="1"/>
  <c r="AT75" i="1" s="1"/>
  <c r="AT76" i="1" s="1"/>
  <c r="AT77" i="1" s="1"/>
  <c r="AS74" i="1"/>
  <c r="AS75" i="1" s="1"/>
  <c r="AS76" i="1" s="1"/>
  <c r="AS77" i="1" s="1"/>
  <c r="AR74" i="1"/>
  <c r="AR75" i="1" s="1"/>
  <c r="AR76" i="1" s="1"/>
  <c r="AR77" i="1" s="1"/>
  <c r="AQ74" i="1"/>
  <c r="AQ75" i="1" s="1"/>
  <c r="AQ76" i="1" s="1"/>
  <c r="AQ77" i="1" s="1"/>
  <c r="AP74" i="1"/>
  <c r="AP75" i="1" s="1"/>
  <c r="AP76" i="1" s="1"/>
  <c r="AP77" i="1" s="1"/>
  <c r="AO74" i="1"/>
  <c r="AO75" i="1" s="1"/>
  <c r="AO76" i="1" s="1"/>
  <c r="AO77" i="1" s="1"/>
  <c r="A74" i="1"/>
  <c r="KM73" i="1"/>
  <c r="KM74" i="1" s="1"/>
  <c r="KM75" i="1" s="1"/>
  <c r="KM76" i="1" s="1"/>
  <c r="KM77" i="1" s="1"/>
  <c r="KL73" i="1"/>
  <c r="KL74" i="1" s="1"/>
  <c r="KL75" i="1" s="1"/>
  <c r="KL76" i="1" s="1"/>
  <c r="KL77" i="1" s="1"/>
  <c r="KK73" i="1"/>
  <c r="KK74" i="1" s="1"/>
  <c r="KK75" i="1" s="1"/>
  <c r="KK76" i="1" s="1"/>
  <c r="KK77" i="1" s="1"/>
  <c r="KJ73" i="1"/>
  <c r="KJ74" i="1" s="1"/>
  <c r="KJ75" i="1" s="1"/>
  <c r="KJ76" i="1" s="1"/>
  <c r="KJ77" i="1" s="1"/>
  <c r="KI73" i="1"/>
  <c r="KI74" i="1" s="1"/>
  <c r="KI75" i="1" s="1"/>
  <c r="KI76" i="1" s="1"/>
  <c r="KI77" i="1" s="1"/>
  <c r="KH73" i="1"/>
  <c r="KH74" i="1" s="1"/>
  <c r="KH75" i="1" s="1"/>
  <c r="KH76" i="1" s="1"/>
  <c r="KH77" i="1" s="1"/>
  <c r="KG73" i="1"/>
  <c r="KG74" i="1" s="1"/>
  <c r="KG75" i="1" s="1"/>
  <c r="KG76" i="1" s="1"/>
  <c r="KG77" i="1" s="1"/>
  <c r="KF73" i="1"/>
  <c r="DW73" i="1"/>
  <c r="DV73" i="1"/>
  <c r="DU73" i="1"/>
  <c r="AE73" i="1"/>
  <c r="AE74" i="1" s="1"/>
  <c r="AE75" i="1" s="1"/>
  <c r="AE76" i="1" s="1"/>
  <c r="AD73" i="1"/>
  <c r="AD74" i="1" s="1"/>
  <c r="AD75" i="1" s="1"/>
  <c r="AD76" i="1" s="1"/>
  <c r="AC73" i="1"/>
  <c r="AC74" i="1" s="1"/>
  <c r="AC75" i="1" s="1"/>
  <c r="AC76" i="1" s="1"/>
  <c r="AB73" i="1"/>
  <c r="AB74" i="1" s="1"/>
  <c r="AB75" i="1" s="1"/>
  <c r="AB76" i="1" s="1"/>
  <c r="AA73" i="1"/>
  <c r="AA74" i="1" s="1"/>
  <c r="AA75" i="1" s="1"/>
  <c r="AA76" i="1" s="1"/>
  <c r="Z73" i="1"/>
  <c r="Z74" i="1" s="1"/>
  <c r="Z75" i="1" s="1"/>
  <c r="Z76" i="1" s="1"/>
  <c r="Y73" i="1"/>
  <c r="Y74" i="1" s="1"/>
  <c r="Y75" i="1" s="1"/>
  <c r="Y76" i="1" s="1"/>
  <c r="W73" i="1"/>
  <c r="T73" i="1"/>
  <c r="T74" i="1" s="1"/>
  <c r="T75" i="1" s="1"/>
  <c r="T76" i="1" s="1"/>
  <c r="T77" i="1" s="1"/>
  <c r="S73" i="1"/>
  <c r="MD73" i="1" s="1"/>
  <c r="R73" i="1"/>
  <c r="R74" i="1" s="1"/>
  <c r="R75" i="1" s="1"/>
  <c r="R76" i="1" s="1"/>
  <c r="R77" i="1" s="1"/>
  <c r="Q73" i="1"/>
  <c r="LQ73" i="1" s="1" a="1"/>
  <c r="LQ73" i="1" s="1"/>
  <c r="P73" i="1"/>
  <c r="P74" i="1" s="1"/>
  <c r="P75" i="1" s="1"/>
  <c r="P76" i="1" s="1"/>
  <c r="P77" i="1" s="1"/>
  <c r="O73" i="1"/>
  <c r="N73" i="1"/>
  <c r="M73" i="1"/>
  <c r="L73" i="1"/>
  <c r="I73" i="1"/>
  <c r="I74" i="1" s="1"/>
  <c r="I75" i="1" s="1"/>
  <c r="I76" i="1" s="1"/>
  <c r="I77" i="1" s="1"/>
  <c r="H73" i="1"/>
  <c r="BC73" i="1" s="1"/>
  <c r="A73" i="1"/>
  <c r="ML72" i="1" a="1"/>
  <c r="ML72" i="1" s="1"/>
  <c r="MK72" i="1" a="1"/>
  <c r="MK72" i="1" s="1"/>
  <c r="MJ72" i="1" a="1"/>
  <c r="MJ72" i="1" s="1"/>
  <c r="MI72" i="1" a="1"/>
  <c r="MI72" i="1" s="1"/>
  <c r="MH72" i="1" a="1"/>
  <c r="MH72" i="1" s="1"/>
  <c r="MG72" i="1" a="1"/>
  <c r="MG72" i="1" s="1"/>
  <c r="MF72" i="1" a="1"/>
  <c r="MF72" i="1" s="1"/>
  <c r="ME72" i="1" a="1"/>
  <c r="ME72" i="1" s="1"/>
  <c r="MD72" i="1"/>
  <c r="MB72" i="1" a="1"/>
  <c r="MB72" i="1" s="1"/>
  <c r="MA72" i="1" a="1"/>
  <c r="MA72" i="1" s="1"/>
  <c r="LZ72" i="1" a="1"/>
  <c r="LZ72" i="1" s="1"/>
  <c r="LY72" i="1" a="1"/>
  <c r="LY72" i="1" s="1"/>
  <c r="LJ72" i="1"/>
  <c r="LD72" i="1"/>
  <c r="LC72" i="1"/>
  <c r="LB72" i="1"/>
  <c r="LA72" i="1"/>
  <c r="KN72" i="1" a="1"/>
  <c r="KN72" i="1" s="1"/>
  <c r="KE72" i="1" a="1"/>
  <c r="KE72" i="1" s="1"/>
  <c r="JW72" i="1"/>
  <c r="JV72" i="1"/>
  <c r="JU72" i="1"/>
  <c r="JT72" i="1"/>
  <c r="JS72" i="1"/>
  <c r="JP72" i="1"/>
  <c r="IJ72" i="1"/>
  <c r="IH72" i="1"/>
  <c r="IG72" i="1"/>
  <c r="CG72" i="1"/>
  <c r="BC72" i="1"/>
  <c r="BB72" i="1"/>
  <c r="BA72" i="1"/>
  <c r="AZ72" i="1"/>
  <c r="AY72" i="1"/>
  <c r="AX72" i="1"/>
  <c r="AH72" i="1"/>
  <c r="AG72" i="1"/>
  <c r="K72" i="1"/>
  <c r="K73" i="1" s="1"/>
  <c r="J72" i="1"/>
  <c r="J73" i="1" s="1"/>
  <c r="J74" i="1" s="1"/>
  <c r="J75" i="1" s="1"/>
  <c r="J76" i="1" s="1"/>
  <c r="J77" i="1" s="1"/>
  <c r="G72" i="1"/>
  <c r="A72" i="1"/>
  <c r="B73" i="1" s="1"/>
  <c r="AA71" i="1"/>
  <c r="Z71" i="1"/>
  <c r="Y71" i="1"/>
  <c r="A71" i="1"/>
  <c r="A70" i="1"/>
  <c r="MJ109" i="1" l="1" a="1"/>
  <c r="MJ109" i="1" s="1"/>
  <c r="LP109" i="1" a="1"/>
  <c r="LP109" i="1" s="1"/>
  <c r="MI100" i="1" a="1"/>
  <c r="MI100" i="1" s="1"/>
  <c r="LP100" i="1" a="1"/>
  <c r="LP100" i="1" s="1"/>
  <c r="Q74" i="1"/>
  <c r="LP73" i="1" a="1"/>
  <c r="LP73" i="1" s="1"/>
  <c r="LL109" i="1"/>
  <c r="AH100" i="1"/>
  <c r="LB73" i="1"/>
  <c r="G73" i="1"/>
  <c r="AI73" i="1"/>
  <c r="AX109" i="1"/>
  <c r="BA100" i="1"/>
  <c r="AY109" i="1"/>
  <c r="KE100" i="1" a="1"/>
  <c r="KE100" i="1" s="1"/>
  <c r="AX100" i="1"/>
  <c r="ME100" i="1" a="1"/>
  <c r="ME100" i="1" s="1"/>
  <c r="AY100" i="1"/>
  <c r="AZ109" i="1"/>
  <c r="BC100" i="1"/>
  <c r="KO109" i="1"/>
  <c r="MF109" i="1" a="1"/>
  <c r="MF109" i="1" s="1"/>
  <c r="CF100" i="1"/>
  <c r="AJ100" i="1" s="1"/>
  <c r="AI100" i="1"/>
  <c r="K101" i="1"/>
  <c r="CJ100" i="1"/>
  <c r="CJ101" i="1" s="1"/>
  <c r="CJ102" i="1" s="1"/>
  <c r="CJ103" i="1" s="1"/>
  <c r="CJ104" i="1" s="1"/>
  <c r="D100" i="1"/>
  <c r="IH100" i="1"/>
  <c r="M101" i="1"/>
  <c r="IG100" i="1"/>
  <c r="AG100" i="1"/>
  <c r="LD100" i="1"/>
  <c r="LC100" i="1"/>
  <c r="LB100" i="1"/>
  <c r="IJ100" i="1"/>
  <c r="W101" i="1"/>
  <c r="JW100" i="1"/>
  <c r="L101" i="1"/>
  <c r="JP100" i="1"/>
  <c r="D99" i="1"/>
  <c r="CF99" i="1"/>
  <c r="AJ99" i="1" s="1"/>
  <c r="JU101" i="1"/>
  <c r="JT101" i="1"/>
  <c r="JS101" i="1"/>
  <c r="CI100" i="1"/>
  <c r="KE101" i="1" a="1"/>
  <c r="KE101" i="1" s="1"/>
  <c r="KS100" i="1"/>
  <c r="AI99" i="1"/>
  <c r="LC73" i="1"/>
  <c r="CJ99" i="1"/>
  <c r="LA100" i="1"/>
  <c r="LH100" i="1"/>
  <c r="KZ100" i="1"/>
  <c r="KR100" i="1"/>
  <c r="KD100" i="1"/>
  <c r="LO100" i="1"/>
  <c r="LG100" i="1"/>
  <c r="KY100" i="1"/>
  <c r="KQ100" i="1"/>
  <c r="KC100" i="1"/>
  <c r="LN100" i="1"/>
  <c r="LF100" i="1"/>
  <c r="KX100" i="1"/>
  <c r="KP100" i="1"/>
  <c r="KB100" i="1"/>
  <c r="B101" i="1"/>
  <c r="LM100" i="1"/>
  <c r="LE100" i="1"/>
  <c r="KO100" i="1"/>
  <c r="KA100" i="1"/>
  <c r="LL100" i="1"/>
  <c r="KV100" i="1"/>
  <c r="JZ100" i="1"/>
  <c r="LK100" i="1"/>
  <c r="KU100" i="1"/>
  <c r="JY100" i="1"/>
  <c r="LJ100" i="1"/>
  <c r="KT100" i="1"/>
  <c r="JX100" i="1"/>
  <c r="ML100" i="1" a="1"/>
  <c r="ML100" i="1" s="1"/>
  <c r="MH100" i="1" a="1"/>
  <c r="MH100" i="1" s="1"/>
  <c r="LY100" i="1" a="1"/>
  <c r="LY100" i="1" s="1"/>
  <c r="MK100" i="1" a="1"/>
  <c r="MK100" i="1" s="1"/>
  <c r="MG100" i="1" a="1"/>
  <c r="MG100" i="1" s="1"/>
  <c r="MB100" i="1" a="1"/>
  <c r="MB100" i="1" s="1"/>
  <c r="Q101" i="1"/>
  <c r="MJ100" i="1" a="1"/>
  <c r="MJ100" i="1" s="1"/>
  <c r="MF100" i="1" a="1"/>
  <c r="MF100" i="1" s="1"/>
  <c r="MA100" i="1" a="1"/>
  <c r="MA100" i="1" s="1"/>
  <c r="LI100" i="1"/>
  <c r="O101" i="1"/>
  <c r="AG73" i="1"/>
  <c r="AH73" i="1"/>
  <c r="MD100" i="1"/>
  <c r="S101" i="1"/>
  <c r="LZ100" i="1" a="1"/>
  <c r="LZ100" i="1" s="1"/>
  <c r="H101" i="1"/>
  <c r="AZ100" i="1"/>
  <c r="JS100" i="1"/>
  <c r="JT100" i="1"/>
  <c r="JU100" i="1"/>
  <c r="LJ109" i="1"/>
  <c r="KT109" i="1"/>
  <c r="JX109" i="1"/>
  <c r="LI109" i="1"/>
  <c r="KS109" i="1"/>
  <c r="LH109" i="1"/>
  <c r="KZ109" i="1"/>
  <c r="KR109" i="1"/>
  <c r="KD109" i="1"/>
  <c r="LO109" i="1"/>
  <c r="LG109" i="1"/>
  <c r="KY109" i="1"/>
  <c r="KQ109" i="1"/>
  <c r="KC109" i="1"/>
  <c r="LN109" i="1"/>
  <c r="LF109" i="1"/>
  <c r="KX109" i="1"/>
  <c r="KP109" i="1"/>
  <c r="KB109" i="1"/>
  <c r="LK109" i="1"/>
  <c r="LE109" i="1"/>
  <c r="B110" i="1"/>
  <c r="KA109" i="1"/>
  <c r="JZ109" i="1"/>
  <c r="JY109" i="1"/>
  <c r="KV109" i="1"/>
  <c r="LM109" i="1"/>
  <c r="KU109" i="1"/>
  <c r="CI109" i="1"/>
  <c r="L110" i="1"/>
  <c r="JP109" i="1"/>
  <c r="K109" i="1"/>
  <c r="CJ108" i="1"/>
  <c r="CF108" i="1"/>
  <c r="AJ108" i="1" s="1"/>
  <c r="AI108" i="1"/>
  <c r="D108" i="1"/>
  <c r="LB109" i="1"/>
  <c r="IJ109" i="1"/>
  <c r="LA109" i="1"/>
  <c r="IH109" i="1"/>
  <c r="M110" i="1"/>
  <c r="IG109" i="1"/>
  <c r="W110" i="1"/>
  <c r="N110" i="1"/>
  <c r="JU109" i="1"/>
  <c r="JT109" i="1"/>
  <c r="AG109" i="1"/>
  <c r="JS109" i="1"/>
  <c r="MG109" i="1" a="1"/>
  <c r="MG109" i="1" s="1"/>
  <c r="Q110" i="1"/>
  <c r="G109" i="1"/>
  <c r="O110" i="1"/>
  <c r="JW109" i="1"/>
  <c r="JV109" i="1"/>
  <c r="AH109" i="1"/>
  <c r="BA109" i="1"/>
  <c r="BB110" i="1"/>
  <c r="BA110" i="1"/>
  <c r="AZ110" i="1"/>
  <c r="AY110" i="1"/>
  <c r="AX110" i="1"/>
  <c r="BB109" i="1"/>
  <c r="LC109" i="1"/>
  <c r="S110" i="1"/>
  <c r="MI109" i="1" a="1"/>
  <c r="MI109" i="1" s="1"/>
  <c r="ME109" i="1" a="1"/>
  <c r="ME109" i="1" s="1"/>
  <c r="LZ109" i="1" a="1"/>
  <c r="LZ109" i="1" s="1"/>
  <c r="ML109" i="1" a="1"/>
  <c r="ML109" i="1" s="1"/>
  <c r="MH109" i="1" a="1"/>
  <c r="MH109" i="1" s="1"/>
  <c r="LY109" i="1" a="1"/>
  <c r="LY109" i="1" s="1"/>
  <c r="BC109" i="1"/>
  <c r="LD109" i="1"/>
  <c r="MA109" i="1" a="1"/>
  <c r="MA109" i="1" s="1"/>
  <c r="MK109" i="1" a="1"/>
  <c r="MK109" i="1" s="1"/>
  <c r="KE109" i="1" a="1"/>
  <c r="KE109" i="1" s="1"/>
  <c r="KF110" i="1"/>
  <c r="MB109" i="1" a="1"/>
  <c r="MB109" i="1" s="1"/>
  <c r="N74" i="1"/>
  <c r="JU73" i="1"/>
  <c r="JT73" i="1"/>
  <c r="JS73" i="1"/>
  <c r="KU73" i="1"/>
  <c r="LJ73" i="1"/>
  <c r="KT73" i="1"/>
  <c r="JX73" i="1"/>
  <c r="LI73" i="1"/>
  <c r="KS73" i="1"/>
  <c r="LH73" i="1"/>
  <c r="KZ73" i="1"/>
  <c r="KR73" i="1"/>
  <c r="KD73" i="1"/>
  <c r="LO73" i="1"/>
  <c r="LG73" i="1"/>
  <c r="KY73" i="1"/>
  <c r="KQ73" i="1"/>
  <c r="KC73" i="1"/>
  <c r="LN73" i="1"/>
  <c r="LF73" i="1"/>
  <c r="KX73" i="1"/>
  <c r="KP73" i="1"/>
  <c r="KB73" i="1"/>
  <c r="B74" i="1"/>
  <c r="LM73" i="1"/>
  <c r="LE73" i="1"/>
  <c r="KO73" i="1"/>
  <c r="KA73" i="1"/>
  <c r="LL73" i="1"/>
  <c r="KV73" i="1"/>
  <c r="JZ73" i="1"/>
  <c r="CI73" i="1"/>
  <c r="LK73" i="1"/>
  <c r="CF73" i="1"/>
  <c r="AJ73" i="1" s="1"/>
  <c r="D72" i="1"/>
  <c r="AI72" i="1"/>
  <c r="CF72" i="1"/>
  <c r="AJ72" i="1" s="1"/>
  <c r="H74" i="1"/>
  <c r="AY73" i="1"/>
  <c r="MI73" i="1" a="1"/>
  <c r="MI73" i="1" s="1"/>
  <c r="ME73" i="1" a="1"/>
  <c r="ME73" i="1" s="1"/>
  <c r="LZ73" i="1" a="1"/>
  <c r="LZ73" i="1" s="1"/>
  <c r="ML73" i="1" a="1"/>
  <c r="ML73" i="1" s="1"/>
  <c r="MH73" i="1" a="1"/>
  <c r="MH73" i="1" s="1"/>
  <c r="LY73" i="1" a="1"/>
  <c r="LY73" i="1" s="1"/>
  <c r="MK73" i="1" a="1"/>
  <c r="MK73" i="1" s="1"/>
  <c r="MG73" i="1" a="1"/>
  <c r="MG73" i="1" s="1"/>
  <c r="MB73" i="1" a="1"/>
  <c r="MB73" i="1" s="1"/>
  <c r="CJ73" i="1"/>
  <c r="CJ74" i="1" s="1"/>
  <c r="CJ75" i="1" s="1"/>
  <c r="CJ76" i="1" s="1"/>
  <c r="CF82" i="1" s="1"/>
  <c r="O74" i="1"/>
  <c r="JW73" i="1"/>
  <c r="JV73" i="1"/>
  <c r="AX73" i="1"/>
  <c r="MA73" i="1" a="1"/>
  <c r="MA73" i="1" s="1"/>
  <c r="AZ73" i="1"/>
  <c r="MF73" i="1" a="1"/>
  <c r="MF73" i="1" s="1"/>
  <c r="CJ72" i="1"/>
  <c r="L74" i="1"/>
  <c r="JP73" i="1"/>
  <c r="BA73" i="1"/>
  <c r="JY73" i="1"/>
  <c r="MJ73" i="1" a="1"/>
  <c r="MJ73" i="1" s="1"/>
  <c r="K74" i="1"/>
  <c r="D73" i="1"/>
  <c r="BB73" i="1"/>
  <c r="KE73" i="1" a="1"/>
  <c r="KE73" i="1" s="1"/>
  <c r="KF74" i="1"/>
  <c r="LD73" i="1"/>
  <c r="S74" i="1"/>
  <c r="IG73" i="1"/>
  <c r="M74" i="1"/>
  <c r="W74" i="1"/>
  <c r="IH73" i="1"/>
  <c r="LA73" i="1"/>
  <c r="IJ73" i="1"/>
  <c r="CJ77" i="1" l="1"/>
  <c r="CF91" i="1"/>
  <c r="AJ91" i="1" s="1"/>
  <c r="LP110" i="1" a="1"/>
  <c r="LP110" i="1" s="1"/>
  <c r="LQ110" i="1" a="1"/>
  <c r="LQ110" i="1" s="1"/>
  <c r="LP101" i="1" a="1"/>
  <c r="LP101" i="1" s="1"/>
  <c r="LQ101" i="1" a="1"/>
  <c r="LQ101" i="1" s="1"/>
  <c r="LP74" i="1" a="1"/>
  <c r="LP74" i="1" s="1"/>
  <c r="LQ74" i="1" a="1"/>
  <c r="LQ74" i="1" s="1"/>
  <c r="MI74" i="1" a="1"/>
  <c r="MI74" i="1" s="1"/>
  <c r="ME74" i="1" a="1"/>
  <c r="ME74" i="1" s="1"/>
  <c r="MJ74" i="1" a="1"/>
  <c r="MJ74" i="1" s="1"/>
  <c r="MB74" i="1" a="1"/>
  <c r="MB74" i="1" s="1"/>
  <c r="MA74" i="1" a="1"/>
  <c r="MA74" i="1" s="1"/>
  <c r="ML74" i="1" a="1"/>
  <c r="ML74" i="1" s="1"/>
  <c r="MF74" i="1" a="1"/>
  <c r="MF74" i="1" s="1"/>
  <c r="LZ74" i="1" a="1"/>
  <c r="LZ74" i="1" s="1"/>
  <c r="MG74" i="1" a="1"/>
  <c r="MG74" i="1" s="1"/>
  <c r="MK74" i="1" a="1"/>
  <c r="MK74" i="1" s="1"/>
  <c r="LY74" i="1" a="1"/>
  <c r="LY74" i="1" s="1"/>
  <c r="MH74" i="1" a="1"/>
  <c r="MH74" i="1" s="1"/>
  <c r="KW73" i="1"/>
  <c r="KN109" i="1" a="1"/>
  <c r="KN109" i="1" s="1"/>
  <c r="KW108" i="1"/>
  <c r="MI101" i="1" a="1"/>
  <c r="MI101" i="1" s="1"/>
  <c r="ME101" i="1" a="1"/>
  <c r="ME101" i="1" s="1"/>
  <c r="LZ101" i="1" a="1"/>
  <c r="LZ101" i="1" s="1"/>
  <c r="ML101" i="1" a="1"/>
  <c r="ML101" i="1" s="1"/>
  <c r="MH101" i="1" a="1"/>
  <c r="MH101" i="1" s="1"/>
  <c r="LY101" i="1" a="1"/>
  <c r="LY101" i="1" s="1"/>
  <c r="MK101" i="1" a="1"/>
  <c r="MK101" i="1" s="1"/>
  <c r="MG101" i="1" a="1"/>
  <c r="MG101" i="1" s="1"/>
  <c r="MB101" i="1" a="1"/>
  <c r="MB101" i="1" s="1"/>
  <c r="MJ101" i="1" a="1"/>
  <c r="MJ101" i="1" s="1"/>
  <c r="MF101" i="1" a="1"/>
  <c r="MF101" i="1" s="1"/>
  <c r="MA101" i="1" a="1"/>
  <c r="MA101" i="1" s="1"/>
  <c r="KN100" i="1" a="1"/>
  <c r="KN100" i="1" s="1"/>
  <c r="JW110" i="1"/>
  <c r="JV110" i="1"/>
  <c r="KW99" i="1"/>
  <c r="JP101" i="1"/>
  <c r="MD110" i="1"/>
  <c r="JS110" i="1"/>
  <c r="JU110" i="1"/>
  <c r="JT110" i="1"/>
  <c r="CF109" i="1"/>
  <c r="AJ109" i="1" s="1"/>
  <c r="AI109" i="1"/>
  <c r="CJ109" i="1"/>
  <c r="K110" i="1"/>
  <c r="D109" i="1"/>
  <c r="AZ101" i="1"/>
  <c r="AY101" i="1"/>
  <c r="AX101" i="1"/>
  <c r="BC101" i="1"/>
  <c r="BB101" i="1"/>
  <c r="BA101" i="1"/>
  <c r="JW101" i="1"/>
  <c r="JV101" i="1"/>
  <c r="H111" i="1"/>
  <c r="MK110" i="1" a="1"/>
  <c r="MK110" i="1" s="1"/>
  <c r="MG110" i="1" a="1"/>
  <c r="MG110" i="1" s="1"/>
  <c r="MB110" i="1" a="1"/>
  <c r="MB110" i="1" s="1"/>
  <c r="MJ110" i="1" a="1"/>
  <c r="MJ110" i="1" s="1"/>
  <c r="MF110" i="1" a="1"/>
  <c r="MF110" i="1" s="1"/>
  <c r="MA110" i="1" a="1"/>
  <c r="MA110" i="1" s="1"/>
  <c r="ML110" i="1" a="1"/>
  <c r="ML110" i="1" s="1"/>
  <c r="MH110" i="1" a="1"/>
  <c r="MH110" i="1" s="1"/>
  <c r="LY110" i="1" a="1"/>
  <c r="LY110" i="1" s="1"/>
  <c r="MI110" i="1" a="1"/>
  <c r="MI110" i="1" s="1"/>
  <c r="ME110" i="1" a="1"/>
  <c r="ME110" i="1" s="1"/>
  <c r="LZ110" i="1" a="1"/>
  <c r="LZ110" i="1" s="1"/>
  <c r="LI101" i="1"/>
  <c r="KS101" i="1"/>
  <c r="LH101" i="1"/>
  <c r="KZ101" i="1"/>
  <c r="KR101" i="1"/>
  <c r="KD101" i="1"/>
  <c r="LO101" i="1"/>
  <c r="LG101" i="1"/>
  <c r="KY101" i="1"/>
  <c r="KQ101" i="1"/>
  <c r="KC101" i="1"/>
  <c r="CI101" i="1"/>
  <c r="LN101" i="1"/>
  <c r="LF101" i="1"/>
  <c r="KX101" i="1"/>
  <c r="KP101" i="1"/>
  <c r="KB101" i="1"/>
  <c r="LM101" i="1"/>
  <c r="LE101" i="1"/>
  <c r="KO101" i="1"/>
  <c r="KA101" i="1"/>
  <c r="LL101" i="1"/>
  <c r="KV101" i="1"/>
  <c r="JZ101" i="1"/>
  <c r="LK101" i="1"/>
  <c r="KU101" i="1"/>
  <c r="JY101" i="1"/>
  <c r="JX101" i="1"/>
  <c r="LJ101" i="1"/>
  <c r="KT101" i="1"/>
  <c r="CF101" i="1"/>
  <c r="AJ101" i="1" s="1"/>
  <c r="G100" i="1"/>
  <c r="JP110" i="1"/>
  <c r="D101" i="1"/>
  <c r="AI101" i="1"/>
  <c r="MD101" i="1"/>
  <c r="KW100" i="1"/>
  <c r="KE110" i="1" a="1"/>
  <c r="KE110" i="1" s="1"/>
  <c r="LB110" i="1"/>
  <c r="IJ110" i="1"/>
  <c r="LD110" i="1"/>
  <c r="LC110" i="1"/>
  <c r="AH110" i="1"/>
  <c r="LA110" i="1"/>
  <c r="AG110" i="1"/>
  <c r="IH110" i="1"/>
  <c r="IG110" i="1"/>
  <c r="LM110" i="1"/>
  <c r="LE110" i="1"/>
  <c r="KO110" i="1"/>
  <c r="KA110" i="1"/>
  <c r="LL110" i="1"/>
  <c r="LJ110" i="1"/>
  <c r="KT110" i="1"/>
  <c r="JX110" i="1"/>
  <c r="LO110" i="1"/>
  <c r="KS110" i="1"/>
  <c r="JZ110" i="1"/>
  <c r="KR110" i="1"/>
  <c r="JY110" i="1"/>
  <c r="LN110" i="1"/>
  <c r="KQ110" i="1"/>
  <c r="LK110" i="1"/>
  <c r="KZ110" i="1"/>
  <c r="KP110" i="1"/>
  <c r="LI110" i="1"/>
  <c r="KY110" i="1"/>
  <c r="CI110" i="1"/>
  <c r="KX110" i="1"/>
  <c r="KB110" i="1"/>
  <c r="KV110" i="1"/>
  <c r="KU110" i="1"/>
  <c r="LH110" i="1"/>
  <c r="LG110" i="1"/>
  <c r="KD110" i="1"/>
  <c r="LF110" i="1"/>
  <c r="KC110" i="1"/>
  <c r="KF102" i="1"/>
  <c r="N102" i="1"/>
  <c r="LA101" i="1"/>
  <c r="AG101" i="1"/>
  <c r="IH101" i="1"/>
  <c r="IG101" i="1"/>
  <c r="LD101" i="1"/>
  <c r="LC101" i="1"/>
  <c r="AH101" i="1"/>
  <c r="LB101" i="1"/>
  <c r="IJ101" i="1"/>
  <c r="KE74" i="1" a="1"/>
  <c r="KE74" i="1" s="1"/>
  <c r="LI74" i="1"/>
  <c r="KS74" i="1"/>
  <c r="LH74" i="1"/>
  <c r="KZ74" i="1"/>
  <c r="KR74" i="1"/>
  <c r="KD74" i="1"/>
  <c r="LO74" i="1"/>
  <c r="LG74" i="1"/>
  <c r="KY74" i="1"/>
  <c r="KQ74" i="1"/>
  <c r="KC74" i="1"/>
  <c r="LN74" i="1"/>
  <c r="LF74" i="1"/>
  <c r="KX74" i="1"/>
  <c r="KP74" i="1"/>
  <c r="LM74" i="1"/>
  <c r="LE74" i="1"/>
  <c r="KO74" i="1"/>
  <c r="KA74" i="1"/>
  <c r="LL74" i="1"/>
  <c r="LK74" i="1"/>
  <c r="KU74" i="1"/>
  <c r="JX74" i="1"/>
  <c r="LJ74" i="1"/>
  <c r="CI74" i="1"/>
  <c r="KV74" i="1"/>
  <c r="KB74" i="1"/>
  <c r="KT74" i="1"/>
  <c r="JZ74" i="1"/>
  <c r="JY74" i="1"/>
  <c r="JP74" i="1"/>
  <c r="CF74" i="1"/>
  <c r="AJ74" i="1" s="1"/>
  <c r="JU74" i="1"/>
  <c r="JS74" i="1"/>
  <c r="JT74" i="1"/>
  <c r="LA74" i="1"/>
  <c r="IG74" i="1"/>
  <c r="LD74" i="1"/>
  <c r="LC74" i="1"/>
  <c r="AH74" i="1"/>
  <c r="AG74" i="1"/>
  <c r="LB74" i="1"/>
  <c r="IJ74" i="1"/>
  <c r="IH74" i="1"/>
  <c r="BB74" i="1"/>
  <c r="BA74" i="1"/>
  <c r="AZ74" i="1"/>
  <c r="AY74" i="1"/>
  <c r="AX74" i="1"/>
  <c r="BC74" i="1"/>
  <c r="MD74" i="1"/>
  <c r="AI74" i="1"/>
  <c r="D74" i="1"/>
  <c r="Q75" i="1"/>
  <c r="KW72" i="1"/>
  <c r="KN73" i="1" a="1"/>
  <c r="KN73" i="1" s="1"/>
  <c r="JW74" i="1"/>
  <c r="JV74" i="1"/>
  <c r="LP75" i="1" l="1" a="1"/>
  <c r="LP75" i="1" s="1"/>
  <c r="LQ75" i="1" a="1"/>
  <c r="LQ75" i="1" s="1"/>
  <c r="KN110" i="1" a="1"/>
  <c r="KN110" i="1" s="1"/>
  <c r="K102" i="1"/>
  <c r="W111" i="1"/>
  <c r="O102" i="1"/>
  <c r="O111" i="1"/>
  <c r="KW101" i="1"/>
  <c r="AX111" i="1"/>
  <c r="BC111" i="1"/>
  <c r="BA111" i="1"/>
  <c r="AZ111" i="1"/>
  <c r="H112" i="1"/>
  <c r="BB111" i="1"/>
  <c r="AY111" i="1"/>
  <c r="M111" i="1"/>
  <c r="W102" i="1"/>
  <c r="KF103" i="1"/>
  <c r="KE102" i="1" a="1"/>
  <c r="KE102" i="1" s="1"/>
  <c r="G110" i="1"/>
  <c r="H102" i="1"/>
  <c r="AI110" i="1"/>
  <c r="D110" i="1"/>
  <c r="N111" i="1"/>
  <c r="L102" i="1"/>
  <c r="M102" i="1"/>
  <c r="JS102" i="1"/>
  <c r="N103" i="1"/>
  <c r="JT102" i="1"/>
  <c r="JU102" i="1"/>
  <c r="B111" i="1"/>
  <c r="L111" i="1"/>
  <c r="KN101" i="1" a="1"/>
  <c r="KN101" i="1" s="1"/>
  <c r="Q111" i="1"/>
  <c r="CJ110" i="1"/>
  <c r="CJ111" i="1" s="1"/>
  <c r="CJ112" i="1" s="1"/>
  <c r="CJ113" i="1" s="1"/>
  <c r="CF110" i="1"/>
  <c r="AJ110" i="1" s="1"/>
  <c r="KW109" i="1"/>
  <c r="KF111" i="1"/>
  <c r="S102" i="1"/>
  <c r="S111" i="1"/>
  <c r="G101" i="1"/>
  <c r="B102" i="1"/>
  <c r="Q102" i="1"/>
  <c r="L75" i="1"/>
  <c r="B75" i="1"/>
  <c r="O75" i="1"/>
  <c r="K75" i="1"/>
  <c r="M75" i="1"/>
  <c r="W75" i="1"/>
  <c r="G74" i="1"/>
  <c r="MI75" i="1" a="1"/>
  <c r="MI75" i="1" s="1"/>
  <c r="ME75" i="1" a="1"/>
  <c r="ME75" i="1" s="1"/>
  <c r="LZ75" i="1" a="1"/>
  <c r="LZ75" i="1" s="1"/>
  <c r="ML75" i="1" a="1"/>
  <c r="ML75" i="1" s="1"/>
  <c r="MH75" i="1" a="1"/>
  <c r="MH75" i="1" s="1"/>
  <c r="LY75" i="1" a="1"/>
  <c r="LY75" i="1" s="1"/>
  <c r="MK75" i="1" a="1"/>
  <c r="MK75" i="1" s="1"/>
  <c r="MG75" i="1" a="1"/>
  <c r="MG75" i="1" s="1"/>
  <c r="MB75" i="1" a="1"/>
  <c r="MB75" i="1" s="1"/>
  <c r="Q76" i="1"/>
  <c r="MJ75" i="1" a="1"/>
  <c r="MJ75" i="1" s="1"/>
  <c r="MF75" i="1" a="1"/>
  <c r="MF75" i="1" s="1"/>
  <c r="MA75" i="1" a="1"/>
  <c r="MA75" i="1" s="1"/>
  <c r="H75" i="1"/>
  <c r="S75" i="1"/>
  <c r="KF75" i="1"/>
  <c r="KW74" i="1"/>
  <c r="N75" i="1"/>
  <c r="KN74" i="1" a="1"/>
  <c r="KN74" i="1" s="1"/>
  <c r="LP111" i="1" l="1" a="1"/>
  <c r="LP111" i="1" s="1"/>
  <c r="LQ111" i="1" a="1"/>
  <c r="LQ111" i="1" s="1"/>
  <c r="LP76" i="1" a="1"/>
  <c r="LP76" i="1" s="1"/>
  <c r="LQ76" i="1" a="1"/>
  <c r="LQ76" i="1" s="1"/>
  <c r="LP102" i="1" a="1"/>
  <c r="LP102" i="1" s="1"/>
  <c r="LQ102" i="1" a="1"/>
  <c r="LQ102" i="1" s="1"/>
  <c r="AY112" i="1"/>
  <c r="BC112" i="1"/>
  <c r="AX112" i="1"/>
  <c r="BB112" i="1"/>
  <c r="BA112" i="1"/>
  <c r="AZ112" i="1"/>
  <c r="MD111" i="1"/>
  <c r="S112" i="1"/>
  <c r="N112" i="1"/>
  <c r="JU111" i="1"/>
  <c r="JT111" i="1"/>
  <c r="JS111" i="1"/>
  <c r="LA111" i="1"/>
  <c r="IH111" i="1"/>
  <c r="M112" i="1"/>
  <c r="IG111" i="1"/>
  <c r="LD111" i="1"/>
  <c r="LC111" i="1"/>
  <c r="IJ111" i="1"/>
  <c r="AH111" i="1"/>
  <c r="AG111" i="1"/>
  <c r="LB111" i="1"/>
  <c r="KE103" i="1" a="1"/>
  <c r="KE103" i="1" s="1"/>
  <c r="W112" i="1"/>
  <c r="W103" i="1"/>
  <c r="S103" i="1"/>
  <c r="MD102" i="1"/>
  <c r="MK102" i="1" a="1"/>
  <c r="MK102" i="1" s="1"/>
  <c r="MG102" i="1" a="1"/>
  <c r="MG102" i="1" s="1"/>
  <c r="MB102" i="1" a="1"/>
  <c r="MB102" i="1" s="1"/>
  <c r="Q103" i="1"/>
  <c r="MJ102" i="1" a="1"/>
  <c r="MJ102" i="1" s="1"/>
  <c r="MF102" i="1" a="1"/>
  <c r="MF102" i="1" s="1"/>
  <c r="MA102" i="1" a="1"/>
  <c r="MA102" i="1" s="1"/>
  <c r="MI102" i="1" a="1"/>
  <c r="MI102" i="1" s="1"/>
  <c r="LZ102" i="1" a="1"/>
  <c r="LZ102" i="1" s="1"/>
  <c r="MH102" i="1" a="1"/>
  <c r="MH102" i="1" s="1"/>
  <c r="LY102" i="1" a="1"/>
  <c r="LY102" i="1" s="1"/>
  <c r="ME102" i="1" a="1"/>
  <c r="ME102" i="1" s="1"/>
  <c r="ML102" i="1" a="1"/>
  <c r="ML102" i="1" s="1"/>
  <c r="JT103" i="1"/>
  <c r="JS103" i="1"/>
  <c r="JU103" i="1"/>
  <c r="LD102" i="1"/>
  <c r="LB102" i="1"/>
  <c r="IG102" i="1"/>
  <c r="M103" i="1"/>
  <c r="IJ102" i="1"/>
  <c r="LC102" i="1"/>
  <c r="LA102" i="1"/>
  <c r="AH102" i="1"/>
  <c r="IH102" i="1"/>
  <c r="AG102" i="1"/>
  <c r="H103" i="1"/>
  <c r="BC102" i="1"/>
  <c r="BB102" i="1"/>
  <c r="BA102" i="1"/>
  <c r="AZ102" i="1"/>
  <c r="AY102" i="1"/>
  <c r="AX102" i="1"/>
  <c r="B103" i="1"/>
  <c r="LM102" i="1"/>
  <c r="LE102" i="1"/>
  <c r="KO102" i="1"/>
  <c r="KA102" i="1"/>
  <c r="LL102" i="1"/>
  <c r="KV102" i="1"/>
  <c r="JZ102" i="1"/>
  <c r="LJ102" i="1"/>
  <c r="KT102" i="1"/>
  <c r="LN102" i="1"/>
  <c r="KZ102" i="1"/>
  <c r="KD102" i="1"/>
  <c r="LK102" i="1"/>
  <c r="KY102" i="1"/>
  <c r="KC102" i="1"/>
  <c r="LI102" i="1"/>
  <c r="KX102" i="1"/>
  <c r="KB102" i="1"/>
  <c r="LH102" i="1"/>
  <c r="KU102" i="1"/>
  <c r="JY102" i="1"/>
  <c r="LG102" i="1"/>
  <c r="KS102" i="1"/>
  <c r="JX102" i="1"/>
  <c r="LF102" i="1"/>
  <c r="KR102" i="1"/>
  <c r="CI102" i="1"/>
  <c r="KQ102" i="1"/>
  <c r="KP102" i="1"/>
  <c r="LO102" i="1"/>
  <c r="KE111" i="1" a="1"/>
  <c r="KE111" i="1" s="1"/>
  <c r="KF112" i="1"/>
  <c r="CF102" i="1"/>
  <c r="AJ102" i="1" s="1"/>
  <c r="MI111" i="1" a="1"/>
  <c r="MI111" i="1" s="1"/>
  <c r="ME111" i="1" a="1"/>
  <c r="ME111" i="1" s="1"/>
  <c r="LZ111" i="1" a="1"/>
  <c r="LZ111" i="1" s="1"/>
  <c r="ML111" i="1" a="1"/>
  <c r="ML111" i="1" s="1"/>
  <c r="MH111" i="1" a="1"/>
  <c r="MH111" i="1" s="1"/>
  <c r="LY111" i="1" a="1"/>
  <c r="LY111" i="1" s="1"/>
  <c r="MK111" i="1" a="1"/>
  <c r="MK111" i="1" s="1"/>
  <c r="MG111" i="1" a="1"/>
  <c r="MG111" i="1" s="1"/>
  <c r="MB111" i="1" a="1"/>
  <c r="MB111" i="1" s="1"/>
  <c r="Q112" i="1"/>
  <c r="MJ111" i="1" a="1"/>
  <c r="MJ111" i="1" s="1"/>
  <c r="MF111" i="1" a="1"/>
  <c r="MF111" i="1" s="1"/>
  <c r="MA111" i="1" a="1"/>
  <c r="MA111" i="1" s="1"/>
  <c r="L112" i="1"/>
  <c r="JP111" i="1"/>
  <c r="LI111" i="1"/>
  <c r="KS111" i="1"/>
  <c r="LH111" i="1"/>
  <c r="KZ111" i="1"/>
  <c r="KR111" i="1"/>
  <c r="KD111" i="1"/>
  <c r="LO111" i="1"/>
  <c r="LG111" i="1"/>
  <c r="KY111" i="1"/>
  <c r="KQ111" i="1"/>
  <c r="KC111" i="1"/>
  <c r="LN111" i="1"/>
  <c r="LF111" i="1"/>
  <c r="KX111" i="1"/>
  <c r="KP111" i="1"/>
  <c r="KB111" i="1"/>
  <c r="B112" i="1"/>
  <c r="LM111" i="1"/>
  <c r="LE111" i="1"/>
  <c r="KO111" i="1"/>
  <c r="KA111" i="1"/>
  <c r="LL111" i="1"/>
  <c r="KV111" i="1"/>
  <c r="LK111" i="1"/>
  <c r="KU111" i="1"/>
  <c r="KT111" i="1"/>
  <c r="JZ111" i="1"/>
  <c r="JX111" i="1"/>
  <c r="LJ111" i="1"/>
  <c r="CI111" i="1"/>
  <c r="JY111" i="1"/>
  <c r="JP102" i="1"/>
  <c r="L103" i="1"/>
  <c r="KW110" i="1"/>
  <c r="O112" i="1"/>
  <c r="JW111" i="1"/>
  <c r="JV111" i="1"/>
  <c r="K103" i="1"/>
  <c r="AI102" i="1"/>
  <c r="D102" i="1"/>
  <c r="K111" i="1"/>
  <c r="CF111" i="1"/>
  <c r="AJ111" i="1" s="1"/>
  <c r="JW102" i="1"/>
  <c r="O103" i="1"/>
  <c r="JV102" i="1"/>
  <c r="D75" i="1"/>
  <c r="K76" i="1"/>
  <c r="AI75" i="1"/>
  <c r="MK76" i="1" a="1"/>
  <c r="MK76" i="1" s="1"/>
  <c r="MG76" i="1" a="1"/>
  <c r="MG76" i="1" s="1"/>
  <c r="MB76" i="1" a="1"/>
  <c r="MB76" i="1" s="1"/>
  <c r="MJ76" i="1" a="1"/>
  <c r="MJ76" i="1" s="1"/>
  <c r="MF76" i="1" a="1"/>
  <c r="MF76" i="1" s="1"/>
  <c r="MA76" i="1" a="1"/>
  <c r="MA76" i="1" s="1"/>
  <c r="MI76" i="1" a="1"/>
  <c r="MI76" i="1" s="1"/>
  <c r="ME76" i="1" a="1"/>
  <c r="ME76" i="1" s="1"/>
  <c r="LZ76" i="1" a="1"/>
  <c r="LZ76" i="1" s="1"/>
  <c r="LY76" i="1" a="1"/>
  <c r="LY76" i="1" s="1"/>
  <c r="ML76" i="1" a="1"/>
  <c r="ML76" i="1" s="1"/>
  <c r="MH76" i="1" a="1"/>
  <c r="MH76" i="1" s="1"/>
  <c r="N76" i="1"/>
  <c r="JU75" i="1"/>
  <c r="JT75" i="1"/>
  <c r="JS75" i="1"/>
  <c r="KF76" i="1"/>
  <c r="KE75" i="1" a="1"/>
  <c r="KE75" i="1" s="1"/>
  <c r="O76" i="1"/>
  <c r="JW75" i="1"/>
  <c r="JV75" i="1"/>
  <c r="AZ75" i="1"/>
  <c r="AY75" i="1"/>
  <c r="AX75" i="1"/>
  <c r="BC75" i="1"/>
  <c r="BB75" i="1"/>
  <c r="H76" i="1"/>
  <c r="BA75" i="1"/>
  <c r="LA75" i="1"/>
  <c r="AG75" i="1"/>
  <c r="IH75" i="1"/>
  <c r="M76" i="1"/>
  <c r="IG75" i="1"/>
  <c r="LD75" i="1"/>
  <c r="LC75" i="1"/>
  <c r="LB75" i="1"/>
  <c r="IJ75" i="1"/>
  <c r="AH75" i="1"/>
  <c r="MD75" i="1"/>
  <c r="S76" i="1"/>
  <c r="W76" i="1"/>
  <c r="CF75" i="1"/>
  <c r="AJ75" i="1" s="1"/>
  <c r="LI75" i="1"/>
  <c r="KS75" i="1"/>
  <c r="LH75" i="1"/>
  <c r="KZ75" i="1"/>
  <c r="KR75" i="1"/>
  <c r="KD75" i="1"/>
  <c r="LO75" i="1"/>
  <c r="LG75" i="1"/>
  <c r="KY75" i="1"/>
  <c r="KQ75" i="1"/>
  <c r="KC75" i="1"/>
  <c r="CI75" i="1"/>
  <c r="LN75" i="1"/>
  <c r="LF75" i="1"/>
  <c r="KX75" i="1"/>
  <c r="KP75" i="1"/>
  <c r="KB75" i="1"/>
  <c r="B76" i="1"/>
  <c r="LM75" i="1"/>
  <c r="LE75" i="1"/>
  <c r="KO75" i="1"/>
  <c r="KA75" i="1"/>
  <c r="LL75" i="1"/>
  <c r="KV75" i="1"/>
  <c r="JZ75" i="1"/>
  <c r="LK75" i="1"/>
  <c r="KU75" i="1"/>
  <c r="JY75" i="1"/>
  <c r="JX75" i="1"/>
  <c r="LJ75" i="1"/>
  <c r="KT75" i="1"/>
  <c r="L76" i="1"/>
  <c r="JP75" i="1"/>
  <c r="LP112" i="1" l="1" a="1"/>
  <c r="LP112" i="1" s="1"/>
  <c r="LQ112" i="1" a="1"/>
  <c r="LQ112" i="1" s="1"/>
  <c r="LP103" i="1" a="1"/>
  <c r="LP103" i="1" s="1"/>
  <c r="LQ103" i="1" a="1"/>
  <c r="LQ103" i="1" s="1"/>
  <c r="KN111" i="1" a="1"/>
  <c r="KN111" i="1" s="1"/>
  <c r="K112" i="1"/>
  <c r="D111" i="1"/>
  <c r="AI111" i="1"/>
  <c r="CF103" i="1"/>
  <c r="AJ103" i="1" s="1"/>
  <c r="G102" i="1"/>
  <c r="LD103" i="1"/>
  <c r="LC103" i="1"/>
  <c r="IG103" i="1"/>
  <c r="AG103" i="1"/>
  <c r="LB103" i="1"/>
  <c r="IJ103" i="1"/>
  <c r="LA103" i="1"/>
  <c r="IH103" i="1"/>
  <c r="AH103" i="1"/>
  <c r="MD103" i="1"/>
  <c r="JW103" i="1"/>
  <c r="JV103" i="1"/>
  <c r="KW102" i="1"/>
  <c r="LH112" i="1"/>
  <c r="KZ112" i="1"/>
  <c r="KR112" i="1"/>
  <c r="KD112" i="1"/>
  <c r="LO112" i="1"/>
  <c r="LG112" i="1"/>
  <c r="KY112" i="1"/>
  <c r="KQ112" i="1"/>
  <c r="KC112" i="1"/>
  <c r="LM112" i="1"/>
  <c r="LE112" i="1"/>
  <c r="KO112" i="1"/>
  <c r="KA112" i="1"/>
  <c r="LL112" i="1"/>
  <c r="KV112" i="1"/>
  <c r="JZ112" i="1"/>
  <c r="LN112" i="1"/>
  <c r="KX112" i="1"/>
  <c r="CI112" i="1"/>
  <c r="LK112" i="1"/>
  <c r="KU112" i="1"/>
  <c r="LJ112" i="1"/>
  <c r="KT112" i="1"/>
  <c r="LI112" i="1"/>
  <c r="KS112" i="1"/>
  <c r="LF112" i="1"/>
  <c r="KP112" i="1"/>
  <c r="KB112" i="1"/>
  <c r="JY112" i="1"/>
  <c r="JX112" i="1"/>
  <c r="JP112" i="1"/>
  <c r="CF112" i="1"/>
  <c r="AJ112" i="1" s="1"/>
  <c r="G111" i="1"/>
  <c r="AI103" i="1"/>
  <c r="D103" i="1"/>
  <c r="KN102" i="1" a="1"/>
  <c r="KN102" i="1" s="1"/>
  <c r="MK103" i="1" a="1"/>
  <c r="MK103" i="1" s="1"/>
  <c r="MG103" i="1" a="1"/>
  <c r="MG103" i="1" s="1"/>
  <c r="MB103" i="1" a="1"/>
  <c r="MB103" i="1" s="1"/>
  <c r="MJ103" i="1" a="1"/>
  <c r="MJ103" i="1" s="1"/>
  <c r="MF103" i="1" a="1"/>
  <c r="MF103" i="1" s="1"/>
  <c r="MA103" i="1" a="1"/>
  <c r="MA103" i="1" s="1"/>
  <c r="ML103" i="1" a="1"/>
  <c r="ML103" i="1" s="1"/>
  <c r="MI103" i="1" a="1"/>
  <c r="MI103" i="1" s="1"/>
  <c r="LZ103" i="1" a="1"/>
  <c r="LZ103" i="1" s="1"/>
  <c r="MH103" i="1" a="1"/>
  <c r="MH103" i="1" s="1"/>
  <c r="LY103" i="1" a="1"/>
  <c r="LY103" i="1" s="1"/>
  <c r="ME103" i="1" a="1"/>
  <c r="ME103" i="1" s="1"/>
  <c r="KE112" i="1" a="1"/>
  <c r="KE112" i="1" s="1"/>
  <c r="BC103" i="1"/>
  <c r="BB103" i="1"/>
  <c r="AZ103" i="1"/>
  <c r="AY103" i="1"/>
  <c r="AX103" i="1"/>
  <c r="BA103" i="1"/>
  <c r="IH112" i="1"/>
  <c r="LD112" i="1"/>
  <c r="IG112" i="1"/>
  <c r="AH112" i="1"/>
  <c r="AG112" i="1"/>
  <c r="LC112" i="1"/>
  <c r="LB112" i="1"/>
  <c r="IJ112" i="1"/>
  <c r="LA112" i="1"/>
  <c r="N104" i="1"/>
  <c r="JU112" i="1"/>
  <c r="JS112" i="1"/>
  <c r="JT112" i="1"/>
  <c r="JV112" i="1"/>
  <c r="JW112" i="1"/>
  <c r="JP103" i="1"/>
  <c r="ML112" i="1" a="1"/>
  <c r="ML112" i="1" s="1"/>
  <c r="MH112" i="1" a="1"/>
  <c r="MH112" i="1" s="1"/>
  <c r="LY112" i="1" a="1"/>
  <c r="LY112" i="1" s="1"/>
  <c r="MK112" i="1" a="1"/>
  <c r="MK112" i="1" s="1"/>
  <c r="MG112" i="1" a="1"/>
  <c r="MG112" i="1" s="1"/>
  <c r="MB112" i="1" a="1"/>
  <c r="MB112" i="1" s="1"/>
  <c r="ME112" i="1" a="1"/>
  <c r="ME112" i="1" s="1"/>
  <c r="MA112" i="1" a="1"/>
  <c r="MA112" i="1" s="1"/>
  <c r="LZ112" i="1" a="1"/>
  <c r="LZ112" i="1" s="1"/>
  <c r="MJ112" i="1" a="1"/>
  <c r="MJ112" i="1" s="1"/>
  <c r="MI112" i="1" a="1"/>
  <c r="MI112" i="1" s="1"/>
  <c r="MF112" i="1" a="1"/>
  <c r="MF112" i="1" s="1"/>
  <c r="LN103" i="1"/>
  <c r="LF103" i="1"/>
  <c r="KX103" i="1"/>
  <c r="KP103" i="1"/>
  <c r="KB103" i="1"/>
  <c r="LM103" i="1"/>
  <c r="LE103" i="1"/>
  <c r="KO103" i="1"/>
  <c r="KA103" i="1"/>
  <c r="LL103" i="1"/>
  <c r="KV103" i="1"/>
  <c r="JZ103" i="1"/>
  <c r="LK103" i="1"/>
  <c r="KU103" i="1"/>
  <c r="JY103" i="1"/>
  <c r="LO103" i="1"/>
  <c r="KY103" i="1"/>
  <c r="LJ103" i="1"/>
  <c r="KT103" i="1"/>
  <c r="LI103" i="1"/>
  <c r="KS103" i="1"/>
  <c r="CI103" i="1"/>
  <c r="LH103" i="1"/>
  <c r="KR103" i="1"/>
  <c r="KD103" i="1"/>
  <c r="LG103" i="1"/>
  <c r="KQ103" i="1"/>
  <c r="KC103" i="1"/>
  <c r="JX103" i="1"/>
  <c r="KZ103" i="1"/>
  <c r="KF104" i="1"/>
  <c r="KE104" i="1" s="1" a="1"/>
  <c r="KE104" i="1" s="1"/>
  <c r="MD112" i="1"/>
  <c r="H113" i="1"/>
  <c r="KE76" i="1" a="1"/>
  <c r="KE76" i="1" s="1"/>
  <c r="Q77" i="1"/>
  <c r="CF76" i="1"/>
  <c r="AJ76" i="1" s="1"/>
  <c r="G75" i="1"/>
  <c r="KN75" i="1" a="1"/>
  <c r="KN75" i="1" s="1"/>
  <c r="MD76" i="1"/>
  <c r="KW75" i="1"/>
  <c r="AI76" i="1"/>
  <c r="D76" i="1"/>
  <c r="JP76" i="1"/>
  <c r="BC76" i="1"/>
  <c r="BA76" i="1"/>
  <c r="BB76" i="1"/>
  <c r="AZ76" i="1"/>
  <c r="AY76" i="1"/>
  <c r="AX76" i="1"/>
  <c r="JV76" i="1"/>
  <c r="JW76" i="1"/>
  <c r="JS76" i="1"/>
  <c r="JU76" i="1"/>
  <c r="JT76" i="1"/>
  <c r="LM76" i="1"/>
  <c r="LE76" i="1"/>
  <c r="KO76" i="1"/>
  <c r="KA76" i="1"/>
  <c r="LL76" i="1"/>
  <c r="KV76" i="1"/>
  <c r="JZ76" i="1"/>
  <c r="LK76" i="1"/>
  <c r="KU76" i="1"/>
  <c r="JY76" i="1"/>
  <c r="LJ76" i="1"/>
  <c r="KT76" i="1"/>
  <c r="JX76" i="1"/>
  <c r="LI76" i="1"/>
  <c r="KS76" i="1"/>
  <c r="LH76" i="1"/>
  <c r="KZ76" i="1"/>
  <c r="KR76" i="1"/>
  <c r="KD76" i="1"/>
  <c r="KY76" i="1"/>
  <c r="KC76" i="1"/>
  <c r="KX76" i="1"/>
  <c r="KB76" i="1"/>
  <c r="KQ76" i="1"/>
  <c r="KP76" i="1"/>
  <c r="LO76" i="1"/>
  <c r="LN76" i="1"/>
  <c r="LG76" i="1"/>
  <c r="CI76" i="1"/>
  <c r="LF76" i="1"/>
  <c r="LD76" i="1"/>
  <c r="LC76" i="1"/>
  <c r="LB76" i="1"/>
  <c r="IJ76" i="1"/>
  <c r="LA76" i="1"/>
  <c r="IH76" i="1"/>
  <c r="IG76" i="1"/>
  <c r="AH76" i="1"/>
  <c r="AG76" i="1"/>
  <c r="LP77" i="1" l="1" a="1"/>
  <c r="LP77" i="1" s="1"/>
  <c r="LQ77" i="1" a="1"/>
  <c r="LQ77" i="1" s="1"/>
  <c r="Q113" i="1"/>
  <c r="W113" i="1"/>
  <c r="K104" i="1"/>
  <c r="S113" i="1"/>
  <c r="MD113" i="1" s="1"/>
  <c r="KN103" i="1" a="1"/>
  <c r="KN103" i="1" s="1"/>
  <c r="JS104" i="1"/>
  <c r="JU104" i="1"/>
  <c r="JT104" i="1"/>
  <c r="Q104" i="1"/>
  <c r="KN112" i="1" a="1"/>
  <c r="KN112" i="1" s="1"/>
  <c r="G103" i="1"/>
  <c r="H104" i="1"/>
  <c r="L113" i="1"/>
  <c r="JP113" i="1" s="1"/>
  <c r="M113" i="1"/>
  <c r="B104" i="1"/>
  <c r="L104" i="1"/>
  <c r="JP104" i="1" s="1"/>
  <c r="B113" i="1"/>
  <c r="S104" i="1"/>
  <c r="MD104" i="1" s="1"/>
  <c r="M104" i="1"/>
  <c r="AZ113" i="1"/>
  <c r="AX113" i="1"/>
  <c r="BC113" i="1"/>
  <c r="BB113" i="1"/>
  <c r="BA113" i="1"/>
  <c r="AY113" i="1"/>
  <c r="KW111" i="1"/>
  <c r="O113" i="1"/>
  <c r="N113" i="1"/>
  <c r="G112" i="1"/>
  <c r="O104" i="1"/>
  <c r="KF113" i="1"/>
  <c r="KE113" i="1" s="1" a="1"/>
  <c r="KE113" i="1" s="1"/>
  <c r="KW103" i="1"/>
  <c r="W104" i="1"/>
  <c r="AI112" i="1"/>
  <c r="D112" i="1"/>
  <c r="N77" i="1"/>
  <c r="KW76" i="1"/>
  <c r="MI77" i="1" a="1"/>
  <c r="MI77" i="1" s="1"/>
  <c r="ME77" i="1" a="1"/>
  <c r="ME77" i="1" s="1"/>
  <c r="LZ77" i="1" a="1"/>
  <c r="LZ77" i="1" s="1"/>
  <c r="ML77" i="1" a="1"/>
  <c r="ML77" i="1" s="1"/>
  <c r="MK77" i="1" a="1"/>
  <c r="MK77" i="1" s="1"/>
  <c r="MJ77" i="1" a="1"/>
  <c r="MJ77" i="1" s="1"/>
  <c r="MB77" i="1" a="1"/>
  <c r="MB77" i="1" s="1"/>
  <c r="MH77" i="1" a="1"/>
  <c r="MH77" i="1" s="1"/>
  <c r="MA77" i="1" a="1"/>
  <c r="MA77" i="1" s="1"/>
  <c r="MG77" i="1" a="1"/>
  <c r="MG77" i="1" s="1"/>
  <c r="MF77" i="1" a="1"/>
  <c r="MF77" i="1" s="1"/>
  <c r="LY77" i="1" a="1"/>
  <c r="LY77" i="1" s="1"/>
  <c r="S77" i="1"/>
  <c r="MD77" i="1" s="1"/>
  <c r="KN76" i="1" a="1"/>
  <c r="KN76" i="1" s="1"/>
  <c r="H77" i="1"/>
  <c r="M77" i="1"/>
  <c r="W77" i="1"/>
  <c r="B77" i="1"/>
  <c r="O77" i="1"/>
  <c r="K77" i="1"/>
  <c r="G76" i="1"/>
  <c r="L77" i="1"/>
  <c r="JP77" i="1" s="1"/>
  <c r="KF77" i="1"/>
  <c r="KE77" i="1" s="1" a="1"/>
  <c r="KE77" i="1" s="1"/>
  <c r="LP104" i="1" l="1" a="1"/>
  <c r="LP104" i="1" s="1"/>
  <c r="LQ104" i="1" a="1"/>
  <c r="LQ104" i="1" s="1"/>
  <c r="LP113" i="1" a="1"/>
  <c r="LP113" i="1" s="1"/>
  <c r="LQ113" i="1" a="1"/>
  <c r="LQ113" i="1" s="1"/>
  <c r="G104" i="1"/>
  <c r="CF104" i="1"/>
  <c r="AJ104" i="1" s="1"/>
  <c r="JW113" i="1"/>
  <c r="JV113" i="1"/>
  <c r="IG113" i="1"/>
  <c r="AG113" i="1"/>
  <c r="LD113" i="1"/>
  <c r="LC113" i="1"/>
  <c r="LB113" i="1"/>
  <c r="IJ113" i="1"/>
  <c r="LA113" i="1"/>
  <c r="IH113" i="1"/>
  <c r="G113" i="1"/>
  <c r="AH113" i="1"/>
  <c r="AX104" i="1"/>
  <c r="BC104" i="1"/>
  <c r="AZ104" i="1"/>
  <c r="BB104" i="1"/>
  <c r="BA104" i="1"/>
  <c r="AY104" i="1"/>
  <c r="MJ104" i="1" a="1"/>
  <c r="MJ104" i="1" s="1"/>
  <c r="MF104" i="1" a="1"/>
  <c r="MF104" i="1" s="1"/>
  <c r="MA104" i="1" a="1"/>
  <c r="MA104" i="1" s="1"/>
  <c r="MI104" i="1" a="1"/>
  <c r="MI104" i="1" s="1"/>
  <c r="ME104" i="1" a="1"/>
  <c r="ME104" i="1" s="1"/>
  <c r="LZ104" i="1" a="1"/>
  <c r="LZ104" i="1" s="1"/>
  <c r="MH104" i="1" a="1"/>
  <c r="MH104" i="1" s="1"/>
  <c r="MG104" i="1" a="1"/>
  <c r="MG104" i="1" s="1"/>
  <c r="LY104" i="1" a="1"/>
  <c r="LY104" i="1" s="1"/>
  <c r="ML104" i="1" a="1"/>
  <c r="ML104" i="1" s="1"/>
  <c r="MK104" i="1" a="1"/>
  <c r="MK104" i="1" s="1"/>
  <c r="MB104" i="1" a="1"/>
  <c r="MB104" i="1" s="1"/>
  <c r="D104" i="1"/>
  <c r="AI104" i="1"/>
  <c r="JU113" i="1"/>
  <c r="JT113" i="1"/>
  <c r="JS113" i="1"/>
  <c r="LO113" i="1"/>
  <c r="LG113" i="1"/>
  <c r="KY113" i="1"/>
  <c r="KQ113" i="1"/>
  <c r="KC113" i="1"/>
  <c r="LN113" i="1"/>
  <c r="LF113" i="1"/>
  <c r="KX113" i="1"/>
  <c r="KP113" i="1"/>
  <c r="KB113" i="1"/>
  <c r="LM113" i="1"/>
  <c r="LE113" i="1"/>
  <c r="KO113" i="1"/>
  <c r="KA113" i="1"/>
  <c r="LL113" i="1"/>
  <c r="KV113" i="1"/>
  <c r="JZ113" i="1"/>
  <c r="LK113" i="1"/>
  <c r="KU113" i="1"/>
  <c r="JY113" i="1"/>
  <c r="LJ113" i="1"/>
  <c r="KT113" i="1"/>
  <c r="JX113" i="1"/>
  <c r="LI113" i="1"/>
  <c r="KS113" i="1"/>
  <c r="KZ113" i="1"/>
  <c r="KD113" i="1"/>
  <c r="KR113" i="1"/>
  <c r="LH113" i="1"/>
  <c r="K113" i="1"/>
  <c r="ML113" i="1" a="1"/>
  <c r="ML113" i="1" s="1"/>
  <c r="MH113" i="1" a="1"/>
  <c r="MH113" i="1" s="1"/>
  <c r="LY113" i="1" a="1"/>
  <c r="LY113" i="1" s="1"/>
  <c r="MK113" i="1" a="1"/>
  <c r="MK113" i="1" s="1"/>
  <c r="MG113" i="1" a="1"/>
  <c r="MG113" i="1" s="1"/>
  <c r="MB113" i="1" a="1"/>
  <c r="MB113" i="1" s="1"/>
  <c r="MJ113" i="1" a="1"/>
  <c r="MJ113" i="1" s="1"/>
  <c r="MF113" i="1" a="1"/>
  <c r="MF113" i="1" s="1"/>
  <c r="MA113" i="1" a="1"/>
  <c r="MA113" i="1" s="1"/>
  <c r="MI113" i="1" a="1"/>
  <c r="MI113" i="1" s="1"/>
  <c r="ME113" i="1" a="1"/>
  <c r="ME113" i="1" s="1"/>
  <c r="LZ113" i="1" a="1"/>
  <c r="LZ113" i="1" s="1"/>
  <c r="LK104" i="1"/>
  <c r="KU104" i="1"/>
  <c r="LI104" i="1"/>
  <c r="KS104" i="1"/>
  <c r="LO104" i="1"/>
  <c r="LE104" i="1"/>
  <c r="KT104" i="1"/>
  <c r="KA104" i="1"/>
  <c r="LN104" i="1"/>
  <c r="KR104" i="1"/>
  <c r="JZ104" i="1"/>
  <c r="LM104" i="1"/>
  <c r="KQ104" i="1"/>
  <c r="JY104" i="1"/>
  <c r="LL104" i="1"/>
  <c r="KZ104" i="1"/>
  <c r="KP104" i="1"/>
  <c r="JX104" i="1"/>
  <c r="LJ104" i="1"/>
  <c r="KY104" i="1"/>
  <c r="KO104" i="1"/>
  <c r="LH104" i="1"/>
  <c r="LG104" i="1"/>
  <c r="KC104" i="1"/>
  <c r="LF104" i="1"/>
  <c r="KX104" i="1"/>
  <c r="KV104" i="1"/>
  <c r="KD104" i="1"/>
  <c r="KB104" i="1"/>
  <c r="KW112" i="1"/>
  <c r="JW104" i="1"/>
  <c r="JV104" i="1"/>
  <c r="LC104" i="1"/>
  <c r="LA104" i="1"/>
  <c r="LD104" i="1"/>
  <c r="LB104" i="1"/>
  <c r="IJ104" i="1"/>
  <c r="IG104" i="1"/>
  <c r="AG104" i="1"/>
  <c r="IH104" i="1"/>
  <c r="AH104" i="1"/>
  <c r="CF113" i="1"/>
  <c r="AJ113" i="1" s="1"/>
  <c r="JW77" i="1"/>
  <c r="JV77" i="1"/>
  <c r="BA77" i="1"/>
  <c r="AY77" i="1"/>
  <c r="BC77" i="1"/>
  <c r="BB77" i="1"/>
  <c r="AX77" i="1"/>
  <c r="AZ77" i="1"/>
  <c r="CF77" i="1"/>
  <c r="AJ77" i="1" s="1"/>
  <c r="JU77" i="1"/>
  <c r="JT77" i="1"/>
  <c r="JS77" i="1"/>
  <c r="LJ77" i="1"/>
  <c r="KT77" i="1"/>
  <c r="JX77" i="1"/>
  <c r="LI77" i="1"/>
  <c r="KS77" i="1"/>
  <c r="LH77" i="1"/>
  <c r="KZ77" i="1"/>
  <c r="KR77" i="1"/>
  <c r="KD77" i="1"/>
  <c r="LK77" i="1"/>
  <c r="JZ77" i="1"/>
  <c r="LF77" i="1"/>
  <c r="KU77" i="1"/>
  <c r="LE77" i="1"/>
  <c r="KQ77" i="1"/>
  <c r="LO77" i="1"/>
  <c r="KP77" i="1"/>
  <c r="LN77" i="1"/>
  <c r="KO77" i="1"/>
  <c r="KC77" i="1"/>
  <c r="LM77" i="1"/>
  <c r="KY77" i="1"/>
  <c r="KB77" i="1"/>
  <c r="LL77" i="1"/>
  <c r="LG77" i="1"/>
  <c r="KX77" i="1"/>
  <c r="KV77" i="1"/>
  <c r="JY77" i="1"/>
  <c r="KA77" i="1"/>
  <c r="AI77" i="1"/>
  <c r="D77" i="1"/>
  <c r="LB77" i="1"/>
  <c r="LA77" i="1"/>
  <c r="IH77" i="1"/>
  <c r="AH77" i="1"/>
  <c r="IJ77" i="1"/>
  <c r="LD77" i="1"/>
  <c r="G77" i="1"/>
  <c r="LC77" i="1"/>
  <c r="AG77" i="1"/>
  <c r="IG77" i="1"/>
  <c r="KN104" i="1" l="1" a="1"/>
  <c r="KN104" i="1" s="1"/>
  <c r="D113" i="1"/>
  <c r="AI113" i="1"/>
  <c r="KW104" i="1"/>
  <c r="KN113" i="1" a="1"/>
  <c r="KN113" i="1" s="1"/>
  <c r="KW77" i="1"/>
  <c r="KN77" i="1" a="1"/>
  <c r="KN77" i="1" s="1"/>
  <c r="KW113" i="1" l="1"/>
  <c r="BB199" i="1" l="1"/>
  <c r="AL240" i="1" l="1"/>
  <c r="A240" i="1"/>
  <c r="MM208" i="1"/>
  <c r="ML208" i="1" a="1"/>
  <c r="ML208" i="1" s="1"/>
  <c r="MK208" i="1" a="1"/>
  <c r="MK208" i="1" s="1"/>
  <c r="MJ208" i="1" a="1"/>
  <c r="MJ208" i="1" s="1"/>
  <c r="MI208" i="1" a="1"/>
  <c r="MI208" i="1" s="1"/>
  <c r="MH208" i="1" a="1"/>
  <c r="MH208" i="1" s="1"/>
  <c r="MG208" i="1" a="1"/>
  <c r="MG208" i="1" s="1"/>
  <c r="MF208" i="1" a="1"/>
  <c r="MF208" i="1" s="1"/>
  <c r="ME208" i="1" a="1"/>
  <c r="ME208" i="1" s="1"/>
  <c r="MD208" i="1"/>
  <c r="MC208" i="1"/>
  <c r="MB208" i="1" a="1"/>
  <c r="MB208" i="1" s="1"/>
  <c r="MA208" i="1" a="1"/>
  <c r="MA208" i="1" s="1"/>
  <c r="LZ208" i="1" a="1"/>
  <c r="LZ208" i="1" s="1"/>
  <c r="LY208" i="1" a="1"/>
  <c r="LY208" i="1" s="1"/>
  <c r="LR208" i="1"/>
  <c r="LO208" i="1"/>
  <c r="LN208" i="1"/>
  <c r="LM208" i="1"/>
  <c r="LL208" i="1"/>
  <c r="LD208" i="1"/>
  <c r="LC208" i="1"/>
  <c r="LB208" i="1"/>
  <c r="LA208" i="1"/>
  <c r="JW208" i="1"/>
  <c r="JV208" i="1"/>
  <c r="JU208" i="1"/>
  <c r="JT208" i="1"/>
  <c r="JS208" i="1"/>
  <c r="JP208" i="1"/>
  <c r="IK208" i="1" a="1"/>
  <c r="IK208" i="1" s="1"/>
  <c r="IJ208" i="1"/>
  <c r="IH208" i="1"/>
  <c r="G208" i="1" s="1"/>
  <c r="IG208" i="1"/>
  <c r="CG208" i="1"/>
  <c r="BC208" i="1"/>
  <c r="BB208" i="1"/>
  <c r="BA208" i="1"/>
  <c r="AZ208" i="1"/>
  <c r="AY208" i="1"/>
  <c r="AX208" i="1"/>
  <c r="AH208" i="1"/>
  <c r="AG208" i="1"/>
  <c r="K208" i="1"/>
  <c r="K209" i="1" s="1"/>
  <c r="J208" i="1"/>
  <c r="J209" i="1" s="1"/>
  <c r="A208" i="1"/>
  <c r="A207" i="1"/>
  <c r="A206" i="1"/>
  <c r="H42" i="3"/>
  <c r="G42" i="3"/>
  <c r="F42" i="3"/>
  <c r="E42" i="3"/>
  <c r="B42" i="3"/>
  <c r="H41" i="3"/>
  <c r="G41" i="3"/>
  <c r="F41" i="3"/>
  <c r="E41" i="3"/>
  <c r="B41" i="3"/>
  <c r="H36" i="3"/>
  <c r="G36" i="3"/>
  <c r="F36" i="3"/>
  <c r="E36" i="3"/>
  <c r="B36" i="3"/>
  <c r="H35" i="3"/>
  <c r="G35" i="3"/>
  <c r="F35" i="3"/>
  <c r="E35" i="3"/>
  <c r="B35" i="3"/>
  <c r="AV65" i="1"/>
  <c r="AV66" i="1" s="1"/>
  <c r="AV67" i="1" s="1"/>
  <c r="AV68" i="1" s="1"/>
  <c r="AV54" i="1"/>
  <c r="AV55" i="1" s="1"/>
  <c r="AV56" i="1" s="1"/>
  <c r="AV57" i="1" s="1"/>
  <c r="AV58" i="1" s="1"/>
  <c r="AV59" i="1" s="1"/>
  <c r="AV43" i="1"/>
  <c r="AV44" i="1" s="1"/>
  <c r="AV45" i="1" s="1"/>
  <c r="AV46" i="1" s="1"/>
  <c r="AV47" i="1" s="1"/>
  <c r="AV48" i="1" s="1"/>
  <c r="AV32" i="1"/>
  <c r="AV33" i="1" s="1"/>
  <c r="AV34" i="1" s="1"/>
  <c r="AV35" i="1" s="1"/>
  <c r="AV36" i="1" s="1"/>
  <c r="AV37" i="1" s="1"/>
  <c r="AV5" i="1"/>
  <c r="AV321" i="1" s="1"/>
  <c r="AU65" i="1"/>
  <c r="AU66" i="1" s="1"/>
  <c r="AU67" i="1" s="1"/>
  <c r="AU68" i="1" s="1"/>
  <c r="AU54" i="1"/>
  <c r="AU55" i="1" s="1"/>
  <c r="AU56" i="1" s="1"/>
  <c r="AU57" i="1" s="1"/>
  <c r="AU58" i="1" s="1"/>
  <c r="AU59" i="1" s="1"/>
  <c r="AU43" i="1"/>
  <c r="AU44" i="1" s="1"/>
  <c r="AU45" i="1" s="1"/>
  <c r="AU46" i="1" s="1"/>
  <c r="AU47" i="1" s="1"/>
  <c r="AU48" i="1" s="1"/>
  <c r="AU32" i="1"/>
  <c r="AU33" i="1" s="1"/>
  <c r="AU34" i="1" s="1"/>
  <c r="AU35" i="1" s="1"/>
  <c r="AU36" i="1" s="1"/>
  <c r="AU37" i="1" s="1"/>
  <c r="AU5" i="1"/>
  <c r="AU13" i="1" s="1"/>
  <c r="J210" i="1" l="1"/>
  <c r="BR209" i="1"/>
  <c r="K210" i="1"/>
  <c r="D209" i="1"/>
  <c r="BR208" i="1"/>
  <c r="D208" i="1"/>
  <c r="AI208" i="1"/>
  <c r="AU321" i="1"/>
  <c r="AV13" i="1"/>
  <c r="BR210" i="1" l="1"/>
  <c r="J211" i="1"/>
  <c r="BR211" i="1" s="1"/>
  <c r="K211" i="1"/>
  <c r="D210" i="1"/>
  <c r="EF208" i="1"/>
  <c r="EE208" i="1"/>
  <c r="MA202" i="1" a="1"/>
  <c r="MA202" i="1" s="1"/>
  <c r="D211" i="1" l="1"/>
  <c r="AI211" i="1"/>
  <c r="CD190" i="1"/>
  <c r="CD191" i="1" s="1"/>
  <c r="CD200" i="1"/>
  <c r="CD201" i="1" s="1"/>
  <c r="CD202" i="1" s="1"/>
  <c r="CD203" i="1" s="1"/>
  <c r="CD204" i="1" s="1"/>
  <c r="MM204" i="1"/>
  <c r="ML204" i="1" a="1"/>
  <c r="ML204" i="1" s="1"/>
  <c r="MK204" i="1" a="1"/>
  <c r="MK204" i="1" s="1"/>
  <c r="MJ204" i="1" a="1"/>
  <c r="MJ204" i="1" s="1"/>
  <c r="MI204" i="1" a="1"/>
  <c r="MI204" i="1" s="1"/>
  <c r="MH204" i="1" a="1"/>
  <c r="MH204" i="1" s="1"/>
  <c r="MG204" i="1" a="1"/>
  <c r="MG204" i="1" s="1"/>
  <c r="MF204" i="1" a="1"/>
  <c r="MF204" i="1" s="1"/>
  <c r="ME204" i="1" a="1"/>
  <c r="ME204" i="1" s="1"/>
  <c r="MD204" i="1"/>
  <c r="MC204" i="1"/>
  <c r="MB204" i="1" a="1"/>
  <c r="MB204" i="1" s="1"/>
  <c r="MA204" i="1" a="1"/>
  <c r="MA204" i="1" s="1"/>
  <c r="LZ204" i="1" a="1"/>
  <c r="LZ204" i="1" s="1"/>
  <c r="LY204" i="1" a="1"/>
  <c r="LY204" i="1" s="1"/>
  <c r="IK204" i="1" a="1"/>
  <c r="IK204" i="1" s="1"/>
  <c r="A204" i="1"/>
  <c r="MM203" i="1"/>
  <c r="ML203" i="1" a="1"/>
  <c r="ML203" i="1" s="1"/>
  <c r="MK203" i="1" a="1"/>
  <c r="MK203" i="1" s="1"/>
  <c r="MJ203" i="1" a="1"/>
  <c r="MJ203" i="1" s="1"/>
  <c r="MI203" i="1" a="1"/>
  <c r="MI203" i="1" s="1"/>
  <c r="MH203" i="1" a="1"/>
  <c r="MH203" i="1" s="1"/>
  <c r="MG203" i="1" a="1"/>
  <c r="MG203" i="1" s="1"/>
  <c r="MF203" i="1" a="1"/>
  <c r="MF203" i="1" s="1"/>
  <c r="ME203" i="1" a="1"/>
  <c r="ME203" i="1" s="1"/>
  <c r="MD203" i="1"/>
  <c r="MC203" i="1"/>
  <c r="MB203" i="1" a="1"/>
  <c r="MB203" i="1" s="1"/>
  <c r="MA203" i="1" a="1"/>
  <c r="MA203" i="1" s="1"/>
  <c r="LZ203" i="1" a="1"/>
  <c r="LZ203" i="1" s="1"/>
  <c r="LY203" i="1" a="1"/>
  <c r="LY203" i="1" s="1"/>
  <c r="IK203" i="1" a="1"/>
  <c r="IK203" i="1" s="1"/>
  <c r="A203" i="1"/>
  <c r="MM202" i="1"/>
  <c r="ML202" i="1" a="1"/>
  <c r="ML202" i="1" s="1"/>
  <c r="MK202" i="1" a="1"/>
  <c r="MK202" i="1" s="1"/>
  <c r="MJ202" i="1" a="1"/>
  <c r="MJ202" i="1" s="1"/>
  <c r="MI202" i="1" a="1"/>
  <c r="MI202" i="1" s="1"/>
  <c r="MH202" i="1" a="1"/>
  <c r="MH202" i="1" s="1"/>
  <c r="MG202" i="1" a="1"/>
  <c r="MG202" i="1" s="1"/>
  <c r="MF202" i="1" a="1"/>
  <c r="MF202" i="1" s="1"/>
  <c r="ME202" i="1" a="1"/>
  <c r="ME202" i="1" s="1"/>
  <c r="MD202" i="1"/>
  <c r="MC202" i="1"/>
  <c r="MB202" i="1" a="1"/>
  <c r="MB202" i="1" s="1"/>
  <c r="LZ202" i="1" a="1"/>
  <c r="LZ202" i="1" s="1"/>
  <c r="LY202" i="1" a="1"/>
  <c r="LY202" i="1" s="1"/>
  <c r="IK202" i="1" a="1"/>
  <c r="IK202" i="1" s="1"/>
  <c r="A202" i="1"/>
  <c r="MB201" i="1" a="1"/>
  <c r="MB201" i="1" s="1"/>
  <c r="MB200" i="1" a="1"/>
  <c r="MB200" i="1" s="1"/>
  <c r="MB199" i="1" a="1"/>
  <c r="MB199" i="1" s="1"/>
  <c r="MB195" i="1" a="1"/>
  <c r="MB195" i="1" s="1"/>
  <c r="MB191" i="1" a="1"/>
  <c r="MB191" i="1" s="1"/>
  <c r="MB190" i="1" a="1"/>
  <c r="MB190" i="1" s="1"/>
  <c r="MB189" i="1" a="1"/>
  <c r="MB189" i="1" s="1"/>
  <c r="MB63" i="1" a="1"/>
  <c r="MB63" i="1" s="1"/>
  <c r="MB52" i="1" a="1"/>
  <c r="MB52" i="1" s="1"/>
  <c r="MB41" i="1" a="1"/>
  <c r="MB41" i="1" s="1"/>
  <c r="MB30" i="1" a="1"/>
  <c r="MB30" i="1" s="1"/>
  <c r="MB25" i="1" a="1"/>
  <c r="MB25" i="1" s="1"/>
  <c r="MB24" i="1" a="1"/>
  <c r="MB24" i="1" s="1"/>
  <c r="MB5" i="1"/>
  <c r="MB321" i="1" s="1"/>
  <c r="MA201" i="1" a="1"/>
  <c r="MA201" i="1" s="1"/>
  <c r="MA200" i="1" a="1"/>
  <c r="MA200" i="1" s="1"/>
  <c r="MA199" i="1" a="1"/>
  <c r="MA199" i="1" s="1"/>
  <c r="MA195" i="1" a="1"/>
  <c r="MA195" i="1" s="1"/>
  <c r="MA191" i="1" a="1"/>
  <c r="MA191" i="1" s="1"/>
  <c r="MA190" i="1" a="1"/>
  <c r="MA190" i="1" s="1"/>
  <c r="MA189" i="1" a="1"/>
  <c r="MA189" i="1" s="1"/>
  <c r="MA63" i="1" a="1"/>
  <c r="MA63" i="1" s="1"/>
  <c r="MA52" i="1" a="1"/>
  <c r="MA52" i="1" s="1"/>
  <c r="MA41" i="1" a="1"/>
  <c r="MA41" i="1" s="1"/>
  <c r="MA30" i="1" a="1"/>
  <c r="MA30" i="1" s="1"/>
  <c r="MA25" i="1" a="1"/>
  <c r="MA25" i="1" s="1"/>
  <c r="MA24" i="1" a="1"/>
  <c r="MA24" i="1" s="1"/>
  <c r="MA5" i="1"/>
  <c r="MA321" i="1" s="1"/>
  <c r="EF211" i="1" l="1"/>
  <c r="EE211" i="1"/>
  <c r="MA13" i="1"/>
  <c r="MB13" i="1"/>
  <c r="MA16" i="1" l="1"/>
  <c r="MA17" i="1"/>
  <c r="MB17" i="1"/>
  <c r="MB16" i="1"/>
  <c r="EC5" i="1" l="1"/>
  <c r="EC321" i="1" s="1"/>
  <c r="EB5" i="1"/>
  <c r="EA5" i="1"/>
  <c r="DZ5" i="1"/>
  <c r="DY5" i="1"/>
  <c r="DY13" i="1" s="1"/>
  <c r="AL196" i="1"/>
  <c r="A196" i="1"/>
  <c r="MM195" i="1"/>
  <c r="ML195" i="1" a="1"/>
  <c r="ML195" i="1" s="1"/>
  <c r="MK195" i="1" a="1"/>
  <c r="MK195" i="1" s="1"/>
  <c r="MJ195" i="1" a="1"/>
  <c r="MJ195" i="1" s="1"/>
  <c r="MI195" i="1" a="1"/>
  <c r="MI195" i="1" s="1"/>
  <c r="MH195" i="1" a="1"/>
  <c r="MH195" i="1" s="1"/>
  <c r="MG195" i="1" a="1"/>
  <c r="MG195" i="1" s="1"/>
  <c r="MF195" i="1" a="1"/>
  <c r="MF195" i="1" s="1"/>
  <c r="ME195" i="1" a="1"/>
  <c r="ME195" i="1" s="1"/>
  <c r="MD195" i="1"/>
  <c r="MC195" i="1"/>
  <c r="LZ195" i="1" a="1"/>
  <c r="LZ195" i="1" s="1"/>
  <c r="LY195" i="1" a="1"/>
  <c r="LY195" i="1" s="1"/>
  <c r="LR195" i="1"/>
  <c r="LO195" i="1"/>
  <c r="LN195" i="1"/>
  <c r="LM195" i="1"/>
  <c r="LL195" i="1"/>
  <c r="LD195" i="1"/>
  <c r="LC195" i="1"/>
  <c r="LB195" i="1"/>
  <c r="LA195" i="1"/>
  <c r="JW195" i="1"/>
  <c r="JV195" i="1"/>
  <c r="JU195" i="1"/>
  <c r="JT195" i="1"/>
  <c r="JS195" i="1"/>
  <c r="JP195" i="1"/>
  <c r="IK195" i="1" a="1"/>
  <c r="IK195" i="1" s="1"/>
  <c r="IJ195" i="1"/>
  <c r="IH195" i="1"/>
  <c r="E195" i="1" s="1"/>
  <c r="G195" i="1" s="1"/>
  <c r="IG195" i="1"/>
  <c r="CG195" i="1"/>
  <c r="BC195" i="1"/>
  <c r="BB195" i="1"/>
  <c r="BA195" i="1"/>
  <c r="AZ195" i="1"/>
  <c r="AY195" i="1"/>
  <c r="AX195" i="1"/>
  <c r="AH195" i="1"/>
  <c r="AG195" i="1"/>
  <c r="K195" i="1"/>
  <c r="J195" i="1"/>
  <c r="BR195" i="1" s="1"/>
  <c r="A195" i="1"/>
  <c r="A194" i="1"/>
  <c r="A193" i="1"/>
  <c r="AL205" i="1"/>
  <c r="A205" i="1"/>
  <c r="MM201" i="1"/>
  <c r="ML201" i="1" a="1"/>
  <c r="ML201" i="1" s="1"/>
  <c r="MK201" i="1" a="1"/>
  <c r="MK201" i="1" s="1"/>
  <c r="MJ201" i="1" a="1"/>
  <c r="MJ201" i="1" s="1"/>
  <c r="MI201" i="1" a="1"/>
  <c r="MI201" i="1" s="1"/>
  <c r="MH201" i="1" a="1"/>
  <c r="MH201" i="1" s="1"/>
  <c r="MG201" i="1" a="1"/>
  <c r="MG201" i="1" s="1"/>
  <c r="MF201" i="1" a="1"/>
  <c r="MF201" i="1" s="1"/>
  <c r="ME201" i="1" a="1"/>
  <c r="ME201" i="1" s="1"/>
  <c r="MD201" i="1"/>
  <c r="MC201" i="1"/>
  <c r="LZ201" i="1" a="1"/>
  <c r="LZ201" i="1" s="1"/>
  <c r="LY201" i="1" a="1"/>
  <c r="LY201" i="1" s="1"/>
  <c r="IK201" i="1" a="1"/>
  <c r="IK201" i="1" s="1"/>
  <c r="A201" i="1"/>
  <c r="MM200" i="1"/>
  <c r="ML200" i="1" a="1"/>
  <c r="ML200" i="1" s="1"/>
  <c r="MK200" i="1" a="1"/>
  <c r="MK200" i="1" s="1"/>
  <c r="MJ200" i="1" a="1"/>
  <c r="MJ200" i="1" s="1"/>
  <c r="MI200" i="1" a="1"/>
  <c r="MI200" i="1" s="1"/>
  <c r="MH200" i="1" a="1"/>
  <c r="MH200" i="1" s="1"/>
  <c r="MG200" i="1" a="1"/>
  <c r="MG200" i="1" s="1"/>
  <c r="MF200" i="1" a="1"/>
  <c r="MF200" i="1" s="1"/>
  <c r="ME200" i="1" a="1"/>
  <c r="ME200" i="1" s="1"/>
  <c r="MD200" i="1"/>
  <c r="MC200" i="1"/>
  <c r="LZ200" i="1" a="1"/>
  <c r="LZ200" i="1" s="1"/>
  <c r="LY200" i="1" a="1"/>
  <c r="LY200" i="1" s="1"/>
  <c r="IK200" i="1" a="1"/>
  <c r="IK200" i="1" s="1"/>
  <c r="CE200" i="1"/>
  <c r="CC200" i="1"/>
  <c r="CC201" i="1" s="1"/>
  <c r="CC202" i="1" s="1"/>
  <c r="CC203" i="1" s="1"/>
  <c r="CC204" i="1" s="1"/>
  <c r="W200" i="1" a="1"/>
  <c r="W200" i="1" s="1"/>
  <c r="O200" i="1"/>
  <c r="L200" i="1"/>
  <c r="JP200" i="1" s="1"/>
  <c r="I200" i="1"/>
  <c r="I201" i="1" s="1"/>
  <c r="I202" i="1" s="1"/>
  <c r="I203" i="1" s="1"/>
  <c r="I204" i="1" s="1"/>
  <c r="H200" i="1"/>
  <c r="A200" i="1"/>
  <c r="MM199" i="1"/>
  <c r="ML199" i="1" a="1"/>
  <c r="ML199" i="1" s="1"/>
  <c r="MK199" i="1" a="1"/>
  <c r="MK199" i="1" s="1"/>
  <c r="MJ199" i="1" a="1"/>
  <c r="MJ199" i="1" s="1"/>
  <c r="MI199" i="1" a="1"/>
  <c r="MI199" i="1" s="1"/>
  <c r="MH199" i="1" a="1"/>
  <c r="MH199" i="1" s="1"/>
  <c r="MG199" i="1" a="1"/>
  <c r="MG199" i="1" s="1"/>
  <c r="MF199" i="1" a="1"/>
  <c r="MF199" i="1" s="1"/>
  <c r="ME199" i="1" a="1"/>
  <c r="ME199" i="1" s="1"/>
  <c r="MD199" i="1"/>
  <c r="MC199" i="1"/>
  <c r="LZ199" i="1" a="1"/>
  <c r="LZ199" i="1" s="1"/>
  <c r="LY199" i="1" a="1"/>
  <c r="LY199" i="1" s="1"/>
  <c r="LR199" i="1"/>
  <c r="LO199" i="1"/>
  <c r="LN199" i="1"/>
  <c r="LM199" i="1"/>
  <c r="LL199" i="1"/>
  <c r="LD199" i="1"/>
  <c r="LC199" i="1"/>
  <c r="LB199" i="1"/>
  <c r="LA199" i="1"/>
  <c r="JW199" i="1"/>
  <c r="JV199" i="1"/>
  <c r="JU199" i="1"/>
  <c r="JT199" i="1"/>
  <c r="JS199" i="1"/>
  <c r="JP199" i="1"/>
  <c r="IK199" i="1" a="1"/>
  <c r="IK199" i="1" s="1"/>
  <c r="IJ199" i="1"/>
  <c r="IH199" i="1"/>
  <c r="IG199" i="1"/>
  <c r="CG199" i="1"/>
  <c r="BC199" i="1"/>
  <c r="BA199" i="1"/>
  <c r="AZ199" i="1"/>
  <c r="AY199" i="1"/>
  <c r="AX199" i="1"/>
  <c r="AH199" i="1"/>
  <c r="AG199" i="1"/>
  <c r="K199" i="1"/>
  <c r="K200" i="1" s="1"/>
  <c r="J199" i="1"/>
  <c r="J200" i="1" s="1"/>
  <c r="A199" i="1"/>
  <c r="A198" i="1"/>
  <c r="A197" i="1"/>
  <c r="DX5" i="1"/>
  <c r="DX321" i="1" s="1"/>
  <c r="D195" i="1" l="1"/>
  <c r="CF195" i="1"/>
  <c r="G199" i="1"/>
  <c r="AI195" i="1"/>
  <c r="EE195" i="1" s="1"/>
  <c r="EC13" i="1"/>
  <c r="EC17" i="1" s="1"/>
  <c r="DY321" i="1"/>
  <c r="DY17" i="1"/>
  <c r="DY16" i="1"/>
  <c r="DZ13" i="1"/>
  <c r="DZ321" i="1"/>
  <c r="EA321" i="1"/>
  <c r="EA13" i="1"/>
  <c r="EC16" i="1"/>
  <c r="EB321" i="1"/>
  <c r="EB13" i="1"/>
  <c r="J201" i="1"/>
  <c r="J202" i="1" s="1"/>
  <c r="BR200" i="1"/>
  <c r="DX13" i="1"/>
  <c r="K201" i="1"/>
  <c r="K202" i="1" s="1"/>
  <c r="D200" i="1"/>
  <c r="W201" i="1" a="1"/>
  <c r="W201" i="1" s="1"/>
  <c r="W202" i="1" s="1" a="1"/>
  <c r="W202" i="1" s="1"/>
  <c r="W203" i="1" s="1" a="1"/>
  <c r="W203" i="1" s="1"/>
  <c r="BR199" i="1"/>
  <c r="H201" i="1"/>
  <c r="BA200" i="1"/>
  <c r="AZ200" i="1"/>
  <c r="AY200" i="1"/>
  <c r="AX200" i="1"/>
  <c r="CE201" i="1"/>
  <c r="CG200" i="1"/>
  <c r="BB200" i="1"/>
  <c r="D199" i="1"/>
  <c r="AI199" i="1"/>
  <c r="BC200" i="1"/>
  <c r="JV200" i="1"/>
  <c r="O201" i="1"/>
  <c r="O202" i="1" s="1"/>
  <c r="N200" i="1" a="1"/>
  <c r="N200" i="1" s="1"/>
  <c r="JW200" i="1"/>
  <c r="L201" i="1"/>
  <c r="E52" i="1"/>
  <c r="CE190" i="1"/>
  <c r="CE191" i="1" s="1"/>
  <c r="CC190" i="1"/>
  <c r="CC191" i="1" s="1"/>
  <c r="W204" i="1" l="1" a="1"/>
  <c r="W204" i="1" s="1"/>
  <c r="W210" i="1" s="1" a="1"/>
  <c r="W210" i="1" s="1"/>
  <c r="W209" i="1" a="1"/>
  <c r="W209" i="1" s="1"/>
  <c r="W215" i="1" s="1" a="1"/>
  <c r="W215" i="1" s="1"/>
  <c r="BB201" i="1"/>
  <c r="BC201" i="1"/>
  <c r="H202" i="1"/>
  <c r="H203" i="1" s="1"/>
  <c r="BB203" i="1" s="1"/>
  <c r="JP201" i="1"/>
  <c r="L202" i="1"/>
  <c r="K203" i="1"/>
  <c r="D202" i="1"/>
  <c r="CG201" i="1"/>
  <c r="CE202" i="1"/>
  <c r="JV202" i="1"/>
  <c r="O203" i="1"/>
  <c r="JW202" i="1"/>
  <c r="BR202" i="1"/>
  <c r="J203" i="1"/>
  <c r="EF195" i="1"/>
  <c r="EB17" i="1"/>
  <c r="EB16" i="1"/>
  <c r="DZ17" i="1"/>
  <c r="DZ16" i="1"/>
  <c r="EA17" i="1"/>
  <c r="EA16" i="1"/>
  <c r="AZ201" i="1"/>
  <c r="AY201" i="1"/>
  <c r="AX201" i="1"/>
  <c r="BA201" i="1"/>
  <c r="EF199" i="1"/>
  <c r="EE199" i="1"/>
  <c r="D201" i="1"/>
  <c r="BR201" i="1"/>
  <c r="JT200" i="1"/>
  <c r="JS200" i="1"/>
  <c r="N201" i="1" a="1"/>
  <c r="N201" i="1" s="1"/>
  <c r="N202" i="1" s="1" a="1"/>
  <c r="N202" i="1" s="1"/>
  <c r="M200" i="1" a="1"/>
  <c r="M200" i="1" s="1"/>
  <c r="JU200" i="1"/>
  <c r="JW201" i="1"/>
  <c r="JV201" i="1"/>
  <c r="DX17" i="1"/>
  <c r="DX16" i="1"/>
  <c r="CG191" i="1"/>
  <c r="KN41" i="1" a="1"/>
  <c r="KN41" i="1" s="1"/>
  <c r="KE41" i="1" a="1"/>
  <c r="KE41" i="1" s="1"/>
  <c r="LJ41" i="1"/>
  <c r="LD41" i="1"/>
  <c r="LC41" i="1"/>
  <c r="LB41" i="1"/>
  <c r="LA41" i="1"/>
  <c r="W221" i="1" l="1" a="1"/>
  <c r="W221" i="1" s="1"/>
  <c r="W227" i="1" s="1" a="1"/>
  <c r="W227" i="1" s="1"/>
  <c r="LS227" i="1" s="1"/>
  <c r="AX202" i="1"/>
  <c r="BB202" i="1"/>
  <c r="BC202" i="1"/>
  <c r="BC203" i="1"/>
  <c r="AZ202" i="1"/>
  <c r="AY202" i="1"/>
  <c r="BA202" i="1"/>
  <c r="JU202" i="1"/>
  <c r="JT202" i="1"/>
  <c r="JS202" i="1"/>
  <c r="N203" i="1" a="1"/>
  <c r="N203" i="1" s="1"/>
  <c r="BR203" i="1"/>
  <c r="J204" i="1"/>
  <c r="JV203" i="1"/>
  <c r="JW203" i="1"/>
  <c r="O204" i="1"/>
  <c r="H204" i="1"/>
  <c r="AZ203" i="1"/>
  <c r="AY203" i="1"/>
  <c r="AX203" i="1"/>
  <c r="BA203" i="1"/>
  <c r="CE203" i="1"/>
  <c r="CG202" i="1"/>
  <c r="K204" i="1"/>
  <c r="D203" i="1"/>
  <c r="JP202" i="1"/>
  <c r="L203" i="1"/>
  <c r="JU201" i="1"/>
  <c r="JT201" i="1"/>
  <c r="JS201" i="1"/>
  <c r="LL200" i="1"/>
  <c r="LC200" i="1"/>
  <c r="LB200" i="1"/>
  <c r="AG200" i="1"/>
  <c r="LA200" i="1"/>
  <c r="IJ200" i="1"/>
  <c r="IH200" i="1"/>
  <c r="LR200" i="1"/>
  <c r="IG200" i="1"/>
  <c r="M201" i="1" a="1"/>
  <c r="M201" i="1" s="1"/>
  <c r="LO200" i="1"/>
  <c r="LN200" i="1"/>
  <c r="LM200" i="1"/>
  <c r="LD200" i="1"/>
  <c r="AH200" i="1"/>
  <c r="AI200" i="1"/>
  <c r="AL69" i="1"/>
  <c r="AC69" i="1"/>
  <c r="A69" i="1"/>
  <c r="A68" i="1"/>
  <c r="DW67" i="1"/>
  <c r="DV67" i="1"/>
  <c r="A67" i="1"/>
  <c r="DW66" i="1"/>
  <c r="DV66" i="1"/>
  <c r="A66" i="1"/>
  <c r="DW65" i="1"/>
  <c r="DV65" i="1"/>
  <c r="CG65" i="1"/>
  <c r="CG66" i="1" s="1"/>
  <c r="CG67" i="1" s="1"/>
  <c r="CE65" i="1"/>
  <c r="CE66" i="1" s="1"/>
  <c r="CE67" i="1" s="1"/>
  <c r="CE68" i="1" s="1"/>
  <c r="CC65" i="1"/>
  <c r="CC66" i="1" s="1"/>
  <c r="CC67" i="1" s="1"/>
  <c r="CC68" i="1" s="1"/>
  <c r="AT65" i="1"/>
  <c r="AT66" i="1" s="1"/>
  <c r="AT67" i="1" s="1"/>
  <c r="AT68" i="1" s="1"/>
  <c r="AS65" i="1"/>
  <c r="AS66" i="1" s="1"/>
  <c r="AS67" i="1" s="1"/>
  <c r="AS68" i="1" s="1"/>
  <c r="AR65" i="1"/>
  <c r="AR66" i="1" s="1"/>
  <c r="AR67" i="1" s="1"/>
  <c r="AR68" i="1" s="1"/>
  <c r="AQ65" i="1"/>
  <c r="AQ66" i="1" s="1"/>
  <c r="AQ67" i="1" s="1"/>
  <c r="AQ68" i="1" s="1"/>
  <c r="AP65" i="1"/>
  <c r="AP66" i="1" s="1"/>
  <c r="AP67" i="1" s="1"/>
  <c r="AP68" i="1" s="1"/>
  <c r="AO65" i="1"/>
  <c r="AO66" i="1" s="1"/>
  <c r="AO67" i="1" s="1"/>
  <c r="AO68" i="1" s="1"/>
  <c r="A65" i="1"/>
  <c r="KM64" i="1"/>
  <c r="KM65" i="1" s="1"/>
  <c r="KM66" i="1" s="1"/>
  <c r="KM67" i="1" s="1"/>
  <c r="KM68" i="1" s="1"/>
  <c r="KL64" i="1"/>
  <c r="KL65" i="1" s="1"/>
  <c r="KL66" i="1" s="1"/>
  <c r="KL67" i="1" s="1"/>
  <c r="KL68" i="1" s="1"/>
  <c r="KK64" i="1"/>
  <c r="KK65" i="1" s="1"/>
  <c r="KK66" i="1" s="1"/>
  <c r="KK67" i="1" s="1"/>
  <c r="KK68" i="1" s="1"/>
  <c r="KJ64" i="1"/>
  <c r="KJ65" i="1" s="1"/>
  <c r="KJ66" i="1" s="1"/>
  <c r="KJ67" i="1" s="1"/>
  <c r="KJ68" i="1" s="1"/>
  <c r="KI64" i="1"/>
  <c r="KI65" i="1" s="1"/>
  <c r="KI66" i="1" s="1"/>
  <c r="KI67" i="1" s="1"/>
  <c r="KI68" i="1" s="1"/>
  <c r="KH64" i="1"/>
  <c r="KH65" i="1" s="1"/>
  <c r="KH66" i="1" s="1"/>
  <c r="KH67" i="1" s="1"/>
  <c r="KH68" i="1" s="1"/>
  <c r="KG64" i="1"/>
  <c r="KG65" i="1" s="1"/>
  <c r="KG66" i="1" s="1"/>
  <c r="KG67" i="1" s="1"/>
  <c r="KG68" i="1" s="1"/>
  <c r="KF64" i="1"/>
  <c r="KF65" i="1" s="1"/>
  <c r="DW64" i="1"/>
  <c r="DV64" i="1"/>
  <c r="DU64" i="1"/>
  <c r="AE64" i="1"/>
  <c r="AE65" i="1" s="1"/>
  <c r="AE66" i="1" s="1"/>
  <c r="AE67" i="1" s="1"/>
  <c r="AD64" i="1"/>
  <c r="AD65" i="1" s="1"/>
  <c r="AD66" i="1" s="1"/>
  <c r="AD67" i="1" s="1"/>
  <c r="AC64" i="1"/>
  <c r="AC65" i="1" s="1"/>
  <c r="AC66" i="1" s="1"/>
  <c r="AC67" i="1" s="1"/>
  <c r="AB64" i="1"/>
  <c r="AB65" i="1" s="1"/>
  <c r="AB66" i="1" s="1"/>
  <c r="AB67" i="1" s="1"/>
  <c r="AA64" i="1"/>
  <c r="AA65" i="1" s="1"/>
  <c r="AA66" i="1" s="1"/>
  <c r="AA67" i="1" s="1"/>
  <c r="Z64" i="1"/>
  <c r="Z65" i="1" s="1"/>
  <c r="Z66" i="1" s="1"/>
  <c r="Z67" i="1" s="1"/>
  <c r="Y64" i="1"/>
  <c r="Y65" i="1" s="1"/>
  <c r="Y66" i="1" s="1"/>
  <c r="Y67" i="1" s="1"/>
  <c r="W64" i="1"/>
  <c r="W65" i="1" s="1"/>
  <c r="T64" i="1"/>
  <c r="T65" i="1" s="1"/>
  <c r="T66" i="1" s="1"/>
  <c r="T67" i="1" s="1"/>
  <c r="T68" i="1" s="1"/>
  <c r="S64" i="1"/>
  <c r="S65" i="1" s="1"/>
  <c r="R64" i="1"/>
  <c r="R65" i="1" s="1"/>
  <c r="R66" i="1" s="1"/>
  <c r="R67" i="1" s="1"/>
  <c r="R68" i="1" s="1"/>
  <c r="Q64" i="1"/>
  <c r="P64" i="1"/>
  <c r="P65" i="1" s="1"/>
  <c r="P66" i="1" s="1"/>
  <c r="P67" i="1" s="1"/>
  <c r="P68" i="1" s="1"/>
  <c r="O64" i="1"/>
  <c r="JV64" i="1" s="1"/>
  <c r="N64" i="1"/>
  <c r="M64" i="1"/>
  <c r="L64" i="1"/>
  <c r="L65" i="1" s="1"/>
  <c r="I64" i="1"/>
  <c r="I65" i="1" s="1"/>
  <c r="I66" i="1" s="1"/>
  <c r="I67" i="1" s="1"/>
  <c r="I68" i="1" s="1"/>
  <c r="H64" i="1"/>
  <c r="BB64" i="1" s="1"/>
  <c r="A64" i="1"/>
  <c r="ML63" i="1" a="1"/>
  <c r="ML63" i="1" s="1"/>
  <c r="MK63" i="1" a="1"/>
  <c r="MK63" i="1" s="1"/>
  <c r="MJ63" i="1" a="1"/>
  <c r="MJ63" i="1" s="1"/>
  <c r="MI63" i="1" a="1"/>
  <c r="MI63" i="1" s="1"/>
  <c r="MH63" i="1" a="1"/>
  <c r="MH63" i="1" s="1"/>
  <c r="MG63" i="1" a="1"/>
  <c r="MG63" i="1" s="1"/>
  <c r="MF63" i="1" a="1"/>
  <c r="MF63" i="1" s="1"/>
  <c r="ME63" i="1" a="1"/>
  <c r="ME63" i="1" s="1"/>
  <c r="MD63" i="1"/>
  <c r="LZ63" i="1" a="1"/>
  <c r="LZ63" i="1" s="1"/>
  <c r="LY63" i="1" a="1"/>
  <c r="LY63" i="1" s="1"/>
  <c r="LJ63" i="1"/>
  <c r="LD63" i="1"/>
  <c r="LC63" i="1"/>
  <c r="LB63" i="1"/>
  <c r="LA63" i="1"/>
  <c r="KN63" i="1" a="1"/>
  <c r="KN63" i="1" s="1"/>
  <c r="KE63" i="1" a="1"/>
  <c r="KE63" i="1" s="1"/>
  <c r="JW63" i="1"/>
  <c r="JV63" i="1"/>
  <c r="JU63" i="1"/>
  <c r="JT63" i="1"/>
  <c r="JS63" i="1"/>
  <c r="JP63" i="1"/>
  <c r="IJ63" i="1"/>
  <c r="IH63" i="1"/>
  <c r="IG63" i="1"/>
  <c r="CG63" i="1"/>
  <c r="BC63" i="1"/>
  <c r="BB63" i="1"/>
  <c r="BA63" i="1"/>
  <c r="AZ63" i="1"/>
  <c r="AY63" i="1"/>
  <c r="AX63" i="1"/>
  <c r="AH63" i="1"/>
  <c r="AG63" i="1"/>
  <c r="K63" i="1"/>
  <c r="K64" i="1" s="1"/>
  <c r="J63" i="1"/>
  <c r="J64" i="1" s="1"/>
  <c r="J65" i="1" s="1"/>
  <c r="J66" i="1" s="1"/>
  <c r="J67" i="1" s="1"/>
  <c r="J68" i="1" s="1"/>
  <c r="G63" i="1"/>
  <c r="A63" i="1"/>
  <c r="B64" i="1" s="1"/>
  <c r="AA62" i="1"/>
  <c r="Z62" i="1"/>
  <c r="Y62" i="1"/>
  <c r="A62" i="1"/>
  <c r="A61" i="1"/>
  <c r="AL60" i="1"/>
  <c r="AC60" i="1"/>
  <c r="A60" i="1"/>
  <c r="C59" i="1"/>
  <c r="A59" i="1"/>
  <c r="DW58" i="1"/>
  <c r="DV58" i="1"/>
  <c r="C58" i="1"/>
  <c r="A58" i="1"/>
  <c r="DW57" i="1"/>
  <c r="DV57" i="1"/>
  <c r="C57" i="1"/>
  <c r="A57" i="1"/>
  <c r="DW56" i="1"/>
  <c r="DV56" i="1"/>
  <c r="C56" i="1"/>
  <c r="A56" i="1"/>
  <c r="DW55" i="1"/>
  <c r="DV55" i="1"/>
  <c r="C55" i="1"/>
  <c r="A55" i="1"/>
  <c r="DW54" i="1"/>
  <c r="DV54" i="1"/>
  <c r="CG54" i="1"/>
  <c r="CG55" i="1" s="1"/>
  <c r="CG56" i="1" s="1"/>
  <c r="CG57" i="1" s="1"/>
  <c r="CG58" i="1" s="1"/>
  <c r="CE54" i="1"/>
  <c r="CE55" i="1" s="1"/>
  <c r="CE56" i="1" s="1"/>
  <c r="CE57" i="1" s="1"/>
  <c r="CE58" i="1" s="1"/>
  <c r="CE59" i="1" s="1"/>
  <c r="CC54" i="1"/>
  <c r="CC55" i="1" s="1"/>
  <c r="CC56" i="1" s="1"/>
  <c r="CC57" i="1" s="1"/>
  <c r="CC58" i="1" s="1"/>
  <c r="CC59" i="1" s="1"/>
  <c r="AT54" i="1"/>
  <c r="AT55" i="1" s="1"/>
  <c r="AT56" i="1" s="1"/>
  <c r="AT57" i="1" s="1"/>
  <c r="AT58" i="1" s="1"/>
  <c r="AT59" i="1" s="1"/>
  <c r="AS54" i="1"/>
  <c r="AS55" i="1" s="1"/>
  <c r="AS56" i="1" s="1"/>
  <c r="AS57" i="1" s="1"/>
  <c r="AS58" i="1" s="1"/>
  <c r="AS59" i="1" s="1"/>
  <c r="AR54" i="1"/>
  <c r="AR55" i="1" s="1"/>
  <c r="AR56" i="1" s="1"/>
  <c r="AR57" i="1" s="1"/>
  <c r="AR58" i="1" s="1"/>
  <c r="AR59" i="1" s="1"/>
  <c r="AQ54" i="1"/>
  <c r="AQ55" i="1" s="1"/>
  <c r="AQ56" i="1" s="1"/>
  <c r="AQ57" i="1" s="1"/>
  <c r="AQ58" i="1" s="1"/>
  <c r="AQ59" i="1" s="1"/>
  <c r="AP54" i="1"/>
  <c r="AP55" i="1" s="1"/>
  <c r="AP56" i="1" s="1"/>
  <c r="AP57" i="1" s="1"/>
  <c r="AP58" i="1" s="1"/>
  <c r="AP59" i="1" s="1"/>
  <c r="AO54" i="1"/>
  <c r="AO55" i="1" s="1"/>
  <c r="AO56" i="1" s="1"/>
  <c r="AO57" i="1" s="1"/>
  <c r="AO58" i="1" s="1"/>
  <c r="AO59" i="1" s="1"/>
  <c r="C54" i="1"/>
  <c r="A54" i="1"/>
  <c r="KM53" i="1"/>
  <c r="KM54" i="1" s="1"/>
  <c r="KM55" i="1" s="1"/>
  <c r="KM56" i="1" s="1"/>
  <c r="KM57" i="1" s="1"/>
  <c r="KM58" i="1" s="1"/>
  <c r="KM59" i="1" s="1"/>
  <c r="KL53" i="1"/>
  <c r="KL54" i="1" s="1"/>
  <c r="KL55" i="1" s="1"/>
  <c r="KL56" i="1" s="1"/>
  <c r="KL57" i="1" s="1"/>
  <c r="KL58" i="1" s="1"/>
  <c r="KL59" i="1" s="1"/>
  <c r="KK53" i="1"/>
  <c r="KK54" i="1" s="1"/>
  <c r="KK55" i="1" s="1"/>
  <c r="KK56" i="1" s="1"/>
  <c r="KK57" i="1" s="1"/>
  <c r="KK58" i="1" s="1"/>
  <c r="KK59" i="1" s="1"/>
  <c r="KJ53" i="1"/>
  <c r="KJ54" i="1" s="1"/>
  <c r="KJ55" i="1" s="1"/>
  <c r="KJ56" i="1" s="1"/>
  <c r="KJ57" i="1" s="1"/>
  <c r="KJ58" i="1" s="1"/>
  <c r="KJ59" i="1" s="1"/>
  <c r="KI53" i="1"/>
  <c r="KI54" i="1" s="1"/>
  <c r="KI55" i="1" s="1"/>
  <c r="KI56" i="1" s="1"/>
  <c r="KI57" i="1" s="1"/>
  <c r="KI58" i="1" s="1"/>
  <c r="KI59" i="1" s="1"/>
  <c r="KH53" i="1"/>
  <c r="KH54" i="1" s="1"/>
  <c r="KH55" i="1" s="1"/>
  <c r="KH56" i="1" s="1"/>
  <c r="KH57" i="1" s="1"/>
  <c r="KH58" i="1" s="1"/>
  <c r="KH59" i="1" s="1"/>
  <c r="KG53" i="1"/>
  <c r="KG54" i="1" s="1"/>
  <c r="KG55" i="1" s="1"/>
  <c r="KG56" i="1" s="1"/>
  <c r="KG57" i="1" s="1"/>
  <c r="KG58" i="1" s="1"/>
  <c r="KG59" i="1" s="1"/>
  <c r="KF53" i="1"/>
  <c r="KF54" i="1" s="1"/>
  <c r="DW53" i="1"/>
  <c r="DV53" i="1"/>
  <c r="DU53" i="1"/>
  <c r="AE53" i="1"/>
  <c r="AE54" i="1" s="1"/>
  <c r="AE55" i="1" s="1"/>
  <c r="AE56" i="1" s="1"/>
  <c r="AE57" i="1" s="1"/>
  <c r="AE58" i="1" s="1"/>
  <c r="AD53" i="1"/>
  <c r="AD54" i="1" s="1"/>
  <c r="AD55" i="1" s="1"/>
  <c r="AD56" i="1" s="1"/>
  <c r="AD57" i="1" s="1"/>
  <c r="AD58" i="1" s="1"/>
  <c r="AC53" i="1"/>
  <c r="AC54" i="1" s="1"/>
  <c r="AC55" i="1" s="1"/>
  <c r="AC56" i="1" s="1"/>
  <c r="AC57" i="1" s="1"/>
  <c r="AC58" i="1" s="1"/>
  <c r="AB53" i="1"/>
  <c r="AB54" i="1" s="1"/>
  <c r="AB55" i="1" s="1"/>
  <c r="AB56" i="1" s="1"/>
  <c r="AB57" i="1" s="1"/>
  <c r="AB58" i="1" s="1"/>
  <c r="AA53" i="1"/>
  <c r="AA54" i="1" s="1"/>
  <c r="AA55" i="1" s="1"/>
  <c r="AA56" i="1" s="1"/>
  <c r="AA57" i="1" s="1"/>
  <c r="AA58" i="1" s="1"/>
  <c r="Z53" i="1"/>
  <c r="Z54" i="1" s="1"/>
  <c r="Z55" i="1" s="1"/>
  <c r="Z56" i="1" s="1"/>
  <c r="Z57" i="1" s="1"/>
  <c r="Z58" i="1" s="1"/>
  <c r="Y53" i="1"/>
  <c r="Y54" i="1" s="1"/>
  <c r="Y55" i="1" s="1"/>
  <c r="Y56" i="1" s="1"/>
  <c r="Y57" i="1" s="1"/>
  <c r="Y58" i="1" s="1"/>
  <c r="W53" i="1"/>
  <c r="W54" i="1" s="1"/>
  <c r="W55" i="1" s="1"/>
  <c r="W56" i="1" s="1"/>
  <c r="T53" i="1"/>
  <c r="T54" i="1" s="1"/>
  <c r="T55" i="1" s="1"/>
  <c r="T56" i="1" s="1"/>
  <c r="T57" i="1" s="1"/>
  <c r="T58" i="1" s="1"/>
  <c r="T59" i="1" s="1"/>
  <c r="S53" i="1"/>
  <c r="MD53" i="1" s="1"/>
  <c r="R53" i="1"/>
  <c r="R54" i="1" s="1"/>
  <c r="R55" i="1" s="1"/>
  <c r="R56" i="1" s="1"/>
  <c r="R57" i="1" s="1"/>
  <c r="R58" i="1" s="1"/>
  <c r="R59" i="1" s="1"/>
  <c r="Q53" i="1"/>
  <c r="P53" i="1"/>
  <c r="P54" i="1" s="1"/>
  <c r="P55" i="1" s="1"/>
  <c r="P56" i="1" s="1"/>
  <c r="P57" i="1" s="1"/>
  <c r="P58" i="1" s="1"/>
  <c r="P59" i="1" s="1"/>
  <c r="O53" i="1"/>
  <c r="JV53" i="1" s="1"/>
  <c r="N53" i="1"/>
  <c r="N54" i="1" s="1"/>
  <c r="JU54" i="1" s="1"/>
  <c r="M53" i="1"/>
  <c r="L53" i="1"/>
  <c r="JP53" i="1" s="1"/>
  <c r="I53" i="1"/>
  <c r="I54" i="1" s="1"/>
  <c r="I55" i="1" s="1"/>
  <c r="I56" i="1" s="1"/>
  <c r="I57" i="1" s="1"/>
  <c r="I58" i="1" s="1"/>
  <c r="I59" i="1" s="1"/>
  <c r="H53" i="1"/>
  <c r="H54" i="1" s="1"/>
  <c r="BC54" i="1" s="1"/>
  <c r="C53" i="1"/>
  <c r="A53" i="1"/>
  <c r="ML52" i="1" a="1"/>
  <c r="ML52" i="1" s="1"/>
  <c r="MK52" i="1" a="1"/>
  <c r="MK52" i="1" s="1"/>
  <c r="MJ52" i="1" a="1"/>
  <c r="MJ52" i="1" s="1"/>
  <c r="MI52" i="1" a="1"/>
  <c r="MI52" i="1" s="1"/>
  <c r="MH52" i="1" a="1"/>
  <c r="MH52" i="1" s="1"/>
  <c r="MG52" i="1" a="1"/>
  <c r="MG52" i="1" s="1"/>
  <c r="MF52" i="1" a="1"/>
  <c r="MF52" i="1" s="1"/>
  <c r="ME52" i="1" a="1"/>
  <c r="ME52" i="1" s="1"/>
  <c r="MD52" i="1"/>
  <c r="LZ52" i="1" a="1"/>
  <c r="LZ52" i="1" s="1"/>
  <c r="LY52" i="1" a="1"/>
  <c r="LY52" i="1" s="1"/>
  <c r="LJ52" i="1"/>
  <c r="LD52" i="1"/>
  <c r="LC52" i="1"/>
  <c r="LB52" i="1"/>
  <c r="LA52" i="1"/>
  <c r="KN52" i="1" a="1"/>
  <c r="KN52" i="1" s="1"/>
  <c r="KE52" i="1" a="1"/>
  <c r="KE52" i="1" s="1"/>
  <c r="JW52" i="1"/>
  <c r="JV52" i="1"/>
  <c r="JU52" i="1"/>
  <c r="JT52" i="1"/>
  <c r="JS52" i="1"/>
  <c r="JP52" i="1"/>
  <c r="IJ52" i="1"/>
  <c r="IH52" i="1"/>
  <c r="IG52" i="1"/>
  <c r="CG52" i="1"/>
  <c r="BC52" i="1"/>
  <c r="BB52" i="1"/>
  <c r="BA52" i="1"/>
  <c r="AZ52" i="1"/>
  <c r="AY52" i="1"/>
  <c r="AX52" i="1"/>
  <c r="AH52" i="1"/>
  <c r="AG52" i="1"/>
  <c r="K52" i="1"/>
  <c r="CF52" i="1" s="1"/>
  <c r="AJ52" i="1" s="1"/>
  <c r="J52" i="1"/>
  <c r="J53" i="1" s="1"/>
  <c r="J54" i="1" s="1"/>
  <c r="J55" i="1" s="1"/>
  <c r="J56" i="1" s="1"/>
  <c r="J57" i="1" s="1"/>
  <c r="J58" i="1" s="1"/>
  <c r="J59" i="1" s="1"/>
  <c r="G52" i="1"/>
  <c r="C52" i="1"/>
  <c r="A52" i="1"/>
  <c r="B53" i="1" s="1"/>
  <c r="AA51" i="1"/>
  <c r="Z51" i="1"/>
  <c r="Y51" i="1"/>
  <c r="A51" i="1"/>
  <c r="A50" i="1"/>
  <c r="LP64" i="1" l="1" a="1"/>
  <c r="LP64" i="1" s="1"/>
  <c r="LQ64" i="1" a="1"/>
  <c r="LQ64" i="1" s="1"/>
  <c r="LP53" i="1" a="1"/>
  <c r="LP53" i="1" s="1"/>
  <c r="LQ53" i="1" a="1"/>
  <c r="LQ53" i="1" s="1"/>
  <c r="W231" i="1" a="1"/>
  <c r="W231" i="1" s="1"/>
  <c r="W237" i="1" s="1" a="1"/>
  <c r="W237" i="1" s="1"/>
  <c r="W243" i="1" s="1" a="1"/>
  <c r="W243" i="1" s="1"/>
  <c r="W249" i="1" s="1" a="1"/>
  <c r="W249" i="1" s="1"/>
  <c r="W255" i="1" s="1" a="1"/>
  <c r="W255" i="1" s="1"/>
  <c r="JS209" i="1"/>
  <c r="JU209" i="1"/>
  <c r="JT209" i="1"/>
  <c r="G200" i="1"/>
  <c r="BC204" i="1"/>
  <c r="BB204" i="1"/>
  <c r="CG203" i="1"/>
  <c r="CE204" i="1"/>
  <c r="CG204" i="1" s="1"/>
  <c r="JV204" i="1"/>
  <c r="JW204" i="1"/>
  <c r="JU203" i="1"/>
  <c r="JT203" i="1"/>
  <c r="JS203" i="1"/>
  <c r="N204" i="1" a="1"/>
  <c r="N204" i="1" s="1"/>
  <c r="AZ204" i="1"/>
  <c r="AY204" i="1"/>
  <c r="AX204" i="1"/>
  <c r="BA204" i="1"/>
  <c r="JP203" i="1"/>
  <c r="L204" i="1"/>
  <c r="JP204" i="1" s="1"/>
  <c r="M202" i="1" a="1"/>
  <c r="M202" i="1" s="1"/>
  <c r="D204" i="1"/>
  <c r="BR204" i="1"/>
  <c r="MA64" i="1" a="1"/>
  <c r="MA64" i="1" s="1"/>
  <c r="MB64" i="1" a="1"/>
  <c r="MB64" i="1" s="1"/>
  <c r="MG53" i="1" a="1"/>
  <c r="MG53" i="1" s="1"/>
  <c r="MA53" i="1" a="1"/>
  <c r="MA53" i="1" s="1"/>
  <c r="MB53" i="1" a="1"/>
  <c r="MB53" i="1" s="1"/>
  <c r="EF200" i="1"/>
  <c r="EE200" i="1"/>
  <c r="LB201" i="1"/>
  <c r="LR201" i="1"/>
  <c r="LA201" i="1"/>
  <c r="IJ201" i="1"/>
  <c r="LC201" i="1"/>
  <c r="LN201" i="1"/>
  <c r="LM201" i="1"/>
  <c r="LL201" i="1"/>
  <c r="IH201" i="1"/>
  <c r="E201" i="1" s="1"/>
  <c r="IG201" i="1"/>
  <c r="AH201" i="1"/>
  <c r="AG201" i="1"/>
  <c r="LO201" i="1"/>
  <c r="LD201" i="1"/>
  <c r="AI201" i="1"/>
  <c r="K53" i="1"/>
  <c r="CF53" i="1" s="1"/>
  <c r="AJ53" i="1" s="1"/>
  <c r="IJ53" i="1"/>
  <c r="E53" i="1"/>
  <c r="IG64" i="1"/>
  <c r="G64" i="1"/>
  <c r="CJ52" i="1"/>
  <c r="CJ63" i="1"/>
  <c r="AI63" i="1"/>
  <c r="KW63" i="1" s="1"/>
  <c r="CF63" i="1"/>
  <c r="AJ63" i="1" s="1"/>
  <c r="D63" i="1"/>
  <c r="CF64" i="1"/>
  <c r="CJ64" i="1"/>
  <c r="CJ65" i="1" s="1"/>
  <c r="CJ66" i="1" s="1"/>
  <c r="CJ67" i="1" s="1"/>
  <c r="IH64" i="1"/>
  <c r="JT64" i="1"/>
  <c r="JS53" i="1"/>
  <c r="H65" i="1"/>
  <c r="AZ65" i="1" s="1"/>
  <c r="AG64" i="1"/>
  <c r="AH64" i="1"/>
  <c r="AX64" i="1"/>
  <c r="AZ64" i="1"/>
  <c r="BA64" i="1"/>
  <c r="LD64" i="1"/>
  <c r="BC64" i="1"/>
  <c r="AI64" i="1"/>
  <c r="D64" i="1"/>
  <c r="K65" i="1"/>
  <c r="LO64" i="1"/>
  <c r="LG64" i="1"/>
  <c r="KY64" i="1"/>
  <c r="KQ64" i="1"/>
  <c r="KC64" i="1"/>
  <c r="LM64" i="1"/>
  <c r="LE64" i="1"/>
  <c r="KO64" i="1"/>
  <c r="KA64" i="1"/>
  <c r="LK64" i="1"/>
  <c r="KU64" i="1"/>
  <c r="LJ64" i="1"/>
  <c r="KT64" i="1"/>
  <c r="JX64" i="1"/>
  <c r="B65" i="1"/>
  <c r="LI64" i="1"/>
  <c r="KS64" i="1"/>
  <c r="LL64" i="1"/>
  <c r="KP64" i="1"/>
  <c r="LH64" i="1"/>
  <c r="LF64" i="1"/>
  <c r="KD64" i="1"/>
  <c r="KB64" i="1"/>
  <c r="KZ64" i="1"/>
  <c r="JZ64" i="1"/>
  <c r="KR64" i="1"/>
  <c r="KX64" i="1"/>
  <c r="JY64" i="1"/>
  <c r="LN64" i="1"/>
  <c r="KV64" i="1"/>
  <c r="CI64" i="1"/>
  <c r="AX53" i="1"/>
  <c r="JT53" i="1"/>
  <c r="MD65" i="1"/>
  <c r="AY53" i="1"/>
  <c r="JU53" i="1"/>
  <c r="JP65" i="1"/>
  <c r="AH53" i="1"/>
  <c r="BA53" i="1"/>
  <c r="KE53" i="1" a="1"/>
  <c r="KE53" i="1" s="1"/>
  <c r="W66" i="1"/>
  <c r="ME53" i="1" a="1"/>
  <c r="ME53" i="1" s="1"/>
  <c r="JU64" i="1"/>
  <c r="JS64" i="1"/>
  <c r="MI53" i="1" a="1"/>
  <c r="MI53" i="1" s="1"/>
  <c r="O65" i="1"/>
  <c r="JW64" i="1"/>
  <c r="MD64" i="1"/>
  <c r="AY54" i="1"/>
  <c r="AZ54" i="1"/>
  <c r="Q65" i="1"/>
  <c r="MJ64" i="1" a="1"/>
  <c r="MJ64" i="1" s="1"/>
  <c r="MF64" i="1" a="1"/>
  <c r="MF64" i="1" s="1"/>
  <c r="LY64" i="1" a="1"/>
  <c r="LY64" i="1" s="1"/>
  <c r="MI64" i="1" a="1"/>
  <c r="MI64" i="1" s="1"/>
  <c r="ME64" i="1" a="1"/>
  <c r="ME64" i="1" s="1"/>
  <c r="ML64" i="1" a="1"/>
  <c r="ML64" i="1" s="1"/>
  <c r="MH64" i="1" a="1"/>
  <c r="MH64" i="1" s="1"/>
  <c r="MK64" i="1" a="1"/>
  <c r="MK64" i="1" s="1"/>
  <c r="MG64" i="1" a="1"/>
  <c r="MG64" i="1" s="1"/>
  <c r="LZ64" i="1" a="1"/>
  <c r="LZ64" i="1" s="1"/>
  <c r="JP64" i="1"/>
  <c r="N65" i="1"/>
  <c r="KE64" i="1" a="1"/>
  <c r="KE64" i="1" s="1"/>
  <c r="LA64" i="1"/>
  <c r="AY64" i="1"/>
  <c r="IJ64" i="1"/>
  <c r="LB64" i="1"/>
  <c r="KE65" i="1" a="1"/>
  <c r="KE65" i="1" s="1"/>
  <c r="LC64" i="1"/>
  <c r="M65" i="1"/>
  <c r="LH53" i="1"/>
  <c r="KZ53" i="1"/>
  <c r="KR53" i="1"/>
  <c r="KD53" i="1"/>
  <c r="LO53" i="1"/>
  <c r="LG53" i="1"/>
  <c r="KY53" i="1"/>
  <c r="KQ53" i="1"/>
  <c r="LL53" i="1"/>
  <c r="KV53" i="1"/>
  <c r="LK53" i="1"/>
  <c r="KU53" i="1"/>
  <c r="KB53" i="1"/>
  <c r="LM53" i="1"/>
  <c r="KX53" i="1"/>
  <c r="LN53" i="1"/>
  <c r="L54" i="1"/>
  <c r="IH53" i="1"/>
  <c r="LD53" i="1"/>
  <c r="M54" i="1"/>
  <c r="LC53" i="1"/>
  <c r="LA53" i="1"/>
  <c r="O54" i="1"/>
  <c r="KC53" i="1"/>
  <c r="JS54" i="1"/>
  <c r="N55" i="1"/>
  <c r="AG53" i="1"/>
  <c r="AZ53" i="1"/>
  <c r="JW53" i="1"/>
  <c r="LB53" i="1"/>
  <c r="S54" i="1"/>
  <c r="KE54" i="1" a="1"/>
  <c r="KE54" i="1" s="1"/>
  <c r="AX54" i="1"/>
  <c r="BB54" i="1"/>
  <c r="BA54" i="1"/>
  <c r="BB53" i="1"/>
  <c r="JY53" i="1"/>
  <c r="KP53" i="1"/>
  <c r="LF53" i="1"/>
  <c r="B54" i="1"/>
  <c r="KO53" i="1"/>
  <c r="Q54" i="1"/>
  <c r="MJ53" i="1" a="1"/>
  <c r="MJ53" i="1" s="1"/>
  <c r="MF53" i="1" a="1"/>
  <c r="MF53" i="1" s="1"/>
  <c r="LY53" i="1" a="1"/>
  <c r="LY53" i="1" s="1"/>
  <c r="ML53" i="1" a="1"/>
  <c r="ML53" i="1" s="1"/>
  <c r="MH53" i="1" a="1"/>
  <c r="MH53" i="1" s="1"/>
  <c r="BC53" i="1"/>
  <c r="CI53" i="1"/>
  <c r="IG53" i="1"/>
  <c r="JZ53" i="1"/>
  <c r="KS53" i="1"/>
  <c r="LI53" i="1"/>
  <c r="LZ53" i="1" a="1"/>
  <c r="LZ53" i="1" s="1"/>
  <c r="MK53" i="1" a="1"/>
  <c r="MK53" i="1" s="1"/>
  <c r="H55" i="1"/>
  <c r="KF55" i="1"/>
  <c r="JX53" i="1"/>
  <c r="LE53" i="1"/>
  <c r="W57" i="1"/>
  <c r="D52" i="1"/>
  <c r="AI52" i="1"/>
  <c r="KA53" i="1"/>
  <c r="KT53" i="1"/>
  <c r="LJ53" i="1"/>
  <c r="JT54" i="1"/>
  <c r="CJ68" i="1" l="1"/>
  <c r="AJ82" i="1"/>
  <c r="W261" i="1" a="1"/>
  <c r="W261" i="1" s="1"/>
  <c r="LS261" i="1" s="1"/>
  <c r="W265" i="1" a="1"/>
  <c r="W265" i="1" s="1"/>
  <c r="W271" i="1" s="1" a="1"/>
  <c r="W271" i="1" s="1"/>
  <c r="W277" i="1" s="1" a="1"/>
  <c r="W277" i="1" s="1"/>
  <c r="LP65" i="1" a="1"/>
  <c r="LP65" i="1" s="1"/>
  <c r="LQ65" i="1" a="1"/>
  <c r="LQ65" i="1" s="1"/>
  <c r="LP54" i="1" a="1"/>
  <c r="LP54" i="1" s="1"/>
  <c r="LQ54" i="1" a="1"/>
  <c r="LQ54" i="1" s="1"/>
  <c r="JU210" i="1"/>
  <c r="JT210" i="1"/>
  <c r="JS210" i="1"/>
  <c r="AJ64" i="1"/>
  <c r="CF65" i="1"/>
  <c r="AJ65" i="1" s="1"/>
  <c r="G201" i="1"/>
  <c r="JU204" i="1"/>
  <c r="JT204" i="1"/>
  <c r="JS204" i="1"/>
  <c r="LO202" i="1"/>
  <c r="IH202" i="1"/>
  <c r="E202" i="1" s="1"/>
  <c r="M203" i="1" a="1"/>
  <c r="M203" i="1" s="1"/>
  <c r="LN202" i="1"/>
  <c r="IG202" i="1"/>
  <c r="LL202" i="1"/>
  <c r="LD202" i="1"/>
  <c r="AG202" i="1"/>
  <c r="LR202" i="1"/>
  <c r="LC202" i="1"/>
  <c r="LM202" i="1"/>
  <c r="LA202" i="1"/>
  <c r="IJ202" i="1"/>
  <c r="AH202" i="1"/>
  <c r="LB202" i="1"/>
  <c r="AI202" i="1"/>
  <c r="MA65" i="1" a="1"/>
  <c r="MA65" i="1" s="1"/>
  <c r="MB65" i="1" a="1"/>
  <c r="MB65" i="1" s="1"/>
  <c r="MA54" i="1" a="1"/>
  <c r="MA54" i="1" s="1"/>
  <c r="MB54" i="1" a="1"/>
  <c r="MB54" i="1" s="1"/>
  <c r="K54" i="1"/>
  <c r="AI54" i="1" s="1"/>
  <c r="AI53" i="1"/>
  <c r="D53" i="1"/>
  <c r="CJ53" i="1"/>
  <c r="CJ54" i="1" s="1"/>
  <c r="CJ55" i="1" s="1"/>
  <c r="CJ56" i="1" s="1"/>
  <c r="CJ57" i="1" s="1"/>
  <c r="CJ58" i="1" s="1"/>
  <c r="CJ59" i="1" s="1"/>
  <c r="EF201" i="1"/>
  <c r="EE201" i="1"/>
  <c r="E54" i="1"/>
  <c r="AY65" i="1"/>
  <c r="BA65" i="1"/>
  <c r="BB65" i="1"/>
  <c r="BC65" i="1"/>
  <c r="AX65" i="1"/>
  <c r="JU65" i="1"/>
  <c r="JT65" i="1"/>
  <c r="JS65" i="1"/>
  <c r="S66" i="1"/>
  <c r="KF66" i="1"/>
  <c r="MK65" i="1" a="1"/>
  <c r="MK65" i="1" s="1"/>
  <c r="MG65" i="1" a="1"/>
  <c r="MG65" i="1" s="1"/>
  <c r="LZ65" i="1" a="1"/>
  <c r="LZ65" i="1" s="1"/>
  <c r="MJ65" i="1" a="1"/>
  <c r="MJ65" i="1" s="1"/>
  <c r="MF65" i="1" a="1"/>
  <c r="MF65" i="1" s="1"/>
  <c r="LY65" i="1" a="1"/>
  <c r="LY65" i="1" s="1"/>
  <c r="MI65" i="1" a="1"/>
  <c r="MI65" i="1" s="1"/>
  <c r="ME65" i="1" a="1"/>
  <c r="ME65" i="1" s="1"/>
  <c r="ML65" i="1" a="1"/>
  <c r="ML65" i="1" s="1"/>
  <c r="MH65" i="1" a="1"/>
  <c r="MH65" i="1" s="1"/>
  <c r="L66" i="1"/>
  <c r="D65" i="1"/>
  <c r="AI65" i="1"/>
  <c r="LA65" i="1"/>
  <c r="IG65" i="1"/>
  <c r="LD65" i="1"/>
  <c r="LC65" i="1"/>
  <c r="AH65" i="1"/>
  <c r="IJ65" i="1"/>
  <c r="AG65" i="1"/>
  <c r="IH65" i="1"/>
  <c r="LB65" i="1"/>
  <c r="LI65" i="1"/>
  <c r="KS65" i="1"/>
  <c r="LO65" i="1"/>
  <c r="LG65" i="1"/>
  <c r="KY65" i="1"/>
  <c r="KQ65" i="1"/>
  <c r="KC65" i="1"/>
  <c r="LM65" i="1"/>
  <c r="LE65" i="1"/>
  <c r="LL65" i="1"/>
  <c r="KV65" i="1"/>
  <c r="JZ65" i="1"/>
  <c r="LK65" i="1"/>
  <c r="KU65" i="1"/>
  <c r="JY65" i="1"/>
  <c r="KZ65" i="1"/>
  <c r="KT65" i="1"/>
  <c r="LJ65" i="1"/>
  <c r="KP65" i="1"/>
  <c r="KB65" i="1"/>
  <c r="LH65" i="1"/>
  <c r="KO65" i="1"/>
  <c r="KA65" i="1"/>
  <c r="LF65" i="1"/>
  <c r="JX65" i="1"/>
  <c r="KX65" i="1"/>
  <c r="KR65" i="1"/>
  <c r="KD65" i="1"/>
  <c r="CI65" i="1"/>
  <c r="LN65" i="1"/>
  <c r="JW65" i="1"/>
  <c r="JV65" i="1"/>
  <c r="KN64" i="1" a="1"/>
  <c r="KN64" i="1" s="1"/>
  <c r="KW64" i="1"/>
  <c r="W67" i="1"/>
  <c r="W58" i="1"/>
  <c r="LD54" i="1"/>
  <c r="M55" i="1"/>
  <c r="LC54" i="1"/>
  <c r="LA54" i="1"/>
  <c r="AG54" i="1"/>
  <c r="IH54" i="1"/>
  <c r="LB54" i="1"/>
  <c r="IJ54" i="1"/>
  <c r="IG54" i="1"/>
  <c r="AH54" i="1"/>
  <c r="KN53" i="1" a="1"/>
  <c r="KN53" i="1" s="1"/>
  <c r="O55" i="1"/>
  <c r="JW54" i="1"/>
  <c r="JV54" i="1"/>
  <c r="JT55" i="1"/>
  <c r="JS55" i="1"/>
  <c r="N56" i="1"/>
  <c r="JU55" i="1"/>
  <c r="MI54" i="1" a="1"/>
  <c r="MI54" i="1" s="1"/>
  <c r="ME54" i="1" a="1"/>
  <c r="ME54" i="1" s="1"/>
  <c r="ML54" i="1" a="1"/>
  <c r="ML54" i="1" s="1"/>
  <c r="MH54" i="1" a="1"/>
  <c r="MH54" i="1" s="1"/>
  <c r="MK54" i="1" a="1"/>
  <c r="MK54" i="1" s="1"/>
  <c r="MG54" i="1" a="1"/>
  <c r="MG54" i="1" s="1"/>
  <c r="LZ54" i="1" a="1"/>
  <c r="LZ54" i="1" s="1"/>
  <c r="MF54" i="1" a="1"/>
  <c r="MF54" i="1" s="1"/>
  <c r="LY54" i="1" a="1"/>
  <c r="LY54" i="1" s="1"/>
  <c r="MJ54" i="1" a="1"/>
  <c r="MJ54" i="1" s="1"/>
  <c r="Q55" i="1"/>
  <c r="MD54" i="1"/>
  <c r="S55" i="1"/>
  <c r="BC55" i="1"/>
  <c r="BB55" i="1"/>
  <c r="H56" i="1"/>
  <c r="BA55" i="1"/>
  <c r="AZ55" i="1"/>
  <c r="AY55" i="1"/>
  <c r="AX55" i="1"/>
  <c r="G53" i="1"/>
  <c r="JP54" i="1"/>
  <c r="L55" i="1"/>
  <c r="KW52" i="1"/>
  <c r="LM54" i="1"/>
  <c r="LE54" i="1"/>
  <c r="KO54" i="1"/>
  <c r="KA54" i="1"/>
  <c r="CI54" i="1"/>
  <c r="LL54" i="1"/>
  <c r="KV54" i="1"/>
  <c r="JZ54" i="1"/>
  <c r="LK54" i="1"/>
  <c r="KU54" i="1"/>
  <c r="JY54" i="1"/>
  <c r="B55" i="1"/>
  <c r="LI54" i="1"/>
  <c r="KS54" i="1"/>
  <c r="LH54" i="1"/>
  <c r="KZ54" i="1"/>
  <c r="KR54" i="1"/>
  <c r="KD54" i="1"/>
  <c r="LJ54" i="1"/>
  <c r="KP54" i="1"/>
  <c r="LG54" i="1"/>
  <c r="KY54" i="1"/>
  <c r="LF54" i="1"/>
  <c r="KX54" i="1"/>
  <c r="KC54" i="1"/>
  <c r="LO54" i="1"/>
  <c r="KT54" i="1"/>
  <c r="KB54" i="1"/>
  <c r="LN54" i="1"/>
  <c r="KQ54" i="1"/>
  <c r="JX54" i="1"/>
  <c r="KF56" i="1"/>
  <c r="KE55" i="1" a="1"/>
  <c r="KE55" i="1" s="1"/>
  <c r="LP55" i="1" l="1" a="1"/>
  <c r="LP55" i="1" s="1"/>
  <c r="LQ55" i="1" a="1"/>
  <c r="LQ55" i="1" s="1"/>
  <c r="LM209" i="1"/>
  <c r="LL209" i="1"/>
  <c r="LD209" i="1"/>
  <c r="LC209" i="1"/>
  <c r="LB209" i="1"/>
  <c r="LR209" i="1"/>
  <c r="LA209" i="1"/>
  <c r="IH209" i="1"/>
  <c r="G209" i="1" s="1"/>
  <c r="IG209" i="1"/>
  <c r="AH209" i="1"/>
  <c r="AG209" i="1"/>
  <c r="LO209" i="1"/>
  <c r="LN209" i="1"/>
  <c r="IJ209" i="1"/>
  <c r="AI209" i="1"/>
  <c r="G202" i="1"/>
  <c r="K55" i="1"/>
  <c r="K56" i="1" s="1"/>
  <c r="D54" i="1"/>
  <c r="KW53" i="1"/>
  <c r="LO203" i="1"/>
  <c r="IH203" i="1"/>
  <c r="M204" i="1" a="1"/>
  <c r="M204" i="1" s="1"/>
  <c r="LN203" i="1"/>
  <c r="IG203" i="1"/>
  <c r="LL203" i="1"/>
  <c r="LD203" i="1"/>
  <c r="LR203" i="1"/>
  <c r="LC203" i="1"/>
  <c r="LM203" i="1"/>
  <c r="LA203" i="1"/>
  <c r="IJ203" i="1"/>
  <c r="LB203" i="1"/>
  <c r="AH203" i="1"/>
  <c r="AG203" i="1"/>
  <c r="AI203" i="1"/>
  <c r="EF202" i="1"/>
  <c r="EE202" i="1"/>
  <c r="CF54" i="1"/>
  <c r="AJ54" i="1" s="1"/>
  <c r="MB55" i="1" a="1"/>
  <c r="MB55" i="1" s="1"/>
  <c r="MA55" i="1" a="1"/>
  <c r="MA55" i="1" s="1"/>
  <c r="E55" i="1"/>
  <c r="KN65" i="1" a="1"/>
  <c r="KN65" i="1" s="1"/>
  <c r="H66" i="1"/>
  <c r="S67" i="1"/>
  <c r="MD66" i="1"/>
  <c r="M66" i="1"/>
  <c r="Q66" i="1"/>
  <c r="G65" i="1"/>
  <c r="B66" i="1"/>
  <c r="KW65" i="1"/>
  <c r="KF67" i="1"/>
  <c r="KE66" i="1" a="1"/>
  <c r="KE66" i="1" s="1"/>
  <c r="JP66" i="1"/>
  <c r="L67" i="1"/>
  <c r="N66" i="1"/>
  <c r="O66" i="1"/>
  <c r="K66" i="1"/>
  <c r="L56" i="1"/>
  <c r="JP55" i="1"/>
  <c r="AZ56" i="1"/>
  <c r="AY56" i="1"/>
  <c r="H57" i="1"/>
  <c r="AX56" i="1"/>
  <c r="BC56" i="1"/>
  <c r="BB56" i="1"/>
  <c r="BA56" i="1"/>
  <c r="KW54" i="1"/>
  <c r="MK55" i="1" a="1"/>
  <c r="MK55" i="1" s="1"/>
  <c r="MG55" i="1" a="1"/>
  <c r="MG55" i="1" s="1"/>
  <c r="LZ55" i="1" a="1"/>
  <c r="LZ55" i="1" s="1"/>
  <c r="MI55" i="1" a="1"/>
  <c r="MI55" i="1" s="1"/>
  <c r="ME55" i="1" a="1"/>
  <c r="ME55" i="1" s="1"/>
  <c r="LY55" i="1" a="1"/>
  <c r="LY55" i="1" s="1"/>
  <c r="Q56" i="1"/>
  <c r="MJ55" i="1" a="1"/>
  <c r="MJ55" i="1" s="1"/>
  <c r="ML55" i="1" a="1"/>
  <c r="ML55" i="1" s="1"/>
  <c r="MH55" i="1" a="1"/>
  <c r="MH55" i="1" s="1"/>
  <c r="MF55" i="1" a="1"/>
  <c r="MF55" i="1" s="1"/>
  <c r="LB55" i="1"/>
  <c r="IJ55" i="1"/>
  <c r="LA55" i="1"/>
  <c r="IH55" i="1"/>
  <c r="AH55" i="1"/>
  <c r="LD55" i="1"/>
  <c r="AG55" i="1"/>
  <c r="LC55" i="1"/>
  <c r="IG55" i="1"/>
  <c r="M56" i="1"/>
  <c r="LJ55" i="1"/>
  <c r="KT55" i="1"/>
  <c r="JX55" i="1"/>
  <c r="B56" i="1"/>
  <c r="LI55" i="1"/>
  <c r="KS55" i="1"/>
  <c r="LH55" i="1"/>
  <c r="KZ55" i="1"/>
  <c r="KR55" i="1"/>
  <c r="KD55" i="1"/>
  <c r="LN55" i="1"/>
  <c r="LF55" i="1"/>
  <c r="KX55" i="1"/>
  <c r="KP55" i="1"/>
  <c r="KB55" i="1"/>
  <c r="LM55" i="1"/>
  <c r="LE55" i="1"/>
  <c r="KO55" i="1"/>
  <c r="KA55" i="1"/>
  <c r="CI55" i="1"/>
  <c r="LG55" i="1"/>
  <c r="KV55" i="1"/>
  <c r="KC55" i="1"/>
  <c r="LO55" i="1"/>
  <c r="KU55" i="1"/>
  <c r="JZ55" i="1"/>
  <c r="KQ55" i="1"/>
  <c r="JY55" i="1"/>
  <c r="LL55" i="1"/>
  <c r="LK55" i="1"/>
  <c r="KY55" i="1"/>
  <c r="JW55" i="1"/>
  <c r="JV55" i="1"/>
  <c r="O56" i="1"/>
  <c r="KE56" i="1" a="1"/>
  <c r="KE56" i="1" s="1"/>
  <c r="KF57" i="1"/>
  <c r="S56" i="1"/>
  <c r="MD55" i="1"/>
  <c r="JS56" i="1"/>
  <c r="N57" i="1"/>
  <c r="JU56" i="1"/>
  <c r="JT56" i="1"/>
  <c r="KN54" i="1" a="1"/>
  <c r="KN54" i="1" s="1"/>
  <c r="CF55" i="1"/>
  <c r="AJ55" i="1" s="1"/>
  <c r="G54" i="1"/>
  <c r="W59" i="1"/>
  <c r="LP56" i="1" l="1" a="1"/>
  <c r="LP56" i="1" s="1"/>
  <c r="LQ56" i="1" a="1"/>
  <c r="LQ56" i="1" s="1"/>
  <c r="LP66" i="1" a="1"/>
  <c r="LP66" i="1" s="1"/>
  <c r="LQ66" i="1" a="1"/>
  <c r="LQ66" i="1" s="1"/>
  <c r="LN210" i="1"/>
  <c r="LA210" i="1"/>
  <c r="IH210" i="1"/>
  <c r="G210" i="1" s="1"/>
  <c r="IG210" i="1"/>
  <c r="LR210" i="1"/>
  <c r="LO210" i="1"/>
  <c r="LM210" i="1"/>
  <c r="LD210" i="1"/>
  <c r="AH210" i="1"/>
  <c r="LL210" i="1"/>
  <c r="LC210" i="1"/>
  <c r="IJ210" i="1"/>
  <c r="AG210" i="1"/>
  <c r="LB210" i="1"/>
  <c r="AI210" i="1"/>
  <c r="EE209" i="1"/>
  <c r="EF209" i="1"/>
  <c r="E203" i="1"/>
  <c r="G203" i="1" s="1"/>
  <c r="AI55" i="1"/>
  <c r="D55" i="1"/>
  <c r="EF203" i="1"/>
  <c r="EE203" i="1"/>
  <c r="LO204" i="1"/>
  <c r="IH204" i="1"/>
  <c r="E204" i="1" s="1"/>
  <c r="G204" i="1" s="1"/>
  <c r="LN204" i="1"/>
  <c r="LM204" i="1"/>
  <c r="IG204" i="1"/>
  <c r="LD204" i="1"/>
  <c r="LB204" i="1"/>
  <c r="AH204" i="1"/>
  <c r="LA204" i="1"/>
  <c r="AG204" i="1"/>
  <c r="LR204" i="1"/>
  <c r="LL204" i="1"/>
  <c r="IJ204" i="1"/>
  <c r="LC204" i="1"/>
  <c r="AI204" i="1"/>
  <c r="MA66" i="1" a="1"/>
  <c r="MA66" i="1" s="1"/>
  <c r="MB66" i="1" a="1"/>
  <c r="MB66" i="1" s="1"/>
  <c r="MA56" i="1" a="1"/>
  <c r="MA56" i="1" s="1"/>
  <c r="MB56" i="1" a="1"/>
  <c r="MB56" i="1" s="1"/>
  <c r="E56" i="1"/>
  <c r="AZ66" i="1"/>
  <c r="AX66" i="1"/>
  <c r="AY66" i="1"/>
  <c r="H67" i="1"/>
  <c r="BC66" i="1"/>
  <c r="BB66" i="1"/>
  <c r="BA66" i="1"/>
  <c r="B67" i="1"/>
  <c r="LI66" i="1"/>
  <c r="KS66" i="1"/>
  <c r="LO66" i="1"/>
  <c r="LG66" i="1"/>
  <c r="KY66" i="1"/>
  <c r="KQ66" i="1"/>
  <c r="KC66" i="1"/>
  <c r="LL66" i="1"/>
  <c r="KV66" i="1"/>
  <c r="JZ66" i="1"/>
  <c r="LK66" i="1"/>
  <c r="KU66" i="1"/>
  <c r="KA66" i="1"/>
  <c r="LN66" i="1"/>
  <c r="KX66" i="1"/>
  <c r="JX66" i="1"/>
  <c r="LJ66" i="1"/>
  <c r="KT66" i="1"/>
  <c r="LH66" i="1"/>
  <c r="KR66" i="1"/>
  <c r="LF66" i="1"/>
  <c r="KP66" i="1"/>
  <c r="KD66" i="1"/>
  <c r="KB66" i="1"/>
  <c r="CI66" i="1"/>
  <c r="LE66" i="1"/>
  <c r="KO66" i="1"/>
  <c r="KZ66" i="1"/>
  <c r="JY66" i="1"/>
  <c r="LM66" i="1"/>
  <c r="CF66" i="1"/>
  <c r="AJ66" i="1" s="1"/>
  <c r="LA66" i="1"/>
  <c r="IG66" i="1"/>
  <c r="LD66" i="1"/>
  <c r="M67" i="1"/>
  <c r="LC66" i="1"/>
  <c r="LB66" i="1"/>
  <c r="IH66" i="1"/>
  <c r="AH66" i="1"/>
  <c r="AG66" i="1"/>
  <c r="IJ66" i="1"/>
  <c r="W68" i="1"/>
  <c r="MK66" i="1" a="1"/>
  <c r="MK66" i="1" s="1"/>
  <c r="MG66" i="1" a="1"/>
  <c r="MG66" i="1" s="1"/>
  <c r="LZ66" i="1" a="1"/>
  <c r="LZ66" i="1" s="1"/>
  <c r="Q67" i="1"/>
  <c r="MJ66" i="1" a="1"/>
  <c r="MJ66" i="1" s="1"/>
  <c r="MF66" i="1" a="1"/>
  <c r="MF66" i="1" s="1"/>
  <c r="LY66" i="1" a="1"/>
  <c r="LY66" i="1" s="1"/>
  <c r="MI66" i="1" a="1"/>
  <c r="MI66" i="1" s="1"/>
  <c r="ML66" i="1" a="1"/>
  <c r="ML66" i="1" s="1"/>
  <c r="MH66" i="1" a="1"/>
  <c r="MH66" i="1" s="1"/>
  <c r="ME66" i="1" a="1"/>
  <c r="ME66" i="1" s="1"/>
  <c r="JP67" i="1"/>
  <c r="K67" i="1"/>
  <c r="D66" i="1"/>
  <c r="AI66" i="1"/>
  <c r="JW66" i="1"/>
  <c r="O67" i="1"/>
  <c r="JV66" i="1"/>
  <c r="JU66" i="1"/>
  <c r="N67" i="1"/>
  <c r="JT66" i="1"/>
  <c r="JS66" i="1"/>
  <c r="KE67" i="1" a="1"/>
  <c r="KE67" i="1" s="1"/>
  <c r="MD67" i="1"/>
  <c r="BC57" i="1"/>
  <c r="H58" i="1"/>
  <c r="BB57" i="1"/>
  <c r="BA57" i="1"/>
  <c r="AY57" i="1"/>
  <c r="AX57" i="1"/>
  <c r="AZ57" i="1"/>
  <c r="CF56" i="1"/>
  <c r="AJ56" i="1" s="1"/>
  <c r="G55" i="1"/>
  <c r="MD56" i="1"/>
  <c r="S57" i="1"/>
  <c r="KN55" i="1" a="1"/>
  <c r="KN55" i="1" s="1"/>
  <c r="LD56" i="1"/>
  <c r="M57" i="1"/>
  <c r="LC56" i="1"/>
  <c r="LA56" i="1"/>
  <c r="IH56" i="1"/>
  <c r="AH56" i="1"/>
  <c r="LB56" i="1"/>
  <c r="IG56" i="1"/>
  <c r="AG56" i="1"/>
  <c r="IJ56" i="1"/>
  <c r="JP56" i="1"/>
  <c r="L57" i="1"/>
  <c r="KF58" i="1"/>
  <c r="KE57" i="1" a="1"/>
  <c r="KE57" i="1" s="1"/>
  <c r="O57" i="1"/>
  <c r="JW56" i="1"/>
  <c r="JV56" i="1"/>
  <c r="LM56" i="1"/>
  <c r="LE56" i="1"/>
  <c r="KO56" i="1"/>
  <c r="KA56" i="1"/>
  <c r="CI56" i="1"/>
  <c r="LL56" i="1"/>
  <c r="KV56" i="1"/>
  <c r="JZ56" i="1"/>
  <c r="LK56" i="1"/>
  <c r="KU56" i="1"/>
  <c r="JY56" i="1"/>
  <c r="B57" i="1"/>
  <c r="LI56" i="1"/>
  <c r="KS56" i="1"/>
  <c r="LH56" i="1"/>
  <c r="KZ56" i="1"/>
  <c r="KR56" i="1"/>
  <c r="KD56" i="1"/>
  <c r="LJ56" i="1"/>
  <c r="KP56" i="1"/>
  <c r="LG56" i="1"/>
  <c r="LF56" i="1"/>
  <c r="KY56" i="1"/>
  <c r="KX56" i="1"/>
  <c r="KC56" i="1"/>
  <c r="KB56" i="1"/>
  <c r="JX56" i="1"/>
  <c r="LO56" i="1"/>
  <c r="KT56" i="1"/>
  <c r="KQ56" i="1"/>
  <c r="LN56" i="1"/>
  <c r="MI56" i="1" a="1"/>
  <c r="MI56" i="1" s="1"/>
  <c r="ME56" i="1" a="1"/>
  <c r="ME56" i="1" s="1"/>
  <c r="ML56" i="1" a="1"/>
  <c r="ML56" i="1" s="1"/>
  <c r="MH56" i="1" a="1"/>
  <c r="MH56" i="1" s="1"/>
  <c r="MK56" i="1" a="1"/>
  <c r="MK56" i="1" s="1"/>
  <c r="MG56" i="1" a="1"/>
  <c r="MG56" i="1" s="1"/>
  <c r="LZ56" i="1" a="1"/>
  <c r="LZ56" i="1" s="1"/>
  <c r="MF56" i="1" a="1"/>
  <c r="MF56" i="1" s="1"/>
  <c r="MJ56" i="1" a="1"/>
  <c r="MJ56" i="1" s="1"/>
  <c r="LY56" i="1" a="1"/>
  <c r="LY56" i="1" s="1"/>
  <c r="Q57" i="1"/>
  <c r="JU57" i="1"/>
  <c r="JS57" i="1"/>
  <c r="N58" i="1"/>
  <c r="JT57" i="1"/>
  <c r="K57" i="1"/>
  <c r="AI56" i="1"/>
  <c r="D56" i="1"/>
  <c r="LP67" i="1" l="1" a="1"/>
  <c r="LP67" i="1" s="1"/>
  <c r="LQ67" i="1" a="1"/>
  <c r="LQ67" i="1" s="1"/>
  <c r="LP57" i="1" a="1"/>
  <c r="LP57" i="1" s="1"/>
  <c r="LQ57" i="1" a="1"/>
  <c r="LQ57" i="1" s="1"/>
  <c r="EF210" i="1"/>
  <c r="EE210" i="1"/>
  <c r="KW55" i="1"/>
  <c r="EF204" i="1"/>
  <c r="EE204" i="1"/>
  <c r="MA67" i="1" a="1"/>
  <c r="MA67" i="1" s="1"/>
  <c r="MB67" i="1" a="1"/>
  <c r="MB67" i="1" s="1"/>
  <c r="MA57" i="1" a="1"/>
  <c r="MA57" i="1" s="1"/>
  <c r="MB57" i="1" a="1"/>
  <c r="MB57" i="1" s="1"/>
  <c r="E57" i="1"/>
  <c r="AZ67" i="1"/>
  <c r="AY67" i="1"/>
  <c r="AX67" i="1"/>
  <c r="BC67" i="1"/>
  <c r="BB67" i="1"/>
  <c r="BA67" i="1"/>
  <c r="JW67" i="1"/>
  <c r="JV67" i="1"/>
  <c r="KN66" i="1" a="1"/>
  <c r="KN66" i="1" s="1"/>
  <c r="KW66" i="1"/>
  <c r="L68" i="1"/>
  <c r="JP68" i="1" s="1"/>
  <c r="S68" i="1"/>
  <c r="MD68" i="1" s="1"/>
  <c r="D67" i="1"/>
  <c r="AI67" i="1"/>
  <c r="JS67" i="1"/>
  <c r="JU67" i="1"/>
  <c r="JT67" i="1"/>
  <c r="KF68" i="1"/>
  <c r="KE68" i="1" s="1" a="1"/>
  <c r="KE68" i="1" s="1"/>
  <c r="LD67" i="1"/>
  <c r="LC67" i="1"/>
  <c r="LB67" i="1"/>
  <c r="IJ67" i="1"/>
  <c r="LA67" i="1"/>
  <c r="AH67" i="1"/>
  <c r="IH67" i="1"/>
  <c r="AG67" i="1"/>
  <c r="IG67" i="1"/>
  <c r="MI67" i="1" a="1"/>
  <c r="MI67" i="1" s="1"/>
  <c r="ME67" i="1" a="1"/>
  <c r="ME67" i="1" s="1"/>
  <c r="ML67" i="1" a="1"/>
  <c r="ML67" i="1" s="1"/>
  <c r="MH67" i="1" a="1"/>
  <c r="MH67" i="1" s="1"/>
  <c r="MJ67" i="1" a="1"/>
  <c r="MJ67" i="1" s="1"/>
  <c r="LY67" i="1" a="1"/>
  <c r="LY67" i="1" s="1"/>
  <c r="MG67" i="1" a="1"/>
  <c r="MG67" i="1" s="1"/>
  <c r="MF67" i="1" a="1"/>
  <c r="MF67" i="1" s="1"/>
  <c r="MK67" i="1" a="1"/>
  <c r="MK67" i="1" s="1"/>
  <c r="LZ67" i="1" a="1"/>
  <c r="LZ67" i="1" s="1"/>
  <c r="CF67" i="1"/>
  <c r="AJ67" i="1" s="1"/>
  <c r="G66" i="1"/>
  <c r="LM67" i="1"/>
  <c r="LE67" i="1"/>
  <c r="KO67" i="1"/>
  <c r="KA67" i="1"/>
  <c r="CI67" i="1"/>
  <c r="LL67" i="1"/>
  <c r="KV67" i="1"/>
  <c r="LK67" i="1"/>
  <c r="KU67" i="1"/>
  <c r="LJ67" i="1"/>
  <c r="KT67" i="1"/>
  <c r="JX67" i="1"/>
  <c r="LG67" i="1"/>
  <c r="KQ67" i="1"/>
  <c r="KC67" i="1"/>
  <c r="JZ67" i="1"/>
  <c r="LO67" i="1"/>
  <c r="KY67" i="1"/>
  <c r="LN67" i="1"/>
  <c r="KX67" i="1"/>
  <c r="LI67" i="1"/>
  <c r="KS67" i="1"/>
  <c r="LH67" i="1"/>
  <c r="JY67" i="1"/>
  <c r="KZ67" i="1"/>
  <c r="KP67" i="1"/>
  <c r="KD67" i="1"/>
  <c r="LF67" i="1"/>
  <c r="KB67" i="1"/>
  <c r="KR67" i="1"/>
  <c r="B58" i="1"/>
  <c r="LI57" i="1"/>
  <c r="KS57" i="1"/>
  <c r="LH57" i="1"/>
  <c r="KZ57" i="1"/>
  <c r="KR57" i="1"/>
  <c r="KD57" i="1"/>
  <c r="LO57" i="1"/>
  <c r="LG57" i="1"/>
  <c r="KY57" i="1"/>
  <c r="KQ57" i="1"/>
  <c r="KC57" i="1"/>
  <c r="LM57" i="1"/>
  <c r="LE57" i="1"/>
  <c r="KO57" i="1"/>
  <c r="KA57" i="1"/>
  <c r="LL57" i="1"/>
  <c r="KV57" i="1"/>
  <c r="JZ57" i="1"/>
  <c r="LJ57" i="1"/>
  <c r="LF57" i="1"/>
  <c r="KX57" i="1"/>
  <c r="KU57" i="1"/>
  <c r="KB57" i="1"/>
  <c r="CI57" i="1"/>
  <c r="LN57" i="1"/>
  <c r="LK57" i="1"/>
  <c r="KP57" i="1"/>
  <c r="KT57" i="1"/>
  <c r="JY57" i="1"/>
  <c r="JX57" i="1"/>
  <c r="KN56" i="1" a="1"/>
  <c r="KN56" i="1" s="1"/>
  <c r="KF59" i="1"/>
  <c r="KE59" i="1" s="1" a="1"/>
  <c r="KE59" i="1" s="1"/>
  <c r="KE58" i="1" a="1"/>
  <c r="KE58" i="1" s="1"/>
  <c r="CF57" i="1"/>
  <c r="AJ57" i="1" s="1"/>
  <c r="G56" i="1"/>
  <c r="LA57" i="1"/>
  <c r="IH57" i="1"/>
  <c r="LD57" i="1"/>
  <c r="AH57" i="1"/>
  <c r="AG57" i="1"/>
  <c r="LC57" i="1"/>
  <c r="IJ57" i="1"/>
  <c r="IG57" i="1"/>
  <c r="M58" i="1"/>
  <c r="LB57" i="1"/>
  <c r="JP57" i="1"/>
  <c r="L58" i="1"/>
  <c r="MK57" i="1" a="1"/>
  <c r="MK57" i="1" s="1"/>
  <c r="MG57" i="1" a="1"/>
  <c r="MG57" i="1" s="1"/>
  <c r="LZ57" i="1" a="1"/>
  <c r="LZ57" i="1" s="1"/>
  <c r="Q58" i="1"/>
  <c r="MJ57" i="1" a="1"/>
  <c r="MJ57" i="1" s="1"/>
  <c r="MF57" i="1" a="1"/>
  <c r="MF57" i="1" s="1"/>
  <c r="LY57" i="1" a="1"/>
  <c r="LY57" i="1" s="1"/>
  <c r="MI57" i="1" a="1"/>
  <c r="MI57" i="1" s="1"/>
  <c r="ME57" i="1" a="1"/>
  <c r="ME57" i="1" s="1"/>
  <c r="ML57" i="1" a="1"/>
  <c r="ML57" i="1" s="1"/>
  <c r="MH57" i="1" a="1"/>
  <c r="MH57" i="1" s="1"/>
  <c r="JW57" i="1"/>
  <c r="JV57" i="1"/>
  <c r="O58" i="1"/>
  <c r="S58" i="1"/>
  <c r="MD57" i="1"/>
  <c r="KW56" i="1"/>
  <c r="AY58" i="1"/>
  <c r="AX58" i="1"/>
  <c r="BC58" i="1"/>
  <c r="H59" i="1"/>
  <c r="BB58" i="1"/>
  <c r="AZ58" i="1"/>
  <c r="BA58" i="1"/>
  <c r="JU58" i="1"/>
  <c r="N59" i="1"/>
  <c r="JT58" i="1"/>
  <c r="JS58" i="1"/>
  <c r="K58" i="1"/>
  <c r="D57" i="1"/>
  <c r="AI57" i="1"/>
  <c r="LP58" i="1" l="1" a="1"/>
  <c r="LP58" i="1" s="1"/>
  <c r="LQ58" i="1" a="1"/>
  <c r="LQ58" i="1" s="1"/>
  <c r="CF68" i="1"/>
  <c r="MA58" i="1" a="1"/>
  <c r="MA58" i="1" s="1"/>
  <c r="MB58" i="1" a="1"/>
  <c r="MB58" i="1" s="1"/>
  <c r="E58" i="1"/>
  <c r="H68" i="1"/>
  <c r="Q68" i="1"/>
  <c r="M68" i="1"/>
  <c r="N68" i="1"/>
  <c r="B68" i="1"/>
  <c r="KN67" i="1" a="1"/>
  <c r="KN67" i="1" s="1"/>
  <c r="K68" i="1"/>
  <c r="G67" i="1"/>
  <c r="KW67" i="1"/>
  <c r="O68" i="1"/>
  <c r="K59" i="1"/>
  <c r="AI58" i="1"/>
  <c r="D58" i="1"/>
  <c r="JW58" i="1"/>
  <c r="O59" i="1"/>
  <c r="JV58" i="1"/>
  <c r="G57" i="1"/>
  <c r="CF58" i="1"/>
  <c r="AJ58" i="1" s="1"/>
  <c r="KN57" i="1" a="1"/>
  <c r="KN57" i="1" s="1"/>
  <c r="AX59" i="1"/>
  <c r="BA59" i="1"/>
  <c r="AZ59" i="1"/>
  <c r="BC59" i="1"/>
  <c r="AY59" i="1"/>
  <c r="BB59" i="1"/>
  <c r="MK58" i="1" a="1"/>
  <c r="MK58" i="1" s="1"/>
  <c r="MG58" i="1" a="1"/>
  <c r="MG58" i="1" s="1"/>
  <c r="LZ58" i="1" a="1"/>
  <c r="LZ58" i="1" s="1"/>
  <c r="Q59" i="1"/>
  <c r="MJ58" i="1" a="1"/>
  <c r="MJ58" i="1" s="1"/>
  <c r="MF58" i="1" a="1"/>
  <c r="MF58" i="1" s="1"/>
  <c r="LY58" i="1" a="1"/>
  <c r="LY58" i="1" s="1"/>
  <c r="ML58" i="1" a="1"/>
  <c r="ML58" i="1" s="1"/>
  <c r="MH58" i="1" a="1"/>
  <c r="MH58" i="1" s="1"/>
  <c r="MI58" i="1" a="1"/>
  <c r="MI58" i="1" s="1"/>
  <c r="ME58" i="1" a="1"/>
  <c r="ME58" i="1" s="1"/>
  <c r="LA58" i="1"/>
  <c r="IG58" i="1"/>
  <c r="LD58" i="1"/>
  <c r="M59" i="1"/>
  <c r="LC58" i="1"/>
  <c r="IH58" i="1"/>
  <c r="AH58" i="1"/>
  <c r="AG58" i="1"/>
  <c r="IJ58" i="1"/>
  <c r="LB58" i="1"/>
  <c r="KW57" i="1"/>
  <c r="JT59" i="1"/>
  <c r="JS59" i="1"/>
  <c r="JU59" i="1"/>
  <c r="S59" i="1"/>
  <c r="MD59" i="1" s="1"/>
  <c r="MD58" i="1"/>
  <c r="JP58" i="1"/>
  <c r="L59" i="1"/>
  <c r="JP59" i="1" s="1"/>
  <c r="B59" i="1"/>
  <c r="LI58" i="1"/>
  <c r="KS58" i="1"/>
  <c r="LO58" i="1"/>
  <c r="LG58" i="1"/>
  <c r="KY58" i="1"/>
  <c r="KQ58" i="1"/>
  <c r="KC58" i="1"/>
  <c r="LL58" i="1"/>
  <c r="KV58" i="1"/>
  <c r="JZ58" i="1"/>
  <c r="LK58" i="1"/>
  <c r="KU58" i="1"/>
  <c r="JY58" i="1"/>
  <c r="LH58" i="1"/>
  <c r="KR58" i="1"/>
  <c r="KD58" i="1"/>
  <c r="LF58" i="1"/>
  <c r="KP58" i="1"/>
  <c r="KB58" i="1"/>
  <c r="LE58" i="1"/>
  <c r="KO58" i="1"/>
  <c r="KA58" i="1"/>
  <c r="CI58" i="1"/>
  <c r="KZ58" i="1"/>
  <c r="LN58" i="1"/>
  <c r="KX58" i="1"/>
  <c r="KT58" i="1"/>
  <c r="LM58" i="1"/>
  <c r="JX58" i="1"/>
  <c r="LJ58" i="1"/>
  <c r="LP68" i="1" l="1" a="1"/>
  <c r="LP68" i="1" s="1"/>
  <c r="LQ68" i="1" a="1"/>
  <c r="LQ68" i="1" s="1"/>
  <c r="LP59" i="1" a="1"/>
  <c r="LP59" i="1" s="1"/>
  <c r="LQ59" i="1" a="1"/>
  <c r="LQ59" i="1" s="1"/>
  <c r="MB59" i="1" a="1"/>
  <c r="MB59" i="1" s="1"/>
  <c r="MA59" i="1" a="1"/>
  <c r="MA59" i="1" s="1"/>
  <c r="MB68" i="1" a="1"/>
  <c r="MB68" i="1" s="1"/>
  <c r="MA68" i="1" a="1"/>
  <c r="MA68" i="1" s="1"/>
  <c r="E59" i="1"/>
  <c r="G59" i="1" s="1"/>
  <c r="BC68" i="1"/>
  <c r="AX68" i="1"/>
  <c r="BB68" i="1"/>
  <c r="BA68" i="1"/>
  <c r="AY68" i="1"/>
  <c r="AZ68" i="1"/>
  <c r="AI68" i="1"/>
  <c r="D68" i="1"/>
  <c r="LC68" i="1"/>
  <c r="LA68" i="1"/>
  <c r="IG68" i="1"/>
  <c r="AG68" i="1"/>
  <c r="G68" i="1"/>
  <c r="AH68" i="1"/>
  <c r="IJ68" i="1"/>
  <c r="LB68" i="1"/>
  <c r="IH68" i="1"/>
  <c r="LD68" i="1"/>
  <c r="AJ68" i="1"/>
  <c r="JU68" i="1"/>
  <c r="JT68" i="1"/>
  <c r="JS68" i="1"/>
  <c r="JW68" i="1"/>
  <c r="JV68" i="1"/>
  <c r="ML68" i="1" a="1"/>
  <c r="ML68" i="1" s="1"/>
  <c r="MH68" i="1" a="1"/>
  <c r="MH68" i="1" s="1"/>
  <c r="MK68" i="1" a="1"/>
  <c r="MK68" i="1" s="1"/>
  <c r="MG68" i="1" a="1"/>
  <c r="MG68" i="1" s="1"/>
  <c r="LZ68" i="1" a="1"/>
  <c r="LZ68" i="1" s="1"/>
  <c r="MJ68" i="1" a="1"/>
  <c r="MJ68" i="1" s="1"/>
  <c r="MF68" i="1" a="1"/>
  <c r="MF68" i="1" s="1"/>
  <c r="LY68" i="1" a="1"/>
  <c r="LY68" i="1" s="1"/>
  <c r="MI68" i="1" a="1"/>
  <c r="MI68" i="1" s="1"/>
  <c r="ME68" i="1" a="1"/>
  <c r="ME68" i="1" s="1"/>
  <c r="LK68" i="1"/>
  <c r="KU68" i="1"/>
  <c r="JY68" i="1"/>
  <c r="LI68" i="1"/>
  <c r="KS68" i="1"/>
  <c r="LO68" i="1"/>
  <c r="LG68" i="1"/>
  <c r="KY68" i="1"/>
  <c r="KQ68" i="1"/>
  <c r="KC68" i="1"/>
  <c r="LN68" i="1"/>
  <c r="LF68" i="1"/>
  <c r="KX68" i="1"/>
  <c r="KP68" i="1"/>
  <c r="KB68" i="1"/>
  <c r="LM68" i="1"/>
  <c r="LE68" i="1"/>
  <c r="KO68" i="1"/>
  <c r="KA68" i="1"/>
  <c r="KT68" i="1"/>
  <c r="JZ68" i="1"/>
  <c r="LL68" i="1"/>
  <c r="KR68" i="1"/>
  <c r="JX68" i="1"/>
  <c r="LJ68" i="1"/>
  <c r="LH68" i="1"/>
  <c r="KD68" i="1"/>
  <c r="KZ68" i="1"/>
  <c r="KV68" i="1"/>
  <c r="CF59" i="1"/>
  <c r="AJ59" i="1" s="1"/>
  <c r="G58" i="1"/>
  <c r="LC59" i="1"/>
  <c r="LA59" i="1"/>
  <c r="IH59" i="1"/>
  <c r="IJ59" i="1"/>
  <c r="LD59" i="1"/>
  <c r="IG59" i="1"/>
  <c r="AH59" i="1"/>
  <c r="LB59" i="1"/>
  <c r="AG59" i="1"/>
  <c r="JW59" i="1"/>
  <c r="JV59" i="1"/>
  <c r="LK59" i="1"/>
  <c r="KU59" i="1"/>
  <c r="JY59" i="1"/>
  <c r="LI59" i="1"/>
  <c r="KS59" i="1"/>
  <c r="LH59" i="1"/>
  <c r="KZ59" i="1"/>
  <c r="KR59" i="1"/>
  <c r="KD59" i="1"/>
  <c r="LO59" i="1"/>
  <c r="LG59" i="1"/>
  <c r="KY59" i="1"/>
  <c r="KQ59" i="1"/>
  <c r="LN59" i="1"/>
  <c r="LF59" i="1"/>
  <c r="KX59" i="1"/>
  <c r="KP59" i="1"/>
  <c r="KB59" i="1"/>
  <c r="LM59" i="1"/>
  <c r="LE59" i="1"/>
  <c r="KO59" i="1"/>
  <c r="KA59" i="1"/>
  <c r="LL59" i="1"/>
  <c r="LJ59" i="1"/>
  <c r="KV59" i="1"/>
  <c r="JZ59" i="1"/>
  <c r="KT59" i="1"/>
  <c r="JX59" i="1"/>
  <c r="KC59" i="1"/>
  <c r="ML59" i="1" a="1"/>
  <c r="ML59" i="1" s="1"/>
  <c r="MH59" i="1" a="1"/>
  <c r="MH59" i="1" s="1"/>
  <c r="MK59" i="1" a="1"/>
  <c r="MK59" i="1" s="1"/>
  <c r="MG59" i="1" a="1"/>
  <c r="MG59" i="1" s="1"/>
  <c r="LZ59" i="1" a="1"/>
  <c r="LZ59" i="1" s="1"/>
  <c r="MJ59" i="1" a="1"/>
  <c r="MJ59" i="1" s="1"/>
  <c r="MF59" i="1" a="1"/>
  <c r="MF59" i="1" s="1"/>
  <c r="LY59" i="1" a="1"/>
  <c r="LY59" i="1" s="1"/>
  <c r="MI59" i="1" a="1"/>
  <c r="MI59" i="1" s="1"/>
  <c r="ME59" i="1" a="1"/>
  <c r="ME59" i="1" s="1"/>
  <c r="KW58" i="1"/>
  <c r="KN58" i="1" a="1"/>
  <c r="KN58" i="1" s="1"/>
  <c r="AI59" i="1"/>
  <c r="D59" i="1"/>
  <c r="KN68" i="1" l="1" a="1"/>
  <c r="KN68" i="1" s="1"/>
  <c r="KW68" i="1"/>
  <c r="KN59" i="1" a="1"/>
  <c r="KN59" i="1" s="1"/>
  <c r="KW59" i="1"/>
  <c r="LZ191" i="1" l="1" a="1"/>
  <c r="LZ191" i="1" s="1"/>
  <c r="LZ190" i="1" a="1"/>
  <c r="LZ190" i="1" s="1"/>
  <c r="LZ189" i="1" a="1"/>
  <c r="LZ189" i="1" s="1"/>
  <c r="LZ41" i="1" a="1"/>
  <c r="LZ41" i="1" s="1"/>
  <c r="LZ30" i="1" a="1"/>
  <c r="LZ30" i="1" s="1"/>
  <c r="LZ25" i="1" a="1"/>
  <c r="LZ25" i="1" s="1"/>
  <c r="LZ24" i="1" a="1"/>
  <c r="LZ24" i="1" s="1"/>
  <c r="LZ5" i="1"/>
  <c r="LZ13" i="1" s="1"/>
  <c r="LZ17" i="1" l="1"/>
  <c r="LZ16" i="1"/>
  <c r="LZ321" i="1"/>
  <c r="LY191" i="1" a="1"/>
  <c r="LY191" i="1" s="1"/>
  <c r="LY190" i="1" a="1"/>
  <c r="LY190" i="1" s="1"/>
  <c r="LY189" i="1" a="1"/>
  <c r="LY189" i="1" s="1"/>
  <c r="LY41" i="1" a="1"/>
  <c r="LY41" i="1" s="1"/>
  <c r="LY30" i="1" a="1"/>
  <c r="LY30" i="1" s="1"/>
  <c r="LY25" i="1" a="1"/>
  <c r="LY25" i="1" s="1"/>
  <c r="LY24" i="1" a="1"/>
  <c r="LY24" i="1" s="1"/>
  <c r="LY5" i="1"/>
  <c r="LY321" i="1" s="1"/>
  <c r="LY13" i="1" l="1"/>
  <c r="CZ5" i="1"/>
  <c r="CZ321" i="1" s="1"/>
  <c r="LY17" i="1" l="1"/>
  <c r="LY16" i="1"/>
  <c r="CZ13" i="1"/>
  <c r="MM191" i="1" l="1"/>
  <c r="MD191" i="1"/>
  <c r="MC191" i="1"/>
  <c r="IK191" i="1" a="1"/>
  <c r="IK191" i="1" s="1"/>
  <c r="MF191" i="1" a="1"/>
  <c r="MF191" i="1" s="1"/>
  <c r="A191" i="1"/>
  <c r="MM190" i="1"/>
  <c r="ML190" i="1" a="1"/>
  <c r="ML190" i="1" s="1"/>
  <c r="MK190" i="1" a="1"/>
  <c r="MK190" i="1" s="1"/>
  <c r="MJ190" i="1" a="1"/>
  <c r="MJ190" i="1" s="1"/>
  <c r="MI190" i="1" a="1"/>
  <c r="MI190" i="1" s="1"/>
  <c r="MH190" i="1" a="1"/>
  <c r="MH190" i="1" s="1"/>
  <c r="MG190" i="1" a="1"/>
  <c r="MG190" i="1" s="1"/>
  <c r="MF190" i="1" a="1"/>
  <c r="MF190" i="1" s="1"/>
  <c r="ME190" i="1" a="1"/>
  <c r="ME190" i="1" s="1"/>
  <c r="MD190" i="1"/>
  <c r="MC190" i="1"/>
  <c r="IK190" i="1" a="1"/>
  <c r="IK190" i="1" s="1"/>
  <c r="W190" i="1" a="1"/>
  <c r="W190" i="1" s="1"/>
  <c r="O190" i="1"/>
  <c r="O191" i="1" s="1"/>
  <c r="L190" i="1"/>
  <c r="JP190" i="1" s="1"/>
  <c r="I190" i="1"/>
  <c r="I191" i="1" s="1"/>
  <c r="H190" i="1"/>
  <c r="H191" i="1" s="1"/>
  <c r="BA191" i="1" s="1"/>
  <c r="A190" i="1"/>
  <c r="MM189" i="1"/>
  <c r="ML189" i="1" a="1"/>
  <c r="ML189" i="1" s="1"/>
  <c r="MK189" i="1" a="1"/>
  <c r="MK189" i="1" s="1"/>
  <c r="MJ189" i="1" a="1"/>
  <c r="MJ189" i="1" s="1"/>
  <c r="MI189" i="1" a="1"/>
  <c r="MI189" i="1" s="1"/>
  <c r="MH189" i="1" a="1"/>
  <c r="MH189" i="1" s="1"/>
  <c r="MG189" i="1" a="1"/>
  <c r="MG189" i="1" s="1"/>
  <c r="MF189" i="1" a="1"/>
  <c r="MF189" i="1" s="1"/>
  <c r="ME189" i="1" a="1"/>
  <c r="ME189" i="1" s="1"/>
  <c r="MD189" i="1"/>
  <c r="MC189" i="1"/>
  <c r="LR189" i="1"/>
  <c r="LO189" i="1"/>
  <c r="LN189" i="1"/>
  <c r="LM189" i="1"/>
  <c r="LL189" i="1"/>
  <c r="LD189" i="1"/>
  <c r="LC189" i="1"/>
  <c r="LB189" i="1"/>
  <c r="LA189" i="1"/>
  <c r="JW189" i="1"/>
  <c r="JV189" i="1"/>
  <c r="JU189" i="1"/>
  <c r="JT189" i="1"/>
  <c r="JS189" i="1"/>
  <c r="JP189" i="1"/>
  <c r="IK189" i="1" a="1"/>
  <c r="IK189" i="1" s="1"/>
  <c r="IJ189" i="1"/>
  <c r="IH189" i="1"/>
  <c r="IG189" i="1"/>
  <c r="BC189" i="1"/>
  <c r="BB189" i="1"/>
  <c r="BA189" i="1"/>
  <c r="AZ189" i="1"/>
  <c r="AY189" i="1"/>
  <c r="AX189" i="1"/>
  <c r="AH189" i="1"/>
  <c r="AG189" i="1"/>
  <c r="K189" i="1"/>
  <c r="J189" i="1"/>
  <c r="J190" i="1" s="1"/>
  <c r="A189" i="1"/>
  <c r="A188" i="1"/>
  <c r="A187" i="1"/>
  <c r="E189" i="1" l="1"/>
  <c r="G189" i="1" s="1"/>
  <c r="AI189" i="1"/>
  <c r="CF189" i="1"/>
  <c r="D189" i="1"/>
  <c r="BB190" i="1"/>
  <c r="BC190" i="1"/>
  <c r="AX190" i="1"/>
  <c r="AY190" i="1"/>
  <c r="AZ190" i="1"/>
  <c r="J191" i="1"/>
  <c r="BR190" i="1"/>
  <c r="N190" i="1" a="1"/>
  <c r="N190" i="1" s="1"/>
  <c r="W191" i="1" a="1"/>
  <c r="W191" i="1" s="1"/>
  <c r="BR189" i="1"/>
  <c r="K190" i="1"/>
  <c r="L191" i="1"/>
  <c r="JP191" i="1" s="1"/>
  <c r="BA190" i="1"/>
  <c r="AX191" i="1"/>
  <c r="MI191" i="1" a="1"/>
  <c r="MI191" i="1" s="1"/>
  <c r="ME191" i="1" a="1"/>
  <c r="ME191" i="1" s="1"/>
  <c r="ML191" i="1" a="1"/>
  <c r="ML191" i="1" s="1"/>
  <c r="MH191" i="1" a="1"/>
  <c r="MH191" i="1" s="1"/>
  <c r="MK191" i="1" a="1"/>
  <c r="MK191" i="1" s="1"/>
  <c r="MG191" i="1" a="1"/>
  <c r="MG191" i="1" s="1"/>
  <c r="BC191" i="1"/>
  <c r="BB191" i="1"/>
  <c r="AZ191" i="1"/>
  <c r="AY191" i="1"/>
  <c r="JV190" i="1"/>
  <c r="MJ191" i="1" a="1"/>
  <c r="MJ191" i="1" s="1"/>
  <c r="JW191" i="1"/>
  <c r="JV191" i="1"/>
  <c r="JW190" i="1"/>
  <c r="IG16" i="1"/>
  <c r="L42" i="1"/>
  <c r="L43" i="1" s="1"/>
  <c r="L44" i="1" s="1"/>
  <c r="L45" i="1" s="1"/>
  <c r="L46" i="1" s="1"/>
  <c r="L47" i="1" s="1"/>
  <c r="L48" i="1" s="1"/>
  <c r="K41" i="1"/>
  <c r="CJ41" i="1" s="1"/>
  <c r="L31" i="1"/>
  <c r="L32" i="1" s="1"/>
  <c r="L33" i="1" s="1"/>
  <c r="L34" i="1" s="1"/>
  <c r="L35" i="1" s="1"/>
  <c r="L36" i="1" s="1"/>
  <c r="L37" i="1" s="1"/>
  <c r="JP24" i="1"/>
  <c r="AL49" i="1"/>
  <c r="AC49" i="1"/>
  <c r="A49" i="1"/>
  <c r="A48" i="1"/>
  <c r="DW47" i="1"/>
  <c r="DV47" i="1"/>
  <c r="A47" i="1"/>
  <c r="DW46" i="1"/>
  <c r="DV46" i="1"/>
  <c r="A46" i="1"/>
  <c r="DW45" i="1"/>
  <c r="DV45" i="1"/>
  <c r="A45" i="1"/>
  <c r="DW44" i="1"/>
  <c r="DV44" i="1"/>
  <c r="A44" i="1"/>
  <c r="DW43" i="1"/>
  <c r="DV43" i="1"/>
  <c r="CG43" i="1"/>
  <c r="CG44" i="1" s="1"/>
  <c r="CG45" i="1" s="1"/>
  <c r="CG46" i="1" s="1"/>
  <c r="CG47" i="1" s="1"/>
  <c r="CE43" i="1"/>
  <c r="CE44" i="1" s="1"/>
  <c r="CE45" i="1" s="1"/>
  <c r="CE46" i="1" s="1"/>
  <c r="CE47" i="1" s="1"/>
  <c r="CE48" i="1" s="1"/>
  <c r="CC43" i="1"/>
  <c r="CC44" i="1" s="1"/>
  <c r="CC45" i="1" s="1"/>
  <c r="CC46" i="1" s="1"/>
  <c r="CC47" i="1" s="1"/>
  <c r="CC48" i="1" s="1"/>
  <c r="AT43" i="1"/>
  <c r="AT44" i="1" s="1"/>
  <c r="AT45" i="1" s="1"/>
  <c r="AT46" i="1" s="1"/>
  <c r="AT47" i="1" s="1"/>
  <c r="AT48" i="1" s="1"/>
  <c r="AS43" i="1"/>
  <c r="AS44" i="1" s="1"/>
  <c r="AS45" i="1" s="1"/>
  <c r="AS46" i="1" s="1"/>
  <c r="AS47" i="1" s="1"/>
  <c r="AS48" i="1" s="1"/>
  <c r="AR43" i="1"/>
  <c r="AR44" i="1" s="1"/>
  <c r="AR45" i="1" s="1"/>
  <c r="AR46" i="1" s="1"/>
  <c r="AR47" i="1" s="1"/>
  <c r="AR48" i="1" s="1"/>
  <c r="AQ43" i="1"/>
  <c r="AQ44" i="1" s="1"/>
  <c r="AQ45" i="1" s="1"/>
  <c r="AQ46" i="1" s="1"/>
  <c r="AQ47" i="1" s="1"/>
  <c r="AQ48" i="1" s="1"/>
  <c r="AP43" i="1"/>
  <c r="AP44" i="1" s="1"/>
  <c r="AP45" i="1" s="1"/>
  <c r="AP46" i="1" s="1"/>
  <c r="AP47" i="1" s="1"/>
  <c r="AP48" i="1" s="1"/>
  <c r="AO43" i="1"/>
  <c r="AO44" i="1" s="1"/>
  <c r="AO45" i="1" s="1"/>
  <c r="AO46" i="1" s="1"/>
  <c r="AO47" i="1" s="1"/>
  <c r="AO48" i="1" s="1"/>
  <c r="A43" i="1"/>
  <c r="KM42" i="1"/>
  <c r="KM43" i="1" s="1"/>
  <c r="KM44" i="1" s="1"/>
  <c r="KM45" i="1" s="1"/>
  <c r="KM46" i="1" s="1"/>
  <c r="KM47" i="1" s="1"/>
  <c r="KM48" i="1" s="1"/>
  <c r="KL42" i="1"/>
  <c r="KL43" i="1" s="1"/>
  <c r="KL44" i="1" s="1"/>
  <c r="KL45" i="1" s="1"/>
  <c r="KL46" i="1" s="1"/>
  <c r="KL47" i="1" s="1"/>
  <c r="KL48" i="1" s="1"/>
  <c r="KK42" i="1"/>
  <c r="KK43" i="1" s="1"/>
  <c r="KK44" i="1" s="1"/>
  <c r="KK45" i="1" s="1"/>
  <c r="KK46" i="1" s="1"/>
  <c r="KK47" i="1" s="1"/>
  <c r="KK48" i="1" s="1"/>
  <c r="KJ42" i="1"/>
  <c r="KJ43" i="1" s="1"/>
  <c r="KJ44" i="1" s="1"/>
  <c r="KJ45" i="1" s="1"/>
  <c r="KJ46" i="1" s="1"/>
  <c r="KJ47" i="1" s="1"/>
  <c r="KJ48" i="1" s="1"/>
  <c r="KI42" i="1"/>
  <c r="KI43" i="1" s="1"/>
  <c r="KI44" i="1" s="1"/>
  <c r="KI45" i="1" s="1"/>
  <c r="KI46" i="1" s="1"/>
  <c r="KI47" i="1" s="1"/>
  <c r="KI48" i="1" s="1"/>
  <c r="KH42" i="1"/>
  <c r="KH43" i="1" s="1"/>
  <c r="KH44" i="1" s="1"/>
  <c r="KH45" i="1" s="1"/>
  <c r="KH46" i="1" s="1"/>
  <c r="KH47" i="1" s="1"/>
  <c r="KH48" i="1" s="1"/>
  <c r="KG42" i="1"/>
  <c r="KF42" i="1"/>
  <c r="KF43" i="1" s="1"/>
  <c r="DW42" i="1"/>
  <c r="DV42" i="1"/>
  <c r="DU42" i="1"/>
  <c r="AE42" i="1"/>
  <c r="AE43" i="1" s="1"/>
  <c r="AE44" i="1" s="1"/>
  <c r="AE45" i="1" s="1"/>
  <c r="AE46" i="1" s="1"/>
  <c r="AE47" i="1" s="1"/>
  <c r="AD42" i="1"/>
  <c r="AD43" i="1" s="1"/>
  <c r="AD44" i="1" s="1"/>
  <c r="AD45" i="1" s="1"/>
  <c r="AD46" i="1" s="1"/>
  <c r="AD47" i="1" s="1"/>
  <c r="AC42" i="1"/>
  <c r="AC43" i="1" s="1"/>
  <c r="AC44" i="1" s="1"/>
  <c r="AC45" i="1" s="1"/>
  <c r="AC46" i="1" s="1"/>
  <c r="AC47" i="1" s="1"/>
  <c r="AB42" i="1"/>
  <c r="AB43" i="1" s="1"/>
  <c r="AB44" i="1" s="1"/>
  <c r="AB45" i="1" s="1"/>
  <c r="AB46" i="1" s="1"/>
  <c r="AB47" i="1" s="1"/>
  <c r="AA42" i="1"/>
  <c r="AA43" i="1" s="1"/>
  <c r="AA44" i="1" s="1"/>
  <c r="AA45" i="1" s="1"/>
  <c r="AA46" i="1" s="1"/>
  <c r="AA47" i="1" s="1"/>
  <c r="Z42" i="1"/>
  <c r="Z43" i="1" s="1"/>
  <c r="Z44" i="1" s="1"/>
  <c r="Z45" i="1" s="1"/>
  <c r="Z46" i="1" s="1"/>
  <c r="Z47" i="1" s="1"/>
  <c r="Y42" i="1"/>
  <c r="Y43" i="1" s="1"/>
  <c r="Y44" i="1" s="1"/>
  <c r="Y45" i="1" s="1"/>
  <c r="Y46" i="1" s="1"/>
  <c r="Y47" i="1" s="1"/>
  <c r="W42" i="1"/>
  <c r="T42" i="1"/>
  <c r="T43" i="1" s="1"/>
  <c r="T44" i="1" s="1"/>
  <c r="T45" i="1" s="1"/>
  <c r="T46" i="1" s="1"/>
  <c r="T47" i="1" s="1"/>
  <c r="T48" i="1" s="1"/>
  <c r="S42" i="1"/>
  <c r="S43" i="1" s="1"/>
  <c r="R42" i="1"/>
  <c r="R43" i="1" s="1"/>
  <c r="R44" i="1" s="1"/>
  <c r="R45" i="1" s="1"/>
  <c r="R46" i="1" s="1"/>
  <c r="R47" i="1" s="1"/>
  <c r="R48" i="1" s="1"/>
  <c r="Q42" i="1"/>
  <c r="P42" i="1"/>
  <c r="P43" i="1" s="1"/>
  <c r="P44" i="1" s="1"/>
  <c r="P45" i="1" s="1"/>
  <c r="P46" i="1" s="1"/>
  <c r="P47" i="1" s="1"/>
  <c r="P48" i="1" s="1"/>
  <c r="O42" i="1"/>
  <c r="JW42" i="1" s="1"/>
  <c r="N42" i="1"/>
  <c r="M42" i="1"/>
  <c r="LC42" i="1" s="1"/>
  <c r="I42" i="1"/>
  <c r="I43" i="1" s="1"/>
  <c r="I44" i="1" s="1"/>
  <c r="I45" i="1" s="1"/>
  <c r="I46" i="1" s="1"/>
  <c r="I47" i="1" s="1"/>
  <c r="I48" i="1" s="1"/>
  <c r="H42" i="1"/>
  <c r="AY42" i="1" s="1"/>
  <c r="A42" i="1"/>
  <c r="ML41" i="1" a="1"/>
  <c r="ML41" i="1" s="1"/>
  <c r="MK41" i="1" a="1"/>
  <c r="MK41" i="1" s="1"/>
  <c r="MJ41" i="1" a="1"/>
  <c r="MJ41" i="1" s="1"/>
  <c r="MI41" i="1" a="1"/>
  <c r="MI41" i="1" s="1"/>
  <c r="MH41" i="1" a="1"/>
  <c r="MH41" i="1" s="1"/>
  <c r="MG41" i="1" a="1"/>
  <c r="MG41" i="1" s="1"/>
  <c r="MF41" i="1" a="1"/>
  <c r="MF41" i="1" s="1"/>
  <c r="ME41" i="1" a="1"/>
  <c r="ME41" i="1" s="1"/>
  <c r="MD41" i="1"/>
  <c r="JW41" i="1"/>
  <c r="JV41" i="1"/>
  <c r="JU41" i="1"/>
  <c r="JT41" i="1"/>
  <c r="JS41" i="1"/>
  <c r="IJ41" i="1"/>
  <c r="IH41" i="1"/>
  <c r="IG41" i="1"/>
  <c r="CG41" i="1"/>
  <c r="BC41" i="1"/>
  <c r="BB41" i="1"/>
  <c r="BA41" i="1"/>
  <c r="AZ41" i="1"/>
  <c r="AY41" i="1"/>
  <c r="AX41" i="1"/>
  <c r="AH41" i="1"/>
  <c r="AG41" i="1"/>
  <c r="J41" i="1"/>
  <c r="J42" i="1" s="1"/>
  <c r="J43" i="1" s="1"/>
  <c r="J44" i="1" s="1"/>
  <c r="J45" i="1" s="1"/>
  <c r="J46" i="1" s="1"/>
  <c r="J47" i="1" s="1"/>
  <c r="J48" i="1" s="1"/>
  <c r="E41" i="1"/>
  <c r="G41" i="1" s="1"/>
  <c r="A41" i="1"/>
  <c r="B42" i="1" s="1"/>
  <c r="AA40" i="1"/>
  <c r="Z40" i="1"/>
  <c r="Y40" i="1"/>
  <c r="A40" i="1"/>
  <c r="A39" i="1"/>
  <c r="ML30" i="1" a="1"/>
  <c r="ML30" i="1" s="1"/>
  <c r="MK30" i="1" a="1"/>
  <c r="MK30" i="1" s="1"/>
  <c r="MJ30" i="1" a="1"/>
  <c r="MJ30" i="1" s="1"/>
  <c r="MI30" i="1" a="1"/>
  <c r="MI30" i="1" s="1"/>
  <c r="MH30" i="1" a="1"/>
  <c r="MH30" i="1" s="1"/>
  <c r="MG30" i="1" a="1"/>
  <c r="MG30" i="1" s="1"/>
  <c r="MF30" i="1" a="1"/>
  <c r="MF30" i="1" s="1"/>
  <c r="ME30" i="1" a="1"/>
  <c r="ME30" i="1" s="1"/>
  <c r="MF24" i="1" a="1"/>
  <c r="MF24" i="1" s="1"/>
  <c r="MG24" i="1" a="1"/>
  <c r="MG24" i="1" s="1"/>
  <c r="MH24" i="1" a="1"/>
  <c r="MH24" i="1" s="1"/>
  <c r="MI24" i="1" a="1"/>
  <c r="MI24" i="1" s="1"/>
  <c r="MJ24" i="1" a="1"/>
  <c r="MJ24" i="1" s="1"/>
  <c r="MK24" i="1" a="1"/>
  <c r="MK24" i="1" s="1"/>
  <c r="ML24" i="1" a="1"/>
  <c r="ML24" i="1" s="1"/>
  <c r="MF25" i="1" a="1"/>
  <c r="MF25" i="1" s="1"/>
  <c r="MG25" i="1" a="1"/>
  <c r="MG25" i="1" s="1"/>
  <c r="MH25" i="1" a="1"/>
  <c r="MH25" i="1" s="1"/>
  <c r="MI25" i="1" a="1"/>
  <c r="MI25" i="1" s="1"/>
  <c r="MJ25" i="1" a="1"/>
  <c r="MJ25" i="1" s="1"/>
  <c r="MK25" i="1" a="1"/>
  <c r="MK25" i="1" s="1"/>
  <c r="ML25" i="1" a="1"/>
  <c r="ML25" i="1" s="1"/>
  <c r="ME25" i="1" a="1"/>
  <c r="ME25" i="1" s="1"/>
  <c r="ME24" i="1" a="1"/>
  <c r="ME24" i="1" s="1"/>
  <c r="MD24" i="1"/>
  <c r="BC24" i="1"/>
  <c r="BB24" i="1"/>
  <c r="BA24" i="1"/>
  <c r="AZ24" i="1"/>
  <c r="AY24" i="1"/>
  <c r="AX24" i="1"/>
  <c r="Q31" i="1"/>
  <c r="Q26" i="1" a="1"/>
  <c r="Q26" i="1" s="1"/>
  <c r="Q13" i="1"/>
  <c r="ML5" i="1"/>
  <c r="ML321" i="1" s="1"/>
  <c r="MK5" i="1"/>
  <c r="MK321" i="1" s="1"/>
  <c r="MJ5" i="1"/>
  <c r="MJ321" i="1" s="1"/>
  <c r="MI5" i="1"/>
  <c r="MI321" i="1" s="1"/>
  <c r="MH5" i="1"/>
  <c r="MH321" i="1" s="1"/>
  <c r="MG5" i="1"/>
  <c r="MG13" i="1" s="1"/>
  <c r="MF5" i="1"/>
  <c r="MF321" i="1" s="1"/>
  <c r="ME5" i="1"/>
  <c r="ME321" i="1" s="1"/>
  <c r="LP26" i="1" l="1" a="1"/>
  <c r="LP26" i="1" s="1"/>
  <c r="LQ26" i="1" a="1"/>
  <c r="LQ26" i="1" s="1"/>
  <c r="LP31" i="1" a="1"/>
  <c r="LP31" i="1" s="1"/>
  <c r="LQ31" i="1" a="1"/>
  <c r="LQ31" i="1" s="1"/>
  <c r="LP42" i="1" a="1"/>
  <c r="LP42" i="1" s="1"/>
  <c r="LQ42" i="1" a="1"/>
  <c r="LQ42" i="1" s="1"/>
  <c r="K42" i="1"/>
  <c r="CJ42" i="1" s="1"/>
  <c r="CJ43" i="1" s="1"/>
  <c r="CJ44" i="1" s="1"/>
  <c r="CJ45" i="1" s="1"/>
  <c r="CJ46" i="1" s="1"/>
  <c r="CJ47" i="1" s="1"/>
  <c r="MA26" i="1" a="1"/>
  <c r="MA26" i="1" s="1"/>
  <c r="MB26" i="1" a="1"/>
  <c r="MB26" i="1" s="1"/>
  <c r="AI41" i="1"/>
  <c r="KW41" i="1" s="1"/>
  <c r="EE189" i="1"/>
  <c r="CF41" i="1"/>
  <c r="AJ41" i="1" s="1"/>
  <c r="LZ31" i="1" a="1"/>
  <c r="LZ31" i="1" s="1"/>
  <c r="MA31" i="1" a="1"/>
  <c r="MA31" i="1" s="1"/>
  <c r="MB31" i="1" a="1"/>
  <c r="MB31" i="1" s="1"/>
  <c r="LZ42" i="1" a="1"/>
  <c r="LZ42" i="1" s="1"/>
  <c r="MA42" i="1" a="1"/>
  <c r="MA42" i="1" s="1"/>
  <c r="MB42" i="1" a="1"/>
  <c r="MB42" i="1" s="1"/>
  <c r="MF26" i="1" a="1"/>
  <c r="MF26" i="1" s="1"/>
  <c r="LZ26" i="1" a="1"/>
  <c r="LZ26" i="1" s="1"/>
  <c r="LY26" i="1" a="1"/>
  <c r="LY26" i="1" s="1"/>
  <c r="EF189" i="1"/>
  <c r="MJ42" i="1" a="1"/>
  <c r="MJ42" i="1" s="1"/>
  <c r="LY42" i="1" a="1"/>
  <c r="LY42" i="1" s="1"/>
  <c r="Q32" i="1"/>
  <c r="LY31" i="1" a="1"/>
  <c r="LY31" i="1" s="1"/>
  <c r="BR191" i="1"/>
  <c r="D190" i="1"/>
  <c r="K191" i="1"/>
  <c r="JT190" i="1"/>
  <c r="JU190" i="1"/>
  <c r="JS190" i="1"/>
  <c r="N191" i="1" a="1"/>
  <c r="N191" i="1" s="1"/>
  <c r="M190" i="1" a="1"/>
  <c r="M190" i="1" s="1"/>
  <c r="ML26" i="1" a="1"/>
  <c r="ML26" i="1" s="1"/>
  <c r="MJ26" i="1" a="1"/>
  <c r="MJ26" i="1" s="1"/>
  <c r="MK26" i="1" a="1"/>
  <c r="MK26" i="1" s="1"/>
  <c r="MI26" i="1" a="1"/>
  <c r="MI26" i="1" s="1"/>
  <c r="MH26" i="1" a="1"/>
  <c r="MH26" i="1" s="1"/>
  <c r="MG26" i="1" a="1"/>
  <c r="MG26" i="1" s="1"/>
  <c r="ME26" i="1" a="1"/>
  <c r="ME26" i="1" s="1"/>
  <c r="KE42" i="1" a="1"/>
  <c r="KE42" i="1" s="1"/>
  <c r="AZ42" i="1"/>
  <c r="AH42" i="1"/>
  <c r="E42" i="1"/>
  <c r="G42" i="1" s="1"/>
  <c r="AG42" i="1"/>
  <c r="IG42" i="1"/>
  <c r="LD42" i="1"/>
  <c r="LK42" i="1"/>
  <c r="KU42" i="1"/>
  <c r="JY42" i="1"/>
  <c r="LJ42" i="1"/>
  <c r="KT42" i="1"/>
  <c r="JX42" i="1"/>
  <c r="JZ42" i="1"/>
  <c r="LI42" i="1"/>
  <c r="KS42" i="1"/>
  <c r="LH42" i="1"/>
  <c r="KZ42" i="1"/>
  <c r="KR42" i="1"/>
  <c r="KD42" i="1"/>
  <c r="LO42" i="1"/>
  <c r="LG42" i="1"/>
  <c r="KY42" i="1"/>
  <c r="KQ42" i="1"/>
  <c r="KC42" i="1"/>
  <c r="CI42" i="1"/>
  <c r="LN42" i="1"/>
  <c r="LF42" i="1"/>
  <c r="KX42" i="1"/>
  <c r="KP42" i="1"/>
  <c r="KB42" i="1"/>
  <c r="LL42" i="1"/>
  <c r="B43" i="1"/>
  <c r="LM42" i="1"/>
  <c r="LE42" i="1"/>
  <c r="KO42" i="1"/>
  <c r="KA42" i="1"/>
  <c r="KV42" i="1"/>
  <c r="S44" i="1"/>
  <c r="MD43" i="1"/>
  <c r="KF44" i="1"/>
  <c r="BA42" i="1"/>
  <c r="JS42" i="1"/>
  <c r="MG42" i="1" a="1"/>
  <c r="MG42" i="1" s="1"/>
  <c r="MK42" i="1" a="1"/>
  <c r="MK42" i="1" s="1"/>
  <c r="M43" i="1"/>
  <c r="W43" i="1"/>
  <c r="BB42" i="1"/>
  <c r="JT42" i="1"/>
  <c r="N43" i="1"/>
  <c r="BC42" i="1"/>
  <c r="JU42" i="1"/>
  <c r="MH42" i="1" a="1"/>
  <c r="MH42" i="1" s="1"/>
  <c r="ML42" i="1" a="1"/>
  <c r="ML42" i="1" s="1"/>
  <c r="O43" i="1"/>
  <c r="D41" i="1"/>
  <c r="IH42" i="1"/>
  <c r="JV42" i="1"/>
  <c r="MD42" i="1"/>
  <c r="KG43" i="1"/>
  <c r="KG44" i="1" s="1"/>
  <c r="KG45" i="1" s="1"/>
  <c r="KG46" i="1" s="1"/>
  <c r="KG47" i="1" s="1"/>
  <c r="KG48" i="1" s="1"/>
  <c r="LA42" i="1"/>
  <c r="ME42" i="1" a="1"/>
  <c r="ME42" i="1" s="1"/>
  <c r="MI42" i="1" a="1"/>
  <c r="MI42" i="1" s="1"/>
  <c r="H43" i="1"/>
  <c r="Q43" i="1"/>
  <c r="AX42" i="1"/>
  <c r="IJ42" i="1"/>
  <c r="LB42" i="1"/>
  <c r="MF42" i="1" a="1"/>
  <c r="MF42" i="1" s="1"/>
  <c r="MF31" i="1" a="1"/>
  <c r="MF31" i="1" s="1"/>
  <c r="MJ31" i="1" a="1"/>
  <c r="MJ31" i="1" s="1"/>
  <c r="MG31" i="1" a="1"/>
  <c r="MG31" i="1" s="1"/>
  <c r="MK31" i="1" a="1"/>
  <c r="MK31" i="1" s="1"/>
  <c r="MH31" i="1" a="1"/>
  <c r="MH31" i="1" s="1"/>
  <c r="ML31" i="1" a="1"/>
  <c r="ML31" i="1" s="1"/>
  <c r="ME31" i="1" a="1"/>
  <c r="ME31" i="1" s="1"/>
  <c r="MI31" i="1" a="1"/>
  <c r="MI31" i="1" s="1"/>
  <c r="MG16" i="1"/>
  <c r="MG17" i="1"/>
  <c r="MG321" i="1"/>
  <c r="MH13" i="1"/>
  <c r="MI13" i="1"/>
  <c r="MJ13" i="1"/>
  <c r="MK13" i="1"/>
  <c r="ML13" i="1"/>
  <c r="ME13" i="1"/>
  <c r="MF13" i="1"/>
  <c r="LP32" i="1" l="1" a="1"/>
  <c r="LP32" i="1" s="1"/>
  <c r="LQ32" i="1" a="1"/>
  <c r="LQ32" i="1" s="1"/>
  <c r="LP43" i="1" a="1"/>
  <c r="LP43" i="1" s="1"/>
  <c r="LQ43" i="1" a="1"/>
  <c r="LQ43" i="1" s="1"/>
  <c r="CF42" i="1"/>
  <c r="AJ42" i="1" s="1"/>
  <c r="D42" i="1"/>
  <c r="AI42" i="1"/>
  <c r="KW42" i="1" s="1"/>
  <c r="K43" i="1"/>
  <c r="AI43" i="1" s="1"/>
  <c r="LZ32" i="1" a="1"/>
  <c r="LZ32" i="1" s="1"/>
  <c r="MA32" i="1" a="1"/>
  <c r="MA32" i="1" s="1"/>
  <c r="MB32" i="1" a="1"/>
  <c r="MB32" i="1" s="1"/>
  <c r="MA43" i="1" a="1"/>
  <c r="MA43" i="1" s="1"/>
  <c r="MB43" i="1" a="1"/>
  <c r="MB43" i="1" s="1"/>
  <c r="MI32" i="1" a="1"/>
  <c r="MI32" i="1" s="1"/>
  <c r="MK32" i="1" a="1"/>
  <c r="MK32" i="1" s="1"/>
  <c r="ME32" i="1" a="1"/>
  <c r="ME32" i="1" s="1"/>
  <c r="MG32" i="1" a="1"/>
  <c r="MG32" i="1" s="1"/>
  <c r="MJ32" i="1" a="1"/>
  <c r="MJ32" i="1" s="1"/>
  <c r="ML32" i="1" a="1"/>
  <c r="ML32" i="1" s="1"/>
  <c r="MH32" i="1" a="1"/>
  <c r="MH32" i="1" s="1"/>
  <c r="MF32" i="1" a="1"/>
  <c r="MF32" i="1" s="1"/>
  <c r="LY43" i="1" a="1"/>
  <c r="LY43" i="1" s="1"/>
  <c r="LZ43" i="1" a="1"/>
  <c r="LZ43" i="1" s="1"/>
  <c r="Q33" i="1"/>
  <c r="LY32" i="1" a="1"/>
  <c r="LY32" i="1" s="1"/>
  <c r="D191" i="1"/>
  <c r="LN190" i="1"/>
  <c r="IG190" i="1"/>
  <c r="M191" i="1" a="1"/>
  <c r="M191" i="1" s="1"/>
  <c r="AI191" i="1" s="1"/>
  <c r="LO190" i="1"/>
  <c r="LD190" i="1"/>
  <c r="AH190" i="1"/>
  <c r="LM190" i="1"/>
  <c r="LC190" i="1"/>
  <c r="AG190" i="1"/>
  <c r="LL190" i="1"/>
  <c r="LB190" i="1"/>
  <c r="LA190" i="1"/>
  <c r="IJ190" i="1"/>
  <c r="IH190" i="1"/>
  <c r="E190" i="1" s="1"/>
  <c r="G190" i="1" s="1"/>
  <c r="LR190" i="1"/>
  <c r="AI190" i="1"/>
  <c r="JU191" i="1"/>
  <c r="JS191" i="1"/>
  <c r="JT191" i="1"/>
  <c r="KN42" i="1" a="1"/>
  <c r="KN42" i="1" s="1"/>
  <c r="KF45" i="1"/>
  <c r="KE44" i="1" a="1"/>
  <c r="KE44" i="1" s="1"/>
  <c r="CJ48" i="1"/>
  <c r="Q44" i="1"/>
  <c r="MI43" i="1" a="1"/>
  <c r="MI43" i="1" s="1"/>
  <c r="ME43" i="1" a="1"/>
  <c r="ME43" i="1" s="1"/>
  <c r="ML43" i="1" a="1"/>
  <c r="ML43" i="1" s="1"/>
  <c r="MG43" i="1" a="1"/>
  <c r="MG43" i="1" s="1"/>
  <c r="MF43" i="1" a="1"/>
  <c r="MF43" i="1" s="1"/>
  <c r="MK43" i="1" a="1"/>
  <c r="MK43" i="1" s="1"/>
  <c r="MJ43" i="1" a="1"/>
  <c r="MJ43" i="1" s="1"/>
  <c r="MH43" i="1" a="1"/>
  <c r="MH43" i="1" s="1"/>
  <c r="W44" i="1"/>
  <c r="KE43" i="1" a="1"/>
  <c r="KE43" i="1" s="1"/>
  <c r="H44" i="1"/>
  <c r="AY43" i="1"/>
  <c r="AZ43" i="1"/>
  <c r="AX43" i="1"/>
  <c r="BC43" i="1"/>
  <c r="BB43" i="1"/>
  <c r="BA43" i="1"/>
  <c r="LB43" i="1"/>
  <c r="LA43" i="1"/>
  <c r="IH43" i="1"/>
  <c r="LD43" i="1"/>
  <c r="IG43" i="1"/>
  <c r="LC43" i="1"/>
  <c r="E43" i="1"/>
  <c r="AH43" i="1"/>
  <c r="AG43" i="1"/>
  <c r="M44" i="1"/>
  <c r="IJ43" i="1"/>
  <c r="MD44" i="1"/>
  <c r="S45" i="1"/>
  <c r="N44" i="1"/>
  <c r="JS43" i="1"/>
  <c r="JU43" i="1"/>
  <c r="JT43" i="1"/>
  <c r="CF43" i="1"/>
  <c r="AJ43" i="1" s="1"/>
  <c r="LJ43" i="1"/>
  <c r="KT43" i="1"/>
  <c r="LI43" i="1"/>
  <c r="KS43" i="1"/>
  <c r="LH43" i="1"/>
  <c r="LE43" i="1"/>
  <c r="KU43" i="1"/>
  <c r="KA43" i="1"/>
  <c r="LO43" i="1"/>
  <c r="KR43" i="1"/>
  <c r="JZ43" i="1"/>
  <c r="CI43" i="1"/>
  <c r="B44" i="1"/>
  <c r="LN43" i="1"/>
  <c r="KQ43" i="1"/>
  <c r="JY43" i="1"/>
  <c r="LM43" i="1"/>
  <c r="KZ43" i="1"/>
  <c r="KP43" i="1"/>
  <c r="JX43" i="1"/>
  <c r="LL43" i="1"/>
  <c r="KY43" i="1"/>
  <c r="KO43" i="1"/>
  <c r="LK43" i="1"/>
  <c r="KX43" i="1"/>
  <c r="KD43" i="1"/>
  <c r="LG43" i="1"/>
  <c r="KC43" i="1"/>
  <c r="LF43" i="1"/>
  <c r="KV43" i="1"/>
  <c r="KB43" i="1"/>
  <c r="JW43" i="1"/>
  <c r="O44" i="1"/>
  <c r="JV43" i="1"/>
  <c r="ML17" i="1"/>
  <c r="ML16" i="1"/>
  <c r="MK17" i="1"/>
  <c r="MK16" i="1"/>
  <c r="MH17" i="1"/>
  <c r="MH16" i="1"/>
  <c r="MJ17" i="1"/>
  <c r="MJ16" i="1"/>
  <c r="MF17" i="1"/>
  <c r="MF16" i="1"/>
  <c r="MI17" i="1"/>
  <c r="MI16" i="1"/>
  <c r="ME17" i="1"/>
  <c r="ME16" i="1"/>
  <c r="LP44" i="1" l="1" a="1"/>
  <c r="LP44" i="1" s="1"/>
  <c r="LQ44" i="1" a="1"/>
  <c r="LQ44" i="1" s="1"/>
  <c r="LP33" i="1" a="1"/>
  <c r="LP33" i="1" s="1"/>
  <c r="LQ33" i="1" a="1"/>
  <c r="LQ33" i="1" s="1"/>
  <c r="D43" i="1"/>
  <c r="K44" i="1"/>
  <c r="AI44" i="1" s="1"/>
  <c r="MB44" i="1" a="1"/>
  <c r="MB44" i="1" s="1"/>
  <c r="MA44" i="1" a="1"/>
  <c r="MA44" i="1" s="1"/>
  <c r="LZ33" i="1" a="1"/>
  <c r="LZ33" i="1" s="1"/>
  <c r="MB33" i="1" a="1"/>
  <c r="MB33" i="1" s="1"/>
  <c r="MA33" i="1" a="1"/>
  <c r="MA33" i="1" s="1"/>
  <c r="LY44" i="1" a="1"/>
  <c r="LY44" i="1" s="1"/>
  <c r="LZ44" i="1" a="1"/>
  <c r="LZ44" i="1" s="1"/>
  <c r="Q34" i="1"/>
  <c r="LY33" i="1" a="1"/>
  <c r="LY33" i="1" s="1"/>
  <c r="MG33" i="1" a="1"/>
  <c r="MG33" i="1" s="1"/>
  <c r="ME33" i="1" a="1"/>
  <c r="ME33" i="1" s="1"/>
  <c r="MK33" i="1" a="1"/>
  <c r="MK33" i="1" s="1"/>
  <c r="MH33" i="1" a="1"/>
  <c r="MH33" i="1" s="1"/>
  <c r="MI33" i="1" a="1"/>
  <c r="MI33" i="1" s="1"/>
  <c r="MJ33" i="1" a="1"/>
  <c r="MJ33" i="1" s="1"/>
  <c r="MF33" i="1" a="1"/>
  <c r="MF33" i="1" s="1"/>
  <c r="ML33" i="1" a="1"/>
  <c r="ML33" i="1" s="1"/>
  <c r="EE191" i="1"/>
  <c r="EF191" i="1"/>
  <c r="EE190" i="1"/>
  <c r="EF190" i="1"/>
  <c r="LR191" i="1"/>
  <c r="LA191" i="1"/>
  <c r="IJ191" i="1"/>
  <c r="AH191" i="1"/>
  <c r="AG191" i="1"/>
  <c r="LO191" i="1"/>
  <c r="IH191" i="1"/>
  <c r="E191" i="1" s="1"/>
  <c r="G191" i="1" s="1"/>
  <c r="LM191" i="1"/>
  <c r="LL191" i="1"/>
  <c r="LD191" i="1"/>
  <c r="LB191" i="1"/>
  <c r="IG191" i="1"/>
  <c r="LN191" i="1"/>
  <c r="LC191" i="1"/>
  <c r="CF44" i="1"/>
  <c r="AJ44" i="1" s="1"/>
  <c r="G43" i="1"/>
  <c r="KN43" i="1" a="1"/>
  <c r="KN43" i="1" s="1"/>
  <c r="W45" i="1"/>
  <c r="LH44" i="1"/>
  <c r="KZ44" i="1"/>
  <c r="KR44" i="1"/>
  <c r="LN44" i="1"/>
  <c r="LF44" i="1"/>
  <c r="KX44" i="1"/>
  <c r="KP44" i="1"/>
  <c r="KB44" i="1"/>
  <c r="B45" i="1"/>
  <c r="LO44" i="1"/>
  <c r="KT44" i="1"/>
  <c r="KA44" i="1"/>
  <c r="LM44" i="1"/>
  <c r="KS44" i="1"/>
  <c r="JZ44" i="1"/>
  <c r="CI44" i="1"/>
  <c r="LL44" i="1"/>
  <c r="KQ44" i="1"/>
  <c r="JY44" i="1"/>
  <c r="LK44" i="1"/>
  <c r="KO44" i="1"/>
  <c r="JX44" i="1"/>
  <c r="LJ44" i="1"/>
  <c r="KY44" i="1"/>
  <c r="LI44" i="1"/>
  <c r="KU44" i="1"/>
  <c r="KD44" i="1"/>
  <c r="KC44" i="1"/>
  <c r="LG44" i="1"/>
  <c r="LE44" i="1"/>
  <c r="KV44" i="1"/>
  <c r="MJ44" i="1" a="1"/>
  <c r="MJ44" i="1" s="1"/>
  <c r="MF44" i="1" a="1"/>
  <c r="MF44" i="1" s="1"/>
  <c r="MG44" i="1" a="1"/>
  <c r="MG44" i="1" s="1"/>
  <c r="ML44" i="1" a="1"/>
  <c r="ML44" i="1" s="1"/>
  <c r="MK44" i="1" a="1"/>
  <c r="MK44" i="1" s="1"/>
  <c r="ME44" i="1" a="1"/>
  <c r="ME44" i="1" s="1"/>
  <c r="Q45" i="1"/>
  <c r="MI44" i="1" a="1"/>
  <c r="MI44" i="1" s="1"/>
  <c r="MH44" i="1" a="1"/>
  <c r="MH44" i="1" s="1"/>
  <c r="M45" i="1"/>
  <c r="LD44" i="1"/>
  <c r="LC44" i="1"/>
  <c r="IH44" i="1"/>
  <c r="LB44" i="1"/>
  <c r="IG44" i="1"/>
  <c r="LA44" i="1"/>
  <c r="E44" i="1"/>
  <c r="AH44" i="1"/>
  <c r="AG44" i="1"/>
  <c r="IJ44" i="1"/>
  <c r="N45" i="1"/>
  <c r="JT44" i="1"/>
  <c r="JU44" i="1"/>
  <c r="JS44" i="1"/>
  <c r="H45" i="1"/>
  <c r="AY44" i="1"/>
  <c r="AX44" i="1"/>
  <c r="BC44" i="1"/>
  <c r="BB44" i="1"/>
  <c r="AZ44" i="1"/>
  <c r="BA44" i="1"/>
  <c r="MD45" i="1"/>
  <c r="S46" i="1"/>
  <c r="KW43" i="1"/>
  <c r="JW44" i="1"/>
  <c r="JV44" i="1"/>
  <c r="O45" i="1"/>
  <c r="KF46" i="1"/>
  <c r="KE45" i="1" a="1"/>
  <c r="KE45" i="1" s="1"/>
  <c r="LP34" i="1" l="1" a="1"/>
  <c r="LP34" i="1" s="1"/>
  <c r="LQ34" i="1" a="1"/>
  <c r="LQ34" i="1" s="1"/>
  <c r="LP45" i="1" a="1"/>
  <c r="LP45" i="1" s="1"/>
  <c r="LQ45" i="1" a="1"/>
  <c r="LQ45" i="1" s="1"/>
  <c r="K45" i="1"/>
  <c r="K46" i="1" s="1"/>
  <c r="D44" i="1"/>
  <c r="LZ34" i="1" a="1"/>
  <c r="LZ34" i="1" s="1"/>
  <c r="MA34" i="1" a="1"/>
  <c r="MA34" i="1" s="1"/>
  <c r="MB34" i="1" a="1"/>
  <c r="MB34" i="1" s="1"/>
  <c r="MA45" i="1" a="1"/>
  <c r="MA45" i="1" s="1"/>
  <c r="MB45" i="1" a="1"/>
  <c r="MB45" i="1" s="1"/>
  <c r="LY45" i="1" a="1"/>
  <c r="LY45" i="1" s="1"/>
  <c r="LZ45" i="1" a="1"/>
  <c r="LZ45" i="1" s="1"/>
  <c r="Q35" i="1"/>
  <c r="LY34" i="1" a="1"/>
  <c r="LY34" i="1" s="1"/>
  <c r="MK34" i="1" a="1"/>
  <c r="MK34" i="1" s="1"/>
  <c r="ME34" i="1" a="1"/>
  <c r="ME34" i="1" s="1"/>
  <c r="MG34" i="1" a="1"/>
  <c r="MG34" i="1" s="1"/>
  <c r="MF34" i="1" a="1"/>
  <c r="MF34" i="1" s="1"/>
  <c r="MJ34" i="1" a="1"/>
  <c r="MJ34" i="1" s="1"/>
  <c r="MI34" i="1" a="1"/>
  <c r="MI34" i="1" s="1"/>
  <c r="MH34" i="1" a="1"/>
  <c r="MH34" i="1" s="1"/>
  <c r="ML34" i="1" a="1"/>
  <c r="ML34" i="1" s="1"/>
  <c r="CF45" i="1"/>
  <c r="AJ45" i="1" s="1"/>
  <c r="G44" i="1"/>
  <c r="JW45" i="1"/>
  <c r="JV45" i="1"/>
  <c r="O46" i="1"/>
  <c r="LD45" i="1"/>
  <c r="E45" i="1"/>
  <c r="LB45" i="1"/>
  <c r="IJ45" i="1"/>
  <c r="AG45" i="1"/>
  <c r="LA45" i="1"/>
  <c r="IH45" i="1"/>
  <c r="IG45" i="1"/>
  <c r="AH45" i="1"/>
  <c r="M46" i="1"/>
  <c r="LC45" i="1"/>
  <c r="LL45" i="1"/>
  <c r="KV45" i="1"/>
  <c r="JZ45" i="1"/>
  <c r="LJ45" i="1"/>
  <c r="KT45" i="1"/>
  <c r="JX45" i="1"/>
  <c r="LI45" i="1"/>
  <c r="KS45" i="1"/>
  <c r="LH45" i="1"/>
  <c r="KZ45" i="1"/>
  <c r="KR45" i="1"/>
  <c r="KD45" i="1"/>
  <c r="LO45" i="1"/>
  <c r="LG45" i="1"/>
  <c r="KY45" i="1"/>
  <c r="KQ45" i="1"/>
  <c r="KC45" i="1"/>
  <c r="LK45" i="1"/>
  <c r="KO45" i="1"/>
  <c r="CI45" i="1"/>
  <c r="LF45" i="1"/>
  <c r="LE45" i="1"/>
  <c r="KX45" i="1"/>
  <c r="B46" i="1"/>
  <c r="KB45" i="1"/>
  <c r="LN45" i="1"/>
  <c r="KU45" i="1"/>
  <c r="KA45" i="1"/>
  <c r="LM45" i="1"/>
  <c r="KP45" i="1"/>
  <c r="JY45" i="1"/>
  <c r="JU45" i="1"/>
  <c r="JT45" i="1"/>
  <c r="N46" i="1"/>
  <c r="JS45" i="1"/>
  <c r="S47" i="1"/>
  <c r="MD46" i="1"/>
  <c r="BB45" i="1"/>
  <c r="H46" i="1"/>
  <c r="BA45" i="1"/>
  <c r="AZ45" i="1"/>
  <c r="AY45" i="1"/>
  <c r="BC45" i="1"/>
  <c r="AX45" i="1"/>
  <c r="Q46" i="1"/>
  <c r="MI45" i="1" a="1"/>
  <c r="MI45" i="1" s="1"/>
  <c r="ME45" i="1" a="1"/>
  <c r="ME45" i="1" s="1"/>
  <c r="ML45" i="1" a="1"/>
  <c r="ML45" i="1" s="1"/>
  <c r="MH45" i="1" a="1"/>
  <c r="MH45" i="1" s="1"/>
  <c r="MG45" i="1" a="1"/>
  <c r="MG45" i="1" s="1"/>
  <c r="MF45" i="1" a="1"/>
  <c r="MF45" i="1" s="1"/>
  <c r="MK45" i="1" a="1"/>
  <c r="MK45" i="1" s="1"/>
  <c r="MJ45" i="1" a="1"/>
  <c r="MJ45" i="1" s="1"/>
  <c r="KF47" i="1"/>
  <c r="KE46" i="1" a="1"/>
  <c r="KE46" i="1" s="1"/>
  <c r="KW44" i="1"/>
  <c r="KN44" i="1" a="1"/>
  <c r="KN44" i="1" s="1"/>
  <c r="W46" i="1"/>
  <c r="LP35" i="1" l="1" a="1"/>
  <c r="LP35" i="1" s="1"/>
  <c r="LQ35" i="1" a="1"/>
  <c r="LQ35" i="1" s="1"/>
  <c r="LP46" i="1" a="1"/>
  <c r="LP46" i="1" s="1"/>
  <c r="LQ46" i="1" a="1"/>
  <c r="LQ46" i="1" s="1"/>
  <c r="D45" i="1"/>
  <c r="AI45" i="1"/>
  <c r="KW45" i="1" s="1"/>
  <c r="LZ35" i="1" a="1"/>
  <c r="LZ35" i="1" s="1"/>
  <c r="MA35" i="1" a="1"/>
  <c r="MA35" i="1" s="1"/>
  <c r="MB35" i="1" a="1"/>
  <c r="MB35" i="1" s="1"/>
  <c r="MA46" i="1" a="1"/>
  <c r="MA46" i="1" s="1"/>
  <c r="MB46" i="1" a="1"/>
  <c r="MB46" i="1" s="1"/>
  <c r="LY46" i="1" a="1"/>
  <c r="LY46" i="1" s="1"/>
  <c r="LZ46" i="1" a="1"/>
  <c r="LZ46" i="1" s="1"/>
  <c r="Q36" i="1"/>
  <c r="LY35" i="1" a="1"/>
  <c r="LY35" i="1" s="1"/>
  <c r="MG35" i="1" a="1"/>
  <c r="MG35" i="1" s="1"/>
  <c r="ML35" i="1" a="1"/>
  <c r="ML35" i="1" s="1"/>
  <c r="MK35" i="1" a="1"/>
  <c r="MK35" i="1" s="1"/>
  <c r="MI35" i="1" a="1"/>
  <c r="MI35" i="1" s="1"/>
  <c r="MF35" i="1" a="1"/>
  <c r="MF35" i="1" s="1"/>
  <c r="ME35" i="1" a="1"/>
  <c r="ME35" i="1" s="1"/>
  <c r="MH35" i="1" a="1"/>
  <c r="MH35" i="1" s="1"/>
  <c r="MJ35" i="1" a="1"/>
  <c r="MJ35" i="1" s="1"/>
  <c r="CF46" i="1"/>
  <c r="AJ46" i="1" s="1"/>
  <c r="G45" i="1"/>
  <c r="M47" i="1"/>
  <c r="LC46" i="1"/>
  <c r="LB46" i="1"/>
  <c r="IJ46" i="1"/>
  <c r="LA46" i="1"/>
  <c r="IH46" i="1"/>
  <c r="LD46" i="1"/>
  <c r="IG46" i="1"/>
  <c r="E46" i="1"/>
  <c r="AH46" i="1"/>
  <c r="AG46" i="1"/>
  <c r="MD47" i="1"/>
  <c r="W47" i="1"/>
  <c r="KN45" i="1" a="1"/>
  <c r="KN45" i="1" s="1"/>
  <c r="MK46" i="1" a="1"/>
  <c r="MK46" i="1" s="1"/>
  <c r="MG46" i="1" a="1"/>
  <c r="MG46" i="1" s="1"/>
  <c r="MJ46" i="1" a="1"/>
  <c r="MJ46" i="1" s="1"/>
  <c r="MF46" i="1" a="1"/>
  <c r="MF46" i="1" s="1"/>
  <c r="Q47" i="1"/>
  <c r="MI46" i="1" a="1"/>
  <c r="MI46" i="1" s="1"/>
  <c r="ME46" i="1" a="1"/>
  <c r="ME46" i="1" s="1"/>
  <c r="ML46" i="1" a="1"/>
  <c r="ML46" i="1" s="1"/>
  <c r="MH46" i="1" a="1"/>
  <c r="MH46" i="1" s="1"/>
  <c r="K47" i="1"/>
  <c r="AI46" i="1"/>
  <c r="D46" i="1"/>
  <c r="JW46" i="1"/>
  <c r="JV46" i="1"/>
  <c r="O47" i="1"/>
  <c r="B47" i="1"/>
  <c r="LM46" i="1"/>
  <c r="LE46" i="1"/>
  <c r="KO46" i="1"/>
  <c r="KA46" i="1"/>
  <c r="LK46" i="1"/>
  <c r="KU46" i="1"/>
  <c r="JY46" i="1"/>
  <c r="LJ46" i="1"/>
  <c r="KT46" i="1"/>
  <c r="JX46" i="1"/>
  <c r="LI46" i="1"/>
  <c r="KS46" i="1"/>
  <c r="LH46" i="1"/>
  <c r="KZ46" i="1"/>
  <c r="KR46" i="1"/>
  <c r="KD46" i="1"/>
  <c r="LG46" i="1"/>
  <c r="KY46" i="1"/>
  <c r="KX46" i="1"/>
  <c r="KC46" i="1"/>
  <c r="LO46" i="1"/>
  <c r="KV46" i="1"/>
  <c r="KB46" i="1"/>
  <c r="LF46" i="1"/>
  <c r="CI46" i="1"/>
  <c r="KQ46" i="1"/>
  <c r="KP46" i="1"/>
  <c r="JZ46" i="1"/>
  <c r="LN46" i="1"/>
  <c r="LL46" i="1"/>
  <c r="BC46" i="1"/>
  <c r="H47" i="1"/>
  <c r="AZ46" i="1"/>
  <c r="BB46" i="1"/>
  <c r="AY46" i="1"/>
  <c r="AX46" i="1"/>
  <c r="BA46" i="1"/>
  <c r="KE47" i="1" a="1"/>
  <c r="KE47" i="1" s="1"/>
  <c r="JS46" i="1"/>
  <c r="JT46" i="1"/>
  <c r="N47" i="1"/>
  <c r="JU46" i="1"/>
  <c r="LP36" i="1" l="1" a="1"/>
  <c r="LP36" i="1" s="1"/>
  <c r="LQ36" i="1" a="1"/>
  <c r="LQ36" i="1" s="1"/>
  <c r="LP47" i="1" a="1"/>
  <c r="LP47" i="1" s="1"/>
  <c r="LQ47" i="1" a="1"/>
  <c r="LQ47" i="1" s="1"/>
  <c r="LZ36" i="1" a="1"/>
  <c r="LZ36" i="1" s="1"/>
  <c r="MA36" i="1" a="1"/>
  <c r="MA36" i="1" s="1"/>
  <c r="MB36" i="1" a="1"/>
  <c r="MB36" i="1" s="1"/>
  <c r="MA47" i="1" a="1"/>
  <c r="MA47" i="1" s="1"/>
  <c r="MB47" i="1" a="1"/>
  <c r="MB47" i="1" s="1"/>
  <c r="LY47" i="1" a="1"/>
  <c r="LY47" i="1" s="1"/>
  <c r="LZ47" i="1" a="1"/>
  <c r="LZ47" i="1" s="1"/>
  <c r="Q37" i="1"/>
  <c r="LY36" i="1" a="1"/>
  <c r="LY36" i="1" s="1"/>
  <c r="MH36" i="1" a="1"/>
  <c r="MH36" i="1" s="1"/>
  <c r="ML36" i="1" a="1"/>
  <c r="ML36" i="1" s="1"/>
  <c r="ME36" i="1" a="1"/>
  <c r="ME36" i="1" s="1"/>
  <c r="MG36" i="1" a="1"/>
  <c r="MG36" i="1" s="1"/>
  <c r="MJ36" i="1" a="1"/>
  <c r="MJ36" i="1" s="1"/>
  <c r="MK36" i="1" a="1"/>
  <c r="MK36" i="1" s="1"/>
  <c r="MI36" i="1" a="1"/>
  <c r="MI36" i="1" s="1"/>
  <c r="MF36" i="1" a="1"/>
  <c r="MF36" i="1" s="1"/>
  <c r="CF47" i="1"/>
  <c r="AJ47" i="1" s="1"/>
  <c r="G46" i="1"/>
  <c r="KN46" i="1" a="1"/>
  <c r="KN46" i="1" s="1"/>
  <c r="KW46" i="1"/>
  <c r="AI47" i="1"/>
  <c r="D47" i="1"/>
  <c r="LI47" i="1"/>
  <c r="KS47" i="1"/>
  <c r="LO47" i="1"/>
  <c r="LG47" i="1"/>
  <c r="KY47" i="1"/>
  <c r="KQ47" i="1"/>
  <c r="KC47" i="1"/>
  <c r="LN47" i="1"/>
  <c r="LF47" i="1"/>
  <c r="KX47" i="1"/>
  <c r="KP47" i="1"/>
  <c r="KB47" i="1"/>
  <c r="LM47" i="1"/>
  <c r="LE47" i="1"/>
  <c r="KO47" i="1"/>
  <c r="KA47" i="1"/>
  <c r="LL47" i="1"/>
  <c r="KV47" i="1"/>
  <c r="JZ47" i="1"/>
  <c r="LK47" i="1"/>
  <c r="KR47" i="1"/>
  <c r="JX47" i="1"/>
  <c r="CI47" i="1"/>
  <c r="LH47" i="1"/>
  <c r="KZ47" i="1"/>
  <c r="KD47" i="1"/>
  <c r="LJ47" i="1"/>
  <c r="KU47" i="1"/>
  <c r="JY47" i="1"/>
  <c r="KT47" i="1"/>
  <c r="AY47" i="1"/>
  <c r="BC47" i="1"/>
  <c r="BA47" i="1"/>
  <c r="AZ47" i="1"/>
  <c r="AX47" i="1"/>
  <c r="BB47" i="1"/>
  <c r="JW47" i="1"/>
  <c r="JV47" i="1"/>
  <c r="JU47" i="1"/>
  <c r="JT47" i="1"/>
  <c r="JS47" i="1"/>
  <c r="ML47" i="1" a="1"/>
  <c r="ML47" i="1" s="1"/>
  <c r="MH47" i="1" a="1"/>
  <c r="MH47" i="1" s="1"/>
  <c r="ME47" i="1" a="1"/>
  <c r="ME47" i="1" s="1"/>
  <c r="MG47" i="1" a="1"/>
  <c r="MG47" i="1" s="1"/>
  <c r="MK47" i="1" a="1"/>
  <c r="MK47" i="1" s="1"/>
  <c r="MJ47" i="1" a="1"/>
  <c r="MJ47" i="1" s="1"/>
  <c r="MF47" i="1" a="1"/>
  <c r="MF47" i="1" s="1"/>
  <c r="MI47" i="1" a="1"/>
  <c r="MI47" i="1" s="1"/>
  <c r="LA47" i="1"/>
  <c r="IG47" i="1"/>
  <c r="LD47" i="1"/>
  <c r="LC47" i="1"/>
  <c r="LB47" i="1"/>
  <c r="IJ47" i="1"/>
  <c r="IH47" i="1"/>
  <c r="E47" i="1"/>
  <c r="AH47" i="1"/>
  <c r="AG47" i="1"/>
  <c r="LP37" i="1" l="1" a="1"/>
  <c r="LP37" i="1" s="1"/>
  <c r="LQ37" i="1" a="1"/>
  <c r="LQ37" i="1" s="1"/>
  <c r="LZ37" i="1" a="1"/>
  <c r="LZ37" i="1" s="1"/>
  <c r="MB37" i="1" a="1"/>
  <c r="MB37" i="1" s="1"/>
  <c r="MA37" i="1" a="1"/>
  <c r="MA37" i="1" s="1"/>
  <c r="MI37" i="1" a="1"/>
  <c r="MI37" i="1" s="1"/>
  <c r="LY37" i="1" a="1"/>
  <c r="LY37" i="1" s="1"/>
  <c r="MH37" i="1" a="1"/>
  <c r="MH37" i="1" s="1"/>
  <c r="MJ37" i="1" a="1"/>
  <c r="MJ37" i="1" s="1"/>
  <c r="MF37" i="1" a="1"/>
  <c r="MF37" i="1" s="1"/>
  <c r="MG37" i="1" a="1"/>
  <c r="MG37" i="1" s="1"/>
  <c r="ML37" i="1" a="1"/>
  <c r="ML37" i="1" s="1"/>
  <c r="MK37" i="1" a="1"/>
  <c r="MK37" i="1" s="1"/>
  <c r="ME37" i="1" a="1"/>
  <c r="ME37" i="1" s="1"/>
  <c r="G47" i="1"/>
  <c r="KN47" i="1" a="1"/>
  <c r="KN47" i="1" s="1"/>
  <c r="KW47" i="1"/>
  <c r="KF48" i="1" l="1"/>
  <c r="KE48" i="1" s="1" a="1"/>
  <c r="KE48" i="1" s="1"/>
  <c r="S48" i="1"/>
  <c r="MD48" i="1" s="1"/>
  <c r="CF48" i="1" l="1"/>
  <c r="AJ48" i="1" s="1"/>
  <c r="W48" i="1"/>
  <c r="K48" i="1"/>
  <c r="H48" i="1"/>
  <c r="Q48" i="1"/>
  <c r="N48" i="1"/>
  <c r="M48" i="1"/>
  <c r="B48" i="1"/>
  <c r="O48" i="1"/>
  <c r="LP48" i="1" l="1" a="1"/>
  <c r="LP48" i="1" s="1"/>
  <c r="LQ48" i="1" a="1"/>
  <c r="LQ48" i="1" s="1"/>
  <c r="MB48" i="1" a="1"/>
  <c r="MB48" i="1" s="1"/>
  <c r="MA48" i="1" a="1"/>
  <c r="MA48" i="1" s="1"/>
  <c r="LY48" i="1" a="1"/>
  <c r="LY48" i="1" s="1"/>
  <c r="LZ48" i="1" a="1"/>
  <c r="LZ48" i="1" s="1"/>
  <c r="IG48" i="1"/>
  <c r="LD48" i="1"/>
  <c r="LC48" i="1"/>
  <c r="LB48" i="1"/>
  <c r="IJ48" i="1"/>
  <c r="LA48" i="1"/>
  <c r="AH48" i="1"/>
  <c r="AG48" i="1"/>
  <c r="IH48" i="1"/>
  <c r="E48" i="1"/>
  <c r="G48" i="1" s="1"/>
  <c r="JU48" i="1"/>
  <c r="JT48" i="1"/>
  <c r="JS48" i="1"/>
  <c r="BA48" i="1"/>
  <c r="AY48" i="1"/>
  <c r="AX48" i="1"/>
  <c r="BC48" i="1"/>
  <c r="AZ48" i="1"/>
  <c r="BB48" i="1"/>
  <c r="ML48" i="1" a="1"/>
  <c r="ML48" i="1" s="1"/>
  <c r="MH48" i="1" a="1"/>
  <c r="MH48" i="1" s="1"/>
  <c r="MK48" i="1" a="1"/>
  <c r="MK48" i="1" s="1"/>
  <c r="MG48" i="1" a="1"/>
  <c r="MG48" i="1" s="1"/>
  <c r="MJ48" i="1" a="1"/>
  <c r="MJ48" i="1" s="1"/>
  <c r="MF48" i="1" a="1"/>
  <c r="MF48" i="1" s="1"/>
  <c r="MI48" i="1" a="1"/>
  <c r="MI48" i="1" s="1"/>
  <c r="ME48" i="1" a="1"/>
  <c r="ME48" i="1" s="1"/>
  <c r="D48" i="1"/>
  <c r="AI48" i="1"/>
  <c r="LO48" i="1"/>
  <c r="LG48" i="1"/>
  <c r="KY48" i="1"/>
  <c r="KQ48" i="1"/>
  <c r="KC48" i="1"/>
  <c r="LN48" i="1"/>
  <c r="LF48" i="1"/>
  <c r="KX48" i="1"/>
  <c r="KP48" i="1"/>
  <c r="KB48" i="1"/>
  <c r="LM48" i="1"/>
  <c r="LE48" i="1"/>
  <c r="KO48" i="1"/>
  <c r="KA48" i="1"/>
  <c r="LL48" i="1"/>
  <c r="KV48" i="1"/>
  <c r="JZ48" i="1"/>
  <c r="LK48" i="1"/>
  <c r="KU48" i="1"/>
  <c r="JY48" i="1"/>
  <c r="LJ48" i="1"/>
  <c r="KT48" i="1"/>
  <c r="JX48" i="1"/>
  <c r="LI48" i="1"/>
  <c r="KS48" i="1"/>
  <c r="KD48" i="1"/>
  <c r="KZ48" i="1"/>
  <c r="LH48" i="1"/>
  <c r="KR48" i="1"/>
  <c r="JW48" i="1"/>
  <c r="JV48" i="1"/>
  <c r="KW48" i="1" l="1"/>
  <c r="KN48" i="1" a="1"/>
  <c r="KN48" i="1" s="1"/>
  <c r="JV30" i="1" l="1"/>
  <c r="BC30" i="1"/>
  <c r="BB30" i="1"/>
  <c r="BA30" i="1"/>
  <c r="AZ30" i="1"/>
  <c r="AY30" i="1"/>
  <c r="AX30" i="1"/>
  <c r="Z192" i="4"/>
  <c r="Z193" i="4" s="1"/>
  <c r="Z194" i="4" s="1"/>
  <c r="AA192" i="4"/>
  <c r="AA193" i="4" s="1"/>
  <c r="AA194" i="4" s="1"/>
  <c r="Z197" i="4"/>
  <c r="Z198" i="4" s="1"/>
  <c r="Z199" i="4" s="1"/>
  <c r="AA197" i="4"/>
  <c r="AA198" i="4" s="1"/>
  <c r="AA199" i="4" s="1"/>
  <c r="Z202" i="4"/>
  <c r="Z203" i="4" s="1"/>
  <c r="Z204" i="4" s="1"/>
  <c r="AA202" i="4"/>
  <c r="AA203" i="4" s="1"/>
  <c r="AA204" i="4" s="1"/>
  <c r="AL17" i="1" l="1"/>
  <c r="OT17" i="1"/>
  <c r="MZ17" i="1"/>
  <c r="LN17" i="1"/>
  <c r="LM17" i="1"/>
  <c r="KZ17" i="1"/>
  <c r="KY17" i="1"/>
  <c r="KN17" i="1"/>
  <c r="JW17" i="1"/>
  <c r="JV17" i="1"/>
  <c r="JU17" i="1"/>
  <c r="JT17" i="1"/>
  <c r="JS17" i="1"/>
  <c r="IG17" i="1"/>
  <c r="D17" i="1"/>
  <c r="A17" i="1"/>
  <c r="NB7" i="1"/>
  <c r="NC7" i="1" s="1"/>
  <c r="ND7" i="1" s="1"/>
  <c r="NE7" i="1" s="1"/>
  <c r="NF7" i="1" s="1"/>
  <c r="NG7" i="1" s="1"/>
  <c r="NH7" i="1" s="1"/>
  <c r="NI7" i="1" s="1"/>
  <c r="NJ7" i="1" s="1"/>
  <c r="NK7" i="1" s="1"/>
  <c r="NL7" i="1" s="1"/>
  <c r="NM7" i="1" s="1"/>
  <c r="NN7" i="1" s="1"/>
  <c r="NO7" i="1" s="1"/>
  <c r="NP7" i="1" s="1"/>
  <c r="NQ7" i="1" s="1"/>
  <c r="NR7" i="1" s="1"/>
  <c r="NS7" i="1" s="1"/>
  <c r="NT7" i="1" s="1"/>
  <c r="NU7" i="1" s="1"/>
  <c r="NV7" i="1" s="1"/>
  <c r="NW7" i="1" s="1"/>
  <c r="NX7" i="1" s="1"/>
  <c r="NY7" i="1" s="1"/>
  <c r="NZ7" i="1" s="1"/>
  <c r="OA7" i="1" s="1"/>
  <c r="OB7" i="1" s="1"/>
  <c r="OC7" i="1" s="1"/>
  <c r="OD7" i="1" s="1"/>
  <c r="OE7" i="1" s="1"/>
  <c r="OF7" i="1" s="1"/>
  <c r="OG7" i="1" s="1"/>
  <c r="OH7" i="1" s="1"/>
  <c r="OI7" i="1" s="1"/>
  <c r="OJ7" i="1" s="1"/>
  <c r="OK7" i="1" s="1"/>
  <c r="OL7" i="1" s="1"/>
  <c r="OM7" i="1" s="1"/>
  <c r="ON7" i="1" s="1"/>
  <c r="OO7" i="1" s="1"/>
  <c r="OP7" i="1" s="1"/>
  <c r="OQ7" i="1" s="1"/>
  <c r="OR7" i="1" s="1"/>
  <c r="OS7" i="1" s="1"/>
  <c r="H31" i="1"/>
  <c r="BA31" i="1" l="1"/>
  <c r="AZ31" i="1"/>
  <c r="AY31" i="1"/>
  <c r="AX31" i="1"/>
  <c r="BC31" i="1"/>
  <c r="BB31" i="1"/>
  <c r="N17" i="1"/>
  <c r="JV16" i="1" l="1"/>
  <c r="JW16" i="1"/>
  <c r="JW24" i="1"/>
  <c r="JV24" i="1"/>
  <c r="JW30" i="1"/>
  <c r="JC5" i="1"/>
  <c r="JC321" i="1" s="1"/>
  <c r="JB5" i="1"/>
  <c r="JB321" i="1" s="1"/>
  <c r="JA5" i="1"/>
  <c r="JA321" i="1" s="1"/>
  <c r="IZ5" i="1"/>
  <c r="IZ321" i="1" s="1"/>
  <c r="IY5" i="1"/>
  <c r="IY321" i="1" s="1"/>
  <c r="IX5" i="1"/>
  <c r="IX321" i="1" s="1"/>
  <c r="IW5" i="1"/>
  <c r="IW321" i="1" s="1"/>
  <c r="IV5" i="1"/>
  <c r="IV321" i="1" s="1"/>
  <c r="IU5" i="1"/>
  <c r="IU321" i="1" s="1"/>
  <c r="JF5" i="1"/>
  <c r="JF321" i="1" s="1"/>
  <c r="IK26" i="1" a="1"/>
  <c r="IK26" i="1" s="1"/>
  <c r="IK25" i="1" a="1"/>
  <c r="IK25" i="1" s="1"/>
  <c r="IK24" i="1" a="1"/>
  <c r="IK24" i="1" s="1"/>
  <c r="J30" i="1"/>
  <c r="J24" i="1"/>
  <c r="AL192" i="1"/>
  <c r="A192" i="1"/>
  <c r="IK5" i="1"/>
  <c r="IK321" i="1" s="1"/>
  <c r="A113" i="5"/>
  <c r="JL5" i="1"/>
  <c r="JL321" i="1" s="1"/>
  <c r="JM5" i="1"/>
  <c r="JM321" i="1" s="1"/>
  <c r="A122" i="5"/>
  <c r="JN5" i="1"/>
  <c r="JN321" i="1" s="1"/>
  <c r="KE30" i="1" a="1"/>
  <c r="KE30" i="1" s="1"/>
  <c r="C770" i="4"/>
  <c r="C768" i="4"/>
  <c r="C773" i="4"/>
  <c r="C772" i="4"/>
  <c r="C771" i="4"/>
  <c r="C769" i="4"/>
  <c r="M95" i="4"/>
  <c r="M94" i="4"/>
  <c r="M93" i="4"/>
  <c r="M92" i="4"/>
  <c r="K24" i="1"/>
  <c r="CF24" i="1" s="1"/>
  <c r="JB13" i="1" l="1"/>
  <c r="JB17" i="1" s="1"/>
  <c r="IX13" i="1"/>
  <c r="IV13" i="1"/>
  <c r="IV17" i="1" s="1"/>
  <c r="IW13" i="1"/>
  <c r="IW17" i="1" s="1"/>
  <c r="IY13" i="1"/>
  <c r="IY17" i="1" s="1"/>
  <c r="IZ13" i="1"/>
  <c r="IZ17" i="1" s="1"/>
  <c r="JA13" i="1"/>
  <c r="JA17" i="1" s="1"/>
  <c r="IU13" i="1"/>
  <c r="IU17" i="1" s="1"/>
  <c r="JC13" i="1"/>
  <c r="JC17" i="1" s="1"/>
  <c r="JF13" i="1"/>
  <c r="IK13" i="1"/>
  <c r="IK16" i="1" s="1"/>
  <c r="JN13" i="1"/>
  <c r="JM13" i="1"/>
  <c r="JL13" i="1"/>
  <c r="JB16" i="1" l="1"/>
  <c r="IK17" i="1"/>
  <c r="JL16" i="1"/>
  <c r="JL17" i="1"/>
  <c r="IX16" i="1"/>
  <c r="IX17" i="1"/>
  <c r="JM16" i="1"/>
  <c r="JM17" i="1"/>
  <c r="JN16" i="1"/>
  <c r="JN17" i="1"/>
  <c r="JF16" i="1"/>
  <c r="JF17" i="1"/>
  <c r="JC16" i="1"/>
  <c r="IV16" i="1"/>
  <c r="IU16" i="1"/>
  <c r="IY16" i="1"/>
  <c r="JA16" i="1"/>
  <c r="IZ16" i="1"/>
  <c r="IW16" i="1"/>
  <c r="HP7" i="1"/>
  <c r="HQ7" i="1" s="1"/>
  <c r="HR7" i="1" s="1"/>
  <c r="HS7" i="1" s="1"/>
  <c r="HT7" i="1" s="1"/>
  <c r="HU7" i="1" s="1"/>
  <c r="HV7" i="1" s="1"/>
  <c r="HW7" i="1" s="1"/>
  <c r="HX7" i="1" s="1"/>
  <c r="HY7" i="1" s="1"/>
  <c r="HZ7" i="1" s="1"/>
  <c r="IA7" i="1" s="1"/>
  <c r="IB7" i="1" s="1"/>
  <c r="IC7" i="1" s="1"/>
  <c r="ID7" i="1" s="1"/>
  <c r="HB7" i="1"/>
  <c r="HE7" i="1" s="1"/>
  <c r="HH7" i="1" s="1"/>
  <c r="HK7" i="1" s="1"/>
  <c r="HN7" i="1" s="1"/>
  <c r="HA7" i="1"/>
  <c r="HD7" i="1" s="1"/>
  <c r="HG7" i="1" s="1"/>
  <c r="HJ7" i="1" s="1"/>
  <c r="HM7" i="1" s="1"/>
  <c r="GZ7" i="1"/>
  <c r="HC7" i="1" s="1"/>
  <c r="HF7" i="1" s="1"/>
  <c r="HI7" i="1" s="1"/>
  <c r="HL7" i="1" s="1"/>
  <c r="GH7" i="1"/>
  <c r="GI7" i="1" s="1"/>
  <c r="GJ7" i="1" s="1"/>
  <c r="GK7" i="1" s="1"/>
  <c r="GL7" i="1" s="1"/>
  <c r="GM7" i="1" s="1"/>
  <c r="GN7" i="1" s="1"/>
  <c r="GO7" i="1" s="1"/>
  <c r="GP7" i="1" s="1"/>
  <c r="GQ7" i="1" s="1"/>
  <c r="GR7" i="1" s="1"/>
  <c r="GS7" i="1" s="1"/>
  <c r="GT7" i="1" s="1"/>
  <c r="GU7" i="1" s="1"/>
  <c r="GV7" i="1" s="1"/>
  <c r="FT7" i="1"/>
  <c r="FW7" i="1" s="1"/>
  <c r="FZ7" i="1" s="1"/>
  <c r="GC7" i="1" s="1"/>
  <c r="GF7" i="1" s="1"/>
  <c r="FS7" i="1"/>
  <c r="FV7" i="1" s="1"/>
  <c r="FY7" i="1" s="1"/>
  <c r="GB7" i="1" s="1"/>
  <c r="GE7" i="1" s="1"/>
  <c r="FR7" i="1"/>
  <c r="FU7" i="1" s="1"/>
  <c r="FX7" i="1" s="1"/>
  <c r="GA7" i="1" s="1"/>
  <c r="GD7" i="1" s="1"/>
  <c r="EZ7" i="1"/>
  <c r="FA7" i="1" s="1"/>
  <c r="FB7" i="1" s="1"/>
  <c r="FC7" i="1" s="1"/>
  <c r="FD7" i="1" s="1"/>
  <c r="FE7" i="1" s="1"/>
  <c r="FF7" i="1" s="1"/>
  <c r="FG7" i="1" s="1"/>
  <c r="FH7" i="1" s="1"/>
  <c r="FI7" i="1" s="1"/>
  <c r="FJ7" i="1" s="1"/>
  <c r="FK7" i="1" s="1"/>
  <c r="FL7" i="1" s="1"/>
  <c r="FM7" i="1" s="1"/>
  <c r="FN7" i="1" s="1"/>
  <c r="EL7" i="1"/>
  <c r="EO7" i="1" s="1"/>
  <c r="ER7" i="1" s="1"/>
  <c r="EU7" i="1" s="1"/>
  <c r="EX7" i="1" s="1"/>
  <c r="EK7" i="1"/>
  <c r="EN7" i="1" s="1"/>
  <c r="EQ7" i="1" s="1"/>
  <c r="ET7" i="1" s="1"/>
  <c r="EW7" i="1" s="1"/>
  <c r="EJ7" i="1"/>
  <c r="EM7" i="1" s="1"/>
  <c r="EP7" i="1" s="1"/>
  <c r="ES7" i="1" s="1"/>
  <c r="EV7" i="1" s="1"/>
  <c r="D221" i="8"/>
  <c r="E221" i="8" s="1"/>
  <c r="F221" i="8" s="1"/>
  <c r="G221" i="8" s="1"/>
  <c r="H221" i="8" s="1"/>
  <c r="I221" i="8" s="1"/>
  <c r="J221" i="8" s="1"/>
  <c r="K221" i="8" s="1"/>
  <c r="L221" i="8" s="1"/>
  <c r="M221" i="8" s="1"/>
  <c r="N221" i="8" s="1"/>
  <c r="O221" i="8" s="1"/>
  <c r="P221" i="8" s="1"/>
  <c r="Q221" i="8" s="1"/>
  <c r="R221" i="8" s="1"/>
  <c r="S221" i="8" s="1"/>
  <c r="T221" i="8" s="1"/>
  <c r="U221" i="8" s="1"/>
  <c r="V221" i="8" s="1"/>
  <c r="W221" i="8" s="1"/>
  <c r="X221" i="8" s="1"/>
  <c r="Y221" i="8" s="1"/>
  <c r="Z221" i="8" s="1"/>
  <c r="AA221" i="8" s="1"/>
  <c r="AB221" i="8" s="1"/>
  <c r="AC221" i="8" s="1"/>
  <c r="AD221" i="8" s="1"/>
  <c r="AE221" i="8" s="1"/>
  <c r="AF221" i="8" s="1"/>
  <c r="AG221" i="8" s="1"/>
  <c r="AH221" i="8" s="1"/>
  <c r="AI221" i="8" s="1"/>
  <c r="AJ221" i="8" s="1"/>
  <c r="AK221" i="8" s="1"/>
  <c r="AL221" i="8" s="1"/>
  <c r="AM221" i="8" s="1"/>
  <c r="AN221" i="8" s="1"/>
  <c r="AO221" i="8" s="1"/>
  <c r="K30" i="1" l="1"/>
  <c r="CJ30" i="1" s="1"/>
  <c r="R265" i="8"/>
  <c r="Q265" i="8"/>
  <c r="P265" i="8"/>
  <c r="K265" i="8"/>
  <c r="K264" i="8"/>
  <c r="J264" i="8"/>
  <c r="I264" i="8"/>
  <c r="H264" i="8"/>
  <c r="G264" i="8"/>
  <c r="F264" i="8"/>
  <c r="E264" i="8"/>
  <c r="D264" i="8"/>
  <c r="C264" i="8"/>
  <c r="R265" i="7"/>
  <c r="Q265" i="7"/>
  <c r="P265" i="7"/>
  <c r="N265" i="7"/>
  <c r="M265" i="7"/>
  <c r="K265" i="7"/>
  <c r="J265" i="7"/>
  <c r="K264" i="7"/>
  <c r="J264" i="7"/>
  <c r="I264" i="7"/>
  <c r="H264" i="7"/>
  <c r="G264" i="7"/>
  <c r="F264" i="7"/>
  <c r="E264" i="7"/>
  <c r="D264" i="7"/>
  <c r="C264" i="7"/>
  <c r="R265" i="6"/>
  <c r="M265" i="6"/>
  <c r="K264" i="6"/>
  <c r="J264" i="6"/>
  <c r="I264" i="6"/>
  <c r="H264" i="6"/>
  <c r="G264" i="6"/>
  <c r="F264" i="6"/>
  <c r="E264" i="6"/>
  <c r="D264" i="6"/>
  <c r="C264" i="6"/>
  <c r="R281" i="4"/>
  <c r="Q281" i="4"/>
  <c r="P281" i="4"/>
  <c r="O281" i="4"/>
  <c r="N281" i="4"/>
  <c r="M281" i="4"/>
  <c r="L281" i="4"/>
  <c r="K281" i="4"/>
  <c r="J281" i="4"/>
  <c r="I281" i="4"/>
  <c r="H281" i="4"/>
  <c r="G281" i="4"/>
  <c r="F281" i="4"/>
  <c r="E281" i="4"/>
  <c r="D281" i="4"/>
  <c r="C281" i="4"/>
  <c r="R280" i="4"/>
  <c r="Q280" i="4"/>
  <c r="P280" i="4"/>
  <c r="O280" i="4"/>
  <c r="N280" i="4"/>
  <c r="M280" i="4"/>
  <c r="L280" i="4"/>
  <c r="K280" i="4"/>
  <c r="J280" i="4"/>
  <c r="I280" i="4"/>
  <c r="H280" i="4"/>
  <c r="G280" i="4"/>
  <c r="F280" i="4"/>
  <c r="E280" i="4"/>
  <c r="D280" i="4"/>
  <c r="C280" i="4"/>
  <c r="R257" i="8"/>
  <c r="Q257" i="8"/>
  <c r="P257" i="8"/>
  <c r="O257" i="8"/>
  <c r="N257" i="8"/>
  <c r="M257" i="8"/>
  <c r="L257" i="8"/>
  <c r="K257" i="8"/>
  <c r="J257" i="8"/>
  <c r="I257" i="8"/>
  <c r="H257" i="8"/>
  <c r="G257" i="8"/>
  <c r="F257" i="8"/>
  <c r="E257" i="8"/>
  <c r="D257" i="8"/>
  <c r="C257" i="8"/>
  <c r="R256" i="8"/>
  <c r="Q256" i="8"/>
  <c r="P256" i="8"/>
  <c r="O256" i="8"/>
  <c r="N256" i="8"/>
  <c r="M256" i="8"/>
  <c r="L256" i="8"/>
  <c r="K256" i="8"/>
  <c r="J256" i="8"/>
  <c r="I256" i="8"/>
  <c r="H256" i="8"/>
  <c r="G256" i="8"/>
  <c r="F256" i="8"/>
  <c r="E256" i="8"/>
  <c r="D256" i="8"/>
  <c r="C256" i="8"/>
  <c r="R257" i="7"/>
  <c r="Q257" i="7"/>
  <c r="P257" i="7"/>
  <c r="O257" i="7"/>
  <c r="N257" i="7"/>
  <c r="M257" i="7"/>
  <c r="L257" i="7"/>
  <c r="K257" i="7"/>
  <c r="J257" i="7"/>
  <c r="I257" i="7"/>
  <c r="H257" i="7"/>
  <c r="G257" i="7"/>
  <c r="F257" i="7"/>
  <c r="E257" i="7"/>
  <c r="D257" i="7"/>
  <c r="C257" i="7"/>
  <c r="R256" i="7"/>
  <c r="Q256" i="7"/>
  <c r="P256" i="7"/>
  <c r="O256" i="7"/>
  <c r="N256" i="7"/>
  <c r="M256" i="7"/>
  <c r="L256" i="7"/>
  <c r="K256" i="7"/>
  <c r="J256" i="7"/>
  <c r="I256" i="7"/>
  <c r="H256" i="7"/>
  <c r="G256" i="7"/>
  <c r="F256" i="7"/>
  <c r="E256" i="7"/>
  <c r="D256" i="7"/>
  <c r="C256" i="7"/>
  <c r="R257" i="6"/>
  <c r="Q257" i="6"/>
  <c r="P257" i="6"/>
  <c r="O257" i="6"/>
  <c r="N257" i="6"/>
  <c r="M257" i="6"/>
  <c r="L257" i="6"/>
  <c r="K257" i="6"/>
  <c r="J257" i="6"/>
  <c r="I257" i="6"/>
  <c r="H257" i="6"/>
  <c r="G257" i="6"/>
  <c r="F257" i="6"/>
  <c r="E257" i="6"/>
  <c r="D257" i="6"/>
  <c r="C257" i="6"/>
  <c r="R256" i="6"/>
  <c r="Q256" i="6"/>
  <c r="P256" i="6"/>
  <c r="O256" i="6"/>
  <c r="N256" i="6"/>
  <c r="M256" i="6"/>
  <c r="L256" i="6"/>
  <c r="K256" i="6"/>
  <c r="J256" i="6"/>
  <c r="I256" i="6"/>
  <c r="H256" i="6"/>
  <c r="G256" i="6"/>
  <c r="F256" i="6"/>
  <c r="E256" i="6"/>
  <c r="D256" i="6"/>
  <c r="C256" i="6"/>
  <c r="R273" i="4"/>
  <c r="Q273" i="4"/>
  <c r="P273" i="4"/>
  <c r="O273" i="4"/>
  <c r="N273" i="4"/>
  <c r="M273" i="4"/>
  <c r="L273" i="4"/>
  <c r="K273" i="4"/>
  <c r="J273" i="4"/>
  <c r="I273" i="4"/>
  <c r="H273" i="4"/>
  <c r="G273" i="4"/>
  <c r="F273" i="4"/>
  <c r="E273" i="4"/>
  <c r="D273" i="4"/>
  <c r="C273" i="4"/>
  <c r="R272" i="4"/>
  <c r="Q272" i="4"/>
  <c r="P272" i="4"/>
  <c r="O272" i="4"/>
  <c r="N272" i="4"/>
  <c r="M272" i="4"/>
  <c r="L272" i="4"/>
  <c r="K272" i="4"/>
  <c r="J272" i="4"/>
  <c r="I272" i="4"/>
  <c r="H272" i="4"/>
  <c r="G272" i="4"/>
  <c r="F272" i="4"/>
  <c r="E272" i="4"/>
  <c r="D272" i="4"/>
  <c r="C272" i="4"/>
  <c r="R249" i="8"/>
  <c r="O249" i="8"/>
  <c r="N249" i="8"/>
  <c r="M249" i="8"/>
  <c r="L249" i="8"/>
  <c r="J249" i="8"/>
  <c r="K248" i="8"/>
  <c r="J248" i="8"/>
  <c r="I248" i="8"/>
  <c r="H248" i="8"/>
  <c r="G248" i="8"/>
  <c r="F248" i="8"/>
  <c r="E248" i="8"/>
  <c r="D248" i="8"/>
  <c r="P249" i="7"/>
  <c r="N248" i="7"/>
  <c r="K248" i="7"/>
  <c r="J248" i="7"/>
  <c r="I248" i="7"/>
  <c r="H248" i="7"/>
  <c r="G248" i="7"/>
  <c r="F248" i="7"/>
  <c r="E248" i="7"/>
  <c r="R249" i="6"/>
  <c r="Q249" i="6"/>
  <c r="O249" i="6"/>
  <c r="N249" i="6"/>
  <c r="K249" i="6"/>
  <c r="J249" i="6"/>
  <c r="O248" i="6"/>
  <c r="N248" i="6"/>
  <c r="K248" i="6"/>
  <c r="J248" i="6"/>
  <c r="I248" i="6"/>
  <c r="H248" i="6"/>
  <c r="G248" i="6"/>
  <c r="F248" i="6"/>
  <c r="R265" i="4"/>
  <c r="Q265" i="4"/>
  <c r="P265" i="4"/>
  <c r="O265" i="4"/>
  <c r="N265" i="4"/>
  <c r="M265" i="4"/>
  <c r="L265" i="4"/>
  <c r="K265" i="4"/>
  <c r="J265" i="4"/>
  <c r="I265" i="4"/>
  <c r="H265" i="4"/>
  <c r="G265" i="4"/>
  <c r="F265" i="4"/>
  <c r="E265" i="4"/>
  <c r="D265" i="4"/>
  <c r="C265" i="4"/>
  <c r="R264" i="4"/>
  <c r="Q264" i="4"/>
  <c r="P264" i="4"/>
  <c r="O264" i="4"/>
  <c r="N264" i="4"/>
  <c r="M264" i="4"/>
  <c r="L264" i="4"/>
  <c r="K264" i="4"/>
  <c r="J264" i="4"/>
  <c r="I264" i="4"/>
  <c r="H264" i="4"/>
  <c r="G264" i="4"/>
  <c r="F264" i="4"/>
  <c r="E264" i="4"/>
  <c r="D264" i="4"/>
  <c r="C264" i="4"/>
  <c r="B256" i="8"/>
  <c r="B256" i="7"/>
  <c r="B256" i="6"/>
  <c r="B272" i="4"/>
  <c r="O265" i="8"/>
  <c r="N265" i="8"/>
  <c r="M265" i="8"/>
  <c r="L265" i="8"/>
  <c r="J265" i="8"/>
  <c r="I265" i="8"/>
  <c r="H265" i="8"/>
  <c r="G265" i="8"/>
  <c r="F265" i="8"/>
  <c r="E265" i="8"/>
  <c r="D265" i="8"/>
  <c r="C265" i="8"/>
  <c r="R264" i="8"/>
  <c r="Q264" i="8"/>
  <c r="P264" i="8"/>
  <c r="O264" i="8"/>
  <c r="N264" i="8"/>
  <c r="M264" i="8"/>
  <c r="L264" i="8"/>
  <c r="B264" i="8"/>
  <c r="O265" i="7"/>
  <c r="L265" i="7"/>
  <c r="I265" i="7"/>
  <c r="H265" i="7"/>
  <c r="G265" i="7"/>
  <c r="F265" i="7"/>
  <c r="E265" i="7"/>
  <c r="D265" i="7"/>
  <c r="C265" i="7"/>
  <c r="R264" i="7"/>
  <c r="Q264" i="7"/>
  <c r="P264" i="7"/>
  <c r="O264" i="7"/>
  <c r="N264" i="7"/>
  <c r="M264" i="7"/>
  <c r="L264" i="7"/>
  <c r="B264" i="7"/>
  <c r="Q265" i="6"/>
  <c r="P265" i="6"/>
  <c r="O265" i="6"/>
  <c r="N265" i="6"/>
  <c r="L265" i="6"/>
  <c r="K265" i="6"/>
  <c r="J265" i="6"/>
  <c r="I265" i="6"/>
  <c r="H265" i="6"/>
  <c r="G265" i="6"/>
  <c r="F265" i="6"/>
  <c r="E265" i="6"/>
  <c r="D265" i="6"/>
  <c r="C265" i="6"/>
  <c r="R264" i="6"/>
  <c r="Q264" i="6"/>
  <c r="P264" i="6"/>
  <c r="O264" i="6"/>
  <c r="N264" i="6"/>
  <c r="M264" i="6"/>
  <c r="L264" i="6"/>
  <c r="B264" i="6"/>
  <c r="B280" i="4"/>
  <c r="Q249" i="8"/>
  <c r="P249" i="8"/>
  <c r="K249" i="8"/>
  <c r="I249" i="8"/>
  <c r="H249" i="8"/>
  <c r="G249" i="8"/>
  <c r="F249" i="8"/>
  <c r="E249" i="8"/>
  <c r="D249" i="8"/>
  <c r="C249" i="8"/>
  <c r="R248" i="8"/>
  <c r="Q248" i="8"/>
  <c r="P248" i="8"/>
  <c r="O248" i="8"/>
  <c r="N248" i="8"/>
  <c r="M248" i="8"/>
  <c r="L248" i="8"/>
  <c r="C248" i="8"/>
  <c r="B248" i="8"/>
  <c r="R249" i="7"/>
  <c r="Q249" i="7"/>
  <c r="O249" i="7"/>
  <c r="N249" i="7"/>
  <c r="M249" i="7"/>
  <c r="L249" i="7"/>
  <c r="K249" i="7"/>
  <c r="J249" i="7"/>
  <c r="I249" i="7"/>
  <c r="H249" i="7"/>
  <c r="G249" i="7"/>
  <c r="F249" i="7"/>
  <c r="E249" i="7"/>
  <c r="D249" i="7"/>
  <c r="C249" i="7"/>
  <c r="R248" i="7"/>
  <c r="Q248" i="7"/>
  <c r="P248" i="7"/>
  <c r="O248" i="7"/>
  <c r="M248" i="7"/>
  <c r="L248" i="7"/>
  <c r="D248" i="7"/>
  <c r="C248" i="7"/>
  <c r="B248" i="7"/>
  <c r="P249" i="6"/>
  <c r="M249" i="6"/>
  <c r="L249" i="6"/>
  <c r="I249" i="6"/>
  <c r="H249" i="6"/>
  <c r="G249" i="6"/>
  <c r="F249" i="6"/>
  <c r="E249" i="6"/>
  <c r="D249" i="6"/>
  <c r="C249" i="6"/>
  <c r="R248" i="6"/>
  <c r="Q248" i="6"/>
  <c r="P248" i="6"/>
  <c r="M248" i="6"/>
  <c r="L248" i="6"/>
  <c r="E248" i="6"/>
  <c r="D248" i="6"/>
  <c r="C248" i="6"/>
  <c r="B248" i="6"/>
  <c r="B264" i="4"/>
  <c r="B243" i="8"/>
  <c r="B243" i="7"/>
  <c r="B243" i="6"/>
  <c r="B259" i="4"/>
  <c r="B259" i="8"/>
  <c r="B259" i="7"/>
  <c r="B259" i="6"/>
  <c r="B275" i="4"/>
  <c r="B251" i="8"/>
  <c r="B251" i="7"/>
  <c r="B251" i="6"/>
  <c r="B267" i="4"/>
  <c r="AC38" i="1"/>
  <c r="GV12" i="1"/>
  <c r="ID12" i="1" s="1"/>
  <c r="GU12" i="1"/>
  <c r="IC12" i="1" s="1"/>
  <c r="GT12" i="1"/>
  <c r="IB12" i="1" s="1"/>
  <c r="GS12" i="1"/>
  <c r="IA12" i="1" s="1"/>
  <c r="GR12" i="1"/>
  <c r="HZ12" i="1" s="1"/>
  <c r="GQ12" i="1"/>
  <c r="HY12" i="1" s="1"/>
  <c r="GP12" i="1"/>
  <c r="HX12" i="1" s="1"/>
  <c r="GO12" i="1"/>
  <c r="HW12" i="1" s="1"/>
  <c r="GN12" i="1"/>
  <c r="HV12" i="1" s="1"/>
  <c r="GM12" i="1"/>
  <c r="HU12" i="1" s="1"/>
  <c r="GL12" i="1"/>
  <c r="HT12" i="1" s="1"/>
  <c r="GK12" i="1"/>
  <c r="HS12" i="1" s="1"/>
  <c r="GJ12" i="1"/>
  <c r="HR12" i="1" s="1"/>
  <c r="GI12" i="1"/>
  <c r="HQ12" i="1" s="1"/>
  <c r="GH12" i="1"/>
  <c r="HP12" i="1" s="1"/>
  <c r="GG12" i="1"/>
  <c r="HO12" i="1" s="1"/>
  <c r="FQ12" i="1"/>
  <c r="GY12" i="1" s="1"/>
  <c r="FP12" i="1"/>
  <c r="GX12" i="1" s="1"/>
  <c r="FO12" i="1"/>
  <c r="GW12" i="1" s="1"/>
  <c r="EL12" i="1"/>
  <c r="EK12" i="1"/>
  <c r="EN12" i="1" s="1"/>
  <c r="EQ12" i="1" s="1"/>
  <c r="ET12" i="1" s="1"/>
  <c r="EW12" i="1" s="1"/>
  <c r="GE12" i="1" s="1"/>
  <c r="HM12" i="1" s="1"/>
  <c r="EJ12" i="1"/>
  <c r="EM12" i="1" s="1"/>
  <c r="EP12" i="1" s="1"/>
  <c r="ES12" i="1" s="1"/>
  <c r="EV12" i="1" s="1"/>
  <c r="GD12" i="1" s="1"/>
  <c r="HL12" i="1" s="1"/>
  <c r="EH8" i="1"/>
  <c r="EI8" i="1" s="1"/>
  <c r="EJ8" i="1" s="1"/>
  <c r="EK8" i="1" s="1"/>
  <c r="EL8" i="1" s="1"/>
  <c r="EM8" i="1" s="1"/>
  <c r="EN8" i="1" s="1"/>
  <c r="EO8" i="1" s="1"/>
  <c r="EP8" i="1" s="1"/>
  <c r="EQ8" i="1" s="1"/>
  <c r="ER8" i="1" s="1"/>
  <c r="ES8" i="1" s="1"/>
  <c r="ET8" i="1" s="1"/>
  <c r="EU8" i="1" s="1"/>
  <c r="EV8" i="1" s="1"/>
  <c r="EW8" i="1" s="1"/>
  <c r="EX8" i="1" s="1"/>
  <c r="EY8" i="1" s="1"/>
  <c r="EZ8" i="1" s="1"/>
  <c r="FA8" i="1" s="1"/>
  <c r="FB8" i="1" s="1"/>
  <c r="FC8" i="1" s="1"/>
  <c r="FD8" i="1" s="1"/>
  <c r="FE8" i="1" s="1"/>
  <c r="FF8" i="1" s="1"/>
  <c r="FG8" i="1" s="1"/>
  <c r="FH8" i="1" s="1"/>
  <c r="FI8" i="1" s="1"/>
  <c r="FJ8" i="1" s="1"/>
  <c r="FK8" i="1" s="1"/>
  <c r="FL8" i="1" s="1"/>
  <c r="FM8" i="1" s="1"/>
  <c r="FN8" i="1" s="1"/>
  <c r="FO8" i="1" s="1"/>
  <c r="FP8" i="1" s="1"/>
  <c r="FQ8" i="1" s="1"/>
  <c r="FR8" i="1" s="1"/>
  <c r="FS8" i="1" s="1"/>
  <c r="FT8" i="1" s="1"/>
  <c r="FU8" i="1" s="1"/>
  <c r="FV8" i="1" s="1"/>
  <c r="FW8" i="1" s="1"/>
  <c r="FX8" i="1" s="1"/>
  <c r="FY8" i="1" s="1"/>
  <c r="FZ8" i="1" s="1"/>
  <c r="GA8" i="1" s="1"/>
  <c r="GB8" i="1" s="1"/>
  <c r="GC8" i="1" s="1"/>
  <c r="GD8" i="1" s="1"/>
  <c r="GE8" i="1" s="1"/>
  <c r="GF8" i="1" s="1"/>
  <c r="GG8" i="1" s="1"/>
  <c r="GH8" i="1" s="1"/>
  <c r="GI8" i="1" s="1"/>
  <c r="GJ8" i="1" s="1"/>
  <c r="GK8" i="1" s="1"/>
  <c r="GL8" i="1" s="1"/>
  <c r="GM8" i="1" s="1"/>
  <c r="GN8" i="1" s="1"/>
  <c r="GO8" i="1" s="1"/>
  <c r="GP8" i="1" s="1"/>
  <c r="GQ8" i="1" s="1"/>
  <c r="GR8" i="1" s="1"/>
  <c r="GS8" i="1" s="1"/>
  <c r="GT8" i="1" s="1"/>
  <c r="GU8" i="1" s="1"/>
  <c r="GV8" i="1" s="1"/>
  <c r="GW8" i="1" s="1"/>
  <c r="GX8" i="1" s="1"/>
  <c r="GY8" i="1" s="1"/>
  <c r="GZ8" i="1" s="1"/>
  <c r="HA8" i="1" s="1"/>
  <c r="HB8" i="1" s="1"/>
  <c r="HC8" i="1" s="1"/>
  <c r="HD8" i="1" s="1"/>
  <c r="HE8" i="1" s="1"/>
  <c r="HF8" i="1" s="1"/>
  <c r="HG8" i="1" s="1"/>
  <c r="HH8" i="1" s="1"/>
  <c r="HI8" i="1" s="1"/>
  <c r="HJ8" i="1" s="1"/>
  <c r="HK8" i="1" s="1"/>
  <c r="HL8" i="1" s="1"/>
  <c r="HM8" i="1" s="1"/>
  <c r="HN8" i="1" s="1"/>
  <c r="HO8" i="1" s="1"/>
  <c r="HP8" i="1" s="1"/>
  <c r="HQ8" i="1" s="1"/>
  <c r="HR8" i="1" s="1"/>
  <c r="HS8" i="1" s="1"/>
  <c r="HT8" i="1" s="1"/>
  <c r="HU8" i="1" s="1"/>
  <c r="HV8" i="1" s="1"/>
  <c r="HW8" i="1" s="1"/>
  <c r="HX8" i="1" s="1"/>
  <c r="HY8" i="1" s="1"/>
  <c r="HZ8" i="1" s="1"/>
  <c r="IA8" i="1" s="1"/>
  <c r="IB8" i="1" s="1"/>
  <c r="IC8" i="1" s="1"/>
  <c r="ID8" i="1" s="1"/>
  <c r="EG9" i="1"/>
  <c r="EG86" i="1" s="1"/>
  <c r="GX11" i="1"/>
  <c r="GY11" i="1" s="1"/>
  <c r="GZ11" i="1" s="1"/>
  <c r="HA11" i="1" s="1"/>
  <c r="HB11" i="1" s="1"/>
  <c r="HC11" i="1" s="1"/>
  <c r="HD11" i="1" s="1"/>
  <c r="HE11" i="1" s="1"/>
  <c r="HF11" i="1" s="1"/>
  <c r="HG11" i="1" s="1"/>
  <c r="HH11" i="1" s="1"/>
  <c r="HI11" i="1" s="1"/>
  <c r="HJ11" i="1" s="1"/>
  <c r="HK11" i="1" s="1"/>
  <c r="HL11" i="1" s="1"/>
  <c r="HM11" i="1" s="1"/>
  <c r="HN11" i="1" s="1"/>
  <c r="HO11" i="1" s="1"/>
  <c r="HP11" i="1" s="1"/>
  <c r="HQ11" i="1" s="1"/>
  <c r="HR11" i="1" s="1"/>
  <c r="HS11" i="1" s="1"/>
  <c r="HT11" i="1" s="1"/>
  <c r="HU11" i="1" s="1"/>
  <c r="HV11" i="1" s="1"/>
  <c r="HW11" i="1" s="1"/>
  <c r="HX11" i="1" s="1"/>
  <c r="HY11" i="1" s="1"/>
  <c r="HZ11" i="1" s="1"/>
  <c r="IA11" i="1" s="1"/>
  <c r="IB11" i="1" s="1"/>
  <c r="IC11" i="1" s="1"/>
  <c r="ID11" i="1" s="1"/>
  <c r="FP11" i="1"/>
  <c r="FQ11" i="1" s="1"/>
  <c r="FR11" i="1" s="1"/>
  <c r="FS11" i="1" s="1"/>
  <c r="FT11" i="1" s="1"/>
  <c r="FU11" i="1" s="1"/>
  <c r="FV11" i="1" s="1"/>
  <c r="FW11" i="1" s="1"/>
  <c r="FX11" i="1" s="1"/>
  <c r="FY11" i="1" s="1"/>
  <c r="FZ11" i="1" s="1"/>
  <c r="GA11" i="1" s="1"/>
  <c r="GB11" i="1" s="1"/>
  <c r="GC11" i="1" s="1"/>
  <c r="GD11" i="1" s="1"/>
  <c r="GE11" i="1" s="1"/>
  <c r="GF11" i="1" s="1"/>
  <c r="GG11" i="1" s="1"/>
  <c r="GH11" i="1" s="1"/>
  <c r="GI11" i="1" s="1"/>
  <c r="GJ11" i="1" s="1"/>
  <c r="GK11" i="1" s="1"/>
  <c r="GL11" i="1" s="1"/>
  <c r="GM11" i="1" s="1"/>
  <c r="GN11" i="1" s="1"/>
  <c r="GO11" i="1" s="1"/>
  <c r="GP11" i="1" s="1"/>
  <c r="GQ11" i="1" s="1"/>
  <c r="GR11" i="1" s="1"/>
  <c r="GS11" i="1" s="1"/>
  <c r="GT11" i="1" s="1"/>
  <c r="GU11" i="1" s="1"/>
  <c r="GV11" i="1" s="1"/>
  <c r="EH11" i="1"/>
  <c r="EI11" i="1" s="1"/>
  <c r="EJ11" i="1" s="1"/>
  <c r="EK11" i="1" s="1"/>
  <c r="EL11" i="1" s="1"/>
  <c r="EM11" i="1" s="1"/>
  <c r="EN11" i="1" s="1"/>
  <c r="EO11" i="1" s="1"/>
  <c r="EP11" i="1" s="1"/>
  <c r="EQ11" i="1" s="1"/>
  <c r="ER11" i="1" s="1"/>
  <c r="ES11" i="1" s="1"/>
  <c r="ET11" i="1" s="1"/>
  <c r="EU11" i="1" s="1"/>
  <c r="EV11" i="1" s="1"/>
  <c r="EW11" i="1" s="1"/>
  <c r="EX11" i="1" s="1"/>
  <c r="EY11" i="1" s="1"/>
  <c r="EZ11" i="1" s="1"/>
  <c r="FA11" i="1" s="1"/>
  <c r="FB11" i="1" s="1"/>
  <c r="FC11" i="1" s="1"/>
  <c r="FD11" i="1" s="1"/>
  <c r="FE11" i="1" s="1"/>
  <c r="FF11" i="1" s="1"/>
  <c r="FG11" i="1" s="1"/>
  <c r="FH11" i="1" s="1"/>
  <c r="FI11" i="1" s="1"/>
  <c r="FJ11" i="1" s="1"/>
  <c r="FK11" i="1" s="1"/>
  <c r="FL11" i="1" s="1"/>
  <c r="FM11" i="1" s="1"/>
  <c r="FN11" i="1" s="1"/>
  <c r="ID5" i="1"/>
  <c r="ID321" i="1" s="1"/>
  <c r="IC5" i="1"/>
  <c r="IC321" i="1" s="1"/>
  <c r="IB5" i="1"/>
  <c r="IB321" i="1" s="1"/>
  <c r="IA5" i="1"/>
  <c r="IA321" i="1" s="1"/>
  <c r="HZ5" i="1"/>
  <c r="HZ321" i="1" s="1"/>
  <c r="HY5" i="1"/>
  <c r="HY321" i="1" s="1"/>
  <c r="HX5" i="1"/>
  <c r="HX321" i="1" s="1"/>
  <c r="HW5" i="1"/>
  <c r="HW321" i="1" s="1"/>
  <c r="HV5" i="1"/>
  <c r="HV321" i="1" s="1"/>
  <c r="HU5" i="1"/>
  <c r="HU321" i="1" s="1"/>
  <c r="HT5" i="1"/>
  <c r="HT321" i="1" s="1"/>
  <c r="HS5" i="1"/>
  <c r="HS321" i="1" s="1"/>
  <c r="HR5" i="1"/>
  <c r="HR321" i="1" s="1"/>
  <c r="HQ5" i="1"/>
  <c r="HQ321" i="1" s="1"/>
  <c r="HP5" i="1"/>
  <c r="HP321" i="1" s="1"/>
  <c r="HO5" i="1"/>
  <c r="HO321" i="1" s="1"/>
  <c r="HN5" i="1"/>
  <c r="HN321" i="1" s="1"/>
  <c r="HM5" i="1"/>
  <c r="HM321" i="1" s="1"/>
  <c r="HL5" i="1"/>
  <c r="HL321" i="1" s="1"/>
  <c r="HK5" i="1"/>
  <c r="HK321" i="1" s="1"/>
  <c r="HJ5" i="1"/>
  <c r="HJ321" i="1" s="1"/>
  <c r="HI5" i="1"/>
  <c r="HI321" i="1" s="1"/>
  <c r="HH5" i="1"/>
  <c r="HH321" i="1" s="1"/>
  <c r="HG5" i="1"/>
  <c r="HG321" i="1" s="1"/>
  <c r="HF5" i="1"/>
  <c r="HF321" i="1" s="1"/>
  <c r="HE5" i="1"/>
  <c r="HE321" i="1" s="1"/>
  <c r="HD5" i="1"/>
  <c r="HD321" i="1" s="1"/>
  <c r="HC5" i="1"/>
  <c r="HC321" i="1" s="1"/>
  <c r="HB5" i="1"/>
  <c r="HB321" i="1" s="1"/>
  <c r="HA5" i="1"/>
  <c r="HA321" i="1" s="1"/>
  <c r="GZ5" i="1"/>
  <c r="GZ321" i="1" s="1"/>
  <c r="GY5" i="1"/>
  <c r="GY321" i="1" s="1"/>
  <c r="GX5" i="1"/>
  <c r="GX321" i="1" s="1"/>
  <c r="GW5" i="1"/>
  <c r="GW321" i="1" s="1"/>
  <c r="GV5" i="1"/>
  <c r="GV321" i="1" s="1"/>
  <c r="GU5" i="1"/>
  <c r="GU321" i="1" s="1"/>
  <c r="GT5" i="1"/>
  <c r="GT321" i="1" s="1"/>
  <c r="GS5" i="1"/>
  <c r="GS321" i="1" s="1"/>
  <c r="GR5" i="1"/>
  <c r="GR321" i="1" s="1"/>
  <c r="GQ5" i="1"/>
  <c r="GQ321" i="1" s="1"/>
  <c r="GP5" i="1"/>
  <c r="GP321" i="1" s="1"/>
  <c r="GO5" i="1"/>
  <c r="GO321" i="1" s="1"/>
  <c r="GN5" i="1"/>
  <c r="GN321" i="1" s="1"/>
  <c r="GM5" i="1"/>
  <c r="GM321" i="1" s="1"/>
  <c r="GL5" i="1"/>
  <c r="GL321" i="1" s="1"/>
  <c r="GK5" i="1"/>
  <c r="GK321" i="1" s="1"/>
  <c r="GJ5" i="1"/>
  <c r="GJ321" i="1" s="1"/>
  <c r="GI5" i="1"/>
  <c r="GI321" i="1" s="1"/>
  <c r="GH5" i="1"/>
  <c r="GH321" i="1" s="1"/>
  <c r="GG5" i="1"/>
  <c r="GG321" i="1" s="1"/>
  <c r="GF5" i="1"/>
  <c r="GF321" i="1" s="1"/>
  <c r="GE5" i="1"/>
  <c r="GE321" i="1" s="1"/>
  <c r="GD5" i="1"/>
  <c r="GD321" i="1" s="1"/>
  <c r="GC5" i="1"/>
  <c r="GC321" i="1" s="1"/>
  <c r="GB5" i="1"/>
  <c r="GB321" i="1" s="1"/>
  <c r="GA5" i="1"/>
  <c r="GA321" i="1" s="1"/>
  <c r="FZ5" i="1"/>
  <c r="FZ321" i="1" s="1"/>
  <c r="FY5" i="1"/>
  <c r="FY321" i="1" s="1"/>
  <c r="FX5" i="1"/>
  <c r="FX321" i="1" s="1"/>
  <c r="FW5" i="1"/>
  <c r="FW321" i="1" s="1"/>
  <c r="FV5" i="1"/>
  <c r="FV321" i="1" s="1"/>
  <c r="FU5" i="1"/>
  <c r="FU321" i="1" s="1"/>
  <c r="FT5" i="1"/>
  <c r="FT321" i="1" s="1"/>
  <c r="FS5" i="1"/>
  <c r="FS321" i="1" s="1"/>
  <c r="FR5" i="1"/>
  <c r="FR321" i="1" s="1"/>
  <c r="FQ5" i="1"/>
  <c r="FQ321" i="1" s="1"/>
  <c r="FP5" i="1"/>
  <c r="FP321" i="1" s="1"/>
  <c r="FO5" i="1"/>
  <c r="FO321" i="1" s="1"/>
  <c r="FN5" i="1"/>
  <c r="FN321" i="1" s="1"/>
  <c r="FM5" i="1"/>
  <c r="FM321" i="1" s="1"/>
  <c r="FL5" i="1"/>
  <c r="FL321" i="1" s="1"/>
  <c r="FK5" i="1"/>
  <c r="FK321" i="1" s="1"/>
  <c r="FJ5" i="1"/>
  <c r="FJ321" i="1" s="1"/>
  <c r="FI5" i="1"/>
  <c r="FI321" i="1" s="1"/>
  <c r="FH5" i="1"/>
  <c r="FH321" i="1" s="1"/>
  <c r="FG5" i="1"/>
  <c r="FG321" i="1" s="1"/>
  <c r="FF5" i="1"/>
  <c r="FF321" i="1" s="1"/>
  <c r="FE5" i="1"/>
  <c r="FE321" i="1" s="1"/>
  <c r="FD5" i="1"/>
  <c r="FD321" i="1" s="1"/>
  <c r="FC5" i="1"/>
  <c r="FC321" i="1" s="1"/>
  <c r="FB5" i="1"/>
  <c r="FB321" i="1" s="1"/>
  <c r="FA5" i="1"/>
  <c r="FA321" i="1" s="1"/>
  <c r="EZ5" i="1"/>
  <c r="EZ321" i="1" s="1"/>
  <c r="EY5" i="1"/>
  <c r="EY321" i="1" s="1"/>
  <c r="EX5" i="1"/>
  <c r="EX321" i="1" s="1"/>
  <c r="EW5" i="1"/>
  <c r="EW321" i="1" s="1"/>
  <c r="EV5" i="1"/>
  <c r="EV321" i="1" s="1"/>
  <c r="EU5" i="1"/>
  <c r="EU321" i="1" s="1"/>
  <c r="ET5" i="1"/>
  <c r="ET321" i="1" s="1"/>
  <c r="ES5" i="1"/>
  <c r="ES321" i="1" s="1"/>
  <c r="ER5" i="1"/>
  <c r="ER321" i="1" s="1"/>
  <c r="EQ5" i="1"/>
  <c r="EQ321" i="1" s="1"/>
  <c r="EP5" i="1"/>
  <c r="EP321" i="1" s="1"/>
  <c r="EO5" i="1"/>
  <c r="EO321" i="1" s="1"/>
  <c r="EN5" i="1"/>
  <c r="EN321" i="1" s="1"/>
  <c r="EM5" i="1"/>
  <c r="EM321" i="1" s="1"/>
  <c r="EL5" i="1"/>
  <c r="EL321" i="1" s="1"/>
  <c r="EK5" i="1"/>
  <c r="EK321" i="1" s="1"/>
  <c r="EJ5" i="1"/>
  <c r="EJ321" i="1" s="1"/>
  <c r="EI5" i="1"/>
  <c r="EI321" i="1" s="1"/>
  <c r="EH5" i="1"/>
  <c r="EH321" i="1" s="1"/>
  <c r="AB31" i="1"/>
  <c r="AB32" i="1" s="1"/>
  <c r="AB33" i="1" s="1"/>
  <c r="AB34" i="1" s="1"/>
  <c r="AB35" i="1" s="1"/>
  <c r="AB36" i="1" s="1"/>
  <c r="AE31" i="1"/>
  <c r="AE32" i="1" s="1"/>
  <c r="AE33" i="1" s="1"/>
  <c r="AE34" i="1" s="1"/>
  <c r="AE35" i="1" s="1"/>
  <c r="AE36" i="1" s="1"/>
  <c r="AD31" i="1"/>
  <c r="AD32" i="1" s="1"/>
  <c r="AD33" i="1" s="1"/>
  <c r="AD34" i="1" s="1"/>
  <c r="AD35" i="1" s="1"/>
  <c r="AD36" i="1" s="1"/>
  <c r="AC31" i="1"/>
  <c r="AC32" i="1" s="1"/>
  <c r="AC33" i="1" s="1"/>
  <c r="AC34" i="1" s="1"/>
  <c r="AC35" i="1" s="1"/>
  <c r="AC36" i="1" s="1"/>
  <c r="EG5" i="1"/>
  <c r="EG321" i="1" s="1"/>
  <c r="AF241" i="4"/>
  <c r="AI241" i="4" s="1"/>
  <c r="AL241" i="4" s="1"/>
  <c r="AO241" i="4" s="1"/>
  <c r="AE241" i="4"/>
  <c r="AH241" i="4" s="1"/>
  <c r="AK241" i="4" s="1"/>
  <c r="AN241" i="4" s="1"/>
  <c r="AG225" i="8"/>
  <c r="AJ225" i="8" s="1"/>
  <c r="AM225" i="8" s="1"/>
  <c r="AF225" i="8"/>
  <c r="AI225" i="8" s="1"/>
  <c r="AL225" i="8" s="1"/>
  <c r="AO225" i="8" s="1"/>
  <c r="AE225" i="8"/>
  <c r="AH225" i="8" s="1"/>
  <c r="AK225" i="8" s="1"/>
  <c r="AN225" i="8" s="1"/>
  <c r="AF225" i="7"/>
  <c r="AI225" i="7" s="1"/>
  <c r="AL225" i="7" s="1"/>
  <c r="AO225" i="7" s="1"/>
  <c r="AE225" i="7"/>
  <c r="AH225" i="7" s="1"/>
  <c r="AK225" i="7" s="1"/>
  <c r="AN225" i="7" s="1"/>
  <c r="AF225" i="6"/>
  <c r="AI225" i="6" s="1"/>
  <c r="AE225" i="6"/>
  <c r="AH225" i="6" s="1"/>
  <c r="AD241" i="4"/>
  <c r="AG241" i="4" s="1"/>
  <c r="AJ241" i="4" s="1"/>
  <c r="AM241" i="4" s="1"/>
  <c r="AD225" i="8"/>
  <c r="AD225" i="7"/>
  <c r="AD225" i="6"/>
  <c r="AG225" i="6" s="1"/>
  <c r="AJ225" i="6" s="1"/>
  <c r="AM225" i="6" s="1"/>
  <c r="AW21" i="8"/>
  <c r="BF21" i="8" s="1"/>
  <c r="AU21" i="8" s="1"/>
  <c r="AW20" i="8"/>
  <c r="BF20" i="8" s="1"/>
  <c r="AU20" i="8" s="1"/>
  <c r="AW19" i="8"/>
  <c r="BF19" i="8" s="1"/>
  <c r="AU19" i="8" s="1"/>
  <c r="AW18" i="8"/>
  <c r="BF18" i="8" s="1"/>
  <c r="AU18" i="8" s="1"/>
  <c r="A18" i="8"/>
  <c r="A19" i="8" s="1"/>
  <c r="A20" i="8" s="1"/>
  <c r="A21" i="8" s="1"/>
  <c r="A22" i="8" s="1"/>
  <c r="A23" i="8" s="1"/>
  <c r="A24" i="8" s="1"/>
  <c r="A25" i="8" s="1"/>
  <c r="A26" i="8" s="1"/>
  <c r="A27" i="8" s="1"/>
  <c r="A28" i="8" s="1"/>
  <c r="A29" i="8" s="1"/>
  <c r="A30" i="8" s="1"/>
  <c r="A31" i="8" s="1"/>
  <c r="A32" i="8" s="1"/>
  <c r="A33" i="8" s="1"/>
  <c r="A34" i="8" s="1"/>
  <c r="A35" i="8" s="1"/>
  <c r="A36" i="8" s="1"/>
  <c r="A37" i="8" s="1"/>
  <c r="AW21" i="7"/>
  <c r="AW25" i="7" s="1"/>
  <c r="AW20" i="7"/>
  <c r="BF20" i="7" s="1"/>
  <c r="AU20" i="7" s="1"/>
  <c r="AW19" i="7"/>
  <c r="BB19" i="7" s="1"/>
  <c r="AQ19" i="7" s="1"/>
  <c r="AW18" i="7"/>
  <c r="AY18" i="7" s="1"/>
  <c r="AN18" i="7" s="1"/>
  <c r="A18" i="7"/>
  <c r="A19" i="7" s="1"/>
  <c r="A20" i="7" s="1"/>
  <c r="A21" i="7" s="1"/>
  <c r="A22" i="7" s="1"/>
  <c r="A23" i="7" s="1"/>
  <c r="A24" i="7" s="1"/>
  <c r="A25" i="7" s="1"/>
  <c r="A26" i="7" s="1"/>
  <c r="A27" i="7" s="1"/>
  <c r="A28" i="7" s="1"/>
  <c r="A29" i="7" s="1"/>
  <c r="A30" i="7" s="1"/>
  <c r="A31" i="7" s="1"/>
  <c r="A32" i="7" s="1"/>
  <c r="A33" i="7" s="1"/>
  <c r="A34" i="7" s="1"/>
  <c r="A35" i="7" s="1"/>
  <c r="A36" i="7" s="1"/>
  <c r="A37" i="7" s="1"/>
  <c r="AW21" i="6"/>
  <c r="AW22" i="6" s="1"/>
  <c r="AW20" i="6"/>
  <c r="AW24" i="6" s="1"/>
  <c r="AW19" i="6"/>
  <c r="BF19" i="6" s="1"/>
  <c r="AU19" i="6" s="1"/>
  <c r="AW18" i="6"/>
  <c r="BD18" i="6" s="1"/>
  <c r="AS18" i="6" s="1"/>
  <c r="A18" i="6"/>
  <c r="A19" i="6" s="1"/>
  <c r="A20" i="6" s="1"/>
  <c r="A21" i="6" s="1"/>
  <c r="A22" i="6" s="1"/>
  <c r="A23" i="6" s="1"/>
  <c r="A24" i="6" s="1"/>
  <c r="A25" i="6" s="1"/>
  <c r="A26" i="6" s="1"/>
  <c r="A27" i="6" s="1"/>
  <c r="A28" i="6" s="1"/>
  <c r="A29" i="6" s="1"/>
  <c r="A30" i="6" s="1"/>
  <c r="A31" i="6" s="1"/>
  <c r="A32" i="6" s="1"/>
  <c r="A33" i="6" s="1"/>
  <c r="A34" i="6" s="1"/>
  <c r="A35" i="6" s="1"/>
  <c r="A36" i="6" s="1"/>
  <c r="A37" i="6" s="1"/>
  <c r="A18" i="4"/>
  <c r="A19" i="4" s="1"/>
  <c r="A20" i="4" s="1"/>
  <c r="A21" i="4" s="1"/>
  <c r="A22" i="4" s="1"/>
  <c r="A23" i="4" s="1"/>
  <c r="A24" i="4" s="1"/>
  <c r="A25" i="4" s="1"/>
  <c r="A26" i="4" s="1"/>
  <c r="A27" i="4" s="1"/>
  <c r="A28" i="4" s="1"/>
  <c r="A29" i="4" s="1"/>
  <c r="A30" i="4" s="1"/>
  <c r="A31" i="4" s="1"/>
  <c r="A32" i="4" s="1"/>
  <c r="A33" i="4" s="1"/>
  <c r="A34" i="4" s="1"/>
  <c r="A35" i="4" s="1"/>
  <c r="A36" i="4" s="1"/>
  <c r="A37" i="4" s="1"/>
  <c r="AM252" i="4"/>
  <c r="AJ252" i="4"/>
  <c r="AG252" i="4"/>
  <c r="AD252" i="4"/>
  <c r="AM251" i="4"/>
  <c r="AJ251" i="4"/>
  <c r="AG251" i="4"/>
  <c r="AD251" i="4"/>
  <c r="G321" i="1"/>
  <c r="F321" i="1"/>
  <c r="E321" i="1"/>
  <c r="C321" i="1"/>
  <c r="B321" i="1"/>
  <c r="DL321" i="1"/>
  <c r="DK321" i="1"/>
  <c r="DJ321" i="1"/>
  <c r="DI321" i="1"/>
  <c r="DH321" i="1"/>
  <c r="DG321" i="1"/>
  <c r="DF321" i="1"/>
  <c r="DE321" i="1"/>
  <c r="DD321" i="1"/>
  <c r="DC321" i="1"/>
  <c r="DB321" i="1"/>
  <c r="DA321" i="1"/>
  <c r="DL13" i="1"/>
  <c r="DK13" i="1"/>
  <c r="DJ13" i="1"/>
  <c r="DI13" i="1"/>
  <c r="DH13" i="1"/>
  <c r="DG13" i="1"/>
  <c r="DF13" i="1"/>
  <c r="DE13" i="1"/>
  <c r="DD13" i="1"/>
  <c r="DC13" i="1"/>
  <c r="DB13" i="1"/>
  <c r="DA13" i="1"/>
  <c r="II5" i="1"/>
  <c r="II321" i="1" s="1"/>
  <c r="LJ30" i="1"/>
  <c r="LJ5" i="1"/>
  <c r="KM31" i="1"/>
  <c r="KM32" i="1" s="1"/>
  <c r="KM33" i="1" s="1"/>
  <c r="KM34" i="1" s="1"/>
  <c r="KM35" i="1" s="1"/>
  <c r="KM36" i="1" s="1"/>
  <c r="KL31" i="1"/>
  <c r="KL32" i="1" s="1"/>
  <c r="KL33" i="1" s="1"/>
  <c r="KL34" i="1" s="1"/>
  <c r="KL35" i="1" s="1"/>
  <c r="KL36" i="1" s="1"/>
  <c r="KK31" i="1"/>
  <c r="KK32" i="1" s="1"/>
  <c r="KK33" i="1" s="1"/>
  <c r="KK34" i="1" s="1"/>
  <c r="KK35" i="1" s="1"/>
  <c r="KK36" i="1" s="1"/>
  <c r="KJ31" i="1"/>
  <c r="KJ32" i="1" s="1"/>
  <c r="KJ33" i="1" s="1"/>
  <c r="KJ34" i="1" s="1"/>
  <c r="KJ35" i="1" s="1"/>
  <c r="KJ36" i="1" s="1"/>
  <c r="KI31" i="1"/>
  <c r="KI32" i="1" s="1"/>
  <c r="KI33" i="1" s="1"/>
  <c r="KI34" i="1" s="1"/>
  <c r="KI35" i="1" s="1"/>
  <c r="KI36" i="1" s="1"/>
  <c r="KH31" i="1"/>
  <c r="KH32" i="1" s="1"/>
  <c r="KH33" i="1" s="1"/>
  <c r="KH34" i="1" s="1"/>
  <c r="KH35" i="1" s="1"/>
  <c r="KH36" i="1" s="1"/>
  <c r="KG31" i="1"/>
  <c r="KG32" i="1" s="1"/>
  <c r="KG33" i="1" s="1"/>
  <c r="KG34" i="1" s="1"/>
  <c r="KG35" i="1" s="1"/>
  <c r="KG36" i="1" s="1"/>
  <c r="KM5" i="1"/>
  <c r="KM321" i="1" s="1"/>
  <c r="KL5" i="1"/>
  <c r="KL321" i="1" s="1"/>
  <c r="KK5" i="1"/>
  <c r="KK321" i="1" s="1"/>
  <c r="KJ5" i="1"/>
  <c r="KJ321" i="1" s="1"/>
  <c r="KI5" i="1"/>
  <c r="KI321" i="1" s="1"/>
  <c r="KH5" i="1"/>
  <c r="KH321" i="1" s="1"/>
  <c r="KG5" i="1"/>
  <c r="KG321" i="1" s="1"/>
  <c r="LI5" i="1"/>
  <c r="LI321" i="1" s="1"/>
  <c r="KZ5" i="1"/>
  <c r="KZ321" i="1" s="1"/>
  <c r="AD59" i="4"/>
  <c r="AC59" i="4"/>
  <c r="W59" i="4"/>
  <c r="MX5" i="1"/>
  <c r="MX321" i="1" s="1"/>
  <c r="MW5" i="1"/>
  <c r="MW321" i="1" s="1"/>
  <c r="MV5" i="1"/>
  <c r="MV321" i="1" s="1"/>
  <c r="MU5" i="1"/>
  <c r="MU321" i="1" s="1"/>
  <c r="MT5" i="1"/>
  <c r="MT321" i="1" s="1"/>
  <c r="MS5" i="1"/>
  <c r="MS321" i="1" s="1"/>
  <c r="MR5" i="1"/>
  <c r="MR321" i="1" s="1"/>
  <c r="KN30" i="1" a="1"/>
  <c r="KN30" i="1" s="1"/>
  <c r="KU5" i="1"/>
  <c r="KU321" i="1" s="1"/>
  <c r="KT5" i="1"/>
  <c r="KT321" i="1" s="1"/>
  <c r="KS5" i="1"/>
  <c r="KS321" i="1" s="1"/>
  <c r="KR5" i="1"/>
  <c r="KR321" i="1" s="1"/>
  <c r="KQ5" i="1"/>
  <c r="KQ321" i="1" s="1"/>
  <c r="KP5" i="1"/>
  <c r="KP321" i="1" s="1"/>
  <c r="MM24" i="1"/>
  <c r="MC24" i="1"/>
  <c r="MD30" i="1"/>
  <c r="LX14" i="1"/>
  <c r="LV14" i="1"/>
  <c r="LU14" i="1"/>
  <c r="JU30" i="1"/>
  <c r="JT30" i="1"/>
  <c r="JS30" i="1"/>
  <c r="B719" i="8"/>
  <c r="B718" i="8"/>
  <c r="B717" i="8"/>
  <c r="B731" i="8"/>
  <c r="B730" i="8"/>
  <c r="B729" i="8"/>
  <c r="B743" i="8"/>
  <c r="B742" i="8"/>
  <c r="B741" i="8"/>
  <c r="B746" i="8"/>
  <c r="B740" i="8"/>
  <c r="B737" i="8"/>
  <c r="B734" i="8"/>
  <c r="B728" i="8"/>
  <c r="B725" i="8"/>
  <c r="B722" i="8"/>
  <c r="B716" i="8"/>
  <c r="B713" i="8"/>
  <c r="B759" i="4"/>
  <c r="B758" i="4"/>
  <c r="B757" i="4"/>
  <c r="B747" i="4"/>
  <c r="B746" i="4"/>
  <c r="B745" i="4"/>
  <c r="B735" i="4"/>
  <c r="B734" i="4"/>
  <c r="B733" i="4"/>
  <c r="BC14" i="1"/>
  <c r="H25" i="1"/>
  <c r="H32" i="1"/>
  <c r="BA14" i="1"/>
  <c r="AZ14" i="1"/>
  <c r="AY14" i="1"/>
  <c r="BA5" i="1"/>
  <c r="BA321" i="1" s="1"/>
  <c r="AZ5" i="1"/>
  <c r="AY5" i="1"/>
  <c r="A14" i="1"/>
  <c r="B81" i="1" s="1"/>
  <c r="A13" i="1"/>
  <c r="B14" i="1" s="1"/>
  <c r="LQ14" i="1" s="1"/>
  <c r="JE5" i="1"/>
  <c r="JE321" i="1" s="1"/>
  <c r="DO81" i="1" l="1"/>
  <c r="DM81" i="1"/>
  <c r="DN81" i="1"/>
  <c r="LX81" i="1"/>
  <c r="DU81" i="1"/>
  <c r="DU86" i="1" s="1"/>
  <c r="LV81" i="1"/>
  <c r="JQ81" i="1"/>
  <c r="CL81" i="1"/>
  <c r="MP81" i="1"/>
  <c r="LU81" i="1"/>
  <c r="BD81" i="1"/>
  <c r="CZ81" i="1"/>
  <c r="JR81" i="1"/>
  <c r="MO81" i="1"/>
  <c r="LW81" i="1"/>
  <c r="CM81" i="1"/>
  <c r="B224" i="1"/>
  <c r="KS224" i="1" s="1"/>
  <c r="B258" i="1"/>
  <c r="EG258" i="1"/>
  <c r="EG259" i="1"/>
  <c r="EG260" i="1"/>
  <c r="EG261" i="1"/>
  <c r="BD224" i="1"/>
  <c r="CZ224" i="1"/>
  <c r="KR224" i="1"/>
  <c r="DO224" i="1"/>
  <c r="LV224" i="1"/>
  <c r="DU224" i="1"/>
  <c r="DM224" i="1"/>
  <c r="MO224" i="1"/>
  <c r="MP224" i="1"/>
  <c r="LU224" i="1"/>
  <c r="EG95" i="1"/>
  <c r="EG224" i="1"/>
  <c r="EG225" i="1"/>
  <c r="EG226" i="1"/>
  <c r="EG227" i="1"/>
  <c r="B274" i="1"/>
  <c r="MO274" i="1" s="1"/>
  <c r="B90" i="1"/>
  <c r="JG14" i="1"/>
  <c r="JI14" i="1"/>
  <c r="JH14" i="1"/>
  <c r="JK14" i="1"/>
  <c r="JJ14" i="1"/>
  <c r="EG274" i="1"/>
  <c r="EG275" i="1"/>
  <c r="EG276" i="1"/>
  <c r="EG277" i="1"/>
  <c r="EG122" i="1"/>
  <c r="EG131" i="1"/>
  <c r="B117" i="1"/>
  <c r="CZ117" i="1" s="1"/>
  <c r="B126" i="1"/>
  <c r="B171" i="1"/>
  <c r="DO171" i="1" s="1"/>
  <c r="B180" i="1"/>
  <c r="EG176" i="1"/>
  <c r="EG185" i="1"/>
  <c r="EG300" i="1"/>
  <c r="EG297" i="1"/>
  <c r="EG296" i="1"/>
  <c r="EG299" i="1"/>
  <c r="EG307" i="1"/>
  <c r="EG306" i="1"/>
  <c r="EG308" i="1"/>
  <c r="EG294" i="1"/>
  <c r="EG305" i="1"/>
  <c r="EG301" i="1"/>
  <c r="EG302" i="1"/>
  <c r="EG309" i="1"/>
  <c r="EG303" i="1"/>
  <c r="EG298" i="1"/>
  <c r="EG295" i="1"/>
  <c r="EG304" i="1"/>
  <c r="EG311" i="1"/>
  <c r="EG312" i="1"/>
  <c r="EG313" i="1"/>
  <c r="EG310" i="1"/>
  <c r="EG290" i="1"/>
  <c r="EG292" i="1"/>
  <c r="EG293" i="1"/>
  <c r="EG291" i="1"/>
  <c r="EG285" i="1"/>
  <c r="EG289" i="1"/>
  <c r="EG270" i="1"/>
  <c r="EG271" i="1"/>
  <c r="EG272" i="1"/>
  <c r="EG273" i="1"/>
  <c r="B236" i="1"/>
  <c r="KR236" i="1" s="1"/>
  <c r="B270" i="1"/>
  <c r="EG236" i="1"/>
  <c r="EG237" i="1"/>
  <c r="EG238" i="1"/>
  <c r="EG239" i="1"/>
  <c r="B162" i="1"/>
  <c r="B153" i="1"/>
  <c r="B144" i="1"/>
  <c r="B135" i="1"/>
  <c r="EG167" i="1"/>
  <c r="EG149" i="1"/>
  <c r="EG140" i="1"/>
  <c r="EG158" i="1"/>
  <c r="EG282" i="1"/>
  <c r="EG283" i="1"/>
  <c r="EG284" i="1"/>
  <c r="EG281" i="1"/>
  <c r="B266" i="1"/>
  <c r="B262" i="1"/>
  <c r="B254" i="1"/>
  <c r="B246" i="1"/>
  <c r="B250" i="1"/>
  <c r="B242" i="1"/>
  <c r="EG246" i="1"/>
  <c r="EG242" i="1"/>
  <c r="EG250" i="1"/>
  <c r="EG254" i="1"/>
  <c r="EG266" i="1"/>
  <c r="EG262" i="1"/>
  <c r="EG251" i="1"/>
  <c r="EG243" i="1"/>
  <c r="EG263" i="1"/>
  <c r="EG247" i="1"/>
  <c r="EG267" i="1"/>
  <c r="EG255" i="1"/>
  <c r="EG256" i="1"/>
  <c r="EG268" i="1"/>
  <c r="EG252" i="1"/>
  <c r="EG264" i="1"/>
  <c r="EG248" i="1"/>
  <c r="EG244" i="1"/>
  <c r="EG249" i="1"/>
  <c r="EG257" i="1"/>
  <c r="EG253" i="1"/>
  <c r="EG245" i="1"/>
  <c r="EG269" i="1"/>
  <c r="EG265" i="1"/>
  <c r="B232" i="1"/>
  <c r="MP232" i="1" s="1"/>
  <c r="EG232" i="1"/>
  <c r="EG233" i="1"/>
  <c r="EG234" i="1"/>
  <c r="EG235" i="1"/>
  <c r="B228" i="1"/>
  <c r="B220" i="1"/>
  <c r="B216" i="1"/>
  <c r="B212" i="1"/>
  <c r="EG220" i="1"/>
  <c r="EG216" i="1"/>
  <c r="EG228" i="1"/>
  <c r="EG229" i="1"/>
  <c r="EG212" i="1"/>
  <c r="EG221" i="1"/>
  <c r="EG230" i="1"/>
  <c r="EG217" i="1"/>
  <c r="EG213" i="1"/>
  <c r="EG222" i="1"/>
  <c r="EG214" i="1"/>
  <c r="EG223" i="1"/>
  <c r="EG231" i="1"/>
  <c r="EG218" i="1"/>
  <c r="EG215" i="1"/>
  <c r="EG219" i="1"/>
  <c r="EG209" i="1"/>
  <c r="EG210" i="1"/>
  <c r="EG211" i="1"/>
  <c r="EG77" i="1"/>
  <c r="EG104" i="1"/>
  <c r="EG113" i="1"/>
  <c r="B108" i="1"/>
  <c r="B99" i="1"/>
  <c r="B208" i="1"/>
  <c r="CZ208" i="1" s="1"/>
  <c r="B72" i="1"/>
  <c r="EG208" i="1"/>
  <c r="EG195" i="1"/>
  <c r="EG202" i="1"/>
  <c r="EG203" i="1"/>
  <c r="EG204" i="1"/>
  <c r="MA14" i="1"/>
  <c r="MB14" i="1"/>
  <c r="DX14" i="1"/>
  <c r="DX81" i="1" s="1"/>
  <c r="EC14" i="1"/>
  <c r="EC81" i="1" s="1"/>
  <c r="EB14" i="1"/>
  <c r="EB81" i="1" s="1"/>
  <c r="EA14" i="1"/>
  <c r="EA81" i="1" s="1"/>
  <c r="DY14" i="1"/>
  <c r="DY81" i="1" s="1"/>
  <c r="DZ14" i="1"/>
  <c r="DZ81" i="1" s="1"/>
  <c r="B199" i="1"/>
  <c r="LX199" i="1" s="1"/>
  <c r="B195" i="1"/>
  <c r="EG200" i="1"/>
  <c r="EG199" i="1"/>
  <c r="EG201" i="1"/>
  <c r="B52" i="1"/>
  <c r="B63" i="1"/>
  <c r="EG59" i="1"/>
  <c r="EG68" i="1"/>
  <c r="LY14" i="1"/>
  <c r="LZ14" i="1"/>
  <c r="B41" i="1"/>
  <c r="B189" i="1"/>
  <c r="EG48" i="1"/>
  <c r="EG189" i="1"/>
  <c r="EG190" i="1"/>
  <c r="EG191" i="1"/>
  <c r="MF14" i="1"/>
  <c r="ME14" i="1"/>
  <c r="MJ14" i="1"/>
  <c r="MI14" i="1"/>
  <c r="ML14" i="1"/>
  <c r="MK14" i="1"/>
  <c r="MH14" i="1"/>
  <c r="MG14" i="1"/>
  <c r="H26" i="1"/>
  <c r="BB25" i="1"/>
  <c r="BA25" i="1"/>
  <c r="AX25" i="1"/>
  <c r="AZ25" i="1"/>
  <c r="AY25" i="1"/>
  <c r="BC25" i="1"/>
  <c r="H33" i="1"/>
  <c r="BC32" i="1"/>
  <c r="BB32" i="1"/>
  <c r="BA32" i="1"/>
  <c r="AZ32" i="1"/>
  <c r="AY32" i="1"/>
  <c r="AX32" i="1"/>
  <c r="MZ14" i="1"/>
  <c r="MZ81" i="1" s="1"/>
  <c r="AY18" i="8"/>
  <c r="AN18" i="8" s="1"/>
  <c r="AX20" i="7"/>
  <c r="AM20" i="7" s="1"/>
  <c r="BA20" i="7"/>
  <c r="AP20" i="7" s="1"/>
  <c r="IX14" i="1"/>
  <c r="IX81" i="1" s="1"/>
  <c r="JB14" i="1"/>
  <c r="JB81" i="1" s="1"/>
  <c r="IW14" i="1"/>
  <c r="IW81" i="1" s="1"/>
  <c r="JC14" i="1"/>
  <c r="JC81" i="1" s="1"/>
  <c r="IV14" i="1"/>
  <c r="IV81" i="1" s="1"/>
  <c r="IU14" i="1"/>
  <c r="IU81" i="1" s="1"/>
  <c r="IZ14" i="1"/>
  <c r="IZ81" i="1" s="1"/>
  <c r="IY14" i="1"/>
  <c r="IY81" i="1" s="1"/>
  <c r="JA14" i="1"/>
  <c r="JA81" i="1" s="1"/>
  <c r="IK14" i="1"/>
  <c r="IK171" i="1" s="1"/>
  <c r="JF14" i="1"/>
  <c r="JF81" i="1" s="1"/>
  <c r="EH9" i="1"/>
  <c r="EH86" i="1" s="1"/>
  <c r="JL14" i="1"/>
  <c r="JL81" i="1" s="1"/>
  <c r="JM14" i="1"/>
  <c r="JM81" i="1" s="1"/>
  <c r="JN14" i="1"/>
  <c r="JN81" i="1" s="1"/>
  <c r="BB19" i="8"/>
  <c r="AQ19" i="8" s="1"/>
  <c r="FR13" i="1"/>
  <c r="FX13" i="1"/>
  <c r="GY13" i="1"/>
  <c r="CF30" i="1"/>
  <c r="HS13" i="1"/>
  <c r="FR12" i="1"/>
  <c r="GZ12" i="1" s="1"/>
  <c r="FS12" i="1"/>
  <c r="HA12" i="1" s="1"/>
  <c r="FU12" i="1"/>
  <c r="HC12" i="1" s="1"/>
  <c r="FV12" i="1"/>
  <c r="HD12" i="1" s="1"/>
  <c r="FX12" i="1"/>
  <c r="HF12" i="1" s="1"/>
  <c r="FY12" i="1"/>
  <c r="HG12" i="1" s="1"/>
  <c r="GA12" i="1"/>
  <c r="HI12" i="1" s="1"/>
  <c r="GB12" i="1"/>
  <c r="HJ12" i="1" s="1"/>
  <c r="AK225" i="6"/>
  <c r="AL225" i="6"/>
  <c r="FT12" i="1"/>
  <c r="HB12" i="1" s="1"/>
  <c r="EO12" i="1"/>
  <c r="BA18" i="7"/>
  <c r="AP18" i="7" s="1"/>
  <c r="BB18" i="7"/>
  <c r="AQ18" i="7" s="1"/>
  <c r="BC18" i="7"/>
  <c r="AR18" i="7" s="1"/>
  <c r="AG225" i="7"/>
  <c r="AZ20" i="7"/>
  <c r="AO20" i="7" s="1"/>
  <c r="ET13" i="1"/>
  <c r="BB20" i="7"/>
  <c r="AQ20" i="7" s="1"/>
  <c r="FL13" i="1"/>
  <c r="BF21" i="7"/>
  <c r="AU21" i="7" s="1"/>
  <c r="FU13" i="1"/>
  <c r="AX18" i="8"/>
  <c r="AM18" i="8" s="1"/>
  <c r="IC13" i="1"/>
  <c r="AY19" i="8"/>
  <c r="AN19" i="8" s="1"/>
  <c r="BC19" i="8"/>
  <c r="AR19" i="8" s="1"/>
  <c r="AX19" i="6"/>
  <c r="AM19" i="6" s="1"/>
  <c r="AX20" i="6"/>
  <c r="AM20" i="6" s="1"/>
  <c r="AW23" i="8"/>
  <c r="AY23" i="8" s="1"/>
  <c r="AN23" i="8" s="1"/>
  <c r="AY20" i="6"/>
  <c r="AN20" i="6" s="1"/>
  <c r="AZ20" i="6"/>
  <c r="AO20" i="6" s="1"/>
  <c r="AY21" i="6"/>
  <c r="AN21" i="6" s="1"/>
  <c r="BE21" i="6"/>
  <c r="AT21" i="6" s="1"/>
  <c r="BF21" i="6"/>
  <c r="AU21" i="6" s="1"/>
  <c r="AW23" i="6"/>
  <c r="BB23" i="6" s="1"/>
  <c r="AQ23" i="6" s="1"/>
  <c r="AW25" i="6"/>
  <c r="AW29" i="6" s="1"/>
  <c r="AW30" i="6" s="1"/>
  <c r="EU13" i="1"/>
  <c r="HT13" i="1"/>
  <c r="EV13" i="1"/>
  <c r="HU13" i="1"/>
  <c r="HV13" i="1"/>
  <c r="HW13" i="1"/>
  <c r="HX13" i="1"/>
  <c r="HY13" i="1"/>
  <c r="FO13" i="1"/>
  <c r="HZ13" i="1"/>
  <c r="FP13" i="1"/>
  <c r="IA13" i="1"/>
  <c r="FQ13" i="1"/>
  <c r="IB13" i="1"/>
  <c r="FS13" i="1"/>
  <c r="ID13" i="1"/>
  <c r="FT13" i="1"/>
  <c r="FV13" i="1"/>
  <c r="FW13" i="1"/>
  <c r="GM13" i="1"/>
  <c r="GR13" i="1"/>
  <c r="GS13" i="1"/>
  <c r="GT13" i="1"/>
  <c r="GU13" i="1"/>
  <c r="GV13" i="1"/>
  <c r="EK13" i="1"/>
  <c r="EL13" i="1"/>
  <c r="EM13" i="1"/>
  <c r="EN13" i="1"/>
  <c r="EO13" i="1"/>
  <c r="EP13" i="1"/>
  <c r="GW13" i="1"/>
  <c r="EQ13" i="1"/>
  <c r="GX13" i="1"/>
  <c r="ER13" i="1"/>
  <c r="ES13" i="1"/>
  <c r="HN13" i="1"/>
  <c r="FM13" i="1"/>
  <c r="GN13" i="1"/>
  <c r="HO13" i="1"/>
  <c r="EH13" i="1"/>
  <c r="FN13" i="1"/>
  <c r="GO13" i="1"/>
  <c r="HP13" i="1"/>
  <c r="EI13" i="1"/>
  <c r="GP13" i="1"/>
  <c r="HQ13" i="1"/>
  <c r="EJ13" i="1"/>
  <c r="GQ13" i="1"/>
  <c r="HR13" i="1"/>
  <c r="EW13" i="1"/>
  <c r="EW17" i="1" s="1"/>
  <c r="EX13" i="1"/>
  <c r="EX17" i="1" s="1"/>
  <c r="FY13" i="1"/>
  <c r="FY17" i="1" s="1"/>
  <c r="GZ13" i="1"/>
  <c r="GZ17" i="1" s="1"/>
  <c r="EY13" i="1"/>
  <c r="EY17" i="1" s="1"/>
  <c r="FZ13" i="1"/>
  <c r="FZ17" i="1" s="1"/>
  <c r="HA13" i="1"/>
  <c r="HA17" i="1" s="1"/>
  <c r="EZ13" i="1"/>
  <c r="EZ17" i="1" s="1"/>
  <c r="GA13" i="1"/>
  <c r="GA17" i="1" s="1"/>
  <c r="HB13" i="1"/>
  <c r="HB17" i="1" s="1"/>
  <c r="FA13" i="1"/>
  <c r="FA17" i="1" s="1"/>
  <c r="GB13" i="1"/>
  <c r="GB17" i="1" s="1"/>
  <c r="HC13" i="1"/>
  <c r="HC17" i="1" s="1"/>
  <c r="FB13" i="1"/>
  <c r="FB17" i="1" s="1"/>
  <c r="GC13" i="1"/>
  <c r="GC17" i="1" s="1"/>
  <c r="HD13" i="1"/>
  <c r="HD17" i="1" s="1"/>
  <c r="FC13" i="1"/>
  <c r="FC17" i="1" s="1"/>
  <c r="GD13" i="1"/>
  <c r="GD17" i="1" s="1"/>
  <c r="HE13" i="1"/>
  <c r="HE17" i="1" s="1"/>
  <c r="FD13" i="1"/>
  <c r="FD17" i="1" s="1"/>
  <c r="GE13" i="1"/>
  <c r="GE17" i="1" s="1"/>
  <c r="HF13" i="1"/>
  <c r="HF17" i="1" s="1"/>
  <c r="FE13" i="1"/>
  <c r="FE17" i="1" s="1"/>
  <c r="GF13" i="1"/>
  <c r="GF17" i="1" s="1"/>
  <c r="HG13" i="1"/>
  <c r="HG17" i="1" s="1"/>
  <c r="FF13" i="1"/>
  <c r="FF17" i="1" s="1"/>
  <c r="GG13" i="1"/>
  <c r="GG17" i="1" s="1"/>
  <c r="HH13" i="1"/>
  <c r="HH17" i="1" s="1"/>
  <c r="FG13" i="1"/>
  <c r="FG17" i="1" s="1"/>
  <c r="GH13" i="1"/>
  <c r="GH17" i="1" s="1"/>
  <c r="HI13" i="1"/>
  <c r="HI17" i="1" s="1"/>
  <c r="FH13" i="1"/>
  <c r="FH17" i="1" s="1"/>
  <c r="GI13" i="1"/>
  <c r="GI17" i="1" s="1"/>
  <c r="HJ13" i="1"/>
  <c r="HJ17" i="1" s="1"/>
  <c r="FI13" i="1"/>
  <c r="FI17" i="1" s="1"/>
  <c r="GJ13" i="1"/>
  <c r="GJ17" i="1" s="1"/>
  <c r="HK13" i="1"/>
  <c r="HK17" i="1" s="1"/>
  <c r="FJ13" i="1"/>
  <c r="FJ17" i="1" s="1"/>
  <c r="GK13" i="1"/>
  <c r="GK17" i="1" s="1"/>
  <c r="HL13" i="1"/>
  <c r="HL17" i="1" s="1"/>
  <c r="FK13" i="1"/>
  <c r="FK17" i="1" s="1"/>
  <c r="GL13" i="1"/>
  <c r="GL17" i="1" s="1"/>
  <c r="HM13" i="1"/>
  <c r="HM17" i="1" s="1"/>
  <c r="DG14" i="1"/>
  <c r="DG81" i="1" s="1"/>
  <c r="DJ14" i="1"/>
  <c r="DJ81" i="1" s="1"/>
  <c r="DL14" i="1"/>
  <c r="DL81" i="1" s="1"/>
  <c r="DB14" i="1"/>
  <c r="DB81" i="1" s="1"/>
  <c r="EG13" i="1"/>
  <c r="AZ20" i="8"/>
  <c r="AO20" i="8" s="1"/>
  <c r="BD20" i="6"/>
  <c r="AS20" i="6" s="1"/>
  <c r="BA20" i="8"/>
  <c r="AP20" i="8" s="1"/>
  <c r="BC20" i="8"/>
  <c r="AR20" i="8" s="1"/>
  <c r="BA18" i="8"/>
  <c r="AP18" i="8" s="1"/>
  <c r="AY19" i="6"/>
  <c r="AN19" i="6" s="1"/>
  <c r="BA19" i="8"/>
  <c r="AP19" i="8" s="1"/>
  <c r="BF23" i="8"/>
  <c r="AU23" i="8" s="1"/>
  <c r="AW24" i="8"/>
  <c r="AX20" i="8"/>
  <c r="AM20" i="8" s="1"/>
  <c r="AY20" i="8"/>
  <c r="AN20" i="8" s="1"/>
  <c r="AZ18" i="8"/>
  <c r="AO18" i="8" s="1"/>
  <c r="BB20" i="8"/>
  <c r="AQ20" i="8" s="1"/>
  <c r="BB18" i="8"/>
  <c r="AQ18" i="8" s="1"/>
  <c r="BD20" i="8"/>
  <c r="AS20" i="8" s="1"/>
  <c r="BC18" i="8"/>
  <c r="AR18" i="8" s="1"/>
  <c r="BE20" i="8"/>
  <c r="AT20" i="8" s="1"/>
  <c r="BD18" i="8"/>
  <c r="AS18" i="8" s="1"/>
  <c r="BE18" i="8"/>
  <c r="AT18" i="8" s="1"/>
  <c r="AX21" i="8"/>
  <c r="AM21" i="8" s="1"/>
  <c r="AY21" i="8"/>
  <c r="AN21" i="8" s="1"/>
  <c r="AZ21" i="8"/>
  <c r="AO21" i="8" s="1"/>
  <c r="AX19" i="8"/>
  <c r="AM19" i="8" s="1"/>
  <c r="BA21" i="8"/>
  <c r="AP21" i="8" s="1"/>
  <c r="C21" i="8" s="1"/>
  <c r="U21" i="8" s="1"/>
  <c r="AZ19" i="8"/>
  <c r="AO19" i="8" s="1"/>
  <c r="AX23" i="8"/>
  <c r="AM23" i="8" s="1"/>
  <c r="AZ23" i="8"/>
  <c r="AO23" i="8" s="1"/>
  <c r="BA23" i="8"/>
  <c r="AP23" i="8" s="1"/>
  <c r="BD19" i="8"/>
  <c r="AS19" i="8" s="1"/>
  <c r="BE19" i="8"/>
  <c r="AT19" i="8" s="1"/>
  <c r="BC23" i="8"/>
  <c r="AR23" i="8" s="1"/>
  <c r="BD23" i="8"/>
  <c r="AS23" i="8" s="1"/>
  <c r="AX18" i="7"/>
  <c r="AM18" i="7" s="1"/>
  <c r="AZ18" i="7"/>
  <c r="AO18" i="7" s="1"/>
  <c r="BD18" i="7"/>
  <c r="AS18" i="7" s="1"/>
  <c r="BE18" i="7"/>
  <c r="AT18" i="7" s="1"/>
  <c r="BF18" i="7"/>
  <c r="AU18" i="7" s="1"/>
  <c r="BC20" i="7"/>
  <c r="AR20" i="7" s="1"/>
  <c r="AX21" i="7"/>
  <c r="AM21" i="7" s="1"/>
  <c r="BB21" i="7"/>
  <c r="AQ21" i="7" s="1"/>
  <c r="D21" i="7" s="1"/>
  <c r="V21" i="7" s="1"/>
  <c r="BD21" i="7"/>
  <c r="AS21" i="7" s="1"/>
  <c r="AZ19" i="6"/>
  <c r="AO19" i="6" s="1"/>
  <c r="BA19" i="6"/>
  <c r="AP19" i="6" s="1"/>
  <c r="BB19" i="6"/>
  <c r="AQ19" i="6" s="1"/>
  <c r="BC19" i="6"/>
  <c r="AR19" i="6" s="1"/>
  <c r="BD19" i="6"/>
  <c r="AS19" i="6" s="1"/>
  <c r="BE19" i="6"/>
  <c r="AT19" i="6" s="1"/>
  <c r="BF20" i="6"/>
  <c r="AU20" i="6" s="1"/>
  <c r="AX21" i="6"/>
  <c r="AM21" i="6" s="1"/>
  <c r="AZ21" i="6"/>
  <c r="AO21" i="6" s="1"/>
  <c r="BA21" i="6"/>
  <c r="AP21" i="6" s="1"/>
  <c r="C21" i="6" s="1"/>
  <c r="U21" i="6" s="1"/>
  <c r="BB21" i="6"/>
  <c r="AQ21" i="6" s="1"/>
  <c r="D21" i="6" s="1"/>
  <c r="V21" i="6" s="1"/>
  <c r="BC21" i="6"/>
  <c r="AR21" i="6" s="1"/>
  <c r="E21" i="6" s="1"/>
  <c r="W21" i="6" s="1"/>
  <c r="BD21" i="6"/>
  <c r="AS21" i="6" s="1"/>
  <c r="AX18" i="6"/>
  <c r="AM18" i="6" s="1"/>
  <c r="AY18" i="6"/>
  <c r="AN18" i="6" s="1"/>
  <c r="BF25" i="7"/>
  <c r="AU25" i="7" s="1"/>
  <c r="AW29" i="7"/>
  <c r="BE25" i="7"/>
  <c r="AT25" i="7" s="1"/>
  <c r="BD25" i="7"/>
  <c r="AS25" i="7" s="1"/>
  <c r="BC25" i="7"/>
  <c r="AR25" i="7" s="1"/>
  <c r="E25" i="7" s="1"/>
  <c r="W25" i="7" s="1"/>
  <c r="BB25" i="7"/>
  <c r="AQ25" i="7" s="1"/>
  <c r="D25" i="7" s="1"/>
  <c r="V25" i="7" s="1"/>
  <c r="BA25" i="7"/>
  <c r="AP25" i="7" s="1"/>
  <c r="C25" i="7" s="1"/>
  <c r="U25" i="7" s="1"/>
  <c r="AZ25" i="7"/>
  <c r="AO25" i="7" s="1"/>
  <c r="AY25" i="7"/>
  <c r="AN25" i="7" s="1"/>
  <c r="AX25" i="7"/>
  <c r="AM25" i="7" s="1"/>
  <c r="AW26" i="7"/>
  <c r="BD29" i="6"/>
  <c r="AS29" i="6" s="1"/>
  <c r="BC29" i="6"/>
  <c r="AR29" i="6" s="1"/>
  <c r="E29" i="6" s="1"/>
  <c r="W29" i="6" s="1"/>
  <c r="BF24" i="6"/>
  <c r="AU24" i="6" s="1"/>
  <c r="AW28" i="6"/>
  <c r="BE24" i="6"/>
  <c r="AT24" i="6" s="1"/>
  <c r="BC24" i="6"/>
  <c r="AR24" i="6" s="1"/>
  <c r="BD24" i="6"/>
  <c r="AS24" i="6" s="1"/>
  <c r="BB24" i="6"/>
  <c r="AQ24" i="6" s="1"/>
  <c r="BA24" i="6"/>
  <c r="AP24" i="6" s="1"/>
  <c r="AZ24" i="6"/>
  <c r="AO24" i="6" s="1"/>
  <c r="AY24" i="6"/>
  <c r="AN24" i="6" s="1"/>
  <c r="AX24" i="6"/>
  <c r="AM24" i="6" s="1"/>
  <c r="BF22" i="6"/>
  <c r="AU22" i="6" s="1"/>
  <c r="BE22" i="6"/>
  <c r="AT22" i="6" s="1"/>
  <c r="BD22" i="6"/>
  <c r="AS22" i="6" s="1"/>
  <c r="BC22" i="6"/>
  <c r="AR22" i="6" s="1"/>
  <c r="BB22" i="6"/>
  <c r="AQ22" i="6" s="1"/>
  <c r="BA22" i="6"/>
  <c r="AP22" i="6" s="1"/>
  <c r="AZ22" i="6"/>
  <c r="AO22" i="6" s="1"/>
  <c r="AY22" i="6"/>
  <c r="AN22" i="6" s="1"/>
  <c r="AX22" i="6"/>
  <c r="AM22" i="6" s="1"/>
  <c r="BE18" i="6"/>
  <c r="AT18" i="6" s="1"/>
  <c r="BC23" i="6"/>
  <c r="AR23" i="6" s="1"/>
  <c r="BC19" i="7"/>
  <c r="AR19" i="7" s="1"/>
  <c r="BF18" i="6"/>
  <c r="AU18" i="6" s="1"/>
  <c r="BD23" i="6"/>
  <c r="AS23" i="6" s="1"/>
  <c r="BD19" i="7"/>
  <c r="AS19" i="7" s="1"/>
  <c r="BE19" i="7"/>
  <c r="AT19" i="7" s="1"/>
  <c r="AW23" i="7"/>
  <c r="BF19" i="7"/>
  <c r="AU19" i="7" s="1"/>
  <c r="AW22" i="7"/>
  <c r="BA20" i="6"/>
  <c r="AP20" i="6" s="1"/>
  <c r="AY21" i="7"/>
  <c r="AN21" i="7" s="1"/>
  <c r="AW22" i="8"/>
  <c r="BB20" i="6"/>
  <c r="AQ20" i="6" s="1"/>
  <c r="AZ21" i="7"/>
  <c r="AO21" i="7" s="1"/>
  <c r="BC20" i="6"/>
  <c r="AR20" i="6" s="1"/>
  <c r="BA21" i="7"/>
  <c r="AP21" i="7" s="1"/>
  <c r="C21" i="7" s="1"/>
  <c r="U21" i="7" s="1"/>
  <c r="BE20" i="6"/>
  <c r="AT20" i="6" s="1"/>
  <c r="BC25" i="6"/>
  <c r="AR25" i="6" s="1"/>
  <c r="E25" i="6" s="1"/>
  <c r="W25" i="6" s="1"/>
  <c r="BC21" i="7"/>
  <c r="AR21" i="7" s="1"/>
  <c r="E21" i="7" s="1"/>
  <c r="W21" i="7" s="1"/>
  <c r="AY20" i="7"/>
  <c r="AN20" i="7" s="1"/>
  <c r="BE21" i="7"/>
  <c r="AT21" i="7" s="1"/>
  <c r="AZ18" i="6"/>
  <c r="AO18" i="6" s="1"/>
  <c r="AX19" i="7"/>
  <c r="AM19" i="7" s="1"/>
  <c r="BD20" i="7"/>
  <c r="AS20" i="7" s="1"/>
  <c r="BB21" i="8"/>
  <c r="AQ21" i="8" s="1"/>
  <c r="D21" i="8" s="1"/>
  <c r="V21" i="8" s="1"/>
  <c r="BA18" i="6"/>
  <c r="AP18" i="6" s="1"/>
  <c r="AY23" i="6"/>
  <c r="AN23" i="6" s="1"/>
  <c r="AY19" i="7"/>
  <c r="AN19" i="7" s="1"/>
  <c r="BE20" i="7"/>
  <c r="AT20" i="7" s="1"/>
  <c r="AW24" i="7"/>
  <c r="BC21" i="8"/>
  <c r="AR21" i="8" s="1"/>
  <c r="E21" i="8" s="1"/>
  <c r="W21" i="8" s="1"/>
  <c r="BB18" i="6"/>
  <c r="AQ18" i="6" s="1"/>
  <c r="AZ19" i="7"/>
  <c r="AO19" i="7" s="1"/>
  <c r="BD21" i="8"/>
  <c r="AS21" i="8" s="1"/>
  <c r="BC18" i="6"/>
  <c r="AR18" i="6" s="1"/>
  <c r="BA19" i="7"/>
  <c r="AP19" i="7" s="1"/>
  <c r="BE21" i="8"/>
  <c r="AT21" i="8" s="1"/>
  <c r="AW25" i="8"/>
  <c r="DH14" i="1"/>
  <c r="DH81" i="1" s="1"/>
  <c r="DI14" i="1"/>
  <c r="DI81" i="1" s="1"/>
  <c r="DK14" i="1"/>
  <c r="DK81" i="1" s="1"/>
  <c r="DA14" i="1"/>
  <c r="DA81" i="1" s="1"/>
  <c r="DC14" i="1"/>
  <c r="DC81" i="1" s="1"/>
  <c r="KG37" i="1"/>
  <c r="KH37" i="1"/>
  <c r="KI37" i="1"/>
  <c r="KJ37" i="1"/>
  <c r="KK37" i="1"/>
  <c r="KL37" i="1"/>
  <c r="KM37" i="1"/>
  <c r="DD14" i="1"/>
  <c r="DD81" i="1" s="1"/>
  <c r="DE14" i="1"/>
  <c r="DE81" i="1" s="1"/>
  <c r="DF14" i="1"/>
  <c r="DF81" i="1" s="1"/>
  <c r="II13" i="1"/>
  <c r="II16" i="1" s="1"/>
  <c r="KM13" i="1"/>
  <c r="LI13" i="1"/>
  <c r="LI17" i="1" s="1"/>
  <c r="KG13" i="1"/>
  <c r="KH13" i="1"/>
  <c r="KI13" i="1"/>
  <c r="KJ13" i="1"/>
  <c r="KJ17" i="1" s="1"/>
  <c r="KK13" i="1"/>
  <c r="KK17" i="1" s="1"/>
  <c r="KL13" i="1"/>
  <c r="KL17" i="1" s="1"/>
  <c r="LJ321" i="1"/>
  <c r="LJ13" i="1"/>
  <c r="LJ17" i="1" s="1"/>
  <c r="KZ14" i="1"/>
  <c r="KZ16" i="1"/>
  <c r="KP13" i="1"/>
  <c r="KQ13" i="1"/>
  <c r="KR13" i="1"/>
  <c r="KS13" i="1"/>
  <c r="KT13" i="1"/>
  <c r="KU13" i="1"/>
  <c r="AY321" i="1"/>
  <c r="AY13" i="1"/>
  <c r="AZ321" i="1"/>
  <c r="AZ13" i="1"/>
  <c r="BA13" i="1"/>
  <c r="JE13" i="1"/>
  <c r="IK81" i="1" l="1"/>
  <c r="DC82" i="1"/>
  <c r="DC83" i="1"/>
  <c r="DC84" i="1"/>
  <c r="DC85" i="1"/>
  <c r="DC86" i="1"/>
  <c r="DG82" i="1"/>
  <c r="DG83" i="1"/>
  <c r="DG84" i="1"/>
  <c r="DG85" i="1"/>
  <c r="DG86" i="1"/>
  <c r="IZ82" i="1"/>
  <c r="IZ83" i="1"/>
  <c r="IZ84" i="1"/>
  <c r="IZ85" i="1"/>
  <c r="IZ86" i="1"/>
  <c r="DA82" i="1"/>
  <c r="DA83" i="1"/>
  <c r="DA84" i="1"/>
  <c r="DA85" i="1"/>
  <c r="DA86" i="1"/>
  <c r="JM82" i="1"/>
  <c r="JM83" i="1"/>
  <c r="JM84" i="1"/>
  <c r="JM85" i="1"/>
  <c r="JM86" i="1"/>
  <c r="DK82" i="1"/>
  <c r="DK83" i="1"/>
  <c r="DK84" i="1"/>
  <c r="DK85" i="1"/>
  <c r="DK86" i="1"/>
  <c r="JL82" i="1"/>
  <c r="JL83" i="1"/>
  <c r="JL84" i="1"/>
  <c r="JL85" i="1"/>
  <c r="JL86" i="1"/>
  <c r="MZ82" i="1"/>
  <c r="MZ83" i="1"/>
  <c r="MZ84" i="1"/>
  <c r="MZ85" i="1"/>
  <c r="MZ86" i="1"/>
  <c r="DI82" i="1"/>
  <c r="DI83" i="1"/>
  <c r="DI84" i="1"/>
  <c r="DI85" i="1"/>
  <c r="DI86" i="1"/>
  <c r="JC82" i="1"/>
  <c r="JC83" i="1"/>
  <c r="JC84" i="1"/>
  <c r="JC85" i="1"/>
  <c r="JC86" i="1"/>
  <c r="DH82" i="1"/>
  <c r="DH83" i="1"/>
  <c r="DH84" i="1"/>
  <c r="DH85" i="1"/>
  <c r="DH86" i="1"/>
  <c r="JF82" i="1"/>
  <c r="JF83" i="1"/>
  <c r="JF84" i="1"/>
  <c r="JF85" i="1"/>
  <c r="JF86" i="1"/>
  <c r="IW82" i="1"/>
  <c r="IW83" i="1"/>
  <c r="IW84" i="1"/>
  <c r="IW85" i="1"/>
  <c r="IW86" i="1"/>
  <c r="EA82" i="1"/>
  <c r="EA83" i="1"/>
  <c r="EA84" i="1"/>
  <c r="EA85" i="1"/>
  <c r="EA86" i="1"/>
  <c r="DB82" i="1"/>
  <c r="DB83" i="1"/>
  <c r="DB84" i="1"/>
  <c r="DB85" i="1"/>
  <c r="DB86" i="1"/>
  <c r="JB82" i="1"/>
  <c r="JB83" i="1"/>
  <c r="JB84" i="1"/>
  <c r="JB85" i="1"/>
  <c r="JB86" i="1"/>
  <c r="EB82" i="1"/>
  <c r="EB83" i="1"/>
  <c r="EB84" i="1"/>
  <c r="EB85" i="1"/>
  <c r="EB86" i="1"/>
  <c r="DL82" i="1"/>
  <c r="DL83" i="1"/>
  <c r="DL84" i="1"/>
  <c r="DL85" i="1"/>
  <c r="DL86" i="1"/>
  <c r="JA82" i="1"/>
  <c r="JA83" i="1"/>
  <c r="JA84" i="1"/>
  <c r="JA85" i="1"/>
  <c r="JA86" i="1"/>
  <c r="IX82" i="1"/>
  <c r="IX83" i="1"/>
  <c r="IX84" i="1"/>
  <c r="IX85" i="1"/>
  <c r="IX86" i="1"/>
  <c r="IU82" i="1"/>
  <c r="IU83" i="1"/>
  <c r="IU84" i="1"/>
  <c r="IU85" i="1"/>
  <c r="IU86" i="1"/>
  <c r="DF82" i="1"/>
  <c r="DF83" i="1"/>
  <c r="DF84" i="1"/>
  <c r="DF85" i="1"/>
  <c r="DF86" i="1"/>
  <c r="DE82" i="1"/>
  <c r="DE83" i="1"/>
  <c r="DE84" i="1"/>
  <c r="DE85" i="1"/>
  <c r="DE86" i="1"/>
  <c r="DJ82" i="1"/>
  <c r="DJ83" i="1"/>
  <c r="DJ84" i="1"/>
  <c r="DJ85" i="1"/>
  <c r="DJ86" i="1"/>
  <c r="IY82" i="1"/>
  <c r="IY83" i="1"/>
  <c r="IY84" i="1"/>
  <c r="IY85" i="1"/>
  <c r="IY86" i="1"/>
  <c r="JR82" i="1"/>
  <c r="JR83" i="1"/>
  <c r="JR84" i="1"/>
  <c r="JR85" i="1"/>
  <c r="JR86" i="1"/>
  <c r="IV82" i="1"/>
  <c r="IV83" i="1"/>
  <c r="IV84" i="1"/>
  <c r="IV85" i="1"/>
  <c r="IV86" i="1"/>
  <c r="DX82" i="1"/>
  <c r="DX83" i="1"/>
  <c r="DX84" i="1"/>
  <c r="DX85" i="1"/>
  <c r="DX86" i="1"/>
  <c r="DY82" i="1"/>
  <c r="DY83" i="1"/>
  <c r="DY84" i="1"/>
  <c r="DY85" i="1"/>
  <c r="DY86" i="1"/>
  <c r="LX82" i="1"/>
  <c r="LX83" i="1"/>
  <c r="LX84" i="1"/>
  <c r="LX85" i="1"/>
  <c r="LX86" i="1"/>
  <c r="DD82" i="1"/>
  <c r="DD83" i="1"/>
  <c r="DD84" i="1"/>
  <c r="DD85" i="1"/>
  <c r="DD86" i="1"/>
  <c r="DZ82" i="1"/>
  <c r="DZ83" i="1"/>
  <c r="DZ84" i="1"/>
  <c r="DZ85" i="1"/>
  <c r="DZ86" i="1"/>
  <c r="EC82" i="1"/>
  <c r="EC83" i="1"/>
  <c r="EC84" i="1"/>
  <c r="EC85" i="1"/>
  <c r="EC86" i="1"/>
  <c r="DO83" i="1"/>
  <c r="DU83" i="1" s="1"/>
  <c r="DO84" i="1"/>
  <c r="DU84" i="1" s="1"/>
  <c r="DO85" i="1"/>
  <c r="DU85" i="1" s="1"/>
  <c r="DO86" i="1"/>
  <c r="IK82" i="1"/>
  <c r="IK83" i="1"/>
  <c r="IK84" i="1"/>
  <c r="IK85" i="1"/>
  <c r="IK86" i="1"/>
  <c r="CM224" i="1"/>
  <c r="LX224" i="1"/>
  <c r="MO82" i="1"/>
  <c r="MO83" i="1"/>
  <c r="MO84" i="1"/>
  <c r="MO85" i="1"/>
  <c r="MO86" i="1"/>
  <c r="CZ82" i="1"/>
  <c r="CZ83" i="1"/>
  <c r="CZ84" i="1"/>
  <c r="CZ85" i="1"/>
  <c r="CZ86" i="1"/>
  <c r="LU82" i="1"/>
  <c r="LU83" i="1"/>
  <c r="LU84" i="1"/>
  <c r="LU85" i="1"/>
  <c r="LU86" i="1"/>
  <c r="JQ82" i="1"/>
  <c r="JQ83" i="1"/>
  <c r="JQ84" i="1"/>
  <c r="JQ85" i="1"/>
  <c r="JQ86" i="1"/>
  <c r="CL82" i="1"/>
  <c r="CL83" i="1"/>
  <c r="CL84" i="1"/>
  <c r="CL85" i="1"/>
  <c r="DN224" i="1"/>
  <c r="KT224" i="1"/>
  <c r="CM82" i="1"/>
  <c r="CM83" i="1"/>
  <c r="CM84" i="1"/>
  <c r="CM85" i="1"/>
  <c r="MP82" i="1"/>
  <c r="MP83" i="1"/>
  <c r="MP84" i="1"/>
  <c r="MP85" i="1"/>
  <c r="MP86" i="1"/>
  <c r="LV82" i="1"/>
  <c r="LV83" i="1"/>
  <c r="LV84" i="1"/>
  <c r="LV85" i="1"/>
  <c r="LV86" i="1"/>
  <c r="LW82" i="1"/>
  <c r="LW83" i="1"/>
  <c r="LW84" i="1"/>
  <c r="LW85" i="1"/>
  <c r="LW86" i="1"/>
  <c r="JN82" i="1"/>
  <c r="JN83" i="1"/>
  <c r="JN84" i="1"/>
  <c r="JN85" i="1"/>
  <c r="JN86" i="1"/>
  <c r="KP224" i="1"/>
  <c r="KQ224" i="1"/>
  <c r="KU224" i="1"/>
  <c r="BD82" i="1"/>
  <c r="BD83" i="1"/>
  <c r="BD84" i="1"/>
  <c r="BD85" i="1"/>
  <c r="BD86" i="1"/>
  <c r="LW171" i="1"/>
  <c r="LW174" i="1" s="1"/>
  <c r="LV171" i="1"/>
  <c r="CL171" i="1"/>
  <c r="DK171" i="1"/>
  <c r="DK172" i="1" s="1"/>
  <c r="JL171" i="1"/>
  <c r="JL174" i="1" s="1"/>
  <c r="IV171" i="1"/>
  <c r="IV174" i="1" s="1"/>
  <c r="MZ171" i="1"/>
  <c r="MZ175" i="1" s="1"/>
  <c r="DZ171" i="1"/>
  <c r="DZ172" i="1" s="1"/>
  <c r="DI171" i="1"/>
  <c r="DI174" i="1" s="1"/>
  <c r="DH171" i="1"/>
  <c r="DH172" i="1" s="1"/>
  <c r="JF171" i="1"/>
  <c r="IW171" i="1"/>
  <c r="IW176" i="1" s="1"/>
  <c r="EA171" i="1"/>
  <c r="EA172" i="1" s="1"/>
  <c r="EB171" i="1"/>
  <c r="EB172" i="1" s="1"/>
  <c r="JC171" i="1"/>
  <c r="JC172" i="1" s="1"/>
  <c r="DF171" i="1"/>
  <c r="DF172" i="1" s="1"/>
  <c r="DL171" i="1"/>
  <c r="DL173" i="1" s="1"/>
  <c r="JA171" i="1"/>
  <c r="JA174" i="1" s="1"/>
  <c r="IX171" i="1"/>
  <c r="EC171" i="1"/>
  <c r="EC174" i="1" s="1"/>
  <c r="DY171" i="1"/>
  <c r="DY174" i="1" s="1"/>
  <c r="DB171" i="1"/>
  <c r="DB172" i="1" s="1"/>
  <c r="JB171" i="1"/>
  <c r="JB176" i="1" s="1"/>
  <c r="DE171" i="1"/>
  <c r="DE173" i="1" s="1"/>
  <c r="DJ171" i="1"/>
  <c r="DJ173" i="1" s="1"/>
  <c r="IY171" i="1"/>
  <c r="IY172" i="1" s="1"/>
  <c r="DX171" i="1"/>
  <c r="DD171" i="1"/>
  <c r="DD172" i="1" s="1"/>
  <c r="DC171" i="1"/>
  <c r="DC172" i="1" s="1"/>
  <c r="DG208" i="1"/>
  <c r="JN208" i="1"/>
  <c r="IZ171" i="1"/>
  <c r="IZ174" i="1" s="1"/>
  <c r="DA171" i="1"/>
  <c r="DA175" i="1" s="1"/>
  <c r="JM171" i="1"/>
  <c r="JM175" i="1" s="1"/>
  <c r="IU171" i="1"/>
  <c r="LW274" i="1"/>
  <c r="KZ274" i="1"/>
  <c r="KQ274" i="1"/>
  <c r="CM274" i="1"/>
  <c r="LU274" i="1"/>
  <c r="LX274" i="1"/>
  <c r="KT274" i="1"/>
  <c r="MP274" i="1"/>
  <c r="DN274" i="1"/>
  <c r="DM274" i="1"/>
  <c r="DO274" i="1"/>
  <c r="KR274" i="1"/>
  <c r="DU274" i="1"/>
  <c r="KO274" i="1"/>
  <c r="CL274" i="1"/>
  <c r="KU274" i="1"/>
  <c r="CZ274" i="1"/>
  <c r="LV274" i="1"/>
  <c r="KS274" i="1"/>
  <c r="KP274" i="1"/>
  <c r="BD274" i="1"/>
  <c r="LW224" i="1"/>
  <c r="CL224" i="1"/>
  <c r="KO224" i="1"/>
  <c r="KN224" i="1" s="1" a="1"/>
  <c r="KN224" i="1" s="1"/>
  <c r="CM171" i="1"/>
  <c r="CM173" i="1" s="1"/>
  <c r="MO171" i="1"/>
  <c r="MO174" i="1" s="1"/>
  <c r="DM171" i="1"/>
  <c r="LU171" i="1"/>
  <c r="LU172" i="1" s="1"/>
  <c r="EH259" i="1"/>
  <c r="EH258" i="1"/>
  <c r="EH260" i="1"/>
  <c r="EH261" i="1"/>
  <c r="CZ171" i="1"/>
  <c r="CZ172" i="1" s="1"/>
  <c r="MO258" i="1"/>
  <c r="KO258" i="1"/>
  <c r="IZ258" i="1"/>
  <c r="EB258" i="1"/>
  <c r="DL258" i="1"/>
  <c r="DD258" i="1"/>
  <c r="CM258" i="1"/>
  <c r="KU258" i="1"/>
  <c r="JN258" i="1"/>
  <c r="JF258" i="1"/>
  <c r="IX258" i="1"/>
  <c r="DZ258" i="1"/>
  <c r="DJ258" i="1"/>
  <c r="DB258" i="1"/>
  <c r="LX258" i="1"/>
  <c r="KS258" i="1"/>
  <c r="JL258" i="1"/>
  <c r="IV258" i="1"/>
  <c r="DX258" i="1"/>
  <c r="DH258" i="1"/>
  <c r="CZ258" i="1"/>
  <c r="MZ258" i="1"/>
  <c r="LW258" i="1"/>
  <c r="KZ258" i="1"/>
  <c r="KR258" i="1"/>
  <c r="JC258" i="1"/>
  <c r="IU258" i="1"/>
  <c r="DO258" i="1"/>
  <c r="EC258" i="1"/>
  <c r="DM258" i="1"/>
  <c r="CL258" i="1"/>
  <c r="LV258" i="1"/>
  <c r="EA258" i="1"/>
  <c r="DK258" i="1"/>
  <c r="LU258" i="1"/>
  <c r="DY258" i="1"/>
  <c r="DI258" i="1"/>
  <c r="DG258" i="1"/>
  <c r="DN258" i="1"/>
  <c r="KT258" i="1"/>
  <c r="JB258" i="1"/>
  <c r="DU258" i="1"/>
  <c r="DF258" i="1"/>
  <c r="BD258" i="1"/>
  <c r="KQ258" i="1"/>
  <c r="JA258" i="1"/>
  <c r="DE258" i="1"/>
  <c r="JM258" i="1"/>
  <c r="IW258" i="1"/>
  <c r="DA258" i="1"/>
  <c r="MP258" i="1"/>
  <c r="KP258" i="1"/>
  <c r="IY258" i="1"/>
  <c r="DC258" i="1"/>
  <c r="LX171" i="1"/>
  <c r="LX172" i="1" s="1"/>
  <c r="EH95" i="1"/>
  <c r="EH224" i="1"/>
  <c r="EH225" i="1"/>
  <c r="EH226" i="1"/>
  <c r="EH227" i="1"/>
  <c r="EB224" i="1"/>
  <c r="EC224" i="1"/>
  <c r="JC224" i="1"/>
  <c r="DH224" i="1"/>
  <c r="DY224" i="1"/>
  <c r="IX224" i="1"/>
  <c r="DE224" i="1"/>
  <c r="JF224" i="1"/>
  <c r="DC224" i="1"/>
  <c r="DD224" i="1"/>
  <c r="DX224" i="1"/>
  <c r="IW224" i="1"/>
  <c r="DB224" i="1"/>
  <c r="JN224" i="1"/>
  <c r="DK224" i="1"/>
  <c r="DG224" i="1"/>
  <c r="KZ224" i="1"/>
  <c r="DJ224" i="1"/>
  <c r="JB224" i="1"/>
  <c r="IV224" i="1"/>
  <c r="JM224" i="1"/>
  <c r="EA224" i="1"/>
  <c r="DA224" i="1"/>
  <c r="DZ224" i="1"/>
  <c r="DL224" i="1"/>
  <c r="JA224" i="1"/>
  <c r="DF224" i="1"/>
  <c r="JL224" i="1"/>
  <c r="DI224" i="1"/>
  <c r="IY224" i="1"/>
  <c r="IZ224" i="1"/>
  <c r="IU224" i="1"/>
  <c r="MZ224" i="1"/>
  <c r="KP232" i="1"/>
  <c r="MP90" i="1"/>
  <c r="LW90" i="1"/>
  <c r="JR90" i="1"/>
  <c r="JA90" i="1"/>
  <c r="IK90" i="1"/>
  <c r="EB90" i="1"/>
  <c r="DL90" i="1"/>
  <c r="DD90" i="1"/>
  <c r="CM90" i="1"/>
  <c r="LU90" i="1"/>
  <c r="IY90" i="1"/>
  <c r="DZ90" i="1"/>
  <c r="DJ90" i="1"/>
  <c r="DB90" i="1"/>
  <c r="JM90" i="1"/>
  <c r="IW90" i="1"/>
  <c r="DX90" i="1"/>
  <c r="DH90" i="1"/>
  <c r="CZ90" i="1"/>
  <c r="JL90" i="1"/>
  <c r="IV90" i="1"/>
  <c r="DO90" i="1"/>
  <c r="DG90" i="1"/>
  <c r="JC90" i="1"/>
  <c r="IU90" i="1"/>
  <c r="DN90" i="1"/>
  <c r="DF90" i="1"/>
  <c r="MZ90" i="1"/>
  <c r="JN90" i="1"/>
  <c r="DY90" i="1"/>
  <c r="DC90" i="1"/>
  <c r="MO90" i="1"/>
  <c r="LX90" i="1"/>
  <c r="LV90" i="1"/>
  <c r="JF90" i="1"/>
  <c r="DU90" i="1"/>
  <c r="DU95" i="1" s="1"/>
  <c r="JB90" i="1"/>
  <c r="DM90" i="1"/>
  <c r="DA90" i="1"/>
  <c r="BD90" i="1"/>
  <c r="IZ90" i="1"/>
  <c r="DK90" i="1"/>
  <c r="JQ90" i="1"/>
  <c r="IX90" i="1"/>
  <c r="EC90" i="1"/>
  <c r="DI90" i="1"/>
  <c r="CL90" i="1"/>
  <c r="EA90" i="1"/>
  <c r="DE90" i="1"/>
  <c r="DU232" i="1"/>
  <c r="BD171" i="1"/>
  <c r="BD172" i="1" s="1"/>
  <c r="MP171" i="1"/>
  <c r="MP176" i="1" s="1"/>
  <c r="DN171" i="1"/>
  <c r="DN117" i="1"/>
  <c r="CL117" i="1"/>
  <c r="CL119" i="1" s="1"/>
  <c r="MO117" i="1"/>
  <c r="MO118" i="1" s="1"/>
  <c r="DO117" i="1"/>
  <c r="DO120" i="1" s="1"/>
  <c r="DU120" i="1" s="1"/>
  <c r="LX117" i="1"/>
  <c r="LX118" i="1" s="1"/>
  <c r="CM117" i="1"/>
  <c r="CM118" i="1" s="1"/>
  <c r="MP117" i="1"/>
  <c r="MP121" i="1" s="1"/>
  <c r="LV117" i="1"/>
  <c r="LV120" i="1" s="1"/>
  <c r="JQ117" i="1"/>
  <c r="JQ119" i="1" s="1"/>
  <c r="DM117" i="1"/>
  <c r="LU117" i="1"/>
  <c r="LU122" i="1" s="1"/>
  <c r="LW117" i="1"/>
  <c r="LW120" i="1" s="1"/>
  <c r="BD117" i="1"/>
  <c r="BD118" i="1" s="1"/>
  <c r="DU117" i="1"/>
  <c r="DU122" i="1" s="1"/>
  <c r="IW274" i="1"/>
  <c r="EB274" i="1"/>
  <c r="JN274" i="1"/>
  <c r="IX274" i="1"/>
  <c r="IY274" i="1"/>
  <c r="DX274" i="1"/>
  <c r="DG274" i="1"/>
  <c r="JF274" i="1"/>
  <c r="JL274" i="1"/>
  <c r="IZ274" i="1"/>
  <c r="DE274" i="1"/>
  <c r="DF274" i="1"/>
  <c r="DA274" i="1"/>
  <c r="DB274" i="1"/>
  <c r="JM274" i="1"/>
  <c r="EH274" i="1"/>
  <c r="EH275" i="1"/>
  <c r="EH276" i="1"/>
  <c r="EH277" i="1"/>
  <c r="DI274" i="1"/>
  <c r="DJ274" i="1"/>
  <c r="DC274" i="1"/>
  <c r="IV274" i="1"/>
  <c r="MZ274" i="1"/>
  <c r="DK274" i="1"/>
  <c r="DD274" i="1"/>
  <c r="EC274" i="1"/>
  <c r="JR117" i="1"/>
  <c r="JR118" i="1" s="1"/>
  <c r="IU274" i="1"/>
  <c r="DY274" i="1"/>
  <c r="DZ274" i="1"/>
  <c r="JB274" i="1"/>
  <c r="DL274" i="1"/>
  <c r="JC274" i="1"/>
  <c r="EA274" i="1"/>
  <c r="DH274" i="1"/>
  <c r="JA274" i="1"/>
  <c r="LV126" i="1"/>
  <c r="JN126" i="1"/>
  <c r="JA126" i="1"/>
  <c r="IK126" i="1"/>
  <c r="EB126" i="1"/>
  <c r="DL126" i="1"/>
  <c r="DD126" i="1"/>
  <c r="CM126" i="1"/>
  <c r="MP126" i="1"/>
  <c r="LU126" i="1"/>
  <c r="JM126" i="1"/>
  <c r="IZ126" i="1"/>
  <c r="EA126" i="1"/>
  <c r="DK126" i="1"/>
  <c r="DC126" i="1"/>
  <c r="CL126" i="1"/>
  <c r="DU126" i="1"/>
  <c r="MO126" i="1"/>
  <c r="JL126" i="1"/>
  <c r="IY126" i="1"/>
  <c r="DZ126" i="1"/>
  <c r="DJ126" i="1"/>
  <c r="DB126" i="1"/>
  <c r="EC126" i="1"/>
  <c r="DE126" i="1"/>
  <c r="JF126" i="1"/>
  <c r="IX126" i="1"/>
  <c r="DY126" i="1"/>
  <c r="DI126" i="1"/>
  <c r="DA126" i="1"/>
  <c r="BD126" i="1"/>
  <c r="IW126" i="1"/>
  <c r="DX126" i="1"/>
  <c r="DH126" i="1"/>
  <c r="CZ126" i="1"/>
  <c r="JR126" i="1"/>
  <c r="IV126" i="1"/>
  <c r="DO126" i="1"/>
  <c r="DG126" i="1"/>
  <c r="JB126" i="1"/>
  <c r="DM126" i="1"/>
  <c r="LX126" i="1"/>
  <c r="JQ126" i="1"/>
  <c r="JC126" i="1"/>
  <c r="IU126" i="1"/>
  <c r="DN126" i="1"/>
  <c r="DF126" i="1"/>
  <c r="MZ126" i="1"/>
  <c r="LW126" i="1"/>
  <c r="EH122" i="1"/>
  <c r="EH131" i="1"/>
  <c r="JL117" i="1"/>
  <c r="DL117" i="1"/>
  <c r="IK117" i="1"/>
  <c r="DE117" i="1"/>
  <c r="IV117" i="1"/>
  <c r="DX117" i="1"/>
  <c r="DC117" i="1"/>
  <c r="JM117" i="1"/>
  <c r="IU117" i="1"/>
  <c r="EB117" i="1"/>
  <c r="JA117" i="1"/>
  <c r="DZ117" i="1"/>
  <c r="IZ117" i="1"/>
  <c r="JN117" i="1"/>
  <c r="EC117" i="1"/>
  <c r="JB117" i="1"/>
  <c r="DA117" i="1"/>
  <c r="IY117" i="1"/>
  <c r="JC117" i="1"/>
  <c r="DI117" i="1"/>
  <c r="CZ118" i="1"/>
  <c r="CZ119" i="1"/>
  <c r="CZ120" i="1"/>
  <c r="CZ121" i="1"/>
  <c r="CZ122" i="1"/>
  <c r="IX117" i="1"/>
  <c r="DU171" i="1"/>
  <c r="DU176" i="1" s="1"/>
  <c r="DB117" i="1"/>
  <c r="DF117" i="1"/>
  <c r="DK117" i="1"/>
  <c r="MZ117" i="1"/>
  <c r="DH117" i="1"/>
  <c r="DY117" i="1"/>
  <c r="JF117" i="1"/>
  <c r="EA117" i="1"/>
  <c r="DJ117" i="1"/>
  <c r="DD117" i="1"/>
  <c r="DG117" i="1"/>
  <c r="IW117" i="1"/>
  <c r="EH176" i="1"/>
  <c r="EH185" i="1"/>
  <c r="LX180" i="1"/>
  <c r="JN180" i="1"/>
  <c r="JA180" i="1"/>
  <c r="IK180" i="1"/>
  <c r="EB180" i="1"/>
  <c r="DL180" i="1"/>
  <c r="DD180" i="1"/>
  <c r="CM180" i="1"/>
  <c r="MZ180" i="1"/>
  <c r="LV180" i="1"/>
  <c r="JL180" i="1"/>
  <c r="IY180" i="1"/>
  <c r="DZ180" i="1"/>
  <c r="DJ180" i="1"/>
  <c r="DB180" i="1"/>
  <c r="MP180" i="1"/>
  <c r="LU180" i="1"/>
  <c r="MO180" i="1"/>
  <c r="IW180" i="1"/>
  <c r="IV180" i="1"/>
  <c r="IZ180" i="1"/>
  <c r="DK180" i="1"/>
  <c r="CZ180" i="1"/>
  <c r="IX180" i="1"/>
  <c r="DU180" i="1"/>
  <c r="DU185" i="1" s="1"/>
  <c r="DI180" i="1"/>
  <c r="LW180" i="1"/>
  <c r="IU180" i="1"/>
  <c r="DH180" i="1"/>
  <c r="BD180" i="1"/>
  <c r="DM180" i="1"/>
  <c r="EC180" i="1"/>
  <c r="DG180" i="1"/>
  <c r="CL180" i="1"/>
  <c r="JM180" i="1"/>
  <c r="EA180" i="1"/>
  <c r="DF180" i="1"/>
  <c r="JF180" i="1"/>
  <c r="DY180" i="1"/>
  <c r="DO180" i="1"/>
  <c r="DE180" i="1"/>
  <c r="JC180" i="1"/>
  <c r="DX180" i="1"/>
  <c r="DN180" i="1"/>
  <c r="DC180" i="1"/>
  <c r="JB180" i="1"/>
  <c r="DA180" i="1"/>
  <c r="DH174" i="1"/>
  <c r="DH175" i="1"/>
  <c r="JF172" i="1"/>
  <c r="JF173" i="1"/>
  <c r="JF174" i="1"/>
  <c r="JF175" i="1"/>
  <c r="JF176" i="1"/>
  <c r="IW174" i="1"/>
  <c r="IW175" i="1"/>
  <c r="IK172" i="1"/>
  <c r="IK173" i="1"/>
  <c r="IK174" i="1"/>
  <c r="IK175" i="1"/>
  <c r="IK176" i="1"/>
  <c r="IU172" i="1"/>
  <c r="IU173" i="1"/>
  <c r="IU174" i="1"/>
  <c r="IU175" i="1"/>
  <c r="IU176" i="1"/>
  <c r="DL172" i="1"/>
  <c r="IX172" i="1"/>
  <c r="IX173" i="1"/>
  <c r="IX174" i="1"/>
  <c r="IX175" i="1"/>
  <c r="IX176" i="1"/>
  <c r="EC172" i="1"/>
  <c r="EC173" i="1"/>
  <c r="JM172" i="1"/>
  <c r="IY175" i="1"/>
  <c r="IY176" i="1"/>
  <c r="DX172" i="1"/>
  <c r="DX173" i="1"/>
  <c r="DX174" i="1"/>
  <c r="DX175" i="1"/>
  <c r="DX176" i="1"/>
  <c r="DI176" i="1"/>
  <c r="LV172" i="1"/>
  <c r="LV173" i="1"/>
  <c r="LV174" i="1"/>
  <c r="LV175" i="1"/>
  <c r="LV176" i="1"/>
  <c r="JN171" i="1"/>
  <c r="CM172" i="1"/>
  <c r="DG171" i="1"/>
  <c r="LW173" i="1"/>
  <c r="CL172" i="1"/>
  <c r="CL173" i="1"/>
  <c r="CL174" i="1"/>
  <c r="CL175" i="1"/>
  <c r="DO173" i="1"/>
  <c r="DU173" i="1" s="1"/>
  <c r="DO174" i="1"/>
  <c r="DU174" i="1" s="1"/>
  <c r="DO175" i="1"/>
  <c r="DU175" i="1" s="1"/>
  <c r="DO176" i="1"/>
  <c r="DN232" i="1"/>
  <c r="DO236" i="1"/>
  <c r="JL236" i="1"/>
  <c r="IV236" i="1"/>
  <c r="MZ236" i="1"/>
  <c r="KO236" i="1"/>
  <c r="KT236" i="1"/>
  <c r="DN236" i="1"/>
  <c r="LV236" i="1"/>
  <c r="CZ236" i="1"/>
  <c r="EB208" i="1"/>
  <c r="DE208" i="1"/>
  <c r="DJ208" i="1"/>
  <c r="IY208" i="1"/>
  <c r="KP236" i="1"/>
  <c r="DA208" i="1"/>
  <c r="JM208" i="1"/>
  <c r="IU208" i="1"/>
  <c r="DZ208" i="1"/>
  <c r="DI208" i="1"/>
  <c r="EH304" i="1"/>
  <c r="EH297" i="1"/>
  <c r="EH296" i="1"/>
  <c r="EH298" i="1"/>
  <c r="EH306" i="1"/>
  <c r="EH309" i="1"/>
  <c r="EH299" i="1"/>
  <c r="EH300" i="1"/>
  <c r="EH303" i="1"/>
  <c r="EH305" i="1"/>
  <c r="EH295" i="1"/>
  <c r="EH307" i="1"/>
  <c r="EH301" i="1"/>
  <c r="EH294" i="1"/>
  <c r="EH302" i="1"/>
  <c r="EH312" i="1"/>
  <c r="EH311" i="1"/>
  <c r="EH313" i="1"/>
  <c r="EH308" i="1"/>
  <c r="EH310" i="1"/>
  <c r="JC208" i="1"/>
  <c r="DY208" i="1"/>
  <c r="IW208" i="1"/>
  <c r="EA208" i="1"/>
  <c r="MO236" i="1"/>
  <c r="DD199" i="1"/>
  <c r="DC199" i="1"/>
  <c r="EH293" i="1"/>
  <c r="EH291" i="1"/>
  <c r="EH290" i="1"/>
  <c r="EH292" i="1"/>
  <c r="LX236" i="1"/>
  <c r="CL236" i="1"/>
  <c r="DM236" i="1"/>
  <c r="KS236" i="1"/>
  <c r="DU236" i="1"/>
  <c r="DB232" i="1"/>
  <c r="JB232" i="1"/>
  <c r="BD232" i="1"/>
  <c r="KQ232" i="1"/>
  <c r="LV232" i="1"/>
  <c r="CL232" i="1"/>
  <c r="KR232" i="1"/>
  <c r="DX232" i="1"/>
  <c r="KS232" i="1"/>
  <c r="KT232" i="1"/>
  <c r="CM232" i="1"/>
  <c r="MO232" i="1"/>
  <c r="DM232" i="1"/>
  <c r="LW232" i="1"/>
  <c r="KU232" i="1"/>
  <c r="KO232" i="1"/>
  <c r="LX232" i="1"/>
  <c r="LU232" i="1"/>
  <c r="EH285" i="1"/>
  <c r="EH289" i="1"/>
  <c r="DO232" i="1"/>
  <c r="CZ232" i="1"/>
  <c r="EC208" i="1"/>
  <c r="KT208" i="1"/>
  <c r="DM208" i="1"/>
  <c r="KU236" i="1"/>
  <c r="BD236" i="1"/>
  <c r="DU208" i="1"/>
  <c r="CM236" i="1"/>
  <c r="LU236" i="1"/>
  <c r="KQ236" i="1"/>
  <c r="KU208" i="1"/>
  <c r="LW236" i="1"/>
  <c r="MP236" i="1"/>
  <c r="DK199" i="1"/>
  <c r="KT270" i="1"/>
  <c r="JM270" i="1"/>
  <c r="KS270" i="1"/>
  <c r="JL270" i="1"/>
  <c r="IY270" i="1"/>
  <c r="KZ270" i="1"/>
  <c r="KR270" i="1"/>
  <c r="JF270" i="1"/>
  <c r="IX270" i="1"/>
  <c r="DZ270" i="1"/>
  <c r="LX270" i="1"/>
  <c r="KQ270" i="1"/>
  <c r="IW270" i="1"/>
  <c r="DY270" i="1"/>
  <c r="DI270" i="1"/>
  <c r="DA270" i="1"/>
  <c r="MZ270" i="1"/>
  <c r="LW270" i="1"/>
  <c r="LV270" i="1"/>
  <c r="MP270" i="1"/>
  <c r="MO270" i="1"/>
  <c r="KP270" i="1"/>
  <c r="IV270" i="1"/>
  <c r="DN270" i="1"/>
  <c r="DE270" i="1"/>
  <c r="CL270" i="1"/>
  <c r="KO270" i="1"/>
  <c r="IU270" i="1"/>
  <c r="DM270" i="1"/>
  <c r="DD270" i="1"/>
  <c r="BD270" i="1"/>
  <c r="JN270" i="1"/>
  <c r="DU270" i="1"/>
  <c r="DL270" i="1"/>
  <c r="DC270" i="1"/>
  <c r="DK270" i="1"/>
  <c r="DB270" i="1"/>
  <c r="EB270" i="1"/>
  <c r="DH270" i="1"/>
  <c r="JC270" i="1"/>
  <c r="EC270" i="1"/>
  <c r="DJ270" i="1"/>
  <c r="CZ270" i="1"/>
  <c r="LU270" i="1"/>
  <c r="JB270" i="1"/>
  <c r="JA270" i="1"/>
  <c r="EA270" i="1"/>
  <c r="DG270" i="1"/>
  <c r="KU270" i="1"/>
  <c r="IZ270" i="1"/>
  <c r="DX270" i="1"/>
  <c r="DO270" i="1"/>
  <c r="DF270" i="1"/>
  <c r="CM270" i="1"/>
  <c r="EH270" i="1"/>
  <c r="EH271" i="1"/>
  <c r="EH272" i="1"/>
  <c r="EH273" i="1"/>
  <c r="LU208" i="1"/>
  <c r="DH199" i="1"/>
  <c r="MP208" i="1"/>
  <c r="KZ199" i="1"/>
  <c r="DN208" i="1"/>
  <c r="DF199" i="1"/>
  <c r="DL199" i="1"/>
  <c r="JA199" i="1"/>
  <c r="IX199" i="1"/>
  <c r="CL208" i="1"/>
  <c r="MO208" i="1"/>
  <c r="KR208" i="1"/>
  <c r="JF199" i="1"/>
  <c r="MP199" i="1"/>
  <c r="EC236" i="1"/>
  <c r="JB236" i="1"/>
  <c r="DX236" i="1"/>
  <c r="IW236" i="1"/>
  <c r="DB236" i="1"/>
  <c r="DK236" i="1"/>
  <c r="LX208" i="1"/>
  <c r="DG236" i="1"/>
  <c r="DJ236" i="1"/>
  <c r="DL236" i="1"/>
  <c r="JA236" i="1"/>
  <c r="DF236" i="1"/>
  <c r="KZ236" i="1"/>
  <c r="EA236" i="1"/>
  <c r="IU236" i="1"/>
  <c r="DD236" i="1"/>
  <c r="JN236" i="1"/>
  <c r="DA236" i="1"/>
  <c r="DZ236" i="1"/>
  <c r="IZ199" i="1"/>
  <c r="KO199" i="1"/>
  <c r="JC236" i="1"/>
  <c r="DI236" i="1"/>
  <c r="IY236" i="1"/>
  <c r="DM199" i="1"/>
  <c r="DE236" i="1"/>
  <c r="JL199" i="1"/>
  <c r="IV199" i="1"/>
  <c r="MZ199" i="1"/>
  <c r="DU199" i="1"/>
  <c r="EB236" i="1"/>
  <c r="IZ236" i="1"/>
  <c r="DH236" i="1"/>
  <c r="DY236" i="1"/>
  <c r="IX236" i="1"/>
  <c r="EH236" i="1"/>
  <c r="EH237" i="1"/>
  <c r="EH238" i="1"/>
  <c r="EH239" i="1"/>
  <c r="KP199" i="1"/>
  <c r="CM208" i="1"/>
  <c r="KS208" i="1"/>
  <c r="JM236" i="1"/>
  <c r="JF236" i="1"/>
  <c r="DC236" i="1"/>
  <c r="EH167" i="1"/>
  <c r="EH158" i="1"/>
  <c r="EH149" i="1"/>
  <c r="EH140" i="1"/>
  <c r="LV208" i="1"/>
  <c r="MZ135" i="1"/>
  <c r="LW135" i="1"/>
  <c r="JN135" i="1"/>
  <c r="JA135" i="1"/>
  <c r="IK135" i="1"/>
  <c r="EB135" i="1"/>
  <c r="DL135" i="1"/>
  <c r="DD135" i="1"/>
  <c r="CM135" i="1"/>
  <c r="MP135" i="1"/>
  <c r="LU135" i="1"/>
  <c r="JL135" i="1"/>
  <c r="IY135" i="1"/>
  <c r="DZ135" i="1"/>
  <c r="DJ135" i="1"/>
  <c r="DB135" i="1"/>
  <c r="MO135" i="1"/>
  <c r="JF135" i="1"/>
  <c r="IX135" i="1"/>
  <c r="DY135" i="1"/>
  <c r="DI135" i="1"/>
  <c r="DA135" i="1"/>
  <c r="BD135" i="1"/>
  <c r="IW135" i="1"/>
  <c r="DX135" i="1"/>
  <c r="DH135" i="1"/>
  <c r="CZ135" i="1"/>
  <c r="JC135" i="1"/>
  <c r="IV135" i="1"/>
  <c r="DO135" i="1"/>
  <c r="DG135" i="1"/>
  <c r="IU135" i="1"/>
  <c r="DM135" i="1"/>
  <c r="DK135" i="1"/>
  <c r="DF135" i="1"/>
  <c r="LX135" i="1"/>
  <c r="JM135" i="1"/>
  <c r="EA135" i="1"/>
  <c r="DE135" i="1"/>
  <c r="LV135" i="1"/>
  <c r="JB135" i="1"/>
  <c r="DC135" i="1"/>
  <c r="IZ135" i="1"/>
  <c r="DU135" i="1"/>
  <c r="DU140" i="1" s="1"/>
  <c r="DN135" i="1"/>
  <c r="EC135" i="1"/>
  <c r="CL135" i="1"/>
  <c r="LV144" i="1"/>
  <c r="JM144" i="1"/>
  <c r="IZ144" i="1"/>
  <c r="MP144" i="1"/>
  <c r="LU144" i="1"/>
  <c r="JL144" i="1"/>
  <c r="IY144" i="1"/>
  <c r="DZ144" i="1"/>
  <c r="DJ144" i="1"/>
  <c r="DB144" i="1"/>
  <c r="MO144" i="1"/>
  <c r="JF144" i="1"/>
  <c r="IX144" i="1"/>
  <c r="DY144" i="1"/>
  <c r="DI144" i="1"/>
  <c r="DA144" i="1"/>
  <c r="BD144" i="1"/>
  <c r="IV144" i="1"/>
  <c r="DO144" i="1"/>
  <c r="DG144" i="1"/>
  <c r="JC144" i="1"/>
  <c r="IU144" i="1"/>
  <c r="DN144" i="1"/>
  <c r="DF144" i="1"/>
  <c r="LX144" i="1"/>
  <c r="JB144" i="1"/>
  <c r="EC144" i="1"/>
  <c r="DU144" i="1"/>
  <c r="DU149" i="1" s="1"/>
  <c r="DM144" i="1"/>
  <c r="DE144" i="1"/>
  <c r="LW144" i="1"/>
  <c r="IK144" i="1"/>
  <c r="EA144" i="1"/>
  <c r="DD144" i="1"/>
  <c r="JN144" i="1"/>
  <c r="CZ144" i="1"/>
  <c r="JA144" i="1"/>
  <c r="IW144" i="1"/>
  <c r="DL144" i="1"/>
  <c r="DK144" i="1"/>
  <c r="CM144" i="1"/>
  <c r="DC144" i="1"/>
  <c r="EB144" i="1"/>
  <c r="DX144" i="1"/>
  <c r="DH144" i="1"/>
  <c r="MZ144" i="1"/>
  <c r="CL144" i="1"/>
  <c r="IV153" i="1"/>
  <c r="DO153" i="1"/>
  <c r="DG153" i="1"/>
  <c r="JC153" i="1"/>
  <c r="IU153" i="1"/>
  <c r="DN153" i="1"/>
  <c r="DF153" i="1"/>
  <c r="MZ153" i="1"/>
  <c r="LW153" i="1"/>
  <c r="JN153" i="1"/>
  <c r="JA153" i="1"/>
  <c r="IK153" i="1"/>
  <c r="EB153" i="1"/>
  <c r="DL153" i="1"/>
  <c r="DD153" i="1"/>
  <c r="CM153" i="1"/>
  <c r="LV153" i="1"/>
  <c r="JM153" i="1"/>
  <c r="IZ153" i="1"/>
  <c r="EA153" i="1"/>
  <c r="DK153" i="1"/>
  <c r="DC153" i="1"/>
  <c r="CL153" i="1"/>
  <c r="MP153" i="1"/>
  <c r="LU153" i="1"/>
  <c r="JL153" i="1"/>
  <c r="IY153" i="1"/>
  <c r="DZ153" i="1"/>
  <c r="DJ153" i="1"/>
  <c r="DB153" i="1"/>
  <c r="MO153" i="1"/>
  <c r="JF153" i="1"/>
  <c r="IX153" i="1"/>
  <c r="DY153" i="1"/>
  <c r="DI153" i="1"/>
  <c r="DA153" i="1"/>
  <c r="BD153" i="1"/>
  <c r="DX153" i="1"/>
  <c r="DU153" i="1"/>
  <c r="DU158" i="1" s="1"/>
  <c r="DM153" i="1"/>
  <c r="JB153" i="1"/>
  <c r="DH153" i="1"/>
  <c r="IW153" i="1"/>
  <c r="DE153" i="1"/>
  <c r="CZ153" i="1"/>
  <c r="EC153" i="1"/>
  <c r="LX153" i="1"/>
  <c r="MO162" i="1"/>
  <c r="LV162" i="1"/>
  <c r="JM162" i="1"/>
  <c r="IZ162" i="1"/>
  <c r="EA162" i="1"/>
  <c r="DK162" i="1"/>
  <c r="DC162" i="1"/>
  <c r="CL162" i="1"/>
  <c r="LU162" i="1"/>
  <c r="JL162" i="1"/>
  <c r="IY162" i="1"/>
  <c r="DZ162" i="1"/>
  <c r="DJ162" i="1"/>
  <c r="DB162" i="1"/>
  <c r="MP162" i="1"/>
  <c r="JF162" i="1"/>
  <c r="IX162" i="1"/>
  <c r="DY162" i="1"/>
  <c r="DI162" i="1"/>
  <c r="DA162" i="1"/>
  <c r="BD162" i="1"/>
  <c r="MZ162" i="1"/>
  <c r="IW162" i="1"/>
  <c r="DX162" i="1"/>
  <c r="DH162" i="1"/>
  <c r="CZ162" i="1"/>
  <c r="IV162" i="1"/>
  <c r="DO162" i="1"/>
  <c r="DG162" i="1"/>
  <c r="JC162" i="1"/>
  <c r="IU162" i="1"/>
  <c r="DN162" i="1"/>
  <c r="DF162" i="1"/>
  <c r="LX162" i="1"/>
  <c r="JB162" i="1"/>
  <c r="EC162" i="1"/>
  <c r="DU162" i="1"/>
  <c r="DU167" i="1" s="1"/>
  <c r="DM162" i="1"/>
  <c r="DE162" i="1"/>
  <c r="JA162" i="1"/>
  <c r="CM162" i="1"/>
  <c r="IK162" i="1"/>
  <c r="EB162" i="1"/>
  <c r="LW162" i="1"/>
  <c r="JN162" i="1"/>
  <c r="DL162" i="1"/>
  <c r="DD162" i="1"/>
  <c r="KO208" i="1"/>
  <c r="EH283" i="1"/>
  <c r="EH282" i="1"/>
  <c r="EH281" i="1"/>
  <c r="EH284" i="1"/>
  <c r="EH242" i="1"/>
  <c r="EH246" i="1"/>
  <c r="EH262" i="1"/>
  <c r="EH250" i="1"/>
  <c r="EH254" i="1"/>
  <c r="EH266" i="1"/>
  <c r="EH263" i="1"/>
  <c r="EH247" i="1"/>
  <c r="EH255" i="1"/>
  <c r="EH251" i="1"/>
  <c r="EH267" i="1"/>
  <c r="EH243" i="1"/>
  <c r="EH252" i="1"/>
  <c r="EH248" i="1"/>
  <c r="EH268" i="1"/>
  <c r="EH244" i="1"/>
  <c r="EH264" i="1"/>
  <c r="EH256" i="1"/>
  <c r="EH269" i="1"/>
  <c r="EH249" i="1"/>
  <c r="EH265" i="1"/>
  <c r="EH257" i="1"/>
  <c r="EH253" i="1"/>
  <c r="EH245" i="1"/>
  <c r="MZ242" i="1"/>
  <c r="LW242" i="1"/>
  <c r="KO242" i="1"/>
  <c r="JC242" i="1"/>
  <c r="IU242" i="1"/>
  <c r="LV242" i="1"/>
  <c r="JB242" i="1"/>
  <c r="DN242" i="1"/>
  <c r="DF242" i="1"/>
  <c r="MP242" i="1"/>
  <c r="LU242" i="1"/>
  <c r="KU242" i="1"/>
  <c r="JN242" i="1"/>
  <c r="JA242" i="1"/>
  <c r="MO242" i="1"/>
  <c r="KT242" i="1"/>
  <c r="JM242" i="1"/>
  <c r="IZ242" i="1"/>
  <c r="EB242" i="1"/>
  <c r="KS242" i="1"/>
  <c r="JL242" i="1"/>
  <c r="IY242" i="1"/>
  <c r="KZ242" i="1"/>
  <c r="KR242" i="1"/>
  <c r="JF242" i="1"/>
  <c r="IX242" i="1"/>
  <c r="KQ242" i="1"/>
  <c r="IW242" i="1"/>
  <c r="DU242" i="1"/>
  <c r="DK242" i="1"/>
  <c r="DB242" i="1"/>
  <c r="DJ242" i="1"/>
  <c r="DA242" i="1"/>
  <c r="EC242" i="1"/>
  <c r="DI242" i="1"/>
  <c r="CZ242" i="1"/>
  <c r="EA242" i="1"/>
  <c r="DH242" i="1"/>
  <c r="KP242" i="1"/>
  <c r="DZ242" i="1"/>
  <c r="DG242" i="1"/>
  <c r="CM242" i="1"/>
  <c r="BD242" i="1"/>
  <c r="DY242" i="1"/>
  <c r="DO242" i="1"/>
  <c r="DE242" i="1"/>
  <c r="CL242" i="1"/>
  <c r="DL242" i="1"/>
  <c r="LX242" i="1"/>
  <c r="IV242" i="1"/>
  <c r="DX242" i="1"/>
  <c r="DM242" i="1"/>
  <c r="DD242" i="1"/>
  <c r="DC242" i="1"/>
  <c r="KZ232" i="1"/>
  <c r="KS250" i="1"/>
  <c r="JL250" i="1"/>
  <c r="IY250" i="1"/>
  <c r="EA250" i="1"/>
  <c r="DK250" i="1"/>
  <c r="DC250" i="1"/>
  <c r="CL250" i="1"/>
  <c r="KZ250" i="1"/>
  <c r="KR250" i="1"/>
  <c r="JF250" i="1"/>
  <c r="IX250" i="1"/>
  <c r="DZ250" i="1"/>
  <c r="DJ250" i="1"/>
  <c r="DB250" i="1"/>
  <c r="KQ250" i="1"/>
  <c r="IW250" i="1"/>
  <c r="DY250" i="1"/>
  <c r="DI250" i="1"/>
  <c r="DA250" i="1"/>
  <c r="BD250" i="1"/>
  <c r="LX250" i="1"/>
  <c r="KP250" i="1"/>
  <c r="IV250" i="1"/>
  <c r="DX250" i="1"/>
  <c r="DH250" i="1"/>
  <c r="CZ250" i="1"/>
  <c r="LV250" i="1"/>
  <c r="JB250" i="1"/>
  <c r="DN250" i="1"/>
  <c r="DF250" i="1"/>
  <c r="MP250" i="1"/>
  <c r="LU250" i="1"/>
  <c r="KU250" i="1"/>
  <c r="JN250" i="1"/>
  <c r="JA250" i="1"/>
  <c r="EC250" i="1"/>
  <c r="DU250" i="1"/>
  <c r="DM250" i="1"/>
  <c r="DE250" i="1"/>
  <c r="MO250" i="1"/>
  <c r="CM250" i="1"/>
  <c r="JM250" i="1"/>
  <c r="DO250" i="1"/>
  <c r="JC250" i="1"/>
  <c r="DL250" i="1"/>
  <c r="IZ250" i="1"/>
  <c r="DG250" i="1"/>
  <c r="MZ250" i="1"/>
  <c r="KT250" i="1"/>
  <c r="IU250" i="1"/>
  <c r="DD250" i="1"/>
  <c r="LW250" i="1"/>
  <c r="KO250" i="1"/>
  <c r="EB250" i="1"/>
  <c r="MO246" i="1"/>
  <c r="KT246" i="1"/>
  <c r="JM246" i="1"/>
  <c r="IZ246" i="1"/>
  <c r="EB246" i="1"/>
  <c r="DL246" i="1"/>
  <c r="DD246" i="1"/>
  <c r="CM246" i="1"/>
  <c r="KS246" i="1"/>
  <c r="JL246" i="1"/>
  <c r="IY246" i="1"/>
  <c r="EA246" i="1"/>
  <c r="DK246" i="1"/>
  <c r="DC246" i="1"/>
  <c r="CL246" i="1"/>
  <c r="KZ246" i="1"/>
  <c r="KR246" i="1"/>
  <c r="JF246" i="1"/>
  <c r="IX246" i="1"/>
  <c r="DZ246" i="1"/>
  <c r="DJ246" i="1"/>
  <c r="DB246" i="1"/>
  <c r="KQ246" i="1"/>
  <c r="IW246" i="1"/>
  <c r="DY246" i="1"/>
  <c r="DI246" i="1"/>
  <c r="DA246" i="1"/>
  <c r="BD246" i="1"/>
  <c r="LX246" i="1"/>
  <c r="KP246" i="1"/>
  <c r="IV246" i="1"/>
  <c r="DX246" i="1"/>
  <c r="DH246" i="1"/>
  <c r="CZ246" i="1"/>
  <c r="MZ246" i="1"/>
  <c r="LW246" i="1"/>
  <c r="KO246" i="1"/>
  <c r="JC246" i="1"/>
  <c r="IU246" i="1"/>
  <c r="DO246" i="1"/>
  <c r="DG246" i="1"/>
  <c r="LV246" i="1"/>
  <c r="JB246" i="1"/>
  <c r="DN246" i="1"/>
  <c r="DF246" i="1"/>
  <c r="KU246" i="1"/>
  <c r="EC246" i="1"/>
  <c r="DU246" i="1"/>
  <c r="JN246" i="1"/>
  <c r="DM246" i="1"/>
  <c r="LU246" i="1"/>
  <c r="JA246" i="1"/>
  <c r="DE246" i="1"/>
  <c r="MP246" i="1"/>
  <c r="DO208" i="1"/>
  <c r="KS254" i="1"/>
  <c r="JL254" i="1"/>
  <c r="IY254" i="1"/>
  <c r="KZ254" i="1"/>
  <c r="KR254" i="1"/>
  <c r="JF254" i="1"/>
  <c r="IX254" i="1"/>
  <c r="KQ254" i="1"/>
  <c r="IW254" i="1"/>
  <c r="LX254" i="1"/>
  <c r="KP254" i="1"/>
  <c r="IV254" i="1"/>
  <c r="MZ254" i="1"/>
  <c r="LW254" i="1"/>
  <c r="KO254" i="1"/>
  <c r="JC254" i="1"/>
  <c r="IU254" i="1"/>
  <c r="LV254" i="1"/>
  <c r="MP254" i="1"/>
  <c r="LU254" i="1"/>
  <c r="KU254" i="1"/>
  <c r="JM254" i="1"/>
  <c r="DZ254" i="1"/>
  <c r="DJ254" i="1"/>
  <c r="DB254" i="1"/>
  <c r="JB254" i="1"/>
  <c r="DY254" i="1"/>
  <c r="DI254" i="1"/>
  <c r="DA254" i="1"/>
  <c r="BD254" i="1"/>
  <c r="JA254" i="1"/>
  <c r="DX254" i="1"/>
  <c r="DH254" i="1"/>
  <c r="CZ254" i="1"/>
  <c r="KT254" i="1"/>
  <c r="IZ254" i="1"/>
  <c r="DO254" i="1"/>
  <c r="DG254" i="1"/>
  <c r="DN254" i="1"/>
  <c r="DF254" i="1"/>
  <c r="EC254" i="1"/>
  <c r="DU254" i="1"/>
  <c r="DM254" i="1"/>
  <c r="DE254" i="1"/>
  <c r="MO254" i="1"/>
  <c r="EB254" i="1"/>
  <c r="DL254" i="1"/>
  <c r="DD254" i="1"/>
  <c r="CM254" i="1"/>
  <c r="DC254" i="1"/>
  <c r="CL254" i="1"/>
  <c r="JN254" i="1"/>
  <c r="EA254" i="1"/>
  <c r="DK254" i="1"/>
  <c r="MZ262" i="1"/>
  <c r="MP262" i="1"/>
  <c r="KS262" i="1"/>
  <c r="JL262" i="1"/>
  <c r="IY262" i="1"/>
  <c r="EA262" i="1"/>
  <c r="DK262" i="1"/>
  <c r="DC262" i="1"/>
  <c r="CL262" i="1"/>
  <c r="KZ262" i="1"/>
  <c r="KR262" i="1"/>
  <c r="JF262" i="1"/>
  <c r="IX262" i="1"/>
  <c r="DZ262" i="1"/>
  <c r="DJ262" i="1"/>
  <c r="DB262" i="1"/>
  <c r="KQ262" i="1"/>
  <c r="IW262" i="1"/>
  <c r="DY262" i="1"/>
  <c r="DI262" i="1"/>
  <c r="DA262" i="1"/>
  <c r="BD262" i="1"/>
  <c r="LX262" i="1"/>
  <c r="KP262" i="1"/>
  <c r="IV262" i="1"/>
  <c r="DX262" i="1"/>
  <c r="DH262" i="1"/>
  <c r="CZ262" i="1"/>
  <c r="LW262" i="1"/>
  <c r="KO262" i="1"/>
  <c r="JC262" i="1"/>
  <c r="IU262" i="1"/>
  <c r="DO262" i="1"/>
  <c r="DG262" i="1"/>
  <c r="LU262" i="1"/>
  <c r="KU262" i="1"/>
  <c r="JN262" i="1"/>
  <c r="JA262" i="1"/>
  <c r="EC262" i="1"/>
  <c r="DU262" i="1"/>
  <c r="DM262" i="1"/>
  <c r="DE262" i="1"/>
  <c r="IZ262" i="1"/>
  <c r="DL262" i="1"/>
  <c r="KT262" i="1"/>
  <c r="DF262" i="1"/>
  <c r="DD262" i="1"/>
  <c r="LV262" i="1"/>
  <c r="EB262" i="1"/>
  <c r="MO262" i="1"/>
  <c r="JM262" i="1"/>
  <c r="CM262" i="1"/>
  <c r="JB262" i="1"/>
  <c r="DN262" i="1"/>
  <c r="KS266" i="1"/>
  <c r="KZ266" i="1"/>
  <c r="KR266" i="1"/>
  <c r="JF266" i="1"/>
  <c r="IX266" i="1"/>
  <c r="DZ266" i="1"/>
  <c r="DJ266" i="1"/>
  <c r="DB266" i="1"/>
  <c r="MZ266" i="1"/>
  <c r="LW266" i="1"/>
  <c r="KO266" i="1"/>
  <c r="JC266" i="1"/>
  <c r="IU266" i="1"/>
  <c r="LV266" i="1"/>
  <c r="JB266" i="1"/>
  <c r="KQ266" i="1"/>
  <c r="JA266" i="1"/>
  <c r="EC266" i="1"/>
  <c r="DK266" i="1"/>
  <c r="DA266" i="1"/>
  <c r="KP266" i="1"/>
  <c r="IZ266" i="1"/>
  <c r="EB266" i="1"/>
  <c r="DI266" i="1"/>
  <c r="CZ266" i="1"/>
  <c r="IY266" i="1"/>
  <c r="EA266" i="1"/>
  <c r="DH266" i="1"/>
  <c r="MP266" i="1"/>
  <c r="LU266" i="1"/>
  <c r="JM266" i="1"/>
  <c r="IV266" i="1"/>
  <c r="DX266" i="1"/>
  <c r="DO266" i="1"/>
  <c r="DF266" i="1"/>
  <c r="CM266" i="1"/>
  <c r="MO266" i="1"/>
  <c r="JL266" i="1"/>
  <c r="DN266" i="1"/>
  <c r="DE266" i="1"/>
  <c r="CL266" i="1"/>
  <c r="IW266" i="1"/>
  <c r="DU266" i="1"/>
  <c r="KU266" i="1"/>
  <c r="KT266" i="1"/>
  <c r="DM266" i="1"/>
  <c r="LX266" i="1"/>
  <c r="DL266" i="1"/>
  <c r="DG266" i="1"/>
  <c r="JN266" i="1"/>
  <c r="DD266" i="1"/>
  <c r="BD266" i="1"/>
  <c r="DC266" i="1"/>
  <c r="DY266" i="1"/>
  <c r="EC232" i="1"/>
  <c r="JA232" i="1"/>
  <c r="DA232" i="1"/>
  <c r="DG232" i="1"/>
  <c r="EH232" i="1"/>
  <c r="EH233" i="1"/>
  <c r="EH234" i="1"/>
  <c r="EH235" i="1"/>
  <c r="MZ232" i="1"/>
  <c r="DI232" i="1"/>
  <c r="DK232" i="1"/>
  <c r="DZ232" i="1"/>
  <c r="JN232" i="1"/>
  <c r="IY232" i="1"/>
  <c r="DD232" i="1"/>
  <c r="EB232" i="1"/>
  <c r="DL232" i="1"/>
  <c r="IW232" i="1"/>
  <c r="IZ232" i="1"/>
  <c r="DE232" i="1"/>
  <c r="IU232" i="1"/>
  <c r="JM232" i="1"/>
  <c r="LW199" i="1"/>
  <c r="DY232" i="1"/>
  <c r="JL232" i="1"/>
  <c r="IV232" i="1"/>
  <c r="IX232" i="1"/>
  <c r="KU199" i="1"/>
  <c r="DO199" i="1"/>
  <c r="JC232" i="1"/>
  <c r="DC232" i="1"/>
  <c r="EA232" i="1"/>
  <c r="JF232" i="1"/>
  <c r="CL199" i="1"/>
  <c r="KS199" i="1"/>
  <c r="DH232" i="1"/>
  <c r="CM199" i="1"/>
  <c r="BD199" i="1"/>
  <c r="DJ232" i="1"/>
  <c r="DF232" i="1"/>
  <c r="EH220" i="1"/>
  <c r="EH216" i="1"/>
  <c r="EH212" i="1"/>
  <c r="EH221" i="1"/>
  <c r="EH228" i="1"/>
  <c r="EH229" i="1"/>
  <c r="EH217" i="1"/>
  <c r="EH213" i="1"/>
  <c r="EH230" i="1"/>
  <c r="EH222" i="1"/>
  <c r="EH218" i="1"/>
  <c r="EH214" i="1"/>
  <c r="EH231" i="1"/>
  <c r="EH223" i="1"/>
  <c r="EH219" i="1"/>
  <c r="EH215" i="1"/>
  <c r="MO199" i="1"/>
  <c r="LW208" i="1"/>
  <c r="KP208" i="1"/>
  <c r="KQ212" i="1"/>
  <c r="IW212" i="1"/>
  <c r="DY212" i="1"/>
  <c r="DI212" i="1"/>
  <c r="DA212" i="1"/>
  <c r="BD212" i="1"/>
  <c r="MZ212" i="1"/>
  <c r="LW212" i="1"/>
  <c r="KO212" i="1"/>
  <c r="JC212" i="1"/>
  <c r="IU212" i="1"/>
  <c r="DO212" i="1"/>
  <c r="DG212" i="1"/>
  <c r="LV212" i="1"/>
  <c r="JB212" i="1"/>
  <c r="DN212" i="1"/>
  <c r="DF212" i="1"/>
  <c r="MP212" i="1"/>
  <c r="LU212" i="1"/>
  <c r="KU212" i="1"/>
  <c r="JN212" i="1"/>
  <c r="JA212" i="1"/>
  <c r="EC212" i="1"/>
  <c r="DU212" i="1"/>
  <c r="DM212" i="1"/>
  <c r="DE212" i="1"/>
  <c r="MO212" i="1"/>
  <c r="KT212" i="1"/>
  <c r="JM212" i="1"/>
  <c r="IZ212" i="1"/>
  <c r="EB212" i="1"/>
  <c r="DL212" i="1"/>
  <c r="DD212" i="1"/>
  <c r="CM212" i="1"/>
  <c r="IX212" i="1"/>
  <c r="DK212" i="1"/>
  <c r="IV212" i="1"/>
  <c r="DJ212" i="1"/>
  <c r="CL212" i="1"/>
  <c r="KZ212" i="1"/>
  <c r="EA212" i="1"/>
  <c r="DH212" i="1"/>
  <c r="CZ212" i="1"/>
  <c r="IY212" i="1"/>
  <c r="LX212" i="1"/>
  <c r="JL212" i="1"/>
  <c r="DZ212" i="1"/>
  <c r="DC212" i="1"/>
  <c r="KR212" i="1"/>
  <c r="KS212" i="1"/>
  <c r="JF212" i="1"/>
  <c r="DX212" i="1"/>
  <c r="DB212" i="1"/>
  <c r="KP212" i="1"/>
  <c r="MP216" i="1"/>
  <c r="LU216" i="1"/>
  <c r="KS216" i="1"/>
  <c r="KZ216" i="1"/>
  <c r="KR216" i="1"/>
  <c r="JF216" i="1"/>
  <c r="IX216" i="1"/>
  <c r="KQ216" i="1"/>
  <c r="IW216" i="1"/>
  <c r="LX216" i="1"/>
  <c r="KP216" i="1"/>
  <c r="IV216" i="1"/>
  <c r="IY216" i="1"/>
  <c r="DX216" i="1"/>
  <c r="DH216" i="1"/>
  <c r="CZ216" i="1"/>
  <c r="JM216" i="1"/>
  <c r="DN216" i="1"/>
  <c r="DF216" i="1"/>
  <c r="LW216" i="1"/>
  <c r="JL216" i="1"/>
  <c r="EC216" i="1"/>
  <c r="DU216" i="1"/>
  <c r="DM216" i="1"/>
  <c r="DE216" i="1"/>
  <c r="MO216" i="1"/>
  <c r="LV216" i="1"/>
  <c r="KU216" i="1"/>
  <c r="JC216" i="1"/>
  <c r="EB216" i="1"/>
  <c r="DL216" i="1"/>
  <c r="DD216" i="1"/>
  <c r="CM216" i="1"/>
  <c r="KT216" i="1"/>
  <c r="JB216" i="1"/>
  <c r="EA216" i="1"/>
  <c r="DK216" i="1"/>
  <c r="DC216" i="1"/>
  <c r="CL216" i="1"/>
  <c r="MZ216" i="1"/>
  <c r="JA216" i="1"/>
  <c r="DA216" i="1"/>
  <c r="BD216" i="1"/>
  <c r="IZ216" i="1"/>
  <c r="IU216" i="1"/>
  <c r="KO216" i="1"/>
  <c r="DO216" i="1"/>
  <c r="DJ216" i="1"/>
  <c r="DI216" i="1"/>
  <c r="DZ216" i="1"/>
  <c r="DG216" i="1"/>
  <c r="JN216" i="1"/>
  <c r="DY216" i="1"/>
  <c r="DB216" i="1"/>
  <c r="LU199" i="1"/>
  <c r="BD208" i="1"/>
  <c r="LX220" i="1"/>
  <c r="KP220" i="1"/>
  <c r="IV220" i="1"/>
  <c r="DX220" i="1"/>
  <c r="DH220" i="1"/>
  <c r="CZ220" i="1"/>
  <c r="LV220" i="1"/>
  <c r="JB220" i="1"/>
  <c r="DN220" i="1"/>
  <c r="DF220" i="1"/>
  <c r="MP220" i="1"/>
  <c r="LU220" i="1"/>
  <c r="KU220" i="1"/>
  <c r="JN220" i="1"/>
  <c r="JA220" i="1"/>
  <c r="EC220" i="1"/>
  <c r="DU220" i="1"/>
  <c r="DM220" i="1"/>
  <c r="DE220" i="1"/>
  <c r="MO220" i="1"/>
  <c r="KT220" i="1"/>
  <c r="JM220" i="1"/>
  <c r="IZ220" i="1"/>
  <c r="EB220" i="1"/>
  <c r="DL220" i="1"/>
  <c r="DD220" i="1"/>
  <c r="CM220" i="1"/>
  <c r="KS220" i="1"/>
  <c r="JL220" i="1"/>
  <c r="IY220" i="1"/>
  <c r="EA220" i="1"/>
  <c r="DK220" i="1"/>
  <c r="DC220" i="1"/>
  <c r="CL220" i="1"/>
  <c r="KQ220" i="1"/>
  <c r="JC220" i="1"/>
  <c r="IW220" i="1"/>
  <c r="DO220" i="1"/>
  <c r="IU220" i="1"/>
  <c r="DJ220" i="1"/>
  <c r="KZ220" i="1"/>
  <c r="DI220" i="1"/>
  <c r="LW220" i="1"/>
  <c r="DZ220" i="1"/>
  <c r="DG220" i="1"/>
  <c r="JF220" i="1"/>
  <c r="IX220" i="1"/>
  <c r="DY220" i="1"/>
  <c r="MZ220" i="1"/>
  <c r="KR220" i="1"/>
  <c r="DB220" i="1"/>
  <c r="BD220" i="1"/>
  <c r="DA220" i="1"/>
  <c r="KO220" i="1"/>
  <c r="DN199" i="1"/>
  <c r="LV199" i="1"/>
  <c r="KQ208" i="1"/>
  <c r="MP228" i="1"/>
  <c r="LU228" i="1"/>
  <c r="KU228" i="1"/>
  <c r="JN228" i="1"/>
  <c r="JA228" i="1"/>
  <c r="EC228" i="1"/>
  <c r="DU228" i="1"/>
  <c r="DM228" i="1"/>
  <c r="DE228" i="1"/>
  <c r="KS228" i="1"/>
  <c r="JL228" i="1"/>
  <c r="IY228" i="1"/>
  <c r="EA228" i="1"/>
  <c r="DK228" i="1"/>
  <c r="DC228" i="1"/>
  <c r="CL228" i="1"/>
  <c r="KZ228" i="1"/>
  <c r="KR228" i="1"/>
  <c r="JF228" i="1"/>
  <c r="IX228" i="1"/>
  <c r="DZ228" i="1"/>
  <c r="DJ228" i="1"/>
  <c r="DB228" i="1"/>
  <c r="KQ228" i="1"/>
  <c r="IW228" i="1"/>
  <c r="LX228" i="1"/>
  <c r="KP228" i="1"/>
  <c r="IV228" i="1"/>
  <c r="DX228" i="1"/>
  <c r="DH228" i="1"/>
  <c r="CZ228" i="1"/>
  <c r="LV228" i="1"/>
  <c r="KT228" i="1"/>
  <c r="JM228" i="1"/>
  <c r="DA228" i="1"/>
  <c r="JB228" i="1"/>
  <c r="DN228" i="1"/>
  <c r="IZ228" i="1"/>
  <c r="EB228" i="1"/>
  <c r="DL228" i="1"/>
  <c r="MZ228" i="1"/>
  <c r="IU228" i="1"/>
  <c r="DY228" i="1"/>
  <c r="DI228" i="1"/>
  <c r="DG228" i="1"/>
  <c r="BD228" i="1"/>
  <c r="LW228" i="1"/>
  <c r="DO228" i="1"/>
  <c r="MO228" i="1"/>
  <c r="DD228" i="1"/>
  <c r="CM228" i="1"/>
  <c r="KO228" i="1"/>
  <c r="JC228" i="1"/>
  <c r="DF228" i="1"/>
  <c r="JQ63" i="1"/>
  <c r="JR63" i="1"/>
  <c r="CL52" i="1"/>
  <c r="CL53" i="1" s="1"/>
  <c r="JQ52" i="1"/>
  <c r="JR52" i="1"/>
  <c r="JR195" i="1"/>
  <c r="JQ195" i="1"/>
  <c r="JQ189" i="1"/>
  <c r="JR189" i="1"/>
  <c r="KR199" i="1"/>
  <c r="JQ199" i="1"/>
  <c r="JR199" i="1"/>
  <c r="JR72" i="1"/>
  <c r="JQ72" i="1"/>
  <c r="MO41" i="1"/>
  <c r="MO46" i="1" s="1"/>
  <c r="JQ41" i="1"/>
  <c r="JR41" i="1"/>
  <c r="CZ199" i="1"/>
  <c r="JQ99" i="1"/>
  <c r="JR99" i="1"/>
  <c r="KQ199" i="1"/>
  <c r="KT199" i="1"/>
  <c r="JR108" i="1"/>
  <c r="JQ108" i="1"/>
  <c r="EH209" i="1"/>
  <c r="EH210" i="1"/>
  <c r="EH211" i="1"/>
  <c r="DX199" i="1"/>
  <c r="CM52" i="1"/>
  <c r="CM53" i="1" s="1"/>
  <c r="MP52" i="1"/>
  <c r="MP53" i="1" s="1"/>
  <c r="JN99" i="1"/>
  <c r="JA99" i="1"/>
  <c r="IK99" i="1"/>
  <c r="EB99" i="1"/>
  <c r="DL99" i="1"/>
  <c r="DD99" i="1"/>
  <c r="CM99" i="1"/>
  <c r="DC99" i="1"/>
  <c r="CL99" i="1"/>
  <c r="LX99" i="1"/>
  <c r="JM99" i="1"/>
  <c r="IZ99" i="1"/>
  <c r="EA99" i="1"/>
  <c r="DK99" i="1"/>
  <c r="MZ99" i="1"/>
  <c r="LW99" i="1"/>
  <c r="JL99" i="1"/>
  <c r="IY99" i="1"/>
  <c r="DZ99" i="1"/>
  <c r="DJ99" i="1"/>
  <c r="DB99" i="1"/>
  <c r="DE99" i="1"/>
  <c r="LV99" i="1"/>
  <c r="JF99" i="1"/>
  <c r="IX99" i="1"/>
  <c r="DY99" i="1"/>
  <c r="DI99" i="1"/>
  <c r="DA99" i="1"/>
  <c r="BD99" i="1"/>
  <c r="DO99" i="1"/>
  <c r="MP99" i="1"/>
  <c r="LU99" i="1"/>
  <c r="IW99" i="1"/>
  <c r="DX99" i="1"/>
  <c r="DH99" i="1"/>
  <c r="CZ99" i="1"/>
  <c r="IV99" i="1"/>
  <c r="DG99" i="1"/>
  <c r="JB99" i="1"/>
  <c r="EC99" i="1"/>
  <c r="DM99" i="1"/>
  <c r="MO99" i="1"/>
  <c r="DU99" i="1"/>
  <c r="DU104" i="1" s="1"/>
  <c r="JC99" i="1"/>
  <c r="IU99" i="1"/>
  <c r="DN99" i="1"/>
  <c r="DF99" i="1"/>
  <c r="CZ52" i="1"/>
  <c r="CZ53" i="1" s="1"/>
  <c r="EH77" i="1"/>
  <c r="EH104" i="1"/>
  <c r="EH113" i="1"/>
  <c r="MZ108" i="1"/>
  <c r="LW108" i="1"/>
  <c r="JL108" i="1"/>
  <c r="IY108" i="1"/>
  <c r="DZ108" i="1"/>
  <c r="DJ108" i="1"/>
  <c r="DB108" i="1"/>
  <c r="LV108" i="1"/>
  <c r="JF108" i="1"/>
  <c r="IX108" i="1"/>
  <c r="DY108" i="1"/>
  <c r="DI108" i="1"/>
  <c r="DA108" i="1"/>
  <c r="BD108" i="1"/>
  <c r="MP108" i="1"/>
  <c r="LU108" i="1"/>
  <c r="IW108" i="1"/>
  <c r="DX108" i="1"/>
  <c r="DH108" i="1"/>
  <c r="CZ108" i="1"/>
  <c r="MO108" i="1"/>
  <c r="IV108" i="1"/>
  <c r="DO108" i="1"/>
  <c r="DG108" i="1"/>
  <c r="JC108" i="1"/>
  <c r="IU108" i="1"/>
  <c r="DN108" i="1"/>
  <c r="DF108" i="1"/>
  <c r="JB108" i="1"/>
  <c r="JN108" i="1"/>
  <c r="JA108" i="1"/>
  <c r="IK108" i="1"/>
  <c r="EB108" i="1"/>
  <c r="DL108" i="1"/>
  <c r="DD108" i="1"/>
  <c r="CM108" i="1"/>
  <c r="DK108" i="1"/>
  <c r="DE108" i="1"/>
  <c r="JM108" i="1"/>
  <c r="DC108" i="1"/>
  <c r="LX108" i="1"/>
  <c r="IZ108" i="1"/>
  <c r="EC108" i="1"/>
  <c r="EA108" i="1"/>
  <c r="DU108" i="1"/>
  <c r="DU113" i="1" s="1"/>
  <c r="CL108" i="1"/>
  <c r="DM108" i="1"/>
  <c r="DB52" i="1"/>
  <c r="DB59" i="1" s="1"/>
  <c r="IK52" i="1"/>
  <c r="IK57" i="1" s="1"/>
  <c r="JB52" i="1"/>
  <c r="JB56" i="1" s="1"/>
  <c r="MZ72" i="1"/>
  <c r="LX72" i="1"/>
  <c r="JM72" i="1"/>
  <c r="IZ72" i="1"/>
  <c r="EA72" i="1"/>
  <c r="DK72" i="1"/>
  <c r="DC72" i="1"/>
  <c r="CL72" i="1"/>
  <c r="LW72" i="1"/>
  <c r="JL72" i="1"/>
  <c r="IY72" i="1"/>
  <c r="DZ72" i="1"/>
  <c r="DJ72" i="1"/>
  <c r="DB72" i="1"/>
  <c r="LV72" i="1"/>
  <c r="JF72" i="1"/>
  <c r="IX72" i="1"/>
  <c r="DY72" i="1"/>
  <c r="DI72" i="1"/>
  <c r="DA72" i="1"/>
  <c r="BD72" i="1"/>
  <c r="JA72" i="1"/>
  <c r="IK72" i="1"/>
  <c r="EB72" i="1"/>
  <c r="DD72" i="1"/>
  <c r="MP72" i="1"/>
  <c r="LU72" i="1"/>
  <c r="IW72" i="1"/>
  <c r="DX72" i="1"/>
  <c r="DH72" i="1"/>
  <c r="CZ72" i="1"/>
  <c r="MO72" i="1"/>
  <c r="IV72" i="1"/>
  <c r="DO72" i="1"/>
  <c r="DG72" i="1"/>
  <c r="JB72" i="1"/>
  <c r="EC72" i="1"/>
  <c r="DM72" i="1"/>
  <c r="JN72" i="1"/>
  <c r="DL72" i="1"/>
  <c r="CM72" i="1"/>
  <c r="JC72" i="1"/>
  <c r="IU72" i="1"/>
  <c r="DN72" i="1"/>
  <c r="DF72" i="1"/>
  <c r="DE72" i="1"/>
  <c r="DU72" i="1"/>
  <c r="DU77" i="1" s="1"/>
  <c r="DL208" i="1"/>
  <c r="MZ208" i="1"/>
  <c r="EH208" i="1"/>
  <c r="KZ208" i="1"/>
  <c r="DD208" i="1"/>
  <c r="DH208" i="1"/>
  <c r="JL208" i="1"/>
  <c r="JB208" i="1"/>
  <c r="DX208" i="1"/>
  <c r="IX208" i="1"/>
  <c r="DF208" i="1"/>
  <c r="DC208" i="1"/>
  <c r="JF208" i="1"/>
  <c r="IZ208" i="1"/>
  <c r="JA208" i="1"/>
  <c r="DK208" i="1"/>
  <c r="IV208" i="1"/>
  <c r="DB208" i="1"/>
  <c r="DA41" i="1"/>
  <c r="DA46" i="1" s="1"/>
  <c r="JM41" i="1"/>
  <c r="JM42" i="1" s="1"/>
  <c r="IU41" i="1"/>
  <c r="IU44" i="1" s="1"/>
  <c r="EH195" i="1"/>
  <c r="EH202" i="1"/>
  <c r="EH203" i="1"/>
  <c r="EH204" i="1"/>
  <c r="DM41" i="1"/>
  <c r="KZ195" i="1"/>
  <c r="KR195" i="1"/>
  <c r="JF195" i="1"/>
  <c r="IX195" i="1"/>
  <c r="DL195" i="1"/>
  <c r="DD195" i="1"/>
  <c r="CM195" i="1"/>
  <c r="MP195" i="1"/>
  <c r="KQ195" i="1"/>
  <c r="IW195" i="1"/>
  <c r="DK195" i="1"/>
  <c r="DC195" i="1"/>
  <c r="CL195" i="1"/>
  <c r="KT195" i="1"/>
  <c r="JM195" i="1"/>
  <c r="IZ195" i="1"/>
  <c r="DN195" i="1"/>
  <c r="DF195" i="1"/>
  <c r="LU195" i="1"/>
  <c r="IV195" i="1"/>
  <c r="DI195" i="1"/>
  <c r="JN195" i="1"/>
  <c r="IU195" i="1"/>
  <c r="DU195" i="1"/>
  <c r="DH195" i="1"/>
  <c r="DJ195" i="1"/>
  <c r="JL195" i="1"/>
  <c r="DG195" i="1"/>
  <c r="MO195" i="1"/>
  <c r="KU195" i="1"/>
  <c r="DE195" i="1"/>
  <c r="KS195" i="1"/>
  <c r="JC195" i="1"/>
  <c r="DB195" i="1"/>
  <c r="IY195" i="1"/>
  <c r="MZ195" i="1"/>
  <c r="LX195" i="1"/>
  <c r="KP195" i="1"/>
  <c r="JB195" i="1"/>
  <c r="DO195" i="1"/>
  <c r="DA195" i="1"/>
  <c r="LV195" i="1"/>
  <c r="LW195" i="1"/>
  <c r="KO195" i="1"/>
  <c r="JA195" i="1"/>
  <c r="DM195" i="1"/>
  <c r="CZ195" i="1"/>
  <c r="BD195" i="1"/>
  <c r="DE41" i="1"/>
  <c r="DE48" i="1" s="1"/>
  <c r="DJ41" i="1"/>
  <c r="DJ43" i="1" s="1"/>
  <c r="IY41" i="1"/>
  <c r="IY42" i="1" s="1"/>
  <c r="EB199" i="1"/>
  <c r="EA199" i="1"/>
  <c r="DZ199" i="1"/>
  <c r="DY199" i="1"/>
  <c r="EC199" i="1"/>
  <c r="EA189" i="1"/>
  <c r="DZ189" i="1"/>
  <c r="DY189" i="1"/>
  <c r="EC189" i="1"/>
  <c r="EB189" i="1"/>
  <c r="CM41" i="1"/>
  <c r="CM42" i="1" s="1"/>
  <c r="DX63" i="1"/>
  <c r="DX67" i="1" s="1"/>
  <c r="EA63" i="1"/>
  <c r="DZ63" i="1"/>
  <c r="DY63" i="1"/>
  <c r="EC63" i="1"/>
  <c r="EB63" i="1"/>
  <c r="JC41" i="1"/>
  <c r="JC45" i="1" s="1"/>
  <c r="DX52" i="1"/>
  <c r="DX59" i="1" s="1"/>
  <c r="EA52" i="1"/>
  <c r="DZ52" i="1"/>
  <c r="DY52" i="1"/>
  <c r="EC52" i="1"/>
  <c r="EB52" i="1"/>
  <c r="EA41" i="1"/>
  <c r="DZ41" i="1"/>
  <c r="DY41" i="1"/>
  <c r="EC41" i="1"/>
  <c r="EB41" i="1"/>
  <c r="DI41" i="1"/>
  <c r="DI47" i="1" s="1"/>
  <c r="IW52" i="1"/>
  <c r="IW57" i="1" s="1"/>
  <c r="LV52" i="1"/>
  <c r="LV53" i="1" s="1"/>
  <c r="DN52" i="1"/>
  <c r="JM199" i="1"/>
  <c r="DE199" i="1"/>
  <c r="BD52" i="1"/>
  <c r="BD53" i="1" s="1"/>
  <c r="DU52" i="1"/>
  <c r="DU59" i="1" s="1"/>
  <c r="DB199" i="1"/>
  <c r="IY199" i="1"/>
  <c r="JC199" i="1"/>
  <c r="DF52" i="1"/>
  <c r="DF55" i="1" s="1"/>
  <c r="IX52" i="1"/>
  <c r="IX54" i="1" s="1"/>
  <c r="LW52" i="1"/>
  <c r="LW56" i="1" s="1"/>
  <c r="DO52" i="1"/>
  <c r="DO58" i="1" s="1"/>
  <c r="DU58" i="1" s="1"/>
  <c r="DJ199" i="1"/>
  <c r="DD52" i="1"/>
  <c r="DD53" i="1" s="1"/>
  <c r="DC52" i="1"/>
  <c r="DC58" i="1" s="1"/>
  <c r="DG52" i="1"/>
  <c r="DG54" i="1" s="1"/>
  <c r="JN52" i="1"/>
  <c r="JN53" i="1" s="1"/>
  <c r="IZ52" i="1"/>
  <c r="IZ58" i="1" s="1"/>
  <c r="CZ189" i="1"/>
  <c r="DX189" i="1"/>
  <c r="DM52" i="1"/>
  <c r="JN199" i="1"/>
  <c r="DA199" i="1"/>
  <c r="JB199" i="1"/>
  <c r="DI199" i="1"/>
  <c r="EH199" i="1"/>
  <c r="EH200" i="1"/>
  <c r="EH201" i="1"/>
  <c r="JA52" i="1"/>
  <c r="JA53" i="1" s="1"/>
  <c r="CZ41" i="1"/>
  <c r="CZ44" i="1" s="1"/>
  <c r="DX41" i="1"/>
  <c r="LX52" i="1"/>
  <c r="LX55" i="1" s="1"/>
  <c r="JL52" i="1"/>
  <c r="JL55" i="1" s="1"/>
  <c r="LU52" i="1"/>
  <c r="LU56" i="1" s="1"/>
  <c r="MO52" i="1"/>
  <c r="MO55" i="1" s="1"/>
  <c r="IW199" i="1"/>
  <c r="DG199" i="1"/>
  <c r="IU199" i="1"/>
  <c r="EH59" i="1"/>
  <c r="EH68" i="1"/>
  <c r="MP41" i="1"/>
  <c r="MP45" i="1" s="1"/>
  <c r="LV41" i="1"/>
  <c r="LV48" i="1" s="1"/>
  <c r="MO63" i="1"/>
  <c r="LX63" i="1"/>
  <c r="JM63" i="1"/>
  <c r="IZ63" i="1"/>
  <c r="DU63" i="1"/>
  <c r="DU68" i="1" s="1"/>
  <c r="DM63" i="1"/>
  <c r="DE63" i="1"/>
  <c r="DD63" i="1"/>
  <c r="CM63" i="1"/>
  <c r="LW63" i="1"/>
  <c r="JL63" i="1"/>
  <c r="IY63" i="1"/>
  <c r="DL63" i="1"/>
  <c r="LV63" i="1"/>
  <c r="JF63" i="1"/>
  <c r="IX63" i="1"/>
  <c r="DK63" i="1"/>
  <c r="DC63" i="1"/>
  <c r="CL63" i="1"/>
  <c r="DB63" i="1"/>
  <c r="LU63" i="1"/>
  <c r="IW63" i="1"/>
  <c r="DJ63" i="1"/>
  <c r="IV63" i="1"/>
  <c r="DI63" i="1"/>
  <c r="DA63" i="1"/>
  <c r="BD63" i="1"/>
  <c r="MP63" i="1"/>
  <c r="IK63" i="1"/>
  <c r="MZ63" i="1"/>
  <c r="JC63" i="1"/>
  <c r="IU63" i="1"/>
  <c r="DH63" i="1"/>
  <c r="CZ63" i="1"/>
  <c r="JN63" i="1"/>
  <c r="DN63" i="1"/>
  <c r="JB63" i="1"/>
  <c r="DO63" i="1"/>
  <c r="DG63" i="1"/>
  <c r="JA63" i="1"/>
  <c r="DF63" i="1"/>
  <c r="DA52" i="1"/>
  <c r="DK41" i="1"/>
  <c r="DK44" i="1" s="1"/>
  <c r="JL41" i="1"/>
  <c r="JL43" i="1" s="1"/>
  <c r="IV41" i="1"/>
  <c r="IV42" i="1" s="1"/>
  <c r="MZ41" i="1"/>
  <c r="MZ45" i="1" s="1"/>
  <c r="DU41" i="1"/>
  <c r="DU48" i="1" s="1"/>
  <c r="BD41" i="1"/>
  <c r="BD46" i="1" s="1"/>
  <c r="DJ52" i="1"/>
  <c r="DE52" i="1"/>
  <c r="JM52" i="1"/>
  <c r="IU52" i="1"/>
  <c r="DH41" i="1"/>
  <c r="DH44" i="1" s="1"/>
  <c r="JF41" i="1"/>
  <c r="JF42" i="1" s="1"/>
  <c r="IW41" i="1"/>
  <c r="IW48" i="1" s="1"/>
  <c r="LX41" i="1"/>
  <c r="LX42" i="1" s="1"/>
  <c r="CL41" i="1"/>
  <c r="CL45" i="1" s="1"/>
  <c r="IV52" i="1"/>
  <c r="DB41" i="1"/>
  <c r="DB43" i="1" s="1"/>
  <c r="IK41" i="1"/>
  <c r="IK44" i="1" s="1"/>
  <c r="JB41" i="1"/>
  <c r="JB42" i="1" s="1"/>
  <c r="DN41" i="1"/>
  <c r="LW41" i="1"/>
  <c r="LW44" i="1" s="1"/>
  <c r="DK52" i="1"/>
  <c r="JC52" i="1"/>
  <c r="DH52" i="1"/>
  <c r="MZ52" i="1"/>
  <c r="DF41" i="1"/>
  <c r="DF43" i="1" s="1"/>
  <c r="DL41" i="1"/>
  <c r="DL43" i="1" s="1"/>
  <c r="JA41" i="1"/>
  <c r="JA48" i="1" s="1"/>
  <c r="IX41" i="1"/>
  <c r="IX46" i="1" s="1"/>
  <c r="DO41" i="1"/>
  <c r="DO48" i="1" s="1"/>
  <c r="JF52" i="1"/>
  <c r="DI52" i="1"/>
  <c r="IY52" i="1"/>
  <c r="DD41" i="1"/>
  <c r="DD43" i="1" s="1"/>
  <c r="DC41" i="1"/>
  <c r="DC46" i="1" s="1"/>
  <c r="DG41" i="1"/>
  <c r="DG44" i="1" s="1"/>
  <c r="JN41" i="1"/>
  <c r="JN46" i="1" s="1"/>
  <c r="IZ41" i="1"/>
  <c r="IZ46" i="1" s="1"/>
  <c r="LU41" i="1"/>
  <c r="LU43" i="1" s="1"/>
  <c r="DL52" i="1"/>
  <c r="MO189" i="1"/>
  <c r="KT189" i="1"/>
  <c r="JM189" i="1"/>
  <c r="IZ189" i="1"/>
  <c r="KS189" i="1"/>
  <c r="JL189" i="1"/>
  <c r="IY189" i="1"/>
  <c r="KZ189" i="1"/>
  <c r="KR189" i="1"/>
  <c r="KQ189" i="1"/>
  <c r="IW189" i="1"/>
  <c r="LX189" i="1"/>
  <c r="KP189" i="1"/>
  <c r="IV189" i="1"/>
  <c r="LV189" i="1"/>
  <c r="IX189" i="1"/>
  <c r="DL189" i="1"/>
  <c r="DD189" i="1"/>
  <c r="CL189" i="1"/>
  <c r="MZ189" i="1"/>
  <c r="LU189" i="1"/>
  <c r="KU189" i="1"/>
  <c r="IU189" i="1"/>
  <c r="DK189" i="1"/>
  <c r="DC189" i="1"/>
  <c r="JA189" i="1"/>
  <c r="CM189" i="1"/>
  <c r="KO189" i="1"/>
  <c r="DJ189" i="1"/>
  <c r="DB189" i="1"/>
  <c r="LW189" i="1"/>
  <c r="JN189" i="1"/>
  <c r="DI189" i="1"/>
  <c r="DA189" i="1"/>
  <c r="BD189" i="1"/>
  <c r="DE189" i="1"/>
  <c r="JF189" i="1"/>
  <c r="DH189" i="1"/>
  <c r="DF189" i="1"/>
  <c r="DU189" i="1"/>
  <c r="MP189" i="1"/>
  <c r="JC189" i="1"/>
  <c r="DO189" i="1"/>
  <c r="DG189" i="1"/>
  <c r="JB189" i="1"/>
  <c r="DN189" i="1"/>
  <c r="CG189" i="1"/>
  <c r="DM189" i="1"/>
  <c r="EH48" i="1"/>
  <c r="EH189" i="1"/>
  <c r="EH190" i="1"/>
  <c r="EH191" i="1"/>
  <c r="BC26" i="1"/>
  <c r="AY26" i="1"/>
  <c r="BB26" i="1"/>
  <c r="BA26" i="1"/>
  <c r="AZ26" i="1"/>
  <c r="AX26" i="1"/>
  <c r="EM16" i="1"/>
  <c r="EM17" i="1"/>
  <c r="GO16" i="1"/>
  <c r="GO17" i="1"/>
  <c r="ER16" i="1"/>
  <c r="ER17" i="1"/>
  <c r="EL16" i="1"/>
  <c r="EL17" i="1"/>
  <c r="FW16" i="1"/>
  <c r="FW17" i="1"/>
  <c r="FP16" i="1"/>
  <c r="FP17" i="1"/>
  <c r="EV16" i="1"/>
  <c r="EV17" i="1"/>
  <c r="HP16" i="1"/>
  <c r="HP17" i="1"/>
  <c r="GM16" i="1"/>
  <c r="GM17" i="1"/>
  <c r="HU16" i="1"/>
  <c r="HU17" i="1"/>
  <c r="IC16" i="1"/>
  <c r="IC17" i="1"/>
  <c r="EG16" i="1"/>
  <c r="EG17" i="1"/>
  <c r="HR16" i="1"/>
  <c r="HR17" i="1"/>
  <c r="FN16" i="1"/>
  <c r="FN17" i="1"/>
  <c r="GX16" i="1"/>
  <c r="GX17" i="1"/>
  <c r="EK16" i="1"/>
  <c r="EK17" i="1"/>
  <c r="FV16" i="1"/>
  <c r="FV17" i="1"/>
  <c r="HZ16" i="1"/>
  <c r="HZ17" i="1"/>
  <c r="HT16" i="1"/>
  <c r="HT17" i="1"/>
  <c r="FU16" i="1"/>
  <c r="FU17" i="1"/>
  <c r="GY16" i="1"/>
  <c r="GY17" i="1"/>
  <c r="GQ16" i="1"/>
  <c r="GQ17" i="1"/>
  <c r="EH16" i="1"/>
  <c r="EH17" i="1"/>
  <c r="EQ16" i="1"/>
  <c r="EQ17" i="1"/>
  <c r="GV16" i="1"/>
  <c r="GV17" i="1"/>
  <c r="FT16" i="1"/>
  <c r="FT17" i="1"/>
  <c r="FO16" i="1"/>
  <c r="FO17" i="1"/>
  <c r="EU16" i="1"/>
  <c r="EU17" i="1"/>
  <c r="FX16" i="1"/>
  <c r="FX17" i="1"/>
  <c r="KM16" i="1"/>
  <c r="KM17" i="1"/>
  <c r="II17" i="1"/>
  <c r="BA16" i="1"/>
  <c r="BA17" i="1"/>
  <c r="AZ16" i="1"/>
  <c r="AZ17" i="1"/>
  <c r="EJ16" i="1"/>
  <c r="EJ17" i="1"/>
  <c r="HO16" i="1"/>
  <c r="HO17" i="1"/>
  <c r="GW16" i="1"/>
  <c r="GW17" i="1"/>
  <c r="GU16" i="1"/>
  <c r="GU17" i="1"/>
  <c r="ID16" i="1"/>
  <c r="ID17" i="1"/>
  <c r="HY16" i="1"/>
  <c r="HY17" i="1"/>
  <c r="FL16" i="1"/>
  <c r="FL17" i="1"/>
  <c r="FR16" i="1"/>
  <c r="FR17" i="1"/>
  <c r="KP16" i="1"/>
  <c r="KP17" i="1"/>
  <c r="KI16" i="1"/>
  <c r="KI17" i="1"/>
  <c r="HQ16" i="1"/>
  <c r="HQ17" i="1"/>
  <c r="GN16" i="1"/>
  <c r="GN17" i="1"/>
  <c r="EP16" i="1"/>
  <c r="EP17" i="1"/>
  <c r="GT16" i="1"/>
  <c r="GT17" i="1"/>
  <c r="FS16" i="1"/>
  <c r="FS17" i="1"/>
  <c r="HX16" i="1"/>
  <c r="HX17" i="1"/>
  <c r="ES16" i="1"/>
  <c r="ES17" i="1"/>
  <c r="HS16" i="1"/>
  <c r="HS17" i="1"/>
  <c r="AY16" i="1"/>
  <c r="AY17" i="1"/>
  <c r="KH16" i="1"/>
  <c r="KH17" i="1"/>
  <c r="GP16" i="1"/>
  <c r="GP17" i="1"/>
  <c r="FM16" i="1"/>
  <c r="FM17" i="1"/>
  <c r="EO16" i="1"/>
  <c r="EO17" i="1"/>
  <c r="GS16" i="1"/>
  <c r="GS17" i="1"/>
  <c r="IB16" i="1"/>
  <c r="IB17" i="1"/>
  <c r="HW16" i="1"/>
  <c r="HW17" i="1"/>
  <c r="ET16" i="1"/>
  <c r="ET17" i="1"/>
  <c r="IA16" i="1"/>
  <c r="IA17" i="1"/>
  <c r="JE16" i="1"/>
  <c r="JE17" i="1"/>
  <c r="KG16" i="1"/>
  <c r="KG17" i="1"/>
  <c r="EI16" i="1"/>
  <c r="EI17" i="1"/>
  <c r="HN16" i="1"/>
  <c r="HN17" i="1"/>
  <c r="EN16" i="1"/>
  <c r="EN17" i="1"/>
  <c r="GR16" i="1"/>
  <c r="GR17" i="1"/>
  <c r="FQ16" i="1"/>
  <c r="FQ17" i="1"/>
  <c r="HV16" i="1"/>
  <c r="HV17" i="1"/>
  <c r="H34" i="1"/>
  <c r="BC33" i="1"/>
  <c r="BB33" i="1"/>
  <c r="BA33" i="1"/>
  <c r="AZ33" i="1"/>
  <c r="AY33" i="1"/>
  <c r="AX33" i="1"/>
  <c r="BE25" i="6"/>
  <c r="AT25" i="6" s="1"/>
  <c r="AW27" i="6"/>
  <c r="BE29" i="6"/>
  <c r="AT29" i="6" s="1"/>
  <c r="BE23" i="6"/>
  <c r="AT23" i="6" s="1"/>
  <c r="AY29" i="6"/>
  <c r="AN29" i="6" s="1"/>
  <c r="AX23" i="6"/>
  <c r="AM23" i="6" s="1"/>
  <c r="AZ29" i="6"/>
  <c r="AO29" i="6" s="1"/>
  <c r="BA25" i="6"/>
  <c r="AP25" i="6" s="1"/>
  <c r="C25" i="6" s="1"/>
  <c r="U25" i="6" s="1"/>
  <c r="BB29" i="6"/>
  <c r="AQ29" i="6" s="1"/>
  <c r="D29" i="6" s="1"/>
  <c r="V29" i="6" s="1"/>
  <c r="EI9" i="1"/>
  <c r="EI86" i="1" s="1"/>
  <c r="AW33" i="6"/>
  <c r="BB23" i="8"/>
  <c r="AQ23" i="8" s="1"/>
  <c r="BF29" i="6"/>
  <c r="AU29" i="6" s="1"/>
  <c r="GY14" i="1"/>
  <c r="HS14" i="1"/>
  <c r="IA14" i="1"/>
  <c r="FT14" i="1"/>
  <c r="FO14" i="1"/>
  <c r="GS14" i="1"/>
  <c r="FX14" i="1"/>
  <c r="FR14" i="1"/>
  <c r="ES14" i="1"/>
  <c r="HO14" i="1"/>
  <c r="HZ14" i="1"/>
  <c r="ER14" i="1"/>
  <c r="FP14" i="1"/>
  <c r="GM14" i="1"/>
  <c r="FL14" i="1"/>
  <c r="ET14" i="1"/>
  <c r="EH14" i="1"/>
  <c r="IB14" i="1"/>
  <c r="GR14" i="1"/>
  <c r="HR14" i="1"/>
  <c r="IC14" i="1"/>
  <c r="FV14" i="1"/>
  <c r="EU14" i="1"/>
  <c r="AX29" i="6"/>
  <c r="AM29" i="6" s="1"/>
  <c r="HT14" i="1"/>
  <c r="EL14" i="1"/>
  <c r="GW14" i="1"/>
  <c r="EQ14" i="1"/>
  <c r="AJ225" i="7"/>
  <c r="FU14" i="1"/>
  <c r="HW14" i="1"/>
  <c r="GQ14" i="1"/>
  <c r="EJ14" i="1"/>
  <c r="ER12" i="1"/>
  <c r="FW12" i="1"/>
  <c r="HE12" i="1" s="1"/>
  <c r="AZ25" i="6"/>
  <c r="AO25" i="6" s="1"/>
  <c r="BF25" i="6"/>
  <c r="AU25" i="6" s="1"/>
  <c r="BD25" i="6"/>
  <c r="AS25" i="6" s="1"/>
  <c r="HV14" i="1"/>
  <c r="BA23" i="6"/>
  <c r="AP23" i="6" s="1"/>
  <c r="BB25" i="6"/>
  <c r="AQ25" i="6" s="1"/>
  <c r="D25" i="6" s="1"/>
  <c r="V25" i="6" s="1"/>
  <c r="GU14" i="1"/>
  <c r="HQ14" i="1"/>
  <c r="AY25" i="6"/>
  <c r="AN25" i="6" s="1"/>
  <c r="GP14" i="1"/>
  <c r="AX25" i="6"/>
  <c r="AM25" i="6" s="1"/>
  <c r="EN14" i="1"/>
  <c r="EI14" i="1"/>
  <c r="BE23" i="8"/>
  <c r="AT23" i="8" s="1"/>
  <c r="AW27" i="8"/>
  <c r="AW26" i="6"/>
  <c r="BB26" i="6" s="1"/>
  <c r="AQ26" i="6" s="1"/>
  <c r="AZ23" i="6"/>
  <c r="AO23" i="6" s="1"/>
  <c r="FS14" i="1"/>
  <c r="AO225" i="6"/>
  <c r="HU14" i="1"/>
  <c r="ID14" i="1"/>
  <c r="AN225" i="6"/>
  <c r="BF23" i="6"/>
  <c r="AU23" i="6" s="1"/>
  <c r="HP14" i="1"/>
  <c r="GX14" i="1"/>
  <c r="BA29" i="6"/>
  <c r="AP29" i="6" s="1"/>
  <c r="C29" i="6" s="1"/>
  <c r="U29" i="6" s="1"/>
  <c r="EM14" i="1"/>
  <c r="GO14" i="1"/>
  <c r="FW14" i="1"/>
  <c r="FN14" i="1"/>
  <c r="EV14" i="1"/>
  <c r="GT14" i="1"/>
  <c r="HX14" i="1"/>
  <c r="GN14" i="1"/>
  <c r="FM14" i="1"/>
  <c r="FQ14" i="1"/>
  <c r="HY14" i="1"/>
  <c r="EP14" i="1"/>
  <c r="EK14" i="1"/>
  <c r="HN14" i="1"/>
  <c r="GV14" i="1"/>
  <c r="EO14" i="1"/>
  <c r="HM16" i="1"/>
  <c r="HM14" i="1"/>
  <c r="GL16" i="1"/>
  <c r="GL14" i="1"/>
  <c r="FK16" i="1"/>
  <c r="FK14" i="1"/>
  <c r="HL16" i="1"/>
  <c r="HL14" i="1"/>
  <c r="GK16" i="1"/>
  <c r="GK14" i="1"/>
  <c r="FJ16" i="1"/>
  <c r="FJ14" i="1"/>
  <c r="HK16" i="1"/>
  <c r="HK14" i="1"/>
  <c r="GJ16" i="1"/>
  <c r="GJ14" i="1"/>
  <c r="FI16" i="1"/>
  <c r="FI14" i="1"/>
  <c r="GG16" i="1"/>
  <c r="GG14" i="1"/>
  <c r="FF16" i="1"/>
  <c r="FF14" i="1"/>
  <c r="HG16" i="1"/>
  <c r="HG14" i="1"/>
  <c r="GF16" i="1"/>
  <c r="GF14" i="1"/>
  <c r="FE16" i="1"/>
  <c r="FE14" i="1"/>
  <c r="HJ16" i="1"/>
  <c r="HJ14" i="1"/>
  <c r="GI16" i="1"/>
  <c r="GI14" i="1"/>
  <c r="FH16" i="1"/>
  <c r="FH14" i="1"/>
  <c r="HF16" i="1"/>
  <c r="HF14" i="1"/>
  <c r="GE16" i="1"/>
  <c r="GE14" i="1"/>
  <c r="FD16" i="1"/>
  <c r="FD14" i="1"/>
  <c r="HH16" i="1"/>
  <c r="HH14" i="1"/>
  <c r="HE16" i="1"/>
  <c r="HE14" i="1"/>
  <c r="GD16" i="1"/>
  <c r="GD14" i="1"/>
  <c r="FC16" i="1"/>
  <c r="FC14" i="1"/>
  <c r="HI16" i="1"/>
  <c r="HI14" i="1"/>
  <c r="GH16" i="1"/>
  <c r="GH14" i="1"/>
  <c r="FG16" i="1"/>
  <c r="FG14" i="1"/>
  <c r="HC16" i="1"/>
  <c r="HC14" i="1"/>
  <c r="GB16" i="1"/>
  <c r="GB14" i="1"/>
  <c r="HD16" i="1"/>
  <c r="HD14" i="1"/>
  <c r="FA16" i="1"/>
  <c r="FA14" i="1"/>
  <c r="GC16" i="1"/>
  <c r="GC14" i="1"/>
  <c r="FB16" i="1"/>
  <c r="FB14" i="1"/>
  <c r="HB16" i="1"/>
  <c r="HB14" i="1"/>
  <c r="GA16" i="1"/>
  <c r="GA14" i="1"/>
  <c r="EZ16" i="1"/>
  <c r="EZ14" i="1"/>
  <c r="HA16" i="1"/>
  <c r="HA14" i="1"/>
  <c r="FZ16" i="1"/>
  <c r="FZ14" i="1"/>
  <c r="EY16" i="1"/>
  <c r="EY14" i="1"/>
  <c r="EW16" i="1"/>
  <c r="EW14" i="1"/>
  <c r="GZ16" i="1"/>
  <c r="GZ14" i="1"/>
  <c r="FY16" i="1"/>
  <c r="FY14" i="1"/>
  <c r="EX16" i="1"/>
  <c r="EX14" i="1"/>
  <c r="EG14" i="1"/>
  <c r="AW28" i="8"/>
  <c r="BF24" i="8"/>
  <c r="AU24" i="8" s="1"/>
  <c r="BE24" i="8"/>
  <c r="AT24" i="8" s="1"/>
  <c r="BD24" i="8"/>
  <c r="AS24" i="8" s="1"/>
  <c r="BC24" i="8"/>
  <c r="AR24" i="8" s="1"/>
  <c r="BB24" i="8"/>
  <c r="AQ24" i="8" s="1"/>
  <c r="BA24" i="8"/>
  <c r="AP24" i="8" s="1"/>
  <c r="AZ24" i="8"/>
  <c r="AO24" i="8" s="1"/>
  <c r="AY24" i="8"/>
  <c r="AN24" i="8" s="1"/>
  <c r="AX24" i="8"/>
  <c r="AM24" i="8" s="1"/>
  <c r="AZ24" i="7"/>
  <c r="AO24" i="7" s="1"/>
  <c r="AY24" i="7"/>
  <c r="AN24" i="7" s="1"/>
  <c r="AX24" i="7"/>
  <c r="AM24" i="7" s="1"/>
  <c r="BF24" i="7"/>
  <c r="AU24" i="7" s="1"/>
  <c r="AW28" i="7"/>
  <c r="BE24" i="7"/>
  <c r="AT24" i="7" s="1"/>
  <c r="BD24" i="7"/>
  <c r="AS24" i="7" s="1"/>
  <c r="BC24" i="7"/>
  <c r="AR24" i="7" s="1"/>
  <c r="BB24" i="7"/>
  <c r="AQ24" i="7" s="1"/>
  <c r="BA24" i="7"/>
  <c r="AP24" i="7" s="1"/>
  <c r="BF30" i="6"/>
  <c r="AU30" i="6" s="1"/>
  <c r="BE30" i="6"/>
  <c r="AT30" i="6" s="1"/>
  <c r="BD30" i="6"/>
  <c r="AS30" i="6" s="1"/>
  <c r="BC30" i="6"/>
  <c r="AR30" i="6" s="1"/>
  <c r="BB30" i="6"/>
  <c r="AQ30" i="6" s="1"/>
  <c r="BA30" i="6"/>
  <c r="AP30" i="6" s="1"/>
  <c r="AZ30" i="6"/>
  <c r="AO30" i="6" s="1"/>
  <c r="AY30" i="6"/>
  <c r="AN30" i="6" s="1"/>
  <c r="AX30" i="6"/>
  <c r="AM30" i="6" s="1"/>
  <c r="BF23" i="7"/>
  <c r="AU23" i="7" s="1"/>
  <c r="AW27" i="7"/>
  <c r="BE23" i="7"/>
  <c r="AT23" i="7" s="1"/>
  <c r="BD23" i="7"/>
  <c r="AS23" i="7" s="1"/>
  <c r="BC23" i="7"/>
  <c r="AR23" i="7" s="1"/>
  <c r="BB23" i="7"/>
  <c r="AQ23" i="7" s="1"/>
  <c r="BA23" i="7"/>
  <c r="AP23" i="7" s="1"/>
  <c r="AZ23" i="7"/>
  <c r="AO23" i="7" s="1"/>
  <c r="AY23" i="7"/>
  <c r="AN23" i="7" s="1"/>
  <c r="AX23" i="7"/>
  <c r="AM23" i="7" s="1"/>
  <c r="BF27" i="6"/>
  <c r="AU27" i="6" s="1"/>
  <c r="AW31" i="6"/>
  <c r="BE27" i="6"/>
  <c r="AT27" i="6" s="1"/>
  <c r="BD27" i="6"/>
  <c r="AS27" i="6" s="1"/>
  <c r="BC27" i="6"/>
  <c r="AR27" i="6" s="1"/>
  <c r="BB27" i="6"/>
  <c r="AQ27" i="6" s="1"/>
  <c r="BA27" i="6"/>
  <c r="AP27" i="6" s="1"/>
  <c r="AZ27" i="6"/>
  <c r="AO27" i="6" s="1"/>
  <c r="AY27" i="6"/>
  <c r="AN27" i="6" s="1"/>
  <c r="AX27" i="6"/>
  <c r="AM27" i="6" s="1"/>
  <c r="AX33" i="6"/>
  <c r="AM33" i="6" s="1"/>
  <c r="AW34" i="6"/>
  <c r="BF33" i="6"/>
  <c r="AU33" i="6" s="1"/>
  <c r="AW37" i="6"/>
  <c r="BE33" i="6"/>
  <c r="AT33" i="6" s="1"/>
  <c r="BD33" i="6"/>
  <c r="AS33" i="6" s="1"/>
  <c r="BC33" i="6"/>
  <c r="AR33" i="6" s="1"/>
  <c r="E33" i="6" s="1"/>
  <c r="W33" i="6" s="1"/>
  <c r="BB33" i="6"/>
  <c r="AQ33" i="6" s="1"/>
  <c r="D33" i="6" s="1"/>
  <c r="V33" i="6" s="1"/>
  <c r="BA33" i="6"/>
  <c r="AP33" i="6" s="1"/>
  <c r="C33" i="6" s="1"/>
  <c r="U33" i="6" s="1"/>
  <c r="AZ33" i="6"/>
  <c r="AO33" i="6" s="1"/>
  <c r="AY33" i="6"/>
  <c r="AN33" i="6" s="1"/>
  <c r="BF26" i="7"/>
  <c r="AU26" i="7" s="1"/>
  <c r="BE26" i="7"/>
  <c r="AT26" i="7" s="1"/>
  <c r="BD26" i="7"/>
  <c r="AS26" i="7" s="1"/>
  <c r="BC26" i="7"/>
  <c r="AR26" i="7" s="1"/>
  <c r="BB26" i="7"/>
  <c r="AQ26" i="7" s="1"/>
  <c r="BA26" i="7"/>
  <c r="AP26" i="7" s="1"/>
  <c r="AZ26" i="7"/>
  <c r="AO26" i="7" s="1"/>
  <c r="AY26" i="7"/>
  <c r="AN26" i="7" s="1"/>
  <c r="AX26" i="7"/>
  <c r="AM26" i="7" s="1"/>
  <c r="AX25" i="8"/>
  <c r="AM25" i="8" s="1"/>
  <c r="AW26" i="8"/>
  <c r="BF25" i="8"/>
  <c r="AU25" i="8" s="1"/>
  <c r="AW29" i="8"/>
  <c r="BE25" i="8"/>
  <c r="AT25" i="8" s="1"/>
  <c r="BD25" i="8"/>
  <c r="AS25" i="8" s="1"/>
  <c r="BC25" i="8"/>
  <c r="AR25" i="8" s="1"/>
  <c r="E25" i="8" s="1"/>
  <c r="W25" i="8" s="1"/>
  <c r="BB25" i="8"/>
  <c r="AQ25" i="8" s="1"/>
  <c r="D25" i="8" s="1"/>
  <c r="V25" i="8" s="1"/>
  <c r="BA25" i="8"/>
  <c r="AP25" i="8" s="1"/>
  <c r="C25" i="8" s="1"/>
  <c r="U25" i="8" s="1"/>
  <c r="AZ25" i="8"/>
  <c r="AO25" i="8" s="1"/>
  <c r="AY25" i="8"/>
  <c r="AN25" i="8" s="1"/>
  <c r="AZ28" i="6"/>
  <c r="AO28" i="6" s="1"/>
  <c r="AY28" i="6"/>
  <c r="AN28" i="6" s="1"/>
  <c r="AX28" i="6"/>
  <c r="AM28" i="6" s="1"/>
  <c r="BF28" i="6"/>
  <c r="AU28" i="6" s="1"/>
  <c r="AW32" i="6"/>
  <c r="BE28" i="6"/>
  <c r="AT28" i="6" s="1"/>
  <c r="BD28" i="6"/>
  <c r="AS28" i="6" s="1"/>
  <c r="BC28" i="6"/>
  <c r="AR28" i="6" s="1"/>
  <c r="BB28" i="6"/>
  <c r="AQ28" i="6" s="1"/>
  <c r="BA28" i="6"/>
  <c r="AP28" i="6" s="1"/>
  <c r="BF22" i="8"/>
  <c r="AU22" i="8" s="1"/>
  <c r="BE22" i="8"/>
  <c r="AT22" i="8" s="1"/>
  <c r="BD22" i="8"/>
  <c r="AS22" i="8" s="1"/>
  <c r="BC22" i="8"/>
  <c r="AR22" i="8" s="1"/>
  <c r="BB22" i="8"/>
  <c r="AQ22" i="8" s="1"/>
  <c r="BA22" i="8"/>
  <c r="AP22" i="8" s="1"/>
  <c r="AZ22" i="8"/>
  <c r="AO22" i="8" s="1"/>
  <c r="AY22" i="8"/>
  <c r="AN22" i="8" s="1"/>
  <c r="AX22" i="8"/>
  <c r="AM22" i="8" s="1"/>
  <c r="AX29" i="7"/>
  <c r="AM29" i="7" s="1"/>
  <c r="AW30" i="7"/>
  <c r="BF29" i="7"/>
  <c r="AU29" i="7" s="1"/>
  <c r="AW33" i="7"/>
  <c r="BE29" i="7"/>
  <c r="AT29" i="7" s="1"/>
  <c r="BD29" i="7"/>
  <c r="AS29" i="7" s="1"/>
  <c r="BC29" i="7"/>
  <c r="AR29" i="7" s="1"/>
  <c r="E29" i="7" s="1"/>
  <c r="W29" i="7" s="1"/>
  <c r="BB29" i="7"/>
  <c r="AQ29" i="7" s="1"/>
  <c r="D29" i="7" s="1"/>
  <c r="V29" i="7" s="1"/>
  <c r="BA29" i="7"/>
  <c r="AP29" i="7" s="1"/>
  <c r="C29" i="7" s="1"/>
  <c r="U29" i="7" s="1"/>
  <c r="AZ29" i="7"/>
  <c r="AO29" i="7" s="1"/>
  <c r="AY29" i="7"/>
  <c r="AN29" i="7" s="1"/>
  <c r="BF22" i="7"/>
  <c r="AU22" i="7" s="1"/>
  <c r="BE22" i="7"/>
  <c r="AT22" i="7" s="1"/>
  <c r="BD22" i="7"/>
  <c r="AS22" i="7" s="1"/>
  <c r="BC22" i="7"/>
  <c r="AR22" i="7" s="1"/>
  <c r="BB22" i="7"/>
  <c r="AQ22" i="7" s="1"/>
  <c r="BA22" i="7"/>
  <c r="AP22" i="7" s="1"/>
  <c r="AZ22" i="7"/>
  <c r="AO22" i="7" s="1"/>
  <c r="AY22" i="7"/>
  <c r="AN22" i="7" s="1"/>
  <c r="AX22" i="7"/>
  <c r="AM22" i="7" s="1"/>
  <c r="BD26" i="6"/>
  <c r="AS26" i="6" s="1"/>
  <c r="BC26" i="6"/>
  <c r="AR26" i="6" s="1"/>
  <c r="AY26" i="6"/>
  <c r="AN26" i="6" s="1"/>
  <c r="KM14" i="1"/>
  <c r="II14" i="1"/>
  <c r="II81" i="1" s="1"/>
  <c r="LJ16" i="1"/>
  <c r="LJ14" i="1"/>
  <c r="KL16" i="1"/>
  <c r="KL14" i="1"/>
  <c r="KK16" i="1"/>
  <c r="KK14" i="1"/>
  <c r="KG14" i="1"/>
  <c r="KH14" i="1"/>
  <c r="KJ16" i="1"/>
  <c r="KJ14" i="1"/>
  <c r="KI14" i="1"/>
  <c r="LI16" i="1"/>
  <c r="LI14" i="1"/>
  <c r="CZ176" i="1" l="1"/>
  <c r="DD176" i="1"/>
  <c r="IW173" i="1"/>
  <c r="CZ175" i="1"/>
  <c r="DD175" i="1"/>
  <c r="IW172" i="1"/>
  <c r="DK176" i="1"/>
  <c r="CZ174" i="1"/>
  <c r="DD174" i="1"/>
  <c r="DK175" i="1"/>
  <c r="CM175" i="1"/>
  <c r="CZ173" i="1"/>
  <c r="EC176" i="1"/>
  <c r="DD173" i="1"/>
  <c r="DK174" i="1"/>
  <c r="CM174" i="1"/>
  <c r="EC175" i="1"/>
  <c r="DK173" i="1"/>
  <c r="EA175" i="1"/>
  <c r="EA174" i="1"/>
  <c r="DY176" i="1"/>
  <c r="DY173" i="1"/>
  <c r="DY172" i="1"/>
  <c r="JL173" i="1"/>
  <c r="MO176" i="1"/>
  <c r="DC174" i="1"/>
  <c r="GS126" i="1"/>
  <c r="GS81" i="1"/>
  <c r="EW126" i="1"/>
  <c r="EW81" i="1"/>
  <c r="EZ126" i="1"/>
  <c r="EZ81" i="1"/>
  <c r="HC126" i="1"/>
  <c r="HC81" i="1"/>
  <c r="FC126" i="1"/>
  <c r="FC81" i="1"/>
  <c r="FD126" i="1"/>
  <c r="FD81" i="1"/>
  <c r="GI126" i="1"/>
  <c r="GI81" i="1"/>
  <c r="HG126" i="1"/>
  <c r="HG81" i="1"/>
  <c r="GJ126" i="1"/>
  <c r="GJ81" i="1"/>
  <c r="HL126" i="1"/>
  <c r="HL81" i="1"/>
  <c r="EO126" i="1"/>
  <c r="EO81" i="1"/>
  <c r="GN126" i="1"/>
  <c r="GN81" i="1"/>
  <c r="FS126" i="1"/>
  <c r="FS81" i="1"/>
  <c r="GP126" i="1"/>
  <c r="GP81" i="1"/>
  <c r="IC126" i="1"/>
  <c r="IC81" i="1"/>
  <c r="FP126" i="1"/>
  <c r="FP81" i="1"/>
  <c r="FO126" i="1"/>
  <c r="FO81" i="1"/>
  <c r="GC126" i="1"/>
  <c r="GC81" i="1"/>
  <c r="EG126" i="1"/>
  <c r="EG81" i="1"/>
  <c r="GV126" i="1"/>
  <c r="GV81" i="1"/>
  <c r="HX126" i="1"/>
  <c r="HX81" i="1"/>
  <c r="GX126" i="1"/>
  <c r="GX81" i="1"/>
  <c r="EQ126" i="1"/>
  <c r="EQ81" i="1"/>
  <c r="HR126" i="1"/>
  <c r="HR81" i="1"/>
  <c r="ER126" i="1"/>
  <c r="ER81" i="1"/>
  <c r="FT126" i="1"/>
  <c r="FT81" i="1"/>
  <c r="GM126" i="1"/>
  <c r="GM81" i="1"/>
  <c r="EY126" i="1"/>
  <c r="EY81" i="1"/>
  <c r="GA126" i="1"/>
  <c r="GA81" i="1"/>
  <c r="FG126" i="1"/>
  <c r="FG81" i="1"/>
  <c r="GD126" i="1"/>
  <c r="GD81" i="1"/>
  <c r="GE126" i="1"/>
  <c r="GE81" i="1"/>
  <c r="HJ126" i="1"/>
  <c r="HJ81" i="1"/>
  <c r="FF126" i="1"/>
  <c r="FF81" i="1"/>
  <c r="HK126" i="1"/>
  <c r="HK81" i="1"/>
  <c r="FK126" i="1"/>
  <c r="FK81" i="1"/>
  <c r="HN126" i="1"/>
  <c r="HN81" i="1"/>
  <c r="GT126" i="1"/>
  <c r="GT81" i="1"/>
  <c r="HP126" i="1"/>
  <c r="HP81" i="1"/>
  <c r="HQ126" i="1"/>
  <c r="HQ81" i="1"/>
  <c r="GW126" i="1"/>
  <c r="GW81" i="1"/>
  <c r="GR126" i="1"/>
  <c r="GR81" i="1"/>
  <c r="HZ126" i="1"/>
  <c r="HZ81" i="1"/>
  <c r="IA126" i="1"/>
  <c r="IA81" i="1"/>
  <c r="EM126" i="1"/>
  <c r="EM81" i="1"/>
  <c r="EX126" i="1"/>
  <c r="EX81" i="1"/>
  <c r="FA126" i="1"/>
  <c r="FA81" i="1"/>
  <c r="EK126" i="1"/>
  <c r="EK81" i="1"/>
  <c r="EV126" i="1"/>
  <c r="EV81" i="1"/>
  <c r="GU126" i="1"/>
  <c r="GU81" i="1"/>
  <c r="EL126" i="1"/>
  <c r="EL81" i="1"/>
  <c r="IB126" i="1"/>
  <c r="IB81" i="1"/>
  <c r="HO126" i="1"/>
  <c r="HO81" i="1"/>
  <c r="HS126" i="1"/>
  <c r="HS81" i="1"/>
  <c r="FU126" i="1"/>
  <c r="FU81" i="1"/>
  <c r="FY126" i="1"/>
  <c r="FY81" i="1"/>
  <c r="HB126" i="1"/>
  <c r="HB81" i="1"/>
  <c r="HD126" i="1"/>
  <c r="HD81" i="1"/>
  <c r="GH126" i="1"/>
  <c r="GH81" i="1"/>
  <c r="HE126" i="1"/>
  <c r="HE81" i="1"/>
  <c r="HF126" i="1"/>
  <c r="HF81" i="1"/>
  <c r="FE126" i="1"/>
  <c r="FE81" i="1"/>
  <c r="GG126" i="1"/>
  <c r="GG81" i="1"/>
  <c r="FJ126" i="1"/>
  <c r="FJ81" i="1"/>
  <c r="GL126" i="1"/>
  <c r="GL81" i="1"/>
  <c r="EP126" i="1"/>
  <c r="EP81" i="1"/>
  <c r="FN126" i="1"/>
  <c r="FN81" i="1"/>
  <c r="EJ126" i="1"/>
  <c r="EJ81" i="1"/>
  <c r="HT126" i="1"/>
  <c r="HT81" i="1"/>
  <c r="EH126" i="1"/>
  <c r="EH81" i="1"/>
  <c r="ES126" i="1"/>
  <c r="ES81" i="1"/>
  <c r="GY126" i="1"/>
  <c r="GY81" i="1"/>
  <c r="FV126" i="1"/>
  <c r="FV81" i="1"/>
  <c r="FZ126" i="1"/>
  <c r="FZ81" i="1"/>
  <c r="II82" i="1"/>
  <c r="II83" i="1"/>
  <c r="II84" i="1"/>
  <c r="II85" i="1"/>
  <c r="II86" i="1"/>
  <c r="HY126" i="1"/>
  <c r="HY81" i="1"/>
  <c r="FW126" i="1"/>
  <c r="FW81" i="1"/>
  <c r="ID126" i="1"/>
  <c r="ID129" i="1" s="1"/>
  <c r="ID81" i="1"/>
  <c r="EI126" i="1"/>
  <c r="EI127" i="1" s="1"/>
  <c r="EI81" i="1"/>
  <c r="GQ126" i="1"/>
  <c r="GQ81" i="1"/>
  <c r="ET126" i="1"/>
  <c r="ET81" i="1"/>
  <c r="FR126" i="1"/>
  <c r="FR127" i="1" s="1"/>
  <c r="FR81" i="1"/>
  <c r="FM126" i="1"/>
  <c r="FM127" i="1" s="1"/>
  <c r="FM81" i="1"/>
  <c r="GZ126" i="1"/>
  <c r="GZ81" i="1"/>
  <c r="HA126" i="1"/>
  <c r="HA81" i="1"/>
  <c r="FB126" i="1"/>
  <c r="FB127" i="1" s="1"/>
  <c r="FB81" i="1"/>
  <c r="GB126" i="1"/>
  <c r="GB127" i="1" s="1"/>
  <c r="GB81" i="1"/>
  <c r="HI126" i="1"/>
  <c r="HI81" i="1"/>
  <c r="HH126" i="1"/>
  <c r="HH81" i="1"/>
  <c r="FH126" i="1"/>
  <c r="FH129" i="1" s="1"/>
  <c r="FH81" i="1"/>
  <c r="GF126" i="1"/>
  <c r="GF127" i="1" s="1"/>
  <c r="GF81" i="1"/>
  <c r="FI126" i="1"/>
  <c r="FI81" i="1"/>
  <c r="GK126" i="1"/>
  <c r="GK81" i="1"/>
  <c r="HM126" i="1"/>
  <c r="HM129" i="1" s="1"/>
  <c r="HM81" i="1"/>
  <c r="FQ126" i="1"/>
  <c r="FQ127" i="1" s="1"/>
  <c r="FQ81" i="1"/>
  <c r="GO126" i="1"/>
  <c r="GO81" i="1"/>
  <c r="HU126" i="1"/>
  <c r="HU81" i="1"/>
  <c r="EN126" i="1"/>
  <c r="EN129" i="1" s="1"/>
  <c r="EN81" i="1"/>
  <c r="HV126" i="1"/>
  <c r="HV127" i="1" s="1"/>
  <c r="HV81" i="1"/>
  <c r="HW126" i="1"/>
  <c r="HW81" i="1"/>
  <c r="EU126" i="1"/>
  <c r="EU81" i="1"/>
  <c r="FL126" i="1"/>
  <c r="FL127" i="1" s="1"/>
  <c r="FL81" i="1"/>
  <c r="FX126" i="1"/>
  <c r="FX127" i="1" s="1"/>
  <c r="FX81" i="1"/>
  <c r="MO173" i="1"/>
  <c r="MO172" i="1"/>
  <c r="DA174" i="1"/>
  <c r="DL176" i="1"/>
  <c r="DI173" i="1"/>
  <c r="LW176" i="1"/>
  <c r="DI172" i="1"/>
  <c r="DJ176" i="1"/>
  <c r="DJ172" i="1"/>
  <c r="LW172" i="1"/>
  <c r="MZ174" i="1"/>
  <c r="MZ173" i="1"/>
  <c r="JB175" i="1"/>
  <c r="JB174" i="1"/>
  <c r="JB173" i="1"/>
  <c r="MZ172" i="1"/>
  <c r="JC176" i="1"/>
  <c r="JB172" i="1"/>
  <c r="JC175" i="1"/>
  <c r="JC174" i="1"/>
  <c r="JC173" i="1"/>
  <c r="MZ176" i="1"/>
  <c r="LW175" i="1"/>
  <c r="MO175" i="1"/>
  <c r="DI175" i="1"/>
  <c r="DA173" i="1"/>
  <c r="DY175" i="1"/>
  <c r="JL172" i="1"/>
  <c r="DA172" i="1"/>
  <c r="EA176" i="1"/>
  <c r="DC176" i="1"/>
  <c r="DC175" i="1"/>
  <c r="DJ175" i="1"/>
  <c r="DL175" i="1"/>
  <c r="EA173" i="1"/>
  <c r="JL176" i="1"/>
  <c r="DC173" i="1"/>
  <c r="DJ174" i="1"/>
  <c r="DL174" i="1"/>
  <c r="DA176" i="1"/>
  <c r="JL175" i="1"/>
  <c r="BD174" i="1"/>
  <c r="DE172" i="1"/>
  <c r="IZ173" i="1"/>
  <c r="DF176" i="1"/>
  <c r="IZ172" i="1"/>
  <c r="DZ176" i="1"/>
  <c r="DF175" i="1"/>
  <c r="DZ175" i="1"/>
  <c r="DF174" i="1"/>
  <c r="DZ174" i="1"/>
  <c r="DE176" i="1"/>
  <c r="DF173" i="1"/>
  <c r="DZ173" i="1"/>
  <c r="DE175" i="1"/>
  <c r="IZ176" i="1"/>
  <c r="DE174" i="1"/>
  <c r="IZ175" i="1"/>
  <c r="DB174" i="1"/>
  <c r="DB173" i="1"/>
  <c r="EB175" i="1"/>
  <c r="EB174" i="1"/>
  <c r="JM174" i="1"/>
  <c r="JA173" i="1"/>
  <c r="DB176" i="1"/>
  <c r="IV173" i="1"/>
  <c r="JM173" i="1"/>
  <c r="JA172" i="1"/>
  <c r="EB176" i="1"/>
  <c r="DB175" i="1"/>
  <c r="DH176" i="1"/>
  <c r="IV172" i="1"/>
  <c r="IY174" i="1"/>
  <c r="EB173" i="1"/>
  <c r="DH173" i="1"/>
  <c r="IY173" i="1"/>
  <c r="JA176" i="1"/>
  <c r="IV176" i="1"/>
  <c r="JM176" i="1"/>
  <c r="JA175" i="1"/>
  <c r="IV175" i="1"/>
  <c r="LJ224" i="1"/>
  <c r="KJ224" i="1"/>
  <c r="KH224" i="1"/>
  <c r="II258" i="1"/>
  <c r="KG224" i="1"/>
  <c r="KK224" i="1"/>
  <c r="KM224" i="1"/>
  <c r="LI224" i="1"/>
  <c r="KL224" i="1"/>
  <c r="KI224" i="1"/>
  <c r="LU176" i="1"/>
  <c r="LU175" i="1"/>
  <c r="LU174" i="1"/>
  <c r="LU173" i="1"/>
  <c r="KN274" i="1" a="1"/>
  <c r="KN274" i="1" s="1"/>
  <c r="LX176" i="1"/>
  <c r="LX175" i="1"/>
  <c r="LX174" i="1"/>
  <c r="LX173" i="1"/>
  <c r="EI259" i="1"/>
  <c r="EI258" i="1"/>
  <c r="EI260" i="1"/>
  <c r="EI261" i="1"/>
  <c r="KI258" i="1"/>
  <c r="KM258" i="1"/>
  <c r="KK258" i="1"/>
  <c r="LI258" i="1"/>
  <c r="KN258" i="1" a="1"/>
  <c r="KN258" i="1" s="1"/>
  <c r="LJ258" i="1"/>
  <c r="KJ258" i="1"/>
  <c r="KG258" i="1"/>
  <c r="KL258" i="1"/>
  <c r="KH258" i="1"/>
  <c r="II90" i="1"/>
  <c r="II91" i="1" s="1"/>
  <c r="II224" i="1"/>
  <c r="EI95" i="1"/>
  <c r="EI224" i="1"/>
  <c r="EI225" i="1"/>
  <c r="EI226" i="1"/>
  <c r="EI227" i="1"/>
  <c r="FM90" i="1"/>
  <c r="FM91" i="1" s="1"/>
  <c r="FV90" i="1"/>
  <c r="FV91" i="1" s="1"/>
  <c r="GN90" i="1"/>
  <c r="GN91" i="1" s="1"/>
  <c r="FE90" i="1"/>
  <c r="FE91" i="1" s="1"/>
  <c r="FT90" i="1"/>
  <c r="FT92" i="1" s="1"/>
  <c r="FA90" i="1"/>
  <c r="FA91" i="1" s="1"/>
  <c r="EM90" i="1"/>
  <c r="EM91" i="1" s="1"/>
  <c r="EW90" i="1"/>
  <c r="EW91" i="1" s="1"/>
  <c r="GY90" i="1"/>
  <c r="GY91" i="1" s="1"/>
  <c r="MP175" i="1"/>
  <c r="FZ90" i="1"/>
  <c r="FZ94" i="1" s="1"/>
  <c r="FQ90" i="1"/>
  <c r="DI91" i="1"/>
  <c r="DI92" i="1"/>
  <c r="DI93" i="1"/>
  <c r="DI94" i="1"/>
  <c r="DI95" i="1"/>
  <c r="FW90" i="1"/>
  <c r="HC90" i="1"/>
  <c r="FY90" i="1"/>
  <c r="HU90" i="1"/>
  <c r="DY91" i="1"/>
  <c r="DY92" i="1"/>
  <c r="DY93" i="1"/>
  <c r="DY94" i="1"/>
  <c r="DY95" i="1"/>
  <c r="MZ91" i="1"/>
  <c r="MZ92" i="1"/>
  <c r="MZ93" i="1"/>
  <c r="MZ94" i="1"/>
  <c r="MZ95" i="1"/>
  <c r="GH90" i="1"/>
  <c r="IU91" i="1"/>
  <c r="IU92" i="1"/>
  <c r="IU93" i="1"/>
  <c r="IU94" i="1"/>
  <c r="IU95" i="1"/>
  <c r="EU90" i="1"/>
  <c r="HG90" i="1"/>
  <c r="GB90" i="1"/>
  <c r="IW91" i="1"/>
  <c r="IW92" i="1"/>
  <c r="IW93" i="1"/>
  <c r="IW94" i="1"/>
  <c r="IW95" i="1"/>
  <c r="GD90" i="1"/>
  <c r="EJ90" i="1"/>
  <c r="GV90" i="1"/>
  <c r="JR91" i="1"/>
  <c r="JR92" i="1"/>
  <c r="JR93" i="1"/>
  <c r="JR94" i="1"/>
  <c r="JR95" i="1"/>
  <c r="MP91" i="1"/>
  <c r="MP92" i="1"/>
  <c r="MP93" i="1"/>
  <c r="MP94" i="1"/>
  <c r="MP95" i="1"/>
  <c r="GM90" i="1"/>
  <c r="EC91" i="1"/>
  <c r="EC92" i="1"/>
  <c r="EC93" i="1"/>
  <c r="EC94" i="1"/>
  <c r="EC95" i="1"/>
  <c r="GS90" i="1"/>
  <c r="HY90" i="1"/>
  <c r="GU90" i="1"/>
  <c r="EK90" i="1"/>
  <c r="ES90" i="1"/>
  <c r="GP90" i="1"/>
  <c r="JC91" i="1"/>
  <c r="JC92" i="1"/>
  <c r="JC93" i="1"/>
  <c r="JC94" i="1"/>
  <c r="JC95" i="1"/>
  <c r="FC90" i="1"/>
  <c r="HO90" i="1"/>
  <c r="DX91" i="1"/>
  <c r="DX92" i="1"/>
  <c r="DX93" i="1"/>
  <c r="DX94" i="1"/>
  <c r="DX95" i="1"/>
  <c r="GJ90" i="1"/>
  <c r="DZ91" i="1"/>
  <c r="DZ92" i="1"/>
  <c r="DZ93" i="1"/>
  <c r="DZ94" i="1"/>
  <c r="DZ95" i="1"/>
  <c r="GL90" i="1"/>
  <c r="IY91" i="1"/>
  <c r="IY92" i="1"/>
  <c r="IY93" i="1"/>
  <c r="IY94" i="1"/>
  <c r="IY95" i="1"/>
  <c r="ER90" i="1"/>
  <c r="HD90" i="1"/>
  <c r="LW91" i="1"/>
  <c r="LW92" i="1"/>
  <c r="LW93" i="1"/>
  <c r="LW94" i="1"/>
  <c r="LW95" i="1"/>
  <c r="DH91" i="1"/>
  <c r="DH92" i="1"/>
  <c r="DH93" i="1"/>
  <c r="DH94" i="1"/>
  <c r="DH95" i="1"/>
  <c r="JA91" i="1"/>
  <c r="JA92" i="1"/>
  <c r="JA93" i="1"/>
  <c r="JA94" i="1"/>
  <c r="JA95" i="1"/>
  <c r="HI90" i="1"/>
  <c r="EY90" i="1"/>
  <c r="GG90" i="1"/>
  <c r="HM90" i="1"/>
  <c r="HQ90" i="1"/>
  <c r="FG90" i="1"/>
  <c r="LX91" i="1"/>
  <c r="LX92" i="1"/>
  <c r="LX93" i="1"/>
  <c r="LX94" i="1"/>
  <c r="LX95" i="1"/>
  <c r="FO90" i="1"/>
  <c r="EL90" i="1"/>
  <c r="GX90" i="1"/>
  <c r="FK90" i="1"/>
  <c r="HW90" i="1"/>
  <c r="GR90" i="1"/>
  <c r="JM91" i="1"/>
  <c r="JM92" i="1"/>
  <c r="JM93" i="1"/>
  <c r="JM94" i="1"/>
  <c r="JM95" i="1"/>
  <c r="EH90" i="1"/>
  <c r="GT90" i="1"/>
  <c r="LU91" i="1"/>
  <c r="LU92" i="1"/>
  <c r="LU93" i="1"/>
  <c r="LU94" i="1"/>
  <c r="LU95" i="1"/>
  <c r="CM91" i="1"/>
  <c r="CM92" i="1"/>
  <c r="CM93" i="1"/>
  <c r="CM94" i="1"/>
  <c r="EZ90" i="1"/>
  <c r="HL90" i="1"/>
  <c r="DC91" i="1"/>
  <c r="DC92" i="1"/>
  <c r="DC93" i="1"/>
  <c r="DC94" i="1"/>
  <c r="DC95" i="1"/>
  <c r="DJ91" i="1"/>
  <c r="DJ92" i="1"/>
  <c r="DJ93" i="1"/>
  <c r="DJ94" i="1"/>
  <c r="DJ95" i="1"/>
  <c r="IC90" i="1"/>
  <c r="FU90" i="1"/>
  <c r="IZ91" i="1"/>
  <c r="IZ92" i="1"/>
  <c r="IZ93" i="1"/>
  <c r="IZ94" i="1"/>
  <c r="IZ95" i="1"/>
  <c r="JB91" i="1"/>
  <c r="JB92" i="1"/>
  <c r="JB93" i="1"/>
  <c r="JB94" i="1"/>
  <c r="JB95" i="1"/>
  <c r="GC90" i="1"/>
  <c r="MO91" i="1"/>
  <c r="MO92" i="1"/>
  <c r="MO93" i="1"/>
  <c r="MO94" i="1"/>
  <c r="MO95" i="1"/>
  <c r="GK90" i="1"/>
  <c r="ET90" i="1"/>
  <c r="HF90" i="1"/>
  <c r="DG91" i="1"/>
  <c r="DG92" i="1"/>
  <c r="DG93" i="1"/>
  <c r="DG94" i="1"/>
  <c r="DG95" i="1"/>
  <c r="FS90" i="1"/>
  <c r="EN90" i="1"/>
  <c r="GZ90" i="1"/>
  <c r="EP90" i="1"/>
  <c r="HB90" i="1"/>
  <c r="FH90" i="1"/>
  <c r="HT90" i="1"/>
  <c r="CL91" i="1"/>
  <c r="CL92" i="1"/>
  <c r="CL93" i="1"/>
  <c r="CL94" i="1"/>
  <c r="LV91" i="1"/>
  <c r="LV92" i="1"/>
  <c r="LV93" i="1"/>
  <c r="LV94" i="1"/>
  <c r="LV95" i="1"/>
  <c r="EB91" i="1"/>
  <c r="EB92" i="1"/>
  <c r="EB93" i="1"/>
  <c r="EB94" i="1"/>
  <c r="EB95" i="1"/>
  <c r="EQ90" i="1"/>
  <c r="GO90" i="1"/>
  <c r="GW90" i="1"/>
  <c r="EO90" i="1"/>
  <c r="HE90" i="1"/>
  <c r="FB90" i="1"/>
  <c r="HN90" i="1"/>
  <c r="DO92" i="1"/>
  <c r="DU92" i="1" s="1"/>
  <c r="DO93" i="1"/>
  <c r="DU93" i="1" s="1"/>
  <c r="DO94" i="1"/>
  <c r="DU94" i="1" s="1"/>
  <c r="DO95" i="1"/>
  <c r="GA90" i="1"/>
  <c r="IV91" i="1"/>
  <c r="IV92" i="1"/>
  <c r="IV93" i="1"/>
  <c r="IV94" i="1"/>
  <c r="IV95" i="1"/>
  <c r="EV90" i="1"/>
  <c r="HH90" i="1"/>
  <c r="EX90" i="1"/>
  <c r="HJ90" i="1"/>
  <c r="DD91" i="1"/>
  <c r="DD92" i="1"/>
  <c r="DD93" i="1"/>
  <c r="DD94" i="1"/>
  <c r="DD95" i="1"/>
  <c r="FP90" i="1"/>
  <c r="IB90" i="1"/>
  <c r="JQ91" i="1"/>
  <c r="JQ92" i="1"/>
  <c r="JQ93" i="1"/>
  <c r="JQ94" i="1"/>
  <c r="JQ95" i="1"/>
  <c r="HA90" i="1"/>
  <c r="DE91" i="1"/>
  <c r="DE92" i="1"/>
  <c r="DE93" i="1"/>
  <c r="DE94" i="1"/>
  <c r="DE95" i="1"/>
  <c r="HK90" i="1"/>
  <c r="DK91" i="1"/>
  <c r="DK92" i="1"/>
  <c r="DK93" i="1"/>
  <c r="DK94" i="1"/>
  <c r="DK95" i="1"/>
  <c r="BD91" i="1"/>
  <c r="BD92" i="1"/>
  <c r="BD93" i="1"/>
  <c r="BD94" i="1"/>
  <c r="BD95" i="1"/>
  <c r="HS90" i="1"/>
  <c r="FI90" i="1"/>
  <c r="IA90" i="1"/>
  <c r="FJ90" i="1"/>
  <c r="HV90" i="1"/>
  <c r="GI90" i="1"/>
  <c r="FD90" i="1"/>
  <c r="HP90" i="1"/>
  <c r="FF90" i="1"/>
  <c r="HR90" i="1"/>
  <c r="DL91" i="1"/>
  <c r="DL92" i="1"/>
  <c r="DL93" i="1"/>
  <c r="DL94" i="1"/>
  <c r="DL95" i="1"/>
  <c r="FX90" i="1"/>
  <c r="IK91" i="1"/>
  <c r="IK92" i="1"/>
  <c r="IK93" i="1"/>
  <c r="IK94" i="1"/>
  <c r="IK95" i="1"/>
  <c r="JN91" i="1"/>
  <c r="JN92" i="1"/>
  <c r="JN93" i="1"/>
  <c r="JN94" i="1"/>
  <c r="JN95" i="1"/>
  <c r="EA91" i="1"/>
  <c r="EA92" i="1"/>
  <c r="EA93" i="1"/>
  <c r="EA94" i="1"/>
  <c r="EA95" i="1"/>
  <c r="IX91" i="1"/>
  <c r="IX92" i="1"/>
  <c r="IX93" i="1"/>
  <c r="IX94" i="1"/>
  <c r="IX95" i="1"/>
  <c r="EG90" i="1"/>
  <c r="DA91" i="1"/>
  <c r="DA92" i="1"/>
  <c r="DA93" i="1"/>
  <c r="DA94" i="1"/>
  <c r="DA95" i="1"/>
  <c r="EI90" i="1"/>
  <c r="JF91" i="1"/>
  <c r="JF92" i="1"/>
  <c r="JF93" i="1"/>
  <c r="JF94" i="1"/>
  <c r="JF95" i="1"/>
  <c r="GE90" i="1"/>
  <c r="DF91" i="1"/>
  <c r="DF92" i="1"/>
  <c r="DF93" i="1"/>
  <c r="DF94" i="1"/>
  <c r="DF95" i="1"/>
  <c r="FR90" i="1"/>
  <c r="ID90" i="1"/>
  <c r="GQ90" i="1"/>
  <c r="JL91" i="1"/>
  <c r="JL92" i="1"/>
  <c r="JL93" i="1"/>
  <c r="JL94" i="1"/>
  <c r="JL95" i="1"/>
  <c r="CZ91" i="1"/>
  <c r="CZ92" i="1"/>
  <c r="CZ93" i="1"/>
  <c r="CZ94" i="1"/>
  <c r="CZ95" i="1"/>
  <c r="FL90" i="1"/>
  <c r="HX90" i="1"/>
  <c r="DB91" i="1"/>
  <c r="DB92" i="1"/>
  <c r="DB93" i="1"/>
  <c r="DB94" i="1"/>
  <c r="DB95" i="1"/>
  <c r="FN90" i="1"/>
  <c r="HZ90" i="1"/>
  <c r="GF90" i="1"/>
  <c r="BD176" i="1"/>
  <c r="BD175" i="1"/>
  <c r="MP174" i="1"/>
  <c r="MP173" i="1"/>
  <c r="MP172" i="1"/>
  <c r="CL118" i="1"/>
  <c r="BD173" i="1"/>
  <c r="JQ122" i="1"/>
  <c r="CL121" i="1"/>
  <c r="JQ121" i="1"/>
  <c r="JQ118" i="1"/>
  <c r="JQ120" i="1"/>
  <c r="CL120" i="1"/>
  <c r="LU119" i="1"/>
  <c r="MO122" i="1"/>
  <c r="LU121" i="1"/>
  <c r="LU120" i="1"/>
  <c r="LU118" i="1"/>
  <c r="MO121" i="1"/>
  <c r="MO120" i="1"/>
  <c r="MO119" i="1"/>
  <c r="JR121" i="1"/>
  <c r="LW119" i="1"/>
  <c r="LW118" i="1"/>
  <c r="DO119" i="1"/>
  <c r="DU119" i="1" s="1"/>
  <c r="LX122" i="1"/>
  <c r="LX121" i="1"/>
  <c r="LX120" i="1"/>
  <c r="LX119" i="1"/>
  <c r="BD120" i="1"/>
  <c r="MP120" i="1"/>
  <c r="MP119" i="1"/>
  <c r="MP118" i="1"/>
  <c r="LW122" i="1"/>
  <c r="DO122" i="1"/>
  <c r="LW121" i="1"/>
  <c r="MP122" i="1"/>
  <c r="DO121" i="1"/>
  <c r="DU121" i="1" s="1"/>
  <c r="LV119" i="1"/>
  <c r="LV118" i="1"/>
  <c r="CM121" i="1"/>
  <c r="CM120" i="1"/>
  <c r="CM119" i="1"/>
  <c r="LV122" i="1"/>
  <c r="LV121" i="1"/>
  <c r="BD122" i="1"/>
  <c r="BD121" i="1"/>
  <c r="BD119" i="1"/>
  <c r="JR122" i="1"/>
  <c r="JR120" i="1"/>
  <c r="JR119" i="1"/>
  <c r="KI270" i="1"/>
  <c r="KI274" i="1"/>
  <c r="KJ270" i="1"/>
  <c r="KJ274" i="1"/>
  <c r="LJ270" i="1"/>
  <c r="LJ274" i="1"/>
  <c r="KH270" i="1"/>
  <c r="KH274" i="1"/>
  <c r="II126" i="1"/>
  <c r="II131" i="1" s="1"/>
  <c r="II274" i="1"/>
  <c r="KK270" i="1"/>
  <c r="KK274" i="1"/>
  <c r="KG270" i="1"/>
  <c r="KG274" i="1"/>
  <c r="LI270" i="1"/>
  <c r="LI274" i="1"/>
  <c r="EI274" i="1"/>
  <c r="EI275" i="1"/>
  <c r="EI276" i="1"/>
  <c r="EI277" i="1"/>
  <c r="KM270" i="1"/>
  <c r="KM274" i="1"/>
  <c r="KL270" i="1"/>
  <c r="KL274" i="1"/>
  <c r="DU131" i="1"/>
  <c r="EW127" i="1"/>
  <c r="EW128" i="1"/>
  <c r="EW129" i="1"/>
  <c r="EW130" i="1"/>
  <c r="GC127" i="1"/>
  <c r="GC128" i="1"/>
  <c r="GC129" i="1"/>
  <c r="GC130" i="1"/>
  <c r="HC127" i="1"/>
  <c r="HC128" i="1"/>
  <c r="HC129" i="1"/>
  <c r="HC130" i="1"/>
  <c r="FD127" i="1"/>
  <c r="FD128" i="1"/>
  <c r="FD129" i="1"/>
  <c r="FD130" i="1"/>
  <c r="GI127" i="1"/>
  <c r="GI128" i="1"/>
  <c r="GI129" i="1"/>
  <c r="GI130" i="1"/>
  <c r="HG127" i="1"/>
  <c r="HG128" i="1"/>
  <c r="HG129" i="1"/>
  <c r="HG130" i="1"/>
  <c r="GJ127" i="1"/>
  <c r="GJ128" i="1"/>
  <c r="GJ129" i="1"/>
  <c r="GJ130" i="1"/>
  <c r="HL127" i="1"/>
  <c r="HL128" i="1"/>
  <c r="HL129" i="1"/>
  <c r="HL130" i="1"/>
  <c r="EO127" i="1"/>
  <c r="EO128" i="1"/>
  <c r="EO129" i="1"/>
  <c r="EO130" i="1"/>
  <c r="GN127" i="1"/>
  <c r="GN128" i="1"/>
  <c r="GN129" i="1"/>
  <c r="GN130" i="1"/>
  <c r="GP127" i="1"/>
  <c r="GP128" i="1"/>
  <c r="GP129" i="1"/>
  <c r="GP130" i="1"/>
  <c r="IC127" i="1"/>
  <c r="IC128" i="1"/>
  <c r="IC129" i="1"/>
  <c r="IC130" i="1"/>
  <c r="FP127" i="1"/>
  <c r="FP128" i="1"/>
  <c r="FP129" i="1"/>
  <c r="FP130" i="1"/>
  <c r="FO127" i="1"/>
  <c r="FO128" i="1"/>
  <c r="FO129" i="1"/>
  <c r="FO130" i="1"/>
  <c r="EZ127" i="1"/>
  <c r="EZ128" i="1"/>
  <c r="EZ129" i="1"/>
  <c r="EZ130" i="1"/>
  <c r="FC127" i="1"/>
  <c r="FC128" i="1"/>
  <c r="FC129" i="1"/>
  <c r="FC130" i="1"/>
  <c r="EG127" i="1"/>
  <c r="EG128" i="1"/>
  <c r="EG129" i="1"/>
  <c r="EG130" i="1"/>
  <c r="GV127" i="1"/>
  <c r="GV128" i="1"/>
  <c r="GV129" i="1"/>
  <c r="GV130" i="1"/>
  <c r="HX127" i="1"/>
  <c r="HX128" i="1"/>
  <c r="HX129" i="1"/>
  <c r="HX130" i="1"/>
  <c r="GX127" i="1"/>
  <c r="GX128" i="1"/>
  <c r="GX129" i="1"/>
  <c r="GX130" i="1"/>
  <c r="EQ127" i="1"/>
  <c r="EQ128" i="1"/>
  <c r="EQ129" i="1"/>
  <c r="EQ130" i="1"/>
  <c r="HR127" i="1"/>
  <c r="HR128" i="1"/>
  <c r="HR129" i="1"/>
  <c r="HR130" i="1"/>
  <c r="EY127" i="1"/>
  <c r="EY128" i="1"/>
  <c r="EY129" i="1"/>
  <c r="EY130" i="1"/>
  <c r="FA127" i="1"/>
  <c r="FA128" i="1"/>
  <c r="FA129" i="1"/>
  <c r="FA130" i="1"/>
  <c r="GE127" i="1"/>
  <c r="GE128" i="1"/>
  <c r="GE129" i="1"/>
  <c r="GE130" i="1"/>
  <c r="FF127" i="1"/>
  <c r="FF128" i="1"/>
  <c r="FF129" i="1"/>
  <c r="FF130" i="1"/>
  <c r="HN127" i="1"/>
  <c r="HN128" i="1"/>
  <c r="HN129" i="1"/>
  <c r="HN130" i="1"/>
  <c r="HP127" i="1"/>
  <c r="HP128" i="1"/>
  <c r="HP129" i="1"/>
  <c r="HP130" i="1"/>
  <c r="HQ127" i="1"/>
  <c r="HQ128" i="1"/>
  <c r="HQ129" i="1"/>
  <c r="HQ130" i="1"/>
  <c r="GW127" i="1"/>
  <c r="GW128" i="1"/>
  <c r="GW129" i="1"/>
  <c r="GW130" i="1"/>
  <c r="GR127" i="1"/>
  <c r="GR128" i="1"/>
  <c r="GR129" i="1"/>
  <c r="GR130" i="1"/>
  <c r="IA127" i="1"/>
  <c r="IA128" i="1"/>
  <c r="IA129" i="1"/>
  <c r="IA130" i="1"/>
  <c r="EX127" i="1"/>
  <c r="EX128" i="1"/>
  <c r="EX129" i="1"/>
  <c r="EX130" i="1"/>
  <c r="GA127" i="1"/>
  <c r="GA128" i="1"/>
  <c r="GA129" i="1"/>
  <c r="GA130" i="1"/>
  <c r="GD127" i="1"/>
  <c r="GD128" i="1"/>
  <c r="GD129" i="1"/>
  <c r="GD130" i="1"/>
  <c r="HJ127" i="1"/>
  <c r="HJ128" i="1"/>
  <c r="HJ129" i="1"/>
  <c r="HJ130" i="1"/>
  <c r="HK127" i="1"/>
  <c r="HK128" i="1"/>
  <c r="HK129" i="1"/>
  <c r="HK130" i="1"/>
  <c r="FK127" i="1"/>
  <c r="FK128" i="1"/>
  <c r="FK129" i="1"/>
  <c r="FK130" i="1"/>
  <c r="GT127" i="1"/>
  <c r="GT128" i="1"/>
  <c r="GT129" i="1"/>
  <c r="GT130" i="1"/>
  <c r="EK127" i="1"/>
  <c r="EK128" i="1"/>
  <c r="EK129" i="1"/>
  <c r="EK130" i="1"/>
  <c r="EV127" i="1"/>
  <c r="EV128" i="1"/>
  <c r="EV129" i="1"/>
  <c r="EV130" i="1"/>
  <c r="GU127" i="1"/>
  <c r="GU128" i="1"/>
  <c r="GU129" i="1"/>
  <c r="GU130" i="1"/>
  <c r="EL127" i="1"/>
  <c r="EL128" i="1"/>
  <c r="EL129" i="1"/>
  <c r="EL130" i="1"/>
  <c r="IB127" i="1"/>
  <c r="IB128" i="1"/>
  <c r="IB129" i="1"/>
  <c r="IB130" i="1"/>
  <c r="HO127" i="1"/>
  <c r="HO128" i="1"/>
  <c r="HO129" i="1"/>
  <c r="HO130" i="1"/>
  <c r="FY127" i="1"/>
  <c r="FY128" i="1"/>
  <c r="FY129" i="1"/>
  <c r="FY130" i="1"/>
  <c r="FZ127" i="1"/>
  <c r="FZ128" i="1"/>
  <c r="FZ129" i="1"/>
  <c r="FZ130" i="1"/>
  <c r="HB127" i="1"/>
  <c r="HB128" i="1"/>
  <c r="HB129" i="1"/>
  <c r="HB130" i="1"/>
  <c r="GH127" i="1"/>
  <c r="GH128" i="1"/>
  <c r="GH129" i="1"/>
  <c r="GH130" i="1"/>
  <c r="HE127" i="1"/>
  <c r="HE128" i="1"/>
  <c r="HE129" i="1"/>
  <c r="HE130" i="1"/>
  <c r="FE127" i="1"/>
  <c r="FE128" i="1"/>
  <c r="FE129" i="1"/>
  <c r="FE130" i="1"/>
  <c r="FJ127" i="1"/>
  <c r="FJ128" i="1"/>
  <c r="FJ129" i="1"/>
  <c r="FJ130" i="1"/>
  <c r="GL127" i="1"/>
  <c r="GL128" i="1"/>
  <c r="GL129" i="1"/>
  <c r="GL130" i="1"/>
  <c r="EP127" i="1"/>
  <c r="EP128" i="1"/>
  <c r="EP129" i="1"/>
  <c r="EP130" i="1"/>
  <c r="EJ127" i="1"/>
  <c r="EJ128" i="1"/>
  <c r="EJ129" i="1"/>
  <c r="EJ130" i="1"/>
  <c r="HT127" i="1"/>
  <c r="HT128" i="1"/>
  <c r="HT129" i="1"/>
  <c r="HT130" i="1"/>
  <c r="EH127" i="1"/>
  <c r="EH128" i="1"/>
  <c r="EH129" i="1"/>
  <c r="EH130" i="1"/>
  <c r="ES127" i="1"/>
  <c r="ES128" i="1"/>
  <c r="ES129" i="1"/>
  <c r="ES130" i="1"/>
  <c r="GY127" i="1"/>
  <c r="GY128" i="1"/>
  <c r="GY129" i="1"/>
  <c r="GY130" i="1"/>
  <c r="HY127" i="1"/>
  <c r="HY128" i="1"/>
  <c r="HY129" i="1"/>
  <c r="HY130" i="1"/>
  <c r="FW127" i="1"/>
  <c r="FW128" i="1"/>
  <c r="FW129" i="1"/>
  <c r="FW130" i="1"/>
  <c r="ID128" i="1"/>
  <c r="GQ127" i="1"/>
  <c r="GQ128" i="1"/>
  <c r="GQ129" i="1"/>
  <c r="GQ130" i="1"/>
  <c r="ET127" i="1"/>
  <c r="ET128" i="1"/>
  <c r="ET129" i="1"/>
  <c r="ET130" i="1"/>
  <c r="HA127" i="1"/>
  <c r="HA128" i="1"/>
  <c r="HA129" i="1"/>
  <c r="HA130" i="1"/>
  <c r="HH127" i="1"/>
  <c r="HH128" i="1"/>
  <c r="HH129" i="1"/>
  <c r="HH130" i="1"/>
  <c r="FH128" i="1"/>
  <c r="FI127" i="1"/>
  <c r="FI128" i="1"/>
  <c r="FI129" i="1"/>
  <c r="FI130" i="1"/>
  <c r="HM128" i="1"/>
  <c r="HU127" i="1"/>
  <c r="HU128" i="1"/>
  <c r="HU129" i="1"/>
  <c r="HU130" i="1"/>
  <c r="EN128" i="1"/>
  <c r="HW127" i="1"/>
  <c r="HW128" i="1"/>
  <c r="HW129" i="1"/>
  <c r="HW130" i="1"/>
  <c r="EU127" i="1"/>
  <c r="EU128" i="1"/>
  <c r="EU129" i="1"/>
  <c r="EU130" i="1"/>
  <c r="GZ127" i="1"/>
  <c r="GZ128" i="1"/>
  <c r="GZ129" i="1"/>
  <c r="GZ130" i="1"/>
  <c r="HI127" i="1"/>
  <c r="HI128" i="1"/>
  <c r="HI129" i="1"/>
  <c r="HI130" i="1"/>
  <c r="GK127" i="1"/>
  <c r="GK128" i="1"/>
  <c r="GK129" i="1"/>
  <c r="GK130" i="1"/>
  <c r="EM127" i="1"/>
  <c r="EM128" i="1"/>
  <c r="EM129" i="1"/>
  <c r="EM130" i="1"/>
  <c r="FV127" i="1"/>
  <c r="FV128" i="1"/>
  <c r="FV129" i="1"/>
  <c r="FV130" i="1"/>
  <c r="GM127" i="1"/>
  <c r="GM128" i="1"/>
  <c r="GM129" i="1"/>
  <c r="GM130" i="1"/>
  <c r="GS127" i="1"/>
  <c r="GS128" i="1"/>
  <c r="GS129" i="1"/>
  <c r="GS130" i="1"/>
  <c r="LW127" i="1"/>
  <c r="LW128" i="1"/>
  <c r="LW129" i="1"/>
  <c r="LW130" i="1"/>
  <c r="LW131" i="1"/>
  <c r="HF127" i="1"/>
  <c r="HF128" i="1"/>
  <c r="HF129" i="1"/>
  <c r="HF130" i="1"/>
  <c r="FS127" i="1"/>
  <c r="FS128" i="1"/>
  <c r="FS129" i="1"/>
  <c r="FS130" i="1"/>
  <c r="FT127" i="1"/>
  <c r="FT128" i="1"/>
  <c r="FT129" i="1"/>
  <c r="FT130" i="1"/>
  <c r="FU127" i="1"/>
  <c r="FU128" i="1"/>
  <c r="FU129" i="1"/>
  <c r="FU130" i="1"/>
  <c r="DB127" i="1"/>
  <c r="DB128" i="1"/>
  <c r="DB129" i="1"/>
  <c r="DB130" i="1"/>
  <c r="DB131" i="1"/>
  <c r="HZ127" i="1"/>
  <c r="HZ128" i="1"/>
  <c r="HZ129" i="1"/>
  <c r="HZ130" i="1"/>
  <c r="GO127" i="1"/>
  <c r="GO128" i="1"/>
  <c r="GO129" i="1"/>
  <c r="GO130" i="1"/>
  <c r="DO128" i="1"/>
  <c r="DU128" i="1" s="1"/>
  <c r="DO129" i="1"/>
  <c r="DU129" i="1" s="1"/>
  <c r="DO130" i="1"/>
  <c r="DU130" i="1" s="1"/>
  <c r="DO131" i="1"/>
  <c r="IV127" i="1"/>
  <c r="IV128" i="1"/>
  <c r="IV129" i="1"/>
  <c r="IV130" i="1"/>
  <c r="IV131" i="1"/>
  <c r="IW127" i="1"/>
  <c r="IW128" i="1"/>
  <c r="IW129" i="1"/>
  <c r="IW130" i="1"/>
  <c r="IW131" i="1"/>
  <c r="IX127" i="1"/>
  <c r="IX128" i="1"/>
  <c r="IX129" i="1"/>
  <c r="IX130" i="1"/>
  <c r="IX131" i="1"/>
  <c r="DJ127" i="1"/>
  <c r="DJ128" i="1"/>
  <c r="DJ129" i="1"/>
  <c r="DJ130" i="1"/>
  <c r="DJ131" i="1"/>
  <c r="DC127" i="1"/>
  <c r="DC128" i="1"/>
  <c r="DC129" i="1"/>
  <c r="DC130" i="1"/>
  <c r="DC131" i="1"/>
  <c r="CM127" i="1"/>
  <c r="CM128" i="1"/>
  <c r="CM129" i="1"/>
  <c r="CM130" i="1"/>
  <c r="FG127" i="1"/>
  <c r="FG128" i="1"/>
  <c r="FG129" i="1"/>
  <c r="FG130" i="1"/>
  <c r="MZ127" i="1"/>
  <c r="MZ128" i="1"/>
  <c r="MZ129" i="1"/>
  <c r="MZ130" i="1"/>
  <c r="MZ131" i="1"/>
  <c r="DX127" i="1"/>
  <c r="DX128" i="1"/>
  <c r="DX129" i="1"/>
  <c r="DX130" i="1"/>
  <c r="DX131" i="1"/>
  <c r="DY127" i="1"/>
  <c r="DY128" i="1"/>
  <c r="DY129" i="1"/>
  <c r="DY130" i="1"/>
  <c r="DY131" i="1"/>
  <c r="JF127" i="1"/>
  <c r="JF128" i="1"/>
  <c r="JF129" i="1"/>
  <c r="JF130" i="1"/>
  <c r="JF131" i="1"/>
  <c r="DK127" i="1"/>
  <c r="DK128" i="1"/>
  <c r="DK129" i="1"/>
  <c r="DK130" i="1"/>
  <c r="DK131" i="1"/>
  <c r="LX127" i="1"/>
  <c r="LX128" i="1"/>
  <c r="LX129" i="1"/>
  <c r="LX130" i="1"/>
  <c r="LX131" i="1"/>
  <c r="DG127" i="1"/>
  <c r="DG128" i="1"/>
  <c r="DG129" i="1"/>
  <c r="DG130" i="1"/>
  <c r="DG131" i="1"/>
  <c r="DH127" i="1"/>
  <c r="DH128" i="1"/>
  <c r="DH129" i="1"/>
  <c r="DH130" i="1"/>
  <c r="DH131" i="1"/>
  <c r="DI127" i="1"/>
  <c r="DI128" i="1"/>
  <c r="DI129" i="1"/>
  <c r="DI130" i="1"/>
  <c r="DI131" i="1"/>
  <c r="GG127" i="1"/>
  <c r="GG128" i="1"/>
  <c r="GG129" i="1"/>
  <c r="GG130" i="1"/>
  <c r="FN127" i="1"/>
  <c r="FN128" i="1"/>
  <c r="FN129" i="1"/>
  <c r="FN130" i="1"/>
  <c r="EI122" i="1"/>
  <c r="EI131" i="1"/>
  <c r="DF127" i="1"/>
  <c r="DF128" i="1"/>
  <c r="DF129" i="1"/>
  <c r="DF130" i="1"/>
  <c r="DF131" i="1"/>
  <c r="JR127" i="1"/>
  <c r="JR128" i="1"/>
  <c r="JR129" i="1"/>
  <c r="JR130" i="1"/>
  <c r="JR131" i="1"/>
  <c r="DZ127" i="1"/>
  <c r="DZ128" i="1"/>
  <c r="DZ129" i="1"/>
  <c r="DZ130" i="1"/>
  <c r="DZ131" i="1"/>
  <c r="IY127" i="1"/>
  <c r="IY128" i="1"/>
  <c r="IY129" i="1"/>
  <c r="IY130" i="1"/>
  <c r="IY131" i="1"/>
  <c r="IZ127" i="1"/>
  <c r="IZ128" i="1"/>
  <c r="IZ129" i="1"/>
  <c r="IZ130" i="1"/>
  <c r="IZ131" i="1"/>
  <c r="DD127" i="1"/>
  <c r="DD128" i="1"/>
  <c r="DD129" i="1"/>
  <c r="DD130" i="1"/>
  <c r="DD131" i="1"/>
  <c r="HD127" i="1"/>
  <c r="HD128" i="1"/>
  <c r="HD129" i="1"/>
  <c r="HD130" i="1"/>
  <c r="JB127" i="1"/>
  <c r="JB128" i="1"/>
  <c r="JB129" i="1"/>
  <c r="JB130" i="1"/>
  <c r="JB131" i="1"/>
  <c r="BD127" i="1"/>
  <c r="BD128" i="1"/>
  <c r="BD129" i="1"/>
  <c r="BD130" i="1"/>
  <c r="BD131" i="1"/>
  <c r="JL127" i="1"/>
  <c r="JL128" i="1"/>
  <c r="JL129" i="1"/>
  <c r="JL130" i="1"/>
  <c r="JL131" i="1"/>
  <c r="EA127" i="1"/>
  <c r="EA128" i="1"/>
  <c r="EA129" i="1"/>
  <c r="EA130" i="1"/>
  <c r="EA131" i="1"/>
  <c r="JM127" i="1"/>
  <c r="JM128" i="1"/>
  <c r="JM129" i="1"/>
  <c r="JM130" i="1"/>
  <c r="JM131" i="1"/>
  <c r="DL127" i="1"/>
  <c r="DL128" i="1"/>
  <c r="DL129" i="1"/>
  <c r="DL130" i="1"/>
  <c r="DL131" i="1"/>
  <c r="IK127" i="1"/>
  <c r="IK128" i="1"/>
  <c r="IK129" i="1"/>
  <c r="IK130" i="1"/>
  <c r="IK131" i="1"/>
  <c r="LV127" i="1"/>
  <c r="LV128" i="1"/>
  <c r="LV129" i="1"/>
  <c r="LV130" i="1"/>
  <c r="LV131" i="1"/>
  <c r="IU127" i="1"/>
  <c r="IU128" i="1"/>
  <c r="IU129" i="1"/>
  <c r="IU130" i="1"/>
  <c r="IU131" i="1"/>
  <c r="DE127" i="1"/>
  <c r="DE128" i="1"/>
  <c r="DE129" i="1"/>
  <c r="DE130" i="1"/>
  <c r="DE131" i="1"/>
  <c r="MO127" i="1"/>
  <c r="MO128" i="1"/>
  <c r="MO129" i="1"/>
  <c r="MO130" i="1"/>
  <c r="MO131" i="1"/>
  <c r="LU127" i="1"/>
  <c r="LU128" i="1"/>
  <c r="LU129" i="1"/>
  <c r="LU130" i="1"/>
  <c r="LU131" i="1"/>
  <c r="HS127" i="1"/>
  <c r="HS128" i="1"/>
  <c r="HS129" i="1"/>
  <c r="HS130" i="1"/>
  <c r="JC127" i="1"/>
  <c r="JC128" i="1"/>
  <c r="JC129" i="1"/>
  <c r="JC130" i="1"/>
  <c r="JC131" i="1"/>
  <c r="EC127" i="1"/>
  <c r="EC128" i="1"/>
  <c r="EC129" i="1"/>
  <c r="EC130" i="1"/>
  <c r="EC131" i="1"/>
  <c r="MP127" i="1"/>
  <c r="MP128" i="1"/>
  <c r="MP129" i="1"/>
  <c r="MP130" i="1"/>
  <c r="MP131" i="1"/>
  <c r="EB127" i="1"/>
  <c r="EB128" i="1"/>
  <c r="EB129" i="1"/>
  <c r="EB130" i="1"/>
  <c r="EB131" i="1"/>
  <c r="JA127" i="1"/>
  <c r="JA128" i="1"/>
  <c r="JA129" i="1"/>
  <c r="JA130" i="1"/>
  <c r="JA131" i="1"/>
  <c r="ER127" i="1"/>
  <c r="ER128" i="1"/>
  <c r="ER129" i="1"/>
  <c r="ER130" i="1"/>
  <c r="JQ127" i="1"/>
  <c r="JQ128" i="1"/>
  <c r="JQ129" i="1"/>
  <c r="JQ130" i="1"/>
  <c r="JQ131" i="1"/>
  <c r="CZ127" i="1"/>
  <c r="CZ128" i="1"/>
  <c r="CZ129" i="1"/>
  <c r="CZ130" i="1"/>
  <c r="CZ131" i="1"/>
  <c r="DA127" i="1"/>
  <c r="DA128" i="1"/>
  <c r="DA129" i="1"/>
  <c r="DA130" i="1"/>
  <c r="DA131" i="1"/>
  <c r="CL127" i="1"/>
  <c r="CL128" i="1"/>
  <c r="CL129" i="1"/>
  <c r="CL130" i="1"/>
  <c r="JN127" i="1"/>
  <c r="JN128" i="1"/>
  <c r="JN129" i="1"/>
  <c r="JN130" i="1"/>
  <c r="JN131" i="1"/>
  <c r="EZ180" i="1"/>
  <c r="EZ184" i="1" s="1"/>
  <c r="EZ117" i="1"/>
  <c r="FC180" i="1"/>
  <c r="FC182" i="1" s="1"/>
  <c r="FC117" i="1"/>
  <c r="EG180" i="1"/>
  <c r="EG183" i="1" s="1"/>
  <c r="EG117" i="1"/>
  <c r="GV180" i="1"/>
  <c r="GV181" i="1" s="1"/>
  <c r="GV117" i="1"/>
  <c r="HX180" i="1"/>
  <c r="HX183" i="1" s="1"/>
  <c r="HX117" i="1"/>
  <c r="GX180" i="1"/>
  <c r="GX181" i="1" s="1"/>
  <c r="GX117" i="1"/>
  <c r="EQ180" i="1"/>
  <c r="EQ181" i="1" s="1"/>
  <c r="EQ117" i="1"/>
  <c r="HR180" i="1"/>
  <c r="HR182" i="1" s="1"/>
  <c r="HR117" i="1"/>
  <c r="ER180" i="1"/>
  <c r="ER182" i="1" s="1"/>
  <c r="ER117" i="1"/>
  <c r="FT180" i="1"/>
  <c r="FT181" i="1" s="1"/>
  <c r="FT117" i="1"/>
  <c r="IW118" i="1"/>
  <c r="IW119" i="1"/>
  <c r="IW120" i="1"/>
  <c r="IW121" i="1"/>
  <c r="IW122" i="1"/>
  <c r="JA118" i="1"/>
  <c r="JA119" i="1"/>
  <c r="JA120" i="1"/>
  <c r="JA121" i="1"/>
  <c r="JA122" i="1"/>
  <c r="DE118" i="1"/>
  <c r="DE119" i="1"/>
  <c r="DE120" i="1"/>
  <c r="DE121" i="1"/>
  <c r="DE122" i="1"/>
  <c r="EX180" i="1"/>
  <c r="EX183" i="1" s="1"/>
  <c r="EX117" i="1"/>
  <c r="GA180" i="1"/>
  <c r="GA181" i="1" s="1"/>
  <c r="GA117" i="1"/>
  <c r="FA180" i="1"/>
  <c r="FA181" i="1" s="1"/>
  <c r="FA117" i="1"/>
  <c r="FG180" i="1"/>
  <c r="FG181" i="1" s="1"/>
  <c r="FG117" i="1"/>
  <c r="GD180" i="1"/>
  <c r="GD183" i="1" s="1"/>
  <c r="GD117" i="1"/>
  <c r="GE180" i="1"/>
  <c r="GE181" i="1" s="1"/>
  <c r="GE117" i="1"/>
  <c r="HJ180" i="1"/>
  <c r="HJ182" i="1" s="1"/>
  <c r="HJ117" i="1"/>
  <c r="FF180" i="1"/>
  <c r="FF183" i="1" s="1"/>
  <c r="FF117" i="1"/>
  <c r="HK180" i="1"/>
  <c r="HK181" i="1" s="1"/>
  <c r="HK117" i="1"/>
  <c r="FK180" i="1"/>
  <c r="FK181" i="1" s="1"/>
  <c r="FK117" i="1"/>
  <c r="HN180" i="1"/>
  <c r="HN182" i="1" s="1"/>
  <c r="HN117" i="1"/>
  <c r="GT180" i="1"/>
  <c r="GT181" i="1" s="1"/>
  <c r="GT117" i="1"/>
  <c r="HP180" i="1"/>
  <c r="HP181" i="1" s="1"/>
  <c r="HP117" i="1"/>
  <c r="HQ180" i="1"/>
  <c r="HQ181" i="1" s="1"/>
  <c r="HQ117" i="1"/>
  <c r="GW180" i="1"/>
  <c r="GW182" i="1" s="1"/>
  <c r="GW117" i="1"/>
  <c r="GR180" i="1"/>
  <c r="GR182" i="1" s="1"/>
  <c r="GR117" i="1"/>
  <c r="HZ180" i="1"/>
  <c r="HZ181" i="1" s="1"/>
  <c r="HZ117" i="1"/>
  <c r="IA180" i="1"/>
  <c r="IA181" i="1" s="1"/>
  <c r="IA117" i="1"/>
  <c r="DG118" i="1"/>
  <c r="DG119" i="1"/>
  <c r="DG120" i="1"/>
  <c r="DG121" i="1"/>
  <c r="DG122" i="1"/>
  <c r="EA118" i="1"/>
  <c r="EA119" i="1"/>
  <c r="EA120" i="1"/>
  <c r="EA121" i="1"/>
  <c r="EA122" i="1"/>
  <c r="DF118" i="1"/>
  <c r="DF119" i="1"/>
  <c r="DF120" i="1"/>
  <c r="DF121" i="1"/>
  <c r="DF122" i="1"/>
  <c r="JC118" i="1"/>
  <c r="JC119" i="1"/>
  <c r="JC120" i="1"/>
  <c r="JC121" i="1"/>
  <c r="JC122" i="1"/>
  <c r="EB118" i="1"/>
  <c r="EB119" i="1"/>
  <c r="EB120" i="1"/>
  <c r="EB121" i="1"/>
  <c r="EB122" i="1"/>
  <c r="IK118" i="1"/>
  <c r="IK119" i="1"/>
  <c r="IK120" i="1"/>
  <c r="IK121" i="1"/>
  <c r="IK122" i="1"/>
  <c r="EY180" i="1"/>
  <c r="EY181" i="1" s="1"/>
  <c r="EY117" i="1"/>
  <c r="EK180" i="1"/>
  <c r="EK181" i="1" s="1"/>
  <c r="EK117" i="1"/>
  <c r="EV180" i="1"/>
  <c r="EV184" i="1" s="1"/>
  <c r="EV117" i="1"/>
  <c r="GU180" i="1"/>
  <c r="GU181" i="1" s="1"/>
  <c r="GU117" i="1"/>
  <c r="EL180" i="1"/>
  <c r="EL181" i="1" s="1"/>
  <c r="EL117" i="1"/>
  <c r="IB180" i="1"/>
  <c r="IB181" i="1" s="1"/>
  <c r="IB117" i="1"/>
  <c r="HO180" i="1"/>
  <c r="HO181" i="1" s="1"/>
  <c r="HO117" i="1"/>
  <c r="HS180" i="1"/>
  <c r="HS181" i="1" s="1"/>
  <c r="HS117" i="1"/>
  <c r="DD118" i="1"/>
  <c r="DD119" i="1"/>
  <c r="DD120" i="1"/>
  <c r="DD121" i="1"/>
  <c r="DD122" i="1"/>
  <c r="JF118" i="1"/>
  <c r="JF119" i="1"/>
  <c r="JF120" i="1"/>
  <c r="JF121" i="1"/>
  <c r="JF122" i="1"/>
  <c r="DB118" i="1"/>
  <c r="DB119" i="1"/>
  <c r="DB120" i="1"/>
  <c r="DB121" i="1"/>
  <c r="DB122" i="1"/>
  <c r="IY118" i="1"/>
  <c r="IY119" i="1"/>
  <c r="IY120" i="1"/>
  <c r="IY121" i="1"/>
  <c r="IY122" i="1"/>
  <c r="DZ118" i="1"/>
  <c r="DZ119" i="1"/>
  <c r="DZ120" i="1"/>
  <c r="DZ121" i="1"/>
  <c r="DZ122" i="1"/>
  <c r="IU118" i="1"/>
  <c r="IU119" i="1"/>
  <c r="IU120" i="1"/>
  <c r="IU121" i="1"/>
  <c r="IU122" i="1"/>
  <c r="DX118" i="1"/>
  <c r="DX119" i="1"/>
  <c r="DX120" i="1"/>
  <c r="DX121" i="1"/>
  <c r="DX122" i="1"/>
  <c r="DL118" i="1"/>
  <c r="DL119" i="1"/>
  <c r="DL120" i="1"/>
  <c r="DL121" i="1"/>
  <c r="DL122" i="1"/>
  <c r="FY180" i="1"/>
  <c r="FY181" i="1" s="1"/>
  <c r="FY117" i="1"/>
  <c r="FZ180" i="1"/>
  <c r="FZ181" i="1" s="1"/>
  <c r="FZ117" i="1"/>
  <c r="HB180" i="1"/>
  <c r="HB182" i="1" s="1"/>
  <c r="HB117" i="1"/>
  <c r="HD180" i="1"/>
  <c r="HD181" i="1" s="1"/>
  <c r="HD117" i="1"/>
  <c r="GH180" i="1"/>
  <c r="GH181" i="1" s="1"/>
  <c r="GH117" i="1"/>
  <c r="HE180" i="1"/>
  <c r="HE181" i="1" s="1"/>
  <c r="HE117" i="1"/>
  <c r="HF180" i="1"/>
  <c r="HF182" i="1" s="1"/>
  <c r="HF117" i="1"/>
  <c r="FE180" i="1"/>
  <c r="FE181" i="1" s="1"/>
  <c r="FE117" i="1"/>
  <c r="GG180" i="1"/>
  <c r="GG181" i="1" s="1"/>
  <c r="GG117" i="1"/>
  <c r="FJ180" i="1"/>
  <c r="FJ181" i="1" s="1"/>
  <c r="FJ117" i="1"/>
  <c r="GL180" i="1"/>
  <c r="GL182" i="1" s="1"/>
  <c r="GL117" i="1"/>
  <c r="EP180" i="1"/>
  <c r="EP184" i="1" s="1"/>
  <c r="EP117" i="1"/>
  <c r="FN180" i="1"/>
  <c r="FN181" i="1" s="1"/>
  <c r="FN117" i="1"/>
  <c r="EJ180" i="1"/>
  <c r="EJ181" i="1" s="1"/>
  <c r="EJ117" i="1"/>
  <c r="HT180" i="1"/>
  <c r="HT182" i="1" s="1"/>
  <c r="HT117" i="1"/>
  <c r="EH180" i="1"/>
  <c r="EH181" i="1" s="1"/>
  <c r="EH117" i="1"/>
  <c r="ES180" i="1"/>
  <c r="ES181" i="1" s="1"/>
  <c r="ES117" i="1"/>
  <c r="GY180" i="1"/>
  <c r="GY181" i="1" s="1"/>
  <c r="GY117" i="1"/>
  <c r="DJ118" i="1"/>
  <c r="DJ119" i="1"/>
  <c r="DJ120" i="1"/>
  <c r="DJ121" i="1"/>
  <c r="DJ122" i="1"/>
  <c r="DY118" i="1"/>
  <c r="DY119" i="1"/>
  <c r="DY120" i="1"/>
  <c r="DY121" i="1"/>
  <c r="DY122" i="1"/>
  <c r="DA118" i="1"/>
  <c r="DA119" i="1"/>
  <c r="DA120" i="1"/>
  <c r="DA121" i="1"/>
  <c r="DA122" i="1"/>
  <c r="JM118" i="1"/>
  <c r="JM119" i="1"/>
  <c r="JM120" i="1"/>
  <c r="JM121" i="1"/>
  <c r="JM122" i="1"/>
  <c r="IV118" i="1"/>
  <c r="IV119" i="1"/>
  <c r="IV120" i="1"/>
  <c r="IV121" i="1"/>
  <c r="IV122" i="1"/>
  <c r="II180" i="1"/>
  <c r="II185" i="1" s="1"/>
  <c r="II117" i="1"/>
  <c r="HY180" i="1"/>
  <c r="HY181" i="1" s="1"/>
  <c r="HY117" i="1"/>
  <c r="FW180" i="1"/>
  <c r="FW183" i="1" s="1"/>
  <c r="FW117" i="1"/>
  <c r="ID180" i="1"/>
  <c r="ID181" i="1" s="1"/>
  <c r="ID117" i="1"/>
  <c r="EI180" i="1"/>
  <c r="EI184" i="1" s="1"/>
  <c r="EI117" i="1"/>
  <c r="GQ180" i="1"/>
  <c r="GQ183" i="1" s="1"/>
  <c r="GQ117" i="1"/>
  <c r="ET180" i="1"/>
  <c r="ET182" i="1" s="1"/>
  <c r="ET117" i="1"/>
  <c r="FR180" i="1"/>
  <c r="FR182" i="1" s="1"/>
  <c r="FR117" i="1"/>
  <c r="DH118" i="1"/>
  <c r="DH119" i="1"/>
  <c r="DH120" i="1"/>
  <c r="DH121" i="1"/>
  <c r="DH122" i="1"/>
  <c r="IX118" i="1"/>
  <c r="IX119" i="1"/>
  <c r="IX120" i="1"/>
  <c r="IX121" i="1"/>
  <c r="IX122" i="1"/>
  <c r="JB118" i="1"/>
  <c r="JB119" i="1"/>
  <c r="JB120" i="1"/>
  <c r="JB121" i="1"/>
  <c r="JB122" i="1"/>
  <c r="DC118" i="1"/>
  <c r="DC119" i="1"/>
  <c r="DC120" i="1"/>
  <c r="DC121" i="1"/>
  <c r="DC122" i="1"/>
  <c r="GZ180" i="1"/>
  <c r="GZ183" i="1" s="1"/>
  <c r="GZ117" i="1"/>
  <c r="FB180" i="1"/>
  <c r="FB184" i="1" s="1"/>
  <c r="FB117" i="1"/>
  <c r="HI180" i="1"/>
  <c r="HI181" i="1" s="1"/>
  <c r="HI117" i="1"/>
  <c r="HH180" i="1"/>
  <c r="HH183" i="1" s="1"/>
  <c r="HH117" i="1"/>
  <c r="GF180" i="1"/>
  <c r="GF184" i="1" s="1"/>
  <c r="GF117" i="1"/>
  <c r="FI180" i="1"/>
  <c r="FI183" i="1" s="1"/>
  <c r="FI117" i="1"/>
  <c r="GK180" i="1"/>
  <c r="GK184" i="1" s="1"/>
  <c r="GK117" i="1"/>
  <c r="HM180" i="1"/>
  <c r="HM181" i="1" s="1"/>
  <c r="HM117" i="1"/>
  <c r="FQ180" i="1"/>
  <c r="FQ183" i="1" s="1"/>
  <c r="FQ117" i="1"/>
  <c r="GO180" i="1"/>
  <c r="GO181" i="1" s="1"/>
  <c r="GO117" i="1"/>
  <c r="HU180" i="1"/>
  <c r="HU181" i="1" s="1"/>
  <c r="HU117" i="1"/>
  <c r="EN180" i="1"/>
  <c r="EN181" i="1" s="1"/>
  <c r="EN117" i="1"/>
  <c r="HV180" i="1"/>
  <c r="HV181" i="1" s="1"/>
  <c r="HV117" i="1"/>
  <c r="HW180" i="1"/>
  <c r="HW182" i="1" s="1"/>
  <c r="HW117" i="1"/>
  <c r="EU180" i="1"/>
  <c r="EU181" i="1" s="1"/>
  <c r="EU117" i="1"/>
  <c r="FL180" i="1"/>
  <c r="FL182" i="1" s="1"/>
  <c r="FL117" i="1"/>
  <c r="FX180" i="1"/>
  <c r="FX181" i="1" s="1"/>
  <c r="FX117" i="1"/>
  <c r="MZ118" i="1"/>
  <c r="MZ119" i="1"/>
  <c r="MZ120" i="1"/>
  <c r="MZ121" i="1"/>
  <c r="MZ122" i="1"/>
  <c r="EC118" i="1"/>
  <c r="EC119" i="1"/>
  <c r="EC120" i="1"/>
  <c r="EC121" i="1"/>
  <c r="EC122" i="1"/>
  <c r="HA180" i="1"/>
  <c r="HA184" i="1" s="1"/>
  <c r="HA117" i="1"/>
  <c r="GB180" i="1"/>
  <c r="GB181" i="1" s="1"/>
  <c r="GB117" i="1"/>
  <c r="FH180" i="1"/>
  <c r="FH181" i="1" s="1"/>
  <c r="FH117" i="1"/>
  <c r="FM180" i="1"/>
  <c r="FM183" i="1" s="1"/>
  <c r="FM117" i="1"/>
  <c r="EM180" i="1"/>
  <c r="EM182" i="1" s="1"/>
  <c r="EM117" i="1"/>
  <c r="FU180" i="1"/>
  <c r="FU182" i="1" s="1"/>
  <c r="FU117" i="1"/>
  <c r="FV180" i="1"/>
  <c r="FV182" i="1" s="1"/>
  <c r="FV117" i="1"/>
  <c r="GM180" i="1"/>
  <c r="GM183" i="1" s="1"/>
  <c r="GM117" i="1"/>
  <c r="GS180" i="1"/>
  <c r="GS182" i="1" s="1"/>
  <c r="GS117" i="1"/>
  <c r="DK118" i="1"/>
  <c r="DK119" i="1"/>
  <c r="DK120" i="1"/>
  <c r="DK121" i="1"/>
  <c r="DK122" i="1"/>
  <c r="DI118" i="1"/>
  <c r="DI119" i="1"/>
  <c r="DI120" i="1"/>
  <c r="DI121" i="1"/>
  <c r="DI122" i="1"/>
  <c r="JN118" i="1"/>
  <c r="JN119" i="1"/>
  <c r="JN120" i="1"/>
  <c r="JN121" i="1"/>
  <c r="JN122" i="1"/>
  <c r="EW180" i="1"/>
  <c r="EW181" i="1" s="1"/>
  <c r="EW117" i="1"/>
  <c r="GC180" i="1"/>
  <c r="GC184" i="1" s="1"/>
  <c r="GC117" i="1"/>
  <c r="HC180" i="1"/>
  <c r="HC184" i="1" s="1"/>
  <c r="HC117" i="1"/>
  <c r="FD180" i="1"/>
  <c r="FD184" i="1" s="1"/>
  <c r="FD117" i="1"/>
  <c r="GI180" i="1"/>
  <c r="GI181" i="1" s="1"/>
  <c r="GI117" i="1"/>
  <c r="HG180" i="1"/>
  <c r="HG184" i="1" s="1"/>
  <c r="HG117" i="1"/>
  <c r="GJ180" i="1"/>
  <c r="GJ183" i="1" s="1"/>
  <c r="GJ117" i="1"/>
  <c r="HL180" i="1"/>
  <c r="HL181" i="1" s="1"/>
  <c r="HL117" i="1"/>
  <c r="EO180" i="1"/>
  <c r="EO184" i="1" s="1"/>
  <c r="EO117" i="1"/>
  <c r="GN180" i="1"/>
  <c r="GN184" i="1" s="1"/>
  <c r="GN117" i="1"/>
  <c r="FS180" i="1"/>
  <c r="FS182" i="1" s="1"/>
  <c r="FS117" i="1"/>
  <c r="GP180" i="1"/>
  <c r="GP181" i="1" s="1"/>
  <c r="GP117" i="1"/>
  <c r="IC180" i="1"/>
  <c r="IC181" i="1" s="1"/>
  <c r="IC117" i="1"/>
  <c r="FP180" i="1"/>
  <c r="FP181" i="1" s="1"/>
  <c r="FP117" i="1"/>
  <c r="FO180" i="1"/>
  <c r="FO184" i="1" s="1"/>
  <c r="FO117" i="1"/>
  <c r="IZ118" i="1"/>
  <c r="IZ119" i="1"/>
  <c r="IZ120" i="1"/>
  <c r="IZ121" i="1"/>
  <c r="IZ122" i="1"/>
  <c r="JL118" i="1"/>
  <c r="JL119" i="1"/>
  <c r="JL120" i="1"/>
  <c r="JL121" i="1"/>
  <c r="JL122" i="1"/>
  <c r="DE181" i="1"/>
  <c r="DE182" i="1"/>
  <c r="DE183" i="1"/>
  <c r="DE184" i="1"/>
  <c r="DE185" i="1"/>
  <c r="CL181" i="1"/>
  <c r="CL182" i="1"/>
  <c r="CL183" i="1"/>
  <c r="CL184" i="1"/>
  <c r="DH181" i="1"/>
  <c r="DH182" i="1"/>
  <c r="DH183" i="1"/>
  <c r="DH184" i="1"/>
  <c r="DH185" i="1"/>
  <c r="MP181" i="1"/>
  <c r="MP182" i="1"/>
  <c r="MP183" i="1"/>
  <c r="MP184" i="1"/>
  <c r="MP185" i="1"/>
  <c r="DB181" i="1"/>
  <c r="DB182" i="1"/>
  <c r="DB183" i="1"/>
  <c r="DB184" i="1"/>
  <c r="DB185" i="1"/>
  <c r="DO182" i="1"/>
  <c r="DU182" i="1" s="1"/>
  <c r="DO183" i="1"/>
  <c r="DU183" i="1" s="1"/>
  <c r="DO184" i="1"/>
  <c r="DU184" i="1" s="1"/>
  <c r="DO185" i="1"/>
  <c r="CZ181" i="1"/>
  <c r="CZ182" i="1"/>
  <c r="CZ183" i="1"/>
  <c r="CZ184" i="1"/>
  <c r="CZ185" i="1"/>
  <c r="IV181" i="1"/>
  <c r="IV182" i="1"/>
  <c r="IV183" i="1"/>
  <c r="IV184" i="1"/>
  <c r="IV185" i="1"/>
  <c r="DJ181" i="1"/>
  <c r="DJ182" i="1"/>
  <c r="DJ183" i="1"/>
  <c r="DJ184" i="1"/>
  <c r="DJ185" i="1"/>
  <c r="DD181" i="1"/>
  <c r="DD182" i="1"/>
  <c r="DD183" i="1"/>
  <c r="DD184" i="1"/>
  <c r="DD185" i="1"/>
  <c r="JB181" i="1"/>
  <c r="JB182" i="1"/>
  <c r="JB183" i="1"/>
  <c r="JB184" i="1"/>
  <c r="JB185" i="1"/>
  <c r="DY181" i="1"/>
  <c r="DY182" i="1"/>
  <c r="DY183" i="1"/>
  <c r="DY184" i="1"/>
  <c r="DY185" i="1"/>
  <c r="JM181" i="1"/>
  <c r="JM182" i="1"/>
  <c r="JM183" i="1"/>
  <c r="JM184" i="1"/>
  <c r="JM185" i="1"/>
  <c r="DG181" i="1"/>
  <c r="DG182" i="1"/>
  <c r="DG183" i="1"/>
  <c r="DG184" i="1"/>
  <c r="DG185" i="1"/>
  <c r="DK181" i="1"/>
  <c r="DK182" i="1"/>
  <c r="DK183" i="1"/>
  <c r="DK184" i="1"/>
  <c r="DK185" i="1"/>
  <c r="DL181" i="1"/>
  <c r="DL182" i="1"/>
  <c r="DL183" i="1"/>
  <c r="DL184" i="1"/>
  <c r="DL185" i="1"/>
  <c r="IK181" i="1"/>
  <c r="IK182" i="1"/>
  <c r="IK183" i="1"/>
  <c r="IK184" i="1"/>
  <c r="IK185" i="1"/>
  <c r="JC181" i="1"/>
  <c r="JC182" i="1"/>
  <c r="JC183" i="1"/>
  <c r="JC184" i="1"/>
  <c r="JC185" i="1"/>
  <c r="IX181" i="1"/>
  <c r="IX182" i="1"/>
  <c r="IX183" i="1"/>
  <c r="IX184" i="1"/>
  <c r="IX185" i="1"/>
  <c r="DZ181" i="1"/>
  <c r="DZ182" i="1"/>
  <c r="DZ183" i="1"/>
  <c r="DZ184" i="1"/>
  <c r="DZ185" i="1"/>
  <c r="IY181" i="1"/>
  <c r="IY182" i="1"/>
  <c r="IY183" i="1"/>
  <c r="IY184" i="1"/>
  <c r="IY185" i="1"/>
  <c r="DF181" i="1"/>
  <c r="DF182" i="1"/>
  <c r="DF183" i="1"/>
  <c r="DF184" i="1"/>
  <c r="DF185" i="1"/>
  <c r="EC181" i="1"/>
  <c r="EC182" i="1"/>
  <c r="EC183" i="1"/>
  <c r="EC184" i="1"/>
  <c r="EC185" i="1"/>
  <c r="BD181" i="1"/>
  <c r="BD182" i="1"/>
  <c r="BD183" i="1"/>
  <c r="BD184" i="1"/>
  <c r="BD185" i="1"/>
  <c r="IU181" i="1"/>
  <c r="IU182" i="1"/>
  <c r="IU183" i="1"/>
  <c r="IU184" i="1"/>
  <c r="IU185" i="1"/>
  <c r="JL181" i="1"/>
  <c r="JL182" i="1"/>
  <c r="JL183" i="1"/>
  <c r="JL184" i="1"/>
  <c r="JL185" i="1"/>
  <c r="EB181" i="1"/>
  <c r="EB182" i="1"/>
  <c r="EB183" i="1"/>
  <c r="EB184" i="1"/>
  <c r="EB185" i="1"/>
  <c r="JA181" i="1"/>
  <c r="JA182" i="1"/>
  <c r="JA183" i="1"/>
  <c r="JA184" i="1"/>
  <c r="JA185" i="1"/>
  <c r="DC181" i="1"/>
  <c r="DC182" i="1"/>
  <c r="DC183" i="1"/>
  <c r="DC184" i="1"/>
  <c r="DC185" i="1"/>
  <c r="LW181" i="1"/>
  <c r="LW182" i="1"/>
  <c r="LW183" i="1"/>
  <c r="LW184" i="1"/>
  <c r="LW185" i="1"/>
  <c r="IW181" i="1"/>
  <c r="IW182" i="1"/>
  <c r="IW183" i="1"/>
  <c r="IW184" i="1"/>
  <c r="IW185" i="1"/>
  <c r="LV181" i="1"/>
  <c r="LV182" i="1"/>
  <c r="LV183" i="1"/>
  <c r="LV184" i="1"/>
  <c r="LV185" i="1"/>
  <c r="JN181" i="1"/>
  <c r="JN182" i="1"/>
  <c r="JN183" i="1"/>
  <c r="JN184" i="1"/>
  <c r="JN185" i="1"/>
  <c r="EI176" i="1"/>
  <c r="EI185" i="1"/>
  <c r="DA181" i="1"/>
  <c r="DA182" i="1"/>
  <c r="DA183" i="1"/>
  <c r="DA184" i="1"/>
  <c r="DA185" i="1"/>
  <c r="JF181" i="1"/>
  <c r="JF182" i="1"/>
  <c r="JF183" i="1"/>
  <c r="JF184" i="1"/>
  <c r="JF185" i="1"/>
  <c r="EA181" i="1"/>
  <c r="EA182" i="1"/>
  <c r="EA183" i="1"/>
  <c r="EA184" i="1"/>
  <c r="EA185" i="1"/>
  <c r="IZ181" i="1"/>
  <c r="IZ182" i="1"/>
  <c r="IZ183" i="1"/>
  <c r="IZ184" i="1"/>
  <c r="IZ185" i="1"/>
  <c r="MZ181" i="1"/>
  <c r="MZ182" i="1"/>
  <c r="MZ183" i="1"/>
  <c r="MZ184" i="1"/>
  <c r="MZ185" i="1"/>
  <c r="LX181" i="1"/>
  <c r="LX182" i="1"/>
  <c r="LX183" i="1"/>
  <c r="LX184" i="1"/>
  <c r="LX185" i="1"/>
  <c r="DX181" i="1"/>
  <c r="DX182" i="1"/>
  <c r="DX183" i="1"/>
  <c r="DX184" i="1"/>
  <c r="DX185" i="1"/>
  <c r="DI181" i="1"/>
  <c r="DI182" i="1"/>
  <c r="DI183" i="1"/>
  <c r="DI184" i="1"/>
  <c r="DI185" i="1"/>
  <c r="MO181" i="1"/>
  <c r="MO182" i="1"/>
  <c r="MO183" i="1"/>
  <c r="MO184" i="1"/>
  <c r="MO185" i="1"/>
  <c r="LU181" i="1"/>
  <c r="LU182" i="1"/>
  <c r="LU183" i="1"/>
  <c r="LU184" i="1"/>
  <c r="LU185" i="1"/>
  <c r="CM181" i="1"/>
  <c r="CM182" i="1"/>
  <c r="CM183" i="1"/>
  <c r="CM184" i="1"/>
  <c r="GC63" i="1"/>
  <c r="GC64" i="1" s="1"/>
  <c r="GC171" i="1"/>
  <c r="GV63" i="1"/>
  <c r="GV65" i="1" s="1"/>
  <c r="GV171" i="1"/>
  <c r="EQ63" i="1"/>
  <c r="EQ64" i="1" s="1"/>
  <c r="EQ171" i="1"/>
  <c r="HR63" i="1"/>
  <c r="HR66" i="1" s="1"/>
  <c r="HR171" i="1"/>
  <c r="ER63" i="1"/>
  <c r="ER67" i="1" s="1"/>
  <c r="ER171" i="1"/>
  <c r="FT63" i="1"/>
  <c r="FT64" i="1" s="1"/>
  <c r="FT171" i="1"/>
  <c r="EM63" i="1"/>
  <c r="EM65" i="1" s="1"/>
  <c r="EM171" i="1"/>
  <c r="FV63" i="1"/>
  <c r="FV66" i="1" s="1"/>
  <c r="FV171" i="1"/>
  <c r="EW63" i="1"/>
  <c r="EW67" i="1" s="1"/>
  <c r="EW171" i="1"/>
  <c r="FC63" i="1"/>
  <c r="FC66" i="1" s="1"/>
  <c r="FC171" i="1"/>
  <c r="HL63" i="1"/>
  <c r="HL64" i="1" s="1"/>
  <c r="HL171" i="1"/>
  <c r="GP63" i="1"/>
  <c r="GP64" i="1" s="1"/>
  <c r="GP171" i="1"/>
  <c r="FO63" i="1"/>
  <c r="FO66" i="1" s="1"/>
  <c r="FO171" i="1"/>
  <c r="HX63" i="1"/>
  <c r="HX65" i="1" s="1"/>
  <c r="HX171" i="1"/>
  <c r="EY63" i="1"/>
  <c r="EY65" i="1" s="1"/>
  <c r="EY171" i="1"/>
  <c r="EZ63" i="1"/>
  <c r="EZ64" i="1" s="1"/>
  <c r="EZ171" i="1"/>
  <c r="FD63" i="1"/>
  <c r="FD67" i="1" s="1"/>
  <c r="FD171" i="1"/>
  <c r="EO63" i="1"/>
  <c r="EO66" i="1" s="1"/>
  <c r="EO171" i="1"/>
  <c r="FS63" i="1"/>
  <c r="FS67" i="1" s="1"/>
  <c r="FS171" i="1"/>
  <c r="FA63" i="1"/>
  <c r="FA66" i="1" s="1"/>
  <c r="FA171" i="1"/>
  <c r="HJ63" i="1"/>
  <c r="HJ64" i="1" s="1"/>
  <c r="HJ171" i="1"/>
  <c r="FK63" i="1"/>
  <c r="FK64" i="1" s="1"/>
  <c r="FK171" i="1"/>
  <c r="HP63" i="1"/>
  <c r="HP65" i="1" s="1"/>
  <c r="HP171" i="1"/>
  <c r="IA63" i="1"/>
  <c r="IA66" i="1" s="1"/>
  <c r="IA171" i="1"/>
  <c r="EK63" i="1"/>
  <c r="EK67" i="1" s="1"/>
  <c r="EK171" i="1"/>
  <c r="EV63" i="1"/>
  <c r="EV64" i="1" s="1"/>
  <c r="EV171" i="1"/>
  <c r="GU63" i="1"/>
  <c r="GU64" i="1" s="1"/>
  <c r="GU171" i="1"/>
  <c r="EL63" i="1"/>
  <c r="EL66" i="1" s="1"/>
  <c r="EL171" i="1"/>
  <c r="IB63" i="1"/>
  <c r="IB65" i="1" s="1"/>
  <c r="IB171" i="1"/>
  <c r="HO63" i="1"/>
  <c r="HO65" i="1" s="1"/>
  <c r="HO171" i="1"/>
  <c r="HS63" i="1"/>
  <c r="HS64" i="1" s="1"/>
  <c r="HS171" i="1"/>
  <c r="JN172" i="1"/>
  <c r="JN173" i="1"/>
  <c r="JN174" i="1"/>
  <c r="JN175" i="1"/>
  <c r="JN176" i="1"/>
  <c r="GJ63" i="1"/>
  <c r="GJ64" i="1" s="1"/>
  <c r="GJ171" i="1"/>
  <c r="GA63" i="1"/>
  <c r="GA65" i="1" s="1"/>
  <c r="GA171" i="1"/>
  <c r="GE63" i="1"/>
  <c r="GE66" i="1" s="1"/>
  <c r="GE171" i="1"/>
  <c r="HK63" i="1"/>
  <c r="HK64" i="1" s="1"/>
  <c r="HK171" i="1"/>
  <c r="GT63" i="1"/>
  <c r="GT64" i="1" s="1"/>
  <c r="GT171" i="1"/>
  <c r="HQ63" i="1"/>
  <c r="HQ65" i="1" s="1"/>
  <c r="HQ171" i="1"/>
  <c r="HZ63" i="1"/>
  <c r="HZ66" i="1" s="1"/>
  <c r="HZ171" i="1"/>
  <c r="FY63" i="1"/>
  <c r="FY64" i="1" s="1"/>
  <c r="FY171" i="1"/>
  <c r="FZ63" i="1"/>
  <c r="FZ66" i="1" s="1"/>
  <c r="FZ171" i="1"/>
  <c r="HB63" i="1"/>
  <c r="HB67" i="1" s="1"/>
  <c r="HB171" i="1"/>
  <c r="HD63" i="1"/>
  <c r="HD64" i="1" s="1"/>
  <c r="HD171" i="1"/>
  <c r="GH63" i="1"/>
  <c r="GH64" i="1" s="1"/>
  <c r="GH171" i="1"/>
  <c r="HE63" i="1"/>
  <c r="HE64" i="1" s="1"/>
  <c r="HE171" i="1"/>
  <c r="HF63" i="1"/>
  <c r="HF65" i="1" s="1"/>
  <c r="HF171" i="1"/>
  <c r="FE63" i="1"/>
  <c r="FE66" i="1" s="1"/>
  <c r="FE171" i="1"/>
  <c r="GG63" i="1"/>
  <c r="GG64" i="1" s="1"/>
  <c r="GG171" i="1"/>
  <c r="FJ63" i="1"/>
  <c r="FJ66" i="1" s="1"/>
  <c r="FJ171" i="1"/>
  <c r="GL63" i="1"/>
  <c r="GL66" i="1" s="1"/>
  <c r="GL171" i="1"/>
  <c r="EP63" i="1"/>
  <c r="EP66" i="1" s="1"/>
  <c r="EP171" i="1"/>
  <c r="FN63" i="1"/>
  <c r="FN65" i="1" s="1"/>
  <c r="FN171" i="1"/>
  <c r="EJ63" i="1"/>
  <c r="EJ64" i="1" s="1"/>
  <c r="EJ171" i="1"/>
  <c r="HT63" i="1"/>
  <c r="HT67" i="1" s="1"/>
  <c r="HT171" i="1"/>
  <c r="EH63" i="1"/>
  <c r="EH66" i="1" s="1"/>
  <c r="EH171" i="1"/>
  <c r="ES63" i="1"/>
  <c r="ES64" i="1" s="1"/>
  <c r="ES171" i="1"/>
  <c r="GY63" i="1"/>
  <c r="GY64" i="1" s="1"/>
  <c r="GY171" i="1"/>
  <c r="FM63" i="1"/>
  <c r="FM64" i="1" s="1"/>
  <c r="FM171" i="1"/>
  <c r="FU63" i="1"/>
  <c r="FU66" i="1" s="1"/>
  <c r="FU171" i="1"/>
  <c r="GM63" i="1"/>
  <c r="GM67" i="1" s="1"/>
  <c r="GM171" i="1"/>
  <c r="HC63" i="1"/>
  <c r="HC66" i="1" s="1"/>
  <c r="HC171" i="1"/>
  <c r="HG63" i="1"/>
  <c r="HG67" i="1" s="1"/>
  <c r="HG171" i="1"/>
  <c r="GN63" i="1"/>
  <c r="GN64" i="1" s="1"/>
  <c r="GN171" i="1"/>
  <c r="FP63" i="1"/>
  <c r="FP65" i="1" s="1"/>
  <c r="FP171" i="1"/>
  <c r="EX63" i="1"/>
  <c r="EX64" i="1" s="1"/>
  <c r="EX171" i="1"/>
  <c r="FG63" i="1"/>
  <c r="FG67" i="1" s="1"/>
  <c r="FG171" i="1"/>
  <c r="FF63" i="1"/>
  <c r="FF64" i="1" s="1"/>
  <c r="FF171" i="1"/>
  <c r="HN63" i="1"/>
  <c r="HN65" i="1" s="1"/>
  <c r="HN171" i="1"/>
  <c r="GW63" i="1"/>
  <c r="GW64" i="1" s="1"/>
  <c r="GW171" i="1"/>
  <c r="FW63" i="1"/>
  <c r="FW65" i="1" s="1"/>
  <c r="FW171" i="1"/>
  <c r="EI63" i="1"/>
  <c r="EI66" i="1" s="1"/>
  <c r="EI171" i="1"/>
  <c r="GQ63" i="1"/>
  <c r="GQ65" i="1" s="1"/>
  <c r="GQ171" i="1"/>
  <c r="ET63" i="1"/>
  <c r="ET64" i="1" s="1"/>
  <c r="ET171" i="1"/>
  <c r="FR63" i="1"/>
  <c r="FR67" i="1" s="1"/>
  <c r="FR171" i="1"/>
  <c r="GS63" i="1"/>
  <c r="GS64" i="1" s="1"/>
  <c r="GS171" i="1"/>
  <c r="GI63" i="1"/>
  <c r="GI65" i="1" s="1"/>
  <c r="GI171" i="1"/>
  <c r="IC63" i="1"/>
  <c r="IC66" i="1" s="1"/>
  <c r="IC171" i="1"/>
  <c r="EG63" i="1"/>
  <c r="EG64" i="1" s="1"/>
  <c r="EG171" i="1"/>
  <c r="GX63" i="1"/>
  <c r="GX64" i="1" s="1"/>
  <c r="GX171" i="1"/>
  <c r="GD63" i="1"/>
  <c r="GD64" i="1" s="1"/>
  <c r="GD171" i="1"/>
  <c r="GR63" i="1"/>
  <c r="GR64" i="1" s="1"/>
  <c r="GR171" i="1"/>
  <c r="II270" i="1"/>
  <c r="II171" i="1"/>
  <c r="HY63" i="1"/>
  <c r="HY64" i="1" s="1"/>
  <c r="HY171" i="1"/>
  <c r="ID63" i="1"/>
  <c r="ID64" i="1" s="1"/>
  <c r="ID171" i="1"/>
  <c r="GZ63" i="1"/>
  <c r="GZ64" i="1" s="1"/>
  <c r="GZ171" i="1"/>
  <c r="HA63" i="1"/>
  <c r="HA65" i="1" s="1"/>
  <c r="HA171" i="1"/>
  <c r="FB63" i="1"/>
  <c r="FB66" i="1" s="1"/>
  <c r="FB171" i="1"/>
  <c r="GB63" i="1"/>
  <c r="GB67" i="1" s="1"/>
  <c r="GB171" i="1"/>
  <c r="HI63" i="1"/>
  <c r="HI66" i="1" s="1"/>
  <c r="HI171" i="1"/>
  <c r="HH63" i="1"/>
  <c r="HH66" i="1" s="1"/>
  <c r="HH171" i="1"/>
  <c r="FH63" i="1"/>
  <c r="FH64" i="1" s="1"/>
  <c r="FH171" i="1"/>
  <c r="GF63" i="1"/>
  <c r="GF64" i="1" s="1"/>
  <c r="GF171" i="1"/>
  <c r="FI63" i="1"/>
  <c r="FI66" i="1" s="1"/>
  <c r="FI171" i="1"/>
  <c r="GK63" i="1"/>
  <c r="GK64" i="1" s="1"/>
  <c r="GK171" i="1"/>
  <c r="HM63" i="1"/>
  <c r="HM66" i="1" s="1"/>
  <c r="HM171" i="1"/>
  <c r="FQ63" i="1"/>
  <c r="FQ67" i="1" s="1"/>
  <c r="FQ171" i="1"/>
  <c r="GO63" i="1"/>
  <c r="GO66" i="1" s="1"/>
  <c r="GO171" i="1"/>
  <c r="HU63" i="1"/>
  <c r="HU64" i="1" s="1"/>
  <c r="HU171" i="1"/>
  <c r="EN63" i="1"/>
  <c r="EN66" i="1" s="1"/>
  <c r="EN171" i="1"/>
  <c r="HV63" i="1"/>
  <c r="HV64" i="1" s="1"/>
  <c r="HV171" i="1"/>
  <c r="HW63" i="1"/>
  <c r="HW64" i="1" s="1"/>
  <c r="HW171" i="1"/>
  <c r="EU63" i="1"/>
  <c r="EU64" i="1" s="1"/>
  <c r="EU171" i="1"/>
  <c r="FL63" i="1"/>
  <c r="FL66" i="1" s="1"/>
  <c r="FL171" i="1"/>
  <c r="FX63" i="1"/>
  <c r="FX67" i="1" s="1"/>
  <c r="FX171" i="1"/>
  <c r="DG172" i="1"/>
  <c r="DG173" i="1"/>
  <c r="DG174" i="1"/>
  <c r="DG175" i="1"/>
  <c r="DG176" i="1"/>
  <c r="MP42" i="1"/>
  <c r="KN236" i="1" a="1"/>
  <c r="KN236" i="1" s="1"/>
  <c r="KN232" i="1" a="1"/>
  <c r="KN232" i="1" s="1"/>
  <c r="EI310" i="1"/>
  <c r="EI301" i="1"/>
  <c r="EI299" i="1"/>
  <c r="EI303" i="1"/>
  <c r="EI305" i="1"/>
  <c r="EI302" i="1"/>
  <c r="EI306" i="1"/>
  <c r="EI304" i="1"/>
  <c r="EI296" i="1"/>
  <c r="EI300" i="1"/>
  <c r="EI307" i="1"/>
  <c r="EI298" i="1"/>
  <c r="EI294" i="1"/>
  <c r="EI295" i="1"/>
  <c r="EI297" i="1"/>
  <c r="EI313" i="1"/>
  <c r="EI308" i="1"/>
  <c r="EI309" i="1"/>
  <c r="EI311" i="1"/>
  <c r="EI312" i="1"/>
  <c r="EI291" i="1"/>
  <c r="EI293" i="1"/>
  <c r="EI292" i="1"/>
  <c r="EI290" i="1"/>
  <c r="EI285" i="1"/>
  <c r="EI289" i="1"/>
  <c r="KN270" i="1" a="1"/>
  <c r="KN270" i="1" s="1"/>
  <c r="EI270" i="1"/>
  <c r="EI271" i="1"/>
  <c r="EI272" i="1"/>
  <c r="EI273" i="1"/>
  <c r="KJ236" i="1"/>
  <c r="LJ236" i="1"/>
  <c r="II236" i="1"/>
  <c r="KI236" i="1"/>
  <c r="KH236" i="1"/>
  <c r="KK236" i="1"/>
  <c r="KM236" i="1"/>
  <c r="EI236" i="1"/>
  <c r="EI237" i="1"/>
  <c r="EI238" i="1"/>
  <c r="EI239" i="1"/>
  <c r="KG236" i="1"/>
  <c r="LI236" i="1"/>
  <c r="KL236" i="1"/>
  <c r="IB162" i="1"/>
  <c r="GN162" i="1"/>
  <c r="EZ162" i="1"/>
  <c r="EC163" i="1"/>
  <c r="EC164" i="1"/>
  <c r="EC165" i="1"/>
  <c r="EC166" i="1"/>
  <c r="EC167" i="1"/>
  <c r="GO162" i="1"/>
  <c r="JB163" i="1"/>
  <c r="JB164" i="1"/>
  <c r="JB165" i="1"/>
  <c r="JB166" i="1"/>
  <c r="JB167" i="1"/>
  <c r="FB162" i="1"/>
  <c r="HN162" i="1"/>
  <c r="EM162" i="1"/>
  <c r="GY162" i="1"/>
  <c r="DH163" i="1"/>
  <c r="DH164" i="1"/>
  <c r="DH165" i="1"/>
  <c r="DH166" i="1"/>
  <c r="DH167" i="1"/>
  <c r="FT162" i="1"/>
  <c r="EG162" i="1"/>
  <c r="GS162" i="1"/>
  <c r="MP163" i="1"/>
  <c r="MP164" i="1"/>
  <c r="MP165" i="1"/>
  <c r="MP166" i="1"/>
  <c r="MP167" i="1"/>
  <c r="FF162" i="1"/>
  <c r="HR162" i="1"/>
  <c r="DC163" i="1"/>
  <c r="DC164" i="1"/>
  <c r="DC165" i="1"/>
  <c r="DC166" i="1"/>
  <c r="DC167" i="1"/>
  <c r="FO162" i="1"/>
  <c r="IA162" i="1"/>
  <c r="MO163" i="1"/>
  <c r="MO164" i="1"/>
  <c r="MO165" i="1"/>
  <c r="MO166" i="1"/>
  <c r="MO167" i="1"/>
  <c r="IW154" i="1"/>
  <c r="IW155" i="1"/>
  <c r="IW156" i="1"/>
  <c r="IW157" i="1"/>
  <c r="IW158" i="1"/>
  <c r="JB154" i="1"/>
  <c r="JB155" i="1"/>
  <c r="JB156" i="1"/>
  <c r="JB157" i="1"/>
  <c r="JB158" i="1"/>
  <c r="HE153" i="1"/>
  <c r="EG153" i="1"/>
  <c r="GS153" i="1"/>
  <c r="MO154" i="1"/>
  <c r="MO155" i="1"/>
  <c r="MO156" i="1"/>
  <c r="MO157" i="1"/>
  <c r="MO158" i="1"/>
  <c r="EH153" i="1"/>
  <c r="GT153" i="1"/>
  <c r="JL154" i="1"/>
  <c r="JL155" i="1"/>
  <c r="JL156" i="1"/>
  <c r="JL157" i="1"/>
  <c r="JL158" i="1"/>
  <c r="DK154" i="1"/>
  <c r="DK155" i="1"/>
  <c r="DK156" i="1"/>
  <c r="DK157" i="1"/>
  <c r="DK158" i="1"/>
  <c r="FW153" i="1"/>
  <c r="DD154" i="1"/>
  <c r="DD155" i="1"/>
  <c r="DD156" i="1"/>
  <c r="DD157" i="1"/>
  <c r="DD158" i="1"/>
  <c r="FP153" i="1"/>
  <c r="IB153" i="1"/>
  <c r="FJ153" i="1"/>
  <c r="HV153" i="1"/>
  <c r="FK153" i="1"/>
  <c r="HW153" i="1"/>
  <c r="FH144" i="1"/>
  <c r="EZ144" i="1"/>
  <c r="CM145" i="1"/>
  <c r="CM146" i="1"/>
  <c r="CM147" i="1"/>
  <c r="CM148" i="1"/>
  <c r="JA145" i="1"/>
  <c r="JA146" i="1"/>
  <c r="JA147" i="1"/>
  <c r="JA148" i="1"/>
  <c r="JA149" i="1"/>
  <c r="HD144" i="1"/>
  <c r="HH144" i="1"/>
  <c r="FD144" i="1"/>
  <c r="ES144" i="1"/>
  <c r="HE144" i="1"/>
  <c r="ET144" i="1"/>
  <c r="HF144" i="1"/>
  <c r="EU144" i="1"/>
  <c r="HG144" i="1"/>
  <c r="EW144" i="1"/>
  <c r="HI144" i="1"/>
  <c r="EX144" i="1"/>
  <c r="HJ144" i="1"/>
  <c r="MP145" i="1"/>
  <c r="MP146" i="1"/>
  <c r="MP147" i="1"/>
  <c r="MP148" i="1"/>
  <c r="MP149" i="1"/>
  <c r="EI144" i="1"/>
  <c r="GU144" i="1"/>
  <c r="LV145" i="1"/>
  <c r="LV146" i="1"/>
  <c r="LV147" i="1"/>
  <c r="LV148" i="1"/>
  <c r="LV149" i="1"/>
  <c r="CL136" i="1"/>
  <c r="CL137" i="1"/>
  <c r="CL138" i="1"/>
  <c r="CL139" i="1"/>
  <c r="DC136" i="1"/>
  <c r="DC137" i="1"/>
  <c r="DC138" i="1"/>
  <c r="DC139" i="1"/>
  <c r="DC140" i="1"/>
  <c r="DE136" i="1"/>
  <c r="DE137" i="1"/>
  <c r="DE138" i="1"/>
  <c r="DE139" i="1"/>
  <c r="DE140" i="1"/>
  <c r="GU135" i="1"/>
  <c r="FK135" i="1"/>
  <c r="HW135" i="1"/>
  <c r="JC136" i="1"/>
  <c r="JC137" i="1"/>
  <c r="JC138" i="1"/>
  <c r="JC139" i="1"/>
  <c r="JC140" i="1"/>
  <c r="DX136" i="1"/>
  <c r="DX137" i="1"/>
  <c r="DX138" i="1"/>
  <c r="DX139" i="1"/>
  <c r="DX140" i="1"/>
  <c r="GJ135" i="1"/>
  <c r="DY136" i="1"/>
  <c r="DY137" i="1"/>
  <c r="DY138" i="1"/>
  <c r="DY139" i="1"/>
  <c r="DY140" i="1"/>
  <c r="GK135" i="1"/>
  <c r="JF136" i="1"/>
  <c r="JF137" i="1"/>
  <c r="JF138" i="1"/>
  <c r="JF139" i="1"/>
  <c r="JF140" i="1"/>
  <c r="DZ136" i="1"/>
  <c r="DZ137" i="1"/>
  <c r="DZ138" i="1"/>
  <c r="DZ139" i="1"/>
  <c r="DZ140" i="1"/>
  <c r="GL135" i="1"/>
  <c r="IY136" i="1"/>
  <c r="IY137" i="1"/>
  <c r="IY138" i="1"/>
  <c r="IY139" i="1"/>
  <c r="IY140" i="1"/>
  <c r="DL136" i="1"/>
  <c r="DL137" i="1"/>
  <c r="DL138" i="1"/>
  <c r="DL139" i="1"/>
  <c r="DL140" i="1"/>
  <c r="FX135" i="1"/>
  <c r="IK136" i="1"/>
  <c r="IK137" i="1"/>
  <c r="IK138" i="1"/>
  <c r="IK139" i="1"/>
  <c r="IK140" i="1"/>
  <c r="DD163" i="1"/>
  <c r="DD164" i="1"/>
  <c r="DD165" i="1"/>
  <c r="DD166" i="1"/>
  <c r="DD167" i="1"/>
  <c r="EJ162" i="1"/>
  <c r="HL162" i="1"/>
  <c r="EK162" i="1"/>
  <c r="GW162" i="1"/>
  <c r="LX163" i="1"/>
  <c r="LX164" i="1"/>
  <c r="LX165" i="1"/>
  <c r="LX166" i="1"/>
  <c r="LX167" i="1"/>
  <c r="FJ162" i="1"/>
  <c r="HV162" i="1"/>
  <c r="EU162" i="1"/>
  <c r="HG162" i="1"/>
  <c r="GB162" i="1"/>
  <c r="IW163" i="1"/>
  <c r="IW164" i="1"/>
  <c r="IW165" i="1"/>
  <c r="IW166" i="1"/>
  <c r="IW167" i="1"/>
  <c r="BD163" i="1"/>
  <c r="BD164" i="1"/>
  <c r="BD165" i="1"/>
  <c r="BD166" i="1"/>
  <c r="BD167" i="1"/>
  <c r="EO162" i="1"/>
  <c r="HA162" i="1"/>
  <c r="DB163" i="1"/>
  <c r="DB164" i="1"/>
  <c r="DB165" i="1"/>
  <c r="DB166" i="1"/>
  <c r="DB167" i="1"/>
  <c r="FN162" i="1"/>
  <c r="HZ162" i="1"/>
  <c r="DK163" i="1"/>
  <c r="DK164" i="1"/>
  <c r="DK165" i="1"/>
  <c r="DK166" i="1"/>
  <c r="DK167" i="1"/>
  <c r="FW162" i="1"/>
  <c r="BD154" i="1"/>
  <c r="BD155" i="1"/>
  <c r="BD156" i="1"/>
  <c r="BD157" i="1"/>
  <c r="BD158" i="1"/>
  <c r="EO153" i="1"/>
  <c r="HA153" i="1"/>
  <c r="EP153" i="1"/>
  <c r="HB153" i="1"/>
  <c r="LU154" i="1"/>
  <c r="LU155" i="1"/>
  <c r="LU156" i="1"/>
  <c r="LU157" i="1"/>
  <c r="LU158" i="1"/>
  <c r="GE153" i="1"/>
  <c r="IZ154" i="1"/>
  <c r="IZ155" i="1"/>
  <c r="IZ156" i="1"/>
  <c r="IZ157" i="1"/>
  <c r="IZ158" i="1"/>
  <c r="DL154" i="1"/>
  <c r="DL155" i="1"/>
  <c r="DL156" i="1"/>
  <c r="DL157" i="1"/>
  <c r="DL158" i="1"/>
  <c r="FX153" i="1"/>
  <c r="IK154" i="1"/>
  <c r="IK155" i="1"/>
  <c r="IK156" i="1"/>
  <c r="IK157" i="1"/>
  <c r="IK158" i="1"/>
  <c r="DF154" i="1"/>
  <c r="DF155" i="1"/>
  <c r="DF156" i="1"/>
  <c r="DF157" i="1"/>
  <c r="DF158" i="1"/>
  <c r="FR153" i="1"/>
  <c r="ID153" i="1"/>
  <c r="DG154" i="1"/>
  <c r="DG155" i="1"/>
  <c r="DG156" i="1"/>
  <c r="DG157" i="1"/>
  <c r="DG158" i="1"/>
  <c r="FS153" i="1"/>
  <c r="GN144" i="1"/>
  <c r="DK145" i="1"/>
  <c r="DK146" i="1"/>
  <c r="DK147" i="1"/>
  <c r="DK148" i="1"/>
  <c r="DK149" i="1"/>
  <c r="JN145" i="1"/>
  <c r="JN146" i="1"/>
  <c r="JN147" i="1"/>
  <c r="JN148" i="1"/>
  <c r="JN149" i="1"/>
  <c r="GJ144" i="1"/>
  <c r="FA144" i="1"/>
  <c r="HM144" i="1"/>
  <c r="FB144" i="1"/>
  <c r="HN144" i="1"/>
  <c r="FC144" i="1"/>
  <c r="HO144" i="1"/>
  <c r="FE144" i="1"/>
  <c r="HQ144" i="1"/>
  <c r="FF144" i="1"/>
  <c r="HR144" i="1"/>
  <c r="EQ144" i="1"/>
  <c r="HC144" i="1"/>
  <c r="FR135" i="1"/>
  <c r="EL135" i="1"/>
  <c r="EC136" i="1"/>
  <c r="EC137" i="1"/>
  <c r="EC138" i="1"/>
  <c r="EC139" i="1"/>
  <c r="EC140" i="1"/>
  <c r="EA136" i="1"/>
  <c r="EA137" i="1"/>
  <c r="EA138" i="1"/>
  <c r="EA139" i="1"/>
  <c r="EA140" i="1"/>
  <c r="FW135" i="1"/>
  <c r="HS135" i="1"/>
  <c r="DG136" i="1"/>
  <c r="DG137" i="1"/>
  <c r="DG138" i="1"/>
  <c r="DG139" i="1"/>
  <c r="DG140" i="1"/>
  <c r="FS135" i="1"/>
  <c r="JQ136" i="1"/>
  <c r="JQ137" i="1"/>
  <c r="JQ138" i="1"/>
  <c r="JQ139" i="1"/>
  <c r="JQ140" i="1"/>
  <c r="GR135" i="1"/>
  <c r="EG135" i="1"/>
  <c r="GS135" i="1"/>
  <c r="MO136" i="1"/>
  <c r="MO137" i="1"/>
  <c r="MO138" i="1"/>
  <c r="MO139" i="1"/>
  <c r="MO140" i="1"/>
  <c r="EH135" i="1"/>
  <c r="GT135" i="1"/>
  <c r="JL136" i="1"/>
  <c r="JL137" i="1"/>
  <c r="JL138" i="1"/>
  <c r="JL139" i="1"/>
  <c r="JL140" i="1"/>
  <c r="GF135" i="1"/>
  <c r="DL163" i="1"/>
  <c r="DL164" i="1"/>
  <c r="DL165" i="1"/>
  <c r="DL166" i="1"/>
  <c r="DL167" i="1"/>
  <c r="GV162" i="1"/>
  <c r="ES162" i="1"/>
  <c r="HE162" i="1"/>
  <c r="DF163" i="1"/>
  <c r="DF164" i="1"/>
  <c r="DF165" i="1"/>
  <c r="DF166" i="1"/>
  <c r="DF167" i="1"/>
  <c r="FR162" i="1"/>
  <c r="ID162" i="1"/>
  <c r="FC162" i="1"/>
  <c r="HO162" i="1"/>
  <c r="DX163" i="1"/>
  <c r="DX164" i="1"/>
  <c r="DX165" i="1"/>
  <c r="DX166" i="1"/>
  <c r="DX167" i="1"/>
  <c r="GJ162" i="1"/>
  <c r="EW162" i="1"/>
  <c r="HI162" i="1"/>
  <c r="DJ163" i="1"/>
  <c r="DJ164" i="1"/>
  <c r="DJ165" i="1"/>
  <c r="DJ166" i="1"/>
  <c r="DJ167" i="1"/>
  <c r="FV162" i="1"/>
  <c r="II162" i="1"/>
  <c r="GE162" i="1"/>
  <c r="IZ163" i="1"/>
  <c r="IZ164" i="1"/>
  <c r="IZ165" i="1"/>
  <c r="IZ166" i="1"/>
  <c r="IZ167" i="1"/>
  <c r="EC154" i="1"/>
  <c r="EC155" i="1"/>
  <c r="EC156" i="1"/>
  <c r="EC157" i="1"/>
  <c r="EC158" i="1"/>
  <c r="CZ154" i="1"/>
  <c r="CZ155" i="1"/>
  <c r="CZ156" i="1"/>
  <c r="CZ157" i="1"/>
  <c r="CZ158" i="1"/>
  <c r="DX154" i="1"/>
  <c r="DX155" i="1"/>
  <c r="DX156" i="1"/>
  <c r="DX157" i="1"/>
  <c r="DX158" i="1"/>
  <c r="EW153" i="1"/>
  <c r="HI153" i="1"/>
  <c r="EX153" i="1"/>
  <c r="HJ153" i="1"/>
  <c r="MP154" i="1"/>
  <c r="MP155" i="1"/>
  <c r="MP156" i="1"/>
  <c r="MP157" i="1"/>
  <c r="MP158" i="1"/>
  <c r="EA154" i="1"/>
  <c r="EA155" i="1"/>
  <c r="EA156" i="1"/>
  <c r="EA157" i="1"/>
  <c r="EA158" i="1"/>
  <c r="GM153" i="1"/>
  <c r="JM154" i="1"/>
  <c r="JM155" i="1"/>
  <c r="JM156" i="1"/>
  <c r="JM157" i="1"/>
  <c r="JM158" i="1"/>
  <c r="GF153" i="1"/>
  <c r="FZ153" i="1"/>
  <c r="DO155" i="1"/>
  <c r="DU155" i="1" s="1"/>
  <c r="DO156" i="1"/>
  <c r="DU156" i="1" s="1"/>
  <c r="DO157" i="1"/>
  <c r="DU157" i="1" s="1"/>
  <c r="DO158" i="1"/>
  <c r="GA153" i="1"/>
  <c r="IV154" i="1"/>
  <c r="IV155" i="1"/>
  <c r="IV156" i="1"/>
  <c r="IV157" i="1"/>
  <c r="IV158" i="1"/>
  <c r="MZ145" i="1"/>
  <c r="MZ146" i="1"/>
  <c r="MZ147" i="1"/>
  <c r="MZ148" i="1"/>
  <c r="MZ149" i="1"/>
  <c r="GF144" i="1"/>
  <c r="DL145" i="1"/>
  <c r="DL146" i="1"/>
  <c r="DL147" i="1"/>
  <c r="DL148" i="1"/>
  <c r="DL149" i="1"/>
  <c r="HP144" i="1"/>
  <c r="FI144" i="1"/>
  <c r="HU144" i="1"/>
  <c r="FJ144" i="1"/>
  <c r="HV144" i="1"/>
  <c r="FK144" i="1"/>
  <c r="HW144" i="1"/>
  <c r="DA145" i="1"/>
  <c r="DA146" i="1"/>
  <c r="DA147" i="1"/>
  <c r="DA148" i="1"/>
  <c r="DA149" i="1"/>
  <c r="FM144" i="1"/>
  <c r="HY144" i="1"/>
  <c r="DB145" i="1"/>
  <c r="DB146" i="1"/>
  <c r="DB147" i="1"/>
  <c r="DB148" i="1"/>
  <c r="DB149" i="1"/>
  <c r="FN144" i="1"/>
  <c r="HZ144" i="1"/>
  <c r="EY144" i="1"/>
  <c r="HK144" i="1"/>
  <c r="FI135" i="1"/>
  <c r="HM135" i="1"/>
  <c r="EQ135" i="1"/>
  <c r="ES135" i="1"/>
  <c r="ET135" i="1"/>
  <c r="DF136" i="1"/>
  <c r="DF137" i="1"/>
  <c r="DF138" i="1"/>
  <c r="DF139" i="1"/>
  <c r="DF140" i="1"/>
  <c r="HN135" i="1"/>
  <c r="DO137" i="1"/>
  <c r="DU137" i="1" s="1"/>
  <c r="DO138" i="1"/>
  <c r="DU138" i="1" s="1"/>
  <c r="DO139" i="1"/>
  <c r="DU139" i="1" s="1"/>
  <c r="DO140" i="1"/>
  <c r="GA135" i="1"/>
  <c r="IV136" i="1"/>
  <c r="IV137" i="1"/>
  <c r="IV138" i="1"/>
  <c r="IV139" i="1"/>
  <c r="IV140" i="1"/>
  <c r="EN135" i="1"/>
  <c r="GZ135" i="1"/>
  <c r="BD136" i="1"/>
  <c r="BD137" i="1"/>
  <c r="BD138" i="1"/>
  <c r="BD139" i="1"/>
  <c r="BD140" i="1"/>
  <c r="EO135" i="1"/>
  <c r="HA135" i="1"/>
  <c r="EP135" i="1"/>
  <c r="HB135" i="1"/>
  <c r="LU136" i="1"/>
  <c r="LU137" i="1"/>
  <c r="LU138" i="1"/>
  <c r="LU139" i="1"/>
  <c r="LU140" i="1"/>
  <c r="EB136" i="1"/>
  <c r="EB137" i="1"/>
  <c r="EB138" i="1"/>
  <c r="EB139" i="1"/>
  <c r="EB140" i="1"/>
  <c r="GN135" i="1"/>
  <c r="JA136" i="1"/>
  <c r="JA137" i="1"/>
  <c r="JA138" i="1"/>
  <c r="JA139" i="1"/>
  <c r="JA140" i="1"/>
  <c r="JN163" i="1"/>
  <c r="JN164" i="1"/>
  <c r="JN165" i="1"/>
  <c r="JN166" i="1"/>
  <c r="JN167" i="1"/>
  <c r="ER162" i="1"/>
  <c r="FA162" i="1"/>
  <c r="HM162" i="1"/>
  <c r="FZ162" i="1"/>
  <c r="FK162" i="1"/>
  <c r="HW162" i="1"/>
  <c r="GR162" i="1"/>
  <c r="FE162" i="1"/>
  <c r="HQ162" i="1"/>
  <c r="GD162" i="1"/>
  <c r="EA163" i="1"/>
  <c r="EA164" i="1"/>
  <c r="EA165" i="1"/>
  <c r="EA166" i="1"/>
  <c r="EA167" i="1"/>
  <c r="GM162" i="1"/>
  <c r="JM163" i="1"/>
  <c r="JM164" i="1"/>
  <c r="JM165" i="1"/>
  <c r="JM166" i="1"/>
  <c r="JM167" i="1"/>
  <c r="FI153" i="1"/>
  <c r="DE154" i="1"/>
  <c r="DE155" i="1"/>
  <c r="DE156" i="1"/>
  <c r="DE157" i="1"/>
  <c r="DE158" i="1"/>
  <c r="FD153" i="1"/>
  <c r="FE153" i="1"/>
  <c r="HQ153" i="1"/>
  <c r="FF153" i="1"/>
  <c r="HR153" i="1"/>
  <c r="EI153" i="1"/>
  <c r="GU153" i="1"/>
  <c r="LV154" i="1"/>
  <c r="LV155" i="1"/>
  <c r="LV156" i="1"/>
  <c r="LV157" i="1"/>
  <c r="LV158" i="1"/>
  <c r="EB154" i="1"/>
  <c r="EB155" i="1"/>
  <c r="EB156" i="1"/>
  <c r="EB157" i="1"/>
  <c r="EB158" i="1"/>
  <c r="GN153" i="1"/>
  <c r="JA154" i="1"/>
  <c r="JA155" i="1"/>
  <c r="JA156" i="1"/>
  <c r="JA157" i="1"/>
  <c r="JA158" i="1"/>
  <c r="GH153" i="1"/>
  <c r="IU154" i="1"/>
  <c r="IU155" i="1"/>
  <c r="IU156" i="1"/>
  <c r="IU157" i="1"/>
  <c r="IU158" i="1"/>
  <c r="GI153" i="1"/>
  <c r="DH145" i="1"/>
  <c r="DH146" i="1"/>
  <c r="DH147" i="1"/>
  <c r="DH148" i="1"/>
  <c r="DH149" i="1"/>
  <c r="FL144" i="1"/>
  <c r="EJ144" i="1"/>
  <c r="IK145" i="1"/>
  <c r="IK146" i="1"/>
  <c r="IK147" i="1"/>
  <c r="IK148" i="1"/>
  <c r="IK149" i="1"/>
  <c r="DE145" i="1"/>
  <c r="DE146" i="1"/>
  <c r="DE147" i="1"/>
  <c r="DE148" i="1"/>
  <c r="DE149" i="1"/>
  <c r="FQ144" i="1"/>
  <c r="IC144" i="1"/>
  <c r="DF145" i="1"/>
  <c r="DF146" i="1"/>
  <c r="DF147" i="1"/>
  <c r="DF148" i="1"/>
  <c r="DF149" i="1"/>
  <c r="FR144" i="1"/>
  <c r="ID144" i="1"/>
  <c r="DG145" i="1"/>
  <c r="DG146" i="1"/>
  <c r="DG147" i="1"/>
  <c r="DG148" i="1"/>
  <c r="DG149" i="1"/>
  <c r="FS144" i="1"/>
  <c r="DI145" i="1"/>
  <c r="DI146" i="1"/>
  <c r="DI147" i="1"/>
  <c r="DI148" i="1"/>
  <c r="DI149" i="1"/>
  <c r="FU144" i="1"/>
  <c r="DJ145" i="1"/>
  <c r="DJ146" i="1"/>
  <c r="DJ147" i="1"/>
  <c r="DJ148" i="1"/>
  <c r="DJ149" i="1"/>
  <c r="FV144" i="1"/>
  <c r="II144" i="1"/>
  <c r="FG144" i="1"/>
  <c r="HS144" i="1"/>
  <c r="GE135" i="1"/>
  <c r="FJ135" i="1"/>
  <c r="EY135" i="1"/>
  <c r="FO135" i="1"/>
  <c r="FG135" i="1"/>
  <c r="FQ135" i="1"/>
  <c r="GI135" i="1"/>
  <c r="EV135" i="1"/>
  <c r="HH135" i="1"/>
  <c r="EW135" i="1"/>
  <c r="HI135" i="1"/>
  <c r="EX135" i="1"/>
  <c r="HJ135" i="1"/>
  <c r="MP136" i="1"/>
  <c r="MP137" i="1"/>
  <c r="MP138" i="1"/>
  <c r="MP139" i="1"/>
  <c r="MP140" i="1"/>
  <c r="EJ135" i="1"/>
  <c r="GV135" i="1"/>
  <c r="JN136" i="1"/>
  <c r="JN137" i="1"/>
  <c r="JN138" i="1"/>
  <c r="JN139" i="1"/>
  <c r="JN140" i="1"/>
  <c r="LW163" i="1"/>
  <c r="LW164" i="1"/>
  <c r="LW165" i="1"/>
  <c r="LW166" i="1"/>
  <c r="LW167" i="1"/>
  <c r="GF162" i="1"/>
  <c r="HD162" i="1"/>
  <c r="FI162" i="1"/>
  <c r="HU162" i="1"/>
  <c r="GH162" i="1"/>
  <c r="IU163" i="1"/>
  <c r="IU164" i="1"/>
  <c r="IU165" i="1"/>
  <c r="IU166" i="1"/>
  <c r="IU167" i="1"/>
  <c r="DG163" i="1"/>
  <c r="DG164" i="1"/>
  <c r="DG165" i="1"/>
  <c r="DG166" i="1"/>
  <c r="DG167" i="1"/>
  <c r="FS162" i="1"/>
  <c r="EN162" i="1"/>
  <c r="GZ162" i="1"/>
  <c r="DA163" i="1"/>
  <c r="DA164" i="1"/>
  <c r="DA165" i="1"/>
  <c r="DA166" i="1"/>
  <c r="DA167" i="1"/>
  <c r="FM162" i="1"/>
  <c r="HY162" i="1"/>
  <c r="DZ163" i="1"/>
  <c r="DZ164" i="1"/>
  <c r="DZ165" i="1"/>
  <c r="DZ166" i="1"/>
  <c r="DZ167" i="1"/>
  <c r="GL162" i="1"/>
  <c r="IY163" i="1"/>
  <c r="IY164" i="1"/>
  <c r="IY165" i="1"/>
  <c r="IY166" i="1"/>
  <c r="IY167" i="1"/>
  <c r="EI162" i="1"/>
  <c r="GU162" i="1"/>
  <c r="LV163" i="1"/>
  <c r="LV164" i="1"/>
  <c r="LV165" i="1"/>
  <c r="LV166" i="1"/>
  <c r="LV167" i="1"/>
  <c r="EV153" i="1"/>
  <c r="GO153" i="1"/>
  <c r="FL153" i="1"/>
  <c r="EK153" i="1"/>
  <c r="DH154" i="1"/>
  <c r="DH155" i="1"/>
  <c r="DH156" i="1"/>
  <c r="DH157" i="1"/>
  <c r="DH158" i="1"/>
  <c r="GJ153" i="1"/>
  <c r="DA154" i="1"/>
  <c r="DA155" i="1"/>
  <c r="DA156" i="1"/>
  <c r="DA157" i="1"/>
  <c r="DA158" i="1"/>
  <c r="FM153" i="1"/>
  <c r="HY153" i="1"/>
  <c r="DB154" i="1"/>
  <c r="DB155" i="1"/>
  <c r="DB156" i="1"/>
  <c r="DB157" i="1"/>
  <c r="DB158" i="1"/>
  <c r="FN153" i="1"/>
  <c r="HZ153" i="1"/>
  <c r="EQ153" i="1"/>
  <c r="HC153" i="1"/>
  <c r="EJ153" i="1"/>
  <c r="GV153" i="1"/>
  <c r="JN154" i="1"/>
  <c r="JN155" i="1"/>
  <c r="JN156" i="1"/>
  <c r="JN157" i="1"/>
  <c r="JN158" i="1"/>
  <c r="GP153" i="1"/>
  <c r="JC154" i="1"/>
  <c r="JC155" i="1"/>
  <c r="JC156" i="1"/>
  <c r="JC157" i="1"/>
  <c r="JC158" i="1"/>
  <c r="GQ153" i="1"/>
  <c r="JR155" i="1"/>
  <c r="HT144" i="1"/>
  <c r="GR144" i="1"/>
  <c r="FP144" i="1"/>
  <c r="CZ145" i="1"/>
  <c r="CZ146" i="1"/>
  <c r="CZ147" i="1"/>
  <c r="CZ148" i="1"/>
  <c r="CZ149" i="1"/>
  <c r="LW145" i="1"/>
  <c r="LW146" i="1"/>
  <c r="LW147" i="1"/>
  <c r="LW148" i="1"/>
  <c r="LW149" i="1"/>
  <c r="FY144" i="1"/>
  <c r="FZ144" i="1"/>
  <c r="DO146" i="1"/>
  <c r="DU146" i="1" s="1"/>
  <c r="DO147" i="1"/>
  <c r="DU147" i="1" s="1"/>
  <c r="DO148" i="1"/>
  <c r="DU148" i="1" s="1"/>
  <c r="DO149" i="1"/>
  <c r="GA144" i="1"/>
  <c r="IV145" i="1"/>
  <c r="IV146" i="1"/>
  <c r="IV147" i="1"/>
  <c r="IV148" i="1"/>
  <c r="IV149" i="1"/>
  <c r="GC144" i="1"/>
  <c r="IX145" i="1"/>
  <c r="IX146" i="1"/>
  <c r="IX147" i="1"/>
  <c r="IX148" i="1"/>
  <c r="IX149" i="1"/>
  <c r="GD144" i="1"/>
  <c r="FO144" i="1"/>
  <c r="IA144" i="1"/>
  <c r="EK135" i="1"/>
  <c r="GX135" i="1"/>
  <c r="GG135" i="1"/>
  <c r="GO135" i="1"/>
  <c r="GH135" i="1"/>
  <c r="GW135" i="1"/>
  <c r="GM135" i="1"/>
  <c r="DK136" i="1"/>
  <c r="DK137" i="1"/>
  <c r="DK138" i="1"/>
  <c r="DK139" i="1"/>
  <c r="DK140" i="1"/>
  <c r="ID135" i="1"/>
  <c r="GQ135" i="1"/>
  <c r="JR136" i="1"/>
  <c r="JR137" i="1"/>
  <c r="JR138" i="1"/>
  <c r="JR139" i="1"/>
  <c r="JR140" i="1"/>
  <c r="FD135" i="1"/>
  <c r="HP135" i="1"/>
  <c r="FE135" i="1"/>
  <c r="HQ135" i="1"/>
  <c r="FF135" i="1"/>
  <c r="HR135" i="1"/>
  <c r="ER135" i="1"/>
  <c r="HD135" i="1"/>
  <c r="LW136" i="1"/>
  <c r="LW137" i="1"/>
  <c r="LW138" i="1"/>
  <c r="LW139" i="1"/>
  <c r="LW140" i="1"/>
  <c r="FP162" i="1"/>
  <c r="IK163" i="1"/>
  <c r="IK164" i="1"/>
  <c r="IK165" i="1"/>
  <c r="IK166" i="1"/>
  <c r="IK167" i="1"/>
  <c r="FH162" i="1"/>
  <c r="DE163" i="1"/>
  <c r="DE164" i="1"/>
  <c r="DE165" i="1"/>
  <c r="DE166" i="1"/>
  <c r="DE167" i="1"/>
  <c r="FQ162" i="1"/>
  <c r="IC162" i="1"/>
  <c r="GP162" i="1"/>
  <c r="JC163" i="1"/>
  <c r="JC164" i="1"/>
  <c r="JC165" i="1"/>
  <c r="JC166" i="1"/>
  <c r="JC167" i="1"/>
  <c r="DO164" i="1"/>
  <c r="DU164" i="1" s="1"/>
  <c r="DO165" i="1"/>
  <c r="DU165" i="1" s="1"/>
  <c r="DO166" i="1"/>
  <c r="DU166" i="1" s="1"/>
  <c r="DO167" i="1"/>
  <c r="GA162" i="1"/>
  <c r="IV163" i="1"/>
  <c r="IV164" i="1"/>
  <c r="IV165" i="1"/>
  <c r="IV166" i="1"/>
  <c r="IV167" i="1"/>
  <c r="EV162" i="1"/>
  <c r="HH162" i="1"/>
  <c r="MZ163" i="1"/>
  <c r="MZ164" i="1"/>
  <c r="MZ165" i="1"/>
  <c r="MZ166" i="1"/>
  <c r="MZ167" i="1"/>
  <c r="DI163" i="1"/>
  <c r="DI164" i="1"/>
  <c r="DI165" i="1"/>
  <c r="DI166" i="1"/>
  <c r="DI167" i="1"/>
  <c r="FU162" i="1"/>
  <c r="EH162" i="1"/>
  <c r="GT162" i="1"/>
  <c r="JL163" i="1"/>
  <c r="JL164" i="1"/>
  <c r="JL165" i="1"/>
  <c r="JL166" i="1"/>
  <c r="JL167" i="1"/>
  <c r="EQ162" i="1"/>
  <c r="HC162" i="1"/>
  <c r="GB153" i="1"/>
  <c r="HU153" i="1"/>
  <c r="GR153" i="1"/>
  <c r="FQ153" i="1"/>
  <c r="EN153" i="1"/>
  <c r="FA153" i="1"/>
  <c r="HP153" i="1"/>
  <c r="DI154" i="1"/>
  <c r="DI155" i="1"/>
  <c r="DI156" i="1"/>
  <c r="DI157" i="1"/>
  <c r="DI158" i="1"/>
  <c r="FU153" i="1"/>
  <c r="DJ154" i="1"/>
  <c r="DJ155" i="1"/>
  <c r="DJ156" i="1"/>
  <c r="DJ157" i="1"/>
  <c r="DJ158" i="1"/>
  <c r="FV153" i="1"/>
  <c r="II153" i="1"/>
  <c r="CL154" i="1"/>
  <c r="CL155" i="1"/>
  <c r="CL156" i="1"/>
  <c r="CL157" i="1"/>
  <c r="EY153" i="1"/>
  <c r="HK153" i="1"/>
  <c r="ER153" i="1"/>
  <c r="HD153" i="1"/>
  <c r="LW154" i="1"/>
  <c r="LW155" i="1"/>
  <c r="LW156" i="1"/>
  <c r="LW157" i="1"/>
  <c r="LW158" i="1"/>
  <c r="EL153" i="1"/>
  <c r="GX153" i="1"/>
  <c r="JQ154" i="1"/>
  <c r="JQ155" i="1"/>
  <c r="JQ156" i="1"/>
  <c r="JQ157" i="1"/>
  <c r="JQ158" i="1"/>
  <c r="EM153" i="1"/>
  <c r="GY153" i="1"/>
  <c r="DX145" i="1"/>
  <c r="DX146" i="1"/>
  <c r="DX147" i="1"/>
  <c r="DX148" i="1"/>
  <c r="DX149" i="1"/>
  <c r="DC145" i="1"/>
  <c r="DC146" i="1"/>
  <c r="DC147" i="1"/>
  <c r="DC148" i="1"/>
  <c r="DC149" i="1"/>
  <c r="HX144" i="1"/>
  <c r="GV144" i="1"/>
  <c r="EN144" i="1"/>
  <c r="GG144" i="1"/>
  <c r="GH144" i="1"/>
  <c r="IU145" i="1"/>
  <c r="IU146" i="1"/>
  <c r="IU147" i="1"/>
  <c r="IU148" i="1"/>
  <c r="IU149" i="1"/>
  <c r="GI144" i="1"/>
  <c r="DY145" i="1"/>
  <c r="DY146" i="1"/>
  <c r="DY147" i="1"/>
  <c r="DY148" i="1"/>
  <c r="DY149" i="1"/>
  <c r="GK144" i="1"/>
  <c r="JF145" i="1"/>
  <c r="JF146" i="1"/>
  <c r="JF147" i="1"/>
  <c r="JF148" i="1"/>
  <c r="JF149" i="1"/>
  <c r="DZ145" i="1"/>
  <c r="DZ146" i="1"/>
  <c r="DZ147" i="1"/>
  <c r="DZ148" i="1"/>
  <c r="DZ149" i="1"/>
  <c r="GL144" i="1"/>
  <c r="IY145" i="1"/>
  <c r="IY146" i="1"/>
  <c r="IY147" i="1"/>
  <c r="IY148" i="1"/>
  <c r="IY149" i="1"/>
  <c r="FW144" i="1"/>
  <c r="HU135" i="1"/>
  <c r="IA135" i="1"/>
  <c r="FZ135" i="1"/>
  <c r="HC135" i="1"/>
  <c r="HE135" i="1"/>
  <c r="HK135" i="1"/>
  <c r="FA135" i="1"/>
  <c r="EI135" i="1"/>
  <c r="IU136" i="1"/>
  <c r="IU137" i="1"/>
  <c r="IU138" i="1"/>
  <c r="IU139" i="1"/>
  <c r="IU140" i="1"/>
  <c r="EM135" i="1"/>
  <c r="GY135" i="1"/>
  <c r="HF135" i="1"/>
  <c r="CZ136" i="1"/>
  <c r="CZ137" i="1"/>
  <c r="CZ138" i="1"/>
  <c r="CZ139" i="1"/>
  <c r="CZ140" i="1"/>
  <c r="FL135" i="1"/>
  <c r="HX135" i="1"/>
  <c r="DA136" i="1"/>
  <c r="DA137" i="1"/>
  <c r="DA138" i="1"/>
  <c r="DA139" i="1"/>
  <c r="DA140" i="1"/>
  <c r="FM135" i="1"/>
  <c r="HY135" i="1"/>
  <c r="DB136" i="1"/>
  <c r="DB137" i="1"/>
  <c r="DB138" i="1"/>
  <c r="DB139" i="1"/>
  <c r="DB140" i="1"/>
  <c r="FN135" i="1"/>
  <c r="HZ135" i="1"/>
  <c r="CM136" i="1"/>
  <c r="CM137" i="1"/>
  <c r="CM138" i="1"/>
  <c r="CM139" i="1"/>
  <c r="EZ135" i="1"/>
  <c r="HL135" i="1"/>
  <c r="FX162" i="1"/>
  <c r="HT162" i="1"/>
  <c r="FY162" i="1"/>
  <c r="EL162" i="1"/>
  <c r="GX162" i="1"/>
  <c r="JQ163" i="1"/>
  <c r="JQ164" i="1"/>
  <c r="JQ165" i="1"/>
  <c r="JQ166" i="1"/>
  <c r="JQ167" i="1"/>
  <c r="GI162" i="1"/>
  <c r="FD162" i="1"/>
  <c r="HP162" i="1"/>
  <c r="GC162" i="1"/>
  <c r="IX163" i="1"/>
  <c r="IX164" i="1"/>
  <c r="IX165" i="1"/>
  <c r="IX166" i="1"/>
  <c r="IX167" i="1"/>
  <c r="EP162" i="1"/>
  <c r="HB162" i="1"/>
  <c r="LU163" i="1"/>
  <c r="LU164" i="1"/>
  <c r="LU165" i="1"/>
  <c r="LU166" i="1"/>
  <c r="LU167" i="1"/>
  <c r="CL163" i="1"/>
  <c r="CL164" i="1"/>
  <c r="CL165" i="1"/>
  <c r="CL166" i="1"/>
  <c r="EY162" i="1"/>
  <c r="HK162" i="1"/>
  <c r="HH153" i="1"/>
  <c r="HX153" i="1"/>
  <c r="GW153" i="1"/>
  <c r="FT153" i="1"/>
  <c r="ES153" i="1"/>
  <c r="GG153" i="1"/>
  <c r="GC153" i="1"/>
  <c r="IX154" i="1"/>
  <c r="IX155" i="1"/>
  <c r="IX156" i="1"/>
  <c r="IX157" i="1"/>
  <c r="IX158" i="1"/>
  <c r="GD153" i="1"/>
  <c r="FG153" i="1"/>
  <c r="HS153" i="1"/>
  <c r="CM154" i="1"/>
  <c r="CM155" i="1"/>
  <c r="CM156" i="1"/>
  <c r="CM157" i="1"/>
  <c r="EZ153" i="1"/>
  <c r="HL153" i="1"/>
  <c r="ET153" i="1"/>
  <c r="HF153" i="1"/>
  <c r="EU153" i="1"/>
  <c r="HG153" i="1"/>
  <c r="EB145" i="1"/>
  <c r="EB146" i="1"/>
  <c r="EB147" i="1"/>
  <c r="EB148" i="1"/>
  <c r="EB149" i="1"/>
  <c r="HL144" i="1"/>
  <c r="IB144" i="1"/>
  <c r="FT144" i="1"/>
  <c r="ER144" i="1"/>
  <c r="EV144" i="1"/>
  <c r="DD145" i="1"/>
  <c r="DD146" i="1"/>
  <c r="DD147" i="1"/>
  <c r="DD148" i="1"/>
  <c r="DD149" i="1"/>
  <c r="EC145" i="1"/>
  <c r="EC146" i="1"/>
  <c r="EC147" i="1"/>
  <c r="EC148" i="1"/>
  <c r="EC149" i="1"/>
  <c r="GO144" i="1"/>
  <c r="JB145" i="1"/>
  <c r="JB146" i="1"/>
  <c r="JB147" i="1"/>
  <c r="JB148" i="1"/>
  <c r="JB149" i="1"/>
  <c r="GP144" i="1"/>
  <c r="JC145" i="1"/>
  <c r="JC146" i="1"/>
  <c r="JC147" i="1"/>
  <c r="JC148" i="1"/>
  <c r="JC149" i="1"/>
  <c r="GQ144" i="1"/>
  <c r="JR145" i="1"/>
  <c r="JR146" i="1"/>
  <c r="JR147" i="1"/>
  <c r="JR148" i="1"/>
  <c r="JR149" i="1"/>
  <c r="EG144" i="1"/>
  <c r="GS144" i="1"/>
  <c r="MO145" i="1"/>
  <c r="MO146" i="1"/>
  <c r="MO147" i="1"/>
  <c r="MO148" i="1"/>
  <c r="MO149" i="1"/>
  <c r="EH144" i="1"/>
  <c r="GT144" i="1"/>
  <c r="JL145" i="1"/>
  <c r="JL146" i="1"/>
  <c r="JL147" i="1"/>
  <c r="JL148" i="1"/>
  <c r="JL149" i="1"/>
  <c r="GE144" i="1"/>
  <c r="IZ145" i="1"/>
  <c r="IZ146" i="1"/>
  <c r="IZ147" i="1"/>
  <c r="IZ148" i="1"/>
  <c r="IZ149" i="1"/>
  <c r="IC135" i="1"/>
  <c r="JB136" i="1"/>
  <c r="JB137" i="1"/>
  <c r="JB138" i="1"/>
  <c r="JB139" i="1"/>
  <c r="JB140" i="1"/>
  <c r="JM136" i="1"/>
  <c r="JM137" i="1"/>
  <c r="JM138" i="1"/>
  <c r="JM139" i="1"/>
  <c r="JM140" i="1"/>
  <c r="GP135" i="1"/>
  <c r="FB135" i="1"/>
  <c r="EU135" i="1"/>
  <c r="HG135" i="1"/>
  <c r="HV135" i="1"/>
  <c r="DH136" i="1"/>
  <c r="DH137" i="1"/>
  <c r="DH138" i="1"/>
  <c r="DH139" i="1"/>
  <c r="DH140" i="1"/>
  <c r="FT135" i="1"/>
  <c r="DI136" i="1"/>
  <c r="DI137" i="1"/>
  <c r="DI138" i="1"/>
  <c r="DI139" i="1"/>
  <c r="DI140" i="1"/>
  <c r="FU135" i="1"/>
  <c r="DJ136" i="1"/>
  <c r="DJ137" i="1"/>
  <c r="DJ138" i="1"/>
  <c r="DJ139" i="1"/>
  <c r="DJ140" i="1"/>
  <c r="FV135" i="1"/>
  <c r="II135" i="1"/>
  <c r="FH135" i="1"/>
  <c r="HT135" i="1"/>
  <c r="MZ136" i="1"/>
  <c r="MZ137" i="1"/>
  <c r="MZ138" i="1"/>
  <c r="MZ139" i="1"/>
  <c r="MZ140" i="1"/>
  <c r="EI167" i="1"/>
  <c r="EI140" i="1"/>
  <c r="EI158" i="1"/>
  <c r="EI149" i="1"/>
  <c r="EB163" i="1"/>
  <c r="EB164" i="1"/>
  <c r="EB165" i="1"/>
  <c r="EB166" i="1"/>
  <c r="EB167" i="1"/>
  <c r="CM163" i="1"/>
  <c r="CM164" i="1"/>
  <c r="CM165" i="1"/>
  <c r="CM166" i="1"/>
  <c r="JA163" i="1"/>
  <c r="JA164" i="1"/>
  <c r="JA165" i="1"/>
  <c r="JA166" i="1"/>
  <c r="JA167" i="1"/>
  <c r="GG162" i="1"/>
  <c r="ET162" i="1"/>
  <c r="HF162" i="1"/>
  <c r="GQ162" i="1"/>
  <c r="JR163" i="1"/>
  <c r="JR164" i="1"/>
  <c r="JR165" i="1"/>
  <c r="JR166" i="1"/>
  <c r="JR167" i="1"/>
  <c r="CZ163" i="1"/>
  <c r="CZ164" i="1"/>
  <c r="CZ165" i="1"/>
  <c r="CZ166" i="1"/>
  <c r="CZ167" i="1"/>
  <c r="FL162" i="1"/>
  <c r="HX162" i="1"/>
  <c r="DY163" i="1"/>
  <c r="DY164" i="1"/>
  <c r="DY165" i="1"/>
  <c r="DY166" i="1"/>
  <c r="DY167" i="1"/>
  <c r="GK162" i="1"/>
  <c r="JF163" i="1"/>
  <c r="JF164" i="1"/>
  <c r="JF165" i="1"/>
  <c r="JF166" i="1"/>
  <c r="JF167" i="1"/>
  <c r="EX162" i="1"/>
  <c r="HJ162" i="1"/>
  <c r="FG162" i="1"/>
  <c r="HS162" i="1"/>
  <c r="LX154" i="1"/>
  <c r="LX155" i="1"/>
  <c r="LX156" i="1"/>
  <c r="LX157" i="1"/>
  <c r="LX158" i="1"/>
  <c r="IC153" i="1"/>
  <c r="GZ153" i="1"/>
  <c r="FY153" i="1"/>
  <c r="HM153" i="1"/>
  <c r="DY154" i="1"/>
  <c r="DY155" i="1"/>
  <c r="DY156" i="1"/>
  <c r="DY157" i="1"/>
  <c r="DY158" i="1"/>
  <c r="GK153" i="1"/>
  <c r="JF154" i="1"/>
  <c r="JF155" i="1"/>
  <c r="JF156" i="1"/>
  <c r="JF157" i="1"/>
  <c r="JF158" i="1"/>
  <c r="DZ154" i="1"/>
  <c r="DZ155" i="1"/>
  <c r="DZ156" i="1"/>
  <c r="DZ157" i="1"/>
  <c r="DZ158" i="1"/>
  <c r="GL153" i="1"/>
  <c r="IY154" i="1"/>
  <c r="IY155" i="1"/>
  <c r="IY156" i="1"/>
  <c r="IY157" i="1"/>
  <c r="IY158" i="1"/>
  <c r="DC154" i="1"/>
  <c r="DC155" i="1"/>
  <c r="DC156" i="1"/>
  <c r="DC157" i="1"/>
  <c r="DC158" i="1"/>
  <c r="FO153" i="1"/>
  <c r="IA153" i="1"/>
  <c r="FH153" i="1"/>
  <c r="HT153" i="1"/>
  <c r="MZ154" i="1"/>
  <c r="MZ155" i="1"/>
  <c r="MZ156" i="1"/>
  <c r="MZ157" i="1"/>
  <c r="MZ158" i="1"/>
  <c r="FB153" i="1"/>
  <c r="HN153" i="1"/>
  <c r="FC153" i="1"/>
  <c r="HO153" i="1"/>
  <c r="CL145" i="1"/>
  <c r="CL146" i="1"/>
  <c r="CL147" i="1"/>
  <c r="CL148" i="1"/>
  <c r="IW145" i="1"/>
  <c r="IW146" i="1"/>
  <c r="IW147" i="1"/>
  <c r="IW148" i="1"/>
  <c r="IW149" i="1"/>
  <c r="GZ144" i="1"/>
  <c r="FX144" i="1"/>
  <c r="GB144" i="1"/>
  <c r="EA145" i="1"/>
  <c r="EA146" i="1"/>
  <c r="EA147" i="1"/>
  <c r="EA148" i="1"/>
  <c r="EA149" i="1"/>
  <c r="EK144" i="1"/>
  <c r="GW144" i="1"/>
  <c r="LX145" i="1"/>
  <c r="LX146" i="1"/>
  <c r="LX147" i="1"/>
  <c r="LX148" i="1"/>
  <c r="LX149" i="1"/>
  <c r="EL144" i="1"/>
  <c r="GX144" i="1"/>
  <c r="JQ145" i="1"/>
  <c r="JQ146" i="1"/>
  <c r="JR156" i="1" s="1"/>
  <c r="JQ147" i="1"/>
  <c r="JQ148" i="1"/>
  <c r="JQ149" i="1"/>
  <c r="EM144" i="1"/>
  <c r="GY144" i="1"/>
  <c r="BD145" i="1"/>
  <c r="BD146" i="1"/>
  <c r="BD147" i="1"/>
  <c r="BD148" i="1"/>
  <c r="BD149" i="1"/>
  <c r="EO144" i="1"/>
  <c r="HA144" i="1"/>
  <c r="EP144" i="1"/>
  <c r="HB144" i="1"/>
  <c r="LU145" i="1"/>
  <c r="LU146" i="1"/>
  <c r="LU147" i="1"/>
  <c r="LU148" i="1"/>
  <c r="LU149" i="1"/>
  <c r="GM144" i="1"/>
  <c r="JM145" i="1"/>
  <c r="JM146" i="1"/>
  <c r="JM147" i="1"/>
  <c r="JM148" i="1"/>
  <c r="JM149" i="1"/>
  <c r="IZ136" i="1"/>
  <c r="IZ137" i="1"/>
  <c r="IZ138" i="1"/>
  <c r="IZ139" i="1"/>
  <c r="IZ140" i="1"/>
  <c r="LV136" i="1"/>
  <c r="LV137" i="1"/>
  <c r="LV138" i="1"/>
  <c r="LV139" i="1"/>
  <c r="LV140" i="1"/>
  <c r="LX136" i="1"/>
  <c r="LX137" i="1"/>
  <c r="LX138" i="1"/>
  <c r="LX139" i="1"/>
  <c r="LX140" i="1"/>
  <c r="FY135" i="1"/>
  <c r="FC135" i="1"/>
  <c r="HO135" i="1"/>
  <c r="GB135" i="1"/>
  <c r="IW136" i="1"/>
  <c r="IW137" i="1"/>
  <c r="IW138" i="1"/>
  <c r="IW139" i="1"/>
  <c r="IW140" i="1"/>
  <c r="GC135" i="1"/>
  <c r="IX136" i="1"/>
  <c r="IX137" i="1"/>
  <c r="IX138" i="1"/>
  <c r="IX139" i="1"/>
  <c r="IX140" i="1"/>
  <c r="GD135" i="1"/>
  <c r="DD136" i="1"/>
  <c r="DD137" i="1"/>
  <c r="DD138" i="1"/>
  <c r="DD139" i="1"/>
  <c r="DD140" i="1"/>
  <c r="FP135" i="1"/>
  <c r="IB135" i="1"/>
  <c r="EI283" i="1"/>
  <c r="EI282" i="1"/>
  <c r="EI284" i="1"/>
  <c r="EI281" i="1"/>
  <c r="IK53" i="1"/>
  <c r="KN208" i="1" a="1"/>
  <c r="KN208" i="1" s="1"/>
  <c r="KL266" i="1"/>
  <c r="KM262" i="1"/>
  <c r="KH262" i="1"/>
  <c r="KM254" i="1"/>
  <c r="KG246" i="1"/>
  <c r="LJ246" i="1"/>
  <c r="KH250" i="1"/>
  <c r="KK250" i="1"/>
  <c r="LI250" i="1"/>
  <c r="KJ242" i="1"/>
  <c r="II266" i="1"/>
  <c r="KG262" i="1"/>
  <c r="LJ262" i="1"/>
  <c r="KN262" i="1" a="1"/>
  <c r="KN262" i="1" s="1"/>
  <c r="LI262" i="1"/>
  <c r="KK254" i="1"/>
  <c r="LI254" i="1"/>
  <c r="KL246" i="1"/>
  <c r="KG250" i="1"/>
  <c r="KI242" i="1"/>
  <c r="KM266" i="1"/>
  <c r="LI266" i="1"/>
  <c r="KJ254" i="1"/>
  <c r="KH246" i="1"/>
  <c r="KJ250" i="1"/>
  <c r="KI262" i="1"/>
  <c r="KK262" i="1"/>
  <c r="KI254" i="1"/>
  <c r="KN246" i="1" a="1"/>
  <c r="KN246" i="1" s="1"/>
  <c r="KK246" i="1"/>
  <c r="LI246" i="1"/>
  <c r="II242" i="1"/>
  <c r="KH266" i="1"/>
  <c r="KH254" i="1"/>
  <c r="KN250" i="1" a="1"/>
  <c r="KN250" i="1" s="1"/>
  <c r="KI250" i="1"/>
  <c r="II250" i="1"/>
  <c r="KM242" i="1"/>
  <c r="KH242" i="1"/>
  <c r="EI266" i="1"/>
  <c r="EI254" i="1"/>
  <c r="EI262" i="1"/>
  <c r="EI242" i="1"/>
  <c r="EI250" i="1"/>
  <c r="EI246" i="1"/>
  <c r="EI247" i="1"/>
  <c r="EI251" i="1"/>
  <c r="EI255" i="1"/>
  <c r="EI267" i="1"/>
  <c r="EI263" i="1"/>
  <c r="EI243" i="1"/>
  <c r="EI264" i="1"/>
  <c r="EI252" i="1"/>
  <c r="EI244" i="1"/>
  <c r="EI248" i="1"/>
  <c r="EI268" i="1"/>
  <c r="EI256" i="1"/>
  <c r="EI253" i="1"/>
  <c r="EI265" i="1"/>
  <c r="EI257" i="1"/>
  <c r="EI269" i="1"/>
  <c r="EI245" i="1"/>
  <c r="EI249" i="1"/>
  <c r="KI266" i="1"/>
  <c r="KJ266" i="1"/>
  <c r="KN266" i="1" a="1"/>
  <c r="KN266" i="1" s="1"/>
  <c r="KK266" i="1"/>
  <c r="KN254" i="1" a="1"/>
  <c r="KN254" i="1" s="1"/>
  <c r="II254" i="1"/>
  <c r="KJ246" i="1"/>
  <c r="LJ250" i="1"/>
  <c r="KL242" i="1"/>
  <c r="KN242" i="1" a="1"/>
  <c r="KN242" i="1" s="1"/>
  <c r="LJ254" i="1"/>
  <c r="KM246" i="1"/>
  <c r="KM250" i="1"/>
  <c r="KL250" i="1"/>
  <c r="LJ242" i="1"/>
  <c r="LJ266" i="1"/>
  <c r="KG266" i="1"/>
  <c r="KJ262" i="1"/>
  <c r="II262" i="1"/>
  <c r="KL262" i="1"/>
  <c r="KG254" i="1"/>
  <c r="KL254" i="1"/>
  <c r="KI246" i="1"/>
  <c r="II246" i="1"/>
  <c r="KK242" i="1"/>
  <c r="LI242" i="1"/>
  <c r="KG242" i="1"/>
  <c r="KM220" i="1"/>
  <c r="KM232" i="1"/>
  <c r="KH216" i="1"/>
  <c r="KH232" i="1"/>
  <c r="KG220" i="1"/>
  <c r="KG232" i="1"/>
  <c r="KK216" i="1"/>
  <c r="KK232" i="1"/>
  <c r="CL58" i="1"/>
  <c r="EI232" i="1"/>
  <c r="EI233" i="1"/>
  <c r="EI234" i="1"/>
  <c r="EI235" i="1"/>
  <c r="CL57" i="1"/>
  <c r="LI212" i="1"/>
  <c r="LI232" i="1"/>
  <c r="KL228" i="1"/>
  <c r="KL232" i="1"/>
  <c r="CL56" i="1"/>
  <c r="II72" i="1"/>
  <c r="II73" i="1" s="1"/>
  <c r="II232" i="1"/>
  <c r="KI212" i="1"/>
  <c r="KI232" i="1"/>
  <c r="CL55" i="1"/>
  <c r="KN228" i="1" a="1"/>
  <c r="KN228" i="1" s="1"/>
  <c r="KJ220" i="1"/>
  <c r="KJ232" i="1"/>
  <c r="LJ220" i="1"/>
  <c r="LJ232" i="1"/>
  <c r="CL54" i="1"/>
  <c r="DB54" i="1"/>
  <c r="MO45" i="1"/>
  <c r="MO44" i="1"/>
  <c r="KN216" i="1" a="1"/>
  <c r="KN216" i="1" s="1"/>
  <c r="II220" i="1"/>
  <c r="KL220" i="1"/>
  <c r="KJ216" i="1"/>
  <c r="KJ228" i="1"/>
  <c r="KI220" i="1"/>
  <c r="KG216" i="1"/>
  <c r="KI216" i="1"/>
  <c r="II212" i="1"/>
  <c r="KM212" i="1"/>
  <c r="EI212" i="1"/>
  <c r="EI216" i="1"/>
  <c r="EI228" i="1"/>
  <c r="EI220" i="1"/>
  <c r="EI229" i="1"/>
  <c r="EI221" i="1"/>
  <c r="EI230" i="1"/>
  <c r="EI222" i="1"/>
  <c r="EI213" i="1"/>
  <c r="EI217" i="1"/>
  <c r="EI223" i="1"/>
  <c r="EI214" i="1"/>
  <c r="EI231" i="1"/>
  <c r="EI218" i="1"/>
  <c r="EI219" i="1"/>
  <c r="EI215" i="1"/>
  <c r="KG228" i="1"/>
  <c r="KH228" i="1"/>
  <c r="KI228" i="1"/>
  <c r="II228" i="1"/>
  <c r="KK220" i="1"/>
  <c r="LI220" i="1"/>
  <c r="KL216" i="1"/>
  <c r="KG212" i="1"/>
  <c r="KJ212" i="1"/>
  <c r="KM228" i="1"/>
  <c r="II216" i="1"/>
  <c r="KL212" i="1"/>
  <c r="LJ212" i="1"/>
  <c r="LJ228" i="1"/>
  <c r="KH220" i="1"/>
  <c r="KM216" i="1"/>
  <c r="LJ216" i="1"/>
  <c r="LI216" i="1"/>
  <c r="KH212" i="1"/>
  <c r="KN212" i="1" a="1"/>
  <c r="KN212" i="1" s="1"/>
  <c r="KK228" i="1"/>
  <c r="LI228" i="1"/>
  <c r="KN220" i="1" a="1"/>
  <c r="KN220" i="1" s="1"/>
  <c r="KK212" i="1"/>
  <c r="KN199" i="1" a="1"/>
  <c r="KN199" i="1" s="1"/>
  <c r="MO43" i="1"/>
  <c r="MO42" i="1"/>
  <c r="IU47" i="1"/>
  <c r="CM58" i="1"/>
  <c r="MO48" i="1"/>
  <c r="IU43" i="1"/>
  <c r="MO47" i="1"/>
  <c r="IK56" i="1"/>
  <c r="JR109" i="1"/>
  <c r="JR110" i="1"/>
  <c r="JR111" i="1"/>
  <c r="JR112" i="1"/>
  <c r="JR113" i="1"/>
  <c r="IK55" i="1"/>
  <c r="JQ73" i="1"/>
  <c r="JQ74" i="1"/>
  <c r="JQ75" i="1"/>
  <c r="JQ76" i="1"/>
  <c r="JQ77" i="1"/>
  <c r="IK54" i="1"/>
  <c r="JR73" i="1"/>
  <c r="JR74" i="1"/>
  <c r="JR75" i="1"/>
  <c r="JR76" i="1"/>
  <c r="JR77" i="1"/>
  <c r="JR53" i="1"/>
  <c r="JR54" i="1"/>
  <c r="JR55" i="1"/>
  <c r="JR56" i="1"/>
  <c r="JR57" i="1"/>
  <c r="JR58" i="1"/>
  <c r="JR59" i="1"/>
  <c r="JQ100" i="1"/>
  <c r="JQ101" i="1"/>
  <c r="JQ102" i="1"/>
  <c r="JQ103" i="1"/>
  <c r="JQ104" i="1"/>
  <c r="JQ53" i="1"/>
  <c r="JQ54" i="1"/>
  <c r="JQ55" i="1"/>
  <c r="JQ56" i="1"/>
  <c r="JQ57" i="1"/>
  <c r="JQ58" i="1"/>
  <c r="JQ59" i="1"/>
  <c r="JR100" i="1"/>
  <c r="JR101" i="1"/>
  <c r="JR102" i="1"/>
  <c r="JR103" i="1"/>
  <c r="JR104" i="1"/>
  <c r="IK59" i="1"/>
  <c r="IK58" i="1"/>
  <c r="JR42" i="1"/>
  <c r="JR43" i="1"/>
  <c r="JR44" i="1"/>
  <c r="JR45" i="1"/>
  <c r="JR46" i="1"/>
  <c r="JR47" i="1"/>
  <c r="JR48" i="1"/>
  <c r="JR64" i="1"/>
  <c r="JR65" i="1"/>
  <c r="JR66" i="1"/>
  <c r="JR67" i="1"/>
  <c r="JR68" i="1"/>
  <c r="JQ109" i="1"/>
  <c r="JQ110" i="1"/>
  <c r="JQ111" i="1"/>
  <c r="JQ112" i="1"/>
  <c r="JQ113" i="1"/>
  <c r="JQ42" i="1"/>
  <c r="JQ43" i="1"/>
  <c r="JQ44" i="1"/>
  <c r="JQ45" i="1"/>
  <c r="JQ46" i="1"/>
  <c r="JQ47" i="1"/>
  <c r="JQ48" i="1"/>
  <c r="JQ64" i="1"/>
  <c r="JQ65" i="1"/>
  <c r="JQ66" i="1"/>
  <c r="JQ67" i="1"/>
  <c r="JQ68" i="1"/>
  <c r="IU42" i="1"/>
  <c r="CM57" i="1"/>
  <c r="CM56" i="1"/>
  <c r="CM55" i="1"/>
  <c r="CM54" i="1"/>
  <c r="IU48" i="1"/>
  <c r="IU46" i="1"/>
  <c r="IU45" i="1"/>
  <c r="MP59" i="1"/>
  <c r="CZ59" i="1"/>
  <c r="MP58" i="1"/>
  <c r="CZ58" i="1"/>
  <c r="MP57" i="1"/>
  <c r="CZ57" i="1"/>
  <c r="MP56" i="1"/>
  <c r="CZ56" i="1"/>
  <c r="MP55" i="1"/>
  <c r="CZ55" i="1"/>
  <c r="MP54" i="1"/>
  <c r="CZ54" i="1"/>
  <c r="EI209" i="1"/>
  <c r="EI210" i="1"/>
  <c r="EI211" i="1"/>
  <c r="DB58" i="1"/>
  <c r="DA45" i="1"/>
  <c r="JB55" i="1"/>
  <c r="DA44" i="1"/>
  <c r="JB54" i="1"/>
  <c r="DA43" i="1"/>
  <c r="JB53" i="1"/>
  <c r="JB59" i="1"/>
  <c r="DA42" i="1"/>
  <c r="DA48" i="1"/>
  <c r="JB58" i="1"/>
  <c r="DA47" i="1"/>
  <c r="JB57" i="1"/>
  <c r="DB57" i="1"/>
  <c r="DB56" i="1"/>
  <c r="DB55" i="1"/>
  <c r="DB53" i="1"/>
  <c r="IA108" i="1"/>
  <c r="IA109" i="1" s="1"/>
  <c r="GK99" i="1"/>
  <c r="GK102" i="1" s="1"/>
  <c r="EX99" i="1"/>
  <c r="EX101" i="1" s="1"/>
  <c r="GU99" i="1"/>
  <c r="GU102" i="1" s="1"/>
  <c r="FI108" i="1"/>
  <c r="FI109" i="1" s="1"/>
  <c r="HJ99" i="1"/>
  <c r="HJ100" i="1" s="1"/>
  <c r="GR108" i="1"/>
  <c r="GR109" i="1" s="1"/>
  <c r="EG108" i="1"/>
  <c r="EG109" i="1" s="1"/>
  <c r="EH108" i="1"/>
  <c r="EH109" i="1" s="1"/>
  <c r="GN99" i="1"/>
  <c r="GN100" i="1" s="1"/>
  <c r="FY108" i="1"/>
  <c r="FY109" i="1" s="1"/>
  <c r="GS108" i="1"/>
  <c r="GS112" i="1" s="1"/>
  <c r="GT108" i="1"/>
  <c r="GT109" i="1" s="1"/>
  <c r="FC99" i="1"/>
  <c r="FC103" i="1" s="1"/>
  <c r="FV72" i="1"/>
  <c r="FV75" i="1" s="1"/>
  <c r="FO72" i="1"/>
  <c r="FO76" i="1" s="1"/>
  <c r="GA108" i="1"/>
  <c r="GA110" i="1" s="1"/>
  <c r="FQ99" i="1"/>
  <c r="FQ100" i="1" s="1"/>
  <c r="FO108" i="1"/>
  <c r="FO110" i="1" s="1"/>
  <c r="FD99" i="1"/>
  <c r="FD100" i="1" s="1"/>
  <c r="ER108" i="1"/>
  <c r="ER112" i="1" s="1"/>
  <c r="FA99" i="1"/>
  <c r="FA103" i="1" s="1"/>
  <c r="HP99" i="1"/>
  <c r="HP100" i="1" s="1"/>
  <c r="HD108" i="1"/>
  <c r="HD109" i="1" s="1"/>
  <c r="FZ108" i="1"/>
  <c r="FZ109" i="1" s="1"/>
  <c r="GH99" i="1"/>
  <c r="GH100" i="1" s="1"/>
  <c r="GQ99" i="1"/>
  <c r="DY100" i="1"/>
  <c r="DY101" i="1"/>
  <c r="DY102" i="1"/>
  <c r="DY103" i="1"/>
  <c r="DY104" i="1"/>
  <c r="EB100" i="1"/>
  <c r="EB101" i="1"/>
  <c r="EB102" i="1"/>
  <c r="EB103" i="1"/>
  <c r="EB104" i="1"/>
  <c r="HF72" i="1"/>
  <c r="HF74" i="1" s="1"/>
  <c r="HE72" i="1"/>
  <c r="HE74" i="1" s="1"/>
  <c r="FM72" i="1"/>
  <c r="FM75" i="1" s="1"/>
  <c r="FG108" i="1"/>
  <c r="HK108" i="1"/>
  <c r="HS108" i="1"/>
  <c r="CM109" i="1"/>
  <c r="CM110" i="1"/>
  <c r="CM111" i="1"/>
  <c r="CM112" i="1"/>
  <c r="EZ108" i="1"/>
  <c r="HL108" i="1"/>
  <c r="GG108" i="1"/>
  <c r="GH108" i="1"/>
  <c r="IU109" i="1"/>
  <c r="IU110" i="1"/>
  <c r="IU111" i="1"/>
  <c r="IU112" i="1"/>
  <c r="IU113" i="1"/>
  <c r="GI108" i="1"/>
  <c r="EN108" i="1"/>
  <c r="GZ108" i="1"/>
  <c r="MP109" i="1"/>
  <c r="MP110" i="1"/>
  <c r="MP111" i="1"/>
  <c r="MP112" i="1"/>
  <c r="MP113" i="1"/>
  <c r="BD109" i="1"/>
  <c r="BD110" i="1"/>
  <c r="BD111" i="1"/>
  <c r="BD112" i="1"/>
  <c r="BD113" i="1"/>
  <c r="EO108" i="1"/>
  <c r="HA108" i="1"/>
  <c r="EP108" i="1"/>
  <c r="HB108" i="1"/>
  <c r="LW109" i="1"/>
  <c r="LW110" i="1"/>
  <c r="LW111" i="1"/>
  <c r="LW112" i="1"/>
  <c r="LW113" i="1"/>
  <c r="HU99" i="1"/>
  <c r="GP99" i="1"/>
  <c r="JC100" i="1"/>
  <c r="JC101" i="1"/>
  <c r="JC102" i="1"/>
  <c r="JC103" i="1"/>
  <c r="JC104" i="1"/>
  <c r="FY99" i="1"/>
  <c r="GY99" i="1"/>
  <c r="CZ100" i="1"/>
  <c r="CZ101" i="1"/>
  <c r="CZ102" i="1"/>
  <c r="CZ103" i="1"/>
  <c r="CZ104" i="1"/>
  <c r="FL99" i="1"/>
  <c r="HX99" i="1"/>
  <c r="EG99" i="1"/>
  <c r="GS99" i="1"/>
  <c r="LV100" i="1"/>
  <c r="LV101" i="1"/>
  <c r="LV102" i="1"/>
  <c r="LV103" i="1"/>
  <c r="LV104" i="1"/>
  <c r="FF99" i="1"/>
  <c r="HR99" i="1"/>
  <c r="MZ100" i="1"/>
  <c r="MZ101" i="1"/>
  <c r="MZ102" i="1"/>
  <c r="MZ103" i="1"/>
  <c r="MZ104" i="1"/>
  <c r="HC99" i="1"/>
  <c r="DC100" i="1"/>
  <c r="DC101" i="1"/>
  <c r="DC102" i="1"/>
  <c r="DC103" i="1"/>
  <c r="DC104" i="1"/>
  <c r="EJ99" i="1"/>
  <c r="GV99" i="1"/>
  <c r="JN100" i="1"/>
  <c r="JN101" i="1"/>
  <c r="JN102" i="1"/>
  <c r="JN103" i="1"/>
  <c r="JN104" i="1"/>
  <c r="ET72" i="1"/>
  <c r="ET73" i="1" s="1"/>
  <c r="IU100" i="1"/>
  <c r="IU101" i="1"/>
  <c r="IU102" i="1"/>
  <c r="IU103" i="1"/>
  <c r="IU104" i="1"/>
  <c r="JB100" i="1"/>
  <c r="JB101" i="1"/>
  <c r="JB102" i="1"/>
  <c r="JB103" i="1"/>
  <c r="JB104" i="1"/>
  <c r="JF100" i="1"/>
  <c r="JF101" i="1"/>
  <c r="JF102" i="1"/>
  <c r="JF103" i="1"/>
  <c r="JF104" i="1"/>
  <c r="JA100" i="1"/>
  <c r="JA101" i="1"/>
  <c r="JA102" i="1"/>
  <c r="JA103" i="1"/>
  <c r="JA104" i="1"/>
  <c r="GN72" i="1"/>
  <c r="GN74" i="1" s="1"/>
  <c r="ES108" i="1"/>
  <c r="HC108" i="1"/>
  <c r="IZ109" i="1"/>
  <c r="IZ110" i="1"/>
  <c r="IZ111" i="1"/>
  <c r="IZ112" i="1"/>
  <c r="IZ113" i="1"/>
  <c r="JM109" i="1"/>
  <c r="JM110" i="1"/>
  <c r="JM111" i="1"/>
  <c r="JM112" i="1"/>
  <c r="JM113" i="1"/>
  <c r="DK109" i="1"/>
  <c r="DK110" i="1"/>
  <c r="DK111" i="1"/>
  <c r="DK112" i="1"/>
  <c r="DK113" i="1"/>
  <c r="FH108" i="1"/>
  <c r="HT108" i="1"/>
  <c r="GO108" i="1"/>
  <c r="JB109" i="1"/>
  <c r="JB110" i="1"/>
  <c r="JB111" i="1"/>
  <c r="JB112" i="1"/>
  <c r="JB113" i="1"/>
  <c r="GP108" i="1"/>
  <c r="JC109" i="1"/>
  <c r="JC110" i="1"/>
  <c r="JC111" i="1"/>
  <c r="JC112" i="1"/>
  <c r="JC113" i="1"/>
  <c r="GQ108" i="1"/>
  <c r="MO109" i="1"/>
  <c r="MO110" i="1"/>
  <c r="MO111" i="1"/>
  <c r="MO112" i="1"/>
  <c r="MO113" i="1"/>
  <c r="EV108" i="1"/>
  <c r="HH108" i="1"/>
  <c r="EW108" i="1"/>
  <c r="HI108" i="1"/>
  <c r="EX108" i="1"/>
  <c r="HJ108" i="1"/>
  <c r="EL99" i="1"/>
  <c r="GX99" i="1"/>
  <c r="GO99" i="1"/>
  <c r="HO99" i="1"/>
  <c r="DH100" i="1"/>
  <c r="DH101" i="1"/>
  <c r="DH102" i="1"/>
  <c r="DH103" i="1"/>
  <c r="DH104" i="1"/>
  <c r="FT99" i="1"/>
  <c r="BD100" i="1"/>
  <c r="BD101" i="1"/>
  <c r="BD102" i="1"/>
  <c r="BD103" i="1"/>
  <c r="BD104" i="1"/>
  <c r="EO99" i="1"/>
  <c r="HA99" i="1"/>
  <c r="DE100" i="1"/>
  <c r="DE101" i="1"/>
  <c r="DE102" i="1"/>
  <c r="DE103" i="1"/>
  <c r="DE104" i="1"/>
  <c r="DB100" i="1"/>
  <c r="DB101" i="1"/>
  <c r="DB102" i="1"/>
  <c r="DB103" i="1"/>
  <c r="DB104" i="1"/>
  <c r="FN99" i="1"/>
  <c r="HZ99" i="1"/>
  <c r="DK100" i="1"/>
  <c r="DK101" i="1"/>
  <c r="DK102" i="1"/>
  <c r="DK103" i="1"/>
  <c r="DK104" i="1"/>
  <c r="HS99" i="1"/>
  <c r="ER99" i="1"/>
  <c r="HD99" i="1"/>
  <c r="EA109" i="1"/>
  <c r="EA110" i="1"/>
  <c r="EA111" i="1"/>
  <c r="EA112" i="1"/>
  <c r="EA113" i="1"/>
  <c r="LV109" i="1"/>
  <c r="LV110" i="1"/>
  <c r="LV111" i="1"/>
  <c r="LV112" i="1"/>
  <c r="LV113" i="1"/>
  <c r="EI77" i="1"/>
  <c r="EI104" i="1"/>
  <c r="EI113" i="1"/>
  <c r="FL72" i="1"/>
  <c r="FL73" i="1" s="1"/>
  <c r="GE108" i="1"/>
  <c r="FA108" i="1"/>
  <c r="LX109" i="1"/>
  <c r="LX110" i="1"/>
  <c r="LX111" i="1"/>
  <c r="LX112" i="1"/>
  <c r="LX113" i="1"/>
  <c r="EQ108" i="1"/>
  <c r="DD109" i="1"/>
  <c r="DD110" i="1"/>
  <c r="DD111" i="1"/>
  <c r="DD112" i="1"/>
  <c r="DD113" i="1"/>
  <c r="FP108" i="1"/>
  <c r="IB108" i="1"/>
  <c r="GW108" i="1"/>
  <c r="EL108" i="1"/>
  <c r="GX108" i="1"/>
  <c r="EM108" i="1"/>
  <c r="GY108" i="1"/>
  <c r="FD108" i="1"/>
  <c r="HP108" i="1"/>
  <c r="FE108" i="1"/>
  <c r="HQ108" i="1"/>
  <c r="FF108" i="1"/>
  <c r="HR108" i="1"/>
  <c r="MZ109" i="1"/>
  <c r="MZ110" i="1"/>
  <c r="MZ111" i="1"/>
  <c r="MZ112" i="1"/>
  <c r="MZ113" i="1"/>
  <c r="ET99" i="1"/>
  <c r="HF99" i="1"/>
  <c r="FI99" i="1"/>
  <c r="EM99" i="1"/>
  <c r="GW99" i="1"/>
  <c r="DG100" i="1"/>
  <c r="DG101" i="1"/>
  <c r="DG102" i="1"/>
  <c r="DG103" i="1"/>
  <c r="DG104" i="1"/>
  <c r="HW99" i="1"/>
  <c r="GB99" i="1"/>
  <c r="IW100" i="1"/>
  <c r="IW101" i="1"/>
  <c r="IW102" i="1"/>
  <c r="IW103" i="1"/>
  <c r="IW104" i="1"/>
  <c r="EW99" i="1"/>
  <c r="HI99" i="1"/>
  <c r="ES99" i="1"/>
  <c r="DJ100" i="1"/>
  <c r="DJ101" i="1"/>
  <c r="DJ102" i="1"/>
  <c r="DJ103" i="1"/>
  <c r="DJ104" i="1"/>
  <c r="FV99" i="1"/>
  <c r="II99" i="1"/>
  <c r="EA100" i="1"/>
  <c r="EA101" i="1"/>
  <c r="EA102" i="1"/>
  <c r="EA103" i="1"/>
  <c r="EA104" i="1"/>
  <c r="IA99" i="1"/>
  <c r="EI99" i="1"/>
  <c r="CM100" i="1"/>
  <c r="CM101" i="1"/>
  <c r="CM102" i="1"/>
  <c r="CM103" i="1"/>
  <c r="EZ99" i="1"/>
  <c r="HL99" i="1"/>
  <c r="DO110" i="1"/>
  <c r="DU110" i="1" s="1"/>
  <c r="DO111" i="1"/>
  <c r="DU111" i="1" s="1"/>
  <c r="DO112" i="1"/>
  <c r="DU112" i="1" s="1"/>
  <c r="DO113" i="1"/>
  <c r="JL109" i="1"/>
  <c r="JL110" i="1"/>
  <c r="JL111" i="1"/>
  <c r="JL112" i="1"/>
  <c r="JL113" i="1"/>
  <c r="HX72" i="1"/>
  <c r="HX73" i="1" s="1"/>
  <c r="CL109" i="1"/>
  <c r="CL110" i="1"/>
  <c r="CL111" i="1"/>
  <c r="CL112" i="1"/>
  <c r="GU108" i="1"/>
  <c r="FW108" i="1"/>
  <c r="DL109" i="1"/>
  <c r="DL110" i="1"/>
  <c r="DL111" i="1"/>
  <c r="DL112" i="1"/>
  <c r="DL113" i="1"/>
  <c r="FX108" i="1"/>
  <c r="IK109" i="1"/>
  <c r="IK110" i="1"/>
  <c r="IK111" i="1"/>
  <c r="IK112" i="1"/>
  <c r="IK113" i="1"/>
  <c r="HE108" i="1"/>
  <c r="ET108" i="1"/>
  <c r="HF108" i="1"/>
  <c r="EU108" i="1"/>
  <c r="HG108" i="1"/>
  <c r="CZ109" i="1"/>
  <c r="CZ110" i="1"/>
  <c r="CZ111" i="1"/>
  <c r="CZ112" i="1"/>
  <c r="CZ113" i="1"/>
  <c r="FL108" i="1"/>
  <c r="HX108" i="1"/>
  <c r="DA109" i="1"/>
  <c r="DA110" i="1"/>
  <c r="DA111" i="1"/>
  <c r="DA112" i="1"/>
  <c r="DA113" i="1"/>
  <c r="FM108" i="1"/>
  <c r="HY108" i="1"/>
  <c r="DB109" i="1"/>
  <c r="DB110" i="1"/>
  <c r="DB111" i="1"/>
  <c r="DB112" i="1"/>
  <c r="DB113" i="1"/>
  <c r="FN108" i="1"/>
  <c r="HZ108" i="1"/>
  <c r="FB99" i="1"/>
  <c r="HN99" i="1"/>
  <c r="HE99" i="1"/>
  <c r="FK99" i="1"/>
  <c r="HM99" i="1"/>
  <c r="DX100" i="1"/>
  <c r="DX101" i="1"/>
  <c r="DX102" i="1"/>
  <c r="DX103" i="1"/>
  <c r="DX104" i="1"/>
  <c r="GJ99" i="1"/>
  <c r="FE99" i="1"/>
  <c r="HQ99" i="1"/>
  <c r="GG99" i="1"/>
  <c r="GD99" i="1"/>
  <c r="EQ99" i="1"/>
  <c r="EY99" i="1"/>
  <c r="FH99" i="1"/>
  <c r="HT99" i="1"/>
  <c r="CL100" i="1"/>
  <c r="CL101" i="1"/>
  <c r="CL102" i="1"/>
  <c r="CL103" i="1"/>
  <c r="FS72" i="1"/>
  <c r="FS73" i="1" s="1"/>
  <c r="DE109" i="1"/>
  <c r="DE110" i="1"/>
  <c r="DE111" i="1"/>
  <c r="DE112" i="1"/>
  <c r="DE113" i="1"/>
  <c r="GF108" i="1"/>
  <c r="HM108" i="1"/>
  <c r="FB108" i="1"/>
  <c r="HN108" i="1"/>
  <c r="FC108" i="1"/>
  <c r="HO108" i="1"/>
  <c r="DH109" i="1"/>
  <c r="DH110" i="1"/>
  <c r="DH111" i="1"/>
  <c r="DH112" i="1"/>
  <c r="DH113" i="1"/>
  <c r="FT108" i="1"/>
  <c r="DI109" i="1"/>
  <c r="DI110" i="1"/>
  <c r="DI111" i="1"/>
  <c r="DI112" i="1"/>
  <c r="DI113" i="1"/>
  <c r="FU108" i="1"/>
  <c r="DJ109" i="1"/>
  <c r="DJ110" i="1"/>
  <c r="DJ111" i="1"/>
  <c r="DJ112" i="1"/>
  <c r="DJ113" i="1"/>
  <c r="FV108" i="1"/>
  <c r="II108" i="1"/>
  <c r="FJ99" i="1"/>
  <c r="HV99" i="1"/>
  <c r="GI99" i="1"/>
  <c r="IC99" i="1"/>
  <c r="EU99" i="1"/>
  <c r="IV100" i="1"/>
  <c r="IV101" i="1"/>
  <c r="IV102" i="1"/>
  <c r="IV103" i="1"/>
  <c r="IV104" i="1"/>
  <c r="GR99" i="1"/>
  <c r="LU100" i="1"/>
  <c r="LU101" i="1"/>
  <c r="LU102" i="1"/>
  <c r="LU103" i="1"/>
  <c r="LU104" i="1"/>
  <c r="DA100" i="1"/>
  <c r="DA101" i="1"/>
  <c r="DA102" i="1"/>
  <c r="DA103" i="1"/>
  <c r="DA104" i="1"/>
  <c r="FM99" i="1"/>
  <c r="HY99" i="1"/>
  <c r="DZ100" i="1"/>
  <c r="DZ101" i="1"/>
  <c r="DZ102" i="1"/>
  <c r="DZ103" i="1"/>
  <c r="DZ104" i="1"/>
  <c r="GL99" i="1"/>
  <c r="IY100" i="1"/>
  <c r="IY101" i="1"/>
  <c r="IY102" i="1"/>
  <c r="IY103" i="1"/>
  <c r="IY104" i="1"/>
  <c r="FG99" i="1"/>
  <c r="IZ100" i="1"/>
  <c r="IZ101" i="1"/>
  <c r="IZ102" i="1"/>
  <c r="IZ103" i="1"/>
  <c r="IZ104" i="1"/>
  <c r="FO99" i="1"/>
  <c r="DD100" i="1"/>
  <c r="DD101" i="1"/>
  <c r="DD102" i="1"/>
  <c r="DD103" i="1"/>
  <c r="DD104" i="1"/>
  <c r="FP99" i="1"/>
  <c r="IB99" i="1"/>
  <c r="LU109" i="1"/>
  <c r="LU110" i="1"/>
  <c r="LU111" i="1"/>
  <c r="LU112" i="1"/>
  <c r="LU113" i="1"/>
  <c r="EY108" i="1"/>
  <c r="DC109" i="1"/>
  <c r="DC110" i="1"/>
  <c r="DC111" i="1"/>
  <c r="DC112" i="1"/>
  <c r="DC113" i="1"/>
  <c r="EK108" i="1"/>
  <c r="EB109" i="1"/>
  <c r="EB110" i="1"/>
  <c r="EB111" i="1"/>
  <c r="EB112" i="1"/>
  <c r="EB113" i="1"/>
  <c r="GN108" i="1"/>
  <c r="JA109" i="1"/>
  <c r="JA110" i="1"/>
  <c r="JA111" i="1"/>
  <c r="JA112" i="1"/>
  <c r="JA113" i="1"/>
  <c r="HU108" i="1"/>
  <c r="FJ108" i="1"/>
  <c r="HV108" i="1"/>
  <c r="FK108" i="1"/>
  <c r="HW108" i="1"/>
  <c r="GB108" i="1"/>
  <c r="IW109" i="1"/>
  <c r="IW110" i="1"/>
  <c r="IW111" i="1"/>
  <c r="IW112" i="1"/>
  <c r="IW113" i="1"/>
  <c r="GC108" i="1"/>
  <c r="IX109" i="1"/>
  <c r="IX110" i="1"/>
  <c r="IX111" i="1"/>
  <c r="IX112" i="1"/>
  <c r="IX113" i="1"/>
  <c r="GD108" i="1"/>
  <c r="DF100" i="1"/>
  <c r="DF101" i="1"/>
  <c r="DF102" i="1"/>
  <c r="DF103" i="1"/>
  <c r="DF104" i="1"/>
  <c r="FR99" i="1"/>
  <c r="ID99" i="1"/>
  <c r="HG99" i="1"/>
  <c r="FS99" i="1"/>
  <c r="EN99" i="1"/>
  <c r="GZ99" i="1"/>
  <c r="MP100" i="1"/>
  <c r="MP101" i="1"/>
  <c r="MP102" i="1"/>
  <c r="MP103" i="1"/>
  <c r="MP104" i="1"/>
  <c r="DI100" i="1"/>
  <c r="DI101" i="1"/>
  <c r="DI102" i="1"/>
  <c r="DI103" i="1"/>
  <c r="DI104" i="1"/>
  <c r="FU99" i="1"/>
  <c r="EH99" i="1"/>
  <c r="GT99" i="1"/>
  <c r="JL100" i="1"/>
  <c r="JL101" i="1"/>
  <c r="JL102" i="1"/>
  <c r="JL103" i="1"/>
  <c r="JL104" i="1"/>
  <c r="FW99" i="1"/>
  <c r="JM100" i="1"/>
  <c r="JM101" i="1"/>
  <c r="JM102" i="1"/>
  <c r="JM103" i="1"/>
  <c r="JM104" i="1"/>
  <c r="GE99" i="1"/>
  <c r="DL100" i="1"/>
  <c r="DL101" i="1"/>
  <c r="DL102" i="1"/>
  <c r="DL103" i="1"/>
  <c r="DL104" i="1"/>
  <c r="FX99" i="1"/>
  <c r="IK100" i="1"/>
  <c r="IK101" i="1"/>
  <c r="IK102" i="1"/>
  <c r="IK103" i="1"/>
  <c r="IK104" i="1"/>
  <c r="IV109" i="1"/>
  <c r="IV110" i="1"/>
  <c r="IV111" i="1"/>
  <c r="IV112" i="1"/>
  <c r="IV113" i="1"/>
  <c r="GM108" i="1"/>
  <c r="EC109" i="1"/>
  <c r="EC110" i="1"/>
  <c r="EC111" i="1"/>
  <c r="EC112" i="1"/>
  <c r="EC113" i="1"/>
  <c r="EI108" i="1"/>
  <c r="FQ108" i="1"/>
  <c r="EJ108" i="1"/>
  <c r="GV108" i="1"/>
  <c r="JN109" i="1"/>
  <c r="JN110" i="1"/>
  <c r="JN111" i="1"/>
  <c r="JN112" i="1"/>
  <c r="JN113" i="1"/>
  <c r="IC108" i="1"/>
  <c r="DF109" i="1"/>
  <c r="DF110" i="1"/>
  <c r="DF111" i="1"/>
  <c r="DF112" i="1"/>
  <c r="DF113" i="1"/>
  <c r="FR108" i="1"/>
  <c r="ID108" i="1"/>
  <c r="DG109" i="1"/>
  <c r="DG110" i="1"/>
  <c r="DG111" i="1"/>
  <c r="DG112" i="1"/>
  <c r="DG113" i="1"/>
  <c r="FS108" i="1"/>
  <c r="DX109" i="1"/>
  <c r="DX110" i="1"/>
  <c r="DX111" i="1"/>
  <c r="DX112" i="1"/>
  <c r="DX113" i="1"/>
  <c r="GJ108" i="1"/>
  <c r="DY109" i="1"/>
  <c r="DY110" i="1"/>
  <c r="DY111" i="1"/>
  <c r="DY112" i="1"/>
  <c r="DY113" i="1"/>
  <c r="GK108" i="1"/>
  <c r="JF109" i="1"/>
  <c r="JF110" i="1"/>
  <c r="JF111" i="1"/>
  <c r="JF112" i="1"/>
  <c r="JF113" i="1"/>
  <c r="DZ109" i="1"/>
  <c r="DZ110" i="1"/>
  <c r="DZ111" i="1"/>
  <c r="DZ112" i="1"/>
  <c r="DZ113" i="1"/>
  <c r="GL108" i="1"/>
  <c r="IY109" i="1"/>
  <c r="IY110" i="1"/>
  <c r="IY111" i="1"/>
  <c r="IY112" i="1"/>
  <c r="IY113" i="1"/>
  <c r="EK99" i="1"/>
  <c r="FZ99" i="1"/>
  <c r="MO100" i="1"/>
  <c r="MO101" i="1"/>
  <c r="MO102" i="1"/>
  <c r="MO103" i="1"/>
  <c r="MO104" i="1"/>
  <c r="EC100" i="1"/>
  <c r="EC101" i="1"/>
  <c r="EC102" i="1"/>
  <c r="EC103" i="1"/>
  <c r="EC104" i="1"/>
  <c r="GA99" i="1"/>
  <c r="EV99" i="1"/>
  <c r="HH99" i="1"/>
  <c r="DO101" i="1"/>
  <c r="DU101" i="1" s="1"/>
  <c r="DO102" i="1"/>
  <c r="DU102" i="1" s="1"/>
  <c r="DO103" i="1"/>
  <c r="DU103" i="1" s="1"/>
  <c r="DO104" i="1"/>
  <c r="GC99" i="1"/>
  <c r="IX100" i="1"/>
  <c r="IX101" i="1"/>
  <c r="IX102" i="1"/>
  <c r="IX103" i="1"/>
  <c r="IX104" i="1"/>
  <c r="EP99" i="1"/>
  <c r="HB99" i="1"/>
  <c r="LW100" i="1"/>
  <c r="LW101" i="1"/>
  <c r="LW102" i="1"/>
  <c r="LW103" i="1"/>
  <c r="LW104" i="1"/>
  <c r="GM99" i="1"/>
  <c r="LX100" i="1"/>
  <c r="LX101" i="1"/>
  <c r="LX102" i="1"/>
  <c r="LX103" i="1"/>
  <c r="LX104" i="1"/>
  <c r="HK99" i="1"/>
  <c r="GF99" i="1"/>
  <c r="JN73" i="1"/>
  <c r="JN74" i="1"/>
  <c r="JN75" i="1"/>
  <c r="JN76" i="1"/>
  <c r="JN77" i="1"/>
  <c r="DG73" i="1"/>
  <c r="DG74" i="1"/>
  <c r="DG75" i="1"/>
  <c r="DG76" i="1"/>
  <c r="DG77" i="1"/>
  <c r="CZ73" i="1"/>
  <c r="CZ74" i="1"/>
  <c r="CZ75" i="1"/>
  <c r="CZ76" i="1"/>
  <c r="CZ77" i="1"/>
  <c r="HY72" i="1"/>
  <c r="DJ73" i="1"/>
  <c r="DJ74" i="1"/>
  <c r="DJ75" i="1"/>
  <c r="DJ76" i="1"/>
  <c r="DJ77" i="1"/>
  <c r="IA72" i="1"/>
  <c r="EK72" i="1"/>
  <c r="FB72" i="1"/>
  <c r="HN72" i="1"/>
  <c r="EJ72" i="1"/>
  <c r="HU72" i="1"/>
  <c r="DO74" i="1"/>
  <c r="DU74" i="1" s="1"/>
  <c r="DO75" i="1"/>
  <c r="DU75" i="1" s="1"/>
  <c r="DO76" i="1"/>
  <c r="DU76" i="1" s="1"/>
  <c r="DO77" i="1"/>
  <c r="GA72" i="1"/>
  <c r="IV73" i="1"/>
  <c r="IV74" i="1"/>
  <c r="IV75" i="1"/>
  <c r="IV76" i="1"/>
  <c r="IV77" i="1"/>
  <c r="DH73" i="1"/>
  <c r="DH74" i="1"/>
  <c r="DH75" i="1"/>
  <c r="DH76" i="1"/>
  <c r="DH77" i="1"/>
  <c r="FT72" i="1"/>
  <c r="HD72" i="1"/>
  <c r="DI73" i="1"/>
  <c r="DI74" i="1"/>
  <c r="DI75" i="1"/>
  <c r="DI76" i="1"/>
  <c r="DI77" i="1"/>
  <c r="FU72" i="1"/>
  <c r="GD72" i="1"/>
  <c r="DK73" i="1"/>
  <c r="DK74" i="1"/>
  <c r="DK75" i="1"/>
  <c r="DK76" i="1"/>
  <c r="DK77" i="1"/>
  <c r="FW72" i="1"/>
  <c r="DL73" i="1"/>
  <c r="DL74" i="1"/>
  <c r="DL75" i="1"/>
  <c r="DL76" i="1"/>
  <c r="DL77" i="1"/>
  <c r="DA73" i="1"/>
  <c r="DA74" i="1"/>
  <c r="DA75" i="1"/>
  <c r="DA76" i="1"/>
  <c r="DA77" i="1"/>
  <c r="DC73" i="1"/>
  <c r="DC74" i="1"/>
  <c r="DC75" i="1"/>
  <c r="DC76" i="1"/>
  <c r="DC77" i="1"/>
  <c r="FI72" i="1"/>
  <c r="FX72" i="1"/>
  <c r="FJ72" i="1"/>
  <c r="HV72" i="1"/>
  <c r="FH72" i="1"/>
  <c r="GI72" i="1"/>
  <c r="GB72" i="1"/>
  <c r="IW73" i="1"/>
  <c r="IW74" i="1"/>
  <c r="IW75" i="1"/>
  <c r="IW76" i="1"/>
  <c r="IW77" i="1"/>
  <c r="HT72" i="1"/>
  <c r="GC72" i="1"/>
  <c r="IX73" i="1"/>
  <c r="IX74" i="1"/>
  <c r="IX75" i="1"/>
  <c r="IX76" i="1"/>
  <c r="IX77" i="1"/>
  <c r="DZ73" i="1"/>
  <c r="DZ74" i="1"/>
  <c r="DZ75" i="1"/>
  <c r="DZ76" i="1"/>
  <c r="DZ77" i="1"/>
  <c r="GL72" i="1"/>
  <c r="IY73" i="1"/>
  <c r="IY74" i="1"/>
  <c r="IY75" i="1"/>
  <c r="IY76" i="1"/>
  <c r="IY77" i="1"/>
  <c r="GE72" i="1"/>
  <c r="IZ73" i="1"/>
  <c r="IZ74" i="1"/>
  <c r="IZ75" i="1"/>
  <c r="IZ76" i="1"/>
  <c r="IZ77" i="1"/>
  <c r="MZ73" i="1"/>
  <c r="MZ74" i="1"/>
  <c r="MZ75" i="1"/>
  <c r="MZ76" i="1"/>
  <c r="MZ77" i="1"/>
  <c r="FY72" i="1"/>
  <c r="DF73" i="1"/>
  <c r="DF74" i="1"/>
  <c r="DF75" i="1"/>
  <c r="DF76" i="1"/>
  <c r="DF77" i="1"/>
  <c r="FR72" i="1"/>
  <c r="ID72" i="1"/>
  <c r="GF72" i="1"/>
  <c r="JB73" i="1"/>
  <c r="JB74" i="1"/>
  <c r="JB75" i="1"/>
  <c r="JB76" i="1"/>
  <c r="JB77" i="1"/>
  <c r="GQ72" i="1"/>
  <c r="MO73" i="1"/>
  <c r="MO74" i="1"/>
  <c r="MO75" i="1"/>
  <c r="MO76" i="1"/>
  <c r="MO77" i="1"/>
  <c r="DX73" i="1"/>
  <c r="DX74" i="1"/>
  <c r="DX75" i="1"/>
  <c r="DX76" i="1"/>
  <c r="DX77" i="1"/>
  <c r="GJ72" i="1"/>
  <c r="IK73" i="1"/>
  <c r="IK74" i="1"/>
  <c r="IK75" i="1"/>
  <c r="IK76" i="1"/>
  <c r="IK77" i="1"/>
  <c r="DY73" i="1"/>
  <c r="DY74" i="1"/>
  <c r="DY75" i="1"/>
  <c r="DY76" i="1"/>
  <c r="DY77" i="1"/>
  <c r="GK72" i="1"/>
  <c r="JF73" i="1"/>
  <c r="JF74" i="1"/>
  <c r="JF75" i="1"/>
  <c r="JF76" i="1"/>
  <c r="JF77" i="1"/>
  <c r="EH72" i="1"/>
  <c r="GT72" i="1"/>
  <c r="JL73" i="1"/>
  <c r="JL74" i="1"/>
  <c r="JL75" i="1"/>
  <c r="JL76" i="1"/>
  <c r="JL77" i="1"/>
  <c r="EA73" i="1"/>
  <c r="EA74" i="1"/>
  <c r="EA75" i="1"/>
  <c r="EA76" i="1"/>
  <c r="EA77" i="1"/>
  <c r="GM72" i="1"/>
  <c r="JM73" i="1"/>
  <c r="JM74" i="1"/>
  <c r="JM75" i="1"/>
  <c r="JM76" i="1"/>
  <c r="JM77" i="1"/>
  <c r="GW72" i="1"/>
  <c r="DE73" i="1"/>
  <c r="DE74" i="1"/>
  <c r="DE75" i="1"/>
  <c r="DE76" i="1"/>
  <c r="DE77" i="1"/>
  <c r="FZ72" i="1"/>
  <c r="GV72" i="1"/>
  <c r="EC73" i="1"/>
  <c r="EC74" i="1"/>
  <c r="EC75" i="1"/>
  <c r="EC76" i="1"/>
  <c r="EC77" i="1"/>
  <c r="EM72" i="1"/>
  <c r="GY72" i="1"/>
  <c r="GR72" i="1"/>
  <c r="LU73" i="1"/>
  <c r="LU74" i="1"/>
  <c r="LU75" i="1"/>
  <c r="LU76" i="1"/>
  <c r="LU77" i="1"/>
  <c r="DD73" i="1"/>
  <c r="DD74" i="1"/>
  <c r="DD75" i="1"/>
  <c r="DD76" i="1"/>
  <c r="DD77" i="1"/>
  <c r="JA73" i="1"/>
  <c r="JA74" i="1"/>
  <c r="JA75" i="1"/>
  <c r="JA76" i="1"/>
  <c r="JA77" i="1"/>
  <c r="EG72" i="1"/>
  <c r="GS72" i="1"/>
  <c r="LV73" i="1"/>
  <c r="LV74" i="1"/>
  <c r="LV75" i="1"/>
  <c r="LV76" i="1"/>
  <c r="LV77" i="1"/>
  <c r="EP72" i="1"/>
  <c r="HB72" i="1"/>
  <c r="LW73" i="1"/>
  <c r="LW74" i="1"/>
  <c r="LW75" i="1"/>
  <c r="LW76" i="1"/>
  <c r="LW77" i="1"/>
  <c r="EI72" i="1"/>
  <c r="GU72" i="1"/>
  <c r="LX73" i="1"/>
  <c r="LX74" i="1"/>
  <c r="LX75" i="1"/>
  <c r="LX76" i="1"/>
  <c r="LX77" i="1"/>
  <c r="ER72" i="1"/>
  <c r="HM72" i="1"/>
  <c r="ES72" i="1"/>
  <c r="GH72" i="1"/>
  <c r="IU73" i="1"/>
  <c r="IU74" i="1"/>
  <c r="IU75" i="1"/>
  <c r="IU76" i="1"/>
  <c r="IU77" i="1"/>
  <c r="HL72" i="1"/>
  <c r="FA72" i="1"/>
  <c r="EU72" i="1"/>
  <c r="HG72" i="1"/>
  <c r="EN72" i="1"/>
  <c r="GZ72" i="1"/>
  <c r="MP73" i="1"/>
  <c r="MP74" i="1"/>
  <c r="MP75" i="1"/>
  <c r="MP76" i="1"/>
  <c r="MP77" i="1"/>
  <c r="EB73" i="1"/>
  <c r="EB74" i="1"/>
  <c r="EB75" i="1"/>
  <c r="EB76" i="1"/>
  <c r="EB77" i="1"/>
  <c r="BD73" i="1"/>
  <c r="BD74" i="1"/>
  <c r="BD75" i="1"/>
  <c r="BD76" i="1"/>
  <c r="BD77" i="1"/>
  <c r="EO72" i="1"/>
  <c r="HA72" i="1"/>
  <c r="EX72" i="1"/>
  <c r="HJ72" i="1"/>
  <c r="EQ72" i="1"/>
  <c r="HC72" i="1"/>
  <c r="IC72" i="1"/>
  <c r="GO72" i="1"/>
  <c r="GP72" i="1"/>
  <c r="JC73" i="1"/>
  <c r="JC74" i="1"/>
  <c r="JC75" i="1"/>
  <c r="JC76" i="1"/>
  <c r="JC77" i="1"/>
  <c r="IB72" i="1"/>
  <c r="FQ72" i="1"/>
  <c r="FC72" i="1"/>
  <c r="HO72" i="1"/>
  <c r="EV72" i="1"/>
  <c r="HH72" i="1"/>
  <c r="EZ72" i="1"/>
  <c r="EW72" i="1"/>
  <c r="HI72" i="1"/>
  <c r="FF72" i="1"/>
  <c r="HR72" i="1"/>
  <c r="CL73" i="1"/>
  <c r="CL74" i="1"/>
  <c r="CL75" i="1"/>
  <c r="CL76" i="1"/>
  <c r="EY72" i="1"/>
  <c r="HK72" i="1"/>
  <c r="EL72" i="1"/>
  <c r="GX72" i="1"/>
  <c r="CM73" i="1"/>
  <c r="CM74" i="1"/>
  <c r="CM75" i="1"/>
  <c r="CM76" i="1"/>
  <c r="GG72" i="1"/>
  <c r="FK72" i="1"/>
  <c r="HW72" i="1"/>
  <c r="FD72" i="1"/>
  <c r="HP72" i="1"/>
  <c r="FP72" i="1"/>
  <c r="FE72" i="1"/>
  <c r="HQ72" i="1"/>
  <c r="DB73" i="1"/>
  <c r="DB74" i="1"/>
  <c r="DB75" i="1"/>
  <c r="DB76" i="1"/>
  <c r="DB77" i="1"/>
  <c r="FN72" i="1"/>
  <c r="HZ72" i="1"/>
  <c r="FG72" i="1"/>
  <c r="HS72" i="1"/>
  <c r="IX58" i="1"/>
  <c r="IX53" i="1"/>
  <c r="LU54" i="1"/>
  <c r="IZ57" i="1"/>
  <c r="JM43" i="1"/>
  <c r="IX55" i="1"/>
  <c r="KK199" i="1"/>
  <c r="KK208" i="1"/>
  <c r="JM48" i="1"/>
  <c r="LU57" i="1"/>
  <c r="IZ56" i="1"/>
  <c r="LI199" i="1"/>
  <c r="LI208" i="1"/>
  <c r="EI208" i="1"/>
  <c r="JM47" i="1"/>
  <c r="LU55" i="1"/>
  <c r="IX59" i="1"/>
  <c r="JM46" i="1"/>
  <c r="KM199" i="1"/>
  <c r="KM208" i="1"/>
  <c r="KL199" i="1"/>
  <c r="KL208" i="1"/>
  <c r="JM45" i="1"/>
  <c r="IX57" i="1"/>
  <c r="KG199" i="1"/>
  <c r="KG208" i="1"/>
  <c r="KI199" i="1"/>
  <c r="KI208" i="1"/>
  <c r="KJ199" i="1"/>
  <c r="KJ208" i="1"/>
  <c r="LJ199" i="1"/>
  <c r="LJ208" i="1"/>
  <c r="JM44" i="1"/>
  <c r="IX56" i="1"/>
  <c r="KH199" i="1"/>
  <c r="KH208" i="1"/>
  <c r="II199" i="1"/>
  <c r="II208" i="1"/>
  <c r="MP44" i="1"/>
  <c r="IZ59" i="1"/>
  <c r="LU53" i="1"/>
  <c r="IZ55" i="1"/>
  <c r="IZ54" i="1"/>
  <c r="LU59" i="1"/>
  <c r="IZ53" i="1"/>
  <c r="LU58" i="1"/>
  <c r="CM45" i="1"/>
  <c r="DJ42" i="1"/>
  <c r="IW56" i="1"/>
  <c r="IW55" i="1"/>
  <c r="CL47" i="1"/>
  <c r="DJ46" i="1"/>
  <c r="CL46" i="1"/>
  <c r="CL44" i="1"/>
  <c r="CL43" i="1"/>
  <c r="JN59" i="1"/>
  <c r="JL54" i="1"/>
  <c r="DF54" i="1"/>
  <c r="DJ48" i="1"/>
  <c r="IW54" i="1"/>
  <c r="DJ47" i="1"/>
  <c r="IW53" i="1"/>
  <c r="DJ45" i="1"/>
  <c r="IW59" i="1"/>
  <c r="DJ44" i="1"/>
  <c r="IW58" i="1"/>
  <c r="CZ43" i="1"/>
  <c r="DE45" i="1"/>
  <c r="DI44" i="1"/>
  <c r="JA58" i="1"/>
  <c r="IY48" i="1"/>
  <c r="DE47" i="1"/>
  <c r="DI46" i="1"/>
  <c r="DE46" i="1"/>
  <c r="DI45" i="1"/>
  <c r="CZ48" i="1"/>
  <c r="DE44" i="1"/>
  <c r="DI43" i="1"/>
  <c r="DE43" i="1"/>
  <c r="DI42" i="1"/>
  <c r="DD57" i="1"/>
  <c r="DE42" i="1"/>
  <c r="DI48" i="1"/>
  <c r="IY47" i="1"/>
  <c r="LV59" i="1"/>
  <c r="IY46" i="1"/>
  <c r="LV58" i="1"/>
  <c r="IY45" i="1"/>
  <c r="LV57" i="1"/>
  <c r="DG53" i="1"/>
  <c r="IY44" i="1"/>
  <c r="LV56" i="1"/>
  <c r="LX54" i="1"/>
  <c r="IY43" i="1"/>
  <c r="LV55" i="1"/>
  <c r="LV54" i="1"/>
  <c r="EI195" i="1"/>
  <c r="EI202" i="1"/>
  <c r="EI203" i="1"/>
  <c r="EI204" i="1"/>
  <c r="DF44" i="1"/>
  <c r="DF42" i="1"/>
  <c r="DB46" i="1"/>
  <c r="LW53" i="1"/>
  <c r="DB45" i="1"/>
  <c r="DB44" i="1"/>
  <c r="DB42" i="1"/>
  <c r="DF46" i="1"/>
  <c r="LV45" i="1"/>
  <c r="DF45" i="1"/>
  <c r="CZ42" i="1"/>
  <c r="JL53" i="1"/>
  <c r="DF53" i="1"/>
  <c r="DD59" i="1"/>
  <c r="JN58" i="1"/>
  <c r="DX65" i="1"/>
  <c r="DD58" i="1"/>
  <c r="JN57" i="1"/>
  <c r="DX64" i="1"/>
  <c r="DF59" i="1"/>
  <c r="JN56" i="1"/>
  <c r="CZ47" i="1"/>
  <c r="JL58" i="1"/>
  <c r="DF58" i="1"/>
  <c r="DD56" i="1"/>
  <c r="JN55" i="1"/>
  <c r="CZ46" i="1"/>
  <c r="JL57" i="1"/>
  <c r="DF57" i="1"/>
  <c r="DD55" i="1"/>
  <c r="JN54" i="1"/>
  <c r="CZ45" i="1"/>
  <c r="JL56" i="1"/>
  <c r="DF56" i="1"/>
  <c r="DD54" i="1"/>
  <c r="JL59" i="1"/>
  <c r="LV47" i="1"/>
  <c r="LW55" i="1"/>
  <c r="MO54" i="1"/>
  <c r="LV46" i="1"/>
  <c r="LW54" i="1"/>
  <c r="MO53" i="1"/>
  <c r="LV44" i="1"/>
  <c r="BD57" i="1"/>
  <c r="MO59" i="1"/>
  <c r="LV43" i="1"/>
  <c r="LW59" i="1"/>
  <c r="MO58" i="1"/>
  <c r="LV42" i="1"/>
  <c r="JC42" i="1"/>
  <c r="LW58" i="1"/>
  <c r="MO57" i="1"/>
  <c r="DX56" i="1"/>
  <c r="DX68" i="1"/>
  <c r="LW57" i="1"/>
  <c r="MO56" i="1"/>
  <c r="DX66" i="1"/>
  <c r="JA57" i="1"/>
  <c r="CM47" i="1"/>
  <c r="JC44" i="1"/>
  <c r="BD59" i="1"/>
  <c r="DO57" i="1"/>
  <c r="DU57" i="1" s="1"/>
  <c r="DX58" i="1"/>
  <c r="EB42" i="1"/>
  <c r="EB43" i="1"/>
  <c r="EB44" i="1"/>
  <c r="EB45" i="1"/>
  <c r="EB46" i="1"/>
  <c r="EB47" i="1"/>
  <c r="EB48" i="1"/>
  <c r="DZ53" i="1"/>
  <c r="DZ54" i="1"/>
  <c r="DZ55" i="1"/>
  <c r="DZ56" i="1"/>
  <c r="DZ57" i="1"/>
  <c r="DZ58" i="1"/>
  <c r="DZ59" i="1"/>
  <c r="EA64" i="1"/>
  <c r="EA65" i="1"/>
  <c r="EA66" i="1"/>
  <c r="EA67" i="1"/>
  <c r="EA68" i="1"/>
  <c r="II195" i="1"/>
  <c r="BD56" i="1"/>
  <c r="CM46" i="1"/>
  <c r="JC43" i="1"/>
  <c r="BD58" i="1"/>
  <c r="JA59" i="1"/>
  <c r="DX57" i="1"/>
  <c r="EC42" i="1"/>
  <c r="EC43" i="1"/>
  <c r="EC44" i="1"/>
  <c r="EC45" i="1"/>
  <c r="EC46" i="1"/>
  <c r="EC47" i="1"/>
  <c r="EC48" i="1"/>
  <c r="EA53" i="1"/>
  <c r="EA54" i="1"/>
  <c r="EA55" i="1"/>
  <c r="EA56" i="1"/>
  <c r="EA57" i="1"/>
  <c r="EA58" i="1"/>
  <c r="EA59" i="1"/>
  <c r="KM195" i="1"/>
  <c r="LJ195" i="1"/>
  <c r="KI195" i="1"/>
  <c r="DX55" i="1"/>
  <c r="DZ42" i="1"/>
  <c r="DZ43" i="1"/>
  <c r="DZ44" i="1"/>
  <c r="DZ45" i="1"/>
  <c r="DZ46" i="1"/>
  <c r="DZ47" i="1"/>
  <c r="DZ48" i="1"/>
  <c r="CM43" i="1"/>
  <c r="JC48" i="1"/>
  <c r="BD55" i="1"/>
  <c r="JA56" i="1"/>
  <c r="DX54" i="1"/>
  <c r="EA42" i="1"/>
  <c r="EA43" i="1"/>
  <c r="EA44" i="1"/>
  <c r="EA45" i="1"/>
  <c r="EA46" i="1"/>
  <c r="EA47" i="1"/>
  <c r="EA48" i="1"/>
  <c r="EB64" i="1"/>
  <c r="EB65" i="1"/>
  <c r="EB66" i="1"/>
  <c r="EB67" i="1"/>
  <c r="EB68" i="1"/>
  <c r="KH195" i="1"/>
  <c r="KL195" i="1"/>
  <c r="KK195" i="1"/>
  <c r="CM44" i="1"/>
  <c r="JC47" i="1"/>
  <c r="BD54" i="1"/>
  <c r="JA55" i="1"/>
  <c r="DX53" i="1"/>
  <c r="EB53" i="1"/>
  <c r="EB54" i="1"/>
  <c r="EB55" i="1"/>
  <c r="EB56" i="1"/>
  <c r="EB57" i="1"/>
  <c r="EB58" i="1"/>
  <c r="EB59" i="1"/>
  <c r="EC64" i="1"/>
  <c r="EC65" i="1"/>
  <c r="EC66" i="1"/>
  <c r="EC67" i="1"/>
  <c r="EC68" i="1"/>
  <c r="KJ195" i="1"/>
  <c r="JC46" i="1"/>
  <c r="JA54" i="1"/>
  <c r="EC53" i="1"/>
  <c r="EC54" i="1"/>
  <c r="EC55" i="1"/>
  <c r="EC56" i="1"/>
  <c r="EC57" i="1"/>
  <c r="EC58" i="1"/>
  <c r="EC59" i="1"/>
  <c r="DY64" i="1"/>
  <c r="DY65" i="1"/>
  <c r="DY66" i="1"/>
  <c r="DY67" i="1"/>
  <c r="DY68" i="1"/>
  <c r="KN195" i="1" a="1"/>
  <c r="KN195" i="1" s="1"/>
  <c r="LI195" i="1"/>
  <c r="DY42" i="1"/>
  <c r="DY43" i="1"/>
  <c r="DY44" i="1"/>
  <c r="DY45" i="1"/>
  <c r="DY46" i="1"/>
  <c r="DY47" i="1"/>
  <c r="DY48" i="1"/>
  <c r="DY53" i="1"/>
  <c r="DY54" i="1"/>
  <c r="DY55" i="1"/>
  <c r="DY56" i="1"/>
  <c r="DY57" i="1"/>
  <c r="DY58" i="1"/>
  <c r="DY59" i="1"/>
  <c r="DZ64" i="1"/>
  <c r="DZ65" i="1"/>
  <c r="DZ66" i="1"/>
  <c r="DZ67" i="1"/>
  <c r="DZ68" i="1"/>
  <c r="KG195" i="1"/>
  <c r="LX53" i="1"/>
  <c r="DO54" i="1"/>
  <c r="DU54" i="1" s="1"/>
  <c r="DG59" i="1"/>
  <c r="LX59" i="1"/>
  <c r="DG58" i="1"/>
  <c r="LX57" i="1"/>
  <c r="DG56" i="1"/>
  <c r="DC57" i="1"/>
  <c r="LX58" i="1"/>
  <c r="DG57" i="1"/>
  <c r="LX47" i="1"/>
  <c r="BD45" i="1"/>
  <c r="IW47" i="1"/>
  <c r="LX56" i="1"/>
  <c r="DG55" i="1"/>
  <c r="LU42" i="1"/>
  <c r="BD43" i="1"/>
  <c r="DO56" i="1"/>
  <c r="DU56" i="1" s="1"/>
  <c r="DC56" i="1"/>
  <c r="DX42" i="1"/>
  <c r="DX43" i="1"/>
  <c r="DX44" i="1"/>
  <c r="DX45" i="1"/>
  <c r="DX46" i="1"/>
  <c r="DX47" i="1"/>
  <c r="DX48" i="1"/>
  <c r="DO55" i="1"/>
  <c r="DU55" i="1" s="1"/>
  <c r="DC55" i="1"/>
  <c r="EI200" i="1"/>
  <c r="EI199" i="1"/>
  <c r="EI201" i="1"/>
  <c r="DC54" i="1"/>
  <c r="DC53" i="1"/>
  <c r="DO59" i="1"/>
  <c r="DC59" i="1"/>
  <c r="IW46" i="1"/>
  <c r="CL42" i="1"/>
  <c r="LU48" i="1"/>
  <c r="DB48" i="1"/>
  <c r="DF48" i="1"/>
  <c r="IW45" i="1"/>
  <c r="DL42" i="1"/>
  <c r="LU47" i="1"/>
  <c r="DB47" i="1"/>
  <c r="DF47" i="1"/>
  <c r="IW44" i="1"/>
  <c r="LU46" i="1"/>
  <c r="IW43" i="1"/>
  <c r="IW42" i="1"/>
  <c r="LU44" i="1"/>
  <c r="IK43" i="1"/>
  <c r="LU45" i="1"/>
  <c r="KJ189" i="1"/>
  <c r="LJ189" i="1"/>
  <c r="LX48" i="1"/>
  <c r="BD44" i="1"/>
  <c r="MP43" i="1"/>
  <c r="KH189" i="1"/>
  <c r="II63" i="1"/>
  <c r="II64" i="1" s="1"/>
  <c r="LX46" i="1"/>
  <c r="BD42" i="1"/>
  <c r="KM189" i="1"/>
  <c r="LX45" i="1"/>
  <c r="MP48" i="1"/>
  <c r="KK189" i="1"/>
  <c r="MZ44" i="1"/>
  <c r="LX44" i="1"/>
  <c r="BD48" i="1"/>
  <c r="MP47" i="1"/>
  <c r="KI189" i="1"/>
  <c r="KG189" i="1"/>
  <c r="LX43" i="1"/>
  <c r="BD47" i="1"/>
  <c r="MP46" i="1"/>
  <c r="JF45" i="1"/>
  <c r="LI189" i="1"/>
  <c r="KL189" i="1"/>
  <c r="JL46" i="1"/>
  <c r="JL44" i="1"/>
  <c r="MZ48" i="1"/>
  <c r="IZ47" i="1"/>
  <c r="JF43" i="1"/>
  <c r="MZ46" i="1"/>
  <c r="IZ45" i="1"/>
  <c r="DK43" i="1"/>
  <c r="DD44" i="1"/>
  <c r="DD48" i="1"/>
  <c r="JB48" i="1"/>
  <c r="JB46" i="1"/>
  <c r="JA47" i="1"/>
  <c r="DC45" i="1"/>
  <c r="DL46" i="1"/>
  <c r="JA45" i="1"/>
  <c r="DC43" i="1"/>
  <c r="DL44" i="1"/>
  <c r="IK47" i="1"/>
  <c r="DK42" i="1"/>
  <c r="DC44" i="1"/>
  <c r="JB47" i="1"/>
  <c r="JA46" i="1"/>
  <c r="DK48" i="1"/>
  <c r="DC42" i="1"/>
  <c r="JB45" i="1"/>
  <c r="JA44" i="1"/>
  <c r="DK47" i="1"/>
  <c r="JB44" i="1"/>
  <c r="JA43" i="1"/>
  <c r="DK46" i="1"/>
  <c r="DC48" i="1"/>
  <c r="JB43" i="1"/>
  <c r="JA42" i="1"/>
  <c r="DK45" i="1"/>
  <c r="DC47" i="1"/>
  <c r="DD42" i="1"/>
  <c r="IK45" i="1"/>
  <c r="DH43" i="1"/>
  <c r="LW43" i="1"/>
  <c r="JN45" i="1"/>
  <c r="DH42" i="1"/>
  <c r="DO47" i="1"/>
  <c r="DU47" i="1" s="1"/>
  <c r="IV47" i="1"/>
  <c r="JL42" i="1"/>
  <c r="JN43" i="1"/>
  <c r="LW42" i="1"/>
  <c r="DO46" i="1"/>
  <c r="DU46" i="1" s="1"/>
  <c r="LW48" i="1"/>
  <c r="IV46" i="1"/>
  <c r="JN42" i="1"/>
  <c r="DH48" i="1"/>
  <c r="IV48" i="1"/>
  <c r="JN44" i="1"/>
  <c r="DO45" i="1"/>
  <c r="DU45" i="1" s="1"/>
  <c r="LW47" i="1"/>
  <c r="IV45" i="1"/>
  <c r="DG47" i="1"/>
  <c r="DH47" i="1"/>
  <c r="DO44" i="1"/>
  <c r="DU44" i="1" s="1"/>
  <c r="LW46" i="1"/>
  <c r="IV44" i="1"/>
  <c r="JN48" i="1"/>
  <c r="DG45" i="1"/>
  <c r="DH46" i="1"/>
  <c r="DO43" i="1"/>
  <c r="DU43" i="1" s="1"/>
  <c r="LW45" i="1"/>
  <c r="IV43" i="1"/>
  <c r="JN47" i="1"/>
  <c r="DG43" i="1"/>
  <c r="IX47" i="1"/>
  <c r="DH45" i="1"/>
  <c r="IX45" i="1"/>
  <c r="DG64" i="1"/>
  <c r="DG65" i="1"/>
  <c r="DG66" i="1"/>
  <c r="DG67" i="1"/>
  <c r="DG68" i="1"/>
  <c r="CZ64" i="1"/>
  <c r="CZ65" i="1"/>
  <c r="CZ66" i="1"/>
  <c r="CZ67" i="1"/>
  <c r="CZ68" i="1"/>
  <c r="DA64" i="1"/>
  <c r="DA65" i="1"/>
  <c r="DA66" i="1"/>
  <c r="DA67" i="1"/>
  <c r="DA68" i="1"/>
  <c r="DK64" i="1"/>
  <c r="DK65" i="1"/>
  <c r="DK66" i="1"/>
  <c r="DK67" i="1"/>
  <c r="DK68" i="1"/>
  <c r="IX64" i="1"/>
  <c r="IX65" i="1"/>
  <c r="IX66" i="1"/>
  <c r="IX67" i="1"/>
  <c r="IX68" i="1"/>
  <c r="DE64" i="1"/>
  <c r="DE65" i="1"/>
  <c r="DE66" i="1"/>
  <c r="DE67" i="1"/>
  <c r="DE68" i="1"/>
  <c r="DO65" i="1"/>
  <c r="DU65" i="1" s="1"/>
  <c r="DO66" i="1"/>
  <c r="DU66" i="1" s="1"/>
  <c r="DO67" i="1"/>
  <c r="DU67" i="1" s="1"/>
  <c r="DO68" i="1"/>
  <c r="DH64" i="1"/>
  <c r="DH65" i="1"/>
  <c r="DH66" i="1"/>
  <c r="DH67" i="1"/>
  <c r="DH68" i="1"/>
  <c r="IK64" i="1"/>
  <c r="IK65" i="1"/>
  <c r="IK66" i="1"/>
  <c r="IK67" i="1"/>
  <c r="IK68" i="1"/>
  <c r="DI64" i="1"/>
  <c r="DI65" i="1"/>
  <c r="DI66" i="1"/>
  <c r="DI67" i="1"/>
  <c r="DI68" i="1"/>
  <c r="IV64" i="1"/>
  <c r="IV65" i="1"/>
  <c r="IV66" i="1"/>
  <c r="IV67" i="1"/>
  <c r="IV68" i="1"/>
  <c r="IW64" i="1"/>
  <c r="IW65" i="1"/>
  <c r="IW66" i="1"/>
  <c r="IW67" i="1"/>
  <c r="IW68" i="1"/>
  <c r="JF64" i="1"/>
  <c r="JF65" i="1"/>
  <c r="JF66" i="1"/>
  <c r="JF67" i="1"/>
  <c r="JF68" i="1"/>
  <c r="IY64" i="1"/>
  <c r="IY65" i="1"/>
  <c r="IY66" i="1"/>
  <c r="IY67" i="1"/>
  <c r="IY68" i="1"/>
  <c r="IZ64" i="1"/>
  <c r="IZ65" i="1"/>
  <c r="IZ66" i="1"/>
  <c r="IZ67" i="1"/>
  <c r="IZ68" i="1"/>
  <c r="JA64" i="1"/>
  <c r="JA65" i="1"/>
  <c r="JA66" i="1"/>
  <c r="JA67" i="1"/>
  <c r="JA68" i="1"/>
  <c r="JB64" i="1"/>
  <c r="JB65" i="1"/>
  <c r="JB66" i="1"/>
  <c r="JB67" i="1"/>
  <c r="JB68" i="1"/>
  <c r="JN64" i="1"/>
  <c r="JN65" i="1"/>
  <c r="JN66" i="1"/>
  <c r="JN67" i="1"/>
  <c r="JN68" i="1"/>
  <c r="IU64" i="1"/>
  <c r="IU65" i="1"/>
  <c r="IU66" i="1"/>
  <c r="IU67" i="1"/>
  <c r="IU68" i="1"/>
  <c r="MP64" i="1"/>
  <c r="MP65" i="1"/>
  <c r="MP66" i="1"/>
  <c r="MP67" i="1"/>
  <c r="MP68" i="1"/>
  <c r="DJ64" i="1"/>
  <c r="DJ65" i="1"/>
  <c r="DJ66" i="1"/>
  <c r="DJ67" i="1"/>
  <c r="DJ68" i="1"/>
  <c r="LV64" i="1"/>
  <c r="LV65" i="1"/>
  <c r="LV66" i="1"/>
  <c r="LV67" i="1"/>
  <c r="LV68" i="1"/>
  <c r="JL64" i="1"/>
  <c r="JL65" i="1"/>
  <c r="JL66" i="1"/>
  <c r="JL67" i="1"/>
  <c r="JL68" i="1"/>
  <c r="JM64" i="1"/>
  <c r="JM65" i="1"/>
  <c r="JM66" i="1"/>
  <c r="JM67" i="1"/>
  <c r="JM68" i="1"/>
  <c r="DF64" i="1"/>
  <c r="DF65" i="1"/>
  <c r="DF66" i="1"/>
  <c r="DF67" i="1"/>
  <c r="DF68" i="1"/>
  <c r="JC64" i="1"/>
  <c r="JC65" i="1"/>
  <c r="JC66" i="1"/>
  <c r="JC67" i="1"/>
  <c r="JC68" i="1"/>
  <c r="LU64" i="1"/>
  <c r="LU65" i="1"/>
  <c r="LU66" i="1"/>
  <c r="LU67" i="1"/>
  <c r="LU68" i="1"/>
  <c r="LW64" i="1"/>
  <c r="LW65" i="1"/>
  <c r="LW66" i="1"/>
  <c r="LW67" i="1"/>
  <c r="LW68" i="1"/>
  <c r="LX64" i="1"/>
  <c r="LX65" i="1"/>
  <c r="LX66" i="1"/>
  <c r="LX67" i="1"/>
  <c r="LX68" i="1"/>
  <c r="MO64" i="1"/>
  <c r="MO65" i="1"/>
  <c r="MO66" i="1"/>
  <c r="MO67" i="1"/>
  <c r="MO68" i="1"/>
  <c r="EI59" i="1"/>
  <c r="EI68" i="1"/>
  <c r="BD64" i="1"/>
  <c r="BD65" i="1"/>
  <c r="BD66" i="1"/>
  <c r="BD67" i="1"/>
  <c r="BD68" i="1"/>
  <c r="CL64" i="1"/>
  <c r="CL65" i="1"/>
  <c r="CL66" i="1"/>
  <c r="CL67" i="1"/>
  <c r="DL64" i="1"/>
  <c r="DL65" i="1"/>
  <c r="DL66" i="1"/>
  <c r="DL67" i="1"/>
  <c r="DL68" i="1"/>
  <c r="CM64" i="1"/>
  <c r="CM65" i="1"/>
  <c r="CM66" i="1"/>
  <c r="CM67" i="1"/>
  <c r="MZ64" i="1"/>
  <c r="MZ65" i="1"/>
  <c r="MZ66" i="1"/>
  <c r="MZ67" i="1"/>
  <c r="MZ68" i="1"/>
  <c r="DB64" i="1"/>
  <c r="DB65" i="1"/>
  <c r="DB66" i="1"/>
  <c r="DB67" i="1"/>
  <c r="DB68" i="1"/>
  <c r="DD64" i="1"/>
  <c r="DD65" i="1"/>
  <c r="DD66" i="1"/>
  <c r="DD67" i="1"/>
  <c r="DD68" i="1"/>
  <c r="DC64" i="1"/>
  <c r="DC65" i="1"/>
  <c r="DC66" i="1"/>
  <c r="DC67" i="1"/>
  <c r="DC68" i="1"/>
  <c r="EV41" i="1"/>
  <c r="EV44" i="1" s="1"/>
  <c r="EV52" i="1"/>
  <c r="EL41" i="1"/>
  <c r="EL45" i="1" s="1"/>
  <c r="EL52" i="1"/>
  <c r="HO41" i="1"/>
  <c r="HO46" i="1" s="1"/>
  <c r="HO52" i="1"/>
  <c r="FY41" i="1"/>
  <c r="FY42" i="1" s="1"/>
  <c r="FY52" i="1"/>
  <c r="FZ41" i="1"/>
  <c r="FZ42" i="1" s="1"/>
  <c r="FZ52" i="1"/>
  <c r="HB41" i="1"/>
  <c r="HB44" i="1" s="1"/>
  <c r="HB52" i="1"/>
  <c r="HD41" i="1"/>
  <c r="HD42" i="1" s="1"/>
  <c r="HD52" i="1"/>
  <c r="GH41" i="1"/>
  <c r="GH43" i="1" s="1"/>
  <c r="GH52" i="1"/>
  <c r="HE41" i="1"/>
  <c r="HE45" i="1" s="1"/>
  <c r="HE52" i="1"/>
  <c r="HF41" i="1"/>
  <c r="HF43" i="1" s="1"/>
  <c r="HF52" i="1"/>
  <c r="FE41" i="1"/>
  <c r="FE46" i="1" s="1"/>
  <c r="FE52" i="1"/>
  <c r="GG41" i="1"/>
  <c r="GG44" i="1" s="1"/>
  <c r="GG52" i="1"/>
  <c r="FJ41" i="1"/>
  <c r="FJ47" i="1" s="1"/>
  <c r="FJ52" i="1"/>
  <c r="GL41" i="1"/>
  <c r="GL45" i="1" s="1"/>
  <c r="GL52" i="1"/>
  <c r="EP41" i="1"/>
  <c r="EP42" i="1" s="1"/>
  <c r="EP52" i="1"/>
  <c r="FN41" i="1"/>
  <c r="FN46" i="1" s="1"/>
  <c r="FN52" i="1"/>
  <c r="EJ41" i="1"/>
  <c r="EJ47" i="1" s="1"/>
  <c r="EJ52" i="1"/>
  <c r="HT41" i="1"/>
  <c r="HT42" i="1" s="1"/>
  <c r="HT52" i="1"/>
  <c r="EH41" i="1"/>
  <c r="EH42" i="1" s="1"/>
  <c r="EH52" i="1"/>
  <c r="ES41" i="1"/>
  <c r="ES42" i="1" s="1"/>
  <c r="ES52" i="1"/>
  <c r="GY41" i="1"/>
  <c r="GY42" i="1" s="1"/>
  <c r="GY52" i="1"/>
  <c r="MZ43" i="1"/>
  <c r="DD47" i="1"/>
  <c r="IZ44" i="1"/>
  <c r="DG42" i="1"/>
  <c r="IX44" i="1"/>
  <c r="IK42" i="1"/>
  <c r="JF48" i="1"/>
  <c r="IY53" i="1"/>
  <c r="IY54" i="1"/>
  <c r="IY55" i="1"/>
  <c r="IY56" i="1"/>
  <c r="IY57" i="1"/>
  <c r="IY58" i="1"/>
  <c r="IY59" i="1"/>
  <c r="JM53" i="1"/>
  <c r="JM54" i="1"/>
  <c r="JM55" i="1"/>
  <c r="JM56" i="1"/>
  <c r="JM57" i="1"/>
  <c r="JM58" i="1"/>
  <c r="JM59" i="1"/>
  <c r="DJ53" i="1"/>
  <c r="DJ54" i="1"/>
  <c r="DJ55" i="1"/>
  <c r="DJ56" i="1"/>
  <c r="DJ57" i="1"/>
  <c r="DJ58" i="1"/>
  <c r="DJ59" i="1"/>
  <c r="EK41" i="1"/>
  <c r="EK42" i="1" s="1"/>
  <c r="EK52" i="1"/>
  <c r="IB41" i="1"/>
  <c r="IB44" i="1" s="1"/>
  <c r="IB52" i="1"/>
  <c r="HS41" i="1"/>
  <c r="HS42" i="1" s="1"/>
  <c r="HS52" i="1"/>
  <c r="II41" i="1"/>
  <c r="II42" i="1" s="1"/>
  <c r="II52" i="1"/>
  <c r="HY41" i="1"/>
  <c r="HY42" i="1" s="1"/>
  <c r="HY52" i="1"/>
  <c r="FW41" i="1"/>
  <c r="FW45" i="1" s="1"/>
  <c r="FW52" i="1"/>
  <c r="ID41" i="1"/>
  <c r="ID42" i="1" s="1"/>
  <c r="ID52" i="1"/>
  <c r="EI41" i="1"/>
  <c r="EI42" i="1" s="1"/>
  <c r="EI52" i="1"/>
  <c r="GQ41" i="1"/>
  <c r="GQ42" i="1" s="1"/>
  <c r="GQ52" i="1"/>
  <c r="ET41" i="1"/>
  <c r="ET45" i="1" s="1"/>
  <c r="ET52" i="1"/>
  <c r="FR41" i="1"/>
  <c r="FR42" i="1" s="1"/>
  <c r="FR52" i="1"/>
  <c r="MZ42" i="1"/>
  <c r="JL48" i="1"/>
  <c r="DD46" i="1"/>
  <c r="IZ43" i="1"/>
  <c r="DL48" i="1"/>
  <c r="IX43" i="1"/>
  <c r="JF47" i="1"/>
  <c r="DL53" i="1"/>
  <c r="DL54" i="1"/>
  <c r="DL55" i="1"/>
  <c r="DL56" i="1"/>
  <c r="DL57" i="1"/>
  <c r="DL58" i="1"/>
  <c r="DL59" i="1"/>
  <c r="DI53" i="1"/>
  <c r="DI54" i="1"/>
  <c r="DI55" i="1"/>
  <c r="DI56" i="1"/>
  <c r="DI57" i="1"/>
  <c r="DI58" i="1"/>
  <c r="DI59" i="1"/>
  <c r="MZ53" i="1"/>
  <c r="MZ54" i="1"/>
  <c r="MZ55" i="1"/>
  <c r="MZ56" i="1"/>
  <c r="MZ57" i="1"/>
  <c r="MZ58" i="1"/>
  <c r="MZ59" i="1"/>
  <c r="IV53" i="1"/>
  <c r="IV54" i="1"/>
  <c r="IV55" i="1"/>
  <c r="IV56" i="1"/>
  <c r="IV57" i="1"/>
  <c r="IV58" i="1"/>
  <c r="IV59" i="1"/>
  <c r="DE53" i="1"/>
  <c r="DE54" i="1"/>
  <c r="DE55" i="1"/>
  <c r="DE56" i="1"/>
  <c r="DE57" i="1"/>
  <c r="DE58" i="1"/>
  <c r="DE59" i="1"/>
  <c r="GU41" i="1"/>
  <c r="GU46" i="1" s="1"/>
  <c r="GU52" i="1"/>
  <c r="GZ41" i="1"/>
  <c r="GZ47" i="1" s="1"/>
  <c r="GZ52" i="1"/>
  <c r="HA41" i="1"/>
  <c r="HA43" i="1" s="1"/>
  <c r="HA52" i="1"/>
  <c r="FB41" i="1"/>
  <c r="FB42" i="1" s="1"/>
  <c r="FB52" i="1"/>
  <c r="GB41" i="1"/>
  <c r="GB46" i="1" s="1"/>
  <c r="GB52" i="1"/>
  <c r="HI41" i="1"/>
  <c r="HI43" i="1" s="1"/>
  <c r="HI52" i="1"/>
  <c r="HH41" i="1"/>
  <c r="HH45" i="1" s="1"/>
  <c r="HH52" i="1"/>
  <c r="FH41" i="1"/>
  <c r="FH47" i="1" s="1"/>
  <c r="FH52" i="1"/>
  <c r="GF41" i="1"/>
  <c r="GF44" i="1" s="1"/>
  <c r="GF52" i="1"/>
  <c r="FI41" i="1"/>
  <c r="FI42" i="1" s="1"/>
  <c r="FI52" i="1"/>
  <c r="GK41" i="1"/>
  <c r="GK42" i="1" s="1"/>
  <c r="GK52" i="1"/>
  <c r="HM41" i="1"/>
  <c r="HM46" i="1" s="1"/>
  <c r="HM52" i="1"/>
  <c r="FQ41" i="1"/>
  <c r="FQ42" i="1" s="1"/>
  <c r="FQ52" i="1"/>
  <c r="GO41" i="1"/>
  <c r="GO42" i="1" s="1"/>
  <c r="GO52" i="1"/>
  <c r="HU41" i="1"/>
  <c r="HU45" i="1" s="1"/>
  <c r="HU52" i="1"/>
  <c r="EN41" i="1"/>
  <c r="EN43" i="1" s="1"/>
  <c r="EN52" i="1"/>
  <c r="HV41" i="1"/>
  <c r="HV42" i="1" s="1"/>
  <c r="HV52" i="1"/>
  <c r="HW41" i="1"/>
  <c r="HW42" i="1" s="1"/>
  <c r="HW52" i="1"/>
  <c r="EU41" i="1"/>
  <c r="EU42" i="1" s="1"/>
  <c r="EU52" i="1"/>
  <c r="FL41" i="1"/>
  <c r="FL45" i="1" s="1"/>
  <c r="FL52" i="1"/>
  <c r="FX41" i="1"/>
  <c r="FX44" i="1" s="1"/>
  <c r="FX52" i="1"/>
  <c r="JL47" i="1"/>
  <c r="DD45" i="1"/>
  <c r="IZ42" i="1"/>
  <c r="DG48" i="1"/>
  <c r="DL47" i="1"/>
  <c r="IX42" i="1"/>
  <c r="IK48" i="1"/>
  <c r="JF46" i="1"/>
  <c r="DH53" i="1"/>
  <c r="DH54" i="1"/>
  <c r="DH55" i="1"/>
  <c r="DH56" i="1"/>
  <c r="DH57" i="1"/>
  <c r="DH58" i="1"/>
  <c r="DH59" i="1"/>
  <c r="JC53" i="1"/>
  <c r="JC54" i="1"/>
  <c r="JC55" i="1"/>
  <c r="JC56" i="1"/>
  <c r="JC57" i="1"/>
  <c r="JC58" i="1"/>
  <c r="JC59" i="1"/>
  <c r="FM41" i="1"/>
  <c r="FM47" i="1" s="1"/>
  <c r="FM52" i="1"/>
  <c r="FV41" i="1"/>
  <c r="FV44" i="1" s="1"/>
  <c r="FV52" i="1"/>
  <c r="DK53" i="1"/>
  <c r="DK54" i="1"/>
  <c r="DK55" i="1"/>
  <c r="DK56" i="1"/>
  <c r="DK57" i="1"/>
  <c r="DK58" i="1"/>
  <c r="DK59" i="1"/>
  <c r="IU53" i="1"/>
  <c r="IU54" i="1"/>
  <c r="IU55" i="1"/>
  <c r="IU56" i="1"/>
  <c r="IU57" i="1"/>
  <c r="IU58" i="1"/>
  <c r="IU59" i="1"/>
  <c r="EM41" i="1"/>
  <c r="EM44" i="1" s="1"/>
  <c r="EM52" i="1"/>
  <c r="FU41" i="1"/>
  <c r="FU45" i="1" s="1"/>
  <c r="FU52" i="1"/>
  <c r="GM41" i="1"/>
  <c r="GM42" i="1" s="1"/>
  <c r="GM52" i="1"/>
  <c r="GS41" i="1"/>
  <c r="GS43" i="1" s="1"/>
  <c r="GS52" i="1"/>
  <c r="JF53" i="1"/>
  <c r="JF54" i="1"/>
  <c r="JF55" i="1"/>
  <c r="JF56" i="1"/>
  <c r="JF57" i="1"/>
  <c r="JF58" i="1"/>
  <c r="JF59" i="1"/>
  <c r="EW41" i="1"/>
  <c r="EW46" i="1" s="1"/>
  <c r="EW52" i="1"/>
  <c r="EZ41" i="1"/>
  <c r="EZ43" i="1" s="1"/>
  <c r="EZ52" i="1"/>
  <c r="GC41" i="1"/>
  <c r="GC45" i="1" s="1"/>
  <c r="GC52" i="1"/>
  <c r="HC41" i="1"/>
  <c r="HC46" i="1" s="1"/>
  <c r="HC52" i="1"/>
  <c r="FC41" i="1"/>
  <c r="FC42" i="1" s="1"/>
  <c r="FC52" i="1"/>
  <c r="FD41" i="1"/>
  <c r="FD43" i="1" s="1"/>
  <c r="FD52" i="1"/>
  <c r="GI41" i="1"/>
  <c r="GI44" i="1" s="1"/>
  <c r="GI52" i="1"/>
  <c r="HG41" i="1"/>
  <c r="HG45" i="1" s="1"/>
  <c r="HG52" i="1"/>
  <c r="GJ41" i="1"/>
  <c r="GJ42" i="1" s="1"/>
  <c r="GJ52" i="1"/>
  <c r="HL41" i="1"/>
  <c r="HL45" i="1" s="1"/>
  <c r="HL52" i="1"/>
  <c r="EO41" i="1"/>
  <c r="EO47" i="1" s="1"/>
  <c r="EO52" i="1"/>
  <c r="GN41" i="1"/>
  <c r="GN43" i="1" s="1"/>
  <c r="GN52" i="1"/>
  <c r="FS41" i="1"/>
  <c r="FS42" i="1" s="1"/>
  <c r="FS52" i="1"/>
  <c r="GP41" i="1"/>
  <c r="GP47" i="1" s="1"/>
  <c r="GP52" i="1"/>
  <c r="IC41" i="1"/>
  <c r="IC45" i="1" s="1"/>
  <c r="IC52" i="1"/>
  <c r="FP41" i="1"/>
  <c r="FP43" i="1" s="1"/>
  <c r="FP52" i="1"/>
  <c r="FO41" i="1"/>
  <c r="FO42" i="1" s="1"/>
  <c r="FO52" i="1"/>
  <c r="MZ47" i="1"/>
  <c r="JL45" i="1"/>
  <c r="IZ48" i="1"/>
  <c r="DG46" i="1"/>
  <c r="DL45" i="1"/>
  <c r="IX48" i="1"/>
  <c r="IK46" i="1"/>
  <c r="JF44" i="1"/>
  <c r="EG41" i="1"/>
  <c r="EG45" i="1" s="1"/>
  <c r="EG52" i="1"/>
  <c r="HX41" i="1"/>
  <c r="HX43" i="1" s="1"/>
  <c r="HX52" i="1"/>
  <c r="ER41" i="1"/>
  <c r="ER42" i="1" s="1"/>
  <c r="ER52" i="1"/>
  <c r="GV41" i="1"/>
  <c r="GV42" i="1" s="1"/>
  <c r="GV52" i="1"/>
  <c r="GX41" i="1"/>
  <c r="GX47" i="1" s="1"/>
  <c r="GX52" i="1"/>
  <c r="EQ41" i="1"/>
  <c r="EQ44" i="1" s="1"/>
  <c r="EQ52" i="1"/>
  <c r="HR41" i="1"/>
  <c r="HR42" i="1" s="1"/>
  <c r="HR52" i="1"/>
  <c r="FT41" i="1"/>
  <c r="FT46" i="1" s="1"/>
  <c r="FT52" i="1"/>
  <c r="EX41" i="1"/>
  <c r="EX42" i="1" s="1"/>
  <c r="EX52" i="1"/>
  <c r="EY41" i="1"/>
  <c r="EY43" i="1" s="1"/>
  <c r="EY52" i="1"/>
  <c r="GA41" i="1"/>
  <c r="GA43" i="1" s="1"/>
  <c r="GA52" i="1"/>
  <c r="FA41" i="1"/>
  <c r="FA46" i="1" s="1"/>
  <c r="FA52" i="1"/>
  <c r="FG41" i="1"/>
  <c r="FG45" i="1" s="1"/>
  <c r="FG52" i="1"/>
  <c r="GD41" i="1"/>
  <c r="GD44" i="1" s="1"/>
  <c r="GD52" i="1"/>
  <c r="GE41" i="1"/>
  <c r="GE44" i="1" s="1"/>
  <c r="GE52" i="1"/>
  <c r="HJ41" i="1"/>
  <c r="HJ42" i="1" s="1"/>
  <c r="HJ52" i="1"/>
  <c r="FF41" i="1"/>
  <c r="FF43" i="1" s="1"/>
  <c r="FF52" i="1"/>
  <c r="HK41" i="1"/>
  <c r="HK42" i="1" s="1"/>
  <c r="HK52" i="1"/>
  <c r="FK41" i="1"/>
  <c r="FK43" i="1" s="1"/>
  <c r="FK52" i="1"/>
  <c r="HN41" i="1"/>
  <c r="HN45" i="1" s="1"/>
  <c r="HN52" i="1"/>
  <c r="GT41" i="1"/>
  <c r="GT46" i="1" s="1"/>
  <c r="GT52" i="1"/>
  <c r="HP41" i="1"/>
  <c r="HP43" i="1" s="1"/>
  <c r="HP52" i="1"/>
  <c r="HQ41" i="1"/>
  <c r="HQ45" i="1" s="1"/>
  <c r="HQ52" i="1"/>
  <c r="GW41" i="1"/>
  <c r="GW42" i="1" s="1"/>
  <c r="GW52" i="1"/>
  <c r="GR41" i="1"/>
  <c r="GR45" i="1" s="1"/>
  <c r="GR52" i="1"/>
  <c r="HZ41" i="1"/>
  <c r="HZ43" i="1" s="1"/>
  <c r="HZ52" i="1"/>
  <c r="IA41" i="1"/>
  <c r="IA45" i="1" s="1"/>
  <c r="IA52" i="1"/>
  <c r="DA53" i="1"/>
  <c r="DA54" i="1"/>
  <c r="DA55" i="1"/>
  <c r="DA56" i="1"/>
  <c r="DA57" i="1"/>
  <c r="DA58" i="1"/>
  <c r="DA59" i="1"/>
  <c r="KN189" i="1" a="1"/>
  <c r="KN189" i="1" s="1"/>
  <c r="EI48" i="1"/>
  <c r="EI189" i="1"/>
  <c r="EI190" i="1"/>
  <c r="EI191" i="1"/>
  <c r="II189" i="1"/>
  <c r="H35" i="1"/>
  <c r="AY34" i="1"/>
  <c r="AX34" i="1"/>
  <c r="BC34" i="1"/>
  <c r="BB34" i="1"/>
  <c r="BA34" i="1"/>
  <c r="AZ34" i="1"/>
  <c r="BE26" i="6"/>
  <c r="AT26" i="6" s="1"/>
  <c r="AX26" i="6"/>
  <c r="AM26" i="6" s="1"/>
  <c r="BF26" i="6"/>
  <c r="AU26" i="6" s="1"/>
  <c r="AZ26" i="6"/>
  <c r="AO26" i="6" s="1"/>
  <c r="BA26" i="6"/>
  <c r="AP26" i="6" s="1"/>
  <c r="EJ9" i="1"/>
  <c r="EJ86" i="1" s="1"/>
  <c r="EU12" i="1"/>
  <c r="FZ12" i="1"/>
  <c r="HH12" i="1" s="1"/>
  <c r="AM225" i="7"/>
  <c r="BF27" i="8"/>
  <c r="AU27" i="8" s="1"/>
  <c r="BD27" i="8"/>
  <c r="AS27" i="8" s="1"/>
  <c r="BE27" i="8"/>
  <c r="AT27" i="8" s="1"/>
  <c r="AW31" i="8"/>
  <c r="AX27" i="8"/>
  <c r="AM27" i="8" s="1"/>
  <c r="AY27" i="8"/>
  <c r="AN27" i="8" s="1"/>
  <c r="AZ27" i="8"/>
  <c r="AO27" i="8" s="1"/>
  <c r="BA27" i="8"/>
  <c r="AP27" i="8" s="1"/>
  <c r="BB27" i="8"/>
  <c r="AQ27" i="8" s="1"/>
  <c r="BC27" i="8"/>
  <c r="AR27" i="8" s="1"/>
  <c r="AW32" i="8"/>
  <c r="BF28" i="8"/>
  <c r="AU28" i="8" s="1"/>
  <c r="BE28" i="8"/>
  <c r="AT28" i="8" s="1"/>
  <c r="BD28" i="8"/>
  <c r="AS28" i="8" s="1"/>
  <c r="AZ28" i="8"/>
  <c r="AO28" i="8" s="1"/>
  <c r="AY28" i="8"/>
  <c r="AN28" i="8" s="1"/>
  <c r="AX28" i="8"/>
  <c r="AM28" i="8" s="1"/>
  <c r="BA28" i="8"/>
  <c r="AP28" i="8" s="1"/>
  <c r="BB28" i="8"/>
  <c r="AQ28" i="8" s="1"/>
  <c r="BC28" i="8"/>
  <c r="AR28" i="8" s="1"/>
  <c r="BD34" i="6"/>
  <c r="AS34" i="6" s="1"/>
  <c r="BC34" i="6"/>
  <c r="AR34" i="6" s="1"/>
  <c r="BB34" i="6"/>
  <c r="AQ34" i="6" s="1"/>
  <c r="AY34" i="6"/>
  <c r="AN34" i="6" s="1"/>
  <c r="BA34" i="6"/>
  <c r="AP34" i="6" s="1"/>
  <c r="AZ34" i="6"/>
  <c r="AO34" i="6" s="1"/>
  <c r="AX34" i="6"/>
  <c r="AM34" i="6" s="1"/>
  <c r="BF34" i="6"/>
  <c r="AU34" i="6" s="1"/>
  <c r="BE34" i="6"/>
  <c r="AT34" i="6" s="1"/>
  <c r="BF27" i="7"/>
  <c r="AU27" i="7" s="1"/>
  <c r="AW31" i="7"/>
  <c r="BE27" i="7"/>
  <c r="AT27" i="7" s="1"/>
  <c r="BD27" i="7"/>
  <c r="AS27" i="7" s="1"/>
  <c r="BC27" i="7"/>
  <c r="AR27" i="7" s="1"/>
  <c r="BB27" i="7"/>
  <c r="AQ27" i="7" s="1"/>
  <c r="BA27" i="7"/>
  <c r="AP27" i="7" s="1"/>
  <c r="AZ27" i="7"/>
  <c r="AO27" i="7" s="1"/>
  <c r="AY27" i="7"/>
  <c r="AN27" i="7" s="1"/>
  <c r="AX27" i="7"/>
  <c r="AM27" i="7" s="1"/>
  <c r="BF32" i="6"/>
  <c r="AU32" i="6" s="1"/>
  <c r="AW36" i="6"/>
  <c r="BE32" i="6"/>
  <c r="AT32" i="6" s="1"/>
  <c r="BD32" i="6"/>
  <c r="AS32" i="6" s="1"/>
  <c r="BC32" i="6"/>
  <c r="AR32" i="6" s="1"/>
  <c r="BB32" i="6"/>
  <c r="AQ32" i="6" s="1"/>
  <c r="BA32" i="6"/>
  <c r="AP32" i="6" s="1"/>
  <c r="AZ32" i="6"/>
  <c r="AO32" i="6" s="1"/>
  <c r="AY32" i="6"/>
  <c r="AN32" i="6" s="1"/>
  <c r="AX32" i="6"/>
  <c r="AM32" i="6" s="1"/>
  <c r="BF31" i="6"/>
  <c r="AU31" i="6" s="1"/>
  <c r="AW35" i="6"/>
  <c r="BE31" i="6"/>
  <c r="AT31" i="6" s="1"/>
  <c r="BD31" i="6"/>
  <c r="AS31" i="6" s="1"/>
  <c r="BC31" i="6"/>
  <c r="AR31" i="6" s="1"/>
  <c r="BB31" i="6"/>
  <c r="AQ31" i="6" s="1"/>
  <c r="BA31" i="6"/>
  <c r="AP31" i="6" s="1"/>
  <c r="AZ31" i="6"/>
  <c r="AO31" i="6" s="1"/>
  <c r="AY31" i="6"/>
  <c r="AN31" i="6" s="1"/>
  <c r="AX31" i="6"/>
  <c r="AM31" i="6" s="1"/>
  <c r="BF29" i="8"/>
  <c r="AU29" i="8" s="1"/>
  <c r="AW33" i="8"/>
  <c r="BE29" i="8"/>
  <c r="AT29" i="8" s="1"/>
  <c r="BD29" i="8"/>
  <c r="AS29" i="8" s="1"/>
  <c r="BC29" i="8"/>
  <c r="AR29" i="8" s="1"/>
  <c r="E29" i="8" s="1"/>
  <c r="W29" i="8" s="1"/>
  <c r="BB29" i="8"/>
  <c r="AQ29" i="8" s="1"/>
  <c r="D29" i="8" s="1"/>
  <c r="V29" i="8" s="1"/>
  <c r="BA29" i="8"/>
  <c r="AP29" i="8" s="1"/>
  <c r="C29" i="8" s="1"/>
  <c r="U29" i="8" s="1"/>
  <c r="AZ29" i="8"/>
  <c r="AO29" i="8" s="1"/>
  <c r="AY29" i="8"/>
  <c r="AN29" i="8" s="1"/>
  <c r="AX29" i="8"/>
  <c r="AM29" i="8" s="1"/>
  <c r="AW30" i="8"/>
  <c r="BF33" i="7"/>
  <c r="AU33" i="7" s="1"/>
  <c r="AW37" i="7"/>
  <c r="BE33" i="7"/>
  <c r="AT33" i="7" s="1"/>
  <c r="BD33" i="7"/>
  <c r="AS33" i="7" s="1"/>
  <c r="BC33" i="7"/>
  <c r="AR33" i="7" s="1"/>
  <c r="E33" i="7" s="1"/>
  <c r="W33" i="7" s="1"/>
  <c r="BB33" i="7"/>
  <c r="AQ33" i="7" s="1"/>
  <c r="D33" i="7" s="1"/>
  <c r="V33" i="7" s="1"/>
  <c r="BA33" i="7"/>
  <c r="AP33" i="7" s="1"/>
  <c r="C33" i="7" s="1"/>
  <c r="U33" i="7" s="1"/>
  <c r="AZ33" i="7"/>
  <c r="AO33" i="7" s="1"/>
  <c r="AY33" i="7"/>
  <c r="AN33" i="7" s="1"/>
  <c r="AX33" i="7"/>
  <c r="AM33" i="7" s="1"/>
  <c r="AW34" i="7"/>
  <c r="BF28" i="7"/>
  <c r="AU28" i="7" s="1"/>
  <c r="AW32" i="7"/>
  <c r="BE28" i="7"/>
  <c r="AT28" i="7" s="1"/>
  <c r="BD28" i="7"/>
  <c r="AS28" i="7" s="1"/>
  <c r="BC28" i="7"/>
  <c r="AR28" i="7" s="1"/>
  <c r="BB28" i="7"/>
  <c r="AQ28" i="7" s="1"/>
  <c r="BA28" i="7"/>
  <c r="AP28" i="7" s="1"/>
  <c r="AZ28" i="7"/>
  <c r="AO28" i="7" s="1"/>
  <c r="AY28" i="7"/>
  <c r="AN28" i="7" s="1"/>
  <c r="AX28" i="7"/>
  <c r="AM28" i="7" s="1"/>
  <c r="BD30" i="7"/>
  <c r="AS30" i="7" s="1"/>
  <c r="BC30" i="7"/>
  <c r="AR30" i="7" s="1"/>
  <c r="BB30" i="7"/>
  <c r="AQ30" i="7" s="1"/>
  <c r="BA30" i="7"/>
  <c r="AP30" i="7" s="1"/>
  <c r="AZ30" i="7"/>
  <c r="AO30" i="7" s="1"/>
  <c r="AX30" i="7"/>
  <c r="AM30" i="7" s="1"/>
  <c r="AY30" i="7"/>
  <c r="AN30" i="7" s="1"/>
  <c r="BF30" i="7"/>
  <c r="AU30" i="7" s="1"/>
  <c r="BE30" i="7"/>
  <c r="AT30" i="7" s="1"/>
  <c r="BD26" i="8"/>
  <c r="AS26" i="8" s="1"/>
  <c r="BC26" i="8"/>
  <c r="AR26" i="8" s="1"/>
  <c r="BB26" i="8"/>
  <c r="AQ26" i="8" s="1"/>
  <c r="BA26" i="8"/>
  <c r="AP26" i="8" s="1"/>
  <c r="AZ26" i="8"/>
  <c r="AO26" i="8" s="1"/>
  <c r="AX26" i="8"/>
  <c r="AM26" i="8" s="1"/>
  <c r="AY26" i="8"/>
  <c r="AN26" i="8" s="1"/>
  <c r="BF26" i="8"/>
  <c r="AU26" i="8" s="1"/>
  <c r="BE26" i="8"/>
  <c r="AT26" i="8" s="1"/>
  <c r="BF37" i="6"/>
  <c r="AU37" i="6" s="1"/>
  <c r="BE37" i="6"/>
  <c r="AT37" i="6" s="1"/>
  <c r="BD37" i="6"/>
  <c r="AS37" i="6" s="1"/>
  <c r="BC37" i="6"/>
  <c r="AR37" i="6" s="1"/>
  <c r="E37" i="6" s="1"/>
  <c r="W37" i="6" s="1"/>
  <c r="BB37" i="6"/>
  <c r="AQ37" i="6" s="1"/>
  <c r="D37" i="6" s="1"/>
  <c r="V37" i="6" s="1"/>
  <c r="BA37" i="6"/>
  <c r="AP37" i="6" s="1"/>
  <c r="C37" i="6" s="1"/>
  <c r="U37" i="6" s="1"/>
  <c r="AZ37" i="6"/>
  <c r="AO37" i="6" s="1"/>
  <c r="AY37" i="6"/>
  <c r="AN37" i="6" s="1"/>
  <c r="AX37" i="6"/>
  <c r="AM37" i="6" s="1"/>
  <c r="EN127" i="1" l="1"/>
  <c r="HM127" i="1"/>
  <c r="FH127" i="1"/>
  <c r="ID127" i="1"/>
  <c r="FB130" i="1"/>
  <c r="FL130" i="1"/>
  <c r="FR130" i="1"/>
  <c r="FB129" i="1"/>
  <c r="FL129" i="1"/>
  <c r="FR129" i="1"/>
  <c r="FB128" i="1"/>
  <c r="FL128" i="1"/>
  <c r="FR128" i="1"/>
  <c r="EN130" i="1"/>
  <c r="HM130" i="1"/>
  <c r="FH130" i="1"/>
  <c r="ID130" i="1"/>
  <c r="FQ130" i="1"/>
  <c r="FX130" i="1"/>
  <c r="GF130" i="1"/>
  <c r="FM130" i="1"/>
  <c r="GB130" i="1"/>
  <c r="HC82" i="1"/>
  <c r="HC83" i="1"/>
  <c r="HC84" i="1"/>
  <c r="HC85" i="1"/>
  <c r="GY82" i="1"/>
  <c r="GY83" i="1"/>
  <c r="GY84" i="1"/>
  <c r="GY85" i="1"/>
  <c r="FJ82" i="1"/>
  <c r="FJ83" i="1"/>
  <c r="FJ84" i="1"/>
  <c r="FJ85" i="1"/>
  <c r="FY82" i="1"/>
  <c r="FY83" i="1"/>
  <c r="FY84" i="1"/>
  <c r="FY85" i="1"/>
  <c r="EK82" i="1"/>
  <c r="EK83" i="1"/>
  <c r="EK84" i="1"/>
  <c r="EK85" i="1"/>
  <c r="HQ82" i="1"/>
  <c r="HQ83" i="1"/>
  <c r="HQ84" i="1"/>
  <c r="HQ85" i="1"/>
  <c r="HG82" i="1"/>
  <c r="HG83" i="1"/>
  <c r="HG84" i="1"/>
  <c r="HG85" i="1"/>
  <c r="FM129" i="1"/>
  <c r="FQ129" i="1"/>
  <c r="GF129" i="1"/>
  <c r="FX129" i="1"/>
  <c r="GB129" i="1"/>
  <c r="FL82" i="1"/>
  <c r="FL83" i="1"/>
  <c r="FL84" i="1"/>
  <c r="FL85" i="1"/>
  <c r="EN82" i="1"/>
  <c r="EN83" i="1"/>
  <c r="EN84" i="1"/>
  <c r="EN85" i="1"/>
  <c r="HM82" i="1"/>
  <c r="HM83" i="1"/>
  <c r="HM84" i="1"/>
  <c r="HM85" i="1"/>
  <c r="FH82" i="1"/>
  <c r="FH83" i="1"/>
  <c r="FH84" i="1"/>
  <c r="FH85" i="1"/>
  <c r="FB82" i="1"/>
  <c r="FB83" i="1"/>
  <c r="FB84" i="1"/>
  <c r="FB85" i="1"/>
  <c r="FR82" i="1"/>
  <c r="FR83" i="1"/>
  <c r="FR84" i="1"/>
  <c r="FR85" i="1"/>
  <c r="ID82" i="1"/>
  <c r="ID83" i="1"/>
  <c r="ID84" i="1"/>
  <c r="ID85" i="1"/>
  <c r="EJ82" i="1"/>
  <c r="EJ83" i="1"/>
  <c r="EJ84" i="1"/>
  <c r="EJ85" i="1"/>
  <c r="HE82" i="1"/>
  <c r="HE83" i="1"/>
  <c r="HE84" i="1"/>
  <c r="HE85" i="1"/>
  <c r="IB82" i="1"/>
  <c r="IB83" i="1"/>
  <c r="IB84" i="1"/>
  <c r="IB85" i="1"/>
  <c r="IA82" i="1"/>
  <c r="IA83" i="1"/>
  <c r="IA84" i="1"/>
  <c r="IA85" i="1"/>
  <c r="FK82" i="1"/>
  <c r="FK83" i="1"/>
  <c r="FK84" i="1"/>
  <c r="FK85" i="1"/>
  <c r="GN82" i="1"/>
  <c r="GN83" i="1"/>
  <c r="GN84" i="1"/>
  <c r="GN85" i="1"/>
  <c r="FM128" i="1"/>
  <c r="FQ128" i="1"/>
  <c r="GF128" i="1"/>
  <c r="FX128" i="1"/>
  <c r="GB128" i="1"/>
  <c r="ES82" i="1"/>
  <c r="ES83" i="1"/>
  <c r="ES84" i="1"/>
  <c r="ES85" i="1"/>
  <c r="FN82" i="1"/>
  <c r="FN83" i="1"/>
  <c r="FN84" i="1"/>
  <c r="FN85" i="1"/>
  <c r="GG82" i="1"/>
  <c r="GG83" i="1"/>
  <c r="GG84" i="1"/>
  <c r="GG85" i="1"/>
  <c r="GH82" i="1"/>
  <c r="GH83" i="1"/>
  <c r="GH84" i="1"/>
  <c r="GH85" i="1"/>
  <c r="FU82" i="1"/>
  <c r="FU83" i="1"/>
  <c r="FU84" i="1"/>
  <c r="FU85" i="1"/>
  <c r="EL82" i="1"/>
  <c r="EL83" i="1"/>
  <c r="EL84" i="1"/>
  <c r="EL85" i="1"/>
  <c r="FA82" i="1"/>
  <c r="FA83" i="1"/>
  <c r="FA84" i="1"/>
  <c r="FA85" i="1"/>
  <c r="HZ82" i="1"/>
  <c r="HZ83" i="1"/>
  <c r="HZ84" i="1"/>
  <c r="HZ85" i="1"/>
  <c r="HP82" i="1"/>
  <c r="HP83" i="1"/>
  <c r="HP84" i="1"/>
  <c r="HP85" i="1"/>
  <c r="HK82" i="1"/>
  <c r="HK83" i="1"/>
  <c r="HK84" i="1"/>
  <c r="HK85" i="1"/>
  <c r="GD82" i="1"/>
  <c r="GD83" i="1"/>
  <c r="GD84" i="1"/>
  <c r="GD85" i="1"/>
  <c r="GM82" i="1"/>
  <c r="GM83" i="1"/>
  <c r="GM84" i="1"/>
  <c r="GM85" i="1"/>
  <c r="EQ82" i="1"/>
  <c r="EQ83" i="1"/>
  <c r="EQ84" i="1"/>
  <c r="EQ85" i="1"/>
  <c r="EG82" i="1"/>
  <c r="EG83" i="1"/>
  <c r="EG84" i="1"/>
  <c r="EG85" i="1"/>
  <c r="IC82" i="1"/>
  <c r="IC83" i="1"/>
  <c r="IC84" i="1"/>
  <c r="IC85" i="1"/>
  <c r="EO82" i="1"/>
  <c r="EO83" i="1"/>
  <c r="EO84" i="1"/>
  <c r="EO85" i="1"/>
  <c r="GI82" i="1"/>
  <c r="GI83" i="1"/>
  <c r="GI84" i="1"/>
  <c r="GI85" i="1"/>
  <c r="EZ82" i="1"/>
  <c r="EZ83" i="1"/>
  <c r="EZ84" i="1"/>
  <c r="EZ85" i="1"/>
  <c r="GV82" i="1"/>
  <c r="GV83" i="1"/>
  <c r="GV84" i="1"/>
  <c r="GV85" i="1"/>
  <c r="EU82" i="1"/>
  <c r="EU83" i="1"/>
  <c r="EU84" i="1"/>
  <c r="EU85" i="1"/>
  <c r="HU82" i="1"/>
  <c r="HU83" i="1"/>
  <c r="HU84" i="1"/>
  <c r="HU85" i="1"/>
  <c r="GK82" i="1"/>
  <c r="GK83" i="1"/>
  <c r="GK84" i="1"/>
  <c r="GK85" i="1"/>
  <c r="HH82" i="1"/>
  <c r="HH83" i="1"/>
  <c r="HH84" i="1"/>
  <c r="HH85" i="1"/>
  <c r="HA82" i="1"/>
  <c r="HA83" i="1"/>
  <c r="HA84" i="1"/>
  <c r="HA85" i="1"/>
  <c r="ET82" i="1"/>
  <c r="ET83" i="1"/>
  <c r="ET84" i="1"/>
  <c r="ET85" i="1"/>
  <c r="FW82" i="1"/>
  <c r="FW83" i="1"/>
  <c r="FW84" i="1"/>
  <c r="FW85" i="1"/>
  <c r="FP82" i="1"/>
  <c r="FP83" i="1"/>
  <c r="FP84" i="1"/>
  <c r="FP85" i="1"/>
  <c r="HV130" i="1"/>
  <c r="EI130" i="1"/>
  <c r="FZ82" i="1"/>
  <c r="FZ83" i="1"/>
  <c r="FZ84" i="1"/>
  <c r="FZ85" i="1"/>
  <c r="EH82" i="1"/>
  <c r="EH83" i="1"/>
  <c r="EH84" i="1"/>
  <c r="EH85" i="1"/>
  <c r="EP82" i="1"/>
  <c r="EP83" i="1"/>
  <c r="EP84" i="1"/>
  <c r="EP85" i="1"/>
  <c r="FE82" i="1"/>
  <c r="FE83" i="1"/>
  <c r="FE84" i="1"/>
  <c r="FE85" i="1"/>
  <c r="HD82" i="1"/>
  <c r="HD83" i="1"/>
  <c r="HD84" i="1"/>
  <c r="HD85" i="1"/>
  <c r="HS82" i="1"/>
  <c r="HS83" i="1"/>
  <c r="HS84" i="1"/>
  <c r="HS85" i="1"/>
  <c r="GU82" i="1"/>
  <c r="GU83" i="1"/>
  <c r="GU84" i="1"/>
  <c r="GU85" i="1"/>
  <c r="EX82" i="1"/>
  <c r="EX83" i="1"/>
  <c r="EX84" i="1"/>
  <c r="EX85" i="1"/>
  <c r="GR82" i="1"/>
  <c r="GR83" i="1"/>
  <c r="GR84" i="1"/>
  <c r="GR85" i="1"/>
  <c r="GT82" i="1"/>
  <c r="GT83" i="1"/>
  <c r="GT84" i="1"/>
  <c r="GT85" i="1"/>
  <c r="FF82" i="1"/>
  <c r="FF83" i="1"/>
  <c r="FF84" i="1"/>
  <c r="FF85" i="1"/>
  <c r="FG82" i="1"/>
  <c r="FG83" i="1"/>
  <c r="FG84" i="1"/>
  <c r="FG85" i="1"/>
  <c r="FT82" i="1"/>
  <c r="FT83" i="1"/>
  <c r="FT84" i="1"/>
  <c r="FT85" i="1"/>
  <c r="GX82" i="1"/>
  <c r="GX83" i="1"/>
  <c r="GX84" i="1"/>
  <c r="GX85" i="1"/>
  <c r="GC82" i="1"/>
  <c r="GC83" i="1"/>
  <c r="GC84" i="1"/>
  <c r="GC85" i="1"/>
  <c r="GP82" i="1"/>
  <c r="GP83" i="1"/>
  <c r="GP84" i="1"/>
  <c r="GP85" i="1"/>
  <c r="HL82" i="1"/>
  <c r="HL83" i="1"/>
  <c r="HL84" i="1"/>
  <c r="HL85" i="1"/>
  <c r="FD82" i="1"/>
  <c r="FD83" i="1"/>
  <c r="FD84" i="1"/>
  <c r="FD85" i="1"/>
  <c r="EW82" i="1"/>
  <c r="EW83" i="1"/>
  <c r="EW84" i="1"/>
  <c r="EW85" i="1"/>
  <c r="GE82" i="1"/>
  <c r="GE83" i="1"/>
  <c r="GE84" i="1"/>
  <c r="GE85" i="1"/>
  <c r="HV129" i="1"/>
  <c r="EI129" i="1"/>
  <c r="HW82" i="1"/>
  <c r="HW83" i="1"/>
  <c r="HW84" i="1"/>
  <c r="HW85" i="1"/>
  <c r="GO82" i="1"/>
  <c r="GO83" i="1"/>
  <c r="GO84" i="1"/>
  <c r="GO85" i="1"/>
  <c r="FI82" i="1"/>
  <c r="FI83" i="1"/>
  <c r="FI84" i="1"/>
  <c r="FI85" i="1"/>
  <c r="HI82" i="1"/>
  <c r="HI83" i="1"/>
  <c r="HI84" i="1"/>
  <c r="HI85" i="1"/>
  <c r="GZ82" i="1"/>
  <c r="GZ83" i="1"/>
  <c r="GZ84" i="1"/>
  <c r="GZ85" i="1"/>
  <c r="GQ82" i="1"/>
  <c r="GQ83" i="1"/>
  <c r="GQ84" i="1"/>
  <c r="GQ85" i="1"/>
  <c r="HY82" i="1"/>
  <c r="HY83" i="1"/>
  <c r="HY84" i="1"/>
  <c r="HY85" i="1"/>
  <c r="EY82" i="1"/>
  <c r="EY83" i="1"/>
  <c r="EY84" i="1"/>
  <c r="EY85" i="1"/>
  <c r="HV128" i="1"/>
  <c r="EI128" i="1"/>
  <c r="FV82" i="1"/>
  <c r="FV83" i="1"/>
  <c r="FV84" i="1"/>
  <c r="FV85" i="1"/>
  <c r="HT82" i="1"/>
  <c r="HT83" i="1"/>
  <c r="HT84" i="1"/>
  <c r="HT85" i="1"/>
  <c r="GL82" i="1"/>
  <c r="GL83" i="1"/>
  <c r="GL84" i="1"/>
  <c r="GL85" i="1"/>
  <c r="HF82" i="1"/>
  <c r="HF83" i="1"/>
  <c r="HF84" i="1"/>
  <c r="HF85" i="1"/>
  <c r="HB82" i="1"/>
  <c r="HB83" i="1"/>
  <c r="HB84" i="1"/>
  <c r="HB85" i="1"/>
  <c r="HO82" i="1"/>
  <c r="HO83" i="1"/>
  <c r="HO84" i="1"/>
  <c r="HO85" i="1"/>
  <c r="EV82" i="1"/>
  <c r="EV83" i="1"/>
  <c r="EV84" i="1"/>
  <c r="EV85" i="1"/>
  <c r="EM82" i="1"/>
  <c r="EM83" i="1"/>
  <c r="EM84" i="1"/>
  <c r="EM85" i="1"/>
  <c r="GW82" i="1"/>
  <c r="GW83" i="1"/>
  <c r="GW84" i="1"/>
  <c r="GW85" i="1"/>
  <c r="HN82" i="1"/>
  <c r="HN83" i="1"/>
  <c r="HN84" i="1"/>
  <c r="HN85" i="1"/>
  <c r="HJ82" i="1"/>
  <c r="HJ83" i="1"/>
  <c r="HJ84" i="1"/>
  <c r="HJ85" i="1"/>
  <c r="GA82" i="1"/>
  <c r="GA83" i="1"/>
  <c r="GA84" i="1"/>
  <c r="GA85" i="1"/>
  <c r="ER82" i="1"/>
  <c r="ER83" i="1"/>
  <c r="ER84" i="1"/>
  <c r="ER85" i="1"/>
  <c r="HX82" i="1"/>
  <c r="HX83" i="1"/>
  <c r="HX84" i="1"/>
  <c r="HX85" i="1"/>
  <c r="FO82" i="1"/>
  <c r="FO83" i="1"/>
  <c r="FO84" i="1"/>
  <c r="FO85" i="1"/>
  <c r="FS82" i="1"/>
  <c r="FS83" i="1"/>
  <c r="FS84" i="1"/>
  <c r="FS85" i="1"/>
  <c r="GJ82" i="1"/>
  <c r="GJ83" i="1"/>
  <c r="GJ84" i="1"/>
  <c r="GJ85" i="1"/>
  <c r="FC82" i="1"/>
  <c r="FC83" i="1"/>
  <c r="FC84" i="1"/>
  <c r="FC85" i="1"/>
  <c r="GS82" i="1"/>
  <c r="GS83" i="1"/>
  <c r="GS84" i="1"/>
  <c r="GS85" i="1"/>
  <c r="HR82" i="1"/>
  <c r="HR83" i="1"/>
  <c r="HR84" i="1"/>
  <c r="HR85" i="1"/>
  <c r="FX82" i="1"/>
  <c r="FX83" i="1"/>
  <c r="FX84" i="1"/>
  <c r="FX85" i="1"/>
  <c r="HV82" i="1"/>
  <c r="HV83" i="1"/>
  <c r="HV84" i="1"/>
  <c r="HV85" i="1"/>
  <c r="FQ82" i="1"/>
  <c r="FQ83" i="1"/>
  <c r="FQ84" i="1"/>
  <c r="FQ85" i="1"/>
  <c r="GF82" i="1"/>
  <c r="GF83" i="1"/>
  <c r="GF84" i="1"/>
  <c r="GF85" i="1"/>
  <c r="GB82" i="1"/>
  <c r="GB83" i="1"/>
  <c r="GB84" i="1"/>
  <c r="GB85" i="1"/>
  <c r="FM82" i="1"/>
  <c r="FM83" i="1"/>
  <c r="FM84" i="1"/>
  <c r="FM85" i="1"/>
  <c r="EI82" i="1"/>
  <c r="EI83" i="1"/>
  <c r="EI84" i="1"/>
  <c r="EI85" i="1"/>
  <c r="FV94" i="1"/>
  <c r="FV93" i="1"/>
  <c r="II95" i="1"/>
  <c r="FV92" i="1"/>
  <c r="II94" i="1"/>
  <c r="II93" i="1"/>
  <c r="II92" i="1"/>
  <c r="FA93" i="1"/>
  <c r="FE93" i="1"/>
  <c r="GN94" i="1"/>
  <c r="GN93" i="1"/>
  <c r="FZ93" i="1"/>
  <c r="GN92" i="1"/>
  <c r="FZ92" i="1"/>
  <c r="FZ91" i="1"/>
  <c r="EJ258" i="1"/>
  <c r="EJ259" i="1"/>
  <c r="EJ260" i="1"/>
  <c r="EJ261" i="1"/>
  <c r="FM94" i="1"/>
  <c r="FM93" i="1"/>
  <c r="FM92" i="1"/>
  <c r="EJ95" i="1"/>
  <c r="EJ224" i="1"/>
  <c r="EJ225" i="1"/>
  <c r="EJ226" i="1"/>
  <c r="EJ227" i="1"/>
  <c r="FT91" i="1"/>
  <c r="FA94" i="1"/>
  <c r="FA92" i="1"/>
  <c r="FE94" i="1"/>
  <c r="FE92" i="1"/>
  <c r="FT94" i="1"/>
  <c r="FT93" i="1"/>
  <c r="EM94" i="1"/>
  <c r="EM93" i="1"/>
  <c r="EM92" i="1"/>
  <c r="EW94" i="1"/>
  <c r="EW93" i="1"/>
  <c r="GY94" i="1"/>
  <c r="GY93" i="1"/>
  <c r="GY92" i="1"/>
  <c r="EW92" i="1"/>
  <c r="GE91" i="1"/>
  <c r="GE92" i="1"/>
  <c r="GE93" i="1"/>
  <c r="GE94" i="1"/>
  <c r="HH91" i="1"/>
  <c r="HH92" i="1"/>
  <c r="HH93" i="1"/>
  <c r="HH94" i="1"/>
  <c r="GW91" i="1"/>
  <c r="GW92" i="1"/>
  <c r="GW93" i="1"/>
  <c r="GW94" i="1"/>
  <c r="HL91" i="1"/>
  <c r="HL92" i="1"/>
  <c r="HL93" i="1"/>
  <c r="HL94" i="1"/>
  <c r="GG91" i="1"/>
  <c r="GG92" i="1"/>
  <c r="GG93" i="1"/>
  <c r="GG94" i="1"/>
  <c r="GJ91" i="1"/>
  <c r="GJ92" i="1"/>
  <c r="GJ93" i="1"/>
  <c r="GJ94" i="1"/>
  <c r="GM91" i="1"/>
  <c r="GM92" i="1"/>
  <c r="GM93" i="1"/>
  <c r="GM94" i="1"/>
  <c r="ID91" i="1"/>
  <c r="ID92" i="1"/>
  <c r="ID93" i="1"/>
  <c r="ID94" i="1"/>
  <c r="FJ91" i="1"/>
  <c r="FJ92" i="1"/>
  <c r="FJ93" i="1"/>
  <c r="FJ94" i="1"/>
  <c r="HA91" i="1"/>
  <c r="HA92" i="1"/>
  <c r="HA93" i="1"/>
  <c r="HA94" i="1"/>
  <c r="EV91" i="1"/>
  <c r="EV92" i="1"/>
  <c r="EV93" i="1"/>
  <c r="EV94" i="1"/>
  <c r="GO91" i="1"/>
  <c r="GO92" i="1"/>
  <c r="GO93" i="1"/>
  <c r="GO94" i="1"/>
  <c r="GZ91" i="1"/>
  <c r="GZ92" i="1"/>
  <c r="GZ93" i="1"/>
  <c r="GZ94" i="1"/>
  <c r="HF91" i="1"/>
  <c r="HF92" i="1"/>
  <c r="HF93" i="1"/>
  <c r="HF94" i="1"/>
  <c r="GC91" i="1"/>
  <c r="GC92" i="1"/>
  <c r="GC93" i="1"/>
  <c r="GC94" i="1"/>
  <c r="EZ91" i="1"/>
  <c r="EZ92" i="1"/>
  <c r="EZ93" i="1"/>
  <c r="EZ94" i="1"/>
  <c r="EY91" i="1"/>
  <c r="EY92" i="1"/>
  <c r="EY93" i="1"/>
  <c r="EY94" i="1"/>
  <c r="HY91" i="1"/>
  <c r="HY92" i="1"/>
  <c r="HY93" i="1"/>
  <c r="HY94" i="1"/>
  <c r="GD91" i="1"/>
  <c r="GD92" i="1"/>
  <c r="GD93" i="1"/>
  <c r="GD94" i="1"/>
  <c r="EU91" i="1"/>
  <c r="EU92" i="1"/>
  <c r="EU93" i="1"/>
  <c r="EU94" i="1"/>
  <c r="EJ91" i="1"/>
  <c r="EJ92" i="1"/>
  <c r="EJ93" i="1"/>
  <c r="EJ94" i="1"/>
  <c r="FR91" i="1"/>
  <c r="FR92" i="1"/>
  <c r="FR93" i="1"/>
  <c r="FR94" i="1"/>
  <c r="IA91" i="1"/>
  <c r="IA92" i="1"/>
  <c r="IA93" i="1"/>
  <c r="IA94" i="1"/>
  <c r="EQ91" i="1"/>
  <c r="EQ92" i="1"/>
  <c r="EQ93" i="1"/>
  <c r="EQ94" i="1"/>
  <c r="EN91" i="1"/>
  <c r="EN92" i="1"/>
  <c r="EN93" i="1"/>
  <c r="EN94" i="1"/>
  <c r="ET91" i="1"/>
  <c r="ET92" i="1"/>
  <c r="ET93" i="1"/>
  <c r="ET94" i="1"/>
  <c r="GR91" i="1"/>
  <c r="GR92" i="1"/>
  <c r="GR93" i="1"/>
  <c r="GR94" i="1"/>
  <c r="HI91" i="1"/>
  <c r="HI92" i="1"/>
  <c r="HI93" i="1"/>
  <c r="HI94" i="1"/>
  <c r="GL91" i="1"/>
  <c r="GL92" i="1"/>
  <c r="GL93" i="1"/>
  <c r="GL94" i="1"/>
  <c r="GS91" i="1"/>
  <c r="GS92" i="1"/>
  <c r="GS93" i="1"/>
  <c r="GS94" i="1"/>
  <c r="HU91" i="1"/>
  <c r="HU92" i="1"/>
  <c r="HU93" i="1"/>
  <c r="HU94" i="1"/>
  <c r="HR91" i="1"/>
  <c r="HR92" i="1"/>
  <c r="HR93" i="1"/>
  <c r="HR94" i="1"/>
  <c r="FI91" i="1"/>
  <c r="FI92" i="1"/>
  <c r="FI93" i="1"/>
  <c r="FI94" i="1"/>
  <c r="FS91" i="1"/>
  <c r="FS92" i="1"/>
  <c r="FS93" i="1"/>
  <c r="FS94" i="1"/>
  <c r="GK91" i="1"/>
  <c r="GK92" i="1"/>
  <c r="GK93" i="1"/>
  <c r="GK94" i="1"/>
  <c r="GT91" i="1"/>
  <c r="GT92" i="1"/>
  <c r="GT93" i="1"/>
  <c r="GT94" i="1"/>
  <c r="HW91" i="1"/>
  <c r="HW92" i="1"/>
  <c r="HW93" i="1"/>
  <c r="HW94" i="1"/>
  <c r="HD91" i="1"/>
  <c r="HD92" i="1"/>
  <c r="HD93" i="1"/>
  <c r="HD94" i="1"/>
  <c r="FY91" i="1"/>
  <c r="FY92" i="1"/>
  <c r="FY93" i="1"/>
  <c r="FY94" i="1"/>
  <c r="FQ91" i="1"/>
  <c r="FQ92" i="1"/>
  <c r="FQ93" i="1"/>
  <c r="FQ94" i="1"/>
  <c r="GU91" i="1"/>
  <c r="GU92" i="1"/>
  <c r="GU93" i="1"/>
  <c r="GU94" i="1"/>
  <c r="GF91" i="1"/>
  <c r="GF92" i="1"/>
  <c r="GF93" i="1"/>
  <c r="GF94" i="1"/>
  <c r="HX91" i="1"/>
  <c r="HX92" i="1"/>
  <c r="HX93" i="1"/>
  <c r="HX94" i="1"/>
  <c r="EG91" i="1"/>
  <c r="EG92" i="1"/>
  <c r="EG93" i="1"/>
  <c r="EG94" i="1"/>
  <c r="FF91" i="1"/>
  <c r="FF92" i="1"/>
  <c r="FF93" i="1"/>
  <c r="FF94" i="1"/>
  <c r="HS91" i="1"/>
  <c r="HS92" i="1"/>
  <c r="HS93" i="1"/>
  <c r="HS94" i="1"/>
  <c r="HN91" i="1"/>
  <c r="HN92" i="1"/>
  <c r="HN93" i="1"/>
  <c r="HN94" i="1"/>
  <c r="FU91" i="1"/>
  <c r="FU92" i="1"/>
  <c r="FU93" i="1"/>
  <c r="FU94" i="1"/>
  <c r="EH91" i="1"/>
  <c r="EH92" i="1"/>
  <c r="EH93" i="1"/>
  <c r="EH94" i="1"/>
  <c r="FK91" i="1"/>
  <c r="FK92" i="1"/>
  <c r="FK93" i="1"/>
  <c r="FK94" i="1"/>
  <c r="ER91" i="1"/>
  <c r="ER92" i="1"/>
  <c r="ER93" i="1"/>
  <c r="ER94" i="1"/>
  <c r="HC91" i="1"/>
  <c r="HC92" i="1"/>
  <c r="HC93" i="1"/>
  <c r="HC94" i="1"/>
  <c r="GQ91" i="1"/>
  <c r="GQ92" i="1"/>
  <c r="GQ93" i="1"/>
  <c r="GQ94" i="1"/>
  <c r="HV91" i="1"/>
  <c r="HV92" i="1"/>
  <c r="HV93" i="1"/>
  <c r="HV94" i="1"/>
  <c r="FP91" i="1"/>
  <c r="FP92" i="1"/>
  <c r="FP93" i="1"/>
  <c r="FP94" i="1"/>
  <c r="EP91" i="1"/>
  <c r="EP92" i="1"/>
  <c r="EP93" i="1"/>
  <c r="EP94" i="1"/>
  <c r="HZ91" i="1"/>
  <c r="HZ92" i="1"/>
  <c r="HZ93" i="1"/>
  <c r="HZ94" i="1"/>
  <c r="FL91" i="1"/>
  <c r="FL92" i="1"/>
  <c r="FL93" i="1"/>
  <c r="FL94" i="1"/>
  <c r="FX91" i="1"/>
  <c r="FX92" i="1"/>
  <c r="FX93" i="1"/>
  <c r="FX94" i="1"/>
  <c r="HP91" i="1"/>
  <c r="HP92" i="1"/>
  <c r="HP93" i="1"/>
  <c r="HP94" i="1"/>
  <c r="FB91" i="1"/>
  <c r="FB92" i="1"/>
  <c r="FB93" i="1"/>
  <c r="FB94" i="1"/>
  <c r="HT91" i="1"/>
  <c r="HT92" i="1"/>
  <c r="HT93" i="1"/>
  <c r="HT94" i="1"/>
  <c r="IC91" i="1"/>
  <c r="IC92" i="1"/>
  <c r="IC93" i="1"/>
  <c r="IC94" i="1"/>
  <c r="GX91" i="1"/>
  <c r="GX92" i="1"/>
  <c r="GX93" i="1"/>
  <c r="GX94" i="1"/>
  <c r="FG91" i="1"/>
  <c r="FG92" i="1"/>
  <c r="FG93" i="1"/>
  <c r="FG94" i="1"/>
  <c r="GP91" i="1"/>
  <c r="GP92" i="1"/>
  <c r="GP93" i="1"/>
  <c r="GP94" i="1"/>
  <c r="FW91" i="1"/>
  <c r="FW92" i="1"/>
  <c r="FW93" i="1"/>
  <c r="FW94" i="1"/>
  <c r="HG91" i="1"/>
  <c r="HG92" i="1"/>
  <c r="HG93" i="1"/>
  <c r="HG94" i="1"/>
  <c r="FN91" i="1"/>
  <c r="FN92" i="1"/>
  <c r="FN93" i="1"/>
  <c r="FN94" i="1"/>
  <c r="EI91" i="1"/>
  <c r="EI92" i="1"/>
  <c r="EI93" i="1"/>
  <c r="EI94" i="1"/>
  <c r="FD91" i="1"/>
  <c r="FD92" i="1"/>
  <c r="FD93" i="1"/>
  <c r="FD94" i="1"/>
  <c r="HJ91" i="1"/>
  <c r="HJ92" i="1"/>
  <c r="HJ93" i="1"/>
  <c r="HJ94" i="1"/>
  <c r="HE91" i="1"/>
  <c r="HE92" i="1"/>
  <c r="HE93" i="1"/>
  <c r="HE94" i="1"/>
  <c r="FH91" i="1"/>
  <c r="FH92" i="1"/>
  <c r="FH93" i="1"/>
  <c r="FH94" i="1"/>
  <c r="EL91" i="1"/>
  <c r="EL92" i="1"/>
  <c r="EL93" i="1"/>
  <c r="EL94" i="1"/>
  <c r="HQ91" i="1"/>
  <c r="HQ92" i="1"/>
  <c r="HQ93" i="1"/>
  <c r="HQ94" i="1"/>
  <c r="HO91" i="1"/>
  <c r="HO92" i="1"/>
  <c r="HO93" i="1"/>
  <c r="HO94" i="1"/>
  <c r="ES91" i="1"/>
  <c r="ES92" i="1"/>
  <c r="ES93" i="1"/>
  <c r="ES94" i="1"/>
  <c r="GI91" i="1"/>
  <c r="GI92" i="1"/>
  <c r="GI93" i="1"/>
  <c r="GI94" i="1"/>
  <c r="HK91" i="1"/>
  <c r="HK92" i="1"/>
  <c r="HK93" i="1"/>
  <c r="HK94" i="1"/>
  <c r="IB91" i="1"/>
  <c r="IB92" i="1"/>
  <c r="IB93" i="1"/>
  <c r="IB94" i="1"/>
  <c r="EX91" i="1"/>
  <c r="EX92" i="1"/>
  <c r="EX93" i="1"/>
  <c r="EX94" i="1"/>
  <c r="GA91" i="1"/>
  <c r="GA92" i="1"/>
  <c r="GA93" i="1"/>
  <c r="GA94" i="1"/>
  <c r="EO91" i="1"/>
  <c r="EO92" i="1"/>
  <c r="EO93" i="1"/>
  <c r="EO94" i="1"/>
  <c r="HB91" i="1"/>
  <c r="HB92" i="1"/>
  <c r="HB93" i="1"/>
  <c r="HB94" i="1"/>
  <c r="FO91" i="1"/>
  <c r="FO92" i="1"/>
  <c r="FO93" i="1"/>
  <c r="FO94" i="1"/>
  <c r="HM91" i="1"/>
  <c r="HM92" i="1"/>
  <c r="HM93" i="1"/>
  <c r="HM94" i="1"/>
  <c r="FC91" i="1"/>
  <c r="FC92" i="1"/>
  <c r="FC93" i="1"/>
  <c r="FC94" i="1"/>
  <c r="EK91" i="1"/>
  <c r="EK92" i="1"/>
  <c r="EK93" i="1"/>
  <c r="EK94" i="1"/>
  <c r="GV91" i="1"/>
  <c r="GV92" i="1"/>
  <c r="GV93" i="1"/>
  <c r="GV94" i="1"/>
  <c r="GB91" i="1"/>
  <c r="GB92" i="1"/>
  <c r="GB93" i="1"/>
  <c r="GB94" i="1"/>
  <c r="GH91" i="1"/>
  <c r="GH92" i="1"/>
  <c r="GH93" i="1"/>
  <c r="GH94" i="1"/>
  <c r="II130" i="1"/>
  <c r="II129" i="1"/>
  <c r="II128" i="1"/>
  <c r="II127" i="1"/>
  <c r="EJ274" i="1"/>
  <c r="EJ275" i="1"/>
  <c r="EJ276" i="1"/>
  <c r="EJ277" i="1"/>
  <c r="ID184" i="1"/>
  <c r="ER184" i="1"/>
  <c r="EY64" i="1"/>
  <c r="HP64" i="1"/>
  <c r="EM67" i="1"/>
  <c r="EQ65" i="1"/>
  <c r="EM64" i="1"/>
  <c r="FS66" i="1"/>
  <c r="HS67" i="1"/>
  <c r="FS65" i="1"/>
  <c r="GU67" i="1"/>
  <c r="HL66" i="1"/>
  <c r="HP67" i="1"/>
  <c r="GU66" i="1"/>
  <c r="HJ184" i="1"/>
  <c r="GW184" i="1"/>
  <c r="HN181" i="1"/>
  <c r="ID183" i="1"/>
  <c r="FC181" i="1"/>
  <c r="HR181" i="1"/>
  <c r="GV183" i="1"/>
  <c r="GV182" i="1"/>
  <c r="HR184" i="1"/>
  <c r="HR183" i="1"/>
  <c r="GV184" i="1"/>
  <c r="FR184" i="1"/>
  <c r="GX184" i="1"/>
  <c r="FC184" i="1"/>
  <c r="FC183" i="1"/>
  <c r="HU183" i="1"/>
  <c r="EX67" i="1"/>
  <c r="EJ182" i="1"/>
  <c r="FA182" i="1"/>
  <c r="FJ182" i="1"/>
  <c r="HE182" i="1"/>
  <c r="IB182" i="1"/>
  <c r="HN184" i="1"/>
  <c r="HI65" i="1"/>
  <c r="FW184" i="1"/>
  <c r="IC65" i="1"/>
  <c r="GZ182" i="1"/>
  <c r="GF183" i="1"/>
  <c r="ET184" i="1"/>
  <c r="GZ181" i="1"/>
  <c r="FZ182" i="1"/>
  <c r="HJ181" i="1"/>
  <c r="FW182" i="1"/>
  <c r="EK182" i="1"/>
  <c r="FO183" i="1"/>
  <c r="FQ182" i="1"/>
  <c r="FW181" i="1"/>
  <c r="FH183" i="1"/>
  <c r="GY184" i="1"/>
  <c r="GW181" i="1"/>
  <c r="HP184" i="1"/>
  <c r="FS184" i="1"/>
  <c r="GF182" i="1"/>
  <c r="ET181" i="1"/>
  <c r="FX182" i="1"/>
  <c r="GT183" i="1"/>
  <c r="HC183" i="1"/>
  <c r="GZ184" i="1"/>
  <c r="FH184" i="1"/>
  <c r="EM184" i="1"/>
  <c r="EM181" i="1"/>
  <c r="FS181" i="1"/>
  <c r="HI184" i="1"/>
  <c r="EU184" i="1"/>
  <c r="II181" i="1"/>
  <c r="GS184" i="1"/>
  <c r="EU183" i="1"/>
  <c r="EI183" i="1"/>
  <c r="FT184" i="1"/>
  <c r="GM66" i="1"/>
  <c r="HK67" i="1"/>
  <c r="ES67" i="1"/>
  <c r="HW181" i="1"/>
  <c r="HR65" i="1"/>
  <c r="HL182" i="1"/>
  <c r="HR64" i="1"/>
  <c r="EM66" i="1"/>
  <c r="GQ67" i="1"/>
  <c r="GU65" i="1"/>
  <c r="HP66" i="1"/>
  <c r="EQ67" i="1"/>
  <c r="FS64" i="1"/>
  <c r="FN67" i="1"/>
  <c r="EQ66" i="1"/>
  <c r="HL67" i="1"/>
  <c r="GB66" i="1"/>
  <c r="HS66" i="1"/>
  <c r="EY67" i="1"/>
  <c r="HN67" i="1"/>
  <c r="HL65" i="1"/>
  <c r="HT184" i="1"/>
  <c r="FG184" i="1"/>
  <c r="FX66" i="1"/>
  <c r="HS65" i="1"/>
  <c r="EY66" i="1"/>
  <c r="FQ66" i="1"/>
  <c r="FP64" i="1"/>
  <c r="GI67" i="1"/>
  <c r="GM65" i="1"/>
  <c r="GB65" i="1"/>
  <c r="FX65" i="1"/>
  <c r="FQ65" i="1"/>
  <c r="ES66" i="1"/>
  <c r="GQ66" i="1"/>
  <c r="FN66" i="1"/>
  <c r="HK66" i="1"/>
  <c r="HN66" i="1"/>
  <c r="GI66" i="1"/>
  <c r="GF181" i="1"/>
  <c r="FH182" i="1"/>
  <c r="FV184" i="1"/>
  <c r="HV184" i="1"/>
  <c r="GB64" i="1"/>
  <c r="ES65" i="1"/>
  <c r="HK65" i="1"/>
  <c r="GH67" i="1"/>
  <c r="HV67" i="1"/>
  <c r="GF67" i="1"/>
  <c r="GQ64" i="1"/>
  <c r="FN64" i="1"/>
  <c r="HN64" i="1"/>
  <c r="GI64" i="1"/>
  <c r="FV181" i="1"/>
  <c r="FX184" i="1"/>
  <c r="HV183" i="1"/>
  <c r="FX64" i="1"/>
  <c r="GH66" i="1"/>
  <c r="HV66" i="1"/>
  <c r="GF66" i="1"/>
  <c r="FY67" i="1"/>
  <c r="ID67" i="1"/>
  <c r="GG67" i="1"/>
  <c r="GD67" i="1"/>
  <c r="FX183" i="1"/>
  <c r="FQ64" i="1"/>
  <c r="GH65" i="1"/>
  <c r="HV65" i="1"/>
  <c r="GF65" i="1"/>
  <c r="FY66" i="1"/>
  <c r="ID66" i="1"/>
  <c r="GG66" i="1"/>
  <c r="GD66" i="1"/>
  <c r="FP67" i="1"/>
  <c r="GM64" i="1"/>
  <c r="FY65" i="1"/>
  <c r="ID65" i="1"/>
  <c r="GG65" i="1"/>
  <c r="GD65" i="1"/>
  <c r="FP66" i="1"/>
  <c r="FQ181" i="1"/>
  <c r="GM182" i="1"/>
  <c r="FM182" i="1"/>
  <c r="FB183" i="1"/>
  <c r="GO184" i="1"/>
  <c r="FI182" i="1"/>
  <c r="FR181" i="1"/>
  <c r="HF184" i="1"/>
  <c r="HO182" i="1"/>
  <c r="FF181" i="1"/>
  <c r="ER181" i="1"/>
  <c r="HX182" i="1"/>
  <c r="EZ183" i="1"/>
  <c r="GM181" i="1"/>
  <c r="FM181" i="1"/>
  <c r="FB182" i="1"/>
  <c r="HW184" i="1"/>
  <c r="GO183" i="1"/>
  <c r="FI181" i="1"/>
  <c r="HF181" i="1"/>
  <c r="HX181" i="1"/>
  <c r="EZ182" i="1"/>
  <c r="FB181" i="1"/>
  <c r="HW183" i="1"/>
  <c r="GO182" i="1"/>
  <c r="HB181" i="1"/>
  <c r="EV183" i="1"/>
  <c r="EZ181" i="1"/>
  <c r="EV182" i="1"/>
  <c r="GT184" i="1"/>
  <c r="GM184" i="1"/>
  <c r="FM184" i="1"/>
  <c r="FI184" i="1"/>
  <c r="FR183" i="1"/>
  <c r="ID182" i="1"/>
  <c r="HT181" i="1"/>
  <c r="GR184" i="1"/>
  <c r="ER183" i="1"/>
  <c r="HX184" i="1"/>
  <c r="GL181" i="1"/>
  <c r="GR181" i="1"/>
  <c r="FF182" i="1"/>
  <c r="FW67" i="1"/>
  <c r="EU65" i="1"/>
  <c r="HB64" i="1"/>
  <c r="FG66" i="1"/>
  <c r="FM67" i="1"/>
  <c r="FW66" i="1"/>
  <c r="FG65" i="1"/>
  <c r="EG67" i="1"/>
  <c r="FM66" i="1"/>
  <c r="FW64" i="1"/>
  <c r="HG66" i="1"/>
  <c r="FG64" i="1"/>
  <c r="EG66" i="1"/>
  <c r="FM65" i="1"/>
  <c r="GL67" i="1"/>
  <c r="HF67" i="1"/>
  <c r="HT66" i="1"/>
  <c r="HG65" i="1"/>
  <c r="GA67" i="1"/>
  <c r="HH67" i="1"/>
  <c r="GL65" i="1"/>
  <c r="GK67" i="1"/>
  <c r="HA67" i="1"/>
  <c r="HF66" i="1"/>
  <c r="HT65" i="1"/>
  <c r="HG64" i="1"/>
  <c r="GA66" i="1"/>
  <c r="HH65" i="1"/>
  <c r="GL64" i="1"/>
  <c r="HU67" i="1"/>
  <c r="GK66" i="1"/>
  <c r="HA66" i="1"/>
  <c r="HF64" i="1"/>
  <c r="FR66" i="1"/>
  <c r="HT64" i="1"/>
  <c r="HQ67" i="1"/>
  <c r="GA64" i="1"/>
  <c r="HH64" i="1"/>
  <c r="EU67" i="1"/>
  <c r="HU66" i="1"/>
  <c r="GK65" i="1"/>
  <c r="HA64" i="1"/>
  <c r="HB66" i="1"/>
  <c r="FR65" i="1"/>
  <c r="HQ66" i="1"/>
  <c r="EU66" i="1"/>
  <c r="HU65" i="1"/>
  <c r="HB65" i="1"/>
  <c r="FR64" i="1"/>
  <c r="HQ64" i="1"/>
  <c r="GP184" i="1"/>
  <c r="EP181" i="1"/>
  <c r="EG65" i="1"/>
  <c r="HD183" i="1"/>
  <c r="HZ182" i="1"/>
  <c r="HS184" i="1"/>
  <c r="EH184" i="1"/>
  <c r="FI65" i="1"/>
  <c r="FJ65" i="1"/>
  <c r="FZ65" i="1"/>
  <c r="GT67" i="1"/>
  <c r="GO65" i="1"/>
  <c r="GR67" i="1"/>
  <c r="EG182" i="1"/>
  <c r="EG181" i="1"/>
  <c r="GJ67" i="1"/>
  <c r="HC65" i="1"/>
  <c r="HM183" i="1"/>
  <c r="FD182" i="1"/>
  <c r="EO65" i="1"/>
  <c r="HX64" i="1"/>
  <c r="GV66" i="1"/>
  <c r="FK66" i="1"/>
  <c r="EO181" i="1"/>
  <c r="FC65" i="1"/>
  <c r="HO66" i="1"/>
  <c r="HL184" i="1"/>
  <c r="HT183" i="1"/>
  <c r="HF183" i="1"/>
  <c r="HO184" i="1"/>
  <c r="EV181" i="1"/>
  <c r="GR183" i="1"/>
  <c r="GT182" i="1"/>
  <c r="HL183" i="1"/>
  <c r="HO183" i="1"/>
  <c r="FD183" i="1"/>
  <c r="FV64" i="1"/>
  <c r="GP183" i="1"/>
  <c r="GL184" i="1"/>
  <c r="HB184" i="1"/>
  <c r="FG183" i="1"/>
  <c r="FD181" i="1"/>
  <c r="GP182" i="1"/>
  <c r="GQ181" i="1"/>
  <c r="GL183" i="1"/>
  <c r="HB183" i="1"/>
  <c r="FG182" i="1"/>
  <c r="FF184" i="1"/>
  <c r="EQ184" i="1"/>
  <c r="EL64" i="1"/>
  <c r="HM184" i="1"/>
  <c r="IA65" i="1"/>
  <c r="HM182" i="1"/>
  <c r="HY184" i="1"/>
  <c r="EQ183" i="1"/>
  <c r="IA64" i="1"/>
  <c r="FL181" i="1"/>
  <c r="HH182" i="1"/>
  <c r="EQ182" i="1"/>
  <c r="FV183" i="1"/>
  <c r="HV182" i="1"/>
  <c r="FQ184" i="1"/>
  <c r="HH181" i="1"/>
  <c r="ET183" i="1"/>
  <c r="GB184" i="1"/>
  <c r="FA65" i="1"/>
  <c r="EN184" i="1"/>
  <c r="GB183" i="1"/>
  <c r="EG184" i="1"/>
  <c r="FV65" i="1"/>
  <c r="EL65" i="1"/>
  <c r="FA64" i="1"/>
  <c r="FU181" i="1"/>
  <c r="GQ182" i="1"/>
  <c r="EP183" i="1"/>
  <c r="EX182" i="1"/>
  <c r="HZ184" i="1"/>
  <c r="GD182" i="1"/>
  <c r="EO183" i="1"/>
  <c r="HO67" i="1"/>
  <c r="EO64" i="1"/>
  <c r="FC64" i="1"/>
  <c r="FK67" i="1"/>
  <c r="GV67" i="1"/>
  <c r="EP182" i="1"/>
  <c r="HD184" i="1"/>
  <c r="EX181" i="1"/>
  <c r="HZ183" i="1"/>
  <c r="GD181" i="1"/>
  <c r="EO182" i="1"/>
  <c r="GI184" i="1"/>
  <c r="EW184" i="1"/>
  <c r="EH183" i="1"/>
  <c r="HD182" i="1"/>
  <c r="HS183" i="1"/>
  <c r="GU184" i="1"/>
  <c r="HP183" i="1"/>
  <c r="IC184" i="1"/>
  <c r="EV67" i="1"/>
  <c r="FK65" i="1"/>
  <c r="HO64" i="1"/>
  <c r="EV66" i="1"/>
  <c r="FT66" i="1"/>
  <c r="GV64" i="1"/>
  <c r="GI183" i="1"/>
  <c r="EW183" i="1"/>
  <c r="GS181" i="1"/>
  <c r="HI183" i="1"/>
  <c r="EN183" i="1"/>
  <c r="GB182" i="1"/>
  <c r="HY183" i="1"/>
  <c r="EH182" i="1"/>
  <c r="FE184" i="1"/>
  <c r="HS182" i="1"/>
  <c r="GU183" i="1"/>
  <c r="HP182" i="1"/>
  <c r="HK184" i="1"/>
  <c r="FT183" i="1"/>
  <c r="GX183" i="1"/>
  <c r="IC183" i="1"/>
  <c r="FT67" i="1"/>
  <c r="EV65" i="1"/>
  <c r="FT65" i="1"/>
  <c r="HX67" i="1"/>
  <c r="GI182" i="1"/>
  <c r="EW182" i="1"/>
  <c r="FU184" i="1"/>
  <c r="FL184" i="1"/>
  <c r="EN182" i="1"/>
  <c r="GK183" i="1"/>
  <c r="HY182" i="1"/>
  <c r="FE183" i="1"/>
  <c r="GU182" i="1"/>
  <c r="HK183" i="1"/>
  <c r="FT182" i="1"/>
  <c r="GX182" i="1"/>
  <c r="IC182" i="1"/>
  <c r="EO67" i="1"/>
  <c r="HX66" i="1"/>
  <c r="FU183" i="1"/>
  <c r="FL183" i="1"/>
  <c r="HH184" i="1"/>
  <c r="GQ184" i="1"/>
  <c r="FE182" i="1"/>
  <c r="EX184" i="1"/>
  <c r="HK182" i="1"/>
  <c r="GD184" i="1"/>
  <c r="FC67" i="1"/>
  <c r="HU184" i="1"/>
  <c r="II184" i="1"/>
  <c r="HG183" i="1"/>
  <c r="EW66" i="1"/>
  <c r="HJ67" i="1"/>
  <c r="FD66" i="1"/>
  <c r="EK66" i="1"/>
  <c r="GG184" i="1"/>
  <c r="FO65" i="1"/>
  <c r="GC183" i="1"/>
  <c r="IB67" i="1"/>
  <c r="EK65" i="1"/>
  <c r="HJ66" i="1"/>
  <c r="FO64" i="1"/>
  <c r="FD65" i="1"/>
  <c r="EW65" i="1"/>
  <c r="IB66" i="1"/>
  <c r="EK64" i="1"/>
  <c r="HJ65" i="1"/>
  <c r="FD64" i="1"/>
  <c r="EW64" i="1"/>
  <c r="FY184" i="1"/>
  <c r="HA183" i="1"/>
  <c r="GN183" i="1"/>
  <c r="FN184" i="1"/>
  <c r="IB64" i="1"/>
  <c r="GC66" i="1"/>
  <c r="ER66" i="1"/>
  <c r="GC65" i="1"/>
  <c r="ER65" i="1"/>
  <c r="GH184" i="1"/>
  <c r="EL184" i="1"/>
  <c r="GC67" i="1"/>
  <c r="FO67" i="1"/>
  <c r="ER64" i="1"/>
  <c r="GA184" i="1"/>
  <c r="GJ181" i="1"/>
  <c r="FI64" i="1"/>
  <c r="FZ64" i="1"/>
  <c r="GO64" i="1"/>
  <c r="HI64" i="1"/>
  <c r="FJ64" i="1"/>
  <c r="GT66" i="1"/>
  <c r="GR66" i="1"/>
  <c r="EX66" i="1"/>
  <c r="GJ66" i="1"/>
  <c r="IC64" i="1"/>
  <c r="HC64" i="1"/>
  <c r="FO182" i="1"/>
  <c r="GN182" i="1"/>
  <c r="GC182" i="1"/>
  <c r="HI182" i="1"/>
  <c r="EU182" i="1"/>
  <c r="HU182" i="1"/>
  <c r="GK182" i="1"/>
  <c r="EI182" i="1"/>
  <c r="II183" i="1"/>
  <c r="FN183" i="1"/>
  <c r="GG183" i="1"/>
  <c r="GH183" i="1"/>
  <c r="FY183" i="1"/>
  <c r="GY183" i="1"/>
  <c r="EL183" i="1"/>
  <c r="GW183" i="1"/>
  <c r="HN183" i="1"/>
  <c r="HJ183" i="1"/>
  <c r="GA183" i="1"/>
  <c r="HG182" i="1"/>
  <c r="HC182" i="1"/>
  <c r="HA182" i="1"/>
  <c r="GZ67" i="1"/>
  <c r="HW67" i="1"/>
  <c r="EJ67" i="1"/>
  <c r="ET67" i="1"/>
  <c r="GY67" i="1"/>
  <c r="HE67" i="1"/>
  <c r="GT65" i="1"/>
  <c r="GR65" i="1"/>
  <c r="EX65" i="1"/>
  <c r="GJ65" i="1"/>
  <c r="FO181" i="1"/>
  <c r="GN181" i="1"/>
  <c r="GC181" i="1"/>
  <c r="GK181" i="1"/>
  <c r="EI181" i="1"/>
  <c r="II182" i="1"/>
  <c r="FN182" i="1"/>
  <c r="GG182" i="1"/>
  <c r="GH182" i="1"/>
  <c r="FY182" i="1"/>
  <c r="GY182" i="1"/>
  <c r="EL182" i="1"/>
  <c r="GA182" i="1"/>
  <c r="HG181" i="1"/>
  <c r="HC181" i="1"/>
  <c r="HA181" i="1"/>
  <c r="GZ66" i="1"/>
  <c r="HW66" i="1"/>
  <c r="EJ66" i="1"/>
  <c r="ET66" i="1"/>
  <c r="GY66" i="1"/>
  <c r="HE66" i="1"/>
  <c r="FP184" i="1"/>
  <c r="GZ65" i="1"/>
  <c r="HW65" i="1"/>
  <c r="EJ65" i="1"/>
  <c r="ET65" i="1"/>
  <c r="GY65" i="1"/>
  <c r="HE65" i="1"/>
  <c r="GW67" i="1"/>
  <c r="FP183" i="1"/>
  <c r="FS183" i="1"/>
  <c r="GS183" i="1"/>
  <c r="EM183" i="1"/>
  <c r="EY184" i="1"/>
  <c r="ES184" i="1"/>
  <c r="EJ184" i="1"/>
  <c r="FJ184" i="1"/>
  <c r="HE184" i="1"/>
  <c r="FZ184" i="1"/>
  <c r="IB184" i="1"/>
  <c r="EK184" i="1"/>
  <c r="IA184" i="1"/>
  <c r="HQ184" i="1"/>
  <c r="FK184" i="1"/>
  <c r="GE184" i="1"/>
  <c r="FA184" i="1"/>
  <c r="GJ184" i="1"/>
  <c r="GW66" i="1"/>
  <c r="FP182" i="1"/>
  <c r="EY183" i="1"/>
  <c r="ES183" i="1"/>
  <c r="EJ183" i="1"/>
  <c r="FJ183" i="1"/>
  <c r="HE183" i="1"/>
  <c r="FZ183" i="1"/>
  <c r="IB183" i="1"/>
  <c r="EK183" i="1"/>
  <c r="IA183" i="1"/>
  <c r="HQ183" i="1"/>
  <c r="FK183" i="1"/>
  <c r="GE183" i="1"/>
  <c r="FA183" i="1"/>
  <c r="GJ182" i="1"/>
  <c r="FI67" i="1"/>
  <c r="FZ67" i="1"/>
  <c r="GO67" i="1"/>
  <c r="HI67" i="1"/>
  <c r="FJ67" i="1"/>
  <c r="GW65" i="1"/>
  <c r="IC67" i="1"/>
  <c r="HC67" i="1"/>
  <c r="EY182" i="1"/>
  <c r="ES182" i="1"/>
  <c r="IA182" i="1"/>
  <c r="HQ182" i="1"/>
  <c r="FK182" i="1"/>
  <c r="GE182" i="1"/>
  <c r="EJ122" i="1"/>
  <c r="EJ131" i="1"/>
  <c r="FV118" i="1"/>
  <c r="FV119" i="1"/>
  <c r="FV120" i="1"/>
  <c r="FV121" i="1"/>
  <c r="FH118" i="1"/>
  <c r="FH119" i="1"/>
  <c r="FH120" i="1"/>
  <c r="FH121" i="1"/>
  <c r="FX118" i="1"/>
  <c r="FX119" i="1"/>
  <c r="FX120" i="1"/>
  <c r="FX121" i="1"/>
  <c r="HV118" i="1"/>
  <c r="HV119" i="1"/>
  <c r="HV120" i="1"/>
  <c r="HV121" i="1"/>
  <c r="FQ118" i="1"/>
  <c r="FQ119" i="1"/>
  <c r="FQ120" i="1"/>
  <c r="FQ121" i="1"/>
  <c r="GF118" i="1"/>
  <c r="GF119" i="1"/>
  <c r="GF120" i="1"/>
  <c r="GF121" i="1"/>
  <c r="GZ118" i="1"/>
  <c r="GZ119" i="1"/>
  <c r="GZ120" i="1"/>
  <c r="GZ121" i="1"/>
  <c r="ET118" i="1"/>
  <c r="ET119" i="1"/>
  <c r="ET120" i="1"/>
  <c r="ET121" i="1"/>
  <c r="FW118" i="1"/>
  <c r="FW119" i="1"/>
  <c r="FW120" i="1"/>
  <c r="FW121" i="1"/>
  <c r="HR118" i="1"/>
  <c r="HR119" i="1"/>
  <c r="HR120" i="1"/>
  <c r="HR121" i="1"/>
  <c r="GV118" i="1"/>
  <c r="GV119" i="1"/>
  <c r="GV120" i="1"/>
  <c r="GV121" i="1"/>
  <c r="FP118" i="1"/>
  <c r="FP119" i="1"/>
  <c r="FP120" i="1"/>
  <c r="FP121" i="1"/>
  <c r="GN118" i="1"/>
  <c r="GN119" i="1"/>
  <c r="GN120" i="1"/>
  <c r="GN121" i="1"/>
  <c r="HG118" i="1"/>
  <c r="HG119" i="1"/>
  <c r="HG120" i="1"/>
  <c r="HG121" i="1"/>
  <c r="GC118" i="1"/>
  <c r="GC119" i="1"/>
  <c r="GC120" i="1"/>
  <c r="GC121" i="1"/>
  <c r="ES118" i="1"/>
  <c r="ES119" i="1"/>
  <c r="ES120" i="1"/>
  <c r="ES121" i="1"/>
  <c r="FN118" i="1"/>
  <c r="FN119" i="1"/>
  <c r="FN120" i="1"/>
  <c r="FN121" i="1"/>
  <c r="GG118" i="1"/>
  <c r="GG119" i="1"/>
  <c r="GG120" i="1"/>
  <c r="GG121" i="1"/>
  <c r="GH118" i="1"/>
  <c r="GH119" i="1"/>
  <c r="GH120" i="1"/>
  <c r="GH121" i="1"/>
  <c r="FY118" i="1"/>
  <c r="FY119" i="1"/>
  <c r="FY120" i="1"/>
  <c r="FY121" i="1"/>
  <c r="EL118" i="1"/>
  <c r="EL119" i="1"/>
  <c r="EL120" i="1"/>
  <c r="EL121" i="1"/>
  <c r="EY118" i="1"/>
  <c r="EY119" i="1"/>
  <c r="EY120" i="1"/>
  <c r="EY121" i="1"/>
  <c r="IA118" i="1"/>
  <c r="IA119" i="1"/>
  <c r="IA120" i="1"/>
  <c r="IA121" i="1"/>
  <c r="HQ118" i="1"/>
  <c r="HQ119" i="1"/>
  <c r="HQ120" i="1"/>
  <c r="HQ121" i="1"/>
  <c r="FK118" i="1"/>
  <c r="FK119" i="1"/>
  <c r="FK120" i="1"/>
  <c r="FK121" i="1"/>
  <c r="GE118" i="1"/>
  <c r="GE119" i="1"/>
  <c r="GE120" i="1"/>
  <c r="GE121" i="1"/>
  <c r="GA118" i="1"/>
  <c r="GA119" i="1"/>
  <c r="GA120" i="1"/>
  <c r="GA121" i="1"/>
  <c r="FU118" i="1"/>
  <c r="FU119" i="1"/>
  <c r="FU120" i="1"/>
  <c r="FU121" i="1"/>
  <c r="GB118" i="1"/>
  <c r="GB119" i="1"/>
  <c r="GB120" i="1"/>
  <c r="GB121" i="1"/>
  <c r="FL118" i="1"/>
  <c r="FL119" i="1"/>
  <c r="FL120" i="1"/>
  <c r="FL121" i="1"/>
  <c r="EN118" i="1"/>
  <c r="EN119" i="1"/>
  <c r="EN120" i="1"/>
  <c r="EN121" i="1"/>
  <c r="HM118" i="1"/>
  <c r="HM119" i="1"/>
  <c r="HM120" i="1"/>
  <c r="HM121" i="1"/>
  <c r="HH118" i="1"/>
  <c r="HH119" i="1"/>
  <c r="HH120" i="1"/>
  <c r="HH121" i="1"/>
  <c r="GQ118" i="1"/>
  <c r="GQ119" i="1"/>
  <c r="GQ120" i="1"/>
  <c r="GQ121" i="1"/>
  <c r="HY118" i="1"/>
  <c r="HY119" i="1"/>
  <c r="HY120" i="1"/>
  <c r="HY121" i="1"/>
  <c r="EQ118" i="1"/>
  <c r="EQ119" i="1"/>
  <c r="EQ120" i="1"/>
  <c r="EQ121" i="1"/>
  <c r="EG118" i="1"/>
  <c r="EG119" i="1"/>
  <c r="EG120" i="1"/>
  <c r="EG121" i="1"/>
  <c r="IC118" i="1"/>
  <c r="IC119" i="1"/>
  <c r="IC120" i="1"/>
  <c r="IC121" i="1"/>
  <c r="EO118" i="1"/>
  <c r="EO119" i="1"/>
  <c r="EO120" i="1"/>
  <c r="EO121" i="1"/>
  <c r="GI118" i="1"/>
  <c r="GI119" i="1"/>
  <c r="GI120" i="1"/>
  <c r="GI121" i="1"/>
  <c r="EW118" i="1"/>
  <c r="EW119" i="1"/>
  <c r="EW120" i="1"/>
  <c r="EW121" i="1"/>
  <c r="EH118" i="1"/>
  <c r="EH119" i="1"/>
  <c r="EH120" i="1"/>
  <c r="EH121" i="1"/>
  <c r="EP118" i="1"/>
  <c r="EP119" i="1"/>
  <c r="EP120" i="1"/>
  <c r="EP121" i="1"/>
  <c r="FE118" i="1"/>
  <c r="FE119" i="1"/>
  <c r="FE120" i="1"/>
  <c r="FE121" i="1"/>
  <c r="HD118" i="1"/>
  <c r="HD119" i="1"/>
  <c r="HD120" i="1"/>
  <c r="HD121" i="1"/>
  <c r="HS118" i="1"/>
  <c r="HS119" i="1"/>
  <c r="HS120" i="1"/>
  <c r="HS121" i="1"/>
  <c r="GU118" i="1"/>
  <c r="GU119" i="1"/>
  <c r="GU120" i="1"/>
  <c r="GU121" i="1"/>
  <c r="HZ118" i="1"/>
  <c r="HZ119" i="1"/>
  <c r="HZ120" i="1"/>
  <c r="HZ121" i="1"/>
  <c r="HP118" i="1"/>
  <c r="HP119" i="1"/>
  <c r="HP120" i="1"/>
  <c r="HP121" i="1"/>
  <c r="HK118" i="1"/>
  <c r="HK119" i="1"/>
  <c r="HK120" i="1"/>
  <c r="HK121" i="1"/>
  <c r="GD118" i="1"/>
  <c r="GD119" i="1"/>
  <c r="GD120" i="1"/>
  <c r="GD121" i="1"/>
  <c r="EX118" i="1"/>
  <c r="EX119" i="1"/>
  <c r="EX120" i="1"/>
  <c r="EX121" i="1"/>
  <c r="GS118" i="1"/>
  <c r="GS119" i="1"/>
  <c r="GS120" i="1"/>
  <c r="GS121" i="1"/>
  <c r="EM118" i="1"/>
  <c r="EM119" i="1"/>
  <c r="EM120" i="1"/>
  <c r="EM121" i="1"/>
  <c r="HA118" i="1"/>
  <c r="HA119" i="1"/>
  <c r="HA120" i="1"/>
  <c r="HA121" i="1"/>
  <c r="EU118" i="1"/>
  <c r="EU119" i="1"/>
  <c r="EU120" i="1"/>
  <c r="EU121" i="1"/>
  <c r="HU118" i="1"/>
  <c r="HU119" i="1"/>
  <c r="HU120" i="1"/>
  <c r="HU121" i="1"/>
  <c r="GK118" i="1"/>
  <c r="GK119" i="1"/>
  <c r="GK120" i="1"/>
  <c r="GK121" i="1"/>
  <c r="HI118" i="1"/>
  <c r="HI119" i="1"/>
  <c r="HI120" i="1"/>
  <c r="HI121" i="1"/>
  <c r="EI118" i="1"/>
  <c r="EI119" i="1"/>
  <c r="EI120" i="1"/>
  <c r="EI121" i="1"/>
  <c r="II118" i="1"/>
  <c r="II119" i="1"/>
  <c r="II120" i="1"/>
  <c r="II121" i="1"/>
  <c r="II122" i="1"/>
  <c r="FT118" i="1"/>
  <c r="FT119" i="1"/>
  <c r="FT120" i="1"/>
  <c r="FT121" i="1"/>
  <c r="GX118" i="1"/>
  <c r="GX119" i="1"/>
  <c r="GX120" i="1"/>
  <c r="GX121" i="1"/>
  <c r="FC118" i="1"/>
  <c r="FC119" i="1"/>
  <c r="FC120" i="1"/>
  <c r="FC121" i="1"/>
  <c r="GP118" i="1"/>
  <c r="GP119" i="1"/>
  <c r="GP120" i="1"/>
  <c r="GP121" i="1"/>
  <c r="HL118" i="1"/>
  <c r="HL119" i="1"/>
  <c r="HL120" i="1"/>
  <c r="HL121" i="1"/>
  <c r="FD118" i="1"/>
  <c r="FD119" i="1"/>
  <c r="FD120" i="1"/>
  <c r="FD121" i="1"/>
  <c r="HT118" i="1"/>
  <c r="HT119" i="1"/>
  <c r="HT120" i="1"/>
  <c r="HT121" i="1"/>
  <c r="GL118" i="1"/>
  <c r="GL119" i="1"/>
  <c r="GL120" i="1"/>
  <c r="GL121" i="1"/>
  <c r="HF118" i="1"/>
  <c r="HF119" i="1"/>
  <c r="HF120" i="1"/>
  <c r="HF121" i="1"/>
  <c r="HB118" i="1"/>
  <c r="HB119" i="1"/>
  <c r="HB120" i="1"/>
  <c r="HB121" i="1"/>
  <c r="HO118" i="1"/>
  <c r="HO119" i="1"/>
  <c r="HO120" i="1"/>
  <c r="HO121" i="1"/>
  <c r="EV118" i="1"/>
  <c r="EV119" i="1"/>
  <c r="EV120" i="1"/>
  <c r="EV121" i="1"/>
  <c r="GR118" i="1"/>
  <c r="GR119" i="1"/>
  <c r="GR120" i="1"/>
  <c r="GR121" i="1"/>
  <c r="GT118" i="1"/>
  <c r="GT119" i="1"/>
  <c r="GT120" i="1"/>
  <c r="GT121" i="1"/>
  <c r="FF118" i="1"/>
  <c r="FF119" i="1"/>
  <c r="FF120" i="1"/>
  <c r="FF121" i="1"/>
  <c r="FG118" i="1"/>
  <c r="FG119" i="1"/>
  <c r="FG120" i="1"/>
  <c r="FG121" i="1"/>
  <c r="GM118" i="1"/>
  <c r="GM119" i="1"/>
  <c r="GM120" i="1"/>
  <c r="GM121" i="1"/>
  <c r="FM118" i="1"/>
  <c r="FM119" i="1"/>
  <c r="FM120" i="1"/>
  <c r="FM121" i="1"/>
  <c r="HW118" i="1"/>
  <c r="HW119" i="1"/>
  <c r="HW120" i="1"/>
  <c r="HW121" i="1"/>
  <c r="GO118" i="1"/>
  <c r="GO119" i="1"/>
  <c r="GO120" i="1"/>
  <c r="GO121" i="1"/>
  <c r="FI118" i="1"/>
  <c r="FI119" i="1"/>
  <c r="FI120" i="1"/>
  <c r="FI121" i="1"/>
  <c r="FB118" i="1"/>
  <c r="FB119" i="1"/>
  <c r="FB120" i="1"/>
  <c r="FB121" i="1"/>
  <c r="FR118" i="1"/>
  <c r="FR119" i="1"/>
  <c r="FR120" i="1"/>
  <c r="FR121" i="1"/>
  <c r="ID118" i="1"/>
  <c r="ID119" i="1"/>
  <c r="ID120" i="1"/>
  <c r="ID121" i="1"/>
  <c r="ER118" i="1"/>
  <c r="ER119" i="1"/>
  <c r="ER120" i="1"/>
  <c r="ER121" i="1"/>
  <c r="HX118" i="1"/>
  <c r="HX119" i="1"/>
  <c r="HX120" i="1"/>
  <c r="HX121" i="1"/>
  <c r="EZ118" i="1"/>
  <c r="EZ119" i="1"/>
  <c r="EZ120" i="1"/>
  <c r="EZ121" i="1"/>
  <c r="FO118" i="1"/>
  <c r="FO119" i="1"/>
  <c r="FO120" i="1"/>
  <c r="FO121" i="1"/>
  <c r="FS118" i="1"/>
  <c r="FS119" i="1"/>
  <c r="FS120" i="1"/>
  <c r="FS121" i="1"/>
  <c r="GJ118" i="1"/>
  <c r="GJ119" i="1"/>
  <c r="GJ120" i="1"/>
  <c r="GJ121" i="1"/>
  <c r="HC118" i="1"/>
  <c r="HC119" i="1"/>
  <c r="HC120" i="1"/>
  <c r="HC121" i="1"/>
  <c r="GY118" i="1"/>
  <c r="GY119" i="1"/>
  <c r="GY120" i="1"/>
  <c r="GY121" i="1"/>
  <c r="EJ118" i="1"/>
  <c r="EJ119" i="1"/>
  <c r="EJ120" i="1"/>
  <c r="EJ121" i="1"/>
  <c r="FJ118" i="1"/>
  <c r="FJ119" i="1"/>
  <c r="FJ120" i="1"/>
  <c r="FJ121" i="1"/>
  <c r="HE118" i="1"/>
  <c r="HE119" i="1"/>
  <c r="HE120" i="1"/>
  <c r="HE121" i="1"/>
  <c r="FZ118" i="1"/>
  <c r="FZ119" i="1"/>
  <c r="FZ120" i="1"/>
  <c r="FZ121" i="1"/>
  <c r="IB118" i="1"/>
  <c r="IB119" i="1"/>
  <c r="IB120" i="1"/>
  <c r="IB121" i="1"/>
  <c r="EK118" i="1"/>
  <c r="EK119" i="1"/>
  <c r="EK120" i="1"/>
  <c r="EK121" i="1"/>
  <c r="GW118" i="1"/>
  <c r="GW119" i="1"/>
  <c r="GW120" i="1"/>
  <c r="GW121" i="1"/>
  <c r="HN118" i="1"/>
  <c r="HN119" i="1"/>
  <c r="HN120" i="1"/>
  <c r="HN121" i="1"/>
  <c r="HJ118" i="1"/>
  <c r="HJ119" i="1"/>
  <c r="HJ120" i="1"/>
  <c r="HJ121" i="1"/>
  <c r="FA118" i="1"/>
  <c r="FA119" i="1"/>
  <c r="FA120" i="1"/>
  <c r="FA121" i="1"/>
  <c r="GP67" i="1"/>
  <c r="EZ67" i="1"/>
  <c r="GP66" i="1"/>
  <c r="EZ66" i="1"/>
  <c r="GP65" i="1"/>
  <c r="EZ65" i="1"/>
  <c r="FV67" i="1"/>
  <c r="EL67" i="1"/>
  <c r="FA67" i="1"/>
  <c r="IA67" i="1"/>
  <c r="HR67" i="1"/>
  <c r="EJ176" i="1"/>
  <c r="EJ185" i="1"/>
  <c r="HZ65" i="1"/>
  <c r="EN65" i="1"/>
  <c r="GE65" i="1"/>
  <c r="FL65" i="1"/>
  <c r="EI65" i="1"/>
  <c r="FB65" i="1"/>
  <c r="HM65" i="1"/>
  <c r="EH65" i="1"/>
  <c r="FE65" i="1"/>
  <c r="EP65" i="1"/>
  <c r="FU65" i="1"/>
  <c r="HR172" i="1"/>
  <c r="HR173" i="1"/>
  <c r="HR174" i="1"/>
  <c r="HR175" i="1"/>
  <c r="FU64" i="1"/>
  <c r="FB64" i="1"/>
  <c r="EH64" i="1"/>
  <c r="FE64" i="1"/>
  <c r="FL64" i="1"/>
  <c r="EN64" i="1"/>
  <c r="HM64" i="1"/>
  <c r="EP64" i="1"/>
  <c r="EI64" i="1"/>
  <c r="HZ64" i="1"/>
  <c r="GE64" i="1"/>
  <c r="EU172" i="1"/>
  <c r="EU173" i="1"/>
  <c r="EU174" i="1"/>
  <c r="EU175" i="1"/>
  <c r="HU172" i="1"/>
  <c r="HU173" i="1"/>
  <c r="HU174" i="1"/>
  <c r="HU175" i="1"/>
  <c r="GK172" i="1"/>
  <c r="GK173" i="1"/>
  <c r="GK174" i="1"/>
  <c r="GK175" i="1"/>
  <c r="HH172" i="1"/>
  <c r="HH173" i="1"/>
  <c r="HH174" i="1"/>
  <c r="HH175" i="1"/>
  <c r="HA172" i="1"/>
  <c r="HA173" i="1"/>
  <c r="HA174" i="1"/>
  <c r="HA175" i="1"/>
  <c r="II172" i="1"/>
  <c r="II173" i="1"/>
  <c r="II174" i="1"/>
  <c r="II175" i="1"/>
  <c r="II176" i="1"/>
  <c r="EG172" i="1"/>
  <c r="EG173" i="1"/>
  <c r="EG174" i="1"/>
  <c r="EG175" i="1"/>
  <c r="FR172" i="1"/>
  <c r="FR173" i="1"/>
  <c r="FR174" i="1"/>
  <c r="FR175" i="1"/>
  <c r="FW172" i="1"/>
  <c r="FW173" i="1"/>
  <c r="FW174" i="1"/>
  <c r="FW175" i="1"/>
  <c r="FG172" i="1"/>
  <c r="FG173" i="1"/>
  <c r="FG174" i="1"/>
  <c r="FG175" i="1"/>
  <c r="HG172" i="1"/>
  <c r="HG173" i="1"/>
  <c r="HG174" i="1"/>
  <c r="HG175" i="1"/>
  <c r="FM172" i="1"/>
  <c r="FM173" i="1"/>
  <c r="FM174" i="1"/>
  <c r="FM175" i="1"/>
  <c r="HT172" i="1"/>
  <c r="HT173" i="1"/>
  <c r="HT174" i="1"/>
  <c r="HT175" i="1"/>
  <c r="GL172" i="1"/>
  <c r="GL173" i="1"/>
  <c r="GL174" i="1"/>
  <c r="GL175" i="1"/>
  <c r="HF172" i="1"/>
  <c r="HF173" i="1"/>
  <c r="HF174" i="1"/>
  <c r="HF175" i="1"/>
  <c r="HB172" i="1"/>
  <c r="HB173" i="1"/>
  <c r="HB174" i="1"/>
  <c r="HB175" i="1"/>
  <c r="HQ172" i="1"/>
  <c r="HQ173" i="1"/>
  <c r="HQ174" i="1"/>
  <c r="HQ175" i="1"/>
  <c r="GA172" i="1"/>
  <c r="GA173" i="1"/>
  <c r="GA174" i="1"/>
  <c r="GA175" i="1"/>
  <c r="GP172" i="1"/>
  <c r="GP173" i="1"/>
  <c r="GP174" i="1"/>
  <c r="GP175" i="1"/>
  <c r="GS67" i="1"/>
  <c r="FH67" i="1"/>
  <c r="HY67" i="1"/>
  <c r="HD67" i="1"/>
  <c r="FF67" i="1"/>
  <c r="GN67" i="1"/>
  <c r="GX67" i="1"/>
  <c r="HS172" i="1"/>
  <c r="HS173" i="1"/>
  <c r="HS174" i="1"/>
  <c r="HS175" i="1"/>
  <c r="GU172" i="1"/>
  <c r="GU173" i="1"/>
  <c r="GU174" i="1"/>
  <c r="GU175" i="1"/>
  <c r="HP172" i="1"/>
  <c r="HP173" i="1"/>
  <c r="HP174" i="1"/>
  <c r="HP175" i="1"/>
  <c r="FS172" i="1"/>
  <c r="FS173" i="1"/>
  <c r="FS174" i="1"/>
  <c r="FS175" i="1"/>
  <c r="EY172" i="1"/>
  <c r="EY173" i="1"/>
  <c r="EY174" i="1"/>
  <c r="EY175" i="1"/>
  <c r="HL172" i="1"/>
  <c r="HL173" i="1"/>
  <c r="HL174" i="1"/>
  <c r="HL175" i="1"/>
  <c r="EM172" i="1"/>
  <c r="EM173" i="1"/>
  <c r="EM174" i="1"/>
  <c r="EM175" i="1"/>
  <c r="EQ172" i="1"/>
  <c r="EQ173" i="1"/>
  <c r="EQ174" i="1"/>
  <c r="EQ175" i="1"/>
  <c r="EL172" i="1"/>
  <c r="EL173" i="1"/>
  <c r="EL174" i="1"/>
  <c r="EL175" i="1"/>
  <c r="GS66" i="1"/>
  <c r="FH66" i="1"/>
  <c r="HY66" i="1"/>
  <c r="HD66" i="1"/>
  <c r="FF66" i="1"/>
  <c r="GN66" i="1"/>
  <c r="GX66" i="1"/>
  <c r="HW172" i="1"/>
  <c r="HW173" i="1"/>
  <c r="HW174" i="1"/>
  <c r="HW175" i="1"/>
  <c r="GO172" i="1"/>
  <c r="GO173" i="1"/>
  <c r="GO174" i="1"/>
  <c r="GO175" i="1"/>
  <c r="FI172" i="1"/>
  <c r="FI173" i="1"/>
  <c r="FI174" i="1"/>
  <c r="FI175" i="1"/>
  <c r="HI172" i="1"/>
  <c r="HI173" i="1"/>
  <c r="HI174" i="1"/>
  <c r="HI175" i="1"/>
  <c r="GZ172" i="1"/>
  <c r="GZ173" i="1"/>
  <c r="GZ174" i="1"/>
  <c r="GZ175" i="1"/>
  <c r="GR172" i="1"/>
  <c r="GR173" i="1"/>
  <c r="GR174" i="1"/>
  <c r="GR175" i="1"/>
  <c r="IC172" i="1"/>
  <c r="IC173" i="1"/>
  <c r="IC174" i="1"/>
  <c r="IC175" i="1"/>
  <c r="ET172" i="1"/>
  <c r="ET173" i="1"/>
  <c r="ET174" i="1"/>
  <c r="ET175" i="1"/>
  <c r="GW172" i="1"/>
  <c r="GW173" i="1"/>
  <c r="GW174" i="1"/>
  <c r="GW175" i="1"/>
  <c r="EX172" i="1"/>
  <c r="EX173" i="1"/>
  <c r="EX174" i="1"/>
  <c r="EX175" i="1"/>
  <c r="HC172" i="1"/>
  <c r="HC173" i="1"/>
  <c r="HC174" i="1"/>
  <c r="HC175" i="1"/>
  <c r="GY172" i="1"/>
  <c r="GY173" i="1"/>
  <c r="GY174" i="1"/>
  <c r="GY175" i="1"/>
  <c r="EJ172" i="1"/>
  <c r="EJ173" i="1"/>
  <c r="EJ174" i="1"/>
  <c r="EJ175" i="1"/>
  <c r="FJ172" i="1"/>
  <c r="FJ173" i="1"/>
  <c r="FJ174" i="1"/>
  <c r="FJ175" i="1"/>
  <c r="HE172" i="1"/>
  <c r="HE173" i="1"/>
  <c r="HE174" i="1"/>
  <c r="HE175" i="1"/>
  <c r="FZ172" i="1"/>
  <c r="FZ173" i="1"/>
  <c r="FZ174" i="1"/>
  <c r="FZ175" i="1"/>
  <c r="GT172" i="1"/>
  <c r="GT173" i="1"/>
  <c r="GT174" i="1"/>
  <c r="GT175" i="1"/>
  <c r="GJ172" i="1"/>
  <c r="GJ173" i="1"/>
  <c r="GJ174" i="1"/>
  <c r="GJ175" i="1"/>
  <c r="FA172" i="1"/>
  <c r="FA173" i="1"/>
  <c r="FA174" i="1"/>
  <c r="FA175" i="1"/>
  <c r="GS65" i="1"/>
  <c r="FH65" i="1"/>
  <c r="HY65" i="1"/>
  <c r="HD65" i="1"/>
  <c r="FF65" i="1"/>
  <c r="GN65" i="1"/>
  <c r="GX65" i="1"/>
  <c r="HO172" i="1"/>
  <c r="HO173" i="1"/>
  <c r="HO174" i="1"/>
  <c r="HO175" i="1"/>
  <c r="EV172" i="1"/>
  <c r="EV173" i="1"/>
  <c r="EV174" i="1"/>
  <c r="EV175" i="1"/>
  <c r="FK172" i="1"/>
  <c r="FK173" i="1"/>
  <c r="FK174" i="1"/>
  <c r="FK175" i="1"/>
  <c r="EO172" i="1"/>
  <c r="EO173" i="1"/>
  <c r="EO174" i="1"/>
  <c r="EO175" i="1"/>
  <c r="HX172" i="1"/>
  <c r="HX173" i="1"/>
  <c r="HX174" i="1"/>
  <c r="HX175" i="1"/>
  <c r="FC172" i="1"/>
  <c r="FC173" i="1"/>
  <c r="FC174" i="1"/>
  <c r="FC175" i="1"/>
  <c r="FT172" i="1"/>
  <c r="FT173" i="1"/>
  <c r="FT174" i="1"/>
  <c r="FT175" i="1"/>
  <c r="GV172" i="1"/>
  <c r="GV173" i="1"/>
  <c r="GV174" i="1"/>
  <c r="GV175" i="1"/>
  <c r="FV172" i="1"/>
  <c r="FV173" i="1"/>
  <c r="FV174" i="1"/>
  <c r="FV175" i="1"/>
  <c r="FX172" i="1"/>
  <c r="FX173" i="1"/>
  <c r="FX174" i="1"/>
  <c r="FX175" i="1"/>
  <c r="HV172" i="1"/>
  <c r="HV173" i="1"/>
  <c r="HV174" i="1"/>
  <c r="HV175" i="1"/>
  <c r="FQ172" i="1"/>
  <c r="FQ173" i="1"/>
  <c r="FQ174" i="1"/>
  <c r="FQ175" i="1"/>
  <c r="GF172" i="1"/>
  <c r="GF173" i="1"/>
  <c r="GF174" i="1"/>
  <c r="GF175" i="1"/>
  <c r="GB172" i="1"/>
  <c r="GB173" i="1"/>
  <c r="GB174" i="1"/>
  <c r="GB175" i="1"/>
  <c r="ID172" i="1"/>
  <c r="ID173" i="1"/>
  <c r="ID174" i="1"/>
  <c r="ID175" i="1"/>
  <c r="GD172" i="1"/>
  <c r="GD173" i="1"/>
  <c r="GD174" i="1"/>
  <c r="GD175" i="1"/>
  <c r="GI172" i="1"/>
  <c r="GI173" i="1"/>
  <c r="GI174" i="1"/>
  <c r="GI175" i="1"/>
  <c r="GQ172" i="1"/>
  <c r="GQ173" i="1"/>
  <c r="GQ174" i="1"/>
  <c r="GQ175" i="1"/>
  <c r="HN172" i="1"/>
  <c r="HN173" i="1"/>
  <c r="HN174" i="1"/>
  <c r="HN175" i="1"/>
  <c r="FP172" i="1"/>
  <c r="FP173" i="1"/>
  <c r="FP174" i="1"/>
  <c r="FP175" i="1"/>
  <c r="GM172" i="1"/>
  <c r="GM173" i="1"/>
  <c r="GM174" i="1"/>
  <c r="GM175" i="1"/>
  <c r="ES172" i="1"/>
  <c r="ES173" i="1"/>
  <c r="ES174" i="1"/>
  <c r="ES175" i="1"/>
  <c r="FN172" i="1"/>
  <c r="FN173" i="1"/>
  <c r="FN174" i="1"/>
  <c r="FN175" i="1"/>
  <c r="GG172" i="1"/>
  <c r="GG173" i="1"/>
  <c r="GG174" i="1"/>
  <c r="GG175" i="1"/>
  <c r="GH172" i="1"/>
  <c r="GH173" i="1"/>
  <c r="GH174" i="1"/>
  <c r="GH175" i="1"/>
  <c r="FY172" i="1"/>
  <c r="FY173" i="1"/>
  <c r="FY174" i="1"/>
  <c r="FY175" i="1"/>
  <c r="HK172" i="1"/>
  <c r="HK173" i="1"/>
  <c r="HK174" i="1"/>
  <c r="HK175" i="1"/>
  <c r="IA172" i="1"/>
  <c r="IA173" i="1"/>
  <c r="IA174" i="1"/>
  <c r="IA175" i="1"/>
  <c r="FU67" i="1"/>
  <c r="FB67" i="1"/>
  <c r="EH67" i="1"/>
  <c r="FE67" i="1"/>
  <c r="FL67" i="1"/>
  <c r="EN67" i="1"/>
  <c r="HM67" i="1"/>
  <c r="EP67" i="1"/>
  <c r="EI67" i="1"/>
  <c r="HZ67" i="1"/>
  <c r="GE67" i="1"/>
  <c r="IB172" i="1"/>
  <c r="IB173" i="1"/>
  <c r="IB174" i="1"/>
  <c r="IB175" i="1"/>
  <c r="EK172" i="1"/>
  <c r="EK173" i="1"/>
  <c r="EK174" i="1"/>
  <c r="EK175" i="1"/>
  <c r="HJ172" i="1"/>
  <c r="HJ173" i="1"/>
  <c r="HJ174" i="1"/>
  <c r="HJ175" i="1"/>
  <c r="FD172" i="1"/>
  <c r="FD173" i="1"/>
  <c r="FD174" i="1"/>
  <c r="FD175" i="1"/>
  <c r="FO172" i="1"/>
  <c r="FO173" i="1"/>
  <c r="FO174" i="1"/>
  <c r="FO175" i="1"/>
  <c r="EW172" i="1"/>
  <c r="EW173" i="1"/>
  <c r="EW174" i="1"/>
  <c r="EW175" i="1"/>
  <c r="ER172" i="1"/>
  <c r="ER173" i="1"/>
  <c r="ER174" i="1"/>
  <c r="ER175" i="1"/>
  <c r="GC172" i="1"/>
  <c r="GC173" i="1"/>
  <c r="GC174" i="1"/>
  <c r="GC175" i="1"/>
  <c r="EZ172" i="1"/>
  <c r="EZ173" i="1"/>
  <c r="EZ174" i="1"/>
  <c r="EZ175" i="1"/>
  <c r="FL172" i="1"/>
  <c r="FL173" i="1"/>
  <c r="FL174" i="1"/>
  <c r="FL175" i="1"/>
  <c r="EN172" i="1"/>
  <c r="EN173" i="1"/>
  <c r="EN174" i="1"/>
  <c r="EN175" i="1"/>
  <c r="HM172" i="1"/>
  <c r="HM173" i="1"/>
  <c r="HM174" i="1"/>
  <c r="HM175" i="1"/>
  <c r="FH172" i="1"/>
  <c r="FH173" i="1"/>
  <c r="FH174" i="1"/>
  <c r="FH175" i="1"/>
  <c r="FB172" i="1"/>
  <c r="FB173" i="1"/>
  <c r="FB174" i="1"/>
  <c r="FB175" i="1"/>
  <c r="HY172" i="1"/>
  <c r="HY173" i="1"/>
  <c r="HY174" i="1"/>
  <c r="HY175" i="1"/>
  <c r="GX172" i="1"/>
  <c r="GX173" i="1"/>
  <c r="GX174" i="1"/>
  <c r="GX175" i="1"/>
  <c r="GS172" i="1"/>
  <c r="GS173" i="1"/>
  <c r="GS174" i="1"/>
  <c r="GS175" i="1"/>
  <c r="EI172" i="1"/>
  <c r="EI173" i="1"/>
  <c r="EI174" i="1"/>
  <c r="EI175" i="1"/>
  <c r="FF172" i="1"/>
  <c r="FF173" i="1"/>
  <c r="FF174" i="1"/>
  <c r="FF175" i="1"/>
  <c r="GN172" i="1"/>
  <c r="GN173" i="1"/>
  <c r="GN174" i="1"/>
  <c r="GN175" i="1"/>
  <c r="FU172" i="1"/>
  <c r="FU173" i="1"/>
  <c r="FU174" i="1"/>
  <c r="FU175" i="1"/>
  <c r="EH172" i="1"/>
  <c r="EH173" i="1"/>
  <c r="EH174" i="1"/>
  <c r="EH175" i="1"/>
  <c r="EP172" i="1"/>
  <c r="EP173" i="1"/>
  <c r="EP174" i="1"/>
  <c r="EP175" i="1"/>
  <c r="FE172" i="1"/>
  <c r="FE173" i="1"/>
  <c r="FE174" i="1"/>
  <c r="FE175" i="1"/>
  <c r="HD172" i="1"/>
  <c r="HD173" i="1"/>
  <c r="HD174" i="1"/>
  <c r="HD175" i="1"/>
  <c r="HZ172" i="1"/>
  <c r="HZ173" i="1"/>
  <c r="HZ174" i="1"/>
  <c r="HZ175" i="1"/>
  <c r="GE172" i="1"/>
  <c r="GE173" i="1"/>
  <c r="GE174" i="1"/>
  <c r="GE175" i="1"/>
  <c r="EJ310" i="1"/>
  <c r="EJ308" i="1"/>
  <c r="EJ304" i="1"/>
  <c r="EJ300" i="1"/>
  <c r="EJ301" i="1"/>
  <c r="EJ298" i="1"/>
  <c r="EJ294" i="1"/>
  <c r="EJ299" i="1"/>
  <c r="EJ296" i="1"/>
  <c r="EJ297" i="1"/>
  <c r="EJ295" i="1"/>
  <c r="EJ302" i="1"/>
  <c r="EJ303" i="1"/>
  <c r="EJ306" i="1"/>
  <c r="EJ305" i="1"/>
  <c r="EJ307" i="1"/>
  <c r="EJ309" i="1"/>
  <c r="EJ311" i="1"/>
  <c r="EJ312" i="1"/>
  <c r="EJ313" i="1"/>
  <c r="EJ292" i="1"/>
  <c r="EJ291" i="1"/>
  <c r="EJ290" i="1"/>
  <c r="EJ293" i="1"/>
  <c r="EJ285" i="1"/>
  <c r="EJ289" i="1"/>
  <c r="EJ270" i="1"/>
  <c r="EJ271" i="1"/>
  <c r="EJ272" i="1"/>
  <c r="EJ273" i="1"/>
  <c r="GN73" i="1"/>
  <c r="EJ236" i="1"/>
  <c r="EJ237" i="1"/>
  <c r="EJ238" i="1"/>
  <c r="EJ239" i="1"/>
  <c r="EX100" i="1"/>
  <c r="FY110" i="1"/>
  <c r="JR154" i="1"/>
  <c r="JR158" i="1"/>
  <c r="JR157" i="1"/>
  <c r="EJ167" i="1"/>
  <c r="EJ140" i="1"/>
  <c r="EJ158" i="1"/>
  <c r="EJ149" i="1"/>
  <c r="HO136" i="1"/>
  <c r="HO137" i="1"/>
  <c r="HO138" i="1"/>
  <c r="HO139" i="1"/>
  <c r="EO145" i="1"/>
  <c r="EO146" i="1"/>
  <c r="EO147" i="1"/>
  <c r="EO148" i="1"/>
  <c r="FC154" i="1"/>
  <c r="FC155" i="1"/>
  <c r="FC156" i="1"/>
  <c r="FC157" i="1"/>
  <c r="HT154" i="1"/>
  <c r="HT155" i="1"/>
  <c r="HT156" i="1"/>
  <c r="HT157" i="1"/>
  <c r="FY154" i="1"/>
  <c r="FY155" i="1"/>
  <c r="FY156" i="1"/>
  <c r="FY157" i="1"/>
  <c r="HS163" i="1"/>
  <c r="HS164" i="1"/>
  <c r="HS165" i="1"/>
  <c r="HS166" i="1"/>
  <c r="FL163" i="1"/>
  <c r="FL164" i="1"/>
  <c r="FL165" i="1"/>
  <c r="FL166" i="1"/>
  <c r="II136" i="1"/>
  <c r="II137" i="1"/>
  <c r="II138" i="1"/>
  <c r="II139" i="1"/>
  <c r="II140" i="1"/>
  <c r="GE145" i="1"/>
  <c r="GE146" i="1"/>
  <c r="GE147" i="1"/>
  <c r="GE148" i="1"/>
  <c r="GO145" i="1"/>
  <c r="GO146" i="1"/>
  <c r="GO147" i="1"/>
  <c r="GO148" i="1"/>
  <c r="ET154" i="1"/>
  <c r="ET155" i="1"/>
  <c r="ET156" i="1"/>
  <c r="ET157" i="1"/>
  <c r="FG154" i="1"/>
  <c r="FG155" i="1"/>
  <c r="FG156" i="1"/>
  <c r="FG157" i="1"/>
  <c r="GG154" i="1"/>
  <c r="GG155" i="1"/>
  <c r="GG156" i="1"/>
  <c r="GG157" i="1"/>
  <c r="GC163" i="1"/>
  <c r="GC164" i="1"/>
  <c r="GC165" i="1"/>
  <c r="GC166" i="1"/>
  <c r="HU136" i="1"/>
  <c r="HU137" i="1"/>
  <c r="HU138" i="1"/>
  <c r="HU139" i="1"/>
  <c r="GI145" i="1"/>
  <c r="GI146" i="1"/>
  <c r="GI147" i="1"/>
  <c r="GI148" i="1"/>
  <c r="EN145" i="1"/>
  <c r="EN146" i="1"/>
  <c r="EN147" i="1"/>
  <c r="EN148" i="1"/>
  <c r="HP154" i="1"/>
  <c r="HP155" i="1"/>
  <c r="HP156" i="1"/>
  <c r="HP157" i="1"/>
  <c r="EQ163" i="1"/>
  <c r="EQ164" i="1"/>
  <c r="EQ165" i="1"/>
  <c r="EQ166" i="1"/>
  <c r="FU163" i="1"/>
  <c r="FU164" i="1"/>
  <c r="FU165" i="1"/>
  <c r="FU166" i="1"/>
  <c r="HD136" i="1"/>
  <c r="HD137" i="1"/>
  <c r="HD138" i="1"/>
  <c r="HD139" i="1"/>
  <c r="GG136" i="1"/>
  <c r="GG137" i="1"/>
  <c r="GG138" i="1"/>
  <c r="GG139" i="1"/>
  <c r="GP154" i="1"/>
  <c r="GP155" i="1"/>
  <c r="GP156" i="1"/>
  <c r="GP157" i="1"/>
  <c r="HC154" i="1"/>
  <c r="HC155" i="1"/>
  <c r="HC156" i="1"/>
  <c r="HC157" i="1"/>
  <c r="GJ154" i="1"/>
  <c r="GJ155" i="1"/>
  <c r="GJ156" i="1"/>
  <c r="GJ157" i="1"/>
  <c r="GO154" i="1"/>
  <c r="GO155" i="1"/>
  <c r="GO156" i="1"/>
  <c r="GO157" i="1"/>
  <c r="EI163" i="1"/>
  <c r="EI164" i="1"/>
  <c r="EI165" i="1"/>
  <c r="EI166" i="1"/>
  <c r="GH163" i="1"/>
  <c r="GH164" i="1"/>
  <c r="GH165" i="1"/>
  <c r="GH166" i="1"/>
  <c r="EJ136" i="1"/>
  <c r="EJ137" i="1"/>
  <c r="EJ138" i="1"/>
  <c r="EJ139" i="1"/>
  <c r="HI136" i="1"/>
  <c r="HI137" i="1"/>
  <c r="HI138" i="1"/>
  <c r="HI139" i="1"/>
  <c r="EY136" i="1"/>
  <c r="EY137" i="1"/>
  <c r="EY138" i="1"/>
  <c r="EY139" i="1"/>
  <c r="ID145" i="1"/>
  <c r="ID146" i="1"/>
  <c r="ID147" i="1"/>
  <c r="ID148" i="1"/>
  <c r="FQ145" i="1"/>
  <c r="FQ146" i="1"/>
  <c r="FQ147" i="1"/>
  <c r="FQ148" i="1"/>
  <c r="GH154" i="1"/>
  <c r="GH155" i="1"/>
  <c r="GH156" i="1"/>
  <c r="GH157" i="1"/>
  <c r="HM163" i="1"/>
  <c r="HM164" i="1"/>
  <c r="HM165" i="1"/>
  <c r="HM166" i="1"/>
  <c r="HB136" i="1"/>
  <c r="HB137" i="1"/>
  <c r="HB138" i="1"/>
  <c r="HB139" i="1"/>
  <c r="GA136" i="1"/>
  <c r="GA137" i="1"/>
  <c r="GA138" i="1"/>
  <c r="GA139" i="1"/>
  <c r="HK145" i="1"/>
  <c r="HK146" i="1"/>
  <c r="HK147" i="1"/>
  <c r="HK148" i="1"/>
  <c r="HW145" i="1"/>
  <c r="HW146" i="1"/>
  <c r="HW147" i="1"/>
  <c r="HW148" i="1"/>
  <c r="HI154" i="1"/>
  <c r="HI155" i="1"/>
  <c r="HI156" i="1"/>
  <c r="HI157" i="1"/>
  <c r="FV163" i="1"/>
  <c r="FV164" i="1"/>
  <c r="FV165" i="1"/>
  <c r="FV166" i="1"/>
  <c r="GJ163" i="1"/>
  <c r="GJ164" i="1"/>
  <c r="GJ165" i="1"/>
  <c r="GJ166" i="1"/>
  <c r="ID163" i="1"/>
  <c r="ID164" i="1"/>
  <c r="ID165" i="1"/>
  <c r="ID166" i="1"/>
  <c r="ES163" i="1"/>
  <c r="ES164" i="1"/>
  <c r="ES165" i="1"/>
  <c r="ES166" i="1"/>
  <c r="HC145" i="1"/>
  <c r="HC146" i="1"/>
  <c r="HC147" i="1"/>
  <c r="HC148" i="1"/>
  <c r="HN145" i="1"/>
  <c r="HN146" i="1"/>
  <c r="HN147" i="1"/>
  <c r="HN148" i="1"/>
  <c r="FS154" i="1"/>
  <c r="FS155" i="1"/>
  <c r="FS156" i="1"/>
  <c r="FS157" i="1"/>
  <c r="HV163" i="1"/>
  <c r="HV164" i="1"/>
  <c r="HV165" i="1"/>
  <c r="HV166" i="1"/>
  <c r="EK163" i="1"/>
  <c r="EK164" i="1"/>
  <c r="EK165" i="1"/>
  <c r="EK166" i="1"/>
  <c r="GL136" i="1"/>
  <c r="GL137" i="1"/>
  <c r="GL138" i="1"/>
  <c r="GL139" i="1"/>
  <c r="ET145" i="1"/>
  <c r="ET146" i="1"/>
  <c r="ET147" i="1"/>
  <c r="ET148" i="1"/>
  <c r="FH145" i="1"/>
  <c r="FH146" i="1"/>
  <c r="FH147" i="1"/>
  <c r="FH148" i="1"/>
  <c r="EH154" i="1"/>
  <c r="EH155" i="1"/>
  <c r="EH156" i="1"/>
  <c r="EH157" i="1"/>
  <c r="HE154" i="1"/>
  <c r="HE155" i="1"/>
  <c r="HE156" i="1"/>
  <c r="HE157" i="1"/>
  <c r="IA163" i="1"/>
  <c r="IA164" i="1"/>
  <c r="IA165" i="1"/>
  <c r="IA166" i="1"/>
  <c r="FF163" i="1"/>
  <c r="FF164" i="1"/>
  <c r="FF165" i="1"/>
  <c r="FF166" i="1"/>
  <c r="FT163" i="1"/>
  <c r="FT164" i="1"/>
  <c r="FT165" i="1"/>
  <c r="FT166" i="1"/>
  <c r="HN163" i="1"/>
  <c r="HN164" i="1"/>
  <c r="HN165" i="1"/>
  <c r="HN166" i="1"/>
  <c r="GC136" i="1"/>
  <c r="GC137" i="1"/>
  <c r="GC138" i="1"/>
  <c r="GC139" i="1"/>
  <c r="FC136" i="1"/>
  <c r="FC137" i="1"/>
  <c r="FC138" i="1"/>
  <c r="FC139" i="1"/>
  <c r="HN154" i="1"/>
  <c r="HN155" i="1"/>
  <c r="HN156" i="1"/>
  <c r="HN157" i="1"/>
  <c r="FH154" i="1"/>
  <c r="FH155" i="1"/>
  <c r="FH156" i="1"/>
  <c r="FH157" i="1"/>
  <c r="GK154" i="1"/>
  <c r="GK155" i="1"/>
  <c r="GK156" i="1"/>
  <c r="GK157" i="1"/>
  <c r="GZ154" i="1"/>
  <c r="GZ155" i="1"/>
  <c r="GZ156" i="1"/>
  <c r="GZ157" i="1"/>
  <c r="FG163" i="1"/>
  <c r="FG164" i="1"/>
  <c r="FG165" i="1"/>
  <c r="FG166" i="1"/>
  <c r="GK163" i="1"/>
  <c r="GK164" i="1"/>
  <c r="GK165" i="1"/>
  <c r="GK166" i="1"/>
  <c r="FV136" i="1"/>
  <c r="FV137" i="1"/>
  <c r="FV138" i="1"/>
  <c r="FV139" i="1"/>
  <c r="HL154" i="1"/>
  <c r="HL155" i="1"/>
  <c r="HL156" i="1"/>
  <c r="HL157" i="1"/>
  <c r="GD154" i="1"/>
  <c r="GD155" i="1"/>
  <c r="GD156" i="1"/>
  <c r="GD157" i="1"/>
  <c r="ES154" i="1"/>
  <c r="ES155" i="1"/>
  <c r="ES156" i="1"/>
  <c r="ES157" i="1"/>
  <c r="HB163" i="1"/>
  <c r="HB164" i="1"/>
  <c r="HB165" i="1"/>
  <c r="HB166" i="1"/>
  <c r="HP163" i="1"/>
  <c r="HP164" i="1"/>
  <c r="HP165" i="1"/>
  <c r="HP166" i="1"/>
  <c r="GX163" i="1"/>
  <c r="GX164" i="1"/>
  <c r="GX165" i="1"/>
  <c r="GX166" i="1"/>
  <c r="HF136" i="1"/>
  <c r="HF137" i="1"/>
  <c r="HF138" i="1"/>
  <c r="HF139" i="1"/>
  <c r="EI136" i="1"/>
  <c r="EI137" i="1"/>
  <c r="EI138" i="1"/>
  <c r="EI139" i="1"/>
  <c r="FW145" i="1"/>
  <c r="FW146" i="1"/>
  <c r="FW147" i="1"/>
  <c r="FW148" i="1"/>
  <c r="GV145" i="1"/>
  <c r="GV146" i="1"/>
  <c r="GV147" i="1"/>
  <c r="GV148" i="1"/>
  <c r="FA154" i="1"/>
  <c r="FA155" i="1"/>
  <c r="FA156" i="1"/>
  <c r="FA157" i="1"/>
  <c r="ER136" i="1"/>
  <c r="ER137" i="1"/>
  <c r="ER138" i="1"/>
  <c r="ER139" i="1"/>
  <c r="GX136" i="1"/>
  <c r="GX137" i="1"/>
  <c r="GX138" i="1"/>
  <c r="GX139" i="1"/>
  <c r="GA145" i="1"/>
  <c r="GA146" i="1"/>
  <c r="GA147" i="1"/>
  <c r="GA148" i="1"/>
  <c r="EQ154" i="1"/>
  <c r="EQ155" i="1"/>
  <c r="EQ156" i="1"/>
  <c r="EQ157" i="1"/>
  <c r="HY154" i="1"/>
  <c r="HY155" i="1"/>
  <c r="HY156" i="1"/>
  <c r="HY157" i="1"/>
  <c r="EV154" i="1"/>
  <c r="EV155" i="1"/>
  <c r="EV156" i="1"/>
  <c r="EV157" i="1"/>
  <c r="HU163" i="1"/>
  <c r="HU164" i="1"/>
  <c r="HU165" i="1"/>
  <c r="HU166" i="1"/>
  <c r="EW136" i="1"/>
  <c r="EW137" i="1"/>
  <c r="EW138" i="1"/>
  <c r="EW139" i="1"/>
  <c r="FJ136" i="1"/>
  <c r="FJ137" i="1"/>
  <c r="FJ138" i="1"/>
  <c r="FJ139" i="1"/>
  <c r="FR145" i="1"/>
  <c r="FR146" i="1"/>
  <c r="FR147" i="1"/>
  <c r="FR148" i="1"/>
  <c r="GU154" i="1"/>
  <c r="GU155" i="1"/>
  <c r="GU156" i="1"/>
  <c r="GU157" i="1"/>
  <c r="GD163" i="1"/>
  <c r="GD164" i="1"/>
  <c r="GD165" i="1"/>
  <c r="GD166" i="1"/>
  <c r="FA163" i="1"/>
  <c r="FA164" i="1"/>
  <c r="FA165" i="1"/>
  <c r="FA166" i="1"/>
  <c r="EP136" i="1"/>
  <c r="EP137" i="1"/>
  <c r="EP138" i="1"/>
  <c r="EP139" i="1"/>
  <c r="GZ136" i="1"/>
  <c r="GZ137" i="1"/>
  <c r="GZ138" i="1"/>
  <c r="GZ139" i="1"/>
  <c r="EY145" i="1"/>
  <c r="EY146" i="1"/>
  <c r="EY147" i="1"/>
  <c r="EY148" i="1"/>
  <c r="HY145" i="1"/>
  <c r="HY146" i="1"/>
  <c r="HY147" i="1"/>
  <c r="HY148" i="1"/>
  <c r="FK145" i="1"/>
  <c r="FK146" i="1"/>
  <c r="FK147" i="1"/>
  <c r="FK148" i="1"/>
  <c r="EW154" i="1"/>
  <c r="EW155" i="1"/>
  <c r="EW156" i="1"/>
  <c r="EW157" i="1"/>
  <c r="FR163" i="1"/>
  <c r="FR164" i="1"/>
  <c r="FR165" i="1"/>
  <c r="FR166" i="1"/>
  <c r="GV163" i="1"/>
  <c r="GV164" i="1"/>
  <c r="GV165" i="1"/>
  <c r="GV166" i="1"/>
  <c r="EQ145" i="1"/>
  <c r="EQ146" i="1"/>
  <c r="EQ147" i="1"/>
  <c r="EQ148" i="1"/>
  <c r="FB145" i="1"/>
  <c r="FB146" i="1"/>
  <c r="FB147" i="1"/>
  <c r="FB148" i="1"/>
  <c r="HA163" i="1"/>
  <c r="HA164" i="1"/>
  <c r="HA165" i="1"/>
  <c r="HA166" i="1"/>
  <c r="FJ163" i="1"/>
  <c r="FJ164" i="1"/>
  <c r="FJ165" i="1"/>
  <c r="FJ166" i="1"/>
  <c r="HL163" i="1"/>
  <c r="HL164" i="1"/>
  <c r="HL165" i="1"/>
  <c r="HL166" i="1"/>
  <c r="GJ136" i="1"/>
  <c r="GJ137" i="1"/>
  <c r="GJ138" i="1"/>
  <c r="GJ139" i="1"/>
  <c r="HJ145" i="1"/>
  <c r="HJ146" i="1"/>
  <c r="HJ147" i="1"/>
  <c r="HJ148" i="1"/>
  <c r="HE145" i="1"/>
  <c r="HE146" i="1"/>
  <c r="HE147" i="1"/>
  <c r="HE148" i="1"/>
  <c r="HW154" i="1"/>
  <c r="HW155" i="1"/>
  <c r="HW156" i="1"/>
  <c r="HW157" i="1"/>
  <c r="FO163" i="1"/>
  <c r="FO164" i="1"/>
  <c r="FO165" i="1"/>
  <c r="FO166" i="1"/>
  <c r="FB163" i="1"/>
  <c r="FB164" i="1"/>
  <c r="FB165" i="1"/>
  <c r="FB166" i="1"/>
  <c r="FY136" i="1"/>
  <c r="FY137" i="1"/>
  <c r="FY138" i="1"/>
  <c r="FY139" i="1"/>
  <c r="FB154" i="1"/>
  <c r="FB155" i="1"/>
  <c r="FB156" i="1"/>
  <c r="FB157" i="1"/>
  <c r="IA154" i="1"/>
  <c r="IA155" i="1"/>
  <c r="IA156" i="1"/>
  <c r="IA157" i="1"/>
  <c r="IC154" i="1"/>
  <c r="IC155" i="1"/>
  <c r="IC156" i="1"/>
  <c r="IC157" i="1"/>
  <c r="HJ163" i="1"/>
  <c r="HJ164" i="1"/>
  <c r="HJ165" i="1"/>
  <c r="HJ166" i="1"/>
  <c r="IC136" i="1"/>
  <c r="IC137" i="1"/>
  <c r="IC138" i="1"/>
  <c r="IC139" i="1"/>
  <c r="GP145" i="1"/>
  <c r="GP146" i="1"/>
  <c r="GP147" i="1"/>
  <c r="GP148" i="1"/>
  <c r="EZ154" i="1"/>
  <c r="EZ155" i="1"/>
  <c r="EZ156" i="1"/>
  <c r="EZ157" i="1"/>
  <c r="FT154" i="1"/>
  <c r="FT155" i="1"/>
  <c r="FT156" i="1"/>
  <c r="FT157" i="1"/>
  <c r="EP163" i="1"/>
  <c r="EP164" i="1"/>
  <c r="EP165" i="1"/>
  <c r="EP166" i="1"/>
  <c r="FD163" i="1"/>
  <c r="FD164" i="1"/>
  <c r="FD165" i="1"/>
  <c r="FD166" i="1"/>
  <c r="EL163" i="1"/>
  <c r="EL164" i="1"/>
  <c r="EL165" i="1"/>
  <c r="EL166" i="1"/>
  <c r="HX136" i="1"/>
  <c r="HX137" i="1"/>
  <c r="HX138" i="1"/>
  <c r="HX139" i="1"/>
  <c r="GY136" i="1"/>
  <c r="GY137" i="1"/>
  <c r="GY138" i="1"/>
  <c r="GY139" i="1"/>
  <c r="FA136" i="1"/>
  <c r="FA137" i="1"/>
  <c r="FA138" i="1"/>
  <c r="FA139" i="1"/>
  <c r="GK145" i="1"/>
  <c r="GK146" i="1"/>
  <c r="GK147" i="1"/>
  <c r="GK148" i="1"/>
  <c r="HX145" i="1"/>
  <c r="HX146" i="1"/>
  <c r="HX147" i="1"/>
  <c r="HX148" i="1"/>
  <c r="FU154" i="1"/>
  <c r="FU155" i="1"/>
  <c r="FU156" i="1"/>
  <c r="FU157" i="1"/>
  <c r="EN154" i="1"/>
  <c r="EN155" i="1"/>
  <c r="EN156" i="1"/>
  <c r="EN157" i="1"/>
  <c r="GA163" i="1"/>
  <c r="GA164" i="1"/>
  <c r="GA165" i="1"/>
  <c r="GA166" i="1"/>
  <c r="FP163" i="1"/>
  <c r="FP164" i="1"/>
  <c r="FP165" i="1"/>
  <c r="FP166" i="1"/>
  <c r="HR136" i="1"/>
  <c r="HR137" i="1"/>
  <c r="HR138" i="1"/>
  <c r="HR139" i="1"/>
  <c r="EK136" i="1"/>
  <c r="EK137" i="1"/>
  <c r="EK138" i="1"/>
  <c r="EK139" i="1"/>
  <c r="FP145" i="1"/>
  <c r="FP146" i="1"/>
  <c r="FP147" i="1"/>
  <c r="FP148" i="1"/>
  <c r="GQ154" i="1"/>
  <c r="GQ155" i="1"/>
  <c r="GQ156" i="1"/>
  <c r="GQ157" i="1"/>
  <c r="HZ154" i="1"/>
  <c r="HZ155" i="1"/>
  <c r="HZ156" i="1"/>
  <c r="HZ157" i="1"/>
  <c r="FM154" i="1"/>
  <c r="FM155" i="1"/>
  <c r="FM156" i="1"/>
  <c r="FM157" i="1"/>
  <c r="FI163" i="1"/>
  <c r="FI164" i="1"/>
  <c r="FI165" i="1"/>
  <c r="FI166" i="1"/>
  <c r="HH136" i="1"/>
  <c r="HH137" i="1"/>
  <c r="HH138" i="1"/>
  <c r="HH139" i="1"/>
  <c r="GE136" i="1"/>
  <c r="GE137" i="1"/>
  <c r="GE138" i="1"/>
  <c r="GE139" i="1"/>
  <c r="FS145" i="1"/>
  <c r="FS146" i="1"/>
  <c r="FS147" i="1"/>
  <c r="FS148" i="1"/>
  <c r="GI154" i="1"/>
  <c r="GI155" i="1"/>
  <c r="GI156" i="1"/>
  <c r="GI157" i="1"/>
  <c r="EI154" i="1"/>
  <c r="EI155" i="1"/>
  <c r="EI156" i="1"/>
  <c r="EI157" i="1"/>
  <c r="HQ163" i="1"/>
  <c r="HQ164" i="1"/>
  <c r="HQ165" i="1"/>
  <c r="HQ166" i="1"/>
  <c r="ER163" i="1"/>
  <c r="ER164" i="1"/>
  <c r="ER165" i="1"/>
  <c r="ER166" i="1"/>
  <c r="HA136" i="1"/>
  <c r="HA137" i="1"/>
  <c r="HA138" i="1"/>
  <c r="HA139" i="1"/>
  <c r="EN136" i="1"/>
  <c r="EN137" i="1"/>
  <c r="EN138" i="1"/>
  <c r="EN139" i="1"/>
  <c r="HZ145" i="1"/>
  <c r="HZ146" i="1"/>
  <c r="HZ147" i="1"/>
  <c r="HZ148" i="1"/>
  <c r="FM145" i="1"/>
  <c r="FM146" i="1"/>
  <c r="FM147" i="1"/>
  <c r="FM148" i="1"/>
  <c r="HV145" i="1"/>
  <c r="HV146" i="1"/>
  <c r="HV147" i="1"/>
  <c r="HV148" i="1"/>
  <c r="HS136" i="1"/>
  <c r="HS137" i="1"/>
  <c r="HS138" i="1"/>
  <c r="HS139" i="1"/>
  <c r="HR145" i="1"/>
  <c r="HR146" i="1"/>
  <c r="HR147" i="1"/>
  <c r="HR148" i="1"/>
  <c r="HM145" i="1"/>
  <c r="HM146" i="1"/>
  <c r="HM147" i="1"/>
  <c r="HM148" i="1"/>
  <c r="FX154" i="1"/>
  <c r="FX155" i="1"/>
  <c r="FX156" i="1"/>
  <c r="FX157" i="1"/>
  <c r="HZ163" i="1"/>
  <c r="HZ164" i="1"/>
  <c r="HZ165" i="1"/>
  <c r="HZ166" i="1"/>
  <c r="EO163" i="1"/>
  <c r="EO164" i="1"/>
  <c r="EO165" i="1"/>
  <c r="EO166" i="1"/>
  <c r="EJ163" i="1"/>
  <c r="EJ164" i="1"/>
  <c r="EJ165" i="1"/>
  <c r="EJ166" i="1"/>
  <c r="GU145" i="1"/>
  <c r="GU146" i="1"/>
  <c r="GU147" i="1"/>
  <c r="GU148" i="1"/>
  <c r="EX145" i="1"/>
  <c r="EX146" i="1"/>
  <c r="EX147" i="1"/>
  <c r="EX148" i="1"/>
  <c r="ES145" i="1"/>
  <c r="ES146" i="1"/>
  <c r="ES147" i="1"/>
  <c r="ES148" i="1"/>
  <c r="FK154" i="1"/>
  <c r="FK155" i="1"/>
  <c r="FK156" i="1"/>
  <c r="FK157" i="1"/>
  <c r="GD136" i="1"/>
  <c r="GD137" i="1"/>
  <c r="GD138" i="1"/>
  <c r="GD139" i="1"/>
  <c r="GB145" i="1"/>
  <c r="GB146" i="1"/>
  <c r="GB147" i="1"/>
  <c r="GB148" i="1"/>
  <c r="FO154" i="1"/>
  <c r="FO155" i="1"/>
  <c r="FO156" i="1"/>
  <c r="FO157" i="1"/>
  <c r="EX163" i="1"/>
  <c r="EX164" i="1"/>
  <c r="EX165" i="1"/>
  <c r="EX166" i="1"/>
  <c r="GQ163" i="1"/>
  <c r="GQ164" i="1"/>
  <c r="GQ165" i="1"/>
  <c r="GQ166" i="1"/>
  <c r="HV136" i="1"/>
  <c r="HV137" i="1"/>
  <c r="HV138" i="1"/>
  <c r="HV139" i="1"/>
  <c r="EV145" i="1"/>
  <c r="EV146" i="1"/>
  <c r="EV147" i="1"/>
  <c r="EV148" i="1"/>
  <c r="GW154" i="1"/>
  <c r="GW155" i="1"/>
  <c r="GW156" i="1"/>
  <c r="GW157" i="1"/>
  <c r="GI163" i="1"/>
  <c r="GI164" i="1"/>
  <c r="GI165" i="1"/>
  <c r="GI166" i="1"/>
  <c r="FY163" i="1"/>
  <c r="FY164" i="1"/>
  <c r="FY165" i="1"/>
  <c r="FY166" i="1"/>
  <c r="HY136" i="1"/>
  <c r="HY137" i="1"/>
  <c r="HY138" i="1"/>
  <c r="HY139" i="1"/>
  <c r="FL136" i="1"/>
  <c r="FL137" i="1"/>
  <c r="FL138" i="1"/>
  <c r="FL139" i="1"/>
  <c r="EM136" i="1"/>
  <c r="EM137" i="1"/>
  <c r="EM138" i="1"/>
  <c r="EM139" i="1"/>
  <c r="HK136" i="1"/>
  <c r="HK137" i="1"/>
  <c r="HK138" i="1"/>
  <c r="HK139" i="1"/>
  <c r="HD154" i="1"/>
  <c r="HD155" i="1"/>
  <c r="HD156" i="1"/>
  <c r="HD157" i="1"/>
  <c r="II154" i="1"/>
  <c r="II155" i="1"/>
  <c r="II156" i="1"/>
  <c r="II157" i="1"/>
  <c r="II158" i="1"/>
  <c r="FQ154" i="1"/>
  <c r="FQ155" i="1"/>
  <c r="FQ156" i="1"/>
  <c r="FQ157" i="1"/>
  <c r="HH163" i="1"/>
  <c r="HH164" i="1"/>
  <c r="HH165" i="1"/>
  <c r="HH166" i="1"/>
  <c r="FF136" i="1"/>
  <c r="FF137" i="1"/>
  <c r="FF138" i="1"/>
  <c r="FF139" i="1"/>
  <c r="IA145" i="1"/>
  <c r="IA146" i="1"/>
  <c r="IA147" i="1"/>
  <c r="IA148" i="1"/>
  <c r="GC145" i="1"/>
  <c r="GC146" i="1"/>
  <c r="GC147" i="1"/>
  <c r="GC148" i="1"/>
  <c r="GR145" i="1"/>
  <c r="GR146" i="1"/>
  <c r="GR147" i="1"/>
  <c r="GR148" i="1"/>
  <c r="FN154" i="1"/>
  <c r="FN155" i="1"/>
  <c r="FN156" i="1"/>
  <c r="FN157" i="1"/>
  <c r="GZ163" i="1"/>
  <c r="GZ164" i="1"/>
  <c r="GZ165" i="1"/>
  <c r="GZ166" i="1"/>
  <c r="HD163" i="1"/>
  <c r="HD164" i="1"/>
  <c r="HD165" i="1"/>
  <c r="HD166" i="1"/>
  <c r="EV136" i="1"/>
  <c r="EV137" i="1"/>
  <c r="EV138" i="1"/>
  <c r="EV139" i="1"/>
  <c r="HS145" i="1"/>
  <c r="HS146" i="1"/>
  <c r="HS147" i="1"/>
  <c r="HS148" i="1"/>
  <c r="EJ145" i="1"/>
  <c r="EJ146" i="1"/>
  <c r="EJ147" i="1"/>
  <c r="EJ148" i="1"/>
  <c r="HR154" i="1"/>
  <c r="HR155" i="1"/>
  <c r="HR156" i="1"/>
  <c r="HR157" i="1"/>
  <c r="GM163" i="1"/>
  <c r="GM164" i="1"/>
  <c r="GM165" i="1"/>
  <c r="GM166" i="1"/>
  <c r="FE163" i="1"/>
  <c r="FE164" i="1"/>
  <c r="FE165" i="1"/>
  <c r="FE166" i="1"/>
  <c r="EO136" i="1"/>
  <c r="EO137" i="1"/>
  <c r="EO138" i="1"/>
  <c r="EO139" i="1"/>
  <c r="ET136" i="1"/>
  <c r="ET137" i="1"/>
  <c r="ET138" i="1"/>
  <c r="ET139" i="1"/>
  <c r="FN145" i="1"/>
  <c r="FN146" i="1"/>
  <c r="FN147" i="1"/>
  <c r="FN148" i="1"/>
  <c r="FJ145" i="1"/>
  <c r="FJ146" i="1"/>
  <c r="FJ147" i="1"/>
  <c r="FJ148" i="1"/>
  <c r="GM154" i="1"/>
  <c r="GM155" i="1"/>
  <c r="GM156" i="1"/>
  <c r="GM157" i="1"/>
  <c r="FW136" i="1"/>
  <c r="FW137" i="1"/>
  <c r="FW138" i="1"/>
  <c r="FW139" i="1"/>
  <c r="FF145" i="1"/>
  <c r="FF146" i="1"/>
  <c r="FF147" i="1"/>
  <c r="FF148" i="1"/>
  <c r="FA145" i="1"/>
  <c r="FA146" i="1"/>
  <c r="FA147" i="1"/>
  <c r="FA148" i="1"/>
  <c r="HB154" i="1"/>
  <c r="HB155" i="1"/>
  <c r="HB156" i="1"/>
  <c r="HB157" i="1"/>
  <c r="FN163" i="1"/>
  <c r="FN164" i="1"/>
  <c r="FN165" i="1"/>
  <c r="FN166" i="1"/>
  <c r="GK136" i="1"/>
  <c r="GK137" i="1"/>
  <c r="GK138" i="1"/>
  <c r="GK139" i="1"/>
  <c r="EI145" i="1"/>
  <c r="EI146" i="1"/>
  <c r="EI147" i="1"/>
  <c r="EI148" i="1"/>
  <c r="HI145" i="1"/>
  <c r="HI146" i="1"/>
  <c r="HI147" i="1"/>
  <c r="HI148" i="1"/>
  <c r="FD145" i="1"/>
  <c r="FD146" i="1"/>
  <c r="FD147" i="1"/>
  <c r="FD148" i="1"/>
  <c r="HV154" i="1"/>
  <c r="HV155" i="1"/>
  <c r="HV156" i="1"/>
  <c r="HV157" i="1"/>
  <c r="IB136" i="1"/>
  <c r="IB137" i="1"/>
  <c r="IB138" i="1"/>
  <c r="IB139" i="1"/>
  <c r="GW145" i="1"/>
  <c r="GW146" i="1"/>
  <c r="GW147" i="1"/>
  <c r="GW148" i="1"/>
  <c r="FX145" i="1"/>
  <c r="FX146" i="1"/>
  <c r="FX147" i="1"/>
  <c r="FX148" i="1"/>
  <c r="HF163" i="1"/>
  <c r="HF164" i="1"/>
  <c r="HF165" i="1"/>
  <c r="HF166" i="1"/>
  <c r="HG136" i="1"/>
  <c r="HG137" i="1"/>
  <c r="HG138" i="1"/>
  <c r="HG139" i="1"/>
  <c r="GQ145" i="1"/>
  <c r="GQ146" i="1"/>
  <c r="GQ147" i="1"/>
  <c r="GQ148" i="1"/>
  <c r="ER145" i="1"/>
  <c r="ER146" i="1"/>
  <c r="ER147" i="1"/>
  <c r="ER148" i="1"/>
  <c r="HX154" i="1"/>
  <c r="HX155" i="1"/>
  <c r="HX156" i="1"/>
  <c r="HX157" i="1"/>
  <c r="HT163" i="1"/>
  <c r="HT164" i="1"/>
  <c r="HT165" i="1"/>
  <c r="HT166" i="1"/>
  <c r="HZ136" i="1"/>
  <c r="HZ137" i="1"/>
  <c r="HZ138" i="1"/>
  <c r="HZ139" i="1"/>
  <c r="FM136" i="1"/>
  <c r="FM137" i="1"/>
  <c r="FM138" i="1"/>
  <c r="FM139" i="1"/>
  <c r="HE136" i="1"/>
  <c r="HE137" i="1"/>
  <c r="HE138" i="1"/>
  <c r="HE139" i="1"/>
  <c r="GX154" i="1"/>
  <c r="GX155" i="1"/>
  <c r="GX156" i="1"/>
  <c r="GX157" i="1"/>
  <c r="ER154" i="1"/>
  <c r="ER155" i="1"/>
  <c r="ER156" i="1"/>
  <c r="ER157" i="1"/>
  <c r="FV154" i="1"/>
  <c r="FV155" i="1"/>
  <c r="FV156" i="1"/>
  <c r="FV157" i="1"/>
  <c r="GR154" i="1"/>
  <c r="GR155" i="1"/>
  <c r="GR156" i="1"/>
  <c r="GR157" i="1"/>
  <c r="EV163" i="1"/>
  <c r="EV164" i="1"/>
  <c r="EV165" i="1"/>
  <c r="EV166" i="1"/>
  <c r="GP163" i="1"/>
  <c r="GP164" i="1"/>
  <c r="GP165" i="1"/>
  <c r="GP166" i="1"/>
  <c r="FH163" i="1"/>
  <c r="FH164" i="1"/>
  <c r="FH165" i="1"/>
  <c r="FH166" i="1"/>
  <c r="HQ136" i="1"/>
  <c r="HQ137" i="1"/>
  <c r="HQ138" i="1"/>
  <c r="HQ139" i="1"/>
  <c r="GM136" i="1"/>
  <c r="GM137" i="1"/>
  <c r="GM138" i="1"/>
  <c r="GM139" i="1"/>
  <c r="FO145" i="1"/>
  <c r="FO146" i="1"/>
  <c r="FO147" i="1"/>
  <c r="FO148" i="1"/>
  <c r="HT145" i="1"/>
  <c r="HT146" i="1"/>
  <c r="HT147" i="1"/>
  <c r="HT148" i="1"/>
  <c r="HY163" i="1"/>
  <c r="HY164" i="1"/>
  <c r="HY165" i="1"/>
  <c r="HY166" i="1"/>
  <c r="EN163" i="1"/>
  <c r="EN164" i="1"/>
  <c r="EN165" i="1"/>
  <c r="EN166" i="1"/>
  <c r="GF163" i="1"/>
  <c r="GF164" i="1"/>
  <c r="GF165" i="1"/>
  <c r="GF166" i="1"/>
  <c r="GI136" i="1"/>
  <c r="GI137" i="1"/>
  <c r="GI138" i="1"/>
  <c r="GI139" i="1"/>
  <c r="FG145" i="1"/>
  <c r="FG146" i="1"/>
  <c r="FG147" i="1"/>
  <c r="FG148" i="1"/>
  <c r="FU145" i="1"/>
  <c r="FU146" i="1"/>
  <c r="FU147" i="1"/>
  <c r="FU148" i="1"/>
  <c r="FL145" i="1"/>
  <c r="FL146" i="1"/>
  <c r="FL147" i="1"/>
  <c r="FL148" i="1"/>
  <c r="FF154" i="1"/>
  <c r="FF155" i="1"/>
  <c r="FF156" i="1"/>
  <c r="FF157" i="1"/>
  <c r="GR163" i="1"/>
  <c r="GR164" i="1"/>
  <c r="GR165" i="1"/>
  <c r="GR166" i="1"/>
  <c r="ES136" i="1"/>
  <c r="ES137" i="1"/>
  <c r="ES138" i="1"/>
  <c r="ES139" i="1"/>
  <c r="HU145" i="1"/>
  <c r="HU146" i="1"/>
  <c r="HU147" i="1"/>
  <c r="HU148" i="1"/>
  <c r="GF145" i="1"/>
  <c r="GF146" i="1"/>
  <c r="GF147" i="1"/>
  <c r="GF148" i="1"/>
  <c r="FZ154" i="1"/>
  <c r="FZ155" i="1"/>
  <c r="FZ156" i="1"/>
  <c r="FZ157" i="1"/>
  <c r="GS136" i="1"/>
  <c r="GS137" i="1"/>
  <c r="GS138" i="1"/>
  <c r="GS139" i="1"/>
  <c r="FS136" i="1"/>
  <c r="FS137" i="1"/>
  <c r="FS138" i="1"/>
  <c r="FS139" i="1"/>
  <c r="HQ145" i="1"/>
  <c r="HQ146" i="1"/>
  <c r="HQ147" i="1"/>
  <c r="HQ148" i="1"/>
  <c r="GJ145" i="1"/>
  <c r="GJ146" i="1"/>
  <c r="GJ147" i="1"/>
  <c r="GJ148" i="1"/>
  <c r="EP154" i="1"/>
  <c r="EP155" i="1"/>
  <c r="EP156" i="1"/>
  <c r="EP157" i="1"/>
  <c r="FW163" i="1"/>
  <c r="FW164" i="1"/>
  <c r="FW165" i="1"/>
  <c r="FW166" i="1"/>
  <c r="HW136" i="1"/>
  <c r="HW137" i="1"/>
  <c r="HW138" i="1"/>
  <c r="HW139" i="1"/>
  <c r="EW145" i="1"/>
  <c r="EW146" i="1"/>
  <c r="EW147" i="1"/>
  <c r="EW148" i="1"/>
  <c r="HH145" i="1"/>
  <c r="HH146" i="1"/>
  <c r="HH147" i="1"/>
  <c r="HH148" i="1"/>
  <c r="FJ154" i="1"/>
  <c r="FJ155" i="1"/>
  <c r="FJ156" i="1"/>
  <c r="FJ157" i="1"/>
  <c r="FW154" i="1"/>
  <c r="FW155" i="1"/>
  <c r="FW156" i="1"/>
  <c r="FW157" i="1"/>
  <c r="FP136" i="1"/>
  <c r="FP137" i="1"/>
  <c r="FP138" i="1"/>
  <c r="FP139" i="1"/>
  <c r="HB145" i="1"/>
  <c r="HB146" i="1"/>
  <c r="HB147" i="1"/>
  <c r="HB148" i="1"/>
  <c r="GX145" i="1"/>
  <c r="GX146" i="1"/>
  <c r="GX147" i="1"/>
  <c r="GX148" i="1"/>
  <c r="EK145" i="1"/>
  <c r="EK146" i="1"/>
  <c r="EK147" i="1"/>
  <c r="EK148" i="1"/>
  <c r="GZ145" i="1"/>
  <c r="GZ146" i="1"/>
  <c r="GZ147" i="1"/>
  <c r="GZ148" i="1"/>
  <c r="ET163" i="1"/>
  <c r="ET164" i="1"/>
  <c r="ET165" i="1"/>
  <c r="ET166" i="1"/>
  <c r="FT136" i="1"/>
  <c r="FT137" i="1"/>
  <c r="FT138" i="1"/>
  <c r="FT139" i="1"/>
  <c r="EU136" i="1"/>
  <c r="EU137" i="1"/>
  <c r="EU138" i="1"/>
  <c r="EU139" i="1"/>
  <c r="GS145" i="1"/>
  <c r="GS146" i="1"/>
  <c r="GS147" i="1"/>
  <c r="GS148" i="1"/>
  <c r="FT145" i="1"/>
  <c r="FT146" i="1"/>
  <c r="FT147" i="1"/>
  <c r="FT148" i="1"/>
  <c r="HG154" i="1"/>
  <c r="HG155" i="1"/>
  <c r="HG156" i="1"/>
  <c r="HG157" i="1"/>
  <c r="HH154" i="1"/>
  <c r="HH155" i="1"/>
  <c r="HH156" i="1"/>
  <c r="HH157" i="1"/>
  <c r="FX163" i="1"/>
  <c r="FX164" i="1"/>
  <c r="FX165" i="1"/>
  <c r="FX166" i="1"/>
  <c r="FN136" i="1"/>
  <c r="FN137" i="1"/>
  <c r="FN138" i="1"/>
  <c r="FN139" i="1"/>
  <c r="HC136" i="1"/>
  <c r="HC137" i="1"/>
  <c r="HC138" i="1"/>
  <c r="HC139" i="1"/>
  <c r="GY154" i="1"/>
  <c r="GY155" i="1"/>
  <c r="GY156" i="1"/>
  <c r="GY157" i="1"/>
  <c r="EL154" i="1"/>
  <c r="EL155" i="1"/>
  <c r="EL156" i="1"/>
  <c r="EL157" i="1"/>
  <c r="HK154" i="1"/>
  <c r="HK155" i="1"/>
  <c r="HK156" i="1"/>
  <c r="HK157" i="1"/>
  <c r="HU154" i="1"/>
  <c r="HU155" i="1"/>
  <c r="HU156" i="1"/>
  <c r="HU157" i="1"/>
  <c r="IC163" i="1"/>
  <c r="IC164" i="1"/>
  <c r="IC165" i="1"/>
  <c r="IC166" i="1"/>
  <c r="FE136" i="1"/>
  <c r="FE137" i="1"/>
  <c r="FE138" i="1"/>
  <c r="FE139" i="1"/>
  <c r="GQ136" i="1"/>
  <c r="GQ137" i="1"/>
  <c r="GQ138" i="1"/>
  <c r="GQ139" i="1"/>
  <c r="GW136" i="1"/>
  <c r="GW137" i="1"/>
  <c r="GW138" i="1"/>
  <c r="GW139" i="1"/>
  <c r="GD145" i="1"/>
  <c r="GD146" i="1"/>
  <c r="GD147" i="1"/>
  <c r="GD148" i="1"/>
  <c r="FM163" i="1"/>
  <c r="FM164" i="1"/>
  <c r="FM165" i="1"/>
  <c r="FM166" i="1"/>
  <c r="FS163" i="1"/>
  <c r="FS164" i="1"/>
  <c r="FS165" i="1"/>
  <c r="FS166" i="1"/>
  <c r="FQ136" i="1"/>
  <c r="FQ137" i="1"/>
  <c r="FQ138" i="1"/>
  <c r="FQ139" i="1"/>
  <c r="II145" i="1"/>
  <c r="II146" i="1"/>
  <c r="II147" i="1"/>
  <c r="II148" i="1"/>
  <c r="II149" i="1"/>
  <c r="HQ154" i="1"/>
  <c r="HQ155" i="1"/>
  <c r="HQ156" i="1"/>
  <c r="HQ157" i="1"/>
  <c r="FI154" i="1"/>
  <c r="FI155" i="1"/>
  <c r="FI156" i="1"/>
  <c r="FI157" i="1"/>
  <c r="HW163" i="1"/>
  <c r="HW164" i="1"/>
  <c r="HW165" i="1"/>
  <c r="HW166" i="1"/>
  <c r="GN136" i="1"/>
  <c r="GN137" i="1"/>
  <c r="GN138" i="1"/>
  <c r="GN139" i="1"/>
  <c r="HN136" i="1"/>
  <c r="HN137" i="1"/>
  <c r="HN138" i="1"/>
  <c r="HN139" i="1"/>
  <c r="EQ136" i="1"/>
  <c r="EQ137" i="1"/>
  <c r="EQ138" i="1"/>
  <c r="EQ139" i="1"/>
  <c r="FI145" i="1"/>
  <c r="FI146" i="1"/>
  <c r="FI147" i="1"/>
  <c r="FI148" i="1"/>
  <c r="GF154" i="1"/>
  <c r="GF155" i="1"/>
  <c r="GF156" i="1"/>
  <c r="GF157" i="1"/>
  <c r="GT136" i="1"/>
  <c r="GT137" i="1"/>
  <c r="GT138" i="1"/>
  <c r="GT139" i="1"/>
  <c r="EG136" i="1"/>
  <c r="EG137" i="1"/>
  <c r="EG138" i="1"/>
  <c r="EG139" i="1"/>
  <c r="FE145" i="1"/>
  <c r="FE146" i="1"/>
  <c r="FE147" i="1"/>
  <c r="FE148" i="1"/>
  <c r="GE154" i="1"/>
  <c r="GE155" i="1"/>
  <c r="GE156" i="1"/>
  <c r="GE157" i="1"/>
  <c r="HA154" i="1"/>
  <c r="HA155" i="1"/>
  <c r="HA156" i="1"/>
  <c r="HA157" i="1"/>
  <c r="GB163" i="1"/>
  <c r="GB164" i="1"/>
  <c r="GB165" i="1"/>
  <c r="GB166" i="1"/>
  <c r="FX136" i="1"/>
  <c r="FX137" i="1"/>
  <c r="FX138" i="1"/>
  <c r="FX139" i="1"/>
  <c r="FK136" i="1"/>
  <c r="FK137" i="1"/>
  <c r="FK138" i="1"/>
  <c r="FK139" i="1"/>
  <c r="HG145" i="1"/>
  <c r="HG146" i="1"/>
  <c r="HG147" i="1"/>
  <c r="HG148" i="1"/>
  <c r="HD145" i="1"/>
  <c r="HD146" i="1"/>
  <c r="HD147" i="1"/>
  <c r="HD148" i="1"/>
  <c r="IB154" i="1"/>
  <c r="IB155" i="1"/>
  <c r="IB156" i="1"/>
  <c r="IB157" i="1"/>
  <c r="EZ163" i="1"/>
  <c r="EZ164" i="1"/>
  <c r="EZ165" i="1"/>
  <c r="EZ166" i="1"/>
  <c r="EP145" i="1"/>
  <c r="EP146" i="1"/>
  <c r="EP147" i="1"/>
  <c r="EP148" i="1"/>
  <c r="GY145" i="1"/>
  <c r="GY146" i="1"/>
  <c r="GY147" i="1"/>
  <c r="GY148" i="1"/>
  <c r="EL145" i="1"/>
  <c r="EL146" i="1"/>
  <c r="EL147" i="1"/>
  <c r="EL148" i="1"/>
  <c r="GL154" i="1"/>
  <c r="GL155" i="1"/>
  <c r="GL156" i="1"/>
  <c r="GL157" i="1"/>
  <c r="GG163" i="1"/>
  <c r="GG164" i="1"/>
  <c r="GG165" i="1"/>
  <c r="GG166" i="1"/>
  <c r="HT136" i="1"/>
  <c r="HT137" i="1"/>
  <c r="HT138" i="1"/>
  <c r="HT139" i="1"/>
  <c r="FB136" i="1"/>
  <c r="FB137" i="1"/>
  <c r="FB138" i="1"/>
  <c r="FB139" i="1"/>
  <c r="GT145" i="1"/>
  <c r="GT146" i="1"/>
  <c r="GT147" i="1"/>
  <c r="GT148" i="1"/>
  <c r="EG145" i="1"/>
  <c r="EG146" i="1"/>
  <c r="EG147" i="1"/>
  <c r="EG148" i="1"/>
  <c r="IB145" i="1"/>
  <c r="IB146" i="1"/>
  <c r="IB147" i="1"/>
  <c r="IB148" i="1"/>
  <c r="EU154" i="1"/>
  <c r="EU155" i="1"/>
  <c r="EU156" i="1"/>
  <c r="EU157" i="1"/>
  <c r="HK163" i="1"/>
  <c r="HK164" i="1"/>
  <c r="HK165" i="1"/>
  <c r="HK166" i="1"/>
  <c r="HL136" i="1"/>
  <c r="HL137" i="1"/>
  <c r="HL138" i="1"/>
  <c r="HL139" i="1"/>
  <c r="FZ136" i="1"/>
  <c r="FZ137" i="1"/>
  <c r="FZ138" i="1"/>
  <c r="FZ139" i="1"/>
  <c r="GH145" i="1"/>
  <c r="GH146" i="1"/>
  <c r="GH147" i="1"/>
  <c r="GH148" i="1"/>
  <c r="EM154" i="1"/>
  <c r="EM155" i="1"/>
  <c r="EM156" i="1"/>
  <c r="EM157" i="1"/>
  <c r="EY154" i="1"/>
  <c r="EY155" i="1"/>
  <c r="EY156" i="1"/>
  <c r="EY157" i="1"/>
  <c r="GB154" i="1"/>
  <c r="GB155" i="1"/>
  <c r="GB156" i="1"/>
  <c r="GB157" i="1"/>
  <c r="GT163" i="1"/>
  <c r="GT164" i="1"/>
  <c r="GT165" i="1"/>
  <c r="GT166" i="1"/>
  <c r="FQ163" i="1"/>
  <c r="FQ164" i="1"/>
  <c r="FQ165" i="1"/>
  <c r="FQ166" i="1"/>
  <c r="HP136" i="1"/>
  <c r="HP137" i="1"/>
  <c r="HP138" i="1"/>
  <c r="HP139" i="1"/>
  <c r="ID136" i="1"/>
  <c r="ID137" i="1"/>
  <c r="ID138" i="1"/>
  <c r="ID139" i="1"/>
  <c r="GH136" i="1"/>
  <c r="GH137" i="1"/>
  <c r="GH138" i="1"/>
  <c r="GH139" i="1"/>
  <c r="FZ145" i="1"/>
  <c r="FZ146" i="1"/>
  <c r="FZ147" i="1"/>
  <c r="FZ148" i="1"/>
  <c r="GV154" i="1"/>
  <c r="GV155" i="1"/>
  <c r="GV156" i="1"/>
  <c r="GV157" i="1"/>
  <c r="EK154" i="1"/>
  <c r="EK155" i="1"/>
  <c r="EK156" i="1"/>
  <c r="EK157" i="1"/>
  <c r="GL163" i="1"/>
  <c r="GL164" i="1"/>
  <c r="GL165" i="1"/>
  <c r="GL166" i="1"/>
  <c r="HJ136" i="1"/>
  <c r="HJ137" i="1"/>
  <c r="HJ138" i="1"/>
  <c r="HJ139" i="1"/>
  <c r="FG136" i="1"/>
  <c r="FG137" i="1"/>
  <c r="FG138" i="1"/>
  <c r="FG139" i="1"/>
  <c r="FV145" i="1"/>
  <c r="FV146" i="1"/>
  <c r="FV147" i="1"/>
  <c r="FV148" i="1"/>
  <c r="GN154" i="1"/>
  <c r="GN155" i="1"/>
  <c r="GN156" i="1"/>
  <c r="GN157" i="1"/>
  <c r="FE154" i="1"/>
  <c r="FE155" i="1"/>
  <c r="FE156" i="1"/>
  <c r="FE157" i="1"/>
  <c r="FK163" i="1"/>
  <c r="FK164" i="1"/>
  <c r="FK165" i="1"/>
  <c r="FK166" i="1"/>
  <c r="HM136" i="1"/>
  <c r="HM137" i="1"/>
  <c r="HM138" i="1"/>
  <c r="HM139" i="1"/>
  <c r="HP145" i="1"/>
  <c r="HP146" i="1"/>
  <c r="HP147" i="1"/>
  <c r="HP148" i="1"/>
  <c r="HJ154" i="1"/>
  <c r="HJ155" i="1"/>
  <c r="HJ156" i="1"/>
  <c r="HJ157" i="1"/>
  <c r="GE163" i="1"/>
  <c r="GE164" i="1"/>
  <c r="GE165" i="1"/>
  <c r="GE166" i="1"/>
  <c r="HI163" i="1"/>
  <c r="HI164" i="1"/>
  <c r="HI165" i="1"/>
  <c r="HI166" i="1"/>
  <c r="HO163" i="1"/>
  <c r="HO164" i="1"/>
  <c r="HO165" i="1"/>
  <c r="HO166" i="1"/>
  <c r="EH136" i="1"/>
  <c r="EH137" i="1"/>
  <c r="EH138" i="1"/>
  <c r="EH139" i="1"/>
  <c r="GR136" i="1"/>
  <c r="GR137" i="1"/>
  <c r="GR138" i="1"/>
  <c r="GR139" i="1"/>
  <c r="EL136" i="1"/>
  <c r="EL137" i="1"/>
  <c r="EL138" i="1"/>
  <c r="EL139" i="1"/>
  <c r="HO145" i="1"/>
  <c r="HO146" i="1"/>
  <c r="HO147" i="1"/>
  <c r="HO148" i="1"/>
  <c r="ID154" i="1"/>
  <c r="ID155" i="1"/>
  <c r="ID156" i="1"/>
  <c r="ID157" i="1"/>
  <c r="EO154" i="1"/>
  <c r="EO155" i="1"/>
  <c r="EO156" i="1"/>
  <c r="EO157" i="1"/>
  <c r="HG163" i="1"/>
  <c r="HG164" i="1"/>
  <c r="HG165" i="1"/>
  <c r="HG166" i="1"/>
  <c r="GU136" i="1"/>
  <c r="GU137" i="1"/>
  <c r="GU138" i="1"/>
  <c r="GU139" i="1"/>
  <c r="EU145" i="1"/>
  <c r="EU146" i="1"/>
  <c r="EU147" i="1"/>
  <c r="EU148" i="1"/>
  <c r="FP154" i="1"/>
  <c r="FP155" i="1"/>
  <c r="FP156" i="1"/>
  <c r="FP157" i="1"/>
  <c r="GS154" i="1"/>
  <c r="GS155" i="1"/>
  <c r="GS156" i="1"/>
  <c r="GS157" i="1"/>
  <c r="GS163" i="1"/>
  <c r="GS164" i="1"/>
  <c r="GS165" i="1"/>
  <c r="GS166" i="1"/>
  <c r="GY163" i="1"/>
  <c r="GY164" i="1"/>
  <c r="GY165" i="1"/>
  <c r="GY166" i="1"/>
  <c r="GN163" i="1"/>
  <c r="GN164" i="1"/>
  <c r="GN165" i="1"/>
  <c r="GN166" i="1"/>
  <c r="GB136" i="1"/>
  <c r="GB137" i="1"/>
  <c r="GB138" i="1"/>
  <c r="GB139" i="1"/>
  <c r="GM145" i="1"/>
  <c r="GM146" i="1"/>
  <c r="GM147" i="1"/>
  <c r="GM148" i="1"/>
  <c r="HA145" i="1"/>
  <c r="HA146" i="1"/>
  <c r="HA147" i="1"/>
  <c r="HA148" i="1"/>
  <c r="EM145" i="1"/>
  <c r="EM146" i="1"/>
  <c r="EM147" i="1"/>
  <c r="EM148" i="1"/>
  <c r="HO154" i="1"/>
  <c r="HO155" i="1"/>
  <c r="HO156" i="1"/>
  <c r="HO157" i="1"/>
  <c r="HM154" i="1"/>
  <c r="HM155" i="1"/>
  <c r="HM156" i="1"/>
  <c r="HM157" i="1"/>
  <c r="HX163" i="1"/>
  <c r="HX164" i="1"/>
  <c r="HX165" i="1"/>
  <c r="HX166" i="1"/>
  <c r="FH136" i="1"/>
  <c r="FH137" i="1"/>
  <c r="FH138" i="1"/>
  <c r="FH139" i="1"/>
  <c r="FU136" i="1"/>
  <c r="FU137" i="1"/>
  <c r="FU138" i="1"/>
  <c r="FU139" i="1"/>
  <c r="GP136" i="1"/>
  <c r="GP137" i="1"/>
  <c r="GP138" i="1"/>
  <c r="GP139" i="1"/>
  <c r="EH145" i="1"/>
  <c r="EH146" i="1"/>
  <c r="EH147" i="1"/>
  <c r="EH148" i="1"/>
  <c r="HL145" i="1"/>
  <c r="HL146" i="1"/>
  <c r="HL147" i="1"/>
  <c r="HL148" i="1"/>
  <c r="HF154" i="1"/>
  <c r="HF155" i="1"/>
  <c r="HF156" i="1"/>
  <c r="HF157" i="1"/>
  <c r="HS154" i="1"/>
  <c r="HS155" i="1"/>
  <c r="HS156" i="1"/>
  <c r="HS157" i="1"/>
  <c r="GC154" i="1"/>
  <c r="GC155" i="1"/>
  <c r="GC156" i="1"/>
  <c r="GC157" i="1"/>
  <c r="EY163" i="1"/>
  <c r="EY164" i="1"/>
  <c r="EY165" i="1"/>
  <c r="EY166" i="1"/>
  <c r="EZ136" i="1"/>
  <c r="EZ137" i="1"/>
  <c r="EZ138" i="1"/>
  <c r="EZ139" i="1"/>
  <c r="IA136" i="1"/>
  <c r="IA137" i="1"/>
  <c r="IA138" i="1"/>
  <c r="IA139" i="1"/>
  <c r="GL145" i="1"/>
  <c r="GL146" i="1"/>
  <c r="GL147" i="1"/>
  <c r="GL148" i="1"/>
  <c r="GG145" i="1"/>
  <c r="GG146" i="1"/>
  <c r="GG147" i="1"/>
  <c r="GG148" i="1"/>
  <c r="HC163" i="1"/>
  <c r="HC164" i="1"/>
  <c r="HC165" i="1"/>
  <c r="HC166" i="1"/>
  <c r="EH163" i="1"/>
  <c r="EH164" i="1"/>
  <c r="EH165" i="1"/>
  <c r="EH166" i="1"/>
  <c r="FD136" i="1"/>
  <c r="FD137" i="1"/>
  <c r="FD138" i="1"/>
  <c r="FD139" i="1"/>
  <c r="GO136" i="1"/>
  <c r="GO137" i="1"/>
  <c r="GO138" i="1"/>
  <c r="GO139" i="1"/>
  <c r="FY145" i="1"/>
  <c r="FY146" i="1"/>
  <c r="FY147" i="1"/>
  <c r="FY148" i="1"/>
  <c r="EJ154" i="1"/>
  <c r="EJ155" i="1"/>
  <c r="EJ156" i="1"/>
  <c r="EJ157" i="1"/>
  <c r="FL154" i="1"/>
  <c r="FL155" i="1"/>
  <c r="FL156" i="1"/>
  <c r="FL157" i="1"/>
  <c r="GU163" i="1"/>
  <c r="GU164" i="1"/>
  <c r="GU165" i="1"/>
  <c r="GU166" i="1"/>
  <c r="GV136" i="1"/>
  <c r="GV137" i="1"/>
  <c r="GV138" i="1"/>
  <c r="GV139" i="1"/>
  <c r="EX136" i="1"/>
  <c r="EX137" i="1"/>
  <c r="EX138" i="1"/>
  <c r="EX139" i="1"/>
  <c r="FO136" i="1"/>
  <c r="FO137" i="1"/>
  <c r="FO138" i="1"/>
  <c r="FO139" i="1"/>
  <c r="IC145" i="1"/>
  <c r="IC146" i="1"/>
  <c r="IC147" i="1"/>
  <c r="IC148" i="1"/>
  <c r="FD154" i="1"/>
  <c r="FD155" i="1"/>
  <c r="FD156" i="1"/>
  <c r="FD157" i="1"/>
  <c r="FZ163" i="1"/>
  <c r="FZ164" i="1"/>
  <c r="FZ165" i="1"/>
  <c r="FZ166" i="1"/>
  <c r="FI136" i="1"/>
  <c r="FI137" i="1"/>
  <c r="FI138" i="1"/>
  <c r="FI139" i="1"/>
  <c r="GA154" i="1"/>
  <c r="GA155" i="1"/>
  <c r="GA156" i="1"/>
  <c r="GA157" i="1"/>
  <c r="EX154" i="1"/>
  <c r="EX155" i="1"/>
  <c r="EX156" i="1"/>
  <c r="EX157" i="1"/>
  <c r="II163" i="1"/>
  <c r="II164" i="1"/>
  <c r="II165" i="1"/>
  <c r="II166" i="1"/>
  <c r="II167" i="1"/>
  <c r="EW163" i="1"/>
  <c r="EW164" i="1"/>
  <c r="EW165" i="1"/>
  <c r="EW166" i="1"/>
  <c r="FC163" i="1"/>
  <c r="FC164" i="1"/>
  <c r="FC165" i="1"/>
  <c r="FC166" i="1"/>
  <c r="HE163" i="1"/>
  <c r="HE164" i="1"/>
  <c r="HE165" i="1"/>
  <c r="HE166" i="1"/>
  <c r="GF136" i="1"/>
  <c r="GF137" i="1"/>
  <c r="GF138" i="1"/>
  <c r="GF139" i="1"/>
  <c r="FR136" i="1"/>
  <c r="FR137" i="1"/>
  <c r="FR138" i="1"/>
  <c r="FR139" i="1"/>
  <c r="FC145" i="1"/>
  <c r="FC146" i="1"/>
  <c r="FC147" i="1"/>
  <c r="FC148" i="1"/>
  <c r="GN145" i="1"/>
  <c r="GN146" i="1"/>
  <c r="GN147" i="1"/>
  <c r="GN148" i="1"/>
  <c r="FR154" i="1"/>
  <c r="FR155" i="1"/>
  <c r="FR156" i="1"/>
  <c r="FR157" i="1"/>
  <c r="EU163" i="1"/>
  <c r="EU164" i="1"/>
  <c r="EU165" i="1"/>
  <c r="EU166" i="1"/>
  <c r="GW163" i="1"/>
  <c r="GW164" i="1"/>
  <c r="GW165" i="1"/>
  <c r="GW166" i="1"/>
  <c r="HF145" i="1"/>
  <c r="HF146" i="1"/>
  <c r="HF147" i="1"/>
  <c r="HF148" i="1"/>
  <c r="EZ145" i="1"/>
  <c r="EZ146" i="1"/>
  <c r="EZ147" i="1"/>
  <c r="EZ148" i="1"/>
  <c r="GT154" i="1"/>
  <c r="GT155" i="1"/>
  <c r="GT156" i="1"/>
  <c r="GT157" i="1"/>
  <c r="EG154" i="1"/>
  <c r="EG155" i="1"/>
  <c r="EG156" i="1"/>
  <c r="EG157" i="1"/>
  <c r="HR163" i="1"/>
  <c r="HR164" i="1"/>
  <c r="HR165" i="1"/>
  <c r="HR166" i="1"/>
  <c r="EG163" i="1"/>
  <c r="EG164" i="1"/>
  <c r="EG165" i="1"/>
  <c r="EG166" i="1"/>
  <c r="EM163" i="1"/>
  <c r="EM164" i="1"/>
  <c r="EM165" i="1"/>
  <c r="EM166" i="1"/>
  <c r="GO163" i="1"/>
  <c r="GO164" i="1"/>
  <c r="GO165" i="1"/>
  <c r="GO166" i="1"/>
  <c r="IB163" i="1"/>
  <c r="IB164" i="1"/>
  <c r="IB165" i="1"/>
  <c r="IB166" i="1"/>
  <c r="EJ282" i="1"/>
  <c r="EJ283" i="1"/>
  <c r="EJ281" i="1"/>
  <c r="EJ284" i="1"/>
  <c r="FY111" i="1"/>
  <c r="FO109" i="1"/>
  <c r="EX103" i="1"/>
  <c r="EX102" i="1"/>
  <c r="FO112" i="1"/>
  <c r="FO111" i="1"/>
  <c r="FY112" i="1"/>
  <c r="II77" i="1"/>
  <c r="II76" i="1"/>
  <c r="II75" i="1"/>
  <c r="II74" i="1"/>
  <c r="EJ250" i="1"/>
  <c r="EJ266" i="1"/>
  <c r="EJ262" i="1"/>
  <c r="EJ242" i="1"/>
  <c r="EJ246" i="1"/>
  <c r="EJ254" i="1"/>
  <c r="EJ251" i="1"/>
  <c r="EJ263" i="1"/>
  <c r="EJ243" i="1"/>
  <c r="EJ267" i="1"/>
  <c r="EJ247" i="1"/>
  <c r="EJ255" i="1"/>
  <c r="EJ256" i="1"/>
  <c r="EJ268" i="1"/>
  <c r="EJ264" i="1"/>
  <c r="EJ252" i="1"/>
  <c r="EJ248" i="1"/>
  <c r="EJ244" i="1"/>
  <c r="EJ265" i="1"/>
  <c r="EJ245" i="1"/>
  <c r="EJ253" i="1"/>
  <c r="EJ249" i="1"/>
  <c r="EJ257" i="1"/>
  <c r="EJ269" i="1"/>
  <c r="GR112" i="1"/>
  <c r="FS75" i="1"/>
  <c r="ET76" i="1"/>
  <c r="EJ232" i="1"/>
  <c r="EJ233" i="1"/>
  <c r="EJ234" i="1"/>
  <c r="EJ235" i="1"/>
  <c r="GK101" i="1"/>
  <c r="FM74" i="1"/>
  <c r="GA109" i="1"/>
  <c r="IA112" i="1"/>
  <c r="FM73" i="1"/>
  <c r="IA111" i="1"/>
  <c r="IA110" i="1"/>
  <c r="GA112" i="1"/>
  <c r="FM76" i="1"/>
  <c r="GA111" i="1"/>
  <c r="EJ228" i="1"/>
  <c r="EJ221" i="1"/>
  <c r="EJ212" i="1"/>
  <c r="EJ220" i="1"/>
  <c r="EJ229" i="1"/>
  <c r="EJ216" i="1"/>
  <c r="EJ230" i="1"/>
  <c r="EJ222" i="1"/>
  <c r="EJ213" i="1"/>
  <c r="EJ217" i="1"/>
  <c r="EJ223" i="1"/>
  <c r="EJ214" i="1"/>
  <c r="EJ231" i="1"/>
  <c r="EJ218" i="1"/>
  <c r="EJ219" i="1"/>
  <c r="EJ215" i="1"/>
  <c r="FI112" i="1"/>
  <c r="GT112" i="1"/>
  <c r="GT111" i="1"/>
  <c r="GT110" i="1"/>
  <c r="FI111" i="1"/>
  <c r="FI110" i="1"/>
  <c r="ER111" i="1"/>
  <c r="FV74" i="1"/>
  <c r="EJ209" i="1"/>
  <c r="EJ210" i="1"/>
  <c r="EJ211" i="1"/>
  <c r="EH111" i="1"/>
  <c r="FV73" i="1"/>
  <c r="GR111" i="1"/>
  <c r="GR110" i="1"/>
  <c r="HP103" i="1"/>
  <c r="HP102" i="1"/>
  <c r="HP101" i="1"/>
  <c r="FV76" i="1"/>
  <c r="ER110" i="1"/>
  <c r="ER109" i="1"/>
  <c r="EH112" i="1"/>
  <c r="EH110" i="1"/>
  <c r="HJ102" i="1"/>
  <c r="FC102" i="1"/>
  <c r="FC101" i="1"/>
  <c r="ET75" i="1"/>
  <c r="ET74" i="1"/>
  <c r="GS111" i="1"/>
  <c r="HX76" i="1"/>
  <c r="GK100" i="1"/>
  <c r="GN103" i="1"/>
  <c r="HX75" i="1"/>
  <c r="FQ103" i="1"/>
  <c r="GN102" i="1"/>
  <c r="HX74" i="1"/>
  <c r="FQ102" i="1"/>
  <c r="GN101" i="1"/>
  <c r="FQ101" i="1"/>
  <c r="GN76" i="1"/>
  <c r="FZ111" i="1"/>
  <c r="GN75" i="1"/>
  <c r="GK103" i="1"/>
  <c r="FZ110" i="1"/>
  <c r="GU101" i="1"/>
  <c r="GU100" i="1"/>
  <c r="GS110" i="1"/>
  <c r="HF75" i="1"/>
  <c r="FD103" i="1"/>
  <c r="GH103" i="1"/>
  <c r="GS109" i="1"/>
  <c r="FD102" i="1"/>
  <c r="GH102" i="1"/>
  <c r="HF73" i="1"/>
  <c r="FZ112" i="1"/>
  <c r="FD101" i="1"/>
  <c r="GU103" i="1"/>
  <c r="GH101" i="1"/>
  <c r="HF76" i="1"/>
  <c r="FA102" i="1"/>
  <c r="HJ103" i="1"/>
  <c r="FA101" i="1"/>
  <c r="FC100" i="1"/>
  <c r="FA100" i="1"/>
  <c r="HJ101" i="1"/>
  <c r="FO75" i="1"/>
  <c r="FO74" i="1"/>
  <c r="EG112" i="1"/>
  <c r="FO73" i="1"/>
  <c r="EG111" i="1"/>
  <c r="HD112" i="1"/>
  <c r="EG110" i="1"/>
  <c r="FS76" i="1"/>
  <c r="HD111" i="1"/>
  <c r="HD110" i="1"/>
  <c r="FS74" i="1"/>
  <c r="EJ77" i="1"/>
  <c r="EJ104" i="1"/>
  <c r="EJ113" i="1"/>
  <c r="GL109" i="1"/>
  <c r="GL110" i="1"/>
  <c r="GL111" i="1"/>
  <c r="GL112" i="1"/>
  <c r="IC109" i="1"/>
  <c r="IC110" i="1"/>
  <c r="IC111" i="1"/>
  <c r="IC112" i="1"/>
  <c r="FV109" i="1"/>
  <c r="FV110" i="1"/>
  <c r="FV111" i="1"/>
  <c r="FV112" i="1"/>
  <c r="FT109" i="1"/>
  <c r="FT110" i="1"/>
  <c r="FT111" i="1"/>
  <c r="FT112" i="1"/>
  <c r="HM100" i="1"/>
  <c r="HM101" i="1"/>
  <c r="HM102" i="1"/>
  <c r="HM103" i="1"/>
  <c r="GB100" i="1"/>
  <c r="GB101" i="1"/>
  <c r="GB102" i="1"/>
  <c r="GB103" i="1"/>
  <c r="IB109" i="1"/>
  <c r="IB110" i="1"/>
  <c r="IB111" i="1"/>
  <c r="IB112" i="1"/>
  <c r="GP100" i="1"/>
  <c r="GP101" i="1"/>
  <c r="GP102" i="1"/>
  <c r="GP103" i="1"/>
  <c r="HK109" i="1"/>
  <c r="HK110" i="1"/>
  <c r="HK111" i="1"/>
  <c r="HK112" i="1"/>
  <c r="FL76" i="1"/>
  <c r="HE73" i="1"/>
  <c r="EJ109" i="1"/>
  <c r="EJ110" i="1"/>
  <c r="EJ111" i="1"/>
  <c r="EJ112" i="1"/>
  <c r="FS100" i="1"/>
  <c r="FS101" i="1"/>
  <c r="FS102" i="1"/>
  <c r="FS103" i="1"/>
  <c r="HU109" i="1"/>
  <c r="HU110" i="1"/>
  <c r="HU111" i="1"/>
  <c r="HU112" i="1"/>
  <c r="GN109" i="1"/>
  <c r="GN110" i="1"/>
  <c r="GN111" i="1"/>
  <c r="GN112" i="1"/>
  <c r="EK109" i="1"/>
  <c r="EK110" i="1"/>
  <c r="EK111" i="1"/>
  <c r="EK112" i="1"/>
  <c r="EY109" i="1"/>
  <c r="EY110" i="1"/>
  <c r="EY111" i="1"/>
  <c r="EY112" i="1"/>
  <c r="IB100" i="1"/>
  <c r="IB101" i="1"/>
  <c r="IB102" i="1"/>
  <c r="IB103" i="1"/>
  <c r="FC109" i="1"/>
  <c r="FC110" i="1"/>
  <c r="FC111" i="1"/>
  <c r="FC112" i="1"/>
  <c r="FH100" i="1"/>
  <c r="FH101" i="1"/>
  <c r="FH102" i="1"/>
  <c r="FH103" i="1"/>
  <c r="FK100" i="1"/>
  <c r="FK101" i="1"/>
  <c r="FK102" i="1"/>
  <c r="FK103" i="1"/>
  <c r="EU109" i="1"/>
  <c r="EU110" i="1"/>
  <c r="EU111" i="1"/>
  <c r="EU112" i="1"/>
  <c r="HW100" i="1"/>
  <c r="HW101" i="1"/>
  <c r="HW102" i="1"/>
  <c r="HW103" i="1"/>
  <c r="GW100" i="1"/>
  <c r="GW101" i="1"/>
  <c r="GW102" i="1"/>
  <c r="GW103" i="1"/>
  <c r="HP109" i="1"/>
  <c r="HP110" i="1"/>
  <c r="HP111" i="1"/>
  <c r="HP112" i="1"/>
  <c r="FP109" i="1"/>
  <c r="FP110" i="1"/>
  <c r="FP111" i="1"/>
  <c r="FP112" i="1"/>
  <c r="EQ109" i="1"/>
  <c r="EQ110" i="1"/>
  <c r="EQ111" i="1"/>
  <c r="EQ112" i="1"/>
  <c r="FA109" i="1"/>
  <c r="FA110" i="1"/>
  <c r="FA111" i="1"/>
  <c r="FA112" i="1"/>
  <c r="HD100" i="1"/>
  <c r="HD101" i="1"/>
  <c r="HD102" i="1"/>
  <c r="HD103" i="1"/>
  <c r="EX109" i="1"/>
  <c r="EX110" i="1"/>
  <c r="EX111" i="1"/>
  <c r="EX112" i="1"/>
  <c r="HU100" i="1"/>
  <c r="HU101" i="1"/>
  <c r="HU102" i="1"/>
  <c r="HU103" i="1"/>
  <c r="HB109" i="1"/>
  <c r="HB110" i="1"/>
  <c r="HB111" i="1"/>
  <c r="HB112" i="1"/>
  <c r="FG109" i="1"/>
  <c r="FG110" i="1"/>
  <c r="FG111" i="1"/>
  <c r="FG112" i="1"/>
  <c r="GQ100" i="1"/>
  <c r="GQ101" i="1"/>
  <c r="GQ102" i="1"/>
  <c r="GQ103" i="1"/>
  <c r="GA100" i="1"/>
  <c r="GA101" i="1"/>
  <c r="GA102" i="1"/>
  <c r="GA103" i="1"/>
  <c r="EK100" i="1"/>
  <c r="EK101" i="1"/>
  <c r="EK102" i="1"/>
  <c r="EK103" i="1"/>
  <c r="FR109" i="1"/>
  <c r="FR110" i="1"/>
  <c r="FR111" i="1"/>
  <c r="FR112" i="1"/>
  <c r="GV109" i="1"/>
  <c r="GV110" i="1"/>
  <c r="GV111" i="1"/>
  <c r="GV112" i="1"/>
  <c r="FU100" i="1"/>
  <c r="FU101" i="1"/>
  <c r="FU102" i="1"/>
  <c r="FU103" i="1"/>
  <c r="EN100" i="1"/>
  <c r="EN101" i="1"/>
  <c r="EN102" i="1"/>
  <c r="EN103" i="1"/>
  <c r="FJ109" i="1"/>
  <c r="FJ110" i="1"/>
  <c r="FJ111" i="1"/>
  <c r="FJ112" i="1"/>
  <c r="FU109" i="1"/>
  <c r="FU110" i="1"/>
  <c r="FU111" i="1"/>
  <c r="FU112" i="1"/>
  <c r="HO109" i="1"/>
  <c r="HO110" i="1"/>
  <c r="HO111" i="1"/>
  <c r="HO112" i="1"/>
  <c r="HT100" i="1"/>
  <c r="HT101" i="1"/>
  <c r="HT102" i="1"/>
  <c r="HT103" i="1"/>
  <c r="EW100" i="1"/>
  <c r="EW101" i="1"/>
  <c r="EW102" i="1"/>
  <c r="EW103" i="1"/>
  <c r="FE109" i="1"/>
  <c r="FE110" i="1"/>
  <c r="FE111" i="1"/>
  <c r="FE112" i="1"/>
  <c r="HJ109" i="1"/>
  <c r="HJ110" i="1"/>
  <c r="HJ111" i="1"/>
  <c r="HJ112" i="1"/>
  <c r="FY100" i="1"/>
  <c r="FY101" i="1"/>
  <c r="FY102" i="1"/>
  <c r="FY103" i="1"/>
  <c r="EZ109" i="1"/>
  <c r="EZ110" i="1"/>
  <c r="EZ111" i="1"/>
  <c r="EZ112" i="1"/>
  <c r="FL75" i="1"/>
  <c r="FQ109" i="1"/>
  <c r="FQ110" i="1"/>
  <c r="FQ111" i="1"/>
  <c r="FQ112" i="1"/>
  <c r="HG100" i="1"/>
  <c r="HG101" i="1"/>
  <c r="HG102" i="1"/>
  <c r="HG103" i="1"/>
  <c r="FP100" i="1"/>
  <c r="FP101" i="1"/>
  <c r="FP102" i="1"/>
  <c r="FP103" i="1"/>
  <c r="FO100" i="1"/>
  <c r="FO101" i="1"/>
  <c r="FO102" i="1"/>
  <c r="FO103" i="1"/>
  <c r="FG100" i="1"/>
  <c r="FG101" i="1"/>
  <c r="FG102" i="1"/>
  <c r="FG103" i="1"/>
  <c r="GL100" i="1"/>
  <c r="GL101" i="1"/>
  <c r="GL102" i="1"/>
  <c r="GL103" i="1"/>
  <c r="HY100" i="1"/>
  <c r="HY101" i="1"/>
  <c r="HY102" i="1"/>
  <c r="HY103" i="1"/>
  <c r="GR100" i="1"/>
  <c r="GR101" i="1"/>
  <c r="GR102" i="1"/>
  <c r="GR103" i="1"/>
  <c r="EU100" i="1"/>
  <c r="EU101" i="1"/>
  <c r="EU102" i="1"/>
  <c r="EU103" i="1"/>
  <c r="HN109" i="1"/>
  <c r="HN110" i="1"/>
  <c r="HN111" i="1"/>
  <c r="HN112" i="1"/>
  <c r="EY100" i="1"/>
  <c r="EY101" i="1"/>
  <c r="EY102" i="1"/>
  <c r="EY103" i="1"/>
  <c r="HE100" i="1"/>
  <c r="HE101" i="1"/>
  <c r="HE102" i="1"/>
  <c r="HE103" i="1"/>
  <c r="HF109" i="1"/>
  <c r="HF110" i="1"/>
  <c r="HF111" i="1"/>
  <c r="HF112" i="1"/>
  <c r="EM100" i="1"/>
  <c r="EM101" i="1"/>
  <c r="EM102" i="1"/>
  <c r="EM103" i="1"/>
  <c r="FD109" i="1"/>
  <c r="FD110" i="1"/>
  <c r="FD111" i="1"/>
  <c r="FD112" i="1"/>
  <c r="GE109" i="1"/>
  <c r="GE110" i="1"/>
  <c r="GE111" i="1"/>
  <c r="GE112" i="1"/>
  <c r="ER100" i="1"/>
  <c r="ER101" i="1"/>
  <c r="ER102" i="1"/>
  <c r="ER103" i="1"/>
  <c r="HI109" i="1"/>
  <c r="HI110" i="1"/>
  <c r="HI111" i="1"/>
  <c r="HI112" i="1"/>
  <c r="GV100" i="1"/>
  <c r="GV101" i="1"/>
  <c r="GV102" i="1"/>
  <c r="GV103" i="1"/>
  <c r="EP109" i="1"/>
  <c r="EP110" i="1"/>
  <c r="EP111" i="1"/>
  <c r="EP112" i="1"/>
  <c r="FL109" i="1"/>
  <c r="FL110" i="1"/>
  <c r="FL111" i="1"/>
  <c r="FL112" i="1"/>
  <c r="EI109" i="1"/>
  <c r="EI110" i="1"/>
  <c r="EI111" i="1"/>
  <c r="EI112" i="1"/>
  <c r="GM109" i="1"/>
  <c r="GM110" i="1"/>
  <c r="GM111" i="1"/>
  <c r="GM112" i="1"/>
  <c r="ID100" i="1"/>
  <c r="ID101" i="1"/>
  <c r="ID102" i="1"/>
  <c r="ID103" i="1"/>
  <c r="FM100" i="1"/>
  <c r="FM101" i="1"/>
  <c r="FM102" i="1"/>
  <c r="FM103" i="1"/>
  <c r="IC100" i="1"/>
  <c r="IC101" i="1"/>
  <c r="IC102" i="1"/>
  <c r="IC103" i="1"/>
  <c r="FB109" i="1"/>
  <c r="FB110" i="1"/>
  <c r="FB111" i="1"/>
  <c r="FB112" i="1"/>
  <c r="EQ100" i="1"/>
  <c r="EQ101" i="1"/>
  <c r="EQ102" i="1"/>
  <c r="EQ103" i="1"/>
  <c r="HN100" i="1"/>
  <c r="HN101" i="1"/>
  <c r="HN102" i="1"/>
  <c r="HN103" i="1"/>
  <c r="ET109" i="1"/>
  <c r="ET110" i="1"/>
  <c r="ET111" i="1"/>
  <c r="ET112" i="1"/>
  <c r="FI100" i="1"/>
  <c r="FI101" i="1"/>
  <c r="FI102" i="1"/>
  <c r="FI103" i="1"/>
  <c r="GY109" i="1"/>
  <c r="GY110" i="1"/>
  <c r="GY111" i="1"/>
  <c r="GY112" i="1"/>
  <c r="HS100" i="1"/>
  <c r="HS101" i="1"/>
  <c r="HS102" i="1"/>
  <c r="HS103" i="1"/>
  <c r="HZ100" i="1"/>
  <c r="HZ101" i="1"/>
  <c r="HZ102" i="1"/>
  <c r="HZ103" i="1"/>
  <c r="HA100" i="1"/>
  <c r="HA101" i="1"/>
  <c r="HA102" i="1"/>
  <c r="HA103" i="1"/>
  <c r="EW109" i="1"/>
  <c r="EW110" i="1"/>
  <c r="EW111" i="1"/>
  <c r="EW112" i="1"/>
  <c r="EJ100" i="1"/>
  <c r="EJ101" i="1"/>
  <c r="EJ102" i="1"/>
  <c r="EJ103" i="1"/>
  <c r="HC100" i="1"/>
  <c r="HC101" i="1"/>
  <c r="HC102" i="1"/>
  <c r="HC103" i="1"/>
  <c r="HR100" i="1"/>
  <c r="HR101" i="1"/>
  <c r="HR102" i="1"/>
  <c r="HR103" i="1"/>
  <c r="HA109" i="1"/>
  <c r="HA110" i="1"/>
  <c r="HA111" i="1"/>
  <c r="HA112" i="1"/>
  <c r="GZ109" i="1"/>
  <c r="GZ110" i="1"/>
  <c r="GZ111" i="1"/>
  <c r="GZ112" i="1"/>
  <c r="FL74" i="1"/>
  <c r="FR100" i="1"/>
  <c r="FR101" i="1"/>
  <c r="FR102" i="1"/>
  <c r="FR103" i="1"/>
  <c r="GD109" i="1"/>
  <c r="GD110" i="1"/>
  <c r="GD111" i="1"/>
  <c r="GD112" i="1"/>
  <c r="GC109" i="1"/>
  <c r="GC110" i="1"/>
  <c r="GC111" i="1"/>
  <c r="GC112" i="1"/>
  <c r="GB109" i="1"/>
  <c r="GB110" i="1"/>
  <c r="GB111" i="1"/>
  <c r="GB112" i="1"/>
  <c r="GI100" i="1"/>
  <c r="GI101" i="1"/>
  <c r="GI102" i="1"/>
  <c r="GI103" i="1"/>
  <c r="HM109" i="1"/>
  <c r="HM110" i="1"/>
  <c r="HM111" i="1"/>
  <c r="HM112" i="1"/>
  <c r="GD100" i="1"/>
  <c r="GD101" i="1"/>
  <c r="GD102" i="1"/>
  <c r="GD103" i="1"/>
  <c r="FB100" i="1"/>
  <c r="FB101" i="1"/>
  <c r="FB102" i="1"/>
  <c r="FB103" i="1"/>
  <c r="HE109" i="1"/>
  <c r="HE110" i="1"/>
  <c r="HE111" i="1"/>
  <c r="HE112" i="1"/>
  <c r="FX109" i="1"/>
  <c r="FX110" i="1"/>
  <c r="FX111" i="1"/>
  <c r="FX112" i="1"/>
  <c r="FW109" i="1"/>
  <c r="FW110" i="1"/>
  <c r="FW111" i="1"/>
  <c r="FW112" i="1"/>
  <c r="HL100" i="1"/>
  <c r="HL101" i="1"/>
  <c r="HL102" i="1"/>
  <c r="HL103" i="1"/>
  <c r="EI100" i="1"/>
  <c r="EI101" i="1"/>
  <c r="EI102" i="1"/>
  <c r="EI103" i="1"/>
  <c r="HF100" i="1"/>
  <c r="HF101" i="1"/>
  <c r="HF102" i="1"/>
  <c r="HF103" i="1"/>
  <c r="EM109" i="1"/>
  <c r="EM110" i="1"/>
  <c r="EM111" i="1"/>
  <c r="EM112" i="1"/>
  <c r="FN100" i="1"/>
  <c r="FN101" i="1"/>
  <c r="FN102" i="1"/>
  <c r="FN103" i="1"/>
  <c r="EO100" i="1"/>
  <c r="EO101" i="1"/>
  <c r="EO102" i="1"/>
  <c r="EO103" i="1"/>
  <c r="FT100" i="1"/>
  <c r="FT101" i="1"/>
  <c r="FT102" i="1"/>
  <c r="FT103" i="1"/>
  <c r="HO100" i="1"/>
  <c r="HO101" i="1"/>
  <c r="HO102" i="1"/>
  <c r="HO103" i="1"/>
  <c r="HH109" i="1"/>
  <c r="HH110" i="1"/>
  <c r="HH111" i="1"/>
  <c r="HH112" i="1"/>
  <c r="FF100" i="1"/>
  <c r="FF101" i="1"/>
  <c r="FF102" i="1"/>
  <c r="FF103" i="1"/>
  <c r="GS100" i="1"/>
  <c r="GS101" i="1"/>
  <c r="GS102" i="1"/>
  <c r="GS103" i="1"/>
  <c r="EO109" i="1"/>
  <c r="EO110" i="1"/>
  <c r="EO111" i="1"/>
  <c r="EO112" i="1"/>
  <c r="EN109" i="1"/>
  <c r="EN110" i="1"/>
  <c r="EN111" i="1"/>
  <c r="EN112" i="1"/>
  <c r="HE76" i="1"/>
  <c r="GF100" i="1"/>
  <c r="GF101" i="1"/>
  <c r="GF102" i="1"/>
  <c r="GF103" i="1"/>
  <c r="HW109" i="1"/>
  <c r="HW110" i="1"/>
  <c r="HW111" i="1"/>
  <c r="HW112" i="1"/>
  <c r="HV100" i="1"/>
  <c r="HV101" i="1"/>
  <c r="HV102" i="1"/>
  <c r="HV103" i="1"/>
  <c r="GF109" i="1"/>
  <c r="GF110" i="1"/>
  <c r="GF111" i="1"/>
  <c r="GF112" i="1"/>
  <c r="GG100" i="1"/>
  <c r="GG101" i="1"/>
  <c r="GG102" i="1"/>
  <c r="GG103" i="1"/>
  <c r="HZ109" i="1"/>
  <c r="HZ110" i="1"/>
  <c r="HZ111" i="1"/>
  <c r="HZ112" i="1"/>
  <c r="GU109" i="1"/>
  <c r="GU110" i="1"/>
  <c r="GU111" i="1"/>
  <c r="GU112" i="1"/>
  <c r="EZ100" i="1"/>
  <c r="EZ101" i="1"/>
  <c r="EZ102" i="1"/>
  <c r="EZ103" i="1"/>
  <c r="IA100" i="1"/>
  <c r="IA101" i="1"/>
  <c r="IA102" i="1"/>
  <c r="IA103" i="1"/>
  <c r="II100" i="1"/>
  <c r="II101" i="1"/>
  <c r="II102" i="1"/>
  <c r="II103" i="1"/>
  <c r="II104" i="1"/>
  <c r="ET100" i="1"/>
  <c r="ET101" i="1"/>
  <c r="ET102" i="1"/>
  <c r="ET103" i="1"/>
  <c r="HR109" i="1"/>
  <c r="HR110" i="1"/>
  <c r="HR111" i="1"/>
  <c r="HR112" i="1"/>
  <c r="GX109" i="1"/>
  <c r="GX110" i="1"/>
  <c r="GX111" i="1"/>
  <c r="GX112" i="1"/>
  <c r="GO100" i="1"/>
  <c r="GO101" i="1"/>
  <c r="GO102" i="1"/>
  <c r="GO103" i="1"/>
  <c r="EV109" i="1"/>
  <c r="EV110" i="1"/>
  <c r="EV111" i="1"/>
  <c r="EV112" i="1"/>
  <c r="GQ109" i="1"/>
  <c r="GQ110" i="1"/>
  <c r="GQ111" i="1"/>
  <c r="GQ112" i="1"/>
  <c r="GP109" i="1"/>
  <c r="GP110" i="1"/>
  <c r="GP111" i="1"/>
  <c r="GP112" i="1"/>
  <c r="GO109" i="1"/>
  <c r="GO110" i="1"/>
  <c r="GO111" i="1"/>
  <c r="GO112" i="1"/>
  <c r="HC109" i="1"/>
  <c r="HC110" i="1"/>
  <c r="HC111" i="1"/>
  <c r="HC112" i="1"/>
  <c r="EG100" i="1"/>
  <c r="EG101" i="1"/>
  <c r="EG102" i="1"/>
  <c r="EG103" i="1"/>
  <c r="GI109" i="1"/>
  <c r="GI110" i="1"/>
  <c r="GI111" i="1"/>
  <c r="GI112" i="1"/>
  <c r="GH109" i="1"/>
  <c r="GH110" i="1"/>
  <c r="GH111" i="1"/>
  <c r="GH112" i="1"/>
  <c r="GJ100" i="1"/>
  <c r="GJ101" i="1"/>
  <c r="GJ102" i="1"/>
  <c r="GJ103" i="1"/>
  <c r="HE75" i="1"/>
  <c r="HK100" i="1"/>
  <c r="HK101" i="1"/>
  <c r="HK102" i="1"/>
  <c r="HK103" i="1"/>
  <c r="GM100" i="1"/>
  <c r="GM101" i="1"/>
  <c r="GM102" i="1"/>
  <c r="GM103" i="1"/>
  <c r="HB100" i="1"/>
  <c r="HB101" i="1"/>
  <c r="HB102" i="1"/>
  <c r="HB103" i="1"/>
  <c r="HH100" i="1"/>
  <c r="HH101" i="1"/>
  <c r="HH102" i="1"/>
  <c r="HH103" i="1"/>
  <c r="FX100" i="1"/>
  <c r="FX101" i="1"/>
  <c r="FX102" i="1"/>
  <c r="FX103" i="1"/>
  <c r="GE100" i="1"/>
  <c r="GE101" i="1"/>
  <c r="GE102" i="1"/>
  <c r="GE103" i="1"/>
  <c r="FW100" i="1"/>
  <c r="FW101" i="1"/>
  <c r="FW102" i="1"/>
  <c r="FW103" i="1"/>
  <c r="GT100" i="1"/>
  <c r="GT101" i="1"/>
  <c r="GT102" i="1"/>
  <c r="GT103" i="1"/>
  <c r="FK109" i="1"/>
  <c r="FK110" i="1"/>
  <c r="FK111" i="1"/>
  <c r="FK112" i="1"/>
  <c r="FJ100" i="1"/>
  <c r="FJ101" i="1"/>
  <c r="FJ102" i="1"/>
  <c r="FJ103" i="1"/>
  <c r="HQ100" i="1"/>
  <c r="HQ101" i="1"/>
  <c r="HQ102" i="1"/>
  <c r="HQ103" i="1"/>
  <c r="FN109" i="1"/>
  <c r="FN110" i="1"/>
  <c r="FN111" i="1"/>
  <c r="FN112" i="1"/>
  <c r="HY109" i="1"/>
  <c r="HY110" i="1"/>
  <c r="HY111" i="1"/>
  <c r="HY112" i="1"/>
  <c r="FV100" i="1"/>
  <c r="FV101" i="1"/>
  <c r="FV102" i="1"/>
  <c r="FV103" i="1"/>
  <c r="ES100" i="1"/>
  <c r="ES101" i="1"/>
  <c r="ES102" i="1"/>
  <c r="ES103" i="1"/>
  <c r="FF109" i="1"/>
  <c r="FF110" i="1"/>
  <c r="FF111" i="1"/>
  <c r="FF112" i="1"/>
  <c r="EL109" i="1"/>
  <c r="EL110" i="1"/>
  <c r="EL111" i="1"/>
  <c r="EL112" i="1"/>
  <c r="GX100" i="1"/>
  <c r="GX101" i="1"/>
  <c r="GX102" i="1"/>
  <c r="GX103" i="1"/>
  <c r="HT109" i="1"/>
  <c r="HT110" i="1"/>
  <c r="HT111" i="1"/>
  <c r="HT112" i="1"/>
  <c r="ES109" i="1"/>
  <c r="ES110" i="1"/>
  <c r="ES111" i="1"/>
  <c r="ES112" i="1"/>
  <c r="HX100" i="1"/>
  <c r="HX101" i="1"/>
  <c r="HX102" i="1"/>
  <c r="HX103" i="1"/>
  <c r="GG109" i="1"/>
  <c r="GG110" i="1"/>
  <c r="GG111" i="1"/>
  <c r="GG112" i="1"/>
  <c r="HG109" i="1"/>
  <c r="HG110" i="1"/>
  <c r="HG111" i="1"/>
  <c r="HG112" i="1"/>
  <c r="EP100" i="1"/>
  <c r="EP101" i="1"/>
  <c r="EP102" i="1"/>
  <c r="EP103" i="1"/>
  <c r="GC100" i="1"/>
  <c r="GC101" i="1"/>
  <c r="GC102" i="1"/>
  <c r="GC103" i="1"/>
  <c r="EV100" i="1"/>
  <c r="EV101" i="1"/>
  <c r="EV102" i="1"/>
  <c r="EV103" i="1"/>
  <c r="FZ100" i="1"/>
  <c r="FZ101" i="1"/>
  <c r="FZ102" i="1"/>
  <c r="FZ103" i="1"/>
  <c r="GK109" i="1"/>
  <c r="GK110" i="1"/>
  <c r="GK111" i="1"/>
  <c r="GK112" i="1"/>
  <c r="GJ109" i="1"/>
  <c r="GJ110" i="1"/>
  <c r="GJ111" i="1"/>
  <c r="GJ112" i="1"/>
  <c r="FS109" i="1"/>
  <c r="FS110" i="1"/>
  <c r="FS111" i="1"/>
  <c r="FS112" i="1"/>
  <c r="ID109" i="1"/>
  <c r="ID110" i="1"/>
  <c r="ID111" i="1"/>
  <c r="ID112" i="1"/>
  <c r="EH100" i="1"/>
  <c r="EH101" i="1"/>
  <c r="EH102" i="1"/>
  <c r="EH103" i="1"/>
  <c r="GZ100" i="1"/>
  <c r="GZ101" i="1"/>
  <c r="GZ102" i="1"/>
  <c r="GZ103" i="1"/>
  <c r="HV109" i="1"/>
  <c r="HV110" i="1"/>
  <c r="HV111" i="1"/>
  <c r="HV112" i="1"/>
  <c r="II109" i="1"/>
  <c r="II110" i="1"/>
  <c r="II111" i="1"/>
  <c r="II112" i="1"/>
  <c r="II113" i="1"/>
  <c r="FE100" i="1"/>
  <c r="FE101" i="1"/>
  <c r="FE102" i="1"/>
  <c r="FE103" i="1"/>
  <c r="FM109" i="1"/>
  <c r="FM110" i="1"/>
  <c r="FM111" i="1"/>
  <c r="FM112" i="1"/>
  <c r="HX109" i="1"/>
  <c r="HX110" i="1"/>
  <c r="HX111" i="1"/>
  <c r="HX112" i="1"/>
  <c r="HI100" i="1"/>
  <c r="HI101" i="1"/>
  <c r="HI102" i="1"/>
  <c r="HI103" i="1"/>
  <c r="HQ109" i="1"/>
  <c r="HQ110" i="1"/>
  <c r="HQ111" i="1"/>
  <c r="HQ112" i="1"/>
  <c r="GW109" i="1"/>
  <c r="GW110" i="1"/>
  <c r="GW111" i="1"/>
  <c r="GW112" i="1"/>
  <c r="EL100" i="1"/>
  <c r="EL101" i="1"/>
  <c r="EL102" i="1"/>
  <c r="EL103" i="1"/>
  <c r="FH109" i="1"/>
  <c r="FH110" i="1"/>
  <c r="FH111" i="1"/>
  <c r="FH112" i="1"/>
  <c r="FL100" i="1"/>
  <c r="FL101" i="1"/>
  <c r="FL102" i="1"/>
  <c r="FL103" i="1"/>
  <c r="GY100" i="1"/>
  <c r="GY101" i="1"/>
  <c r="GY102" i="1"/>
  <c r="GY103" i="1"/>
  <c r="HL109" i="1"/>
  <c r="HL110" i="1"/>
  <c r="HL111" i="1"/>
  <c r="HL112" i="1"/>
  <c r="HS109" i="1"/>
  <c r="HS110" i="1"/>
  <c r="HS111" i="1"/>
  <c r="HS112" i="1"/>
  <c r="HS73" i="1"/>
  <c r="HS74" i="1"/>
  <c r="HS75" i="1"/>
  <c r="HS76" i="1"/>
  <c r="HW73" i="1"/>
  <c r="HW74" i="1"/>
  <c r="HW75" i="1"/>
  <c r="HW76" i="1"/>
  <c r="HH73" i="1"/>
  <c r="HH74" i="1"/>
  <c r="HH75" i="1"/>
  <c r="HH76" i="1"/>
  <c r="HC73" i="1"/>
  <c r="HC74" i="1"/>
  <c r="HC75" i="1"/>
  <c r="HC76" i="1"/>
  <c r="HL73" i="1"/>
  <c r="HL74" i="1"/>
  <c r="HL75" i="1"/>
  <c r="HL76" i="1"/>
  <c r="GH73" i="1"/>
  <c r="GH74" i="1"/>
  <c r="GH75" i="1"/>
  <c r="GH76" i="1"/>
  <c r="FH73" i="1"/>
  <c r="FH74" i="1"/>
  <c r="FH75" i="1"/>
  <c r="FH76" i="1"/>
  <c r="FG73" i="1"/>
  <c r="FG74" i="1"/>
  <c r="FG75" i="1"/>
  <c r="FG76" i="1"/>
  <c r="FK73" i="1"/>
  <c r="FK74" i="1"/>
  <c r="FK75" i="1"/>
  <c r="FK76" i="1"/>
  <c r="GX73" i="1"/>
  <c r="GX74" i="1"/>
  <c r="GX75" i="1"/>
  <c r="GX76" i="1"/>
  <c r="EV73" i="1"/>
  <c r="EV74" i="1"/>
  <c r="EV75" i="1"/>
  <c r="EV76" i="1"/>
  <c r="EQ73" i="1"/>
  <c r="EQ74" i="1"/>
  <c r="EQ75" i="1"/>
  <c r="EQ76" i="1"/>
  <c r="ES73" i="1"/>
  <c r="ES74" i="1"/>
  <c r="ES75" i="1"/>
  <c r="ES76" i="1"/>
  <c r="HV73" i="1"/>
  <c r="HV74" i="1"/>
  <c r="HV75" i="1"/>
  <c r="HV76" i="1"/>
  <c r="HZ73" i="1"/>
  <c r="HZ74" i="1"/>
  <c r="HZ75" i="1"/>
  <c r="HZ76" i="1"/>
  <c r="GG73" i="1"/>
  <c r="GG74" i="1"/>
  <c r="GG75" i="1"/>
  <c r="GG76" i="1"/>
  <c r="EL73" i="1"/>
  <c r="EL74" i="1"/>
  <c r="EL75" i="1"/>
  <c r="EL76" i="1"/>
  <c r="HO73" i="1"/>
  <c r="HO74" i="1"/>
  <c r="HO75" i="1"/>
  <c r="HO76" i="1"/>
  <c r="HJ73" i="1"/>
  <c r="HJ74" i="1"/>
  <c r="HJ75" i="1"/>
  <c r="HJ76" i="1"/>
  <c r="HM73" i="1"/>
  <c r="HM74" i="1"/>
  <c r="HM75" i="1"/>
  <c r="HM76" i="1"/>
  <c r="FJ73" i="1"/>
  <c r="FJ74" i="1"/>
  <c r="FJ75" i="1"/>
  <c r="FJ76" i="1"/>
  <c r="FW73" i="1"/>
  <c r="FW74" i="1"/>
  <c r="FW75" i="1"/>
  <c r="FW76" i="1"/>
  <c r="GD73" i="1"/>
  <c r="GD74" i="1"/>
  <c r="GD75" i="1"/>
  <c r="GD76" i="1"/>
  <c r="HU73" i="1"/>
  <c r="HU74" i="1"/>
  <c r="HU75" i="1"/>
  <c r="HU76" i="1"/>
  <c r="FN73" i="1"/>
  <c r="FN74" i="1"/>
  <c r="FN75" i="1"/>
  <c r="FN76" i="1"/>
  <c r="HQ73" i="1"/>
  <c r="HQ74" i="1"/>
  <c r="HQ75" i="1"/>
  <c r="HQ76" i="1"/>
  <c r="HK73" i="1"/>
  <c r="HK74" i="1"/>
  <c r="HK75" i="1"/>
  <c r="HK76" i="1"/>
  <c r="HR73" i="1"/>
  <c r="HR74" i="1"/>
  <c r="HR75" i="1"/>
  <c r="HR76" i="1"/>
  <c r="FC73" i="1"/>
  <c r="FC74" i="1"/>
  <c r="FC75" i="1"/>
  <c r="FC76" i="1"/>
  <c r="EX73" i="1"/>
  <c r="EX74" i="1"/>
  <c r="EX75" i="1"/>
  <c r="EX76" i="1"/>
  <c r="GZ73" i="1"/>
  <c r="GZ74" i="1"/>
  <c r="GZ75" i="1"/>
  <c r="GZ76" i="1"/>
  <c r="ER73" i="1"/>
  <c r="ER74" i="1"/>
  <c r="ER75" i="1"/>
  <c r="ER76" i="1"/>
  <c r="GU73" i="1"/>
  <c r="GU74" i="1"/>
  <c r="GU75" i="1"/>
  <c r="GU76" i="1"/>
  <c r="FX73" i="1"/>
  <c r="FX74" i="1"/>
  <c r="FX75" i="1"/>
  <c r="FX76" i="1"/>
  <c r="FU73" i="1"/>
  <c r="FU74" i="1"/>
  <c r="FU75" i="1"/>
  <c r="FU76" i="1"/>
  <c r="HD73" i="1"/>
  <c r="HD74" i="1"/>
  <c r="HD75" i="1"/>
  <c r="HD76" i="1"/>
  <c r="GA73" i="1"/>
  <c r="GA74" i="1"/>
  <c r="GA75" i="1"/>
  <c r="GA76" i="1"/>
  <c r="EJ73" i="1"/>
  <c r="EJ74" i="1"/>
  <c r="EJ75" i="1"/>
  <c r="EJ76" i="1"/>
  <c r="HY73" i="1"/>
  <c r="HY74" i="1"/>
  <c r="HY75" i="1"/>
  <c r="HY76" i="1"/>
  <c r="FE73" i="1"/>
  <c r="FE74" i="1"/>
  <c r="FE75" i="1"/>
  <c r="FE76" i="1"/>
  <c r="EY73" i="1"/>
  <c r="EY74" i="1"/>
  <c r="EY75" i="1"/>
  <c r="EY76" i="1"/>
  <c r="FF73" i="1"/>
  <c r="FF74" i="1"/>
  <c r="FF75" i="1"/>
  <c r="FF76" i="1"/>
  <c r="FQ73" i="1"/>
  <c r="FQ74" i="1"/>
  <c r="FQ75" i="1"/>
  <c r="FQ76" i="1"/>
  <c r="HA73" i="1"/>
  <c r="HA74" i="1"/>
  <c r="HA75" i="1"/>
  <c r="HA76" i="1"/>
  <c r="EN73" i="1"/>
  <c r="EN74" i="1"/>
  <c r="EN75" i="1"/>
  <c r="EN76" i="1"/>
  <c r="EI73" i="1"/>
  <c r="EI74" i="1"/>
  <c r="EI75" i="1"/>
  <c r="EI76" i="1"/>
  <c r="HB73" i="1"/>
  <c r="HB74" i="1"/>
  <c r="HB75" i="1"/>
  <c r="HB76" i="1"/>
  <c r="GR73" i="1"/>
  <c r="GR74" i="1"/>
  <c r="GR75" i="1"/>
  <c r="GR76" i="1"/>
  <c r="FI73" i="1"/>
  <c r="FI74" i="1"/>
  <c r="FI75" i="1"/>
  <c r="FI76" i="1"/>
  <c r="FT73" i="1"/>
  <c r="FT74" i="1"/>
  <c r="FT75" i="1"/>
  <c r="FT76" i="1"/>
  <c r="HN73" i="1"/>
  <c r="HN74" i="1"/>
  <c r="HN75" i="1"/>
  <c r="HN76" i="1"/>
  <c r="FP73" i="1"/>
  <c r="FP74" i="1"/>
  <c r="FP75" i="1"/>
  <c r="FP76" i="1"/>
  <c r="HI73" i="1"/>
  <c r="HI74" i="1"/>
  <c r="HI75" i="1"/>
  <c r="HI76" i="1"/>
  <c r="IB73" i="1"/>
  <c r="IB74" i="1"/>
  <c r="IB75" i="1"/>
  <c r="IB76" i="1"/>
  <c r="GP73" i="1"/>
  <c r="GP74" i="1"/>
  <c r="GP75" i="1"/>
  <c r="GP76" i="1"/>
  <c r="EO73" i="1"/>
  <c r="EO74" i="1"/>
  <c r="EO75" i="1"/>
  <c r="EO76" i="1"/>
  <c r="HG73" i="1"/>
  <c r="HG74" i="1"/>
  <c r="HG75" i="1"/>
  <c r="HG76" i="1"/>
  <c r="EP73" i="1"/>
  <c r="EP74" i="1"/>
  <c r="EP75" i="1"/>
  <c r="EP76" i="1"/>
  <c r="GS73" i="1"/>
  <c r="GS74" i="1"/>
  <c r="GS75" i="1"/>
  <c r="GS76" i="1"/>
  <c r="GY73" i="1"/>
  <c r="GY74" i="1"/>
  <c r="GY75" i="1"/>
  <c r="GY76" i="1"/>
  <c r="GQ73" i="1"/>
  <c r="GQ74" i="1"/>
  <c r="GQ75" i="1"/>
  <c r="GQ76" i="1"/>
  <c r="GF73" i="1"/>
  <c r="GF74" i="1"/>
  <c r="GF75" i="1"/>
  <c r="GF76" i="1"/>
  <c r="GC73" i="1"/>
  <c r="GC74" i="1"/>
  <c r="GC75" i="1"/>
  <c r="GC76" i="1"/>
  <c r="FB73" i="1"/>
  <c r="FB74" i="1"/>
  <c r="FB75" i="1"/>
  <c r="FB76" i="1"/>
  <c r="HP73" i="1"/>
  <c r="HP74" i="1"/>
  <c r="HP75" i="1"/>
  <c r="HP76" i="1"/>
  <c r="EW73" i="1"/>
  <c r="EW74" i="1"/>
  <c r="EW75" i="1"/>
  <c r="EW76" i="1"/>
  <c r="GO73" i="1"/>
  <c r="GO74" i="1"/>
  <c r="GO75" i="1"/>
  <c r="GO76" i="1"/>
  <c r="EU73" i="1"/>
  <c r="EU74" i="1"/>
  <c r="EU75" i="1"/>
  <c r="EU76" i="1"/>
  <c r="EG73" i="1"/>
  <c r="EG74" i="1"/>
  <c r="EG75" i="1"/>
  <c r="EG76" i="1"/>
  <c r="EM73" i="1"/>
  <c r="EM74" i="1"/>
  <c r="EM75" i="1"/>
  <c r="EM76" i="1"/>
  <c r="GV73" i="1"/>
  <c r="GV74" i="1"/>
  <c r="GV75" i="1"/>
  <c r="GV76" i="1"/>
  <c r="GT73" i="1"/>
  <c r="GT74" i="1"/>
  <c r="GT75" i="1"/>
  <c r="GT76" i="1"/>
  <c r="GJ73" i="1"/>
  <c r="GJ74" i="1"/>
  <c r="GJ75" i="1"/>
  <c r="GJ76" i="1"/>
  <c r="ID73" i="1"/>
  <c r="ID74" i="1"/>
  <c r="ID75" i="1"/>
  <c r="ID76" i="1"/>
  <c r="GE73" i="1"/>
  <c r="GE74" i="1"/>
  <c r="GE75" i="1"/>
  <c r="GE76" i="1"/>
  <c r="GL73" i="1"/>
  <c r="GL74" i="1"/>
  <c r="GL75" i="1"/>
  <c r="GL76" i="1"/>
  <c r="HT73" i="1"/>
  <c r="HT74" i="1"/>
  <c r="HT75" i="1"/>
  <c r="HT76" i="1"/>
  <c r="GB73" i="1"/>
  <c r="GB74" i="1"/>
  <c r="GB75" i="1"/>
  <c r="GB76" i="1"/>
  <c r="EK73" i="1"/>
  <c r="EK74" i="1"/>
  <c r="EK75" i="1"/>
  <c r="EK76" i="1"/>
  <c r="FD73" i="1"/>
  <c r="FD74" i="1"/>
  <c r="FD75" i="1"/>
  <c r="FD76" i="1"/>
  <c r="EZ73" i="1"/>
  <c r="EZ74" i="1"/>
  <c r="EZ75" i="1"/>
  <c r="EZ76" i="1"/>
  <c r="IC73" i="1"/>
  <c r="IC74" i="1"/>
  <c r="IC75" i="1"/>
  <c r="IC76" i="1"/>
  <c r="FA73" i="1"/>
  <c r="FA74" i="1"/>
  <c r="FA75" i="1"/>
  <c r="FA76" i="1"/>
  <c r="FZ73" i="1"/>
  <c r="FZ74" i="1"/>
  <c r="FZ75" i="1"/>
  <c r="FZ76" i="1"/>
  <c r="GW73" i="1"/>
  <c r="GW74" i="1"/>
  <c r="GW75" i="1"/>
  <c r="GW76" i="1"/>
  <c r="GM73" i="1"/>
  <c r="GM74" i="1"/>
  <c r="GM75" i="1"/>
  <c r="GM76" i="1"/>
  <c r="EH73" i="1"/>
  <c r="EH74" i="1"/>
  <c r="EH75" i="1"/>
  <c r="EH76" i="1"/>
  <c r="GK73" i="1"/>
  <c r="GK74" i="1"/>
  <c r="GK75" i="1"/>
  <c r="GK76" i="1"/>
  <c r="FR73" i="1"/>
  <c r="FR74" i="1"/>
  <c r="FR75" i="1"/>
  <c r="FR76" i="1"/>
  <c r="FY73" i="1"/>
  <c r="FY74" i="1"/>
  <c r="FY75" i="1"/>
  <c r="FY76" i="1"/>
  <c r="GI73" i="1"/>
  <c r="GI74" i="1"/>
  <c r="GI75" i="1"/>
  <c r="GI76" i="1"/>
  <c r="IA73" i="1"/>
  <c r="IA74" i="1"/>
  <c r="IA75" i="1"/>
  <c r="IA76" i="1"/>
  <c r="EJ208" i="1"/>
  <c r="II68" i="1"/>
  <c r="EJ195" i="1"/>
  <c r="EJ202" i="1"/>
  <c r="EJ203" i="1"/>
  <c r="EJ204" i="1"/>
  <c r="II67" i="1"/>
  <c r="II66" i="1"/>
  <c r="II65" i="1"/>
  <c r="ES47" i="1"/>
  <c r="HV43" i="1"/>
  <c r="GF47" i="1"/>
  <c r="FY47" i="1"/>
  <c r="HY44" i="1"/>
  <c r="EJ199" i="1"/>
  <c r="EJ200" i="1"/>
  <c r="EJ201" i="1"/>
  <c r="FN45" i="1"/>
  <c r="FY44" i="1"/>
  <c r="FN42" i="1"/>
  <c r="GB45" i="1"/>
  <c r="GG43" i="1"/>
  <c r="GB42" i="1"/>
  <c r="GH47" i="1"/>
  <c r="GU42" i="1"/>
  <c r="GH42" i="1"/>
  <c r="HA42" i="1"/>
  <c r="HF42" i="1"/>
  <c r="GS47" i="1"/>
  <c r="FE45" i="1"/>
  <c r="FL44" i="1"/>
  <c r="FH46" i="1"/>
  <c r="HM45" i="1"/>
  <c r="HO45" i="1"/>
  <c r="EH47" i="1"/>
  <c r="GM47" i="1"/>
  <c r="FH45" i="1"/>
  <c r="EH46" i="1"/>
  <c r="FE44" i="1"/>
  <c r="FL43" i="1"/>
  <c r="HM44" i="1"/>
  <c r="HO44" i="1"/>
  <c r="GM46" i="1"/>
  <c r="FH44" i="1"/>
  <c r="EH45" i="1"/>
  <c r="FE43" i="1"/>
  <c r="FL42" i="1"/>
  <c r="HM43" i="1"/>
  <c r="HO43" i="1"/>
  <c r="HD45" i="1"/>
  <c r="HM42" i="1"/>
  <c r="EH44" i="1"/>
  <c r="GM44" i="1"/>
  <c r="FH42" i="1"/>
  <c r="EH43" i="1"/>
  <c r="EN47" i="1"/>
  <c r="EI44" i="1"/>
  <c r="GM45" i="1"/>
  <c r="FE42" i="1"/>
  <c r="HO42" i="1"/>
  <c r="GM43" i="1"/>
  <c r="FL47" i="1"/>
  <c r="EN46" i="1"/>
  <c r="FB44" i="1"/>
  <c r="FH43" i="1"/>
  <c r="FE47" i="1"/>
  <c r="FL46" i="1"/>
  <c r="EN45" i="1"/>
  <c r="HO47" i="1"/>
  <c r="II45" i="1"/>
  <c r="EN42" i="1"/>
  <c r="GB44" i="1"/>
  <c r="GU45" i="1"/>
  <c r="HY47" i="1"/>
  <c r="FN44" i="1"/>
  <c r="GG42" i="1"/>
  <c r="EK46" i="1"/>
  <c r="FY46" i="1"/>
  <c r="GB43" i="1"/>
  <c r="GU44" i="1"/>
  <c r="HY46" i="1"/>
  <c r="FN43" i="1"/>
  <c r="EK45" i="1"/>
  <c r="FY45" i="1"/>
  <c r="FX47" i="1"/>
  <c r="GF43" i="1"/>
  <c r="GG47" i="1"/>
  <c r="GH46" i="1"/>
  <c r="ES46" i="1"/>
  <c r="FY43" i="1"/>
  <c r="FM46" i="1"/>
  <c r="GS42" i="1"/>
  <c r="FM45" i="1"/>
  <c r="FX43" i="1"/>
  <c r="HV47" i="1"/>
  <c r="FQ46" i="1"/>
  <c r="GF42" i="1"/>
  <c r="GQ47" i="1"/>
  <c r="GG46" i="1"/>
  <c r="GH45" i="1"/>
  <c r="ES45" i="1"/>
  <c r="GS46" i="1"/>
  <c r="HY43" i="1"/>
  <c r="FM43" i="1"/>
  <c r="GB47" i="1"/>
  <c r="FX42" i="1"/>
  <c r="HV46" i="1"/>
  <c r="FQ45" i="1"/>
  <c r="GQ45" i="1"/>
  <c r="FN47" i="1"/>
  <c r="GG45" i="1"/>
  <c r="GH44" i="1"/>
  <c r="ES44" i="1"/>
  <c r="FM42" i="1"/>
  <c r="HV44" i="1"/>
  <c r="GQ44" i="1"/>
  <c r="FD42" i="1"/>
  <c r="FM44" i="1"/>
  <c r="GU43" i="1"/>
  <c r="HV45" i="1"/>
  <c r="FQ47" i="1"/>
  <c r="GQ46" i="1"/>
  <c r="HY45" i="1"/>
  <c r="EK47" i="1"/>
  <c r="GS45" i="1"/>
  <c r="FX46" i="1"/>
  <c r="FQ44" i="1"/>
  <c r="GF46" i="1"/>
  <c r="GQ43" i="1"/>
  <c r="EK44" i="1"/>
  <c r="ES43" i="1"/>
  <c r="GS44" i="1"/>
  <c r="GU47" i="1"/>
  <c r="FX45" i="1"/>
  <c r="FQ43" i="1"/>
  <c r="GF45" i="1"/>
  <c r="EK43" i="1"/>
  <c r="EG44" i="1"/>
  <c r="GT45" i="1"/>
  <c r="GT44" i="1"/>
  <c r="FG47" i="1"/>
  <c r="EZ42" i="1"/>
  <c r="FF42" i="1"/>
  <c r="GP46" i="1"/>
  <c r="EX47" i="1"/>
  <c r="GP45" i="1"/>
  <c r="GX46" i="1"/>
  <c r="HL44" i="1"/>
  <c r="EG43" i="1"/>
  <c r="GR43" i="1"/>
  <c r="GX45" i="1"/>
  <c r="HL43" i="1"/>
  <c r="HH43" i="1"/>
  <c r="GK43" i="1"/>
  <c r="GR44" i="1"/>
  <c r="HU44" i="1"/>
  <c r="HT47" i="1"/>
  <c r="GT43" i="1"/>
  <c r="GR42" i="1"/>
  <c r="EX46" i="1"/>
  <c r="GX44" i="1"/>
  <c r="EG42" i="1"/>
  <c r="FG46" i="1"/>
  <c r="GP44" i="1"/>
  <c r="HL42" i="1"/>
  <c r="FU44" i="1"/>
  <c r="FF47" i="1"/>
  <c r="HT46" i="1"/>
  <c r="GL44" i="1"/>
  <c r="EZ47" i="1"/>
  <c r="FD47" i="1"/>
  <c r="HT43" i="1"/>
  <c r="FR45" i="1"/>
  <c r="ID47" i="1"/>
  <c r="EL43" i="1"/>
  <c r="GL43" i="1"/>
  <c r="HS44" i="1"/>
  <c r="FF46" i="1"/>
  <c r="EX44" i="1"/>
  <c r="GX42" i="1"/>
  <c r="EZ46" i="1"/>
  <c r="FG44" i="1"/>
  <c r="GP42" i="1"/>
  <c r="FD46" i="1"/>
  <c r="HU43" i="1"/>
  <c r="GT42" i="1"/>
  <c r="HS47" i="1"/>
  <c r="HB47" i="1"/>
  <c r="ID46" i="1"/>
  <c r="GR47" i="1"/>
  <c r="FF45" i="1"/>
  <c r="EX43" i="1"/>
  <c r="EG47" i="1"/>
  <c r="EZ45" i="1"/>
  <c r="FG43" i="1"/>
  <c r="HL47" i="1"/>
  <c r="FD45" i="1"/>
  <c r="EX45" i="1"/>
  <c r="GP43" i="1"/>
  <c r="FU43" i="1"/>
  <c r="GK47" i="1"/>
  <c r="HB43" i="1"/>
  <c r="GT47" i="1"/>
  <c r="ID43" i="1"/>
  <c r="GR46" i="1"/>
  <c r="FF44" i="1"/>
  <c r="EG46" i="1"/>
  <c r="EZ44" i="1"/>
  <c r="FG42" i="1"/>
  <c r="HL46" i="1"/>
  <c r="FD44" i="1"/>
  <c r="EL44" i="1"/>
  <c r="GX43" i="1"/>
  <c r="HA46" i="1"/>
  <c r="EU45" i="1"/>
  <c r="GK46" i="1"/>
  <c r="HH44" i="1"/>
  <c r="HB42" i="1"/>
  <c r="HF46" i="1"/>
  <c r="GC44" i="1"/>
  <c r="HX47" i="1"/>
  <c r="EY42" i="1"/>
  <c r="EQ43" i="1"/>
  <c r="HP42" i="1"/>
  <c r="EO46" i="1"/>
  <c r="GD43" i="1"/>
  <c r="IC44" i="1"/>
  <c r="HZ47" i="1"/>
  <c r="IA44" i="1"/>
  <c r="GE43" i="1"/>
  <c r="HC47" i="1"/>
  <c r="ER43" i="1"/>
  <c r="HC45" i="1"/>
  <c r="FP47" i="1"/>
  <c r="GN42" i="1"/>
  <c r="HG46" i="1"/>
  <c r="GA46" i="1"/>
  <c r="HC44" i="1"/>
  <c r="HC43" i="1"/>
  <c r="HC42" i="1"/>
  <c r="FV43" i="1"/>
  <c r="FK44" i="1"/>
  <c r="HQ43" i="1"/>
  <c r="GE42" i="1"/>
  <c r="HI42" i="1"/>
  <c r="GA45" i="1"/>
  <c r="ER47" i="1"/>
  <c r="HQ46" i="1"/>
  <c r="HG44" i="1"/>
  <c r="EV47" i="1"/>
  <c r="IA47" i="1"/>
  <c r="GA42" i="1"/>
  <c r="ER46" i="1"/>
  <c r="HQ44" i="1"/>
  <c r="HG43" i="1"/>
  <c r="FK47" i="1"/>
  <c r="IA43" i="1"/>
  <c r="HR47" i="1"/>
  <c r="HQ42" i="1"/>
  <c r="FP46" i="1"/>
  <c r="FK42" i="1"/>
  <c r="IA42" i="1"/>
  <c r="HR46" i="1"/>
  <c r="FP45" i="1"/>
  <c r="EM43" i="1"/>
  <c r="GO44" i="1"/>
  <c r="HG42" i="1"/>
  <c r="GE47" i="1"/>
  <c r="FJ46" i="1"/>
  <c r="HR45" i="1"/>
  <c r="FP42" i="1"/>
  <c r="GN47" i="1"/>
  <c r="GE46" i="1"/>
  <c r="GA47" i="1"/>
  <c r="HR44" i="1"/>
  <c r="GN44" i="1"/>
  <c r="FV42" i="1"/>
  <c r="EM42" i="1"/>
  <c r="FJ45" i="1"/>
  <c r="EV43" i="1"/>
  <c r="FZ47" i="1"/>
  <c r="GZ46" i="1"/>
  <c r="FJ44" i="1"/>
  <c r="FW44" i="1"/>
  <c r="GY47" i="1"/>
  <c r="FZ46" i="1"/>
  <c r="HW44" i="1"/>
  <c r="GZ42" i="1"/>
  <c r="FJ43" i="1"/>
  <c r="GY43" i="1"/>
  <c r="EM47" i="1"/>
  <c r="FZ45" i="1"/>
  <c r="FJ42" i="1"/>
  <c r="IB47" i="1"/>
  <c r="FV46" i="1"/>
  <c r="EM46" i="1"/>
  <c r="FZ44" i="1"/>
  <c r="IB43" i="1"/>
  <c r="EJ46" i="1"/>
  <c r="FV45" i="1"/>
  <c r="EM45" i="1"/>
  <c r="FZ43" i="1"/>
  <c r="FI44" i="1"/>
  <c r="EJ42" i="1"/>
  <c r="FV47" i="1"/>
  <c r="HI46" i="1"/>
  <c r="ET44" i="1"/>
  <c r="HE44" i="1"/>
  <c r="HZ46" i="1"/>
  <c r="GD42" i="1"/>
  <c r="HK47" i="1"/>
  <c r="EQ42" i="1"/>
  <c r="FU42" i="1"/>
  <c r="IA46" i="1"/>
  <c r="GE45" i="1"/>
  <c r="EU47" i="1"/>
  <c r="EN44" i="1"/>
  <c r="HU42" i="1"/>
  <c r="HM47" i="1"/>
  <c r="GK45" i="1"/>
  <c r="HH42" i="1"/>
  <c r="HT45" i="1"/>
  <c r="HZ45" i="1"/>
  <c r="FR47" i="1"/>
  <c r="ID45" i="1"/>
  <c r="EL42" i="1"/>
  <c r="HK46" i="1"/>
  <c r="GA44" i="1"/>
  <c r="GL42" i="1"/>
  <c r="HS46" i="1"/>
  <c r="ER45" i="1"/>
  <c r="HR43" i="1"/>
  <c r="HX45" i="1"/>
  <c r="FP44" i="1"/>
  <c r="IC42" i="1"/>
  <c r="GN46" i="1"/>
  <c r="EO44" i="1"/>
  <c r="GI46" i="1"/>
  <c r="GC42" i="1"/>
  <c r="EP45" i="1"/>
  <c r="FK46" i="1"/>
  <c r="HX46" i="1"/>
  <c r="IC43" i="1"/>
  <c r="EO45" i="1"/>
  <c r="GI47" i="1"/>
  <c r="GC43" i="1"/>
  <c r="HA47" i="1"/>
  <c r="EU46" i="1"/>
  <c r="GK44" i="1"/>
  <c r="HT44" i="1"/>
  <c r="HZ44" i="1"/>
  <c r="FR46" i="1"/>
  <c r="ID44" i="1"/>
  <c r="HK45" i="1"/>
  <c r="HS45" i="1"/>
  <c r="EY47" i="1"/>
  <c r="HP47" i="1"/>
  <c r="ER44" i="1"/>
  <c r="HX44" i="1"/>
  <c r="HQ47" i="1"/>
  <c r="GN45" i="1"/>
  <c r="EO43" i="1"/>
  <c r="HG47" i="1"/>
  <c r="GI45" i="1"/>
  <c r="EW45" i="1"/>
  <c r="HF47" i="1"/>
  <c r="FK45" i="1"/>
  <c r="HK44" i="1"/>
  <c r="EQ47" i="1"/>
  <c r="FU47" i="1"/>
  <c r="HA45" i="1"/>
  <c r="EU44" i="1"/>
  <c r="HU47" i="1"/>
  <c r="HH47" i="1"/>
  <c r="HB46" i="1"/>
  <c r="HZ42" i="1"/>
  <c r="GD46" i="1"/>
  <c r="FR44" i="1"/>
  <c r="EL47" i="1"/>
  <c r="HK43" i="1"/>
  <c r="GL47" i="1"/>
  <c r="HS43" i="1"/>
  <c r="EY45" i="1"/>
  <c r="HP45" i="1"/>
  <c r="EQ46" i="1"/>
  <c r="HX42" i="1"/>
  <c r="IC47" i="1"/>
  <c r="GI43" i="1"/>
  <c r="GC47" i="1"/>
  <c r="HF45" i="1"/>
  <c r="GD47" i="1"/>
  <c r="HP46" i="1"/>
  <c r="EO42" i="1"/>
  <c r="FU46" i="1"/>
  <c r="HA44" i="1"/>
  <c r="EU43" i="1"/>
  <c r="HU46" i="1"/>
  <c r="HH46" i="1"/>
  <c r="HB45" i="1"/>
  <c r="GD45" i="1"/>
  <c r="FR43" i="1"/>
  <c r="EL46" i="1"/>
  <c r="GL46" i="1"/>
  <c r="EY44" i="1"/>
  <c r="HP44" i="1"/>
  <c r="EQ45" i="1"/>
  <c r="IC46" i="1"/>
  <c r="GI42" i="1"/>
  <c r="GC46" i="1"/>
  <c r="HF44" i="1"/>
  <c r="EY46" i="1"/>
  <c r="HN44" i="1"/>
  <c r="FT45" i="1"/>
  <c r="FA45" i="1"/>
  <c r="HW47" i="1"/>
  <c r="GO47" i="1"/>
  <c r="FI47" i="1"/>
  <c r="FB47" i="1"/>
  <c r="GZ45" i="1"/>
  <c r="ET43" i="1"/>
  <c r="EI47" i="1"/>
  <c r="FW43" i="1"/>
  <c r="II48" i="1"/>
  <c r="GY46" i="1"/>
  <c r="IB42" i="1"/>
  <c r="EJ45" i="1"/>
  <c r="HE43" i="1"/>
  <c r="EV42" i="1"/>
  <c r="HW46" i="1"/>
  <c r="GO46" i="1"/>
  <c r="FI46" i="1"/>
  <c r="FB46" i="1"/>
  <c r="GZ44" i="1"/>
  <c r="ET42" i="1"/>
  <c r="EI46" i="1"/>
  <c r="FW42" i="1"/>
  <c r="II47" i="1"/>
  <c r="GY45" i="1"/>
  <c r="HD47" i="1"/>
  <c r="EJ44" i="1"/>
  <c r="HE42" i="1"/>
  <c r="EP47" i="1"/>
  <c r="HW45" i="1"/>
  <c r="GO45" i="1"/>
  <c r="FI45" i="1"/>
  <c r="HI47" i="1"/>
  <c r="FB45" i="1"/>
  <c r="GZ43" i="1"/>
  <c r="EI45" i="1"/>
  <c r="II46" i="1"/>
  <c r="GY44" i="1"/>
  <c r="HD46" i="1"/>
  <c r="EJ43" i="1"/>
  <c r="EP46" i="1"/>
  <c r="HW43" i="1"/>
  <c r="GO43" i="1"/>
  <c r="FI43" i="1"/>
  <c r="HI45" i="1"/>
  <c r="FB43" i="1"/>
  <c r="ET47" i="1"/>
  <c r="EI43" i="1"/>
  <c r="FW47" i="1"/>
  <c r="II44" i="1"/>
  <c r="HD44" i="1"/>
  <c r="IB46" i="1"/>
  <c r="HE47" i="1"/>
  <c r="EP44" i="1"/>
  <c r="EV46" i="1"/>
  <c r="HI44" i="1"/>
  <c r="ET46" i="1"/>
  <c r="FW46" i="1"/>
  <c r="II43" i="1"/>
  <c r="HD43" i="1"/>
  <c r="IB45" i="1"/>
  <c r="HE46" i="1"/>
  <c r="EP43" i="1"/>
  <c r="EV45" i="1"/>
  <c r="EJ59" i="1"/>
  <c r="EJ68" i="1"/>
  <c r="GS53" i="1"/>
  <c r="GS54" i="1"/>
  <c r="GS55" i="1"/>
  <c r="GS56" i="1"/>
  <c r="GS57" i="1"/>
  <c r="GS58" i="1"/>
  <c r="FX53" i="1"/>
  <c r="FX54" i="1"/>
  <c r="FX55" i="1"/>
  <c r="FX56" i="1"/>
  <c r="FX57" i="1"/>
  <c r="FX58" i="1"/>
  <c r="FQ53" i="1"/>
  <c r="FQ54" i="1"/>
  <c r="FQ55" i="1"/>
  <c r="FQ56" i="1"/>
  <c r="FQ57" i="1"/>
  <c r="FQ58" i="1"/>
  <c r="GB53" i="1"/>
  <c r="GB54" i="1"/>
  <c r="GB55" i="1"/>
  <c r="GB56" i="1"/>
  <c r="GB57" i="1"/>
  <c r="GB58" i="1"/>
  <c r="HY53" i="1"/>
  <c r="HY54" i="1"/>
  <c r="HY55" i="1"/>
  <c r="HY56" i="1"/>
  <c r="HY57" i="1"/>
  <c r="HY58" i="1"/>
  <c r="GH53" i="1"/>
  <c r="GH54" i="1"/>
  <c r="GH55" i="1"/>
  <c r="GH56" i="1"/>
  <c r="GH57" i="1"/>
  <c r="GH58" i="1"/>
  <c r="HN43" i="1"/>
  <c r="FT44" i="1"/>
  <c r="EW44" i="1"/>
  <c r="FA44" i="1"/>
  <c r="IA53" i="1"/>
  <c r="IA54" i="1"/>
  <c r="IA55" i="1"/>
  <c r="IA56" i="1"/>
  <c r="IA57" i="1"/>
  <c r="IA58" i="1"/>
  <c r="HQ53" i="1"/>
  <c r="HQ54" i="1"/>
  <c r="HQ55" i="1"/>
  <c r="HQ56" i="1"/>
  <c r="HQ57" i="1"/>
  <c r="HQ58" i="1"/>
  <c r="FK53" i="1"/>
  <c r="FK54" i="1"/>
  <c r="FK55" i="1"/>
  <c r="FK56" i="1"/>
  <c r="FK57" i="1"/>
  <c r="FK58" i="1"/>
  <c r="GE53" i="1"/>
  <c r="GE54" i="1"/>
  <c r="GE55" i="1"/>
  <c r="GE56" i="1"/>
  <c r="GE57" i="1"/>
  <c r="GE58" i="1"/>
  <c r="GA53" i="1"/>
  <c r="GA54" i="1"/>
  <c r="GA55" i="1"/>
  <c r="GA56" i="1"/>
  <c r="GA57" i="1"/>
  <c r="GA58" i="1"/>
  <c r="HR53" i="1"/>
  <c r="HR54" i="1"/>
  <c r="HR55" i="1"/>
  <c r="HR56" i="1"/>
  <c r="HR57" i="1"/>
  <c r="HR58" i="1"/>
  <c r="ER53" i="1"/>
  <c r="ER54" i="1"/>
  <c r="ER55" i="1"/>
  <c r="ER56" i="1"/>
  <c r="ER57" i="1"/>
  <c r="ER58" i="1"/>
  <c r="FP53" i="1"/>
  <c r="FP54" i="1"/>
  <c r="FP55" i="1"/>
  <c r="FP56" i="1"/>
  <c r="FP57" i="1"/>
  <c r="FP58" i="1"/>
  <c r="GN53" i="1"/>
  <c r="GN54" i="1"/>
  <c r="GN55" i="1"/>
  <c r="GN56" i="1"/>
  <c r="GN57" i="1"/>
  <c r="GN58" i="1"/>
  <c r="HG53" i="1"/>
  <c r="HG54" i="1"/>
  <c r="HG55" i="1"/>
  <c r="HG56" i="1"/>
  <c r="HG57" i="1"/>
  <c r="HG58" i="1"/>
  <c r="HC53" i="1"/>
  <c r="HC54" i="1"/>
  <c r="HC55" i="1"/>
  <c r="HC56" i="1"/>
  <c r="HC57" i="1"/>
  <c r="HC58" i="1"/>
  <c r="FM53" i="1"/>
  <c r="FM54" i="1"/>
  <c r="FM55" i="1"/>
  <c r="FM56" i="1"/>
  <c r="FM57" i="1"/>
  <c r="FM58" i="1"/>
  <c r="HV53" i="1"/>
  <c r="HV54" i="1"/>
  <c r="HV55" i="1"/>
  <c r="HV56" i="1"/>
  <c r="HV57" i="1"/>
  <c r="HV58" i="1"/>
  <c r="GF53" i="1"/>
  <c r="GF54" i="1"/>
  <c r="GF55" i="1"/>
  <c r="GF56" i="1"/>
  <c r="GF57" i="1"/>
  <c r="GF58" i="1"/>
  <c r="GU53" i="1"/>
  <c r="GU54" i="1"/>
  <c r="GU55" i="1"/>
  <c r="GU56" i="1"/>
  <c r="GU57" i="1"/>
  <c r="GU58" i="1"/>
  <c r="GQ53" i="1"/>
  <c r="GQ54" i="1"/>
  <c r="GQ55" i="1"/>
  <c r="GQ56" i="1"/>
  <c r="GQ57" i="1"/>
  <c r="GQ58" i="1"/>
  <c r="EK53" i="1"/>
  <c r="EK54" i="1"/>
  <c r="EK55" i="1"/>
  <c r="EK56" i="1"/>
  <c r="EK57" i="1"/>
  <c r="EK58" i="1"/>
  <c r="ES53" i="1"/>
  <c r="ES54" i="1"/>
  <c r="ES55" i="1"/>
  <c r="ES56" i="1"/>
  <c r="ES57" i="1"/>
  <c r="ES58" i="1"/>
  <c r="FN53" i="1"/>
  <c r="FN54" i="1"/>
  <c r="FN55" i="1"/>
  <c r="FN56" i="1"/>
  <c r="FN57" i="1"/>
  <c r="FN58" i="1"/>
  <c r="GG53" i="1"/>
  <c r="GG54" i="1"/>
  <c r="GG55" i="1"/>
  <c r="GG56" i="1"/>
  <c r="GG57" i="1"/>
  <c r="GG58" i="1"/>
  <c r="FY53" i="1"/>
  <c r="FY54" i="1"/>
  <c r="FY55" i="1"/>
  <c r="FY56" i="1"/>
  <c r="FY57" i="1"/>
  <c r="FY58" i="1"/>
  <c r="HN42" i="1"/>
  <c r="HJ47" i="1"/>
  <c r="FT43" i="1"/>
  <c r="GV47" i="1"/>
  <c r="FO47" i="1"/>
  <c r="FS47" i="1"/>
  <c r="GJ47" i="1"/>
  <c r="FC47" i="1"/>
  <c r="EW43" i="1"/>
  <c r="GW47" i="1"/>
  <c r="FA43" i="1"/>
  <c r="GM53" i="1"/>
  <c r="GM54" i="1"/>
  <c r="GM55" i="1"/>
  <c r="GM56" i="1"/>
  <c r="GM57" i="1"/>
  <c r="GM58" i="1"/>
  <c r="FL53" i="1"/>
  <c r="FL54" i="1"/>
  <c r="FL55" i="1"/>
  <c r="FL56" i="1"/>
  <c r="FL57" i="1"/>
  <c r="FL58" i="1"/>
  <c r="EN53" i="1"/>
  <c r="EN54" i="1"/>
  <c r="EN55" i="1"/>
  <c r="EN56" i="1"/>
  <c r="EN57" i="1"/>
  <c r="EN58" i="1"/>
  <c r="HM53" i="1"/>
  <c r="HM54" i="1"/>
  <c r="HM55" i="1"/>
  <c r="HM56" i="1"/>
  <c r="HM57" i="1"/>
  <c r="HM58" i="1"/>
  <c r="FH53" i="1"/>
  <c r="FH54" i="1"/>
  <c r="FH55" i="1"/>
  <c r="FH56" i="1"/>
  <c r="FH57" i="1"/>
  <c r="FH58" i="1"/>
  <c r="FB53" i="1"/>
  <c r="FB54" i="1"/>
  <c r="FB55" i="1"/>
  <c r="FB56" i="1"/>
  <c r="FB57" i="1"/>
  <c r="FB58" i="1"/>
  <c r="EI53" i="1"/>
  <c r="EI54" i="1"/>
  <c r="EI55" i="1"/>
  <c r="EI56" i="1"/>
  <c r="EI57" i="1"/>
  <c r="EI58" i="1"/>
  <c r="II53" i="1"/>
  <c r="II54" i="1"/>
  <c r="II55" i="1"/>
  <c r="II56" i="1"/>
  <c r="II57" i="1"/>
  <c r="II58" i="1"/>
  <c r="II59" i="1"/>
  <c r="EH53" i="1"/>
  <c r="EH54" i="1"/>
  <c r="EH55" i="1"/>
  <c r="EH56" i="1"/>
  <c r="EH57" i="1"/>
  <c r="EH58" i="1"/>
  <c r="EP53" i="1"/>
  <c r="EP54" i="1"/>
  <c r="EP55" i="1"/>
  <c r="EP56" i="1"/>
  <c r="EP57" i="1"/>
  <c r="EP58" i="1"/>
  <c r="FE53" i="1"/>
  <c r="FE54" i="1"/>
  <c r="FE55" i="1"/>
  <c r="FE56" i="1"/>
  <c r="FE57" i="1"/>
  <c r="FE58" i="1"/>
  <c r="HD53" i="1"/>
  <c r="HD54" i="1"/>
  <c r="HD55" i="1"/>
  <c r="HD56" i="1"/>
  <c r="HD57" i="1"/>
  <c r="HD58" i="1"/>
  <c r="HO53" i="1"/>
  <c r="HO54" i="1"/>
  <c r="HO55" i="1"/>
  <c r="HO56" i="1"/>
  <c r="HO57" i="1"/>
  <c r="HO58" i="1"/>
  <c r="FC46" i="1"/>
  <c r="EW42" i="1"/>
  <c r="GW46" i="1"/>
  <c r="FA42" i="1"/>
  <c r="HZ53" i="1"/>
  <c r="HZ54" i="1"/>
  <c r="HZ55" i="1"/>
  <c r="HZ56" i="1"/>
  <c r="HZ57" i="1"/>
  <c r="HZ58" i="1"/>
  <c r="HP53" i="1"/>
  <c r="HP54" i="1"/>
  <c r="HP55" i="1"/>
  <c r="HP56" i="1"/>
  <c r="HP57" i="1"/>
  <c r="HP58" i="1"/>
  <c r="HK53" i="1"/>
  <c r="HK54" i="1"/>
  <c r="HK55" i="1"/>
  <c r="HK56" i="1"/>
  <c r="HK57" i="1"/>
  <c r="HK58" i="1"/>
  <c r="GD53" i="1"/>
  <c r="GD54" i="1"/>
  <c r="GD55" i="1"/>
  <c r="GD56" i="1"/>
  <c r="GD57" i="1"/>
  <c r="GD58" i="1"/>
  <c r="EY53" i="1"/>
  <c r="EY54" i="1"/>
  <c r="EY55" i="1"/>
  <c r="EY56" i="1"/>
  <c r="EY57" i="1"/>
  <c r="EY58" i="1"/>
  <c r="EQ53" i="1"/>
  <c r="EQ54" i="1"/>
  <c r="EQ55" i="1"/>
  <c r="EQ56" i="1"/>
  <c r="EQ57" i="1"/>
  <c r="EQ58" i="1"/>
  <c r="HX53" i="1"/>
  <c r="HX54" i="1"/>
  <c r="HX55" i="1"/>
  <c r="HX56" i="1"/>
  <c r="HX57" i="1"/>
  <c r="HX58" i="1"/>
  <c r="IC53" i="1"/>
  <c r="IC54" i="1"/>
  <c r="IC55" i="1"/>
  <c r="IC56" i="1"/>
  <c r="IC57" i="1"/>
  <c r="IC58" i="1"/>
  <c r="EO53" i="1"/>
  <c r="EO54" i="1"/>
  <c r="EO55" i="1"/>
  <c r="EO56" i="1"/>
  <c r="EO57" i="1"/>
  <c r="EO58" i="1"/>
  <c r="GI53" i="1"/>
  <c r="GI54" i="1"/>
  <c r="GI55" i="1"/>
  <c r="GI56" i="1"/>
  <c r="GI57" i="1"/>
  <c r="GI58" i="1"/>
  <c r="GC53" i="1"/>
  <c r="GC54" i="1"/>
  <c r="GC55" i="1"/>
  <c r="GC56" i="1"/>
  <c r="GC57" i="1"/>
  <c r="GC58" i="1"/>
  <c r="GJ46" i="1"/>
  <c r="HJ45" i="1"/>
  <c r="GV45" i="1"/>
  <c r="FO45" i="1"/>
  <c r="FS45" i="1"/>
  <c r="GJ45" i="1"/>
  <c r="FC45" i="1"/>
  <c r="GW45" i="1"/>
  <c r="FU53" i="1"/>
  <c r="FU54" i="1"/>
  <c r="FU55" i="1"/>
  <c r="FU56" i="1"/>
  <c r="FU57" i="1"/>
  <c r="FU58" i="1"/>
  <c r="EU53" i="1"/>
  <c r="EU54" i="1"/>
  <c r="EU55" i="1"/>
  <c r="EU56" i="1"/>
  <c r="EU57" i="1"/>
  <c r="EU58" i="1"/>
  <c r="HU53" i="1"/>
  <c r="HU54" i="1"/>
  <c r="HU55" i="1"/>
  <c r="HU56" i="1"/>
  <c r="HU57" i="1"/>
  <c r="HU58" i="1"/>
  <c r="GK53" i="1"/>
  <c r="GK54" i="1"/>
  <c r="GK55" i="1"/>
  <c r="GK56" i="1"/>
  <c r="GK57" i="1"/>
  <c r="GK58" i="1"/>
  <c r="HH53" i="1"/>
  <c r="HH54" i="1"/>
  <c r="HH55" i="1"/>
  <c r="HH56" i="1"/>
  <c r="HH57" i="1"/>
  <c r="HH58" i="1"/>
  <c r="HA53" i="1"/>
  <c r="HA54" i="1"/>
  <c r="HA55" i="1"/>
  <c r="HA56" i="1"/>
  <c r="HA57" i="1"/>
  <c r="HA58" i="1"/>
  <c r="FR53" i="1"/>
  <c r="FR54" i="1"/>
  <c r="FR55" i="1"/>
  <c r="FR56" i="1"/>
  <c r="FR57" i="1"/>
  <c r="FR58" i="1"/>
  <c r="ID53" i="1"/>
  <c r="ID54" i="1"/>
  <c r="ID55" i="1"/>
  <c r="ID56" i="1"/>
  <c r="ID57" i="1"/>
  <c r="ID58" i="1"/>
  <c r="HS53" i="1"/>
  <c r="HS54" i="1"/>
  <c r="HS55" i="1"/>
  <c r="HS56" i="1"/>
  <c r="HS57" i="1"/>
  <c r="HS58" i="1"/>
  <c r="HT53" i="1"/>
  <c r="HT54" i="1"/>
  <c r="HT55" i="1"/>
  <c r="HT56" i="1"/>
  <c r="HT57" i="1"/>
  <c r="HT58" i="1"/>
  <c r="GL53" i="1"/>
  <c r="GL54" i="1"/>
  <c r="GL55" i="1"/>
  <c r="GL56" i="1"/>
  <c r="GL57" i="1"/>
  <c r="GL58" i="1"/>
  <c r="HF53" i="1"/>
  <c r="HF54" i="1"/>
  <c r="HF55" i="1"/>
  <c r="HF56" i="1"/>
  <c r="HF57" i="1"/>
  <c r="HF58" i="1"/>
  <c r="HB53" i="1"/>
  <c r="HB54" i="1"/>
  <c r="HB55" i="1"/>
  <c r="HB56" i="1"/>
  <c r="HB57" i="1"/>
  <c r="HB58" i="1"/>
  <c r="EL53" i="1"/>
  <c r="EL54" i="1"/>
  <c r="EL55" i="1"/>
  <c r="EL56" i="1"/>
  <c r="EL57" i="1"/>
  <c r="EL58" i="1"/>
  <c r="HJ46" i="1"/>
  <c r="FT42" i="1"/>
  <c r="GV46" i="1"/>
  <c r="FO46" i="1"/>
  <c r="FS46" i="1"/>
  <c r="HN47" i="1"/>
  <c r="HJ44" i="1"/>
  <c r="GV44" i="1"/>
  <c r="FO44" i="1"/>
  <c r="FS44" i="1"/>
  <c r="GJ44" i="1"/>
  <c r="FC44" i="1"/>
  <c r="GW44" i="1"/>
  <c r="GR53" i="1"/>
  <c r="GR54" i="1"/>
  <c r="GR55" i="1"/>
  <c r="GR56" i="1"/>
  <c r="GR57" i="1"/>
  <c r="GR58" i="1"/>
  <c r="GT53" i="1"/>
  <c r="GT54" i="1"/>
  <c r="GT55" i="1"/>
  <c r="GT56" i="1"/>
  <c r="GT57" i="1"/>
  <c r="GT58" i="1"/>
  <c r="FF53" i="1"/>
  <c r="FF54" i="1"/>
  <c r="FF55" i="1"/>
  <c r="FF56" i="1"/>
  <c r="FF57" i="1"/>
  <c r="FF58" i="1"/>
  <c r="FG53" i="1"/>
  <c r="FG54" i="1"/>
  <c r="FG55" i="1"/>
  <c r="FG56" i="1"/>
  <c r="FG57" i="1"/>
  <c r="FG58" i="1"/>
  <c r="EX53" i="1"/>
  <c r="EX54" i="1"/>
  <c r="EX55" i="1"/>
  <c r="EX56" i="1"/>
  <c r="EX57" i="1"/>
  <c r="EX58" i="1"/>
  <c r="GX53" i="1"/>
  <c r="GX54" i="1"/>
  <c r="GX55" i="1"/>
  <c r="GX56" i="1"/>
  <c r="GX57" i="1"/>
  <c r="GX58" i="1"/>
  <c r="EG53" i="1"/>
  <c r="EG54" i="1"/>
  <c r="EG55" i="1"/>
  <c r="EG56" i="1"/>
  <c r="EG57" i="1"/>
  <c r="EG58" i="1"/>
  <c r="GP53" i="1"/>
  <c r="GP54" i="1"/>
  <c r="GP55" i="1"/>
  <c r="GP56" i="1"/>
  <c r="GP57" i="1"/>
  <c r="GP58" i="1"/>
  <c r="HL53" i="1"/>
  <c r="HL54" i="1"/>
  <c r="HL55" i="1"/>
  <c r="HL56" i="1"/>
  <c r="HL57" i="1"/>
  <c r="HL58" i="1"/>
  <c r="FD53" i="1"/>
  <c r="FD54" i="1"/>
  <c r="FD55" i="1"/>
  <c r="FD56" i="1"/>
  <c r="FD57" i="1"/>
  <c r="FD58" i="1"/>
  <c r="EZ53" i="1"/>
  <c r="EZ54" i="1"/>
  <c r="EZ55" i="1"/>
  <c r="EZ56" i="1"/>
  <c r="EZ57" i="1"/>
  <c r="EZ58" i="1"/>
  <c r="HN46" i="1"/>
  <c r="HJ43" i="1"/>
  <c r="FT47" i="1"/>
  <c r="GV43" i="1"/>
  <c r="FO43" i="1"/>
  <c r="FS43" i="1"/>
  <c r="GJ43" i="1"/>
  <c r="FC43" i="1"/>
  <c r="EW47" i="1"/>
  <c r="GW43" i="1"/>
  <c r="FA47" i="1"/>
  <c r="EM53" i="1"/>
  <c r="EM54" i="1"/>
  <c r="EM55" i="1"/>
  <c r="EM56" i="1"/>
  <c r="EM57" i="1"/>
  <c r="EM58" i="1"/>
  <c r="FV53" i="1"/>
  <c r="FV54" i="1"/>
  <c r="FV55" i="1"/>
  <c r="FV56" i="1"/>
  <c r="FV57" i="1"/>
  <c r="FV58" i="1"/>
  <c r="HW53" i="1"/>
  <c r="HW54" i="1"/>
  <c r="HW55" i="1"/>
  <c r="HW56" i="1"/>
  <c r="HW57" i="1"/>
  <c r="HW58" i="1"/>
  <c r="GO53" i="1"/>
  <c r="GO54" i="1"/>
  <c r="GO55" i="1"/>
  <c r="GO56" i="1"/>
  <c r="GO57" i="1"/>
  <c r="GO58" i="1"/>
  <c r="FI53" i="1"/>
  <c r="FI54" i="1"/>
  <c r="FI55" i="1"/>
  <c r="FI56" i="1"/>
  <c r="FI57" i="1"/>
  <c r="FI58" i="1"/>
  <c r="HI53" i="1"/>
  <c r="HI54" i="1"/>
  <c r="HI55" i="1"/>
  <c r="HI56" i="1"/>
  <c r="HI57" i="1"/>
  <c r="HI58" i="1"/>
  <c r="GZ53" i="1"/>
  <c r="GZ54" i="1"/>
  <c r="GZ55" i="1"/>
  <c r="GZ56" i="1"/>
  <c r="GZ57" i="1"/>
  <c r="GZ58" i="1"/>
  <c r="ET53" i="1"/>
  <c r="ET54" i="1"/>
  <c r="ET55" i="1"/>
  <c r="ET56" i="1"/>
  <c r="ET57" i="1"/>
  <c r="ET58" i="1"/>
  <c r="FW53" i="1"/>
  <c r="FW54" i="1"/>
  <c r="FW55" i="1"/>
  <c r="FW56" i="1"/>
  <c r="FW57" i="1"/>
  <c r="FW58" i="1"/>
  <c r="IB53" i="1"/>
  <c r="IB54" i="1"/>
  <c r="IB55" i="1"/>
  <c r="IB56" i="1"/>
  <c r="IB57" i="1"/>
  <c r="IB58" i="1"/>
  <c r="GY53" i="1"/>
  <c r="GY54" i="1"/>
  <c r="GY55" i="1"/>
  <c r="GY56" i="1"/>
  <c r="GY57" i="1"/>
  <c r="GY58" i="1"/>
  <c r="EJ53" i="1"/>
  <c r="EJ54" i="1"/>
  <c r="EJ55" i="1"/>
  <c r="EJ56" i="1"/>
  <c r="EJ57" i="1"/>
  <c r="EJ58" i="1"/>
  <c r="FJ53" i="1"/>
  <c r="FJ54" i="1"/>
  <c r="FJ55" i="1"/>
  <c r="FJ56" i="1"/>
  <c r="FJ57" i="1"/>
  <c r="FJ58" i="1"/>
  <c r="HE53" i="1"/>
  <c r="HE54" i="1"/>
  <c r="HE55" i="1"/>
  <c r="HE56" i="1"/>
  <c r="HE57" i="1"/>
  <c r="HE58" i="1"/>
  <c r="FZ53" i="1"/>
  <c r="FZ54" i="1"/>
  <c r="FZ55" i="1"/>
  <c r="FZ56" i="1"/>
  <c r="FZ57" i="1"/>
  <c r="FZ58" i="1"/>
  <c r="EV53" i="1"/>
  <c r="EV54" i="1"/>
  <c r="EV55" i="1"/>
  <c r="EV56" i="1"/>
  <c r="EV57" i="1"/>
  <c r="EV58" i="1"/>
  <c r="GW53" i="1"/>
  <c r="GW54" i="1"/>
  <c r="GW55" i="1"/>
  <c r="GW56" i="1"/>
  <c r="GW57" i="1"/>
  <c r="GW58" i="1"/>
  <c r="HN53" i="1"/>
  <c r="HN54" i="1"/>
  <c r="HN55" i="1"/>
  <c r="HN56" i="1"/>
  <c r="HN57" i="1"/>
  <c r="HN58" i="1"/>
  <c r="HJ53" i="1"/>
  <c r="HJ54" i="1"/>
  <c r="HJ55" i="1"/>
  <c r="HJ56" i="1"/>
  <c r="HJ57" i="1"/>
  <c r="HJ58" i="1"/>
  <c r="FA53" i="1"/>
  <c r="FA54" i="1"/>
  <c r="FA55" i="1"/>
  <c r="FA56" i="1"/>
  <c r="FA57" i="1"/>
  <c r="FA58" i="1"/>
  <c r="FT53" i="1"/>
  <c r="FT54" i="1"/>
  <c r="FT55" i="1"/>
  <c r="FT56" i="1"/>
  <c r="FT57" i="1"/>
  <c r="FT58" i="1"/>
  <c r="GV53" i="1"/>
  <c r="GV54" i="1"/>
  <c r="GV55" i="1"/>
  <c r="GV56" i="1"/>
  <c r="GV57" i="1"/>
  <c r="GV58" i="1"/>
  <c r="FO53" i="1"/>
  <c r="FO54" i="1"/>
  <c r="FO55" i="1"/>
  <c r="FO56" i="1"/>
  <c r="FO57" i="1"/>
  <c r="FO58" i="1"/>
  <c r="FS53" i="1"/>
  <c r="FS54" i="1"/>
  <c r="FS55" i="1"/>
  <c r="FS56" i="1"/>
  <c r="FS57" i="1"/>
  <c r="FS58" i="1"/>
  <c r="GJ53" i="1"/>
  <c r="GJ54" i="1"/>
  <c r="GJ55" i="1"/>
  <c r="GJ56" i="1"/>
  <c r="GJ57" i="1"/>
  <c r="GJ58" i="1"/>
  <c r="FC53" i="1"/>
  <c r="FC54" i="1"/>
  <c r="FC55" i="1"/>
  <c r="FC56" i="1"/>
  <c r="FC57" i="1"/>
  <c r="FC58" i="1"/>
  <c r="EW53" i="1"/>
  <c r="EW54" i="1"/>
  <c r="EW55" i="1"/>
  <c r="EW56" i="1"/>
  <c r="EW57" i="1"/>
  <c r="EW58" i="1"/>
  <c r="EJ48" i="1"/>
  <c r="EJ189" i="1"/>
  <c r="EJ190" i="1"/>
  <c r="EJ191" i="1"/>
  <c r="H36" i="1"/>
  <c r="BA35" i="1"/>
  <c r="AZ35" i="1"/>
  <c r="AY35" i="1"/>
  <c r="AX35" i="1"/>
  <c r="BC35" i="1"/>
  <c r="BB35" i="1"/>
  <c r="EK9" i="1"/>
  <c r="EK86" i="1" s="1"/>
  <c r="BB31" i="8"/>
  <c r="AQ31" i="8" s="1"/>
  <c r="BE31" i="8"/>
  <c r="AT31" i="8" s="1"/>
  <c r="BF31" i="8"/>
  <c r="AU31" i="8" s="1"/>
  <c r="AZ31" i="8"/>
  <c r="AO31" i="8" s="1"/>
  <c r="BA31" i="8"/>
  <c r="AP31" i="8" s="1"/>
  <c r="BC31" i="8"/>
  <c r="AR31" i="8" s="1"/>
  <c r="BD31" i="8"/>
  <c r="AS31" i="8" s="1"/>
  <c r="AX31" i="8"/>
  <c r="AM31" i="8" s="1"/>
  <c r="AW35" i="8"/>
  <c r="AY31" i="8"/>
  <c r="AN31" i="8" s="1"/>
  <c r="EX12" i="1"/>
  <c r="GF12" i="1" s="1"/>
  <c r="HN12" i="1" s="1"/>
  <c r="GC12" i="1"/>
  <c r="HK12" i="1" s="1"/>
  <c r="BF32" i="8"/>
  <c r="AU32" i="8" s="1"/>
  <c r="AW36" i="8"/>
  <c r="BE32" i="8"/>
  <c r="AT32" i="8" s="1"/>
  <c r="BD32" i="8"/>
  <c r="AS32" i="8" s="1"/>
  <c r="BC32" i="8"/>
  <c r="AR32" i="8" s="1"/>
  <c r="BB32" i="8"/>
  <c r="AQ32" i="8" s="1"/>
  <c r="BA32" i="8"/>
  <c r="AP32" i="8" s="1"/>
  <c r="AZ32" i="8"/>
  <c r="AO32" i="8" s="1"/>
  <c r="AY32" i="8"/>
  <c r="AN32" i="8" s="1"/>
  <c r="AX32" i="8"/>
  <c r="AM32" i="8" s="1"/>
  <c r="BF35" i="6"/>
  <c r="AU35" i="6" s="1"/>
  <c r="BD35" i="6"/>
  <c r="AS35" i="6" s="1"/>
  <c r="BC35" i="6"/>
  <c r="AR35" i="6" s="1"/>
  <c r="BB35" i="6"/>
  <c r="AQ35" i="6" s="1"/>
  <c r="BA35" i="6"/>
  <c r="AP35" i="6" s="1"/>
  <c r="AZ35" i="6"/>
  <c r="AO35" i="6" s="1"/>
  <c r="AY35" i="6"/>
  <c r="AN35" i="6" s="1"/>
  <c r="AX35" i="6"/>
  <c r="AM35" i="6" s="1"/>
  <c r="BE35" i="6"/>
  <c r="AT35" i="6" s="1"/>
  <c r="BF34" i="7"/>
  <c r="AU34" i="7" s="1"/>
  <c r="BE34" i="7"/>
  <c r="AT34" i="7" s="1"/>
  <c r="BD34" i="7"/>
  <c r="AS34" i="7" s="1"/>
  <c r="BC34" i="7"/>
  <c r="AR34" i="7" s="1"/>
  <c r="BB34" i="7"/>
  <c r="AQ34" i="7" s="1"/>
  <c r="BA34" i="7"/>
  <c r="AP34" i="7" s="1"/>
  <c r="AZ34" i="7"/>
  <c r="AO34" i="7" s="1"/>
  <c r="AY34" i="7"/>
  <c r="AN34" i="7" s="1"/>
  <c r="AX34" i="7"/>
  <c r="AM34" i="7" s="1"/>
  <c r="BF37" i="7"/>
  <c r="AU37" i="7" s="1"/>
  <c r="BE37" i="7"/>
  <c r="AT37" i="7" s="1"/>
  <c r="BD37" i="7"/>
  <c r="AS37" i="7" s="1"/>
  <c r="BC37" i="7"/>
  <c r="AR37" i="7" s="1"/>
  <c r="E37" i="7" s="1"/>
  <c r="W37" i="7" s="1"/>
  <c r="BB37" i="7"/>
  <c r="AQ37" i="7" s="1"/>
  <c r="D37" i="7" s="1"/>
  <c r="V37" i="7" s="1"/>
  <c r="BA37" i="7"/>
  <c r="AP37" i="7" s="1"/>
  <c r="C37" i="7" s="1"/>
  <c r="U37" i="7" s="1"/>
  <c r="AZ37" i="7"/>
  <c r="AO37" i="7" s="1"/>
  <c r="AY37" i="7"/>
  <c r="AN37" i="7" s="1"/>
  <c r="AX37" i="7"/>
  <c r="AM37" i="7" s="1"/>
  <c r="BF31" i="7"/>
  <c r="AU31" i="7" s="1"/>
  <c r="BD31" i="7"/>
  <c r="AS31" i="7" s="1"/>
  <c r="BC31" i="7"/>
  <c r="AR31" i="7" s="1"/>
  <c r="BB31" i="7"/>
  <c r="AQ31" i="7" s="1"/>
  <c r="BA31" i="7"/>
  <c r="AP31" i="7" s="1"/>
  <c r="AZ31" i="7"/>
  <c r="AO31" i="7" s="1"/>
  <c r="AY31" i="7"/>
  <c r="AN31" i="7" s="1"/>
  <c r="AX31" i="7"/>
  <c r="AM31" i="7" s="1"/>
  <c r="AW35" i="7"/>
  <c r="BE31" i="7"/>
  <c r="AT31" i="7" s="1"/>
  <c r="BF33" i="8"/>
  <c r="AU33" i="8" s="1"/>
  <c r="AW37" i="8"/>
  <c r="BE33" i="8"/>
  <c r="AT33" i="8" s="1"/>
  <c r="BD33" i="8"/>
  <c r="AS33" i="8" s="1"/>
  <c r="BC33" i="8"/>
  <c r="AR33" i="8" s="1"/>
  <c r="E33" i="8" s="1"/>
  <c r="W33" i="8" s="1"/>
  <c r="BB33" i="8"/>
  <c r="AQ33" i="8" s="1"/>
  <c r="D33" i="8" s="1"/>
  <c r="V33" i="8" s="1"/>
  <c r="BA33" i="8"/>
  <c r="AP33" i="8" s="1"/>
  <c r="C33" i="8" s="1"/>
  <c r="U33" i="8" s="1"/>
  <c r="AZ33" i="8"/>
  <c r="AO33" i="8" s="1"/>
  <c r="AY33" i="8"/>
  <c r="AN33" i="8" s="1"/>
  <c r="AX33" i="8"/>
  <c r="AM33" i="8" s="1"/>
  <c r="AW34" i="8"/>
  <c r="BF30" i="8"/>
  <c r="AU30" i="8" s="1"/>
  <c r="BE30" i="8"/>
  <c r="AT30" i="8" s="1"/>
  <c r="BD30" i="8"/>
  <c r="AS30" i="8" s="1"/>
  <c r="BC30" i="8"/>
  <c r="AR30" i="8" s="1"/>
  <c r="BB30" i="8"/>
  <c r="AQ30" i="8" s="1"/>
  <c r="BA30" i="8"/>
  <c r="AP30" i="8" s="1"/>
  <c r="AZ30" i="8"/>
  <c r="AO30" i="8" s="1"/>
  <c r="AY30" i="8"/>
  <c r="AN30" i="8" s="1"/>
  <c r="AX30" i="8"/>
  <c r="AM30" i="8" s="1"/>
  <c r="BF36" i="6"/>
  <c r="AU36" i="6" s="1"/>
  <c r="BE36" i="6"/>
  <c r="AT36" i="6" s="1"/>
  <c r="BD36" i="6"/>
  <c r="AS36" i="6" s="1"/>
  <c r="BC36" i="6"/>
  <c r="AR36" i="6" s="1"/>
  <c r="BB36" i="6"/>
  <c r="AQ36" i="6" s="1"/>
  <c r="BA36" i="6"/>
  <c r="AP36" i="6" s="1"/>
  <c r="AZ36" i="6"/>
  <c r="AO36" i="6" s="1"/>
  <c r="AY36" i="6"/>
  <c r="AN36" i="6" s="1"/>
  <c r="AX36" i="6"/>
  <c r="AM36" i="6" s="1"/>
  <c r="BF32" i="7"/>
  <c r="AU32" i="7" s="1"/>
  <c r="AW36" i="7"/>
  <c r="BE32" i="7"/>
  <c r="AT32" i="7" s="1"/>
  <c r="BD32" i="7"/>
  <c r="AS32" i="7" s="1"/>
  <c r="BC32" i="7"/>
  <c r="AR32" i="7" s="1"/>
  <c r="BB32" i="7"/>
  <c r="AQ32" i="7" s="1"/>
  <c r="BA32" i="7"/>
  <c r="AP32" i="7" s="1"/>
  <c r="AZ32" i="7"/>
  <c r="AO32" i="7" s="1"/>
  <c r="AY32" i="7"/>
  <c r="AN32" i="7" s="1"/>
  <c r="AX32" i="7"/>
  <c r="AM32" i="7" s="1"/>
  <c r="EK258" i="1" l="1"/>
  <c r="EK259" i="1"/>
  <c r="EK260" i="1"/>
  <c r="EK261" i="1"/>
  <c r="EK95" i="1"/>
  <c r="EK224" i="1"/>
  <c r="EK225" i="1"/>
  <c r="EK226" i="1"/>
  <c r="EK227" i="1"/>
  <c r="EK274" i="1"/>
  <c r="EK275" i="1"/>
  <c r="EK276" i="1"/>
  <c r="EK277" i="1"/>
  <c r="EK122" i="1"/>
  <c r="EK131" i="1"/>
  <c r="EK176" i="1"/>
  <c r="EK185" i="1"/>
  <c r="EK312" i="1"/>
  <c r="EK310" i="1"/>
  <c r="EK301" i="1"/>
  <c r="EK297" i="1"/>
  <c r="EK296" i="1"/>
  <c r="EK304" i="1"/>
  <c r="EK306" i="1"/>
  <c r="EK300" i="1"/>
  <c r="EK305" i="1"/>
  <c r="EK307" i="1"/>
  <c r="EK308" i="1"/>
  <c r="EK309" i="1"/>
  <c r="EK299" i="1"/>
  <c r="EK295" i="1"/>
  <c r="EK294" i="1"/>
  <c r="EK302" i="1"/>
  <c r="EK303" i="1"/>
  <c r="EK298" i="1"/>
  <c r="EK313" i="1"/>
  <c r="EK311" i="1"/>
  <c r="EK292" i="1"/>
  <c r="EK291" i="1"/>
  <c r="EK290" i="1"/>
  <c r="EK293" i="1"/>
  <c r="EK285" i="1"/>
  <c r="EK289" i="1"/>
  <c r="EK270" i="1"/>
  <c r="EK271" i="1"/>
  <c r="EK272" i="1"/>
  <c r="EK273" i="1"/>
  <c r="EK236" i="1"/>
  <c r="EK237" i="1"/>
  <c r="EK238" i="1"/>
  <c r="EK239" i="1"/>
  <c r="EK167" i="1"/>
  <c r="EK158" i="1"/>
  <c r="EK149" i="1"/>
  <c r="EK140" i="1"/>
  <c r="EK283" i="1"/>
  <c r="EK282" i="1"/>
  <c r="EK284" i="1"/>
  <c r="EK281" i="1"/>
  <c r="EK246" i="1"/>
  <c r="EK250" i="1"/>
  <c r="EK266" i="1"/>
  <c r="EK254" i="1"/>
  <c r="EK262" i="1"/>
  <c r="EK242" i="1"/>
  <c r="EK263" i="1"/>
  <c r="EK255" i="1"/>
  <c r="EK251" i="1"/>
  <c r="EK267" i="1"/>
  <c r="EK243" i="1"/>
  <c r="EK247" i="1"/>
  <c r="EK264" i="1"/>
  <c r="EK248" i="1"/>
  <c r="EK244" i="1"/>
  <c r="EK268" i="1"/>
  <c r="EK256" i="1"/>
  <c r="EK252" i="1"/>
  <c r="EK269" i="1"/>
  <c r="EK265" i="1"/>
  <c r="EK249" i="1"/>
  <c r="EK253" i="1"/>
  <c r="EK257" i="1"/>
  <c r="EK245" i="1"/>
  <c r="EK232" i="1"/>
  <c r="EK233" i="1"/>
  <c r="EK234" i="1"/>
  <c r="EK235" i="1"/>
  <c r="EK216" i="1"/>
  <c r="EK212" i="1"/>
  <c r="EK220" i="1"/>
  <c r="EK221" i="1"/>
  <c r="EK228" i="1"/>
  <c r="EK229" i="1"/>
  <c r="EK230" i="1"/>
  <c r="EK222" i="1"/>
  <c r="EK213" i="1"/>
  <c r="EK217" i="1"/>
  <c r="EK223" i="1"/>
  <c r="EK231" i="1"/>
  <c r="EK218" i="1"/>
  <c r="EK214" i="1"/>
  <c r="EK219" i="1"/>
  <c r="EK215" i="1"/>
  <c r="EK209" i="1"/>
  <c r="EK210" i="1"/>
  <c r="EK211" i="1"/>
  <c r="EK77" i="1"/>
  <c r="EK104" i="1"/>
  <c r="EK113" i="1"/>
  <c r="EK208" i="1"/>
  <c r="EK195" i="1"/>
  <c r="EK202" i="1"/>
  <c r="EK203" i="1"/>
  <c r="EK204" i="1"/>
  <c r="EK200" i="1"/>
  <c r="EK199" i="1"/>
  <c r="EK201" i="1"/>
  <c r="EK59" i="1"/>
  <c r="EK68" i="1"/>
  <c r="EK48" i="1"/>
  <c r="EK189" i="1"/>
  <c r="EK190" i="1"/>
  <c r="EK191" i="1"/>
  <c r="BC36" i="1"/>
  <c r="BB36" i="1"/>
  <c r="BA36" i="1"/>
  <c r="AZ36" i="1"/>
  <c r="AY36" i="1"/>
  <c r="AX36" i="1"/>
  <c r="EL9" i="1"/>
  <c r="EL86" i="1" s="1"/>
  <c r="BD35" i="8"/>
  <c r="AS35" i="8" s="1"/>
  <c r="BC35" i="8"/>
  <c r="AR35" i="8" s="1"/>
  <c r="BB35" i="8"/>
  <c r="AQ35" i="8" s="1"/>
  <c r="BA35" i="8"/>
  <c r="AP35" i="8" s="1"/>
  <c r="AZ35" i="8"/>
  <c r="AO35" i="8" s="1"/>
  <c r="AY35" i="8"/>
  <c r="AN35" i="8" s="1"/>
  <c r="AX35" i="8"/>
  <c r="AM35" i="8" s="1"/>
  <c r="BE35" i="8"/>
  <c r="AT35" i="8" s="1"/>
  <c r="BF35" i="8"/>
  <c r="AU35" i="8" s="1"/>
  <c r="BE36" i="8"/>
  <c r="AT36" i="8" s="1"/>
  <c r="BD36" i="8"/>
  <c r="AS36" i="8" s="1"/>
  <c r="BC36" i="8"/>
  <c r="AR36" i="8" s="1"/>
  <c r="BB36" i="8"/>
  <c r="AQ36" i="8" s="1"/>
  <c r="BA36" i="8"/>
  <c r="AP36" i="8" s="1"/>
  <c r="AX36" i="8"/>
  <c r="AM36" i="8" s="1"/>
  <c r="AY36" i="8"/>
  <c r="AN36" i="8" s="1"/>
  <c r="AZ36" i="8"/>
  <c r="AO36" i="8" s="1"/>
  <c r="BF36" i="8"/>
  <c r="AU36" i="8" s="1"/>
  <c r="BF37" i="8"/>
  <c r="AU37" i="8" s="1"/>
  <c r="BA37" i="8"/>
  <c r="AP37" i="8" s="1"/>
  <c r="C37" i="8" s="1"/>
  <c r="U37" i="8" s="1"/>
  <c r="BE37" i="8"/>
  <c r="AT37" i="8" s="1"/>
  <c r="BD37" i="8"/>
  <c r="AS37" i="8" s="1"/>
  <c r="BC37" i="8"/>
  <c r="AR37" i="8" s="1"/>
  <c r="E37" i="8" s="1"/>
  <c r="W37" i="8" s="1"/>
  <c r="BB37" i="8"/>
  <c r="AQ37" i="8" s="1"/>
  <c r="D37" i="8" s="1"/>
  <c r="V37" i="8" s="1"/>
  <c r="AZ37" i="8"/>
  <c r="AO37" i="8" s="1"/>
  <c r="AY37" i="8"/>
  <c r="AN37" i="8" s="1"/>
  <c r="AX37" i="8"/>
  <c r="AM37" i="8" s="1"/>
  <c r="BB35" i="7"/>
  <c r="AQ35" i="7" s="1"/>
  <c r="BA35" i="7"/>
  <c r="AP35" i="7" s="1"/>
  <c r="AZ35" i="7"/>
  <c r="AO35" i="7" s="1"/>
  <c r="AY35" i="7"/>
  <c r="AN35" i="7" s="1"/>
  <c r="AX35" i="7"/>
  <c r="AM35" i="7" s="1"/>
  <c r="BF35" i="7"/>
  <c r="AU35" i="7" s="1"/>
  <c r="BE35" i="7"/>
  <c r="AT35" i="7" s="1"/>
  <c r="BD35" i="7"/>
  <c r="AS35" i="7" s="1"/>
  <c r="BC35" i="7"/>
  <c r="AR35" i="7" s="1"/>
  <c r="BF34" i="8"/>
  <c r="AU34" i="8" s="1"/>
  <c r="BE34" i="8"/>
  <c r="AT34" i="8" s="1"/>
  <c r="BD34" i="8"/>
  <c r="AS34" i="8" s="1"/>
  <c r="BC34" i="8"/>
  <c r="AR34" i="8" s="1"/>
  <c r="BB34" i="8"/>
  <c r="AQ34" i="8" s="1"/>
  <c r="BA34" i="8"/>
  <c r="AP34" i="8" s="1"/>
  <c r="AZ34" i="8"/>
  <c r="AO34" i="8" s="1"/>
  <c r="AY34" i="8"/>
  <c r="AN34" i="8" s="1"/>
  <c r="AX34" i="8"/>
  <c r="AM34" i="8" s="1"/>
  <c r="BF36" i="7"/>
  <c r="AU36" i="7" s="1"/>
  <c r="BE36" i="7"/>
  <c r="AT36" i="7" s="1"/>
  <c r="BC36" i="7"/>
  <c r="AR36" i="7" s="1"/>
  <c r="BD36" i="7"/>
  <c r="AS36" i="7" s="1"/>
  <c r="BB36" i="7"/>
  <c r="AQ36" i="7" s="1"/>
  <c r="BA36" i="7"/>
  <c r="AP36" i="7" s="1"/>
  <c r="AZ36" i="7"/>
  <c r="AO36" i="7" s="1"/>
  <c r="AY36" i="7"/>
  <c r="AN36" i="7" s="1"/>
  <c r="AX36" i="7"/>
  <c r="AM36" i="7" s="1"/>
  <c r="EL258" i="1" l="1"/>
  <c r="EL259" i="1"/>
  <c r="EL260" i="1"/>
  <c r="EL261" i="1"/>
  <c r="EL95" i="1"/>
  <c r="EL224" i="1"/>
  <c r="EL225" i="1"/>
  <c r="EL226" i="1"/>
  <c r="EL227" i="1"/>
  <c r="EL274" i="1"/>
  <c r="EL275" i="1"/>
  <c r="EL276" i="1"/>
  <c r="EL277" i="1"/>
  <c r="EL122" i="1"/>
  <c r="EL131" i="1"/>
  <c r="EL176" i="1"/>
  <c r="EL185" i="1"/>
  <c r="EL310" i="1"/>
  <c r="EL306" i="1"/>
  <c r="EL304" i="1"/>
  <c r="EL308" i="1"/>
  <c r="EL301" i="1"/>
  <c r="EL296" i="1"/>
  <c r="EL297" i="1"/>
  <c r="EL295" i="1"/>
  <c r="EL294" i="1"/>
  <c r="EL300" i="1"/>
  <c r="EL302" i="1"/>
  <c r="EL299" i="1"/>
  <c r="EL305" i="1"/>
  <c r="EL303" i="1"/>
  <c r="EL307" i="1"/>
  <c r="EL298" i="1"/>
  <c r="EL309" i="1"/>
  <c r="EL311" i="1"/>
  <c r="EL312" i="1"/>
  <c r="EL313" i="1"/>
  <c r="EL291" i="1"/>
  <c r="EL293" i="1"/>
  <c r="EL290" i="1"/>
  <c r="EL292" i="1"/>
  <c r="EL285" i="1"/>
  <c r="EL289" i="1"/>
  <c r="EL270" i="1"/>
  <c r="EL271" i="1"/>
  <c r="EL272" i="1"/>
  <c r="EL273" i="1"/>
  <c r="EL236" i="1"/>
  <c r="EL237" i="1"/>
  <c r="EL238" i="1"/>
  <c r="EL239" i="1"/>
  <c r="EL167" i="1"/>
  <c r="EL140" i="1"/>
  <c r="EL149" i="1"/>
  <c r="EL158" i="1"/>
  <c r="EL282" i="1"/>
  <c r="EL283" i="1"/>
  <c r="EL284" i="1"/>
  <c r="EL281" i="1"/>
  <c r="EL262" i="1"/>
  <c r="EL250" i="1"/>
  <c r="EL254" i="1"/>
  <c r="EL266" i="1"/>
  <c r="EL242" i="1"/>
  <c r="EL246" i="1"/>
  <c r="EL247" i="1"/>
  <c r="EL263" i="1"/>
  <c r="EL255" i="1"/>
  <c r="EL267" i="1"/>
  <c r="EL251" i="1"/>
  <c r="EL243" i="1"/>
  <c r="EL264" i="1"/>
  <c r="EL244" i="1"/>
  <c r="EL252" i="1"/>
  <c r="EL268" i="1"/>
  <c r="EL248" i="1"/>
  <c r="EL256" i="1"/>
  <c r="EL249" i="1"/>
  <c r="EL253" i="1"/>
  <c r="EL269" i="1"/>
  <c r="EL257" i="1"/>
  <c r="EL265" i="1"/>
  <c r="EL245" i="1"/>
  <c r="EL232" i="1"/>
  <c r="EL233" i="1"/>
  <c r="EL234" i="1"/>
  <c r="EL235" i="1"/>
  <c r="EL228" i="1"/>
  <c r="EL221" i="1"/>
  <c r="EL229" i="1"/>
  <c r="EL216" i="1"/>
  <c r="EL220" i="1"/>
  <c r="EL212" i="1"/>
  <c r="EL217" i="1"/>
  <c r="EL222" i="1"/>
  <c r="EL230" i="1"/>
  <c r="EL213" i="1"/>
  <c r="EL214" i="1"/>
  <c r="EL218" i="1"/>
  <c r="EL231" i="1"/>
  <c r="EL223" i="1"/>
  <c r="EL219" i="1"/>
  <c r="EL215" i="1"/>
  <c r="EL209" i="1"/>
  <c r="EL210" i="1"/>
  <c r="EL211" i="1"/>
  <c r="EL77" i="1"/>
  <c r="EL104" i="1"/>
  <c r="EL113" i="1"/>
  <c r="EL208" i="1"/>
  <c r="EL195" i="1"/>
  <c r="EL202" i="1"/>
  <c r="EL203" i="1"/>
  <c r="EL204" i="1"/>
  <c r="EL199" i="1"/>
  <c r="EL200" i="1"/>
  <c r="EL201" i="1"/>
  <c r="EL59" i="1"/>
  <c r="EL68" i="1"/>
  <c r="EL48" i="1"/>
  <c r="EL189" i="1"/>
  <c r="EL190" i="1"/>
  <c r="EL191" i="1"/>
  <c r="EM9" i="1"/>
  <c r="EM86" i="1" s="1"/>
  <c r="EM259" i="1" l="1"/>
  <c r="EM258" i="1"/>
  <c r="EM260" i="1"/>
  <c r="EM261" i="1"/>
  <c r="EM95" i="1"/>
  <c r="EM224" i="1"/>
  <c r="EM225" i="1"/>
  <c r="EM226" i="1"/>
  <c r="EM227" i="1"/>
  <c r="EM274" i="1"/>
  <c r="EM275" i="1"/>
  <c r="EM276" i="1"/>
  <c r="EM277" i="1"/>
  <c r="EM122" i="1"/>
  <c r="EM131" i="1"/>
  <c r="EM176" i="1"/>
  <c r="EM185" i="1"/>
  <c r="EM312" i="1"/>
  <c r="EM313" i="1"/>
  <c r="EM310" i="1"/>
  <c r="EM306" i="1"/>
  <c r="EM300" i="1"/>
  <c r="EM294" i="1"/>
  <c r="EM303" i="1"/>
  <c r="EM297" i="1"/>
  <c r="EM296" i="1"/>
  <c r="EM299" i="1"/>
  <c r="EM301" i="1"/>
  <c r="EM302" i="1"/>
  <c r="EM305" i="1"/>
  <c r="EM304" i="1"/>
  <c r="EM295" i="1"/>
  <c r="EM298" i="1"/>
  <c r="EM307" i="1"/>
  <c r="EM309" i="1"/>
  <c r="EM308" i="1"/>
  <c r="EM311" i="1"/>
  <c r="EM290" i="1"/>
  <c r="EM293" i="1"/>
  <c r="EM291" i="1"/>
  <c r="EM292" i="1"/>
  <c r="EM285" i="1"/>
  <c r="EM289" i="1"/>
  <c r="EM270" i="1"/>
  <c r="EM271" i="1"/>
  <c r="EM272" i="1"/>
  <c r="EM273" i="1"/>
  <c r="EM236" i="1"/>
  <c r="EM237" i="1"/>
  <c r="EM238" i="1"/>
  <c r="EM239" i="1"/>
  <c r="EM167" i="1"/>
  <c r="EM149" i="1"/>
  <c r="EM140" i="1"/>
  <c r="EM158" i="1"/>
  <c r="EM283" i="1"/>
  <c r="EM282" i="1"/>
  <c r="EM281" i="1"/>
  <c r="EM284" i="1"/>
  <c r="EM266" i="1"/>
  <c r="EM250" i="1"/>
  <c r="EM242" i="1"/>
  <c r="EM262" i="1"/>
  <c r="EM246" i="1"/>
  <c r="EM254" i="1"/>
  <c r="EM255" i="1"/>
  <c r="EM251" i="1"/>
  <c r="EM243" i="1"/>
  <c r="EM247" i="1"/>
  <c r="EM263" i="1"/>
  <c r="EM267" i="1"/>
  <c r="EM268" i="1"/>
  <c r="EM256" i="1"/>
  <c r="EM264" i="1"/>
  <c r="EM252" i="1"/>
  <c r="EM248" i="1"/>
  <c r="EM244" i="1"/>
  <c r="EM269" i="1"/>
  <c r="EM245" i="1"/>
  <c r="EM249" i="1"/>
  <c r="EM253" i="1"/>
  <c r="EM265" i="1"/>
  <c r="EM257" i="1"/>
  <c r="EM232" i="1"/>
  <c r="EM233" i="1"/>
  <c r="EM234" i="1"/>
  <c r="EM235" i="1"/>
  <c r="EM220" i="1"/>
  <c r="EM216" i="1"/>
  <c r="EM229" i="1"/>
  <c r="EM221" i="1"/>
  <c r="EM212" i="1"/>
  <c r="EM228" i="1"/>
  <c r="EM222" i="1"/>
  <c r="EM213" i="1"/>
  <c r="EM217" i="1"/>
  <c r="EM230" i="1"/>
  <c r="EM214" i="1"/>
  <c r="EM218" i="1"/>
  <c r="EM223" i="1"/>
  <c r="EM231" i="1"/>
  <c r="EM219" i="1"/>
  <c r="EM215" i="1"/>
  <c r="EM209" i="1"/>
  <c r="EM210" i="1"/>
  <c r="EM211" i="1"/>
  <c r="EM77" i="1"/>
  <c r="EM104" i="1"/>
  <c r="EM113" i="1"/>
  <c r="EM208" i="1"/>
  <c r="EM195" i="1"/>
  <c r="EM202" i="1"/>
  <c r="EM203" i="1"/>
  <c r="EM204" i="1"/>
  <c r="EM199" i="1"/>
  <c r="EM200" i="1"/>
  <c r="EM201" i="1"/>
  <c r="EM59" i="1"/>
  <c r="EM68" i="1"/>
  <c r="EM48" i="1"/>
  <c r="EM189" i="1"/>
  <c r="EM190" i="1"/>
  <c r="EM191" i="1"/>
  <c r="EN9" i="1"/>
  <c r="EN86" i="1" s="1"/>
  <c r="EN259" i="1" l="1"/>
  <c r="EN258" i="1"/>
  <c r="EN260" i="1"/>
  <c r="EN261" i="1"/>
  <c r="EN95" i="1"/>
  <c r="EN224" i="1"/>
  <c r="EN225" i="1"/>
  <c r="EN226" i="1"/>
  <c r="EN227" i="1"/>
  <c r="EN274" i="1"/>
  <c r="EN275" i="1"/>
  <c r="EN276" i="1"/>
  <c r="EN277" i="1"/>
  <c r="EN122" i="1"/>
  <c r="EN131" i="1"/>
  <c r="EN176" i="1"/>
  <c r="EN185" i="1"/>
  <c r="EN302" i="1"/>
  <c r="EN298" i="1"/>
  <c r="EN294" i="1"/>
  <c r="EN306" i="1"/>
  <c r="EN299" i="1"/>
  <c r="EN305" i="1"/>
  <c r="EN307" i="1"/>
  <c r="EN295" i="1"/>
  <c r="EN304" i="1"/>
  <c r="EN296" i="1"/>
  <c r="EN300" i="1"/>
  <c r="EN301" i="1"/>
  <c r="EN303" i="1"/>
  <c r="EN297" i="1"/>
  <c r="EN313" i="1"/>
  <c r="EN311" i="1"/>
  <c r="EN310" i="1"/>
  <c r="EN312" i="1"/>
  <c r="EN309" i="1"/>
  <c r="EN308" i="1"/>
  <c r="EN292" i="1"/>
  <c r="EN290" i="1"/>
  <c r="EN293" i="1"/>
  <c r="EN291" i="1"/>
  <c r="EN285" i="1"/>
  <c r="EN289" i="1"/>
  <c r="EN270" i="1"/>
  <c r="EN271" i="1"/>
  <c r="EN272" i="1"/>
  <c r="EN273" i="1"/>
  <c r="EN236" i="1"/>
  <c r="EN237" i="1"/>
  <c r="EN238" i="1"/>
  <c r="EN239" i="1"/>
  <c r="EN167" i="1"/>
  <c r="EN149" i="1"/>
  <c r="EN158" i="1"/>
  <c r="EN140" i="1"/>
  <c r="EN282" i="1"/>
  <c r="EN283" i="1"/>
  <c r="EN281" i="1"/>
  <c r="EN284" i="1"/>
  <c r="EN254" i="1"/>
  <c r="EN246" i="1"/>
  <c r="EN262" i="1"/>
  <c r="EN250" i="1"/>
  <c r="EN242" i="1"/>
  <c r="EN266" i="1"/>
  <c r="EN247" i="1"/>
  <c r="EN251" i="1"/>
  <c r="EN263" i="1"/>
  <c r="EN255" i="1"/>
  <c r="EN267" i="1"/>
  <c r="EN243" i="1"/>
  <c r="EN248" i="1"/>
  <c r="EN264" i="1"/>
  <c r="EN244" i="1"/>
  <c r="EN256" i="1"/>
  <c r="EN252" i="1"/>
  <c r="EN268" i="1"/>
  <c r="EN253" i="1"/>
  <c r="EN245" i="1"/>
  <c r="EN265" i="1"/>
  <c r="EN269" i="1"/>
  <c r="EN249" i="1"/>
  <c r="EN257" i="1"/>
  <c r="EN232" i="1"/>
  <c r="EN233" i="1"/>
  <c r="EN234" i="1"/>
  <c r="EN235" i="1"/>
  <c r="EN220" i="1"/>
  <c r="EN212" i="1"/>
  <c r="EN229" i="1"/>
  <c r="EN228" i="1"/>
  <c r="EN221" i="1"/>
  <c r="EN216" i="1"/>
  <c r="EN217" i="1"/>
  <c r="EN213" i="1"/>
  <c r="EN230" i="1"/>
  <c r="EN222" i="1"/>
  <c r="EN231" i="1"/>
  <c r="EN218" i="1"/>
  <c r="EN223" i="1"/>
  <c r="EN214" i="1"/>
  <c r="EN215" i="1"/>
  <c r="EN219" i="1"/>
  <c r="EN209" i="1"/>
  <c r="EN210" i="1"/>
  <c r="EN211" i="1"/>
  <c r="EN77" i="1"/>
  <c r="EN104" i="1"/>
  <c r="EN113" i="1"/>
  <c r="EN208" i="1"/>
  <c r="EN195" i="1"/>
  <c r="EN202" i="1"/>
  <c r="EN203" i="1"/>
  <c r="EN204" i="1"/>
  <c r="EN200" i="1"/>
  <c r="EN199" i="1"/>
  <c r="EN201" i="1"/>
  <c r="EN59" i="1"/>
  <c r="EN68" i="1"/>
  <c r="EN48" i="1"/>
  <c r="EN189" i="1"/>
  <c r="EN190" i="1"/>
  <c r="EN191" i="1"/>
  <c r="H37" i="1"/>
  <c r="EO9" i="1"/>
  <c r="EO86" i="1" s="1"/>
  <c r="EO258" i="1" l="1"/>
  <c r="EO259" i="1"/>
  <c r="EO260" i="1"/>
  <c r="EO261" i="1"/>
  <c r="EO95" i="1"/>
  <c r="EO224" i="1"/>
  <c r="EO225" i="1"/>
  <c r="EO226" i="1"/>
  <c r="EO227" i="1"/>
  <c r="EO274" i="1"/>
  <c r="EO275" i="1"/>
  <c r="EO276" i="1"/>
  <c r="EO277" i="1"/>
  <c r="EO122" i="1"/>
  <c r="EO131" i="1"/>
  <c r="EO176" i="1"/>
  <c r="EO185" i="1"/>
  <c r="EO311" i="1"/>
  <c r="EO309" i="1"/>
  <c r="EO300" i="1"/>
  <c r="EO297" i="1"/>
  <c r="EO296" i="1"/>
  <c r="EO304" i="1"/>
  <c r="EO307" i="1"/>
  <c r="EO308" i="1"/>
  <c r="EO295" i="1"/>
  <c r="EO298" i="1"/>
  <c r="EO302" i="1"/>
  <c r="EO306" i="1"/>
  <c r="EO294" i="1"/>
  <c r="EO303" i="1"/>
  <c r="EO301" i="1"/>
  <c r="EO305" i="1"/>
  <c r="EO299" i="1"/>
  <c r="EO312" i="1"/>
  <c r="EO313" i="1"/>
  <c r="EO310" i="1"/>
  <c r="EO293" i="1"/>
  <c r="EO290" i="1"/>
  <c r="EO292" i="1"/>
  <c r="EO291" i="1"/>
  <c r="EO285" i="1"/>
  <c r="EO289" i="1"/>
  <c r="EO270" i="1"/>
  <c r="EO271" i="1"/>
  <c r="EO272" i="1"/>
  <c r="EO273" i="1"/>
  <c r="EO236" i="1"/>
  <c r="EO237" i="1"/>
  <c r="EO238" i="1"/>
  <c r="EO239" i="1"/>
  <c r="EO167" i="1"/>
  <c r="EO158" i="1"/>
  <c r="EO140" i="1"/>
  <c r="EO149" i="1"/>
  <c r="EO283" i="1"/>
  <c r="EO282" i="1"/>
  <c r="EO284" i="1"/>
  <c r="EO281" i="1"/>
  <c r="EO246" i="1"/>
  <c r="EO254" i="1"/>
  <c r="EO266" i="1"/>
  <c r="EO262" i="1"/>
  <c r="EO242" i="1"/>
  <c r="EO250" i="1"/>
  <c r="EO251" i="1"/>
  <c r="EO243" i="1"/>
  <c r="EO263" i="1"/>
  <c r="EO247" i="1"/>
  <c r="EO255" i="1"/>
  <c r="EO267" i="1"/>
  <c r="EO264" i="1"/>
  <c r="EO252" i="1"/>
  <c r="EO268" i="1"/>
  <c r="EO244" i="1"/>
  <c r="EO256" i="1"/>
  <c r="EO248" i="1"/>
  <c r="EO257" i="1"/>
  <c r="EO265" i="1"/>
  <c r="EO253" i="1"/>
  <c r="EO245" i="1"/>
  <c r="EO269" i="1"/>
  <c r="EO249" i="1"/>
  <c r="EO232" i="1"/>
  <c r="EO233" i="1"/>
  <c r="EO234" i="1"/>
  <c r="EO235" i="1"/>
  <c r="EO220" i="1"/>
  <c r="EO216" i="1"/>
  <c r="EO229" i="1"/>
  <c r="EO221" i="1"/>
  <c r="EO228" i="1"/>
  <c r="EO212" i="1"/>
  <c r="EO213" i="1"/>
  <c r="EO222" i="1"/>
  <c r="EO230" i="1"/>
  <c r="EO217" i="1"/>
  <c r="EO223" i="1"/>
  <c r="EO214" i="1"/>
  <c r="EO231" i="1"/>
  <c r="EO218" i="1"/>
  <c r="EO219" i="1"/>
  <c r="EO215" i="1"/>
  <c r="EO209" i="1"/>
  <c r="EO210" i="1"/>
  <c r="EO211" i="1"/>
  <c r="EO77" i="1"/>
  <c r="EO104" i="1"/>
  <c r="EO113" i="1"/>
  <c r="EO208" i="1"/>
  <c r="EO195" i="1"/>
  <c r="EO202" i="1"/>
  <c r="EO203" i="1"/>
  <c r="EO204" i="1"/>
  <c r="EO200" i="1"/>
  <c r="EO199" i="1"/>
  <c r="EO201" i="1"/>
  <c r="EO59" i="1"/>
  <c r="EO68" i="1"/>
  <c r="EO48" i="1"/>
  <c r="EO189" i="1"/>
  <c r="EO190" i="1"/>
  <c r="EO191" i="1"/>
  <c r="BC37" i="1"/>
  <c r="BB37" i="1"/>
  <c r="BA37" i="1"/>
  <c r="AZ37" i="1"/>
  <c r="AY37" i="1"/>
  <c r="AX37" i="1"/>
  <c r="EP9" i="1"/>
  <c r="EP86" i="1" s="1"/>
  <c r="EP259" i="1" l="1"/>
  <c r="EP258" i="1"/>
  <c r="EP260" i="1"/>
  <c r="EP261" i="1"/>
  <c r="EP95" i="1"/>
  <c r="EP224" i="1"/>
  <c r="EP225" i="1"/>
  <c r="EP226" i="1"/>
  <c r="EP227" i="1"/>
  <c r="EP274" i="1"/>
  <c r="EP275" i="1"/>
  <c r="EP276" i="1"/>
  <c r="EP277" i="1"/>
  <c r="EP122" i="1"/>
  <c r="EP131" i="1"/>
  <c r="EP176" i="1"/>
  <c r="EP185" i="1"/>
  <c r="EP307" i="1"/>
  <c r="EP304" i="1"/>
  <c r="EP305" i="1"/>
  <c r="EP297" i="1"/>
  <c r="EP296" i="1"/>
  <c r="EP294" i="1"/>
  <c r="EP295" i="1"/>
  <c r="EP299" i="1"/>
  <c r="EP306" i="1"/>
  <c r="EP300" i="1"/>
  <c r="EP298" i="1"/>
  <c r="EP302" i="1"/>
  <c r="EP301" i="1"/>
  <c r="EP303" i="1"/>
  <c r="EP310" i="1"/>
  <c r="EP309" i="1"/>
  <c r="EP311" i="1"/>
  <c r="EP312" i="1"/>
  <c r="EP313" i="1"/>
  <c r="EP308" i="1"/>
  <c r="EP291" i="1"/>
  <c r="EP290" i="1"/>
  <c r="EP293" i="1"/>
  <c r="EP292" i="1"/>
  <c r="EP285" i="1"/>
  <c r="EP289" i="1"/>
  <c r="EP270" i="1"/>
  <c r="EP271" i="1"/>
  <c r="EP272" i="1"/>
  <c r="EP273" i="1"/>
  <c r="EP236" i="1"/>
  <c r="EP237" i="1"/>
  <c r="EP238" i="1"/>
  <c r="EP239" i="1"/>
  <c r="EP167" i="1"/>
  <c r="EP149" i="1"/>
  <c r="EP140" i="1"/>
  <c r="EP158" i="1"/>
  <c r="EP283" i="1"/>
  <c r="EP282" i="1"/>
  <c r="EP281" i="1"/>
  <c r="EP284" i="1"/>
  <c r="EP262" i="1"/>
  <c r="EP246" i="1"/>
  <c r="EP250" i="1"/>
  <c r="EP254" i="1"/>
  <c r="EP266" i="1"/>
  <c r="EP242" i="1"/>
  <c r="EP255" i="1"/>
  <c r="EP251" i="1"/>
  <c r="EP243" i="1"/>
  <c r="EP247" i="1"/>
  <c r="EP267" i="1"/>
  <c r="EP263" i="1"/>
  <c r="EP248" i="1"/>
  <c r="EP244" i="1"/>
  <c r="EP268" i="1"/>
  <c r="EP256" i="1"/>
  <c r="EP264" i="1"/>
  <c r="EP252" i="1"/>
  <c r="EP249" i="1"/>
  <c r="EP265" i="1"/>
  <c r="EP269" i="1"/>
  <c r="EP257" i="1"/>
  <c r="EP253" i="1"/>
  <c r="EP245" i="1"/>
  <c r="EP232" i="1"/>
  <c r="EP233" i="1"/>
  <c r="EP234" i="1"/>
  <c r="EP235" i="1"/>
  <c r="EP220" i="1"/>
  <c r="EP216" i="1"/>
  <c r="EP212" i="1"/>
  <c r="EP221" i="1"/>
  <c r="EP229" i="1"/>
  <c r="EP228" i="1"/>
  <c r="EP213" i="1"/>
  <c r="EP222" i="1"/>
  <c r="EP217" i="1"/>
  <c r="EP230" i="1"/>
  <c r="EP218" i="1"/>
  <c r="EP214" i="1"/>
  <c r="EP223" i="1"/>
  <c r="EP231" i="1"/>
  <c r="EP215" i="1"/>
  <c r="EP219" i="1"/>
  <c r="EP209" i="1"/>
  <c r="EP210" i="1"/>
  <c r="EP211" i="1"/>
  <c r="EP77" i="1"/>
  <c r="EP104" i="1"/>
  <c r="EP113" i="1"/>
  <c r="EP208" i="1"/>
  <c r="EP195" i="1"/>
  <c r="EP202" i="1"/>
  <c r="EP203" i="1"/>
  <c r="EP204" i="1"/>
  <c r="EP199" i="1"/>
  <c r="EP200" i="1"/>
  <c r="EP201" i="1"/>
  <c r="EP59" i="1"/>
  <c r="EP68" i="1"/>
  <c r="EP48" i="1"/>
  <c r="EP189" i="1"/>
  <c r="EP190" i="1"/>
  <c r="EP191" i="1"/>
  <c r="EQ9" i="1"/>
  <c r="EQ86" i="1" s="1"/>
  <c r="EQ258" i="1" l="1"/>
  <c r="EQ259" i="1"/>
  <c r="EQ260" i="1"/>
  <c r="EQ261" i="1"/>
  <c r="EQ95" i="1"/>
  <c r="EQ224" i="1"/>
  <c r="EQ225" i="1"/>
  <c r="EQ226" i="1"/>
  <c r="EQ227" i="1"/>
  <c r="EQ274" i="1"/>
  <c r="EQ275" i="1"/>
  <c r="EQ276" i="1"/>
  <c r="EQ277" i="1"/>
  <c r="EQ122" i="1"/>
  <c r="EQ131" i="1"/>
  <c r="EQ176" i="1"/>
  <c r="EQ185" i="1"/>
  <c r="EQ310" i="1"/>
  <c r="EQ311" i="1"/>
  <c r="EQ303" i="1"/>
  <c r="EQ301" i="1"/>
  <c r="EQ299" i="1"/>
  <c r="EQ294" i="1"/>
  <c r="EQ297" i="1"/>
  <c r="EQ302" i="1"/>
  <c r="EQ306" i="1"/>
  <c r="EQ307" i="1"/>
  <c r="EQ309" i="1"/>
  <c r="EQ298" i="1"/>
  <c r="EQ304" i="1"/>
  <c r="EQ305" i="1"/>
  <c r="EQ308" i="1"/>
  <c r="EQ296" i="1"/>
  <c r="EQ300" i="1"/>
  <c r="EQ295" i="1"/>
  <c r="EQ312" i="1"/>
  <c r="EQ313" i="1"/>
  <c r="EQ293" i="1"/>
  <c r="EQ291" i="1"/>
  <c r="EQ290" i="1"/>
  <c r="EQ292" i="1"/>
  <c r="EQ285" i="1"/>
  <c r="EQ289" i="1"/>
  <c r="EQ270" i="1"/>
  <c r="EQ271" i="1"/>
  <c r="EQ272" i="1"/>
  <c r="EQ273" i="1"/>
  <c r="EQ236" i="1"/>
  <c r="EQ237" i="1"/>
  <c r="EQ238" i="1"/>
  <c r="EQ239" i="1"/>
  <c r="EQ167" i="1"/>
  <c r="EQ158" i="1"/>
  <c r="EQ140" i="1"/>
  <c r="EQ149" i="1"/>
  <c r="EQ283" i="1"/>
  <c r="EQ282" i="1"/>
  <c r="EQ284" i="1"/>
  <c r="EQ281" i="1"/>
  <c r="EQ246" i="1"/>
  <c r="EQ262" i="1"/>
  <c r="EQ266" i="1"/>
  <c r="EQ242" i="1"/>
  <c r="EQ254" i="1"/>
  <c r="EQ250" i="1"/>
  <c r="EQ251" i="1"/>
  <c r="EQ247" i="1"/>
  <c r="EQ255" i="1"/>
  <c r="EQ263" i="1"/>
  <c r="EQ243" i="1"/>
  <c r="EQ267" i="1"/>
  <c r="EQ264" i="1"/>
  <c r="EQ268" i="1"/>
  <c r="EQ252" i="1"/>
  <c r="EQ248" i="1"/>
  <c r="EQ244" i="1"/>
  <c r="EQ256" i="1"/>
  <c r="EQ269" i="1"/>
  <c r="EQ245" i="1"/>
  <c r="EQ265" i="1"/>
  <c r="EQ249" i="1"/>
  <c r="EQ253" i="1"/>
  <c r="EQ257" i="1"/>
  <c r="EQ232" i="1"/>
  <c r="EQ233" i="1"/>
  <c r="EQ234" i="1"/>
  <c r="EQ235" i="1"/>
  <c r="EQ212" i="1"/>
  <c r="EQ228" i="1"/>
  <c r="EQ216" i="1"/>
  <c r="EQ221" i="1"/>
  <c r="EQ229" i="1"/>
  <c r="EQ220" i="1"/>
  <c r="EQ222" i="1"/>
  <c r="EQ230" i="1"/>
  <c r="EQ213" i="1"/>
  <c r="EQ217" i="1"/>
  <c r="EQ214" i="1"/>
  <c r="EQ218" i="1"/>
  <c r="EQ231" i="1"/>
  <c r="EQ223" i="1"/>
  <c r="EQ219" i="1"/>
  <c r="EQ215" i="1"/>
  <c r="EQ209" i="1"/>
  <c r="EQ210" i="1"/>
  <c r="EQ211" i="1"/>
  <c r="EQ77" i="1"/>
  <c r="EQ104" i="1"/>
  <c r="EQ113" i="1"/>
  <c r="EQ208" i="1"/>
  <c r="EQ195" i="1"/>
  <c r="EQ202" i="1"/>
  <c r="EQ203" i="1"/>
  <c r="EQ204" i="1"/>
  <c r="EQ199" i="1"/>
  <c r="EQ200" i="1"/>
  <c r="EQ201" i="1"/>
  <c r="EQ59" i="1"/>
  <c r="EQ68" i="1"/>
  <c r="EQ48" i="1"/>
  <c r="EQ189" i="1"/>
  <c r="EQ190" i="1"/>
  <c r="EQ191" i="1"/>
  <c r="ER9" i="1"/>
  <c r="ER86" i="1" s="1"/>
  <c r="ER258" i="1" l="1"/>
  <c r="ER259" i="1"/>
  <c r="ER260" i="1"/>
  <c r="ER261" i="1"/>
  <c r="ER95" i="1"/>
  <c r="ER224" i="1"/>
  <c r="ER225" i="1"/>
  <c r="ER226" i="1"/>
  <c r="ER227" i="1"/>
  <c r="ER274" i="1"/>
  <c r="ER275" i="1"/>
  <c r="ER276" i="1"/>
  <c r="ER277" i="1"/>
  <c r="ER122" i="1"/>
  <c r="ER131" i="1"/>
  <c r="ER176" i="1"/>
  <c r="ER185" i="1"/>
  <c r="ER310" i="1"/>
  <c r="ER304" i="1"/>
  <c r="ER300" i="1"/>
  <c r="ER301" i="1"/>
  <c r="ER309" i="1"/>
  <c r="ER294" i="1"/>
  <c r="ER295" i="1"/>
  <c r="ER296" i="1"/>
  <c r="ER297" i="1"/>
  <c r="ER302" i="1"/>
  <c r="ER305" i="1"/>
  <c r="ER299" i="1"/>
  <c r="ER298" i="1"/>
  <c r="ER303" i="1"/>
  <c r="ER307" i="1"/>
  <c r="ER312" i="1"/>
  <c r="ER313" i="1"/>
  <c r="ER308" i="1"/>
  <c r="ER311" i="1"/>
  <c r="ER306" i="1"/>
  <c r="ER292" i="1"/>
  <c r="ER293" i="1"/>
  <c r="ER291" i="1"/>
  <c r="ER290" i="1"/>
  <c r="ER285" i="1"/>
  <c r="ER289" i="1"/>
  <c r="ER270" i="1"/>
  <c r="ER271" i="1"/>
  <c r="ER272" i="1"/>
  <c r="ER273" i="1"/>
  <c r="ER236" i="1"/>
  <c r="ER237" i="1"/>
  <c r="ER238" i="1"/>
  <c r="ER239" i="1"/>
  <c r="ER167" i="1"/>
  <c r="ER140" i="1"/>
  <c r="ER158" i="1"/>
  <c r="ER149" i="1"/>
  <c r="ER283" i="1"/>
  <c r="ER282" i="1"/>
  <c r="ER284" i="1"/>
  <c r="ER281" i="1"/>
  <c r="ER254" i="1"/>
  <c r="ER242" i="1"/>
  <c r="ER250" i="1"/>
  <c r="ER266" i="1"/>
  <c r="ER246" i="1"/>
  <c r="ER262" i="1"/>
  <c r="ER243" i="1"/>
  <c r="ER267" i="1"/>
  <c r="ER247" i="1"/>
  <c r="ER255" i="1"/>
  <c r="ER251" i="1"/>
  <c r="ER263" i="1"/>
  <c r="ER256" i="1"/>
  <c r="ER264" i="1"/>
  <c r="ER268" i="1"/>
  <c r="ER252" i="1"/>
  <c r="ER248" i="1"/>
  <c r="ER244" i="1"/>
  <c r="ER249" i="1"/>
  <c r="ER245" i="1"/>
  <c r="ER253" i="1"/>
  <c r="ER257" i="1"/>
  <c r="ER269" i="1"/>
  <c r="ER265" i="1"/>
  <c r="ER232" i="1"/>
  <c r="ER233" i="1"/>
  <c r="ER234" i="1"/>
  <c r="ER235" i="1"/>
  <c r="ER212" i="1"/>
  <c r="ER216" i="1"/>
  <c r="ER221" i="1"/>
  <c r="ER228" i="1"/>
  <c r="ER220" i="1"/>
  <c r="ER229" i="1"/>
  <c r="ER217" i="1"/>
  <c r="ER230" i="1"/>
  <c r="ER213" i="1"/>
  <c r="ER222" i="1"/>
  <c r="ER214" i="1"/>
  <c r="ER223" i="1"/>
  <c r="ER231" i="1"/>
  <c r="ER218" i="1"/>
  <c r="ER219" i="1"/>
  <c r="ER215" i="1"/>
  <c r="ER209" i="1"/>
  <c r="ER210" i="1"/>
  <c r="ER211" i="1"/>
  <c r="ER77" i="1"/>
  <c r="ER104" i="1"/>
  <c r="ER113" i="1"/>
  <c r="ER208" i="1"/>
  <c r="ER195" i="1"/>
  <c r="ER202" i="1"/>
  <c r="ER203" i="1"/>
  <c r="ER204" i="1"/>
  <c r="ER200" i="1"/>
  <c r="ER199" i="1"/>
  <c r="ER201" i="1"/>
  <c r="ER59" i="1"/>
  <c r="ER68" i="1"/>
  <c r="ER48" i="1"/>
  <c r="ER189" i="1"/>
  <c r="ER190" i="1"/>
  <c r="ER191" i="1"/>
  <c r="ES9" i="1"/>
  <c r="ES86" i="1" s="1"/>
  <c r="ES258" i="1" l="1"/>
  <c r="ES259" i="1"/>
  <c r="ES260" i="1"/>
  <c r="ES261" i="1"/>
  <c r="ES95" i="1"/>
  <c r="ES224" i="1"/>
  <c r="ES225" i="1"/>
  <c r="ES226" i="1"/>
  <c r="ES227" i="1"/>
  <c r="ES274" i="1"/>
  <c r="ES275" i="1"/>
  <c r="ES276" i="1"/>
  <c r="ES277" i="1"/>
  <c r="ES122" i="1"/>
  <c r="ES131" i="1"/>
  <c r="ES176" i="1"/>
  <c r="ES185" i="1"/>
  <c r="ES310" i="1"/>
  <c r="ES301" i="1"/>
  <c r="ES299" i="1"/>
  <c r="ES296" i="1"/>
  <c r="ES297" i="1"/>
  <c r="ES295" i="1"/>
  <c r="ES307" i="1"/>
  <c r="ES304" i="1"/>
  <c r="ES306" i="1"/>
  <c r="ES300" i="1"/>
  <c r="ES305" i="1"/>
  <c r="ES309" i="1"/>
  <c r="ES302" i="1"/>
  <c r="ES303" i="1"/>
  <c r="ES298" i="1"/>
  <c r="ES294" i="1"/>
  <c r="ES308" i="1"/>
  <c r="ES312" i="1"/>
  <c r="ES311" i="1"/>
  <c r="ES313" i="1"/>
  <c r="ES292" i="1"/>
  <c r="ES291" i="1"/>
  <c r="ES290" i="1"/>
  <c r="ES293" i="1"/>
  <c r="ES285" i="1"/>
  <c r="ES289" i="1"/>
  <c r="ES270" i="1"/>
  <c r="ES271" i="1"/>
  <c r="ES272" i="1"/>
  <c r="ES273" i="1"/>
  <c r="ES236" i="1"/>
  <c r="ES237" i="1"/>
  <c r="ES238" i="1"/>
  <c r="ES239" i="1"/>
  <c r="ES167" i="1"/>
  <c r="ES158" i="1"/>
  <c r="ES149" i="1"/>
  <c r="ES140" i="1"/>
  <c r="ES282" i="1"/>
  <c r="ES283" i="1"/>
  <c r="ES281" i="1"/>
  <c r="ES284" i="1"/>
  <c r="ES246" i="1"/>
  <c r="ES250" i="1"/>
  <c r="ES266" i="1"/>
  <c r="ES242" i="1"/>
  <c r="ES262" i="1"/>
  <c r="ES254" i="1"/>
  <c r="ES263" i="1"/>
  <c r="ES267" i="1"/>
  <c r="ES251" i="1"/>
  <c r="ES243" i="1"/>
  <c r="ES247" i="1"/>
  <c r="ES255" i="1"/>
  <c r="ES268" i="1"/>
  <c r="ES248" i="1"/>
  <c r="ES244" i="1"/>
  <c r="ES256" i="1"/>
  <c r="ES264" i="1"/>
  <c r="ES252" i="1"/>
  <c r="ES257" i="1"/>
  <c r="ES249" i="1"/>
  <c r="ES253" i="1"/>
  <c r="ES245" i="1"/>
  <c r="ES265" i="1"/>
  <c r="ES269" i="1"/>
  <c r="ES232" i="1"/>
  <c r="ES233" i="1"/>
  <c r="ES234" i="1"/>
  <c r="ES235" i="1"/>
  <c r="ES221" i="1"/>
  <c r="ES216" i="1"/>
  <c r="ES212" i="1"/>
  <c r="ES220" i="1"/>
  <c r="ES228" i="1"/>
  <c r="ES229" i="1"/>
  <c r="ES222" i="1"/>
  <c r="ES213" i="1"/>
  <c r="ES217" i="1"/>
  <c r="ES230" i="1"/>
  <c r="ES231" i="1"/>
  <c r="ES214" i="1"/>
  <c r="ES218" i="1"/>
  <c r="ES223" i="1"/>
  <c r="ES215" i="1"/>
  <c r="ES219" i="1"/>
  <c r="ES209" i="1"/>
  <c r="ES210" i="1"/>
  <c r="ES211" i="1"/>
  <c r="ES77" i="1"/>
  <c r="ES104" i="1"/>
  <c r="ES113" i="1"/>
  <c r="ES208" i="1"/>
  <c r="ES195" i="1"/>
  <c r="ES202" i="1"/>
  <c r="ES203" i="1"/>
  <c r="ES204" i="1"/>
  <c r="ES200" i="1"/>
  <c r="ES199" i="1"/>
  <c r="ES201" i="1"/>
  <c r="ES59" i="1"/>
  <c r="ES68" i="1"/>
  <c r="ES48" i="1"/>
  <c r="ES189" i="1"/>
  <c r="ES190" i="1"/>
  <c r="ES191" i="1"/>
  <c r="ET9" i="1"/>
  <c r="ET86" i="1" s="1"/>
  <c r="ET258" i="1" l="1"/>
  <c r="ET259" i="1"/>
  <c r="ET260" i="1"/>
  <c r="ET261" i="1"/>
  <c r="ET95" i="1"/>
  <c r="ET224" i="1"/>
  <c r="ET225" i="1"/>
  <c r="ET226" i="1"/>
  <c r="ET227" i="1"/>
  <c r="ET274" i="1"/>
  <c r="ET275" i="1"/>
  <c r="ET276" i="1"/>
  <c r="ET277" i="1"/>
  <c r="ET122" i="1"/>
  <c r="ET131" i="1"/>
  <c r="ET176" i="1"/>
  <c r="ET185" i="1"/>
  <c r="ET312" i="1"/>
  <c r="ET310" i="1"/>
  <c r="ET308" i="1"/>
  <c r="ET306" i="1"/>
  <c r="ET304" i="1"/>
  <c r="ET301" i="1"/>
  <c r="ET296" i="1"/>
  <c r="ET297" i="1"/>
  <c r="ET294" i="1"/>
  <c r="ET295" i="1"/>
  <c r="ET302" i="1"/>
  <c r="ET299" i="1"/>
  <c r="ET300" i="1"/>
  <c r="ET305" i="1"/>
  <c r="ET298" i="1"/>
  <c r="ET307" i="1"/>
  <c r="ET303" i="1"/>
  <c r="ET311" i="1"/>
  <c r="ET313" i="1"/>
  <c r="ET309" i="1"/>
  <c r="ET292" i="1"/>
  <c r="ET291" i="1"/>
  <c r="ET290" i="1"/>
  <c r="ET293" i="1"/>
  <c r="ET285" i="1"/>
  <c r="ET289" i="1"/>
  <c r="ET270" i="1"/>
  <c r="ET271" i="1"/>
  <c r="ET272" i="1"/>
  <c r="ET273" i="1"/>
  <c r="ET236" i="1"/>
  <c r="ET237" i="1"/>
  <c r="ET238" i="1"/>
  <c r="ET239" i="1"/>
  <c r="ET167" i="1"/>
  <c r="ET149" i="1"/>
  <c r="ET158" i="1"/>
  <c r="ET140" i="1"/>
  <c r="ET283" i="1"/>
  <c r="ET282" i="1"/>
  <c r="ET284" i="1"/>
  <c r="ET281" i="1"/>
  <c r="ET262" i="1"/>
  <c r="ET246" i="1"/>
  <c r="ET250" i="1"/>
  <c r="ET242" i="1"/>
  <c r="ET254" i="1"/>
  <c r="ET266" i="1"/>
  <c r="ET247" i="1"/>
  <c r="ET251" i="1"/>
  <c r="ET263" i="1"/>
  <c r="ET255" i="1"/>
  <c r="ET267" i="1"/>
  <c r="ET243" i="1"/>
  <c r="ET252" i="1"/>
  <c r="ET268" i="1"/>
  <c r="ET248" i="1"/>
  <c r="ET244" i="1"/>
  <c r="ET256" i="1"/>
  <c r="ET264" i="1"/>
  <c r="ET249" i="1"/>
  <c r="ET253" i="1"/>
  <c r="ET257" i="1"/>
  <c r="ET265" i="1"/>
  <c r="ET245" i="1"/>
  <c r="ET269" i="1"/>
  <c r="ET232" i="1"/>
  <c r="ET233" i="1"/>
  <c r="ET234" i="1"/>
  <c r="ET235" i="1"/>
  <c r="ET229" i="1"/>
  <c r="ET228" i="1"/>
  <c r="ET212" i="1"/>
  <c r="ET216" i="1"/>
  <c r="ET220" i="1"/>
  <c r="ET221" i="1"/>
  <c r="ET217" i="1"/>
  <c r="ET222" i="1"/>
  <c r="ET230" i="1"/>
  <c r="ET213" i="1"/>
  <c r="ET218" i="1"/>
  <c r="ET231" i="1"/>
  <c r="ET223" i="1"/>
  <c r="ET214" i="1"/>
  <c r="ET219" i="1"/>
  <c r="ET215" i="1"/>
  <c r="ET209" i="1"/>
  <c r="ET210" i="1"/>
  <c r="ET211" i="1"/>
  <c r="ET77" i="1"/>
  <c r="ET104" i="1"/>
  <c r="ET113" i="1"/>
  <c r="ET208" i="1"/>
  <c r="ET195" i="1"/>
  <c r="ET202" i="1"/>
  <c r="ET203" i="1"/>
  <c r="ET204" i="1"/>
  <c r="ET199" i="1"/>
  <c r="ET200" i="1"/>
  <c r="ET201" i="1"/>
  <c r="ET59" i="1"/>
  <c r="ET68" i="1"/>
  <c r="ET48" i="1"/>
  <c r="ET189" i="1"/>
  <c r="ET190" i="1"/>
  <c r="ET191" i="1"/>
  <c r="EU9" i="1"/>
  <c r="EU86" i="1" s="1"/>
  <c r="EU259" i="1" l="1"/>
  <c r="EU258" i="1"/>
  <c r="EU260" i="1"/>
  <c r="EU261" i="1"/>
  <c r="EU95" i="1"/>
  <c r="EU224" i="1"/>
  <c r="EU225" i="1"/>
  <c r="EU226" i="1"/>
  <c r="EU227" i="1"/>
  <c r="EU274" i="1"/>
  <c r="EU275" i="1"/>
  <c r="EU276" i="1"/>
  <c r="EU277" i="1"/>
  <c r="EU122" i="1"/>
  <c r="EU131" i="1"/>
  <c r="EU176" i="1"/>
  <c r="EU185" i="1"/>
  <c r="EU313" i="1"/>
  <c r="EU310" i="1"/>
  <c r="EU306" i="1"/>
  <c r="EU300" i="1"/>
  <c r="EU298" i="1"/>
  <c r="EU294" i="1"/>
  <c r="EU303" i="1"/>
  <c r="EU308" i="1"/>
  <c r="EU297" i="1"/>
  <c r="EU296" i="1"/>
  <c r="EU299" i="1"/>
  <c r="EU302" i="1"/>
  <c r="EU305" i="1"/>
  <c r="EU301" i="1"/>
  <c r="EU295" i="1"/>
  <c r="EU304" i="1"/>
  <c r="EU309" i="1"/>
  <c r="EU311" i="1"/>
  <c r="EU307" i="1"/>
  <c r="EU312" i="1"/>
  <c r="EU290" i="1"/>
  <c r="EU291" i="1"/>
  <c r="EU292" i="1"/>
  <c r="EU293" i="1"/>
  <c r="EU285" i="1"/>
  <c r="EU289" i="1"/>
  <c r="EU270" i="1"/>
  <c r="EU271" i="1"/>
  <c r="EU272" i="1"/>
  <c r="EU273" i="1"/>
  <c r="EU236" i="1"/>
  <c r="EU237" i="1"/>
  <c r="EU238" i="1"/>
  <c r="EU239" i="1"/>
  <c r="EU167" i="1"/>
  <c r="EU149" i="1"/>
  <c r="EU140" i="1"/>
  <c r="EU158" i="1"/>
  <c r="EU282" i="1"/>
  <c r="EU283" i="1"/>
  <c r="EU284" i="1"/>
  <c r="EU281" i="1"/>
  <c r="EU242" i="1"/>
  <c r="EU246" i="1"/>
  <c r="EU250" i="1"/>
  <c r="EU266" i="1"/>
  <c r="EU254" i="1"/>
  <c r="EU262" i="1"/>
  <c r="EU243" i="1"/>
  <c r="EU251" i="1"/>
  <c r="EU247" i="1"/>
  <c r="EU263" i="1"/>
  <c r="EU267" i="1"/>
  <c r="EU255" i="1"/>
  <c r="EU264" i="1"/>
  <c r="EU268" i="1"/>
  <c r="EU252" i="1"/>
  <c r="EU248" i="1"/>
  <c r="EU244" i="1"/>
  <c r="EU256" i="1"/>
  <c r="EU269" i="1"/>
  <c r="EU245" i="1"/>
  <c r="EU253" i="1"/>
  <c r="EU249" i="1"/>
  <c r="EU265" i="1"/>
  <c r="EU257" i="1"/>
  <c r="EU232" i="1"/>
  <c r="EU233" i="1"/>
  <c r="EU234" i="1"/>
  <c r="EU235" i="1"/>
  <c r="EU228" i="1"/>
  <c r="EU220" i="1"/>
  <c r="EU216" i="1"/>
  <c r="EU229" i="1"/>
  <c r="EU212" i="1"/>
  <c r="EU221" i="1"/>
  <c r="EU230" i="1"/>
  <c r="EU222" i="1"/>
  <c r="EU217" i="1"/>
  <c r="EU213" i="1"/>
  <c r="EU214" i="1"/>
  <c r="EU218" i="1"/>
  <c r="EU223" i="1"/>
  <c r="EU231" i="1"/>
  <c r="EU219" i="1"/>
  <c r="EU215" i="1"/>
  <c r="EU209" i="1"/>
  <c r="EU210" i="1"/>
  <c r="EU211" i="1"/>
  <c r="EU77" i="1"/>
  <c r="EU104" i="1"/>
  <c r="EU113" i="1"/>
  <c r="EU208" i="1"/>
  <c r="EU195" i="1"/>
  <c r="EU202" i="1"/>
  <c r="EU203" i="1"/>
  <c r="EU204" i="1"/>
  <c r="EU199" i="1"/>
  <c r="EU200" i="1"/>
  <c r="EU201" i="1"/>
  <c r="EU59" i="1"/>
  <c r="EU68" i="1"/>
  <c r="EU48" i="1"/>
  <c r="EU189" i="1"/>
  <c r="EU190" i="1"/>
  <c r="EU191" i="1"/>
  <c r="EV9" i="1"/>
  <c r="EV86" i="1" s="1"/>
  <c r="EV258" i="1" l="1"/>
  <c r="EV259" i="1"/>
  <c r="EV260" i="1"/>
  <c r="EV261" i="1"/>
  <c r="EV95" i="1"/>
  <c r="EV224" i="1"/>
  <c r="EV225" i="1"/>
  <c r="EV226" i="1"/>
  <c r="EV227" i="1"/>
  <c r="EV274" i="1"/>
  <c r="EV275" i="1"/>
  <c r="EV276" i="1"/>
  <c r="EV277" i="1"/>
  <c r="EV122" i="1"/>
  <c r="EV131" i="1"/>
  <c r="EV176" i="1"/>
  <c r="EV185" i="1"/>
  <c r="EV312" i="1"/>
  <c r="EV308" i="1"/>
  <c r="EV298" i="1"/>
  <c r="EV297" i="1"/>
  <c r="EV305" i="1"/>
  <c r="EV294" i="1"/>
  <c r="EV299" i="1"/>
  <c r="EV303" i="1"/>
  <c r="EV306" i="1"/>
  <c r="EV295" i="1"/>
  <c r="EV302" i="1"/>
  <c r="EV307" i="1"/>
  <c r="EV304" i="1"/>
  <c r="EV309" i="1"/>
  <c r="EV296" i="1"/>
  <c r="EV300" i="1"/>
  <c r="EV301" i="1"/>
  <c r="EV311" i="1"/>
  <c r="EV313" i="1"/>
  <c r="EV310" i="1"/>
  <c r="EV292" i="1"/>
  <c r="EV293" i="1"/>
  <c r="EV291" i="1"/>
  <c r="EV290" i="1"/>
  <c r="EV285" i="1"/>
  <c r="EV289" i="1"/>
  <c r="EV270" i="1"/>
  <c r="EV271" i="1"/>
  <c r="EV272" i="1"/>
  <c r="EV273" i="1"/>
  <c r="EV236" i="1"/>
  <c r="EV237" i="1"/>
  <c r="EV238" i="1"/>
  <c r="EV239" i="1"/>
  <c r="EV167" i="1"/>
  <c r="EV149" i="1"/>
  <c r="EV158" i="1"/>
  <c r="EV140" i="1"/>
  <c r="EV283" i="1"/>
  <c r="EV282" i="1"/>
  <c r="EV281" i="1"/>
  <c r="EV284" i="1"/>
  <c r="EV266" i="1"/>
  <c r="EV242" i="1"/>
  <c r="EV262" i="1"/>
  <c r="EV246" i="1"/>
  <c r="EV250" i="1"/>
  <c r="EV254" i="1"/>
  <c r="EV263" i="1"/>
  <c r="EV251" i="1"/>
  <c r="EV255" i="1"/>
  <c r="EV267" i="1"/>
  <c r="EV243" i="1"/>
  <c r="EV247" i="1"/>
  <c r="EV268" i="1"/>
  <c r="EV252" i="1"/>
  <c r="EV248" i="1"/>
  <c r="EV244" i="1"/>
  <c r="EV256" i="1"/>
  <c r="EV264" i="1"/>
  <c r="EV245" i="1"/>
  <c r="EV269" i="1"/>
  <c r="EV249" i="1"/>
  <c r="EV257" i="1"/>
  <c r="EV253" i="1"/>
  <c r="EV265" i="1"/>
  <c r="EV232" i="1"/>
  <c r="EV233" i="1"/>
  <c r="EV234" i="1"/>
  <c r="EV235" i="1"/>
  <c r="EV220" i="1"/>
  <c r="EV212" i="1"/>
  <c r="EV228" i="1"/>
  <c r="EV221" i="1"/>
  <c r="EV229" i="1"/>
  <c r="EV216" i="1"/>
  <c r="EV213" i="1"/>
  <c r="EV217" i="1"/>
  <c r="EV222" i="1"/>
  <c r="EV230" i="1"/>
  <c r="EV214" i="1"/>
  <c r="EV218" i="1"/>
  <c r="EV223" i="1"/>
  <c r="EV231" i="1"/>
  <c r="EV215" i="1"/>
  <c r="EV219" i="1"/>
  <c r="EV209" i="1"/>
  <c r="EV210" i="1"/>
  <c r="EV211" i="1"/>
  <c r="EV77" i="1"/>
  <c r="EV104" i="1"/>
  <c r="EV113" i="1"/>
  <c r="EV208" i="1"/>
  <c r="EV195" i="1"/>
  <c r="EV202" i="1"/>
  <c r="EV203" i="1"/>
  <c r="EV204" i="1"/>
  <c r="EV200" i="1"/>
  <c r="EV199" i="1"/>
  <c r="EV201" i="1"/>
  <c r="EV59" i="1"/>
  <c r="EV68" i="1"/>
  <c r="EV48" i="1"/>
  <c r="EV189" i="1"/>
  <c r="EV190" i="1"/>
  <c r="EV191" i="1"/>
  <c r="EW9" i="1"/>
  <c r="EW86" i="1" s="1"/>
  <c r="EW258" i="1" l="1"/>
  <c r="EW259" i="1"/>
  <c r="EW260" i="1"/>
  <c r="EW261" i="1"/>
  <c r="EW95" i="1"/>
  <c r="EW224" i="1"/>
  <c r="EW225" i="1"/>
  <c r="EW226" i="1"/>
  <c r="EW227" i="1"/>
  <c r="EW274" i="1"/>
  <c r="EW275" i="1"/>
  <c r="EW276" i="1"/>
  <c r="EW277" i="1"/>
  <c r="EW122" i="1"/>
  <c r="EW131" i="1"/>
  <c r="EW176" i="1"/>
  <c r="EW185" i="1"/>
  <c r="EW311" i="1"/>
  <c r="EW297" i="1"/>
  <c r="EW296" i="1"/>
  <c r="EW300" i="1"/>
  <c r="EW295" i="1"/>
  <c r="EW298" i="1"/>
  <c r="EW309" i="1"/>
  <c r="EW304" i="1"/>
  <c r="EW302" i="1"/>
  <c r="EW305" i="1"/>
  <c r="EW303" i="1"/>
  <c r="EW306" i="1"/>
  <c r="EW294" i="1"/>
  <c r="EW299" i="1"/>
  <c r="EW301" i="1"/>
  <c r="EW307" i="1"/>
  <c r="EW310" i="1"/>
  <c r="EW312" i="1"/>
  <c r="EW308" i="1"/>
  <c r="EW313" i="1"/>
  <c r="EW293" i="1"/>
  <c r="EW290" i="1"/>
  <c r="EW292" i="1"/>
  <c r="EW291" i="1"/>
  <c r="EW285" i="1"/>
  <c r="EW289" i="1"/>
  <c r="EW270" i="1"/>
  <c r="EW271" i="1"/>
  <c r="EW272" i="1"/>
  <c r="EW273" i="1"/>
  <c r="EW236" i="1"/>
  <c r="EW237" i="1"/>
  <c r="EW238" i="1"/>
  <c r="EW239" i="1"/>
  <c r="EW167" i="1"/>
  <c r="EW149" i="1"/>
  <c r="EW158" i="1"/>
  <c r="EW140" i="1"/>
  <c r="EW283" i="1"/>
  <c r="EW282" i="1"/>
  <c r="EW284" i="1"/>
  <c r="EW281" i="1"/>
  <c r="EW266" i="1"/>
  <c r="EW246" i="1"/>
  <c r="EW254" i="1"/>
  <c r="EW262" i="1"/>
  <c r="EW242" i="1"/>
  <c r="EW250" i="1"/>
  <c r="EW251" i="1"/>
  <c r="EW263" i="1"/>
  <c r="EW247" i="1"/>
  <c r="EW267" i="1"/>
  <c r="EW255" i="1"/>
  <c r="EW243" i="1"/>
  <c r="EW252" i="1"/>
  <c r="EW244" i="1"/>
  <c r="EW256" i="1"/>
  <c r="EW264" i="1"/>
  <c r="EW248" i="1"/>
  <c r="EW268" i="1"/>
  <c r="EW245" i="1"/>
  <c r="EW253" i="1"/>
  <c r="EW269" i="1"/>
  <c r="EW249" i="1"/>
  <c r="EW265" i="1"/>
  <c r="EW257" i="1"/>
  <c r="EW232" i="1"/>
  <c r="EW233" i="1"/>
  <c r="EW234" i="1"/>
  <c r="EW235" i="1"/>
  <c r="EW220" i="1"/>
  <c r="EW216" i="1"/>
  <c r="EW229" i="1"/>
  <c r="EW228" i="1"/>
  <c r="EW212" i="1"/>
  <c r="EW221" i="1"/>
  <c r="EW230" i="1"/>
  <c r="EW213" i="1"/>
  <c r="EW222" i="1"/>
  <c r="EW217" i="1"/>
  <c r="EW223" i="1"/>
  <c r="EW231" i="1"/>
  <c r="EW218" i="1"/>
  <c r="EW214" i="1"/>
  <c r="EW215" i="1"/>
  <c r="EW219" i="1"/>
  <c r="EW209" i="1"/>
  <c r="EW210" i="1"/>
  <c r="EW211" i="1"/>
  <c r="EW77" i="1"/>
  <c r="EW104" i="1"/>
  <c r="EW113" i="1"/>
  <c r="EW208" i="1"/>
  <c r="EW195" i="1"/>
  <c r="EW202" i="1"/>
  <c r="EW203" i="1"/>
  <c r="EW204" i="1"/>
  <c r="EW200" i="1"/>
  <c r="EW199" i="1"/>
  <c r="EW201" i="1"/>
  <c r="EW59" i="1"/>
  <c r="EW68" i="1"/>
  <c r="EW48" i="1"/>
  <c r="EW189" i="1"/>
  <c r="EW190" i="1"/>
  <c r="EW191" i="1"/>
  <c r="EX9" i="1"/>
  <c r="EX86" i="1" s="1"/>
  <c r="EX259" i="1" l="1"/>
  <c r="EX258" i="1"/>
  <c r="EX260" i="1"/>
  <c r="EX261" i="1"/>
  <c r="EX95" i="1"/>
  <c r="EX224" i="1"/>
  <c r="EX225" i="1"/>
  <c r="EX226" i="1"/>
  <c r="EX227" i="1"/>
  <c r="EX274" i="1"/>
  <c r="EX275" i="1"/>
  <c r="EX276" i="1"/>
  <c r="EX277" i="1"/>
  <c r="EX122" i="1"/>
  <c r="EX131" i="1"/>
  <c r="EX176" i="1"/>
  <c r="EX185" i="1"/>
  <c r="EX304" i="1"/>
  <c r="EX297" i="1"/>
  <c r="EX296" i="1"/>
  <c r="EX298" i="1"/>
  <c r="EX294" i="1"/>
  <c r="EX299" i="1"/>
  <c r="EX305" i="1"/>
  <c r="EX306" i="1"/>
  <c r="EX295" i="1"/>
  <c r="EX300" i="1"/>
  <c r="EX302" i="1"/>
  <c r="EX303" i="1"/>
  <c r="EX307" i="1"/>
  <c r="EX301" i="1"/>
  <c r="EX311" i="1"/>
  <c r="EX310" i="1"/>
  <c r="EX309" i="1"/>
  <c r="EX313" i="1"/>
  <c r="EX308" i="1"/>
  <c r="EX312" i="1"/>
  <c r="EX293" i="1"/>
  <c r="EX291" i="1"/>
  <c r="EX290" i="1"/>
  <c r="EX292" i="1"/>
  <c r="EX285" i="1"/>
  <c r="EX289" i="1"/>
  <c r="EX270" i="1"/>
  <c r="EX271" i="1"/>
  <c r="EX272" i="1"/>
  <c r="EX273" i="1"/>
  <c r="EX236" i="1"/>
  <c r="EX237" i="1"/>
  <c r="EX238" i="1"/>
  <c r="EX239" i="1"/>
  <c r="EX167" i="1"/>
  <c r="EX149" i="1"/>
  <c r="EX158" i="1"/>
  <c r="EX140" i="1"/>
  <c r="EX282" i="1"/>
  <c r="EX283" i="1"/>
  <c r="EX281" i="1"/>
  <c r="EX284" i="1"/>
  <c r="EX250" i="1"/>
  <c r="EX246" i="1"/>
  <c r="EX254" i="1"/>
  <c r="EX266" i="1"/>
  <c r="EX242" i="1"/>
  <c r="EX262" i="1"/>
  <c r="EX251" i="1"/>
  <c r="EX267" i="1"/>
  <c r="EX243" i="1"/>
  <c r="EX263" i="1"/>
  <c r="EX247" i="1"/>
  <c r="EX255" i="1"/>
  <c r="EX244" i="1"/>
  <c r="EX256" i="1"/>
  <c r="EX264" i="1"/>
  <c r="EX268" i="1"/>
  <c r="EX252" i="1"/>
  <c r="EX248" i="1"/>
  <c r="EX249" i="1"/>
  <c r="EX265" i="1"/>
  <c r="EX257" i="1"/>
  <c r="EX253" i="1"/>
  <c r="EX245" i="1"/>
  <c r="EX269" i="1"/>
  <c r="EX232" i="1"/>
  <c r="EX233" i="1"/>
  <c r="EX234" i="1"/>
  <c r="EX235" i="1"/>
  <c r="EX220" i="1"/>
  <c r="EX216" i="1"/>
  <c r="EX212" i="1"/>
  <c r="EX228" i="1"/>
  <c r="EX221" i="1"/>
  <c r="EX229" i="1"/>
  <c r="EX213" i="1"/>
  <c r="EX217" i="1"/>
  <c r="EX230" i="1"/>
  <c r="EX222" i="1"/>
  <c r="EX223" i="1"/>
  <c r="EX214" i="1"/>
  <c r="EX231" i="1"/>
  <c r="EX218" i="1"/>
  <c r="EX219" i="1"/>
  <c r="EX215" i="1"/>
  <c r="EX209" i="1"/>
  <c r="EX210" i="1"/>
  <c r="EX211" i="1"/>
  <c r="EX77" i="1"/>
  <c r="EX104" i="1"/>
  <c r="EX113" i="1"/>
  <c r="EX208" i="1"/>
  <c r="EX195" i="1"/>
  <c r="EX202" i="1"/>
  <c r="EX203" i="1"/>
  <c r="EX204" i="1"/>
  <c r="EX199" i="1"/>
  <c r="EX200" i="1"/>
  <c r="EX201" i="1"/>
  <c r="EX59" i="1"/>
  <c r="EX68" i="1"/>
  <c r="EX48" i="1"/>
  <c r="EX189" i="1"/>
  <c r="EX190" i="1"/>
  <c r="EX191" i="1"/>
  <c r="EY9" i="1"/>
  <c r="EY86" i="1" s="1"/>
  <c r="EY259" i="1" l="1"/>
  <c r="EY258" i="1"/>
  <c r="EY260" i="1"/>
  <c r="EY261" i="1"/>
  <c r="EY95" i="1"/>
  <c r="EY224" i="1"/>
  <c r="EY225" i="1"/>
  <c r="EY226" i="1"/>
  <c r="EY227" i="1"/>
  <c r="EY274" i="1"/>
  <c r="EY275" i="1"/>
  <c r="EY276" i="1"/>
  <c r="EY277" i="1"/>
  <c r="EY122" i="1"/>
  <c r="EY131" i="1"/>
  <c r="EY176" i="1"/>
  <c r="EY185" i="1"/>
  <c r="EY310" i="1"/>
  <c r="EY309" i="1"/>
  <c r="EY301" i="1"/>
  <c r="EY302" i="1"/>
  <c r="EY294" i="1"/>
  <c r="EY297" i="1"/>
  <c r="EY307" i="1"/>
  <c r="EY298" i="1"/>
  <c r="EY306" i="1"/>
  <c r="EY295" i="1"/>
  <c r="EY303" i="1"/>
  <c r="EY304" i="1"/>
  <c r="EY296" i="1"/>
  <c r="EY300" i="1"/>
  <c r="EY299" i="1"/>
  <c r="EY305" i="1"/>
  <c r="EY308" i="1"/>
  <c r="EY311" i="1"/>
  <c r="EY313" i="1"/>
  <c r="EY312" i="1"/>
  <c r="EY291" i="1"/>
  <c r="EY292" i="1"/>
  <c r="EY290" i="1"/>
  <c r="EY293" i="1"/>
  <c r="EY285" i="1"/>
  <c r="EY289" i="1"/>
  <c r="EY270" i="1"/>
  <c r="EY271" i="1"/>
  <c r="EY272" i="1"/>
  <c r="EY273" i="1"/>
  <c r="EY236" i="1"/>
  <c r="EY237" i="1"/>
  <c r="EY238" i="1"/>
  <c r="EY239" i="1"/>
  <c r="EY167" i="1"/>
  <c r="EY140" i="1"/>
  <c r="EY158" i="1"/>
  <c r="EY149" i="1"/>
  <c r="EY283" i="1"/>
  <c r="EY282" i="1"/>
  <c r="EY281" i="1"/>
  <c r="EY284" i="1"/>
  <c r="EY242" i="1"/>
  <c r="EY246" i="1"/>
  <c r="EY262" i="1"/>
  <c r="EY266" i="1"/>
  <c r="EY250" i="1"/>
  <c r="EY254" i="1"/>
  <c r="EY251" i="1"/>
  <c r="EY247" i="1"/>
  <c r="EY255" i="1"/>
  <c r="EY243" i="1"/>
  <c r="EY267" i="1"/>
  <c r="EY263" i="1"/>
  <c r="EY252" i="1"/>
  <c r="EY244" i="1"/>
  <c r="EY268" i="1"/>
  <c r="EY256" i="1"/>
  <c r="EY248" i="1"/>
  <c r="EY264" i="1"/>
  <c r="EY265" i="1"/>
  <c r="EY269" i="1"/>
  <c r="EY253" i="1"/>
  <c r="EY245" i="1"/>
  <c r="EY249" i="1"/>
  <c r="EY257" i="1"/>
  <c r="EY232" i="1"/>
  <c r="EY233" i="1"/>
  <c r="EY234" i="1"/>
  <c r="EY235" i="1"/>
  <c r="EY221" i="1"/>
  <c r="EY212" i="1"/>
  <c r="EY216" i="1"/>
  <c r="EY229" i="1"/>
  <c r="EY220" i="1"/>
  <c r="EY228" i="1"/>
  <c r="EY217" i="1"/>
  <c r="EY213" i="1"/>
  <c r="EY230" i="1"/>
  <c r="EY222" i="1"/>
  <c r="EY218" i="1"/>
  <c r="EY214" i="1"/>
  <c r="EY231" i="1"/>
  <c r="EY223" i="1"/>
  <c r="EY219" i="1"/>
  <c r="EY215" i="1"/>
  <c r="EY209" i="1"/>
  <c r="EY210" i="1"/>
  <c r="EY211" i="1"/>
  <c r="EY77" i="1"/>
  <c r="EY104" i="1"/>
  <c r="EY113" i="1"/>
  <c r="EY208" i="1"/>
  <c r="EY195" i="1"/>
  <c r="EY202" i="1"/>
  <c r="EY203" i="1"/>
  <c r="EY204" i="1"/>
  <c r="EY200" i="1"/>
  <c r="EY199" i="1"/>
  <c r="EY201" i="1"/>
  <c r="EY59" i="1"/>
  <c r="EY68" i="1"/>
  <c r="EY48" i="1"/>
  <c r="EY189" i="1"/>
  <c r="EY190" i="1"/>
  <c r="EY191" i="1"/>
  <c r="EZ9" i="1"/>
  <c r="EZ86" i="1" s="1"/>
  <c r="EZ259" i="1" l="1"/>
  <c r="EZ258" i="1"/>
  <c r="EZ260" i="1"/>
  <c r="EZ261" i="1"/>
  <c r="EZ95" i="1"/>
  <c r="EZ224" i="1"/>
  <c r="EZ225" i="1"/>
  <c r="EZ226" i="1"/>
  <c r="EZ227" i="1"/>
  <c r="EZ274" i="1"/>
  <c r="EZ275" i="1"/>
  <c r="EZ276" i="1"/>
  <c r="EZ277" i="1"/>
  <c r="EZ122" i="1"/>
  <c r="EZ131" i="1"/>
  <c r="EZ176" i="1"/>
  <c r="EZ185" i="1"/>
  <c r="EZ310" i="1"/>
  <c r="EZ304" i="1"/>
  <c r="EZ305" i="1"/>
  <c r="EZ300" i="1"/>
  <c r="EZ301" i="1"/>
  <c r="EZ298" i="1"/>
  <c r="EZ295" i="1"/>
  <c r="EZ294" i="1"/>
  <c r="EZ302" i="1"/>
  <c r="EZ296" i="1"/>
  <c r="EZ297" i="1"/>
  <c r="EZ299" i="1"/>
  <c r="EZ303" i="1"/>
  <c r="EZ306" i="1"/>
  <c r="EZ309" i="1"/>
  <c r="EZ313" i="1"/>
  <c r="EZ311" i="1"/>
  <c r="EZ312" i="1"/>
  <c r="EZ307" i="1"/>
  <c r="EZ308" i="1"/>
  <c r="EZ293" i="1"/>
  <c r="EZ292" i="1"/>
  <c r="EZ291" i="1"/>
  <c r="EZ290" i="1"/>
  <c r="EZ285" i="1"/>
  <c r="EZ289" i="1"/>
  <c r="EZ270" i="1"/>
  <c r="EZ271" i="1"/>
  <c r="EZ272" i="1"/>
  <c r="EZ273" i="1"/>
  <c r="EZ236" i="1"/>
  <c r="EZ237" i="1"/>
  <c r="EZ238" i="1"/>
  <c r="EZ239" i="1"/>
  <c r="EZ167" i="1"/>
  <c r="EZ140" i="1"/>
  <c r="EZ149" i="1"/>
  <c r="EZ158" i="1"/>
  <c r="EZ283" i="1"/>
  <c r="EZ282" i="1"/>
  <c r="EZ281" i="1"/>
  <c r="EZ284" i="1"/>
  <c r="EZ262" i="1"/>
  <c r="EZ266" i="1"/>
  <c r="EZ242" i="1"/>
  <c r="EZ250" i="1"/>
  <c r="EZ254" i="1"/>
  <c r="EZ246" i="1"/>
  <c r="EZ243" i="1"/>
  <c r="EZ247" i="1"/>
  <c r="EZ255" i="1"/>
  <c r="EZ267" i="1"/>
  <c r="EZ251" i="1"/>
  <c r="EZ263" i="1"/>
  <c r="EZ264" i="1"/>
  <c r="EZ268" i="1"/>
  <c r="EZ252" i="1"/>
  <c r="EZ244" i="1"/>
  <c r="EZ248" i="1"/>
  <c r="EZ256" i="1"/>
  <c r="EZ245" i="1"/>
  <c r="EZ265" i="1"/>
  <c r="EZ253" i="1"/>
  <c r="EZ249" i="1"/>
  <c r="EZ257" i="1"/>
  <c r="EZ269" i="1"/>
  <c r="EZ232" i="1"/>
  <c r="EZ233" i="1"/>
  <c r="EZ234" i="1"/>
  <c r="EZ235" i="1"/>
  <c r="EZ228" i="1"/>
  <c r="EZ229" i="1"/>
  <c r="EZ212" i="1"/>
  <c r="EZ216" i="1"/>
  <c r="EZ221" i="1"/>
  <c r="EZ220" i="1"/>
  <c r="EZ230" i="1"/>
  <c r="EZ213" i="1"/>
  <c r="EZ222" i="1"/>
  <c r="EZ217" i="1"/>
  <c r="EZ223" i="1"/>
  <c r="EZ218" i="1"/>
  <c r="EZ214" i="1"/>
  <c r="EZ231" i="1"/>
  <c r="EZ219" i="1"/>
  <c r="EZ215" i="1"/>
  <c r="EZ209" i="1"/>
  <c r="EZ210" i="1"/>
  <c r="EZ211" i="1"/>
  <c r="EZ77" i="1"/>
  <c r="EZ104" i="1"/>
  <c r="EZ113" i="1"/>
  <c r="EZ208" i="1"/>
  <c r="EZ195" i="1"/>
  <c r="EZ202" i="1"/>
  <c r="EZ203" i="1"/>
  <c r="EZ204" i="1"/>
  <c r="EZ199" i="1"/>
  <c r="EZ200" i="1"/>
  <c r="EZ201" i="1"/>
  <c r="EZ59" i="1"/>
  <c r="EZ68" i="1"/>
  <c r="EZ48" i="1"/>
  <c r="EZ189" i="1"/>
  <c r="EZ190" i="1"/>
  <c r="EZ191" i="1"/>
  <c r="FA9" i="1"/>
  <c r="FA86" i="1" s="1"/>
  <c r="FA258" i="1" l="1"/>
  <c r="FA259" i="1"/>
  <c r="FA260" i="1"/>
  <c r="FA261" i="1"/>
  <c r="FA95" i="1"/>
  <c r="FA224" i="1"/>
  <c r="FA225" i="1"/>
  <c r="FA226" i="1"/>
  <c r="FA227" i="1"/>
  <c r="FA274" i="1"/>
  <c r="FA275" i="1"/>
  <c r="FA276" i="1"/>
  <c r="FA277" i="1"/>
  <c r="FA122" i="1"/>
  <c r="FA131" i="1"/>
  <c r="FA176" i="1"/>
  <c r="FA185" i="1"/>
  <c r="FA310" i="1"/>
  <c r="FA301" i="1"/>
  <c r="FA296" i="1"/>
  <c r="FA299" i="1"/>
  <c r="FA297" i="1"/>
  <c r="FA294" i="1"/>
  <c r="FA309" i="1"/>
  <c r="FA304" i="1"/>
  <c r="FA306" i="1"/>
  <c r="FA300" i="1"/>
  <c r="FA302" i="1"/>
  <c r="FA303" i="1"/>
  <c r="FA298" i="1"/>
  <c r="FA305" i="1"/>
  <c r="FA295" i="1"/>
  <c r="FA307" i="1"/>
  <c r="FA313" i="1"/>
  <c r="FA312" i="1"/>
  <c r="FA311" i="1"/>
  <c r="FA308" i="1"/>
  <c r="FA292" i="1"/>
  <c r="FA291" i="1"/>
  <c r="FA290" i="1"/>
  <c r="FA293" i="1"/>
  <c r="FA285" i="1"/>
  <c r="FA289" i="1"/>
  <c r="FA270" i="1"/>
  <c r="FA271" i="1"/>
  <c r="FA272" i="1"/>
  <c r="FA273" i="1"/>
  <c r="FA236" i="1"/>
  <c r="FA237" i="1"/>
  <c r="FA238" i="1"/>
  <c r="FA239" i="1"/>
  <c r="FA167" i="1"/>
  <c r="FA149" i="1"/>
  <c r="FA140" i="1"/>
  <c r="FA158" i="1"/>
  <c r="FA283" i="1"/>
  <c r="FA282" i="1"/>
  <c r="FA284" i="1"/>
  <c r="FA281" i="1"/>
  <c r="FA254" i="1"/>
  <c r="FA246" i="1"/>
  <c r="FA262" i="1"/>
  <c r="FA266" i="1"/>
  <c r="FA250" i="1"/>
  <c r="FA242" i="1"/>
  <c r="FA243" i="1"/>
  <c r="FA263" i="1"/>
  <c r="FA247" i="1"/>
  <c r="FA255" i="1"/>
  <c r="FA267" i="1"/>
  <c r="FA251" i="1"/>
  <c r="FA256" i="1"/>
  <c r="FA252" i="1"/>
  <c r="FA268" i="1"/>
  <c r="FA264" i="1"/>
  <c r="FA248" i="1"/>
  <c r="FA244" i="1"/>
  <c r="FA265" i="1"/>
  <c r="FA257" i="1"/>
  <c r="FA249" i="1"/>
  <c r="FA253" i="1"/>
  <c r="FA245" i="1"/>
  <c r="FA269" i="1"/>
  <c r="FA232" i="1"/>
  <c r="FA233" i="1"/>
  <c r="FA234" i="1"/>
  <c r="FA235" i="1"/>
  <c r="FA221" i="1"/>
  <c r="FA216" i="1"/>
  <c r="FA212" i="1"/>
  <c r="FA228" i="1"/>
  <c r="FA220" i="1"/>
  <c r="FA229" i="1"/>
  <c r="FA230" i="1"/>
  <c r="FA213" i="1"/>
  <c r="FA217" i="1"/>
  <c r="FA222" i="1"/>
  <c r="FA231" i="1"/>
  <c r="FA223" i="1"/>
  <c r="FA218" i="1"/>
  <c r="FA214" i="1"/>
  <c r="FA215" i="1"/>
  <c r="FA219" i="1"/>
  <c r="FA209" i="1"/>
  <c r="FA210" i="1"/>
  <c r="FA211" i="1"/>
  <c r="FA77" i="1"/>
  <c r="FA104" i="1"/>
  <c r="FA113" i="1"/>
  <c r="FA208" i="1"/>
  <c r="FA195" i="1"/>
  <c r="FA202" i="1"/>
  <c r="FA203" i="1"/>
  <c r="FA204" i="1"/>
  <c r="FA199" i="1"/>
  <c r="FA200" i="1"/>
  <c r="FA201" i="1"/>
  <c r="FA59" i="1"/>
  <c r="FA68" i="1"/>
  <c r="FA48" i="1"/>
  <c r="FA189" i="1"/>
  <c r="FA190" i="1"/>
  <c r="FA191" i="1"/>
  <c r="FB9" i="1"/>
  <c r="FB86" i="1" s="1"/>
  <c r="FB258" i="1" l="1"/>
  <c r="FB259" i="1"/>
  <c r="FB260" i="1"/>
  <c r="FB261" i="1"/>
  <c r="FB95" i="1"/>
  <c r="FB224" i="1"/>
  <c r="FB225" i="1"/>
  <c r="FB226" i="1"/>
  <c r="FB227" i="1"/>
  <c r="FB274" i="1"/>
  <c r="FB275" i="1"/>
  <c r="FB276" i="1"/>
  <c r="FB277" i="1"/>
  <c r="FB122" i="1"/>
  <c r="FB131" i="1"/>
  <c r="FB176" i="1"/>
  <c r="FB185" i="1"/>
  <c r="FB310" i="1"/>
  <c r="FB304" i="1"/>
  <c r="FB306" i="1"/>
  <c r="FB301" i="1"/>
  <c r="FB296" i="1"/>
  <c r="FB297" i="1"/>
  <c r="FB295" i="1"/>
  <c r="FB294" i="1"/>
  <c r="FB299" i="1"/>
  <c r="FB303" i="1"/>
  <c r="FB305" i="1"/>
  <c r="FB298" i="1"/>
  <c r="FB300" i="1"/>
  <c r="FB307" i="1"/>
  <c r="FB309" i="1"/>
  <c r="FB302" i="1"/>
  <c r="FB311" i="1"/>
  <c r="FB308" i="1"/>
  <c r="FB312" i="1"/>
  <c r="FB313" i="1"/>
  <c r="FB293" i="1"/>
  <c r="FB291" i="1"/>
  <c r="FB290" i="1"/>
  <c r="FB292" i="1"/>
  <c r="FB285" i="1"/>
  <c r="FB289" i="1"/>
  <c r="FB270" i="1"/>
  <c r="FB271" i="1"/>
  <c r="FB272" i="1"/>
  <c r="FB273" i="1"/>
  <c r="FB236" i="1"/>
  <c r="FB237" i="1"/>
  <c r="FB238" i="1"/>
  <c r="FB239" i="1"/>
  <c r="FB167" i="1"/>
  <c r="FB149" i="1"/>
  <c r="FB158" i="1"/>
  <c r="FB140" i="1"/>
  <c r="FB283" i="1"/>
  <c r="FB282" i="1"/>
  <c r="FB284" i="1"/>
  <c r="FB281" i="1"/>
  <c r="FB262" i="1"/>
  <c r="FB246" i="1"/>
  <c r="FB250" i="1"/>
  <c r="FB266" i="1"/>
  <c r="FB254" i="1"/>
  <c r="FB242" i="1"/>
  <c r="FB247" i="1"/>
  <c r="FB263" i="1"/>
  <c r="FB255" i="1"/>
  <c r="FB267" i="1"/>
  <c r="FB243" i="1"/>
  <c r="FB251" i="1"/>
  <c r="FB252" i="1"/>
  <c r="FB244" i="1"/>
  <c r="FB268" i="1"/>
  <c r="FB248" i="1"/>
  <c r="FB256" i="1"/>
  <c r="FB264" i="1"/>
  <c r="FB257" i="1"/>
  <c r="FB265" i="1"/>
  <c r="FB245" i="1"/>
  <c r="FB269" i="1"/>
  <c r="FB249" i="1"/>
  <c r="FB253" i="1"/>
  <c r="FB232" i="1"/>
  <c r="FB233" i="1"/>
  <c r="FB234" i="1"/>
  <c r="FB235" i="1"/>
  <c r="FB228" i="1"/>
  <c r="FB212" i="1"/>
  <c r="FB221" i="1"/>
  <c r="FB229" i="1"/>
  <c r="FB216" i="1"/>
  <c r="FB220" i="1"/>
  <c r="FB213" i="1"/>
  <c r="FB222" i="1"/>
  <c r="FB217" i="1"/>
  <c r="FB230" i="1"/>
  <c r="FB214" i="1"/>
  <c r="FB223" i="1"/>
  <c r="FB218" i="1"/>
  <c r="FB231" i="1"/>
  <c r="FB215" i="1"/>
  <c r="FB219" i="1"/>
  <c r="FB209" i="1"/>
  <c r="FB210" i="1"/>
  <c r="FB211" i="1"/>
  <c r="FB77" i="1"/>
  <c r="FB104" i="1"/>
  <c r="FB113" i="1"/>
  <c r="FB208" i="1"/>
  <c r="FB195" i="1"/>
  <c r="FB202" i="1"/>
  <c r="FB203" i="1"/>
  <c r="FB204" i="1"/>
  <c r="FB199" i="1"/>
  <c r="FB200" i="1"/>
  <c r="FB201" i="1"/>
  <c r="FB59" i="1"/>
  <c r="FB68" i="1"/>
  <c r="FB48" i="1"/>
  <c r="FB189" i="1"/>
  <c r="FB190" i="1"/>
  <c r="FB191" i="1"/>
  <c r="FC9" i="1"/>
  <c r="FC86" i="1" s="1"/>
  <c r="FC259" i="1" l="1"/>
  <c r="FC258" i="1"/>
  <c r="FC260" i="1"/>
  <c r="FC261" i="1"/>
  <c r="FC95" i="1"/>
  <c r="FC224" i="1"/>
  <c r="FC225" i="1"/>
  <c r="FC226" i="1"/>
  <c r="FC227" i="1"/>
  <c r="FC274" i="1"/>
  <c r="FC275" i="1"/>
  <c r="FC276" i="1"/>
  <c r="FC277" i="1"/>
  <c r="FC122" i="1"/>
  <c r="FC131" i="1"/>
  <c r="FC176" i="1"/>
  <c r="FC185" i="1"/>
  <c r="FC313" i="1"/>
  <c r="FC312" i="1"/>
  <c r="FC310" i="1"/>
  <c r="FC306" i="1"/>
  <c r="FC300" i="1"/>
  <c r="FC294" i="1"/>
  <c r="FC304" i="1"/>
  <c r="FC299" i="1"/>
  <c r="FC302" i="1"/>
  <c r="FC309" i="1"/>
  <c r="FC305" i="1"/>
  <c r="FC297" i="1"/>
  <c r="FC298" i="1"/>
  <c r="FC296" i="1"/>
  <c r="FC295" i="1"/>
  <c r="FC301" i="1"/>
  <c r="FC303" i="1"/>
  <c r="FC308" i="1"/>
  <c r="FC311" i="1"/>
  <c r="FC307" i="1"/>
  <c r="FC290" i="1"/>
  <c r="FC293" i="1"/>
  <c r="FC291" i="1"/>
  <c r="FC292" i="1"/>
  <c r="FC285" i="1"/>
  <c r="FC289" i="1"/>
  <c r="FC270" i="1"/>
  <c r="FC271" i="1"/>
  <c r="FC272" i="1"/>
  <c r="FC273" i="1"/>
  <c r="FC236" i="1"/>
  <c r="FC237" i="1"/>
  <c r="FC238" i="1"/>
  <c r="FC239" i="1"/>
  <c r="FC167" i="1"/>
  <c r="FC158" i="1"/>
  <c r="FC140" i="1"/>
  <c r="FC149" i="1"/>
  <c r="FC283" i="1"/>
  <c r="FC282" i="1"/>
  <c r="FC284" i="1"/>
  <c r="FC281" i="1"/>
  <c r="FC246" i="1"/>
  <c r="FC242" i="1"/>
  <c r="FC254" i="1"/>
  <c r="FC250" i="1"/>
  <c r="FC262" i="1"/>
  <c r="FC266" i="1"/>
  <c r="FC243" i="1"/>
  <c r="FC247" i="1"/>
  <c r="FC263" i="1"/>
  <c r="FC255" i="1"/>
  <c r="FC267" i="1"/>
  <c r="FC251" i="1"/>
  <c r="FC268" i="1"/>
  <c r="FC264" i="1"/>
  <c r="FC252" i="1"/>
  <c r="FC248" i="1"/>
  <c r="FC244" i="1"/>
  <c r="FC256" i="1"/>
  <c r="FC249" i="1"/>
  <c r="FC269" i="1"/>
  <c r="FC245" i="1"/>
  <c r="FC253" i="1"/>
  <c r="FC265" i="1"/>
  <c r="FC257" i="1"/>
  <c r="FC232" i="1"/>
  <c r="FC233" i="1"/>
  <c r="FC234" i="1"/>
  <c r="FC235" i="1"/>
  <c r="FC220" i="1"/>
  <c r="FC216" i="1"/>
  <c r="FC228" i="1"/>
  <c r="FC212" i="1"/>
  <c r="FC229" i="1"/>
  <c r="FC221" i="1"/>
  <c r="FC230" i="1"/>
  <c r="FC217" i="1"/>
  <c r="FC213" i="1"/>
  <c r="FC222" i="1"/>
  <c r="FC231" i="1"/>
  <c r="FC214" i="1"/>
  <c r="FC223" i="1"/>
  <c r="FC218" i="1"/>
  <c r="FC215" i="1"/>
  <c r="FC219" i="1"/>
  <c r="FC209" i="1"/>
  <c r="FC210" i="1"/>
  <c r="FC211" i="1"/>
  <c r="FC77" i="1"/>
  <c r="FC104" i="1"/>
  <c r="FC113" i="1"/>
  <c r="FC208" i="1"/>
  <c r="FC195" i="1"/>
  <c r="FC202" i="1"/>
  <c r="FC203" i="1"/>
  <c r="FC204" i="1"/>
  <c r="FC200" i="1"/>
  <c r="FC199" i="1"/>
  <c r="FC201" i="1"/>
  <c r="FC59" i="1"/>
  <c r="FC68" i="1"/>
  <c r="FC48" i="1"/>
  <c r="FC189" i="1"/>
  <c r="FC190" i="1"/>
  <c r="FC191" i="1"/>
  <c r="FD9" i="1"/>
  <c r="FD86" i="1" s="1"/>
  <c r="FD258" i="1" l="1"/>
  <c r="FD259" i="1"/>
  <c r="FD260" i="1"/>
  <c r="FD261" i="1"/>
  <c r="FD95" i="1"/>
  <c r="FD224" i="1"/>
  <c r="FD225" i="1"/>
  <c r="FD226" i="1"/>
  <c r="FD227" i="1"/>
  <c r="FD274" i="1"/>
  <c r="FD275" i="1"/>
  <c r="FD276" i="1"/>
  <c r="FD277" i="1"/>
  <c r="FD122" i="1"/>
  <c r="FD131" i="1"/>
  <c r="FD176" i="1"/>
  <c r="FD185" i="1"/>
  <c r="FD308" i="1"/>
  <c r="FD303" i="1"/>
  <c r="FD299" i="1"/>
  <c r="FD300" i="1"/>
  <c r="FD301" i="1"/>
  <c r="FD295" i="1"/>
  <c r="FD297" i="1"/>
  <c r="FD294" i="1"/>
  <c r="FD306" i="1"/>
  <c r="FD302" i="1"/>
  <c r="FD304" i="1"/>
  <c r="FD305" i="1"/>
  <c r="FD298" i="1"/>
  <c r="FD296" i="1"/>
  <c r="FD309" i="1"/>
  <c r="FD313" i="1"/>
  <c r="FD307" i="1"/>
  <c r="FD310" i="1"/>
  <c r="FD312" i="1"/>
  <c r="FD311" i="1"/>
  <c r="FD290" i="1"/>
  <c r="FD292" i="1"/>
  <c r="FD293" i="1"/>
  <c r="FD291" i="1"/>
  <c r="FD285" i="1"/>
  <c r="FD289" i="1"/>
  <c r="FD270" i="1"/>
  <c r="FD271" i="1"/>
  <c r="FD272" i="1"/>
  <c r="FD273" i="1"/>
  <c r="FD236" i="1"/>
  <c r="FD237" i="1"/>
  <c r="FD238" i="1"/>
  <c r="FD239" i="1"/>
  <c r="FD167" i="1"/>
  <c r="FD140" i="1"/>
  <c r="FD158" i="1"/>
  <c r="FD149" i="1"/>
  <c r="FD283" i="1"/>
  <c r="FD282" i="1"/>
  <c r="FD281" i="1"/>
  <c r="FD284" i="1"/>
  <c r="FD262" i="1"/>
  <c r="FD250" i="1"/>
  <c r="FD246" i="1"/>
  <c r="FD254" i="1"/>
  <c r="FD242" i="1"/>
  <c r="FD266" i="1"/>
  <c r="FD255" i="1"/>
  <c r="FD267" i="1"/>
  <c r="FD251" i="1"/>
  <c r="FD243" i="1"/>
  <c r="FD247" i="1"/>
  <c r="FD263" i="1"/>
  <c r="FD248" i="1"/>
  <c r="FD268" i="1"/>
  <c r="FD244" i="1"/>
  <c r="FD256" i="1"/>
  <c r="FD252" i="1"/>
  <c r="FD264" i="1"/>
  <c r="FD269" i="1"/>
  <c r="FD249" i="1"/>
  <c r="FD257" i="1"/>
  <c r="FD265" i="1"/>
  <c r="FD253" i="1"/>
  <c r="FD245" i="1"/>
  <c r="FD232" i="1"/>
  <c r="FD233" i="1"/>
  <c r="FD234" i="1"/>
  <c r="FD235" i="1"/>
  <c r="FD220" i="1"/>
  <c r="FD212" i="1"/>
  <c r="FD221" i="1"/>
  <c r="FD229" i="1"/>
  <c r="FD228" i="1"/>
  <c r="FD216" i="1"/>
  <c r="FD213" i="1"/>
  <c r="FD217" i="1"/>
  <c r="FD222" i="1"/>
  <c r="FD230" i="1"/>
  <c r="FD218" i="1"/>
  <c r="FD223" i="1"/>
  <c r="FD214" i="1"/>
  <c r="FD231" i="1"/>
  <c r="FD219" i="1"/>
  <c r="FD215" i="1"/>
  <c r="FD209" i="1"/>
  <c r="FD210" i="1"/>
  <c r="FD211" i="1"/>
  <c r="FD77" i="1"/>
  <c r="FD104" i="1"/>
  <c r="FD113" i="1"/>
  <c r="FD208" i="1"/>
  <c r="FD195" i="1"/>
  <c r="FD202" i="1"/>
  <c r="FD203" i="1"/>
  <c r="FD204" i="1"/>
  <c r="FD199" i="1"/>
  <c r="FD200" i="1"/>
  <c r="FD201" i="1"/>
  <c r="FD59" i="1"/>
  <c r="FD68" i="1"/>
  <c r="FD48" i="1"/>
  <c r="FD189" i="1"/>
  <c r="FD190" i="1"/>
  <c r="FD191" i="1"/>
  <c r="FE9" i="1"/>
  <c r="FE86" i="1" s="1"/>
  <c r="FE258" i="1" l="1"/>
  <c r="FE259" i="1"/>
  <c r="FE260" i="1"/>
  <c r="FE261" i="1"/>
  <c r="FE95" i="1"/>
  <c r="FE224" i="1"/>
  <c r="FE225" i="1"/>
  <c r="FE226" i="1"/>
  <c r="FE227" i="1"/>
  <c r="FE274" i="1"/>
  <c r="FE275" i="1"/>
  <c r="FE276" i="1"/>
  <c r="FE277" i="1"/>
  <c r="FE122" i="1"/>
  <c r="FE131" i="1"/>
  <c r="FE176" i="1"/>
  <c r="FE185" i="1"/>
  <c r="FE297" i="1"/>
  <c r="FE300" i="1"/>
  <c r="FE296" i="1"/>
  <c r="FE298" i="1"/>
  <c r="FE302" i="1"/>
  <c r="FE303" i="1"/>
  <c r="FE304" i="1"/>
  <c r="FE295" i="1"/>
  <c r="FE305" i="1"/>
  <c r="FE299" i="1"/>
  <c r="FE306" i="1"/>
  <c r="FE294" i="1"/>
  <c r="FE301" i="1"/>
  <c r="FE312" i="1"/>
  <c r="FE313" i="1"/>
  <c r="FE308" i="1"/>
  <c r="FE310" i="1"/>
  <c r="FE309" i="1"/>
  <c r="FE311" i="1"/>
  <c r="FE307" i="1"/>
  <c r="FE290" i="1"/>
  <c r="FE292" i="1"/>
  <c r="FE291" i="1"/>
  <c r="FE293" i="1"/>
  <c r="FE285" i="1"/>
  <c r="FE289" i="1"/>
  <c r="FE270" i="1"/>
  <c r="FE271" i="1"/>
  <c r="FE272" i="1"/>
  <c r="FE273" i="1"/>
  <c r="FE236" i="1"/>
  <c r="FE237" i="1"/>
  <c r="FE238" i="1"/>
  <c r="FE239" i="1"/>
  <c r="FE167" i="1"/>
  <c r="FE140" i="1"/>
  <c r="FE158" i="1"/>
  <c r="FE149" i="1"/>
  <c r="FE282" i="1"/>
  <c r="FE283" i="1"/>
  <c r="FE284" i="1"/>
  <c r="FE281" i="1"/>
  <c r="FE254" i="1"/>
  <c r="FE262" i="1"/>
  <c r="FE266" i="1"/>
  <c r="FE242" i="1"/>
  <c r="FE250" i="1"/>
  <c r="FE246" i="1"/>
  <c r="FE251" i="1"/>
  <c r="FE263" i="1"/>
  <c r="FE247" i="1"/>
  <c r="FE255" i="1"/>
  <c r="FE267" i="1"/>
  <c r="FE243" i="1"/>
  <c r="FE264" i="1"/>
  <c r="FE268" i="1"/>
  <c r="FE252" i="1"/>
  <c r="FE244" i="1"/>
  <c r="FE256" i="1"/>
  <c r="FE248" i="1"/>
  <c r="FE253" i="1"/>
  <c r="FE245" i="1"/>
  <c r="FE265" i="1"/>
  <c r="FE269" i="1"/>
  <c r="FE249" i="1"/>
  <c r="FE257" i="1"/>
  <c r="FE232" i="1"/>
  <c r="FE233" i="1"/>
  <c r="FE234" i="1"/>
  <c r="FE235" i="1"/>
  <c r="FE220" i="1"/>
  <c r="FE216" i="1"/>
  <c r="FE212" i="1"/>
  <c r="FE229" i="1"/>
  <c r="FE221" i="1"/>
  <c r="FE228" i="1"/>
  <c r="FE222" i="1"/>
  <c r="FE213" i="1"/>
  <c r="FE230" i="1"/>
  <c r="FE217" i="1"/>
  <c r="FE231" i="1"/>
  <c r="FE214" i="1"/>
  <c r="FE218" i="1"/>
  <c r="FE223" i="1"/>
  <c r="FE219" i="1"/>
  <c r="FE215" i="1"/>
  <c r="FE209" i="1"/>
  <c r="FE210" i="1"/>
  <c r="FE211" i="1"/>
  <c r="FE77" i="1"/>
  <c r="FE104" i="1"/>
  <c r="FE113" i="1"/>
  <c r="FE208" i="1"/>
  <c r="FE195" i="1"/>
  <c r="FE202" i="1"/>
  <c r="FE203" i="1"/>
  <c r="FE204" i="1"/>
  <c r="FE199" i="1"/>
  <c r="FE200" i="1"/>
  <c r="FE201" i="1"/>
  <c r="FE59" i="1"/>
  <c r="FE68" i="1"/>
  <c r="FE48" i="1"/>
  <c r="FE189" i="1"/>
  <c r="FE190" i="1"/>
  <c r="FE191" i="1"/>
  <c r="FF9" i="1"/>
  <c r="FF86" i="1" s="1"/>
  <c r="FF259" i="1" l="1"/>
  <c r="FF258" i="1"/>
  <c r="FF260" i="1"/>
  <c r="FF261" i="1"/>
  <c r="FF95" i="1"/>
  <c r="FF224" i="1"/>
  <c r="FF225" i="1"/>
  <c r="FF226" i="1"/>
  <c r="FF227" i="1"/>
  <c r="FF274" i="1"/>
  <c r="FF275" i="1"/>
  <c r="FF276" i="1"/>
  <c r="FF277" i="1"/>
  <c r="FF122" i="1"/>
  <c r="FF131" i="1"/>
  <c r="FF176" i="1"/>
  <c r="FF185" i="1"/>
  <c r="FF312" i="1"/>
  <c r="FF304" i="1"/>
  <c r="FF297" i="1"/>
  <c r="FF296" i="1"/>
  <c r="FF298" i="1"/>
  <c r="FF299" i="1"/>
  <c r="FF301" i="1"/>
  <c r="FF303" i="1"/>
  <c r="FF295" i="1"/>
  <c r="FF305" i="1"/>
  <c r="FF294" i="1"/>
  <c r="FF308" i="1"/>
  <c r="FF309" i="1"/>
  <c r="FF302" i="1"/>
  <c r="FF306" i="1"/>
  <c r="FF300" i="1"/>
  <c r="FF307" i="1"/>
  <c r="FF310" i="1"/>
  <c r="FF313" i="1"/>
  <c r="FF311" i="1"/>
  <c r="FF290" i="1"/>
  <c r="FF291" i="1"/>
  <c r="FF293" i="1"/>
  <c r="FF292" i="1"/>
  <c r="FF285" i="1"/>
  <c r="FF289" i="1"/>
  <c r="FF270" i="1"/>
  <c r="FF271" i="1"/>
  <c r="FF272" i="1"/>
  <c r="FF273" i="1"/>
  <c r="FF236" i="1"/>
  <c r="FF237" i="1"/>
  <c r="FF238" i="1"/>
  <c r="FF239" i="1"/>
  <c r="FF167" i="1"/>
  <c r="FF158" i="1"/>
  <c r="FF149" i="1"/>
  <c r="FF140" i="1"/>
  <c r="FF282" i="1"/>
  <c r="FF283" i="1"/>
  <c r="FF281" i="1"/>
  <c r="FF284" i="1"/>
  <c r="FF250" i="1"/>
  <c r="FF254" i="1"/>
  <c r="FF242" i="1"/>
  <c r="FF246" i="1"/>
  <c r="FF266" i="1"/>
  <c r="FF262" i="1"/>
  <c r="FF243" i="1"/>
  <c r="FF267" i="1"/>
  <c r="FF263" i="1"/>
  <c r="FF247" i="1"/>
  <c r="FF255" i="1"/>
  <c r="FF251" i="1"/>
  <c r="FF268" i="1"/>
  <c r="FF248" i="1"/>
  <c r="FF256" i="1"/>
  <c r="FF264" i="1"/>
  <c r="FF252" i="1"/>
  <c r="FF244" i="1"/>
  <c r="FF249" i="1"/>
  <c r="FF265" i="1"/>
  <c r="FF269" i="1"/>
  <c r="FF257" i="1"/>
  <c r="FF253" i="1"/>
  <c r="FF245" i="1"/>
  <c r="FF232" i="1"/>
  <c r="FF233" i="1"/>
  <c r="FF234" i="1"/>
  <c r="FF235" i="1"/>
  <c r="FF220" i="1"/>
  <c r="FF216" i="1"/>
  <c r="FF212" i="1"/>
  <c r="FF228" i="1"/>
  <c r="FF229" i="1"/>
  <c r="FF221" i="1"/>
  <c r="FF222" i="1"/>
  <c r="FF217" i="1"/>
  <c r="FF230" i="1"/>
  <c r="FF213" i="1"/>
  <c r="FF223" i="1"/>
  <c r="FF231" i="1"/>
  <c r="FF218" i="1"/>
  <c r="FF214" i="1"/>
  <c r="FF215" i="1"/>
  <c r="FF219" i="1"/>
  <c r="FF209" i="1"/>
  <c r="FF210" i="1"/>
  <c r="FF211" i="1"/>
  <c r="FF77" i="1"/>
  <c r="FF104" i="1"/>
  <c r="FF113" i="1"/>
  <c r="FF208" i="1"/>
  <c r="FF195" i="1"/>
  <c r="FF202" i="1"/>
  <c r="FF203" i="1"/>
  <c r="FF204" i="1"/>
  <c r="FF200" i="1"/>
  <c r="FF199" i="1"/>
  <c r="FF201" i="1"/>
  <c r="FF59" i="1"/>
  <c r="FF68" i="1"/>
  <c r="FF48" i="1"/>
  <c r="FF189" i="1"/>
  <c r="FF190" i="1"/>
  <c r="FF191" i="1"/>
  <c r="FG9" i="1"/>
  <c r="FG86" i="1" s="1"/>
  <c r="FG258" i="1" l="1"/>
  <c r="FG259" i="1"/>
  <c r="FG260" i="1"/>
  <c r="FG261" i="1"/>
  <c r="FG95" i="1"/>
  <c r="FG224" i="1"/>
  <c r="FG225" i="1"/>
  <c r="FG226" i="1"/>
  <c r="FG227" i="1"/>
  <c r="FG274" i="1"/>
  <c r="FG275" i="1"/>
  <c r="FG276" i="1"/>
  <c r="FG277" i="1"/>
  <c r="FG122" i="1"/>
  <c r="FG131" i="1"/>
  <c r="FG176" i="1"/>
  <c r="FG185" i="1"/>
  <c r="FG310" i="1"/>
  <c r="FG301" i="1"/>
  <c r="FG307" i="1"/>
  <c r="FG294" i="1"/>
  <c r="FG298" i="1"/>
  <c r="FG297" i="1"/>
  <c r="FG308" i="1"/>
  <c r="FG305" i="1"/>
  <c r="FG295" i="1"/>
  <c r="FG299" i="1"/>
  <c r="FG303" i="1"/>
  <c r="FG306" i="1"/>
  <c r="FG304" i="1"/>
  <c r="FG296" i="1"/>
  <c r="FG300" i="1"/>
  <c r="FG302" i="1"/>
  <c r="FG309" i="1"/>
  <c r="FG311" i="1"/>
  <c r="FG313" i="1"/>
  <c r="FG312" i="1"/>
  <c r="FG291" i="1"/>
  <c r="FG292" i="1"/>
  <c r="FG293" i="1"/>
  <c r="FG290" i="1"/>
  <c r="FG285" i="1"/>
  <c r="FG289" i="1"/>
  <c r="FG270" i="1"/>
  <c r="FG271" i="1"/>
  <c r="FG272" i="1"/>
  <c r="FG273" i="1"/>
  <c r="FG236" i="1"/>
  <c r="FG237" i="1"/>
  <c r="FG238" i="1"/>
  <c r="FG239" i="1"/>
  <c r="FG167" i="1"/>
  <c r="FG158" i="1"/>
  <c r="FG149" i="1"/>
  <c r="FG140" i="1"/>
  <c r="FG282" i="1"/>
  <c r="FG283" i="1"/>
  <c r="FG281" i="1"/>
  <c r="FG284" i="1"/>
  <c r="FG262" i="1"/>
  <c r="FG246" i="1"/>
  <c r="FG250" i="1"/>
  <c r="FG254" i="1"/>
  <c r="FG266" i="1"/>
  <c r="FG242" i="1"/>
  <c r="FG255" i="1"/>
  <c r="FG243" i="1"/>
  <c r="FG267" i="1"/>
  <c r="FG251" i="1"/>
  <c r="FG247" i="1"/>
  <c r="FG263" i="1"/>
  <c r="FG244" i="1"/>
  <c r="FG248" i="1"/>
  <c r="FG256" i="1"/>
  <c r="FG268" i="1"/>
  <c r="FG264" i="1"/>
  <c r="FG252" i="1"/>
  <c r="FG269" i="1"/>
  <c r="FG245" i="1"/>
  <c r="FG249" i="1"/>
  <c r="FG257" i="1"/>
  <c r="FG253" i="1"/>
  <c r="FG265" i="1"/>
  <c r="FG232" i="1"/>
  <c r="FG233" i="1"/>
  <c r="FG234" i="1"/>
  <c r="FG235" i="1"/>
  <c r="FG212" i="1"/>
  <c r="FG221" i="1"/>
  <c r="FG216" i="1"/>
  <c r="FG229" i="1"/>
  <c r="FG228" i="1"/>
  <c r="FG220" i="1"/>
  <c r="FG213" i="1"/>
  <c r="FG217" i="1"/>
  <c r="FG230" i="1"/>
  <c r="FG222" i="1"/>
  <c r="FG218" i="1"/>
  <c r="FG231" i="1"/>
  <c r="FG214" i="1"/>
  <c r="FG223" i="1"/>
  <c r="FG215" i="1"/>
  <c r="FG219" i="1"/>
  <c r="FG209" i="1"/>
  <c r="FG210" i="1"/>
  <c r="FG211" i="1"/>
  <c r="FG77" i="1"/>
  <c r="FG104" i="1"/>
  <c r="FG113" i="1"/>
  <c r="FG208" i="1"/>
  <c r="FG195" i="1"/>
  <c r="FG202" i="1"/>
  <c r="FG203" i="1"/>
  <c r="FG204" i="1"/>
  <c r="FG200" i="1"/>
  <c r="FG199" i="1"/>
  <c r="FG201" i="1"/>
  <c r="FG59" i="1"/>
  <c r="FG68" i="1"/>
  <c r="FG48" i="1"/>
  <c r="FG189" i="1"/>
  <c r="FG190" i="1"/>
  <c r="FG191" i="1"/>
  <c r="FH9" i="1"/>
  <c r="FH86" i="1" s="1"/>
  <c r="FH259" i="1" l="1"/>
  <c r="FH258" i="1"/>
  <c r="FH260" i="1"/>
  <c r="FH261" i="1"/>
  <c r="FH95" i="1"/>
  <c r="FH224" i="1"/>
  <c r="FH225" i="1"/>
  <c r="FH226" i="1"/>
  <c r="FH227" i="1"/>
  <c r="FH274" i="1"/>
  <c r="FH275" i="1"/>
  <c r="FH276" i="1"/>
  <c r="FH277" i="1"/>
  <c r="FH122" i="1"/>
  <c r="FH131" i="1"/>
  <c r="FH176" i="1"/>
  <c r="FH185" i="1"/>
  <c r="FH310" i="1"/>
  <c r="FH308" i="1"/>
  <c r="FH304" i="1"/>
  <c r="FH300" i="1"/>
  <c r="FH301" i="1"/>
  <c r="FH298" i="1"/>
  <c r="FH306" i="1"/>
  <c r="FH302" i="1"/>
  <c r="FH303" i="1"/>
  <c r="FH294" i="1"/>
  <c r="FH305" i="1"/>
  <c r="FH296" i="1"/>
  <c r="FH297" i="1"/>
  <c r="FH307" i="1"/>
  <c r="FH299" i="1"/>
  <c r="FH295" i="1"/>
  <c r="FH311" i="1"/>
  <c r="FH313" i="1"/>
  <c r="FH309" i="1"/>
  <c r="FH312" i="1"/>
  <c r="FH293" i="1"/>
  <c r="FH292" i="1"/>
  <c r="FH291" i="1"/>
  <c r="FH290" i="1"/>
  <c r="FH285" i="1"/>
  <c r="FH289" i="1"/>
  <c r="FH270" i="1"/>
  <c r="FH271" i="1"/>
  <c r="FH272" i="1"/>
  <c r="FH273" i="1"/>
  <c r="FH236" i="1"/>
  <c r="FH237" i="1"/>
  <c r="FH238" i="1"/>
  <c r="FH239" i="1"/>
  <c r="FH167" i="1"/>
  <c r="FH149" i="1"/>
  <c r="FH140" i="1"/>
  <c r="FH158" i="1"/>
  <c r="FH283" i="1"/>
  <c r="FH282" i="1"/>
  <c r="FH281" i="1"/>
  <c r="FH284" i="1"/>
  <c r="FH266" i="1"/>
  <c r="FH262" i="1"/>
  <c r="FH250" i="1"/>
  <c r="FH246" i="1"/>
  <c r="FH242" i="1"/>
  <c r="FH254" i="1"/>
  <c r="FH243" i="1"/>
  <c r="FH247" i="1"/>
  <c r="FH255" i="1"/>
  <c r="FH251" i="1"/>
  <c r="FH263" i="1"/>
  <c r="FH267" i="1"/>
  <c r="FH264" i="1"/>
  <c r="FH252" i="1"/>
  <c r="FH268" i="1"/>
  <c r="FH248" i="1"/>
  <c r="FH244" i="1"/>
  <c r="FH256" i="1"/>
  <c r="FH253" i="1"/>
  <c r="FH257" i="1"/>
  <c r="FH269" i="1"/>
  <c r="FH249" i="1"/>
  <c r="FH265" i="1"/>
  <c r="FH245" i="1"/>
  <c r="FH232" i="1"/>
  <c r="FH233" i="1"/>
  <c r="FH234" i="1"/>
  <c r="FH235" i="1"/>
  <c r="FH229" i="1"/>
  <c r="FH221" i="1"/>
  <c r="FH228" i="1"/>
  <c r="FH212" i="1"/>
  <c r="FH216" i="1"/>
  <c r="FH220" i="1"/>
  <c r="FH222" i="1"/>
  <c r="FH217" i="1"/>
  <c r="FH230" i="1"/>
  <c r="FH213" i="1"/>
  <c r="FH214" i="1"/>
  <c r="FH231" i="1"/>
  <c r="FH218" i="1"/>
  <c r="FH223" i="1"/>
  <c r="FH219" i="1"/>
  <c r="FH215" i="1"/>
  <c r="FH209" i="1"/>
  <c r="FH210" i="1"/>
  <c r="FH211" i="1"/>
  <c r="FH77" i="1"/>
  <c r="FH104" i="1"/>
  <c r="FH113" i="1"/>
  <c r="FH208" i="1"/>
  <c r="FH195" i="1"/>
  <c r="FH202" i="1"/>
  <c r="FH203" i="1"/>
  <c r="FH204" i="1"/>
  <c r="FH199" i="1"/>
  <c r="FH200" i="1"/>
  <c r="FH201" i="1"/>
  <c r="FH59" i="1"/>
  <c r="FH68" i="1"/>
  <c r="FH48" i="1"/>
  <c r="FH189" i="1"/>
  <c r="FH190" i="1"/>
  <c r="FH191" i="1"/>
  <c r="FI9" i="1"/>
  <c r="FI86" i="1" s="1"/>
  <c r="FI258" i="1" l="1"/>
  <c r="FI259" i="1"/>
  <c r="FI260" i="1"/>
  <c r="FI261" i="1"/>
  <c r="FI95" i="1"/>
  <c r="FI224" i="1"/>
  <c r="FI225" i="1"/>
  <c r="FI226" i="1"/>
  <c r="FI227" i="1"/>
  <c r="FI274" i="1"/>
  <c r="FI275" i="1"/>
  <c r="FI276" i="1"/>
  <c r="FI277" i="1"/>
  <c r="FI122" i="1"/>
  <c r="FI131" i="1"/>
  <c r="FI176" i="1"/>
  <c r="FI185" i="1"/>
  <c r="FI310" i="1"/>
  <c r="FI301" i="1"/>
  <c r="FI296" i="1"/>
  <c r="FI295" i="1"/>
  <c r="FI297" i="1"/>
  <c r="FI305" i="1"/>
  <c r="FI309" i="1"/>
  <c r="FI308" i="1"/>
  <c r="FI294" i="1"/>
  <c r="FI299" i="1"/>
  <c r="FI302" i="1"/>
  <c r="FI303" i="1"/>
  <c r="FI304" i="1"/>
  <c r="FI306" i="1"/>
  <c r="FI298" i="1"/>
  <c r="FI300" i="1"/>
  <c r="FI313" i="1"/>
  <c r="FI307" i="1"/>
  <c r="FI312" i="1"/>
  <c r="FI311" i="1"/>
  <c r="FI292" i="1"/>
  <c r="FI293" i="1"/>
  <c r="FI291" i="1"/>
  <c r="FI290" i="1"/>
  <c r="FI285" i="1"/>
  <c r="FI289" i="1"/>
  <c r="FI270" i="1"/>
  <c r="FI271" i="1"/>
  <c r="FI272" i="1"/>
  <c r="FI273" i="1"/>
  <c r="FI236" i="1"/>
  <c r="FI237" i="1"/>
  <c r="FI238" i="1"/>
  <c r="FI239" i="1"/>
  <c r="FI167" i="1"/>
  <c r="FI149" i="1"/>
  <c r="FI140" i="1"/>
  <c r="FI158" i="1"/>
  <c r="FI283" i="1"/>
  <c r="FI282" i="1"/>
  <c r="FI281" i="1"/>
  <c r="FI284" i="1"/>
  <c r="FI246" i="1"/>
  <c r="FI242" i="1"/>
  <c r="FI262" i="1"/>
  <c r="FI266" i="1"/>
  <c r="FI250" i="1"/>
  <c r="FI254" i="1"/>
  <c r="FI243" i="1"/>
  <c r="FI263" i="1"/>
  <c r="FI247" i="1"/>
  <c r="FI255" i="1"/>
  <c r="FI267" i="1"/>
  <c r="FI251" i="1"/>
  <c r="FI256" i="1"/>
  <c r="FI264" i="1"/>
  <c r="FI252" i="1"/>
  <c r="FI268" i="1"/>
  <c r="FI248" i="1"/>
  <c r="FI244" i="1"/>
  <c r="FI257" i="1"/>
  <c r="FI249" i="1"/>
  <c r="FI253" i="1"/>
  <c r="FI245" i="1"/>
  <c r="FI269" i="1"/>
  <c r="FI265" i="1"/>
  <c r="FI232" i="1"/>
  <c r="FI233" i="1"/>
  <c r="FI234" i="1"/>
  <c r="FI235" i="1"/>
  <c r="FI216" i="1"/>
  <c r="FI212" i="1"/>
  <c r="FI228" i="1"/>
  <c r="FI221" i="1"/>
  <c r="FI220" i="1"/>
  <c r="FI229" i="1"/>
  <c r="FI230" i="1"/>
  <c r="FI217" i="1"/>
  <c r="FI213" i="1"/>
  <c r="FI222" i="1"/>
  <c r="FI218" i="1"/>
  <c r="FI223" i="1"/>
  <c r="FI214" i="1"/>
  <c r="FI231" i="1"/>
  <c r="FI215" i="1"/>
  <c r="FI219" i="1"/>
  <c r="FI209" i="1"/>
  <c r="FI210" i="1"/>
  <c r="FI211" i="1"/>
  <c r="FI77" i="1"/>
  <c r="FI104" i="1"/>
  <c r="FI113" i="1"/>
  <c r="FI208" i="1"/>
  <c r="FI195" i="1"/>
  <c r="FI202" i="1"/>
  <c r="FI203" i="1"/>
  <c r="FI204" i="1"/>
  <c r="FI199" i="1"/>
  <c r="FI200" i="1"/>
  <c r="FI201" i="1"/>
  <c r="FI59" i="1"/>
  <c r="FI68" i="1"/>
  <c r="FI48" i="1"/>
  <c r="FI189" i="1"/>
  <c r="FI190" i="1"/>
  <c r="FI191" i="1"/>
  <c r="FJ9" i="1"/>
  <c r="FJ86" i="1" s="1"/>
  <c r="FJ258" i="1" l="1"/>
  <c r="FJ259" i="1"/>
  <c r="FJ260" i="1"/>
  <c r="FJ261" i="1"/>
  <c r="FJ95" i="1"/>
  <c r="FJ224" i="1"/>
  <c r="FJ225" i="1"/>
  <c r="FJ226" i="1"/>
  <c r="FJ227" i="1"/>
  <c r="FJ274" i="1"/>
  <c r="FJ275" i="1"/>
  <c r="FJ276" i="1"/>
  <c r="FJ277" i="1"/>
  <c r="FJ122" i="1"/>
  <c r="FJ131" i="1"/>
  <c r="FJ176" i="1"/>
  <c r="FJ185" i="1"/>
  <c r="FJ310" i="1"/>
  <c r="FJ304" i="1"/>
  <c r="FJ306" i="1"/>
  <c r="FJ301" i="1"/>
  <c r="FJ296" i="1"/>
  <c r="FJ297" i="1"/>
  <c r="FJ295" i="1"/>
  <c r="FJ294" i="1"/>
  <c r="FJ298" i="1"/>
  <c r="FJ307" i="1"/>
  <c r="FJ300" i="1"/>
  <c r="FJ309" i="1"/>
  <c r="FJ302" i="1"/>
  <c r="FJ303" i="1"/>
  <c r="FJ299" i="1"/>
  <c r="FJ305" i="1"/>
  <c r="FJ308" i="1"/>
  <c r="FJ312" i="1"/>
  <c r="FJ311" i="1"/>
  <c r="FJ313" i="1"/>
  <c r="FJ290" i="1"/>
  <c r="FJ292" i="1"/>
  <c r="FJ293" i="1"/>
  <c r="FJ291" i="1"/>
  <c r="FJ285" i="1"/>
  <c r="FJ289" i="1"/>
  <c r="FJ270" i="1"/>
  <c r="FJ271" i="1"/>
  <c r="FJ272" i="1"/>
  <c r="FJ273" i="1"/>
  <c r="FJ236" i="1"/>
  <c r="FJ237" i="1"/>
  <c r="FJ238" i="1"/>
  <c r="FJ239" i="1"/>
  <c r="FJ167" i="1"/>
  <c r="FJ149" i="1"/>
  <c r="FJ158" i="1"/>
  <c r="FJ140" i="1"/>
  <c r="FJ283" i="1"/>
  <c r="FJ282" i="1"/>
  <c r="FJ281" i="1"/>
  <c r="FJ284" i="1"/>
  <c r="FJ262" i="1"/>
  <c r="FJ254" i="1"/>
  <c r="FJ250" i="1"/>
  <c r="FJ246" i="1"/>
  <c r="FJ266" i="1"/>
  <c r="FJ242" i="1"/>
  <c r="FJ263" i="1"/>
  <c r="FJ255" i="1"/>
  <c r="FJ267" i="1"/>
  <c r="FJ243" i="1"/>
  <c r="FJ251" i="1"/>
  <c r="FJ247" i="1"/>
  <c r="FJ268" i="1"/>
  <c r="FJ248" i="1"/>
  <c r="FJ256" i="1"/>
  <c r="FJ264" i="1"/>
  <c r="FJ244" i="1"/>
  <c r="FJ252" i="1"/>
  <c r="FJ269" i="1"/>
  <c r="FJ265" i="1"/>
  <c r="FJ245" i="1"/>
  <c r="FJ249" i="1"/>
  <c r="FJ253" i="1"/>
  <c r="FJ257" i="1"/>
  <c r="FJ232" i="1"/>
  <c r="FJ233" i="1"/>
  <c r="FJ234" i="1"/>
  <c r="FJ235" i="1"/>
  <c r="FJ229" i="1"/>
  <c r="FJ212" i="1"/>
  <c r="FJ221" i="1"/>
  <c r="FJ228" i="1"/>
  <c r="FJ220" i="1"/>
  <c r="FJ216" i="1"/>
  <c r="FJ213" i="1"/>
  <c r="FJ222" i="1"/>
  <c r="FJ230" i="1"/>
  <c r="FJ217" i="1"/>
  <c r="FJ218" i="1"/>
  <c r="FJ223" i="1"/>
  <c r="FJ231" i="1"/>
  <c r="FJ214" i="1"/>
  <c r="FJ215" i="1"/>
  <c r="FJ219" i="1"/>
  <c r="FJ209" i="1"/>
  <c r="FJ210" i="1"/>
  <c r="FJ211" i="1"/>
  <c r="FJ77" i="1"/>
  <c r="FJ104" i="1"/>
  <c r="FJ113" i="1"/>
  <c r="FJ208" i="1"/>
  <c r="FJ195" i="1"/>
  <c r="FJ202" i="1"/>
  <c r="FJ203" i="1"/>
  <c r="FJ204" i="1"/>
  <c r="FJ199" i="1"/>
  <c r="FJ200" i="1"/>
  <c r="FJ201" i="1"/>
  <c r="FJ59" i="1"/>
  <c r="FJ68" i="1"/>
  <c r="FJ48" i="1"/>
  <c r="FJ189" i="1"/>
  <c r="FJ190" i="1"/>
  <c r="FJ191" i="1"/>
  <c r="FK9" i="1"/>
  <c r="FK86" i="1" s="1"/>
  <c r="FK259" i="1" l="1"/>
  <c r="FK258" i="1"/>
  <c r="FK260" i="1"/>
  <c r="FK261" i="1"/>
  <c r="FK95" i="1"/>
  <c r="FK224" i="1"/>
  <c r="FK225" i="1"/>
  <c r="FK226" i="1"/>
  <c r="FK227" i="1"/>
  <c r="FK274" i="1"/>
  <c r="FK275" i="1"/>
  <c r="FK276" i="1"/>
  <c r="FK277" i="1"/>
  <c r="FK122" i="1"/>
  <c r="FK131" i="1"/>
  <c r="FK176" i="1"/>
  <c r="FK185" i="1"/>
  <c r="FK313" i="1"/>
  <c r="FK310" i="1"/>
  <c r="FK306" i="1"/>
  <c r="FK300" i="1"/>
  <c r="FK294" i="1"/>
  <c r="FK298" i="1"/>
  <c r="FK299" i="1"/>
  <c r="FK302" i="1"/>
  <c r="FK304" i="1"/>
  <c r="FK305" i="1"/>
  <c r="FK295" i="1"/>
  <c r="FK307" i="1"/>
  <c r="FK297" i="1"/>
  <c r="FK296" i="1"/>
  <c r="FK303" i="1"/>
  <c r="FK301" i="1"/>
  <c r="FK311" i="1"/>
  <c r="FK309" i="1"/>
  <c r="FK308" i="1"/>
  <c r="FK312" i="1"/>
  <c r="FK290" i="1"/>
  <c r="FK293" i="1"/>
  <c r="FK291" i="1"/>
  <c r="FK292" i="1"/>
  <c r="FK285" i="1"/>
  <c r="FK289" i="1"/>
  <c r="FK270" i="1"/>
  <c r="FK271" i="1"/>
  <c r="FK272" i="1"/>
  <c r="FK273" i="1"/>
  <c r="FK236" i="1"/>
  <c r="FK237" i="1"/>
  <c r="FK238" i="1"/>
  <c r="FK239" i="1"/>
  <c r="FK167" i="1"/>
  <c r="FK158" i="1"/>
  <c r="FK140" i="1"/>
  <c r="FK149" i="1"/>
  <c r="FK282" i="1"/>
  <c r="FK283" i="1"/>
  <c r="FK284" i="1"/>
  <c r="FK281" i="1"/>
  <c r="FK266" i="1"/>
  <c r="FK242" i="1"/>
  <c r="FK254" i="1"/>
  <c r="FK246" i="1"/>
  <c r="FK250" i="1"/>
  <c r="FK262" i="1"/>
  <c r="FK247" i="1"/>
  <c r="FK263" i="1"/>
  <c r="FK267" i="1"/>
  <c r="FK255" i="1"/>
  <c r="FK251" i="1"/>
  <c r="FK243" i="1"/>
  <c r="FK252" i="1"/>
  <c r="FK248" i="1"/>
  <c r="FK244" i="1"/>
  <c r="FK268" i="1"/>
  <c r="FK256" i="1"/>
  <c r="FK264" i="1"/>
  <c r="FK245" i="1"/>
  <c r="FK253" i="1"/>
  <c r="FK249" i="1"/>
  <c r="FK269" i="1"/>
  <c r="FK265" i="1"/>
  <c r="FK257" i="1"/>
  <c r="FK232" i="1"/>
  <c r="FK233" i="1"/>
  <c r="FK234" i="1"/>
  <c r="FK235" i="1"/>
  <c r="FK228" i="1"/>
  <c r="FK220" i="1"/>
  <c r="FK216" i="1"/>
  <c r="FK212" i="1"/>
  <c r="FK229" i="1"/>
  <c r="FK221" i="1"/>
  <c r="FK217" i="1"/>
  <c r="FK230" i="1"/>
  <c r="FK213" i="1"/>
  <c r="FK222" i="1"/>
  <c r="FK231" i="1"/>
  <c r="FK223" i="1"/>
  <c r="FK214" i="1"/>
  <c r="FK218" i="1"/>
  <c r="FK219" i="1"/>
  <c r="FK215" i="1"/>
  <c r="FK209" i="1"/>
  <c r="FK210" i="1"/>
  <c r="FK211" i="1"/>
  <c r="FK77" i="1"/>
  <c r="FK104" i="1"/>
  <c r="FK113" i="1"/>
  <c r="FK208" i="1"/>
  <c r="FK195" i="1"/>
  <c r="FK202" i="1"/>
  <c r="FK203" i="1"/>
  <c r="FK204" i="1"/>
  <c r="FK200" i="1"/>
  <c r="FK199" i="1"/>
  <c r="FK201" i="1"/>
  <c r="FK59" i="1"/>
  <c r="FK68" i="1"/>
  <c r="FK48" i="1"/>
  <c r="FK189" i="1"/>
  <c r="FK190" i="1"/>
  <c r="FK191" i="1"/>
  <c r="FL9" i="1"/>
  <c r="FL86" i="1" s="1"/>
  <c r="FL259" i="1" l="1"/>
  <c r="FL258" i="1"/>
  <c r="FL260" i="1"/>
  <c r="FL261" i="1"/>
  <c r="FL95" i="1"/>
  <c r="FL224" i="1"/>
  <c r="FL225" i="1"/>
  <c r="FL226" i="1"/>
  <c r="FL227" i="1"/>
  <c r="FL274" i="1"/>
  <c r="FL275" i="1"/>
  <c r="FL276" i="1"/>
  <c r="FL277" i="1"/>
  <c r="FL122" i="1"/>
  <c r="FL131" i="1"/>
  <c r="FL176" i="1"/>
  <c r="FL185" i="1"/>
  <c r="FL312" i="1"/>
  <c r="FL305" i="1"/>
  <c r="FL299" i="1"/>
  <c r="FL295" i="1"/>
  <c r="FL296" i="1"/>
  <c r="FL307" i="1"/>
  <c r="FL298" i="1"/>
  <c r="FL300" i="1"/>
  <c r="FL301" i="1"/>
  <c r="FL297" i="1"/>
  <c r="FL294" i="1"/>
  <c r="FL302" i="1"/>
  <c r="FL306" i="1"/>
  <c r="FL309" i="1"/>
  <c r="FL303" i="1"/>
  <c r="FL304" i="1"/>
  <c r="FL313" i="1"/>
  <c r="FL308" i="1"/>
  <c r="FL311" i="1"/>
  <c r="FL310" i="1"/>
  <c r="FL291" i="1"/>
  <c r="FL290" i="1"/>
  <c r="FL293" i="1"/>
  <c r="FL292" i="1"/>
  <c r="FL285" i="1"/>
  <c r="FL289" i="1"/>
  <c r="FL270" i="1"/>
  <c r="FL271" i="1"/>
  <c r="FL272" i="1"/>
  <c r="FL273" i="1"/>
  <c r="FL236" i="1"/>
  <c r="FL237" i="1"/>
  <c r="FL238" i="1"/>
  <c r="FL239" i="1"/>
  <c r="FL167" i="1"/>
  <c r="FL158" i="1"/>
  <c r="FL140" i="1"/>
  <c r="FL149" i="1"/>
  <c r="FL282" i="1"/>
  <c r="FL283" i="1"/>
  <c r="FL281" i="1"/>
  <c r="FL284" i="1"/>
  <c r="FL266" i="1"/>
  <c r="FL242" i="1"/>
  <c r="FL254" i="1"/>
  <c r="FL250" i="1"/>
  <c r="FL246" i="1"/>
  <c r="FL262" i="1"/>
  <c r="FL267" i="1"/>
  <c r="FL247" i="1"/>
  <c r="FL243" i="1"/>
  <c r="FL255" i="1"/>
  <c r="FL251" i="1"/>
  <c r="FL263" i="1"/>
  <c r="FL244" i="1"/>
  <c r="FL268" i="1"/>
  <c r="FL256" i="1"/>
  <c r="FL252" i="1"/>
  <c r="FL264" i="1"/>
  <c r="FL248" i="1"/>
  <c r="FL269" i="1"/>
  <c r="FL249" i="1"/>
  <c r="FL257" i="1"/>
  <c r="FL253" i="1"/>
  <c r="FL245" i="1"/>
  <c r="FL265" i="1"/>
  <c r="FL232" i="1"/>
  <c r="FL233" i="1"/>
  <c r="FL234" i="1"/>
  <c r="FL235" i="1"/>
  <c r="FL220" i="1"/>
  <c r="FL212" i="1"/>
  <c r="FL216" i="1"/>
  <c r="FL221" i="1"/>
  <c r="FL229" i="1"/>
  <c r="FL228" i="1"/>
  <c r="FL230" i="1"/>
  <c r="FL217" i="1"/>
  <c r="FL222" i="1"/>
  <c r="FL213" i="1"/>
  <c r="FL214" i="1"/>
  <c r="FL231" i="1"/>
  <c r="FL218" i="1"/>
  <c r="FL223" i="1"/>
  <c r="FL219" i="1"/>
  <c r="FL215" i="1"/>
  <c r="FL209" i="1"/>
  <c r="FL210" i="1"/>
  <c r="FL211" i="1"/>
  <c r="FL77" i="1"/>
  <c r="FL104" i="1"/>
  <c r="FL113" i="1"/>
  <c r="FL208" i="1"/>
  <c r="FL195" i="1"/>
  <c r="FL202" i="1"/>
  <c r="FL203" i="1"/>
  <c r="FL204" i="1"/>
  <c r="FL200" i="1"/>
  <c r="FL199" i="1"/>
  <c r="FL201" i="1"/>
  <c r="FL59" i="1"/>
  <c r="FL68" i="1"/>
  <c r="FL48" i="1"/>
  <c r="FL189" i="1"/>
  <c r="FL190" i="1"/>
  <c r="FL191" i="1"/>
  <c r="FM9" i="1"/>
  <c r="FM86" i="1" s="1"/>
  <c r="FM258" i="1" l="1"/>
  <c r="FM259" i="1"/>
  <c r="FM260" i="1"/>
  <c r="FM261" i="1"/>
  <c r="FM95" i="1"/>
  <c r="FM224" i="1"/>
  <c r="FM225" i="1"/>
  <c r="FM226" i="1"/>
  <c r="FM227" i="1"/>
  <c r="FM274" i="1"/>
  <c r="FM275" i="1"/>
  <c r="FM276" i="1"/>
  <c r="FM277" i="1"/>
  <c r="FM122" i="1"/>
  <c r="FM131" i="1"/>
  <c r="FM176" i="1"/>
  <c r="FM185" i="1"/>
  <c r="FM300" i="1"/>
  <c r="FM298" i="1"/>
  <c r="FM297" i="1"/>
  <c r="FM296" i="1"/>
  <c r="FM301" i="1"/>
  <c r="FM302" i="1"/>
  <c r="FM295" i="1"/>
  <c r="FM303" i="1"/>
  <c r="FM309" i="1"/>
  <c r="FM304" i="1"/>
  <c r="FM299" i="1"/>
  <c r="FM305" i="1"/>
  <c r="FM306" i="1"/>
  <c r="FM294" i="1"/>
  <c r="FM308" i="1"/>
  <c r="FM313" i="1"/>
  <c r="FM310" i="1"/>
  <c r="FM311" i="1"/>
  <c r="FM307" i="1"/>
  <c r="FM312" i="1"/>
  <c r="FM291" i="1"/>
  <c r="FM290" i="1"/>
  <c r="FM293" i="1"/>
  <c r="FM292" i="1"/>
  <c r="FM285" i="1"/>
  <c r="FM289" i="1"/>
  <c r="FM270" i="1"/>
  <c r="FM271" i="1"/>
  <c r="FM272" i="1"/>
  <c r="FM273" i="1"/>
  <c r="FM236" i="1"/>
  <c r="FM237" i="1"/>
  <c r="FM238" i="1"/>
  <c r="FM239" i="1"/>
  <c r="FM167" i="1"/>
  <c r="FM140" i="1"/>
  <c r="FM158" i="1"/>
  <c r="FM149" i="1"/>
  <c r="FM283" i="1"/>
  <c r="FM282" i="1"/>
  <c r="FM284" i="1"/>
  <c r="FM281" i="1"/>
  <c r="FM246" i="1"/>
  <c r="FM262" i="1"/>
  <c r="FM242" i="1"/>
  <c r="FM250" i="1"/>
  <c r="FM254" i="1"/>
  <c r="FM266" i="1"/>
  <c r="FM263" i="1"/>
  <c r="FM247" i="1"/>
  <c r="FM255" i="1"/>
  <c r="FM251" i="1"/>
  <c r="FM267" i="1"/>
  <c r="FM243" i="1"/>
  <c r="FM252" i="1"/>
  <c r="FM244" i="1"/>
  <c r="FM256" i="1"/>
  <c r="FM264" i="1"/>
  <c r="FM248" i="1"/>
  <c r="FM268" i="1"/>
  <c r="FM253" i="1"/>
  <c r="FM245" i="1"/>
  <c r="FM269" i="1"/>
  <c r="FM249" i="1"/>
  <c r="FM257" i="1"/>
  <c r="FM265" i="1"/>
  <c r="FM232" i="1"/>
  <c r="FM233" i="1"/>
  <c r="FM234" i="1"/>
  <c r="FM235" i="1"/>
  <c r="FM220" i="1"/>
  <c r="FM216" i="1"/>
  <c r="FM229" i="1"/>
  <c r="FM212" i="1"/>
  <c r="FM221" i="1"/>
  <c r="FM228" i="1"/>
  <c r="FM213" i="1"/>
  <c r="FM222" i="1"/>
  <c r="FM217" i="1"/>
  <c r="FM230" i="1"/>
  <c r="FM214" i="1"/>
  <c r="FM231" i="1"/>
  <c r="FM218" i="1"/>
  <c r="FM223" i="1"/>
  <c r="FM219" i="1"/>
  <c r="FM215" i="1"/>
  <c r="FM209" i="1"/>
  <c r="FM210" i="1"/>
  <c r="FM211" i="1"/>
  <c r="FM77" i="1"/>
  <c r="FM104" i="1"/>
  <c r="FM113" i="1"/>
  <c r="FM208" i="1"/>
  <c r="FM195" i="1"/>
  <c r="FM202" i="1"/>
  <c r="FM203" i="1"/>
  <c r="FM204" i="1"/>
  <c r="FM199" i="1"/>
  <c r="FM200" i="1"/>
  <c r="FM201" i="1"/>
  <c r="FM59" i="1"/>
  <c r="FM68" i="1"/>
  <c r="FM48" i="1"/>
  <c r="FM189" i="1"/>
  <c r="FM190" i="1"/>
  <c r="FM191" i="1"/>
  <c r="FN9" i="1"/>
  <c r="FN86" i="1" s="1"/>
  <c r="FN259" i="1" l="1"/>
  <c r="FN258" i="1"/>
  <c r="FN260" i="1"/>
  <c r="FN261" i="1"/>
  <c r="FN95" i="1"/>
  <c r="FN224" i="1"/>
  <c r="FN225" i="1"/>
  <c r="FN226" i="1"/>
  <c r="FN227" i="1"/>
  <c r="FN274" i="1"/>
  <c r="FN275" i="1"/>
  <c r="FN276" i="1"/>
  <c r="FN277" i="1"/>
  <c r="FN122" i="1"/>
  <c r="FN131" i="1"/>
  <c r="FN176" i="1"/>
  <c r="FN185" i="1"/>
  <c r="FN304" i="1"/>
  <c r="FN297" i="1"/>
  <c r="FN296" i="1"/>
  <c r="FN303" i="1"/>
  <c r="FN301" i="1"/>
  <c r="FN294" i="1"/>
  <c r="FN302" i="1"/>
  <c r="FN298" i="1"/>
  <c r="FN306" i="1"/>
  <c r="FN307" i="1"/>
  <c r="FN295" i="1"/>
  <c r="FN305" i="1"/>
  <c r="FN299" i="1"/>
  <c r="FN300" i="1"/>
  <c r="FN308" i="1"/>
  <c r="FN310" i="1"/>
  <c r="FN311" i="1"/>
  <c r="FN309" i="1"/>
  <c r="FN312" i="1"/>
  <c r="FN313" i="1"/>
  <c r="FN292" i="1"/>
  <c r="FN291" i="1"/>
  <c r="FN293" i="1"/>
  <c r="FN290" i="1"/>
  <c r="FN285" i="1"/>
  <c r="FN289" i="1"/>
  <c r="FN270" i="1"/>
  <c r="FN271" i="1"/>
  <c r="FN272" i="1"/>
  <c r="FN273" i="1"/>
  <c r="FN236" i="1"/>
  <c r="FN237" i="1"/>
  <c r="FN238" i="1"/>
  <c r="FN239" i="1"/>
  <c r="FN167" i="1"/>
  <c r="FN149" i="1"/>
  <c r="FN158" i="1"/>
  <c r="FN140" i="1"/>
  <c r="FN283" i="1"/>
  <c r="FN282" i="1"/>
  <c r="FN284" i="1"/>
  <c r="FN281" i="1"/>
  <c r="FN254" i="1"/>
  <c r="FN242" i="1"/>
  <c r="FN266" i="1"/>
  <c r="FN246" i="1"/>
  <c r="FN250" i="1"/>
  <c r="FN262" i="1"/>
  <c r="FN243" i="1"/>
  <c r="FN267" i="1"/>
  <c r="FN263" i="1"/>
  <c r="FN247" i="1"/>
  <c r="FN255" i="1"/>
  <c r="FN251" i="1"/>
  <c r="FN268" i="1"/>
  <c r="FN264" i="1"/>
  <c r="FN256" i="1"/>
  <c r="FN252" i="1"/>
  <c r="FN248" i="1"/>
  <c r="FN244" i="1"/>
  <c r="FN257" i="1"/>
  <c r="FN253" i="1"/>
  <c r="FN245" i="1"/>
  <c r="FN269" i="1"/>
  <c r="FN249" i="1"/>
  <c r="FN265" i="1"/>
  <c r="FN232" i="1"/>
  <c r="FN233" i="1"/>
  <c r="FN234" i="1"/>
  <c r="FN235" i="1"/>
  <c r="FN220" i="1"/>
  <c r="FN216" i="1"/>
  <c r="FN212" i="1"/>
  <c r="FN228" i="1"/>
  <c r="FN229" i="1"/>
  <c r="FN221" i="1"/>
  <c r="FN222" i="1"/>
  <c r="FN230" i="1"/>
  <c r="FN213" i="1"/>
  <c r="FN217" i="1"/>
  <c r="FN223" i="1"/>
  <c r="FN231" i="1"/>
  <c r="FN218" i="1"/>
  <c r="FN214" i="1"/>
  <c r="FN215" i="1"/>
  <c r="FN219" i="1"/>
  <c r="FN209" i="1"/>
  <c r="FN210" i="1"/>
  <c r="FN211" i="1"/>
  <c r="FN77" i="1"/>
  <c r="FN104" i="1"/>
  <c r="FN113" i="1"/>
  <c r="FN208" i="1"/>
  <c r="FN195" i="1"/>
  <c r="FN202" i="1"/>
  <c r="FN203" i="1"/>
  <c r="FN204" i="1"/>
  <c r="FN200" i="1"/>
  <c r="FN199" i="1"/>
  <c r="FN201" i="1"/>
  <c r="FN59" i="1"/>
  <c r="FN68" i="1"/>
  <c r="FN48" i="1"/>
  <c r="FN189" i="1"/>
  <c r="FN190" i="1"/>
  <c r="FN191" i="1"/>
  <c r="FO9" i="1"/>
  <c r="FO86" i="1" s="1"/>
  <c r="FO259" i="1" l="1"/>
  <c r="FO258" i="1"/>
  <c r="FO260" i="1"/>
  <c r="FO261" i="1"/>
  <c r="FO95" i="1"/>
  <c r="FO224" i="1"/>
  <c r="FO225" i="1"/>
  <c r="FO226" i="1"/>
  <c r="FO227" i="1"/>
  <c r="FO274" i="1"/>
  <c r="FO275" i="1"/>
  <c r="FO276" i="1"/>
  <c r="FO277" i="1"/>
  <c r="FO122" i="1"/>
  <c r="FO131" i="1"/>
  <c r="FO176" i="1"/>
  <c r="FO185" i="1"/>
  <c r="FO310" i="1"/>
  <c r="FO312" i="1"/>
  <c r="FO299" i="1"/>
  <c r="FO301" i="1"/>
  <c r="FO296" i="1"/>
  <c r="FO300" i="1"/>
  <c r="FO307" i="1"/>
  <c r="FO298" i="1"/>
  <c r="FO303" i="1"/>
  <c r="FO308" i="1"/>
  <c r="FO294" i="1"/>
  <c r="FO295" i="1"/>
  <c r="FO297" i="1"/>
  <c r="FO305" i="1"/>
  <c r="FO309" i="1"/>
  <c r="FO302" i="1"/>
  <c r="FO304" i="1"/>
  <c r="FO306" i="1"/>
  <c r="FO313" i="1"/>
  <c r="FO311" i="1"/>
  <c r="FO291" i="1"/>
  <c r="FO293" i="1"/>
  <c r="FO292" i="1"/>
  <c r="FO290" i="1"/>
  <c r="FO285" i="1"/>
  <c r="FO289" i="1"/>
  <c r="FO270" i="1"/>
  <c r="FO271" i="1"/>
  <c r="FO272" i="1"/>
  <c r="FO273" i="1"/>
  <c r="FO236" i="1"/>
  <c r="FO237" i="1"/>
  <c r="FO238" i="1"/>
  <c r="FO239" i="1"/>
  <c r="FO167" i="1"/>
  <c r="FO149" i="1"/>
  <c r="FO140" i="1"/>
  <c r="FO158" i="1"/>
  <c r="FO283" i="1"/>
  <c r="FO282" i="1"/>
  <c r="FO281" i="1"/>
  <c r="FO284" i="1"/>
  <c r="FO242" i="1"/>
  <c r="FO250" i="1"/>
  <c r="FO254" i="1"/>
  <c r="FO246" i="1"/>
  <c r="FO266" i="1"/>
  <c r="FO262" i="1"/>
  <c r="FO251" i="1"/>
  <c r="FO267" i="1"/>
  <c r="FO263" i="1"/>
  <c r="FO247" i="1"/>
  <c r="FO243" i="1"/>
  <c r="FO255" i="1"/>
  <c r="FO244" i="1"/>
  <c r="FO256" i="1"/>
  <c r="FO248" i="1"/>
  <c r="FO268" i="1"/>
  <c r="FO264" i="1"/>
  <c r="FO252" i="1"/>
  <c r="FO245" i="1"/>
  <c r="FO249" i="1"/>
  <c r="FO253" i="1"/>
  <c r="FO257" i="1"/>
  <c r="FO265" i="1"/>
  <c r="FO269" i="1"/>
  <c r="FO232" i="1"/>
  <c r="FO233" i="1"/>
  <c r="FO234" i="1"/>
  <c r="FO235" i="1"/>
  <c r="FO221" i="1"/>
  <c r="FO212" i="1"/>
  <c r="FO220" i="1"/>
  <c r="FO229" i="1"/>
  <c r="FO216" i="1"/>
  <c r="FO228" i="1"/>
  <c r="FO213" i="1"/>
  <c r="FO217" i="1"/>
  <c r="FO222" i="1"/>
  <c r="FO230" i="1"/>
  <c r="FO218" i="1"/>
  <c r="FO223" i="1"/>
  <c r="FO214" i="1"/>
  <c r="FO231" i="1"/>
  <c r="FO215" i="1"/>
  <c r="FO219" i="1"/>
  <c r="FO209" i="1"/>
  <c r="FO210" i="1"/>
  <c r="FO211" i="1"/>
  <c r="FO77" i="1"/>
  <c r="FO104" i="1"/>
  <c r="FO113" i="1"/>
  <c r="FO208" i="1"/>
  <c r="FO195" i="1"/>
  <c r="FO202" i="1"/>
  <c r="FO203" i="1"/>
  <c r="FO204" i="1"/>
  <c r="FO200" i="1"/>
  <c r="FO199" i="1"/>
  <c r="FO201" i="1"/>
  <c r="FO59" i="1"/>
  <c r="FO68" i="1"/>
  <c r="FO48" i="1"/>
  <c r="FO189" i="1"/>
  <c r="FO190" i="1"/>
  <c r="FO191" i="1"/>
  <c r="FP9" i="1"/>
  <c r="FP86" i="1" s="1"/>
  <c r="FP258" i="1" l="1"/>
  <c r="FP259" i="1"/>
  <c r="FP260" i="1"/>
  <c r="FP261" i="1"/>
  <c r="FP95" i="1"/>
  <c r="FP224" i="1"/>
  <c r="FP225" i="1"/>
  <c r="FP226" i="1"/>
  <c r="FP227" i="1"/>
  <c r="FP274" i="1"/>
  <c r="FP275" i="1"/>
  <c r="FP276" i="1"/>
  <c r="FP277" i="1"/>
  <c r="FP122" i="1"/>
  <c r="FP131" i="1"/>
  <c r="FP176" i="1"/>
  <c r="FP185" i="1"/>
  <c r="FP310" i="1"/>
  <c r="FP308" i="1"/>
  <c r="FP304" i="1"/>
  <c r="FP303" i="1"/>
  <c r="FP300" i="1"/>
  <c r="FP301" i="1"/>
  <c r="FP298" i="1"/>
  <c r="FP302" i="1"/>
  <c r="FP306" i="1"/>
  <c r="FP305" i="1"/>
  <c r="FP309" i="1"/>
  <c r="FP307" i="1"/>
  <c r="FP294" i="1"/>
  <c r="FP299" i="1"/>
  <c r="FP296" i="1"/>
  <c r="FP297" i="1"/>
  <c r="FP295" i="1"/>
  <c r="FP311" i="1"/>
  <c r="FP312" i="1"/>
  <c r="FP313" i="1"/>
  <c r="FP290" i="1"/>
  <c r="FP293" i="1"/>
  <c r="FP292" i="1"/>
  <c r="FP291" i="1"/>
  <c r="FP285" i="1"/>
  <c r="FP289" i="1"/>
  <c r="FP270" i="1"/>
  <c r="FP271" i="1"/>
  <c r="FP272" i="1"/>
  <c r="FP273" i="1"/>
  <c r="FP236" i="1"/>
  <c r="FP237" i="1"/>
  <c r="FP238" i="1"/>
  <c r="FP239" i="1"/>
  <c r="FP167" i="1"/>
  <c r="FP149" i="1"/>
  <c r="FP140" i="1"/>
  <c r="FP158" i="1"/>
  <c r="FP282" i="1"/>
  <c r="FP283" i="1"/>
  <c r="FP284" i="1"/>
  <c r="FP281" i="1"/>
  <c r="FP242" i="1"/>
  <c r="FP254" i="1"/>
  <c r="FP246" i="1"/>
  <c r="FP250" i="1"/>
  <c r="FP266" i="1"/>
  <c r="FP262" i="1"/>
  <c r="FP247" i="1"/>
  <c r="FP255" i="1"/>
  <c r="FP267" i="1"/>
  <c r="FP251" i="1"/>
  <c r="FP263" i="1"/>
  <c r="FP243" i="1"/>
  <c r="FP252" i="1"/>
  <c r="FP244" i="1"/>
  <c r="FP256" i="1"/>
  <c r="FP248" i="1"/>
  <c r="FP268" i="1"/>
  <c r="FP264" i="1"/>
  <c r="FP249" i="1"/>
  <c r="FP253" i="1"/>
  <c r="FP257" i="1"/>
  <c r="FP269" i="1"/>
  <c r="FP245" i="1"/>
  <c r="FP265" i="1"/>
  <c r="FP232" i="1"/>
  <c r="FP233" i="1"/>
  <c r="FP234" i="1"/>
  <c r="FP235" i="1"/>
  <c r="FP228" i="1"/>
  <c r="FP229" i="1"/>
  <c r="FP220" i="1"/>
  <c r="FP212" i="1"/>
  <c r="FP216" i="1"/>
  <c r="FP221" i="1"/>
  <c r="FP217" i="1"/>
  <c r="FP222" i="1"/>
  <c r="FP213" i="1"/>
  <c r="FP230" i="1"/>
  <c r="FP231" i="1"/>
  <c r="FP218" i="1"/>
  <c r="FP214" i="1"/>
  <c r="FP223" i="1"/>
  <c r="FP219" i="1"/>
  <c r="FP215" i="1"/>
  <c r="FP209" i="1"/>
  <c r="FP210" i="1"/>
  <c r="FP211" i="1"/>
  <c r="FP77" i="1"/>
  <c r="FP104" i="1"/>
  <c r="FP113" i="1"/>
  <c r="FP208" i="1"/>
  <c r="FP195" i="1"/>
  <c r="FP202" i="1"/>
  <c r="FP203" i="1"/>
  <c r="FP204" i="1"/>
  <c r="FP199" i="1"/>
  <c r="FP200" i="1"/>
  <c r="FP201" i="1"/>
  <c r="FP59" i="1"/>
  <c r="FP68" i="1"/>
  <c r="FP48" i="1"/>
  <c r="FP189" i="1"/>
  <c r="FP190" i="1"/>
  <c r="FP191" i="1"/>
  <c r="FQ9" i="1"/>
  <c r="FQ86" i="1" s="1"/>
  <c r="FQ258" i="1" l="1"/>
  <c r="FQ259" i="1"/>
  <c r="FQ260" i="1"/>
  <c r="FQ261" i="1"/>
  <c r="FQ95" i="1"/>
  <c r="FQ224" i="1"/>
  <c r="FQ225" i="1"/>
  <c r="FQ226" i="1"/>
  <c r="FQ227" i="1"/>
  <c r="FQ274" i="1"/>
  <c r="FQ275" i="1"/>
  <c r="FQ276" i="1"/>
  <c r="FQ277" i="1"/>
  <c r="FQ122" i="1"/>
  <c r="FQ131" i="1"/>
  <c r="FQ176" i="1"/>
  <c r="FQ185" i="1"/>
  <c r="FQ310" i="1"/>
  <c r="FQ301" i="1"/>
  <c r="FQ297" i="1"/>
  <c r="FQ296" i="1"/>
  <c r="FQ294" i="1"/>
  <c r="FQ299" i="1"/>
  <c r="FQ302" i="1"/>
  <c r="FQ303" i="1"/>
  <c r="FQ298" i="1"/>
  <c r="FQ304" i="1"/>
  <c r="FQ305" i="1"/>
  <c r="FQ306" i="1"/>
  <c r="FQ308" i="1"/>
  <c r="FQ300" i="1"/>
  <c r="FQ295" i="1"/>
  <c r="FQ307" i="1"/>
  <c r="FQ313" i="1"/>
  <c r="FQ311" i="1"/>
  <c r="FQ309" i="1"/>
  <c r="FQ312" i="1"/>
  <c r="FQ292" i="1"/>
  <c r="FQ291" i="1"/>
  <c r="FQ290" i="1"/>
  <c r="FQ293" i="1"/>
  <c r="FQ285" i="1"/>
  <c r="FQ289" i="1"/>
  <c r="FQ270" i="1"/>
  <c r="FQ271" i="1"/>
  <c r="FQ272" i="1"/>
  <c r="FQ273" i="1"/>
  <c r="FQ236" i="1"/>
  <c r="FQ237" i="1"/>
  <c r="FQ238" i="1"/>
  <c r="FQ239" i="1"/>
  <c r="FQ167" i="1"/>
  <c r="FQ140" i="1"/>
  <c r="FQ158" i="1"/>
  <c r="FQ149" i="1"/>
  <c r="FQ283" i="1"/>
  <c r="FQ282" i="1"/>
  <c r="FQ284" i="1"/>
  <c r="FQ281" i="1"/>
  <c r="FQ246" i="1"/>
  <c r="FQ254" i="1"/>
  <c r="FQ262" i="1"/>
  <c r="FQ250" i="1"/>
  <c r="FQ242" i="1"/>
  <c r="FQ266" i="1"/>
  <c r="FQ243" i="1"/>
  <c r="FQ267" i="1"/>
  <c r="FQ247" i="1"/>
  <c r="FQ255" i="1"/>
  <c r="FQ251" i="1"/>
  <c r="FQ263" i="1"/>
  <c r="FQ252" i="1"/>
  <c r="FQ268" i="1"/>
  <c r="FQ248" i="1"/>
  <c r="FQ244" i="1"/>
  <c r="FQ264" i="1"/>
  <c r="FQ256" i="1"/>
  <c r="FQ265" i="1"/>
  <c r="FQ249" i="1"/>
  <c r="FQ253" i="1"/>
  <c r="FQ245" i="1"/>
  <c r="FQ269" i="1"/>
  <c r="FQ257" i="1"/>
  <c r="FQ232" i="1"/>
  <c r="FQ233" i="1"/>
  <c r="FQ234" i="1"/>
  <c r="FQ235" i="1"/>
  <c r="FQ216" i="1"/>
  <c r="FQ212" i="1"/>
  <c r="FQ229" i="1"/>
  <c r="FQ220" i="1"/>
  <c r="FQ221" i="1"/>
  <c r="FQ228" i="1"/>
  <c r="FQ213" i="1"/>
  <c r="FQ217" i="1"/>
  <c r="FQ230" i="1"/>
  <c r="FQ222" i="1"/>
  <c r="FQ214" i="1"/>
  <c r="FQ218" i="1"/>
  <c r="FQ223" i="1"/>
  <c r="FQ231" i="1"/>
  <c r="FQ219" i="1"/>
  <c r="FQ215" i="1"/>
  <c r="FQ209" i="1"/>
  <c r="FQ210" i="1"/>
  <c r="FQ211" i="1"/>
  <c r="FQ77" i="1"/>
  <c r="FQ104" i="1"/>
  <c r="FQ113" i="1"/>
  <c r="FQ208" i="1"/>
  <c r="FQ195" i="1"/>
  <c r="FQ202" i="1"/>
  <c r="FQ203" i="1"/>
  <c r="FQ204" i="1"/>
  <c r="FQ200" i="1"/>
  <c r="FQ199" i="1"/>
  <c r="FQ201" i="1"/>
  <c r="FQ59" i="1"/>
  <c r="FQ68" i="1"/>
  <c r="FQ48" i="1"/>
  <c r="FQ189" i="1"/>
  <c r="FQ190" i="1"/>
  <c r="FQ191" i="1"/>
  <c r="FR9" i="1"/>
  <c r="FR86" i="1" s="1"/>
  <c r="FR258" i="1" l="1"/>
  <c r="FR259" i="1"/>
  <c r="FR260" i="1"/>
  <c r="FR261" i="1"/>
  <c r="FR95" i="1"/>
  <c r="FR224" i="1"/>
  <c r="FR225" i="1"/>
  <c r="FR226" i="1"/>
  <c r="FR227" i="1"/>
  <c r="FR274" i="1"/>
  <c r="FR275" i="1"/>
  <c r="FR276" i="1"/>
  <c r="FR277" i="1"/>
  <c r="FR122" i="1"/>
  <c r="FR131" i="1"/>
  <c r="FR176" i="1"/>
  <c r="FR185" i="1"/>
  <c r="FR310" i="1"/>
  <c r="FR308" i="1"/>
  <c r="FR304" i="1"/>
  <c r="FR301" i="1"/>
  <c r="FR306" i="1"/>
  <c r="FR296" i="1"/>
  <c r="FR297" i="1"/>
  <c r="FR295" i="1"/>
  <c r="FR294" i="1"/>
  <c r="FR307" i="1"/>
  <c r="FR303" i="1"/>
  <c r="FR309" i="1"/>
  <c r="FR300" i="1"/>
  <c r="FR302" i="1"/>
  <c r="FR299" i="1"/>
  <c r="FR305" i="1"/>
  <c r="FR298" i="1"/>
  <c r="FR313" i="1"/>
  <c r="FR312" i="1"/>
  <c r="FR311" i="1"/>
  <c r="FR293" i="1"/>
  <c r="FR292" i="1"/>
  <c r="FR291" i="1"/>
  <c r="FR290" i="1"/>
  <c r="FR285" i="1"/>
  <c r="FR289" i="1"/>
  <c r="FR270" i="1"/>
  <c r="FR271" i="1"/>
  <c r="FR272" i="1"/>
  <c r="FR273" i="1"/>
  <c r="FR236" i="1"/>
  <c r="FR237" i="1"/>
  <c r="FR238" i="1"/>
  <c r="FR239" i="1"/>
  <c r="FR167" i="1"/>
  <c r="FR149" i="1"/>
  <c r="FR158" i="1"/>
  <c r="FR140" i="1"/>
  <c r="FR282" i="1"/>
  <c r="FR283" i="1"/>
  <c r="FR281" i="1"/>
  <c r="FR284" i="1"/>
  <c r="FR250" i="1"/>
  <c r="FR266" i="1"/>
  <c r="FR242" i="1"/>
  <c r="FR246" i="1"/>
  <c r="FR254" i="1"/>
  <c r="FR262" i="1"/>
  <c r="FR251" i="1"/>
  <c r="FR243" i="1"/>
  <c r="FR267" i="1"/>
  <c r="FR247" i="1"/>
  <c r="FR263" i="1"/>
  <c r="FR255" i="1"/>
  <c r="FR268" i="1"/>
  <c r="FR248" i="1"/>
  <c r="FR256" i="1"/>
  <c r="FR264" i="1"/>
  <c r="FR244" i="1"/>
  <c r="FR252" i="1"/>
  <c r="FR265" i="1"/>
  <c r="FR269" i="1"/>
  <c r="FR245" i="1"/>
  <c r="FR249" i="1"/>
  <c r="FR253" i="1"/>
  <c r="FR257" i="1"/>
  <c r="FR232" i="1"/>
  <c r="FR233" i="1"/>
  <c r="FR234" i="1"/>
  <c r="FR235" i="1"/>
  <c r="FR228" i="1"/>
  <c r="FR221" i="1"/>
  <c r="FR216" i="1"/>
  <c r="FR220" i="1"/>
  <c r="FR212" i="1"/>
  <c r="FR229" i="1"/>
  <c r="FR230" i="1"/>
  <c r="FR222" i="1"/>
  <c r="FR213" i="1"/>
  <c r="FR217" i="1"/>
  <c r="FR223" i="1"/>
  <c r="FR218" i="1"/>
  <c r="FR214" i="1"/>
  <c r="FR231" i="1"/>
  <c r="FR215" i="1"/>
  <c r="FR219" i="1"/>
  <c r="FR209" i="1"/>
  <c r="FR210" i="1"/>
  <c r="FR211" i="1"/>
  <c r="FR77" i="1"/>
  <c r="FR104" i="1"/>
  <c r="FR113" i="1"/>
  <c r="FR208" i="1"/>
  <c r="FR195" i="1"/>
  <c r="FR202" i="1"/>
  <c r="FR203" i="1"/>
  <c r="FR204" i="1"/>
  <c r="FR199" i="1"/>
  <c r="FR200" i="1"/>
  <c r="FR201" i="1"/>
  <c r="FR59" i="1"/>
  <c r="FR68" i="1"/>
  <c r="FR48" i="1"/>
  <c r="FR189" i="1"/>
  <c r="FR190" i="1"/>
  <c r="FR191" i="1"/>
  <c r="FS9" i="1"/>
  <c r="FS86" i="1" s="1"/>
  <c r="FS259" i="1" l="1"/>
  <c r="FS258" i="1"/>
  <c r="FS260" i="1"/>
  <c r="FS261" i="1"/>
  <c r="FS95" i="1"/>
  <c r="FS224" i="1"/>
  <c r="FS225" i="1"/>
  <c r="FS226" i="1"/>
  <c r="FS227" i="1"/>
  <c r="FS274" i="1"/>
  <c r="FS275" i="1"/>
  <c r="FS276" i="1"/>
  <c r="FS277" i="1"/>
  <c r="FS122" i="1"/>
  <c r="FS131" i="1"/>
  <c r="FS176" i="1"/>
  <c r="FS185" i="1"/>
  <c r="FS313" i="1"/>
  <c r="FS310" i="1"/>
  <c r="FS306" i="1"/>
  <c r="FS300" i="1"/>
  <c r="FS294" i="1"/>
  <c r="FS299" i="1"/>
  <c r="FS301" i="1"/>
  <c r="FS302" i="1"/>
  <c r="FS298" i="1"/>
  <c r="FS305" i="1"/>
  <c r="FS308" i="1"/>
  <c r="FS304" i="1"/>
  <c r="FS295" i="1"/>
  <c r="FS307" i="1"/>
  <c r="FS303" i="1"/>
  <c r="FS297" i="1"/>
  <c r="FS296" i="1"/>
  <c r="FS311" i="1"/>
  <c r="FS312" i="1"/>
  <c r="FS309" i="1"/>
  <c r="FS290" i="1"/>
  <c r="FS293" i="1"/>
  <c r="FS291" i="1"/>
  <c r="FS292" i="1"/>
  <c r="FS285" i="1"/>
  <c r="FS289" i="1"/>
  <c r="FS270" i="1"/>
  <c r="FS271" i="1"/>
  <c r="FS272" i="1"/>
  <c r="FS273" i="1"/>
  <c r="FS236" i="1"/>
  <c r="FS237" i="1"/>
  <c r="FS238" i="1"/>
  <c r="FS239" i="1"/>
  <c r="FS167" i="1"/>
  <c r="FS140" i="1"/>
  <c r="FS158" i="1"/>
  <c r="FS149" i="1"/>
  <c r="FS282" i="1"/>
  <c r="FS283" i="1"/>
  <c r="FS284" i="1"/>
  <c r="FS281" i="1"/>
  <c r="FS250" i="1"/>
  <c r="FS242" i="1"/>
  <c r="FS254" i="1"/>
  <c r="FS262" i="1"/>
  <c r="FS246" i="1"/>
  <c r="FS266" i="1"/>
  <c r="FS247" i="1"/>
  <c r="FS263" i="1"/>
  <c r="FS267" i="1"/>
  <c r="FS255" i="1"/>
  <c r="FS243" i="1"/>
  <c r="FS251" i="1"/>
  <c r="FS252" i="1"/>
  <c r="FS248" i="1"/>
  <c r="FS244" i="1"/>
  <c r="FS256" i="1"/>
  <c r="FS268" i="1"/>
  <c r="FS264" i="1"/>
  <c r="FS253" i="1"/>
  <c r="FS249" i="1"/>
  <c r="FS265" i="1"/>
  <c r="FS257" i="1"/>
  <c r="FS269" i="1"/>
  <c r="FS245" i="1"/>
  <c r="FS232" i="1"/>
  <c r="FS233" i="1"/>
  <c r="FS234" i="1"/>
  <c r="FS235" i="1"/>
  <c r="FS220" i="1"/>
  <c r="FS216" i="1"/>
  <c r="FS212" i="1"/>
  <c r="FS228" i="1"/>
  <c r="FS221" i="1"/>
  <c r="FS229" i="1"/>
  <c r="FS213" i="1"/>
  <c r="FS230" i="1"/>
  <c r="FS222" i="1"/>
  <c r="FS217" i="1"/>
  <c r="FS231" i="1"/>
  <c r="FS218" i="1"/>
  <c r="FS214" i="1"/>
  <c r="FS223" i="1"/>
  <c r="FS215" i="1"/>
  <c r="FS219" i="1"/>
  <c r="FS209" i="1"/>
  <c r="FS210" i="1"/>
  <c r="FS211" i="1"/>
  <c r="FS77" i="1"/>
  <c r="FS104" i="1"/>
  <c r="FS113" i="1"/>
  <c r="FS208" i="1"/>
  <c r="FS195" i="1"/>
  <c r="FS202" i="1"/>
  <c r="FS203" i="1"/>
  <c r="FS204" i="1"/>
  <c r="FS199" i="1"/>
  <c r="FS200" i="1"/>
  <c r="FS201" i="1"/>
  <c r="FS59" i="1"/>
  <c r="FS68" i="1"/>
  <c r="FS48" i="1"/>
  <c r="FS189" i="1"/>
  <c r="FS190" i="1"/>
  <c r="FS191" i="1"/>
  <c r="FT9" i="1"/>
  <c r="FT86" i="1" s="1"/>
  <c r="FT259" i="1" l="1"/>
  <c r="FT258" i="1"/>
  <c r="FT260" i="1"/>
  <c r="FT261" i="1"/>
  <c r="FT95" i="1"/>
  <c r="FT224" i="1"/>
  <c r="FT225" i="1"/>
  <c r="FT226" i="1"/>
  <c r="FT227" i="1"/>
  <c r="FT274" i="1"/>
  <c r="FT275" i="1"/>
  <c r="FT276" i="1"/>
  <c r="FT277" i="1"/>
  <c r="FT122" i="1"/>
  <c r="FT131" i="1"/>
  <c r="FT176" i="1"/>
  <c r="FT185" i="1"/>
  <c r="FT302" i="1"/>
  <c r="FT298" i="1"/>
  <c r="FT299" i="1"/>
  <c r="FT296" i="1"/>
  <c r="FT308" i="1"/>
  <c r="FT300" i="1"/>
  <c r="FT301" i="1"/>
  <c r="FT297" i="1"/>
  <c r="FT307" i="1"/>
  <c r="FT294" i="1"/>
  <c r="FT305" i="1"/>
  <c r="FT306" i="1"/>
  <c r="FT309" i="1"/>
  <c r="FT303" i="1"/>
  <c r="FT295" i="1"/>
  <c r="FT304" i="1"/>
  <c r="FT310" i="1"/>
  <c r="FT312" i="1"/>
  <c r="FT313" i="1"/>
  <c r="FT311" i="1"/>
  <c r="FT293" i="1"/>
  <c r="FT291" i="1"/>
  <c r="FT290" i="1"/>
  <c r="FT292" i="1"/>
  <c r="FT285" i="1"/>
  <c r="FT289" i="1"/>
  <c r="FT270" i="1"/>
  <c r="FT271" i="1"/>
  <c r="FT272" i="1"/>
  <c r="FT273" i="1"/>
  <c r="FT236" i="1"/>
  <c r="FT237" i="1"/>
  <c r="FT238" i="1"/>
  <c r="FT239" i="1"/>
  <c r="FT167" i="1"/>
  <c r="FT158" i="1"/>
  <c r="FT140" i="1"/>
  <c r="FT149" i="1"/>
  <c r="FT282" i="1"/>
  <c r="FT283" i="1"/>
  <c r="FT284" i="1"/>
  <c r="FT281" i="1"/>
  <c r="FT250" i="1"/>
  <c r="FT266" i="1"/>
  <c r="FT254" i="1"/>
  <c r="FT242" i="1"/>
  <c r="FT246" i="1"/>
  <c r="FT262" i="1"/>
  <c r="FT247" i="1"/>
  <c r="FT243" i="1"/>
  <c r="FT263" i="1"/>
  <c r="FT251" i="1"/>
  <c r="FT255" i="1"/>
  <c r="FT267" i="1"/>
  <c r="FT256" i="1"/>
  <c r="FT268" i="1"/>
  <c r="FT264" i="1"/>
  <c r="FT248" i="1"/>
  <c r="FT252" i="1"/>
  <c r="FT244" i="1"/>
  <c r="FT249" i="1"/>
  <c r="FT257" i="1"/>
  <c r="FT265" i="1"/>
  <c r="FT253" i="1"/>
  <c r="FT245" i="1"/>
  <c r="FT269" i="1"/>
  <c r="FT232" i="1"/>
  <c r="FT233" i="1"/>
  <c r="FT234" i="1"/>
  <c r="FT235" i="1"/>
  <c r="FT220" i="1"/>
  <c r="FT212" i="1"/>
  <c r="FT216" i="1"/>
  <c r="FT229" i="1"/>
  <c r="FT228" i="1"/>
  <c r="FT221" i="1"/>
  <c r="FT217" i="1"/>
  <c r="FT230" i="1"/>
  <c r="FT222" i="1"/>
  <c r="FT213" i="1"/>
  <c r="FT223" i="1"/>
  <c r="FT231" i="1"/>
  <c r="FT218" i="1"/>
  <c r="FT214" i="1"/>
  <c r="FT219" i="1"/>
  <c r="FT215" i="1"/>
  <c r="FT209" i="1"/>
  <c r="FT210" i="1"/>
  <c r="FT211" i="1"/>
  <c r="FT77" i="1"/>
  <c r="FT104" i="1"/>
  <c r="FT113" i="1"/>
  <c r="FT208" i="1"/>
  <c r="FT195" i="1"/>
  <c r="FT202" i="1"/>
  <c r="FT203" i="1"/>
  <c r="FT204" i="1"/>
  <c r="FT200" i="1"/>
  <c r="FT199" i="1"/>
  <c r="FT201" i="1"/>
  <c r="FT59" i="1"/>
  <c r="FT68" i="1"/>
  <c r="FT48" i="1"/>
  <c r="FT189" i="1"/>
  <c r="FT190" i="1"/>
  <c r="FT191" i="1"/>
  <c r="FU9" i="1"/>
  <c r="FU86" i="1" s="1"/>
  <c r="FU258" i="1" l="1"/>
  <c r="FU259" i="1"/>
  <c r="FU260" i="1"/>
  <c r="FU261" i="1"/>
  <c r="FU95" i="1"/>
  <c r="FU224" i="1"/>
  <c r="FU225" i="1"/>
  <c r="FU226" i="1"/>
  <c r="FU227" i="1"/>
  <c r="FU274" i="1"/>
  <c r="FU275" i="1"/>
  <c r="FU276" i="1"/>
  <c r="FU277" i="1"/>
  <c r="FU122" i="1"/>
  <c r="FU131" i="1"/>
  <c r="FU176" i="1"/>
  <c r="FU185" i="1"/>
  <c r="FU311" i="1"/>
  <c r="FU300" i="1"/>
  <c r="FU297" i="1"/>
  <c r="FU298" i="1"/>
  <c r="FU296" i="1"/>
  <c r="FU294" i="1"/>
  <c r="FU303" i="1"/>
  <c r="FU301" i="1"/>
  <c r="FU305" i="1"/>
  <c r="FU299" i="1"/>
  <c r="FU295" i="1"/>
  <c r="FU304" i="1"/>
  <c r="FU307" i="1"/>
  <c r="FU302" i="1"/>
  <c r="FU306" i="1"/>
  <c r="FU313" i="1"/>
  <c r="FU310" i="1"/>
  <c r="FU309" i="1"/>
  <c r="FU312" i="1"/>
  <c r="FU308" i="1"/>
  <c r="FU291" i="1"/>
  <c r="FU293" i="1"/>
  <c r="FU290" i="1"/>
  <c r="FU292" i="1"/>
  <c r="FU285" i="1"/>
  <c r="FU289" i="1"/>
  <c r="FU270" i="1"/>
  <c r="FU271" i="1"/>
  <c r="FU272" i="1"/>
  <c r="FU273" i="1"/>
  <c r="FU236" i="1"/>
  <c r="FU237" i="1"/>
  <c r="FU238" i="1"/>
  <c r="FU239" i="1"/>
  <c r="FU167" i="1"/>
  <c r="FU149" i="1"/>
  <c r="FU158" i="1"/>
  <c r="FU140" i="1"/>
  <c r="FU283" i="1"/>
  <c r="FU282" i="1"/>
  <c r="FU284" i="1"/>
  <c r="FU281" i="1"/>
  <c r="FU246" i="1"/>
  <c r="FU262" i="1"/>
  <c r="FU242" i="1"/>
  <c r="FU250" i="1"/>
  <c r="FU266" i="1"/>
  <c r="FU254" i="1"/>
  <c r="FU263" i="1"/>
  <c r="FU247" i="1"/>
  <c r="FU267" i="1"/>
  <c r="FU255" i="1"/>
  <c r="FU243" i="1"/>
  <c r="FU251" i="1"/>
  <c r="FU252" i="1"/>
  <c r="FU244" i="1"/>
  <c r="FU256" i="1"/>
  <c r="FU248" i="1"/>
  <c r="FU268" i="1"/>
  <c r="FU264" i="1"/>
  <c r="FU245" i="1"/>
  <c r="FU265" i="1"/>
  <c r="FU269" i="1"/>
  <c r="FU249" i="1"/>
  <c r="FU257" i="1"/>
  <c r="FU253" i="1"/>
  <c r="FU232" i="1"/>
  <c r="FU233" i="1"/>
  <c r="FU234" i="1"/>
  <c r="FU235" i="1"/>
  <c r="FU220" i="1"/>
  <c r="FU216" i="1"/>
  <c r="FU221" i="1"/>
  <c r="FU212" i="1"/>
  <c r="FU228" i="1"/>
  <c r="FU229" i="1"/>
  <c r="FU213" i="1"/>
  <c r="FU217" i="1"/>
  <c r="FU222" i="1"/>
  <c r="FU230" i="1"/>
  <c r="FU218" i="1"/>
  <c r="FU231" i="1"/>
  <c r="FU214" i="1"/>
  <c r="FU223" i="1"/>
  <c r="FU219" i="1"/>
  <c r="FU215" i="1"/>
  <c r="FU209" i="1"/>
  <c r="FU210" i="1"/>
  <c r="FU211" i="1"/>
  <c r="FU77" i="1"/>
  <c r="FU104" i="1"/>
  <c r="FU113" i="1"/>
  <c r="FU208" i="1"/>
  <c r="FU195" i="1"/>
  <c r="FU202" i="1"/>
  <c r="FU203" i="1"/>
  <c r="FU204" i="1"/>
  <c r="FU199" i="1"/>
  <c r="FU200" i="1"/>
  <c r="FU201" i="1"/>
  <c r="FU59" i="1"/>
  <c r="FU68" i="1"/>
  <c r="FU48" i="1"/>
  <c r="FU189" i="1"/>
  <c r="FU190" i="1"/>
  <c r="FU191" i="1"/>
  <c r="FV9" i="1"/>
  <c r="FV86" i="1" s="1"/>
  <c r="FV258" i="1" l="1"/>
  <c r="FV259" i="1"/>
  <c r="FV260" i="1"/>
  <c r="FV261" i="1"/>
  <c r="FV95" i="1"/>
  <c r="FV224" i="1"/>
  <c r="FV225" i="1"/>
  <c r="FV226" i="1"/>
  <c r="FV227" i="1"/>
  <c r="FV274" i="1"/>
  <c r="FV275" i="1"/>
  <c r="FV276" i="1"/>
  <c r="FV277" i="1"/>
  <c r="FV122" i="1"/>
  <c r="FV131" i="1"/>
  <c r="FV176" i="1"/>
  <c r="FV185" i="1"/>
  <c r="FV312" i="1"/>
  <c r="FV307" i="1"/>
  <c r="FV305" i="1"/>
  <c r="FV304" i="1"/>
  <c r="FV297" i="1"/>
  <c r="FV296" i="1"/>
  <c r="FV300" i="1"/>
  <c r="FV295" i="1"/>
  <c r="FV298" i="1"/>
  <c r="FV302" i="1"/>
  <c r="FV301" i="1"/>
  <c r="FV308" i="1"/>
  <c r="FV303" i="1"/>
  <c r="FV309" i="1"/>
  <c r="FV294" i="1"/>
  <c r="FV299" i="1"/>
  <c r="FV313" i="1"/>
  <c r="FV310" i="1"/>
  <c r="FV311" i="1"/>
  <c r="FV306" i="1"/>
  <c r="FV292" i="1"/>
  <c r="FV293" i="1"/>
  <c r="FV290" i="1"/>
  <c r="FV291" i="1"/>
  <c r="FV285" i="1"/>
  <c r="FV289" i="1"/>
  <c r="FV270" i="1"/>
  <c r="FV271" i="1"/>
  <c r="FV272" i="1"/>
  <c r="FV273" i="1"/>
  <c r="FV236" i="1"/>
  <c r="FV237" i="1"/>
  <c r="FV238" i="1"/>
  <c r="FV239" i="1"/>
  <c r="FV167" i="1"/>
  <c r="FV140" i="1"/>
  <c r="FV158" i="1"/>
  <c r="FV149" i="1"/>
  <c r="FV283" i="1"/>
  <c r="FV282" i="1"/>
  <c r="FV281" i="1"/>
  <c r="FV284" i="1"/>
  <c r="FV242" i="1"/>
  <c r="FV266" i="1"/>
  <c r="FV262" i="1"/>
  <c r="FV254" i="1"/>
  <c r="FV246" i="1"/>
  <c r="FV250" i="1"/>
  <c r="FV263" i="1"/>
  <c r="FV247" i="1"/>
  <c r="FV255" i="1"/>
  <c r="FV267" i="1"/>
  <c r="FV251" i="1"/>
  <c r="FV243" i="1"/>
  <c r="FV268" i="1"/>
  <c r="FV264" i="1"/>
  <c r="FV256" i="1"/>
  <c r="FV252" i="1"/>
  <c r="FV244" i="1"/>
  <c r="FV248" i="1"/>
  <c r="FV253" i="1"/>
  <c r="FV245" i="1"/>
  <c r="FV269" i="1"/>
  <c r="FV249" i="1"/>
  <c r="FV265" i="1"/>
  <c r="FV257" i="1"/>
  <c r="FV232" i="1"/>
  <c r="FV233" i="1"/>
  <c r="FV234" i="1"/>
  <c r="FV235" i="1"/>
  <c r="FV220" i="1"/>
  <c r="FV216" i="1"/>
  <c r="FV212" i="1"/>
  <c r="FV228" i="1"/>
  <c r="FV221" i="1"/>
  <c r="FV229" i="1"/>
  <c r="FV230" i="1"/>
  <c r="FV217" i="1"/>
  <c r="FV213" i="1"/>
  <c r="FV222" i="1"/>
  <c r="FV223" i="1"/>
  <c r="FV231" i="1"/>
  <c r="FV218" i="1"/>
  <c r="FV214" i="1"/>
  <c r="FV215" i="1"/>
  <c r="FV219" i="1"/>
  <c r="FV209" i="1"/>
  <c r="FV210" i="1"/>
  <c r="FV211" i="1"/>
  <c r="FV77" i="1"/>
  <c r="FV104" i="1"/>
  <c r="FV113" i="1"/>
  <c r="FV208" i="1"/>
  <c r="FV195" i="1"/>
  <c r="FV202" i="1"/>
  <c r="FV203" i="1"/>
  <c r="FV204" i="1"/>
  <c r="FV200" i="1"/>
  <c r="FV199" i="1"/>
  <c r="FV201" i="1"/>
  <c r="FV59" i="1"/>
  <c r="FV68" i="1"/>
  <c r="FV48" i="1"/>
  <c r="FV189" i="1"/>
  <c r="FV190" i="1"/>
  <c r="FV191" i="1"/>
  <c r="FW9" i="1"/>
  <c r="FW86" i="1" s="1"/>
  <c r="FW258" i="1" l="1"/>
  <c r="FW259" i="1"/>
  <c r="FW260" i="1"/>
  <c r="FW261" i="1"/>
  <c r="FW95" i="1"/>
  <c r="FW224" i="1"/>
  <c r="FW225" i="1"/>
  <c r="FW226" i="1"/>
  <c r="FW227" i="1"/>
  <c r="FW274" i="1"/>
  <c r="FW275" i="1"/>
  <c r="FW276" i="1"/>
  <c r="FW277" i="1"/>
  <c r="FW122" i="1"/>
  <c r="FW131" i="1"/>
  <c r="FW176" i="1"/>
  <c r="FW185" i="1"/>
  <c r="FW310" i="1"/>
  <c r="FW311" i="1"/>
  <c r="FW301" i="1"/>
  <c r="FW299" i="1"/>
  <c r="FW298" i="1"/>
  <c r="FW304" i="1"/>
  <c r="FW309" i="1"/>
  <c r="FW296" i="1"/>
  <c r="FW300" i="1"/>
  <c r="FW295" i="1"/>
  <c r="FW294" i="1"/>
  <c r="FW297" i="1"/>
  <c r="FW302" i="1"/>
  <c r="FW303" i="1"/>
  <c r="FW305" i="1"/>
  <c r="FW306" i="1"/>
  <c r="FW307" i="1"/>
  <c r="FW308" i="1"/>
  <c r="FW312" i="1"/>
  <c r="FW313" i="1"/>
  <c r="FW291" i="1"/>
  <c r="FW293" i="1"/>
  <c r="FW292" i="1"/>
  <c r="FW290" i="1"/>
  <c r="FW285" i="1"/>
  <c r="FW289" i="1"/>
  <c r="FW270" i="1"/>
  <c r="FW271" i="1"/>
  <c r="FW272" i="1"/>
  <c r="FW273" i="1"/>
  <c r="FW236" i="1"/>
  <c r="FW237" i="1"/>
  <c r="FW238" i="1"/>
  <c r="FW239" i="1"/>
  <c r="FW167" i="1"/>
  <c r="FW158" i="1"/>
  <c r="FW149" i="1"/>
  <c r="FW140" i="1"/>
  <c r="FW282" i="1"/>
  <c r="FW283" i="1"/>
  <c r="FW284" i="1"/>
  <c r="FW281" i="1"/>
  <c r="FW266" i="1"/>
  <c r="FW250" i="1"/>
  <c r="FW254" i="1"/>
  <c r="FW246" i="1"/>
  <c r="FW242" i="1"/>
  <c r="FW262" i="1"/>
  <c r="FW263" i="1"/>
  <c r="FW243" i="1"/>
  <c r="FW251" i="1"/>
  <c r="FW247" i="1"/>
  <c r="FW267" i="1"/>
  <c r="FW255" i="1"/>
  <c r="FW256" i="1"/>
  <c r="FW248" i="1"/>
  <c r="FW264" i="1"/>
  <c r="FW252" i="1"/>
  <c r="FW268" i="1"/>
  <c r="FW244" i="1"/>
  <c r="FW249" i="1"/>
  <c r="FW257" i="1"/>
  <c r="FW253" i="1"/>
  <c r="FW265" i="1"/>
  <c r="FW269" i="1"/>
  <c r="FW245" i="1"/>
  <c r="FW232" i="1"/>
  <c r="FW233" i="1"/>
  <c r="FW234" i="1"/>
  <c r="FW235" i="1"/>
  <c r="FW221" i="1"/>
  <c r="FW212" i="1"/>
  <c r="FW220" i="1"/>
  <c r="FW228" i="1"/>
  <c r="FW229" i="1"/>
  <c r="FW216" i="1"/>
  <c r="FW217" i="1"/>
  <c r="FW230" i="1"/>
  <c r="FW222" i="1"/>
  <c r="FW213" i="1"/>
  <c r="FW218" i="1"/>
  <c r="FW231" i="1"/>
  <c r="FW223" i="1"/>
  <c r="FW214" i="1"/>
  <c r="FW215" i="1"/>
  <c r="FW219" i="1"/>
  <c r="FW209" i="1"/>
  <c r="FW210" i="1"/>
  <c r="FW211" i="1"/>
  <c r="FW77" i="1"/>
  <c r="FW104" i="1"/>
  <c r="FW113" i="1"/>
  <c r="FW208" i="1"/>
  <c r="FW195" i="1"/>
  <c r="FW202" i="1"/>
  <c r="FW203" i="1"/>
  <c r="FW204" i="1"/>
  <c r="FW199" i="1"/>
  <c r="FW200" i="1"/>
  <c r="FW201" i="1"/>
  <c r="FW59" i="1"/>
  <c r="FW68" i="1"/>
  <c r="FW48" i="1"/>
  <c r="FW189" i="1"/>
  <c r="FW190" i="1"/>
  <c r="FW191" i="1"/>
  <c r="FX9" i="1"/>
  <c r="FX86" i="1" s="1"/>
  <c r="FX259" i="1" l="1"/>
  <c r="FX258" i="1"/>
  <c r="FX260" i="1"/>
  <c r="FX261" i="1"/>
  <c r="FX95" i="1"/>
  <c r="FX224" i="1"/>
  <c r="FX225" i="1"/>
  <c r="FX226" i="1"/>
  <c r="FX227" i="1"/>
  <c r="FX274" i="1"/>
  <c r="FX275" i="1"/>
  <c r="FX276" i="1"/>
  <c r="FX277" i="1"/>
  <c r="FX122" i="1"/>
  <c r="FX131" i="1"/>
  <c r="FX176" i="1"/>
  <c r="FX185" i="1"/>
  <c r="FX312" i="1"/>
  <c r="FX310" i="1"/>
  <c r="FX304" i="1"/>
  <c r="FX300" i="1"/>
  <c r="FX301" i="1"/>
  <c r="FX298" i="1"/>
  <c r="FX306" i="1"/>
  <c r="FX307" i="1"/>
  <c r="FX299" i="1"/>
  <c r="FX294" i="1"/>
  <c r="FX295" i="1"/>
  <c r="FX296" i="1"/>
  <c r="FX297" i="1"/>
  <c r="FX302" i="1"/>
  <c r="FX303" i="1"/>
  <c r="FX305" i="1"/>
  <c r="FX313" i="1"/>
  <c r="FX309" i="1"/>
  <c r="FX308" i="1"/>
  <c r="FX311" i="1"/>
  <c r="FX291" i="1"/>
  <c r="FX292" i="1"/>
  <c r="FX290" i="1"/>
  <c r="FX293" i="1"/>
  <c r="FX285" i="1"/>
  <c r="FX289" i="1"/>
  <c r="FX270" i="1"/>
  <c r="FX271" i="1"/>
  <c r="FX272" i="1"/>
  <c r="FX273" i="1"/>
  <c r="FX236" i="1"/>
  <c r="FX237" i="1"/>
  <c r="FX238" i="1"/>
  <c r="FX239" i="1"/>
  <c r="FX167" i="1"/>
  <c r="FX140" i="1"/>
  <c r="FX158" i="1"/>
  <c r="FX149" i="1"/>
  <c r="FX282" i="1"/>
  <c r="FX283" i="1"/>
  <c r="FX284" i="1"/>
  <c r="FX281" i="1"/>
  <c r="FX254" i="1"/>
  <c r="FX246" i="1"/>
  <c r="FX242" i="1"/>
  <c r="FX262" i="1"/>
  <c r="FX250" i="1"/>
  <c r="FX266" i="1"/>
  <c r="FX247" i="1"/>
  <c r="FX255" i="1"/>
  <c r="FX267" i="1"/>
  <c r="FX251" i="1"/>
  <c r="FX263" i="1"/>
  <c r="FX243" i="1"/>
  <c r="FX252" i="1"/>
  <c r="FX264" i="1"/>
  <c r="FX244" i="1"/>
  <c r="FX248" i="1"/>
  <c r="FX256" i="1"/>
  <c r="FX268" i="1"/>
  <c r="FX249" i="1"/>
  <c r="FX269" i="1"/>
  <c r="FX257" i="1"/>
  <c r="FX265" i="1"/>
  <c r="FX245" i="1"/>
  <c r="FX253" i="1"/>
  <c r="FX232" i="1"/>
  <c r="FX233" i="1"/>
  <c r="FX234" i="1"/>
  <c r="FX235" i="1"/>
  <c r="FX220" i="1"/>
  <c r="FX229" i="1"/>
  <c r="FX212" i="1"/>
  <c r="FX216" i="1"/>
  <c r="FX228" i="1"/>
  <c r="FX221" i="1"/>
  <c r="FX213" i="1"/>
  <c r="FX217" i="1"/>
  <c r="FX230" i="1"/>
  <c r="FX222" i="1"/>
  <c r="FX218" i="1"/>
  <c r="FX223" i="1"/>
  <c r="FX214" i="1"/>
  <c r="FX231" i="1"/>
  <c r="FX219" i="1"/>
  <c r="FX215" i="1"/>
  <c r="FX209" i="1"/>
  <c r="FX210" i="1"/>
  <c r="FX211" i="1"/>
  <c r="FX77" i="1"/>
  <c r="FX104" i="1"/>
  <c r="FX113" i="1"/>
  <c r="FX208" i="1"/>
  <c r="FX195" i="1"/>
  <c r="FX202" i="1"/>
  <c r="FX203" i="1"/>
  <c r="FX204" i="1"/>
  <c r="FX200" i="1"/>
  <c r="FX199" i="1"/>
  <c r="FX201" i="1"/>
  <c r="FX59" i="1"/>
  <c r="FX68" i="1"/>
  <c r="FX48" i="1"/>
  <c r="FX189" i="1"/>
  <c r="FX190" i="1"/>
  <c r="FX191" i="1"/>
  <c r="FY9" i="1"/>
  <c r="FY86" i="1" s="1"/>
  <c r="FY258" i="1" l="1"/>
  <c r="FY259" i="1"/>
  <c r="FY260" i="1"/>
  <c r="FY261" i="1"/>
  <c r="FY95" i="1"/>
  <c r="FY224" i="1"/>
  <c r="FY225" i="1"/>
  <c r="FY226" i="1"/>
  <c r="FY227" i="1"/>
  <c r="FY274" i="1"/>
  <c r="FY275" i="1"/>
  <c r="FY276" i="1"/>
  <c r="FY277" i="1"/>
  <c r="FY122" i="1"/>
  <c r="FY131" i="1"/>
  <c r="FY176" i="1"/>
  <c r="FY185" i="1"/>
  <c r="FY310" i="1"/>
  <c r="FY301" i="1"/>
  <c r="FY299" i="1"/>
  <c r="FY295" i="1"/>
  <c r="FY297" i="1"/>
  <c r="FY296" i="1"/>
  <c r="FY302" i="1"/>
  <c r="FY303" i="1"/>
  <c r="FY298" i="1"/>
  <c r="FY294" i="1"/>
  <c r="FY307" i="1"/>
  <c r="FY304" i="1"/>
  <c r="FY305" i="1"/>
  <c r="FY306" i="1"/>
  <c r="FY300" i="1"/>
  <c r="FY312" i="1"/>
  <c r="FY311" i="1"/>
  <c r="FY309" i="1"/>
  <c r="FY308" i="1"/>
  <c r="FY313" i="1"/>
  <c r="FY292" i="1"/>
  <c r="FY293" i="1"/>
  <c r="FY291" i="1"/>
  <c r="FY290" i="1"/>
  <c r="FY285" i="1"/>
  <c r="FY289" i="1"/>
  <c r="FY270" i="1"/>
  <c r="FY271" i="1"/>
  <c r="FY272" i="1"/>
  <c r="FY273" i="1"/>
  <c r="FY236" i="1"/>
  <c r="FY237" i="1"/>
  <c r="FY238" i="1"/>
  <c r="FY239" i="1"/>
  <c r="FY167" i="1"/>
  <c r="FY140" i="1"/>
  <c r="FY158" i="1"/>
  <c r="FY149" i="1"/>
  <c r="FY283" i="1"/>
  <c r="FY282" i="1"/>
  <c r="FY284" i="1"/>
  <c r="FY281" i="1"/>
  <c r="FY246" i="1"/>
  <c r="FY262" i="1"/>
  <c r="FY254" i="1"/>
  <c r="FY266" i="1"/>
  <c r="FY250" i="1"/>
  <c r="FY242" i="1"/>
  <c r="FY263" i="1"/>
  <c r="FY247" i="1"/>
  <c r="FY267" i="1"/>
  <c r="FY255" i="1"/>
  <c r="FY243" i="1"/>
  <c r="FY251" i="1"/>
  <c r="FY264" i="1"/>
  <c r="FY252" i="1"/>
  <c r="FY268" i="1"/>
  <c r="FY248" i="1"/>
  <c r="FY244" i="1"/>
  <c r="FY256" i="1"/>
  <c r="FY257" i="1"/>
  <c r="FY249" i="1"/>
  <c r="FY253" i="1"/>
  <c r="FY245" i="1"/>
  <c r="FY269" i="1"/>
  <c r="FY265" i="1"/>
  <c r="FY232" i="1"/>
  <c r="FY233" i="1"/>
  <c r="FY234" i="1"/>
  <c r="FY235" i="1"/>
  <c r="FY216" i="1"/>
  <c r="FY212" i="1"/>
  <c r="FY221" i="1"/>
  <c r="FY229" i="1"/>
  <c r="FY220" i="1"/>
  <c r="FY228" i="1"/>
  <c r="FY213" i="1"/>
  <c r="FY217" i="1"/>
  <c r="FY230" i="1"/>
  <c r="FY222" i="1"/>
  <c r="FY218" i="1"/>
  <c r="FY214" i="1"/>
  <c r="FY223" i="1"/>
  <c r="FY231" i="1"/>
  <c r="FY219" i="1"/>
  <c r="FY215" i="1"/>
  <c r="FY209" i="1"/>
  <c r="FY210" i="1"/>
  <c r="FY211" i="1"/>
  <c r="FY77" i="1"/>
  <c r="FY104" i="1"/>
  <c r="FY113" i="1"/>
  <c r="FY208" i="1"/>
  <c r="FY195" i="1"/>
  <c r="FY202" i="1"/>
  <c r="FY203" i="1"/>
  <c r="FY204" i="1"/>
  <c r="FY199" i="1"/>
  <c r="FY200" i="1"/>
  <c r="FY201" i="1"/>
  <c r="FY59" i="1"/>
  <c r="FY68" i="1"/>
  <c r="FY48" i="1"/>
  <c r="FY189" i="1"/>
  <c r="FY190" i="1"/>
  <c r="FY191" i="1"/>
  <c r="FZ9" i="1"/>
  <c r="FZ86" i="1" s="1"/>
  <c r="FZ258" i="1" l="1"/>
  <c r="FZ259" i="1"/>
  <c r="FZ260" i="1"/>
  <c r="FZ261" i="1"/>
  <c r="FZ95" i="1"/>
  <c r="FZ224" i="1"/>
  <c r="FZ225" i="1"/>
  <c r="FZ226" i="1"/>
  <c r="FZ227" i="1"/>
  <c r="FZ274" i="1"/>
  <c r="FZ275" i="1"/>
  <c r="FZ276" i="1"/>
  <c r="FZ277" i="1"/>
  <c r="FZ122" i="1"/>
  <c r="FZ131" i="1"/>
  <c r="FZ176" i="1"/>
  <c r="FZ185" i="1"/>
  <c r="FZ310" i="1"/>
  <c r="FZ308" i="1"/>
  <c r="FZ304" i="1"/>
  <c r="FZ306" i="1"/>
  <c r="FZ301" i="1"/>
  <c r="FZ296" i="1"/>
  <c r="FZ297" i="1"/>
  <c r="FZ295" i="1"/>
  <c r="FZ294" i="1"/>
  <c r="FZ303" i="1"/>
  <c r="FZ309" i="1"/>
  <c r="FZ302" i="1"/>
  <c r="FZ299" i="1"/>
  <c r="FZ300" i="1"/>
  <c r="FZ305" i="1"/>
  <c r="FZ298" i="1"/>
  <c r="FZ307" i="1"/>
  <c r="FZ313" i="1"/>
  <c r="FZ311" i="1"/>
  <c r="FZ312" i="1"/>
  <c r="FZ290" i="1"/>
  <c r="FZ292" i="1"/>
  <c r="FZ293" i="1"/>
  <c r="FZ291" i="1"/>
  <c r="FZ285" i="1"/>
  <c r="FZ289" i="1"/>
  <c r="FZ270" i="1"/>
  <c r="FZ271" i="1"/>
  <c r="FZ272" i="1"/>
  <c r="FZ273" i="1"/>
  <c r="FZ236" i="1"/>
  <c r="FZ237" i="1"/>
  <c r="FZ238" i="1"/>
  <c r="FZ239" i="1"/>
  <c r="FZ167" i="1"/>
  <c r="FZ149" i="1"/>
  <c r="FZ158" i="1"/>
  <c r="FZ140" i="1"/>
  <c r="FZ283" i="1"/>
  <c r="FZ282" i="1"/>
  <c r="FZ281" i="1"/>
  <c r="FZ284" i="1"/>
  <c r="FZ262" i="1"/>
  <c r="FZ266" i="1"/>
  <c r="FZ254" i="1"/>
  <c r="FZ242" i="1"/>
  <c r="FZ246" i="1"/>
  <c r="FZ250" i="1"/>
  <c r="FZ243" i="1"/>
  <c r="FZ247" i="1"/>
  <c r="FZ263" i="1"/>
  <c r="FZ255" i="1"/>
  <c r="FZ267" i="1"/>
  <c r="FZ251" i="1"/>
  <c r="FZ256" i="1"/>
  <c r="FZ244" i="1"/>
  <c r="FZ264" i="1"/>
  <c r="FZ252" i="1"/>
  <c r="FZ268" i="1"/>
  <c r="FZ248" i="1"/>
  <c r="FZ245" i="1"/>
  <c r="FZ249" i="1"/>
  <c r="FZ253" i="1"/>
  <c r="FZ257" i="1"/>
  <c r="FZ269" i="1"/>
  <c r="FZ265" i="1"/>
  <c r="FZ232" i="1"/>
  <c r="FZ233" i="1"/>
  <c r="FZ234" i="1"/>
  <c r="FZ235" i="1"/>
  <c r="FZ216" i="1"/>
  <c r="FZ220" i="1"/>
  <c r="FZ212" i="1"/>
  <c r="FZ221" i="1"/>
  <c r="FZ229" i="1"/>
  <c r="FZ228" i="1"/>
  <c r="FZ230" i="1"/>
  <c r="FZ213" i="1"/>
  <c r="FZ217" i="1"/>
  <c r="FZ222" i="1"/>
  <c r="FZ218" i="1"/>
  <c r="FZ223" i="1"/>
  <c r="FZ231" i="1"/>
  <c r="FZ214" i="1"/>
  <c r="FZ215" i="1"/>
  <c r="FZ219" i="1"/>
  <c r="FZ209" i="1"/>
  <c r="FZ210" i="1"/>
  <c r="FZ211" i="1"/>
  <c r="FZ77" i="1"/>
  <c r="FZ104" i="1"/>
  <c r="FZ113" i="1"/>
  <c r="FZ208" i="1"/>
  <c r="FZ195" i="1"/>
  <c r="FZ202" i="1"/>
  <c r="FZ203" i="1"/>
  <c r="FZ204" i="1"/>
  <c r="FZ199" i="1"/>
  <c r="FZ200" i="1"/>
  <c r="FZ201" i="1"/>
  <c r="FZ59" i="1"/>
  <c r="FZ68" i="1"/>
  <c r="FZ48" i="1"/>
  <c r="FZ189" i="1"/>
  <c r="FZ190" i="1"/>
  <c r="FZ191" i="1"/>
  <c r="GA9" i="1"/>
  <c r="GA86" i="1" s="1"/>
  <c r="GA258" i="1" l="1"/>
  <c r="GA259" i="1"/>
  <c r="GA260" i="1"/>
  <c r="GA261" i="1"/>
  <c r="GA95" i="1"/>
  <c r="GA224" i="1"/>
  <c r="GA225" i="1"/>
  <c r="GA226" i="1"/>
  <c r="GA227" i="1"/>
  <c r="GA274" i="1"/>
  <c r="GA275" i="1"/>
  <c r="GA276" i="1"/>
  <c r="GA277" i="1"/>
  <c r="GA122" i="1"/>
  <c r="GA131" i="1"/>
  <c r="GA176" i="1"/>
  <c r="GA185" i="1"/>
  <c r="GA313" i="1"/>
  <c r="GA310" i="1"/>
  <c r="GA306" i="1"/>
  <c r="GA300" i="1"/>
  <c r="GA298" i="1"/>
  <c r="GA294" i="1"/>
  <c r="GA305" i="1"/>
  <c r="GA301" i="1"/>
  <c r="GA295" i="1"/>
  <c r="GA307" i="1"/>
  <c r="GA304" i="1"/>
  <c r="GA309" i="1"/>
  <c r="GA303" i="1"/>
  <c r="GA297" i="1"/>
  <c r="GA296" i="1"/>
  <c r="GA299" i="1"/>
  <c r="GA302" i="1"/>
  <c r="GA311" i="1"/>
  <c r="GA308" i="1"/>
  <c r="GA312" i="1"/>
  <c r="GA290" i="1"/>
  <c r="GA293" i="1"/>
  <c r="GA291" i="1"/>
  <c r="GA292" i="1"/>
  <c r="GA285" i="1"/>
  <c r="GA289" i="1"/>
  <c r="GA270" i="1"/>
  <c r="GA271" i="1"/>
  <c r="GA272" i="1"/>
  <c r="GA273" i="1"/>
  <c r="GA236" i="1"/>
  <c r="GA237" i="1"/>
  <c r="GA238" i="1"/>
  <c r="GA239" i="1"/>
  <c r="GA167" i="1"/>
  <c r="GA140" i="1"/>
  <c r="GA149" i="1"/>
  <c r="GA158" i="1"/>
  <c r="GA283" i="1"/>
  <c r="GA282" i="1"/>
  <c r="GA284" i="1"/>
  <c r="GA281" i="1"/>
  <c r="GA242" i="1"/>
  <c r="GA254" i="1"/>
  <c r="GA266" i="1"/>
  <c r="GA250" i="1"/>
  <c r="GA262" i="1"/>
  <c r="GA246" i="1"/>
  <c r="GA263" i="1"/>
  <c r="GA267" i="1"/>
  <c r="GA255" i="1"/>
  <c r="GA243" i="1"/>
  <c r="GA251" i="1"/>
  <c r="GA247" i="1"/>
  <c r="GA248" i="1"/>
  <c r="GA244" i="1"/>
  <c r="GA268" i="1"/>
  <c r="GA256" i="1"/>
  <c r="GA264" i="1"/>
  <c r="GA252" i="1"/>
  <c r="GA265" i="1"/>
  <c r="GA269" i="1"/>
  <c r="GA249" i="1"/>
  <c r="GA257" i="1"/>
  <c r="GA245" i="1"/>
  <c r="GA253" i="1"/>
  <c r="GA232" i="1"/>
  <c r="GA233" i="1"/>
  <c r="GA234" i="1"/>
  <c r="GA235" i="1"/>
  <c r="GA228" i="1"/>
  <c r="GA220" i="1"/>
  <c r="GA216" i="1"/>
  <c r="GA212" i="1"/>
  <c r="GA221" i="1"/>
  <c r="GA229" i="1"/>
  <c r="GA222" i="1"/>
  <c r="GA213" i="1"/>
  <c r="GA230" i="1"/>
  <c r="GA217" i="1"/>
  <c r="GA223" i="1"/>
  <c r="GA214" i="1"/>
  <c r="GA218" i="1"/>
  <c r="GA231" i="1"/>
  <c r="GA215" i="1"/>
  <c r="GA219" i="1"/>
  <c r="GA209" i="1"/>
  <c r="GA210" i="1"/>
  <c r="GA211" i="1"/>
  <c r="GA77" i="1"/>
  <c r="GA104" i="1"/>
  <c r="GA113" i="1"/>
  <c r="GA208" i="1"/>
  <c r="GA195" i="1"/>
  <c r="GA202" i="1"/>
  <c r="GA203" i="1"/>
  <c r="GA204" i="1"/>
  <c r="GA199" i="1"/>
  <c r="GA200" i="1"/>
  <c r="GA201" i="1"/>
  <c r="GA59" i="1"/>
  <c r="GA68" i="1"/>
  <c r="GA48" i="1"/>
  <c r="GA189" i="1"/>
  <c r="GA190" i="1"/>
  <c r="GA191" i="1"/>
  <c r="GB9" i="1"/>
  <c r="GB86" i="1" s="1"/>
  <c r="GB259" i="1" l="1"/>
  <c r="GB258" i="1"/>
  <c r="GB260" i="1"/>
  <c r="GB261" i="1"/>
  <c r="GB95" i="1"/>
  <c r="GB224" i="1"/>
  <c r="GB225" i="1"/>
  <c r="GB226" i="1"/>
  <c r="GB227" i="1"/>
  <c r="GB274" i="1"/>
  <c r="GB275" i="1"/>
  <c r="GB276" i="1"/>
  <c r="GB277" i="1"/>
  <c r="GB122" i="1"/>
  <c r="GB131" i="1"/>
  <c r="GB176" i="1"/>
  <c r="GB185" i="1"/>
  <c r="GB308" i="1"/>
  <c r="GB302" i="1"/>
  <c r="GB304" i="1"/>
  <c r="GB309" i="1"/>
  <c r="GB296" i="1"/>
  <c r="GB303" i="1"/>
  <c r="GB300" i="1"/>
  <c r="GB301" i="1"/>
  <c r="GB305" i="1"/>
  <c r="GB297" i="1"/>
  <c r="GB307" i="1"/>
  <c r="GB294" i="1"/>
  <c r="GB306" i="1"/>
  <c r="GB295" i="1"/>
  <c r="GB299" i="1"/>
  <c r="GB298" i="1"/>
  <c r="GB310" i="1"/>
  <c r="GB311" i="1"/>
  <c r="GB312" i="1"/>
  <c r="GB313" i="1"/>
  <c r="GB292" i="1"/>
  <c r="GB291" i="1"/>
  <c r="GB290" i="1"/>
  <c r="GB293" i="1"/>
  <c r="GB285" i="1"/>
  <c r="GB289" i="1"/>
  <c r="GB270" i="1"/>
  <c r="GB271" i="1"/>
  <c r="GB272" i="1"/>
  <c r="GB273" i="1"/>
  <c r="GB236" i="1"/>
  <c r="GB237" i="1"/>
  <c r="GB238" i="1"/>
  <c r="GB239" i="1"/>
  <c r="GB167" i="1"/>
  <c r="GB140" i="1"/>
  <c r="GB158" i="1"/>
  <c r="GB149" i="1"/>
  <c r="GB282" i="1"/>
  <c r="GB283" i="1"/>
  <c r="GB284" i="1"/>
  <c r="GB281" i="1"/>
  <c r="GB266" i="1"/>
  <c r="GB254" i="1"/>
  <c r="GB242" i="1"/>
  <c r="GB250" i="1"/>
  <c r="GB262" i="1"/>
  <c r="GB246" i="1"/>
  <c r="GB243" i="1"/>
  <c r="GB251" i="1"/>
  <c r="GB263" i="1"/>
  <c r="GB255" i="1"/>
  <c r="GB267" i="1"/>
  <c r="GB247" i="1"/>
  <c r="GB264" i="1"/>
  <c r="GB248" i="1"/>
  <c r="GB268" i="1"/>
  <c r="GB252" i="1"/>
  <c r="GB244" i="1"/>
  <c r="GB256" i="1"/>
  <c r="GB245" i="1"/>
  <c r="GB257" i="1"/>
  <c r="GB253" i="1"/>
  <c r="GB265" i="1"/>
  <c r="GB269" i="1"/>
  <c r="GB249" i="1"/>
  <c r="GB232" i="1"/>
  <c r="GB233" i="1"/>
  <c r="GB234" i="1"/>
  <c r="GB235" i="1"/>
  <c r="GB220" i="1"/>
  <c r="GB212" i="1"/>
  <c r="GB229" i="1"/>
  <c r="GB216" i="1"/>
  <c r="GB228" i="1"/>
  <c r="GB221" i="1"/>
  <c r="GB222" i="1"/>
  <c r="GB230" i="1"/>
  <c r="GB217" i="1"/>
  <c r="GB213" i="1"/>
  <c r="GB223" i="1"/>
  <c r="GB231" i="1"/>
  <c r="GB218" i="1"/>
  <c r="GB214" i="1"/>
  <c r="GB219" i="1"/>
  <c r="GB215" i="1"/>
  <c r="GB209" i="1"/>
  <c r="GB210" i="1"/>
  <c r="GB211" i="1"/>
  <c r="GB77" i="1"/>
  <c r="GB104" i="1"/>
  <c r="GB113" i="1"/>
  <c r="GB208" i="1"/>
  <c r="GB195" i="1"/>
  <c r="GB202" i="1"/>
  <c r="GB203" i="1"/>
  <c r="GB204" i="1"/>
  <c r="GB199" i="1"/>
  <c r="GB200" i="1"/>
  <c r="GB201" i="1"/>
  <c r="GB59" i="1"/>
  <c r="GB68" i="1"/>
  <c r="GB48" i="1"/>
  <c r="GB189" i="1"/>
  <c r="GB190" i="1"/>
  <c r="GB191" i="1"/>
  <c r="GC9" i="1"/>
  <c r="GC86" i="1" s="1"/>
  <c r="GC258" i="1" l="1"/>
  <c r="GC259" i="1"/>
  <c r="GC260" i="1"/>
  <c r="GC261" i="1"/>
  <c r="GC95" i="1"/>
  <c r="GC224" i="1"/>
  <c r="GC225" i="1"/>
  <c r="GC226" i="1"/>
  <c r="GC227" i="1"/>
  <c r="GC274" i="1"/>
  <c r="GC275" i="1"/>
  <c r="GC276" i="1"/>
  <c r="GC277" i="1"/>
  <c r="GC122" i="1"/>
  <c r="GC131" i="1"/>
  <c r="GC176" i="1"/>
  <c r="GC185" i="1"/>
  <c r="GC311" i="1"/>
  <c r="GC297" i="1"/>
  <c r="GC300" i="1"/>
  <c r="GC296" i="1"/>
  <c r="GC306" i="1"/>
  <c r="GC294" i="1"/>
  <c r="GC298" i="1"/>
  <c r="GC295" i="1"/>
  <c r="GC299" i="1"/>
  <c r="GC301" i="1"/>
  <c r="GC307" i="1"/>
  <c r="GC308" i="1"/>
  <c r="GC304" i="1"/>
  <c r="GC305" i="1"/>
  <c r="GC302" i="1"/>
  <c r="GC303" i="1"/>
  <c r="GC309" i="1"/>
  <c r="GC313" i="1"/>
  <c r="GC310" i="1"/>
  <c r="GC312" i="1"/>
  <c r="GC291" i="1"/>
  <c r="GC293" i="1"/>
  <c r="GC290" i="1"/>
  <c r="GC292" i="1"/>
  <c r="GC285" i="1"/>
  <c r="GC289" i="1"/>
  <c r="GC270" i="1"/>
  <c r="GC271" i="1"/>
  <c r="GC272" i="1"/>
  <c r="GC273" i="1"/>
  <c r="GC236" i="1"/>
  <c r="GC237" i="1"/>
  <c r="GC238" i="1"/>
  <c r="GC239" i="1"/>
  <c r="GC167" i="1"/>
  <c r="GC158" i="1"/>
  <c r="GC140" i="1"/>
  <c r="GC149" i="1"/>
  <c r="GC283" i="1"/>
  <c r="GC282" i="1"/>
  <c r="GC281" i="1"/>
  <c r="GC284" i="1"/>
  <c r="GC262" i="1"/>
  <c r="GC266" i="1"/>
  <c r="GC242" i="1"/>
  <c r="GC246" i="1"/>
  <c r="GC250" i="1"/>
  <c r="GC254" i="1"/>
  <c r="GC255" i="1"/>
  <c r="GC267" i="1"/>
  <c r="GC243" i="1"/>
  <c r="GC251" i="1"/>
  <c r="GC263" i="1"/>
  <c r="GC247" i="1"/>
  <c r="GC244" i="1"/>
  <c r="GC256" i="1"/>
  <c r="GC268" i="1"/>
  <c r="GC264" i="1"/>
  <c r="GC248" i="1"/>
  <c r="GC252" i="1"/>
  <c r="GC269" i="1"/>
  <c r="GC249" i="1"/>
  <c r="GC245" i="1"/>
  <c r="GC253" i="1"/>
  <c r="GC265" i="1"/>
  <c r="GC257" i="1"/>
  <c r="GC232" i="1"/>
  <c r="GC233" i="1"/>
  <c r="GC234" i="1"/>
  <c r="GC235" i="1"/>
  <c r="GC220" i="1"/>
  <c r="GC216" i="1"/>
  <c r="GC221" i="1"/>
  <c r="GC212" i="1"/>
  <c r="GC228" i="1"/>
  <c r="GC229" i="1"/>
  <c r="GC213" i="1"/>
  <c r="GC230" i="1"/>
  <c r="GC217" i="1"/>
  <c r="GC222" i="1"/>
  <c r="GC218" i="1"/>
  <c r="GC223" i="1"/>
  <c r="GC214" i="1"/>
  <c r="GC231" i="1"/>
  <c r="GC219" i="1"/>
  <c r="GC215" i="1"/>
  <c r="GC209" i="1"/>
  <c r="GC210" i="1"/>
  <c r="GC211" i="1"/>
  <c r="GC77" i="1"/>
  <c r="GC104" i="1"/>
  <c r="GC113" i="1"/>
  <c r="GC208" i="1"/>
  <c r="GC195" i="1"/>
  <c r="GC202" i="1"/>
  <c r="GC203" i="1"/>
  <c r="GC204" i="1"/>
  <c r="GC200" i="1"/>
  <c r="GC199" i="1"/>
  <c r="GC201" i="1"/>
  <c r="GC59" i="1"/>
  <c r="GC68" i="1"/>
  <c r="GC48" i="1"/>
  <c r="GC189" i="1"/>
  <c r="GC190" i="1"/>
  <c r="GC191" i="1"/>
  <c r="GD9" i="1"/>
  <c r="GD86" i="1" s="1"/>
  <c r="GD258" i="1" l="1"/>
  <c r="GD259" i="1"/>
  <c r="GD260" i="1"/>
  <c r="GD261" i="1"/>
  <c r="GD95" i="1"/>
  <c r="GD224" i="1"/>
  <c r="GD225" i="1"/>
  <c r="GD226" i="1"/>
  <c r="GD227" i="1"/>
  <c r="GD274" i="1"/>
  <c r="GD275" i="1"/>
  <c r="GD276" i="1"/>
  <c r="GD277" i="1"/>
  <c r="GD122" i="1"/>
  <c r="GD131" i="1"/>
  <c r="GD176" i="1"/>
  <c r="GD185" i="1"/>
  <c r="GD304" i="1"/>
  <c r="GD297" i="1"/>
  <c r="GD296" i="1"/>
  <c r="GD303" i="1"/>
  <c r="GD300" i="1"/>
  <c r="GD302" i="1"/>
  <c r="GD298" i="1"/>
  <c r="GD308" i="1"/>
  <c r="GD301" i="1"/>
  <c r="GD294" i="1"/>
  <c r="GD299" i="1"/>
  <c r="GD305" i="1"/>
  <c r="GD307" i="1"/>
  <c r="GD295" i="1"/>
  <c r="GD306" i="1"/>
  <c r="GD312" i="1"/>
  <c r="GD313" i="1"/>
  <c r="GD309" i="1"/>
  <c r="GD311" i="1"/>
  <c r="GD310" i="1"/>
  <c r="GD293" i="1"/>
  <c r="GD290" i="1"/>
  <c r="GD292" i="1"/>
  <c r="GD291" i="1"/>
  <c r="GD285" i="1"/>
  <c r="GD289" i="1"/>
  <c r="GD270" i="1"/>
  <c r="GD271" i="1"/>
  <c r="GD272" i="1"/>
  <c r="GD273" i="1"/>
  <c r="GD236" i="1"/>
  <c r="GD237" i="1"/>
  <c r="GD238" i="1"/>
  <c r="GD239" i="1"/>
  <c r="GD167" i="1"/>
  <c r="GD140" i="1"/>
  <c r="GD158" i="1"/>
  <c r="GD149" i="1"/>
  <c r="GD283" i="1"/>
  <c r="GD282" i="1"/>
  <c r="GD281" i="1"/>
  <c r="GD284" i="1"/>
  <c r="GD242" i="1"/>
  <c r="GD266" i="1"/>
  <c r="GD254" i="1"/>
  <c r="GD262" i="1"/>
  <c r="GD250" i="1"/>
  <c r="GD246" i="1"/>
  <c r="GD267" i="1"/>
  <c r="GD263" i="1"/>
  <c r="GD247" i="1"/>
  <c r="GD255" i="1"/>
  <c r="GD251" i="1"/>
  <c r="GD243" i="1"/>
  <c r="GD264" i="1"/>
  <c r="GD256" i="1"/>
  <c r="GD268" i="1"/>
  <c r="GD252" i="1"/>
  <c r="GD244" i="1"/>
  <c r="GD248" i="1"/>
  <c r="GD253" i="1"/>
  <c r="GD269" i="1"/>
  <c r="GD249" i="1"/>
  <c r="GD265" i="1"/>
  <c r="GD257" i="1"/>
  <c r="GD245" i="1"/>
  <c r="GD232" i="1"/>
  <c r="GD233" i="1"/>
  <c r="GD234" i="1"/>
  <c r="GD235" i="1"/>
  <c r="GD220" i="1"/>
  <c r="GD212" i="1"/>
  <c r="GD216" i="1"/>
  <c r="GD228" i="1"/>
  <c r="GD229" i="1"/>
  <c r="GD221" i="1"/>
  <c r="GD230" i="1"/>
  <c r="GD213" i="1"/>
  <c r="GD222" i="1"/>
  <c r="GD217" i="1"/>
  <c r="GD231" i="1"/>
  <c r="GD223" i="1"/>
  <c r="GD218" i="1"/>
  <c r="GD214" i="1"/>
  <c r="GD215" i="1"/>
  <c r="GD219" i="1"/>
  <c r="GD209" i="1"/>
  <c r="GD210" i="1"/>
  <c r="GD211" i="1"/>
  <c r="GD77" i="1"/>
  <c r="GD104" i="1"/>
  <c r="GD113" i="1"/>
  <c r="GD208" i="1"/>
  <c r="GD195" i="1"/>
  <c r="GD202" i="1"/>
  <c r="GD203" i="1"/>
  <c r="GD204" i="1"/>
  <c r="GD200" i="1"/>
  <c r="GD199" i="1"/>
  <c r="GD201" i="1"/>
  <c r="GD59" i="1"/>
  <c r="GD68" i="1"/>
  <c r="GD48" i="1"/>
  <c r="GD189" i="1"/>
  <c r="GD190" i="1"/>
  <c r="GD191" i="1"/>
  <c r="GE9" i="1"/>
  <c r="GE86" i="1" s="1"/>
  <c r="GE259" i="1" l="1"/>
  <c r="GE258" i="1"/>
  <c r="GE260" i="1"/>
  <c r="GE261" i="1"/>
  <c r="GE95" i="1"/>
  <c r="GE224" i="1"/>
  <c r="GE225" i="1"/>
  <c r="GE226" i="1"/>
  <c r="GE227" i="1"/>
  <c r="GE274" i="1"/>
  <c r="GE275" i="1"/>
  <c r="GE276" i="1"/>
  <c r="GE277" i="1"/>
  <c r="GE122" i="1"/>
  <c r="GE131" i="1"/>
  <c r="GE176" i="1"/>
  <c r="GE185" i="1"/>
  <c r="GE312" i="1"/>
  <c r="GE310" i="1"/>
  <c r="GE309" i="1"/>
  <c r="GE301" i="1"/>
  <c r="GE306" i="1"/>
  <c r="GE295" i="1"/>
  <c r="GE304" i="1"/>
  <c r="GE296" i="1"/>
  <c r="GE300" i="1"/>
  <c r="GE303" i="1"/>
  <c r="GE305" i="1"/>
  <c r="GE299" i="1"/>
  <c r="GE302" i="1"/>
  <c r="GE294" i="1"/>
  <c r="GE297" i="1"/>
  <c r="GE298" i="1"/>
  <c r="GE307" i="1"/>
  <c r="GE311" i="1"/>
  <c r="GE308" i="1"/>
  <c r="GE313" i="1"/>
  <c r="GE291" i="1"/>
  <c r="GE293" i="1"/>
  <c r="GE292" i="1"/>
  <c r="GE290" i="1"/>
  <c r="GE285" i="1"/>
  <c r="GE289" i="1"/>
  <c r="GE270" i="1"/>
  <c r="GE271" i="1"/>
  <c r="GE272" i="1"/>
  <c r="GE273" i="1"/>
  <c r="GE236" i="1"/>
  <c r="GE237" i="1"/>
  <c r="GE238" i="1"/>
  <c r="GE239" i="1"/>
  <c r="GE167" i="1"/>
  <c r="GE149" i="1"/>
  <c r="GE158" i="1"/>
  <c r="GE140" i="1"/>
  <c r="GE283" i="1"/>
  <c r="GE282" i="1"/>
  <c r="GE281" i="1"/>
  <c r="GE284" i="1"/>
  <c r="GE250" i="1"/>
  <c r="GE254" i="1"/>
  <c r="GE266" i="1"/>
  <c r="GE242" i="1"/>
  <c r="GE246" i="1"/>
  <c r="GE262" i="1"/>
  <c r="GE267" i="1"/>
  <c r="GE247" i="1"/>
  <c r="GE251" i="1"/>
  <c r="GE263" i="1"/>
  <c r="GE255" i="1"/>
  <c r="GE243" i="1"/>
  <c r="GE268" i="1"/>
  <c r="GE256" i="1"/>
  <c r="GE248" i="1"/>
  <c r="GE264" i="1"/>
  <c r="GE252" i="1"/>
  <c r="GE244" i="1"/>
  <c r="GE245" i="1"/>
  <c r="GE253" i="1"/>
  <c r="GE265" i="1"/>
  <c r="GE257" i="1"/>
  <c r="GE269" i="1"/>
  <c r="GE249" i="1"/>
  <c r="GE232" i="1"/>
  <c r="GE233" i="1"/>
  <c r="GE234" i="1"/>
  <c r="GE235" i="1"/>
  <c r="GE216" i="1"/>
  <c r="GE212" i="1"/>
  <c r="GE229" i="1"/>
  <c r="GE221" i="1"/>
  <c r="GE220" i="1"/>
  <c r="GE228" i="1"/>
  <c r="GE230" i="1"/>
  <c r="GE217" i="1"/>
  <c r="GE222" i="1"/>
  <c r="GE213" i="1"/>
  <c r="GE214" i="1"/>
  <c r="GE223" i="1"/>
  <c r="GE231" i="1"/>
  <c r="GE218" i="1"/>
  <c r="GE219" i="1"/>
  <c r="GE215" i="1"/>
  <c r="GE209" i="1"/>
  <c r="GE210" i="1"/>
  <c r="GE211" i="1"/>
  <c r="GE77" i="1"/>
  <c r="GE104" i="1"/>
  <c r="GE113" i="1"/>
  <c r="GE208" i="1"/>
  <c r="GE195" i="1"/>
  <c r="GE202" i="1"/>
  <c r="GE203" i="1"/>
  <c r="GE204" i="1"/>
  <c r="GE199" i="1"/>
  <c r="GE200" i="1"/>
  <c r="GE201" i="1"/>
  <c r="GE59" i="1"/>
  <c r="GE68" i="1"/>
  <c r="GE48" i="1"/>
  <c r="GE189" i="1"/>
  <c r="GE190" i="1"/>
  <c r="GE191" i="1"/>
  <c r="GF9" i="1"/>
  <c r="GF86" i="1" s="1"/>
  <c r="GF259" i="1" l="1"/>
  <c r="GF258" i="1"/>
  <c r="GF260" i="1"/>
  <c r="GF261" i="1"/>
  <c r="GF95" i="1"/>
  <c r="GF224" i="1"/>
  <c r="GF225" i="1"/>
  <c r="GF226" i="1"/>
  <c r="GF227" i="1"/>
  <c r="GF274" i="1"/>
  <c r="GF275" i="1"/>
  <c r="GF276" i="1"/>
  <c r="GF277" i="1"/>
  <c r="GF122" i="1"/>
  <c r="GF131" i="1"/>
  <c r="GF176" i="1"/>
  <c r="GF185" i="1"/>
  <c r="GF310" i="1"/>
  <c r="GF304" i="1"/>
  <c r="GF305" i="1"/>
  <c r="GF300" i="1"/>
  <c r="GF301" i="1"/>
  <c r="GF298" i="1"/>
  <c r="GF307" i="1"/>
  <c r="GF299" i="1"/>
  <c r="GF309" i="1"/>
  <c r="GF308" i="1"/>
  <c r="GF306" i="1"/>
  <c r="GF295" i="1"/>
  <c r="GF294" i="1"/>
  <c r="GF302" i="1"/>
  <c r="GF296" i="1"/>
  <c r="GF297" i="1"/>
  <c r="GF303" i="1"/>
  <c r="GF312" i="1"/>
  <c r="GF313" i="1"/>
  <c r="GF311" i="1"/>
  <c r="GF291" i="1"/>
  <c r="GF290" i="1"/>
  <c r="GF293" i="1"/>
  <c r="GF292" i="1"/>
  <c r="GF285" i="1"/>
  <c r="GF289" i="1"/>
  <c r="GF270" i="1"/>
  <c r="GF271" i="1"/>
  <c r="GF272" i="1"/>
  <c r="GF273" i="1"/>
  <c r="GF236" i="1"/>
  <c r="GF237" i="1"/>
  <c r="GF238" i="1"/>
  <c r="GF239" i="1"/>
  <c r="GF167" i="1"/>
  <c r="GF158" i="1"/>
  <c r="GF149" i="1"/>
  <c r="GF140" i="1"/>
  <c r="GF282" i="1"/>
  <c r="GF283" i="1"/>
  <c r="GF284" i="1"/>
  <c r="GF281" i="1"/>
  <c r="GF262" i="1"/>
  <c r="GF250" i="1"/>
  <c r="GF246" i="1"/>
  <c r="GF254" i="1"/>
  <c r="GF242" i="1"/>
  <c r="GF266" i="1"/>
  <c r="GF255" i="1"/>
  <c r="GF267" i="1"/>
  <c r="GF251" i="1"/>
  <c r="GF263" i="1"/>
  <c r="GF243" i="1"/>
  <c r="GF247" i="1"/>
  <c r="GF244" i="1"/>
  <c r="GF256" i="1"/>
  <c r="GF264" i="1"/>
  <c r="GF248" i="1"/>
  <c r="GF268" i="1"/>
  <c r="GF252" i="1"/>
  <c r="GF269" i="1"/>
  <c r="GF249" i="1"/>
  <c r="GF253" i="1"/>
  <c r="GF245" i="1"/>
  <c r="GF265" i="1"/>
  <c r="GF257" i="1"/>
  <c r="GF232" i="1"/>
  <c r="GF233" i="1"/>
  <c r="GF234" i="1"/>
  <c r="GF235" i="1"/>
  <c r="GF228" i="1"/>
  <c r="GF220" i="1"/>
  <c r="GF212" i="1"/>
  <c r="GF229" i="1"/>
  <c r="GF221" i="1"/>
  <c r="GF216" i="1"/>
  <c r="GF230" i="1"/>
  <c r="GF222" i="1"/>
  <c r="GF213" i="1"/>
  <c r="GF217" i="1"/>
  <c r="GF218" i="1"/>
  <c r="GF223" i="1"/>
  <c r="GF231" i="1"/>
  <c r="GF214" i="1"/>
  <c r="GF215" i="1"/>
  <c r="GF219" i="1"/>
  <c r="GF209" i="1"/>
  <c r="GF210" i="1"/>
  <c r="GF211" i="1"/>
  <c r="GF77" i="1"/>
  <c r="GF104" i="1"/>
  <c r="GF113" i="1"/>
  <c r="GF208" i="1"/>
  <c r="GF195" i="1"/>
  <c r="GF202" i="1"/>
  <c r="GF203" i="1"/>
  <c r="GF204" i="1"/>
  <c r="GF200" i="1"/>
  <c r="GF199" i="1"/>
  <c r="GF201" i="1"/>
  <c r="GF59" i="1"/>
  <c r="GF68" i="1"/>
  <c r="GF48" i="1"/>
  <c r="GF189" i="1"/>
  <c r="GF190" i="1"/>
  <c r="GF191" i="1"/>
  <c r="GG9" i="1"/>
  <c r="GG86" i="1" s="1"/>
  <c r="GG258" i="1" l="1"/>
  <c r="GG259" i="1"/>
  <c r="GG260" i="1"/>
  <c r="GG261" i="1"/>
  <c r="GG95" i="1"/>
  <c r="GG224" i="1"/>
  <c r="GG225" i="1"/>
  <c r="GG226" i="1"/>
  <c r="GG227" i="1"/>
  <c r="GG274" i="1"/>
  <c r="GG275" i="1"/>
  <c r="GG276" i="1"/>
  <c r="GG277" i="1"/>
  <c r="GG122" i="1"/>
  <c r="GG131" i="1"/>
  <c r="GG176" i="1"/>
  <c r="GG185" i="1"/>
  <c r="GG312" i="1"/>
  <c r="GG310" i="1"/>
  <c r="GG299" i="1"/>
  <c r="GG301" i="1"/>
  <c r="GG297" i="1"/>
  <c r="GG296" i="1"/>
  <c r="GG295" i="1"/>
  <c r="GG302" i="1"/>
  <c r="GG303" i="1"/>
  <c r="GG305" i="1"/>
  <c r="GG298" i="1"/>
  <c r="GG307" i="1"/>
  <c r="GG294" i="1"/>
  <c r="GG304" i="1"/>
  <c r="GG300" i="1"/>
  <c r="GG308" i="1"/>
  <c r="GG306" i="1"/>
  <c r="GG311" i="1"/>
  <c r="GG309" i="1"/>
  <c r="GG313" i="1"/>
  <c r="GG292" i="1"/>
  <c r="GG291" i="1"/>
  <c r="GG290" i="1"/>
  <c r="GG293" i="1"/>
  <c r="GG285" i="1"/>
  <c r="GG289" i="1"/>
  <c r="GG270" i="1"/>
  <c r="GG271" i="1"/>
  <c r="GG272" i="1"/>
  <c r="GG273" i="1"/>
  <c r="GG236" i="1"/>
  <c r="GG237" i="1"/>
  <c r="GG238" i="1"/>
  <c r="GG239" i="1"/>
  <c r="GG167" i="1"/>
  <c r="GG158" i="1"/>
  <c r="GG149" i="1"/>
  <c r="GG140" i="1"/>
  <c r="GG283" i="1"/>
  <c r="GG282" i="1"/>
  <c r="GG284" i="1"/>
  <c r="GG281" i="1"/>
  <c r="GG246" i="1"/>
  <c r="GG254" i="1"/>
  <c r="GG250" i="1"/>
  <c r="GG266" i="1"/>
  <c r="GG262" i="1"/>
  <c r="GG242" i="1"/>
  <c r="GG267" i="1"/>
  <c r="GG247" i="1"/>
  <c r="GG263" i="1"/>
  <c r="GG255" i="1"/>
  <c r="GG251" i="1"/>
  <c r="GG243" i="1"/>
  <c r="GG252" i="1"/>
  <c r="GG268" i="1"/>
  <c r="GG248" i="1"/>
  <c r="GG244" i="1"/>
  <c r="GG256" i="1"/>
  <c r="GG264" i="1"/>
  <c r="GG249" i="1"/>
  <c r="GG253" i="1"/>
  <c r="GG269" i="1"/>
  <c r="GG257" i="1"/>
  <c r="GG245" i="1"/>
  <c r="GG265" i="1"/>
  <c r="GG232" i="1"/>
  <c r="GG233" i="1"/>
  <c r="GG234" i="1"/>
  <c r="GG235" i="1"/>
  <c r="GG212" i="1"/>
  <c r="GG229" i="1"/>
  <c r="GG216" i="1"/>
  <c r="GG221" i="1"/>
  <c r="GG228" i="1"/>
  <c r="GG220" i="1"/>
  <c r="GG213" i="1"/>
  <c r="GG217" i="1"/>
  <c r="GG230" i="1"/>
  <c r="GG222" i="1"/>
  <c r="GG218" i="1"/>
  <c r="GG223" i="1"/>
  <c r="GG231" i="1"/>
  <c r="GG214" i="1"/>
  <c r="GG219" i="1"/>
  <c r="GG215" i="1"/>
  <c r="GG209" i="1"/>
  <c r="GG210" i="1"/>
  <c r="GG211" i="1"/>
  <c r="GG77" i="1"/>
  <c r="GG104" i="1"/>
  <c r="GG113" i="1"/>
  <c r="GG208" i="1"/>
  <c r="GG195" i="1"/>
  <c r="GG202" i="1"/>
  <c r="GG203" i="1"/>
  <c r="GG204" i="1"/>
  <c r="GG200" i="1"/>
  <c r="GG199" i="1"/>
  <c r="GG201" i="1"/>
  <c r="GG59" i="1"/>
  <c r="GG68" i="1"/>
  <c r="GG48" i="1"/>
  <c r="GG189" i="1"/>
  <c r="GG190" i="1"/>
  <c r="GG191" i="1"/>
  <c r="GH9" i="1"/>
  <c r="GH86" i="1" s="1"/>
  <c r="GG24" i="1"/>
  <c r="GH258" i="1" l="1"/>
  <c r="GH259" i="1"/>
  <c r="GH260" i="1"/>
  <c r="GH261" i="1"/>
  <c r="GH95" i="1"/>
  <c r="GH224" i="1"/>
  <c r="GH225" i="1"/>
  <c r="GH226" i="1"/>
  <c r="GH227" i="1"/>
  <c r="GH274" i="1"/>
  <c r="GH275" i="1"/>
  <c r="GH276" i="1"/>
  <c r="GH277" i="1"/>
  <c r="GH122" i="1"/>
  <c r="GH131" i="1"/>
  <c r="GH176" i="1"/>
  <c r="GH185" i="1"/>
  <c r="GH310" i="1"/>
  <c r="GH304" i="1"/>
  <c r="GH306" i="1"/>
  <c r="GH301" i="1"/>
  <c r="GH296" i="1"/>
  <c r="GH297" i="1"/>
  <c r="GH294" i="1"/>
  <c r="GH295" i="1"/>
  <c r="GH309" i="1"/>
  <c r="GH302" i="1"/>
  <c r="GH299" i="1"/>
  <c r="GH303" i="1"/>
  <c r="GH305" i="1"/>
  <c r="GH298" i="1"/>
  <c r="GH300" i="1"/>
  <c r="GH312" i="1"/>
  <c r="GH313" i="1"/>
  <c r="GH311" i="1"/>
  <c r="GH307" i="1"/>
  <c r="GH308" i="1"/>
  <c r="GH291" i="1"/>
  <c r="GH290" i="1"/>
  <c r="GH292" i="1"/>
  <c r="GH293" i="1"/>
  <c r="GH285" i="1"/>
  <c r="GH289" i="1"/>
  <c r="GH270" i="1"/>
  <c r="GH271" i="1"/>
  <c r="GH272" i="1"/>
  <c r="GH273" i="1"/>
  <c r="GH236" i="1"/>
  <c r="GH237" i="1"/>
  <c r="GH238" i="1"/>
  <c r="GH239" i="1"/>
  <c r="GH167" i="1"/>
  <c r="GH149" i="1"/>
  <c r="GH158" i="1"/>
  <c r="GH140" i="1"/>
  <c r="GH282" i="1"/>
  <c r="GH283" i="1"/>
  <c r="GH284" i="1"/>
  <c r="GH281" i="1"/>
  <c r="GH262" i="1"/>
  <c r="GH254" i="1"/>
  <c r="GH242" i="1"/>
  <c r="GH246" i="1"/>
  <c r="GH250" i="1"/>
  <c r="GH266" i="1"/>
  <c r="GH243" i="1"/>
  <c r="GH251" i="1"/>
  <c r="GH247" i="1"/>
  <c r="GH263" i="1"/>
  <c r="GH255" i="1"/>
  <c r="GH267" i="1"/>
  <c r="GH256" i="1"/>
  <c r="GH244" i="1"/>
  <c r="GH264" i="1"/>
  <c r="GH252" i="1"/>
  <c r="GH268" i="1"/>
  <c r="GH248" i="1"/>
  <c r="GH269" i="1"/>
  <c r="GH249" i="1"/>
  <c r="GH253" i="1"/>
  <c r="GH265" i="1"/>
  <c r="GH245" i="1"/>
  <c r="GH257" i="1"/>
  <c r="GH232" i="1"/>
  <c r="GH233" i="1"/>
  <c r="GH234" i="1"/>
  <c r="GH235" i="1"/>
  <c r="GH228" i="1"/>
  <c r="GH221" i="1"/>
  <c r="GH216" i="1"/>
  <c r="GH220" i="1"/>
  <c r="GH212" i="1"/>
  <c r="GH229" i="1"/>
  <c r="GH213" i="1"/>
  <c r="GH230" i="1"/>
  <c r="GH217" i="1"/>
  <c r="GH222" i="1"/>
  <c r="GH214" i="1"/>
  <c r="GH223" i="1"/>
  <c r="GH218" i="1"/>
  <c r="GH231" i="1"/>
  <c r="GH219" i="1"/>
  <c r="GH215" i="1"/>
  <c r="GH209" i="1"/>
  <c r="GH210" i="1"/>
  <c r="GH211" i="1"/>
  <c r="GH77" i="1"/>
  <c r="GH104" i="1"/>
  <c r="GH113" i="1"/>
  <c r="GH208" i="1"/>
  <c r="GH195" i="1"/>
  <c r="GH202" i="1"/>
  <c r="GH203" i="1"/>
  <c r="GH204" i="1"/>
  <c r="GH199" i="1"/>
  <c r="GH200" i="1"/>
  <c r="GH201" i="1"/>
  <c r="GH59" i="1"/>
  <c r="GH68" i="1"/>
  <c r="GH48" i="1"/>
  <c r="GH189" i="1"/>
  <c r="GH190" i="1"/>
  <c r="GH191" i="1"/>
  <c r="GH24" i="1"/>
  <c r="GI9" i="1"/>
  <c r="GI86" i="1" s="1"/>
  <c r="GI258" i="1" l="1"/>
  <c r="GI259" i="1"/>
  <c r="GI260" i="1"/>
  <c r="GI261" i="1"/>
  <c r="GI95" i="1"/>
  <c r="GI224" i="1"/>
  <c r="GI225" i="1"/>
  <c r="GI226" i="1"/>
  <c r="GI227" i="1"/>
  <c r="GI274" i="1"/>
  <c r="GI275" i="1"/>
  <c r="GI276" i="1"/>
  <c r="GI277" i="1"/>
  <c r="GI122" i="1"/>
  <c r="GI131" i="1"/>
  <c r="GI176" i="1"/>
  <c r="GI185" i="1"/>
  <c r="GI313" i="1"/>
  <c r="GI310" i="1"/>
  <c r="GI306" i="1"/>
  <c r="GI300" i="1"/>
  <c r="GI298" i="1"/>
  <c r="GI294" i="1"/>
  <c r="GI297" i="1"/>
  <c r="GI296" i="1"/>
  <c r="GI295" i="1"/>
  <c r="GI307" i="1"/>
  <c r="GI301" i="1"/>
  <c r="GI303" i="1"/>
  <c r="GI304" i="1"/>
  <c r="GI299" i="1"/>
  <c r="GI302" i="1"/>
  <c r="GI305" i="1"/>
  <c r="GI312" i="1"/>
  <c r="GI309" i="1"/>
  <c r="GI308" i="1"/>
  <c r="GI311" i="1"/>
  <c r="GI290" i="1"/>
  <c r="GI293" i="1"/>
  <c r="GI291" i="1"/>
  <c r="GI292" i="1"/>
  <c r="GI285" i="1"/>
  <c r="GI289" i="1"/>
  <c r="GI270" i="1"/>
  <c r="GI271" i="1"/>
  <c r="GI272" i="1"/>
  <c r="GI273" i="1"/>
  <c r="GI236" i="1"/>
  <c r="GI237" i="1"/>
  <c r="GI238" i="1"/>
  <c r="GI239" i="1"/>
  <c r="GI167" i="1"/>
  <c r="GI140" i="1"/>
  <c r="GI158" i="1"/>
  <c r="GI149" i="1"/>
  <c r="GI283" i="1"/>
  <c r="GI282" i="1"/>
  <c r="GI281" i="1"/>
  <c r="GI284" i="1"/>
  <c r="GI254" i="1"/>
  <c r="GI242" i="1"/>
  <c r="GI262" i="1"/>
  <c r="GI266" i="1"/>
  <c r="GI246" i="1"/>
  <c r="GI250" i="1"/>
  <c r="GI267" i="1"/>
  <c r="GI251" i="1"/>
  <c r="GI255" i="1"/>
  <c r="GI243" i="1"/>
  <c r="GI247" i="1"/>
  <c r="GI263" i="1"/>
  <c r="GI248" i="1"/>
  <c r="GI244" i="1"/>
  <c r="GI256" i="1"/>
  <c r="GI264" i="1"/>
  <c r="GI268" i="1"/>
  <c r="GI252" i="1"/>
  <c r="GI245" i="1"/>
  <c r="GI265" i="1"/>
  <c r="GI257" i="1"/>
  <c r="GI269" i="1"/>
  <c r="GI253" i="1"/>
  <c r="GI249" i="1"/>
  <c r="GI232" i="1"/>
  <c r="GI233" i="1"/>
  <c r="GI234" i="1"/>
  <c r="GI235" i="1"/>
  <c r="GI220" i="1"/>
  <c r="GI221" i="1"/>
  <c r="GI216" i="1"/>
  <c r="GI229" i="1"/>
  <c r="GI228" i="1"/>
  <c r="GI212" i="1"/>
  <c r="GI222" i="1"/>
  <c r="GI230" i="1"/>
  <c r="GI213" i="1"/>
  <c r="GI217" i="1"/>
  <c r="GI223" i="1"/>
  <c r="GI218" i="1"/>
  <c r="GI214" i="1"/>
  <c r="GI231" i="1"/>
  <c r="GI219" i="1"/>
  <c r="GI215" i="1"/>
  <c r="GI209" i="1"/>
  <c r="GI210" i="1"/>
  <c r="GI211" i="1"/>
  <c r="GI77" i="1"/>
  <c r="GI104" i="1"/>
  <c r="GI113" i="1"/>
  <c r="GI208" i="1"/>
  <c r="GI195" i="1"/>
  <c r="GI202" i="1"/>
  <c r="GI203" i="1"/>
  <c r="GI204" i="1"/>
  <c r="GI199" i="1"/>
  <c r="GI200" i="1"/>
  <c r="GI201" i="1"/>
  <c r="GI59" i="1"/>
  <c r="GI68" i="1"/>
  <c r="GI48" i="1"/>
  <c r="GI189" i="1"/>
  <c r="GI190" i="1"/>
  <c r="GI191" i="1"/>
  <c r="GI24" i="1"/>
  <c r="GJ9" i="1"/>
  <c r="GJ86" i="1" s="1"/>
  <c r="GJ259" i="1" l="1"/>
  <c r="GJ258" i="1"/>
  <c r="GJ260" i="1"/>
  <c r="GJ261" i="1"/>
  <c r="GJ95" i="1"/>
  <c r="GJ224" i="1"/>
  <c r="GJ225" i="1"/>
  <c r="GJ226" i="1"/>
  <c r="GJ227" i="1"/>
  <c r="GJ274" i="1"/>
  <c r="GJ275" i="1"/>
  <c r="GJ276" i="1"/>
  <c r="GJ277" i="1"/>
  <c r="GJ122" i="1"/>
  <c r="GJ131" i="1"/>
  <c r="GJ176" i="1"/>
  <c r="GJ185" i="1"/>
  <c r="GJ308" i="1"/>
  <c r="GJ302" i="1"/>
  <c r="GJ299" i="1"/>
  <c r="GJ303" i="1"/>
  <c r="GJ305" i="1"/>
  <c r="GJ304" i="1"/>
  <c r="GJ298" i="1"/>
  <c r="GJ296" i="1"/>
  <c r="GJ300" i="1"/>
  <c r="GJ301" i="1"/>
  <c r="GJ309" i="1"/>
  <c r="GJ295" i="1"/>
  <c r="GJ297" i="1"/>
  <c r="GJ294" i="1"/>
  <c r="GJ306" i="1"/>
  <c r="GJ307" i="1"/>
  <c r="GJ310" i="1"/>
  <c r="GJ311" i="1"/>
  <c r="GJ312" i="1"/>
  <c r="GJ313" i="1"/>
  <c r="GJ291" i="1"/>
  <c r="GJ290" i="1"/>
  <c r="GJ292" i="1"/>
  <c r="GJ293" i="1"/>
  <c r="GJ285" i="1"/>
  <c r="GJ289" i="1"/>
  <c r="GJ270" i="1"/>
  <c r="GJ271" i="1"/>
  <c r="GJ272" i="1"/>
  <c r="GJ273" i="1"/>
  <c r="GJ236" i="1"/>
  <c r="GJ237" i="1"/>
  <c r="GJ238" i="1"/>
  <c r="GJ239" i="1"/>
  <c r="GJ167" i="1"/>
  <c r="GJ140" i="1"/>
  <c r="GJ149" i="1"/>
  <c r="GJ158" i="1"/>
  <c r="GJ282" i="1"/>
  <c r="GJ283" i="1"/>
  <c r="GJ284" i="1"/>
  <c r="GJ281" i="1"/>
  <c r="GJ254" i="1"/>
  <c r="GJ242" i="1"/>
  <c r="GJ246" i="1"/>
  <c r="GJ266" i="1"/>
  <c r="GJ262" i="1"/>
  <c r="GJ250" i="1"/>
  <c r="GJ263" i="1"/>
  <c r="GJ255" i="1"/>
  <c r="GJ267" i="1"/>
  <c r="GJ243" i="1"/>
  <c r="GJ251" i="1"/>
  <c r="GJ247" i="1"/>
  <c r="GJ252" i="1"/>
  <c r="GJ264" i="1"/>
  <c r="GJ248" i="1"/>
  <c r="GJ244" i="1"/>
  <c r="GJ268" i="1"/>
  <c r="GJ256" i="1"/>
  <c r="GJ253" i="1"/>
  <c r="GJ265" i="1"/>
  <c r="GJ257" i="1"/>
  <c r="GJ269" i="1"/>
  <c r="GJ249" i="1"/>
  <c r="GJ245" i="1"/>
  <c r="GJ232" i="1"/>
  <c r="GJ233" i="1"/>
  <c r="GJ234" i="1"/>
  <c r="GJ235" i="1"/>
  <c r="GJ220" i="1"/>
  <c r="GJ216" i="1"/>
  <c r="GJ212" i="1"/>
  <c r="GJ229" i="1"/>
  <c r="GJ228" i="1"/>
  <c r="GJ221" i="1"/>
  <c r="GJ230" i="1"/>
  <c r="GJ222" i="1"/>
  <c r="GJ213" i="1"/>
  <c r="GJ217" i="1"/>
  <c r="GJ223" i="1"/>
  <c r="GJ231" i="1"/>
  <c r="GJ214" i="1"/>
  <c r="GJ218" i="1"/>
  <c r="GJ215" i="1"/>
  <c r="GJ219" i="1"/>
  <c r="GJ209" i="1"/>
  <c r="GJ210" i="1"/>
  <c r="GJ211" i="1"/>
  <c r="GJ77" i="1"/>
  <c r="GJ104" i="1"/>
  <c r="GJ113" i="1"/>
  <c r="GJ208" i="1"/>
  <c r="GJ195" i="1"/>
  <c r="GJ202" i="1"/>
  <c r="GJ203" i="1"/>
  <c r="GJ204" i="1"/>
  <c r="GJ199" i="1"/>
  <c r="GJ200" i="1"/>
  <c r="GJ201" i="1"/>
  <c r="GJ59" i="1"/>
  <c r="GJ68" i="1"/>
  <c r="GJ48" i="1"/>
  <c r="GJ189" i="1"/>
  <c r="GJ190" i="1"/>
  <c r="GJ191" i="1"/>
  <c r="GJ24" i="1"/>
  <c r="GK9" i="1"/>
  <c r="GK86" i="1" s="1"/>
  <c r="GK258" i="1" l="1"/>
  <c r="GK259" i="1"/>
  <c r="GK260" i="1"/>
  <c r="GK261" i="1"/>
  <c r="GK95" i="1"/>
  <c r="GK224" i="1"/>
  <c r="GK225" i="1"/>
  <c r="GK226" i="1"/>
  <c r="GK227" i="1"/>
  <c r="GK274" i="1"/>
  <c r="GK275" i="1"/>
  <c r="GK276" i="1"/>
  <c r="GK277" i="1"/>
  <c r="GK122" i="1"/>
  <c r="GK131" i="1"/>
  <c r="GK176" i="1"/>
  <c r="GK185" i="1"/>
  <c r="GK297" i="1"/>
  <c r="GK300" i="1"/>
  <c r="GK296" i="1"/>
  <c r="GK299" i="1"/>
  <c r="GK306" i="1"/>
  <c r="GK294" i="1"/>
  <c r="GK307" i="1"/>
  <c r="GK309" i="1"/>
  <c r="GK298" i="1"/>
  <c r="GK301" i="1"/>
  <c r="GK295" i="1"/>
  <c r="GK302" i="1"/>
  <c r="GK303" i="1"/>
  <c r="GK304" i="1"/>
  <c r="GK305" i="1"/>
  <c r="GK312" i="1"/>
  <c r="GK313" i="1"/>
  <c r="GK310" i="1"/>
  <c r="GK311" i="1"/>
  <c r="GK308" i="1"/>
  <c r="GK290" i="1"/>
  <c r="GK292" i="1"/>
  <c r="GK291" i="1"/>
  <c r="GK293" i="1"/>
  <c r="GK285" i="1"/>
  <c r="GK289" i="1"/>
  <c r="GK270" i="1"/>
  <c r="GK271" i="1"/>
  <c r="GK272" i="1"/>
  <c r="GK273" i="1"/>
  <c r="GK236" i="1"/>
  <c r="GK237" i="1"/>
  <c r="GK238" i="1"/>
  <c r="GK239" i="1"/>
  <c r="GK167" i="1"/>
  <c r="GK158" i="1"/>
  <c r="GK140" i="1"/>
  <c r="GK149" i="1"/>
  <c r="GK282" i="1"/>
  <c r="GK283" i="1"/>
  <c r="GK281" i="1"/>
  <c r="GK284" i="1"/>
  <c r="GK266" i="1"/>
  <c r="GK242" i="1"/>
  <c r="GK250" i="1"/>
  <c r="GK246" i="1"/>
  <c r="GK254" i="1"/>
  <c r="GK262" i="1"/>
  <c r="GK243" i="1"/>
  <c r="GK267" i="1"/>
  <c r="GK251" i="1"/>
  <c r="GK255" i="1"/>
  <c r="GK263" i="1"/>
  <c r="GK247" i="1"/>
  <c r="GK244" i="1"/>
  <c r="GK256" i="1"/>
  <c r="GK268" i="1"/>
  <c r="GK248" i="1"/>
  <c r="GK264" i="1"/>
  <c r="GK252" i="1"/>
  <c r="GK269" i="1"/>
  <c r="GK265" i="1"/>
  <c r="GK249" i="1"/>
  <c r="GK257" i="1"/>
  <c r="GK253" i="1"/>
  <c r="GK245" i="1"/>
  <c r="GK232" i="1"/>
  <c r="GK233" i="1"/>
  <c r="GK234" i="1"/>
  <c r="GK235" i="1"/>
  <c r="GK220" i="1"/>
  <c r="GK228" i="1"/>
  <c r="GK216" i="1"/>
  <c r="GK212" i="1"/>
  <c r="GK229" i="1"/>
  <c r="GK221" i="1"/>
  <c r="GK217" i="1"/>
  <c r="GK222" i="1"/>
  <c r="GK230" i="1"/>
  <c r="GK213" i="1"/>
  <c r="GK223" i="1"/>
  <c r="GK214" i="1"/>
  <c r="GK231" i="1"/>
  <c r="GK218" i="1"/>
  <c r="GK215" i="1"/>
  <c r="GK219" i="1"/>
  <c r="GK209" i="1"/>
  <c r="GK210" i="1"/>
  <c r="GK211" i="1"/>
  <c r="GK77" i="1"/>
  <c r="GK104" i="1"/>
  <c r="GK113" i="1"/>
  <c r="GK208" i="1"/>
  <c r="GK195" i="1"/>
  <c r="GK202" i="1"/>
  <c r="GK203" i="1"/>
  <c r="GK204" i="1"/>
  <c r="GK200" i="1"/>
  <c r="GK199" i="1"/>
  <c r="GK201" i="1"/>
  <c r="GK59" i="1"/>
  <c r="GK68" i="1"/>
  <c r="GK48" i="1"/>
  <c r="GK189" i="1"/>
  <c r="GK190" i="1"/>
  <c r="GK191" i="1"/>
  <c r="GK24" i="1"/>
  <c r="GL9" i="1"/>
  <c r="GL86" i="1" s="1"/>
  <c r="GL259" i="1" l="1"/>
  <c r="GL258" i="1"/>
  <c r="GL260" i="1"/>
  <c r="GL261" i="1"/>
  <c r="GL95" i="1"/>
  <c r="GL224" i="1"/>
  <c r="GL225" i="1"/>
  <c r="GL226" i="1"/>
  <c r="GL227" i="1"/>
  <c r="GL274" i="1"/>
  <c r="GL275" i="1"/>
  <c r="GL276" i="1"/>
  <c r="GL277" i="1"/>
  <c r="GL122" i="1"/>
  <c r="GL131" i="1"/>
  <c r="GL176" i="1"/>
  <c r="GL185" i="1"/>
  <c r="GL304" i="1"/>
  <c r="GL297" i="1"/>
  <c r="GL298" i="1"/>
  <c r="GL296" i="1"/>
  <c r="GL302" i="1"/>
  <c r="GL303" i="1"/>
  <c r="GL306" i="1"/>
  <c r="GL307" i="1"/>
  <c r="GL309" i="1"/>
  <c r="GL300" i="1"/>
  <c r="GL295" i="1"/>
  <c r="GL299" i="1"/>
  <c r="GL301" i="1"/>
  <c r="GL305" i="1"/>
  <c r="GL294" i="1"/>
  <c r="GL313" i="1"/>
  <c r="GL308" i="1"/>
  <c r="GL311" i="1"/>
  <c r="GL312" i="1"/>
  <c r="GL310" i="1"/>
  <c r="GL290" i="1"/>
  <c r="GL292" i="1"/>
  <c r="GL293" i="1"/>
  <c r="GL291" i="1"/>
  <c r="GL285" i="1"/>
  <c r="GL289" i="1"/>
  <c r="GL270" i="1"/>
  <c r="GL271" i="1"/>
  <c r="GL272" i="1"/>
  <c r="GL273" i="1"/>
  <c r="GL236" i="1"/>
  <c r="GL237" i="1"/>
  <c r="GL238" i="1"/>
  <c r="GL239" i="1"/>
  <c r="GL167" i="1"/>
  <c r="GL158" i="1"/>
  <c r="GL140" i="1"/>
  <c r="GL149" i="1"/>
  <c r="GL283" i="1"/>
  <c r="GL282" i="1"/>
  <c r="GL281" i="1"/>
  <c r="GL284" i="1"/>
  <c r="GL254" i="1"/>
  <c r="GL262" i="1"/>
  <c r="GL250" i="1"/>
  <c r="GL242" i="1"/>
  <c r="GL246" i="1"/>
  <c r="GL266" i="1"/>
  <c r="GL263" i="1"/>
  <c r="GL247" i="1"/>
  <c r="GL267" i="1"/>
  <c r="GL255" i="1"/>
  <c r="GL251" i="1"/>
  <c r="GL243" i="1"/>
  <c r="GL256" i="1"/>
  <c r="GL252" i="1"/>
  <c r="GL244" i="1"/>
  <c r="GL268" i="1"/>
  <c r="GL248" i="1"/>
  <c r="GL264" i="1"/>
  <c r="GL269" i="1"/>
  <c r="GL253" i="1"/>
  <c r="GL245" i="1"/>
  <c r="GL249" i="1"/>
  <c r="GL265" i="1"/>
  <c r="GL257" i="1"/>
  <c r="GL232" i="1"/>
  <c r="GL233" i="1"/>
  <c r="GL234" i="1"/>
  <c r="GL235" i="1"/>
  <c r="GL220" i="1"/>
  <c r="GL212" i="1"/>
  <c r="GL216" i="1"/>
  <c r="GL221" i="1"/>
  <c r="GL228" i="1"/>
  <c r="GL229" i="1"/>
  <c r="GL217" i="1"/>
  <c r="GL230" i="1"/>
  <c r="GL213" i="1"/>
  <c r="GL222" i="1"/>
  <c r="GL231" i="1"/>
  <c r="GL218" i="1"/>
  <c r="GL214" i="1"/>
  <c r="GL223" i="1"/>
  <c r="GL215" i="1"/>
  <c r="GL219" i="1"/>
  <c r="GL209" i="1"/>
  <c r="GL210" i="1"/>
  <c r="GL211" i="1"/>
  <c r="GL77" i="1"/>
  <c r="GL104" i="1"/>
  <c r="GL113" i="1"/>
  <c r="GL208" i="1"/>
  <c r="GL195" i="1"/>
  <c r="GL202" i="1"/>
  <c r="GL203" i="1"/>
  <c r="GL204" i="1"/>
  <c r="GL199" i="1"/>
  <c r="GL200" i="1"/>
  <c r="GL201" i="1"/>
  <c r="GL59" i="1"/>
  <c r="GL68" i="1"/>
  <c r="GL48" i="1"/>
  <c r="GL189" i="1"/>
  <c r="GL190" i="1"/>
  <c r="GL191" i="1"/>
  <c r="GM9" i="1"/>
  <c r="GM86" i="1" s="1"/>
  <c r="GL24" i="1"/>
  <c r="GM259" i="1" l="1"/>
  <c r="GM258" i="1"/>
  <c r="GM260" i="1"/>
  <c r="GM261" i="1"/>
  <c r="GM95" i="1"/>
  <c r="GM224" i="1"/>
  <c r="GM225" i="1"/>
  <c r="GM226" i="1"/>
  <c r="GM227" i="1"/>
  <c r="GM274" i="1"/>
  <c r="GM275" i="1"/>
  <c r="GM276" i="1"/>
  <c r="GM277" i="1"/>
  <c r="GM122" i="1"/>
  <c r="GM131" i="1"/>
  <c r="GM176" i="1"/>
  <c r="GM185" i="1"/>
  <c r="GM310" i="1"/>
  <c r="GM301" i="1"/>
  <c r="GM295" i="1"/>
  <c r="GM306" i="1"/>
  <c r="GM309" i="1"/>
  <c r="GM303" i="1"/>
  <c r="GM304" i="1"/>
  <c r="GM296" i="1"/>
  <c r="GM299" i="1"/>
  <c r="GM300" i="1"/>
  <c r="GM302" i="1"/>
  <c r="GM294" i="1"/>
  <c r="GM298" i="1"/>
  <c r="GM297" i="1"/>
  <c r="GM305" i="1"/>
  <c r="GM313" i="1"/>
  <c r="GM307" i="1"/>
  <c r="GM312" i="1"/>
  <c r="GM311" i="1"/>
  <c r="GM308" i="1"/>
  <c r="GM291" i="1"/>
  <c r="GM293" i="1"/>
  <c r="GM292" i="1"/>
  <c r="GM290" i="1"/>
  <c r="GM285" i="1"/>
  <c r="GM289" i="1"/>
  <c r="GM270" i="1"/>
  <c r="GM271" i="1"/>
  <c r="GM272" i="1"/>
  <c r="GM273" i="1"/>
  <c r="GM236" i="1"/>
  <c r="GM237" i="1"/>
  <c r="GM238" i="1"/>
  <c r="GM239" i="1"/>
  <c r="GM167" i="1"/>
  <c r="GM149" i="1"/>
  <c r="GM140" i="1"/>
  <c r="GM158" i="1"/>
  <c r="GM282" i="1"/>
  <c r="GM283" i="1"/>
  <c r="GM284" i="1"/>
  <c r="GM281" i="1"/>
  <c r="GM266" i="1"/>
  <c r="GM242" i="1"/>
  <c r="GM262" i="1"/>
  <c r="GM254" i="1"/>
  <c r="GM250" i="1"/>
  <c r="GM246" i="1"/>
  <c r="GM251" i="1"/>
  <c r="GM243" i="1"/>
  <c r="GM267" i="1"/>
  <c r="GM247" i="1"/>
  <c r="GM255" i="1"/>
  <c r="GM263" i="1"/>
  <c r="GM248" i="1"/>
  <c r="GM264" i="1"/>
  <c r="GM268" i="1"/>
  <c r="GM252" i="1"/>
  <c r="GM244" i="1"/>
  <c r="GM256" i="1"/>
  <c r="GM253" i="1"/>
  <c r="GM265" i="1"/>
  <c r="GM269" i="1"/>
  <c r="GM245" i="1"/>
  <c r="GM249" i="1"/>
  <c r="GM257" i="1"/>
  <c r="GM232" i="1"/>
  <c r="GM233" i="1"/>
  <c r="GM234" i="1"/>
  <c r="GM235" i="1"/>
  <c r="GM216" i="1"/>
  <c r="GM212" i="1"/>
  <c r="GM229" i="1"/>
  <c r="GM221" i="1"/>
  <c r="GM228" i="1"/>
  <c r="GM220" i="1"/>
  <c r="GM230" i="1"/>
  <c r="GM222" i="1"/>
  <c r="GM213" i="1"/>
  <c r="GM217" i="1"/>
  <c r="GM223" i="1"/>
  <c r="GM214" i="1"/>
  <c r="GM231" i="1"/>
  <c r="GM218" i="1"/>
  <c r="GM219" i="1"/>
  <c r="GM215" i="1"/>
  <c r="GM209" i="1"/>
  <c r="GM210" i="1"/>
  <c r="GM211" i="1"/>
  <c r="GM77" i="1"/>
  <c r="GM104" i="1"/>
  <c r="GM113" i="1"/>
  <c r="GM208" i="1"/>
  <c r="GM195" i="1"/>
  <c r="GM202" i="1"/>
  <c r="GM203" i="1"/>
  <c r="GM204" i="1"/>
  <c r="GM200" i="1"/>
  <c r="GM199" i="1"/>
  <c r="GM201" i="1"/>
  <c r="GM59" i="1"/>
  <c r="GM68" i="1"/>
  <c r="GM48" i="1"/>
  <c r="GM189" i="1"/>
  <c r="GM190" i="1"/>
  <c r="GM191" i="1"/>
  <c r="GM24" i="1"/>
  <c r="GN9" i="1"/>
  <c r="GN86" i="1" s="1"/>
  <c r="GN259" i="1" l="1"/>
  <c r="GN258" i="1"/>
  <c r="GN260" i="1"/>
  <c r="GN261" i="1"/>
  <c r="GN95" i="1"/>
  <c r="GN224" i="1"/>
  <c r="GN225" i="1"/>
  <c r="GN226" i="1"/>
  <c r="GN227" i="1"/>
  <c r="GN274" i="1"/>
  <c r="GN275" i="1"/>
  <c r="GN276" i="1"/>
  <c r="GN277" i="1"/>
  <c r="GN122" i="1"/>
  <c r="GN131" i="1"/>
  <c r="GN176" i="1"/>
  <c r="GN185" i="1"/>
  <c r="GN312" i="1"/>
  <c r="GN310" i="1"/>
  <c r="GN308" i="1"/>
  <c r="GN304" i="1"/>
  <c r="GN300" i="1"/>
  <c r="GN301" i="1"/>
  <c r="GN296" i="1"/>
  <c r="GN297" i="1"/>
  <c r="GN307" i="1"/>
  <c r="GN299" i="1"/>
  <c r="GN309" i="1"/>
  <c r="GN295" i="1"/>
  <c r="GN303" i="1"/>
  <c r="GN306" i="1"/>
  <c r="GN302" i="1"/>
  <c r="GN305" i="1"/>
  <c r="GN294" i="1"/>
  <c r="GN298" i="1"/>
  <c r="GN311" i="1"/>
  <c r="GN313" i="1"/>
  <c r="GN293" i="1"/>
  <c r="GN291" i="1"/>
  <c r="GN290" i="1"/>
  <c r="GN292" i="1"/>
  <c r="GN285" i="1"/>
  <c r="GN289" i="1"/>
  <c r="GN270" i="1"/>
  <c r="GN271" i="1"/>
  <c r="GN272" i="1"/>
  <c r="GN273" i="1"/>
  <c r="GN236" i="1"/>
  <c r="GN237" i="1"/>
  <c r="GN238" i="1"/>
  <c r="GN239" i="1"/>
  <c r="GN167" i="1"/>
  <c r="GN158" i="1"/>
  <c r="GN149" i="1"/>
  <c r="GN140" i="1"/>
  <c r="GN282" i="1"/>
  <c r="GN283" i="1"/>
  <c r="GN284" i="1"/>
  <c r="GN281" i="1"/>
  <c r="GN266" i="1"/>
  <c r="GN262" i="1"/>
  <c r="GN250" i="1"/>
  <c r="GN254" i="1"/>
  <c r="GN246" i="1"/>
  <c r="GN242" i="1"/>
  <c r="GN251" i="1"/>
  <c r="GN263" i="1"/>
  <c r="GN267" i="1"/>
  <c r="GN243" i="1"/>
  <c r="GN247" i="1"/>
  <c r="GN255" i="1"/>
  <c r="GN264" i="1"/>
  <c r="GN244" i="1"/>
  <c r="GN268" i="1"/>
  <c r="GN256" i="1"/>
  <c r="GN248" i="1"/>
  <c r="GN252" i="1"/>
  <c r="GN257" i="1"/>
  <c r="GN245" i="1"/>
  <c r="GN265" i="1"/>
  <c r="GN249" i="1"/>
  <c r="GN253" i="1"/>
  <c r="GN269" i="1"/>
  <c r="GN232" i="1"/>
  <c r="GN233" i="1"/>
  <c r="GN234" i="1"/>
  <c r="GN235" i="1"/>
  <c r="GN216" i="1"/>
  <c r="GN229" i="1"/>
  <c r="GN220" i="1"/>
  <c r="GN221" i="1"/>
  <c r="GN228" i="1"/>
  <c r="GN212" i="1"/>
  <c r="GN230" i="1"/>
  <c r="GN213" i="1"/>
  <c r="GN222" i="1"/>
  <c r="GN217" i="1"/>
  <c r="GN214" i="1"/>
  <c r="GN231" i="1"/>
  <c r="GN218" i="1"/>
  <c r="GN223" i="1"/>
  <c r="GN219" i="1"/>
  <c r="GN215" i="1"/>
  <c r="GN209" i="1"/>
  <c r="GN210" i="1"/>
  <c r="GN211" i="1"/>
  <c r="GN77" i="1"/>
  <c r="GN104" i="1"/>
  <c r="GN113" i="1"/>
  <c r="GN208" i="1"/>
  <c r="GN195" i="1"/>
  <c r="GN202" i="1"/>
  <c r="GN203" i="1"/>
  <c r="GN204" i="1"/>
  <c r="GN199" i="1"/>
  <c r="GN200" i="1"/>
  <c r="GN201" i="1"/>
  <c r="GN59" i="1"/>
  <c r="GN68" i="1"/>
  <c r="GN48" i="1"/>
  <c r="GN189" i="1"/>
  <c r="GN190" i="1"/>
  <c r="GN191" i="1"/>
  <c r="GO9" i="1"/>
  <c r="GO86" i="1" s="1"/>
  <c r="GN24" i="1"/>
  <c r="GO258" i="1" l="1"/>
  <c r="GO259" i="1"/>
  <c r="GO260" i="1"/>
  <c r="GO261" i="1"/>
  <c r="GO95" i="1"/>
  <c r="GO224" i="1"/>
  <c r="GO225" i="1"/>
  <c r="GO226" i="1"/>
  <c r="GO227" i="1"/>
  <c r="GO274" i="1"/>
  <c r="GO275" i="1"/>
  <c r="GO276" i="1"/>
  <c r="GO277" i="1"/>
  <c r="GO122" i="1"/>
  <c r="GO131" i="1"/>
  <c r="GO176" i="1"/>
  <c r="GO185" i="1"/>
  <c r="GO310" i="1"/>
  <c r="GO301" i="1"/>
  <c r="GO297" i="1"/>
  <c r="GO296" i="1"/>
  <c r="GO295" i="1"/>
  <c r="GO298" i="1"/>
  <c r="GO300" i="1"/>
  <c r="GO299" i="1"/>
  <c r="GO307" i="1"/>
  <c r="GO305" i="1"/>
  <c r="GO309" i="1"/>
  <c r="GO294" i="1"/>
  <c r="GO302" i="1"/>
  <c r="GO303" i="1"/>
  <c r="GO304" i="1"/>
  <c r="GO306" i="1"/>
  <c r="GO311" i="1"/>
  <c r="GO312" i="1"/>
  <c r="GO313" i="1"/>
  <c r="GO308" i="1"/>
  <c r="GO293" i="1"/>
  <c r="GO292" i="1"/>
  <c r="GO291" i="1"/>
  <c r="GO290" i="1"/>
  <c r="GO285" i="1"/>
  <c r="GO289" i="1"/>
  <c r="GO270" i="1"/>
  <c r="GO271" i="1"/>
  <c r="GO272" i="1"/>
  <c r="GO273" i="1"/>
  <c r="GO236" i="1"/>
  <c r="GO237" i="1"/>
  <c r="GO238" i="1"/>
  <c r="GO239" i="1"/>
  <c r="GO167" i="1"/>
  <c r="GO149" i="1"/>
  <c r="GO140" i="1"/>
  <c r="GO158" i="1"/>
  <c r="GO282" i="1"/>
  <c r="GO283" i="1"/>
  <c r="GO281" i="1"/>
  <c r="GO284" i="1"/>
  <c r="GO246" i="1"/>
  <c r="GO250" i="1"/>
  <c r="GO254" i="1"/>
  <c r="GO242" i="1"/>
  <c r="GO262" i="1"/>
  <c r="GO266" i="1"/>
  <c r="GO247" i="1"/>
  <c r="GO267" i="1"/>
  <c r="GO255" i="1"/>
  <c r="GO263" i="1"/>
  <c r="GO251" i="1"/>
  <c r="GO243" i="1"/>
  <c r="GO252" i="1"/>
  <c r="GO264" i="1"/>
  <c r="GO268" i="1"/>
  <c r="GO248" i="1"/>
  <c r="GO244" i="1"/>
  <c r="GO256" i="1"/>
  <c r="GO269" i="1"/>
  <c r="GO265" i="1"/>
  <c r="GO245" i="1"/>
  <c r="GO257" i="1"/>
  <c r="GO249" i="1"/>
  <c r="GO253" i="1"/>
  <c r="GO232" i="1"/>
  <c r="GO233" i="1"/>
  <c r="GO234" i="1"/>
  <c r="GO235" i="1"/>
  <c r="GO221" i="1"/>
  <c r="GO212" i="1"/>
  <c r="GO229" i="1"/>
  <c r="GO228" i="1"/>
  <c r="GO216" i="1"/>
  <c r="GO220" i="1"/>
  <c r="GO230" i="1"/>
  <c r="GO222" i="1"/>
  <c r="GO217" i="1"/>
  <c r="GO213" i="1"/>
  <c r="GO231" i="1"/>
  <c r="GO214" i="1"/>
  <c r="GO218" i="1"/>
  <c r="GO223" i="1"/>
  <c r="GO219" i="1"/>
  <c r="GO215" i="1"/>
  <c r="GO209" i="1"/>
  <c r="GO210" i="1"/>
  <c r="GO211" i="1"/>
  <c r="GO77" i="1"/>
  <c r="GO104" i="1"/>
  <c r="GO113" i="1"/>
  <c r="GO208" i="1"/>
  <c r="GO195" i="1"/>
  <c r="GO202" i="1"/>
  <c r="GO203" i="1"/>
  <c r="GO204" i="1"/>
  <c r="GO200" i="1"/>
  <c r="GO199" i="1"/>
  <c r="GO201" i="1"/>
  <c r="GO59" i="1"/>
  <c r="GO68" i="1"/>
  <c r="GO48" i="1"/>
  <c r="GO189" i="1"/>
  <c r="GO190" i="1"/>
  <c r="GO191" i="1"/>
  <c r="GP9" i="1"/>
  <c r="GP86" i="1" s="1"/>
  <c r="GO24" i="1"/>
  <c r="GP258" i="1" l="1"/>
  <c r="GP259" i="1"/>
  <c r="GP260" i="1"/>
  <c r="GP261" i="1"/>
  <c r="GP95" i="1"/>
  <c r="GP224" i="1"/>
  <c r="GP225" i="1"/>
  <c r="GP226" i="1"/>
  <c r="GP227" i="1"/>
  <c r="GP274" i="1"/>
  <c r="GP275" i="1"/>
  <c r="GP276" i="1"/>
  <c r="GP277" i="1"/>
  <c r="GP122" i="1"/>
  <c r="GP131" i="1"/>
  <c r="GP176" i="1"/>
  <c r="GP185" i="1"/>
  <c r="GP312" i="1"/>
  <c r="GP310" i="1"/>
  <c r="GP304" i="1"/>
  <c r="GP306" i="1"/>
  <c r="GP301" i="1"/>
  <c r="GP303" i="1"/>
  <c r="GP296" i="1"/>
  <c r="GP297" i="1"/>
  <c r="GP294" i="1"/>
  <c r="GP295" i="1"/>
  <c r="GP302" i="1"/>
  <c r="GP299" i="1"/>
  <c r="GP305" i="1"/>
  <c r="GP298" i="1"/>
  <c r="GP300" i="1"/>
  <c r="GP308" i="1"/>
  <c r="GP311" i="1"/>
  <c r="GP313" i="1"/>
  <c r="GP307" i="1"/>
  <c r="GP309" i="1"/>
  <c r="GP291" i="1"/>
  <c r="GP290" i="1"/>
  <c r="GP293" i="1"/>
  <c r="GP292" i="1"/>
  <c r="GP285" i="1"/>
  <c r="GP289" i="1"/>
  <c r="GP270" i="1"/>
  <c r="GP271" i="1"/>
  <c r="GP272" i="1"/>
  <c r="GP273" i="1"/>
  <c r="GP236" i="1"/>
  <c r="GP237" i="1"/>
  <c r="GP238" i="1"/>
  <c r="GP239" i="1"/>
  <c r="GP167" i="1"/>
  <c r="GP158" i="1"/>
  <c r="GP140" i="1"/>
  <c r="GP149" i="1"/>
  <c r="GP282" i="1"/>
  <c r="GP283" i="1"/>
  <c r="GP281" i="1"/>
  <c r="GP284" i="1"/>
  <c r="GP262" i="1"/>
  <c r="GP242" i="1"/>
  <c r="GP254" i="1"/>
  <c r="GP250" i="1"/>
  <c r="GP246" i="1"/>
  <c r="GP266" i="1"/>
  <c r="GP243" i="1"/>
  <c r="GP247" i="1"/>
  <c r="GP251" i="1"/>
  <c r="GP263" i="1"/>
  <c r="GP255" i="1"/>
  <c r="GP267" i="1"/>
  <c r="GP244" i="1"/>
  <c r="GP264" i="1"/>
  <c r="GP252" i="1"/>
  <c r="GP268" i="1"/>
  <c r="GP248" i="1"/>
  <c r="GP256" i="1"/>
  <c r="GP269" i="1"/>
  <c r="GP257" i="1"/>
  <c r="GP249" i="1"/>
  <c r="GP253" i="1"/>
  <c r="GP265" i="1"/>
  <c r="GP245" i="1"/>
  <c r="GP232" i="1"/>
  <c r="GP233" i="1"/>
  <c r="GP234" i="1"/>
  <c r="GP235" i="1"/>
  <c r="GP221" i="1"/>
  <c r="GP229" i="1"/>
  <c r="GP220" i="1"/>
  <c r="GP212" i="1"/>
  <c r="GP216" i="1"/>
  <c r="GP228" i="1"/>
  <c r="GP217" i="1"/>
  <c r="GP222" i="1"/>
  <c r="GP213" i="1"/>
  <c r="GP230" i="1"/>
  <c r="GP231" i="1"/>
  <c r="GP214" i="1"/>
  <c r="GP218" i="1"/>
  <c r="GP223" i="1"/>
  <c r="GP219" i="1"/>
  <c r="GP215" i="1"/>
  <c r="GP209" i="1"/>
  <c r="GP210" i="1"/>
  <c r="GP211" i="1"/>
  <c r="GP77" i="1"/>
  <c r="GP104" i="1"/>
  <c r="GP113" i="1"/>
  <c r="GP208" i="1"/>
  <c r="GP195" i="1"/>
  <c r="GP202" i="1"/>
  <c r="GP203" i="1"/>
  <c r="GP204" i="1"/>
  <c r="GP199" i="1"/>
  <c r="GP200" i="1"/>
  <c r="GP201" i="1"/>
  <c r="GP59" i="1"/>
  <c r="GP68" i="1"/>
  <c r="GP48" i="1"/>
  <c r="GP189" i="1"/>
  <c r="GP190" i="1"/>
  <c r="GP191" i="1"/>
  <c r="GP24" i="1"/>
  <c r="GQ9" i="1"/>
  <c r="GQ86" i="1" s="1"/>
  <c r="GQ259" i="1" l="1"/>
  <c r="GQ258" i="1"/>
  <c r="GQ260" i="1"/>
  <c r="GQ261" i="1"/>
  <c r="GQ95" i="1"/>
  <c r="GQ224" i="1"/>
  <c r="GQ225" i="1"/>
  <c r="GQ226" i="1"/>
  <c r="GQ227" i="1"/>
  <c r="GQ274" i="1"/>
  <c r="GQ275" i="1"/>
  <c r="GQ276" i="1"/>
  <c r="GQ277" i="1"/>
  <c r="GQ122" i="1"/>
  <c r="GQ131" i="1"/>
  <c r="GQ176" i="1"/>
  <c r="GQ185" i="1"/>
  <c r="GQ313" i="1"/>
  <c r="GQ310" i="1"/>
  <c r="GQ309" i="1"/>
  <c r="GQ306" i="1"/>
  <c r="GQ300" i="1"/>
  <c r="GQ294" i="1"/>
  <c r="GQ295" i="1"/>
  <c r="GQ307" i="1"/>
  <c r="GQ297" i="1"/>
  <c r="GQ296" i="1"/>
  <c r="GQ298" i="1"/>
  <c r="GQ303" i="1"/>
  <c r="GQ301" i="1"/>
  <c r="GQ299" i="1"/>
  <c r="GQ302" i="1"/>
  <c r="GQ304" i="1"/>
  <c r="GQ305" i="1"/>
  <c r="GQ308" i="1"/>
  <c r="GQ312" i="1"/>
  <c r="GQ311" i="1"/>
  <c r="GQ290" i="1"/>
  <c r="GQ291" i="1"/>
  <c r="GQ292" i="1"/>
  <c r="GQ293" i="1"/>
  <c r="GQ285" i="1"/>
  <c r="GQ289" i="1"/>
  <c r="GQ270" i="1"/>
  <c r="GQ271" i="1"/>
  <c r="GQ272" i="1"/>
  <c r="GQ273" i="1"/>
  <c r="GQ236" i="1"/>
  <c r="GQ237" i="1"/>
  <c r="GQ238" i="1"/>
  <c r="GQ239" i="1"/>
  <c r="GQ167" i="1"/>
  <c r="GQ149" i="1"/>
  <c r="GQ158" i="1"/>
  <c r="GQ140" i="1"/>
  <c r="GQ283" i="1"/>
  <c r="GQ282" i="1"/>
  <c r="GQ284" i="1"/>
  <c r="GQ281" i="1"/>
  <c r="GQ242" i="1"/>
  <c r="GQ246" i="1"/>
  <c r="GQ262" i="1"/>
  <c r="GQ266" i="1"/>
  <c r="GQ250" i="1"/>
  <c r="GQ254" i="1"/>
  <c r="GQ255" i="1"/>
  <c r="GQ243" i="1"/>
  <c r="GQ251" i="1"/>
  <c r="GQ247" i="1"/>
  <c r="GQ267" i="1"/>
  <c r="GQ263" i="1"/>
  <c r="GQ268" i="1"/>
  <c r="GQ244" i="1"/>
  <c r="GQ256" i="1"/>
  <c r="GQ264" i="1"/>
  <c r="GQ252" i="1"/>
  <c r="GQ248" i="1"/>
  <c r="GQ245" i="1"/>
  <c r="GQ265" i="1"/>
  <c r="GQ249" i="1"/>
  <c r="GQ269" i="1"/>
  <c r="GQ253" i="1"/>
  <c r="GQ257" i="1"/>
  <c r="GQ232" i="1"/>
  <c r="GQ233" i="1"/>
  <c r="GQ234" i="1"/>
  <c r="GQ235" i="1"/>
  <c r="GQ228" i="1"/>
  <c r="GQ220" i="1"/>
  <c r="GQ221" i="1"/>
  <c r="GQ216" i="1"/>
  <c r="GQ212" i="1"/>
  <c r="GQ229" i="1"/>
  <c r="GQ222" i="1"/>
  <c r="GQ217" i="1"/>
  <c r="GQ230" i="1"/>
  <c r="GQ213" i="1"/>
  <c r="GQ223" i="1"/>
  <c r="GQ214" i="1"/>
  <c r="GQ218" i="1"/>
  <c r="GQ231" i="1"/>
  <c r="GQ219" i="1"/>
  <c r="GQ215" i="1"/>
  <c r="GQ209" i="1"/>
  <c r="GQ210" i="1"/>
  <c r="GQ211" i="1"/>
  <c r="GQ77" i="1"/>
  <c r="GQ104" i="1"/>
  <c r="GQ113" i="1"/>
  <c r="GQ208" i="1"/>
  <c r="GQ195" i="1"/>
  <c r="GQ202" i="1"/>
  <c r="GQ203" i="1"/>
  <c r="GQ204" i="1"/>
  <c r="GQ199" i="1"/>
  <c r="GQ200" i="1"/>
  <c r="GQ201" i="1"/>
  <c r="GQ59" i="1"/>
  <c r="GQ68" i="1"/>
  <c r="GQ48" i="1"/>
  <c r="GQ189" i="1"/>
  <c r="GQ190" i="1"/>
  <c r="GQ191" i="1"/>
  <c r="GR9" i="1"/>
  <c r="GR86" i="1" s="1"/>
  <c r="GQ24" i="1"/>
  <c r="GR259" i="1" l="1"/>
  <c r="GR258" i="1"/>
  <c r="GR260" i="1"/>
  <c r="GR261" i="1"/>
  <c r="GR95" i="1"/>
  <c r="GR224" i="1"/>
  <c r="GR225" i="1"/>
  <c r="GR226" i="1"/>
  <c r="GR227" i="1"/>
  <c r="GR274" i="1"/>
  <c r="GR275" i="1"/>
  <c r="GR276" i="1"/>
  <c r="GR277" i="1"/>
  <c r="GR122" i="1"/>
  <c r="GR131" i="1"/>
  <c r="GR176" i="1"/>
  <c r="GR185" i="1"/>
  <c r="GR305" i="1"/>
  <c r="GR302" i="1"/>
  <c r="GR299" i="1"/>
  <c r="GR307" i="1"/>
  <c r="GR309" i="1"/>
  <c r="GR304" i="1"/>
  <c r="GR298" i="1"/>
  <c r="GR303" i="1"/>
  <c r="GR295" i="1"/>
  <c r="GR296" i="1"/>
  <c r="GR300" i="1"/>
  <c r="GR301" i="1"/>
  <c r="GR297" i="1"/>
  <c r="GR294" i="1"/>
  <c r="GR306" i="1"/>
  <c r="GR308" i="1"/>
  <c r="GR312" i="1"/>
  <c r="GR311" i="1"/>
  <c r="GR310" i="1"/>
  <c r="GR313" i="1"/>
  <c r="GR290" i="1"/>
  <c r="GR291" i="1"/>
  <c r="GR293" i="1"/>
  <c r="GR292" i="1"/>
  <c r="GR285" i="1"/>
  <c r="GR289" i="1"/>
  <c r="GR270" i="1"/>
  <c r="GR271" i="1"/>
  <c r="GR272" i="1"/>
  <c r="GR273" i="1"/>
  <c r="GR236" i="1"/>
  <c r="GR237" i="1"/>
  <c r="GR238" i="1"/>
  <c r="GR239" i="1"/>
  <c r="GR167" i="1"/>
  <c r="GR140" i="1"/>
  <c r="GR149" i="1"/>
  <c r="GR158" i="1"/>
  <c r="GR283" i="1"/>
  <c r="GR282" i="1"/>
  <c r="GR281" i="1"/>
  <c r="GR284" i="1"/>
  <c r="GR246" i="1"/>
  <c r="GR242" i="1"/>
  <c r="GR262" i="1"/>
  <c r="GR250" i="1"/>
  <c r="GR266" i="1"/>
  <c r="GR254" i="1"/>
  <c r="GR247" i="1"/>
  <c r="GR263" i="1"/>
  <c r="GR251" i="1"/>
  <c r="GR255" i="1"/>
  <c r="GR267" i="1"/>
  <c r="GR243" i="1"/>
  <c r="GR264" i="1"/>
  <c r="GR248" i="1"/>
  <c r="GR244" i="1"/>
  <c r="GR256" i="1"/>
  <c r="GR268" i="1"/>
  <c r="GR252" i="1"/>
  <c r="GR253" i="1"/>
  <c r="GR257" i="1"/>
  <c r="GR269" i="1"/>
  <c r="GR265" i="1"/>
  <c r="GR249" i="1"/>
  <c r="GR245" i="1"/>
  <c r="GR232" i="1"/>
  <c r="GR233" i="1"/>
  <c r="GR234" i="1"/>
  <c r="GR235" i="1"/>
  <c r="GR220" i="1"/>
  <c r="GR212" i="1"/>
  <c r="GR229" i="1"/>
  <c r="GR228" i="1"/>
  <c r="GR221" i="1"/>
  <c r="GR216" i="1"/>
  <c r="GR222" i="1"/>
  <c r="GR213" i="1"/>
  <c r="GR217" i="1"/>
  <c r="GR230" i="1"/>
  <c r="GR231" i="1"/>
  <c r="GR218" i="1"/>
  <c r="GR223" i="1"/>
  <c r="GR214" i="1"/>
  <c r="GR219" i="1"/>
  <c r="GR215" i="1"/>
  <c r="GR209" i="1"/>
  <c r="GR210" i="1"/>
  <c r="GR211" i="1"/>
  <c r="GR77" i="1"/>
  <c r="GR104" i="1"/>
  <c r="GR113" i="1"/>
  <c r="GR208" i="1"/>
  <c r="GR195" i="1"/>
  <c r="GR202" i="1"/>
  <c r="GR203" i="1"/>
  <c r="GR204" i="1"/>
  <c r="GR200" i="1"/>
  <c r="GR199" i="1"/>
  <c r="GR201" i="1"/>
  <c r="GR59" i="1"/>
  <c r="GR68" i="1"/>
  <c r="GR48" i="1"/>
  <c r="GR189" i="1"/>
  <c r="GR190" i="1"/>
  <c r="GR191" i="1"/>
  <c r="GR24" i="1"/>
  <c r="GS9" i="1"/>
  <c r="GS86" i="1" s="1"/>
  <c r="GS259" i="1" l="1"/>
  <c r="GS258" i="1"/>
  <c r="GS260" i="1"/>
  <c r="GS261" i="1"/>
  <c r="GS95" i="1"/>
  <c r="GS224" i="1"/>
  <c r="GS225" i="1"/>
  <c r="GS226" i="1"/>
  <c r="GS227" i="1"/>
  <c r="GS274" i="1"/>
  <c r="GS275" i="1"/>
  <c r="GS276" i="1"/>
  <c r="GS277" i="1"/>
  <c r="GS122" i="1"/>
  <c r="GS131" i="1"/>
  <c r="GS176" i="1"/>
  <c r="GS185" i="1"/>
  <c r="GS300" i="1"/>
  <c r="GS297" i="1"/>
  <c r="GS296" i="1"/>
  <c r="GS298" i="1"/>
  <c r="GS299" i="1"/>
  <c r="GS305" i="1"/>
  <c r="GS307" i="1"/>
  <c r="GS306" i="1"/>
  <c r="GS308" i="1"/>
  <c r="GS295" i="1"/>
  <c r="GS294" i="1"/>
  <c r="GS301" i="1"/>
  <c r="GS302" i="1"/>
  <c r="GS303" i="1"/>
  <c r="GS304" i="1"/>
  <c r="GS309" i="1"/>
  <c r="GS312" i="1"/>
  <c r="GS311" i="1"/>
  <c r="GS313" i="1"/>
  <c r="GS310" i="1"/>
  <c r="GS290" i="1"/>
  <c r="GS292" i="1"/>
  <c r="GS293" i="1"/>
  <c r="GS291" i="1"/>
  <c r="GS285" i="1"/>
  <c r="GS289" i="1"/>
  <c r="GS270" i="1"/>
  <c r="GS271" i="1"/>
  <c r="GS272" i="1"/>
  <c r="GS273" i="1"/>
  <c r="GS236" i="1"/>
  <c r="GS237" i="1"/>
  <c r="GS238" i="1"/>
  <c r="GS239" i="1"/>
  <c r="GS167" i="1"/>
  <c r="GS158" i="1"/>
  <c r="GS140" i="1"/>
  <c r="GS149" i="1"/>
  <c r="GS282" i="1"/>
  <c r="GS283" i="1"/>
  <c r="GS284" i="1"/>
  <c r="GS281" i="1"/>
  <c r="GS242" i="1"/>
  <c r="GS250" i="1"/>
  <c r="GS254" i="1"/>
  <c r="GS266" i="1"/>
  <c r="GS246" i="1"/>
  <c r="GS262" i="1"/>
  <c r="GS243" i="1"/>
  <c r="GS263" i="1"/>
  <c r="GS247" i="1"/>
  <c r="GS251" i="1"/>
  <c r="GS255" i="1"/>
  <c r="GS267" i="1"/>
  <c r="GS256" i="1"/>
  <c r="GS264" i="1"/>
  <c r="GS248" i="1"/>
  <c r="GS268" i="1"/>
  <c r="GS252" i="1"/>
  <c r="GS244" i="1"/>
  <c r="GS249" i="1"/>
  <c r="GS257" i="1"/>
  <c r="GS253" i="1"/>
  <c r="GS245" i="1"/>
  <c r="GS265" i="1"/>
  <c r="GS269" i="1"/>
  <c r="GS232" i="1"/>
  <c r="GS233" i="1"/>
  <c r="GS234" i="1"/>
  <c r="GS235" i="1"/>
  <c r="GS220" i="1"/>
  <c r="GS216" i="1"/>
  <c r="GS229" i="1"/>
  <c r="GS212" i="1"/>
  <c r="GS228" i="1"/>
  <c r="GS221" i="1"/>
  <c r="GS222" i="1"/>
  <c r="GS217" i="1"/>
  <c r="GS230" i="1"/>
  <c r="GS213" i="1"/>
  <c r="GS223" i="1"/>
  <c r="GS231" i="1"/>
  <c r="GS214" i="1"/>
  <c r="GS218" i="1"/>
  <c r="GS215" i="1"/>
  <c r="GS219" i="1"/>
  <c r="GS209" i="1"/>
  <c r="GS210" i="1"/>
  <c r="GS211" i="1"/>
  <c r="GS77" i="1"/>
  <c r="GS104" i="1"/>
  <c r="GS113" i="1"/>
  <c r="GS208" i="1"/>
  <c r="GS195" i="1"/>
  <c r="GS202" i="1"/>
  <c r="GS203" i="1"/>
  <c r="GS204" i="1"/>
  <c r="GS199" i="1"/>
  <c r="GS200" i="1"/>
  <c r="GS201" i="1"/>
  <c r="GS59" i="1"/>
  <c r="GS68" i="1"/>
  <c r="GS48" i="1"/>
  <c r="GS189" i="1"/>
  <c r="GS190" i="1"/>
  <c r="GS191" i="1"/>
  <c r="GS24" i="1"/>
  <c r="GT9" i="1"/>
  <c r="GT86" i="1" s="1"/>
  <c r="GT259" i="1" l="1"/>
  <c r="GT258" i="1"/>
  <c r="GT260" i="1"/>
  <c r="GT261" i="1"/>
  <c r="GT95" i="1"/>
  <c r="GT224" i="1"/>
  <c r="GT225" i="1"/>
  <c r="GT226" i="1"/>
  <c r="GT227" i="1"/>
  <c r="GT274" i="1"/>
  <c r="GT275" i="1"/>
  <c r="GT276" i="1"/>
  <c r="GT277" i="1"/>
  <c r="GT122" i="1"/>
  <c r="GT131" i="1"/>
  <c r="GT176" i="1"/>
  <c r="GT185" i="1"/>
  <c r="GT304" i="1"/>
  <c r="GT297" i="1"/>
  <c r="GT298" i="1"/>
  <c r="GT296" i="1"/>
  <c r="GT295" i="1"/>
  <c r="GT303" i="1"/>
  <c r="GT305" i="1"/>
  <c r="GT306" i="1"/>
  <c r="GT299" i="1"/>
  <c r="GT300" i="1"/>
  <c r="GT309" i="1"/>
  <c r="GT301" i="1"/>
  <c r="GT294" i="1"/>
  <c r="GT302" i="1"/>
  <c r="GT307" i="1"/>
  <c r="GT311" i="1"/>
  <c r="GT313" i="1"/>
  <c r="GT308" i="1"/>
  <c r="GT310" i="1"/>
  <c r="GT312" i="1"/>
  <c r="GT291" i="1"/>
  <c r="GT290" i="1"/>
  <c r="GT293" i="1"/>
  <c r="GT292" i="1"/>
  <c r="GT285" i="1"/>
  <c r="GT289" i="1"/>
  <c r="GT270" i="1"/>
  <c r="GT271" i="1"/>
  <c r="GT272" i="1"/>
  <c r="GT273" i="1"/>
  <c r="GT236" i="1"/>
  <c r="GT237" i="1"/>
  <c r="GT238" i="1"/>
  <c r="GT239" i="1"/>
  <c r="GT167" i="1"/>
  <c r="GT158" i="1"/>
  <c r="GT149" i="1"/>
  <c r="GT140" i="1"/>
  <c r="GT283" i="1"/>
  <c r="GT282" i="1"/>
  <c r="GT281" i="1"/>
  <c r="GT284" i="1"/>
  <c r="GT246" i="1"/>
  <c r="GT254" i="1"/>
  <c r="GT262" i="1"/>
  <c r="GT250" i="1"/>
  <c r="GT242" i="1"/>
  <c r="GT266" i="1"/>
  <c r="GT263" i="1"/>
  <c r="GT247" i="1"/>
  <c r="GT255" i="1"/>
  <c r="GT251" i="1"/>
  <c r="GT243" i="1"/>
  <c r="GT267" i="1"/>
  <c r="GT252" i="1"/>
  <c r="GT244" i="1"/>
  <c r="GT268" i="1"/>
  <c r="GT248" i="1"/>
  <c r="GT256" i="1"/>
  <c r="GT264" i="1"/>
  <c r="GT245" i="1"/>
  <c r="GT249" i="1"/>
  <c r="GT265" i="1"/>
  <c r="GT257" i="1"/>
  <c r="GT269" i="1"/>
  <c r="GT253" i="1"/>
  <c r="GT232" i="1"/>
  <c r="GT233" i="1"/>
  <c r="GT234" i="1"/>
  <c r="GT235" i="1"/>
  <c r="GT220" i="1"/>
  <c r="GT212" i="1"/>
  <c r="GT221" i="1"/>
  <c r="GT229" i="1"/>
  <c r="GT228" i="1"/>
  <c r="GT216" i="1"/>
  <c r="GT213" i="1"/>
  <c r="GT217" i="1"/>
  <c r="GT230" i="1"/>
  <c r="GT222" i="1"/>
  <c r="GT218" i="1"/>
  <c r="GT214" i="1"/>
  <c r="GT231" i="1"/>
  <c r="GT223" i="1"/>
  <c r="GT219" i="1"/>
  <c r="GT215" i="1"/>
  <c r="GT209" i="1"/>
  <c r="GT210" i="1"/>
  <c r="GT211" i="1"/>
  <c r="GT77" i="1"/>
  <c r="GT104" i="1"/>
  <c r="GT113" i="1"/>
  <c r="GT208" i="1"/>
  <c r="GT195" i="1"/>
  <c r="GT202" i="1"/>
  <c r="GT203" i="1"/>
  <c r="GT204" i="1"/>
  <c r="GT199" i="1"/>
  <c r="GT200" i="1"/>
  <c r="GT201" i="1"/>
  <c r="GT59" i="1"/>
  <c r="GT68" i="1"/>
  <c r="GT48" i="1"/>
  <c r="GT189" i="1"/>
  <c r="GT190" i="1"/>
  <c r="GT191" i="1"/>
  <c r="GT24" i="1"/>
  <c r="GU9" i="1"/>
  <c r="GU86" i="1" s="1"/>
  <c r="GU258" i="1" l="1"/>
  <c r="GU259" i="1"/>
  <c r="GU260" i="1"/>
  <c r="GU261" i="1"/>
  <c r="GU95" i="1"/>
  <c r="GU224" i="1"/>
  <c r="GU225" i="1"/>
  <c r="GU226" i="1"/>
  <c r="GU227" i="1"/>
  <c r="GU274" i="1"/>
  <c r="GU275" i="1"/>
  <c r="GU276" i="1"/>
  <c r="GU277" i="1"/>
  <c r="GU122" i="1"/>
  <c r="GU131" i="1"/>
  <c r="GU176" i="1"/>
  <c r="GU185" i="1"/>
  <c r="GU310" i="1"/>
  <c r="GU301" i="1"/>
  <c r="GU299" i="1"/>
  <c r="GU303" i="1"/>
  <c r="GU309" i="1"/>
  <c r="GU302" i="1"/>
  <c r="GU306" i="1"/>
  <c r="GU304" i="1"/>
  <c r="GU296" i="1"/>
  <c r="GU300" i="1"/>
  <c r="GU307" i="1"/>
  <c r="GU298" i="1"/>
  <c r="GU294" i="1"/>
  <c r="GU295" i="1"/>
  <c r="GU297" i="1"/>
  <c r="GU305" i="1"/>
  <c r="GU311" i="1"/>
  <c r="GU313" i="1"/>
  <c r="GU308" i="1"/>
  <c r="GU312" i="1"/>
  <c r="GU291" i="1"/>
  <c r="GU292" i="1"/>
  <c r="GU290" i="1"/>
  <c r="GU293" i="1"/>
  <c r="GU285" i="1"/>
  <c r="GU289" i="1"/>
  <c r="GU270" i="1"/>
  <c r="GU271" i="1"/>
  <c r="GU272" i="1"/>
  <c r="GU273" i="1"/>
  <c r="GU236" i="1"/>
  <c r="GU237" i="1"/>
  <c r="GU238" i="1"/>
  <c r="GU239" i="1"/>
  <c r="GU167" i="1"/>
  <c r="GU140" i="1"/>
  <c r="GU158" i="1"/>
  <c r="GU149" i="1"/>
  <c r="GU283" i="1"/>
  <c r="GU282" i="1"/>
  <c r="GU284" i="1"/>
  <c r="GU281" i="1"/>
  <c r="GU242" i="1"/>
  <c r="GU266" i="1"/>
  <c r="GU262" i="1"/>
  <c r="GU246" i="1"/>
  <c r="GU250" i="1"/>
  <c r="GU254" i="1"/>
  <c r="GU263" i="1"/>
  <c r="GU247" i="1"/>
  <c r="GU255" i="1"/>
  <c r="GU267" i="1"/>
  <c r="GU251" i="1"/>
  <c r="GU243" i="1"/>
  <c r="GU264" i="1"/>
  <c r="GU248" i="1"/>
  <c r="GU252" i="1"/>
  <c r="GU244" i="1"/>
  <c r="GU268" i="1"/>
  <c r="GU256" i="1"/>
  <c r="GU257" i="1"/>
  <c r="GU265" i="1"/>
  <c r="GU269" i="1"/>
  <c r="GU245" i="1"/>
  <c r="GU249" i="1"/>
  <c r="GU253" i="1"/>
  <c r="GU232" i="1"/>
  <c r="GU233" i="1"/>
  <c r="GU234" i="1"/>
  <c r="GU235" i="1"/>
  <c r="GU216" i="1"/>
  <c r="GU212" i="1"/>
  <c r="GU228" i="1"/>
  <c r="GU229" i="1"/>
  <c r="GU221" i="1"/>
  <c r="GU220" i="1"/>
  <c r="GU222" i="1"/>
  <c r="GU217" i="1"/>
  <c r="GU230" i="1"/>
  <c r="GU213" i="1"/>
  <c r="GU223" i="1"/>
  <c r="GU214" i="1"/>
  <c r="GU218" i="1"/>
  <c r="GU231" i="1"/>
  <c r="GU219" i="1"/>
  <c r="GU215" i="1"/>
  <c r="GU209" i="1"/>
  <c r="GU210" i="1"/>
  <c r="GU211" i="1"/>
  <c r="GU77" i="1"/>
  <c r="GU104" i="1"/>
  <c r="GU113" i="1"/>
  <c r="GU208" i="1"/>
  <c r="GU195" i="1"/>
  <c r="GU202" i="1"/>
  <c r="GU203" i="1"/>
  <c r="GU204" i="1"/>
  <c r="GU200" i="1"/>
  <c r="GU199" i="1"/>
  <c r="GU201" i="1"/>
  <c r="GU59" i="1"/>
  <c r="GU68" i="1"/>
  <c r="GU48" i="1"/>
  <c r="GU189" i="1"/>
  <c r="GU190" i="1"/>
  <c r="GU191" i="1"/>
  <c r="GV9" i="1"/>
  <c r="GV86" i="1" s="1"/>
  <c r="GU24" i="1"/>
  <c r="GV258" i="1" l="1"/>
  <c r="GV259" i="1"/>
  <c r="GV260" i="1"/>
  <c r="GV261" i="1"/>
  <c r="GV95" i="1"/>
  <c r="GV224" i="1"/>
  <c r="GV225" i="1"/>
  <c r="GV226" i="1"/>
  <c r="GV227" i="1"/>
  <c r="GV274" i="1"/>
  <c r="GV275" i="1"/>
  <c r="GV276" i="1"/>
  <c r="GV277" i="1"/>
  <c r="GV122" i="1"/>
  <c r="GV131" i="1"/>
  <c r="GV176" i="1"/>
  <c r="GV185" i="1"/>
  <c r="GV310" i="1"/>
  <c r="GV308" i="1"/>
  <c r="GV304" i="1"/>
  <c r="GV300" i="1"/>
  <c r="GV301" i="1"/>
  <c r="GV294" i="1"/>
  <c r="GV299" i="1"/>
  <c r="GV296" i="1"/>
  <c r="GV297" i="1"/>
  <c r="GV295" i="1"/>
  <c r="GV298" i="1"/>
  <c r="GV302" i="1"/>
  <c r="GV303" i="1"/>
  <c r="GV305" i="1"/>
  <c r="GV306" i="1"/>
  <c r="GV307" i="1"/>
  <c r="GV312" i="1"/>
  <c r="GV311" i="1"/>
  <c r="GV309" i="1"/>
  <c r="GV313" i="1"/>
  <c r="GV292" i="1"/>
  <c r="GV293" i="1"/>
  <c r="GV291" i="1"/>
  <c r="GV290" i="1"/>
  <c r="GV285" i="1"/>
  <c r="GV289" i="1"/>
  <c r="GV270" i="1"/>
  <c r="GV271" i="1"/>
  <c r="GV272" i="1"/>
  <c r="GV273" i="1"/>
  <c r="GV236" i="1"/>
  <c r="GV237" i="1"/>
  <c r="GV238" i="1"/>
  <c r="GV239" i="1"/>
  <c r="GV167" i="1"/>
  <c r="GV149" i="1"/>
  <c r="GV158" i="1"/>
  <c r="GV140" i="1"/>
  <c r="GV282" i="1"/>
  <c r="GV283" i="1"/>
  <c r="GV284" i="1"/>
  <c r="GV281" i="1"/>
  <c r="GV254" i="1"/>
  <c r="GV250" i="1"/>
  <c r="GV242" i="1"/>
  <c r="GV262" i="1"/>
  <c r="GV266" i="1"/>
  <c r="GV246" i="1"/>
  <c r="GV251" i="1"/>
  <c r="GV263" i="1"/>
  <c r="GV267" i="1"/>
  <c r="GV243" i="1"/>
  <c r="GV247" i="1"/>
  <c r="GV255" i="1"/>
  <c r="GV256" i="1"/>
  <c r="GV264" i="1"/>
  <c r="GV248" i="1"/>
  <c r="GV268" i="1"/>
  <c r="GV252" i="1"/>
  <c r="GV244" i="1"/>
  <c r="GV245" i="1"/>
  <c r="GV253" i="1"/>
  <c r="GV265" i="1"/>
  <c r="GV257" i="1"/>
  <c r="GV269" i="1"/>
  <c r="GV249" i="1"/>
  <c r="GV232" i="1"/>
  <c r="GV233" i="1"/>
  <c r="GV234" i="1"/>
  <c r="GV235" i="1"/>
  <c r="GV228" i="1"/>
  <c r="GV229" i="1"/>
  <c r="GV212" i="1"/>
  <c r="GV221" i="1"/>
  <c r="GV216" i="1"/>
  <c r="GV220" i="1"/>
  <c r="GV213" i="1"/>
  <c r="GV230" i="1"/>
  <c r="GV222" i="1"/>
  <c r="GV217" i="1"/>
  <c r="GV231" i="1"/>
  <c r="GV223" i="1"/>
  <c r="GV218" i="1"/>
  <c r="GV214" i="1"/>
  <c r="GV219" i="1"/>
  <c r="GV215" i="1"/>
  <c r="GV209" i="1"/>
  <c r="GV210" i="1"/>
  <c r="GV211" i="1"/>
  <c r="GV77" i="1"/>
  <c r="GV104" i="1"/>
  <c r="GV113" i="1"/>
  <c r="GV208" i="1"/>
  <c r="GV195" i="1"/>
  <c r="GV202" i="1"/>
  <c r="GV203" i="1"/>
  <c r="GV204" i="1"/>
  <c r="GV199" i="1"/>
  <c r="GV200" i="1"/>
  <c r="GV201" i="1"/>
  <c r="GV59" i="1"/>
  <c r="GV68" i="1"/>
  <c r="GV48" i="1"/>
  <c r="GV189" i="1"/>
  <c r="GV190" i="1"/>
  <c r="GV191" i="1"/>
  <c r="GW9" i="1"/>
  <c r="GW86" i="1" s="1"/>
  <c r="GV24" i="1"/>
  <c r="GW258" i="1" l="1"/>
  <c r="GW259" i="1"/>
  <c r="GW260" i="1"/>
  <c r="GW261" i="1"/>
  <c r="GW95" i="1"/>
  <c r="GW224" i="1"/>
  <c r="GW225" i="1"/>
  <c r="GW226" i="1"/>
  <c r="GW227" i="1"/>
  <c r="GW274" i="1"/>
  <c r="GW275" i="1"/>
  <c r="GW276" i="1"/>
  <c r="GW277" i="1"/>
  <c r="GW122" i="1"/>
  <c r="GW131" i="1"/>
  <c r="GW176" i="1"/>
  <c r="GW185" i="1"/>
  <c r="GW310" i="1"/>
  <c r="GW312" i="1"/>
  <c r="GW301" i="1"/>
  <c r="GW297" i="1"/>
  <c r="GW296" i="1"/>
  <c r="GW304" i="1"/>
  <c r="GW306" i="1"/>
  <c r="GW295" i="1"/>
  <c r="GW300" i="1"/>
  <c r="GW307" i="1"/>
  <c r="GW309" i="1"/>
  <c r="GW294" i="1"/>
  <c r="GW302" i="1"/>
  <c r="GW303" i="1"/>
  <c r="GW298" i="1"/>
  <c r="GW299" i="1"/>
  <c r="GW305" i="1"/>
  <c r="GW308" i="1"/>
  <c r="GW313" i="1"/>
  <c r="GW311" i="1"/>
  <c r="GW292" i="1"/>
  <c r="GW293" i="1"/>
  <c r="GW291" i="1"/>
  <c r="GW290" i="1"/>
  <c r="GW285" i="1"/>
  <c r="GW289" i="1"/>
  <c r="GW270" i="1"/>
  <c r="GW271" i="1"/>
  <c r="GW272" i="1"/>
  <c r="GW273" i="1"/>
  <c r="GW236" i="1"/>
  <c r="GW237" i="1"/>
  <c r="GW238" i="1"/>
  <c r="GW239" i="1"/>
  <c r="GW167" i="1"/>
  <c r="GW158" i="1"/>
  <c r="GW149" i="1"/>
  <c r="GW140" i="1"/>
  <c r="GW283" i="1"/>
  <c r="GW282" i="1"/>
  <c r="GW284" i="1"/>
  <c r="GW281" i="1"/>
  <c r="GW254" i="1"/>
  <c r="GW246" i="1"/>
  <c r="GW250" i="1"/>
  <c r="GW242" i="1"/>
  <c r="GW266" i="1"/>
  <c r="GW262" i="1"/>
  <c r="GW255" i="1"/>
  <c r="GW267" i="1"/>
  <c r="GW243" i="1"/>
  <c r="GW251" i="1"/>
  <c r="GW263" i="1"/>
  <c r="GW247" i="1"/>
  <c r="GW268" i="1"/>
  <c r="GW248" i="1"/>
  <c r="GW244" i="1"/>
  <c r="GW256" i="1"/>
  <c r="GW264" i="1"/>
  <c r="GW252" i="1"/>
  <c r="GW269" i="1"/>
  <c r="GW257" i="1"/>
  <c r="GW249" i="1"/>
  <c r="GW253" i="1"/>
  <c r="GW245" i="1"/>
  <c r="GW265" i="1"/>
  <c r="GW232" i="1"/>
  <c r="GW233" i="1"/>
  <c r="GW234" i="1"/>
  <c r="GW235" i="1"/>
  <c r="GW216" i="1"/>
  <c r="GW220" i="1"/>
  <c r="GW229" i="1"/>
  <c r="GW212" i="1"/>
  <c r="GW228" i="1"/>
  <c r="GW221" i="1"/>
  <c r="GW222" i="1"/>
  <c r="GW230" i="1"/>
  <c r="GW213" i="1"/>
  <c r="GW217" i="1"/>
  <c r="GW231" i="1"/>
  <c r="GW214" i="1"/>
  <c r="GW218" i="1"/>
  <c r="GW223" i="1"/>
  <c r="GW215" i="1"/>
  <c r="GW219" i="1"/>
  <c r="GW209" i="1"/>
  <c r="GW210" i="1"/>
  <c r="GW211" i="1"/>
  <c r="GW77" i="1"/>
  <c r="GW104" i="1"/>
  <c r="GW113" i="1"/>
  <c r="GW208" i="1"/>
  <c r="GW195" i="1"/>
  <c r="GW202" i="1"/>
  <c r="GW203" i="1"/>
  <c r="GW204" i="1"/>
  <c r="GW200" i="1"/>
  <c r="GW199" i="1"/>
  <c r="GW201" i="1"/>
  <c r="GW59" i="1"/>
  <c r="GW68" i="1"/>
  <c r="GW48" i="1"/>
  <c r="GW189" i="1"/>
  <c r="GW190" i="1"/>
  <c r="GW191" i="1"/>
  <c r="GX9" i="1"/>
  <c r="GX86" i="1" s="1"/>
  <c r="GX258" i="1" l="1"/>
  <c r="GX259" i="1"/>
  <c r="GX260" i="1"/>
  <c r="GX261" i="1"/>
  <c r="GX95" i="1"/>
  <c r="GX224" i="1"/>
  <c r="GX225" i="1"/>
  <c r="GX226" i="1"/>
  <c r="GX227" i="1"/>
  <c r="GX274" i="1"/>
  <c r="GX275" i="1"/>
  <c r="GX276" i="1"/>
  <c r="GX277" i="1"/>
  <c r="GX122" i="1"/>
  <c r="GX131" i="1"/>
  <c r="GX176" i="1"/>
  <c r="GX185" i="1"/>
  <c r="GX310" i="1"/>
  <c r="GX308" i="1"/>
  <c r="GX306" i="1"/>
  <c r="GX304" i="1"/>
  <c r="GX301" i="1"/>
  <c r="GX296" i="1"/>
  <c r="GX297" i="1"/>
  <c r="GX295" i="1"/>
  <c r="GX294" i="1"/>
  <c r="GX300" i="1"/>
  <c r="GX302" i="1"/>
  <c r="GX303" i="1"/>
  <c r="GX299" i="1"/>
  <c r="GX305" i="1"/>
  <c r="GX298" i="1"/>
  <c r="GX307" i="1"/>
  <c r="GX311" i="1"/>
  <c r="GX312" i="1"/>
  <c r="GX313" i="1"/>
  <c r="GX309" i="1"/>
  <c r="GX291" i="1"/>
  <c r="GX293" i="1"/>
  <c r="GX290" i="1"/>
  <c r="GX292" i="1"/>
  <c r="GX285" i="1"/>
  <c r="GX289" i="1"/>
  <c r="GX270" i="1"/>
  <c r="GX271" i="1"/>
  <c r="GX272" i="1"/>
  <c r="GX273" i="1"/>
  <c r="GX236" i="1"/>
  <c r="GX237" i="1"/>
  <c r="GX238" i="1"/>
  <c r="GX239" i="1"/>
  <c r="GX167" i="1"/>
  <c r="GX140" i="1"/>
  <c r="GX149" i="1"/>
  <c r="GX158" i="1"/>
  <c r="GX282" i="1"/>
  <c r="GX283" i="1"/>
  <c r="GX281" i="1"/>
  <c r="GX284" i="1"/>
  <c r="GX254" i="1"/>
  <c r="GX250" i="1"/>
  <c r="GX242" i="1"/>
  <c r="GX262" i="1"/>
  <c r="GX266" i="1"/>
  <c r="GX246" i="1"/>
  <c r="GX247" i="1"/>
  <c r="GX263" i="1"/>
  <c r="GX255" i="1"/>
  <c r="GX267" i="1"/>
  <c r="GX251" i="1"/>
  <c r="GX243" i="1"/>
  <c r="GX264" i="1"/>
  <c r="GX252" i="1"/>
  <c r="GX268" i="1"/>
  <c r="GX248" i="1"/>
  <c r="GX244" i="1"/>
  <c r="GX256" i="1"/>
  <c r="GX249" i="1"/>
  <c r="GX253" i="1"/>
  <c r="GX265" i="1"/>
  <c r="GX245" i="1"/>
  <c r="GX257" i="1"/>
  <c r="GX269" i="1"/>
  <c r="GX232" i="1"/>
  <c r="GX233" i="1"/>
  <c r="GX234" i="1"/>
  <c r="GX235" i="1"/>
  <c r="GX228" i="1"/>
  <c r="GX216" i="1"/>
  <c r="GX229" i="1"/>
  <c r="GX221" i="1"/>
  <c r="GX220" i="1"/>
  <c r="GX212" i="1"/>
  <c r="GX217" i="1"/>
  <c r="GX213" i="1"/>
  <c r="GX222" i="1"/>
  <c r="GX230" i="1"/>
  <c r="GX218" i="1"/>
  <c r="GX231" i="1"/>
  <c r="GX214" i="1"/>
  <c r="GX223" i="1"/>
  <c r="GX219" i="1"/>
  <c r="GX215" i="1"/>
  <c r="GX209" i="1"/>
  <c r="GX210" i="1"/>
  <c r="GX211" i="1"/>
  <c r="GX77" i="1"/>
  <c r="GX104" i="1"/>
  <c r="GX113" i="1"/>
  <c r="GX208" i="1"/>
  <c r="GX195" i="1"/>
  <c r="GX202" i="1"/>
  <c r="GX203" i="1"/>
  <c r="GX204" i="1"/>
  <c r="GX199" i="1"/>
  <c r="GX200" i="1"/>
  <c r="GX201" i="1"/>
  <c r="GX59" i="1"/>
  <c r="GX68" i="1"/>
  <c r="GX48" i="1"/>
  <c r="GX189" i="1"/>
  <c r="GX190" i="1"/>
  <c r="GX191" i="1"/>
  <c r="GY9" i="1"/>
  <c r="GY86" i="1" s="1"/>
  <c r="GY259" i="1" l="1"/>
  <c r="GY258" i="1"/>
  <c r="GY260" i="1"/>
  <c r="GY261" i="1"/>
  <c r="GY95" i="1"/>
  <c r="GY224" i="1"/>
  <c r="GY225" i="1"/>
  <c r="GY226" i="1"/>
  <c r="GY227" i="1"/>
  <c r="GY274" i="1"/>
  <c r="GY275" i="1"/>
  <c r="GY276" i="1"/>
  <c r="GY277" i="1"/>
  <c r="GY122" i="1"/>
  <c r="GY131" i="1"/>
  <c r="GY176" i="1"/>
  <c r="GY185" i="1"/>
  <c r="GY313" i="1"/>
  <c r="GY312" i="1"/>
  <c r="GY310" i="1"/>
  <c r="GY306" i="1"/>
  <c r="GY300" i="1"/>
  <c r="GY294" i="1"/>
  <c r="GY303" i="1"/>
  <c r="GY297" i="1"/>
  <c r="GY296" i="1"/>
  <c r="GY298" i="1"/>
  <c r="GY299" i="1"/>
  <c r="GY301" i="1"/>
  <c r="GY302" i="1"/>
  <c r="GY308" i="1"/>
  <c r="GY305" i="1"/>
  <c r="GY304" i="1"/>
  <c r="GY295" i="1"/>
  <c r="GY307" i="1"/>
  <c r="GY309" i="1"/>
  <c r="GY311" i="1"/>
  <c r="GY290" i="1"/>
  <c r="GY293" i="1"/>
  <c r="GY291" i="1"/>
  <c r="GY292" i="1"/>
  <c r="GY285" i="1"/>
  <c r="GY289" i="1"/>
  <c r="GY270" i="1"/>
  <c r="GY271" i="1"/>
  <c r="GY272" i="1"/>
  <c r="GY273" i="1"/>
  <c r="GY236" i="1"/>
  <c r="GY237" i="1"/>
  <c r="GY238" i="1"/>
  <c r="GY239" i="1"/>
  <c r="GY167" i="1"/>
  <c r="GY140" i="1"/>
  <c r="GY149" i="1"/>
  <c r="GY158" i="1"/>
  <c r="GY283" i="1"/>
  <c r="GY282" i="1"/>
  <c r="GY284" i="1"/>
  <c r="GY281" i="1"/>
  <c r="GY266" i="1"/>
  <c r="GY262" i="1"/>
  <c r="GY246" i="1"/>
  <c r="GY242" i="1"/>
  <c r="GY250" i="1"/>
  <c r="GY254" i="1"/>
  <c r="GY243" i="1"/>
  <c r="GY251" i="1"/>
  <c r="GY247" i="1"/>
  <c r="GY263" i="1"/>
  <c r="GY267" i="1"/>
  <c r="GY255" i="1"/>
  <c r="GY256" i="1"/>
  <c r="GY268" i="1"/>
  <c r="GY264" i="1"/>
  <c r="GY252" i="1"/>
  <c r="GY248" i="1"/>
  <c r="GY244" i="1"/>
  <c r="GY257" i="1"/>
  <c r="GY249" i="1"/>
  <c r="GY253" i="1"/>
  <c r="GY245" i="1"/>
  <c r="GY269" i="1"/>
  <c r="GY265" i="1"/>
  <c r="GY232" i="1"/>
  <c r="GY233" i="1"/>
  <c r="GY234" i="1"/>
  <c r="GY235" i="1"/>
  <c r="GY220" i="1"/>
  <c r="GY216" i="1"/>
  <c r="GY228" i="1"/>
  <c r="GY229" i="1"/>
  <c r="GY212" i="1"/>
  <c r="GY221" i="1"/>
  <c r="GY217" i="1"/>
  <c r="GY230" i="1"/>
  <c r="GY222" i="1"/>
  <c r="GY213" i="1"/>
  <c r="GY223" i="1"/>
  <c r="GY218" i="1"/>
  <c r="GY214" i="1"/>
  <c r="GY231" i="1"/>
  <c r="GY219" i="1"/>
  <c r="GY215" i="1"/>
  <c r="GY209" i="1"/>
  <c r="GY210" i="1"/>
  <c r="GY211" i="1"/>
  <c r="GY77" i="1"/>
  <c r="GY104" i="1"/>
  <c r="GY113" i="1"/>
  <c r="GY208" i="1"/>
  <c r="GY195" i="1"/>
  <c r="GY202" i="1"/>
  <c r="GY203" i="1"/>
  <c r="GY204" i="1"/>
  <c r="GY199" i="1"/>
  <c r="GY200" i="1"/>
  <c r="GY201" i="1"/>
  <c r="GY59" i="1"/>
  <c r="GY68" i="1"/>
  <c r="GY48" i="1"/>
  <c r="GY189" i="1"/>
  <c r="GY190" i="1"/>
  <c r="GY191" i="1"/>
  <c r="GZ9" i="1"/>
  <c r="GZ86" i="1" s="1"/>
  <c r="GZ259" i="1" l="1"/>
  <c r="GZ258" i="1"/>
  <c r="GZ260" i="1"/>
  <c r="GZ261" i="1"/>
  <c r="GZ95" i="1"/>
  <c r="GZ224" i="1"/>
  <c r="GZ225" i="1"/>
  <c r="GZ226" i="1"/>
  <c r="GZ227" i="1"/>
  <c r="GZ274" i="1"/>
  <c r="GZ275" i="1"/>
  <c r="GZ276" i="1"/>
  <c r="GZ277" i="1"/>
  <c r="GZ122" i="1"/>
  <c r="GZ131" i="1"/>
  <c r="GZ176" i="1"/>
  <c r="GZ185" i="1"/>
  <c r="GZ302" i="1"/>
  <c r="GZ298" i="1"/>
  <c r="GZ294" i="1"/>
  <c r="GZ306" i="1"/>
  <c r="GZ303" i="1"/>
  <c r="GZ309" i="1"/>
  <c r="GZ295" i="1"/>
  <c r="GZ304" i="1"/>
  <c r="GZ299" i="1"/>
  <c r="GZ307" i="1"/>
  <c r="GZ296" i="1"/>
  <c r="GZ300" i="1"/>
  <c r="GZ301" i="1"/>
  <c r="GZ297" i="1"/>
  <c r="GZ305" i="1"/>
  <c r="GZ313" i="1"/>
  <c r="GZ311" i="1"/>
  <c r="GZ308" i="1"/>
  <c r="GZ310" i="1"/>
  <c r="GZ312" i="1"/>
  <c r="GZ292" i="1"/>
  <c r="GZ293" i="1"/>
  <c r="GZ291" i="1"/>
  <c r="GZ290" i="1"/>
  <c r="GZ285" i="1"/>
  <c r="GZ289" i="1"/>
  <c r="GZ270" i="1"/>
  <c r="GZ271" i="1"/>
  <c r="GZ272" i="1"/>
  <c r="GZ273" i="1"/>
  <c r="GZ236" i="1"/>
  <c r="GZ237" i="1"/>
  <c r="GZ238" i="1"/>
  <c r="GZ239" i="1"/>
  <c r="GZ167" i="1"/>
  <c r="GZ158" i="1"/>
  <c r="GZ140" i="1"/>
  <c r="GZ149" i="1"/>
  <c r="GZ282" i="1"/>
  <c r="GZ283" i="1"/>
  <c r="GZ284" i="1"/>
  <c r="GZ281" i="1"/>
  <c r="GZ246" i="1"/>
  <c r="GZ262" i="1"/>
  <c r="GZ254" i="1"/>
  <c r="GZ250" i="1"/>
  <c r="GZ242" i="1"/>
  <c r="GZ266" i="1"/>
  <c r="GZ263" i="1"/>
  <c r="GZ255" i="1"/>
  <c r="GZ267" i="1"/>
  <c r="GZ251" i="1"/>
  <c r="GZ243" i="1"/>
  <c r="GZ247" i="1"/>
  <c r="GZ268" i="1"/>
  <c r="GZ264" i="1"/>
  <c r="GZ248" i="1"/>
  <c r="GZ244" i="1"/>
  <c r="GZ256" i="1"/>
  <c r="GZ252" i="1"/>
  <c r="GZ253" i="1"/>
  <c r="GZ265" i="1"/>
  <c r="GZ257" i="1"/>
  <c r="GZ269" i="1"/>
  <c r="GZ249" i="1"/>
  <c r="GZ245" i="1"/>
  <c r="GZ232" i="1"/>
  <c r="GZ233" i="1"/>
  <c r="GZ234" i="1"/>
  <c r="GZ235" i="1"/>
  <c r="GZ220" i="1"/>
  <c r="GZ212" i="1"/>
  <c r="GZ228" i="1"/>
  <c r="GZ221" i="1"/>
  <c r="GZ229" i="1"/>
  <c r="GZ216" i="1"/>
  <c r="GZ213" i="1"/>
  <c r="GZ217" i="1"/>
  <c r="GZ230" i="1"/>
  <c r="GZ222" i="1"/>
  <c r="GZ231" i="1"/>
  <c r="GZ218" i="1"/>
  <c r="GZ223" i="1"/>
  <c r="GZ214" i="1"/>
  <c r="GZ215" i="1"/>
  <c r="GZ219" i="1"/>
  <c r="GZ209" i="1"/>
  <c r="GZ210" i="1"/>
  <c r="GZ211" i="1"/>
  <c r="GZ77" i="1"/>
  <c r="GZ104" i="1"/>
  <c r="GZ113" i="1"/>
  <c r="GZ208" i="1"/>
  <c r="GZ195" i="1"/>
  <c r="GZ202" i="1"/>
  <c r="GZ203" i="1"/>
  <c r="GZ204" i="1"/>
  <c r="GZ199" i="1"/>
  <c r="GZ200" i="1"/>
  <c r="GZ201" i="1"/>
  <c r="GZ59" i="1"/>
  <c r="GZ68" i="1"/>
  <c r="GZ48" i="1"/>
  <c r="GZ189" i="1"/>
  <c r="GZ190" i="1"/>
  <c r="GZ191" i="1"/>
  <c r="HA9" i="1"/>
  <c r="HA86" i="1" s="1"/>
  <c r="HA258" i="1" l="1"/>
  <c r="HA259" i="1"/>
  <c r="HA260" i="1"/>
  <c r="HA261" i="1"/>
  <c r="HA95" i="1"/>
  <c r="HA224" i="1"/>
  <c r="HA225" i="1"/>
  <c r="HA226" i="1"/>
  <c r="HA227" i="1"/>
  <c r="HA274" i="1"/>
  <c r="HA275" i="1"/>
  <c r="HA276" i="1"/>
  <c r="HA277" i="1"/>
  <c r="HA122" i="1"/>
  <c r="HA131" i="1"/>
  <c r="HA176" i="1"/>
  <c r="HA185" i="1"/>
  <c r="HA311" i="1"/>
  <c r="HA300" i="1"/>
  <c r="HA297" i="1"/>
  <c r="HA296" i="1"/>
  <c r="HA298" i="1"/>
  <c r="HA304" i="1"/>
  <c r="HA307" i="1"/>
  <c r="HA308" i="1"/>
  <c r="HA302" i="1"/>
  <c r="HA306" i="1"/>
  <c r="HA294" i="1"/>
  <c r="HA303" i="1"/>
  <c r="HA305" i="1"/>
  <c r="HA301" i="1"/>
  <c r="HA295" i="1"/>
  <c r="HA299" i="1"/>
  <c r="HA312" i="1"/>
  <c r="HA309" i="1"/>
  <c r="HA313" i="1"/>
  <c r="HA310" i="1"/>
  <c r="HA293" i="1"/>
  <c r="HA290" i="1"/>
  <c r="HA292" i="1"/>
  <c r="HA291" i="1"/>
  <c r="HA285" i="1"/>
  <c r="HA289" i="1"/>
  <c r="HA270" i="1"/>
  <c r="HA271" i="1"/>
  <c r="HA272" i="1"/>
  <c r="HA273" i="1"/>
  <c r="HA236" i="1"/>
  <c r="HA237" i="1"/>
  <c r="HA238" i="1"/>
  <c r="HA239" i="1"/>
  <c r="HA167" i="1"/>
  <c r="HA149" i="1"/>
  <c r="HA140" i="1"/>
  <c r="HA158" i="1"/>
  <c r="HA282" i="1"/>
  <c r="HA283" i="1"/>
  <c r="HA284" i="1"/>
  <c r="HA281" i="1"/>
  <c r="HA254" i="1"/>
  <c r="HA266" i="1"/>
  <c r="HA242" i="1"/>
  <c r="HA246" i="1"/>
  <c r="HA262" i="1"/>
  <c r="HA250" i="1"/>
  <c r="HA243" i="1"/>
  <c r="HA267" i="1"/>
  <c r="HA251" i="1"/>
  <c r="HA263" i="1"/>
  <c r="HA247" i="1"/>
  <c r="HA255" i="1"/>
  <c r="HA248" i="1"/>
  <c r="HA252" i="1"/>
  <c r="HA264" i="1"/>
  <c r="HA268" i="1"/>
  <c r="HA244" i="1"/>
  <c r="HA256" i="1"/>
  <c r="HA245" i="1"/>
  <c r="HA253" i="1"/>
  <c r="HA257" i="1"/>
  <c r="HA269" i="1"/>
  <c r="HA265" i="1"/>
  <c r="HA249" i="1"/>
  <c r="HA232" i="1"/>
  <c r="HA233" i="1"/>
  <c r="HA234" i="1"/>
  <c r="HA235" i="1"/>
  <c r="HA220" i="1"/>
  <c r="HA216" i="1"/>
  <c r="HA228" i="1"/>
  <c r="HA229" i="1"/>
  <c r="HA221" i="1"/>
  <c r="HA212" i="1"/>
  <c r="HA230" i="1"/>
  <c r="HA213" i="1"/>
  <c r="HA222" i="1"/>
  <c r="HA217" i="1"/>
  <c r="HA223" i="1"/>
  <c r="HA214" i="1"/>
  <c r="HA231" i="1"/>
  <c r="HA218" i="1"/>
  <c r="HA219" i="1"/>
  <c r="HA215" i="1"/>
  <c r="HA209" i="1"/>
  <c r="HA210" i="1"/>
  <c r="HA211" i="1"/>
  <c r="HA77" i="1"/>
  <c r="HA104" i="1"/>
  <c r="HA113" i="1"/>
  <c r="HA208" i="1"/>
  <c r="HA195" i="1"/>
  <c r="HA202" i="1"/>
  <c r="HA203" i="1"/>
  <c r="HA204" i="1"/>
  <c r="HA200" i="1"/>
  <c r="HA199" i="1"/>
  <c r="HA201" i="1"/>
  <c r="HA59" i="1"/>
  <c r="HA68" i="1"/>
  <c r="HA48" i="1"/>
  <c r="HA189" i="1"/>
  <c r="HA190" i="1"/>
  <c r="HA191" i="1"/>
  <c r="HB9" i="1"/>
  <c r="HB86" i="1" s="1"/>
  <c r="HB259" i="1" l="1"/>
  <c r="HB258" i="1"/>
  <c r="HB260" i="1"/>
  <c r="HB261" i="1"/>
  <c r="HB95" i="1"/>
  <c r="HB224" i="1"/>
  <c r="HB225" i="1"/>
  <c r="HB226" i="1"/>
  <c r="HB227" i="1"/>
  <c r="HB274" i="1"/>
  <c r="HB275" i="1"/>
  <c r="HB276" i="1"/>
  <c r="HB277" i="1"/>
  <c r="HB122" i="1"/>
  <c r="HB131" i="1"/>
  <c r="HB176" i="1"/>
  <c r="HB185" i="1"/>
  <c r="HB307" i="1"/>
  <c r="HB304" i="1"/>
  <c r="HB305" i="1"/>
  <c r="HB297" i="1"/>
  <c r="HB296" i="1"/>
  <c r="HB294" i="1"/>
  <c r="HB309" i="1"/>
  <c r="HB299" i="1"/>
  <c r="HB306" i="1"/>
  <c r="HB298" i="1"/>
  <c r="HB303" i="1"/>
  <c r="HB295" i="1"/>
  <c r="HB300" i="1"/>
  <c r="HB302" i="1"/>
  <c r="HB301" i="1"/>
  <c r="HB310" i="1"/>
  <c r="HB311" i="1"/>
  <c r="HB308" i="1"/>
  <c r="HB312" i="1"/>
  <c r="HB313" i="1"/>
  <c r="HB293" i="1"/>
  <c r="HB292" i="1"/>
  <c r="HB291" i="1"/>
  <c r="HB290" i="1"/>
  <c r="HB285" i="1"/>
  <c r="HB289" i="1"/>
  <c r="HB270" i="1"/>
  <c r="HB271" i="1"/>
  <c r="HB272" i="1"/>
  <c r="HB273" i="1"/>
  <c r="HB236" i="1"/>
  <c r="HB237" i="1"/>
  <c r="HB238" i="1"/>
  <c r="HB239" i="1"/>
  <c r="HB167" i="1"/>
  <c r="HB158" i="1"/>
  <c r="HB149" i="1"/>
  <c r="HB140" i="1"/>
  <c r="HB283" i="1"/>
  <c r="HB282" i="1"/>
  <c r="HB284" i="1"/>
  <c r="HB281" i="1"/>
  <c r="HB262" i="1"/>
  <c r="HB246" i="1"/>
  <c r="HB250" i="1"/>
  <c r="HB242" i="1"/>
  <c r="HB266" i="1"/>
  <c r="HB254" i="1"/>
  <c r="HB255" i="1"/>
  <c r="HB251" i="1"/>
  <c r="HB267" i="1"/>
  <c r="HB243" i="1"/>
  <c r="HB263" i="1"/>
  <c r="HB247" i="1"/>
  <c r="HB244" i="1"/>
  <c r="HB256" i="1"/>
  <c r="HB268" i="1"/>
  <c r="HB264" i="1"/>
  <c r="HB248" i="1"/>
  <c r="HB252" i="1"/>
  <c r="HB269" i="1"/>
  <c r="HB249" i="1"/>
  <c r="HB265" i="1"/>
  <c r="HB257" i="1"/>
  <c r="HB253" i="1"/>
  <c r="HB245" i="1"/>
  <c r="HB232" i="1"/>
  <c r="HB233" i="1"/>
  <c r="HB234" i="1"/>
  <c r="HB235" i="1"/>
  <c r="HB220" i="1"/>
  <c r="HB212" i="1"/>
  <c r="HB221" i="1"/>
  <c r="HB228" i="1"/>
  <c r="HB216" i="1"/>
  <c r="HB229" i="1"/>
  <c r="HB213" i="1"/>
  <c r="HB222" i="1"/>
  <c r="HB217" i="1"/>
  <c r="HB230" i="1"/>
  <c r="HB218" i="1"/>
  <c r="HB214" i="1"/>
  <c r="HB223" i="1"/>
  <c r="HB231" i="1"/>
  <c r="HB219" i="1"/>
  <c r="HB215" i="1"/>
  <c r="HB209" i="1"/>
  <c r="HB210" i="1"/>
  <c r="HB211" i="1"/>
  <c r="HB77" i="1"/>
  <c r="HB104" i="1"/>
  <c r="HB113" i="1"/>
  <c r="HB208" i="1"/>
  <c r="HB195" i="1"/>
  <c r="HB202" i="1"/>
  <c r="HB203" i="1"/>
  <c r="HB204" i="1"/>
  <c r="HB199" i="1"/>
  <c r="HB200" i="1"/>
  <c r="HB201" i="1"/>
  <c r="HB59" i="1"/>
  <c r="HB68" i="1"/>
  <c r="HB48" i="1"/>
  <c r="HB189" i="1"/>
  <c r="HB190" i="1"/>
  <c r="HB191" i="1"/>
  <c r="HC9" i="1"/>
  <c r="HC86" i="1" s="1"/>
  <c r="HC259" i="1" l="1"/>
  <c r="HC258" i="1"/>
  <c r="HC260" i="1"/>
  <c r="HC261" i="1"/>
  <c r="HC95" i="1"/>
  <c r="HC224" i="1"/>
  <c r="HC225" i="1"/>
  <c r="HC226" i="1"/>
  <c r="HC227" i="1"/>
  <c r="HC274" i="1"/>
  <c r="HC275" i="1"/>
  <c r="HC276" i="1"/>
  <c r="HC277" i="1"/>
  <c r="HC122" i="1"/>
  <c r="HC131" i="1"/>
  <c r="HC176" i="1"/>
  <c r="HC185" i="1"/>
  <c r="HC310" i="1"/>
  <c r="HC311" i="1"/>
  <c r="HC301" i="1"/>
  <c r="HC299" i="1"/>
  <c r="HC294" i="1"/>
  <c r="HC297" i="1"/>
  <c r="HC302" i="1"/>
  <c r="HC305" i="1"/>
  <c r="HC306" i="1"/>
  <c r="HC307" i="1"/>
  <c r="HC298" i="1"/>
  <c r="HC304" i="1"/>
  <c r="HC308" i="1"/>
  <c r="HC296" i="1"/>
  <c r="HC300" i="1"/>
  <c r="HC295" i="1"/>
  <c r="HC303" i="1"/>
  <c r="HC312" i="1"/>
  <c r="HC309" i="1"/>
  <c r="HC313" i="1"/>
  <c r="HC291" i="1"/>
  <c r="HC290" i="1"/>
  <c r="HC293" i="1"/>
  <c r="HC292" i="1"/>
  <c r="HC285" i="1"/>
  <c r="HC289" i="1"/>
  <c r="HC270" i="1"/>
  <c r="HC271" i="1"/>
  <c r="HC272" i="1"/>
  <c r="HC273" i="1"/>
  <c r="HC236" i="1"/>
  <c r="HC237" i="1"/>
  <c r="HC238" i="1"/>
  <c r="HC239" i="1"/>
  <c r="HC167" i="1"/>
  <c r="HC158" i="1"/>
  <c r="HC140" i="1"/>
  <c r="HC149" i="1"/>
  <c r="HC282" i="1"/>
  <c r="HC283" i="1"/>
  <c r="HC284" i="1"/>
  <c r="HC281" i="1"/>
  <c r="HC266" i="1"/>
  <c r="HC242" i="1"/>
  <c r="HC246" i="1"/>
  <c r="HC262" i="1"/>
  <c r="HC250" i="1"/>
  <c r="HC254" i="1"/>
  <c r="HC247" i="1"/>
  <c r="HC263" i="1"/>
  <c r="HC255" i="1"/>
  <c r="HC243" i="1"/>
  <c r="HC251" i="1"/>
  <c r="HC267" i="1"/>
  <c r="HC264" i="1"/>
  <c r="HC252" i="1"/>
  <c r="HC268" i="1"/>
  <c r="HC244" i="1"/>
  <c r="HC256" i="1"/>
  <c r="HC248" i="1"/>
  <c r="HC265" i="1"/>
  <c r="HC269" i="1"/>
  <c r="HC249" i="1"/>
  <c r="HC245" i="1"/>
  <c r="HC253" i="1"/>
  <c r="HC257" i="1"/>
  <c r="HC232" i="1"/>
  <c r="HC233" i="1"/>
  <c r="HC234" i="1"/>
  <c r="HC235" i="1"/>
  <c r="HC212" i="1"/>
  <c r="HC229" i="1"/>
  <c r="HC216" i="1"/>
  <c r="HC220" i="1"/>
  <c r="HC228" i="1"/>
  <c r="HC221" i="1"/>
  <c r="HC222" i="1"/>
  <c r="HC230" i="1"/>
  <c r="HC217" i="1"/>
  <c r="HC213" i="1"/>
  <c r="HC214" i="1"/>
  <c r="HC231" i="1"/>
  <c r="HC218" i="1"/>
  <c r="HC223" i="1"/>
  <c r="HC219" i="1"/>
  <c r="HC215" i="1"/>
  <c r="HC209" i="1"/>
  <c r="HC210" i="1"/>
  <c r="HC211" i="1"/>
  <c r="HC77" i="1"/>
  <c r="HC104" i="1"/>
  <c r="HC113" i="1"/>
  <c r="HC208" i="1"/>
  <c r="HC195" i="1"/>
  <c r="HC202" i="1"/>
  <c r="HC203" i="1"/>
  <c r="HC204" i="1"/>
  <c r="HC199" i="1"/>
  <c r="HC200" i="1"/>
  <c r="HC201" i="1"/>
  <c r="HC59" i="1"/>
  <c r="HC68" i="1"/>
  <c r="HC48" i="1"/>
  <c r="HC189" i="1"/>
  <c r="HC190" i="1"/>
  <c r="HC191" i="1"/>
  <c r="HD9" i="1"/>
  <c r="HD86" i="1" s="1"/>
  <c r="HD258" i="1" l="1"/>
  <c r="HD259" i="1"/>
  <c r="HD260" i="1"/>
  <c r="HD261" i="1"/>
  <c r="HD95" i="1"/>
  <c r="HD224" i="1"/>
  <c r="HD225" i="1"/>
  <c r="HD226" i="1"/>
  <c r="HD227" i="1"/>
  <c r="HD274" i="1"/>
  <c r="HD275" i="1"/>
  <c r="HD276" i="1"/>
  <c r="HD277" i="1"/>
  <c r="HD122" i="1"/>
  <c r="HD131" i="1"/>
  <c r="HD176" i="1"/>
  <c r="HD185" i="1"/>
  <c r="HD310" i="1"/>
  <c r="HD304" i="1"/>
  <c r="HD300" i="1"/>
  <c r="HD301" i="1"/>
  <c r="HD294" i="1"/>
  <c r="HD295" i="1"/>
  <c r="HD296" i="1"/>
  <c r="HD297" i="1"/>
  <c r="HD305" i="1"/>
  <c r="HD309" i="1"/>
  <c r="HD302" i="1"/>
  <c r="HD298" i="1"/>
  <c r="HD303" i="1"/>
  <c r="HD299" i="1"/>
  <c r="HD313" i="1"/>
  <c r="HD308" i="1"/>
  <c r="HD311" i="1"/>
  <c r="HD306" i="1"/>
  <c r="HD307" i="1"/>
  <c r="HD312" i="1"/>
  <c r="HD292" i="1"/>
  <c r="HD293" i="1"/>
  <c r="HD291" i="1"/>
  <c r="HD290" i="1"/>
  <c r="HD285" i="1"/>
  <c r="HD289" i="1"/>
  <c r="HD270" i="1"/>
  <c r="HD271" i="1"/>
  <c r="HD272" i="1"/>
  <c r="HD273" i="1"/>
  <c r="HD236" i="1"/>
  <c r="HD237" i="1"/>
  <c r="HD238" i="1"/>
  <c r="HD239" i="1"/>
  <c r="HD167" i="1"/>
  <c r="HD149" i="1"/>
  <c r="HD158" i="1"/>
  <c r="HD140" i="1"/>
  <c r="HD282" i="1"/>
  <c r="HD283" i="1"/>
  <c r="HD281" i="1"/>
  <c r="HD284" i="1"/>
  <c r="HD262" i="1"/>
  <c r="HD266" i="1"/>
  <c r="HD242" i="1"/>
  <c r="HD254" i="1"/>
  <c r="HD250" i="1"/>
  <c r="HD246" i="1"/>
  <c r="HD243" i="1"/>
  <c r="HD247" i="1"/>
  <c r="HD255" i="1"/>
  <c r="HD267" i="1"/>
  <c r="HD251" i="1"/>
  <c r="HD263" i="1"/>
  <c r="HD256" i="1"/>
  <c r="HD248" i="1"/>
  <c r="HD268" i="1"/>
  <c r="HD252" i="1"/>
  <c r="HD244" i="1"/>
  <c r="HD264" i="1"/>
  <c r="HD265" i="1"/>
  <c r="HD257" i="1"/>
  <c r="HD253" i="1"/>
  <c r="HD269" i="1"/>
  <c r="HD249" i="1"/>
  <c r="HD245" i="1"/>
  <c r="HD232" i="1"/>
  <c r="HD233" i="1"/>
  <c r="HD234" i="1"/>
  <c r="HD235" i="1"/>
  <c r="HD212" i="1"/>
  <c r="HD221" i="1"/>
  <c r="HD229" i="1"/>
  <c r="HD216" i="1"/>
  <c r="HD220" i="1"/>
  <c r="HD228" i="1"/>
  <c r="HD213" i="1"/>
  <c r="HD230" i="1"/>
  <c r="HD222" i="1"/>
  <c r="HD217" i="1"/>
  <c r="HD223" i="1"/>
  <c r="HD218" i="1"/>
  <c r="HD214" i="1"/>
  <c r="HD231" i="1"/>
  <c r="HD219" i="1"/>
  <c r="HD215" i="1"/>
  <c r="HD209" i="1"/>
  <c r="HD210" i="1"/>
  <c r="HD211" i="1"/>
  <c r="HD77" i="1"/>
  <c r="HD104" i="1"/>
  <c r="HD113" i="1"/>
  <c r="HD208" i="1"/>
  <c r="HD195" i="1"/>
  <c r="HD202" i="1"/>
  <c r="HD203" i="1"/>
  <c r="HD204" i="1"/>
  <c r="HD199" i="1"/>
  <c r="HD200" i="1"/>
  <c r="HD201" i="1"/>
  <c r="HD59" i="1"/>
  <c r="HD68" i="1"/>
  <c r="HD48" i="1"/>
  <c r="HD189" i="1"/>
  <c r="HD190" i="1"/>
  <c r="HD191" i="1"/>
  <c r="HE9" i="1"/>
  <c r="HE86" i="1" s="1"/>
  <c r="HE258" i="1" l="1"/>
  <c r="HE259" i="1"/>
  <c r="HE260" i="1"/>
  <c r="HE261" i="1"/>
  <c r="HE95" i="1"/>
  <c r="HE224" i="1"/>
  <c r="HE225" i="1"/>
  <c r="HE226" i="1"/>
  <c r="HE227" i="1"/>
  <c r="HE274" i="1"/>
  <c r="HE275" i="1"/>
  <c r="HE276" i="1"/>
  <c r="HE277" i="1"/>
  <c r="HE122" i="1"/>
  <c r="HE131" i="1"/>
  <c r="HE176" i="1"/>
  <c r="HE185" i="1"/>
  <c r="HE310" i="1"/>
  <c r="HE301" i="1"/>
  <c r="HE299" i="1"/>
  <c r="HE295" i="1"/>
  <c r="HE296" i="1"/>
  <c r="HE297" i="1"/>
  <c r="HE305" i="1"/>
  <c r="HE307" i="1"/>
  <c r="HE304" i="1"/>
  <c r="HE306" i="1"/>
  <c r="HE300" i="1"/>
  <c r="HE309" i="1"/>
  <c r="HE302" i="1"/>
  <c r="HE303" i="1"/>
  <c r="HE298" i="1"/>
  <c r="HE294" i="1"/>
  <c r="HE312" i="1"/>
  <c r="HE308" i="1"/>
  <c r="HE311" i="1"/>
  <c r="HE313" i="1"/>
  <c r="HE292" i="1"/>
  <c r="HE291" i="1"/>
  <c r="HE290" i="1"/>
  <c r="HE293" i="1"/>
  <c r="HE285" i="1"/>
  <c r="HE289" i="1"/>
  <c r="HE270" i="1"/>
  <c r="HE271" i="1"/>
  <c r="HE272" i="1"/>
  <c r="HE273" i="1"/>
  <c r="HE236" i="1"/>
  <c r="HE237" i="1"/>
  <c r="HE238" i="1"/>
  <c r="HE239" i="1"/>
  <c r="HE167" i="1"/>
  <c r="HE149" i="1"/>
  <c r="HE158" i="1"/>
  <c r="HE140" i="1"/>
  <c r="HE283" i="1"/>
  <c r="HE282" i="1"/>
  <c r="HE284" i="1"/>
  <c r="HE281" i="1"/>
  <c r="HE246" i="1"/>
  <c r="HE250" i="1"/>
  <c r="HE266" i="1"/>
  <c r="HE242" i="1"/>
  <c r="HE254" i="1"/>
  <c r="HE262" i="1"/>
  <c r="HE251" i="1"/>
  <c r="HE243" i="1"/>
  <c r="HE267" i="1"/>
  <c r="HE263" i="1"/>
  <c r="HE255" i="1"/>
  <c r="HE247" i="1"/>
  <c r="HE268" i="1"/>
  <c r="HE264" i="1"/>
  <c r="HE248" i="1"/>
  <c r="HE244" i="1"/>
  <c r="HE256" i="1"/>
  <c r="HE252" i="1"/>
  <c r="HE265" i="1"/>
  <c r="HE245" i="1"/>
  <c r="HE249" i="1"/>
  <c r="HE253" i="1"/>
  <c r="HE269" i="1"/>
  <c r="HE257" i="1"/>
  <c r="HE232" i="1"/>
  <c r="HE233" i="1"/>
  <c r="HE234" i="1"/>
  <c r="HE235" i="1"/>
  <c r="HE221" i="1"/>
  <c r="HE216" i="1"/>
  <c r="HE229" i="1"/>
  <c r="HE220" i="1"/>
  <c r="HE228" i="1"/>
  <c r="HE212" i="1"/>
  <c r="HE213" i="1"/>
  <c r="HE217" i="1"/>
  <c r="HE222" i="1"/>
  <c r="HE230" i="1"/>
  <c r="HE231" i="1"/>
  <c r="HE214" i="1"/>
  <c r="HE223" i="1"/>
  <c r="HE218" i="1"/>
  <c r="HE215" i="1"/>
  <c r="HE219" i="1"/>
  <c r="HE209" i="1"/>
  <c r="HE210" i="1"/>
  <c r="HE211" i="1"/>
  <c r="HE77" i="1"/>
  <c r="HE104" i="1"/>
  <c r="HE113" i="1"/>
  <c r="HE208" i="1"/>
  <c r="HE195" i="1"/>
  <c r="HE202" i="1"/>
  <c r="HE203" i="1"/>
  <c r="HE204" i="1"/>
  <c r="HE199" i="1"/>
  <c r="HE200" i="1"/>
  <c r="HE201" i="1"/>
  <c r="HE59" i="1"/>
  <c r="HE68" i="1"/>
  <c r="HE48" i="1"/>
  <c r="HE189" i="1"/>
  <c r="HE190" i="1"/>
  <c r="HE191" i="1"/>
  <c r="HF9" i="1"/>
  <c r="HF86" i="1" s="1"/>
  <c r="HF258" i="1" l="1"/>
  <c r="HF259" i="1"/>
  <c r="HF260" i="1"/>
  <c r="HF261" i="1"/>
  <c r="HF95" i="1"/>
  <c r="HF224" i="1"/>
  <c r="HF225" i="1"/>
  <c r="HF226" i="1"/>
  <c r="HF227" i="1"/>
  <c r="HF274" i="1"/>
  <c r="HF275" i="1"/>
  <c r="HF276" i="1"/>
  <c r="HF277" i="1"/>
  <c r="HF122" i="1"/>
  <c r="HF131" i="1"/>
  <c r="HF176" i="1"/>
  <c r="HF185" i="1"/>
  <c r="HF312" i="1"/>
  <c r="HF310" i="1"/>
  <c r="HF308" i="1"/>
  <c r="HF306" i="1"/>
  <c r="HF304" i="1"/>
  <c r="HF301" i="1"/>
  <c r="HF303" i="1"/>
  <c r="HF296" i="1"/>
  <c r="HF297" i="1"/>
  <c r="HF295" i="1"/>
  <c r="HF294" i="1"/>
  <c r="HF302" i="1"/>
  <c r="HF299" i="1"/>
  <c r="HF300" i="1"/>
  <c r="HF305" i="1"/>
  <c r="HF298" i="1"/>
  <c r="HF307" i="1"/>
  <c r="HF311" i="1"/>
  <c r="HF309" i="1"/>
  <c r="HF313" i="1"/>
  <c r="HF293" i="1"/>
  <c r="HF291" i="1"/>
  <c r="HF290" i="1"/>
  <c r="HF292" i="1"/>
  <c r="HF285" i="1"/>
  <c r="HF289" i="1"/>
  <c r="HF270" i="1"/>
  <c r="HF271" i="1"/>
  <c r="HF272" i="1"/>
  <c r="HF273" i="1"/>
  <c r="HF236" i="1"/>
  <c r="HF237" i="1"/>
  <c r="HF238" i="1"/>
  <c r="HF239" i="1"/>
  <c r="HF167" i="1"/>
  <c r="HF149" i="1"/>
  <c r="HF158" i="1"/>
  <c r="HF140" i="1"/>
  <c r="HF283" i="1"/>
  <c r="HF282" i="1"/>
  <c r="HF281" i="1"/>
  <c r="HF284" i="1"/>
  <c r="HF262" i="1"/>
  <c r="HF246" i="1"/>
  <c r="HF250" i="1"/>
  <c r="HF266" i="1"/>
  <c r="HF254" i="1"/>
  <c r="HF242" i="1"/>
  <c r="HF247" i="1"/>
  <c r="HF251" i="1"/>
  <c r="HF263" i="1"/>
  <c r="HF255" i="1"/>
  <c r="HF267" i="1"/>
  <c r="HF243" i="1"/>
  <c r="HF252" i="1"/>
  <c r="HF244" i="1"/>
  <c r="HF268" i="1"/>
  <c r="HF248" i="1"/>
  <c r="HF256" i="1"/>
  <c r="HF264" i="1"/>
  <c r="HF249" i="1"/>
  <c r="HF253" i="1"/>
  <c r="HF265" i="1"/>
  <c r="HF269" i="1"/>
  <c r="HF245" i="1"/>
  <c r="HF257" i="1"/>
  <c r="HF232" i="1"/>
  <c r="HF233" i="1"/>
  <c r="HF234" i="1"/>
  <c r="HF235" i="1"/>
  <c r="HF212" i="1"/>
  <c r="HF229" i="1"/>
  <c r="HF221" i="1"/>
  <c r="HF228" i="1"/>
  <c r="HF216" i="1"/>
  <c r="HF220" i="1"/>
  <c r="HF217" i="1"/>
  <c r="HF222" i="1"/>
  <c r="HF230" i="1"/>
  <c r="HF213" i="1"/>
  <c r="HF214" i="1"/>
  <c r="HF231" i="1"/>
  <c r="HF223" i="1"/>
  <c r="HF218" i="1"/>
  <c r="HF219" i="1"/>
  <c r="HF215" i="1"/>
  <c r="HF209" i="1"/>
  <c r="HF210" i="1"/>
  <c r="HF211" i="1"/>
  <c r="HF77" i="1"/>
  <c r="HF104" i="1"/>
  <c r="HF113" i="1"/>
  <c r="HF208" i="1"/>
  <c r="HF195" i="1"/>
  <c r="HF202" i="1"/>
  <c r="HF203" i="1"/>
  <c r="HF204" i="1"/>
  <c r="HF199" i="1"/>
  <c r="HF200" i="1"/>
  <c r="HF201" i="1"/>
  <c r="HF59" i="1"/>
  <c r="HF68" i="1"/>
  <c r="HF48" i="1"/>
  <c r="HF189" i="1"/>
  <c r="HF190" i="1"/>
  <c r="HF191" i="1"/>
  <c r="HG9" i="1"/>
  <c r="HG86" i="1" s="1"/>
  <c r="HG259" i="1" l="1"/>
  <c r="HG258" i="1"/>
  <c r="HG260" i="1"/>
  <c r="HG261" i="1"/>
  <c r="HG95" i="1"/>
  <c r="HG224" i="1"/>
  <c r="HG225" i="1"/>
  <c r="HG226" i="1"/>
  <c r="HG227" i="1"/>
  <c r="HG274" i="1"/>
  <c r="HG275" i="1"/>
  <c r="HG276" i="1"/>
  <c r="HG277" i="1"/>
  <c r="HG122" i="1"/>
  <c r="HG131" i="1"/>
  <c r="HG176" i="1"/>
  <c r="HG185" i="1"/>
  <c r="HG313" i="1"/>
  <c r="HG310" i="1"/>
  <c r="HG306" i="1"/>
  <c r="HG300" i="1"/>
  <c r="HG298" i="1"/>
  <c r="HG294" i="1"/>
  <c r="HG303" i="1"/>
  <c r="HG308" i="1"/>
  <c r="HG309" i="1"/>
  <c r="HG297" i="1"/>
  <c r="HG296" i="1"/>
  <c r="HG299" i="1"/>
  <c r="HG302" i="1"/>
  <c r="HG305" i="1"/>
  <c r="HG301" i="1"/>
  <c r="HG295" i="1"/>
  <c r="HG304" i="1"/>
  <c r="HG307" i="1"/>
  <c r="HG311" i="1"/>
  <c r="HG312" i="1"/>
  <c r="HG290" i="1"/>
  <c r="HG291" i="1"/>
  <c r="HG292" i="1"/>
  <c r="HG293" i="1"/>
  <c r="HG285" i="1"/>
  <c r="HG289" i="1"/>
  <c r="HG270" i="1"/>
  <c r="HG271" i="1"/>
  <c r="HG272" i="1"/>
  <c r="HG273" i="1"/>
  <c r="HG236" i="1"/>
  <c r="HG237" i="1"/>
  <c r="HG238" i="1"/>
  <c r="HG239" i="1"/>
  <c r="HG167" i="1"/>
  <c r="HG158" i="1"/>
  <c r="HG149" i="1"/>
  <c r="HG140" i="1"/>
  <c r="HG283" i="1"/>
  <c r="HG282" i="1"/>
  <c r="HG284" i="1"/>
  <c r="HG281" i="1"/>
  <c r="HG246" i="1"/>
  <c r="HG250" i="1"/>
  <c r="HG262" i="1"/>
  <c r="HG254" i="1"/>
  <c r="HG242" i="1"/>
  <c r="HG266" i="1"/>
  <c r="HG243" i="1"/>
  <c r="HG247" i="1"/>
  <c r="HG251" i="1"/>
  <c r="HG263" i="1"/>
  <c r="HG255" i="1"/>
  <c r="HG267" i="1"/>
  <c r="HG264" i="1"/>
  <c r="HG252" i="1"/>
  <c r="HG248" i="1"/>
  <c r="HG244" i="1"/>
  <c r="HG268" i="1"/>
  <c r="HG256" i="1"/>
  <c r="HG257" i="1"/>
  <c r="HG245" i="1"/>
  <c r="HG253" i="1"/>
  <c r="HG249" i="1"/>
  <c r="HG265" i="1"/>
  <c r="HG269" i="1"/>
  <c r="HG232" i="1"/>
  <c r="HG233" i="1"/>
  <c r="HG234" i="1"/>
  <c r="HG235" i="1"/>
  <c r="HG228" i="1"/>
  <c r="HG220" i="1"/>
  <c r="HG216" i="1"/>
  <c r="HG229" i="1"/>
  <c r="HG212" i="1"/>
  <c r="HG221" i="1"/>
  <c r="HG230" i="1"/>
  <c r="HG213" i="1"/>
  <c r="HG217" i="1"/>
  <c r="HG222" i="1"/>
  <c r="HG218" i="1"/>
  <c r="HG223" i="1"/>
  <c r="HG214" i="1"/>
  <c r="HG231" i="1"/>
  <c r="HG219" i="1"/>
  <c r="HG215" i="1"/>
  <c r="HG209" i="1"/>
  <c r="HG210" i="1"/>
  <c r="HG211" i="1"/>
  <c r="HG77" i="1"/>
  <c r="HG104" i="1"/>
  <c r="HG113" i="1"/>
  <c r="HG208" i="1"/>
  <c r="HG195" i="1"/>
  <c r="HG202" i="1"/>
  <c r="HG203" i="1"/>
  <c r="HG204" i="1"/>
  <c r="HG200" i="1"/>
  <c r="HG199" i="1"/>
  <c r="HG201" i="1"/>
  <c r="HG59" i="1"/>
  <c r="HG68" i="1"/>
  <c r="HG48" i="1"/>
  <c r="HG189" i="1"/>
  <c r="HG190" i="1"/>
  <c r="HG191" i="1"/>
  <c r="HH9" i="1"/>
  <c r="HH86" i="1" s="1"/>
  <c r="HH258" i="1" l="1"/>
  <c r="HH259" i="1"/>
  <c r="HH260" i="1"/>
  <c r="HH261" i="1"/>
  <c r="HH95" i="1"/>
  <c r="HH224" i="1"/>
  <c r="HH225" i="1"/>
  <c r="HH226" i="1"/>
  <c r="HH227" i="1"/>
  <c r="HH274" i="1"/>
  <c r="HH275" i="1"/>
  <c r="HH276" i="1"/>
  <c r="HH277" i="1"/>
  <c r="HH122" i="1"/>
  <c r="HH131" i="1"/>
  <c r="HH176" i="1"/>
  <c r="HH185" i="1"/>
  <c r="HH312" i="1"/>
  <c r="HH308" i="1"/>
  <c r="HH298" i="1"/>
  <c r="HH297" i="1"/>
  <c r="HH294" i="1"/>
  <c r="HH306" i="1"/>
  <c r="HH295" i="1"/>
  <c r="HH299" i="1"/>
  <c r="HH303" i="1"/>
  <c r="HH304" i="1"/>
  <c r="HH307" i="1"/>
  <c r="HH296" i="1"/>
  <c r="HH305" i="1"/>
  <c r="HH302" i="1"/>
  <c r="HH300" i="1"/>
  <c r="HH301" i="1"/>
  <c r="HH311" i="1"/>
  <c r="HH313" i="1"/>
  <c r="HH310" i="1"/>
  <c r="HH309" i="1"/>
  <c r="HH292" i="1"/>
  <c r="HH293" i="1"/>
  <c r="HH291" i="1"/>
  <c r="HH290" i="1"/>
  <c r="HH285" i="1"/>
  <c r="HH289" i="1"/>
  <c r="HH270" i="1"/>
  <c r="HH271" i="1"/>
  <c r="HH272" i="1"/>
  <c r="HH273" i="1"/>
  <c r="HH236" i="1"/>
  <c r="HH237" i="1"/>
  <c r="HH238" i="1"/>
  <c r="HH239" i="1"/>
  <c r="HH167" i="1"/>
  <c r="HH140" i="1"/>
  <c r="HH158" i="1"/>
  <c r="HH149" i="1"/>
  <c r="HH283" i="1"/>
  <c r="HH282" i="1"/>
  <c r="HH281" i="1"/>
  <c r="HH284" i="1"/>
  <c r="HH262" i="1"/>
  <c r="HH266" i="1"/>
  <c r="HH254" i="1"/>
  <c r="HH246" i="1"/>
  <c r="HH250" i="1"/>
  <c r="HH242" i="1"/>
  <c r="HH263" i="1"/>
  <c r="HH255" i="1"/>
  <c r="HH267" i="1"/>
  <c r="HH243" i="1"/>
  <c r="HH251" i="1"/>
  <c r="HH247" i="1"/>
  <c r="HH264" i="1"/>
  <c r="HH248" i="1"/>
  <c r="HH244" i="1"/>
  <c r="HH268" i="1"/>
  <c r="HH256" i="1"/>
  <c r="HH252" i="1"/>
  <c r="HH257" i="1"/>
  <c r="HH269" i="1"/>
  <c r="HH249" i="1"/>
  <c r="HH265" i="1"/>
  <c r="HH245" i="1"/>
  <c r="HH253" i="1"/>
  <c r="HH232" i="1"/>
  <c r="HH233" i="1"/>
  <c r="HH234" i="1"/>
  <c r="HH235" i="1"/>
  <c r="HH220" i="1"/>
  <c r="HH212" i="1"/>
  <c r="HH228" i="1"/>
  <c r="HH221" i="1"/>
  <c r="HH216" i="1"/>
  <c r="HH229" i="1"/>
  <c r="HH230" i="1"/>
  <c r="HH213" i="1"/>
  <c r="HH217" i="1"/>
  <c r="HH222" i="1"/>
  <c r="HH218" i="1"/>
  <c r="HH231" i="1"/>
  <c r="HH214" i="1"/>
  <c r="HH223" i="1"/>
  <c r="HH219" i="1"/>
  <c r="HH215" i="1"/>
  <c r="HH209" i="1"/>
  <c r="HH210" i="1"/>
  <c r="HH211" i="1"/>
  <c r="HH77" i="1"/>
  <c r="HH104" i="1"/>
  <c r="HH113" i="1"/>
  <c r="HH208" i="1"/>
  <c r="HH195" i="1"/>
  <c r="HH202" i="1"/>
  <c r="HH203" i="1"/>
  <c r="HH204" i="1"/>
  <c r="HH199" i="1"/>
  <c r="HH200" i="1"/>
  <c r="HH201" i="1"/>
  <c r="HH59" i="1"/>
  <c r="HH68" i="1"/>
  <c r="HH48" i="1"/>
  <c r="HH189" i="1"/>
  <c r="HH190" i="1"/>
  <c r="HH191" i="1"/>
  <c r="HI9" i="1"/>
  <c r="HI86" i="1" s="1"/>
  <c r="HI259" i="1" l="1"/>
  <c r="HI258" i="1"/>
  <c r="HI260" i="1"/>
  <c r="HI261" i="1"/>
  <c r="HI95" i="1"/>
  <c r="HI224" i="1"/>
  <c r="HI225" i="1"/>
  <c r="HI226" i="1"/>
  <c r="HI227" i="1"/>
  <c r="HI274" i="1"/>
  <c r="HI275" i="1"/>
  <c r="HI276" i="1"/>
  <c r="HI277" i="1"/>
  <c r="HI122" i="1"/>
  <c r="HI131" i="1"/>
  <c r="HI176" i="1"/>
  <c r="HI185" i="1"/>
  <c r="HI311" i="1"/>
  <c r="HI297" i="1"/>
  <c r="HI296" i="1"/>
  <c r="HI300" i="1"/>
  <c r="HI305" i="1"/>
  <c r="HI304" i="1"/>
  <c r="HI302" i="1"/>
  <c r="HI303" i="1"/>
  <c r="HI295" i="1"/>
  <c r="HI306" i="1"/>
  <c r="HI294" i="1"/>
  <c r="HI298" i="1"/>
  <c r="HI299" i="1"/>
  <c r="HI301" i="1"/>
  <c r="HI307" i="1"/>
  <c r="HI310" i="1"/>
  <c r="HI312" i="1"/>
  <c r="HI308" i="1"/>
  <c r="HI309" i="1"/>
  <c r="HI313" i="1"/>
  <c r="HI293" i="1"/>
  <c r="HI290" i="1"/>
  <c r="HI292" i="1"/>
  <c r="HI291" i="1"/>
  <c r="HI285" i="1"/>
  <c r="HI289" i="1"/>
  <c r="HI270" i="1"/>
  <c r="HI271" i="1"/>
  <c r="HI272" i="1"/>
  <c r="HI273" i="1"/>
  <c r="HI236" i="1"/>
  <c r="HI237" i="1"/>
  <c r="HI238" i="1"/>
  <c r="HI239" i="1"/>
  <c r="HI167" i="1"/>
  <c r="HI149" i="1"/>
  <c r="HI158" i="1"/>
  <c r="HI140" i="1"/>
  <c r="HI283" i="1"/>
  <c r="HI282" i="1"/>
  <c r="HI281" i="1"/>
  <c r="HI284" i="1"/>
  <c r="HI254" i="1"/>
  <c r="HI266" i="1"/>
  <c r="HI262" i="1"/>
  <c r="HI242" i="1"/>
  <c r="HI246" i="1"/>
  <c r="HI250" i="1"/>
  <c r="HI263" i="1"/>
  <c r="HI247" i="1"/>
  <c r="HI251" i="1"/>
  <c r="HI255" i="1"/>
  <c r="HI267" i="1"/>
  <c r="HI243" i="1"/>
  <c r="HI268" i="1"/>
  <c r="HI264" i="1"/>
  <c r="HI248" i="1"/>
  <c r="HI252" i="1"/>
  <c r="HI244" i="1"/>
  <c r="HI256" i="1"/>
  <c r="HI253" i="1"/>
  <c r="HI265" i="1"/>
  <c r="HI257" i="1"/>
  <c r="HI269" i="1"/>
  <c r="HI249" i="1"/>
  <c r="HI245" i="1"/>
  <c r="HI232" i="1"/>
  <c r="HI233" i="1"/>
  <c r="HI234" i="1"/>
  <c r="HI235" i="1"/>
  <c r="HI220" i="1"/>
  <c r="HI216" i="1"/>
  <c r="HI212" i="1"/>
  <c r="HI229" i="1"/>
  <c r="HI221" i="1"/>
  <c r="HI228" i="1"/>
  <c r="HI222" i="1"/>
  <c r="HI213" i="1"/>
  <c r="HI217" i="1"/>
  <c r="HI230" i="1"/>
  <c r="HI223" i="1"/>
  <c r="HI231" i="1"/>
  <c r="HI218" i="1"/>
  <c r="HI214" i="1"/>
  <c r="HI215" i="1"/>
  <c r="HI219" i="1"/>
  <c r="HI209" i="1"/>
  <c r="HI210" i="1"/>
  <c r="HI211" i="1"/>
  <c r="HI77" i="1"/>
  <c r="HI104" i="1"/>
  <c r="HI113" i="1"/>
  <c r="HI208" i="1"/>
  <c r="HI195" i="1"/>
  <c r="HI202" i="1"/>
  <c r="HI203" i="1"/>
  <c r="HI204" i="1"/>
  <c r="HI199" i="1"/>
  <c r="HI200" i="1"/>
  <c r="HI201" i="1"/>
  <c r="HI59" i="1"/>
  <c r="HI68" i="1"/>
  <c r="HI48" i="1"/>
  <c r="HI189" i="1"/>
  <c r="HI190" i="1"/>
  <c r="HI191" i="1"/>
  <c r="HJ9" i="1"/>
  <c r="HJ86" i="1" s="1"/>
  <c r="HJ259" i="1" l="1"/>
  <c r="HJ258" i="1"/>
  <c r="HJ260" i="1"/>
  <c r="HJ261" i="1"/>
  <c r="HJ95" i="1"/>
  <c r="HJ224" i="1"/>
  <c r="HJ225" i="1"/>
  <c r="HJ226" i="1"/>
  <c r="HJ227" i="1"/>
  <c r="HJ274" i="1"/>
  <c r="HJ275" i="1"/>
  <c r="HJ276" i="1"/>
  <c r="HJ277" i="1"/>
  <c r="HJ122" i="1"/>
  <c r="HJ131" i="1"/>
  <c r="HJ176" i="1"/>
  <c r="HJ185" i="1"/>
  <c r="HJ304" i="1"/>
  <c r="HJ297" i="1"/>
  <c r="HJ296" i="1"/>
  <c r="HJ305" i="1"/>
  <c r="HJ309" i="1"/>
  <c r="HJ295" i="1"/>
  <c r="HJ294" i="1"/>
  <c r="HJ299" i="1"/>
  <c r="HJ303" i="1"/>
  <c r="HJ306" i="1"/>
  <c r="HJ298" i="1"/>
  <c r="HJ300" i="1"/>
  <c r="HJ302" i="1"/>
  <c r="HJ301" i="1"/>
  <c r="HJ307" i="1"/>
  <c r="HJ308" i="1"/>
  <c r="HJ311" i="1"/>
  <c r="HJ310" i="1"/>
  <c r="HJ312" i="1"/>
  <c r="HJ313" i="1"/>
  <c r="HJ293" i="1"/>
  <c r="HJ291" i="1"/>
  <c r="HJ290" i="1"/>
  <c r="HJ292" i="1"/>
  <c r="HJ285" i="1"/>
  <c r="HJ289" i="1"/>
  <c r="HJ270" i="1"/>
  <c r="HJ271" i="1"/>
  <c r="HJ272" i="1"/>
  <c r="HJ273" i="1"/>
  <c r="HJ236" i="1"/>
  <c r="HJ237" i="1"/>
  <c r="HJ238" i="1"/>
  <c r="HJ239" i="1"/>
  <c r="HJ167" i="1"/>
  <c r="HJ158" i="1"/>
  <c r="HJ149" i="1"/>
  <c r="HJ140" i="1"/>
  <c r="HJ282" i="1"/>
  <c r="HJ283" i="1"/>
  <c r="HJ281" i="1"/>
  <c r="HJ284" i="1"/>
  <c r="HJ250" i="1"/>
  <c r="HJ246" i="1"/>
  <c r="HJ242" i="1"/>
  <c r="HJ266" i="1"/>
  <c r="HJ262" i="1"/>
  <c r="HJ254" i="1"/>
  <c r="HJ251" i="1"/>
  <c r="HJ267" i="1"/>
  <c r="HJ243" i="1"/>
  <c r="HJ255" i="1"/>
  <c r="HJ263" i="1"/>
  <c r="HJ247" i="1"/>
  <c r="HJ244" i="1"/>
  <c r="HJ256" i="1"/>
  <c r="HJ248" i="1"/>
  <c r="HJ264" i="1"/>
  <c r="HJ252" i="1"/>
  <c r="HJ268" i="1"/>
  <c r="HJ249" i="1"/>
  <c r="HJ265" i="1"/>
  <c r="HJ257" i="1"/>
  <c r="HJ253" i="1"/>
  <c r="HJ245" i="1"/>
  <c r="HJ269" i="1"/>
  <c r="HJ232" i="1"/>
  <c r="HJ233" i="1"/>
  <c r="HJ234" i="1"/>
  <c r="HJ235" i="1"/>
  <c r="HJ220" i="1"/>
  <c r="HJ212" i="1"/>
  <c r="HJ221" i="1"/>
  <c r="HJ228" i="1"/>
  <c r="HJ216" i="1"/>
  <c r="HJ229" i="1"/>
  <c r="HJ222" i="1"/>
  <c r="HJ213" i="1"/>
  <c r="HJ230" i="1"/>
  <c r="HJ217" i="1"/>
  <c r="HJ214" i="1"/>
  <c r="HJ223" i="1"/>
  <c r="HJ218" i="1"/>
  <c r="HJ231" i="1"/>
  <c r="HJ215" i="1"/>
  <c r="HJ219" i="1"/>
  <c r="HJ209" i="1"/>
  <c r="HJ210" i="1"/>
  <c r="HJ211" i="1"/>
  <c r="HJ77" i="1"/>
  <c r="HJ104" i="1"/>
  <c r="HJ113" i="1"/>
  <c r="HJ208" i="1"/>
  <c r="HJ195" i="1"/>
  <c r="HJ202" i="1"/>
  <c r="HJ203" i="1"/>
  <c r="HJ204" i="1"/>
  <c r="HJ199" i="1"/>
  <c r="HJ200" i="1"/>
  <c r="HJ201" i="1"/>
  <c r="HJ59" i="1"/>
  <c r="HJ68" i="1"/>
  <c r="HJ48" i="1"/>
  <c r="HJ189" i="1"/>
  <c r="HJ190" i="1"/>
  <c r="HJ191" i="1"/>
  <c r="HK9" i="1"/>
  <c r="HK86" i="1" s="1"/>
  <c r="HK258" i="1" l="1"/>
  <c r="HK259" i="1"/>
  <c r="HK260" i="1"/>
  <c r="HK261" i="1"/>
  <c r="HK95" i="1"/>
  <c r="HK224" i="1"/>
  <c r="HK225" i="1"/>
  <c r="HK226" i="1"/>
  <c r="HK227" i="1"/>
  <c r="HK274" i="1"/>
  <c r="HK275" i="1"/>
  <c r="HK276" i="1"/>
  <c r="HK277" i="1"/>
  <c r="HK122" i="1"/>
  <c r="HK131" i="1"/>
  <c r="HK176" i="1"/>
  <c r="HK185" i="1"/>
  <c r="HK310" i="1"/>
  <c r="HK301" i="1"/>
  <c r="HK302" i="1"/>
  <c r="HK294" i="1"/>
  <c r="HK297" i="1"/>
  <c r="HK299" i="1"/>
  <c r="HK307" i="1"/>
  <c r="HK298" i="1"/>
  <c r="HK306" i="1"/>
  <c r="HK295" i="1"/>
  <c r="HK305" i="1"/>
  <c r="HK304" i="1"/>
  <c r="HK296" i="1"/>
  <c r="HK300" i="1"/>
  <c r="HK303" i="1"/>
  <c r="HK311" i="1"/>
  <c r="HK312" i="1"/>
  <c r="HK313" i="1"/>
  <c r="HK308" i="1"/>
  <c r="HK309" i="1"/>
  <c r="HK291" i="1"/>
  <c r="HK292" i="1"/>
  <c r="HK290" i="1"/>
  <c r="HK293" i="1"/>
  <c r="HK285" i="1"/>
  <c r="HK289" i="1"/>
  <c r="HK270" i="1"/>
  <c r="HK271" i="1"/>
  <c r="HK272" i="1"/>
  <c r="HK273" i="1"/>
  <c r="HK236" i="1"/>
  <c r="HK237" i="1"/>
  <c r="HK238" i="1"/>
  <c r="HK239" i="1"/>
  <c r="HK167" i="1"/>
  <c r="HK140" i="1"/>
  <c r="HK158" i="1"/>
  <c r="HK149" i="1"/>
  <c r="HK282" i="1"/>
  <c r="HK283" i="1"/>
  <c r="HK284" i="1"/>
  <c r="HK281" i="1"/>
  <c r="HK246" i="1"/>
  <c r="HK262" i="1"/>
  <c r="HK250" i="1"/>
  <c r="HK254" i="1"/>
  <c r="HK266" i="1"/>
  <c r="HK242" i="1"/>
  <c r="HK247" i="1"/>
  <c r="HK255" i="1"/>
  <c r="HK243" i="1"/>
  <c r="HK251" i="1"/>
  <c r="HK263" i="1"/>
  <c r="HK267" i="1"/>
  <c r="HK252" i="1"/>
  <c r="HK248" i="1"/>
  <c r="HK244" i="1"/>
  <c r="HK256" i="1"/>
  <c r="HK268" i="1"/>
  <c r="HK264" i="1"/>
  <c r="HK253" i="1"/>
  <c r="HK269" i="1"/>
  <c r="HK249" i="1"/>
  <c r="HK245" i="1"/>
  <c r="HK265" i="1"/>
  <c r="HK257" i="1"/>
  <c r="HK232" i="1"/>
  <c r="HK233" i="1"/>
  <c r="HK234" i="1"/>
  <c r="HK235" i="1"/>
  <c r="HK221" i="1"/>
  <c r="HK212" i="1"/>
  <c r="HK216" i="1"/>
  <c r="HK229" i="1"/>
  <c r="HK220" i="1"/>
  <c r="HK228" i="1"/>
  <c r="HK217" i="1"/>
  <c r="HK213" i="1"/>
  <c r="HK222" i="1"/>
  <c r="HK230" i="1"/>
  <c r="HK231" i="1"/>
  <c r="HK218" i="1"/>
  <c r="HK214" i="1"/>
  <c r="HK223" i="1"/>
  <c r="HK219" i="1"/>
  <c r="HK215" i="1"/>
  <c r="HK209" i="1"/>
  <c r="HK210" i="1"/>
  <c r="HK211" i="1"/>
  <c r="HK77" i="1"/>
  <c r="HK104" i="1"/>
  <c r="HK113" i="1"/>
  <c r="HK208" i="1"/>
  <c r="HK195" i="1"/>
  <c r="HK202" i="1"/>
  <c r="HK203" i="1"/>
  <c r="HK204" i="1"/>
  <c r="HK199" i="1"/>
  <c r="HK200" i="1"/>
  <c r="HK201" i="1"/>
  <c r="HK59" i="1"/>
  <c r="HK68" i="1"/>
  <c r="HK48" i="1"/>
  <c r="HK189" i="1"/>
  <c r="HK190" i="1"/>
  <c r="HK191" i="1"/>
  <c r="HL9" i="1"/>
  <c r="HL86" i="1" s="1"/>
  <c r="HL259" i="1" l="1"/>
  <c r="HL258" i="1"/>
  <c r="HL260" i="1"/>
  <c r="HL261" i="1"/>
  <c r="HL95" i="1"/>
  <c r="HL224" i="1"/>
  <c r="HL225" i="1"/>
  <c r="HL226" i="1"/>
  <c r="HL227" i="1"/>
  <c r="HL274" i="1"/>
  <c r="HL275" i="1"/>
  <c r="HL276" i="1"/>
  <c r="HL277" i="1"/>
  <c r="HL122" i="1"/>
  <c r="HL131" i="1"/>
  <c r="HL176" i="1"/>
  <c r="HL185" i="1"/>
  <c r="HL310" i="1"/>
  <c r="HL305" i="1"/>
  <c r="HL300" i="1"/>
  <c r="HL301" i="1"/>
  <c r="HL298" i="1"/>
  <c r="HL295" i="1"/>
  <c r="HL294" i="1"/>
  <c r="HL302" i="1"/>
  <c r="HL296" i="1"/>
  <c r="HL297" i="1"/>
  <c r="HL304" i="1"/>
  <c r="HL299" i="1"/>
  <c r="HL303" i="1"/>
  <c r="HL306" i="1"/>
  <c r="HL312" i="1"/>
  <c r="HL313" i="1"/>
  <c r="HL311" i="1"/>
  <c r="HL308" i="1"/>
  <c r="HL307" i="1"/>
  <c r="HL309" i="1"/>
  <c r="HL292" i="1"/>
  <c r="HL290" i="1"/>
  <c r="HL293" i="1"/>
  <c r="HL291" i="1"/>
  <c r="HL285" i="1"/>
  <c r="HL289" i="1"/>
  <c r="HL270" i="1"/>
  <c r="HL271" i="1"/>
  <c r="HL272" i="1"/>
  <c r="HL273" i="1"/>
  <c r="HL236" i="1"/>
  <c r="HL237" i="1"/>
  <c r="HL238" i="1"/>
  <c r="HL239" i="1"/>
  <c r="HL167" i="1"/>
  <c r="HL158" i="1"/>
  <c r="HL149" i="1"/>
  <c r="HL140" i="1"/>
  <c r="HL283" i="1"/>
  <c r="HL282" i="1"/>
  <c r="HL281" i="1"/>
  <c r="HL284" i="1"/>
  <c r="HL262" i="1"/>
  <c r="HL242" i="1"/>
  <c r="HL254" i="1"/>
  <c r="HL266" i="1"/>
  <c r="HL250" i="1"/>
  <c r="HL246" i="1"/>
  <c r="HL243" i="1"/>
  <c r="HL267" i="1"/>
  <c r="HL247" i="1"/>
  <c r="HL255" i="1"/>
  <c r="HL251" i="1"/>
  <c r="HL263" i="1"/>
  <c r="HL264" i="1"/>
  <c r="HL248" i="1"/>
  <c r="HL252" i="1"/>
  <c r="HL268" i="1"/>
  <c r="HL244" i="1"/>
  <c r="HL256" i="1"/>
  <c r="HL249" i="1"/>
  <c r="HL253" i="1"/>
  <c r="HL245" i="1"/>
  <c r="HL269" i="1"/>
  <c r="HL265" i="1"/>
  <c r="HL257" i="1"/>
  <c r="HL232" i="1"/>
  <c r="HL233" i="1"/>
  <c r="HL234" i="1"/>
  <c r="HL235" i="1"/>
  <c r="HL228" i="1"/>
  <c r="HL216" i="1"/>
  <c r="HL212" i="1"/>
  <c r="HL221" i="1"/>
  <c r="HL229" i="1"/>
  <c r="HL220" i="1"/>
  <c r="HL230" i="1"/>
  <c r="HL222" i="1"/>
  <c r="HL217" i="1"/>
  <c r="HL213" i="1"/>
  <c r="HL223" i="1"/>
  <c r="HL231" i="1"/>
  <c r="HL214" i="1"/>
  <c r="HL218" i="1"/>
  <c r="HL219" i="1"/>
  <c r="HL215" i="1"/>
  <c r="HL209" i="1"/>
  <c r="HL210" i="1"/>
  <c r="HL211" i="1"/>
  <c r="HL77" i="1"/>
  <c r="HL104" i="1"/>
  <c r="HL113" i="1"/>
  <c r="HL208" i="1"/>
  <c r="HL195" i="1"/>
  <c r="HL202" i="1"/>
  <c r="HL203" i="1"/>
  <c r="HL204" i="1"/>
  <c r="HL199" i="1"/>
  <c r="HL200" i="1"/>
  <c r="HL201" i="1"/>
  <c r="HL59" i="1"/>
  <c r="HL68" i="1"/>
  <c r="HL48" i="1"/>
  <c r="HL189" i="1"/>
  <c r="HL190" i="1"/>
  <c r="HL191" i="1"/>
  <c r="HM9" i="1"/>
  <c r="HM86" i="1" s="1"/>
  <c r="HM258" i="1" l="1"/>
  <c r="HM259" i="1"/>
  <c r="HM260" i="1"/>
  <c r="HM261" i="1"/>
  <c r="HM95" i="1"/>
  <c r="HM224" i="1"/>
  <c r="HM225" i="1"/>
  <c r="HM226" i="1"/>
  <c r="HM227" i="1"/>
  <c r="HM274" i="1"/>
  <c r="HM275" i="1"/>
  <c r="HM276" i="1"/>
  <c r="HM277" i="1"/>
  <c r="HM122" i="1"/>
  <c r="HM131" i="1"/>
  <c r="HM176" i="1"/>
  <c r="HM185" i="1"/>
  <c r="HM310" i="1"/>
  <c r="HM301" i="1"/>
  <c r="HM299" i="1"/>
  <c r="HM296" i="1"/>
  <c r="HM297" i="1"/>
  <c r="HM294" i="1"/>
  <c r="HM309" i="1"/>
  <c r="HM295" i="1"/>
  <c r="HM304" i="1"/>
  <c r="HM306" i="1"/>
  <c r="HM300" i="1"/>
  <c r="HM305" i="1"/>
  <c r="HM302" i="1"/>
  <c r="HM303" i="1"/>
  <c r="HM298" i="1"/>
  <c r="HM307" i="1"/>
  <c r="HM312" i="1"/>
  <c r="HM313" i="1"/>
  <c r="HM308" i="1"/>
  <c r="HM311" i="1"/>
  <c r="HM292" i="1"/>
  <c r="HM293" i="1"/>
  <c r="HM291" i="1"/>
  <c r="HM290" i="1"/>
  <c r="HM285" i="1"/>
  <c r="HM289" i="1"/>
  <c r="HM270" i="1"/>
  <c r="HM271" i="1"/>
  <c r="HM272" i="1"/>
  <c r="HM273" i="1"/>
  <c r="HM236" i="1"/>
  <c r="HM237" i="1"/>
  <c r="HM238" i="1"/>
  <c r="HM239" i="1"/>
  <c r="HM167" i="1"/>
  <c r="HM149" i="1"/>
  <c r="HM140" i="1"/>
  <c r="HM158" i="1"/>
  <c r="HM282" i="1"/>
  <c r="HM283" i="1"/>
  <c r="HM284" i="1"/>
  <c r="HM281" i="1"/>
  <c r="HM266" i="1"/>
  <c r="HM254" i="1"/>
  <c r="HM246" i="1"/>
  <c r="HM242" i="1"/>
  <c r="HM262" i="1"/>
  <c r="HM250" i="1"/>
  <c r="HM263" i="1"/>
  <c r="HM243" i="1"/>
  <c r="HM251" i="1"/>
  <c r="HM247" i="1"/>
  <c r="HM255" i="1"/>
  <c r="HM267" i="1"/>
  <c r="HM256" i="1"/>
  <c r="HM264" i="1"/>
  <c r="HM252" i="1"/>
  <c r="HM268" i="1"/>
  <c r="HM248" i="1"/>
  <c r="HM244" i="1"/>
  <c r="HM245" i="1"/>
  <c r="HM257" i="1"/>
  <c r="HM249" i="1"/>
  <c r="HM253" i="1"/>
  <c r="HM265" i="1"/>
  <c r="HM269" i="1"/>
  <c r="HM232" i="1"/>
  <c r="HM233" i="1"/>
  <c r="HM234" i="1"/>
  <c r="HM235" i="1"/>
  <c r="HM221" i="1"/>
  <c r="HM229" i="1"/>
  <c r="HM228" i="1"/>
  <c r="HM220" i="1"/>
  <c r="HM216" i="1"/>
  <c r="HM212" i="1"/>
  <c r="HM230" i="1"/>
  <c r="HM213" i="1"/>
  <c r="HM217" i="1"/>
  <c r="HM222" i="1"/>
  <c r="HM223" i="1"/>
  <c r="HM231" i="1"/>
  <c r="HM218" i="1"/>
  <c r="HM214" i="1"/>
  <c r="HM215" i="1"/>
  <c r="HM219" i="1"/>
  <c r="HM209" i="1"/>
  <c r="HM210" i="1"/>
  <c r="HM211" i="1"/>
  <c r="HM77" i="1"/>
  <c r="HM104" i="1"/>
  <c r="HM113" i="1"/>
  <c r="HM208" i="1"/>
  <c r="HM195" i="1"/>
  <c r="HM202" i="1"/>
  <c r="HM203" i="1"/>
  <c r="HM204" i="1"/>
  <c r="HM200" i="1"/>
  <c r="HM199" i="1"/>
  <c r="HM201" i="1"/>
  <c r="HM59" i="1"/>
  <c r="HM68" i="1"/>
  <c r="HM48" i="1"/>
  <c r="HM189" i="1"/>
  <c r="HM190" i="1"/>
  <c r="HM191" i="1"/>
  <c r="HN9" i="1"/>
  <c r="HN86" i="1" s="1"/>
  <c r="HN258" i="1" l="1"/>
  <c r="HN259" i="1"/>
  <c r="HN260" i="1"/>
  <c r="HN261" i="1"/>
  <c r="HN95" i="1"/>
  <c r="HN224" i="1"/>
  <c r="HN225" i="1"/>
  <c r="HN226" i="1"/>
  <c r="HN227" i="1"/>
  <c r="HN274" i="1"/>
  <c r="HN275" i="1"/>
  <c r="HN276" i="1"/>
  <c r="HN277" i="1"/>
  <c r="HN122" i="1"/>
  <c r="HN131" i="1"/>
  <c r="HN176" i="1"/>
  <c r="HN185" i="1"/>
  <c r="HN310" i="1"/>
  <c r="HN304" i="1"/>
  <c r="HN306" i="1"/>
  <c r="HN301" i="1"/>
  <c r="HN296" i="1"/>
  <c r="HN297" i="1"/>
  <c r="HN294" i="1"/>
  <c r="HN295" i="1"/>
  <c r="HN299" i="1"/>
  <c r="HN305" i="1"/>
  <c r="HN298" i="1"/>
  <c r="HN300" i="1"/>
  <c r="HN303" i="1"/>
  <c r="HN307" i="1"/>
  <c r="HN309" i="1"/>
  <c r="HN302" i="1"/>
  <c r="HN311" i="1"/>
  <c r="HN308" i="1"/>
  <c r="HN312" i="1"/>
  <c r="HN313" i="1"/>
  <c r="HN293" i="1"/>
  <c r="HN290" i="1"/>
  <c r="HN291" i="1"/>
  <c r="HN292" i="1"/>
  <c r="HN285" i="1"/>
  <c r="HN289" i="1"/>
  <c r="HN270" i="1"/>
  <c r="HN271" i="1"/>
  <c r="HN272" i="1"/>
  <c r="HN273" i="1"/>
  <c r="HN236" i="1"/>
  <c r="HN237" i="1"/>
  <c r="HN238" i="1"/>
  <c r="HN239" i="1"/>
  <c r="HN167" i="1"/>
  <c r="HN149" i="1"/>
  <c r="HN158" i="1"/>
  <c r="HN140" i="1"/>
  <c r="HN283" i="1"/>
  <c r="HN282" i="1"/>
  <c r="HN281" i="1"/>
  <c r="HN284" i="1"/>
  <c r="HN262" i="1"/>
  <c r="HN246" i="1"/>
  <c r="HN250" i="1"/>
  <c r="HN266" i="1"/>
  <c r="HN254" i="1"/>
  <c r="HN242" i="1"/>
  <c r="HN247" i="1"/>
  <c r="HN251" i="1"/>
  <c r="HN263" i="1"/>
  <c r="HN255" i="1"/>
  <c r="HN267" i="1"/>
  <c r="HN243" i="1"/>
  <c r="HN252" i="1"/>
  <c r="HN268" i="1"/>
  <c r="HN248" i="1"/>
  <c r="HN256" i="1"/>
  <c r="HN264" i="1"/>
  <c r="HN244" i="1"/>
  <c r="HN257" i="1"/>
  <c r="HN269" i="1"/>
  <c r="HN265" i="1"/>
  <c r="HN245" i="1"/>
  <c r="HN249" i="1"/>
  <c r="HN253" i="1"/>
  <c r="HN232" i="1"/>
  <c r="HN233" i="1"/>
  <c r="HN234" i="1"/>
  <c r="HN235" i="1"/>
  <c r="HN228" i="1"/>
  <c r="HN212" i="1"/>
  <c r="HN229" i="1"/>
  <c r="HN221" i="1"/>
  <c r="HN216" i="1"/>
  <c r="HN220" i="1"/>
  <c r="HN217" i="1"/>
  <c r="HN222" i="1"/>
  <c r="HN230" i="1"/>
  <c r="HN213" i="1"/>
  <c r="HN218" i="1"/>
  <c r="HN223" i="1"/>
  <c r="HN214" i="1"/>
  <c r="HN231" i="1"/>
  <c r="HN219" i="1"/>
  <c r="HN215" i="1"/>
  <c r="HN209" i="1"/>
  <c r="HN210" i="1"/>
  <c r="HN211" i="1"/>
  <c r="HN77" i="1"/>
  <c r="HN104" i="1"/>
  <c r="HN113" i="1"/>
  <c r="HN208" i="1"/>
  <c r="HN195" i="1"/>
  <c r="HN202" i="1"/>
  <c r="HN203" i="1"/>
  <c r="HN204" i="1"/>
  <c r="HN199" i="1"/>
  <c r="HN200" i="1"/>
  <c r="HN201" i="1"/>
  <c r="HN59" i="1"/>
  <c r="HN68" i="1"/>
  <c r="HN48" i="1"/>
  <c r="HN189" i="1"/>
  <c r="HN190" i="1"/>
  <c r="HN191" i="1"/>
  <c r="HO9" i="1"/>
  <c r="HO86" i="1" s="1"/>
  <c r="HO259" i="1" l="1"/>
  <c r="HO258" i="1"/>
  <c r="HO260" i="1"/>
  <c r="HO261" i="1"/>
  <c r="HO95" i="1"/>
  <c r="HO224" i="1"/>
  <c r="HO225" i="1"/>
  <c r="HO226" i="1"/>
  <c r="HO227" i="1"/>
  <c r="HO274" i="1"/>
  <c r="HO275" i="1"/>
  <c r="HO276" i="1"/>
  <c r="HO277" i="1"/>
  <c r="HO122" i="1"/>
  <c r="HO131" i="1"/>
  <c r="HO176" i="1"/>
  <c r="HO185" i="1"/>
  <c r="HO313" i="1"/>
  <c r="HO312" i="1"/>
  <c r="HO310" i="1"/>
  <c r="HO306" i="1"/>
  <c r="HO300" i="1"/>
  <c r="HO294" i="1"/>
  <c r="HO304" i="1"/>
  <c r="HO298" i="1"/>
  <c r="HO299" i="1"/>
  <c r="HO302" i="1"/>
  <c r="HO305" i="1"/>
  <c r="HO297" i="1"/>
  <c r="HO296" i="1"/>
  <c r="HO309" i="1"/>
  <c r="HO295" i="1"/>
  <c r="HO301" i="1"/>
  <c r="HO303" i="1"/>
  <c r="HO307" i="1"/>
  <c r="HO311" i="1"/>
  <c r="HO308" i="1"/>
  <c r="HO290" i="1"/>
  <c r="HO291" i="1"/>
  <c r="HO292" i="1"/>
  <c r="HO293" i="1"/>
  <c r="HO285" i="1"/>
  <c r="HO289" i="1"/>
  <c r="HO270" i="1"/>
  <c r="HO271" i="1"/>
  <c r="HO272" i="1"/>
  <c r="HO273" i="1"/>
  <c r="HO236" i="1"/>
  <c r="HO237" i="1"/>
  <c r="HO238" i="1"/>
  <c r="HO239" i="1"/>
  <c r="HO167" i="1"/>
  <c r="HO158" i="1"/>
  <c r="HO140" i="1"/>
  <c r="HO149" i="1"/>
  <c r="HO283" i="1"/>
  <c r="HO282" i="1"/>
  <c r="HO284" i="1"/>
  <c r="HO281" i="1"/>
  <c r="HO250" i="1"/>
  <c r="HO266" i="1"/>
  <c r="HO246" i="1"/>
  <c r="HO254" i="1"/>
  <c r="HO242" i="1"/>
  <c r="HO262" i="1"/>
  <c r="HO251" i="1"/>
  <c r="HO247" i="1"/>
  <c r="HO263" i="1"/>
  <c r="HO255" i="1"/>
  <c r="HO267" i="1"/>
  <c r="HO243" i="1"/>
  <c r="HO264" i="1"/>
  <c r="HO268" i="1"/>
  <c r="HO252" i="1"/>
  <c r="HO248" i="1"/>
  <c r="HO244" i="1"/>
  <c r="HO256" i="1"/>
  <c r="HO253" i="1"/>
  <c r="HO245" i="1"/>
  <c r="HO269" i="1"/>
  <c r="HO265" i="1"/>
  <c r="HO249" i="1"/>
  <c r="HO257" i="1"/>
  <c r="HO232" i="1"/>
  <c r="HO233" i="1"/>
  <c r="HO234" i="1"/>
  <c r="HO235" i="1"/>
  <c r="HO220" i="1"/>
  <c r="HO216" i="1"/>
  <c r="HO228" i="1"/>
  <c r="HO221" i="1"/>
  <c r="HO212" i="1"/>
  <c r="HO229" i="1"/>
  <c r="HO213" i="1"/>
  <c r="HO222" i="1"/>
  <c r="HO217" i="1"/>
  <c r="HO230" i="1"/>
  <c r="HO214" i="1"/>
  <c r="HO223" i="1"/>
  <c r="HO231" i="1"/>
  <c r="HO218" i="1"/>
  <c r="HO215" i="1"/>
  <c r="HO219" i="1"/>
  <c r="HO209" i="1"/>
  <c r="HO210" i="1"/>
  <c r="HO211" i="1"/>
  <c r="HO77" i="1"/>
  <c r="HO104" i="1"/>
  <c r="HO113" i="1"/>
  <c r="HO208" i="1"/>
  <c r="HO195" i="1"/>
  <c r="HO202" i="1"/>
  <c r="HO203" i="1"/>
  <c r="HO204" i="1"/>
  <c r="HO200" i="1"/>
  <c r="HO199" i="1"/>
  <c r="HO201" i="1"/>
  <c r="HO59" i="1"/>
  <c r="HO68" i="1"/>
  <c r="HO48" i="1"/>
  <c r="HO189" i="1"/>
  <c r="HO190" i="1"/>
  <c r="HO191" i="1"/>
  <c r="HO24" i="1"/>
  <c r="HP9" i="1"/>
  <c r="HP86" i="1" s="1"/>
  <c r="HP258" i="1" l="1"/>
  <c r="HP259" i="1"/>
  <c r="HP260" i="1"/>
  <c r="HP261" i="1"/>
  <c r="HP95" i="1"/>
  <c r="HP224" i="1"/>
  <c r="HP225" i="1"/>
  <c r="HP226" i="1"/>
  <c r="HP227" i="1"/>
  <c r="HP274" i="1"/>
  <c r="HP275" i="1"/>
  <c r="HP276" i="1"/>
  <c r="HP277" i="1"/>
  <c r="HP122" i="1"/>
  <c r="HP131" i="1"/>
  <c r="HP176" i="1"/>
  <c r="HP185" i="1"/>
  <c r="HP299" i="1"/>
  <c r="HP300" i="1"/>
  <c r="HP301" i="1"/>
  <c r="HP307" i="1"/>
  <c r="HP295" i="1"/>
  <c r="HP297" i="1"/>
  <c r="HP309" i="1"/>
  <c r="HP294" i="1"/>
  <c r="HP303" i="1"/>
  <c r="HP306" i="1"/>
  <c r="HP305" i="1"/>
  <c r="HP298" i="1"/>
  <c r="HP304" i="1"/>
  <c r="HP302" i="1"/>
  <c r="HP296" i="1"/>
  <c r="HP313" i="1"/>
  <c r="HP312" i="1"/>
  <c r="HP310" i="1"/>
  <c r="HP308" i="1"/>
  <c r="HP311" i="1"/>
  <c r="HP290" i="1"/>
  <c r="HP292" i="1"/>
  <c r="HP293" i="1"/>
  <c r="HP291" i="1"/>
  <c r="HP285" i="1"/>
  <c r="HP289" i="1"/>
  <c r="HP270" i="1"/>
  <c r="HP271" i="1"/>
  <c r="HP272" i="1"/>
  <c r="HP273" i="1"/>
  <c r="HP236" i="1"/>
  <c r="HP237" i="1"/>
  <c r="HP238" i="1"/>
  <c r="HP239" i="1"/>
  <c r="HP167" i="1"/>
  <c r="HP149" i="1"/>
  <c r="HP140" i="1"/>
  <c r="HP158" i="1"/>
  <c r="HP283" i="1"/>
  <c r="HP282" i="1"/>
  <c r="HP281" i="1"/>
  <c r="HP284" i="1"/>
  <c r="HP242" i="1"/>
  <c r="HP262" i="1"/>
  <c r="HP250" i="1"/>
  <c r="HP246" i="1"/>
  <c r="HP254" i="1"/>
  <c r="HP266" i="1"/>
  <c r="HP255" i="1"/>
  <c r="HP267" i="1"/>
  <c r="HP247" i="1"/>
  <c r="HP243" i="1"/>
  <c r="HP251" i="1"/>
  <c r="HP263" i="1"/>
  <c r="HP248" i="1"/>
  <c r="HP244" i="1"/>
  <c r="HP256" i="1"/>
  <c r="HP252" i="1"/>
  <c r="HP268" i="1"/>
  <c r="HP264" i="1"/>
  <c r="HP257" i="1"/>
  <c r="HP269" i="1"/>
  <c r="HP249" i="1"/>
  <c r="HP245" i="1"/>
  <c r="HP265" i="1"/>
  <c r="HP253" i="1"/>
  <c r="HP232" i="1"/>
  <c r="HP233" i="1"/>
  <c r="HP234" i="1"/>
  <c r="HP235" i="1"/>
  <c r="HP220" i="1"/>
  <c r="HP212" i="1"/>
  <c r="HP221" i="1"/>
  <c r="HP216" i="1"/>
  <c r="HP229" i="1"/>
  <c r="HP228" i="1"/>
  <c r="HP230" i="1"/>
  <c r="HP213" i="1"/>
  <c r="HP222" i="1"/>
  <c r="HP217" i="1"/>
  <c r="HP218" i="1"/>
  <c r="HP214" i="1"/>
  <c r="HP223" i="1"/>
  <c r="HP231" i="1"/>
  <c r="HP219" i="1"/>
  <c r="HP215" i="1"/>
  <c r="HP209" i="1"/>
  <c r="HP210" i="1"/>
  <c r="HP211" i="1"/>
  <c r="HP77" i="1"/>
  <c r="HP104" i="1"/>
  <c r="HP113" i="1"/>
  <c r="HP208" i="1"/>
  <c r="HP195" i="1"/>
  <c r="HP202" i="1"/>
  <c r="HP203" i="1"/>
  <c r="HP204" i="1"/>
  <c r="HP199" i="1"/>
  <c r="HP200" i="1"/>
  <c r="HP201" i="1"/>
  <c r="HP59" i="1"/>
  <c r="HP68" i="1"/>
  <c r="HP48" i="1"/>
  <c r="HP189" i="1"/>
  <c r="HP190" i="1"/>
  <c r="HP191" i="1"/>
  <c r="HP24" i="1"/>
  <c r="HQ9" i="1"/>
  <c r="HQ86" i="1" s="1"/>
  <c r="HQ258" i="1" l="1"/>
  <c r="HQ259" i="1"/>
  <c r="HQ260" i="1"/>
  <c r="HQ261" i="1"/>
  <c r="HQ95" i="1"/>
  <c r="HQ224" i="1"/>
  <c r="HQ225" i="1"/>
  <c r="HQ226" i="1"/>
  <c r="HQ227" i="1"/>
  <c r="HQ274" i="1"/>
  <c r="HQ275" i="1"/>
  <c r="HQ276" i="1"/>
  <c r="HQ277" i="1"/>
  <c r="HQ122" i="1"/>
  <c r="HQ131" i="1"/>
  <c r="HQ176" i="1"/>
  <c r="HQ185" i="1"/>
  <c r="HQ297" i="1"/>
  <c r="HQ300" i="1"/>
  <c r="HQ296" i="1"/>
  <c r="HQ302" i="1"/>
  <c r="HQ305" i="1"/>
  <c r="HQ303" i="1"/>
  <c r="HQ304" i="1"/>
  <c r="HQ299" i="1"/>
  <c r="HQ298" i="1"/>
  <c r="HQ306" i="1"/>
  <c r="HQ294" i="1"/>
  <c r="HQ295" i="1"/>
  <c r="HQ301" i="1"/>
  <c r="HQ312" i="1"/>
  <c r="HQ313" i="1"/>
  <c r="HQ310" i="1"/>
  <c r="HQ309" i="1"/>
  <c r="HQ307" i="1"/>
  <c r="HQ308" i="1"/>
  <c r="HQ311" i="1"/>
  <c r="HQ290" i="1"/>
  <c r="HQ292" i="1"/>
  <c r="HQ291" i="1"/>
  <c r="HQ293" i="1"/>
  <c r="HQ285" i="1"/>
  <c r="HQ289" i="1"/>
  <c r="HQ270" i="1"/>
  <c r="HQ271" i="1"/>
  <c r="HQ272" i="1"/>
  <c r="HQ273" i="1"/>
  <c r="HQ236" i="1"/>
  <c r="HQ237" i="1"/>
  <c r="HQ238" i="1"/>
  <c r="HQ239" i="1"/>
  <c r="HQ167" i="1"/>
  <c r="HQ140" i="1"/>
  <c r="HQ149" i="1"/>
  <c r="HQ158" i="1"/>
  <c r="HQ283" i="1"/>
  <c r="HQ282" i="1"/>
  <c r="HQ281" i="1"/>
  <c r="HQ284" i="1"/>
  <c r="HQ254" i="1"/>
  <c r="HQ262" i="1"/>
  <c r="HQ242" i="1"/>
  <c r="HQ250" i="1"/>
  <c r="HQ266" i="1"/>
  <c r="HQ246" i="1"/>
  <c r="HQ251" i="1"/>
  <c r="HQ263" i="1"/>
  <c r="HQ247" i="1"/>
  <c r="HQ255" i="1"/>
  <c r="HQ243" i="1"/>
  <c r="HQ267" i="1"/>
  <c r="HQ252" i="1"/>
  <c r="HQ248" i="1"/>
  <c r="HQ264" i="1"/>
  <c r="HQ244" i="1"/>
  <c r="HQ256" i="1"/>
  <c r="HQ268" i="1"/>
  <c r="HQ253" i="1"/>
  <c r="HQ265" i="1"/>
  <c r="HQ257" i="1"/>
  <c r="HQ269" i="1"/>
  <c r="HQ249" i="1"/>
  <c r="HQ245" i="1"/>
  <c r="HQ232" i="1"/>
  <c r="HQ233" i="1"/>
  <c r="HQ234" i="1"/>
  <c r="HQ235" i="1"/>
  <c r="HQ220" i="1"/>
  <c r="HQ212" i="1"/>
  <c r="HQ229" i="1"/>
  <c r="HQ228" i="1"/>
  <c r="HQ221" i="1"/>
  <c r="HQ216" i="1"/>
  <c r="HQ230" i="1"/>
  <c r="HQ213" i="1"/>
  <c r="HQ217" i="1"/>
  <c r="HQ222" i="1"/>
  <c r="HQ231" i="1"/>
  <c r="HQ218" i="1"/>
  <c r="HQ223" i="1"/>
  <c r="HQ214" i="1"/>
  <c r="HQ215" i="1"/>
  <c r="HQ219" i="1"/>
  <c r="HQ209" i="1"/>
  <c r="HQ210" i="1"/>
  <c r="HQ211" i="1"/>
  <c r="HQ77" i="1"/>
  <c r="HQ104" i="1"/>
  <c r="HQ113" i="1"/>
  <c r="HQ208" i="1"/>
  <c r="HQ195" i="1"/>
  <c r="HQ202" i="1"/>
  <c r="HQ203" i="1"/>
  <c r="HQ204" i="1"/>
  <c r="HQ199" i="1"/>
  <c r="HQ200" i="1"/>
  <c r="HQ201" i="1"/>
  <c r="HQ59" i="1"/>
  <c r="HQ68" i="1"/>
  <c r="HQ48" i="1"/>
  <c r="HQ189" i="1"/>
  <c r="HQ190" i="1"/>
  <c r="HQ191" i="1"/>
  <c r="HQ24" i="1"/>
  <c r="HR9" i="1"/>
  <c r="HR86" i="1" s="1"/>
  <c r="HR259" i="1" l="1"/>
  <c r="HR258" i="1"/>
  <c r="HR260" i="1"/>
  <c r="HR261" i="1"/>
  <c r="HR95" i="1"/>
  <c r="HR224" i="1"/>
  <c r="HR225" i="1"/>
  <c r="HR226" i="1"/>
  <c r="HR227" i="1"/>
  <c r="HR274" i="1"/>
  <c r="HR275" i="1"/>
  <c r="HR276" i="1"/>
  <c r="HR277" i="1"/>
  <c r="HR122" i="1"/>
  <c r="HR131" i="1"/>
  <c r="HR176" i="1"/>
  <c r="HR185" i="1"/>
  <c r="HR312" i="1"/>
  <c r="HR308" i="1"/>
  <c r="HR304" i="1"/>
  <c r="HR297" i="1"/>
  <c r="HR296" i="1"/>
  <c r="HR298" i="1"/>
  <c r="HR299" i="1"/>
  <c r="HR301" i="1"/>
  <c r="HR307" i="1"/>
  <c r="HR294" i="1"/>
  <c r="HR302" i="1"/>
  <c r="HR303" i="1"/>
  <c r="HR306" i="1"/>
  <c r="HR295" i="1"/>
  <c r="HR300" i="1"/>
  <c r="HR305" i="1"/>
  <c r="HR310" i="1"/>
  <c r="HR309" i="1"/>
  <c r="HR313" i="1"/>
  <c r="HR311" i="1"/>
  <c r="HR290" i="1"/>
  <c r="HR291" i="1"/>
  <c r="HR293" i="1"/>
  <c r="HR292" i="1"/>
  <c r="HR285" i="1"/>
  <c r="HR289" i="1"/>
  <c r="HR270" i="1"/>
  <c r="HR271" i="1"/>
  <c r="HR272" i="1"/>
  <c r="HR273" i="1"/>
  <c r="HR236" i="1"/>
  <c r="HR237" i="1"/>
  <c r="HR238" i="1"/>
  <c r="HR239" i="1"/>
  <c r="HR167" i="1"/>
  <c r="HR158" i="1"/>
  <c r="HR149" i="1"/>
  <c r="HR140" i="1"/>
  <c r="HR282" i="1"/>
  <c r="HR283" i="1"/>
  <c r="HR284" i="1"/>
  <c r="HR281" i="1"/>
  <c r="HR250" i="1"/>
  <c r="HR242" i="1"/>
  <c r="HR246" i="1"/>
  <c r="HR266" i="1"/>
  <c r="HR254" i="1"/>
  <c r="HR262" i="1"/>
  <c r="HR243" i="1"/>
  <c r="HR267" i="1"/>
  <c r="HR263" i="1"/>
  <c r="HR247" i="1"/>
  <c r="HR251" i="1"/>
  <c r="HR255" i="1"/>
  <c r="HR256" i="1"/>
  <c r="HR268" i="1"/>
  <c r="HR264" i="1"/>
  <c r="HR248" i="1"/>
  <c r="HR252" i="1"/>
  <c r="HR244" i="1"/>
  <c r="HR249" i="1"/>
  <c r="HR265" i="1"/>
  <c r="HR257" i="1"/>
  <c r="HR253" i="1"/>
  <c r="HR245" i="1"/>
  <c r="HR269" i="1"/>
  <c r="HR232" i="1"/>
  <c r="HR233" i="1"/>
  <c r="HR234" i="1"/>
  <c r="HR235" i="1"/>
  <c r="HR220" i="1"/>
  <c r="HR212" i="1"/>
  <c r="HR228" i="1"/>
  <c r="HR216" i="1"/>
  <c r="HR229" i="1"/>
  <c r="HR221" i="1"/>
  <c r="HR222" i="1"/>
  <c r="HR217" i="1"/>
  <c r="HR213" i="1"/>
  <c r="HR230" i="1"/>
  <c r="HR223" i="1"/>
  <c r="HR231" i="1"/>
  <c r="HR218" i="1"/>
  <c r="HR214" i="1"/>
  <c r="HR219" i="1"/>
  <c r="HR215" i="1"/>
  <c r="HR209" i="1"/>
  <c r="HR210" i="1"/>
  <c r="HR211" i="1"/>
  <c r="HR77" i="1"/>
  <c r="HR104" i="1"/>
  <c r="HR113" i="1"/>
  <c r="HR208" i="1"/>
  <c r="HR195" i="1"/>
  <c r="HR202" i="1"/>
  <c r="HR203" i="1"/>
  <c r="HR204" i="1"/>
  <c r="HR200" i="1"/>
  <c r="HR199" i="1"/>
  <c r="HR201" i="1"/>
  <c r="HR59" i="1"/>
  <c r="HR68" i="1"/>
  <c r="HR48" i="1"/>
  <c r="HR189" i="1"/>
  <c r="HR190" i="1"/>
  <c r="HR191" i="1"/>
  <c r="HR24" i="1"/>
  <c r="HS9" i="1"/>
  <c r="HS86" i="1" s="1"/>
  <c r="HS259" i="1" l="1"/>
  <c r="HS258" i="1"/>
  <c r="HS260" i="1"/>
  <c r="HS261" i="1"/>
  <c r="HS95" i="1"/>
  <c r="HS224" i="1"/>
  <c r="HS225" i="1"/>
  <c r="HS226" i="1"/>
  <c r="HS227" i="1"/>
  <c r="HS274" i="1"/>
  <c r="HS275" i="1"/>
  <c r="HS276" i="1"/>
  <c r="HS277" i="1"/>
  <c r="HS122" i="1"/>
  <c r="HS131" i="1"/>
  <c r="HS176" i="1"/>
  <c r="HS185" i="1"/>
  <c r="HS310" i="1"/>
  <c r="HS299" i="1"/>
  <c r="HS301" i="1"/>
  <c r="HS305" i="1"/>
  <c r="HS307" i="1"/>
  <c r="HS294" i="1"/>
  <c r="HS298" i="1"/>
  <c r="HS297" i="1"/>
  <c r="HS308" i="1"/>
  <c r="HS295" i="1"/>
  <c r="HS303" i="1"/>
  <c r="HS306" i="1"/>
  <c r="HS304" i="1"/>
  <c r="HS296" i="1"/>
  <c r="HS300" i="1"/>
  <c r="HS302" i="1"/>
  <c r="HS309" i="1"/>
  <c r="HS313" i="1"/>
  <c r="HS311" i="1"/>
  <c r="HS312" i="1"/>
  <c r="HS291" i="1"/>
  <c r="HS292" i="1"/>
  <c r="HS290" i="1"/>
  <c r="HS293" i="1"/>
  <c r="HS285" i="1"/>
  <c r="HS289" i="1"/>
  <c r="HS270" i="1"/>
  <c r="HS271" i="1"/>
  <c r="HS272" i="1"/>
  <c r="HS273" i="1"/>
  <c r="HS236" i="1"/>
  <c r="HS237" i="1"/>
  <c r="HS238" i="1"/>
  <c r="HS239" i="1"/>
  <c r="HS167" i="1"/>
  <c r="HS158" i="1"/>
  <c r="HS149" i="1"/>
  <c r="HS140" i="1"/>
  <c r="HS282" i="1"/>
  <c r="HS283" i="1"/>
  <c r="HS281" i="1"/>
  <c r="HS284" i="1"/>
  <c r="HS266" i="1"/>
  <c r="HS262" i="1"/>
  <c r="HS246" i="1"/>
  <c r="HS250" i="1"/>
  <c r="HS254" i="1"/>
  <c r="HS242" i="1"/>
  <c r="HS255" i="1"/>
  <c r="HS243" i="1"/>
  <c r="HS251" i="1"/>
  <c r="HS267" i="1"/>
  <c r="HS263" i="1"/>
  <c r="HS247" i="1"/>
  <c r="HS268" i="1"/>
  <c r="HS244" i="1"/>
  <c r="HS256" i="1"/>
  <c r="HS264" i="1"/>
  <c r="HS248" i="1"/>
  <c r="HS252" i="1"/>
  <c r="HS269" i="1"/>
  <c r="HS249" i="1"/>
  <c r="HS245" i="1"/>
  <c r="HS253" i="1"/>
  <c r="HS265" i="1"/>
  <c r="HS257" i="1"/>
  <c r="HS232" i="1"/>
  <c r="HS233" i="1"/>
  <c r="HS234" i="1"/>
  <c r="HS235" i="1"/>
  <c r="HS216" i="1"/>
  <c r="HS212" i="1"/>
  <c r="HS229" i="1"/>
  <c r="HS221" i="1"/>
  <c r="HS220" i="1"/>
  <c r="HS228" i="1"/>
  <c r="HS213" i="1"/>
  <c r="HS217" i="1"/>
  <c r="HS230" i="1"/>
  <c r="HS222" i="1"/>
  <c r="HS218" i="1"/>
  <c r="HS214" i="1"/>
  <c r="HS223" i="1"/>
  <c r="HS231" i="1"/>
  <c r="HS215" i="1"/>
  <c r="HS219" i="1"/>
  <c r="HS209" i="1"/>
  <c r="HS210" i="1"/>
  <c r="HS211" i="1"/>
  <c r="HS77" i="1"/>
  <c r="HS104" i="1"/>
  <c r="HS113" i="1"/>
  <c r="HS208" i="1"/>
  <c r="HS195" i="1"/>
  <c r="HS202" i="1"/>
  <c r="HS203" i="1"/>
  <c r="HS204" i="1"/>
  <c r="HS200" i="1"/>
  <c r="HS199" i="1"/>
  <c r="HS201" i="1"/>
  <c r="HS59" i="1"/>
  <c r="HS68" i="1"/>
  <c r="HS48" i="1"/>
  <c r="HS189" i="1"/>
  <c r="HS190" i="1"/>
  <c r="HS191" i="1"/>
  <c r="HS24" i="1"/>
  <c r="HT9" i="1"/>
  <c r="HT86" i="1" s="1"/>
  <c r="HT259" i="1" l="1"/>
  <c r="HT258" i="1"/>
  <c r="HT260" i="1"/>
  <c r="HT261" i="1"/>
  <c r="HT95" i="1"/>
  <c r="HT224" i="1"/>
  <c r="HT225" i="1"/>
  <c r="HT226" i="1"/>
  <c r="HT227" i="1"/>
  <c r="HT274" i="1"/>
  <c r="HT275" i="1"/>
  <c r="HT276" i="1"/>
  <c r="HT277" i="1"/>
  <c r="HT122" i="1"/>
  <c r="HT131" i="1"/>
  <c r="HT176" i="1"/>
  <c r="HT185" i="1"/>
  <c r="HT310" i="1"/>
  <c r="HT300" i="1"/>
  <c r="HT301" i="1"/>
  <c r="HT298" i="1"/>
  <c r="HT306" i="1"/>
  <c r="HT302" i="1"/>
  <c r="HT305" i="1"/>
  <c r="HT308" i="1"/>
  <c r="HT294" i="1"/>
  <c r="HT296" i="1"/>
  <c r="HT297" i="1"/>
  <c r="HT307" i="1"/>
  <c r="HT299" i="1"/>
  <c r="HT303" i="1"/>
  <c r="HT304" i="1"/>
  <c r="HT295" i="1"/>
  <c r="HT311" i="1"/>
  <c r="HT309" i="1"/>
  <c r="HT313" i="1"/>
  <c r="HT312" i="1"/>
  <c r="HT292" i="1"/>
  <c r="HT291" i="1"/>
  <c r="HT293" i="1"/>
  <c r="HT290" i="1"/>
  <c r="HT285" i="1"/>
  <c r="HT289" i="1"/>
  <c r="HT270" i="1"/>
  <c r="HT271" i="1"/>
  <c r="HT272" i="1"/>
  <c r="HT273" i="1"/>
  <c r="HT236" i="1"/>
  <c r="HT237" i="1"/>
  <c r="HT238" i="1"/>
  <c r="HT239" i="1"/>
  <c r="HT167" i="1"/>
  <c r="HT140" i="1"/>
  <c r="HT158" i="1"/>
  <c r="HT149" i="1"/>
  <c r="HT283" i="1"/>
  <c r="HT282" i="1"/>
  <c r="HT281" i="1"/>
  <c r="HT284" i="1"/>
  <c r="HT262" i="1"/>
  <c r="HT250" i="1"/>
  <c r="HT246" i="1"/>
  <c r="HT266" i="1"/>
  <c r="HT242" i="1"/>
  <c r="HT254" i="1"/>
  <c r="HT267" i="1"/>
  <c r="HT247" i="1"/>
  <c r="HT255" i="1"/>
  <c r="HT251" i="1"/>
  <c r="HT263" i="1"/>
  <c r="HT243" i="1"/>
  <c r="HT248" i="1"/>
  <c r="HT252" i="1"/>
  <c r="HT244" i="1"/>
  <c r="HT268" i="1"/>
  <c r="HT256" i="1"/>
  <c r="HT264" i="1"/>
  <c r="HT253" i="1"/>
  <c r="HT245" i="1"/>
  <c r="HT265" i="1"/>
  <c r="HT249" i="1"/>
  <c r="HT269" i="1"/>
  <c r="HT257" i="1"/>
  <c r="HT232" i="1"/>
  <c r="HT233" i="1"/>
  <c r="HT234" i="1"/>
  <c r="HT235" i="1"/>
  <c r="HT216" i="1"/>
  <c r="HT221" i="1"/>
  <c r="HT212" i="1"/>
  <c r="HT228" i="1"/>
  <c r="HT220" i="1"/>
  <c r="HT229" i="1"/>
  <c r="HT222" i="1"/>
  <c r="HT230" i="1"/>
  <c r="HT213" i="1"/>
  <c r="HT217" i="1"/>
  <c r="HT231" i="1"/>
  <c r="HT218" i="1"/>
  <c r="HT223" i="1"/>
  <c r="HT214" i="1"/>
  <c r="HT219" i="1"/>
  <c r="HT215" i="1"/>
  <c r="HT209" i="1"/>
  <c r="HT210" i="1"/>
  <c r="HT211" i="1"/>
  <c r="HT77" i="1"/>
  <c r="HT104" i="1"/>
  <c r="HT113" i="1"/>
  <c r="HT208" i="1"/>
  <c r="HT195" i="1"/>
  <c r="HT202" i="1"/>
  <c r="HT203" i="1"/>
  <c r="HT204" i="1"/>
  <c r="HT199" i="1"/>
  <c r="HT200" i="1"/>
  <c r="HT201" i="1"/>
  <c r="HT59" i="1"/>
  <c r="HT68" i="1"/>
  <c r="HT48" i="1"/>
  <c r="HT189" i="1"/>
  <c r="HT190" i="1"/>
  <c r="HT191" i="1"/>
  <c r="HT24" i="1"/>
  <c r="HU9" i="1"/>
  <c r="HU86" i="1" s="1"/>
  <c r="HU258" i="1" l="1"/>
  <c r="HU259" i="1"/>
  <c r="HU260" i="1"/>
  <c r="HU261" i="1"/>
  <c r="HU95" i="1"/>
  <c r="HU224" i="1"/>
  <c r="HU225" i="1"/>
  <c r="HU226" i="1"/>
  <c r="HU227" i="1"/>
  <c r="HU274" i="1"/>
  <c r="HU275" i="1"/>
  <c r="HU276" i="1"/>
  <c r="HU277" i="1"/>
  <c r="HU122" i="1"/>
  <c r="HU131" i="1"/>
  <c r="HU176" i="1"/>
  <c r="HU185" i="1"/>
  <c r="HU310" i="1"/>
  <c r="HU308" i="1"/>
  <c r="HU301" i="1"/>
  <c r="HU295" i="1"/>
  <c r="HU297" i="1"/>
  <c r="HU296" i="1"/>
  <c r="HU309" i="1"/>
  <c r="HU294" i="1"/>
  <c r="HU299" i="1"/>
  <c r="HU302" i="1"/>
  <c r="HU303" i="1"/>
  <c r="HU304" i="1"/>
  <c r="HU306" i="1"/>
  <c r="HU298" i="1"/>
  <c r="HU300" i="1"/>
  <c r="HU305" i="1"/>
  <c r="HU307" i="1"/>
  <c r="HU313" i="1"/>
  <c r="HU312" i="1"/>
  <c r="HU311" i="1"/>
  <c r="HU292" i="1"/>
  <c r="HU290" i="1"/>
  <c r="HU293" i="1"/>
  <c r="HU291" i="1"/>
  <c r="HU285" i="1"/>
  <c r="HU289" i="1"/>
  <c r="HU270" i="1"/>
  <c r="HU271" i="1"/>
  <c r="HU272" i="1"/>
  <c r="HU273" i="1"/>
  <c r="HU236" i="1"/>
  <c r="HU237" i="1"/>
  <c r="HU238" i="1"/>
  <c r="HU239" i="1"/>
  <c r="HU167" i="1"/>
  <c r="HU149" i="1"/>
  <c r="HU140" i="1"/>
  <c r="HU158" i="1"/>
  <c r="HU283" i="1"/>
  <c r="HU282" i="1"/>
  <c r="HU284" i="1"/>
  <c r="HU281" i="1"/>
  <c r="HU246" i="1"/>
  <c r="HU242" i="1"/>
  <c r="HU262" i="1"/>
  <c r="HU266" i="1"/>
  <c r="HU254" i="1"/>
  <c r="HU250" i="1"/>
  <c r="HU251" i="1"/>
  <c r="HU263" i="1"/>
  <c r="HU243" i="1"/>
  <c r="HU247" i="1"/>
  <c r="HU255" i="1"/>
  <c r="HU267" i="1"/>
  <c r="HU256" i="1"/>
  <c r="HU252" i="1"/>
  <c r="HU268" i="1"/>
  <c r="HU248" i="1"/>
  <c r="HU244" i="1"/>
  <c r="HU264" i="1"/>
  <c r="HU265" i="1"/>
  <c r="HU249" i="1"/>
  <c r="HU253" i="1"/>
  <c r="HU269" i="1"/>
  <c r="HU245" i="1"/>
  <c r="HU257" i="1"/>
  <c r="HU232" i="1"/>
  <c r="HU233" i="1"/>
  <c r="HU234" i="1"/>
  <c r="HU235" i="1"/>
  <c r="HU228" i="1"/>
  <c r="HU220" i="1"/>
  <c r="HU216" i="1"/>
  <c r="HU221" i="1"/>
  <c r="HU212" i="1"/>
  <c r="HU229" i="1"/>
  <c r="HU213" i="1"/>
  <c r="HU217" i="1"/>
  <c r="HU230" i="1"/>
  <c r="HU222" i="1"/>
  <c r="HU223" i="1"/>
  <c r="HU214" i="1"/>
  <c r="HU218" i="1"/>
  <c r="HU231" i="1"/>
  <c r="HU219" i="1"/>
  <c r="HU215" i="1"/>
  <c r="HU209" i="1"/>
  <c r="HU210" i="1"/>
  <c r="HU211" i="1"/>
  <c r="HU77" i="1"/>
  <c r="HU104" i="1"/>
  <c r="HU113" i="1"/>
  <c r="HU208" i="1"/>
  <c r="HU195" i="1"/>
  <c r="HU202" i="1"/>
  <c r="HU203" i="1"/>
  <c r="HU204" i="1"/>
  <c r="HU199" i="1"/>
  <c r="HU200" i="1"/>
  <c r="HU201" i="1"/>
  <c r="HU59" i="1"/>
  <c r="HU68" i="1"/>
  <c r="HU48" i="1"/>
  <c r="HU189" i="1"/>
  <c r="HU190" i="1"/>
  <c r="HU191" i="1"/>
  <c r="HU24" i="1"/>
  <c r="HV9" i="1"/>
  <c r="HV86" i="1" s="1"/>
  <c r="HV258" i="1" l="1"/>
  <c r="HV259" i="1"/>
  <c r="HV260" i="1"/>
  <c r="HV261" i="1"/>
  <c r="HV95" i="1"/>
  <c r="HV224" i="1"/>
  <c r="HV225" i="1"/>
  <c r="HV226" i="1"/>
  <c r="HV227" i="1"/>
  <c r="HV274" i="1"/>
  <c r="HV275" i="1"/>
  <c r="HV276" i="1"/>
  <c r="HV277" i="1"/>
  <c r="HV122" i="1"/>
  <c r="HV131" i="1"/>
  <c r="HV176" i="1"/>
  <c r="HV185" i="1"/>
  <c r="HV310" i="1"/>
  <c r="HV304" i="1"/>
  <c r="HV306" i="1"/>
  <c r="HV303" i="1"/>
  <c r="HV296" i="1"/>
  <c r="HV301" i="1"/>
  <c r="HV297" i="1"/>
  <c r="HV295" i="1"/>
  <c r="HV294" i="1"/>
  <c r="HV298" i="1"/>
  <c r="HV308" i="1"/>
  <c r="HV307" i="1"/>
  <c r="HV300" i="1"/>
  <c r="HV309" i="1"/>
  <c r="HV302" i="1"/>
  <c r="HV299" i="1"/>
  <c r="HV305" i="1"/>
  <c r="HV312" i="1"/>
  <c r="HV311" i="1"/>
  <c r="HV313" i="1"/>
  <c r="HV293" i="1"/>
  <c r="HV290" i="1"/>
  <c r="HV291" i="1"/>
  <c r="HV292" i="1"/>
  <c r="HV285" i="1"/>
  <c r="HV289" i="1"/>
  <c r="HV270" i="1"/>
  <c r="HV271" i="1"/>
  <c r="HV272" i="1"/>
  <c r="HV273" i="1"/>
  <c r="HV236" i="1"/>
  <c r="HV237" i="1"/>
  <c r="HV238" i="1"/>
  <c r="HV239" i="1"/>
  <c r="HV167" i="1"/>
  <c r="HV149" i="1"/>
  <c r="HV158" i="1"/>
  <c r="HV140" i="1"/>
  <c r="HV283" i="1"/>
  <c r="HV282" i="1"/>
  <c r="HV284" i="1"/>
  <c r="HV281" i="1"/>
  <c r="HV262" i="1"/>
  <c r="HV254" i="1"/>
  <c r="HV250" i="1"/>
  <c r="HV246" i="1"/>
  <c r="HV266" i="1"/>
  <c r="HV242" i="1"/>
  <c r="HV251" i="1"/>
  <c r="HV263" i="1"/>
  <c r="HV255" i="1"/>
  <c r="HV267" i="1"/>
  <c r="HV243" i="1"/>
  <c r="HV247" i="1"/>
  <c r="HV268" i="1"/>
  <c r="HV248" i="1"/>
  <c r="HV256" i="1"/>
  <c r="HV264" i="1"/>
  <c r="HV244" i="1"/>
  <c r="HV252" i="1"/>
  <c r="HV265" i="1"/>
  <c r="HV245" i="1"/>
  <c r="HV257" i="1"/>
  <c r="HV269" i="1"/>
  <c r="HV249" i="1"/>
  <c r="HV253" i="1"/>
  <c r="HV232" i="1"/>
  <c r="HV233" i="1"/>
  <c r="HV234" i="1"/>
  <c r="HV235" i="1"/>
  <c r="HV228" i="1"/>
  <c r="HV212" i="1"/>
  <c r="HV216" i="1"/>
  <c r="HV221" i="1"/>
  <c r="HV220" i="1"/>
  <c r="HV229" i="1"/>
  <c r="HV222" i="1"/>
  <c r="HV230" i="1"/>
  <c r="HV213" i="1"/>
  <c r="HV217" i="1"/>
  <c r="HV214" i="1"/>
  <c r="HV223" i="1"/>
  <c r="HV231" i="1"/>
  <c r="HV218" i="1"/>
  <c r="HV215" i="1"/>
  <c r="HV219" i="1"/>
  <c r="HV209" i="1"/>
  <c r="HV210" i="1"/>
  <c r="HV211" i="1"/>
  <c r="HV77" i="1"/>
  <c r="HV104" i="1"/>
  <c r="HV113" i="1"/>
  <c r="HV208" i="1"/>
  <c r="HV195" i="1"/>
  <c r="HV202" i="1"/>
  <c r="HV203" i="1"/>
  <c r="HV204" i="1"/>
  <c r="HV199" i="1"/>
  <c r="HV200" i="1"/>
  <c r="HV201" i="1"/>
  <c r="HV59" i="1"/>
  <c r="HV68" i="1"/>
  <c r="HV48" i="1"/>
  <c r="HV189" i="1"/>
  <c r="HV190" i="1"/>
  <c r="HV191" i="1"/>
  <c r="HV24" i="1"/>
  <c r="HW9" i="1"/>
  <c r="HW86" i="1" s="1"/>
  <c r="HW259" i="1" l="1"/>
  <c r="HW258" i="1"/>
  <c r="HW260" i="1"/>
  <c r="HW261" i="1"/>
  <c r="HW95" i="1"/>
  <c r="HW224" i="1"/>
  <c r="HW225" i="1"/>
  <c r="HW226" i="1"/>
  <c r="HW227" i="1"/>
  <c r="HW274" i="1"/>
  <c r="HW275" i="1"/>
  <c r="HW276" i="1"/>
  <c r="HW277" i="1"/>
  <c r="HW122" i="1"/>
  <c r="HW131" i="1"/>
  <c r="HW176" i="1"/>
  <c r="HW185" i="1"/>
  <c r="HW313" i="1"/>
  <c r="HW310" i="1"/>
  <c r="HW309" i="1"/>
  <c r="HW306" i="1"/>
  <c r="HW301" i="1"/>
  <c r="HW300" i="1"/>
  <c r="HW294" i="1"/>
  <c r="HW299" i="1"/>
  <c r="HW302" i="1"/>
  <c r="HW305" i="1"/>
  <c r="HW295" i="1"/>
  <c r="HW307" i="1"/>
  <c r="HW297" i="1"/>
  <c r="HW296" i="1"/>
  <c r="HW298" i="1"/>
  <c r="HW303" i="1"/>
  <c r="HW304" i="1"/>
  <c r="HW311" i="1"/>
  <c r="HW308" i="1"/>
  <c r="HW312" i="1"/>
  <c r="HW290" i="1"/>
  <c r="HW291" i="1"/>
  <c r="HW292" i="1"/>
  <c r="HW293" i="1"/>
  <c r="HW285" i="1"/>
  <c r="HW289" i="1"/>
  <c r="HW270" i="1"/>
  <c r="HW271" i="1"/>
  <c r="HW272" i="1"/>
  <c r="HW273" i="1"/>
  <c r="HW236" i="1"/>
  <c r="HW237" i="1"/>
  <c r="HW238" i="1"/>
  <c r="HW239" i="1"/>
  <c r="HW167" i="1"/>
  <c r="HW140" i="1"/>
  <c r="HW158" i="1"/>
  <c r="HW149" i="1"/>
  <c r="HW282" i="1"/>
  <c r="HW283" i="1"/>
  <c r="HW284" i="1"/>
  <c r="HW281" i="1"/>
  <c r="HW254" i="1"/>
  <c r="HW242" i="1"/>
  <c r="HW246" i="1"/>
  <c r="HW250" i="1"/>
  <c r="HW262" i="1"/>
  <c r="HW266" i="1"/>
  <c r="HW251" i="1"/>
  <c r="HW247" i="1"/>
  <c r="HW263" i="1"/>
  <c r="HW267" i="1"/>
  <c r="HW255" i="1"/>
  <c r="HW243" i="1"/>
  <c r="HW252" i="1"/>
  <c r="HW268" i="1"/>
  <c r="HW248" i="1"/>
  <c r="HW244" i="1"/>
  <c r="HW256" i="1"/>
  <c r="HW264" i="1"/>
  <c r="HW249" i="1"/>
  <c r="HW269" i="1"/>
  <c r="HW253" i="1"/>
  <c r="HW257" i="1"/>
  <c r="HW245" i="1"/>
  <c r="HW265" i="1"/>
  <c r="HW232" i="1"/>
  <c r="HW233" i="1"/>
  <c r="HW234" i="1"/>
  <c r="HW235" i="1"/>
  <c r="HW228" i="1"/>
  <c r="HW220" i="1"/>
  <c r="HW212" i="1"/>
  <c r="HW229" i="1"/>
  <c r="HW216" i="1"/>
  <c r="HW221" i="1"/>
  <c r="HW217" i="1"/>
  <c r="HW230" i="1"/>
  <c r="HW222" i="1"/>
  <c r="HW213" i="1"/>
  <c r="HW218" i="1"/>
  <c r="HW231" i="1"/>
  <c r="HW223" i="1"/>
  <c r="HW214" i="1"/>
  <c r="HW219" i="1"/>
  <c r="HW215" i="1"/>
  <c r="HW209" i="1"/>
  <c r="HW210" i="1"/>
  <c r="HW211" i="1"/>
  <c r="HW77" i="1"/>
  <c r="HW104" i="1"/>
  <c r="HW113" i="1"/>
  <c r="HW208" i="1"/>
  <c r="HW195" i="1"/>
  <c r="HW202" i="1"/>
  <c r="HW203" i="1"/>
  <c r="HW204" i="1"/>
  <c r="HW200" i="1"/>
  <c r="HW199" i="1"/>
  <c r="HW201" i="1"/>
  <c r="HW59" i="1"/>
  <c r="HW68" i="1"/>
  <c r="HW48" i="1"/>
  <c r="HW189" i="1"/>
  <c r="HW190" i="1"/>
  <c r="HW191" i="1"/>
  <c r="HW24" i="1"/>
  <c r="HX9" i="1"/>
  <c r="HX86" i="1" s="1"/>
  <c r="HX259" i="1" l="1"/>
  <c r="HX258" i="1"/>
  <c r="HX260" i="1"/>
  <c r="HX261" i="1"/>
  <c r="HX95" i="1"/>
  <c r="HX224" i="1"/>
  <c r="HX225" i="1"/>
  <c r="HX226" i="1"/>
  <c r="HX227" i="1"/>
  <c r="HX274" i="1"/>
  <c r="HX275" i="1"/>
  <c r="HX276" i="1"/>
  <c r="HX277" i="1"/>
  <c r="HX122" i="1"/>
  <c r="HX131" i="1"/>
  <c r="HX176" i="1"/>
  <c r="HX185" i="1"/>
  <c r="HX312" i="1"/>
  <c r="HX299" i="1"/>
  <c r="HX295" i="1"/>
  <c r="HX300" i="1"/>
  <c r="HX305" i="1"/>
  <c r="HX297" i="1"/>
  <c r="HX301" i="1"/>
  <c r="HX307" i="1"/>
  <c r="HX294" i="1"/>
  <c r="HX306" i="1"/>
  <c r="HX302" i="1"/>
  <c r="HX303" i="1"/>
  <c r="HX298" i="1"/>
  <c r="HX304" i="1"/>
  <c r="HX296" i="1"/>
  <c r="HX313" i="1"/>
  <c r="HX308" i="1"/>
  <c r="HX309" i="1"/>
  <c r="HX311" i="1"/>
  <c r="HX310" i="1"/>
  <c r="HX291" i="1"/>
  <c r="HX290" i="1"/>
  <c r="HX293" i="1"/>
  <c r="HX292" i="1"/>
  <c r="HX285" i="1"/>
  <c r="HX289" i="1"/>
  <c r="HX270" i="1"/>
  <c r="HX271" i="1"/>
  <c r="HX272" i="1"/>
  <c r="HX273" i="1"/>
  <c r="HX236" i="1"/>
  <c r="HX237" i="1"/>
  <c r="HX238" i="1"/>
  <c r="HX239" i="1"/>
  <c r="HX167" i="1"/>
  <c r="HX158" i="1"/>
  <c r="HX140" i="1"/>
  <c r="HX149" i="1"/>
  <c r="HX282" i="1"/>
  <c r="HX283" i="1"/>
  <c r="HX281" i="1"/>
  <c r="HX284" i="1"/>
  <c r="HX250" i="1"/>
  <c r="HX266" i="1"/>
  <c r="HX242" i="1"/>
  <c r="HX254" i="1"/>
  <c r="HX262" i="1"/>
  <c r="HX246" i="1"/>
  <c r="HX247" i="1"/>
  <c r="HX243" i="1"/>
  <c r="HX251" i="1"/>
  <c r="HX267" i="1"/>
  <c r="HX263" i="1"/>
  <c r="HX255" i="1"/>
  <c r="HX264" i="1"/>
  <c r="HX252" i="1"/>
  <c r="HX244" i="1"/>
  <c r="HX256" i="1"/>
  <c r="HX268" i="1"/>
  <c r="HX248" i="1"/>
  <c r="HX269" i="1"/>
  <c r="HX249" i="1"/>
  <c r="HX245" i="1"/>
  <c r="HX265" i="1"/>
  <c r="HX253" i="1"/>
  <c r="HX257" i="1"/>
  <c r="HX232" i="1"/>
  <c r="HX233" i="1"/>
  <c r="HX234" i="1"/>
  <c r="HX235" i="1"/>
  <c r="HX220" i="1"/>
  <c r="HX212" i="1"/>
  <c r="HX216" i="1"/>
  <c r="HX221" i="1"/>
  <c r="HX229" i="1"/>
  <c r="HX228" i="1"/>
  <c r="HX230" i="1"/>
  <c r="HX222" i="1"/>
  <c r="HX213" i="1"/>
  <c r="HX217" i="1"/>
  <c r="HX214" i="1"/>
  <c r="HX223" i="1"/>
  <c r="HX218" i="1"/>
  <c r="HX231" i="1"/>
  <c r="HX219" i="1"/>
  <c r="HX215" i="1"/>
  <c r="HX209" i="1"/>
  <c r="HX210" i="1"/>
  <c r="HX211" i="1"/>
  <c r="HX77" i="1"/>
  <c r="HX104" i="1"/>
  <c r="HX113" i="1"/>
  <c r="HX208" i="1"/>
  <c r="HX195" i="1"/>
  <c r="HX202" i="1"/>
  <c r="HX203" i="1"/>
  <c r="HX204" i="1"/>
  <c r="HX200" i="1"/>
  <c r="HX199" i="1"/>
  <c r="HX201" i="1"/>
  <c r="HX59" i="1"/>
  <c r="HX68" i="1"/>
  <c r="HX48" i="1"/>
  <c r="HX189" i="1"/>
  <c r="HX190" i="1"/>
  <c r="HX191" i="1"/>
  <c r="HX24" i="1"/>
  <c r="HY9" i="1"/>
  <c r="HY86" i="1" s="1"/>
  <c r="HY258" i="1" l="1"/>
  <c r="HY259" i="1"/>
  <c r="HY260" i="1"/>
  <c r="HY261" i="1"/>
  <c r="HY95" i="1"/>
  <c r="HY224" i="1"/>
  <c r="HY225" i="1"/>
  <c r="HY226" i="1"/>
  <c r="HY227" i="1"/>
  <c r="HY274" i="1"/>
  <c r="HY275" i="1"/>
  <c r="HY276" i="1"/>
  <c r="HY277" i="1"/>
  <c r="HY122" i="1"/>
  <c r="HY131" i="1"/>
  <c r="HY176" i="1"/>
  <c r="HY185" i="1"/>
  <c r="HY305" i="1"/>
  <c r="HY300" i="1"/>
  <c r="HY298" i="1"/>
  <c r="HY297" i="1"/>
  <c r="HY296" i="1"/>
  <c r="HY302" i="1"/>
  <c r="HY303" i="1"/>
  <c r="HY304" i="1"/>
  <c r="HY309" i="1"/>
  <c r="HY299" i="1"/>
  <c r="HY295" i="1"/>
  <c r="HY306" i="1"/>
  <c r="HY294" i="1"/>
  <c r="HY301" i="1"/>
  <c r="HY313" i="1"/>
  <c r="HY310" i="1"/>
  <c r="HY307" i="1"/>
  <c r="HY308" i="1"/>
  <c r="HY311" i="1"/>
  <c r="HY312" i="1"/>
  <c r="HY291" i="1"/>
  <c r="HY292" i="1"/>
  <c r="HY290" i="1"/>
  <c r="HY293" i="1"/>
  <c r="HY285" i="1"/>
  <c r="HY289" i="1"/>
  <c r="HY270" i="1"/>
  <c r="HY271" i="1"/>
  <c r="HY272" i="1"/>
  <c r="HY273" i="1"/>
  <c r="HY236" i="1"/>
  <c r="HY237" i="1"/>
  <c r="HY238" i="1"/>
  <c r="HY239" i="1"/>
  <c r="HY167" i="1"/>
  <c r="HY140" i="1"/>
  <c r="HY149" i="1"/>
  <c r="HY158" i="1"/>
  <c r="HY283" i="1"/>
  <c r="HY282" i="1"/>
  <c r="HY281" i="1"/>
  <c r="HY284" i="1"/>
  <c r="HY246" i="1"/>
  <c r="HY266" i="1"/>
  <c r="HY262" i="1"/>
  <c r="HY242" i="1"/>
  <c r="HY250" i="1"/>
  <c r="HY254" i="1"/>
  <c r="HY263" i="1"/>
  <c r="HY247" i="1"/>
  <c r="HY255" i="1"/>
  <c r="HY243" i="1"/>
  <c r="HY251" i="1"/>
  <c r="HY267" i="1"/>
  <c r="HY268" i="1"/>
  <c r="HY264" i="1"/>
  <c r="HY252" i="1"/>
  <c r="HY248" i="1"/>
  <c r="HY244" i="1"/>
  <c r="HY256" i="1"/>
  <c r="HY253" i="1"/>
  <c r="HY257" i="1"/>
  <c r="HY245" i="1"/>
  <c r="HY269" i="1"/>
  <c r="HY265" i="1"/>
  <c r="HY249" i="1"/>
  <c r="HY232" i="1"/>
  <c r="HY233" i="1"/>
  <c r="HY234" i="1"/>
  <c r="HY235" i="1"/>
  <c r="HY220" i="1"/>
  <c r="HY229" i="1"/>
  <c r="HY221" i="1"/>
  <c r="HY212" i="1"/>
  <c r="HY216" i="1"/>
  <c r="HY228" i="1"/>
  <c r="HY213" i="1"/>
  <c r="HY217" i="1"/>
  <c r="HY222" i="1"/>
  <c r="HY230" i="1"/>
  <c r="HY231" i="1"/>
  <c r="HY218" i="1"/>
  <c r="HY214" i="1"/>
  <c r="HY223" i="1"/>
  <c r="HY215" i="1"/>
  <c r="HY219" i="1"/>
  <c r="HY209" i="1"/>
  <c r="HY210" i="1"/>
  <c r="HY211" i="1"/>
  <c r="HY77" i="1"/>
  <c r="HY104" i="1"/>
  <c r="HY113" i="1"/>
  <c r="HY208" i="1"/>
  <c r="HY195" i="1"/>
  <c r="HY202" i="1"/>
  <c r="HY203" i="1"/>
  <c r="HY204" i="1"/>
  <c r="HY199" i="1"/>
  <c r="HY200" i="1"/>
  <c r="HY201" i="1"/>
  <c r="HY59" i="1"/>
  <c r="HY68" i="1"/>
  <c r="HY48" i="1"/>
  <c r="HY189" i="1"/>
  <c r="HY190" i="1"/>
  <c r="HY191" i="1"/>
  <c r="HY24" i="1"/>
  <c r="HZ9" i="1"/>
  <c r="HZ86" i="1" s="1"/>
  <c r="HZ259" i="1" l="1"/>
  <c r="HZ258" i="1"/>
  <c r="HZ260" i="1"/>
  <c r="HZ261" i="1"/>
  <c r="HZ95" i="1"/>
  <c r="HZ224" i="1"/>
  <c r="HZ225" i="1"/>
  <c r="HZ226" i="1"/>
  <c r="HZ227" i="1"/>
  <c r="HZ274" i="1"/>
  <c r="HZ275" i="1"/>
  <c r="HZ276" i="1"/>
  <c r="HZ277" i="1"/>
  <c r="HZ122" i="1"/>
  <c r="HZ131" i="1"/>
  <c r="HZ176" i="1"/>
  <c r="HZ185" i="1"/>
  <c r="HZ304" i="1"/>
  <c r="HZ297" i="1"/>
  <c r="HZ296" i="1"/>
  <c r="HZ309" i="1"/>
  <c r="HZ301" i="1"/>
  <c r="HZ295" i="1"/>
  <c r="HZ298" i="1"/>
  <c r="HZ303" i="1"/>
  <c r="HZ294" i="1"/>
  <c r="HZ302" i="1"/>
  <c r="HZ305" i="1"/>
  <c r="HZ307" i="1"/>
  <c r="HZ306" i="1"/>
  <c r="HZ299" i="1"/>
  <c r="HZ300" i="1"/>
  <c r="HZ310" i="1"/>
  <c r="HZ308" i="1"/>
  <c r="HZ311" i="1"/>
  <c r="HZ312" i="1"/>
  <c r="HZ313" i="1"/>
  <c r="HZ293" i="1"/>
  <c r="HZ291" i="1"/>
  <c r="HZ290" i="1"/>
  <c r="HZ292" i="1"/>
  <c r="HZ285" i="1"/>
  <c r="HZ289" i="1"/>
  <c r="HZ270" i="1"/>
  <c r="HZ271" i="1"/>
  <c r="HZ272" i="1"/>
  <c r="HZ273" i="1"/>
  <c r="HZ236" i="1"/>
  <c r="HZ237" i="1"/>
  <c r="HZ238" i="1"/>
  <c r="HZ239" i="1"/>
  <c r="HZ167" i="1"/>
  <c r="HZ149" i="1"/>
  <c r="HZ158" i="1"/>
  <c r="HZ140" i="1"/>
  <c r="HZ283" i="1"/>
  <c r="HZ282" i="1"/>
  <c r="HZ284" i="1"/>
  <c r="HZ281" i="1"/>
  <c r="HZ242" i="1"/>
  <c r="HZ266" i="1"/>
  <c r="HZ254" i="1"/>
  <c r="HZ246" i="1"/>
  <c r="HZ262" i="1"/>
  <c r="HZ250" i="1"/>
  <c r="HZ243" i="1"/>
  <c r="HZ263" i="1"/>
  <c r="HZ247" i="1"/>
  <c r="HZ255" i="1"/>
  <c r="HZ251" i="1"/>
  <c r="HZ267" i="1"/>
  <c r="HZ268" i="1"/>
  <c r="HZ264" i="1"/>
  <c r="HZ248" i="1"/>
  <c r="HZ256" i="1"/>
  <c r="HZ252" i="1"/>
  <c r="HZ244" i="1"/>
  <c r="HZ269" i="1"/>
  <c r="HZ253" i="1"/>
  <c r="HZ245" i="1"/>
  <c r="HZ249" i="1"/>
  <c r="HZ265" i="1"/>
  <c r="HZ257" i="1"/>
  <c r="HZ232" i="1"/>
  <c r="HZ233" i="1"/>
  <c r="HZ234" i="1"/>
  <c r="HZ235" i="1"/>
  <c r="HZ220" i="1"/>
  <c r="HZ212" i="1"/>
  <c r="HZ228" i="1"/>
  <c r="HZ216" i="1"/>
  <c r="HZ229" i="1"/>
  <c r="HZ221" i="1"/>
  <c r="HZ230" i="1"/>
  <c r="HZ217" i="1"/>
  <c r="HZ213" i="1"/>
  <c r="HZ222" i="1"/>
  <c r="HZ223" i="1"/>
  <c r="HZ231" i="1"/>
  <c r="HZ218" i="1"/>
  <c r="HZ214" i="1"/>
  <c r="HZ219" i="1"/>
  <c r="HZ215" i="1"/>
  <c r="HZ209" i="1"/>
  <c r="HZ210" i="1"/>
  <c r="HZ211" i="1"/>
  <c r="HZ77" i="1"/>
  <c r="HZ104" i="1"/>
  <c r="HZ113" i="1"/>
  <c r="HZ208" i="1"/>
  <c r="HZ195" i="1"/>
  <c r="HZ202" i="1"/>
  <c r="HZ203" i="1"/>
  <c r="HZ204" i="1"/>
  <c r="HZ200" i="1"/>
  <c r="HZ199" i="1"/>
  <c r="HZ201" i="1"/>
  <c r="HZ59" i="1"/>
  <c r="HZ68" i="1"/>
  <c r="HZ48" i="1"/>
  <c r="HZ189" i="1"/>
  <c r="HZ190" i="1"/>
  <c r="HZ191" i="1"/>
  <c r="HZ24" i="1"/>
  <c r="IA9" i="1"/>
  <c r="IA86" i="1" s="1"/>
  <c r="IA258" i="1" l="1"/>
  <c r="IA259" i="1"/>
  <c r="IA260" i="1"/>
  <c r="IA261" i="1"/>
  <c r="IA95" i="1"/>
  <c r="IA224" i="1"/>
  <c r="IA225" i="1"/>
  <c r="IA226" i="1"/>
  <c r="IA227" i="1"/>
  <c r="IA274" i="1"/>
  <c r="IA275" i="1"/>
  <c r="IA276" i="1"/>
  <c r="IA277" i="1"/>
  <c r="IA122" i="1"/>
  <c r="IA131" i="1"/>
  <c r="IA176" i="1"/>
  <c r="IA185" i="1"/>
  <c r="IA310" i="1"/>
  <c r="IA312" i="1"/>
  <c r="IA299" i="1"/>
  <c r="IA296" i="1"/>
  <c r="IA300" i="1"/>
  <c r="IA301" i="1"/>
  <c r="IA307" i="1"/>
  <c r="IA298" i="1"/>
  <c r="IA308" i="1"/>
  <c r="IA294" i="1"/>
  <c r="IA295" i="1"/>
  <c r="IA297" i="1"/>
  <c r="IA303" i="1"/>
  <c r="IA305" i="1"/>
  <c r="IA302" i="1"/>
  <c r="IA304" i="1"/>
  <c r="IA309" i="1"/>
  <c r="IA311" i="1"/>
  <c r="IA306" i="1"/>
  <c r="IA313" i="1"/>
  <c r="IA291" i="1"/>
  <c r="IA292" i="1"/>
  <c r="IA290" i="1"/>
  <c r="IA293" i="1"/>
  <c r="IA285" i="1"/>
  <c r="IA289" i="1"/>
  <c r="IA270" i="1"/>
  <c r="IA271" i="1"/>
  <c r="IA272" i="1"/>
  <c r="IA273" i="1"/>
  <c r="IA236" i="1"/>
  <c r="IA237" i="1"/>
  <c r="IA238" i="1"/>
  <c r="IA239" i="1"/>
  <c r="IA167" i="1"/>
  <c r="IA158" i="1"/>
  <c r="IA149" i="1"/>
  <c r="IA140" i="1"/>
  <c r="IA283" i="1"/>
  <c r="IA282" i="1"/>
  <c r="IA281" i="1"/>
  <c r="IA284" i="1"/>
  <c r="IA266" i="1"/>
  <c r="IA250" i="1"/>
  <c r="IA254" i="1"/>
  <c r="IA246" i="1"/>
  <c r="IA242" i="1"/>
  <c r="IA262" i="1"/>
  <c r="IA251" i="1"/>
  <c r="IA263" i="1"/>
  <c r="IA243" i="1"/>
  <c r="IA255" i="1"/>
  <c r="IA247" i="1"/>
  <c r="IA267" i="1"/>
  <c r="IA268" i="1"/>
  <c r="IA244" i="1"/>
  <c r="IA256" i="1"/>
  <c r="IA264" i="1"/>
  <c r="IA252" i="1"/>
  <c r="IA248" i="1"/>
  <c r="IA245" i="1"/>
  <c r="IA249" i="1"/>
  <c r="IA253" i="1"/>
  <c r="IA265" i="1"/>
  <c r="IA257" i="1"/>
  <c r="IA269" i="1"/>
  <c r="IA232" i="1"/>
  <c r="IA233" i="1"/>
  <c r="IA234" i="1"/>
  <c r="IA235" i="1"/>
  <c r="IA221" i="1"/>
  <c r="IA216" i="1"/>
  <c r="IA212" i="1"/>
  <c r="IA220" i="1"/>
  <c r="IA228" i="1"/>
  <c r="IA229" i="1"/>
  <c r="IA230" i="1"/>
  <c r="IA213" i="1"/>
  <c r="IA217" i="1"/>
  <c r="IA222" i="1"/>
  <c r="IA218" i="1"/>
  <c r="IA214" i="1"/>
  <c r="IA231" i="1"/>
  <c r="IA223" i="1"/>
  <c r="IA215" i="1"/>
  <c r="IA219" i="1"/>
  <c r="IA209" i="1"/>
  <c r="IA210" i="1"/>
  <c r="IA211" i="1"/>
  <c r="IA77" i="1"/>
  <c r="IA104" i="1"/>
  <c r="IA113" i="1"/>
  <c r="IA208" i="1"/>
  <c r="IA195" i="1"/>
  <c r="IA202" i="1"/>
  <c r="IA203" i="1"/>
  <c r="IA204" i="1"/>
  <c r="IA200" i="1"/>
  <c r="IA199" i="1"/>
  <c r="IA201" i="1"/>
  <c r="IA59" i="1"/>
  <c r="IA68" i="1"/>
  <c r="IA48" i="1"/>
  <c r="IA189" i="1"/>
  <c r="IA190" i="1"/>
  <c r="IA191" i="1"/>
  <c r="IA24" i="1"/>
  <c r="IB9" i="1"/>
  <c r="IB86" i="1" s="1"/>
  <c r="IB259" i="1" l="1"/>
  <c r="IB258" i="1"/>
  <c r="IB260" i="1"/>
  <c r="IB261" i="1"/>
  <c r="IB95" i="1"/>
  <c r="IB224" i="1"/>
  <c r="IB225" i="1"/>
  <c r="IB226" i="1"/>
  <c r="IB227" i="1"/>
  <c r="IB274" i="1"/>
  <c r="IB275" i="1"/>
  <c r="IB276" i="1"/>
  <c r="IB277" i="1"/>
  <c r="IB122" i="1"/>
  <c r="IB131" i="1"/>
  <c r="IB176" i="1"/>
  <c r="IB185" i="1"/>
  <c r="IB310" i="1"/>
  <c r="IB300" i="1"/>
  <c r="IB301" i="1"/>
  <c r="IB302" i="1"/>
  <c r="IB306" i="1"/>
  <c r="IB305" i="1"/>
  <c r="IB307" i="1"/>
  <c r="IB294" i="1"/>
  <c r="IB299" i="1"/>
  <c r="IB309" i="1"/>
  <c r="IB296" i="1"/>
  <c r="IB298" i="1"/>
  <c r="IB297" i="1"/>
  <c r="IB295" i="1"/>
  <c r="IB303" i="1"/>
  <c r="IB304" i="1"/>
  <c r="IB311" i="1"/>
  <c r="IB308" i="1"/>
  <c r="IB313" i="1"/>
  <c r="IB312" i="1"/>
  <c r="IB293" i="1"/>
  <c r="IB290" i="1"/>
  <c r="IB292" i="1"/>
  <c r="IB291" i="1"/>
  <c r="IB285" i="1"/>
  <c r="IB289" i="1"/>
  <c r="IB270" i="1"/>
  <c r="IB271" i="1"/>
  <c r="IB272" i="1"/>
  <c r="IB273" i="1"/>
  <c r="IB236" i="1"/>
  <c r="IB237" i="1"/>
  <c r="IB238" i="1"/>
  <c r="IB239" i="1"/>
  <c r="IB167" i="1"/>
  <c r="IB140" i="1"/>
  <c r="IB158" i="1"/>
  <c r="IB149" i="1"/>
  <c r="IB282" i="1"/>
  <c r="IB283" i="1"/>
  <c r="IB281" i="1"/>
  <c r="IB284" i="1"/>
  <c r="IB242" i="1"/>
  <c r="IB246" i="1"/>
  <c r="IB254" i="1"/>
  <c r="IB250" i="1"/>
  <c r="IB262" i="1"/>
  <c r="IB266" i="1"/>
  <c r="IB247" i="1"/>
  <c r="IB255" i="1"/>
  <c r="IB267" i="1"/>
  <c r="IB251" i="1"/>
  <c r="IB263" i="1"/>
  <c r="IB243" i="1"/>
  <c r="IB268" i="1"/>
  <c r="IB252" i="1"/>
  <c r="IB248" i="1"/>
  <c r="IB244" i="1"/>
  <c r="IB256" i="1"/>
  <c r="IB264" i="1"/>
  <c r="IB253" i="1"/>
  <c r="IB269" i="1"/>
  <c r="IB257" i="1"/>
  <c r="IB245" i="1"/>
  <c r="IB265" i="1"/>
  <c r="IB249" i="1"/>
  <c r="IB232" i="1"/>
  <c r="IB233" i="1"/>
  <c r="IB234" i="1"/>
  <c r="IB235" i="1"/>
  <c r="IB228" i="1"/>
  <c r="IB220" i="1"/>
  <c r="IB212" i="1"/>
  <c r="IB216" i="1"/>
  <c r="IB229" i="1"/>
  <c r="IB221" i="1"/>
  <c r="IB217" i="1"/>
  <c r="IB213" i="1"/>
  <c r="IB230" i="1"/>
  <c r="IB222" i="1"/>
  <c r="IB218" i="1"/>
  <c r="IB214" i="1"/>
  <c r="IB231" i="1"/>
  <c r="IB223" i="1"/>
  <c r="IB219" i="1"/>
  <c r="IB215" i="1"/>
  <c r="IB209" i="1"/>
  <c r="IB210" i="1"/>
  <c r="IB211" i="1"/>
  <c r="IB77" i="1"/>
  <c r="IB104" i="1"/>
  <c r="IB113" i="1"/>
  <c r="IB208" i="1"/>
  <c r="IB195" i="1"/>
  <c r="IB202" i="1"/>
  <c r="IB203" i="1"/>
  <c r="IB204" i="1"/>
  <c r="IB200" i="1"/>
  <c r="IB199" i="1"/>
  <c r="IB201" i="1"/>
  <c r="IB59" i="1"/>
  <c r="IB68" i="1"/>
  <c r="IB48" i="1"/>
  <c r="IB189" i="1"/>
  <c r="IB190" i="1"/>
  <c r="IB191" i="1"/>
  <c r="IB24" i="1"/>
  <c r="IC9" i="1"/>
  <c r="IC86" i="1" s="1"/>
  <c r="IC258" i="1" l="1"/>
  <c r="IC259" i="1"/>
  <c r="IC260" i="1"/>
  <c r="IC261" i="1"/>
  <c r="IC95" i="1"/>
  <c r="IC224" i="1"/>
  <c r="IC225" i="1"/>
  <c r="IC226" i="1"/>
  <c r="IC227" i="1"/>
  <c r="IC274" i="1"/>
  <c r="IC275" i="1"/>
  <c r="IC276" i="1"/>
  <c r="IC277" i="1"/>
  <c r="IC122" i="1"/>
  <c r="IC131" i="1"/>
  <c r="IC176" i="1"/>
  <c r="IC185" i="1"/>
  <c r="IC310" i="1"/>
  <c r="IC297" i="1"/>
  <c r="IC296" i="1"/>
  <c r="IC305" i="1"/>
  <c r="IC294" i="1"/>
  <c r="IC301" i="1"/>
  <c r="IC302" i="1"/>
  <c r="IC303" i="1"/>
  <c r="IC295" i="1"/>
  <c r="IC298" i="1"/>
  <c r="IC304" i="1"/>
  <c r="IC299" i="1"/>
  <c r="IC300" i="1"/>
  <c r="IC306" i="1"/>
  <c r="IC307" i="1"/>
  <c r="IC308" i="1"/>
  <c r="IC309" i="1"/>
  <c r="IC313" i="1"/>
  <c r="IC311" i="1"/>
  <c r="IC312" i="1"/>
  <c r="IC292" i="1"/>
  <c r="IC291" i="1"/>
  <c r="IC290" i="1"/>
  <c r="IC293" i="1"/>
  <c r="IC285" i="1"/>
  <c r="IC289" i="1"/>
  <c r="IC270" i="1"/>
  <c r="IC271" i="1"/>
  <c r="IC272" i="1"/>
  <c r="IC273" i="1"/>
  <c r="IC236" i="1"/>
  <c r="IC237" i="1"/>
  <c r="IC238" i="1"/>
  <c r="IC239" i="1"/>
  <c r="IC167" i="1"/>
  <c r="IC140" i="1"/>
  <c r="IC158" i="1"/>
  <c r="IC149" i="1"/>
  <c r="IC283" i="1"/>
  <c r="IC282" i="1"/>
  <c r="IC281" i="1"/>
  <c r="IC284" i="1"/>
  <c r="IC254" i="1"/>
  <c r="IC246" i="1"/>
  <c r="IC242" i="1"/>
  <c r="IC262" i="1"/>
  <c r="IC266" i="1"/>
  <c r="IC250" i="1"/>
  <c r="IC243" i="1"/>
  <c r="IC251" i="1"/>
  <c r="IC247" i="1"/>
  <c r="IC255" i="1"/>
  <c r="IC263" i="1"/>
  <c r="IC267" i="1"/>
  <c r="IC264" i="1"/>
  <c r="IC252" i="1"/>
  <c r="IC268" i="1"/>
  <c r="IC248" i="1"/>
  <c r="IC244" i="1"/>
  <c r="IC256" i="1"/>
  <c r="IC245" i="1"/>
  <c r="IC249" i="1"/>
  <c r="IC253" i="1"/>
  <c r="IC269" i="1"/>
  <c r="IC265" i="1"/>
  <c r="IC257" i="1"/>
  <c r="IC232" i="1"/>
  <c r="IC233" i="1"/>
  <c r="IC234" i="1"/>
  <c r="IC235" i="1"/>
  <c r="IC216" i="1"/>
  <c r="IC229" i="1"/>
  <c r="IC212" i="1"/>
  <c r="IC221" i="1"/>
  <c r="IC220" i="1"/>
  <c r="IC228" i="1"/>
  <c r="IC213" i="1"/>
  <c r="IC217" i="1"/>
  <c r="IC222" i="1"/>
  <c r="IC230" i="1"/>
  <c r="IC214" i="1"/>
  <c r="IC218" i="1"/>
  <c r="IC231" i="1"/>
  <c r="IC223" i="1"/>
  <c r="IC219" i="1"/>
  <c r="IC215" i="1"/>
  <c r="IC209" i="1"/>
  <c r="IC210" i="1"/>
  <c r="IC211" i="1"/>
  <c r="IC77" i="1"/>
  <c r="IC104" i="1"/>
  <c r="IC113" i="1"/>
  <c r="IC208" i="1"/>
  <c r="IC195" i="1"/>
  <c r="IC202" i="1"/>
  <c r="IC203" i="1"/>
  <c r="IC204" i="1"/>
  <c r="IC199" i="1"/>
  <c r="IC200" i="1"/>
  <c r="IC201" i="1"/>
  <c r="IC59" i="1"/>
  <c r="IC68" i="1"/>
  <c r="IC48" i="1"/>
  <c r="IC189" i="1"/>
  <c r="IC190" i="1"/>
  <c r="IC191" i="1"/>
  <c r="IC24" i="1"/>
  <c r="ID9" i="1"/>
  <c r="ID86" i="1" s="1"/>
  <c r="ID258" i="1" l="1"/>
  <c r="ID259" i="1"/>
  <c r="ID260" i="1"/>
  <c r="ID261" i="1"/>
  <c r="ID95" i="1"/>
  <c r="ID224" i="1"/>
  <c r="ID225" i="1"/>
  <c r="ID226" i="1"/>
  <c r="ID227" i="1"/>
  <c r="ID274" i="1"/>
  <c r="ID275" i="1"/>
  <c r="ID276" i="1"/>
  <c r="ID277" i="1"/>
  <c r="ID122" i="1"/>
  <c r="ID131" i="1"/>
  <c r="ID176" i="1"/>
  <c r="ID185" i="1"/>
  <c r="ID310" i="1"/>
  <c r="ID308" i="1"/>
  <c r="ID306" i="1"/>
  <c r="ID296" i="1"/>
  <c r="ID301" i="1"/>
  <c r="ID297" i="1"/>
  <c r="ID294" i="1"/>
  <c r="ID307" i="1"/>
  <c r="ID309" i="1"/>
  <c r="ID295" i="1"/>
  <c r="ID300" i="1"/>
  <c r="ID302" i="1"/>
  <c r="ID304" i="1"/>
  <c r="ID299" i="1"/>
  <c r="ID305" i="1"/>
  <c r="ID298" i="1"/>
  <c r="ID303" i="1"/>
  <c r="ID312" i="1"/>
  <c r="ID313" i="1"/>
  <c r="ID311" i="1"/>
  <c r="ID292" i="1"/>
  <c r="ID290" i="1"/>
  <c r="ID291" i="1"/>
  <c r="ID293" i="1"/>
  <c r="ID285" i="1"/>
  <c r="ID289" i="1"/>
  <c r="ID270" i="1"/>
  <c r="ID271" i="1"/>
  <c r="ID272" i="1"/>
  <c r="ID273" i="1"/>
  <c r="ID236" i="1"/>
  <c r="ID237" i="1"/>
  <c r="ID238" i="1"/>
  <c r="ID239" i="1"/>
  <c r="ID167" i="1"/>
  <c r="ID149" i="1"/>
  <c r="ID158" i="1"/>
  <c r="ID140" i="1"/>
  <c r="ID283" i="1"/>
  <c r="ID282" i="1"/>
  <c r="ID284" i="1"/>
  <c r="ID281" i="1"/>
  <c r="ID250" i="1"/>
  <c r="ID266" i="1"/>
  <c r="ID242" i="1"/>
  <c r="ID246" i="1"/>
  <c r="ID254" i="1"/>
  <c r="ID262" i="1"/>
  <c r="ID267" i="1"/>
  <c r="ID243" i="1"/>
  <c r="ID251" i="1"/>
  <c r="ID247" i="1"/>
  <c r="ID263" i="1"/>
  <c r="ID255" i="1"/>
  <c r="ID268" i="1"/>
  <c r="ID248" i="1"/>
  <c r="ID256" i="1"/>
  <c r="ID244" i="1"/>
  <c r="ID264" i="1"/>
  <c r="ID252" i="1"/>
  <c r="ID265" i="1"/>
  <c r="ID245" i="1"/>
  <c r="ID257" i="1"/>
  <c r="ID249" i="1"/>
  <c r="ID253" i="1"/>
  <c r="ID269" i="1"/>
  <c r="ID232" i="1"/>
  <c r="ID233" i="1"/>
  <c r="ID234" i="1"/>
  <c r="ID235" i="1"/>
  <c r="ID228" i="1"/>
  <c r="ID221" i="1"/>
  <c r="ID216" i="1"/>
  <c r="ID220" i="1"/>
  <c r="ID212" i="1"/>
  <c r="ID229" i="1"/>
  <c r="ID230" i="1"/>
  <c r="ID213" i="1"/>
  <c r="ID222" i="1"/>
  <c r="ID217" i="1"/>
  <c r="ID223" i="1"/>
  <c r="ID214" i="1"/>
  <c r="ID218" i="1"/>
  <c r="ID231" i="1"/>
  <c r="ID215" i="1"/>
  <c r="ID219" i="1"/>
  <c r="ID209" i="1"/>
  <c r="ID210" i="1"/>
  <c r="ID211" i="1"/>
  <c r="ID77" i="1"/>
  <c r="ID104" i="1"/>
  <c r="ID113" i="1"/>
  <c r="ID208" i="1"/>
  <c r="ID195" i="1"/>
  <c r="ID202" i="1"/>
  <c r="ID203" i="1"/>
  <c r="ID204" i="1"/>
  <c r="ID199" i="1"/>
  <c r="ID200" i="1"/>
  <c r="ID201" i="1"/>
  <c r="ID59" i="1"/>
  <c r="ID68" i="1"/>
  <c r="ID48" i="1"/>
  <c r="ID189" i="1"/>
  <c r="ID190" i="1"/>
  <c r="ID191" i="1"/>
  <c r="ID24" i="1"/>
  <c r="D4" i="4" l="1"/>
  <c r="D4" i="7"/>
  <c r="D4" i="6"/>
  <c r="D4" i="8"/>
  <c r="JU24" i="1"/>
  <c r="JT24" i="1"/>
  <c r="JS24" i="1"/>
  <c r="JP14" i="1"/>
  <c r="JP41" i="1" s="1"/>
  <c r="EF5" i="1"/>
  <c r="EF321" i="1" s="1"/>
  <c r="Y31" i="1"/>
  <c r="Y32" i="1" s="1"/>
  <c r="Y33" i="1" s="1"/>
  <c r="Y34" i="1" s="1"/>
  <c r="Y35" i="1" s="1"/>
  <c r="Y36" i="1" s="1"/>
  <c r="Y29" i="1"/>
  <c r="AI30" i="1"/>
  <c r="KW30" i="1" s="1"/>
  <c r="AI24" i="1"/>
  <c r="B762" i="4"/>
  <c r="B761" i="4"/>
  <c r="B760" i="4"/>
  <c r="B756" i="4"/>
  <c r="B755" i="4"/>
  <c r="B754" i="4"/>
  <c r="B753" i="4"/>
  <c r="B752" i="4"/>
  <c r="B751" i="4"/>
  <c r="B750" i="4"/>
  <c r="B749" i="4"/>
  <c r="B748" i="4"/>
  <c r="B744" i="4"/>
  <c r="B743" i="4"/>
  <c r="B742" i="4"/>
  <c r="B741" i="4"/>
  <c r="B740" i="4"/>
  <c r="B739" i="4"/>
  <c r="B738" i="4"/>
  <c r="B737" i="4"/>
  <c r="B736" i="4"/>
  <c r="B732" i="4"/>
  <c r="B731" i="4"/>
  <c r="B730" i="4"/>
  <c r="B729" i="4"/>
  <c r="B728" i="4"/>
  <c r="B727" i="4"/>
  <c r="D30" i="1"/>
  <c r="D24" i="1"/>
  <c r="D16" i="1"/>
  <c r="T13" i="1"/>
  <c r="S13" i="1"/>
  <c r="R13" i="1"/>
  <c r="P13" i="1"/>
  <c r="O13" i="1"/>
  <c r="N13" i="1"/>
  <c r="M13" i="1"/>
  <c r="L13" i="1"/>
  <c r="K13" i="1"/>
  <c r="J13" i="1"/>
  <c r="I13" i="1"/>
  <c r="H13" i="1"/>
  <c r="D5" i="1"/>
  <c r="AH24" i="1"/>
  <c r="AG24" i="1"/>
  <c r="C24" i="1"/>
  <c r="BR24" i="1"/>
  <c r="BQ321" i="1"/>
  <c r="CA5" i="1"/>
  <c r="CA321" i="1" s="1"/>
  <c r="BZ5" i="1"/>
  <c r="BZ321" i="1" s="1"/>
  <c r="BY5" i="1"/>
  <c r="BY321" i="1" s="1"/>
  <c r="BX5" i="1"/>
  <c r="BX321" i="1" s="1"/>
  <c r="BW5" i="1"/>
  <c r="BW321" i="1" s="1"/>
  <c r="BV5" i="1"/>
  <c r="BV321" i="1" s="1"/>
  <c r="BU5" i="1"/>
  <c r="BT5" i="1"/>
  <c r="BS5" i="1"/>
  <c r="BR5" i="1"/>
  <c r="BR321" i="1" s="1"/>
  <c r="A30" i="5"/>
  <c r="A53" i="5"/>
  <c r="A118" i="5"/>
  <c r="A117" i="5"/>
  <c r="CG30" i="1"/>
  <c r="A190" i="5"/>
  <c r="A112" i="5"/>
  <c r="A47" i="5"/>
  <c r="A126" i="5"/>
  <c r="A48" i="5"/>
  <c r="A678" i="5"/>
  <c r="A679" i="5"/>
  <c r="A680" i="5"/>
  <c r="A681" i="5"/>
  <c r="A682" i="5"/>
  <c r="A683" i="5"/>
  <c r="A684" i="5"/>
  <c r="A6" i="5"/>
  <c r="A7" i="5"/>
  <c r="A8" i="5"/>
  <c r="A9" i="5"/>
  <c r="A10" i="5"/>
  <c r="A11" i="5"/>
  <c r="A12" i="5"/>
  <c r="A13" i="5"/>
  <c r="A14" i="5"/>
  <c r="A15" i="5"/>
  <c r="A16" i="5"/>
  <c r="A18" i="5"/>
  <c r="A17" i="5"/>
  <c r="A19" i="5"/>
  <c r="A20" i="5"/>
  <c r="A21" i="5"/>
  <c r="A22" i="5"/>
  <c r="A23" i="5"/>
  <c r="A34" i="5"/>
  <c r="A35" i="5"/>
  <c r="A36" i="5"/>
  <c r="A37" i="5"/>
  <c r="A38" i="5"/>
  <c r="A39" i="5"/>
  <c r="A40" i="5"/>
  <c r="A42" i="5"/>
  <c r="A43" i="5"/>
  <c r="A44" i="5"/>
  <c r="A45" i="5"/>
  <c r="A46" i="5"/>
  <c r="A49" i="5"/>
  <c r="A24" i="5"/>
  <c r="A25" i="5"/>
  <c r="A26" i="5"/>
  <c r="A27" i="5"/>
  <c r="A28" i="5"/>
  <c r="A29" i="5"/>
  <c r="A31" i="5"/>
  <c r="A32" i="5"/>
  <c r="A33" i="5"/>
  <c r="A50" i="5"/>
  <c r="A51" i="5"/>
  <c r="A52" i="5"/>
  <c r="A54" i="5"/>
  <c r="A55"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A85" i="5"/>
  <c r="A86" i="5"/>
  <c r="A87" i="5"/>
  <c r="A88" i="5"/>
  <c r="A89" i="5"/>
  <c r="A90" i="5"/>
  <c r="A91" i="5"/>
  <c r="A92" i="5"/>
  <c r="A93" i="5"/>
  <c r="A94" i="5"/>
  <c r="A95" i="5"/>
  <c r="A96" i="5"/>
  <c r="A97" i="5"/>
  <c r="A98" i="5"/>
  <c r="A99" i="5"/>
  <c r="A100" i="5"/>
  <c r="A101" i="5"/>
  <c r="A102" i="5"/>
  <c r="A103" i="5"/>
  <c r="A104" i="5"/>
  <c r="A105" i="5"/>
  <c r="A106" i="5"/>
  <c r="A107" i="5"/>
  <c r="A108" i="5"/>
  <c r="A109" i="5"/>
  <c r="A110" i="5"/>
  <c r="A111" i="5"/>
  <c r="A114" i="5"/>
  <c r="A115" i="5"/>
  <c r="A116" i="5"/>
  <c r="A119" i="5"/>
  <c r="A120" i="5"/>
  <c r="A121" i="5"/>
  <c r="A123" i="5"/>
  <c r="A124" i="5"/>
  <c r="A127" i="5"/>
  <c r="A128" i="5"/>
  <c r="A129" i="5"/>
  <c r="A130" i="5"/>
  <c r="A131" i="5"/>
  <c r="A132" i="5"/>
  <c r="A133" i="5"/>
  <c r="A134" i="5"/>
  <c r="A135" i="5"/>
  <c r="A136" i="5"/>
  <c r="A137" i="5"/>
  <c r="A138" i="5"/>
  <c r="A139" i="5"/>
  <c r="A140" i="5"/>
  <c r="A141" i="5"/>
  <c r="A142" i="5"/>
  <c r="A143" i="5"/>
  <c r="A144" i="5"/>
  <c r="A145" i="5"/>
  <c r="A146" i="5"/>
  <c r="A147" i="5"/>
  <c r="A148" i="5"/>
  <c r="A149" i="5"/>
  <c r="A150" i="5"/>
  <c r="A151" i="5"/>
  <c r="A152" i="5"/>
  <c r="A153" i="5"/>
  <c r="A154" i="5"/>
  <c r="A155" i="5"/>
  <c r="A156" i="5"/>
  <c r="A157" i="5"/>
  <c r="A158" i="5"/>
  <c r="A159" i="5"/>
  <c r="A161" i="5"/>
  <c r="A162" i="5"/>
  <c r="A163" i="5"/>
  <c r="A164" i="5"/>
  <c r="A165" i="5"/>
  <c r="A166" i="5"/>
  <c r="A167" i="5"/>
  <c r="A168" i="5"/>
  <c r="A169" i="5"/>
  <c r="A170" i="5"/>
  <c r="A171" i="5"/>
  <c r="A172" i="5"/>
  <c r="A173" i="5"/>
  <c r="A174" i="5"/>
  <c r="A175" i="5"/>
  <c r="A176" i="5"/>
  <c r="A177" i="5"/>
  <c r="A178" i="5"/>
  <c r="A179" i="5"/>
  <c r="A180" i="5"/>
  <c r="A181" i="5"/>
  <c r="A182" i="5"/>
  <c r="A183" i="5"/>
  <c r="A184" i="5"/>
  <c r="A185" i="5"/>
  <c r="A186" i="5"/>
  <c r="A187" i="5"/>
  <c r="A188" i="5"/>
  <c r="A125" i="5"/>
  <c r="A189" i="5"/>
  <c r="A191" i="5"/>
  <c r="A192" i="5"/>
  <c r="A193" i="5"/>
  <c r="A194" i="5"/>
  <c r="A195" i="5"/>
  <c r="A196" i="5"/>
  <c r="A197" i="5"/>
  <c r="A198" i="5"/>
  <c r="A199" i="5"/>
  <c r="A200" i="5"/>
  <c r="A201" i="5"/>
  <c r="A202" i="5"/>
  <c r="A203" i="5"/>
  <c r="A204" i="5"/>
  <c r="A205" i="5"/>
  <c r="A206" i="5"/>
  <c r="A207" i="5"/>
  <c r="A208" i="5"/>
  <c r="A209" i="5"/>
  <c r="A210" i="5"/>
  <c r="A211" i="5"/>
  <c r="A212" i="5"/>
  <c r="A213" i="5"/>
  <c r="A214" i="5"/>
  <c r="A215" i="5"/>
  <c r="A216" i="5"/>
  <c r="A217" i="5"/>
  <c r="A218" i="5"/>
  <c r="A219" i="5"/>
  <c r="A220" i="5"/>
  <c r="A221" i="5"/>
  <c r="A222" i="5"/>
  <c r="A223" i="5"/>
  <c r="A224" i="5"/>
  <c r="A225" i="5"/>
  <c r="A226" i="5"/>
  <c r="A227" i="5"/>
  <c r="A228" i="5"/>
  <c r="A229" i="5"/>
  <c r="A230" i="5"/>
  <c r="A231" i="5"/>
  <c r="A232" i="5"/>
  <c r="A233" i="5"/>
  <c r="A234" i="5"/>
  <c r="A235" i="5"/>
  <c r="A236" i="5"/>
  <c r="A237" i="5"/>
  <c r="A238" i="5"/>
  <c r="A239" i="5"/>
  <c r="A240" i="5"/>
  <c r="A241" i="5"/>
  <c r="A242" i="5"/>
  <c r="A243" i="5"/>
  <c r="A244" i="5"/>
  <c r="A245" i="5"/>
  <c r="A246" i="5"/>
  <c r="A247" i="5"/>
  <c r="A248" i="5"/>
  <c r="A249" i="5"/>
  <c r="A250" i="5"/>
  <c r="A251" i="5"/>
  <c r="A252" i="5"/>
  <c r="A253" i="5"/>
  <c r="A254" i="5"/>
  <c r="A255" i="5"/>
  <c r="A256" i="5"/>
  <c r="A257" i="5"/>
  <c r="A258" i="5"/>
  <c r="A259" i="5"/>
  <c r="A260" i="5"/>
  <c r="A261" i="5"/>
  <c r="A262" i="5"/>
  <c r="A263" i="5"/>
  <c r="A264" i="5"/>
  <c r="A265" i="5"/>
  <c r="A266" i="5"/>
  <c r="A267" i="5"/>
  <c r="A268" i="5"/>
  <c r="A269" i="5"/>
  <c r="A270" i="5"/>
  <c r="A271" i="5"/>
  <c r="A272" i="5"/>
  <c r="A273" i="5"/>
  <c r="A274" i="5"/>
  <c r="A275" i="5"/>
  <c r="A276" i="5"/>
  <c r="A277" i="5"/>
  <c r="A278" i="5"/>
  <c r="A279" i="5"/>
  <c r="A280" i="5"/>
  <c r="A281" i="5"/>
  <c r="A282" i="5"/>
  <c r="A283" i="5"/>
  <c r="A284" i="5"/>
  <c r="A285" i="5"/>
  <c r="A286" i="5"/>
  <c r="A287" i="5"/>
  <c r="A288" i="5"/>
  <c r="A289" i="5"/>
  <c r="A290" i="5"/>
  <c r="A291" i="5"/>
  <c r="A292" i="5"/>
  <c r="A293" i="5"/>
  <c r="A294" i="5"/>
  <c r="A295" i="5"/>
  <c r="A296" i="5"/>
  <c r="A297" i="5"/>
  <c r="A298" i="5"/>
  <c r="A299" i="5"/>
  <c r="A300" i="5"/>
  <c r="A301" i="5"/>
  <c r="A302" i="5"/>
  <c r="A303" i="5"/>
  <c r="A304" i="5"/>
  <c r="A305" i="5"/>
  <c r="A306" i="5"/>
  <c r="A307" i="5"/>
  <c r="A308" i="5"/>
  <c r="A309" i="5"/>
  <c r="A310" i="5"/>
  <c r="A311" i="5"/>
  <c r="A312" i="5"/>
  <c r="A313" i="5"/>
  <c r="A314" i="5"/>
  <c r="A315" i="5"/>
  <c r="A316" i="5"/>
  <c r="A317" i="5"/>
  <c r="A318" i="5"/>
  <c r="A319" i="5"/>
  <c r="A320" i="5"/>
  <c r="A321" i="5"/>
  <c r="A322" i="5"/>
  <c r="A323" i="5"/>
  <c r="A324" i="5"/>
  <c r="A325" i="5"/>
  <c r="A326" i="5"/>
  <c r="A327" i="5"/>
  <c r="A328" i="5"/>
  <c r="A329" i="5"/>
  <c r="A330" i="5"/>
  <c r="A331" i="5"/>
  <c r="A332" i="5"/>
  <c r="A333" i="5"/>
  <c r="A334" i="5"/>
  <c r="A335" i="5"/>
  <c r="A336" i="5"/>
  <c r="A337" i="5"/>
  <c r="A338" i="5"/>
  <c r="A339" i="5"/>
  <c r="A340" i="5"/>
  <c r="A341" i="5"/>
  <c r="A342" i="5"/>
  <c r="A343" i="5"/>
  <c r="A344" i="5"/>
  <c r="A345" i="5"/>
  <c r="A346" i="5"/>
  <c r="A347" i="5"/>
  <c r="A348" i="5"/>
  <c r="A349" i="5"/>
  <c r="A350" i="5"/>
  <c r="A351" i="5"/>
  <c r="A352" i="5"/>
  <c r="A353" i="5"/>
  <c r="A354" i="5"/>
  <c r="A355" i="5"/>
  <c r="A356" i="5"/>
  <c r="A357" i="5"/>
  <c r="A358" i="5"/>
  <c r="A359" i="5"/>
  <c r="A360" i="5"/>
  <c r="A361" i="5"/>
  <c r="A362" i="5"/>
  <c r="A363" i="5"/>
  <c r="A364" i="5"/>
  <c r="A365" i="5"/>
  <c r="A366" i="5"/>
  <c r="A367" i="5"/>
  <c r="A368" i="5"/>
  <c r="A369" i="5"/>
  <c r="A370" i="5"/>
  <c r="A371" i="5"/>
  <c r="A372" i="5"/>
  <c r="A373" i="5"/>
  <c r="A374" i="5"/>
  <c r="A375" i="5"/>
  <c r="A376" i="5"/>
  <c r="A377" i="5"/>
  <c r="A378" i="5"/>
  <c r="A379" i="5"/>
  <c r="A380" i="5"/>
  <c r="A381" i="5"/>
  <c r="A382" i="5"/>
  <c r="A383" i="5"/>
  <c r="A384" i="5"/>
  <c r="A385" i="5"/>
  <c r="A386" i="5"/>
  <c r="A387" i="5"/>
  <c r="A388" i="5"/>
  <c r="A389" i="5"/>
  <c r="A390" i="5"/>
  <c r="A391" i="5"/>
  <c r="A392" i="5"/>
  <c r="A393" i="5"/>
  <c r="A394" i="5"/>
  <c r="A395" i="5"/>
  <c r="A396" i="5"/>
  <c r="A397" i="5"/>
  <c r="A398" i="5"/>
  <c r="A399" i="5"/>
  <c r="A400" i="5"/>
  <c r="A401" i="5"/>
  <c r="A402" i="5"/>
  <c r="A403" i="5"/>
  <c r="A404" i="5"/>
  <c r="A405" i="5"/>
  <c r="A406" i="5"/>
  <c r="A407" i="5"/>
  <c r="A408" i="5"/>
  <c r="A409" i="5"/>
  <c r="A410" i="5"/>
  <c r="A411" i="5"/>
  <c r="A412" i="5"/>
  <c r="A413" i="5"/>
  <c r="A414" i="5"/>
  <c r="A415" i="5"/>
  <c r="A416" i="5"/>
  <c r="A417" i="5"/>
  <c r="A418" i="5"/>
  <c r="A419" i="5"/>
  <c r="A420" i="5"/>
  <c r="A421" i="5"/>
  <c r="A422" i="5"/>
  <c r="A423" i="5"/>
  <c r="A424" i="5"/>
  <c r="A425" i="5"/>
  <c r="A426" i="5"/>
  <c r="A427" i="5"/>
  <c r="A428" i="5"/>
  <c r="A429" i="5"/>
  <c r="A430" i="5"/>
  <c r="A431" i="5"/>
  <c r="A432" i="5"/>
  <c r="A433" i="5"/>
  <c r="A434" i="5"/>
  <c r="A435" i="5"/>
  <c r="A436" i="5"/>
  <c r="A437" i="5"/>
  <c r="A438" i="5"/>
  <c r="A439" i="5"/>
  <c r="A440" i="5"/>
  <c r="A441" i="5"/>
  <c r="A442" i="5"/>
  <c r="A443" i="5"/>
  <c r="A444" i="5"/>
  <c r="A445" i="5"/>
  <c r="A446" i="5"/>
  <c r="A447" i="5"/>
  <c r="A448" i="5"/>
  <c r="A449" i="5"/>
  <c r="A450" i="5"/>
  <c r="A451" i="5"/>
  <c r="A452" i="5"/>
  <c r="A453" i="5"/>
  <c r="A454" i="5"/>
  <c r="A455" i="5"/>
  <c r="A456" i="5"/>
  <c r="A457" i="5"/>
  <c r="A458" i="5"/>
  <c r="A459" i="5"/>
  <c r="A460" i="5"/>
  <c r="A461" i="5"/>
  <c r="A462" i="5"/>
  <c r="A463" i="5"/>
  <c r="A464" i="5"/>
  <c r="A465" i="5"/>
  <c r="A466" i="5"/>
  <c r="A467" i="5"/>
  <c r="A468" i="5"/>
  <c r="A469" i="5"/>
  <c r="A470" i="5"/>
  <c r="A471" i="5"/>
  <c r="A472" i="5"/>
  <c r="A473" i="5"/>
  <c r="A474" i="5"/>
  <c r="A475" i="5"/>
  <c r="A476" i="5"/>
  <c r="A477" i="5"/>
  <c r="A478" i="5"/>
  <c r="A479" i="5"/>
  <c r="A480" i="5"/>
  <c r="A481" i="5"/>
  <c r="A482" i="5"/>
  <c r="A483" i="5"/>
  <c r="A484" i="5"/>
  <c r="A485" i="5"/>
  <c r="A486" i="5"/>
  <c r="A487" i="5"/>
  <c r="A488" i="5"/>
  <c r="A489" i="5"/>
  <c r="A490" i="5"/>
  <c r="A491" i="5"/>
  <c r="A492" i="5"/>
  <c r="A493" i="5"/>
  <c r="A494" i="5"/>
  <c r="A495" i="5"/>
  <c r="A496" i="5"/>
  <c r="A497" i="5"/>
  <c r="A498" i="5"/>
  <c r="A499" i="5"/>
  <c r="A500" i="5"/>
  <c r="A501" i="5"/>
  <c r="A502" i="5"/>
  <c r="A503" i="5"/>
  <c r="A504" i="5"/>
  <c r="A505" i="5"/>
  <c r="A506" i="5"/>
  <c r="A507" i="5"/>
  <c r="A508" i="5"/>
  <c r="A509" i="5"/>
  <c r="A510" i="5"/>
  <c r="A511" i="5"/>
  <c r="A512" i="5"/>
  <c r="A513" i="5"/>
  <c r="A514" i="5"/>
  <c r="A515" i="5"/>
  <c r="A516" i="5"/>
  <c r="A517" i="5"/>
  <c r="A518" i="5"/>
  <c r="A519" i="5"/>
  <c r="A520" i="5"/>
  <c r="A521" i="5"/>
  <c r="A522" i="5"/>
  <c r="A523" i="5"/>
  <c r="A524" i="5"/>
  <c r="A525" i="5"/>
  <c r="A526" i="5"/>
  <c r="A527" i="5"/>
  <c r="A528" i="5"/>
  <c r="A529" i="5"/>
  <c r="A530" i="5"/>
  <c r="A531" i="5"/>
  <c r="A532" i="5"/>
  <c r="A533" i="5"/>
  <c r="A534" i="5"/>
  <c r="A535" i="5"/>
  <c r="A536" i="5"/>
  <c r="A537" i="5"/>
  <c r="A538" i="5"/>
  <c r="A539" i="5"/>
  <c r="A540" i="5"/>
  <c r="A541" i="5"/>
  <c r="A542" i="5"/>
  <c r="A543" i="5"/>
  <c r="A544" i="5"/>
  <c r="A545" i="5"/>
  <c r="A546" i="5"/>
  <c r="A547" i="5"/>
  <c r="A548" i="5"/>
  <c r="A549" i="5"/>
  <c r="A550" i="5"/>
  <c r="A551" i="5"/>
  <c r="A552" i="5"/>
  <c r="A553" i="5"/>
  <c r="A554" i="5"/>
  <c r="A555" i="5"/>
  <c r="A556" i="5"/>
  <c r="A557" i="5"/>
  <c r="A558" i="5"/>
  <c r="A559" i="5"/>
  <c r="A560" i="5"/>
  <c r="A561" i="5"/>
  <c r="A562" i="5"/>
  <c r="A563" i="5"/>
  <c r="A564" i="5"/>
  <c r="A565" i="5"/>
  <c r="A566" i="5"/>
  <c r="A567" i="5"/>
  <c r="A568" i="5"/>
  <c r="A569" i="5"/>
  <c r="A570" i="5"/>
  <c r="A571" i="5"/>
  <c r="A572" i="5"/>
  <c r="A573" i="5"/>
  <c r="A574" i="5"/>
  <c r="A575" i="5"/>
  <c r="A576" i="5"/>
  <c r="A577" i="5"/>
  <c r="A578" i="5"/>
  <c r="A579" i="5"/>
  <c r="A580" i="5"/>
  <c r="A581" i="5"/>
  <c r="A582" i="5"/>
  <c r="A583" i="5"/>
  <c r="A584" i="5"/>
  <c r="A585" i="5"/>
  <c r="A586" i="5"/>
  <c r="A587" i="5"/>
  <c r="A588" i="5"/>
  <c r="A589" i="5"/>
  <c r="A590" i="5"/>
  <c r="A591" i="5"/>
  <c r="A592" i="5"/>
  <c r="A593" i="5"/>
  <c r="A594" i="5"/>
  <c r="A595" i="5"/>
  <c r="A596" i="5"/>
  <c r="A597" i="5"/>
  <c r="A598" i="5"/>
  <c r="A599" i="5"/>
  <c r="A600" i="5"/>
  <c r="A601" i="5"/>
  <c r="A602" i="5"/>
  <c r="A603" i="5"/>
  <c r="A604" i="5"/>
  <c r="A605" i="5"/>
  <c r="A606" i="5"/>
  <c r="A607" i="5"/>
  <c r="A608" i="5"/>
  <c r="A609" i="5"/>
  <c r="A610" i="5"/>
  <c r="A611" i="5"/>
  <c r="A612" i="5"/>
  <c r="A613" i="5"/>
  <c r="A614" i="5"/>
  <c r="A615" i="5"/>
  <c r="A616" i="5"/>
  <c r="A617" i="5"/>
  <c r="A618" i="5"/>
  <c r="A619" i="5"/>
  <c r="A620" i="5"/>
  <c r="A621" i="5"/>
  <c r="A622" i="5"/>
  <c r="A623" i="5"/>
  <c r="A624" i="5"/>
  <c r="A625" i="5"/>
  <c r="A626" i="5"/>
  <c r="A627" i="5"/>
  <c r="A628" i="5"/>
  <c r="A629" i="5"/>
  <c r="A630" i="5"/>
  <c r="A631" i="5"/>
  <c r="A632" i="5"/>
  <c r="A633" i="5"/>
  <c r="A634" i="5"/>
  <c r="A635" i="5"/>
  <c r="A636" i="5"/>
  <c r="A637" i="5"/>
  <c r="A638" i="5"/>
  <c r="A639" i="5"/>
  <c r="A640" i="5"/>
  <c r="A641" i="5"/>
  <c r="A642" i="5"/>
  <c r="A643" i="5"/>
  <c r="A644" i="5"/>
  <c r="A645" i="5"/>
  <c r="A646" i="5"/>
  <c r="A647" i="5"/>
  <c r="A648" i="5"/>
  <c r="A649" i="5"/>
  <c r="A650" i="5"/>
  <c r="A651" i="5"/>
  <c r="A652" i="5"/>
  <c r="A653" i="5"/>
  <c r="A654" i="5"/>
  <c r="A655" i="5"/>
  <c r="A656" i="5"/>
  <c r="A657" i="5"/>
  <c r="A658" i="5"/>
  <c r="A659" i="5"/>
  <c r="A660" i="5"/>
  <c r="A661" i="5"/>
  <c r="A662" i="5"/>
  <c r="A663" i="5"/>
  <c r="A664" i="5"/>
  <c r="A665" i="5"/>
  <c r="A666" i="5"/>
  <c r="A667" i="5"/>
  <c r="A668" i="5"/>
  <c r="A669" i="5"/>
  <c r="A670" i="5"/>
  <c r="A671" i="5"/>
  <c r="A672" i="5"/>
  <c r="A673" i="5"/>
  <c r="A674" i="5"/>
  <c r="A675" i="5"/>
  <c r="A676" i="5"/>
  <c r="A677" i="5"/>
  <c r="A685" i="5"/>
  <c r="A686" i="5"/>
  <c r="A687" i="5"/>
  <c r="A688" i="5"/>
  <c r="A689" i="5"/>
  <c r="A690" i="5"/>
  <c r="A691" i="5"/>
  <c r="A692" i="5"/>
  <c r="A693" i="5"/>
  <c r="A694" i="5"/>
  <c r="A695" i="5"/>
  <c r="A696" i="5"/>
  <c r="A697" i="5"/>
  <c r="A698" i="5"/>
  <c r="A699" i="5"/>
  <c r="A700" i="5"/>
  <c r="A701" i="5"/>
  <c r="A702" i="5"/>
  <c r="A703" i="5"/>
  <c r="A704" i="5"/>
  <c r="A705" i="5"/>
  <c r="A706" i="5"/>
  <c r="A707" i="5"/>
  <c r="A708" i="5"/>
  <c r="A709" i="5"/>
  <c r="A710" i="5"/>
  <c r="A711" i="5"/>
  <c r="A712" i="5"/>
  <c r="A713" i="5"/>
  <c r="A714" i="5"/>
  <c r="A715" i="5"/>
  <c r="A716" i="5"/>
  <c r="A717" i="5"/>
  <c r="A718" i="5"/>
  <c r="A719" i="5"/>
  <c r="A720" i="5"/>
  <c r="A721" i="5"/>
  <c r="A722" i="5"/>
  <c r="A723" i="5"/>
  <c r="A724" i="5"/>
  <c r="A725" i="5"/>
  <c r="A726" i="5"/>
  <c r="A727" i="5"/>
  <c r="A728" i="5"/>
  <c r="A729" i="5"/>
  <c r="A730" i="5"/>
  <c r="A731" i="5"/>
  <c r="A732" i="5"/>
  <c r="A733" i="5"/>
  <c r="A734" i="5"/>
  <c r="A735" i="5"/>
  <c r="A736" i="5"/>
  <c r="A737" i="5"/>
  <c r="A738" i="5"/>
  <c r="A739" i="5"/>
  <c r="A740" i="5"/>
  <c r="A741" i="5"/>
  <c r="A742" i="5"/>
  <c r="A743" i="5"/>
  <c r="A744" i="5"/>
  <c r="A745" i="5"/>
  <c r="A746" i="5"/>
  <c r="A747" i="5"/>
  <c r="A748" i="5"/>
  <c r="A749" i="5"/>
  <c r="A750" i="5"/>
  <c r="A751" i="5"/>
  <c r="A752" i="5"/>
  <c r="A753" i="5"/>
  <c r="A754" i="5"/>
  <c r="A755" i="5"/>
  <c r="A756" i="5"/>
  <c r="A757" i="5"/>
  <c r="A758" i="5"/>
  <c r="A759" i="5"/>
  <c r="A760" i="5"/>
  <c r="A761" i="5"/>
  <c r="A762" i="5"/>
  <c r="A763" i="5"/>
  <c r="A764" i="5"/>
  <c r="A765" i="5"/>
  <c r="A766" i="5"/>
  <c r="A767" i="5"/>
  <c r="A768" i="5"/>
  <c r="A769" i="5"/>
  <c r="A770" i="5"/>
  <c r="A771" i="5"/>
  <c r="A772" i="5"/>
  <c r="A773" i="5"/>
  <c r="A774" i="5"/>
  <c r="A775" i="5"/>
  <c r="A776" i="5"/>
  <c r="A777" i="5"/>
  <c r="A778" i="5"/>
  <c r="A779" i="5"/>
  <c r="A780" i="5"/>
  <c r="JD5" i="1"/>
  <c r="JD321" i="1" s="1"/>
  <c r="JP42" i="1" l="1"/>
  <c r="JP43" i="1"/>
  <c r="JP44" i="1"/>
  <c r="JP45" i="1"/>
  <c r="JP46" i="1"/>
  <c r="JP47" i="1"/>
  <c r="JP48" i="1"/>
  <c r="FO24" i="1"/>
  <c r="FP24" i="1"/>
  <c r="FQ24" i="1"/>
  <c r="FR24" i="1"/>
  <c r="FS24" i="1"/>
  <c r="FT24" i="1"/>
  <c r="FU24" i="1"/>
  <c r="FV24" i="1"/>
  <c r="FW24" i="1"/>
  <c r="FX24" i="1"/>
  <c r="FY24" i="1"/>
  <c r="FZ24" i="1"/>
  <c r="GA24" i="1"/>
  <c r="GB24" i="1"/>
  <c r="GC24" i="1"/>
  <c r="GD24" i="1"/>
  <c r="GE24" i="1"/>
  <c r="GF24" i="1"/>
  <c r="GW24" i="1"/>
  <c r="GX24" i="1"/>
  <c r="GY24" i="1"/>
  <c r="GZ24" i="1"/>
  <c r="HA24" i="1"/>
  <c r="HB24" i="1"/>
  <c r="HC24" i="1"/>
  <c r="HD24" i="1"/>
  <c r="HE24" i="1"/>
  <c r="HF24" i="1"/>
  <c r="HG24" i="1"/>
  <c r="HH24" i="1"/>
  <c r="HI24" i="1"/>
  <c r="HJ24" i="1"/>
  <c r="HK24" i="1"/>
  <c r="HL24" i="1"/>
  <c r="HM24" i="1"/>
  <c r="HN24" i="1"/>
  <c r="EV24" i="1"/>
  <c r="EU24" i="1"/>
  <c r="ET24" i="1"/>
  <c r="ES24" i="1"/>
  <c r="ER24" i="1"/>
  <c r="EQ24" i="1"/>
  <c r="EP24" i="1"/>
  <c r="EO24" i="1"/>
  <c r="EN24" i="1"/>
  <c r="EM24" i="1"/>
  <c r="EL24" i="1"/>
  <c r="EK24" i="1"/>
  <c r="EJ24" i="1"/>
  <c r="EI24" i="1"/>
  <c r="EH24" i="1"/>
  <c r="EG24" i="1"/>
  <c r="EW24" i="1"/>
  <c r="EX24" i="1"/>
  <c r="EY24" i="1"/>
  <c r="EZ24" i="1"/>
  <c r="FA24" i="1"/>
  <c r="FB24" i="1"/>
  <c r="FC24" i="1"/>
  <c r="FD24" i="1"/>
  <c r="FE24" i="1"/>
  <c r="FF24" i="1"/>
  <c r="FG24" i="1"/>
  <c r="FH24" i="1"/>
  <c r="FI24" i="1"/>
  <c r="FJ24" i="1"/>
  <c r="FK24" i="1"/>
  <c r="FL24" i="1"/>
  <c r="FM24" i="1"/>
  <c r="FN24" i="1"/>
  <c r="EE24" i="1"/>
  <c r="MR13" i="1"/>
  <c r="MR17" i="1" s="1"/>
  <c r="MY13" i="1"/>
  <c r="MX13" i="1"/>
  <c r="MX17" i="1" s="1"/>
  <c r="MW13" i="1"/>
  <c r="MW17" i="1" s="1"/>
  <c r="MV13" i="1"/>
  <c r="MV17" i="1" s="1"/>
  <c r="MU13" i="1"/>
  <c r="MU17" i="1" s="1"/>
  <c r="MT13" i="1"/>
  <c r="MT17" i="1" s="1"/>
  <c r="MS13" i="1"/>
  <c r="MS17" i="1" s="1"/>
  <c r="EF24" i="1"/>
  <c r="EF13" i="1"/>
  <c r="BS321" i="1"/>
  <c r="BS13" i="1"/>
  <c r="BT321" i="1"/>
  <c r="BT13" i="1"/>
  <c r="BU321" i="1"/>
  <c r="BU13" i="1"/>
  <c r="BR13" i="1"/>
  <c r="BX13" i="1"/>
  <c r="BY13" i="1"/>
  <c r="BZ13" i="1"/>
  <c r="BV13" i="1"/>
  <c r="BW13" i="1"/>
  <c r="CA13" i="1"/>
  <c r="JD13" i="1"/>
  <c r="BR16" i="1" l="1"/>
  <c r="BR17" i="1"/>
  <c r="JD16" i="1"/>
  <c r="JD17" i="1"/>
  <c r="BU16" i="1"/>
  <c r="BU17" i="1"/>
  <c r="BW16" i="1"/>
  <c r="BW17" i="1"/>
  <c r="BT16" i="1"/>
  <c r="BT17" i="1"/>
  <c r="BV16" i="1"/>
  <c r="BV17" i="1"/>
  <c r="CA16" i="1"/>
  <c r="CA17" i="1"/>
  <c r="BZ16" i="1"/>
  <c r="BZ17" i="1"/>
  <c r="BS16" i="1"/>
  <c r="BS17" i="1"/>
  <c r="BY16" i="1"/>
  <c r="BY17" i="1"/>
  <c r="BX16" i="1"/>
  <c r="BX17" i="1"/>
  <c r="EF16" i="1"/>
  <c r="EF17" i="1"/>
  <c r="MY14" i="1"/>
  <c r="MY81" i="1" s="1"/>
  <c r="MY17" i="1"/>
  <c r="MS14" i="1"/>
  <c r="MS81" i="1" s="1"/>
  <c r="MS16" i="1"/>
  <c r="MT14" i="1"/>
  <c r="MT81" i="1" s="1"/>
  <c r="MT16" i="1"/>
  <c r="MU14" i="1"/>
  <c r="MU81" i="1" s="1"/>
  <c r="MU16" i="1"/>
  <c r="MW14" i="1"/>
  <c r="MW81" i="1" s="1"/>
  <c r="MW16" i="1"/>
  <c r="MV14" i="1"/>
  <c r="MV81" i="1" s="1"/>
  <c r="MV16" i="1"/>
  <c r="MX14" i="1"/>
  <c r="MX81" i="1" s="1"/>
  <c r="MX16" i="1"/>
  <c r="MR14" i="1"/>
  <c r="MR81" i="1" s="1"/>
  <c r="MR16" i="1"/>
  <c r="A783" i="2"/>
  <c r="MT82" i="1" l="1"/>
  <c r="MT83" i="1"/>
  <c r="MT84" i="1"/>
  <c r="MT85" i="1"/>
  <c r="MT86" i="1"/>
  <c r="MX82" i="1"/>
  <c r="MX83" i="1"/>
  <c r="MX84" i="1"/>
  <c r="MX85" i="1"/>
  <c r="MX86" i="1"/>
  <c r="MU82" i="1"/>
  <c r="MU83" i="1"/>
  <c r="MU84" i="1"/>
  <c r="MU85" i="1"/>
  <c r="MU86" i="1"/>
  <c r="MS82" i="1"/>
  <c r="MS83" i="1"/>
  <c r="MS84" i="1"/>
  <c r="MS85" i="1"/>
  <c r="MS86" i="1"/>
  <c r="MR82" i="1"/>
  <c r="MR83" i="1"/>
  <c r="MR84" i="1"/>
  <c r="MR85" i="1"/>
  <c r="MR86" i="1"/>
  <c r="MV82" i="1"/>
  <c r="MV83" i="1"/>
  <c r="MV84" i="1"/>
  <c r="MV85" i="1"/>
  <c r="MV86" i="1"/>
  <c r="MW82" i="1"/>
  <c r="MW83" i="1"/>
  <c r="MW84" i="1"/>
  <c r="MW85" i="1"/>
  <c r="MW86" i="1"/>
  <c r="MY82" i="1"/>
  <c r="MY83" i="1"/>
  <c r="MY84" i="1"/>
  <c r="MY85" i="1"/>
  <c r="MY86" i="1"/>
  <c r="MR224" i="1"/>
  <c r="MR258" i="1"/>
  <c r="MX224" i="1"/>
  <c r="MX258" i="1"/>
  <c r="MU224" i="1"/>
  <c r="MU258" i="1"/>
  <c r="MS224" i="1"/>
  <c r="MS258" i="1"/>
  <c r="MT224" i="1"/>
  <c r="MT258" i="1"/>
  <c r="MV224" i="1"/>
  <c r="MV258" i="1"/>
  <c r="MW224" i="1"/>
  <c r="MW258" i="1"/>
  <c r="MY224" i="1"/>
  <c r="MY258" i="1"/>
  <c r="MT274" i="1"/>
  <c r="MT90" i="1"/>
  <c r="MR274" i="1"/>
  <c r="MR90" i="1"/>
  <c r="MU274" i="1"/>
  <c r="MU90" i="1"/>
  <c r="MX274" i="1"/>
  <c r="MX90" i="1"/>
  <c r="MS274" i="1"/>
  <c r="MS90" i="1"/>
  <c r="MV274" i="1"/>
  <c r="MV90" i="1"/>
  <c r="MW274" i="1"/>
  <c r="MW90" i="1"/>
  <c r="MY274" i="1"/>
  <c r="MY90" i="1"/>
  <c r="MR117" i="1"/>
  <c r="MR119" i="1" s="1"/>
  <c r="MR126" i="1"/>
  <c r="MX117" i="1"/>
  <c r="MX118" i="1" s="1"/>
  <c r="MX126" i="1"/>
  <c r="MV117" i="1"/>
  <c r="MV118" i="1" s="1"/>
  <c r="MV126" i="1"/>
  <c r="MU117" i="1"/>
  <c r="MU121" i="1" s="1"/>
  <c r="MU126" i="1"/>
  <c r="MT117" i="1"/>
  <c r="MT119" i="1" s="1"/>
  <c r="MT126" i="1"/>
  <c r="MS117" i="1"/>
  <c r="MS121" i="1" s="1"/>
  <c r="MS126" i="1"/>
  <c r="MW117" i="1"/>
  <c r="MW120" i="1" s="1"/>
  <c r="MW126" i="1"/>
  <c r="MY117" i="1"/>
  <c r="MY122" i="1" s="1"/>
  <c r="MY126" i="1"/>
  <c r="MT118" i="1"/>
  <c r="MU171" i="1"/>
  <c r="MU175" i="1" s="1"/>
  <c r="MU180" i="1"/>
  <c r="MT171" i="1"/>
  <c r="MT172" i="1" s="1"/>
  <c r="MT180" i="1"/>
  <c r="MX171" i="1"/>
  <c r="MX176" i="1" s="1"/>
  <c r="MX180" i="1"/>
  <c r="MV171" i="1"/>
  <c r="MV172" i="1" s="1"/>
  <c r="MV180" i="1"/>
  <c r="MR171" i="1"/>
  <c r="MR172" i="1" s="1"/>
  <c r="MR180" i="1"/>
  <c r="MS171" i="1"/>
  <c r="MS175" i="1" s="1"/>
  <c r="MS180" i="1"/>
  <c r="MW171" i="1"/>
  <c r="MW174" i="1" s="1"/>
  <c r="MW180" i="1"/>
  <c r="MY171" i="1"/>
  <c r="MY174" i="1" s="1"/>
  <c r="MY180" i="1"/>
  <c r="MX236" i="1"/>
  <c r="MX270" i="1"/>
  <c r="MR236" i="1"/>
  <c r="MR270" i="1"/>
  <c r="MS236" i="1"/>
  <c r="MS270" i="1"/>
  <c r="MU236" i="1"/>
  <c r="MU270" i="1"/>
  <c r="MT236" i="1"/>
  <c r="MT270" i="1"/>
  <c r="MV236" i="1"/>
  <c r="MV270" i="1"/>
  <c r="MW236" i="1"/>
  <c r="MW270" i="1"/>
  <c r="MY236" i="1"/>
  <c r="MY270" i="1"/>
  <c r="MU135" i="1"/>
  <c r="MU153" i="1"/>
  <c r="MU162" i="1"/>
  <c r="MU144" i="1"/>
  <c r="MT153" i="1"/>
  <c r="MT135" i="1"/>
  <c r="MT144" i="1"/>
  <c r="MT162" i="1"/>
  <c r="MX162" i="1"/>
  <c r="MX135" i="1"/>
  <c r="MX153" i="1"/>
  <c r="MX144" i="1"/>
  <c r="MR153" i="1"/>
  <c r="MR135" i="1"/>
  <c r="MR162" i="1"/>
  <c r="MR144" i="1"/>
  <c r="MV153" i="1"/>
  <c r="MV144" i="1"/>
  <c r="MV135" i="1"/>
  <c r="MV162" i="1"/>
  <c r="MS135" i="1"/>
  <c r="MS153" i="1"/>
  <c r="MS162" i="1"/>
  <c r="MS144" i="1"/>
  <c r="MW144" i="1"/>
  <c r="MW135" i="1"/>
  <c r="MW153" i="1"/>
  <c r="MW162" i="1"/>
  <c r="MY153" i="1"/>
  <c r="MY144" i="1"/>
  <c r="MY162" i="1"/>
  <c r="MY135" i="1"/>
  <c r="MR246" i="1"/>
  <c r="MR262" i="1"/>
  <c r="MR242" i="1"/>
  <c r="MR254" i="1"/>
  <c r="MR266" i="1"/>
  <c r="MR250" i="1"/>
  <c r="MT250" i="1"/>
  <c r="MT254" i="1"/>
  <c r="MT242" i="1"/>
  <c r="MT266" i="1"/>
  <c r="MT246" i="1"/>
  <c r="MT262" i="1"/>
  <c r="MS266" i="1"/>
  <c r="MS262" i="1"/>
  <c r="MS242" i="1"/>
  <c r="MS246" i="1"/>
  <c r="MS250" i="1"/>
  <c r="MS254" i="1"/>
  <c r="MU246" i="1"/>
  <c r="MU254" i="1"/>
  <c r="MU250" i="1"/>
  <c r="MU242" i="1"/>
  <c r="MU262" i="1"/>
  <c r="MU266" i="1"/>
  <c r="MX242" i="1"/>
  <c r="MX246" i="1"/>
  <c r="MX262" i="1"/>
  <c r="MX250" i="1"/>
  <c r="MX266" i="1"/>
  <c r="MX254" i="1"/>
  <c r="MV262" i="1"/>
  <c r="MV246" i="1"/>
  <c r="MV266" i="1"/>
  <c r="MV254" i="1"/>
  <c r="MV250" i="1"/>
  <c r="MV242" i="1"/>
  <c r="MW250" i="1"/>
  <c r="MW266" i="1"/>
  <c r="MW246" i="1"/>
  <c r="MW262" i="1"/>
  <c r="MW242" i="1"/>
  <c r="MW254" i="1"/>
  <c r="MY250" i="1"/>
  <c r="MY246" i="1"/>
  <c r="MY242" i="1"/>
  <c r="MY254" i="1"/>
  <c r="MY262" i="1"/>
  <c r="MY266" i="1"/>
  <c r="MU232" i="1"/>
  <c r="MX232" i="1"/>
  <c r="MT232" i="1"/>
  <c r="MR232" i="1"/>
  <c r="MS232" i="1"/>
  <c r="MV232" i="1"/>
  <c r="MW232" i="1"/>
  <c r="MY232" i="1"/>
  <c r="MX216" i="1"/>
  <c r="MX220" i="1"/>
  <c r="MX228" i="1"/>
  <c r="MX212" i="1"/>
  <c r="MU212" i="1"/>
  <c r="MU216" i="1"/>
  <c r="MU220" i="1"/>
  <c r="MU228" i="1"/>
  <c r="MT212" i="1"/>
  <c r="MT220" i="1"/>
  <c r="MT228" i="1"/>
  <c r="MT216" i="1"/>
  <c r="MV228" i="1"/>
  <c r="MV216" i="1"/>
  <c r="MV220" i="1"/>
  <c r="MV212" i="1"/>
  <c r="MR220" i="1"/>
  <c r="MR228" i="1"/>
  <c r="MR212" i="1"/>
  <c r="MR216" i="1"/>
  <c r="MS212" i="1"/>
  <c r="MS228" i="1"/>
  <c r="MS216" i="1"/>
  <c r="MS220" i="1"/>
  <c r="MW212" i="1"/>
  <c r="MW228" i="1"/>
  <c r="MW216" i="1"/>
  <c r="MW220" i="1"/>
  <c r="MY212" i="1"/>
  <c r="MY216" i="1"/>
  <c r="MY228" i="1"/>
  <c r="MY220" i="1"/>
  <c r="MX99" i="1"/>
  <c r="MX108" i="1"/>
  <c r="MU108" i="1"/>
  <c r="MU99" i="1"/>
  <c r="MV108" i="1"/>
  <c r="MV99" i="1"/>
  <c r="MR108" i="1"/>
  <c r="MR99" i="1"/>
  <c r="MT99" i="1"/>
  <c r="MT108" i="1"/>
  <c r="MS99" i="1"/>
  <c r="MS108" i="1"/>
  <c r="MW99" i="1"/>
  <c r="MW108" i="1"/>
  <c r="MY99" i="1"/>
  <c r="MY108" i="1"/>
  <c r="MU208" i="1"/>
  <c r="MU72" i="1"/>
  <c r="MT208" i="1"/>
  <c r="MT72" i="1"/>
  <c r="MX208" i="1"/>
  <c r="MX72" i="1"/>
  <c r="MR208" i="1"/>
  <c r="MR72" i="1"/>
  <c r="MS208" i="1"/>
  <c r="MS72" i="1"/>
  <c r="MV208" i="1"/>
  <c r="MV72" i="1"/>
  <c r="MW208" i="1"/>
  <c r="MW72" i="1"/>
  <c r="MY208" i="1"/>
  <c r="MY72" i="1"/>
  <c r="MU199" i="1"/>
  <c r="MU195" i="1"/>
  <c r="MT199" i="1"/>
  <c r="MT195" i="1"/>
  <c r="MV199" i="1"/>
  <c r="MV195" i="1"/>
  <c r="MS199" i="1"/>
  <c r="MS195" i="1"/>
  <c r="MR199" i="1"/>
  <c r="MR195" i="1"/>
  <c r="MX199" i="1"/>
  <c r="MX195" i="1"/>
  <c r="MW199" i="1"/>
  <c r="MW195" i="1"/>
  <c r="MY199" i="1"/>
  <c r="MY195" i="1"/>
  <c r="MU52" i="1"/>
  <c r="MU54" i="1" s="1"/>
  <c r="MU63" i="1"/>
  <c r="MR52" i="1"/>
  <c r="MR54" i="1" s="1"/>
  <c r="MR63" i="1"/>
  <c r="MX52" i="1"/>
  <c r="MX55" i="1" s="1"/>
  <c r="MX63" i="1"/>
  <c r="MS52" i="1"/>
  <c r="MS56" i="1" s="1"/>
  <c r="MS63" i="1"/>
  <c r="MT52" i="1"/>
  <c r="MT57" i="1" s="1"/>
  <c r="MT63" i="1"/>
  <c r="MV52" i="1"/>
  <c r="MV55" i="1" s="1"/>
  <c r="MV63" i="1"/>
  <c r="MW52" i="1"/>
  <c r="MW57" i="1" s="1"/>
  <c r="MW63" i="1"/>
  <c r="MY52" i="1"/>
  <c r="MY53" i="1" s="1"/>
  <c r="MY63" i="1"/>
  <c r="MU41" i="1"/>
  <c r="MU43" i="1" s="1"/>
  <c r="MU189" i="1"/>
  <c r="MX41" i="1"/>
  <c r="MX42" i="1" s="1"/>
  <c r="MX189" i="1"/>
  <c r="MS41" i="1"/>
  <c r="MS43" i="1" s="1"/>
  <c r="MS189" i="1"/>
  <c r="MR41" i="1"/>
  <c r="MR44" i="1" s="1"/>
  <c r="MR189" i="1"/>
  <c r="MT41" i="1"/>
  <c r="MT43" i="1" s="1"/>
  <c r="MT189" i="1"/>
  <c r="MV41" i="1"/>
  <c r="MV44" i="1" s="1"/>
  <c r="MV189" i="1"/>
  <c r="MW41" i="1"/>
  <c r="MW46" i="1" s="1"/>
  <c r="MW189" i="1"/>
  <c r="MY41" i="1"/>
  <c r="MY47" i="1" s="1"/>
  <c r="MY189" i="1"/>
  <c r="AJ171" i="4"/>
  <c r="AI171" i="4"/>
  <c r="AH171" i="4"/>
  <c r="AG171" i="4"/>
  <c r="MX91" i="1" l="1"/>
  <c r="MX92" i="1"/>
  <c r="MX93" i="1"/>
  <c r="MX94" i="1"/>
  <c r="MX95" i="1"/>
  <c r="MW91" i="1"/>
  <c r="MW92" i="1"/>
  <c r="MW93" i="1"/>
  <c r="MW94" i="1"/>
  <c r="MW95" i="1"/>
  <c r="MU91" i="1"/>
  <c r="MU92" i="1"/>
  <c r="MU93" i="1"/>
  <c r="MU94" i="1"/>
  <c r="MU95" i="1"/>
  <c r="MY91" i="1"/>
  <c r="MY92" i="1"/>
  <c r="MY93" i="1"/>
  <c r="MY94" i="1"/>
  <c r="MY95" i="1"/>
  <c r="MV91" i="1"/>
  <c r="MV92" i="1"/>
  <c r="MV93" i="1"/>
  <c r="MV94" i="1"/>
  <c r="MV95" i="1"/>
  <c r="MR91" i="1"/>
  <c r="MR92" i="1"/>
  <c r="MR93" i="1"/>
  <c r="MR94" i="1"/>
  <c r="MR95" i="1"/>
  <c r="MS91" i="1"/>
  <c r="MS92" i="1"/>
  <c r="MS93" i="1"/>
  <c r="MS94" i="1"/>
  <c r="MS95" i="1"/>
  <c r="MT91" i="1"/>
  <c r="MT92" i="1"/>
  <c r="MT93" i="1"/>
  <c r="MT94" i="1"/>
  <c r="MT95" i="1"/>
  <c r="MR122" i="1"/>
  <c r="MR121" i="1"/>
  <c r="MR118" i="1"/>
  <c r="MR120" i="1"/>
  <c r="MU172" i="1"/>
  <c r="MT122" i="1"/>
  <c r="MT121" i="1"/>
  <c r="MT120" i="1"/>
  <c r="MR176" i="1"/>
  <c r="MR175" i="1"/>
  <c r="MU53" i="1"/>
  <c r="MR174" i="1"/>
  <c r="MS172" i="1"/>
  <c r="MY118" i="1"/>
  <c r="MS173" i="1"/>
  <c r="MS120" i="1"/>
  <c r="MS119" i="1"/>
  <c r="MV119" i="1"/>
  <c r="MS118" i="1"/>
  <c r="MU174" i="1"/>
  <c r="MU173" i="1"/>
  <c r="MW122" i="1"/>
  <c r="MR173" i="1"/>
  <c r="MW119" i="1"/>
  <c r="MU176" i="1"/>
  <c r="MV121" i="1"/>
  <c r="MS122" i="1"/>
  <c r="MS174" i="1"/>
  <c r="MV120" i="1"/>
  <c r="MW176" i="1"/>
  <c r="MW175" i="1"/>
  <c r="MY121" i="1"/>
  <c r="MU120" i="1"/>
  <c r="MS176" i="1"/>
  <c r="MY120" i="1"/>
  <c r="MU119" i="1"/>
  <c r="MY119" i="1"/>
  <c r="MX122" i="1"/>
  <c r="MW173" i="1"/>
  <c r="MU118" i="1"/>
  <c r="MV174" i="1"/>
  <c r="MX175" i="1"/>
  <c r="MW118" i="1"/>
  <c r="MX121" i="1"/>
  <c r="MX174" i="1"/>
  <c r="MV122" i="1"/>
  <c r="MX120" i="1"/>
  <c r="MY127" i="1"/>
  <c r="MY128" i="1"/>
  <c r="MY129" i="1"/>
  <c r="MY130" i="1"/>
  <c r="MY131" i="1"/>
  <c r="MU127" i="1"/>
  <c r="MU128" i="1"/>
  <c r="MU129" i="1"/>
  <c r="MU130" i="1"/>
  <c r="MU131" i="1"/>
  <c r="MW127" i="1"/>
  <c r="MW128" i="1"/>
  <c r="MW129" i="1"/>
  <c r="MW130" i="1"/>
  <c r="MW131" i="1"/>
  <c r="MV127" i="1"/>
  <c r="MV128" i="1"/>
  <c r="MV129" i="1"/>
  <c r="MV130" i="1"/>
  <c r="MV131" i="1"/>
  <c r="MS127" i="1"/>
  <c r="MS128" i="1"/>
  <c r="MS129" i="1"/>
  <c r="MS130" i="1"/>
  <c r="MS131" i="1"/>
  <c r="MX127" i="1"/>
  <c r="MX128" i="1"/>
  <c r="MX129" i="1"/>
  <c r="MX130" i="1"/>
  <c r="MX131" i="1"/>
  <c r="MY173" i="1"/>
  <c r="MX173" i="1"/>
  <c r="MW121" i="1"/>
  <c r="MU122" i="1"/>
  <c r="MX119" i="1"/>
  <c r="MT127" i="1"/>
  <c r="MT128" i="1"/>
  <c r="MT129" i="1"/>
  <c r="MT130" i="1"/>
  <c r="MT131" i="1"/>
  <c r="MR127" i="1"/>
  <c r="MR128" i="1"/>
  <c r="MR129" i="1"/>
  <c r="MR130" i="1"/>
  <c r="MR131" i="1"/>
  <c r="MY172" i="1"/>
  <c r="MX172" i="1"/>
  <c r="MT175" i="1"/>
  <c r="MT176" i="1"/>
  <c r="MT174" i="1"/>
  <c r="MT173" i="1"/>
  <c r="MY176" i="1"/>
  <c r="MW172" i="1"/>
  <c r="MY175" i="1"/>
  <c r="MV176" i="1"/>
  <c r="MV175" i="1"/>
  <c r="MV181" i="1"/>
  <c r="MV182" i="1"/>
  <c r="MV183" i="1"/>
  <c r="MV184" i="1"/>
  <c r="MV185" i="1"/>
  <c r="MY181" i="1"/>
  <c r="MY182" i="1"/>
  <c r="MY183" i="1"/>
  <c r="MY184" i="1"/>
  <c r="MY185" i="1"/>
  <c r="MW181" i="1"/>
  <c r="MW182" i="1"/>
  <c r="MW183" i="1"/>
  <c r="MW184" i="1"/>
  <c r="MW185" i="1"/>
  <c r="MX181" i="1"/>
  <c r="MX182" i="1"/>
  <c r="MX183" i="1"/>
  <c r="MX184" i="1"/>
  <c r="MX185" i="1"/>
  <c r="MS181" i="1"/>
  <c r="MS182" i="1"/>
  <c r="MS183" i="1"/>
  <c r="MS184" i="1"/>
  <c r="MS185" i="1"/>
  <c r="MT181" i="1"/>
  <c r="MT182" i="1"/>
  <c r="MT183" i="1"/>
  <c r="MT184" i="1"/>
  <c r="MT185" i="1"/>
  <c r="MV173" i="1"/>
  <c r="MR181" i="1"/>
  <c r="MR182" i="1"/>
  <c r="MR183" i="1"/>
  <c r="MR184" i="1"/>
  <c r="MR185" i="1"/>
  <c r="MU181" i="1"/>
  <c r="MU182" i="1"/>
  <c r="MU183" i="1"/>
  <c r="MU184" i="1"/>
  <c r="MU185" i="1"/>
  <c r="MY136" i="1"/>
  <c r="MY137" i="1"/>
  <c r="MY138" i="1"/>
  <c r="MY139" i="1"/>
  <c r="MY140" i="1"/>
  <c r="MS145" i="1"/>
  <c r="MS146" i="1"/>
  <c r="MS147" i="1"/>
  <c r="MS148" i="1"/>
  <c r="MS149" i="1"/>
  <c r="MR145" i="1"/>
  <c r="MR146" i="1"/>
  <c r="MR147" i="1"/>
  <c r="MR148" i="1"/>
  <c r="MR149" i="1"/>
  <c r="MT163" i="1"/>
  <c r="MT164" i="1"/>
  <c r="MT165" i="1"/>
  <c r="MT166" i="1"/>
  <c r="MT167" i="1"/>
  <c r="MY163" i="1"/>
  <c r="MY164" i="1"/>
  <c r="MY165" i="1"/>
  <c r="MY166" i="1"/>
  <c r="MY167" i="1"/>
  <c r="MS163" i="1"/>
  <c r="MS164" i="1"/>
  <c r="MS165" i="1"/>
  <c r="MS166" i="1"/>
  <c r="MS167" i="1"/>
  <c r="MR163" i="1"/>
  <c r="MR164" i="1"/>
  <c r="MR165" i="1"/>
  <c r="MR166" i="1"/>
  <c r="MR167" i="1"/>
  <c r="MT145" i="1"/>
  <c r="MT146" i="1"/>
  <c r="MT147" i="1"/>
  <c r="MT148" i="1"/>
  <c r="MT149" i="1"/>
  <c r="MY145" i="1"/>
  <c r="MY146" i="1"/>
  <c r="MY147" i="1"/>
  <c r="MY148" i="1"/>
  <c r="MY149" i="1"/>
  <c r="MS154" i="1"/>
  <c r="MS155" i="1"/>
  <c r="MS156" i="1"/>
  <c r="MS157" i="1"/>
  <c r="MS158" i="1"/>
  <c r="MR136" i="1"/>
  <c r="MR137" i="1"/>
  <c r="MR138" i="1"/>
  <c r="MR139" i="1"/>
  <c r="MR140" i="1"/>
  <c r="MT136" i="1"/>
  <c r="MT137" i="1"/>
  <c r="MT138" i="1"/>
  <c r="MT139" i="1"/>
  <c r="MT140" i="1"/>
  <c r="MY154" i="1"/>
  <c r="MY155" i="1"/>
  <c r="MY156" i="1"/>
  <c r="MY157" i="1"/>
  <c r="MY158" i="1"/>
  <c r="MS136" i="1"/>
  <c r="MS137" i="1"/>
  <c r="MS138" i="1"/>
  <c r="MS139" i="1"/>
  <c r="MS140" i="1"/>
  <c r="MR154" i="1"/>
  <c r="MR155" i="1"/>
  <c r="MR156" i="1"/>
  <c r="MR157" i="1"/>
  <c r="MR158" i="1"/>
  <c r="MT154" i="1"/>
  <c r="MT155" i="1"/>
  <c r="MT156" i="1"/>
  <c r="MT157" i="1"/>
  <c r="MT158" i="1"/>
  <c r="MW163" i="1"/>
  <c r="MW164" i="1"/>
  <c r="MW165" i="1"/>
  <c r="MW166" i="1"/>
  <c r="MW167" i="1"/>
  <c r="MV163" i="1"/>
  <c r="MV164" i="1"/>
  <c r="MV165" i="1"/>
  <c r="MV166" i="1"/>
  <c r="MV167" i="1"/>
  <c r="MX145" i="1"/>
  <c r="MX146" i="1"/>
  <c r="MX147" i="1"/>
  <c r="MX148" i="1"/>
  <c r="MX149" i="1"/>
  <c r="MU145" i="1"/>
  <c r="MU146" i="1"/>
  <c r="MU147" i="1"/>
  <c r="MU148" i="1"/>
  <c r="MU149" i="1"/>
  <c r="MW154" i="1"/>
  <c r="MW155" i="1"/>
  <c r="MW156" i="1"/>
  <c r="MW157" i="1"/>
  <c r="MW158" i="1"/>
  <c r="MV136" i="1"/>
  <c r="MV137" i="1"/>
  <c r="MV138" i="1"/>
  <c r="MV139" i="1"/>
  <c r="MV140" i="1"/>
  <c r="MX154" i="1"/>
  <c r="MX155" i="1"/>
  <c r="MX156" i="1"/>
  <c r="MX157" i="1"/>
  <c r="MX158" i="1"/>
  <c r="MU163" i="1"/>
  <c r="MU164" i="1"/>
  <c r="MU165" i="1"/>
  <c r="MU166" i="1"/>
  <c r="MU167" i="1"/>
  <c r="MW136" i="1"/>
  <c r="MW137" i="1"/>
  <c r="MW138" i="1"/>
  <c r="MW139" i="1"/>
  <c r="MW140" i="1"/>
  <c r="MV145" i="1"/>
  <c r="MV146" i="1"/>
  <c r="MV147" i="1"/>
  <c r="MV148" i="1"/>
  <c r="MV149" i="1"/>
  <c r="MX136" i="1"/>
  <c r="MX137" i="1"/>
  <c r="MX138" i="1"/>
  <c r="MX139" i="1"/>
  <c r="MX140" i="1"/>
  <c r="MU154" i="1"/>
  <c r="MU155" i="1"/>
  <c r="MU156" i="1"/>
  <c r="MU157" i="1"/>
  <c r="MU158" i="1"/>
  <c r="MW145" i="1"/>
  <c r="MW146" i="1"/>
  <c r="MW147" i="1"/>
  <c r="MW148" i="1"/>
  <c r="MW149" i="1"/>
  <c r="MV154" i="1"/>
  <c r="MV155" i="1"/>
  <c r="MV156" i="1"/>
  <c r="MV157" i="1"/>
  <c r="MV158" i="1"/>
  <c r="MX163" i="1"/>
  <c r="MX164" i="1"/>
  <c r="MX165" i="1"/>
  <c r="MX166" i="1"/>
  <c r="MX167" i="1"/>
  <c r="MU136" i="1"/>
  <c r="MU137" i="1"/>
  <c r="MU138" i="1"/>
  <c r="MU139" i="1"/>
  <c r="MU140" i="1"/>
  <c r="MY109" i="1"/>
  <c r="MY110" i="1"/>
  <c r="MY111" i="1"/>
  <c r="MY112" i="1"/>
  <c r="MY113" i="1"/>
  <c r="MR100" i="1"/>
  <c r="MR101" i="1"/>
  <c r="MR102" i="1"/>
  <c r="MR103" i="1"/>
  <c r="MR104" i="1"/>
  <c r="MY100" i="1"/>
  <c r="MY101" i="1"/>
  <c r="MY102" i="1"/>
  <c r="MY103" i="1"/>
  <c r="MY104" i="1"/>
  <c r="MR109" i="1"/>
  <c r="MR110" i="1"/>
  <c r="MR111" i="1"/>
  <c r="MR112" i="1"/>
  <c r="MR113" i="1"/>
  <c r="MW109" i="1"/>
  <c r="MW110" i="1"/>
  <c r="MW111" i="1"/>
  <c r="MW112" i="1"/>
  <c r="MW113" i="1"/>
  <c r="MV100" i="1"/>
  <c r="MV101" i="1"/>
  <c r="MV102" i="1"/>
  <c r="MV103" i="1"/>
  <c r="MV104" i="1"/>
  <c r="MW100" i="1"/>
  <c r="MW101" i="1"/>
  <c r="MW102" i="1"/>
  <c r="MW103" i="1"/>
  <c r="MW104" i="1"/>
  <c r="MV109" i="1"/>
  <c r="MV110" i="1"/>
  <c r="MV111" i="1"/>
  <c r="MV112" i="1"/>
  <c r="MV113" i="1"/>
  <c r="MS109" i="1"/>
  <c r="MS110" i="1"/>
  <c r="MS111" i="1"/>
  <c r="MS112" i="1"/>
  <c r="MS113" i="1"/>
  <c r="MU100" i="1"/>
  <c r="MU101" i="1"/>
  <c r="MU102" i="1"/>
  <c r="MU103" i="1"/>
  <c r="MU104" i="1"/>
  <c r="MS100" i="1"/>
  <c r="MS101" i="1"/>
  <c r="MS102" i="1"/>
  <c r="MS103" i="1"/>
  <c r="MS104" i="1"/>
  <c r="MU109" i="1"/>
  <c r="MU110" i="1"/>
  <c r="MU111" i="1"/>
  <c r="MU112" i="1"/>
  <c r="MU113" i="1"/>
  <c r="MT109" i="1"/>
  <c r="MT110" i="1"/>
  <c r="MT111" i="1"/>
  <c r="MT112" i="1"/>
  <c r="MT113" i="1"/>
  <c r="MX109" i="1"/>
  <c r="MX110" i="1"/>
  <c r="MX111" i="1"/>
  <c r="MX112" i="1"/>
  <c r="MX113" i="1"/>
  <c r="MT100" i="1"/>
  <c r="MT101" i="1"/>
  <c r="MT102" i="1"/>
  <c r="MT103" i="1"/>
  <c r="MT104" i="1"/>
  <c r="MX100" i="1"/>
  <c r="MX101" i="1"/>
  <c r="MX102" i="1"/>
  <c r="MX103" i="1"/>
  <c r="MX104" i="1"/>
  <c r="MY73" i="1"/>
  <c r="MY74" i="1"/>
  <c r="MY75" i="1"/>
  <c r="MY76" i="1"/>
  <c r="MY77" i="1"/>
  <c r="MR73" i="1"/>
  <c r="MR74" i="1"/>
  <c r="MR75" i="1"/>
  <c r="MR76" i="1"/>
  <c r="MR77" i="1"/>
  <c r="MW73" i="1"/>
  <c r="MW74" i="1"/>
  <c r="MW75" i="1"/>
  <c r="MW76" i="1"/>
  <c r="MW77" i="1"/>
  <c r="MX73" i="1"/>
  <c r="MX74" i="1"/>
  <c r="MX75" i="1"/>
  <c r="MX76" i="1"/>
  <c r="MX77" i="1"/>
  <c r="MV73" i="1"/>
  <c r="MV74" i="1"/>
  <c r="MV75" i="1"/>
  <c r="MV76" i="1"/>
  <c r="MV77" i="1"/>
  <c r="MT73" i="1"/>
  <c r="MT74" i="1"/>
  <c r="MT75" i="1"/>
  <c r="MT76" i="1"/>
  <c r="MT77" i="1"/>
  <c r="MS73" i="1"/>
  <c r="MS74" i="1"/>
  <c r="MS75" i="1"/>
  <c r="MS76" i="1"/>
  <c r="MS77" i="1"/>
  <c r="MU73" i="1"/>
  <c r="MU74" i="1"/>
  <c r="MU75" i="1"/>
  <c r="MU76" i="1"/>
  <c r="MU77" i="1"/>
  <c r="MR59" i="1"/>
  <c r="MR53" i="1"/>
  <c r="MR58" i="1"/>
  <c r="MU55" i="1"/>
  <c r="MX59" i="1"/>
  <c r="MT56" i="1"/>
  <c r="MT55" i="1"/>
  <c r="MV58" i="1"/>
  <c r="MV57" i="1"/>
  <c r="MT54" i="1"/>
  <c r="MT53" i="1"/>
  <c r="MU59" i="1"/>
  <c r="MT59" i="1"/>
  <c r="MT58" i="1"/>
  <c r="MU57" i="1"/>
  <c r="MU58" i="1"/>
  <c r="MU56" i="1"/>
  <c r="MV54" i="1"/>
  <c r="MV53" i="1"/>
  <c r="MX54" i="1"/>
  <c r="MR57" i="1"/>
  <c r="MV59" i="1"/>
  <c r="MR56" i="1"/>
  <c r="MW54" i="1"/>
  <c r="MW53" i="1"/>
  <c r="MV56" i="1"/>
  <c r="MR55" i="1"/>
  <c r="MX53" i="1"/>
  <c r="MY58" i="1"/>
  <c r="MY57" i="1"/>
  <c r="MW59" i="1"/>
  <c r="MW56" i="1"/>
  <c r="MW55" i="1"/>
  <c r="MY56" i="1"/>
  <c r="MS55" i="1"/>
  <c r="MY55" i="1"/>
  <c r="MS54" i="1"/>
  <c r="MS53" i="1"/>
  <c r="MW58" i="1"/>
  <c r="MX58" i="1"/>
  <c r="MY54" i="1"/>
  <c r="MY59" i="1"/>
  <c r="MX57" i="1"/>
  <c r="MY64" i="1"/>
  <c r="MY65" i="1"/>
  <c r="MY66" i="1"/>
  <c r="MY67" i="1"/>
  <c r="MY68" i="1"/>
  <c r="MS64" i="1"/>
  <c r="MS65" i="1"/>
  <c r="MS66" i="1"/>
  <c r="MS67" i="1"/>
  <c r="MS68" i="1"/>
  <c r="MW64" i="1"/>
  <c r="MW65" i="1"/>
  <c r="MW66" i="1"/>
  <c r="MW67" i="1"/>
  <c r="MW68" i="1"/>
  <c r="MX64" i="1"/>
  <c r="MX65" i="1"/>
  <c r="MX66" i="1"/>
  <c r="MX67" i="1"/>
  <c r="MX68" i="1"/>
  <c r="MS59" i="1"/>
  <c r="MV64" i="1"/>
  <c r="MV65" i="1"/>
  <c r="MV66" i="1"/>
  <c r="MV67" i="1"/>
  <c r="MV68" i="1"/>
  <c r="MR64" i="1"/>
  <c r="MR65" i="1"/>
  <c r="MR66" i="1"/>
  <c r="MR67" i="1"/>
  <c r="MR68" i="1"/>
  <c r="MS58" i="1"/>
  <c r="MS57" i="1"/>
  <c r="MX56" i="1"/>
  <c r="MT64" i="1"/>
  <c r="MT65" i="1"/>
  <c r="MT66" i="1"/>
  <c r="MT67" i="1"/>
  <c r="MT68" i="1"/>
  <c r="MU64" i="1"/>
  <c r="MU65" i="1"/>
  <c r="MU66" i="1"/>
  <c r="MU67" i="1"/>
  <c r="MU68" i="1"/>
  <c r="MT42" i="1"/>
  <c r="MU48" i="1"/>
  <c r="MU45" i="1"/>
  <c r="MU44" i="1"/>
  <c r="MU47" i="1"/>
  <c r="MU46" i="1"/>
  <c r="MU42" i="1"/>
  <c r="MT48" i="1"/>
  <c r="MV43" i="1"/>
  <c r="MV42" i="1"/>
  <c r="MT47" i="1"/>
  <c r="MT46" i="1"/>
  <c r="MT45" i="1"/>
  <c r="MT44" i="1"/>
  <c r="MW43" i="1"/>
  <c r="MV48" i="1"/>
  <c r="MV47" i="1"/>
  <c r="MV46" i="1"/>
  <c r="MV45" i="1"/>
  <c r="MW47" i="1"/>
  <c r="MW45" i="1"/>
  <c r="MW44" i="1"/>
  <c r="MS48" i="1"/>
  <c r="MX48" i="1"/>
  <c r="MS46" i="1"/>
  <c r="MS45" i="1"/>
  <c r="MX47" i="1"/>
  <c r="MS42" i="1"/>
  <c r="MY44" i="1"/>
  <c r="MR48" i="1"/>
  <c r="MY45" i="1"/>
  <c r="MW48" i="1"/>
  <c r="MR43" i="1"/>
  <c r="MX46" i="1"/>
  <c r="MY46" i="1"/>
  <c r="MW42" i="1"/>
  <c r="MS47" i="1"/>
  <c r="MX45" i="1"/>
  <c r="MR42" i="1"/>
  <c r="MY42" i="1"/>
  <c r="MY43" i="1"/>
  <c r="MS44" i="1"/>
  <c r="MY48" i="1"/>
  <c r="MX44" i="1"/>
  <c r="MR47" i="1"/>
  <c r="MR46" i="1"/>
  <c r="MR45" i="1"/>
  <c r="MX43" i="1"/>
  <c r="KX5" i="1"/>
  <c r="KX321" i="1" s="1"/>
  <c r="KX13" i="1" l="1"/>
  <c r="A775" i="2"/>
  <c r="KX16" i="1" l="1"/>
  <c r="KX17" i="1"/>
  <c r="P31" i="1"/>
  <c r="P32" i="1" l="1"/>
  <c r="P33" i="1" l="1"/>
  <c r="T696" i="4"/>
  <c r="S696" i="4"/>
  <c r="R696" i="4"/>
  <c r="Q696" i="4"/>
  <c r="P696" i="4"/>
  <c r="T695" i="4"/>
  <c r="S695" i="4"/>
  <c r="R695" i="4"/>
  <c r="Q695" i="4"/>
  <c r="P695" i="4"/>
  <c r="T694" i="4"/>
  <c r="S694" i="4"/>
  <c r="R694" i="4"/>
  <c r="Q694" i="4"/>
  <c r="P694" i="4"/>
  <c r="S693" i="4"/>
  <c r="R693" i="4"/>
  <c r="Q693" i="4"/>
  <c r="P693" i="4"/>
  <c r="T693" i="4"/>
  <c r="V696" i="4"/>
  <c r="U696" i="4"/>
  <c r="V695" i="4"/>
  <c r="U695" i="4"/>
  <c r="V694" i="4"/>
  <c r="U694" i="4"/>
  <c r="V693" i="4"/>
  <c r="U693" i="4"/>
  <c r="P34" i="1" l="1"/>
  <c r="I761" i="4"/>
  <c r="I755" i="4"/>
  <c r="I752" i="4"/>
  <c r="I749" i="4"/>
  <c r="I743" i="4"/>
  <c r="AU39" i="4"/>
  <c r="AT39" i="4"/>
  <c r="AR39" i="4"/>
  <c r="AQ39" i="4"/>
  <c r="AO39" i="4"/>
  <c r="AN39" i="4"/>
  <c r="P35" i="1" l="1"/>
  <c r="I740" i="4"/>
  <c r="E103" i="8"/>
  <c r="E102" i="8"/>
  <c r="E103" i="7"/>
  <c r="E102" i="7"/>
  <c r="E103" i="6"/>
  <c r="E102" i="6"/>
  <c r="E101" i="8"/>
  <c r="E101" i="7"/>
  <c r="E101" i="6"/>
  <c r="E117" i="4"/>
  <c r="DV31" i="1"/>
  <c r="P36" i="1" l="1"/>
  <c r="BN13" i="4"/>
  <c r="BM13" i="4"/>
  <c r="BL13" i="4"/>
  <c r="BF10" i="4"/>
  <c r="BE10" i="4"/>
  <c r="BD10" i="4"/>
  <c r="BC10" i="4"/>
  <c r="BB10" i="4"/>
  <c r="BA10" i="4"/>
  <c r="AW16" i="4"/>
  <c r="AW20" i="4" s="1"/>
  <c r="AW24" i="4" s="1"/>
  <c r="AW28" i="4" s="1"/>
  <c r="AW32" i="4" s="1"/>
  <c r="AW36" i="4" s="1"/>
  <c r="AW15" i="4"/>
  <c r="AW19" i="4" s="1"/>
  <c r="AW23" i="4" s="1"/>
  <c r="AW27" i="4" s="1"/>
  <c r="AW31" i="4" s="1"/>
  <c r="AW35" i="4" s="1"/>
  <c r="AW12" i="4"/>
  <c r="AW14" i="4" s="1"/>
  <c r="AZ10" i="4"/>
  <c r="AY10" i="4"/>
  <c r="AX10" i="4"/>
  <c r="N224" i="4"/>
  <c r="M224" i="4"/>
  <c r="L224" i="4"/>
  <c r="K223" i="4"/>
  <c r="J223" i="4"/>
  <c r="J224" i="4"/>
  <c r="I223" i="4"/>
  <c r="H222" i="4"/>
  <c r="G222" i="4"/>
  <c r="F222" i="4"/>
  <c r="E220" i="4"/>
  <c r="D220" i="4"/>
  <c r="C220" i="4"/>
  <c r="N225" i="4"/>
  <c r="M225" i="4"/>
  <c r="L225" i="4"/>
  <c r="N223" i="4"/>
  <c r="M223" i="4"/>
  <c r="L223" i="4"/>
  <c r="N222" i="4"/>
  <c r="M222" i="4"/>
  <c r="L222" i="4"/>
  <c r="N221" i="4"/>
  <c r="N226" i="4" s="1"/>
  <c r="M221" i="4"/>
  <c r="M226" i="4" s="1"/>
  <c r="L221" i="4"/>
  <c r="L226" i="4" s="1"/>
  <c r="K225" i="4"/>
  <c r="J225" i="4"/>
  <c r="I225" i="4"/>
  <c r="K224" i="4"/>
  <c r="I224" i="4"/>
  <c r="K222" i="4"/>
  <c r="J222" i="4"/>
  <c r="I222" i="4"/>
  <c r="K221" i="4"/>
  <c r="K226" i="4" s="1"/>
  <c r="J221" i="4"/>
  <c r="J226" i="4" s="1"/>
  <c r="I221" i="4"/>
  <c r="I226" i="4" s="1"/>
  <c r="H225" i="4"/>
  <c r="G225" i="4"/>
  <c r="F225" i="4"/>
  <c r="H224" i="4"/>
  <c r="G224" i="4"/>
  <c r="F224" i="4"/>
  <c r="H223" i="4"/>
  <c r="G223" i="4"/>
  <c r="F223" i="4"/>
  <c r="H221" i="4"/>
  <c r="G221" i="4"/>
  <c r="F221" i="4"/>
  <c r="Q11" i="8"/>
  <c r="AI11" i="8" s="1"/>
  <c r="Q11" i="7"/>
  <c r="AI11" i="7" s="1"/>
  <c r="Q11" i="6"/>
  <c r="AI11" i="6" s="1"/>
  <c r="P11" i="8"/>
  <c r="AH11" i="8" s="1"/>
  <c r="P11" i="7"/>
  <c r="AH11" i="7" s="1"/>
  <c r="P11" i="6"/>
  <c r="AH11" i="6" s="1"/>
  <c r="O11" i="8"/>
  <c r="AG11" i="8" s="1"/>
  <c r="O11" i="7"/>
  <c r="AG11" i="7" s="1"/>
  <c r="O11" i="6"/>
  <c r="AG11" i="6" s="1"/>
  <c r="AR331" i="8"/>
  <c r="AR331" i="7"/>
  <c r="AR331" i="6"/>
  <c r="AR347" i="4"/>
  <c r="AG322" i="4"/>
  <c r="BN326" i="8"/>
  <c r="BM326" i="8"/>
  <c r="BL326" i="8"/>
  <c r="BK326" i="8"/>
  <c r="BJ326" i="8"/>
  <c r="BI326" i="8"/>
  <c r="BH326" i="8"/>
  <c r="BG326" i="8"/>
  <c r="BF326" i="8"/>
  <c r="BE326" i="8"/>
  <c r="BD326" i="8"/>
  <c r="BC326" i="8"/>
  <c r="BB326" i="8"/>
  <c r="BA326" i="8"/>
  <c r="AZ326" i="8"/>
  <c r="AY326" i="8"/>
  <c r="AX326" i="8"/>
  <c r="AW326" i="8"/>
  <c r="AV326" i="8"/>
  <c r="AU326" i="8"/>
  <c r="AT326" i="8"/>
  <c r="AS326" i="8"/>
  <c r="AR326" i="8"/>
  <c r="AQ326" i="8"/>
  <c r="AP326" i="8"/>
  <c r="AO326" i="8"/>
  <c r="AN326" i="8"/>
  <c r="AM326" i="8"/>
  <c r="AL326" i="8"/>
  <c r="AK326" i="8"/>
  <c r="AJ326" i="8"/>
  <c r="AI326" i="8"/>
  <c r="AH326" i="8"/>
  <c r="AG326" i="8"/>
  <c r="AF326" i="8"/>
  <c r="AE326" i="8"/>
  <c r="AD326" i="8"/>
  <c r="AC326" i="8"/>
  <c r="AB326" i="8"/>
  <c r="AA326" i="8"/>
  <c r="Z326" i="8"/>
  <c r="Y326" i="8"/>
  <c r="X326" i="8"/>
  <c r="W326" i="8"/>
  <c r="V326" i="8"/>
  <c r="U326" i="8"/>
  <c r="T326" i="8"/>
  <c r="S326" i="8"/>
  <c r="BN325" i="8"/>
  <c r="BM325" i="8"/>
  <c r="BL325" i="8"/>
  <c r="BK325" i="8"/>
  <c r="BJ325" i="8"/>
  <c r="BI325" i="8"/>
  <c r="BH325" i="8"/>
  <c r="BG325" i="8"/>
  <c r="BF325" i="8"/>
  <c r="BE325" i="8"/>
  <c r="BD325" i="8"/>
  <c r="BC325" i="8"/>
  <c r="BB325" i="8"/>
  <c r="BA325" i="8"/>
  <c r="AZ325" i="8"/>
  <c r="AY325" i="8"/>
  <c r="AX325" i="8"/>
  <c r="AW325" i="8"/>
  <c r="AV325" i="8"/>
  <c r="AU325" i="8"/>
  <c r="AT325" i="8"/>
  <c r="AS325" i="8"/>
  <c r="AR325" i="8"/>
  <c r="AQ325" i="8"/>
  <c r="AP325" i="8"/>
  <c r="AO325" i="8"/>
  <c r="AN325" i="8"/>
  <c r="AM325" i="8"/>
  <c r="AL325" i="8"/>
  <c r="AK325" i="8"/>
  <c r="AJ325" i="8"/>
  <c r="AI325" i="8"/>
  <c r="AH325" i="8"/>
  <c r="AG325" i="8"/>
  <c r="AF325" i="8"/>
  <c r="AE325" i="8"/>
  <c r="AD325" i="8"/>
  <c r="AC325" i="8"/>
  <c r="AB325" i="8"/>
  <c r="AA325" i="8"/>
  <c r="Z325" i="8"/>
  <c r="Y325" i="8"/>
  <c r="X325" i="8"/>
  <c r="W325" i="8"/>
  <c r="V325" i="8"/>
  <c r="U325" i="8"/>
  <c r="T325" i="8"/>
  <c r="S325" i="8"/>
  <c r="BN324" i="8"/>
  <c r="BM324" i="8"/>
  <c r="BL324" i="8"/>
  <c r="BK324" i="8"/>
  <c r="BJ324" i="8"/>
  <c r="BI324" i="8"/>
  <c r="BH324" i="8"/>
  <c r="BG324" i="8"/>
  <c r="BF324" i="8"/>
  <c r="BE324" i="8"/>
  <c r="BD324" i="8"/>
  <c r="BC324" i="8"/>
  <c r="BB324" i="8"/>
  <c r="BA324" i="8"/>
  <c r="AZ324" i="8"/>
  <c r="AY324" i="8"/>
  <c r="AX324" i="8"/>
  <c r="AW324" i="8"/>
  <c r="AV324" i="8"/>
  <c r="AU324" i="8"/>
  <c r="AT324" i="8"/>
  <c r="AS324" i="8"/>
  <c r="AR324" i="8"/>
  <c r="AQ324" i="8"/>
  <c r="AP324" i="8"/>
  <c r="AO324" i="8"/>
  <c r="AN324" i="8"/>
  <c r="AM324" i="8"/>
  <c r="AL324" i="8"/>
  <c r="AK324" i="8"/>
  <c r="AJ324" i="8"/>
  <c r="AI324" i="8"/>
  <c r="AH324" i="8"/>
  <c r="AG324" i="8"/>
  <c r="AF324" i="8"/>
  <c r="AE324" i="8"/>
  <c r="AD324" i="8"/>
  <c r="AC324" i="8"/>
  <c r="AB324" i="8"/>
  <c r="AA324" i="8"/>
  <c r="Z324" i="8"/>
  <c r="Y324" i="8"/>
  <c r="X324" i="8"/>
  <c r="W324" i="8"/>
  <c r="V324" i="8"/>
  <c r="U324" i="8"/>
  <c r="T324" i="8"/>
  <c r="S324" i="8"/>
  <c r="BN326" i="7"/>
  <c r="BM326" i="7"/>
  <c r="BL326" i="7"/>
  <c r="BK326" i="7"/>
  <c r="BJ326" i="7"/>
  <c r="BI326" i="7"/>
  <c r="BH326" i="7"/>
  <c r="BG326" i="7"/>
  <c r="BF326" i="7"/>
  <c r="BE326" i="7"/>
  <c r="BD326" i="7"/>
  <c r="BC326" i="7"/>
  <c r="BB326" i="7"/>
  <c r="BA326" i="7"/>
  <c r="AZ326" i="7"/>
  <c r="AY326" i="7"/>
  <c r="AX326" i="7"/>
  <c r="AW326" i="7"/>
  <c r="AV326" i="7"/>
  <c r="AU326" i="7"/>
  <c r="AT326" i="7"/>
  <c r="AS326" i="7"/>
  <c r="AR326" i="7"/>
  <c r="AQ326" i="7"/>
  <c r="AP326" i="7"/>
  <c r="AO326" i="7"/>
  <c r="AN326" i="7"/>
  <c r="AM326" i="7"/>
  <c r="AL326" i="7"/>
  <c r="AK326" i="7"/>
  <c r="AJ326" i="7"/>
  <c r="AI326" i="7"/>
  <c r="AH326" i="7"/>
  <c r="AG326" i="7"/>
  <c r="AF326" i="7"/>
  <c r="AE326" i="7"/>
  <c r="AD326" i="7"/>
  <c r="AC326" i="7"/>
  <c r="AB326" i="7"/>
  <c r="AA326" i="7"/>
  <c r="Z326" i="7"/>
  <c r="Y326" i="7"/>
  <c r="X326" i="7"/>
  <c r="W326" i="7"/>
  <c r="V326" i="7"/>
  <c r="U326" i="7"/>
  <c r="T326" i="7"/>
  <c r="S326" i="7"/>
  <c r="BN325" i="7"/>
  <c r="BM325" i="7"/>
  <c r="BL325" i="7"/>
  <c r="BK325" i="7"/>
  <c r="BJ325" i="7"/>
  <c r="BI325" i="7"/>
  <c r="BH325" i="7"/>
  <c r="BG325" i="7"/>
  <c r="BF325" i="7"/>
  <c r="BE325" i="7"/>
  <c r="BD325" i="7"/>
  <c r="BC325" i="7"/>
  <c r="BB325" i="7"/>
  <c r="BA325" i="7"/>
  <c r="AZ325" i="7"/>
  <c r="AY325" i="7"/>
  <c r="AX325" i="7"/>
  <c r="AW325" i="7"/>
  <c r="AV325" i="7"/>
  <c r="AU325" i="7"/>
  <c r="AT325" i="7"/>
  <c r="AS325" i="7"/>
  <c r="AR325" i="7"/>
  <c r="AQ325" i="7"/>
  <c r="AP325" i="7"/>
  <c r="AO325" i="7"/>
  <c r="AN325" i="7"/>
  <c r="AM325" i="7"/>
  <c r="AL325" i="7"/>
  <c r="AK325" i="7"/>
  <c r="AJ325" i="7"/>
  <c r="AI325" i="7"/>
  <c r="AH325" i="7"/>
  <c r="AG325" i="7"/>
  <c r="AF325" i="7"/>
  <c r="AE325" i="7"/>
  <c r="AD325" i="7"/>
  <c r="AC325" i="7"/>
  <c r="AB325" i="7"/>
  <c r="AA325" i="7"/>
  <c r="Z325" i="7"/>
  <c r="Y325" i="7"/>
  <c r="X325" i="7"/>
  <c r="W325" i="7"/>
  <c r="V325" i="7"/>
  <c r="U325" i="7"/>
  <c r="T325" i="7"/>
  <c r="S325" i="7"/>
  <c r="BN324" i="7"/>
  <c r="BM324" i="7"/>
  <c r="BL324" i="7"/>
  <c r="BK324" i="7"/>
  <c r="BJ324" i="7"/>
  <c r="BI324" i="7"/>
  <c r="BH324" i="7"/>
  <c r="BG324" i="7"/>
  <c r="BF324" i="7"/>
  <c r="BE324" i="7"/>
  <c r="BD324" i="7"/>
  <c r="BC324" i="7"/>
  <c r="BB324" i="7"/>
  <c r="BA324" i="7"/>
  <c r="AZ324" i="7"/>
  <c r="AY324" i="7"/>
  <c r="AX324" i="7"/>
  <c r="AW324" i="7"/>
  <c r="AV324" i="7"/>
  <c r="AU324" i="7"/>
  <c r="AT324" i="7"/>
  <c r="AS324" i="7"/>
  <c r="AR324" i="7"/>
  <c r="AQ324" i="7"/>
  <c r="AP324" i="7"/>
  <c r="AO324" i="7"/>
  <c r="AN324" i="7"/>
  <c r="AM324" i="7"/>
  <c r="AL324" i="7"/>
  <c r="AK324" i="7"/>
  <c r="AJ324" i="7"/>
  <c r="AI324" i="7"/>
  <c r="AH324" i="7"/>
  <c r="AG324" i="7"/>
  <c r="AF324" i="7"/>
  <c r="AE324" i="7"/>
  <c r="AD324" i="7"/>
  <c r="AC324" i="7"/>
  <c r="AB324" i="7"/>
  <c r="AA324" i="7"/>
  <c r="Z324" i="7"/>
  <c r="Y324" i="7"/>
  <c r="X324" i="7"/>
  <c r="W324" i="7"/>
  <c r="V324" i="7"/>
  <c r="U324" i="7"/>
  <c r="T324" i="7"/>
  <c r="S324" i="7"/>
  <c r="BN326" i="6"/>
  <c r="BM326" i="6"/>
  <c r="BL326" i="6"/>
  <c r="BK326" i="6"/>
  <c r="BJ326" i="6"/>
  <c r="BI326" i="6"/>
  <c r="BH326" i="6"/>
  <c r="BG326" i="6"/>
  <c r="BF326" i="6"/>
  <c r="BE326" i="6"/>
  <c r="BD326" i="6"/>
  <c r="BC326" i="6"/>
  <c r="BB326" i="6"/>
  <c r="BA326" i="6"/>
  <c r="AZ326" i="6"/>
  <c r="AY326" i="6"/>
  <c r="AX326" i="6"/>
  <c r="AW326" i="6"/>
  <c r="AV326" i="6"/>
  <c r="AU326" i="6"/>
  <c r="AT326" i="6"/>
  <c r="AS326" i="6"/>
  <c r="AR326" i="6"/>
  <c r="AQ326" i="6"/>
  <c r="AP326" i="6"/>
  <c r="AO326" i="6"/>
  <c r="AN326" i="6"/>
  <c r="AM326" i="6"/>
  <c r="AL326" i="6"/>
  <c r="AK326" i="6"/>
  <c r="AJ326" i="6"/>
  <c r="AI326" i="6"/>
  <c r="AH326" i="6"/>
  <c r="AG326" i="6"/>
  <c r="AF326" i="6"/>
  <c r="AE326" i="6"/>
  <c r="AD326" i="6"/>
  <c r="AC326" i="6"/>
  <c r="AB326" i="6"/>
  <c r="AA326" i="6"/>
  <c r="Z326" i="6"/>
  <c r="Y326" i="6"/>
  <c r="X326" i="6"/>
  <c r="W326" i="6"/>
  <c r="V326" i="6"/>
  <c r="U326" i="6"/>
  <c r="T326" i="6"/>
  <c r="S326" i="6"/>
  <c r="BN325" i="6"/>
  <c r="BM325" i="6"/>
  <c r="BL325" i="6"/>
  <c r="BK325" i="6"/>
  <c r="BJ325" i="6"/>
  <c r="BI325" i="6"/>
  <c r="BH325" i="6"/>
  <c r="BG325" i="6"/>
  <c r="BF325" i="6"/>
  <c r="BE325" i="6"/>
  <c r="BD325" i="6"/>
  <c r="BC325" i="6"/>
  <c r="BB325" i="6"/>
  <c r="BA325" i="6"/>
  <c r="AZ325" i="6"/>
  <c r="AY325" i="6"/>
  <c r="AX325" i="6"/>
  <c r="AW325" i="6"/>
  <c r="AV325" i="6"/>
  <c r="AU325" i="6"/>
  <c r="AT325" i="6"/>
  <c r="AS325" i="6"/>
  <c r="AR325" i="6"/>
  <c r="AQ325" i="6"/>
  <c r="AP325" i="6"/>
  <c r="AO325" i="6"/>
  <c r="AN325" i="6"/>
  <c r="AM325" i="6"/>
  <c r="AL325" i="6"/>
  <c r="AK325" i="6"/>
  <c r="AJ325" i="6"/>
  <c r="AI325" i="6"/>
  <c r="AH325" i="6"/>
  <c r="AG325" i="6"/>
  <c r="AF325" i="6"/>
  <c r="AE325" i="6"/>
  <c r="AD325" i="6"/>
  <c r="AC325" i="6"/>
  <c r="AB325" i="6"/>
  <c r="AA325" i="6"/>
  <c r="Z325" i="6"/>
  <c r="Y325" i="6"/>
  <c r="X325" i="6"/>
  <c r="W325" i="6"/>
  <c r="V325" i="6"/>
  <c r="U325" i="6"/>
  <c r="T325" i="6"/>
  <c r="S325" i="6"/>
  <c r="BN324" i="6"/>
  <c r="BM324" i="6"/>
  <c r="BL324" i="6"/>
  <c r="BK324" i="6"/>
  <c r="BJ324" i="6"/>
  <c r="BI324" i="6"/>
  <c r="BH324" i="6"/>
  <c r="BG324" i="6"/>
  <c r="BF324" i="6"/>
  <c r="BE324" i="6"/>
  <c r="BD324" i="6"/>
  <c r="BC324" i="6"/>
  <c r="BB324" i="6"/>
  <c r="BA324" i="6"/>
  <c r="AZ324" i="6"/>
  <c r="AY324" i="6"/>
  <c r="AX324" i="6"/>
  <c r="AW324" i="6"/>
  <c r="AV324" i="6"/>
  <c r="AU324" i="6"/>
  <c r="AT324" i="6"/>
  <c r="AS324" i="6"/>
  <c r="AR324" i="6"/>
  <c r="AQ324" i="6"/>
  <c r="AP324" i="6"/>
  <c r="AO324" i="6"/>
  <c r="AN324" i="6"/>
  <c r="AM324" i="6"/>
  <c r="AL324" i="6"/>
  <c r="AK324" i="6"/>
  <c r="AJ324" i="6"/>
  <c r="AI324" i="6"/>
  <c r="AH324" i="6"/>
  <c r="AG324" i="6"/>
  <c r="AF324" i="6"/>
  <c r="AE324" i="6"/>
  <c r="AD324" i="6"/>
  <c r="AC324" i="6"/>
  <c r="AB324" i="6"/>
  <c r="AA324" i="6"/>
  <c r="Z324" i="6"/>
  <c r="Y324" i="6"/>
  <c r="X324" i="6"/>
  <c r="W324" i="6"/>
  <c r="V324" i="6"/>
  <c r="U324" i="6"/>
  <c r="T324" i="6"/>
  <c r="S324" i="6"/>
  <c r="BM342" i="4"/>
  <c r="BL342" i="4"/>
  <c r="BK342" i="4"/>
  <c r="BJ342" i="4"/>
  <c r="BI342" i="4"/>
  <c r="BH342" i="4"/>
  <c r="BG342" i="4"/>
  <c r="BF342" i="4"/>
  <c r="BE342" i="4"/>
  <c r="BD342" i="4"/>
  <c r="BC342" i="4"/>
  <c r="BA342" i="4"/>
  <c r="AZ342" i="4"/>
  <c r="AY342" i="4"/>
  <c r="AW342" i="4"/>
  <c r="AV342" i="4"/>
  <c r="AU342" i="4"/>
  <c r="AT342" i="4"/>
  <c r="AS342" i="4"/>
  <c r="AR342" i="4"/>
  <c r="AQ342" i="4"/>
  <c r="AP342" i="4"/>
  <c r="AO342" i="4"/>
  <c r="AN342" i="4"/>
  <c r="AM342" i="4"/>
  <c r="AK342" i="4"/>
  <c r="AJ342" i="4"/>
  <c r="AI342" i="4"/>
  <c r="AG342" i="4"/>
  <c r="AF342" i="4"/>
  <c r="AE342" i="4"/>
  <c r="AD342" i="4"/>
  <c r="AC342" i="4"/>
  <c r="AB342" i="4"/>
  <c r="AA342" i="4"/>
  <c r="Z342" i="4"/>
  <c r="Y342" i="4"/>
  <c r="X342" i="4"/>
  <c r="W342" i="4"/>
  <c r="U342" i="4"/>
  <c r="T342" i="4"/>
  <c r="S342" i="4"/>
  <c r="BM341" i="4"/>
  <c r="BL341" i="4"/>
  <c r="BK341" i="4"/>
  <c r="BJ341" i="4"/>
  <c r="BI341" i="4"/>
  <c r="BH341" i="4"/>
  <c r="BG341" i="4"/>
  <c r="BF341" i="4"/>
  <c r="BE341" i="4"/>
  <c r="BD341" i="4"/>
  <c r="BC341" i="4"/>
  <c r="BA341" i="4"/>
  <c r="AZ341" i="4"/>
  <c r="AY341" i="4"/>
  <c r="AW341" i="4"/>
  <c r="AV341" i="4"/>
  <c r="AU341" i="4"/>
  <c r="AT341" i="4"/>
  <c r="AS341" i="4"/>
  <c r="AR341" i="4"/>
  <c r="AQ341" i="4"/>
  <c r="AP341" i="4"/>
  <c r="AO341" i="4"/>
  <c r="AN341" i="4"/>
  <c r="AM341" i="4"/>
  <c r="AK341" i="4"/>
  <c r="AJ341" i="4"/>
  <c r="AI341" i="4"/>
  <c r="AG341" i="4"/>
  <c r="AF341" i="4"/>
  <c r="AE341" i="4"/>
  <c r="AD341" i="4"/>
  <c r="AC341" i="4"/>
  <c r="AB341" i="4"/>
  <c r="AA341" i="4"/>
  <c r="Z341" i="4"/>
  <c r="Y341" i="4"/>
  <c r="X341" i="4"/>
  <c r="W341" i="4"/>
  <c r="U341" i="4"/>
  <c r="T341" i="4"/>
  <c r="S341" i="4"/>
  <c r="BM340" i="4"/>
  <c r="BL340" i="4"/>
  <c r="BK340" i="4"/>
  <c r="BJ340" i="4"/>
  <c r="BI340" i="4"/>
  <c r="BH340" i="4"/>
  <c r="BG340" i="4"/>
  <c r="BF340" i="4"/>
  <c r="BE340" i="4"/>
  <c r="BD340" i="4"/>
  <c r="BC340" i="4"/>
  <c r="BA340" i="4"/>
  <c r="AZ340" i="4"/>
  <c r="AY340" i="4"/>
  <c r="AW340" i="4"/>
  <c r="AV340" i="4"/>
  <c r="AU340" i="4"/>
  <c r="AT340" i="4"/>
  <c r="AS340" i="4"/>
  <c r="AR340" i="4"/>
  <c r="AQ340" i="4"/>
  <c r="AP340" i="4"/>
  <c r="AO340" i="4"/>
  <c r="AN340" i="4"/>
  <c r="AM340" i="4"/>
  <c r="AK340" i="4"/>
  <c r="AJ340" i="4"/>
  <c r="AI340" i="4"/>
  <c r="AG340" i="4"/>
  <c r="AF340" i="4"/>
  <c r="AE340" i="4"/>
  <c r="AD340" i="4"/>
  <c r="AC340" i="4"/>
  <c r="AB340" i="4"/>
  <c r="AA340" i="4"/>
  <c r="Z340" i="4"/>
  <c r="Y340" i="4"/>
  <c r="X340" i="4"/>
  <c r="W340" i="4"/>
  <c r="U340" i="4"/>
  <c r="T340" i="4"/>
  <c r="S340" i="4"/>
  <c r="BM324" i="4"/>
  <c r="BL324" i="4"/>
  <c r="BK324" i="4"/>
  <c r="BJ324" i="4"/>
  <c r="BI324" i="4"/>
  <c r="BH324" i="4"/>
  <c r="BG324" i="4"/>
  <c r="BF324" i="4"/>
  <c r="BE324" i="4"/>
  <c r="BD324" i="4"/>
  <c r="BC324" i="4"/>
  <c r="BA324" i="4"/>
  <c r="AZ324" i="4"/>
  <c r="AY324" i="4"/>
  <c r="AW324" i="4"/>
  <c r="AV324" i="4"/>
  <c r="AU324" i="4"/>
  <c r="AT324" i="4"/>
  <c r="AS324" i="4"/>
  <c r="AR324" i="4"/>
  <c r="AQ324" i="4"/>
  <c r="AP324" i="4"/>
  <c r="AO324" i="4"/>
  <c r="AN324" i="4"/>
  <c r="AM324" i="4"/>
  <c r="AK324" i="4"/>
  <c r="AJ324" i="4"/>
  <c r="AI324" i="4"/>
  <c r="AG324" i="4"/>
  <c r="AF324" i="4"/>
  <c r="AE324" i="4"/>
  <c r="AD324" i="4"/>
  <c r="AC324" i="4"/>
  <c r="AB324" i="4"/>
  <c r="AA324" i="4"/>
  <c r="Z324" i="4"/>
  <c r="Y324" i="4"/>
  <c r="X324" i="4"/>
  <c r="W324" i="4"/>
  <c r="U324" i="4"/>
  <c r="T324" i="4"/>
  <c r="S324" i="4"/>
  <c r="BM323" i="4"/>
  <c r="BL323" i="4"/>
  <c r="BK323" i="4"/>
  <c r="BJ323" i="4"/>
  <c r="BI323" i="4"/>
  <c r="BH323" i="4"/>
  <c r="BG323" i="4"/>
  <c r="BF323" i="4"/>
  <c r="BE323" i="4"/>
  <c r="BD323" i="4"/>
  <c r="BC323" i="4"/>
  <c r="BA323" i="4"/>
  <c r="AZ323" i="4"/>
  <c r="AY323" i="4"/>
  <c r="AW323" i="4"/>
  <c r="AV323" i="4"/>
  <c r="AU323" i="4"/>
  <c r="AT323" i="4"/>
  <c r="AS323" i="4"/>
  <c r="AR323" i="4"/>
  <c r="AQ323" i="4"/>
  <c r="AP323" i="4"/>
  <c r="AO323" i="4"/>
  <c r="AN323" i="4"/>
  <c r="AM323" i="4"/>
  <c r="AK323" i="4"/>
  <c r="AJ323" i="4"/>
  <c r="AI323" i="4"/>
  <c r="AG323" i="4"/>
  <c r="AF323" i="4"/>
  <c r="AE323" i="4"/>
  <c r="AD323" i="4"/>
  <c r="AC323" i="4"/>
  <c r="AB323" i="4"/>
  <c r="AA323" i="4"/>
  <c r="Z323" i="4"/>
  <c r="Y323" i="4"/>
  <c r="X323" i="4"/>
  <c r="W323" i="4"/>
  <c r="U323" i="4"/>
  <c r="T323" i="4"/>
  <c r="S323" i="4"/>
  <c r="BM322" i="4"/>
  <c r="BL322" i="4"/>
  <c r="BK322" i="4"/>
  <c r="BJ322" i="4"/>
  <c r="BI322" i="4"/>
  <c r="BH322" i="4"/>
  <c r="BG322" i="4"/>
  <c r="BF322" i="4"/>
  <c r="BE322" i="4"/>
  <c r="BD322" i="4"/>
  <c r="BC322" i="4"/>
  <c r="BA322" i="4"/>
  <c r="AZ322" i="4"/>
  <c r="AY322" i="4"/>
  <c r="AW322" i="4"/>
  <c r="AV322" i="4"/>
  <c r="AU322" i="4"/>
  <c r="AT322" i="4"/>
  <c r="AS322" i="4"/>
  <c r="AR322" i="4"/>
  <c r="AQ322" i="4"/>
  <c r="AP322" i="4"/>
  <c r="AO322" i="4"/>
  <c r="AN322" i="4"/>
  <c r="AM322" i="4"/>
  <c r="AK322" i="4"/>
  <c r="AJ322" i="4"/>
  <c r="AI322" i="4"/>
  <c r="AF322" i="4"/>
  <c r="AE322" i="4"/>
  <c r="AD322" i="4"/>
  <c r="AC322" i="4"/>
  <c r="AB322" i="4"/>
  <c r="AA322" i="4"/>
  <c r="Z322" i="4"/>
  <c r="Y322" i="4"/>
  <c r="X322" i="4"/>
  <c r="W322" i="4"/>
  <c r="U322" i="4"/>
  <c r="T322" i="4"/>
  <c r="S322" i="4"/>
  <c r="B321" i="8"/>
  <c r="B321" i="7"/>
  <c r="B321" i="6"/>
  <c r="B337" i="4"/>
  <c r="B303" i="8"/>
  <c r="B303" i="7"/>
  <c r="B303" i="6"/>
  <c r="B319" i="4"/>
  <c r="R323" i="8"/>
  <c r="Q323" i="8"/>
  <c r="P323" i="8"/>
  <c r="O323" i="8"/>
  <c r="N323" i="8"/>
  <c r="M323" i="8"/>
  <c r="L323" i="8"/>
  <c r="K323" i="8"/>
  <c r="J323" i="8"/>
  <c r="I323" i="8"/>
  <c r="H323" i="8"/>
  <c r="G323" i="8"/>
  <c r="F323" i="8"/>
  <c r="E323" i="8"/>
  <c r="D323" i="8"/>
  <c r="C323" i="8"/>
  <c r="R322" i="8"/>
  <c r="Q322" i="8"/>
  <c r="P322" i="8"/>
  <c r="O322" i="8"/>
  <c r="N322" i="8"/>
  <c r="M322" i="8"/>
  <c r="L322" i="8"/>
  <c r="K322" i="8"/>
  <c r="J322" i="8"/>
  <c r="I322" i="8"/>
  <c r="H322" i="8"/>
  <c r="G322" i="8"/>
  <c r="F322" i="8"/>
  <c r="E322" i="8"/>
  <c r="D322" i="8"/>
  <c r="C322" i="8"/>
  <c r="R321" i="8"/>
  <c r="Q321" i="8"/>
  <c r="P321" i="8"/>
  <c r="O321" i="8"/>
  <c r="N321" i="8"/>
  <c r="M321" i="8"/>
  <c r="L321" i="8"/>
  <c r="K321" i="8"/>
  <c r="J321" i="8"/>
  <c r="I321" i="8"/>
  <c r="H321" i="8"/>
  <c r="G321" i="8"/>
  <c r="F321" i="8"/>
  <c r="E321" i="8"/>
  <c r="D321" i="8"/>
  <c r="C321" i="8"/>
  <c r="R323" i="7"/>
  <c r="Q323" i="7"/>
  <c r="P323" i="7"/>
  <c r="O323" i="7"/>
  <c r="N323" i="7"/>
  <c r="M323" i="7"/>
  <c r="L323" i="7"/>
  <c r="K323" i="7"/>
  <c r="J323" i="7"/>
  <c r="I323" i="7"/>
  <c r="H323" i="7"/>
  <c r="G323" i="7"/>
  <c r="F323" i="7"/>
  <c r="E323" i="7"/>
  <c r="D323" i="7"/>
  <c r="C323" i="7"/>
  <c r="R322" i="7"/>
  <c r="Q322" i="7"/>
  <c r="P322" i="7"/>
  <c r="O322" i="7"/>
  <c r="N322" i="7"/>
  <c r="M322" i="7"/>
  <c r="L322" i="7"/>
  <c r="K322" i="7"/>
  <c r="J322" i="7"/>
  <c r="I322" i="7"/>
  <c r="H322" i="7"/>
  <c r="G322" i="7"/>
  <c r="F322" i="7"/>
  <c r="E322" i="7"/>
  <c r="D322" i="7"/>
  <c r="C322" i="7"/>
  <c r="R321" i="7"/>
  <c r="Q321" i="7"/>
  <c r="P321" i="7"/>
  <c r="O321" i="7"/>
  <c r="N321" i="7"/>
  <c r="M321" i="7"/>
  <c r="L321" i="7"/>
  <c r="K321" i="7"/>
  <c r="J321" i="7"/>
  <c r="I321" i="7"/>
  <c r="H321" i="7"/>
  <c r="G321" i="7"/>
  <c r="F321" i="7"/>
  <c r="E321" i="7"/>
  <c r="D321" i="7"/>
  <c r="C321" i="7"/>
  <c r="R323" i="6"/>
  <c r="Q323" i="6"/>
  <c r="P323" i="6"/>
  <c r="O323" i="6"/>
  <c r="N323" i="6"/>
  <c r="M323" i="6"/>
  <c r="L323" i="6"/>
  <c r="K323" i="6"/>
  <c r="J323" i="6"/>
  <c r="I323" i="6"/>
  <c r="H323" i="6"/>
  <c r="G323" i="6"/>
  <c r="F323" i="6"/>
  <c r="E323" i="6"/>
  <c r="D323" i="6"/>
  <c r="C323" i="6"/>
  <c r="R322" i="6"/>
  <c r="Q322" i="6"/>
  <c r="P322" i="6"/>
  <c r="O322" i="6"/>
  <c r="N322" i="6"/>
  <c r="M322" i="6"/>
  <c r="L322" i="6"/>
  <c r="K322" i="6"/>
  <c r="J322" i="6"/>
  <c r="I322" i="6"/>
  <c r="H322" i="6"/>
  <c r="G322" i="6"/>
  <c r="F322" i="6"/>
  <c r="E322" i="6"/>
  <c r="D322" i="6"/>
  <c r="C322" i="6"/>
  <c r="R321" i="6"/>
  <c r="Q321" i="6"/>
  <c r="P321" i="6"/>
  <c r="O321" i="6"/>
  <c r="N321" i="6"/>
  <c r="M321" i="6"/>
  <c r="L321" i="6"/>
  <c r="K321" i="6"/>
  <c r="J321" i="6"/>
  <c r="I321" i="6"/>
  <c r="H321" i="6"/>
  <c r="G321" i="6"/>
  <c r="F321" i="6"/>
  <c r="E321" i="6"/>
  <c r="D321" i="6"/>
  <c r="C321" i="6"/>
  <c r="BN339" i="4"/>
  <c r="BB339" i="4"/>
  <c r="AX339" i="4"/>
  <c r="AL339" i="4"/>
  <c r="AH339" i="4"/>
  <c r="V339" i="4"/>
  <c r="Q339" i="4"/>
  <c r="P339" i="4"/>
  <c r="O339" i="4"/>
  <c r="N339" i="4"/>
  <c r="M339" i="4"/>
  <c r="L339" i="4"/>
  <c r="K339" i="4"/>
  <c r="J339" i="4"/>
  <c r="I339" i="4"/>
  <c r="H339" i="4"/>
  <c r="G339" i="4"/>
  <c r="E339" i="4"/>
  <c r="D339" i="4"/>
  <c r="C339" i="4"/>
  <c r="BN338" i="4"/>
  <c r="BB338" i="4"/>
  <c r="AX338" i="4"/>
  <c r="R338" i="4" s="1"/>
  <c r="AL338" i="4"/>
  <c r="AH338" i="4"/>
  <c r="V338" i="4"/>
  <c r="Q338" i="4"/>
  <c r="P338" i="4"/>
  <c r="O338" i="4"/>
  <c r="N338" i="4"/>
  <c r="M338" i="4"/>
  <c r="L338" i="4"/>
  <c r="K338" i="4"/>
  <c r="J338" i="4"/>
  <c r="I338" i="4"/>
  <c r="H338" i="4"/>
  <c r="G338" i="4"/>
  <c r="E338" i="4"/>
  <c r="D338" i="4"/>
  <c r="C338" i="4"/>
  <c r="BN337" i="4"/>
  <c r="BB337" i="4"/>
  <c r="AX337" i="4"/>
  <c r="AL337" i="4"/>
  <c r="AH337" i="4"/>
  <c r="V337" i="4"/>
  <c r="Q337" i="4"/>
  <c r="P337" i="4"/>
  <c r="O337" i="4"/>
  <c r="N337" i="4"/>
  <c r="M337" i="4"/>
  <c r="L337" i="4"/>
  <c r="K337" i="4"/>
  <c r="J337" i="4"/>
  <c r="I337" i="4"/>
  <c r="H337" i="4"/>
  <c r="G337" i="4"/>
  <c r="E337" i="4"/>
  <c r="D337" i="4"/>
  <c r="C337" i="4"/>
  <c r="R305" i="8"/>
  <c r="Q305" i="8"/>
  <c r="P305" i="8"/>
  <c r="O305" i="8"/>
  <c r="N305" i="8"/>
  <c r="M305" i="8"/>
  <c r="L305" i="8"/>
  <c r="K305" i="8"/>
  <c r="J305" i="8"/>
  <c r="I305" i="8"/>
  <c r="H305" i="8"/>
  <c r="G305" i="8"/>
  <c r="F305" i="8"/>
  <c r="E305" i="8"/>
  <c r="D305" i="8"/>
  <c r="C305" i="8"/>
  <c r="R304" i="8"/>
  <c r="Q304" i="8"/>
  <c r="P304" i="8"/>
  <c r="O304" i="8"/>
  <c r="N304" i="8"/>
  <c r="M304" i="8"/>
  <c r="L304" i="8"/>
  <c r="K304" i="8"/>
  <c r="J304" i="8"/>
  <c r="I304" i="8"/>
  <c r="H304" i="8"/>
  <c r="G304" i="8"/>
  <c r="F304" i="8"/>
  <c r="E304" i="8"/>
  <c r="D304" i="8"/>
  <c r="C304" i="8"/>
  <c r="R303" i="8"/>
  <c r="Q303" i="8"/>
  <c r="P303" i="8"/>
  <c r="O303" i="8"/>
  <c r="N303" i="8"/>
  <c r="M303" i="8"/>
  <c r="L303" i="8"/>
  <c r="K303" i="8"/>
  <c r="J303" i="8"/>
  <c r="I303" i="8"/>
  <c r="H303" i="8"/>
  <c r="G303" i="8"/>
  <c r="F303" i="8"/>
  <c r="E303" i="8"/>
  <c r="D303" i="8"/>
  <c r="C303" i="8"/>
  <c r="R305" i="7"/>
  <c r="Q305" i="7"/>
  <c r="P305" i="7"/>
  <c r="O305" i="7"/>
  <c r="N305" i="7"/>
  <c r="M305" i="7"/>
  <c r="L305" i="7"/>
  <c r="K305" i="7"/>
  <c r="J305" i="7"/>
  <c r="I305" i="7"/>
  <c r="H305" i="7"/>
  <c r="G305" i="7"/>
  <c r="F305" i="7"/>
  <c r="E305" i="7"/>
  <c r="D305" i="7"/>
  <c r="C305" i="7"/>
  <c r="R304" i="7"/>
  <c r="Q304" i="7"/>
  <c r="P304" i="7"/>
  <c r="O304" i="7"/>
  <c r="N304" i="7"/>
  <c r="M304" i="7"/>
  <c r="L304" i="7"/>
  <c r="K304" i="7"/>
  <c r="J304" i="7"/>
  <c r="I304" i="7"/>
  <c r="H304" i="7"/>
  <c r="G304" i="7"/>
  <c r="F304" i="7"/>
  <c r="E304" i="7"/>
  <c r="D304" i="7"/>
  <c r="C304" i="7"/>
  <c r="R303" i="7"/>
  <c r="Q303" i="7"/>
  <c r="P303" i="7"/>
  <c r="O303" i="7"/>
  <c r="N303" i="7"/>
  <c r="M303" i="7"/>
  <c r="L303" i="7"/>
  <c r="K303" i="7"/>
  <c r="J303" i="7"/>
  <c r="I303" i="7"/>
  <c r="H303" i="7"/>
  <c r="G303" i="7"/>
  <c r="F303" i="7"/>
  <c r="E303" i="7"/>
  <c r="D303" i="7"/>
  <c r="C303" i="7"/>
  <c r="R305" i="6"/>
  <c r="Q305" i="6"/>
  <c r="P305" i="6"/>
  <c r="O305" i="6"/>
  <c r="N305" i="6"/>
  <c r="M305" i="6"/>
  <c r="L305" i="6"/>
  <c r="K305" i="6"/>
  <c r="J305" i="6"/>
  <c r="I305" i="6"/>
  <c r="H305" i="6"/>
  <c r="G305" i="6"/>
  <c r="F305" i="6"/>
  <c r="E305" i="6"/>
  <c r="D305" i="6"/>
  <c r="C305" i="6"/>
  <c r="R304" i="6"/>
  <c r="Q304" i="6"/>
  <c r="P304" i="6"/>
  <c r="O304" i="6"/>
  <c r="N304" i="6"/>
  <c r="M304" i="6"/>
  <c r="L304" i="6"/>
  <c r="K304" i="6"/>
  <c r="J304" i="6"/>
  <c r="I304" i="6"/>
  <c r="H304" i="6"/>
  <c r="G304" i="6"/>
  <c r="F304" i="6"/>
  <c r="E304" i="6"/>
  <c r="D304" i="6"/>
  <c r="C304" i="6"/>
  <c r="R303" i="6"/>
  <c r="Q303" i="6"/>
  <c r="P303" i="6"/>
  <c r="O303" i="6"/>
  <c r="N303" i="6"/>
  <c r="M303" i="6"/>
  <c r="L303" i="6"/>
  <c r="K303" i="6"/>
  <c r="J303" i="6"/>
  <c r="I303" i="6"/>
  <c r="H303" i="6"/>
  <c r="G303" i="6"/>
  <c r="F303" i="6"/>
  <c r="E303" i="6"/>
  <c r="D303" i="6"/>
  <c r="C303" i="6"/>
  <c r="BN321" i="4"/>
  <c r="BB321" i="4"/>
  <c r="AX321" i="4"/>
  <c r="AL321" i="4"/>
  <c r="AH321" i="4"/>
  <c r="V321" i="4"/>
  <c r="Q321" i="4"/>
  <c r="P321" i="4"/>
  <c r="O321" i="4"/>
  <c r="N321" i="4"/>
  <c r="M321" i="4"/>
  <c r="L321" i="4"/>
  <c r="K321" i="4"/>
  <c r="J321" i="4"/>
  <c r="I321" i="4"/>
  <c r="H321" i="4"/>
  <c r="G321" i="4"/>
  <c r="E321" i="4"/>
  <c r="D321" i="4"/>
  <c r="C321" i="4"/>
  <c r="BN320" i="4"/>
  <c r="BB320" i="4"/>
  <c r="AX320" i="4"/>
  <c r="AL320" i="4"/>
  <c r="AH320" i="4"/>
  <c r="V320" i="4"/>
  <c r="Q320" i="4"/>
  <c r="P320" i="4"/>
  <c r="O320" i="4"/>
  <c r="N320" i="4"/>
  <c r="M320" i="4"/>
  <c r="L320" i="4"/>
  <c r="K320" i="4"/>
  <c r="J320" i="4"/>
  <c r="I320" i="4"/>
  <c r="H320" i="4"/>
  <c r="G320" i="4"/>
  <c r="E320" i="4"/>
  <c r="D320" i="4"/>
  <c r="C320" i="4"/>
  <c r="BN319" i="4"/>
  <c r="BB319" i="4"/>
  <c r="AX319" i="4"/>
  <c r="AL319" i="4"/>
  <c r="AH319" i="4"/>
  <c r="V319" i="4"/>
  <c r="Q319" i="4"/>
  <c r="P319" i="4"/>
  <c r="O319" i="4"/>
  <c r="N319" i="4"/>
  <c r="M319" i="4"/>
  <c r="L319" i="4"/>
  <c r="K319" i="4"/>
  <c r="J319" i="4"/>
  <c r="I319" i="4"/>
  <c r="H319" i="4"/>
  <c r="G319" i="4"/>
  <c r="E319" i="4"/>
  <c r="D319" i="4"/>
  <c r="C319" i="4"/>
  <c r="BN290" i="8"/>
  <c r="BM290" i="8"/>
  <c r="BL290" i="8"/>
  <c r="BK290" i="8"/>
  <c r="BJ290" i="8"/>
  <c r="BI290" i="8"/>
  <c r="BH290" i="8"/>
  <c r="BG290" i="8"/>
  <c r="BF290" i="8"/>
  <c r="BE290" i="8"/>
  <c r="BD290" i="8"/>
  <c r="BC290" i="8"/>
  <c r="BB290" i="8"/>
  <c r="BA290" i="8"/>
  <c r="AZ290" i="8"/>
  <c r="AY290" i="8"/>
  <c r="AX290" i="8"/>
  <c r="AW290" i="8"/>
  <c r="AV290" i="8"/>
  <c r="AU290" i="8"/>
  <c r="AT290" i="8"/>
  <c r="AS290" i="8"/>
  <c r="AR290" i="8"/>
  <c r="AQ290" i="8"/>
  <c r="AP290" i="8"/>
  <c r="AO290" i="8"/>
  <c r="AN290" i="8"/>
  <c r="AM290" i="8"/>
  <c r="AL290" i="8"/>
  <c r="AK290" i="8"/>
  <c r="AJ290" i="8"/>
  <c r="AI290" i="8"/>
  <c r="AH290" i="8"/>
  <c r="AG290" i="8"/>
  <c r="AF290" i="8"/>
  <c r="AE290" i="8"/>
  <c r="AD290" i="8"/>
  <c r="AC290" i="8"/>
  <c r="AB290" i="8"/>
  <c r="AA290" i="8"/>
  <c r="Z290" i="8"/>
  <c r="Y290" i="8"/>
  <c r="X290" i="8"/>
  <c r="W290" i="8"/>
  <c r="V290" i="8"/>
  <c r="U290" i="8"/>
  <c r="T290" i="8"/>
  <c r="S290" i="8"/>
  <c r="BN289" i="8"/>
  <c r="BM289" i="8"/>
  <c r="BL289" i="8"/>
  <c r="BK289" i="8"/>
  <c r="BJ289" i="8"/>
  <c r="BI289" i="8"/>
  <c r="BH289" i="8"/>
  <c r="BG289" i="8"/>
  <c r="BF289" i="8"/>
  <c r="BE289" i="8"/>
  <c r="BD289" i="8"/>
  <c r="BC289" i="8"/>
  <c r="BB289" i="8"/>
  <c r="BA289" i="8"/>
  <c r="AZ289" i="8"/>
  <c r="AY289" i="8"/>
  <c r="AX289" i="8"/>
  <c r="AW289" i="8"/>
  <c r="AV289" i="8"/>
  <c r="AU289" i="8"/>
  <c r="AT289" i="8"/>
  <c r="AS289" i="8"/>
  <c r="AR289" i="8"/>
  <c r="AQ289" i="8"/>
  <c r="AP289" i="8"/>
  <c r="AO289" i="8"/>
  <c r="AN289" i="8"/>
  <c r="AM289" i="8"/>
  <c r="AL289" i="8"/>
  <c r="AK289" i="8"/>
  <c r="AJ289" i="8"/>
  <c r="AI289" i="8"/>
  <c r="AH289" i="8"/>
  <c r="AG289" i="8"/>
  <c r="AF289" i="8"/>
  <c r="AE289" i="8"/>
  <c r="AD289" i="8"/>
  <c r="AC289" i="8"/>
  <c r="AB289" i="8"/>
  <c r="AA289" i="8"/>
  <c r="Z289" i="8"/>
  <c r="Y289" i="8"/>
  <c r="X289" i="8"/>
  <c r="W289" i="8"/>
  <c r="V289" i="8"/>
  <c r="U289" i="8"/>
  <c r="T289" i="8"/>
  <c r="S289" i="8"/>
  <c r="BN288" i="8"/>
  <c r="BM288" i="8"/>
  <c r="BL288" i="8"/>
  <c r="BK288" i="8"/>
  <c r="BJ288" i="8"/>
  <c r="BI288" i="8"/>
  <c r="BH288" i="8"/>
  <c r="BG288" i="8"/>
  <c r="BF288" i="8"/>
  <c r="BE288" i="8"/>
  <c r="BD288" i="8"/>
  <c r="BC288" i="8"/>
  <c r="BB288" i="8"/>
  <c r="BA288" i="8"/>
  <c r="AZ288" i="8"/>
  <c r="AY288" i="8"/>
  <c r="AX288" i="8"/>
  <c r="AW288" i="8"/>
  <c r="AV288" i="8"/>
  <c r="AU288" i="8"/>
  <c r="AT288" i="8"/>
  <c r="AS288" i="8"/>
  <c r="AR288" i="8"/>
  <c r="AQ288" i="8"/>
  <c r="AP288" i="8"/>
  <c r="AO288" i="8"/>
  <c r="AN288" i="8"/>
  <c r="AM288" i="8"/>
  <c r="AL288" i="8"/>
  <c r="AK288" i="8"/>
  <c r="AJ288" i="8"/>
  <c r="AI288" i="8"/>
  <c r="AH288" i="8"/>
  <c r="AG288" i="8"/>
  <c r="AF288" i="8"/>
  <c r="AE288" i="8"/>
  <c r="AD288" i="8"/>
  <c r="AC288" i="8"/>
  <c r="AB288" i="8"/>
  <c r="AA288" i="8"/>
  <c r="Z288" i="8"/>
  <c r="Y288" i="8"/>
  <c r="X288" i="8"/>
  <c r="W288" i="8"/>
  <c r="V288" i="8"/>
  <c r="U288" i="8"/>
  <c r="T288" i="8"/>
  <c r="BN290" i="7"/>
  <c r="BM290" i="7"/>
  <c r="BL290" i="7"/>
  <c r="BK290" i="7"/>
  <c r="BJ290" i="7"/>
  <c r="BI290" i="7"/>
  <c r="BH290" i="7"/>
  <c r="BG290" i="7"/>
  <c r="BF290" i="7"/>
  <c r="BE290" i="7"/>
  <c r="BD290" i="7"/>
  <c r="BC290" i="7"/>
  <c r="BB290" i="7"/>
  <c r="BA290" i="7"/>
  <c r="AZ290" i="7"/>
  <c r="AY290" i="7"/>
  <c r="AX290" i="7"/>
  <c r="AW290" i="7"/>
  <c r="AV290" i="7"/>
  <c r="AU290" i="7"/>
  <c r="AT290" i="7"/>
  <c r="AS290" i="7"/>
  <c r="AR290" i="7"/>
  <c r="AQ290" i="7"/>
  <c r="AP290" i="7"/>
  <c r="AO290" i="7"/>
  <c r="AN290" i="7"/>
  <c r="AM290" i="7"/>
  <c r="AL290" i="7"/>
  <c r="AK290" i="7"/>
  <c r="AJ290" i="7"/>
  <c r="AI290" i="7"/>
  <c r="AH290" i="7"/>
  <c r="AG290" i="7"/>
  <c r="AF290" i="7"/>
  <c r="AE290" i="7"/>
  <c r="AD290" i="7"/>
  <c r="AC290" i="7"/>
  <c r="AB290" i="7"/>
  <c r="AA290" i="7"/>
  <c r="Z290" i="7"/>
  <c r="Y290" i="7"/>
  <c r="X290" i="7"/>
  <c r="W290" i="7"/>
  <c r="V290" i="7"/>
  <c r="U290" i="7"/>
  <c r="T290" i="7"/>
  <c r="S290" i="7"/>
  <c r="BN289" i="7"/>
  <c r="BM289" i="7"/>
  <c r="BL289" i="7"/>
  <c r="BK289" i="7"/>
  <c r="BJ289" i="7"/>
  <c r="BI289" i="7"/>
  <c r="BH289" i="7"/>
  <c r="BG289" i="7"/>
  <c r="BF289" i="7"/>
  <c r="BE289" i="7"/>
  <c r="BD289" i="7"/>
  <c r="BC289" i="7"/>
  <c r="BB289" i="7"/>
  <c r="BA289" i="7"/>
  <c r="AZ289" i="7"/>
  <c r="AY289" i="7"/>
  <c r="AX289" i="7"/>
  <c r="AW289" i="7"/>
  <c r="AV289" i="7"/>
  <c r="AU289" i="7"/>
  <c r="AT289" i="7"/>
  <c r="AS289" i="7"/>
  <c r="AR289" i="7"/>
  <c r="AQ289" i="7"/>
  <c r="AP289" i="7"/>
  <c r="AO289" i="7"/>
  <c r="AN289" i="7"/>
  <c r="AM289" i="7"/>
  <c r="AL289" i="7"/>
  <c r="AK289" i="7"/>
  <c r="AJ289" i="7"/>
  <c r="AI289" i="7"/>
  <c r="AH289" i="7"/>
  <c r="AG289" i="7"/>
  <c r="AF289" i="7"/>
  <c r="AE289" i="7"/>
  <c r="AD289" i="7"/>
  <c r="AC289" i="7"/>
  <c r="AB289" i="7"/>
  <c r="AA289" i="7"/>
  <c r="Z289" i="7"/>
  <c r="Y289" i="7"/>
  <c r="X289" i="7"/>
  <c r="W289" i="7"/>
  <c r="V289" i="7"/>
  <c r="U289" i="7"/>
  <c r="T289" i="7"/>
  <c r="S289" i="7"/>
  <c r="BN288" i="7"/>
  <c r="BM288" i="7"/>
  <c r="BL288" i="7"/>
  <c r="BK288" i="7"/>
  <c r="BJ288" i="7"/>
  <c r="BI288" i="7"/>
  <c r="BH288" i="7"/>
  <c r="BG288" i="7"/>
  <c r="BF288" i="7"/>
  <c r="BE288" i="7"/>
  <c r="BD288" i="7"/>
  <c r="BC288" i="7"/>
  <c r="BB288" i="7"/>
  <c r="BA288" i="7"/>
  <c r="AZ288" i="7"/>
  <c r="AY288" i="7"/>
  <c r="AX288" i="7"/>
  <c r="AW288" i="7"/>
  <c r="AV288" i="7"/>
  <c r="AU288" i="7"/>
  <c r="AT288" i="7"/>
  <c r="AS288" i="7"/>
  <c r="AR288" i="7"/>
  <c r="AQ288" i="7"/>
  <c r="AP288" i="7"/>
  <c r="AO288" i="7"/>
  <c r="AN288" i="7"/>
  <c r="AM288" i="7"/>
  <c r="AL288" i="7"/>
  <c r="AK288" i="7"/>
  <c r="AJ288" i="7"/>
  <c r="AI288" i="7"/>
  <c r="AH288" i="7"/>
  <c r="AG288" i="7"/>
  <c r="AF288" i="7"/>
  <c r="AE288" i="7"/>
  <c r="AD288" i="7"/>
  <c r="AC288" i="7"/>
  <c r="AB288" i="7"/>
  <c r="AA288" i="7"/>
  <c r="Z288" i="7"/>
  <c r="Y288" i="7"/>
  <c r="X288" i="7"/>
  <c r="W288" i="7"/>
  <c r="V288" i="7"/>
  <c r="U288" i="7"/>
  <c r="T288" i="7"/>
  <c r="BN290" i="6"/>
  <c r="BM290" i="6"/>
  <c r="BL290" i="6"/>
  <c r="BK290" i="6"/>
  <c r="BJ290" i="6"/>
  <c r="BI290" i="6"/>
  <c r="BH290" i="6"/>
  <c r="BG290" i="6"/>
  <c r="BF290" i="6"/>
  <c r="BE290" i="6"/>
  <c r="BD290" i="6"/>
  <c r="BC290" i="6"/>
  <c r="BB290" i="6"/>
  <c r="BA290" i="6"/>
  <c r="AZ290" i="6"/>
  <c r="AY290" i="6"/>
  <c r="AX290" i="6"/>
  <c r="AW290" i="6"/>
  <c r="AV290" i="6"/>
  <c r="AU290" i="6"/>
  <c r="AT290" i="6"/>
  <c r="AS290" i="6"/>
  <c r="AR290" i="6"/>
  <c r="AQ290" i="6"/>
  <c r="AP290" i="6"/>
  <c r="AO290" i="6"/>
  <c r="AN290" i="6"/>
  <c r="AM290" i="6"/>
  <c r="AL290" i="6"/>
  <c r="AK290" i="6"/>
  <c r="AJ290" i="6"/>
  <c r="AI290" i="6"/>
  <c r="AH290" i="6"/>
  <c r="AG290" i="6"/>
  <c r="AF290" i="6"/>
  <c r="AE290" i="6"/>
  <c r="AD290" i="6"/>
  <c r="AC290" i="6"/>
  <c r="AB290" i="6"/>
  <c r="AA290" i="6"/>
  <c r="Z290" i="6"/>
  <c r="Y290" i="6"/>
  <c r="X290" i="6"/>
  <c r="W290" i="6"/>
  <c r="V290" i="6"/>
  <c r="U290" i="6"/>
  <c r="T290" i="6"/>
  <c r="S290" i="6"/>
  <c r="BN289" i="6"/>
  <c r="BM289" i="6"/>
  <c r="BL289" i="6"/>
  <c r="BK289" i="6"/>
  <c r="BJ289" i="6"/>
  <c r="BI289" i="6"/>
  <c r="BH289" i="6"/>
  <c r="BG289" i="6"/>
  <c r="BF289" i="6"/>
  <c r="BE289" i="6"/>
  <c r="BD289" i="6"/>
  <c r="BC289" i="6"/>
  <c r="BB289" i="6"/>
  <c r="BA289" i="6"/>
  <c r="AZ289" i="6"/>
  <c r="AY289" i="6"/>
  <c r="AX289" i="6"/>
  <c r="AW289" i="6"/>
  <c r="AV289" i="6"/>
  <c r="AU289" i="6"/>
  <c r="AT289" i="6"/>
  <c r="AS289" i="6"/>
  <c r="AR289" i="6"/>
  <c r="AQ289" i="6"/>
  <c r="AP289" i="6"/>
  <c r="AO289" i="6"/>
  <c r="AN289" i="6"/>
  <c r="AM289" i="6"/>
  <c r="AL289" i="6"/>
  <c r="AK289" i="6"/>
  <c r="AJ289" i="6"/>
  <c r="AI289" i="6"/>
  <c r="AH289" i="6"/>
  <c r="AG289" i="6"/>
  <c r="AF289" i="6"/>
  <c r="AE289" i="6"/>
  <c r="AD289" i="6"/>
  <c r="AC289" i="6"/>
  <c r="AB289" i="6"/>
  <c r="AA289" i="6"/>
  <c r="Z289" i="6"/>
  <c r="Y289" i="6"/>
  <c r="X289" i="6"/>
  <c r="W289" i="6"/>
  <c r="V289" i="6"/>
  <c r="U289" i="6"/>
  <c r="T289" i="6"/>
  <c r="S289" i="6"/>
  <c r="BN288" i="6"/>
  <c r="BM288" i="6"/>
  <c r="BL288" i="6"/>
  <c r="BK288" i="6"/>
  <c r="BJ288" i="6"/>
  <c r="BI288" i="6"/>
  <c r="BH288" i="6"/>
  <c r="BG288" i="6"/>
  <c r="BF288" i="6"/>
  <c r="BE288" i="6"/>
  <c r="BD288" i="6"/>
  <c r="BC288" i="6"/>
  <c r="BB288" i="6"/>
  <c r="BA288" i="6"/>
  <c r="AZ288" i="6"/>
  <c r="AY288" i="6"/>
  <c r="AX288" i="6"/>
  <c r="AW288" i="6"/>
  <c r="AV288" i="6"/>
  <c r="AU288" i="6"/>
  <c r="AT288" i="6"/>
  <c r="AS288" i="6"/>
  <c r="AR288" i="6"/>
  <c r="AQ288" i="6"/>
  <c r="AP288" i="6"/>
  <c r="AO288" i="6"/>
  <c r="AN288" i="6"/>
  <c r="AM288" i="6"/>
  <c r="AL288" i="6"/>
  <c r="AK288" i="6"/>
  <c r="AJ288" i="6"/>
  <c r="AI288" i="6"/>
  <c r="AH288" i="6"/>
  <c r="AG288" i="6"/>
  <c r="AF288" i="6"/>
  <c r="AE288" i="6"/>
  <c r="AD288" i="6"/>
  <c r="AC288" i="6"/>
  <c r="AB288" i="6"/>
  <c r="AA288" i="6"/>
  <c r="Z288" i="6"/>
  <c r="Y288" i="6"/>
  <c r="X288" i="6"/>
  <c r="W288" i="6"/>
  <c r="V288" i="6"/>
  <c r="U288" i="6"/>
  <c r="T288" i="6"/>
  <c r="BM306" i="4"/>
  <c r="BL306" i="4"/>
  <c r="BK306" i="4"/>
  <c r="BJ306" i="4"/>
  <c r="BI306" i="4"/>
  <c r="BH306" i="4"/>
  <c r="BG306" i="4"/>
  <c r="BF306" i="4"/>
  <c r="BE306" i="4"/>
  <c r="BD306" i="4"/>
  <c r="BC306" i="4"/>
  <c r="BA306" i="4"/>
  <c r="AZ306" i="4"/>
  <c r="AY306" i="4"/>
  <c r="AW306" i="4"/>
  <c r="AV306" i="4"/>
  <c r="AU306" i="4"/>
  <c r="AT306" i="4"/>
  <c r="AS306" i="4"/>
  <c r="AR306" i="4"/>
  <c r="AQ306" i="4"/>
  <c r="AP306" i="4"/>
  <c r="AO306" i="4"/>
  <c r="AN306" i="4"/>
  <c r="AM306" i="4"/>
  <c r="AK306" i="4"/>
  <c r="AJ306" i="4"/>
  <c r="AI306" i="4"/>
  <c r="AG306" i="4"/>
  <c r="AF306" i="4"/>
  <c r="AE306" i="4"/>
  <c r="AD306" i="4"/>
  <c r="AC306" i="4"/>
  <c r="AB306" i="4"/>
  <c r="AA306" i="4"/>
  <c r="Z306" i="4"/>
  <c r="Y306" i="4"/>
  <c r="X306" i="4"/>
  <c r="W306" i="4"/>
  <c r="U306" i="4"/>
  <c r="T306" i="4"/>
  <c r="S306" i="4"/>
  <c r="BM305" i="4"/>
  <c r="BL305" i="4"/>
  <c r="BK305" i="4"/>
  <c r="BJ305" i="4"/>
  <c r="BI305" i="4"/>
  <c r="BH305" i="4"/>
  <c r="BG305" i="4"/>
  <c r="BF305" i="4"/>
  <c r="BE305" i="4"/>
  <c r="BD305" i="4"/>
  <c r="BC305" i="4"/>
  <c r="BA305" i="4"/>
  <c r="AZ305" i="4"/>
  <c r="AY305" i="4"/>
  <c r="AW305" i="4"/>
  <c r="AV305" i="4"/>
  <c r="AU305" i="4"/>
  <c r="AT305" i="4"/>
  <c r="AS305" i="4"/>
  <c r="AR305" i="4"/>
  <c r="AQ305" i="4"/>
  <c r="AP305" i="4"/>
  <c r="AO305" i="4"/>
  <c r="AN305" i="4"/>
  <c r="AM305" i="4"/>
  <c r="AK305" i="4"/>
  <c r="AJ305" i="4"/>
  <c r="AI305" i="4"/>
  <c r="AG305" i="4"/>
  <c r="AF305" i="4"/>
  <c r="AE305" i="4"/>
  <c r="AD305" i="4"/>
  <c r="AC305" i="4"/>
  <c r="AB305" i="4"/>
  <c r="AA305" i="4"/>
  <c r="Z305" i="4"/>
  <c r="Y305" i="4"/>
  <c r="X305" i="4"/>
  <c r="W305" i="4"/>
  <c r="U305" i="4"/>
  <c r="T305" i="4"/>
  <c r="S305" i="4"/>
  <c r="BM304" i="4"/>
  <c r="BL304" i="4"/>
  <c r="BK304" i="4"/>
  <c r="BJ304" i="4"/>
  <c r="BI304" i="4"/>
  <c r="BH304" i="4"/>
  <c r="BG304" i="4"/>
  <c r="BF304" i="4"/>
  <c r="BE304" i="4"/>
  <c r="BD304" i="4"/>
  <c r="BC304" i="4"/>
  <c r="BA304" i="4"/>
  <c r="AZ304" i="4"/>
  <c r="AY304" i="4"/>
  <c r="AW304" i="4"/>
  <c r="AV304" i="4"/>
  <c r="AU304" i="4"/>
  <c r="AT304" i="4"/>
  <c r="AS304" i="4"/>
  <c r="AR304" i="4"/>
  <c r="AQ304" i="4"/>
  <c r="AP304" i="4"/>
  <c r="AO304" i="4"/>
  <c r="AN304" i="4"/>
  <c r="AM304" i="4"/>
  <c r="AK304" i="4"/>
  <c r="AJ304" i="4"/>
  <c r="AI304" i="4"/>
  <c r="AG304" i="4"/>
  <c r="AF304" i="4"/>
  <c r="AE304" i="4"/>
  <c r="AD304" i="4"/>
  <c r="AC304" i="4"/>
  <c r="AB304" i="4"/>
  <c r="AA304" i="4"/>
  <c r="Z304" i="4"/>
  <c r="Y304" i="4"/>
  <c r="X304" i="4"/>
  <c r="W304" i="4"/>
  <c r="U304" i="4"/>
  <c r="T304" i="4"/>
  <c r="S288" i="8"/>
  <c r="S288" i="7"/>
  <c r="S288" i="6"/>
  <c r="S304" i="4"/>
  <c r="B285" i="8"/>
  <c r="B285" i="7"/>
  <c r="B285" i="6"/>
  <c r="B301" i="4"/>
  <c r="R287" i="8"/>
  <c r="Q287" i="8"/>
  <c r="P287" i="8"/>
  <c r="O287" i="8"/>
  <c r="N287" i="8"/>
  <c r="M287" i="8"/>
  <c r="L287" i="8"/>
  <c r="K287" i="8"/>
  <c r="J287" i="8"/>
  <c r="I287" i="8"/>
  <c r="H287" i="8"/>
  <c r="G287" i="8"/>
  <c r="F287" i="8"/>
  <c r="E287" i="8"/>
  <c r="D287" i="8"/>
  <c r="C287" i="8"/>
  <c r="R286" i="8"/>
  <c r="Q286" i="8"/>
  <c r="P286" i="8"/>
  <c r="O286" i="8"/>
  <c r="N286" i="8"/>
  <c r="M286" i="8"/>
  <c r="L286" i="8"/>
  <c r="K286" i="8"/>
  <c r="J286" i="8"/>
  <c r="I286" i="8"/>
  <c r="H286" i="8"/>
  <c r="G286" i="8"/>
  <c r="F286" i="8"/>
  <c r="E286" i="8"/>
  <c r="D286" i="8"/>
  <c r="C286" i="8"/>
  <c r="R285" i="8"/>
  <c r="Q285" i="8"/>
  <c r="P285" i="8"/>
  <c r="O285" i="8"/>
  <c r="N285" i="8"/>
  <c r="M285" i="8"/>
  <c r="L285" i="8"/>
  <c r="K285" i="8"/>
  <c r="J285" i="8"/>
  <c r="I285" i="8"/>
  <c r="H285" i="8"/>
  <c r="G285" i="8"/>
  <c r="F285" i="8"/>
  <c r="E285" i="8"/>
  <c r="D285" i="8"/>
  <c r="C285" i="8"/>
  <c r="R287" i="7"/>
  <c r="Q287" i="7"/>
  <c r="P287" i="7"/>
  <c r="O287" i="7"/>
  <c r="N287" i="7"/>
  <c r="M287" i="7"/>
  <c r="L287" i="7"/>
  <c r="K287" i="7"/>
  <c r="J287" i="7"/>
  <c r="I287" i="7"/>
  <c r="H287" i="7"/>
  <c r="G287" i="7"/>
  <c r="F287" i="7"/>
  <c r="E287" i="7"/>
  <c r="D287" i="7"/>
  <c r="C287" i="7"/>
  <c r="R286" i="7"/>
  <c r="Q286" i="7"/>
  <c r="P286" i="7"/>
  <c r="O286" i="7"/>
  <c r="N286" i="7"/>
  <c r="M286" i="7"/>
  <c r="L286" i="7"/>
  <c r="K286" i="7"/>
  <c r="J286" i="7"/>
  <c r="I286" i="7"/>
  <c r="H286" i="7"/>
  <c r="G286" i="7"/>
  <c r="F286" i="7"/>
  <c r="E286" i="7"/>
  <c r="D286" i="7"/>
  <c r="C286" i="7"/>
  <c r="R285" i="7"/>
  <c r="Q285" i="7"/>
  <c r="P285" i="7"/>
  <c r="O285" i="7"/>
  <c r="N285" i="7"/>
  <c r="M285" i="7"/>
  <c r="L285" i="7"/>
  <c r="K285" i="7"/>
  <c r="J285" i="7"/>
  <c r="I285" i="7"/>
  <c r="H285" i="7"/>
  <c r="G285" i="7"/>
  <c r="F285" i="7"/>
  <c r="E285" i="7"/>
  <c r="D285" i="7"/>
  <c r="C285" i="7"/>
  <c r="R287" i="6"/>
  <c r="Q287" i="6"/>
  <c r="P287" i="6"/>
  <c r="O287" i="6"/>
  <c r="N287" i="6"/>
  <c r="M287" i="6"/>
  <c r="L287" i="6"/>
  <c r="K287" i="6"/>
  <c r="J287" i="6"/>
  <c r="I287" i="6"/>
  <c r="H287" i="6"/>
  <c r="G287" i="6"/>
  <c r="F287" i="6"/>
  <c r="E287" i="6"/>
  <c r="D287" i="6"/>
  <c r="C287" i="6"/>
  <c r="R286" i="6"/>
  <c r="Q286" i="6"/>
  <c r="P286" i="6"/>
  <c r="O286" i="6"/>
  <c r="N286" i="6"/>
  <c r="M286" i="6"/>
  <c r="L286" i="6"/>
  <c r="K286" i="6"/>
  <c r="J286" i="6"/>
  <c r="I286" i="6"/>
  <c r="H286" i="6"/>
  <c r="G286" i="6"/>
  <c r="F286" i="6"/>
  <c r="E286" i="6"/>
  <c r="D286" i="6"/>
  <c r="C286" i="6"/>
  <c r="R285" i="6"/>
  <c r="Q285" i="6"/>
  <c r="P285" i="6"/>
  <c r="O285" i="6"/>
  <c r="N285" i="6"/>
  <c r="M285" i="6"/>
  <c r="L285" i="6"/>
  <c r="K285" i="6"/>
  <c r="J285" i="6"/>
  <c r="I285" i="6"/>
  <c r="H285" i="6"/>
  <c r="G285" i="6"/>
  <c r="F285" i="6"/>
  <c r="E285" i="6"/>
  <c r="D285" i="6"/>
  <c r="C285" i="6"/>
  <c r="BN303" i="4"/>
  <c r="BB303" i="4"/>
  <c r="AX303" i="4"/>
  <c r="AL303" i="4"/>
  <c r="AH303" i="4"/>
  <c r="V303" i="4"/>
  <c r="Q303" i="4"/>
  <c r="P303" i="4"/>
  <c r="O303" i="4"/>
  <c r="N303" i="4"/>
  <c r="M303" i="4"/>
  <c r="L303" i="4"/>
  <c r="K303" i="4"/>
  <c r="J303" i="4"/>
  <c r="I303" i="4"/>
  <c r="H303" i="4"/>
  <c r="G303" i="4"/>
  <c r="E303" i="4"/>
  <c r="D303" i="4"/>
  <c r="C303" i="4"/>
  <c r="BN302" i="4"/>
  <c r="BB302" i="4"/>
  <c r="AX302" i="4"/>
  <c r="AL302" i="4"/>
  <c r="AH302" i="4"/>
  <c r="V302" i="4"/>
  <c r="Q302" i="4"/>
  <c r="P302" i="4"/>
  <c r="O302" i="4"/>
  <c r="N302" i="4"/>
  <c r="M302" i="4"/>
  <c r="L302" i="4"/>
  <c r="K302" i="4"/>
  <c r="J302" i="4"/>
  <c r="I302" i="4"/>
  <c r="H302" i="4"/>
  <c r="G302" i="4"/>
  <c r="E302" i="4"/>
  <c r="D302" i="4"/>
  <c r="C302" i="4"/>
  <c r="BN301" i="4"/>
  <c r="BB301" i="4"/>
  <c r="AX301" i="4"/>
  <c r="AL301" i="4"/>
  <c r="AH301" i="4"/>
  <c r="V301" i="4"/>
  <c r="Q301" i="4"/>
  <c r="P301" i="4"/>
  <c r="O301" i="4"/>
  <c r="N301" i="4"/>
  <c r="M301" i="4"/>
  <c r="L301" i="4"/>
  <c r="K301" i="4"/>
  <c r="J301" i="4"/>
  <c r="I301" i="4"/>
  <c r="H301" i="4"/>
  <c r="G301" i="4"/>
  <c r="E301" i="4"/>
  <c r="D301" i="4"/>
  <c r="C301" i="4"/>
  <c r="R263" i="8"/>
  <c r="Q263" i="8"/>
  <c r="P263" i="8"/>
  <c r="O263" i="8"/>
  <c r="N263" i="8"/>
  <c r="M263" i="8"/>
  <c r="L263" i="8"/>
  <c r="K263" i="8"/>
  <c r="J263" i="8"/>
  <c r="I263" i="8"/>
  <c r="H263" i="8"/>
  <c r="G263" i="8"/>
  <c r="F263" i="8"/>
  <c r="E263" i="8"/>
  <c r="D263" i="8"/>
  <c r="C263" i="8"/>
  <c r="R263" i="7"/>
  <c r="Q263" i="7"/>
  <c r="P263" i="7"/>
  <c r="O263" i="7"/>
  <c r="N263" i="7"/>
  <c r="M263" i="7"/>
  <c r="L263" i="7"/>
  <c r="K263" i="7"/>
  <c r="J263" i="7"/>
  <c r="I263" i="7"/>
  <c r="H263" i="7"/>
  <c r="G263" i="7"/>
  <c r="F263" i="7"/>
  <c r="E263" i="7"/>
  <c r="D263" i="7"/>
  <c r="C263" i="7"/>
  <c r="R263" i="6"/>
  <c r="Q263" i="6"/>
  <c r="P263" i="6"/>
  <c r="O263" i="6"/>
  <c r="N263" i="6"/>
  <c r="M263" i="6"/>
  <c r="L263" i="6"/>
  <c r="K263" i="6"/>
  <c r="J263" i="6"/>
  <c r="I263" i="6"/>
  <c r="H263" i="6"/>
  <c r="G263" i="6"/>
  <c r="F263" i="6"/>
  <c r="E263" i="6"/>
  <c r="D263" i="6"/>
  <c r="C263" i="6"/>
  <c r="R279" i="4"/>
  <c r="Q279" i="4"/>
  <c r="P279" i="4"/>
  <c r="O279" i="4"/>
  <c r="N279" i="4"/>
  <c r="M279" i="4"/>
  <c r="L279" i="4"/>
  <c r="K279" i="4"/>
  <c r="J279" i="4"/>
  <c r="I279" i="4"/>
  <c r="H279" i="4"/>
  <c r="G279" i="4"/>
  <c r="F279" i="4"/>
  <c r="E279" i="4"/>
  <c r="D279" i="4"/>
  <c r="C279" i="4"/>
  <c r="R255" i="8"/>
  <c r="Q255" i="8"/>
  <c r="P255" i="8"/>
  <c r="O255" i="8"/>
  <c r="N255" i="8"/>
  <c r="M255" i="8"/>
  <c r="L255" i="8"/>
  <c r="K255" i="8"/>
  <c r="J255" i="8"/>
  <c r="I255" i="8"/>
  <c r="H255" i="8"/>
  <c r="G255" i="8"/>
  <c r="F255" i="8"/>
  <c r="E255" i="8"/>
  <c r="D255" i="8"/>
  <c r="C255" i="8"/>
  <c r="R255" i="7"/>
  <c r="Q255" i="7"/>
  <c r="P255" i="7"/>
  <c r="O255" i="7"/>
  <c r="N255" i="7"/>
  <c r="M255" i="7"/>
  <c r="L255" i="7"/>
  <c r="K255" i="7"/>
  <c r="J255" i="7"/>
  <c r="I255" i="7"/>
  <c r="H255" i="7"/>
  <c r="G255" i="7"/>
  <c r="F255" i="7"/>
  <c r="E255" i="7"/>
  <c r="D255" i="7"/>
  <c r="C255" i="7"/>
  <c r="R255" i="6"/>
  <c r="Q255" i="6"/>
  <c r="P255" i="6"/>
  <c r="O255" i="6"/>
  <c r="N255" i="6"/>
  <c r="M255" i="6"/>
  <c r="L255" i="6"/>
  <c r="K255" i="6"/>
  <c r="J255" i="6"/>
  <c r="I255" i="6"/>
  <c r="H255" i="6"/>
  <c r="G255" i="6"/>
  <c r="F255" i="6"/>
  <c r="E255" i="6"/>
  <c r="D255" i="6"/>
  <c r="C255" i="6"/>
  <c r="R271" i="4"/>
  <c r="Q271" i="4"/>
  <c r="P271" i="4"/>
  <c r="O271" i="4"/>
  <c r="N271" i="4"/>
  <c r="M271" i="4"/>
  <c r="L271" i="4"/>
  <c r="K271" i="4"/>
  <c r="J271" i="4"/>
  <c r="I271" i="4"/>
  <c r="H271" i="4"/>
  <c r="G271" i="4"/>
  <c r="F271" i="4"/>
  <c r="E271" i="4"/>
  <c r="D271" i="4"/>
  <c r="C271" i="4"/>
  <c r="R247" i="8"/>
  <c r="Q247" i="8"/>
  <c r="P247" i="8"/>
  <c r="O247" i="8"/>
  <c r="N247" i="8"/>
  <c r="M247" i="8"/>
  <c r="L247" i="8"/>
  <c r="K247" i="8"/>
  <c r="J247" i="8"/>
  <c r="I247" i="8"/>
  <c r="H247" i="8"/>
  <c r="G247" i="8"/>
  <c r="F247" i="8"/>
  <c r="E247" i="8"/>
  <c r="D247" i="8"/>
  <c r="C247" i="8"/>
  <c r="R247" i="7"/>
  <c r="Q247" i="7"/>
  <c r="P247" i="7"/>
  <c r="O247" i="7"/>
  <c r="N247" i="7"/>
  <c r="M247" i="7"/>
  <c r="L247" i="7"/>
  <c r="K247" i="7"/>
  <c r="J247" i="7"/>
  <c r="I247" i="7"/>
  <c r="H247" i="7"/>
  <c r="G247" i="7"/>
  <c r="F247" i="7"/>
  <c r="E247" i="7"/>
  <c r="D247" i="7"/>
  <c r="C247" i="7"/>
  <c r="R247" i="6"/>
  <c r="Q247" i="6"/>
  <c r="P247" i="6"/>
  <c r="O247" i="6"/>
  <c r="N247" i="6"/>
  <c r="M247" i="6"/>
  <c r="L247" i="6"/>
  <c r="K247" i="6"/>
  <c r="J247" i="6"/>
  <c r="I247" i="6"/>
  <c r="H247" i="6"/>
  <c r="G247" i="6"/>
  <c r="F247" i="6"/>
  <c r="E247" i="6"/>
  <c r="D247" i="6"/>
  <c r="C247" i="6"/>
  <c r="R263" i="4"/>
  <c r="Q263" i="4"/>
  <c r="P263" i="4"/>
  <c r="O263" i="4"/>
  <c r="N263" i="4"/>
  <c r="M263" i="4"/>
  <c r="L263" i="4"/>
  <c r="K263" i="4"/>
  <c r="J263" i="4"/>
  <c r="I263" i="4"/>
  <c r="H263" i="4"/>
  <c r="G263" i="4"/>
  <c r="F263" i="4"/>
  <c r="E263" i="4"/>
  <c r="D263" i="4"/>
  <c r="C263" i="4"/>
  <c r="F199" i="8"/>
  <c r="E199" i="8"/>
  <c r="F199" i="7"/>
  <c r="E199" i="7"/>
  <c r="F199" i="6"/>
  <c r="E199" i="6"/>
  <c r="F215" i="4"/>
  <c r="E215" i="4"/>
  <c r="D199" i="8"/>
  <c r="D199" i="7"/>
  <c r="D199" i="6"/>
  <c r="D215" i="4"/>
  <c r="N210" i="8"/>
  <c r="M210" i="8"/>
  <c r="L210" i="8"/>
  <c r="K210" i="8"/>
  <c r="J210" i="8"/>
  <c r="I210" i="8"/>
  <c r="H210" i="8"/>
  <c r="G210" i="8"/>
  <c r="N210" i="7"/>
  <c r="M210" i="7"/>
  <c r="L210" i="7"/>
  <c r="K210" i="7"/>
  <c r="J210" i="7"/>
  <c r="I210" i="7"/>
  <c r="H210" i="7"/>
  <c r="G210" i="7"/>
  <c r="N210" i="6"/>
  <c r="M210" i="6"/>
  <c r="L210" i="6"/>
  <c r="K210" i="6"/>
  <c r="J210" i="6"/>
  <c r="I210" i="6"/>
  <c r="H210" i="6"/>
  <c r="G210" i="6"/>
  <c r="H226" i="4"/>
  <c r="G226" i="4"/>
  <c r="F210" i="8"/>
  <c r="F210" i="7"/>
  <c r="F210" i="6"/>
  <c r="F226" i="4"/>
  <c r="E209" i="8"/>
  <c r="D209" i="8"/>
  <c r="C209" i="8"/>
  <c r="E209" i="7"/>
  <c r="D209" i="7"/>
  <c r="C209" i="7"/>
  <c r="E209" i="6"/>
  <c r="D209" i="6"/>
  <c r="C209" i="6"/>
  <c r="LH5" i="1"/>
  <c r="LH321" i="1" s="1"/>
  <c r="C198" i="8"/>
  <c r="H198" i="8" s="1"/>
  <c r="C198" i="7"/>
  <c r="H198" i="7" s="1"/>
  <c r="C198" i="6"/>
  <c r="H198" i="6" s="1"/>
  <c r="C214" i="4"/>
  <c r="M706" i="6"/>
  <c r="L706" i="6"/>
  <c r="M705" i="6"/>
  <c r="L705" i="6"/>
  <c r="M704" i="6"/>
  <c r="L704" i="6"/>
  <c r="H704" i="6"/>
  <c r="AB703" i="6"/>
  <c r="AD703" i="6" s="1"/>
  <c r="AA703" i="6"/>
  <c r="AC703" i="6" s="1"/>
  <c r="S703" i="6"/>
  <c r="R703" i="6"/>
  <c r="M702" i="6"/>
  <c r="L702" i="6"/>
  <c r="M701" i="6"/>
  <c r="L701" i="6"/>
  <c r="M700" i="6"/>
  <c r="L700" i="6"/>
  <c r="K700" i="6"/>
  <c r="K701" i="6" s="1"/>
  <c r="J700" i="6"/>
  <c r="J701" i="6" s="1"/>
  <c r="J702" i="6" s="1"/>
  <c r="J703" i="6" s="1"/>
  <c r="J704" i="6" s="1"/>
  <c r="J705" i="6" s="1"/>
  <c r="J706" i="6" s="1"/>
  <c r="I700" i="6"/>
  <c r="I701" i="6" s="1"/>
  <c r="I702" i="6" s="1"/>
  <c r="I703" i="6" s="1"/>
  <c r="I704" i="6" s="1"/>
  <c r="I705" i="6" s="1"/>
  <c r="I706" i="6" s="1"/>
  <c r="H700" i="6"/>
  <c r="H701" i="6" s="1"/>
  <c r="H702" i="6" s="1"/>
  <c r="AB699" i="6"/>
  <c r="AD699" i="6" s="1"/>
  <c r="M699" i="6" s="1"/>
  <c r="AA699" i="6"/>
  <c r="AC699" i="6" s="1"/>
  <c r="S699" i="6"/>
  <c r="R699" i="6"/>
  <c r="AC696" i="6"/>
  <c r="AA696" i="6"/>
  <c r="Y696" i="6"/>
  <c r="M706" i="7"/>
  <c r="L706" i="7"/>
  <c r="M705" i="7"/>
  <c r="L705" i="7"/>
  <c r="M704" i="7"/>
  <c r="L704" i="7"/>
  <c r="H704" i="7"/>
  <c r="H705" i="7" s="1"/>
  <c r="AB703" i="7"/>
  <c r="AD703" i="7" s="1"/>
  <c r="AA703" i="7"/>
  <c r="AC703" i="7" s="1"/>
  <c r="S703" i="7"/>
  <c r="R703" i="7"/>
  <c r="M702" i="7"/>
  <c r="L702" i="7"/>
  <c r="M701" i="7"/>
  <c r="L701" i="7"/>
  <c r="M700" i="7"/>
  <c r="L700" i="7"/>
  <c r="K700" i="7"/>
  <c r="K701" i="7" s="1"/>
  <c r="K702" i="7" s="1"/>
  <c r="K703" i="7" s="1"/>
  <c r="K704" i="7" s="1"/>
  <c r="J700" i="7"/>
  <c r="J701" i="7" s="1"/>
  <c r="J702" i="7" s="1"/>
  <c r="J703" i="7" s="1"/>
  <c r="J704" i="7" s="1"/>
  <c r="J705" i="7" s="1"/>
  <c r="J706" i="7" s="1"/>
  <c r="I700" i="7"/>
  <c r="I701" i="7" s="1"/>
  <c r="I702" i="7" s="1"/>
  <c r="I703" i="7" s="1"/>
  <c r="I704" i="7" s="1"/>
  <c r="I705" i="7" s="1"/>
  <c r="I706" i="7" s="1"/>
  <c r="H700" i="7"/>
  <c r="H701" i="7" s="1"/>
  <c r="AB699" i="7"/>
  <c r="AD699" i="7" s="1"/>
  <c r="M699" i="7" s="1"/>
  <c r="AA699" i="7"/>
  <c r="AC699" i="7" s="1"/>
  <c r="L699" i="7" s="1"/>
  <c r="S699" i="7"/>
  <c r="R699" i="7"/>
  <c r="AC696" i="7"/>
  <c r="AA696" i="7"/>
  <c r="Y696" i="7"/>
  <c r="M706" i="8"/>
  <c r="L706" i="8"/>
  <c r="M705" i="8"/>
  <c r="L705" i="8"/>
  <c r="M704" i="8"/>
  <c r="L704" i="8"/>
  <c r="H704" i="8"/>
  <c r="H705" i="8" s="1"/>
  <c r="AB703" i="8"/>
  <c r="AD703" i="8" s="1"/>
  <c r="AA703" i="8"/>
  <c r="AC703" i="8" s="1"/>
  <c r="S703" i="8"/>
  <c r="R703" i="8"/>
  <c r="M702" i="8"/>
  <c r="L702" i="8"/>
  <c r="M701" i="8"/>
  <c r="L701" i="8"/>
  <c r="M700" i="8"/>
  <c r="L700" i="8"/>
  <c r="K700" i="8"/>
  <c r="K701" i="8" s="1"/>
  <c r="K702" i="8" s="1"/>
  <c r="K703" i="8" s="1"/>
  <c r="K704" i="8" s="1"/>
  <c r="K705" i="8" s="1"/>
  <c r="K706" i="8" s="1"/>
  <c r="J700" i="8"/>
  <c r="J701" i="8" s="1"/>
  <c r="J702" i="8" s="1"/>
  <c r="J703" i="8" s="1"/>
  <c r="J704" i="8" s="1"/>
  <c r="J705" i="8" s="1"/>
  <c r="J706" i="8" s="1"/>
  <c r="I700" i="8"/>
  <c r="I701" i="8" s="1"/>
  <c r="I702" i="8" s="1"/>
  <c r="I703" i="8" s="1"/>
  <c r="I704" i="8" s="1"/>
  <c r="I705" i="8" s="1"/>
  <c r="I706" i="8" s="1"/>
  <c r="H700" i="8"/>
  <c r="AB699" i="8"/>
  <c r="AD699" i="8" s="1"/>
  <c r="M699" i="8" s="1"/>
  <c r="AA699" i="8"/>
  <c r="AC699" i="8" s="1"/>
  <c r="S699" i="8"/>
  <c r="R699" i="8"/>
  <c r="AC696" i="8"/>
  <c r="AA696" i="8"/>
  <c r="Y696" i="8"/>
  <c r="N746" i="6"/>
  <c r="I746" i="6"/>
  <c r="H746" i="6"/>
  <c r="B746" i="6"/>
  <c r="N745" i="6"/>
  <c r="I745" i="6"/>
  <c r="H745" i="6"/>
  <c r="B745" i="6"/>
  <c r="N744" i="6"/>
  <c r="I744" i="6"/>
  <c r="H744" i="6"/>
  <c r="B744" i="6"/>
  <c r="N740" i="6"/>
  <c r="I740" i="6"/>
  <c r="H740" i="6"/>
  <c r="B740" i="6"/>
  <c r="N739" i="6"/>
  <c r="I739" i="6"/>
  <c r="H739" i="6"/>
  <c r="B739" i="6"/>
  <c r="N738" i="6"/>
  <c r="I738" i="6"/>
  <c r="H738" i="6"/>
  <c r="B738" i="6"/>
  <c r="N737" i="6"/>
  <c r="I737" i="6"/>
  <c r="H737" i="6"/>
  <c r="B737" i="6"/>
  <c r="N736" i="6"/>
  <c r="I736" i="6"/>
  <c r="H736" i="6"/>
  <c r="B736" i="6"/>
  <c r="N735" i="6"/>
  <c r="I735" i="6"/>
  <c r="H735" i="6"/>
  <c r="B735" i="6"/>
  <c r="N734" i="6"/>
  <c r="I734" i="6"/>
  <c r="H734" i="6"/>
  <c r="B734" i="6"/>
  <c r="N733" i="6"/>
  <c r="I733" i="6"/>
  <c r="H733" i="6"/>
  <c r="B733" i="6"/>
  <c r="N732" i="6"/>
  <c r="I732" i="6"/>
  <c r="H732" i="6"/>
  <c r="B732" i="6"/>
  <c r="N728" i="6"/>
  <c r="I728" i="6"/>
  <c r="H728" i="6"/>
  <c r="B728" i="6"/>
  <c r="N727" i="6"/>
  <c r="I727" i="6"/>
  <c r="H727" i="6"/>
  <c r="B727" i="6"/>
  <c r="N726" i="6"/>
  <c r="I726" i="6"/>
  <c r="H726" i="6"/>
  <c r="B726" i="6"/>
  <c r="N725" i="6"/>
  <c r="I725" i="6"/>
  <c r="H725" i="6"/>
  <c r="B725" i="6"/>
  <c r="N724" i="6"/>
  <c r="I724" i="6"/>
  <c r="H724" i="6"/>
  <c r="B724" i="6"/>
  <c r="N723" i="6"/>
  <c r="I723" i="6"/>
  <c r="H723" i="6"/>
  <c r="B723" i="6"/>
  <c r="N722" i="6"/>
  <c r="I722" i="6"/>
  <c r="H722" i="6"/>
  <c r="B722" i="6"/>
  <c r="N721" i="6"/>
  <c r="I721" i="6"/>
  <c r="H721" i="6"/>
  <c r="B721" i="6"/>
  <c r="N720" i="6"/>
  <c r="I720" i="6"/>
  <c r="H720" i="6"/>
  <c r="B720" i="6"/>
  <c r="N716" i="6"/>
  <c r="I716" i="6"/>
  <c r="H716" i="6"/>
  <c r="B716" i="6"/>
  <c r="N715" i="6"/>
  <c r="I715" i="6"/>
  <c r="H715" i="6"/>
  <c r="B715" i="6"/>
  <c r="N714" i="6"/>
  <c r="I714" i="6"/>
  <c r="H714" i="6"/>
  <c r="B714" i="6"/>
  <c r="N713" i="6"/>
  <c r="I713" i="6"/>
  <c r="H713" i="6"/>
  <c r="B713" i="6"/>
  <c r="N712" i="6"/>
  <c r="I712" i="6"/>
  <c r="H712" i="6"/>
  <c r="B712" i="6"/>
  <c r="N711" i="6"/>
  <c r="I711" i="6"/>
  <c r="H711" i="6"/>
  <c r="B711" i="6"/>
  <c r="N746" i="7"/>
  <c r="I746" i="7"/>
  <c r="H746" i="7"/>
  <c r="B746" i="7"/>
  <c r="N745" i="7"/>
  <c r="I745" i="7"/>
  <c r="H745" i="7"/>
  <c r="B745" i="7"/>
  <c r="N744" i="7"/>
  <c r="I744" i="7"/>
  <c r="H744" i="7"/>
  <c r="B744" i="7"/>
  <c r="N740" i="7"/>
  <c r="I740" i="7"/>
  <c r="H740" i="7"/>
  <c r="B740" i="7"/>
  <c r="N739" i="7"/>
  <c r="I739" i="7"/>
  <c r="H739" i="7"/>
  <c r="B739" i="7"/>
  <c r="N738" i="7"/>
  <c r="I738" i="7"/>
  <c r="H738" i="7"/>
  <c r="B738" i="7"/>
  <c r="N737" i="7"/>
  <c r="I737" i="7"/>
  <c r="H737" i="7"/>
  <c r="B737" i="7"/>
  <c r="N736" i="7"/>
  <c r="I736" i="7"/>
  <c r="H736" i="7"/>
  <c r="B736" i="7"/>
  <c r="N735" i="7"/>
  <c r="I735" i="7"/>
  <c r="H735" i="7"/>
  <c r="B735" i="7"/>
  <c r="N734" i="7"/>
  <c r="I734" i="7"/>
  <c r="H734" i="7"/>
  <c r="B734" i="7"/>
  <c r="N733" i="7"/>
  <c r="I733" i="7"/>
  <c r="H733" i="7"/>
  <c r="B733" i="7"/>
  <c r="N732" i="7"/>
  <c r="I732" i="7"/>
  <c r="H732" i="7"/>
  <c r="B732" i="7"/>
  <c r="N728" i="7"/>
  <c r="I728" i="7"/>
  <c r="H728" i="7"/>
  <c r="B728" i="7"/>
  <c r="N727" i="7"/>
  <c r="I727" i="7"/>
  <c r="H727" i="7"/>
  <c r="B727" i="7"/>
  <c r="N726" i="7"/>
  <c r="I726" i="7"/>
  <c r="H726" i="7"/>
  <c r="B726" i="7"/>
  <c r="N725" i="7"/>
  <c r="I725" i="7"/>
  <c r="H725" i="7"/>
  <c r="B725" i="7"/>
  <c r="N724" i="7"/>
  <c r="I724" i="7"/>
  <c r="H724" i="7"/>
  <c r="B724" i="7"/>
  <c r="N723" i="7"/>
  <c r="I723" i="7"/>
  <c r="H723" i="7"/>
  <c r="B723" i="7"/>
  <c r="N722" i="7"/>
  <c r="I722" i="7"/>
  <c r="H722" i="7"/>
  <c r="B722" i="7"/>
  <c r="N721" i="7"/>
  <c r="I721" i="7"/>
  <c r="H721" i="7"/>
  <c r="B721" i="7"/>
  <c r="N720" i="7"/>
  <c r="I720" i="7"/>
  <c r="H720" i="7"/>
  <c r="B720" i="7"/>
  <c r="N716" i="7"/>
  <c r="I716" i="7"/>
  <c r="H716" i="7"/>
  <c r="B716" i="7"/>
  <c r="N715" i="7"/>
  <c r="I715" i="7"/>
  <c r="H715" i="7"/>
  <c r="B715" i="7"/>
  <c r="N714" i="7"/>
  <c r="I714" i="7"/>
  <c r="H714" i="7"/>
  <c r="B714" i="7"/>
  <c r="N713" i="7"/>
  <c r="I713" i="7"/>
  <c r="H713" i="7"/>
  <c r="B713" i="7"/>
  <c r="N712" i="7"/>
  <c r="I712" i="7"/>
  <c r="H712" i="7"/>
  <c r="B712" i="7"/>
  <c r="N711" i="7"/>
  <c r="I711" i="7"/>
  <c r="H711" i="7"/>
  <c r="B711" i="7"/>
  <c r="N746" i="8"/>
  <c r="I746" i="8"/>
  <c r="H746" i="8"/>
  <c r="N745" i="8"/>
  <c r="I745" i="8"/>
  <c r="H745" i="8"/>
  <c r="B745" i="8"/>
  <c r="N744" i="8"/>
  <c r="I744" i="8"/>
  <c r="H744" i="8"/>
  <c r="B744" i="8"/>
  <c r="N740" i="8"/>
  <c r="I740" i="8"/>
  <c r="H740" i="8"/>
  <c r="N739" i="8"/>
  <c r="I739" i="8"/>
  <c r="H739" i="8"/>
  <c r="B739" i="8"/>
  <c r="N738" i="8"/>
  <c r="I738" i="8"/>
  <c r="H738" i="8"/>
  <c r="B738" i="8"/>
  <c r="N737" i="8"/>
  <c r="I737" i="8"/>
  <c r="H737" i="8"/>
  <c r="N736" i="8"/>
  <c r="I736" i="8"/>
  <c r="H736" i="8"/>
  <c r="B736" i="8"/>
  <c r="N735" i="8"/>
  <c r="I735" i="8"/>
  <c r="H735" i="8"/>
  <c r="B735" i="8"/>
  <c r="N734" i="8"/>
  <c r="I734" i="8"/>
  <c r="H734" i="8"/>
  <c r="N733" i="8"/>
  <c r="I733" i="8"/>
  <c r="H733" i="8"/>
  <c r="B733" i="8"/>
  <c r="N732" i="8"/>
  <c r="I732" i="8"/>
  <c r="H732" i="8"/>
  <c r="B732" i="8"/>
  <c r="N728" i="8"/>
  <c r="I728" i="8"/>
  <c r="H728" i="8"/>
  <c r="N727" i="8"/>
  <c r="I727" i="8"/>
  <c r="H727" i="8"/>
  <c r="B727" i="8"/>
  <c r="N726" i="8"/>
  <c r="I726" i="8"/>
  <c r="H726" i="8"/>
  <c r="B726" i="8"/>
  <c r="N725" i="8"/>
  <c r="I725" i="8"/>
  <c r="H725" i="8"/>
  <c r="N724" i="8"/>
  <c r="I724" i="8"/>
  <c r="H724" i="8"/>
  <c r="B724" i="8"/>
  <c r="N723" i="8"/>
  <c r="I723" i="8"/>
  <c r="H723" i="8"/>
  <c r="B723" i="8"/>
  <c r="N722" i="8"/>
  <c r="I722" i="8"/>
  <c r="H722" i="8"/>
  <c r="N721" i="8"/>
  <c r="I721" i="8"/>
  <c r="H721" i="8"/>
  <c r="B721" i="8"/>
  <c r="N720" i="8"/>
  <c r="I720" i="8"/>
  <c r="H720" i="8"/>
  <c r="B720" i="8"/>
  <c r="N716" i="8"/>
  <c r="I716" i="8"/>
  <c r="H716" i="8"/>
  <c r="N715" i="8"/>
  <c r="I715" i="8"/>
  <c r="H715" i="8"/>
  <c r="B715" i="8"/>
  <c r="N714" i="8"/>
  <c r="I714" i="8"/>
  <c r="H714" i="8"/>
  <c r="B714" i="8"/>
  <c r="N713" i="8"/>
  <c r="I713" i="8"/>
  <c r="H713" i="8"/>
  <c r="N712" i="8"/>
  <c r="I712" i="8"/>
  <c r="H712" i="8"/>
  <c r="B712" i="8"/>
  <c r="N711" i="8"/>
  <c r="I711" i="8"/>
  <c r="H711" i="8"/>
  <c r="B711" i="8"/>
  <c r="BH5" i="1"/>
  <c r="BH321" i="1" s="1"/>
  <c r="H727" i="4"/>
  <c r="N727" i="4"/>
  <c r="H728" i="4"/>
  <c r="N728" i="4"/>
  <c r="H729" i="4"/>
  <c r="N729" i="4"/>
  <c r="H730" i="4"/>
  <c r="N730" i="4"/>
  <c r="H731" i="4"/>
  <c r="N731" i="4"/>
  <c r="H732" i="4"/>
  <c r="N732" i="4"/>
  <c r="H736" i="4"/>
  <c r="N736" i="4"/>
  <c r="H737" i="4"/>
  <c r="N737" i="4"/>
  <c r="H738" i="4"/>
  <c r="N738" i="4"/>
  <c r="H739" i="4"/>
  <c r="N739" i="4"/>
  <c r="H740" i="4"/>
  <c r="N740" i="4"/>
  <c r="H741" i="4"/>
  <c r="N741" i="4"/>
  <c r="H742" i="4"/>
  <c r="N742" i="4"/>
  <c r="H743" i="4"/>
  <c r="N743" i="4"/>
  <c r="H744" i="4"/>
  <c r="N744" i="4"/>
  <c r="H748" i="4"/>
  <c r="N748" i="4"/>
  <c r="H749" i="4"/>
  <c r="N749" i="4"/>
  <c r="H750" i="4"/>
  <c r="N750" i="4"/>
  <c r="H751" i="4"/>
  <c r="N751" i="4"/>
  <c r="H752" i="4"/>
  <c r="N752" i="4"/>
  <c r="H753" i="4"/>
  <c r="N753" i="4"/>
  <c r="H754" i="4"/>
  <c r="N754" i="4"/>
  <c r="H755" i="4"/>
  <c r="N755" i="4"/>
  <c r="H756" i="4"/>
  <c r="N756" i="4"/>
  <c r="H760" i="4"/>
  <c r="N760" i="4"/>
  <c r="H761" i="4"/>
  <c r="N761" i="4"/>
  <c r="H762" i="4"/>
  <c r="N762" i="4"/>
  <c r="D6" i="4"/>
  <c r="O25" i="1"/>
  <c r="L25" i="1"/>
  <c r="K25" i="1"/>
  <c r="J25" i="1"/>
  <c r="I25" i="1"/>
  <c r="I26" i="1" s="1"/>
  <c r="A316" i="1"/>
  <c r="A315" i="1"/>
  <c r="DW33" i="1"/>
  <c r="DV33" i="1"/>
  <c r="N19" i="1"/>
  <c r="N18" i="1"/>
  <c r="BB14" i="1"/>
  <c r="AX14" i="1"/>
  <c r="JP5" i="1"/>
  <c r="JP13" i="1" s="1"/>
  <c r="CD5" i="1"/>
  <c r="CD13" i="1" s="1"/>
  <c r="O31" i="1"/>
  <c r="K31" i="1"/>
  <c r="J31" i="1"/>
  <c r="J32" i="1" s="1"/>
  <c r="J33" i="1" s="1"/>
  <c r="J34" i="1" s="1"/>
  <c r="J35" i="1" s="1"/>
  <c r="J36" i="1" s="1"/>
  <c r="I31" i="1"/>
  <c r="I32" i="1" s="1"/>
  <c r="I33" i="1" s="1"/>
  <c r="I34" i="1" s="1"/>
  <c r="I35" i="1" s="1"/>
  <c r="I36" i="1" s="1"/>
  <c r="JP16" i="1" l="1"/>
  <c r="JP17" i="1"/>
  <c r="L699" i="6"/>
  <c r="O32" i="1"/>
  <c r="JW31" i="1"/>
  <c r="JV31" i="1"/>
  <c r="JW25" i="1"/>
  <c r="JV25" i="1"/>
  <c r="BF19" i="4"/>
  <c r="AU19" i="4" s="1"/>
  <c r="BF36" i="4"/>
  <c r="AU36" i="4" s="1"/>
  <c r="BF32" i="4"/>
  <c r="AU32" i="4" s="1"/>
  <c r="BF28" i="4"/>
  <c r="AU28" i="4" s="1"/>
  <c r="BF35" i="4"/>
  <c r="AU35" i="4" s="1"/>
  <c r="BF24" i="4"/>
  <c r="AU24" i="4" s="1"/>
  <c r="BF31" i="4"/>
  <c r="AU31" i="4" s="1"/>
  <c r="BF27" i="4"/>
  <c r="AU27" i="4" s="1"/>
  <c r="BF20" i="4"/>
  <c r="AU20" i="4" s="1"/>
  <c r="BF23" i="4"/>
  <c r="AU23" i="4" s="1"/>
  <c r="AX27" i="4"/>
  <c r="AM27" i="4" s="1"/>
  <c r="AX20" i="4"/>
  <c r="AM20" i="4" s="1"/>
  <c r="AX23" i="4"/>
  <c r="AM23" i="4" s="1"/>
  <c r="AX19" i="4"/>
  <c r="AM19" i="4" s="1"/>
  <c r="AX36" i="4"/>
  <c r="AM36" i="4" s="1"/>
  <c r="AX32" i="4"/>
  <c r="AM32" i="4" s="1"/>
  <c r="AX28" i="4"/>
  <c r="AM28" i="4" s="1"/>
  <c r="AX35" i="4"/>
  <c r="AM35" i="4" s="1"/>
  <c r="AX24" i="4"/>
  <c r="AM24" i="4" s="1"/>
  <c r="AX31" i="4"/>
  <c r="AM31" i="4" s="1"/>
  <c r="AY27" i="4"/>
  <c r="AN27" i="4" s="1"/>
  <c r="AY20" i="4"/>
  <c r="AN20" i="4" s="1"/>
  <c r="AY23" i="4"/>
  <c r="AN23" i="4" s="1"/>
  <c r="AY19" i="4"/>
  <c r="AN19" i="4" s="1"/>
  <c r="AY36" i="4"/>
  <c r="AN36" i="4" s="1"/>
  <c r="AY32" i="4"/>
  <c r="AN32" i="4" s="1"/>
  <c r="AY28" i="4"/>
  <c r="AN28" i="4" s="1"/>
  <c r="AY35" i="4"/>
  <c r="AN35" i="4" s="1"/>
  <c r="AY24" i="4"/>
  <c r="AN24" i="4" s="1"/>
  <c r="AY31" i="4"/>
  <c r="AN31" i="4" s="1"/>
  <c r="AZ27" i="4"/>
  <c r="AO27" i="4" s="1"/>
  <c r="AZ20" i="4"/>
  <c r="AO20" i="4" s="1"/>
  <c r="AZ23" i="4"/>
  <c r="AO23" i="4" s="1"/>
  <c r="AZ19" i="4"/>
  <c r="AO19" i="4" s="1"/>
  <c r="AZ36" i="4"/>
  <c r="AO36" i="4" s="1"/>
  <c r="AZ32" i="4"/>
  <c r="AO32" i="4" s="1"/>
  <c r="AZ28" i="4"/>
  <c r="AO28" i="4" s="1"/>
  <c r="AZ35" i="4"/>
  <c r="AO35" i="4" s="1"/>
  <c r="AZ24" i="4"/>
  <c r="AO24" i="4" s="1"/>
  <c r="AZ31" i="4"/>
  <c r="AO31" i="4" s="1"/>
  <c r="BA20" i="4"/>
  <c r="AP20" i="4" s="1"/>
  <c r="BA23" i="4"/>
  <c r="AP23" i="4" s="1"/>
  <c r="BA19" i="4"/>
  <c r="AP19" i="4" s="1"/>
  <c r="BA36" i="4"/>
  <c r="AP36" i="4" s="1"/>
  <c r="BA32" i="4"/>
  <c r="AP32" i="4" s="1"/>
  <c r="BA28" i="4"/>
  <c r="AP28" i="4" s="1"/>
  <c r="BA31" i="4"/>
  <c r="AP31" i="4" s="1"/>
  <c r="BA35" i="4"/>
  <c r="AP35" i="4" s="1"/>
  <c r="BA24" i="4"/>
  <c r="AP24" i="4" s="1"/>
  <c r="BA27" i="4"/>
  <c r="AP27" i="4" s="1"/>
  <c r="BB20" i="4"/>
  <c r="AQ20" i="4" s="1"/>
  <c r="BB23" i="4"/>
  <c r="AQ23" i="4" s="1"/>
  <c r="BB19" i="4"/>
  <c r="AQ19" i="4" s="1"/>
  <c r="BB36" i="4"/>
  <c r="AQ36" i="4" s="1"/>
  <c r="BB32" i="4"/>
  <c r="AQ32" i="4" s="1"/>
  <c r="BB28" i="4"/>
  <c r="AQ28" i="4" s="1"/>
  <c r="BB35" i="4"/>
  <c r="AQ35" i="4" s="1"/>
  <c r="BB24" i="4"/>
  <c r="AQ24" i="4" s="1"/>
  <c r="BB31" i="4"/>
  <c r="AQ31" i="4" s="1"/>
  <c r="BB27" i="4"/>
  <c r="AQ27" i="4" s="1"/>
  <c r="BC23" i="4"/>
  <c r="AR23" i="4" s="1"/>
  <c r="BC19" i="4"/>
  <c r="AR19" i="4" s="1"/>
  <c r="BC36" i="4"/>
  <c r="AR36" i="4" s="1"/>
  <c r="BC32" i="4"/>
  <c r="AR32" i="4" s="1"/>
  <c r="BC28" i="4"/>
  <c r="AR28" i="4" s="1"/>
  <c r="BC35" i="4"/>
  <c r="AR35" i="4" s="1"/>
  <c r="BC24" i="4"/>
  <c r="AR24" i="4" s="1"/>
  <c r="BC31" i="4"/>
  <c r="AR31" i="4" s="1"/>
  <c r="BC27" i="4"/>
  <c r="AR27" i="4" s="1"/>
  <c r="BC20" i="4"/>
  <c r="AR20" i="4" s="1"/>
  <c r="BD23" i="4"/>
  <c r="AS23" i="4" s="1"/>
  <c r="BD19" i="4"/>
  <c r="AS19" i="4" s="1"/>
  <c r="BD36" i="4"/>
  <c r="AS36" i="4" s="1"/>
  <c r="BD32" i="4"/>
  <c r="AS32" i="4" s="1"/>
  <c r="BD28" i="4"/>
  <c r="AS28" i="4" s="1"/>
  <c r="BD35" i="4"/>
  <c r="AS35" i="4" s="1"/>
  <c r="BD24" i="4"/>
  <c r="AS24" i="4" s="1"/>
  <c r="BD31" i="4"/>
  <c r="AS31" i="4" s="1"/>
  <c r="BD27" i="4"/>
  <c r="AS27" i="4" s="1"/>
  <c r="BD20" i="4"/>
  <c r="AS20" i="4" s="1"/>
  <c r="BE19" i="4"/>
  <c r="AT19" i="4" s="1"/>
  <c r="BE36" i="4"/>
  <c r="AT36" i="4" s="1"/>
  <c r="BE32" i="4"/>
  <c r="AT32" i="4" s="1"/>
  <c r="BE28" i="4"/>
  <c r="AT28" i="4" s="1"/>
  <c r="BE35" i="4"/>
  <c r="AT35" i="4" s="1"/>
  <c r="BE24" i="4"/>
  <c r="AT24" i="4" s="1"/>
  <c r="BE31" i="4"/>
  <c r="AT31" i="4" s="1"/>
  <c r="BE27" i="4"/>
  <c r="AT27" i="4" s="1"/>
  <c r="BE20" i="4"/>
  <c r="AT20" i="4" s="1"/>
  <c r="BE23" i="4"/>
  <c r="AT23" i="4" s="1"/>
  <c r="F339" i="4"/>
  <c r="R302" i="4"/>
  <c r="L26" i="1"/>
  <c r="L699" i="8"/>
  <c r="T699" i="8" s="1"/>
  <c r="C699" i="8" s="1"/>
  <c r="F320" i="4"/>
  <c r="K26" i="1"/>
  <c r="D25" i="1"/>
  <c r="K32" i="1"/>
  <c r="D31" i="1"/>
  <c r="O26" i="1"/>
  <c r="D223" i="4"/>
  <c r="D222" i="4"/>
  <c r="BR25" i="1"/>
  <c r="J26" i="1"/>
  <c r="AW17" i="4"/>
  <c r="R337" i="4"/>
  <c r="F319" i="4"/>
  <c r="R319" i="4"/>
  <c r="F338" i="4"/>
  <c r="AW13" i="4"/>
  <c r="AY13" i="4" s="1"/>
  <c r="AN13" i="4" s="1"/>
  <c r="R301" i="4"/>
  <c r="AX12" i="4"/>
  <c r="AM12" i="4" s="1"/>
  <c r="AX15" i="4"/>
  <c r="AM15" i="4" s="1"/>
  <c r="AX16" i="4"/>
  <c r="AM16" i="4" s="1"/>
  <c r="AY12" i="4"/>
  <c r="AN12" i="4" s="1"/>
  <c r="F321" i="4"/>
  <c r="C226" i="4"/>
  <c r="D226" i="4"/>
  <c r="AY15" i="4"/>
  <c r="AN15" i="4" s="1"/>
  <c r="E226" i="4"/>
  <c r="E223" i="4"/>
  <c r="R320" i="4"/>
  <c r="E221" i="4"/>
  <c r="F302" i="4"/>
  <c r="R339" i="4"/>
  <c r="E222" i="4"/>
  <c r="C221" i="4"/>
  <c r="C224" i="4"/>
  <c r="D221" i="4"/>
  <c r="C222" i="4"/>
  <c r="C223" i="4"/>
  <c r="BA14" i="4"/>
  <c r="AP14" i="4" s="1"/>
  <c r="AY14" i="4"/>
  <c r="AN14" i="4" s="1"/>
  <c r="AX14" i="4"/>
  <c r="AM14" i="4" s="1"/>
  <c r="BA16" i="4"/>
  <c r="AP16" i="4" s="1"/>
  <c r="F303" i="4"/>
  <c r="R321" i="4"/>
  <c r="R303" i="4"/>
  <c r="F337" i="4"/>
  <c r="D224" i="4"/>
  <c r="BA12" i="4"/>
  <c r="AP12" i="4" s="1"/>
  <c r="E224" i="4"/>
  <c r="C225" i="4"/>
  <c r="D225" i="4"/>
  <c r="E225" i="4"/>
  <c r="F301" i="4"/>
  <c r="L703" i="8"/>
  <c r="T703" i="8" s="1"/>
  <c r="C703" i="8" s="1"/>
  <c r="L703" i="7"/>
  <c r="T703" i="7" s="1"/>
  <c r="C703" i="7" s="1"/>
  <c r="L703" i="6"/>
  <c r="T703" i="6" s="1"/>
  <c r="C703" i="6" s="1"/>
  <c r="M703" i="8"/>
  <c r="U703" i="8" s="1"/>
  <c r="D703" i="8" s="1"/>
  <c r="M703" i="7"/>
  <c r="U703" i="7" s="1"/>
  <c r="D703" i="7" s="1"/>
  <c r="M703" i="6"/>
  <c r="U703" i="6" s="1"/>
  <c r="BA15" i="4"/>
  <c r="AP15" i="4" s="1"/>
  <c r="AY16" i="4"/>
  <c r="AN16" i="4" s="1"/>
  <c r="AZ12" i="4"/>
  <c r="AO12" i="4" s="1"/>
  <c r="AZ14" i="4"/>
  <c r="AO14" i="4" s="1"/>
  <c r="AZ15" i="4"/>
  <c r="AO15" i="4" s="1"/>
  <c r="AZ16" i="4"/>
  <c r="AO16" i="4" s="1"/>
  <c r="I214" i="4"/>
  <c r="Q14" i="8"/>
  <c r="Q14" i="7"/>
  <c r="Q14" i="6"/>
  <c r="P14" i="8"/>
  <c r="P14" i="7"/>
  <c r="P14" i="6"/>
  <c r="O14" i="8"/>
  <c r="O14" i="7"/>
  <c r="O14" i="6"/>
  <c r="U699" i="7"/>
  <c r="D699" i="7" s="1"/>
  <c r="T699" i="7"/>
  <c r="C699" i="7" s="1"/>
  <c r="T699" i="6"/>
  <c r="C699" i="6" s="1"/>
  <c r="U699" i="6"/>
  <c r="D699" i="6" s="1"/>
  <c r="O700" i="6"/>
  <c r="Q700" i="6" s="1"/>
  <c r="U700" i="6" s="1"/>
  <c r="D700" i="6" s="1"/>
  <c r="O700" i="7"/>
  <c r="U699" i="8"/>
  <c r="D699" i="8" s="1"/>
  <c r="H214" i="4"/>
  <c r="LH13" i="1"/>
  <c r="BH13" i="1"/>
  <c r="K705" i="7"/>
  <c r="K706" i="7" s="1"/>
  <c r="O704" i="7"/>
  <c r="K702" i="6"/>
  <c r="K703" i="6" s="1"/>
  <c r="K704" i="6" s="1"/>
  <c r="K705" i="6" s="1"/>
  <c r="K706" i="6" s="1"/>
  <c r="O701" i="6"/>
  <c r="H701" i="8"/>
  <c r="O700" i="8"/>
  <c r="H702" i="7"/>
  <c r="O701" i="7"/>
  <c r="O705" i="8"/>
  <c r="H706" i="7"/>
  <c r="O704" i="8"/>
  <c r="H706" i="8"/>
  <c r="H705" i="6"/>
  <c r="CO118" i="1" l="1"/>
  <c r="CO117" i="1"/>
  <c r="CO171" i="1"/>
  <c r="CO172" i="1"/>
  <c r="CO173" i="1"/>
  <c r="CO119" i="1"/>
  <c r="CO120" i="1"/>
  <c r="CO174" i="1"/>
  <c r="CO121" i="1"/>
  <c r="CO175" i="1"/>
  <c r="CO176" i="1"/>
  <c r="CO122" i="1"/>
  <c r="CO308" i="1"/>
  <c r="CO296" i="1"/>
  <c r="CO304" i="1"/>
  <c r="CO293" i="1"/>
  <c r="CO289" i="1"/>
  <c r="CO295" i="1"/>
  <c r="CO307" i="1"/>
  <c r="CO310" i="1"/>
  <c r="CO312" i="1"/>
  <c r="CO291" i="1"/>
  <c r="CO311" i="1"/>
  <c r="CO297" i="1"/>
  <c r="CO270" i="1"/>
  <c r="CO301" i="1"/>
  <c r="CO299" i="1"/>
  <c r="CO290" i="1"/>
  <c r="CO303" i="1"/>
  <c r="CO298" i="1"/>
  <c r="CO305" i="1"/>
  <c r="CO285" i="1"/>
  <c r="CO309" i="1"/>
  <c r="CO294" i="1"/>
  <c r="CO302" i="1"/>
  <c r="CO306" i="1"/>
  <c r="CO292" i="1"/>
  <c r="CO313" i="1"/>
  <c r="CO300" i="1"/>
  <c r="CO271" i="1"/>
  <c r="CO272" i="1"/>
  <c r="CO273" i="1"/>
  <c r="CQ118" i="1"/>
  <c r="CQ171" i="1"/>
  <c r="CQ172" i="1"/>
  <c r="CQ117" i="1"/>
  <c r="CQ173" i="1"/>
  <c r="CQ119" i="1"/>
  <c r="CQ120" i="1"/>
  <c r="CQ174" i="1"/>
  <c r="CQ121" i="1"/>
  <c r="CQ175" i="1"/>
  <c r="CQ176" i="1"/>
  <c r="CQ122" i="1"/>
  <c r="CQ291" i="1"/>
  <c r="CQ289" i="1"/>
  <c r="CQ295" i="1"/>
  <c r="CQ307" i="1"/>
  <c r="CQ308" i="1"/>
  <c r="CQ293" i="1"/>
  <c r="CQ296" i="1"/>
  <c r="CQ301" i="1"/>
  <c r="CQ285" i="1"/>
  <c r="CQ312" i="1"/>
  <c r="CQ306" i="1"/>
  <c r="CQ305" i="1"/>
  <c r="CQ303" i="1"/>
  <c r="CQ270" i="1"/>
  <c r="CQ313" i="1"/>
  <c r="CQ309" i="1"/>
  <c r="CQ302" i="1"/>
  <c r="CQ290" i="1"/>
  <c r="CQ299" i="1"/>
  <c r="CQ298" i="1"/>
  <c r="CQ292" i="1"/>
  <c r="CQ310" i="1"/>
  <c r="CQ300" i="1"/>
  <c r="CQ294" i="1"/>
  <c r="CQ304" i="1"/>
  <c r="CQ311" i="1"/>
  <c r="CQ297" i="1"/>
  <c r="CQ271" i="1"/>
  <c r="CQ272" i="1"/>
  <c r="CQ273" i="1"/>
  <c r="CP118" i="1"/>
  <c r="CP117" i="1"/>
  <c r="CP171" i="1"/>
  <c r="CP172" i="1"/>
  <c r="CP173" i="1"/>
  <c r="CP119" i="1"/>
  <c r="CP120" i="1"/>
  <c r="CP174" i="1"/>
  <c r="CP175" i="1"/>
  <c r="CP121" i="1"/>
  <c r="CP176" i="1"/>
  <c r="CP122" i="1"/>
  <c r="CP295" i="1"/>
  <c r="CP296" i="1"/>
  <c r="CP308" i="1"/>
  <c r="CP291" i="1"/>
  <c r="CP289" i="1"/>
  <c r="CP307" i="1"/>
  <c r="CP293" i="1"/>
  <c r="CP310" i="1"/>
  <c r="CP303" i="1"/>
  <c r="CP285" i="1"/>
  <c r="CP312" i="1"/>
  <c r="CP306" i="1"/>
  <c r="CP305" i="1"/>
  <c r="CP270" i="1"/>
  <c r="CP300" i="1"/>
  <c r="CP309" i="1"/>
  <c r="CP302" i="1"/>
  <c r="CP299" i="1"/>
  <c r="CP297" i="1"/>
  <c r="CP304" i="1"/>
  <c r="CP292" i="1"/>
  <c r="CP301" i="1"/>
  <c r="CP298" i="1"/>
  <c r="CP313" i="1"/>
  <c r="CP294" i="1"/>
  <c r="CP290" i="1"/>
  <c r="CP311" i="1"/>
  <c r="CP271" i="1"/>
  <c r="CP272" i="1"/>
  <c r="CP273" i="1"/>
  <c r="CO236" i="1"/>
  <c r="CO237" i="1"/>
  <c r="CO238" i="1"/>
  <c r="CO239" i="1"/>
  <c r="CO162" i="1"/>
  <c r="CO163" i="1"/>
  <c r="CO135" i="1"/>
  <c r="CO282" i="1"/>
  <c r="CO144" i="1"/>
  <c r="CO153" i="1"/>
  <c r="CO283" i="1"/>
  <c r="CO154" i="1"/>
  <c r="CO164" i="1"/>
  <c r="CO136" i="1"/>
  <c r="CO212" i="1"/>
  <c r="CO216" i="1"/>
  <c r="CO284" i="1"/>
  <c r="CO145" i="1"/>
  <c r="CO281" i="1"/>
  <c r="CO242" i="1"/>
  <c r="CO250" i="1"/>
  <c r="CO220" i="1"/>
  <c r="CO246" i="1"/>
  <c r="CO221" i="1"/>
  <c r="CO155" i="1"/>
  <c r="CO262" i="1"/>
  <c r="CO254" i="1"/>
  <c r="CO165" i="1"/>
  <c r="CO266" i="1"/>
  <c r="CO229" i="1"/>
  <c r="CO146" i="1"/>
  <c r="CO137" i="1"/>
  <c r="CO228" i="1"/>
  <c r="CO232" i="1"/>
  <c r="CO166" i="1"/>
  <c r="CO267" i="1"/>
  <c r="CO147" i="1"/>
  <c r="CO156" i="1"/>
  <c r="CO255" i="1"/>
  <c r="CO213" i="1"/>
  <c r="CO251" i="1"/>
  <c r="CO263" i="1"/>
  <c r="CO233" i="1"/>
  <c r="CO247" i="1"/>
  <c r="CO138" i="1"/>
  <c r="CO222" i="1"/>
  <c r="CO217" i="1"/>
  <c r="CO243" i="1"/>
  <c r="CO230" i="1"/>
  <c r="CO223" i="1"/>
  <c r="CO148" i="1"/>
  <c r="CO139" i="1"/>
  <c r="CO167" i="1"/>
  <c r="CO214" i="1"/>
  <c r="CO252" i="1"/>
  <c r="CO268" i="1"/>
  <c r="CO256" i="1"/>
  <c r="CO248" i="1"/>
  <c r="CO157" i="1"/>
  <c r="CO264" i="1"/>
  <c r="CO231" i="1"/>
  <c r="CO234" i="1"/>
  <c r="CO218" i="1"/>
  <c r="CO244" i="1"/>
  <c r="CO149" i="1"/>
  <c r="CO245" i="1"/>
  <c r="CO257" i="1"/>
  <c r="CO269" i="1"/>
  <c r="CO140" i="1"/>
  <c r="CO215" i="1"/>
  <c r="CO249" i="1"/>
  <c r="CO235" i="1"/>
  <c r="CO158" i="1"/>
  <c r="CO265" i="1"/>
  <c r="CO253" i="1"/>
  <c r="CO219" i="1"/>
  <c r="CO72" i="1"/>
  <c r="CO73" i="1"/>
  <c r="CO108" i="1"/>
  <c r="CO100" i="1"/>
  <c r="CO99" i="1"/>
  <c r="CO101" i="1"/>
  <c r="CO74" i="1"/>
  <c r="CO109" i="1"/>
  <c r="CO110" i="1"/>
  <c r="CO75" i="1"/>
  <c r="CO102" i="1"/>
  <c r="CO76" i="1"/>
  <c r="CO111" i="1"/>
  <c r="CO103" i="1"/>
  <c r="CO112" i="1"/>
  <c r="CO77" i="1"/>
  <c r="CO104" i="1"/>
  <c r="CO113" i="1"/>
  <c r="CO211" i="1"/>
  <c r="CO209" i="1"/>
  <c r="CO210" i="1"/>
  <c r="CQ236" i="1"/>
  <c r="CQ237" i="1"/>
  <c r="CQ238" i="1"/>
  <c r="CQ239" i="1"/>
  <c r="CQ162" i="1"/>
  <c r="CQ144" i="1"/>
  <c r="CQ153" i="1"/>
  <c r="CQ283" i="1"/>
  <c r="CQ282" i="1"/>
  <c r="CQ163" i="1"/>
  <c r="CQ135" i="1"/>
  <c r="CQ136" i="1"/>
  <c r="CQ154" i="1"/>
  <c r="CQ212" i="1"/>
  <c r="CQ281" i="1"/>
  <c r="CQ145" i="1"/>
  <c r="CQ284" i="1"/>
  <c r="CQ164" i="1"/>
  <c r="CQ216" i="1"/>
  <c r="CQ262" i="1"/>
  <c r="CQ229" i="1"/>
  <c r="CQ146" i="1"/>
  <c r="CQ250" i="1"/>
  <c r="CQ221" i="1"/>
  <c r="CQ266" i="1"/>
  <c r="CQ137" i="1"/>
  <c r="CQ228" i="1"/>
  <c r="CQ246" i="1"/>
  <c r="CQ254" i="1"/>
  <c r="CQ220" i="1"/>
  <c r="CQ232" i="1"/>
  <c r="CQ242" i="1"/>
  <c r="CQ165" i="1"/>
  <c r="CQ155" i="1"/>
  <c r="CQ251" i="1"/>
  <c r="CQ138" i="1"/>
  <c r="CQ230" i="1"/>
  <c r="CQ166" i="1"/>
  <c r="CQ267" i="1"/>
  <c r="CQ213" i="1"/>
  <c r="CQ243" i="1"/>
  <c r="CQ147" i="1"/>
  <c r="CQ255" i="1"/>
  <c r="CQ247" i="1"/>
  <c r="CQ263" i="1"/>
  <c r="CQ233" i="1"/>
  <c r="CQ217" i="1"/>
  <c r="CQ156" i="1"/>
  <c r="CQ222" i="1"/>
  <c r="CQ148" i="1"/>
  <c r="CQ256" i="1"/>
  <c r="CQ244" i="1"/>
  <c r="CQ248" i="1"/>
  <c r="CQ218" i="1"/>
  <c r="CQ234" i="1"/>
  <c r="CQ214" i="1"/>
  <c r="CQ231" i="1"/>
  <c r="CQ223" i="1"/>
  <c r="CQ167" i="1"/>
  <c r="CQ157" i="1"/>
  <c r="CQ264" i="1"/>
  <c r="CQ268" i="1"/>
  <c r="CQ139" i="1"/>
  <c r="CQ252" i="1"/>
  <c r="CQ219" i="1"/>
  <c r="CQ215" i="1"/>
  <c r="CQ149" i="1"/>
  <c r="CQ158" i="1"/>
  <c r="CQ235" i="1"/>
  <c r="CQ269" i="1"/>
  <c r="CQ253" i="1"/>
  <c r="CQ249" i="1"/>
  <c r="CQ265" i="1"/>
  <c r="CQ140" i="1"/>
  <c r="CQ245" i="1"/>
  <c r="CQ257" i="1"/>
  <c r="CQ108" i="1"/>
  <c r="CQ72" i="1"/>
  <c r="CQ100" i="1"/>
  <c r="CQ99" i="1"/>
  <c r="CQ73" i="1"/>
  <c r="CQ74" i="1"/>
  <c r="CQ101" i="1"/>
  <c r="CQ109" i="1"/>
  <c r="CQ110" i="1"/>
  <c r="CQ75" i="1"/>
  <c r="CQ102" i="1"/>
  <c r="CQ111" i="1"/>
  <c r="CQ103" i="1"/>
  <c r="CQ76" i="1"/>
  <c r="CQ112" i="1"/>
  <c r="CQ77" i="1"/>
  <c r="CQ104" i="1"/>
  <c r="CQ113" i="1"/>
  <c r="CQ211" i="1"/>
  <c r="CQ209" i="1"/>
  <c r="CQ210" i="1"/>
  <c r="CP236" i="1"/>
  <c r="CP237" i="1"/>
  <c r="CP238" i="1"/>
  <c r="CP239" i="1"/>
  <c r="CP162" i="1"/>
  <c r="CP283" i="1"/>
  <c r="CP163" i="1"/>
  <c r="CP144" i="1"/>
  <c r="CP153" i="1"/>
  <c r="CP135" i="1"/>
  <c r="CP282" i="1"/>
  <c r="CP216" i="1"/>
  <c r="CP154" i="1"/>
  <c r="CP145" i="1"/>
  <c r="CP212" i="1"/>
  <c r="CP281" i="1"/>
  <c r="CP136" i="1"/>
  <c r="CP284" i="1"/>
  <c r="CP164" i="1"/>
  <c r="CP155" i="1"/>
  <c r="CP266" i="1"/>
  <c r="CP254" i="1"/>
  <c r="CP229" i="1"/>
  <c r="CP250" i="1"/>
  <c r="CP232" i="1"/>
  <c r="CP228" i="1"/>
  <c r="CP146" i="1"/>
  <c r="CP262" i="1"/>
  <c r="CP220" i="1"/>
  <c r="CP246" i="1"/>
  <c r="CP242" i="1"/>
  <c r="CP221" i="1"/>
  <c r="CP137" i="1"/>
  <c r="CP165" i="1"/>
  <c r="CP147" i="1"/>
  <c r="CP156" i="1"/>
  <c r="CP255" i="1"/>
  <c r="CP251" i="1"/>
  <c r="CP213" i="1"/>
  <c r="CP233" i="1"/>
  <c r="CP166" i="1"/>
  <c r="CP222" i="1"/>
  <c r="CP247" i="1"/>
  <c r="CP263" i="1"/>
  <c r="CP243" i="1"/>
  <c r="CP230" i="1"/>
  <c r="CP217" i="1"/>
  <c r="CP138" i="1"/>
  <c r="CP267" i="1"/>
  <c r="CP139" i="1"/>
  <c r="CP157" i="1"/>
  <c r="CP268" i="1"/>
  <c r="CP256" i="1"/>
  <c r="CP244" i="1"/>
  <c r="CP248" i="1"/>
  <c r="CP264" i="1"/>
  <c r="CP214" i="1"/>
  <c r="CP167" i="1"/>
  <c r="CP234" i="1"/>
  <c r="CP148" i="1"/>
  <c r="CP223" i="1"/>
  <c r="CP218" i="1"/>
  <c r="CP231" i="1"/>
  <c r="CP252" i="1"/>
  <c r="CP257" i="1"/>
  <c r="CP235" i="1"/>
  <c r="CP215" i="1"/>
  <c r="CP149" i="1"/>
  <c r="CP158" i="1"/>
  <c r="CP249" i="1"/>
  <c r="CP269" i="1"/>
  <c r="CP265" i="1"/>
  <c r="CP253" i="1"/>
  <c r="CP219" i="1"/>
  <c r="CP140" i="1"/>
  <c r="CP245" i="1"/>
  <c r="CP108" i="1"/>
  <c r="CP72" i="1"/>
  <c r="CP73" i="1"/>
  <c r="CP100" i="1"/>
  <c r="CP99" i="1"/>
  <c r="CP74" i="1"/>
  <c r="CP101" i="1"/>
  <c r="CP109" i="1"/>
  <c r="CP110" i="1"/>
  <c r="CP75" i="1"/>
  <c r="CP102" i="1"/>
  <c r="CP111" i="1"/>
  <c r="CP103" i="1"/>
  <c r="CP76" i="1"/>
  <c r="CP112" i="1"/>
  <c r="CP77" i="1"/>
  <c r="CP104" i="1"/>
  <c r="CP113" i="1"/>
  <c r="CP211" i="1"/>
  <c r="CP209" i="1"/>
  <c r="CP210" i="1"/>
  <c r="CO208" i="1"/>
  <c r="CO195" i="1"/>
  <c r="CO199" i="1"/>
  <c r="CO200" i="1"/>
  <c r="CO63" i="1"/>
  <c r="CO64" i="1"/>
  <c r="CO52" i="1"/>
  <c r="CO201" i="1"/>
  <c r="CO54" i="1"/>
  <c r="CO53" i="1"/>
  <c r="CO202" i="1"/>
  <c r="CO65" i="1"/>
  <c r="CO203" i="1"/>
  <c r="CO66" i="1"/>
  <c r="CO56" i="1"/>
  <c r="CO55" i="1"/>
  <c r="CO204" i="1"/>
  <c r="CO67" i="1"/>
  <c r="CO57" i="1"/>
  <c r="CO58" i="1"/>
  <c r="CO59" i="1"/>
  <c r="CO68" i="1"/>
  <c r="CO41" i="1"/>
  <c r="CO189" i="1"/>
  <c r="CO42" i="1"/>
  <c r="CO190" i="1"/>
  <c r="CO43" i="1"/>
  <c r="CO191" i="1"/>
  <c r="CO44" i="1"/>
  <c r="CO45" i="1"/>
  <c r="CO46" i="1"/>
  <c r="CO47" i="1"/>
  <c r="CO48" i="1"/>
  <c r="CQ208" i="1"/>
  <c r="CQ195" i="1"/>
  <c r="CQ199" i="1"/>
  <c r="CQ63" i="1"/>
  <c r="CQ200" i="1"/>
  <c r="CQ52" i="1"/>
  <c r="CQ64" i="1"/>
  <c r="CQ201" i="1"/>
  <c r="CQ202" i="1"/>
  <c r="CQ53" i="1"/>
  <c r="CQ54" i="1"/>
  <c r="CQ65" i="1"/>
  <c r="CQ203" i="1"/>
  <c r="CQ204" i="1"/>
  <c r="CQ66" i="1"/>
  <c r="CQ55" i="1"/>
  <c r="CQ56" i="1"/>
  <c r="CQ57" i="1"/>
  <c r="CQ67" i="1"/>
  <c r="CQ58" i="1"/>
  <c r="CQ59" i="1"/>
  <c r="CQ68" i="1"/>
  <c r="CQ189" i="1"/>
  <c r="CQ41" i="1"/>
  <c r="CQ42" i="1"/>
  <c r="CQ43" i="1"/>
  <c r="CQ191" i="1"/>
  <c r="CQ190" i="1"/>
  <c r="CQ44" i="1"/>
  <c r="CQ45" i="1"/>
  <c r="CQ46" i="1"/>
  <c r="CQ47" i="1"/>
  <c r="CQ48" i="1"/>
  <c r="CP208" i="1"/>
  <c r="CP199" i="1"/>
  <c r="CP195" i="1"/>
  <c r="CP200" i="1"/>
  <c r="CP201" i="1"/>
  <c r="CP64" i="1"/>
  <c r="CP52" i="1"/>
  <c r="CP63" i="1"/>
  <c r="CP53" i="1"/>
  <c r="CP65" i="1"/>
  <c r="CP202" i="1"/>
  <c r="CP54" i="1"/>
  <c r="CP203" i="1"/>
  <c r="CP56" i="1"/>
  <c r="CP204" i="1"/>
  <c r="CP55" i="1"/>
  <c r="CP66" i="1"/>
  <c r="CP67" i="1"/>
  <c r="CP57" i="1"/>
  <c r="CP58" i="1"/>
  <c r="CP59" i="1"/>
  <c r="CP68" i="1"/>
  <c r="CP41" i="1"/>
  <c r="CP189" i="1"/>
  <c r="CP42" i="1"/>
  <c r="CP190" i="1"/>
  <c r="CP43" i="1"/>
  <c r="CP191" i="1"/>
  <c r="CP44" i="1"/>
  <c r="CP45" i="1"/>
  <c r="CP46" i="1"/>
  <c r="CP47" i="1"/>
  <c r="CP48" i="1"/>
  <c r="BH16" i="1"/>
  <c r="BH17" i="1"/>
  <c r="LH16" i="1"/>
  <c r="LH17" i="1"/>
  <c r="JW26" i="1"/>
  <c r="JV26" i="1"/>
  <c r="O33" i="1"/>
  <c r="JW32" i="1"/>
  <c r="JV32" i="1"/>
  <c r="CQ24" i="1"/>
  <c r="CP24" i="1"/>
  <c r="CO24" i="1"/>
  <c r="AW21" i="4"/>
  <c r="AW18" i="4"/>
  <c r="BA17" i="4"/>
  <c r="AP17" i="4" s="1"/>
  <c r="AZ17" i="4"/>
  <c r="AO17" i="4" s="1"/>
  <c r="AY17" i="4"/>
  <c r="AN17" i="4" s="1"/>
  <c r="I37" i="1"/>
  <c r="J37" i="1"/>
  <c r="CO30" i="1"/>
  <c r="CQ30" i="1"/>
  <c r="CP30" i="1"/>
  <c r="D26" i="1"/>
  <c r="K33" i="1"/>
  <c r="D32" i="1"/>
  <c r="AX13" i="4"/>
  <c r="AM13" i="4" s="1"/>
  <c r="BA13" i="4"/>
  <c r="AP13" i="4" s="1"/>
  <c r="AZ13" i="4"/>
  <c r="AO13" i="4" s="1"/>
  <c r="AX17" i="4"/>
  <c r="AM17" i="4" s="1"/>
  <c r="BR26" i="1"/>
  <c r="D703" i="6"/>
  <c r="V703" i="6"/>
  <c r="P700" i="6"/>
  <c r="T700" i="6" s="1"/>
  <c r="C700" i="6" s="1"/>
  <c r="V703" i="8"/>
  <c r="V699" i="7"/>
  <c r="V699" i="6"/>
  <c r="V699" i="8"/>
  <c r="Q700" i="7"/>
  <c r="U700" i="7" s="1"/>
  <c r="D700" i="7" s="1"/>
  <c r="P700" i="7"/>
  <c r="T700" i="7" s="1"/>
  <c r="O704" i="6"/>
  <c r="Q704" i="6" s="1"/>
  <c r="U704" i="6" s="1"/>
  <c r="D704" i="6" s="1"/>
  <c r="O705" i="7"/>
  <c r="Q705" i="7" s="1"/>
  <c r="U705" i="7" s="1"/>
  <c r="D705" i="7" s="1"/>
  <c r="O702" i="6"/>
  <c r="Q702" i="6" s="1"/>
  <c r="U702" i="6" s="1"/>
  <c r="D702" i="6" s="1"/>
  <c r="V703" i="7"/>
  <c r="Q704" i="7"/>
  <c r="U704" i="7" s="1"/>
  <c r="D704" i="7" s="1"/>
  <c r="P704" i="7"/>
  <c r="T704" i="7" s="1"/>
  <c r="H706" i="6"/>
  <c r="O705" i="6"/>
  <c r="O706" i="8"/>
  <c r="Q704" i="8"/>
  <c r="U704" i="8" s="1"/>
  <c r="D704" i="8" s="1"/>
  <c r="P704" i="8"/>
  <c r="T704" i="8" s="1"/>
  <c r="O706" i="7"/>
  <c r="Q705" i="8"/>
  <c r="U705" i="8" s="1"/>
  <c r="D705" i="8" s="1"/>
  <c r="P705" i="8"/>
  <c r="T705" i="8" s="1"/>
  <c r="Q701" i="7"/>
  <c r="U701" i="7" s="1"/>
  <c r="D701" i="7" s="1"/>
  <c r="P701" i="7"/>
  <c r="T701" i="7" s="1"/>
  <c r="O702" i="7"/>
  <c r="Q700" i="8"/>
  <c r="U700" i="8" s="1"/>
  <c r="D700" i="8" s="1"/>
  <c r="P700" i="8"/>
  <c r="T700" i="8" s="1"/>
  <c r="H702" i="8"/>
  <c r="O701" i="8"/>
  <c r="Q701" i="6"/>
  <c r="U701" i="6" s="1"/>
  <c r="D701" i="6" s="1"/>
  <c r="P701" i="6"/>
  <c r="T701" i="6" s="1"/>
  <c r="O34" i="1" l="1"/>
  <c r="JW33" i="1"/>
  <c r="JV33" i="1"/>
  <c r="AW22" i="4"/>
  <c r="AW25" i="4"/>
  <c r="AX21" i="4"/>
  <c r="AM21" i="4" s="1"/>
  <c r="BE21" i="4"/>
  <c r="AT21" i="4" s="1"/>
  <c r="AZ21" i="4"/>
  <c r="AO21" i="4" s="1"/>
  <c r="BF21" i="4"/>
  <c r="AU21" i="4" s="1"/>
  <c r="AY21" i="4"/>
  <c r="AN21" i="4" s="1"/>
  <c r="BA21" i="4"/>
  <c r="AP21" i="4" s="1"/>
  <c r="C21" i="4" s="1"/>
  <c r="BB21" i="4"/>
  <c r="AQ21" i="4" s="1"/>
  <c r="D21" i="4" s="1"/>
  <c r="BD21" i="4"/>
  <c r="AS21" i="4" s="1"/>
  <c r="BC21" i="4"/>
  <c r="AR21" i="4" s="1"/>
  <c r="E21" i="4" s="1"/>
  <c r="AX18" i="4"/>
  <c r="AM18" i="4" s="1"/>
  <c r="BC18" i="4"/>
  <c r="AR18" i="4" s="1"/>
  <c r="BF18" i="4"/>
  <c r="AU18" i="4" s="1"/>
  <c r="AZ18" i="4"/>
  <c r="AO18" i="4" s="1"/>
  <c r="BE18" i="4"/>
  <c r="AT18" i="4" s="1"/>
  <c r="AY18" i="4"/>
  <c r="AN18" i="4" s="1"/>
  <c r="BB18" i="4"/>
  <c r="AQ18" i="4" s="1"/>
  <c r="BD18" i="4"/>
  <c r="AS18" i="4" s="1"/>
  <c r="BA18" i="4"/>
  <c r="AP18" i="4" s="1"/>
  <c r="K34" i="1"/>
  <c r="D33" i="1"/>
  <c r="P37" i="1"/>
  <c r="V700" i="6"/>
  <c r="P704" i="6"/>
  <c r="T704" i="6" s="1"/>
  <c r="V704" i="6" s="1"/>
  <c r="P702" i="6"/>
  <c r="T702" i="6" s="1"/>
  <c r="C702" i="6" s="1"/>
  <c r="P705" i="7"/>
  <c r="T705" i="7" s="1"/>
  <c r="V705" i="7" s="1"/>
  <c r="C700" i="7"/>
  <c r="V700" i="7"/>
  <c r="C701" i="6"/>
  <c r="V701" i="6"/>
  <c r="P706" i="7"/>
  <c r="T706" i="7" s="1"/>
  <c r="Q706" i="7"/>
  <c r="U706" i="7" s="1"/>
  <c r="D706" i="7" s="1"/>
  <c r="C704" i="8"/>
  <c r="V704" i="8"/>
  <c r="C701" i="7"/>
  <c r="V701" i="7"/>
  <c r="C704" i="7"/>
  <c r="V704" i="7"/>
  <c r="C700" i="8"/>
  <c r="V700" i="8"/>
  <c r="Q702" i="7"/>
  <c r="U702" i="7" s="1"/>
  <c r="D702" i="7" s="1"/>
  <c r="P702" i="7"/>
  <c r="T702" i="7" s="1"/>
  <c r="Q701" i="8"/>
  <c r="U701" i="8" s="1"/>
  <c r="D701" i="8" s="1"/>
  <c r="P701" i="8"/>
  <c r="T701" i="8" s="1"/>
  <c r="Q706" i="8"/>
  <c r="U706" i="8" s="1"/>
  <c r="D706" i="8" s="1"/>
  <c r="P706" i="8"/>
  <c r="T706" i="8" s="1"/>
  <c r="O702" i="8"/>
  <c r="Q705" i="6"/>
  <c r="U705" i="6" s="1"/>
  <c r="D705" i="6" s="1"/>
  <c r="P705" i="6"/>
  <c r="T705" i="6" s="1"/>
  <c r="C705" i="8"/>
  <c r="V705" i="8"/>
  <c r="O706" i="6"/>
  <c r="O35" i="1" l="1"/>
  <c r="JW34" i="1"/>
  <c r="JV34" i="1"/>
  <c r="V21" i="4"/>
  <c r="AC227" i="7"/>
  <c r="U21" i="4"/>
  <c r="AC227" i="8"/>
  <c r="W21" i="4"/>
  <c r="AC227" i="6"/>
  <c r="AW26" i="4"/>
  <c r="AW29" i="4"/>
  <c r="BE25" i="4"/>
  <c r="AT25" i="4" s="1"/>
  <c r="AZ25" i="4"/>
  <c r="AO25" i="4" s="1"/>
  <c r="BF25" i="4"/>
  <c r="AU25" i="4" s="1"/>
  <c r="BB25" i="4"/>
  <c r="AQ25" i="4" s="1"/>
  <c r="D25" i="4" s="1"/>
  <c r="AX25" i="4"/>
  <c r="AM25" i="4" s="1"/>
  <c r="BD25" i="4"/>
  <c r="AS25" i="4" s="1"/>
  <c r="AY25" i="4"/>
  <c r="AN25" i="4" s="1"/>
  <c r="BA25" i="4"/>
  <c r="AP25" i="4" s="1"/>
  <c r="C25" i="4" s="1"/>
  <c r="BC25" i="4"/>
  <c r="AR25" i="4" s="1"/>
  <c r="E25" i="4" s="1"/>
  <c r="AZ22" i="4"/>
  <c r="AO22" i="4" s="1"/>
  <c r="BE22" i="4"/>
  <c r="AT22" i="4" s="1"/>
  <c r="BF22" i="4"/>
  <c r="AU22" i="4" s="1"/>
  <c r="BA22" i="4"/>
  <c r="AP22" i="4" s="1"/>
  <c r="BB22" i="4"/>
  <c r="AQ22" i="4" s="1"/>
  <c r="AX22" i="4"/>
  <c r="AM22" i="4" s="1"/>
  <c r="BD22" i="4"/>
  <c r="AS22" i="4" s="1"/>
  <c r="AY22" i="4"/>
  <c r="AN22" i="4" s="1"/>
  <c r="BC22" i="4"/>
  <c r="AR22" i="4" s="1"/>
  <c r="K35" i="1"/>
  <c r="D34" i="1"/>
  <c r="C704" i="6"/>
  <c r="C705" i="7"/>
  <c r="V702" i="6"/>
  <c r="Q706" i="6"/>
  <c r="U706" i="6" s="1"/>
  <c r="D706" i="6" s="1"/>
  <c r="P706" i="6"/>
  <c r="T706" i="6" s="1"/>
  <c r="C706" i="8"/>
  <c r="V706" i="8"/>
  <c r="C706" i="7"/>
  <c r="V706" i="7"/>
  <c r="C702" i="7"/>
  <c r="V702" i="7"/>
  <c r="C705" i="6"/>
  <c r="V705" i="6"/>
  <c r="C701" i="8"/>
  <c r="V701" i="8"/>
  <c r="Q702" i="8"/>
  <c r="U702" i="8" s="1"/>
  <c r="D702" i="8" s="1"/>
  <c r="P702" i="8"/>
  <c r="T702" i="8" s="1"/>
  <c r="O36" i="1" l="1"/>
  <c r="JW35" i="1"/>
  <c r="JV35" i="1"/>
  <c r="W25" i="4"/>
  <c r="AF227" i="6"/>
  <c r="U25" i="4"/>
  <c r="AF227" i="8"/>
  <c r="V25" i="4"/>
  <c r="AF227" i="7"/>
  <c r="AW30" i="4"/>
  <c r="AW33" i="4"/>
  <c r="BC29" i="4"/>
  <c r="AR29" i="4" s="1"/>
  <c r="E29" i="4" s="1"/>
  <c r="AZ29" i="4"/>
  <c r="AO29" i="4" s="1"/>
  <c r="BF29" i="4"/>
  <c r="AU29" i="4" s="1"/>
  <c r="BA29" i="4"/>
  <c r="AP29" i="4" s="1"/>
  <c r="C29" i="4" s="1"/>
  <c r="BB29" i="4"/>
  <c r="AQ29" i="4" s="1"/>
  <c r="D29" i="4" s="1"/>
  <c r="AX29" i="4"/>
  <c r="AM29" i="4" s="1"/>
  <c r="BD29" i="4"/>
  <c r="AS29" i="4" s="1"/>
  <c r="AY29" i="4"/>
  <c r="AN29" i="4" s="1"/>
  <c r="BE29" i="4"/>
  <c r="AT29" i="4" s="1"/>
  <c r="BF26" i="4"/>
  <c r="AU26" i="4" s="1"/>
  <c r="AZ26" i="4"/>
  <c r="AO26" i="4" s="1"/>
  <c r="BB26" i="4"/>
  <c r="AQ26" i="4" s="1"/>
  <c r="BD26" i="4"/>
  <c r="AS26" i="4" s="1"/>
  <c r="BE26" i="4"/>
  <c r="AT26" i="4" s="1"/>
  <c r="BC26" i="4"/>
  <c r="AR26" i="4" s="1"/>
  <c r="AY26" i="4"/>
  <c r="AN26" i="4" s="1"/>
  <c r="BA26" i="4"/>
  <c r="AP26" i="4" s="1"/>
  <c r="AX26" i="4"/>
  <c r="AM26" i="4" s="1"/>
  <c r="K36" i="1"/>
  <c r="D35" i="1"/>
  <c r="C702" i="8"/>
  <c r="V702" i="8"/>
  <c r="C706" i="6"/>
  <c r="V706" i="6"/>
  <c r="JW36" i="1" l="1"/>
  <c r="JV36" i="1"/>
  <c r="W29" i="4"/>
  <c r="AI227" i="6"/>
  <c r="V29" i="4"/>
  <c r="AI227" i="7"/>
  <c r="U29" i="4"/>
  <c r="AI227" i="8"/>
  <c r="AW34" i="4"/>
  <c r="AW37" i="4"/>
  <c r="AZ33" i="4"/>
  <c r="AO33" i="4" s="1"/>
  <c r="BF33" i="4"/>
  <c r="AU33" i="4" s="1"/>
  <c r="BE33" i="4"/>
  <c r="AT33" i="4" s="1"/>
  <c r="BB33" i="4"/>
  <c r="AQ33" i="4" s="1"/>
  <c r="D33" i="4" s="1"/>
  <c r="BC33" i="4"/>
  <c r="AR33" i="4" s="1"/>
  <c r="E33" i="4" s="1"/>
  <c r="BD33" i="4"/>
  <c r="AS33" i="4" s="1"/>
  <c r="AY33" i="4"/>
  <c r="AN33" i="4" s="1"/>
  <c r="BA33" i="4"/>
  <c r="AP33" i="4" s="1"/>
  <c r="C33" i="4" s="1"/>
  <c r="AX33" i="4"/>
  <c r="AM33" i="4" s="1"/>
  <c r="BB30" i="4"/>
  <c r="AQ30" i="4" s="1"/>
  <c r="BC30" i="4"/>
  <c r="AR30" i="4" s="1"/>
  <c r="BD30" i="4"/>
  <c r="AS30" i="4" s="1"/>
  <c r="AZ30" i="4"/>
  <c r="AO30" i="4" s="1"/>
  <c r="AY30" i="4"/>
  <c r="AN30" i="4" s="1"/>
  <c r="BE30" i="4"/>
  <c r="AT30" i="4" s="1"/>
  <c r="BA30" i="4"/>
  <c r="AP30" i="4" s="1"/>
  <c r="BF30" i="4"/>
  <c r="AU30" i="4" s="1"/>
  <c r="AX30" i="4"/>
  <c r="AM30" i="4" s="1"/>
  <c r="D36" i="1"/>
  <c r="U33" i="4" l="1"/>
  <c r="AL227" i="8"/>
  <c r="W33" i="4"/>
  <c r="AL227" i="6"/>
  <c r="V33" i="4"/>
  <c r="AL227" i="7"/>
  <c r="BF37" i="4"/>
  <c r="AU37" i="4" s="1"/>
  <c r="BB37" i="4"/>
  <c r="AQ37" i="4" s="1"/>
  <c r="D37" i="4" s="1"/>
  <c r="BC37" i="4"/>
  <c r="AR37" i="4" s="1"/>
  <c r="E37" i="4" s="1"/>
  <c r="BD37" i="4"/>
  <c r="AS37" i="4" s="1"/>
  <c r="BE37" i="4"/>
  <c r="AT37" i="4" s="1"/>
  <c r="AY37" i="4"/>
  <c r="AN37" i="4" s="1"/>
  <c r="BA37" i="4"/>
  <c r="AP37" i="4" s="1"/>
  <c r="C37" i="4" s="1"/>
  <c r="AX37" i="4"/>
  <c r="AM37" i="4" s="1"/>
  <c r="AZ37" i="4"/>
  <c r="AO37" i="4" s="1"/>
  <c r="AX34" i="4"/>
  <c r="AM34" i="4" s="1"/>
  <c r="BC34" i="4"/>
  <c r="AR34" i="4" s="1"/>
  <c r="AY34" i="4"/>
  <c r="AN34" i="4" s="1"/>
  <c r="BE34" i="4"/>
  <c r="AT34" i="4" s="1"/>
  <c r="BA34" i="4"/>
  <c r="AP34" i="4" s="1"/>
  <c r="BD34" i="4"/>
  <c r="AS34" i="4" s="1"/>
  <c r="BF34" i="4"/>
  <c r="AU34" i="4" s="1"/>
  <c r="BB34" i="4"/>
  <c r="AQ34" i="4" s="1"/>
  <c r="AZ34" i="4"/>
  <c r="AO34" i="4" s="1"/>
  <c r="V37" i="4" l="1"/>
  <c r="AO227" i="7"/>
  <c r="W37" i="4"/>
  <c r="AO227" i="6"/>
  <c r="U37" i="4"/>
  <c r="AO227" i="8"/>
  <c r="K37" i="1"/>
  <c r="O37" i="1" l="1"/>
  <c r="D37" i="1"/>
  <c r="JW37" i="1" l="1"/>
  <c r="JV37" i="1"/>
  <c r="CD321" i="1" l="1"/>
  <c r="JP321" i="1"/>
  <c r="D75" i="4" l="1"/>
  <c r="D79" i="4" s="1"/>
  <c r="D74" i="4"/>
  <c r="D78" i="4" s="1"/>
  <c r="D73" i="4"/>
  <c r="D72" i="4"/>
  <c r="G296" i="6"/>
  <c r="F296" i="6"/>
  <c r="E296" i="6"/>
  <c r="D296" i="6"/>
  <c r="C296" i="6"/>
  <c r="F291" i="6"/>
  <c r="E291" i="6"/>
  <c r="D291" i="6"/>
  <c r="C291" i="6"/>
  <c r="CQ5" i="1"/>
  <c r="CP5" i="1"/>
  <c r="CO5" i="1"/>
  <c r="E210" i="8"/>
  <c r="D210" i="8"/>
  <c r="C210" i="8"/>
  <c r="E208" i="8"/>
  <c r="D208" i="8"/>
  <c r="C208" i="8"/>
  <c r="E207" i="8"/>
  <c r="D207" i="8"/>
  <c r="C207" i="8"/>
  <c r="E206" i="8"/>
  <c r="D206" i="8"/>
  <c r="C206" i="8"/>
  <c r="E205" i="8"/>
  <c r="D205" i="8"/>
  <c r="E210" i="7"/>
  <c r="D210" i="7"/>
  <c r="C210" i="7"/>
  <c r="E208" i="7"/>
  <c r="D208" i="7"/>
  <c r="C208" i="7"/>
  <c r="E207" i="7"/>
  <c r="D207" i="7"/>
  <c r="C207" i="7"/>
  <c r="E206" i="7"/>
  <c r="D206" i="7"/>
  <c r="C206" i="7"/>
  <c r="E205" i="7"/>
  <c r="D205" i="7"/>
  <c r="E210" i="6"/>
  <c r="D210" i="6"/>
  <c r="C210" i="6"/>
  <c r="E208" i="6"/>
  <c r="D208" i="6"/>
  <c r="C208" i="6"/>
  <c r="E207" i="6"/>
  <c r="D207" i="6"/>
  <c r="C207" i="6"/>
  <c r="E206" i="6"/>
  <c r="D206" i="6"/>
  <c r="C206" i="6"/>
  <c r="E205" i="6"/>
  <c r="D205" i="6"/>
  <c r="C205" i="8"/>
  <c r="C205" i="7"/>
  <c r="C205" i="6"/>
  <c r="R266" i="6"/>
  <c r="Q266" i="6"/>
  <c r="P266" i="6"/>
  <c r="O266" i="6"/>
  <c r="N266" i="6"/>
  <c r="M266" i="6"/>
  <c r="L266" i="6"/>
  <c r="K266" i="6"/>
  <c r="J266" i="6"/>
  <c r="I266" i="6"/>
  <c r="H266" i="6"/>
  <c r="G266" i="6"/>
  <c r="F266" i="6"/>
  <c r="E266" i="6"/>
  <c r="D266" i="6"/>
  <c r="C266" i="6"/>
  <c r="R262" i="6"/>
  <c r="Q262" i="6"/>
  <c r="P262" i="6"/>
  <c r="O262" i="6"/>
  <c r="N262" i="6"/>
  <c r="M262" i="6"/>
  <c r="L262" i="6"/>
  <c r="K262" i="6"/>
  <c r="J262" i="6"/>
  <c r="I262" i="6"/>
  <c r="H262" i="6"/>
  <c r="G262" i="6"/>
  <c r="F262" i="6"/>
  <c r="E262" i="6"/>
  <c r="D262" i="6"/>
  <c r="C262" i="6"/>
  <c r="B262" i="6"/>
  <c r="R261" i="6"/>
  <c r="Q261" i="6"/>
  <c r="P261" i="6"/>
  <c r="O261" i="6"/>
  <c r="N261" i="6"/>
  <c r="M261" i="6"/>
  <c r="L261" i="6"/>
  <c r="K261" i="6"/>
  <c r="J261" i="6"/>
  <c r="I261" i="6"/>
  <c r="H261" i="6"/>
  <c r="G261" i="6"/>
  <c r="F261" i="6"/>
  <c r="E261" i="6"/>
  <c r="D261" i="6"/>
  <c r="C261" i="6"/>
  <c r="B261" i="6"/>
  <c r="R260" i="6"/>
  <c r="Q260" i="6"/>
  <c r="P260" i="6"/>
  <c r="O260" i="6"/>
  <c r="N260" i="6"/>
  <c r="M260" i="6"/>
  <c r="L260" i="6"/>
  <c r="K260" i="6"/>
  <c r="J260" i="6"/>
  <c r="I260" i="6"/>
  <c r="H260" i="6"/>
  <c r="G260" i="6"/>
  <c r="F260" i="6"/>
  <c r="E260" i="6"/>
  <c r="D260" i="6"/>
  <c r="C260" i="6"/>
  <c r="B260" i="6"/>
  <c r="R259" i="6"/>
  <c r="Q259" i="6"/>
  <c r="P259" i="6"/>
  <c r="O259" i="6"/>
  <c r="N259" i="6"/>
  <c r="M259" i="6"/>
  <c r="L259" i="6"/>
  <c r="K259" i="6"/>
  <c r="J259" i="6"/>
  <c r="I259" i="6"/>
  <c r="H259" i="6"/>
  <c r="G259" i="6"/>
  <c r="F259" i="6"/>
  <c r="E259" i="6"/>
  <c r="D259" i="6"/>
  <c r="C259" i="6"/>
  <c r="R258" i="6"/>
  <c r="Q258" i="6"/>
  <c r="P258" i="6"/>
  <c r="O258" i="6"/>
  <c r="N258" i="6"/>
  <c r="M258" i="6"/>
  <c r="L258" i="6"/>
  <c r="K258" i="6"/>
  <c r="J258" i="6"/>
  <c r="I258" i="6"/>
  <c r="H258" i="6"/>
  <c r="G258" i="6"/>
  <c r="F258" i="6"/>
  <c r="E258" i="6"/>
  <c r="D258" i="6"/>
  <c r="C258" i="6"/>
  <c r="R254" i="6"/>
  <c r="Q254" i="6"/>
  <c r="P254" i="6"/>
  <c r="O254" i="6"/>
  <c r="N254" i="6"/>
  <c r="M254" i="6"/>
  <c r="L254" i="6"/>
  <c r="K254" i="6"/>
  <c r="J254" i="6"/>
  <c r="I254" i="6"/>
  <c r="H254" i="6"/>
  <c r="G254" i="6"/>
  <c r="F254" i="6"/>
  <c r="E254" i="6"/>
  <c r="D254" i="6"/>
  <c r="C254" i="6"/>
  <c r="B254" i="6"/>
  <c r="R253" i="6"/>
  <c r="Q253" i="6"/>
  <c r="P253" i="6"/>
  <c r="O253" i="6"/>
  <c r="N253" i="6"/>
  <c r="M253" i="6"/>
  <c r="L253" i="6"/>
  <c r="K253" i="6"/>
  <c r="J253" i="6"/>
  <c r="I253" i="6"/>
  <c r="H253" i="6"/>
  <c r="G253" i="6"/>
  <c r="F253" i="6"/>
  <c r="E253" i="6"/>
  <c r="D253" i="6"/>
  <c r="C253" i="6"/>
  <c r="B253" i="6"/>
  <c r="R252" i="6"/>
  <c r="Q252" i="6"/>
  <c r="P252" i="6"/>
  <c r="O252" i="6"/>
  <c r="N252" i="6"/>
  <c r="M252" i="6"/>
  <c r="L252" i="6"/>
  <c r="K252" i="6"/>
  <c r="J252" i="6"/>
  <c r="I252" i="6"/>
  <c r="H252" i="6"/>
  <c r="G252" i="6"/>
  <c r="F252" i="6"/>
  <c r="E252" i="6"/>
  <c r="D252" i="6"/>
  <c r="C252" i="6"/>
  <c r="B252" i="6"/>
  <c r="R251" i="6"/>
  <c r="Q251" i="6"/>
  <c r="P251" i="6"/>
  <c r="O251" i="6"/>
  <c r="N251" i="6"/>
  <c r="M251" i="6"/>
  <c r="L251" i="6"/>
  <c r="K251" i="6"/>
  <c r="J251" i="6"/>
  <c r="I251" i="6"/>
  <c r="H251" i="6"/>
  <c r="G251" i="6"/>
  <c r="F251" i="6"/>
  <c r="E251" i="6"/>
  <c r="D251" i="6"/>
  <c r="C251" i="6"/>
  <c r="R250" i="6"/>
  <c r="Q250" i="6"/>
  <c r="P250" i="6"/>
  <c r="O250" i="6"/>
  <c r="N250" i="6"/>
  <c r="M250" i="6"/>
  <c r="L250" i="6"/>
  <c r="K250" i="6"/>
  <c r="J250" i="6"/>
  <c r="I250" i="6"/>
  <c r="H250" i="6"/>
  <c r="G250" i="6"/>
  <c r="F250" i="6"/>
  <c r="E250" i="6"/>
  <c r="D250" i="6"/>
  <c r="C250" i="6"/>
  <c r="R246" i="6"/>
  <c r="Q246" i="6"/>
  <c r="P246" i="6"/>
  <c r="O246" i="6"/>
  <c r="N246" i="6"/>
  <c r="M246" i="6"/>
  <c r="L246" i="6"/>
  <c r="K246" i="6"/>
  <c r="J246" i="6"/>
  <c r="I246" i="6"/>
  <c r="H246" i="6"/>
  <c r="G246" i="6"/>
  <c r="F246" i="6"/>
  <c r="E246" i="6"/>
  <c r="D246" i="6"/>
  <c r="C246" i="6"/>
  <c r="B246" i="6"/>
  <c r="R245" i="6"/>
  <c r="Q245" i="6"/>
  <c r="P245" i="6"/>
  <c r="O245" i="6"/>
  <c r="N245" i="6"/>
  <c r="M245" i="6"/>
  <c r="L245" i="6"/>
  <c r="K245" i="6"/>
  <c r="J245" i="6"/>
  <c r="I245" i="6"/>
  <c r="H245" i="6"/>
  <c r="G245" i="6"/>
  <c r="F245" i="6"/>
  <c r="E245" i="6"/>
  <c r="D245" i="6"/>
  <c r="C245" i="6"/>
  <c r="B245" i="6"/>
  <c r="R244" i="6"/>
  <c r="Q244" i="6"/>
  <c r="P244" i="6"/>
  <c r="O244" i="6"/>
  <c r="N244" i="6"/>
  <c r="M244" i="6"/>
  <c r="L244" i="6"/>
  <c r="K244" i="6"/>
  <c r="J244" i="6"/>
  <c r="I244" i="6"/>
  <c r="H244" i="6"/>
  <c r="G244" i="6"/>
  <c r="F244" i="6"/>
  <c r="E244" i="6"/>
  <c r="D244" i="6"/>
  <c r="C244" i="6"/>
  <c r="B244" i="6"/>
  <c r="R243" i="6"/>
  <c r="Q243" i="6"/>
  <c r="P243" i="6"/>
  <c r="O243" i="6"/>
  <c r="N243" i="6"/>
  <c r="M243" i="6"/>
  <c r="L243" i="6"/>
  <c r="K243" i="6"/>
  <c r="J243" i="6"/>
  <c r="I243" i="6"/>
  <c r="H243" i="6"/>
  <c r="G243" i="6"/>
  <c r="F243" i="6"/>
  <c r="E243" i="6"/>
  <c r="D243" i="6"/>
  <c r="C243" i="6"/>
  <c r="R266" i="7"/>
  <c r="Q266" i="7"/>
  <c r="P266" i="7"/>
  <c r="O266" i="7"/>
  <c r="N266" i="7"/>
  <c r="M266" i="7"/>
  <c r="L266" i="7"/>
  <c r="K266" i="7"/>
  <c r="J266" i="7"/>
  <c r="I266" i="7"/>
  <c r="H266" i="7"/>
  <c r="G266" i="7"/>
  <c r="F266" i="7"/>
  <c r="E266" i="7"/>
  <c r="D266" i="7"/>
  <c r="C266" i="7"/>
  <c r="R262" i="7"/>
  <c r="Q262" i="7"/>
  <c r="P262" i="7"/>
  <c r="O262" i="7"/>
  <c r="N262" i="7"/>
  <c r="M262" i="7"/>
  <c r="L262" i="7"/>
  <c r="K262" i="7"/>
  <c r="J262" i="7"/>
  <c r="I262" i="7"/>
  <c r="H262" i="7"/>
  <c r="G262" i="7"/>
  <c r="F262" i="7"/>
  <c r="E262" i="7"/>
  <c r="D262" i="7"/>
  <c r="C262" i="7"/>
  <c r="B262" i="7"/>
  <c r="R261" i="7"/>
  <c r="Q261" i="7"/>
  <c r="P261" i="7"/>
  <c r="O261" i="7"/>
  <c r="N261" i="7"/>
  <c r="M261" i="7"/>
  <c r="L261" i="7"/>
  <c r="K261" i="7"/>
  <c r="J261" i="7"/>
  <c r="I261" i="7"/>
  <c r="H261" i="7"/>
  <c r="G261" i="7"/>
  <c r="F261" i="7"/>
  <c r="E261" i="7"/>
  <c r="D261" i="7"/>
  <c r="C261" i="7"/>
  <c r="B261" i="7"/>
  <c r="R260" i="7"/>
  <c r="Q260" i="7"/>
  <c r="P260" i="7"/>
  <c r="O260" i="7"/>
  <c r="N260" i="7"/>
  <c r="M260" i="7"/>
  <c r="L260" i="7"/>
  <c r="K260" i="7"/>
  <c r="J260" i="7"/>
  <c r="I260" i="7"/>
  <c r="H260" i="7"/>
  <c r="G260" i="7"/>
  <c r="F260" i="7"/>
  <c r="E260" i="7"/>
  <c r="D260" i="7"/>
  <c r="C260" i="7"/>
  <c r="B260" i="7"/>
  <c r="R259" i="7"/>
  <c r="Q259" i="7"/>
  <c r="P259" i="7"/>
  <c r="O259" i="7"/>
  <c r="N259" i="7"/>
  <c r="M259" i="7"/>
  <c r="L259" i="7"/>
  <c r="K259" i="7"/>
  <c r="J259" i="7"/>
  <c r="I259" i="7"/>
  <c r="H259" i="7"/>
  <c r="G259" i="7"/>
  <c r="F259" i="7"/>
  <c r="E259" i="7"/>
  <c r="D259" i="7"/>
  <c r="C259" i="7"/>
  <c r="R258" i="7"/>
  <c r="Q258" i="7"/>
  <c r="P258" i="7"/>
  <c r="O258" i="7"/>
  <c r="N258" i="7"/>
  <c r="M258" i="7"/>
  <c r="L258" i="7"/>
  <c r="K258" i="7"/>
  <c r="J258" i="7"/>
  <c r="I258" i="7"/>
  <c r="H258" i="7"/>
  <c r="G258" i="7"/>
  <c r="F258" i="7"/>
  <c r="E258" i="7"/>
  <c r="D258" i="7"/>
  <c r="C258" i="7"/>
  <c r="R254" i="7"/>
  <c r="Q254" i="7"/>
  <c r="P254" i="7"/>
  <c r="O254" i="7"/>
  <c r="N254" i="7"/>
  <c r="M254" i="7"/>
  <c r="L254" i="7"/>
  <c r="K254" i="7"/>
  <c r="J254" i="7"/>
  <c r="I254" i="7"/>
  <c r="H254" i="7"/>
  <c r="G254" i="7"/>
  <c r="F254" i="7"/>
  <c r="E254" i="7"/>
  <c r="D254" i="7"/>
  <c r="C254" i="7"/>
  <c r="B254" i="7"/>
  <c r="R253" i="7"/>
  <c r="Q253" i="7"/>
  <c r="P253" i="7"/>
  <c r="O253" i="7"/>
  <c r="N253" i="7"/>
  <c r="M253" i="7"/>
  <c r="L253" i="7"/>
  <c r="K253" i="7"/>
  <c r="J253" i="7"/>
  <c r="I253" i="7"/>
  <c r="H253" i="7"/>
  <c r="G253" i="7"/>
  <c r="F253" i="7"/>
  <c r="E253" i="7"/>
  <c r="D253" i="7"/>
  <c r="C253" i="7"/>
  <c r="B253" i="7"/>
  <c r="R252" i="7"/>
  <c r="Q252" i="7"/>
  <c r="P252" i="7"/>
  <c r="O252" i="7"/>
  <c r="N252" i="7"/>
  <c r="M252" i="7"/>
  <c r="L252" i="7"/>
  <c r="K252" i="7"/>
  <c r="J252" i="7"/>
  <c r="I252" i="7"/>
  <c r="H252" i="7"/>
  <c r="G252" i="7"/>
  <c r="F252" i="7"/>
  <c r="E252" i="7"/>
  <c r="D252" i="7"/>
  <c r="C252" i="7"/>
  <c r="B252" i="7"/>
  <c r="R251" i="7"/>
  <c r="Q251" i="7"/>
  <c r="P251" i="7"/>
  <c r="O251" i="7"/>
  <c r="N251" i="7"/>
  <c r="M251" i="7"/>
  <c r="L251" i="7"/>
  <c r="K251" i="7"/>
  <c r="J251" i="7"/>
  <c r="I251" i="7"/>
  <c r="H251" i="7"/>
  <c r="G251" i="7"/>
  <c r="F251" i="7"/>
  <c r="E251" i="7"/>
  <c r="D251" i="7"/>
  <c r="C251" i="7"/>
  <c r="R250" i="7"/>
  <c r="Q250" i="7"/>
  <c r="P250" i="7"/>
  <c r="O250" i="7"/>
  <c r="N250" i="7"/>
  <c r="M250" i="7"/>
  <c r="L250" i="7"/>
  <c r="K250" i="7"/>
  <c r="J250" i="7"/>
  <c r="I250" i="7"/>
  <c r="H250" i="7"/>
  <c r="G250" i="7"/>
  <c r="F250" i="7"/>
  <c r="E250" i="7"/>
  <c r="D250" i="7"/>
  <c r="C250" i="7"/>
  <c r="R246" i="7"/>
  <c r="Q246" i="7"/>
  <c r="P246" i="7"/>
  <c r="O246" i="7"/>
  <c r="N246" i="7"/>
  <c r="M246" i="7"/>
  <c r="L246" i="7"/>
  <c r="K246" i="7"/>
  <c r="J246" i="7"/>
  <c r="I246" i="7"/>
  <c r="H246" i="7"/>
  <c r="G246" i="7"/>
  <c r="F246" i="7"/>
  <c r="E246" i="7"/>
  <c r="D246" i="7"/>
  <c r="C246" i="7"/>
  <c r="B246" i="7"/>
  <c r="R245" i="7"/>
  <c r="Q245" i="7"/>
  <c r="P245" i="7"/>
  <c r="O245" i="7"/>
  <c r="N245" i="7"/>
  <c r="M245" i="7"/>
  <c r="L245" i="7"/>
  <c r="K245" i="7"/>
  <c r="J245" i="7"/>
  <c r="I245" i="7"/>
  <c r="H245" i="7"/>
  <c r="G245" i="7"/>
  <c r="F245" i="7"/>
  <c r="E245" i="7"/>
  <c r="D245" i="7"/>
  <c r="C245" i="7"/>
  <c r="B245" i="7"/>
  <c r="R244" i="7"/>
  <c r="Q244" i="7"/>
  <c r="P244" i="7"/>
  <c r="O244" i="7"/>
  <c r="N244" i="7"/>
  <c r="M244" i="7"/>
  <c r="L244" i="7"/>
  <c r="K244" i="7"/>
  <c r="J244" i="7"/>
  <c r="I244" i="7"/>
  <c r="H244" i="7"/>
  <c r="G244" i="7"/>
  <c r="F244" i="7"/>
  <c r="E244" i="7"/>
  <c r="D244" i="7"/>
  <c r="C244" i="7"/>
  <c r="B244" i="7"/>
  <c r="R243" i="7"/>
  <c r="Q243" i="7"/>
  <c r="P243" i="7"/>
  <c r="O243" i="7"/>
  <c r="N243" i="7"/>
  <c r="M243" i="7"/>
  <c r="L243" i="7"/>
  <c r="K243" i="7"/>
  <c r="J243" i="7"/>
  <c r="I243" i="7"/>
  <c r="H243" i="7"/>
  <c r="G243" i="7"/>
  <c r="F243" i="7"/>
  <c r="E243" i="7"/>
  <c r="D243" i="7"/>
  <c r="C243" i="7"/>
  <c r="R266" i="8"/>
  <c r="Q266" i="8"/>
  <c r="P266" i="8"/>
  <c r="O266" i="8"/>
  <c r="N266" i="8"/>
  <c r="M266" i="8"/>
  <c r="L266" i="8"/>
  <c r="K266" i="8"/>
  <c r="J266" i="8"/>
  <c r="I266" i="8"/>
  <c r="H266" i="8"/>
  <c r="G266" i="8"/>
  <c r="F266" i="8"/>
  <c r="E266" i="8"/>
  <c r="D266" i="8"/>
  <c r="C266" i="8"/>
  <c r="R262" i="8"/>
  <c r="Q262" i="8"/>
  <c r="P262" i="8"/>
  <c r="O262" i="8"/>
  <c r="N262" i="8"/>
  <c r="M262" i="8"/>
  <c r="L262" i="8"/>
  <c r="K262" i="8"/>
  <c r="J262" i="8"/>
  <c r="I262" i="8"/>
  <c r="H262" i="8"/>
  <c r="G262" i="8"/>
  <c r="F262" i="8"/>
  <c r="E262" i="8"/>
  <c r="D262" i="8"/>
  <c r="C262" i="8"/>
  <c r="B262" i="8"/>
  <c r="R261" i="8"/>
  <c r="Q261" i="8"/>
  <c r="P261" i="8"/>
  <c r="O261" i="8"/>
  <c r="N261" i="8"/>
  <c r="M261" i="8"/>
  <c r="L261" i="8"/>
  <c r="K261" i="8"/>
  <c r="J261" i="8"/>
  <c r="I261" i="8"/>
  <c r="H261" i="8"/>
  <c r="G261" i="8"/>
  <c r="F261" i="8"/>
  <c r="E261" i="8"/>
  <c r="D261" i="8"/>
  <c r="C261" i="8"/>
  <c r="B261" i="8"/>
  <c r="R260" i="8"/>
  <c r="Q260" i="8"/>
  <c r="P260" i="8"/>
  <c r="O260" i="8"/>
  <c r="N260" i="8"/>
  <c r="M260" i="8"/>
  <c r="L260" i="8"/>
  <c r="K260" i="8"/>
  <c r="J260" i="8"/>
  <c r="I260" i="8"/>
  <c r="H260" i="8"/>
  <c r="G260" i="8"/>
  <c r="F260" i="8"/>
  <c r="E260" i="8"/>
  <c r="D260" i="8"/>
  <c r="C260" i="8"/>
  <c r="B260" i="8"/>
  <c r="R259" i="8"/>
  <c r="Q259" i="8"/>
  <c r="P259" i="8"/>
  <c r="O259" i="8"/>
  <c r="N259" i="8"/>
  <c r="M259" i="8"/>
  <c r="L259" i="8"/>
  <c r="K259" i="8"/>
  <c r="J259" i="8"/>
  <c r="I259" i="8"/>
  <c r="H259" i="8"/>
  <c r="G259" i="8"/>
  <c r="F259" i="8"/>
  <c r="E259" i="8"/>
  <c r="D259" i="8"/>
  <c r="C259" i="8"/>
  <c r="R258" i="8"/>
  <c r="Q258" i="8"/>
  <c r="P258" i="8"/>
  <c r="O258" i="8"/>
  <c r="N258" i="8"/>
  <c r="M258" i="8"/>
  <c r="L258" i="8"/>
  <c r="K258" i="8"/>
  <c r="J258" i="8"/>
  <c r="I258" i="8"/>
  <c r="H258" i="8"/>
  <c r="G258" i="8"/>
  <c r="F258" i="8"/>
  <c r="E258" i="8"/>
  <c r="D258" i="8"/>
  <c r="C258" i="8"/>
  <c r="R254" i="8"/>
  <c r="Q254" i="8"/>
  <c r="P254" i="8"/>
  <c r="O254" i="8"/>
  <c r="N254" i="8"/>
  <c r="M254" i="8"/>
  <c r="L254" i="8"/>
  <c r="K254" i="8"/>
  <c r="J254" i="8"/>
  <c r="I254" i="8"/>
  <c r="H254" i="8"/>
  <c r="G254" i="8"/>
  <c r="F254" i="8"/>
  <c r="E254" i="8"/>
  <c r="D254" i="8"/>
  <c r="C254" i="8"/>
  <c r="B254" i="8"/>
  <c r="R253" i="8"/>
  <c r="Q253" i="8"/>
  <c r="P253" i="8"/>
  <c r="O253" i="8"/>
  <c r="N253" i="8"/>
  <c r="M253" i="8"/>
  <c r="L253" i="8"/>
  <c r="K253" i="8"/>
  <c r="J253" i="8"/>
  <c r="I253" i="8"/>
  <c r="H253" i="8"/>
  <c r="G253" i="8"/>
  <c r="F253" i="8"/>
  <c r="E253" i="8"/>
  <c r="D253" i="8"/>
  <c r="C253" i="8"/>
  <c r="B253" i="8"/>
  <c r="R252" i="8"/>
  <c r="Q252" i="8"/>
  <c r="P252" i="8"/>
  <c r="O252" i="8"/>
  <c r="N252" i="8"/>
  <c r="M252" i="8"/>
  <c r="L252" i="8"/>
  <c r="K252" i="8"/>
  <c r="J252" i="8"/>
  <c r="I252" i="8"/>
  <c r="H252" i="8"/>
  <c r="G252" i="8"/>
  <c r="F252" i="8"/>
  <c r="E252" i="8"/>
  <c r="D252" i="8"/>
  <c r="C252" i="8"/>
  <c r="B252" i="8"/>
  <c r="R251" i="8"/>
  <c r="Q251" i="8"/>
  <c r="P251" i="8"/>
  <c r="O251" i="8"/>
  <c r="N251" i="8"/>
  <c r="M251" i="8"/>
  <c r="L251" i="8"/>
  <c r="K251" i="8"/>
  <c r="J251" i="8"/>
  <c r="I251" i="8"/>
  <c r="H251" i="8"/>
  <c r="G251" i="8"/>
  <c r="F251" i="8"/>
  <c r="E251" i="8"/>
  <c r="D251" i="8"/>
  <c r="C251" i="8"/>
  <c r="R250" i="8"/>
  <c r="Q250" i="8"/>
  <c r="P250" i="8"/>
  <c r="O250" i="8"/>
  <c r="N250" i="8"/>
  <c r="M250" i="8"/>
  <c r="L250" i="8"/>
  <c r="K250" i="8"/>
  <c r="J250" i="8"/>
  <c r="I250" i="8"/>
  <c r="H250" i="8"/>
  <c r="G250" i="8"/>
  <c r="F250" i="8"/>
  <c r="E250" i="8"/>
  <c r="D250" i="8"/>
  <c r="C250" i="8"/>
  <c r="R246" i="8"/>
  <c r="Q246" i="8"/>
  <c r="P246" i="8"/>
  <c r="O246" i="8"/>
  <c r="N246" i="8"/>
  <c r="M246" i="8"/>
  <c r="L246" i="8"/>
  <c r="K246" i="8"/>
  <c r="J246" i="8"/>
  <c r="I246" i="8"/>
  <c r="H246" i="8"/>
  <c r="G246" i="8"/>
  <c r="F246" i="8"/>
  <c r="E246" i="8"/>
  <c r="D246" i="8"/>
  <c r="C246" i="8"/>
  <c r="B246" i="8"/>
  <c r="R245" i="8"/>
  <c r="Q245" i="8"/>
  <c r="P245" i="8"/>
  <c r="O245" i="8"/>
  <c r="N245" i="8"/>
  <c r="M245" i="8"/>
  <c r="L245" i="8"/>
  <c r="K245" i="8"/>
  <c r="J245" i="8"/>
  <c r="I245" i="8"/>
  <c r="H245" i="8"/>
  <c r="G245" i="8"/>
  <c r="F245" i="8"/>
  <c r="E245" i="8"/>
  <c r="D245" i="8"/>
  <c r="C245" i="8"/>
  <c r="B245" i="8"/>
  <c r="R244" i="8"/>
  <c r="Q244" i="8"/>
  <c r="P244" i="8"/>
  <c r="O244" i="8"/>
  <c r="N244" i="8"/>
  <c r="M244" i="8"/>
  <c r="L244" i="8"/>
  <c r="K244" i="8"/>
  <c r="J244" i="8"/>
  <c r="I244" i="8"/>
  <c r="H244" i="8"/>
  <c r="G244" i="8"/>
  <c r="F244" i="8"/>
  <c r="E244" i="8"/>
  <c r="D244" i="8"/>
  <c r="C244" i="8"/>
  <c r="B244" i="8"/>
  <c r="R243" i="8"/>
  <c r="Q243" i="8"/>
  <c r="P243" i="8"/>
  <c r="O243" i="8"/>
  <c r="N243" i="8"/>
  <c r="M243" i="8"/>
  <c r="L243" i="8"/>
  <c r="K243" i="8"/>
  <c r="J243" i="8"/>
  <c r="I243" i="8"/>
  <c r="H243" i="8"/>
  <c r="G243" i="8"/>
  <c r="F243" i="8"/>
  <c r="E243" i="8"/>
  <c r="D243" i="8"/>
  <c r="C243" i="8"/>
  <c r="R278" i="4"/>
  <c r="Q278" i="4"/>
  <c r="P278" i="4"/>
  <c r="O278" i="4"/>
  <c r="N278" i="4"/>
  <c r="M278" i="4"/>
  <c r="L278" i="4"/>
  <c r="K278" i="4"/>
  <c r="J278" i="4"/>
  <c r="I278" i="4"/>
  <c r="H278" i="4"/>
  <c r="G278" i="4"/>
  <c r="F278" i="4"/>
  <c r="E278" i="4"/>
  <c r="D278" i="4"/>
  <c r="C278" i="4"/>
  <c r="R277" i="4"/>
  <c r="Q277" i="4"/>
  <c r="P277" i="4"/>
  <c r="O277" i="4"/>
  <c r="N277" i="4"/>
  <c r="M277" i="4"/>
  <c r="L277" i="4"/>
  <c r="K277" i="4"/>
  <c r="J277" i="4"/>
  <c r="I277" i="4"/>
  <c r="H277" i="4"/>
  <c r="G277" i="4"/>
  <c r="F277" i="4"/>
  <c r="E277" i="4"/>
  <c r="D277" i="4"/>
  <c r="C277" i="4"/>
  <c r="R276" i="4"/>
  <c r="Q276" i="4"/>
  <c r="P276" i="4"/>
  <c r="O276" i="4"/>
  <c r="N276" i="4"/>
  <c r="M276" i="4"/>
  <c r="L276" i="4"/>
  <c r="K276" i="4"/>
  <c r="J276" i="4"/>
  <c r="I276" i="4"/>
  <c r="H276" i="4"/>
  <c r="G276" i="4"/>
  <c r="F276" i="4"/>
  <c r="E276" i="4"/>
  <c r="D276" i="4"/>
  <c r="C276" i="4"/>
  <c r="R270" i="4"/>
  <c r="Q270" i="4"/>
  <c r="P270" i="4"/>
  <c r="O270" i="4"/>
  <c r="N270" i="4"/>
  <c r="M270" i="4"/>
  <c r="L270" i="4"/>
  <c r="K270" i="4"/>
  <c r="J270" i="4"/>
  <c r="I270" i="4"/>
  <c r="H270" i="4"/>
  <c r="G270" i="4"/>
  <c r="F270" i="4"/>
  <c r="E270" i="4"/>
  <c r="D270" i="4"/>
  <c r="C270" i="4"/>
  <c r="R269" i="4"/>
  <c r="Q269" i="4"/>
  <c r="P269" i="4"/>
  <c r="O269" i="4"/>
  <c r="N269" i="4"/>
  <c r="M269" i="4"/>
  <c r="L269" i="4"/>
  <c r="K269" i="4"/>
  <c r="J269" i="4"/>
  <c r="I269" i="4"/>
  <c r="H269" i="4"/>
  <c r="G269" i="4"/>
  <c r="F269" i="4"/>
  <c r="E269" i="4"/>
  <c r="D269" i="4"/>
  <c r="C269" i="4"/>
  <c r="R268" i="4"/>
  <c r="Q268" i="4"/>
  <c r="P268" i="4"/>
  <c r="O268" i="4"/>
  <c r="N268" i="4"/>
  <c r="M268" i="4"/>
  <c r="L268" i="4"/>
  <c r="K268" i="4"/>
  <c r="J268" i="4"/>
  <c r="I268" i="4"/>
  <c r="H268" i="4"/>
  <c r="G268" i="4"/>
  <c r="F268" i="4"/>
  <c r="E268" i="4"/>
  <c r="D268" i="4"/>
  <c r="C268" i="4"/>
  <c r="R262" i="4"/>
  <c r="Q262" i="4"/>
  <c r="P262" i="4"/>
  <c r="O262" i="4"/>
  <c r="N262" i="4"/>
  <c r="M262" i="4"/>
  <c r="L262" i="4"/>
  <c r="K262" i="4"/>
  <c r="J262" i="4"/>
  <c r="I262" i="4"/>
  <c r="H262" i="4"/>
  <c r="G262" i="4"/>
  <c r="F262" i="4"/>
  <c r="E262" i="4"/>
  <c r="D262" i="4"/>
  <c r="C262" i="4"/>
  <c r="R261" i="4"/>
  <c r="Q261" i="4"/>
  <c r="P261" i="4"/>
  <c r="O261" i="4"/>
  <c r="N261" i="4"/>
  <c r="M261" i="4"/>
  <c r="L261" i="4"/>
  <c r="K261" i="4"/>
  <c r="J261" i="4"/>
  <c r="I261" i="4"/>
  <c r="H261" i="4"/>
  <c r="G261" i="4"/>
  <c r="F261" i="4"/>
  <c r="E261" i="4"/>
  <c r="D261" i="4"/>
  <c r="C261" i="4"/>
  <c r="R260" i="4"/>
  <c r="Q260" i="4"/>
  <c r="P260" i="4"/>
  <c r="O260" i="4"/>
  <c r="N260" i="4"/>
  <c r="M260" i="4"/>
  <c r="L260" i="4"/>
  <c r="K260" i="4"/>
  <c r="J260" i="4"/>
  <c r="I260" i="4"/>
  <c r="H260" i="4"/>
  <c r="G260" i="4"/>
  <c r="F260" i="4"/>
  <c r="E260" i="4"/>
  <c r="D260" i="4"/>
  <c r="C260" i="4"/>
  <c r="R282" i="4"/>
  <c r="Q282" i="4"/>
  <c r="P282" i="4"/>
  <c r="O282" i="4"/>
  <c r="N282" i="4"/>
  <c r="M282" i="4"/>
  <c r="L282" i="4"/>
  <c r="K282" i="4"/>
  <c r="J282" i="4"/>
  <c r="I282" i="4"/>
  <c r="H282" i="4"/>
  <c r="G282" i="4"/>
  <c r="F282" i="4"/>
  <c r="E282" i="4"/>
  <c r="D282" i="4"/>
  <c r="C282" i="4"/>
  <c r="R275" i="4"/>
  <c r="Q275" i="4"/>
  <c r="P275" i="4"/>
  <c r="O275" i="4"/>
  <c r="N275" i="4"/>
  <c r="M275" i="4"/>
  <c r="L275" i="4"/>
  <c r="K275" i="4"/>
  <c r="J275" i="4"/>
  <c r="I275" i="4"/>
  <c r="H275" i="4"/>
  <c r="G275" i="4"/>
  <c r="F275" i="4"/>
  <c r="E275" i="4"/>
  <c r="D275" i="4"/>
  <c r="C275" i="4"/>
  <c r="R274" i="4"/>
  <c r="Q274" i="4"/>
  <c r="P274" i="4"/>
  <c r="O274" i="4"/>
  <c r="N274" i="4"/>
  <c r="M274" i="4"/>
  <c r="L274" i="4"/>
  <c r="K274" i="4"/>
  <c r="J274" i="4"/>
  <c r="I274" i="4"/>
  <c r="H274" i="4"/>
  <c r="G274" i="4"/>
  <c r="F274" i="4"/>
  <c r="E274" i="4"/>
  <c r="D274" i="4"/>
  <c r="C274" i="4"/>
  <c r="R267" i="4"/>
  <c r="Q267" i="4"/>
  <c r="P267" i="4"/>
  <c r="O267" i="4"/>
  <c r="N267" i="4"/>
  <c r="M267" i="4"/>
  <c r="L267" i="4"/>
  <c r="K267" i="4"/>
  <c r="J267" i="4"/>
  <c r="I267" i="4"/>
  <c r="H267" i="4"/>
  <c r="G267" i="4"/>
  <c r="F267" i="4"/>
  <c r="E267" i="4"/>
  <c r="D267" i="4"/>
  <c r="C267" i="4"/>
  <c r="R266" i="4"/>
  <c r="Q266" i="4"/>
  <c r="P266" i="4"/>
  <c r="O266" i="4"/>
  <c r="N266" i="4"/>
  <c r="M266" i="4"/>
  <c r="L266" i="4"/>
  <c r="K266" i="4"/>
  <c r="J266" i="4"/>
  <c r="I266" i="4"/>
  <c r="H266" i="4"/>
  <c r="G266" i="4"/>
  <c r="F266" i="4"/>
  <c r="E266" i="4"/>
  <c r="D266" i="4"/>
  <c r="C266" i="4"/>
  <c r="R259" i="4"/>
  <c r="Q259" i="4"/>
  <c r="P259" i="4"/>
  <c r="O259" i="4"/>
  <c r="N259" i="4"/>
  <c r="M259" i="4"/>
  <c r="L259" i="4"/>
  <c r="K259" i="4"/>
  <c r="J259" i="4"/>
  <c r="I259" i="4"/>
  <c r="H259" i="4"/>
  <c r="G259" i="4"/>
  <c r="F259" i="4"/>
  <c r="E259" i="4"/>
  <c r="D259" i="4"/>
  <c r="C259" i="4"/>
  <c r="AD60" i="4"/>
  <c r="AC60" i="4"/>
  <c r="W60" i="4"/>
  <c r="CG32" i="1"/>
  <c r="CG33" i="1" s="1"/>
  <c r="CG34" i="1" s="1"/>
  <c r="CG35" i="1" s="1"/>
  <c r="CG36" i="1" s="1"/>
  <c r="CE32" i="1"/>
  <c r="CE33" i="1" s="1"/>
  <c r="CE34" i="1" s="1"/>
  <c r="CE35" i="1" s="1"/>
  <c r="CE36" i="1" s="1"/>
  <c r="Z29" i="1"/>
  <c r="AA29" i="1"/>
  <c r="DW35" i="1"/>
  <c r="DV35" i="1"/>
  <c r="C35" i="1"/>
  <c r="A35" i="1"/>
  <c r="DW34" i="1"/>
  <c r="DV34" i="1"/>
  <c r="C34" i="1"/>
  <c r="A34" i="1"/>
  <c r="H43" i="3"/>
  <c r="H40" i="3"/>
  <c r="H39" i="3"/>
  <c r="H38" i="3"/>
  <c r="H37" i="3"/>
  <c r="H34" i="3"/>
  <c r="DW31" i="1"/>
  <c r="DU31" i="1"/>
  <c r="C62" i="4"/>
  <c r="C62" i="8"/>
  <c r="C62" i="7"/>
  <c r="C62" i="6"/>
  <c r="AC712" i="4"/>
  <c r="AA712" i="4"/>
  <c r="Y712" i="4"/>
  <c r="M722" i="4"/>
  <c r="L722" i="4"/>
  <c r="M721" i="4"/>
  <c r="L721" i="4"/>
  <c r="M720" i="4"/>
  <c r="L720" i="4"/>
  <c r="H720" i="4"/>
  <c r="AB719" i="4"/>
  <c r="AA719" i="4"/>
  <c r="S719" i="4"/>
  <c r="R719" i="4"/>
  <c r="M718" i="4"/>
  <c r="L718" i="4"/>
  <c r="M717" i="4"/>
  <c r="L717" i="4"/>
  <c r="M716" i="4"/>
  <c r="L716" i="4"/>
  <c r="K716" i="4"/>
  <c r="K717" i="4" s="1"/>
  <c r="K718" i="4" s="1"/>
  <c r="K719" i="4" s="1"/>
  <c r="K720" i="4" s="1"/>
  <c r="K721" i="4" s="1"/>
  <c r="K722" i="4" s="1"/>
  <c r="J716" i="4"/>
  <c r="J717" i="4" s="1"/>
  <c r="J718" i="4" s="1"/>
  <c r="J719" i="4" s="1"/>
  <c r="J720" i="4" s="1"/>
  <c r="J721" i="4" s="1"/>
  <c r="J722" i="4" s="1"/>
  <c r="I716" i="4"/>
  <c r="I717" i="4" s="1"/>
  <c r="I718" i="4" s="1"/>
  <c r="I719" i="4" s="1"/>
  <c r="I720" i="4" s="1"/>
  <c r="I721" i="4" s="1"/>
  <c r="I722" i="4" s="1"/>
  <c r="H716" i="4"/>
  <c r="AB715" i="4"/>
  <c r="AD715" i="4" s="1"/>
  <c r="AA715" i="4"/>
  <c r="AC715" i="4" s="1"/>
  <c r="L715" i="4" s="1"/>
  <c r="S715" i="4"/>
  <c r="R715" i="4"/>
  <c r="M715" i="4" l="1"/>
  <c r="U715" i="4"/>
  <c r="D715" i="4" s="1"/>
  <c r="T715" i="4"/>
  <c r="CO13" i="1"/>
  <c r="CP13" i="1"/>
  <c r="CO321" i="1"/>
  <c r="CQ13" i="1"/>
  <c r="CP321" i="1"/>
  <c r="CQ321" i="1"/>
  <c r="O720" i="4"/>
  <c r="AC719" i="4"/>
  <c r="L719" i="4" s="1"/>
  <c r="T719" i="4" s="1"/>
  <c r="AD719" i="4"/>
  <c r="M719" i="4" s="1"/>
  <c r="U719" i="4" s="1"/>
  <c r="D719" i="4" s="1"/>
  <c r="O716" i="4"/>
  <c r="H721" i="4"/>
  <c r="H717" i="4"/>
  <c r="V715" i="4" l="1"/>
  <c r="C715" i="4"/>
  <c r="C719" i="4"/>
  <c r="V719" i="4"/>
  <c r="P716" i="4"/>
  <c r="T716" i="4" s="1"/>
  <c r="Q716" i="4"/>
  <c r="U716" i="4" s="1"/>
  <c r="D716" i="4" s="1"/>
  <c r="H718" i="4"/>
  <c r="O717" i="4"/>
  <c r="O721" i="4"/>
  <c r="H722" i="4"/>
  <c r="P720" i="4"/>
  <c r="T720" i="4" s="1"/>
  <c r="Q720" i="4"/>
  <c r="U720" i="4" s="1"/>
  <c r="D720" i="4" s="1"/>
  <c r="C716" i="4" l="1"/>
  <c r="V716" i="4"/>
  <c r="C720" i="4"/>
  <c r="V720" i="4"/>
  <c r="O722" i="4"/>
  <c r="Q721" i="4"/>
  <c r="U721" i="4" s="1"/>
  <c r="D721" i="4" s="1"/>
  <c r="P721" i="4"/>
  <c r="T721" i="4" s="1"/>
  <c r="O718" i="4"/>
  <c r="Q717" i="4"/>
  <c r="U717" i="4" s="1"/>
  <c r="D717" i="4" s="1"/>
  <c r="P717" i="4"/>
  <c r="T717" i="4" s="1"/>
  <c r="L68" i="4"/>
  <c r="L80" i="4" s="1"/>
  <c r="K68" i="4"/>
  <c r="K80" i="4" s="1"/>
  <c r="C36" i="1"/>
  <c r="C33" i="1"/>
  <c r="C32" i="1"/>
  <c r="C31" i="1"/>
  <c r="C30" i="1"/>
  <c r="CY5" i="1"/>
  <c r="CY321" i="1" s="1"/>
  <c r="CX5" i="1"/>
  <c r="CX321" i="1" s="1"/>
  <c r="CT5" i="1"/>
  <c r="CT321" i="1" s="1"/>
  <c r="CS5" i="1"/>
  <c r="CS321" i="1" s="1"/>
  <c r="CU5" i="1"/>
  <c r="CR5" i="1"/>
  <c r="AF172" i="4"/>
  <c r="AF173" i="4" s="1"/>
  <c r="AF174" i="4" s="1"/>
  <c r="AE172" i="4"/>
  <c r="AE173" i="4" s="1"/>
  <c r="AE174" i="4" s="1"/>
  <c r="AD172" i="4"/>
  <c r="AD173" i="4" s="1"/>
  <c r="AD174" i="4" s="1"/>
  <c r="AC172" i="4"/>
  <c r="AC173" i="4" s="1"/>
  <c r="AB172" i="4"/>
  <c r="AB173" i="4" s="1"/>
  <c r="AB174" i="4" s="1"/>
  <c r="AA172" i="4"/>
  <c r="AA173" i="4" s="1"/>
  <c r="AA174" i="4" s="1"/>
  <c r="Z172" i="4"/>
  <c r="Z173" i="4" s="1"/>
  <c r="Y172" i="4"/>
  <c r="Y173" i="4" s="1"/>
  <c r="Y174" i="4" s="1"/>
  <c r="X172" i="4"/>
  <c r="X173" i="4" s="1"/>
  <c r="X174" i="4" s="1"/>
  <c r="W172" i="4"/>
  <c r="W173" i="4" s="1"/>
  <c r="W174" i="4" s="1"/>
  <c r="V172" i="4"/>
  <c r="V173" i="4" s="1"/>
  <c r="U172" i="4"/>
  <c r="U173" i="4" s="1"/>
  <c r="T172" i="4"/>
  <c r="T173" i="4" s="1"/>
  <c r="S172" i="4"/>
  <c r="S173" i="4" s="1"/>
  <c r="S174" i="4" s="1"/>
  <c r="R172" i="4"/>
  <c r="R173" i="4" s="1"/>
  <c r="AF167" i="4"/>
  <c r="AF168" i="4" s="1"/>
  <c r="AF169" i="4" s="1"/>
  <c r="AE167" i="4"/>
  <c r="AE168" i="4" s="1"/>
  <c r="AD167" i="4"/>
  <c r="AD168" i="4" s="1"/>
  <c r="AC167" i="4"/>
  <c r="AC168" i="4" s="1"/>
  <c r="AB167" i="4"/>
  <c r="AB168" i="4" s="1"/>
  <c r="AB169" i="4" s="1"/>
  <c r="AA167" i="4"/>
  <c r="AA168" i="4" s="1"/>
  <c r="AA169" i="4" s="1"/>
  <c r="Z167" i="4"/>
  <c r="Z168" i="4" s="1"/>
  <c r="Z169" i="4" s="1"/>
  <c r="Y167" i="4"/>
  <c r="Y168" i="4" s="1"/>
  <c r="Y169" i="4" s="1"/>
  <c r="X167" i="4"/>
  <c r="X168" i="4" s="1"/>
  <c r="X169" i="4" s="1"/>
  <c r="W167" i="4"/>
  <c r="W168" i="4" s="1"/>
  <c r="V167" i="4"/>
  <c r="V168" i="4" s="1"/>
  <c r="V169" i="4" s="1"/>
  <c r="U167" i="4"/>
  <c r="U168" i="4" s="1"/>
  <c r="U169" i="4" s="1"/>
  <c r="T167" i="4"/>
  <c r="T168" i="4" s="1"/>
  <c r="T169" i="4" s="1"/>
  <c r="S167" i="4"/>
  <c r="S168" i="4" s="1"/>
  <c r="S169" i="4" s="1"/>
  <c r="R167" i="4"/>
  <c r="R168" i="4" s="1"/>
  <c r="R169" i="4" s="1"/>
  <c r="AH30" i="1"/>
  <c r="AG30" i="1"/>
  <c r="T31" i="1"/>
  <c r="T32" i="1" s="1"/>
  <c r="T33" i="1" s="1"/>
  <c r="S31" i="1"/>
  <c r="R31" i="1"/>
  <c r="R32" i="1" s="1"/>
  <c r="R33" i="1" s="1"/>
  <c r="W31" i="1"/>
  <c r="M31" i="1"/>
  <c r="N31" i="1"/>
  <c r="D357" i="4"/>
  <c r="KC5" i="1"/>
  <c r="KC321" i="1" s="1"/>
  <c r="L81" i="4"/>
  <c r="K81" i="4"/>
  <c r="K76" i="4"/>
  <c r="O75" i="4"/>
  <c r="O79" i="4" s="1"/>
  <c r="O83" i="4" s="1"/>
  <c r="V708" i="4"/>
  <c r="U708" i="4"/>
  <c r="S708" i="4"/>
  <c r="Q708" i="4"/>
  <c r="V707" i="4"/>
  <c r="U707" i="4"/>
  <c r="S707" i="4"/>
  <c r="Q707" i="4"/>
  <c r="V706" i="4"/>
  <c r="U706" i="4"/>
  <c r="S706" i="4"/>
  <c r="Q706" i="4"/>
  <c r="V705" i="4"/>
  <c r="U705" i="4"/>
  <c r="S705" i="4"/>
  <c r="Q705" i="4"/>
  <c r="V704" i="4"/>
  <c r="U704" i="4"/>
  <c r="S704" i="4"/>
  <c r="Q704" i="4"/>
  <c r="V703" i="4"/>
  <c r="U703" i="4"/>
  <c r="S703" i="4"/>
  <c r="Q703" i="4"/>
  <c r="V702" i="4"/>
  <c r="U702" i="4"/>
  <c r="S702" i="4"/>
  <c r="Q702" i="4"/>
  <c r="V701" i="4"/>
  <c r="U701" i="4"/>
  <c r="S701" i="4"/>
  <c r="Q701" i="4"/>
  <c r="V700" i="4"/>
  <c r="U700" i="4"/>
  <c r="S700" i="4"/>
  <c r="Q700" i="4"/>
  <c r="V699" i="4"/>
  <c r="U699" i="4"/>
  <c r="S699" i="4"/>
  <c r="Q699" i="4"/>
  <c r="V698" i="4"/>
  <c r="U698" i="4"/>
  <c r="S698" i="4"/>
  <c r="Q698" i="4"/>
  <c r="V697" i="4"/>
  <c r="U697" i="4"/>
  <c r="O693" i="4"/>
  <c r="O694" i="4" s="1"/>
  <c r="O695" i="4" s="1"/>
  <c r="O696" i="4" s="1"/>
  <c r="O697" i="4" s="1"/>
  <c r="O698" i="4" s="1"/>
  <c r="O699" i="4" s="1"/>
  <c r="O700" i="4" s="1"/>
  <c r="O701" i="4" s="1"/>
  <c r="O702" i="4" s="1"/>
  <c r="O703" i="4" s="1"/>
  <c r="O704" i="4" s="1"/>
  <c r="O705" i="4" s="1"/>
  <c r="O706" i="4" s="1"/>
  <c r="O707" i="4" s="1"/>
  <c r="O708" i="4" s="1"/>
  <c r="M83" i="4"/>
  <c r="N83" i="4" s="1"/>
  <c r="M82" i="4"/>
  <c r="N82" i="4" s="1"/>
  <c r="N81" i="4"/>
  <c r="N80" i="4"/>
  <c r="M77" i="4"/>
  <c r="N77" i="4" s="1"/>
  <c r="M76" i="4"/>
  <c r="N76" i="4" s="1"/>
  <c r="K70" i="4"/>
  <c r="K74" i="4" s="1"/>
  <c r="R75" i="4"/>
  <c r="R79" i="4" s="1"/>
  <c r="R83" i="4" s="1"/>
  <c r="Q75" i="4"/>
  <c r="Q79" i="4" s="1"/>
  <c r="Q83" i="4" s="1"/>
  <c r="P75" i="4"/>
  <c r="P79" i="4" s="1"/>
  <c r="P83" i="4" s="1"/>
  <c r="R74" i="4"/>
  <c r="R78" i="4" s="1"/>
  <c r="R82" i="4" s="1"/>
  <c r="Q74" i="4"/>
  <c r="Q78" i="4" s="1"/>
  <c r="Q82" i="4" s="1"/>
  <c r="P74" i="4"/>
  <c r="P78" i="4" s="1"/>
  <c r="P82" i="4" s="1"/>
  <c r="O74" i="4"/>
  <c r="O78" i="4" s="1"/>
  <c r="O82" i="4" s="1"/>
  <c r="R73" i="4"/>
  <c r="R77" i="4" s="1"/>
  <c r="R81" i="4" s="1"/>
  <c r="Q73" i="4"/>
  <c r="Q77" i="4" s="1"/>
  <c r="Q81" i="4" s="1"/>
  <c r="P73" i="4"/>
  <c r="P77" i="4" s="1"/>
  <c r="P81" i="4" s="1"/>
  <c r="O73" i="4"/>
  <c r="O77" i="4" s="1"/>
  <c r="O81" i="4" s="1"/>
  <c r="R72" i="4"/>
  <c r="R76" i="4" s="1"/>
  <c r="R80" i="4" s="1"/>
  <c r="Q72" i="4"/>
  <c r="Q76" i="4" s="1"/>
  <c r="Q80" i="4" s="1"/>
  <c r="P72" i="4"/>
  <c r="P76" i="4" s="1"/>
  <c r="P80" i="4" s="1"/>
  <c r="O72" i="4"/>
  <c r="O76" i="4" s="1"/>
  <c r="O80" i="4" s="1"/>
  <c r="F75" i="8"/>
  <c r="F79" i="8" s="1"/>
  <c r="F83" i="8" s="1"/>
  <c r="E75" i="8"/>
  <c r="E79" i="8" s="1"/>
  <c r="E83" i="8" s="1"/>
  <c r="F74" i="8"/>
  <c r="F78" i="8" s="1"/>
  <c r="F82" i="8" s="1"/>
  <c r="E74" i="8"/>
  <c r="E78" i="8" s="1"/>
  <c r="E82" i="8" s="1"/>
  <c r="F73" i="8"/>
  <c r="F77" i="8" s="1"/>
  <c r="F81" i="8" s="1"/>
  <c r="E73" i="8"/>
  <c r="E77" i="8" s="1"/>
  <c r="E81" i="8" s="1"/>
  <c r="F72" i="8"/>
  <c r="F76" i="8" s="1"/>
  <c r="F80" i="8" s="1"/>
  <c r="E72" i="8"/>
  <c r="E76" i="8" s="1"/>
  <c r="E80" i="8" s="1"/>
  <c r="F75" i="7"/>
  <c r="F79" i="7" s="1"/>
  <c r="F83" i="7" s="1"/>
  <c r="E75" i="7"/>
  <c r="E79" i="7" s="1"/>
  <c r="E83" i="7" s="1"/>
  <c r="F74" i="7"/>
  <c r="F78" i="7" s="1"/>
  <c r="F82" i="7" s="1"/>
  <c r="E74" i="7"/>
  <c r="E78" i="7" s="1"/>
  <c r="E82" i="7" s="1"/>
  <c r="F73" i="7"/>
  <c r="F77" i="7" s="1"/>
  <c r="F81" i="7" s="1"/>
  <c r="E73" i="7"/>
  <c r="E77" i="7" s="1"/>
  <c r="E81" i="7" s="1"/>
  <c r="F72" i="7"/>
  <c r="F76" i="7" s="1"/>
  <c r="F80" i="7" s="1"/>
  <c r="E72" i="7"/>
  <c r="E76" i="7" s="1"/>
  <c r="E80" i="7" s="1"/>
  <c r="F75" i="6"/>
  <c r="F79" i="6" s="1"/>
  <c r="F83" i="6" s="1"/>
  <c r="E75" i="6"/>
  <c r="E79" i="6" s="1"/>
  <c r="E83" i="6" s="1"/>
  <c r="F74" i="6"/>
  <c r="F78" i="6" s="1"/>
  <c r="F82" i="6" s="1"/>
  <c r="E74" i="6"/>
  <c r="E78" i="6" s="1"/>
  <c r="E82" i="6" s="1"/>
  <c r="F73" i="6"/>
  <c r="F77" i="6" s="1"/>
  <c r="F81" i="6" s="1"/>
  <c r="E73" i="6"/>
  <c r="E77" i="6" s="1"/>
  <c r="E81" i="6" s="1"/>
  <c r="F72" i="6"/>
  <c r="F76" i="6" s="1"/>
  <c r="F80" i="6" s="1"/>
  <c r="E72" i="6"/>
  <c r="E76" i="6" s="1"/>
  <c r="E80" i="6" s="1"/>
  <c r="K79" i="4"/>
  <c r="LE5" i="1"/>
  <c r="LG5" i="1"/>
  <c r="LG321" i="1" s="1"/>
  <c r="LF5" i="1"/>
  <c r="LF321" i="1" s="1"/>
  <c r="MP5" i="1"/>
  <c r="MP321" i="1" s="1"/>
  <c r="MO5" i="1"/>
  <c r="MO321" i="1" s="1"/>
  <c r="CC5" i="1"/>
  <c r="CC13" i="1" s="1"/>
  <c r="CC32" i="1"/>
  <c r="CC33" i="1" s="1"/>
  <c r="A317" i="1"/>
  <c r="A318" i="1"/>
  <c r="A319" i="1"/>
  <c r="A320" i="1"/>
  <c r="A321" i="1"/>
  <c r="BE16" i="4"/>
  <c r="AT16" i="4" s="1"/>
  <c r="AW11" i="4"/>
  <c r="J59" i="4"/>
  <c r="I59" i="8"/>
  <c r="H59" i="8"/>
  <c r="G59" i="8"/>
  <c r="F59" i="8"/>
  <c r="E59" i="8"/>
  <c r="D59" i="8"/>
  <c r="C59" i="8"/>
  <c r="I59" i="7"/>
  <c r="H59" i="7"/>
  <c r="G59" i="7"/>
  <c r="F59" i="7"/>
  <c r="E59" i="7"/>
  <c r="D59" i="7"/>
  <c r="C59" i="7"/>
  <c r="I59" i="6"/>
  <c r="H59" i="6"/>
  <c r="G59" i="6"/>
  <c r="F59" i="6"/>
  <c r="E59" i="6"/>
  <c r="D59" i="6"/>
  <c r="C59" i="6"/>
  <c r="I59" i="4"/>
  <c r="H59" i="4"/>
  <c r="G59" i="4"/>
  <c r="F59" i="4"/>
  <c r="E59" i="4"/>
  <c r="D59" i="4"/>
  <c r="C59" i="4"/>
  <c r="AS32" i="1"/>
  <c r="AS33" i="1" s="1"/>
  <c r="AP32" i="1"/>
  <c r="AP33" i="1" s="1"/>
  <c r="E235" i="4"/>
  <c r="D235" i="4"/>
  <c r="C235" i="4"/>
  <c r="E234" i="4"/>
  <c r="D234" i="4"/>
  <c r="C234" i="4"/>
  <c r="E233" i="4"/>
  <c r="C233" i="4"/>
  <c r="LS5" i="1"/>
  <c r="LS321" i="1" s="1"/>
  <c r="MN321" i="1"/>
  <c r="LT321" i="1"/>
  <c r="JO321" i="1"/>
  <c r="IF321" i="1"/>
  <c r="CN321" i="1"/>
  <c r="BE321" i="1"/>
  <c r="CB321" i="1"/>
  <c r="AW321" i="1"/>
  <c r="AN321" i="1"/>
  <c r="AT32" i="1"/>
  <c r="AT33" i="1" s="1"/>
  <c r="J127" i="7"/>
  <c r="I127" i="7"/>
  <c r="H127" i="7"/>
  <c r="G127" i="7"/>
  <c r="F127" i="7"/>
  <c r="E127" i="7"/>
  <c r="J126" i="7"/>
  <c r="I126" i="7"/>
  <c r="H126" i="7"/>
  <c r="G126" i="7"/>
  <c r="F126" i="7"/>
  <c r="E126" i="7"/>
  <c r="J125" i="7"/>
  <c r="I125" i="7"/>
  <c r="H125" i="7"/>
  <c r="G125" i="7"/>
  <c r="F125" i="7"/>
  <c r="E125" i="7"/>
  <c r="J127" i="6"/>
  <c r="I127" i="6"/>
  <c r="H127" i="6"/>
  <c r="G127" i="6"/>
  <c r="F127" i="6"/>
  <c r="E127" i="6"/>
  <c r="J126" i="6"/>
  <c r="I126" i="6"/>
  <c r="H126" i="6"/>
  <c r="G126" i="6"/>
  <c r="F126" i="6"/>
  <c r="E126" i="6"/>
  <c r="J125" i="6"/>
  <c r="I125" i="6"/>
  <c r="H125" i="6"/>
  <c r="G125" i="6"/>
  <c r="F125" i="6"/>
  <c r="E125" i="6"/>
  <c r="J127" i="8"/>
  <c r="I127" i="8"/>
  <c r="H127" i="8"/>
  <c r="G127" i="8"/>
  <c r="F127" i="8"/>
  <c r="E127" i="8"/>
  <c r="J126" i="8"/>
  <c r="I126" i="8"/>
  <c r="H126" i="8"/>
  <c r="G126" i="8"/>
  <c r="F126" i="8"/>
  <c r="E126" i="8"/>
  <c r="J125" i="8"/>
  <c r="I125" i="8"/>
  <c r="H125" i="8"/>
  <c r="G125" i="8"/>
  <c r="F125" i="8"/>
  <c r="E125" i="8"/>
  <c r="I143" i="4"/>
  <c r="I141" i="4"/>
  <c r="I142" i="4"/>
  <c r="J143" i="4"/>
  <c r="J142" i="4"/>
  <c r="J141" i="4"/>
  <c r="H143" i="4"/>
  <c r="H142" i="4"/>
  <c r="H141" i="4"/>
  <c r="BD5" i="1"/>
  <c r="BD321" i="1" s="1"/>
  <c r="BC5" i="1"/>
  <c r="BC321" i="1" s="1"/>
  <c r="LS274" i="1" l="1"/>
  <c r="LS117" i="1"/>
  <c r="LS126" i="1"/>
  <c r="LS276" i="1"/>
  <c r="LS180" i="1"/>
  <c r="LS171" i="1"/>
  <c r="LS172" i="1"/>
  <c r="LS127" i="1"/>
  <c r="LS118" i="1"/>
  <c r="LS182" i="1"/>
  <c r="LS181" i="1"/>
  <c r="LS119" i="1"/>
  <c r="LS183" i="1"/>
  <c r="LS128" i="1"/>
  <c r="LS173" i="1"/>
  <c r="LS120" i="1"/>
  <c r="LS174" i="1"/>
  <c r="LS129" i="1"/>
  <c r="LS184" i="1"/>
  <c r="LS175" i="1"/>
  <c r="LS121" i="1"/>
  <c r="LS130" i="1"/>
  <c r="LS185" i="1"/>
  <c r="LS176" i="1"/>
  <c r="LS122" i="1"/>
  <c r="LS131" i="1"/>
  <c r="LS310" i="1"/>
  <c r="LS297" i="1"/>
  <c r="LS290" i="1"/>
  <c r="LS313" i="1"/>
  <c r="LS309" i="1"/>
  <c r="LS306" i="1"/>
  <c r="LS293" i="1"/>
  <c r="LS302" i="1"/>
  <c r="LS295" i="1"/>
  <c r="LS299" i="1"/>
  <c r="LS311" i="1"/>
  <c r="LS298" i="1"/>
  <c r="LS294" i="1"/>
  <c r="LS291" i="1"/>
  <c r="LS289" i="1"/>
  <c r="LS307" i="1"/>
  <c r="LS300" i="1"/>
  <c r="LS303" i="1"/>
  <c r="LS312" i="1"/>
  <c r="LS305" i="1"/>
  <c r="LS292" i="1"/>
  <c r="LS285" i="1"/>
  <c r="LS270" i="1"/>
  <c r="LS296" i="1"/>
  <c r="LS308" i="1"/>
  <c r="LS304" i="1"/>
  <c r="LS301" i="1"/>
  <c r="LS272" i="1"/>
  <c r="LS275" i="1"/>
  <c r="LS273" i="1"/>
  <c r="LS271" i="1"/>
  <c r="LS277" i="1"/>
  <c r="LS236" i="1"/>
  <c r="LS238" i="1"/>
  <c r="LS239" i="1"/>
  <c r="LS237" i="1"/>
  <c r="LS162" i="1"/>
  <c r="LS144" i="1"/>
  <c r="LS135" i="1"/>
  <c r="LS153" i="1"/>
  <c r="LS136" i="1"/>
  <c r="LS154" i="1"/>
  <c r="LS146" i="1"/>
  <c r="LS145" i="1"/>
  <c r="LS163" i="1"/>
  <c r="LS164" i="1"/>
  <c r="LS254" i="1"/>
  <c r="LS220" i="1"/>
  <c r="LS262" i="1"/>
  <c r="LS242" i="1"/>
  <c r="LS155" i="1"/>
  <c r="LS246" i="1"/>
  <c r="LS232" i="1"/>
  <c r="LS212" i="1"/>
  <c r="LS137" i="1"/>
  <c r="LS266" i="1"/>
  <c r="LS147" i="1"/>
  <c r="LS281" i="1"/>
  <c r="LS250" i="1"/>
  <c r="LS228" i="1"/>
  <c r="LS216" i="1"/>
  <c r="LS283" i="1"/>
  <c r="LS268" i="1"/>
  <c r="LS256" i="1"/>
  <c r="LS244" i="1"/>
  <c r="LS217" i="1"/>
  <c r="LS282" i="1"/>
  <c r="LS247" i="1"/>
  <c r="LS156" i="1"/>
  <c r="LS284" i="1"/>
  <c r="LS138" i="1"/>
  <c r="LS214" i="1"/>
  <c r="LS218" i="1"/>
  <c r="LS213" i="1"/>
  <c r="LS148" i="1"/>
  <c r="LS165" i="1"/>
  <c r="LS252" i="1"/>
  <c r="LS222" i="1"/>
  <c r="LS139" i="1"/>
  <c r="LS166" i="1"/>
  <c r="LS229" i="1"/>
  <c r="LS233" i="1"/>
  <c r="LS219" i="1"/>
  <c r="LS234" i="1"/>
  <c r="LS149" i="1"/>
  <c r="LS264" i="1"/>
  <c r="LS248" i="1"/>
  <c r="LS157" i="1"/>
  <c r="LS211" i="1"/>
  <c r="LS230" i="1"/>
  <c r="LS140" i="1"/>
  <c r="LS167" i="1"/>
  <c r="LS235" i="1"/>
  <c r="LS263" i="1"/>
  <c r="LS158" i="1"/>
  <c r="LS253" i="1"/>
  <c r="LS223" i="1"/>
  <c r="LS269" i="1"/>
  <c r="LS245" i="1"/>
  <c r="LS251" i="1"/>
  <c r="LS257" i="1"/>
  <c r="LS267" i="1"/>
  <c r="LS99" i="1"/>
  <c r="LS72" i="1"/>
  <c r="LS243" i="1"/>
  <c r="LS108" i="1"/>
  <c r="LS249" i="1"/>
  <c r="LS109" i="1"/>
  <c r="LS100" i="1"/>
  <c r="LS73" i="1"/>
  <c r="LS101" i="1"/>
  <c r="LS74" i="1"/>
  <c r="LS255" i="1"/>
  <c r="LS110" i="1"/>
  <c r="LS265" i="1"/>
  <c r="LS111" i="1"/>
  <c r="LS102" i="1"/>
  <c r="LS75" i="1"/>
  <c r="LS103" i="1"/>
  <c r="LS112" i="1"/>
  <c r="LS76" i="1"/>
  <c r="LS104" i="1"/>
  <c r="LS77" i="1"/>
  <c r="LS113" i="1"/>
  <c r="LS215" i="1"/>
  <c r="LS221" i="1"/>
  <c r="LS209" i="1"/>
  <c r="LS231" i="1"/>
  <c r="LS210" i="1"/>
  <c r="LS208" i="1"/>
  <c r="LS195" i="1"/>
  <c r="LS199" i="1"/>
  <c r="LS200" i="1"/>
  <c r="LS63" i="1"/>
  <c r="LS52" i="1"/>
  <c r="LS201" i="1"/>
  <c r="LS202" i="1"/>
  <c r="LS54" i="1"/>
  <c r="LS64" i="1"/>
  <c r="LS203" i="1"/>
  <c r="LS53" i="1"/>
  <c r="LS65" i="1"/>
  <c r="LS204" i="1"/>
  <c r="LS55" i="1"/>
  <c r="LS56" i="1"/>
  <c r="LS57" i="1"/>
  <c r="LS66" i="1"/>
  <c r="LS58" i="1"/>
  <c r="LS67" i="1"/>
  <c r="LS59" i="1"/>
  <c r="LS68" i="1"/>
  <c r="LS189" i="1"/>
  <c r="LS41" i="1"/>
  <c r="LS190" i="1"/>
  <c r="LS42" i="1"/>
  <c r="LS191" i="1"/>
  <c r="LS43" i="1"/>
  <c r="LS44" i="1"/>
  <c r="LS45" i="1"/>
  <c r="LS46" i="1"/>
  <c r="LS47" i="1"/>
  <c r="LS48" i="1"/>
  <c r="CF31" i="1"/>
  <c r="CJ31" i="1"/>
  <c r="LS24" i="1"/>
  <c r="LS30" i="1"/>
  <c r="W32" i="1"/>
  <c r="LS31" i="1"/>
  <c r="JU31" i="1"/>
  <c r="JT31" i="1"/>
  <c r="JS31" i="1"/>
  <c r="S32" i="1"/>
  <c r="MD31" i="1"/>
  <c r="AI31" i="1"/>
  <c r="M32" i="1"/>
  <c r="AX11" i="4"/>
  <c r="AM11" i="4" s="1"/>
  <c r="AY11" i="4"/>
  <c r="AN11" i="4" s="1"/>
  <c r="AZ11" i="4"/>
  <c r="AO11" i="4" s="1"/>
  <c r="BA11" i="4"/>
  <c r="AP11" i="4" s="1"/>
  <c r="BB11" i="4"/>
  <c r="AQ11" i="4" s="1"/>
  <c r="BC11" i="4"/>
  <c r="AR11" i="4" s="1"/>
  <c r="BD11" i="4"/>
  <c r="AS11" i="4" s="1"/>
  <c r="BE11" i="4"/>
  <c r="AT11" i="4" s="1"/>
  <c r="BF11" i="4"/>
  <c r="AU11" i="4" s="1"/>
  <c r="IJ24" i="1"/>
  <c r="CC34" i="1"/>
  <c r="CC35" i="1" s="1"/>
  <c r="CC36" i="1" s="1"/>
  <c r="T34" i="1"/>
  <c r="AT34" i="1"/>
  <c r="AT35" i="1" s="1"/>
  <c r="AT36" i="1" s="1"/>
  <c r="AP34" i="1"/>
  <c r="AP35" i="1" s="1"/>
  <c r="AP36" i="1" s="1"/>
  <c r="AS34" i="1"/>
  <c r="AS35" i="1" s="1"/>
  <c r="AS36" i="1" s="1"/>
  <c r="R34" i="1"/>
  <c r="K78" i="4"/>
  <c r="C717" i="4"/>
  <c r="V717" i="4"/>
  <c r="P718" i="4"/>
  <c r="T718" i="4" s="1"/>
  <c r="Q718" i="4"/>
  <c r="U718" i="4" s="1"/>
  <c r="D718" i="4" s="1"/>
  <c r="C721" i="4"/>
  <c r="V721" i="4"/>
  <c r="P722" i="4"/>
  <c r="T722" i="4" s="1"/>
  <c r="Q722" i="4"/>
  <c r="U722" i="4" s="1"/>
  <c r="D722" i="4" s="1"/>
  <c r="N32" i="1"/>
  <c r="AC174" i="4"/>
  <c r="CX13" i="1"/>
  <c r="CY13" i="1"/>
  <c r="CS13" i="1"/>
  <c r="CT13" i="1"/>
  <c r="CR321" i="1"/>
  <c r="CU321" i="1"/>
  <c r="CU13" i="1"/>
  <c r="CR13" i="1"/>
  <c r="AD169" i="4"/>
  <c r="R174" i="4"/>
  <c r="T174" i="4"/>
  <c r="U174" i="4"/>
  <c r="V174" i="4"/>
  <c r="Z174" i="4"/>
  <c r="W169" i="4"/>
  <c r="AE169" i="4"/>
  <c r="AC169" i="4"/>
  <c r="KC13" i="1"/>
  <c r="BD17" i="4"/>
  <c r="AS17" i="4" s="1"/>
  <c r="BC17" i="4"/>
  <c r="AR17" i="4" s="1"/>
  <c r="BF17" i="4"/>
  <c r="AU17" i="4" s="1"/>
  <c r="BF16" i="4"/>
  <c r="AU16" i="4" s="1"/>
  <c r="BD16" i="4"/>
  <c r="AS16" i="4" s="1"/>
  <c r="O16" i="4" s="1"/>
  <c r="AG16" i="4" s="1"/>
  <c r="BC16" i="4"/>
  <c r="AR16" i="4" s="1"/>
  <c r="BC12" i="4"/>
  <c r="AR12" i="4" s="1"/>
  <c r="LE13" i="1"/>
  <c r="LE17" i="1" s="1"/>
  <c r="LE321" i="1"/>
  <c r="LG13" i="1"/>
  <c r="LG17" i="1" s="1"/>
  <c r="LF13" i="1"/>
  <c r="LF17" i="1" s="1"/>
  <c r="MO13" i="1"/>
  <c r="MP13" i="1"/>
  <c r="BE17" i="4"/>
  <c r="AT17" i="4" s="1"/>
  <c r="BB16" i="4"/>
  <c r="AQ16" i="4" s="1"/>
  <c r="P16" i="4" s="1"/>
  <c r="AH16" i="4" s="1"/>
  <c r="BF12" i="4"/>
  <c r="AU12" i="4" s="1"/>
  <c r="BD12" i="4"/>
  <c r="AS12" i="4" s="1"/>
  <c r="O12" i="4" s="1"/>
  <c r="BB12" i="4"/>
  <c r="AQ12" i="4" s="1"/>
  <c r="BF13" i="4"/>
  <c r="AU13" i="4" s="1"/>
  <c r="BF14" i="4"/>
  <c r="AU14" i="4" s="1"/>
  <c r="BE14" i="4"/>
  <c r="AT14" i="4" s="1"/>
  <c r="BD14" i="4"/>
  <c r="AS14" i="4" s="1"/>
  <c r="O14" i="4" s="1"/>
  <c r="BC14" i="4"/>
  <c r="AR14" i="4" s="1"/>
  <c r="BB14" i="4"/>
  <c r="AQ14" i="4" s="1"/>
  <c r="CC321" i="1"/>
  <c r="BB15" i="4"/>
  <c r="AQ15" i="4" s="1"/>
  <c r="BC15" i="4"/>
  <c r="AR15" i="4" s="1"/>
  <c r="BD15" i="4"/>
  <c r="AS15" i="4" s="1"/>
  <c r="O15" i="4" s="1"/>
  <c r="BE15" i="4"/>
  <c r="AT15" i="4" s="1"/>
  <c r="BF15" i="4"/>
  <c r="AU15" i="4" s="1"/>
  <c r="BE12" i="4"/>
  <c r="AT12" i="4" s="1"/>
  <c r="BB17" i="4"/>
  <c r="AQ17" i="4" s="1"/>
  <c r="BE13" i="4"/>
  <c r="AT13" i="4" s="1"/>
  <c r="BD13" i="4"/>
  <c r="AS13" i="4" s="1"/>
  <c r="O13" i="4" s="1"/>
  <c r="BC13" i="4"/>
  <c r="AR13" i="4" s="1"/>
  <c r="BB13" i="4"/>
  <c r="AQ13" i="4" s="1"/>
  <c r="LS13" i="1"/>
  <c r="IJ30" i="1"/>
  <c r="BD13" i="1"/>
  <c r="BC13" i="1"/>
  <c r="Q15" i="4" l="1"/>
  <c r="MO16" i="1"/>
  <c r="MO17" i="1"/>
  <c r="MP16" i="1"/>
  <c r="MP17" i="1"/>
  <c r="BC16" i="1"/>
  <c r="BC17" i="1"/>
  <c r="KC16" i="1"/>
  <c r="KC17" i="1"/>
  <c r="CY16" i="1"/>
  <c r="CY17" i="1"/>
  <c r="CX16" i="1"/>
  <c r="CX17" i="1"/>
  <c r="LS16" i="1"/>
  <c r="LS17" i="1"/>
  <c r="W33" i="1"/>
  <c r="LS32" i="1"/>
  <c r="P15" i="4"/>
  <c r="LE16" i="1"/>
  <c r="LE14" i="1"/>
  <c r="LF16" i="1"/>
  <c r="LF14" i="1"/>
  <c r="LG16" i="1"/>
  <c r="LG14" i="1"/>
  <c r="S33" i="1"/>
  <c r="MD32" i="1"/>
  <c r="JU32" i="1"/>
  <c r="JT32" i="1"/>
  <c r="JS32" i="1"/>
  <c r="P13" i="4"/>
  <c r="AS334" i="7" s="1"/>
  <c r="Q13" i="4"/>
  <c r="P14" i="4"/>
  <c r="AT334" i="7" s="1"/>
  <c r="P12" i="4"/>
  <c r="AH12" i="4" s="1"/>
  <c r="AI32" i="1"/>
  <c r="CQ31" i="1"/>
  <c r="CP31" i="1"/>
  <c r="CO31" i="1"/>
  <c r="Q12" i="4"/>
  <c r="AR350" i="4" s="1"/>
  <c r="Q14" i="4"/>
  <c r="AI14" i="4" s="1"/>
  <c r="Q16" i="4"/>
  <c r="AI16" i="4" s="1"/>
  <c r="M33" i="1"/>
  <c r="T17" i="4"/>
  <c r="AL17" i="4" s="1"/>
  <c r="Q17" i="4"/>
  <c r="AI17" i="4" s="1"/>
  <c r="E17" i="4"/>
  <c r="H17" i="4"/>
  <c r="Z17" i="4" s="1"/>
  <c r="K17" i="4"/>
  <c r="AC17" i="4" s="1"/>
  <c r="N17" i="4"/>
  <c r="AF17" i="4" s="1"/>
  <c r="AS334" i="6"/>
  <c r="AT334" i="8"/>
  <c r="AG14" i="4"/>
  <c r="AG13" i="4"/>
  <c r="AS334" i="8"/>
  <c r="AG12" i="4"/>
  <c r="AR334" i="8"/>
  <c r="R17" i="4"/>
  <c r="AJ17" i="4" s="1"/>
  <c r="O17" i="4"/>
  <c r="AG17" i="4" s="1"/>
  <c r="C17" i="4"/>
  <c r="F17" i="4"/>
  <c r="X17" i="4" s="1"/>
  <c r="I17" i="4"/>
  <c r="AA17" i="4" s="1"/>
  <c r="L17" i="4"/>
  <c r="AD17" i="4" s="1"/>
  <c r="H11" i="4"/>
  <c r="E11" i="4"/>
  <c r="Q11" i="4"/>
  <c r="AI11" i="4" s="1"/>
  <c r="T11" i="4"/>
  <c r="N11" i="4"/>
  <c r="K11" i="4"/>
  <c r="G11" i="4"/>
  <c r="D11" i="4"/>
  <c r="P11" i="4"/>
  <c r="AH11" i="4" s="1"/>
  <c r="S11" i="4"/>
  <c r="M11" i="4"/>
  <c r="J11" i="4"/>
  <c r="AU334" i="6"/>
  <c r="AI15" i="4"/>
  <c r="AU350" i="4"/>
  <c r="F11" i="4"/>
  <c r="C11" i="4"/>
  <c r="O11" i="4"/>
  <c r="AG11" i="4" s="1"/>
  <c r="R11" i="4"/>
  <c r="L11" i="4"/>
  <c r="I11" i="4"/>
  <c r="AU334" i="7"/>
  <c r="AH15" i="4"/>
  <c r="AU334" i="8"/>
  <c r="AG15" i="4"/>
  <c r="S17" i="4"/>
  <c r="AK17" i="4" s="1"/>
  <c r="P17" i="4"/>
  <c r="AH17" i="4" s="1"/>
  <c r="D17" i="4"/>
  <c r="G17" i="4"/>
  <c r="Y17" i="4" s="1"/>
  <c r="J17" i="4"/>
  <c r="AB17" i="4" s="1"/>
  <c r="M17" i="4"/>
  <c r="AE17" i="4" s="1"/>
  <c r="R35" i="1"/>
  <c r="T35" i="1"/>
  <c r="C722" i="4"/>
  <c r="V722" i="4"/>
  <c r="C718" i="4"/>
  <c r="V718" i="4"/>
  <c r="N33" i="1"/>
  <c r="LF258" i="1" l="1"/>
  <c r="LE258" i="1"/>
  <c r="LG258" i="1"/>
  <c r="LF274" i="1"/>
  <c r="LF224" i="1"/>
  <c r="LG274" i="1"/>
  <c r="LG224" i="1"/>
  <c r="LE274" i="1"/>
  <c r="LE224" i="1"/>
  <c r="LG236" i="1"/>
  <c r="LG270" i="1"/>
  <c r="LE236" i="1"/>
  <c r="LE270" i="1"/>
  <c r="LF236" i="1"/>
  <c r="LF270" i="1"/>
  <c r="LF250" i="1"/>
  <c r="LF254" i="1"/>
  <c r="LF262" i="1"/>
  <c r="LF266" i="1"/>
  <c r="LF242" i="1"/>
  <c r="LF246" i="1"/>
  <c r="LE242" i="1"/>
  <c r="LE254" i="1"/>
  <c r="LE266" i="1"/>
  <c r="LE246" i="1"/>
  <c r="LE250" i="1"/>
  <c r="LE262" i="1"/>
  <c r="LG250" i="1"/>
  <c r="LG254" i="1"/>
  <c r="LG242" i="1"/>
  <c r="LG266" i="1"/>
  <c r="LG262" i="1"/>
  <c r="LG246" i="1"/>
  <c r="LG232" i="1"/>
  <c r="LF232" i="1"/>
  <c r="LE232" i="1"/>
  <c r="LG208" i="1"/>
  <c r="LG212" i="1"/>
  <c r="LG228" i="1"/>
  <c r="LG216" i="1"/>
  <c r="LG220" i="1"/>
  <c r="LF208" i="1"/>
  <c r="LF212" i="1"/>
  <c r="LF228" i="1"/>
  <c r="LF216" i="1"/>
  <c r="LF220" i="1"/>
  <c r="LE208" i="1"/>
  <c r="LE212" i="1"/>
  <c r="LE216" i="1"/>
  <c r="LE220" i="1"/>
  <c r="LE228" i="1"/>
  <c r="LG199" i="1"/>
  <c r="LG195" i="1"/>
  <c r="LE199" i="1"/>
  <c r="LE195" i="1"/>
  <c r="LF199" i="1"/>
  <c r="LF195" i="1"/>
  <c r="LF189" i="1"/>
  <c r="LE189" i="1"/>
  <c r="LG189" i="1"/>
  <c r="AH13" i="4"/>
  <c r="LS33" i="1"/>
  <c r="W34" i="1"/>
  <c r="AR334" i="6"/>
  <c r="AI13" i="4"/>
  <c r="W17" i="4"/>
  <c r="AO243" i="4"/>
  <c r="AL243" i="4"/>
  <c r="AI243" i="4"/>
  <c r="AF243" i="4"/>
  <c r="AC243" i="4"/>
  <c r="V17" i="4"/>
  <c r="U17" i="4"/>
  <c r="AT334" i="6"/>
  <c r="AS335" i="6" s="1"/>
  <c r="AT335" i="6" s="1"/>
  <c r="AU335" i="6" s="1"/>
  <c r="AV335" i="6" s="1"/>
  <c r="AW335" i="6" s="1"/>
  <c r="AX335" i="6" s="1"/>
  <c r="AS350" i="4"/>
  <c r="AI12" i="4"/>
  <c r="AS37" i="1"/>
  <c r="AT37" i="1"/>
  <c r="CC37" i="1"/>
  <c r="AP37" i="1"/>
  <c r="JU33" i="1"/>
  <c r="JT33" i="1"/>
  <c r="JS33" i="1"/>
  <c r="MD33" i="1"/>
  <c r="S34" i="1"/>
  <c r="AH14" i="4"/>
  <c r="AT350" i="4"/>
  <c r="AS351" i="4" s="1"/>
  <c r="AT351" i="4" s="1"/>
  <c r="AU351" i="4" s="1"/>
  <c r="AV351" i="4" s="1"/>
  <c r="AW351" i="4" s="1"/>
  <c r="AX351" i="4" s="1"/>
  <c r="AR334" i="7"/>
  <c r="AI33" i="1"/>
  <c r="CQ32" i="1"/>
  <c r="CP32" i="1"/>
  <c r="CO32" i="1"/>
  <c r="M34" i="1"/>
  <c r="AS335" i="8"/>
  <c r="AT335" i="8" s="1"/>
  <c r="AU335" i="8" s="1"/>
  <c r="AV335" i="8" s="1"/>
  <c r="AW335" i="8" s="1"/>
  <c r="AX335" i="8" s="1"/>
  <c r="AS335" i="7"/>
  <c r="AT335" i="7" s="1"/>
  <c r="AU335" i="7" s="1"/>
  <c r="AV335" i="7" s="1"/>
  <c r="AW335" i="7" s="1"/>
  <c r="AX335" i="7" s="1"/>
  <c r="AR335" i="8"/>
  <c r="AR335" i="6"/>
  <c r="AR335" i="7"/>
  <c r="N34" i="1"/>
  <c r="T36" i="1"/>
  <c r="R36" i="1"/>
  <c r="AT5" i="1"/>
  <c r="AT321" i="1" s="1"/>
  <c r="LS34" i="1" l="1"/>
  <c r="W35" i="1"/>
  <c r="AR351" i="4"/>
  <c r="MD34" i="1"/>
  <c r="S35" i="1"/>
  <c r="JU34" i="1"/>
  <c r="JT34" i="1"/>
  <c r="JS34" i="1"/>
  <c r="CQ33" i="1"/>
  <c r="CP33" i="1"/>
  <c r="CO33" i="1"/>
  <c r="AI34" i="1"/>
  <c r="LC34" i="1"/>
  <c r="M35" i="1"/>
  <c r="IH34" i="1"/>
  <c r="LD34" i="1"/>
  <c r="LA34" i="1"/>
  <c r="LB34" i="1"/>
  <c r="IJ34" i="1"/>
  <c r="AH34" i="1"/>
  <c r="AG34" i="1"/>
  <c r="N35" i="1"/>
  <c r="AT13" i="1"/>
  <c r="LS35" i="1" l="1"/>
  <c r="W36" i="1"/>
  <c r="JU35" i="1"/>
  <c r="JT35" i="1"/>
  <c r="JS35" i="1"/>
  <c r="MD35" i="1"/>
  <c r="S36" i="1"/>
  <c r="CQ34" i="1"/>
  <c r="CP34" i="1"/>
  <c r="CO34" i="1"/>
  <c r="AI35" i="1"/>
  <c r="AG35" i="1"/>
  <c r="IJ35" i="1"/>
  <c r="LD35" i="1"/>
  <c r="LC35" i="1"/>
  <c r="IH35" i="1"/>
  <c r="M36" i="1"/>
  <c r="LA35" i="1"/>
  <c r="AH35" i="1"/>
  <c r="LB35" i="1"/>
  <c r="N36" i="1"/>
  <c r="T37" i="1"/>
  <c r="R37" i="1"/>
  <c r="LS36" i="1" l="1"/>
  <c r="MD36" i="1"/>
  <c r="JS36" i="1"/>
  <c r="JT36" i="1"/>
  <c r="JU36" i="1"/>
  <c r="CQ35" i="1"/>
  <c r="CP35" i="1"/>
  <c r="CO35" i="1"/>
  <c r="AI36" i="1"/>
  <c r="B278" i="4"/>
  <c r="B277" i="4"/>
  <c r="B276" i="4"/>
  <c r="B270" i="4"/>
  <c r="B269" i="4"/>
  <c r="B268" i="4"/>
  <c r="B262" i="4"/>
  <c r="B261" i="4"/>
  <c r="B260" i="4"/>
  <c r="B291" i="7"/>
  <c r="B273" i="7"/>
  <c r="B291" i="6"/>
  <c r="B273" i="6"/>
  <c r="B307" i="4"/>
  <c r="B289" i="4"/>
  <c r="H252" i="4"/>
  <c r="H251" i="4"/>
  <c r="B291" i="8"/>
  <c r="B273" i="8"/>
  <c r="C357" i="4"/>
  <c r="P357" i="4" s="1"/>
  <c r="F437" i="4"/>
  <c r="S437" i="4" s="1"/>
  <c r="E437" i="4"/>
  <c r="R437" i="4" s="1"/>
  <c r="D437" i="4"/>
  <c r="Q437" i="4" s="1"/>
  <c r="I373" i="4"/>
  <c r="V373" i="4" s="1"/>
  <c r="H373" i="4"/>
  <c r="U373" i="4" s="1"/>
  <c r="G373" i="4"/>
  <c r="T373" i="4" s="1"/>
  <c r="D373" i="4"/>
  <c r="I357" i="4"/>
  <c r="V357" i="4" s="1"/>
  <c r="H357" i="4"/>
  <c r="U357" i="4" s="1"/>
  <c r="G357" i="4"/>
  <c r="T357" i="4" s="1"/>
  <c r="F357" i="4"/>
  <c r="S357" i="4" s="1"/>
  <c r="E357" i="4"/>
  <c r="R357" i="4" s="1"/>
  <c r="Q357" i="4"/>
  <c r="H350" i="4"/>
  <c r="G350" i="4"/>
  <c r="H349" i="4"/>
  <c r="G349" i="4"/>
  <c r="H348" i="4"/>
  <c r="G348" i="4"/>
  <c r="H347" i="4"/>
  <c r="G347" i="4"/>
  <c r="E279" i="8"/>
  <c r="V336" i="6"/>
  <c r="U336" i="6"/>
  <c r="AB336" i="6" s="1"/>
  <c r="AI336" i="6" s="1"/>
  <c r="T336" i="6"/>
  <c r="AA336" i="6" s="1"/>
  <c r="AH336" i="6" s="1"/>
  <c r="AV336" i="6" s="1"/>
  <c r="AV337" i="6" s="1"/>
  <c r="S336" i="6"/>
  <c r="Z336" i="6" s="1"/>
  <c r="AG336" i="6" s="1"/>
  <c r="AU336" i="6" s="1"/>
  <c r="AU337" i="6" s="1"/>
  <c r="R336" i="6"/>
  <c r="Y336" i="6" s="1"/>
  <c r="AF336" i="6" s="1"/>
  <c r="P336" i="6"/>
  <c r="W336" i="6" s="1"/>
  <c r="AD336" i="6" s="1"/>
  <c r="AR336" i="6" s="1"/>
  <c r="AR337" i="6" s="1"/>
  <c r="D336" i="6"/>
  <c r="Q336" i="6" s="1"/>
  <c r="AY331" i="6"/>
  <c r="AK331" i="6"/>
  <c r="AD331" i="6"/>
  <c r="W331" i="6"/>
  <c r="P331" i="6"/>
  <c r="V336" i="7"/>
  <c r="AC336" i="7" s="1"/>
  <c r="AJ336" i="7" s="1"/>
  <c r="AX336" i="7" s="1"/>
  <c r="AX337" i="7" s="1"/>
  <c r="U336" i="7"/>
  <c r="AB336" i="7" s="1"/>
  <c r="AI336" i="7" s="1"/>
  <c r="AW336" i="7" s="1"/>
  <c r="AW337" i="7" s="1"/>
  <c r="T336" i="7"/>
  <c r="AA336" i="7" s="1"/>
  <c r="AH336" i="7" s="1"/>
  <c r="AV336" i="7" s="1"/>
  <c r="AV337" i="7" s="1"/>
  <c r="S336" i="7"/>
  <c r="Z336" i="7" s="1"/>
  <c r="AG336" i="7" s="1"/>
  <c r="AU336" i="7" s="1"/>
  <c r="AU337" i="7" s="1"/>
  <c r="R336" i="7"/>
  <c r="Y336" i="7" s="1"/>
  <c r="AF336" i="7" s="1"/>
  <c r="AT336" i="7" s="1"/>
  <c r="AT337" i="7" s="1"/>
  <c r="P336" i="7"/>
  <c r="P338" i="7" s="1"/>
  <c r="W338" i="7" s="1"/>
  <c r="D336" i="7"/>
  <c r="Q336" i="7" s="1"/>
  <c r="AY331" i="7"/>
  <c r="AK331" i="7"/>
  <c r="AD331" i="7"/>
  <c r="W331" i="7"/>
  <c r="P331" i="7"/>
  <c r="V336" i="8"/>
  <c r="U336" i="8"/>
  <c r="T336" i="8"/>
  <c r="S336" i="8"/>
  <c r="R336" i="8"/>
  <c r="P336" i="8"/>
  <c r="P338" i="8" s="1"/>
  <c r="D336" i="8"/>
  <c r="Q336" i="8" s="1"/>
  <c r="AY331" i="8"/>
  <c r="AK331" i="8"/>
  <c r="AD331" i="8"/>
  <c r="W331" i="8"/>
  <c r="P331" i="8"/>
  <c r="G39" i="7"/>
  <c r="F39" i="7"/>
  <c r="G39" i="6"/>
  <c r="F39" i="6"/>
  <c r="G39" i="8"/>
  <c r="F39" i="8"/>
  <c r="V352" i="4"/>
  <c r="AC352" i="4" s="1"/>
  <c r="AJ352" i="4" s="1"/>
  <c r="U352" i="4"/>
  <c r="AB352" i="4" s="1"/>
  <c r="AI352" i="4" s="1"/>
  <c r="T352" i="4"/>
  <c r="AA352" i="4" s="1"/>
  <c r="AH352" i="4" s="1"/>
  <c r="S352" i="4"/>
  <c r="Z352" i="4" s="1"/>
  <c r="AG352" i="4" s="1"/>
  <c r="R352" i="4"/>
  <c r="Y352" i="4" s="1"/>
  <c r="AF352" i="4" s="1"/>
  <c r="P352" i="4"/>
  <c r="W352" i="4" s="1"/>
  <c r="AD352" i="4" s="1"/>
  <c r="C118" i="4"/>
  <c r="EE5" i="1"/>
  <c r="EE321" i="1" s="1"/>
  <c r="AY347" i="4"/>
  <c r="AK347" i="4"/>
  <c r="AD347" i="4"/>
  <c r="W347" i="4"/>
  <c r="P347" i="4"/>
  <c r="B325" i="4"/>
  <c r="B309" i="7"/>
  <c r="B309" i="6"/>
  <c r="B309" i="8"/>
  <c r="Q342" i="4"/>
  <c r="P342" i="4"/>
  <c r="O342" i="4"/>
  <c r="N342" i="4"/>
  <c r="M342" i="4"/>
  <c r="L342" i="4"/>
  <c r="K342" i="4"/>
  <c r="J342" i="4"/>
  <c r="I342" i="4"/>
  <c r="H342" i="4"/>
  <c r="G342" i="4"/>
  <c r="E342" i="4"/>
  <c r="D342" i="4"/>
  <c r="C342" i="4"/>
  <c r="Q341" i="4"/>
  <c r="P341" i="4"/>
  <c r="O341" i="4"/>
  <c r="N341" i="4"/>
  <c r="M341" i="4"/>
  <c r="L341" i="4"/>
  <c r="K341" i="4"/>
  <c r="J341" i="4"/>
  <c r="I341" i="4"/>
  <c r="H341" i="4"/>
  <c r="G341" i="4"/>
  <c r="E341" i="4"/>
  <c r="D341" i="4"/>
  <c r="C341" i="4"/>
  <c r="Q340" i="4"/>
  <c r="P340" i="4"/>
  <c r="O340" i="4"/>
  <c r="N340" i="4"/>
  <c r="M340" i="4"/>
  <c r="L340" i="4"/>
  <c r="K340" i="4"/>
  <c r="J340" i="4"/>
  <c r="I340" i="4"/>
  <c r="H340" i="4"/>
  <c r="G340" i="4"/>
  <c r="E340" i="4"/>
  <c r="D340" i="4"/>
  <c r="C340" i="4"/>
  <c r="B340" i="4"/>
  <c r="BN336" i="4"/>
  <c r="BB336" i="4"/>
  <c r="AX336" i="4"/>
  <c r="AL336" i="4"/>
  <c r="AH336" i="4"/>
  <c r="V336" i="4"/>
  <c r="Q336" i="4"/>
  <c r="P336" i="4"/>
  <c r="O336" i="4"/>
  <c r="N336" i="4"/>
  <c r="M336" i="4"/>
  <c r="L336" i="4"/>
  <c r="K336" i="4"/>
  <c r="J336" i="4"/>
  <c r="I336" i="4"/>
  <c r="H336" i="4"/>
  <c r="G336" i="4"/>
  <c r="E336" i="4"/>
  <c r="D336" i="4"/>
  <c r="C336" i="4"/>
  <c r="BN335" i="4"/>
  <c r="BB335" i="4"/>
  <c r="AX335" i="4"/>
  <c r="AL335" i="4"/>
  <c r="AH335" i="4"/>
  <c r="V335" i="4"/>
  <c r="Q335" i="4"/>
  <c r="P335" i="4"/>
  <c r="O335" i="4"/>
  <c r="N335" i="4"/>
  <c r="M335" i="4"/>
  <c r="L335" i="4"/>
  <c r="K335" i="4"/>
  <c r="J335" i="4"/>
  <c r="I335" i="4"/>
  <c r="H335" i="4"/>
  <c r="G335" i="4"/>
  <c r="E335" i="4"/>
  <c r="D335" i="4"/>
  <c r="C335" i="4"/>
  <c r="BN334" i="4"/>
  <c r="BB334" i="4"/>
  <c r="AX334" i="4"/>
  <c r="AL334" i="4"/>
  <c r="AH334" i="4"/>
  <c r="V334" i="4"/>
  <c r="Q334" i="4"/>
  <c r="P334" i="4"/>
  <c r="O334" i="4"/>
  <c r="N334" i="4"/>
  <c r="M334" i="4"/>
  <c r="L334" i="4"/>
  <c r="K334" i="4"/>
  <c r="J334" i="4"/>
  <c r="I334" i="4"/>
  <c r="H334" i="4"/>
  <c r="G334" i="4"/>
  <c r="E334" i="4"/>
  <c r="D334" i="4"/>
  <c r="C334" i="4"/>
  <c r="B334" i="4"/>
  <c r="BN333" i="4"/>
  <c r="BB333" i="4"/>
  <c r="AX333" i="4"/>
  <c r="AL333" i="4"/>
  <c r="AH333" i="4"/>
  <c r="V333" i="4"/>
  <c r="Q333" i="4"/>
  <c r="P333" i="4"/>
  <c r="O333" i="4"/>
  <c r="N333" i="4"/>
  <c r="M333" i="4"/>
  <c r="L333" i="4"/>
  <c r="K333" i="4"/>
  <c r="J333" i="4"/>
  <c r="I333" i="4"/>
  <c r="H333" i="4"/>
  <c r="G333" i="4"/>
  <c r="E333" i="4"/>
  <c r="D333" i="4"/>
  <c r="C333" i="4"/>
  <c r="BN332" i="4"/>
  <c r="BB332" i="4"/>
  <c r="AX332" i="4"/>
  <c r="AL332" i="4"/>
  <c r="AH332" i="4"/>
  <c r="V332" i="4"/>
  <c r="Q332" i="4"/>
  <c r="P332" i="4"/>
  <c r="O332" i="4"/>
  <c r="N332" i="4"/>
  <c r="M332" i="4"/>
  <c r="L332" i="4"/>
  <c r="K332" i="4"/>
  <c r="J332" i="4"/>
  <c r="I332" i="4"/>
  <c r="H332" i="4"/>
  <c r="G332" i="4"/>
  <c r="E332" i="4"/>
  <c r="D332" i="4"/>
  <c r="C332" i="4"/>
  <c r="BN331" i="4"/>
  <c r="BB331" i="4"/>
  <c r="AX331" i="4"/>
  <c r="AL331" i="4"/>
  <c r="AH331" i="4"/>
  <c r="V331" i="4"/>
  <c r="Q331" i="4"/>
  <c r="P331" i="4"/>
  <c r="O331" i="4"/>
  <c r="N331" i="4"/>
  <c r="M331" i="4"/>
  <c r="L331" i="4"/>
  <c r="K331" i="4"/>
  <c r="J331" i="4"/>
  <c r="I331" i="4"/>
  <c r="H331" i="4"/>
  <c r="G331" i="4"/>
  <c r="E331" i="4"/>
  <c r="D331" i="4"/>
  <c r="C331" i="4"/>
  <c r="B331" i="4"/>
  <c r="BN330" i="4"/>
  <c r="BB330" i="4"/>
  <c r="AX330" i="4"/>
  <c r="AL330" i="4"/>
  <c r="AH330" i="4"/>
  <c r="V330" i="4"/>
  <c r="Q330" i="4"/>
  <c r="P330" i="4"/>
  <c r="O330" i="4"/>
  <c r="N330" i="4"/>
  <c r="M330" i="4"/>
  <c r="L330" i="4"/>
  <c r="K330" i="4"/>
  <c r="J330" i="4"/>
  <c r="I330" i="4"/>
  <c r="H330" i="4"/>
  <c r="G330" i="4"/>
  <c r="E330" i="4"/>
  <c r="D330" i="4"/>
  <c r="C330" i="4"/>
  <c r="BN329" i="4"/>
  <c r="BB329" i="4"/>
  <c r="AX329" i="4"/>
  <c r="AL329" i="4"/>
  <c r="AH329" i="4"/>
  <c r="V329" i="4"/>
  <c r="Q329" i="4"/>
  <c r="P329" i="4"/>
  <c r="O329" i="4"/>
  <c r="N329" i="4"/>
  <c r="M329" i="4"/>
  <c r="L329" i="4"/>
  <c r="K329" i="4"/>
  <c r="J329" i="4"/>
  <c r="I329" i="4"/>
  <c r="H329" i="4"/>
  <c r="G329" i="4"/>
  <c r="E329" i="4"/>
  <c r="D329" i="4"/>
  <c r="C329" i="4"/>
  <c r="BN328" i="4"/>
  <c r="BB328" i="4"/>
  <c r="AX328" i="4"/>
  <c r="AL328" i="4"/>
  <c r="AH328" i="4"/>
  <c r="V328" i="4"/>
  <c r="Q328" i="4"/>
  <c r="P328" i="4"/>
  <c r="O328" i="4"/>
  <c r="N328" i="4"/>
  <c r="M328" i="4"/>
  <c r="L328" i="4"/>
  <c r="K328" i="4"/>
  <c r="J328" i="4"/>
  <c r="I328" i="4"/>
  <c r="H328" i="4"/>
  <c r="G328" i="4"/>
  <c r="E328" i="4"/>
  <c r="D328" i="4"/>
  <c r="C328" i="4"/>
  <c r="B328" i="4"/>
  <c r="BN327" i="4"/>
  <c r="BN342" i="4" s="1"/>
  <c r="BB327" i="4"/>
  <c r="BB342" i="4" s="1"/>
  <c r="AX327" i="4"/>
  <c r="AX342" i="4" s="1"/>
  <c r="AL327" i="4"/>
  <c r="AL342" i="4" s="1"/>
  <c r="AH327" i="4"/>
  <c r="AH342" i="4" s="1"/>
  <c r="V327" i="4"/>
  <c r="V342" i="4" s="1"/>
  <c r="Q327" i="4"/>
  <c r="P327" i="4"/>
  <c r="O327" i="4"/>
  <c r="N327" i="4"/>
  <c r="M327" i="4"/>
  <c r="L327" i="4"/>
  <c r="K327" i="4"/>
  <c r="J327" i="4"/>
  <c r="I327" i="4"/>
  <c r="H327" i="4"/>
  <c r="G327" i="4"/>
  <c r="E327" i="4"/>
  <c r="D327" i="4"/>
  <c r="C327" i="4"/>
  <c r="BN326" i="4"/>
  <c r="BN341" i="4" s="1"/>
  <c r="BB326" i="4"/>
  <c r="BB341" i="4" s="1"/>
  <c r="AX326" i="4"/>
  <c r="AX341" i="4" s="1"/>
  <c r="AL326" i="4"/>
  <c r="AL341" i="4" s="1"/>
  <c r="AH326" i="4"/>
  <c r="AH341" i="4" s="1"/>
  <c r="V326" i="4"/>
  <c r="V341" i="4" s="1"/>
  <c r="Q326" i="4"/>
  <c r="P326" i="4"/>
  <c r="O326" i="4"/>
  <c r="N326" i="4"/>
  <c r="M326" i="4"/>
  <c r="L326" i="4"/>
  <c r="K326" i="4"/>
  <c r="J326" i="4"/>
  <c r="I326" i="4"/>
  <c r="H326" i="4"/>
  <c r="G326" i="4"/>
  <c r="E326" i="4"/>
  <c r="D326" i="4"/>
  <c r="C326" i="4"/>
  <c r="BN325" i="4"/>
  <c r="BN340" i="4" s="1"/>
  <c r="BB325" i="4"/>
  <c r="BB340" i="4" s="1"/>
  <c r="AX325" i="4"/>
  <c r="AX340" i="4" s="1"/>
  <c r="AL325" i="4"/>
  <c r="AL340" i="4" s="1"/>
  <c r="AH325" i="4"/>
  <c r="AH340" i="4" s="1"/>
  <c r="V325" i="4"/>
  <c r="V340" i="4" s="1"/>
  <c r="Q325" i="4"/>
  <c r="P325" i="4"/>
  <c r="O325" i="4"/>
  <c r="N325" i="4"/>
  <c r="M325" i="4"/>
  <c r="L325" i="4"/>
  <c r="K325" i="4"/>
  <c r="J325" i="4"/>
  <c r="I325" i="4"/>
  <c r="H325" i="4"/>
  <c r="G325" i="4"/>
  <c r="E325" i="4"/>
  <c r="D325" i="4"/>
  <c r="C325" i="4"/>
  <c r="Q324" i="4"/>
  <c r="P324" i="4"/>
  <c r="O324" i="4"/>
  <c r="N324" i="4"/>
  <c r="M324" i="4"/>
  <c r="L324" i="4"/>
  <c r="K324" i="4"/>
  <c r="J324" i="4"/>
  <c r="I324" i="4"/>
  <c r="H324" i="4"/>
  <c r="G324" i="4"/>
  <c r="E324" i="4"/>
  <c r="D324" i="4"/>
  <c r="C324" i="4"/>
  <c r="Q323" i="4"/>
  <c r="P323" i="4"/>
  <c r="O323" i="4"/>
  <c r="N323" i="4"/>
  <c r="M323" i="4"/>
  <c r="L323" i="4"/>
  <c r="K323" i="4"/>
  <c r="J323" i="4"/>
  <c r="I323" i="4"/>
  <c r="H323" i="4"/>
  <c r="G323" i="4"/>
  <c r="E323" i="4"/>
  <c r="D323" i="4"/>
  <c r="C323" i="4"/>
  <c r="Q322" i="4"/>
  <c r="P322" i="4"/>
  <c r="O322" i="4"/>
  <c r="N322" i="4"/>
  <c r="M322" i="4"/>
  <c r="L322" i="4"/>
  <c r="K322" i="4"/>
  <c r="J322" i="4"/>
  <c r="I322" i="4"/>
  <c r="H322" i="4"/>
  <c r="G322" i="4"/>
  <c r="E322" i="4"/>
  <c r="D322" i="4"/>
  <c r="C322" i="4"/>
  <c r="B322" i="4"/>
  <c r="BN318" i="4"/>
  <c r="BB318" i="4"/>
  <c r="AX318" i="4"/>
  <c r="AL318" i="4"/>
  <c r="AH318" i="4"/>
  <c r="V318" i="4"/>
  <c r="Q318" i="4"/>
  <c r="P318" i="4"/>
  <c r="O318" i="4"/>
  <c r="N318" i="4"/>
  <c r="M318" i="4"/>
  <c r="L318" i="4"/>
  <c r="K318" i="4"/>
  <c r="J318" i="4"/>
  <c r="I318" i="4"/>
  <c r="H318" i="4"/>
  <c r="G318" i="4"/>
  <c r="E318" i="4"/>
  <c r="D318" i="4"/>
  <c r="C318" i="4"/>
  <c r="BN317" i="4"/>
  <c r="BB317" i="4"/>
  <c r="AX317" i="4"/>
  <c r="AL317" i="4"/>
  <c r="AH317" i="4"/>
  <c r="V317" i="4"/>
  <c r="Q317" i="4"/>
  <c r="P317" i="4"/>
  <c r="O317" i="4"/>
  <c r="N317" i="4"/>
  <c r="M317" i="4"/>
  <c r="L317" i="4"/>
  <c r="K317" i="4"/>
  <c r="J317" i="4"/>
  <c r="I317" i="4"/>
  <c r="H317" i="4"/>
  <c r="G317" i="4"/>
  <c r="E317" i="4"/>
  <c r="D317" i="4"/>
  <c r="C317" i="4"/>
  <c r="BN316" i="4"/>
  <c r="BB316" i="4"/>
  <c r="AX316" i="4"/>
  <c r="AL316" i="4"/>
  <c r="AH316" i="4"/>
  <c r="V316" i="4"/>
  <c r="Q316" i="4"/>
  <c r="P316" i="4"/>
  <c r="O316" i="4"/>
  <c r="N316" i="4"/>
  <c r="M316" i="4"/>
  <c r="L316" i="4"/>
  <c r="K316" i="4"/>
  <c r="J316" i="4"/>
  <c r="I316" i="4"/>
  <c r="H316" i="4"/>
  <c r="G316" i="4"/>
  <c r="E316" i="4"/>
  <c r="D316" i="4"/>
  <c r="C316" i="4"/>
  <c r="B316" i="4"/>
  <c r="BN315" i="4"/>
  <c r="BB315" i="4"/>
  <c r="AX315" i="4"/>
  <c r="AL315" i="4"/>
  <c r="AH315" i="4"/>
  <c r="V315" i="4"/>
  <c r="Q315" i="4"/>
  <c r="P315" i="4"/>
  <c r="O315" i="4"/>
  <c r="N315" i="4"/>
  <c r="M315" i="4"/>
  <c r="L315" i="4"/>
  <c r="K315" i="4"/>
  <c r="J315" i="4"/>
  <c r="I315" i="4"/>
  <c r="H315" i="4"/>
  <c r="G315" i="4"/>
  <c r="E315" i="4"/>
  <c r="D315" i="4"/>
  <c r="C315" i="4"/>
  <c r="BN314" i="4"/>
  <c r="BB314" i="4"/>
  <c r="AX314" i="4"/>
  <c r="AL314" i="4"/>
  <c r="AH314" i="4"/>
  <c r="V314" i="4"/>
  <c r="Q314" i="4"/>
  <c r="P314" i="4"/>
  <c r="O314" i="4"/>
  <c r="N314" i="4"/>
  <c r="M314" i="4"/>
  <c r="L314" i="4"/>
  <c r="K314" i="4"/>
  <c r="J314" i="4"/>
  <c r="I314" i="4"/>
  <c r="H314" i="4"/>
  <c r="G314" i="4"/>
  <c r="E314" i="4"/>
  <c r="D314" i="4"/>
  <c r="C314" i="4"/>
  <c r="BN313" i="4"/>
  <c r="BB313" i="4"/>
  <c r="AX313" i="4"/>
  <c r="AL313" i="4"/>
  <c r="AH313" i="4"/>
  <c r="V313" i="4"/>
  <c r="Q313" i="4"/>
  <c r="P313" i="4"/>
  <c r="O313" i="4"/>
  <c r="N313" i="4"/>
  <c r="M313" i="4"/>
  <c r="L313" i="4"/>
  <c r="K313" i="4"/>
  <c r="J313" i="4"/>
  <c r="I313" i="4"/>
  <c r="H313" i="4"/>
  <c r="G313" i="4"/>
  <c r="E313" i="4"/>
  <c r="D313" i="4"/>
  <c r="C313" i="4"/>
  <c r="B313" i="4"/>
  <c r="BN312" i="4"/>
  <c r="BB312" i="4"/>
  <c r="AX312" i="4"/>
  <c r="AL312" i="4"/>
  <c r="AH312" i="4"/>
  <c r="V312" i="4"/>
  <c r="Q312" i="4"/>
  <c r="P312" i="4"/>
  <c r="O312" i="4"/>
  <c r="N312" i="4"/>
  <c r="M312" i="4"/>
  <c r="L312" i="4"/>
  <c r="K312" i="4"/>
  <c r="J312" i="4"/>
  <c r="I312" i="4"/>
  <c r="H312" i="4"/>
  <c r="G312" i="4"/>
  <c r="E312" i="4"/>
  <c r="D312" i="4"/>
  <c r="C312" i="4"/>
  <c r="BN311" i="4"/>
  <c r="BB311" i="4"/>
  <c r="AX311" i="4"/>
  <c r="AL311" i="4"/>
  <c r="AH311" i="4"/>
  <c r="V311" i="4"/>
  <c r="Q311" i="4"/>
  <c r="P311" i="4"/>
  <c r="O311" i="4"/>
  <c r="N311" i="4"/>
  <c r="M311" i="4"/>
  <c r="L311" i="4"/>
  <c r="K311" i="4"/>
  <c r="J311" i="4"/>
  <c r="I311" i="4"/>
  <c r="H311" i="4"/>
  <c r="G311" i="4"/>
  <c r="E311" i="4"/>
  <c r="D311" i="4"/>
  <c r="C311" i="4"/>
  <c r="BN310" i="4"/>
  <c r="BB310" i="4"/>
  <c r="AX310" i="4"/>
  <c r="AL310" i="4"/>
  <c r="AH310" i="4"/>
  <c r="V310" i="4"/>
  <c r="Q310" i="4"/>
  <c r="P310" i="4"/>
  <c r="O310" i="4"/>
  <c r="N310" i="4"/>
  <c r="M310" i="4"/>
  <c r="L310" i="4"/>
  <c r="K310" i="4"/>
  <c r="J310" i="4"/>
  <c r="I310" i="4"/>
  <c r="H310" i="4"/>
  <c r="G310" i="4"/>
  <c r="E310" i="4"/>
  <c r="D310" i="4"/>
  <c r="C310" i="4"/>
  <c r="B310" i="4"/>
  <c r="BN309" i="4"/>
  <c r="BN324" i="4" s="1"/>
  <c r="BB309" i="4"/>
  <c r="BB324" i="4" s="1"/>
  <c r="AX309" i="4"/>
  <c r="AX324" i="4" s="1"/>
  <c r="AL309" i="4"/>
  <c r="AL324" i="4" s="1"/>
  <c r="AH309" i="4"/>
  <c r="AH324" i="4" s="1"/>
  <c r="V309" i="4"/>
  <c r="V324" i="4" s="1"/>
  <c r="Q309" i="4"/>
  <c r="P309" i="4"/>
  <c r="O309" i="4"/>
  <c r="N309" i="4"/>
  <c r="M309" i="4"/>
  <c r="L309" i="4"/>
  <c r="K309" i="4"/>
  <c r="J309" i="4"/>
  <c r="I309" i="4"/>
  <c r="H309" i="4"/>
  <c r="G309" i="4"/>
  <c r="E309" i="4"/>
  <c r="D309" i="4"/>
  <c r="C309" i="4"/>
  <c r="BN308" i="4"/>
  <c r="BN323" i="4" s="1"/>
  <c r="BB308" i="4"/>
  <c r="BB323" i="4" s="1"/>
  <c r="AX308" i="4"/>
  <c r="AL308" i="4"/>
  <c r="AL323" i="4" s="1"/>
  <c r="AH308" i="4"/>
  <c r="AH323" i="4" s="1"/>
  <c r="V308" i="4"/>
  <c r="V323" i="4" s="1"/>
  <c r="Q308" i="4"/>
  <c r="P308" i="4"/>
  <c r="O308" i="4"/>
  <c r="N308" i="4"/>
  <c r="M308" i="4"/>
  <c r="L308" i="4"/>
  <c r="K308" i="4"/>
  <c r="J308" i="4"/>
  <c r="I308" i="4"/>
  <c r="H308" i="4"/>
  <c r="G308" i="4"/>
  <c r="E308" i="4"/>
  <c r="D308" i="4"/>
  <c r="C308" i="4"/>
  <c r="BN307" i="4"/>
  <c r="BN322" i="4" s="1"/>
  <c r="BB307" i="4"/>
  <c r="BB322" i="4" s="1"/>
  <c r="AX307" i="4"/>
  <c r="AX322" i="4" s="1"/>
  <c r="AL307" i="4"/>
  <c r="AL322" i="4" s="1"/>
  <c r="AH307" i="4"/>
  <c r="AH322" i="4" s="1"/>
  <c r="V307" i="4"/>
  <c r="V322" i="4" s="1"/>
  <c r="Q307" i="4"/>
  <c r="P307" i="4"/>
  <c r="O307" i="4"/>
  <c r="N307" i="4"/>
  <c r="M307" i="4"/>
  <c r="L307" i="4"/>
  <c r="K307" i="4"/>
  <c r="J307" i="4"/>
  <c r="I307" i="4"/>
  <c r="H307" i="4"/>
  <c r="G307" i="4"/>
  <c r="E307" i="4"/>
  <c r="D307" i="4"/>
  <c r="C307" i="4"/>
  <c r="R326" i="7"/>
  <c r="F326" i="7"/>
  <c r="Q326" i="7"/>
  <c r="P326" i="7"/>
  <c r="O326" i="7"/>
  <c r="N326" i="7"/>
  <c r="M326" i="7"/>
  <c r="L326" i="7"/>
  <c r="K326" i="7"/>
  <c r="J326" i="7"/>
  <c r="I326" i="7"/>
  <c r="H326" i="7"/>
  <c r="G326" i="7"/>
  <c r="E326" i="7"/>
  <c r="D326" i="7"/>
  <c r="C326" i="7"/>
  <c r="F325" i="7"/>
  <c r="R325" i="7"/>
  <c r="Q325" i="7"/>
  <c r="P325" i="7"/>
  <c r="O325" i="7"/>
  <c r="N325" i="7"/>
  <c r="M325" i="7"/>
  <c r="L325" i="7"/>
  <c r="K325" i="7"/>
  <c r="J325" i="7"/>
  <c r="I325" i="7"/>
  <c r="H325" i="7"/>
  <c r="G325" i="7"/>
  <c r="E325" i="7"/>
  <c r="D325" i="7"/>
  <c r="C325" i="7"/>
  <c r="F324" i="7"/>
  <c r="R324" i="7"/>
  <c r="Q324" i="7"/>
  <c r="P324" i="7"/>
  <c r="O324" i="7"/>
  <c r="N324" i="7"/>
  <c r="M324" i="7"/>
  <c r="L324" i="7"/>
  <c r="K324" i="7"/>
  <c r="J324" i="7"/>
  <c r="I324" i="7"/>
  <c r="H324" i="7"/>
  <c r="G324" i="7"/>
  <c r="E324" i="7"/>
  <c r="D324" i="7"/>
  <c r="C324" i="7"/>
  <c r="B324" i="7"/>
  <c r="R320" i="7"/>
  <c r="F320" i="7"/>
  <c r="Q320" i="7"/>
  <c r="P320" i="7"/>
  <c r="O320" i="7"/>
  <c r="N320" i="7"/>
  <c r="M320" i="7"/>
  <c r="L320" i="7"/>
  <c r="K320" i="7"/>
  <c r="J320" i="7"/>
  <c r="I320" i="7"/>
  <c r="H320" i="7"/>
  <c r="G320" i="7"/>
  <c r="E320" i="7"/>
  <c r="D320" i="7"/>
  <c r="C320" i="7"/>
  <c r="F319" i="7"/>
  <c r="R319" i="7"/>
  <c r="Q319" i="7"/>
  <c r="P319" i="7"/>
  <c r="O319" i="7"/>
  <c r="N319" i="7"/>
  <c r="M319" i="7"/>
  <c r="L319" i="7"/>
  <c r="K319" i="7"/>
  <c r="J319" i="7"/>
  <c r="I319" i="7"/>
  <c r="H319" i="7"/>
  <c r="G319" i="7"/>
  <c r="E319" i="7"/>
  <c r="D319" i="7"/>
  <c r="C319" i="7"/>
  <c r="R318" i="7"/>
  <c r="F318" i="7"/>
  <c r="Q318" i="7"/>
  <c r="P318" i="7"/>
  <c r="O318" i="7"/>
  <c r="N318" i="7"/>
  <c r="M318" i="7"/>
  <c r="L318" i="7"/>
  <c r="K318" i="7"/>
  <c r="J318" i="7"/>
  <c r="I318" i="7"/>
  <c r="H318" i="7"/>
  <c r="G318" i="7"/>
  <c r="E318" i="7"/>
  <c r="D318" i="7"/>
  <c r="C318" i="7"/>
  <c r="B318" i="7"/>
  <c r="R317" i="7"/>
  <c r="F317" i="7"/>
  <c r="Q317" i="7"/>
  <c r="P317" i="7"/>
  <c r="O317" i="7"/>
  <c r="N317" i="7"/>
  <c r="M317" i="7"/>
  <c r="L317" i="7"/>
  <c r="K317" i="7"/>
  <c r="J317" i="7"/>
  <c r="I317" i="7"/>
  <c r="H317" i="7"/>
  <c r="G317" i="7"/>
  <c r="E317" i="7"/>
  <c r="D317" i="7"/>
  <c r="C317" i="7"/>
  <c r="F316" i="7"/>
  <c r="R316" i="7"/>
  <c r="Q316" i="7"/>
  <c r="P316" i="7"/>
  <c r="O316" i="7"/>
  <c r="N316" i="7"/>
  <c r="M316" i="7"/>
  <c r="L316" i="7"/>
  <c r="K316" i="7"/>
  <c r="J316" i="7"/>
  <c r="I316" i="7"/>
  <c r="H316" i="7"/>
  <c r="G316" i="7"/>
  <c r="E316" i="7"/>
  <c r="D316" i="7"/>
  <c r="C316" i="7"/>
  <c r="R315" i="7"/>
  <c r="F315" i="7"/>
  <c r="Q315" i="7"/>
  <c r="P315" i="7"/>
  <c r="O315" i="7"/>
  <c r="N315" i="7"/>
  <c r="M315" i="7"/>
  <c r="L315" i="7"/>
  <c r="K315" i="7"/>
  <c r="J315" i="7"/>
  <c r="I315" i="7"/>
  <c r="H315" i="7"/>
  <c r="G315" i="7"/>
  <c r="E315" i="7"/>
  <c r="D315" i="7"/>
  <c r="C315" i="7"/>
  <c r="B315" i="7"/>
  <c r="R314" i="7"/>
  <c r="F314" i="7"/>
  <c r="Q314" i="7"/>
  <c r="P314" i="7"/>
  <c r="O314" i="7"/>
  <c r="N314" i="7"/>
  <c r="M314" i="7"/>
  <c r="L314" i="7"/>
  <c r="K314" i="7"/>
  <c r="J314" i="7"/>
  <c r="I314" i="7"/>
  <c r="H314" i="7"/>
  <c r="G314" i="7"/>
  <c r="E314" i="7"/>
  <c r="D314" i="7"/>
  <c r="C314" i="7"/>
  <c r="R313" i="7"/>
  <c r="F313" i="7"/>
  <c r="Q313" i="7"/>
  <c r="P313" i="7"/>
  <c r="O313" i="7"/>
  <c r="N313" i="7"/>
  <c r="M313" i="7"/>
  <c r="L313" i="7"/>
  <c r="K313" i="7"/>
  <c r="J313" i="7"/>
  <c r="I313" i="7"/>
  <c r="H313" i="7"/>
  <c r="G313" i="7"/>
  <c r="E313" i="7"/>
  <c r="D313" i="7"/>
  <c r="C313" i="7"/>
  <c r="F312" i="7"/>
  <c r="R312" i="7"/>
  <c r="Q312" i="7"/>
  <c r="P312" i="7"/>
  <c r="O312" i="7"/>
  <c r="N312" i="7"/>
  <c r="M312" i="7"/>
  <c r="L312" i="7"/>
  <c r="K312" i="7"/>
  <c r="J312" i="7"/>
  <c r="I312" i="7"/>
  <c r="H312" i="7"/>
  <c r="G312" i="7"/>
  <c r="E312" i="7"/>
  <c r="D312" i="7"/>
  <c r="C312" i="7"/>
  <c r="B312" i="7"/>
  <c r="F311" i="7"/>
  <c r="R311" i="7"/>
  <c r="Q311" i="7"/>
  <c r="P311" i="7"/>
  <c r="O311" i="7"/>
  <c r="N311" i="7"/>
  <c r="M311" i="7"/>
  <c r="L311" i="7"/>
  <c r="K311" i="7"/>
  <c r="J311" i="7"/>
  <c r="I311" i="7"/>
  <c r="H311" i="7"/>
  <c r="G311" i="7"/>
  <c r="E311" i="7"/>
  <c r="D311" i="7"/>
  <c r="C311" i="7"/>
  <c r="R310" i="7"/>
  <c r="F310" i="7"/>
  <c r="Q310" i="7"/>
  <c r="P310" i="7"/>
  <c r="O310" i="7"/>
  <c r="N310" i="7"/>
  <c r="M310" i="7"/>
  <c r="L310" i="7"/>
  <c r="K310" i="7"/>
  <c r="J310" i="7"/>
  <c r="I310" i="7"/>
  <c r="H310" i="7"/>
  <c r="G310" i="7"/>
  <c r="E310" i="7"/>
  <c r="D310" i="7"/>
  <c r="C310" i="7"/>
  <c r="F309" i="7"/>
  <c r="R309" i="7"/>
  <c r="Q309" i="7"/>
  <c r="P309" i="7"/>
  <c r="O309" i="7"/>
  <c r="N309" i="7"/>
  <c r="M309" i="7"/>
  <c r="L309" i="7"/>
  <c r="K309" i="7"/>
  <c r="J309" i="7"/>
  <c r="I309" i="7"/>
  <c r="H309" i="7"/>
  <c r="G309" i="7"/>
  <c r="E309" i="7"/>
  <c r="D309" i="7"/>
  <c r="C309" i="7"/>
  <c r="F308" i="7"/>
  <c r="R308" i="7"/>
  <c r="Q308" i="7"/>
  <c r="P308" i="7"/>
  <c r="O308" i="7"/>
  <c r="N308" i="7"/>
  <c r="M308" i="7"/>
  <c r="L308" i="7"/>
  <c r="K308" i="7"/>
  <c r="J308" i="7"/>
  <c r="I308" i="7"/>
  <c r="H308" i="7"/>
  <c r="G308" i="7"/>
  <c r="E308" i="7"/>
  <c r="D308" i="7"/>
  <c r="C308" i="7"/>
  <c r="F307" i="7"/>
  <c r="R307" i="7"/>
  <c r="Q307" i="7"/>
  <c r="P307" i="7"/>
  <c r="O307" i="7"/>
  <c r="N307" i="7"/>
  <c r="M307" i="7"/>
  <c r="L307" i="7"/>
  <c r="K307" i="7"/>
  <c r="J307" i="7"/>
  <c r="I307" i="7"/>
  <c r="H307" i="7"/>
  <c r="G307" i="7"/>
  <c r="E307" i="7"/>
  <c r="D307" i="7"/>
  <c r="C307" i="7"/>
  <c r="R306" i="7"/>
  <c r="F306" i="7"/>
  <c r="Q306" i="7"/>
  <c r="P306" i="7"/>
  <c r="O306" i="7"/>
  <c r="N306" i="7"/>
  <c r="M306" i="7"/>
  <c r="L306" i="7"/>
  <c r="K306" i="7"/>
  <c r="J306" i="7"/>
  <c r="I306" i="7"/>
  <c r="H306" i="7"/>
  <c r="G306" i="7"/>
  <c r="E306" i="7"/>
  <c r="D306" i="7"/>
  <c r="C306" i="7"/>
  <c r="B306" i="7"/>
  <c r="R302" i="7"/>
  <c r="F302" i="7"/>
  <c r="Q302" i="7"/>
  <c r="P302" i="7"/>
  <c r="O302" i="7"/>
  <c r="N302" i="7"/>
  <c r="M302" i="7"/>
  <c r="L302" i="7"/>
  <c r="K302" i="7"/>
  <c r="J302" i="7"/>
  <c r="I302" i="7"/>
  <c r="H302" i="7"/>
  <c r="G302" i="7"/>
  <c r="E302" i="7"/>
  <c r="D302" i="7"/>
  <c r="C302" i="7"/>
  <c r="F301" i="7"/>
  <c r="R301" i="7"/>
  <c r="Q301" i="7"/>
  <c r="P301" i="7"/>
  <c r="O301" i="7"/>
  <c r="N301" i="7"/>
  <c r="M301" i="7"/>
  <c r="L301" i="7"/>
  <c r="K301" i="7"/>
  <c r="J301" i="7"/>
  <c r="I301" i="7"/>
  <c r="H301" i="7"/>
  <c r="G301" i="7"/>
  <c r="E301" i="7"/>
  <c r="D301" i="7"/>
  <c r="C301" i="7"/>
  <c r="R300" i="7"/>
  <c r="F300" i="7"/>
  <c r="Q300" i="7"/>
  <c r="P300" i="7"/>
  <c r="O300" i="7"/>
  <c r="N300" i="7"/>
  <c r="M300" i="7"/>
  <c r="L300" i="7"/>
  <c r="K300" i="7"/>
  <c r="J300" i="7"/>
  <c r="I300" i="7"/>
  <c r="H300" i="7"/>
  <c r="G300" i="7"/>
  <c r="E300" i="7"/>
  <c r="D300" i="7"/>
  <c r="C300" i="7"/>
  <c r="B300" i="7"/>
  <c r="R299" i="7"/>
  <c r="F299" i="7"/>
  <c r="Q299" i="7"/>
  <c r="P299" i="7"/>
  <c r="O299" i="7"/>
  <c r="N299" i="7"/>
  <c r="M299" i="7"/>
  <c r="L299" i="7"/>
  <c r="K299" i="7"/>
  <c r="J299" i="7"/>
  <c r="I299" i="7"/>
  <c r="H299" i="7"/>
  <c r="G299" i="7"/>
  <c r="E299" i="7"/>
  <c r="D299" i="7"/>
  <c r="C299" i="7"/>
  <c r="F298" i="7"/>
  <c r="R298" i="7"/>
  <c r="Q298" i="7"/>
  <c r="P298" i="7"/>
  <c r="O298" i="7"/>
  <c r="N298" i="7"/>
  <c r="M298" i="7"/>
  <c r="L298" i="7"/>
  <c r="K298" i="7"/>
  <c r="J298" i="7"/>
  <c r="I298" i="7"/>
  <c r="H298" i="7"/>
  <c r="G298" i="7"/>
  <c r="E298" i="7"/>
  <c r="D298" i="7"/>
  <c r="C298" i="7"/>
  <c r="R297" i="7"/>
  <c r="F297" i="7"/>
  <c r="Q297" i="7"/>
  <c r="P297" i="7"/>
  <c r="O297" i="7"/>
  <c r="N297" i="7"/>
  <c r="M297" i="7"/>
  <c r="L297" i="7"/>
  <c r="K297" i="7"/>
  <c r="J297" i="7"/>
  <c r="I297" i="7"/>
  <c r="H297" i="7"/>
  <c r="G297" i="7"/>
  <c r="E297" i="7"/>
  <c r="D297" i="7"/>
  <c r="C297" i="7"/>
  <c r="B297" i="7"/>
  <c r="R296" i="7"/>
  <c r="F296" i="7"/>
  <c r="Q296" i="7"/>
  <c r="P296" i="7"/>
  <c r="O296" i="7"/>
  <c r="N296" i="7"/>
  <c r="M296" i="7"/>
  <c r="L296" i="7"/>
  <c r="K296" i="7"/>
  <c r="J296" i="7"/>
  <c r="I296" i="7"/>
  <c r="H296" i="7"/>
  <c r="G296" i="7"/>
  <c r="E296" i="7"/>
  <c r="D296" i="7"/>
  <c r="C296" i="7"/>
  <c r="R295" i="7"/>
  <c r="F295" i="7"/>
  <c r="Q295" i="7"/>
  <c r="P295" i="7"/>
  <c r="O295" i="7"/>
  <c r="N295" i="7"/>
  <c r="M295" i="7"/>
  <c r="L295" i="7"/>
  <c r="K295" i="7"/>
  <c r="J295" i="7"/>
  <c r="I295" i="7"/>
  <c r="H295" i="7"/>
  <c r="G295" i="7"/>
  <c r="E295" i="7"/>
  <c r="D295" i="7"/>
  <c r="C295" i="7"/>
  <c r="R294" i="7"/>
  <c r="F294" i="7"/>
  <c r="Q294" i="7"/>
  <c r="P294" i="7"/>
  <c r="O294" i="7"/>
  <c r="N294" i="7"/>
  <c r="M294" i="7"/>
  <c r="L294" i="7"/>
  <c r="K294" i="7"/>
  <c r="J294" i="7"/>
  <c r="I294" i="7"/>
  <c r="H294" i="7"/>
  <c r="G294" i="7"/>
  <c r="E294" i="7"/>
  <c r="D294" i="7"/>
  <c r="C294" i="7"/>
  <c r="B294" i="7"/>
  <c r="R293" i="7"/>
  <c r="F293" i="7"/>
  <c r="Q293" i="7"/>
  <c r="P293" i="7"/>
  <c r="O293" i="7"/>
  <c r="N293" i="7"/>
  <c r="M293" i="7"/>
  <c r="L293" i="7"/>
  <c r="K293" i="7"/>
  <c r="J293" i="7"/>
  <c r="I293" i="7"/>
  <c r="H293" i="7"/>
  <c r="G293" i="7"/>
  <c r="E293" i="7"/>
  <c r="D293" i="7"/>
  <c r="C293" i="7"/>
  <c r="R292" i="7"/>
  <c r="F292" i="7"/>
  <c r="Q292" i="7"/>
  <c r="P292" i="7"/>
  <c r="O292" i="7"/>
  <c r="N292" i="7"/>
  <c r="M292" i="7"/>
  <c r="L292" i="7"/>
  <c r="K292" i="7"/>
  <c r="J292" i="7"/>
  <c r="I292" i="7"/>
  <c r="H292" i="7"/>
  <c r="G292" i="7"/>
  <c r="E292" i="7"/>
  <c r="D292" i="7"/>
  <c r="C292" i="7"/>
  <c r="F291" i="7"/>
  <c r="R291" i="7"/>
  <c r="Q291" i="7"/>
  <c r="P291" i="7"/>
  <c r="O291" i="7"/>
  <c r="N291" i="7"/>
  <c r="M291" i="7"/>
  <c r="L291" i="7"/>
  <c r="K291" i="7"/>
  <c r="J291" i="7"/>
  <c r="I291" i="7"/>
  <c r="H291" i="7"/>
  <c r="G291" i="7"/>
  <c r="E291" i="7"/>
  <c r="D291" i="7"/>
  <c r="C291" i="7"/>
  <c r="R326" i="6"/>
  <c r="F326" i="6"/>
  <c r="Q326" i="6"/>
  <c r="P326" i="6"/>
  <c r="O326" i="6"/>
  <c r="N326" i="6"/>
  <c r="M326" i="6"/>
  <c r="L326" i="6"/>
  <c r="K326" i="6"/>
  <c r="J326" i="6"/>
  <c r="I326" i="6"/>
  <c r="H326" i="6"/>
  <c r="G326" i="6"/>
  <c r="E326" i="6"/>
  <c r="D326" i="6"/>
  <c r="C326" i="6"/>
  <c r="R325" i="6"/>
  <c r="F325" i="6"/>
  <c r="Q325" i="6"/>
  <c r="P325" i="6"/>
  <c r="O325" i="6"/>
  <c r="N325" i="6"/>
  <c r="M325" i="6"/>
  <c r="L325" i="6"/>
  <c r="K325" i="6"/>
  <c r="J325" i="6"/>
  <c r="I325" i="6"/>
  <c r="H325" i="6"/>
  <c r="G325" i="6"/>
  <c r="E325" i="6"/>
  <c r="D325" i="6"/>
  <c r="C325" i="6"/>
  <c r="R324" i="6"/>
  <c r="F324" i="6"/>
  <c r="Q324" i="6"/>
  <c r="P324" i="6"/>
  <c r="O324" i="6"/>
  <c r="N324" i="6"/>
  <c r="M324" i="6"/>
  <c r="L324" i="6"/>
  <c r="K324" i="6"/>
  <c r="J324" i="6"/>
  <c r="I324" i="6"/>
  <c r="H324" i="6"/>
  <c r="G324" i="6"/>
  <c r="E324" i="6"/>
  <c r="D324" i="6"/>
  <c r="C324" i="6"/>
  <c r="B324" i="6"/>
  <c r="R320" i="6"/>
  <c r="F320" i="6"/>
  <c r="Q320" i="6"/>
  <c r="P320" i="6"/>
  <c r="O320" i="6"/>
  <c r="N320" i="6"/>
  <c r="M320" i="6"/>
  <c r="L320" i="6"/>
  <c r="K320" i="6"/>
  <c r="J320" i="6"/>
  <c r="I320" i="6"/>
  <c r="H320" i="6"/>
  <c r="G320" i="6"/>
  <c r="E320" i="6"/>
  <c r="D320" i="6"/>
  <c r="C320" i="6"/>
  <c r="R319" i="6"/>
  <c r="F319" i="6"/>
  <c r="Q319" i="6"/>
  <c r="P319" i="6"/>
  <c r="O319" i="6"/>
  <c r="N319" i="6"/>
  <c r="M319" i="6"/>
  <c r="L319" i="6"/>
  <c r="K319" i="6"/>
  <c r="J319" i="6"/>
  <c r="I319" i="6"/>
  <c r="H319" i="6"/>
  <c r="G319" i="6"/>
  <c r="E319" i="6"/>
  <c r="D319" i="6"/>
  <c r="C319" i="6"/>
  <c r="R318" i="6"/>
  <c r="F318" i="6"/>
  <c r="Q318" i="6"/>
  <c r="P318" i="6"/>
  <c r="O318" i="6"/>
  <c r="N318" i="6"/>
  <c r="M318" i="6"/>
  <c r="L318" i="6"/>
  <c r="K318" i="6"/>
  <c r="J318" i="6"/>
  <c r="I318" i="6"/>
  <c r="H318" i="6"/>
  <c r="G318" i="6"/>
  <c r="E318" i="6"/>
  <c r="D318" i="6"/>
  <c r="C318" i="6"/>
  <c r="B318" i="6"/>
  <c r="R317" i="6"/>
  <c r="F317" i="6"/>
  <c r="Q317" i="6"/>
  <c r="P317" i="6"/>
  <c r="O317" i="6"/>
  <c r="N317" i="6"/>
  <c r="M317" i="6"/>
  <c r="L317" i="6"/>
  <c r="K317" i="6"/>
  <c r="J317" i="6"/>
  <c r="I317" i="6"/>
  <c r="H317" i="6"/>
  <c r="G317" i="6"/>
  <c r="E317" i="6"/>
  <c r="D317" i="6"/>
  <c r="C317" i="6"/>
  <c r="R316" i="6"/>
  <c r="F316" i="6"/>
  <c r="Q316" i="6"/>
  <c r="P316" i="6"/>
  <c r="O316" i="6"/>
  <c r="N316" i="6"/>
  <c r="M316" i="6"/>
  <c r="L316" i="6"/>
  <c r="K316" i="6"/>
  <c r="J316" i="6"/>
  <c r="I316" i="6"/>
  <c r="H316" i="6"/>
  <c r="G316" i="6"/>
  <c r="E316" i="6"/>
  <c r="D316" i="6"/>
  <c r="C316" i="6"/>
  <c r="F315" i="6"/>
  <c r="R315" i="6"/>
  <c r="Q315" i="6"/>
  <c r="P315" i="6"/>
  <c r="O315" i="6"/>
  <c r="N315" i="6"/>
  <c r="M315" i="6"/>
  <c r="L315" i="6"/>
  <c r="K315" i="6"/>
  <c r="J315" i="6"/>
  <c r="I315" i="6"/>
  <c r="H315" i="6"/>
  <c r="G315" i="6"/>
  <c r="E315" i="6"/>
  <c r="D315" i="6"/>
  <c r="C315" i="6"/>
  <c r="B315" i="6"/>
  <c r="R314" i="6"/>
  <c r="F314" i="6"/>
  <c r="Q314" i="6"/>
  <c r="P314" i="6"/>
  <c r="O314" i="6"/>
  <c r="N314" i="6"/>
  <c r="M314" i="6"/>
  <c r="L314" i="6"/>
  <c r="K314" i="6"/>
  <c r="J314" i="6"/>
  <c r="I314" i="6"/>
  <c r="H314" i="6"/>
  <c r="G314" i="6"/>
  <c r="E314" i="6"/>
  <c r="D314" i="6"/>
  <c r="C314" i="6"/>
  <c r="R313" i="6"/>
  <c r="F313" i="6"/>
  <c r="Q313" i="6"/>
  <c r="P313" i="6"/>
  <c r="O313" i="6"/>
  <c r="N313" i="6"/>
  <c r="M313" i="6"/>
  <c r="L313" i="6"/>
  <c r="K313" i="6"/>
  <c r="J313" i="6"/>
  <c r="I313" i="6"/>
  <c r="H313" i="6"/>
  <c r="G313" i="6"/>
  <c r="E313" i="6"/>
  <c r="D313" i="6"/>
  <c r="C313" i="6"/>
  <c r="F312" i="6"/>
  <c r="R312" i="6"/>
  <c r="Q312" i="6"/>
  <c r="P312" i="6"/>
  <c r="O312" i="6"/>
  <c r="N312" i="6"/>
  <c r="M312" i="6"/>
  <c r="L312" i="6"/>
  <c r="K312" i="6"/>
  <c r="J312" i="6"/>
  <c r="I312" i="6"/>
  <c r="H312" i="6"/>
  <c r="G312" i="6"/>
  <c r="E312" i="6"/>
  <c r="D312" i="6"/>
  <c r="C312" i="6"/>
  <c r="B312" i="6"/>
  <c r="R311" i="6"/>
  <c r="F311" i="6"/>
  <c r="Q311" i="6"/>
  <c r="P311" i="6"/>
  <c r="O311" i="6"/>
  <c r="N311" i="6"/>
  <c r="M311" i="6"/>
  <c r="L311" i="6"/>
  <c r="K311" i="6"/>
  <c r="J311" i="6"/>
  <c r="I311" i="6"/>
  <c r="H311" i="6"/>
  <c r="G311" i="6"/>
  <c r="E311" i="6"/>
  <c r="D311" i="6"/>
  <c r="C311" i="6"/>
  <c r="R310" i="6"/>
  <c r="F310" i="6"/>
  <c r="Q310" i="6"/>
  <c r="P310" i="6"/>
  <c r="O310" i="6"/>
  <c r="N310" i="6"/>
  <c r="M310" i="6"/>
  <c r="L310" i="6"/>
  <c r="K310" i="6"/>
  <c r="J310" i="6"/>
  <c r="I310" i="6"/>
  <c r="H310" i="6"/>
  <c r="G310" i="6"/>
  <c r="E310" i="6"/>
  <c r="D310" i="6"/>
  <c r="C310" i="6"/>
  <c r="F309" i="6"/>
  <c r="R309" i="6"/>
  <c r="Q309" i="6"/>
  <c r="P309" i="6"/>
  <c r="O309" i="6"/>
  <c r="N309" i="6"/>
  <c r="M309" i="6"/>
  <c r="L309" i="6"/>
  <c r="K309" i="6"/>
  <c r="J309" i="6"/>
  <c r="I309" i="6"/>
  <c r="H309" i="6"/>
  <c r="G309" i="6"/>
  <c r="E309" i="6"/>
  <c r="D309" i="6"/>
  <c r="C309" i="6"/>
  <c r="R308" i="6"/>
  <c r="F308" i="6"/>
  <c r="Q308" i="6"/>
  <c r="P308" i="6"/>
  <c r="O308" i="6"/>
  <c r="N308" i="6"/>
  <c r="M308" i="6"/>
  <c r="L308" i="6"/>
  <c r="K308" i="6"/>
  <c r="J308" i="6"/>
  <c r="I308" i="6"/>
  <c r="H308" i="6"/>
  <c r="G308" i="6"/>
  <c r="E308" i="6"/>
  <c r="D308" i="6"/>
  <c r="C308" i="6"/>
  <c r="R307" i="6"/>
  <c r="F307" i="6"/>
  <c r="Q307" i="6"/>
  <c r="P307" i="6"/>
  <c r="O307" i="6"/>
  <c r="N307" i="6"/>
  <c r="M307" i="6"/>
  <c r="L307" i="6"/>
  <c r="K307" i="6"/>
  <c r="J307" i="6"/>
  <c r="I307" i="6"/>
  <c r="H307" i="6"/>
  <c r="G307" i="6"/>
  <c r="E307" i="6"/>
  <c r="D307" i="6"/>
  <c r="C307" i="6"/>
  <c r="F306" i="6"/>
  <c r="R306" i="6"/>
  <c r="Q306" i="6"/>
  <c r="P306" i="6"/>
  <c r="O306" i="6"/>
  <c r="N306" i="6"/>
  <c r="M306" i="6"/>
  <c r="L306" i="6"/>
  <c r="K306" i="6"/>
  <c r="J306" i="6"/>
  <c r="I306" i="6"/>
  <c r="H306" i="6"/>
  <c r="G306" i="6"/>
  <c r="E306" i="6"/>
  <c r="D306" i="6"/>
  <c r="C306" i="6"/>
  <c r="B306" i="6"/>
  <c r="R302" i="6"/>
  <c r="F302" i="6"/>
  <c r="Q302" i="6"/>
  <c r="P302" i="6"/>
  <c r="O302" i="6"/>
  <c r="N302" i="6"/>
  <c r="M302" i="6"/>
  <c r="L302" i="6"/>
  <c r="K302" i="6"/>
  <c r="J302" i="6"/>
  <c r="I302" i="6"/>
  <c r="H302" i="6"/>
  <c r="G302" i="6"/>
  <c r="E302" i="6"/>
  <c r="D302" i="6"/>
  <c r="C302" i="6"/>
  <c r="R301" i="6"/>
  <c r="F301" i="6"/>
  <c r="Q301" i="6"/>
  <c r="P301" i="6"/>
  <c r="O301" i="6"/>
  <c r="N301" i="6"/>
  <c r="M301" i="6"/>
  <c r="L301" i="6"/>
  <c r="K301" i="6"/>
  <c r="J301" i="6"/>
  <c r="I301" i="6"/>
  <c r="H301" i="6"/>
  <c r="G301" i="6"/>
  <c r="E301" i="6"/>
  <c r="D301" i="6"/>
  <c r="C301" i="6"/>
  <c r="R300" i="6"/>
  <c r="F300" i="6"/>
  <c r="Q300" i="6"/>
  <c r="P300" i="6"/>
  <c r="O300" i="6"/>
  <c r="N300" i="6"/>
  <c r="M300" i="6"/>
  <c r="L300" i="6"/>
  <c r="K300" i="6"/>
  <c r="J300" i="6"/>
  <c r="I300" i="6"/>
  <c r="H300" i="6"/>
  <c r="G300" i="6"/>
  <c r="E300" i="6"/>
  <c r="D300" i="6"/>
  <c r="C300" i="6"/>
  <c r="B300" i="6"/>
  <c r="R299" i="6"/>
  <c r="F299" i="6"/>
  <c r="Q299" i="6"/>
  <c r="P299" i="6"/>
  <c r="O299" i="6"/>
  <c r="N299" i="6"/>
  <c r="M299" i="6"/>
  <c r="L299" i="6"/>
  <c r="K299" i="6"/>
  <c r="J299" i="6"/>
  <c r="I299" i="6"/>
  <c r="H299" i="6"/>
  <c r="G299" i="6"/>
  <c r="E299" i="6"/>
  <c r="D299" i="6"/>
  <c r="C299" i="6"/>
  <c r="R298" i="6"/>
  <c r="F298" i="6"/>
  <c r="Q298" i="6"/>
  <c r="P298" i="6"/>
  <c r="O298" i="6"/>
  <c r="N298" i="6"/>
  <c r="M298" i="6"/>
  <c r="L298" i="6"/>
  <c r="K298" i="6"/>
  <c r="J298" i="6"/>
  <c r="I298" i="6"/>
  <c r="H298" i="6"/>
  <c r="G298" i="6"/>
  <c r="E298" i="6"/>
  <c r="D298" i="6"/>
  <c r="C298" i="6"/>
  <c r="R297" i="6"/>
  <c r="F297" i="6"/>
  <c r="Q297" i="6"/>
  <c r="P297" i="6"/>
  <c r="O297" i="6"/>
  <c r="N297" i="6"/>
  <c r="M297" i="6"/>
  <c r="L297" i="6"/>
  <c r="K297" i="6"/>
  <c r="J297" i="6"/>
  <c r="I297" i="6"/>
  <c r="H297" i="6"/>
  <c r="G297" i="6"/>
  <c r="E297" i="6"/>
  <c r="D297" i="6"/>
  <c r="C297" i="6"/>
  <c r="B297" i="6"/>
  <c r="R296" i="6"/>
  <c r="Q296" i="6"/>
  <c r="P296" i="6"/>
  <c r="O296" i="6"/>
  <c r="N296" i="6"/>
  <c r="M296" i="6"/>
  <c r="L296" i="6"/>
  <c r="K296" i="6"/>
  <c r="J296" i="6"/>
  <c r="I296" i="6"/>
  <c r="H296" i="6"/>
  <c r="R295" i="6"/>
  <c r="F295" i="6"/>
  <c r="Q295" i="6"/>
  <c r="P295" i="6"/>
  <c r="O295" i="6"/>
  <c r="N295" i="6"/>
  <c r="M295" i="6"/>
  <c r="L295" i="6"/>
  <c r="K295" i="6"/>
  <c r="J295" i="6"/>
  <c r="I295" i="6"/>
  <c r="H295" i="6"/>
  <c r="G295" i="6"/>
  <c r="E295" i="6"/>
  <c r="D295" i="6"/>
  <c r="C295" i="6"/>
  <c r="F294" i="6"/>
  <c r="R294" i="6"/>
  <c r="Q294" i="6"/>
  <c r="P294" i="6"/>
  <c r="O294" i="6"/>
  <c r="N294" i="6"/>
  <c r="M294" i="6"/>
  <c r="L294" i="6"/>
  <c r="K294" i="6"/>
  <c r="J294" i="6"/>
  <c r="I294" i="6"/>
  <c r="H294" i="6"/>
  <c r="G294" i="6"/>
  <c r="E294" i="6"/>
  <c r="D294" i="6"/>
  <c r="C294" i="6"/>
  <c r="B294" i="6"/>
  <c r="R293" i="6"/>
  <c r="F293" i="6"/>
  <c r="Q293" i="6"/>
  <c r="P293" i="6"/>
  <c r="O293" i="6"/>
  <c r="N293" i="6"/>
  <c r="M293" i="6"/>
  <c r="L293" i="6"/>
  <c r="K293" i="6"/>
  <c r="J293" i="6"/>
  <c r="I293" i="6"/>
  <c r="H293" i="6"/>
  <c r="G293" i="6"/>
  <c r="E293" i="6"/>
  <c r="D293" i="6"/>
  <c r="C293" i="6"/>
  <c r="R292" i="6"/>
  <c r="F292" i="6"/>
  <c r="Q292" i="6"/>
  <c r="P292" i="6"/>
  <c r="O292" i="6"/>
  <c r="N292" i="6"/>
  <c r="M292" i="6"/>
  <c r="L292" i="6"/>
  <c r="K292" i="6"/>
  <c r="J292" i="6"/>
  <c r="I292" i="6"/>
  <c r="H292" i="6"/>
  <c r="G292" i="6"/>
  <c r="E292" i="6"/>
  <c r="D292" i="6"/>
  <c r="C292" i="6"/>
  <c r="R291" i="6"/>
  <c r="Q291" i="6"/>
  <c r="P291" i="6"/>
  <c r="O291" i="6"/>
  <c r="N291" i="6"/>
  <c r="M291" i="6"/>
  <c r="L291" i="6"/>
  <c r="K291" i="6"/>
  <c r="J291" i="6"/>
  <c r="I291" i="6"/>
  <c r="H291" i="6"/>
  <c r="G291" i="6"/>
  <c r="P326" i="8"/>
  <c r="O326" i="8"/>
  <c r="N326" i="8"/>
  <c r="M326" i="8"/>
  <c r="L326" i="8"/>
  <c r="K326" i="8"/>
  <c r="J326" i="8"/>
  <c r="I326" i="8"/>
  <c r="H326" i="8"/>
  <c r="G326" i="8"/>
  <c r="D326" i="8"/>
  <c r="C326" i="8"/>
  <c r="P325" i="8"/>
  <c r="O325" i="8"/>
  <c r="N325" i="8"/>
  <c r="M325" i="8"/>
  <c r="L325" i="8"/>
  <c r="K325" i="8"/>
  <c r="J325" i="8"/>
  <c r="I325" i="8"/>
  <c r="H325" i="8"/>
  <c r="G325" i="8"/>
  <c r="D325" i="8"/>
  <c r="C325" i="8"/>
  <c r="P324" i="8"/>
  <c r="O324" i="8"/>
  <c r="N324" i="8"/>
  <c r="M324" i="8"/>
  <c r="L324" i="8"/>
  <c r="K324" i="8"/>
  <c r="J324" i="8"/>
  <c r="I324" i="8"/>
  <c r="H324" i="8"/>
  <c r="G324" i="8"/>
  <c r="D324" i="8"/>
  <c r="C324" i="8"/>
  <c r="B324" i="8"/>
  <c r="P320" i="8"/>
  <c r="O320" i="8"/>
  <c r="N320" i="8"/>
  <c r="M320" i="8"/>
  <c r="L320" i="8"/>
  <c r="K320" i="8"/>
  <c r="J320" i="8"/>
  <c r="I320" i="8"/>
  <c r="H320" i="8"/>
  <c r="G320" i="8"/>
  <c r="D320" i="8"/>
  <c r="C320" i="8"/>
  <c r="P319" i="8"/>
  <c r="O319" i="8"/>
  <c r="N319" i="8"/>
  <c r="M319" i="8"/>
  <c r="L319" i="8"/>
  <c r="K319" i="8"/>
  <c r="J319" i="8"/>
  <c r="I319" i="8"/>
  <c r="H319" i="8"/>
  <c r="G319" i="8"/>
  <c r="D319" i="8"/>
  <c r="C319" i="8"/>
  <c r="P318" i="8"/>
  <c r="O318" i="8"/>
  <c r="N318" i="8"/>
  <c r="M318" i="8"/>
  <c r="L318" i="8"/>
  <c r="K318" i="8"/>
  <c r="J318" i="8"/>
  <c r="I318" i="8"/>
  <c r="H318" i="8"/>
  <c r="G318" i="8"/>
  <c r="D318" i="8"/>
  <c r="C318" i="8"/>
  <c r="B318" i="8"/>
  <c r="P317" i="8"/>
  <c r="O317" i="8"/>
  <c r="N317" i="8"/>
  <c r="M317" i="8"/>
  <c r="L317" i="8"/>
  <c r="K317" i="8"/>
  <c r="J317" i="8"/>
  <c r="I317" i="8"/>
  <c r="H317" i="8"/>
  <c r="G317" i="8"/>
  <c r="D317" i="8"/>
  <c r="C317" i="8"/>
  <c r="P316" i="8"/>
  <c r="O316" i="8"/>
  <c r="N316" i="8"/>
  <c r="M316" i="8"/>
  <c r="L316" i="8"/>
  <c r="K316" i="8"/>
  <c r="J316" i="8"/>
  <c r="I316" i="8"/>
  <c r="H316" i="8"/>
  <c r="G316" i="8"/>
  <c r="D316" i="8"/>
  <c r="C316" i="8"/>
  <c r="P315" i="8"/>
  <c r="O315" i="8"/>
  <c r="N315" i="8"/>
  <c r="M315" i="8"/>
  <c r="L315" i="8"/>
  <c r="K315" i="8"/>
  <c r="J315" i="8"/>
  <c r="I315" i="8"/>
  <c r="H315" i="8"/>
  <c r="G315" i="8"/>
  <c r="D315" i="8"/>
  <c r="C315" i="8"/>
  <c r="B315" i="8"/>
  <c r="P314" i="8"/>
  <c r="O314" i="8"/>
  <c r="N314" i="8"/>
  <c r="M314" i="8"/>
  <c r="L314" i="8"/>
  <c r="K314" i="8"/>
  <c r="J314" i="8"/>
  <c r="I314" i="8"/>
  <c r="H314" i="8"/>
  <c r="G314" i="8"/>
  <c r="D314" i="8"/>
  <c r="C314" i="8"/>
  <c r="P313" i="8"/>
  <c r="O313" i="8"/>
  <c r="N313" i="8"/>
  <c r="M313" i="8"/>
  <c r="L313" i="8"/>
  <c r="K313" i="8"/>
  <c r="J313" i="8"/>
  <c r="I313" i="8"/>
  <c r="H313" i="8"/>
  <c r="G313" i="8"/>
  <c r="D313" i="8"/>
  <c r="C313" i="8"/>
  <c r="P312" i="8"/>
  <c r="O312" i="8"/>
  <c r="N312" i="8"/>
  <c r="M312" i="8"/>
  <c r="L312" i="8"/>
  <c r="K312" i="8"/>
  <c r="J312" i="8"/>
  <c r="I312" i="8"/>
  <c r="H312" i="8"/>
  <c r="G312" i="8"/>
  <c r="D312" i="8"/>
  <c r="C312" i="8"/>
  <c r="B312" i="8"/>
  <c r="P311" i="8"/>
  <c r="O311" i="8"/>
  <c r="N311" i="8"/>
  <c r="M311" i="8"/>
  <c r="L311" i="8"/>
  <c r="K311" i="8"/>
  <c r="J311" i="8"/>
  <c r="I311" i="8"/>
  <c r="H311" i="8"/>
  <c r="G311" i="8"/>
  <c r="D311" i="8"/>
  <c r="C311" i="8"/>
  <c r="P310" i="8"/>
  <c r="O310" i="8"/>
  <c r="N310" i="8"/>
  <c r="M310" i="8"/>
  <c r="L310" i="8"/>
  <c r="K310" i="8"/>
  <c r="J310" i="8"/>
  <c r="I310" i="8"/>
  <c r="H310" i="8"/>
  <c r="G310" i="8"/>
  <c r="D310" i="8"/>
  <c r="C310" i="8"/>
  <c r="P309" i="8"/>
  <c r="O309" i="8"/>
  <c r="N309" i="8"/>
  <c r="M309" i="8"/>
  <c r="L309" i="8"/>
  <c r="K309" i="8"/>
  <c r="J309" i="8"/>
  <c r="I309" i="8"/>
  <c r="H309" i="8"/>
  <c r="G309" i="8"/>
  <c r="D309" i="8"/>
  <c r="C309" i="8"/>
  <c r="P308" i="8"/>
  <c r="O308" i="8"/>
  <c r="N308" i="8"/>
  <c r="M308" i="8"/>
  <c r="L308" i="8"/>
  <c r="K308" i="8"/>
  <c r="J308" i="8"/>
  <c r="I308" i="8"/>
  <c r="H308" i="8"/>
  <c r="G308" i="8"/>
  <c r="D308" i="8"/>
  <c r="C308" i="8"/>
  <c r="P307" i="8"/>
  <c r="O307" i="8"/>
  <c r="N307" i="8"/>
  <c r="M307" i="8"/>
  <c r="L307" i="8"/>
  <c r="K307" i="8"/>
  <c r="J307" i="8"/>
  <c r="I307" i="8"/>
  <c r="H307" i="8"/>
  <c r="G307" i="8"/>
  <c r="D307" i="8"/>
  <c r="C307" i="8"/>
  <c r="P306" i="8"/>
  <c r="O306" i="8"/>
  <c r="N306" i="8"/>
  <c r="M306" i="8"/>
  <c r="L306" i="8"/>
  <c r="K306" i="8"/>
  <c r="J306" i="8"/>
  <c r="I306" i="8"/>
  <c r="H306" i="8"/>
  <c r="G306" i="8"/>
  <c r="D306" i="8"/>
  <c r="C306" i="8"/>
  <c r="B306" i="8"/>
  <c r="P302" i="8"/>
  <c r="O302" i="8"/>
  <c r="N302" i="8"/>
  <c r="M302" i="8"/>
  <c r="L302" i="8"/>
  <c r="K302" i="8"/>
  <c r="J302" i="8"/>
  <c r="I302" i="8"/>
  <c r="H302" i="8"/>
  <c r="G302" i="8"/>
  <c r="D302" i="8"/>
  <c r="C302" i="8"/>
  <c r="P301" i="8"/>
  <c r="O301" i="8"/>
  <c r="N301" i="8"/>
  <c r="M301" i="8"/>
  <c r="L301" i="8"/>
  <c r="K301" i="8"/>
  <c r="J301" i="8"/>
  <c r="I301" i="8"/>
  <c r="H301" i="8"/>
  <c r="G301" i="8"/>
  <c r="D301" i="8"/>
  <c r="C301" i="8"/>
  <c r="P300" i="8"/>
  <c r="O300" i="8"/>
  <c r="N300" i="8"/>
  <c r="M300" i="8"/>
  <c r="L300" i="8"/>
  <c r="K300" i="8"/>
  <c r="J300" i="8"/>
  <c r="I300" i="8"/>
  <c r="H300" i="8"/>
  <c r="G300" i="8"/>
  <c r="D300" i="8"/>
  <c r="C300" i="8"/>
  <c r="B300" i="8"/>
  <c r="P299" i="8"/>
  <c r="O299" i="8"/>
  <c r="N299" i="8"/>
  <c r="M299" i="8"/>
  <c r="L299" i="8"/>
  <c r="K299" i="8"/>
  <c r="J299" i="8"/>
  <c r="I299" i="8"/>
  <c r="H299" i="8"/>
  <c r="G299" i="8"/>
  <c r="D299" i="8"/>
  <c r="C299" i="8"/>
  <c r="P298" i="8"/>
  <c r="O298" i="8"/>
  <c r="N298" i="8"/>
  <c r="M298" i="8"/>
  <c r="L298" i="8"/>
  <c r="K298" i="8"/>
  <c r="J298" i="8"/>
  <c r="I298" i="8"/>
  <c r="H298" i="8"/>
  <c r="G298" i="8"/>
  <c r="D298" i="8"/>
  <c r="C298" i="8"/>
  <c r="P297" i="8"/>
  <c r="O297" i="8"/>
  <c r="N297" i="8"/>
  <c r="M297" i="8"/>
  <c r="L297" i="8"/>
  <c r="K297" i="8"/>
  <c r="J297" i="8"/>
  <c r="I297" i="8"/>
  <c r="H297" i="8"/>
  <c r="G297" i="8"/>
  <c r="D297" i="8"/>
  <c r="C297" i="8"/>
  <c r="B297" i="8"/>
  <c r="P296" i="8"/>
  <c r="O296" i="8"/>
  <c r="N296" i="8"/>
  <c r="M296" i="8"/>
  <c r="L296" i="8"/>
  <c r="K296" i="8"/>
  <c r="J296" i="8"/>
  <c r="I296" i="8"/>
  <c r="H296" i="8"/>
  <c r="G296" i="8"/>
  <c r="D296" i="8"/>
  <c r="C296" i="8"/>
  <c r="P295" i="8"/>
  <c r="O295" i="8"/>
  <c r="N295" i="8"/>
  <c r="M295" i="8"/>
  <c r="L295" i="8"/>
  <c r="K295" i="8"/>
  <c r="J295" i="8"/>
  <c r="I295" i="8"/>
  <c r="H295" i="8"/>
  <c r="G295" i="8"/>
  <c r="D295" i="8"/>
  <c r="C295" i="8"/>
  <c r="P294" i="8"/>
  <c r="O294" i="8"/>
  <c r="N294" i="8"/>
  <c r="M294" i="8"/>
  <c r="L294" i="8"/>
  <c r="K294" i="8"/>
  <c r="J294" i="8"/>
  <c r="I294" i="8"/>
  <c r="H294" i="8"/>
  <c r="G294" i="8"/>
  <c r="D294" i="8"/>
  <c r="C294" i="8"/>
  <c r="B294" i="8"/>
  <c r="P293" i="8"/>
  <c r="O293" i="8"/>
  <c r="N293" i="8"/>
  <c r="M293" i="8"/>
  <c r="L293" i="8"/>
  <c r="K293" i="8"/>
  <c r="J293" i="8"/>
  <c r="I293" i="8"/>
  <c r="H293" i="8"/>
  <c r="G293" i="8"/>
  <c r="D293" i="8"/>
  <c r="C293" i="8"/>
  <c r="P292" i="8"/>
  <c r="O292" i="8"/>
  <c r="N292" i="8"/>
  <c r="M292" i="8"/>
  <c r="L292" i="8"/>
  <c r="K292" i="8"/>
  <c r="J292" i="8"/>
  <c r="I292" i="8"/>
  <c r="H292" i="8"/>
  <c r="G292" i="8"/>
  <c r="D292" i="8"/>
  <c r="C292" i="8"/>
  <c r="P291" i="8"/>
  <c r="O291" i="8"/>
  <c r="N291" i="8"/>
  <c r="M291" i="8"/>
  <c r="L291" i="8"/>
  <c r="K291" i="8"/>
  <c r="J291" i="8"/>
  <c r="I291" i="8"/>
  <c r="H291" i="8"/>
  <c r="G291" i="8"/>
  <c r="D291" i="8"/>
  <c r="C291" i="8"/>
  <c r="R290" i="7"/>
  <c r="F290" i="7"/>
  <c r="Q290" i="7"/>
  <c r="P290" i="7"/>
  <c r="O290" i="7"/>
  <c r="N290" i="7"/>
  <c r="M290" i="7"/>
  <c r="L290" i="7"/>
  <c r="K290" i="7"/>
  <c r="J290" i="7"/>
  <c r="I290" i="7"/>
  <c r="H290" i="7"/>
  <c r="G290" i="7"/>
  <c r="E290" i="7"/>
  <c r="D290" i="7"/>
  <c r="C290" i="7"/>
  <c r="R289" i="7"/>
  <c r="F289" i="7"/>
  <c r="Q289" i="7"/>
  <c r="P289" i="7"/>
  <c r="O289" i="7"/>
  <c r="N289" i="7"/>
  <c r="M289" i="7"/>
  <c r="L289" i="7"/>
  <c r="K289" i="7"/>
  <c r="J289" i="7"/>
  <c r="I289" i="7"/>
  <c r="H289" i="7"/>
  <c r="G289" i="7"/>
  <c r="E289" i="7"/>
  <c r="D289" i="7"/>
  <c r="C289" i="7"/>
  <c r="R288" i="7"/>
  <c r="F288" i="7"/>
  <c r="Q288" i="7"/>
  <c r="P288" i="7"/>
  <c r="O288" i="7"/>
  <c r="N288" i="7"/>
  <c r="M288" i="7"/>
  <c r="L288" i="7"/>
  <c r="K288" i="7"/>
  <c r="J288" i="7"/>
  <c r="I288" i="7"/>
  <c r="H288" i="7"/>
  <c r="G288" i="7"/>
  <c r="E288" i="7"/>
  <c r="D288" i="7"/>
  <c r="C288" i="7"/>
  <c r="B288" i="7"/>
  <c r="F284" i="7"/>
  <c r="R284" i="7"/>
  <c r="Q284" i="7"/>
  <c r="P284" i="7"/>
  <c r="O284" i="7"/>
  <c r="N284" i="7"/>
  <c r="M284" i="7"/>
  <c r="L284" i="7"/>
  <c r="K284" i="7"/>
  <c r="J284" i="7"/>
  <c r="I284" i="7"/>
  <c r="H284" i="7"/>
  <c r="G284" i="7"/>
  <c r="E284" i="7"/>
  <c r="D284" i="7"/>
  <c r="C284" i="7"/>
  <c r="R283" i="7"/>
  <c r="F283" i="7"/>
  <c r="Q283" i="7"/>
  <c r="P283" i="7"/>
  <c r="O283" i="7"/>
  <c r="N283" i="7"/>
  <c r="M283" i="7"/>
  <c r="L283" i="7"/>
  <c r="K283" i="7"/>
  <c r="J283" i="7"/>
  <c r="I283" i="7"/>
  <c r="H283" i="7"/>
  <c r="G283" i="7"/>
  <c r="E283" i="7"/>
  <c r="D283" i="7"/>
  <c r="C283" i="7"/>
  <c r="R282" i="7"/>
  <c r="F282" i="7"/>
  <c r="Q282" i="7"/>
  <c r="P282" i="7"/>
  <c r="O282" i="7"/>
  <c r="N282" i="7"/>
  <c r="M282" i="7"/>
  <c r="L282" i="7"/>
  <c r="K282" i="7"/>
  <c r="J282" i="7"/>
  <c r="I282" i="7"/>
  <c r="H282" i="7"/>
  <c r="G282" i="7"/>
  <c r="E282" i="7"/>
  <c r="D282" i="7"/>
  <c r="C282" i="7"/>
  <c r="B282" i="7"/>
  <c r="F281" i="7"/>
  <c r="R281" i="7"/>
  <c r="Q281" i="7"/>
  <c r="P281" i="7"/>
  <c r="O281" i="7"/>
  <c r="N281" i="7"/>
  <c r="M281" i="7"/>
  <c r="L281" i="7"/>
  <c r="K281" i="7"/>
  <c r="J281" i="7"/>
  <c r="I281" i="7"/>
  <c r="H281" i="7"/>
  <c r="G281" i="7"/>
  <c r="E281" i="7"/>
  <c r="D281" i="7"/>
  <c r="C281" i="7"/>
  <c r="R280" i="7"/>
  <c r="F280" i="7"/>
  <c r="Q280" i="7"/>
  <c r="P280" i="7"/>
  <c r="O280" i="7"/>
  <c r="N280" i="7"/>
  <c r="M280" i="7"/>
  <c r="L280" i="7"/>
  <c r="K280" i="7"/>
  <c r="J280" i="7"/>
  <c r="I280" i="7"/>
  <c r="H280" i="7"/>
  <c r="G280" i="7"/>
  <c r="E280" i="7"/>
  <c r="D280" i="7"/>
  <c r="C280" i="7"/>
  <c r="F279" i="7"/>
  <c r="R279" i="7"/>
  <c r="Q279" i="7"/>
  <c r="P279" i="7"/>
  <c r="O279" i="7"/>
  <c r="N279" i="7"/>
  <c r="M279" i="7"/>
  <c r="L279" i="7"/>
  <c r="K279" i="7"/>
  <c r="J279" i="7"/>
  <c r="I279" i="7"/>
  <c r="H279" i="7"/>
  <c r="G279" i="7"/>
  <c r="E279" i="7"/>
  <c r="D279" i="7"/>
  <c r="C279" i="7"/>
  <c r="B279" i="7"/>
  <c r="R278" i="7"/>
  <c r="F278" i="7"/>
  <c r="Q278" i="7"/>
  <c r="P278" i="7"/>
  <c r="O278" i="7"/>
  <c r="N278" i="7"/>
  <c r="M278" i="7"/>
  <c r="L278" i="7"/>
  <c r="K278" i="7"/>
  <c r="J278" i="7"/>
  <c r="I278" i="7"/>
  <c r="H278" i="7"/>
  <c r="G278" i="7"/>
  <c r="E278" i="7"/>
  <c r="D278" i="7"/>
  <c r="C278" i="7"/>
  <c r="R277" i="7"/>
  <c r="F277" i="7"/>
  <c r="Q277" i="7"/>
  <c r="P277" i="7"/>
  <c r="O277" i="7"/>
  <c r="N277" i="7"/>
  <c r="M277" i="7"/>
  <c r="L277" i="7"/>
  <c r="K277" i="7"/>
  <c r="J277" i="7"/>
  <c r="I277" i="7"/>
  <c r="H277" i="7"/>
  <c r="G277" i="7"/>
  <c r="E277" i="7"/>
  <c r="D277" i="7"/>
  <c r="C277" i="7"/>
  <c r="R276" i="7"/>
  <c r="F276" i="7"/>
  <c r="Q276" i="7"/>
  <c r="P276" i="7"/>
  <c r="O276" i="7"/>
  <c r="N276" i="7"/>
  <c r="M276" i="7"/>
  <c r="L276" i="7"/>
  <c r="K276" i="7"/>
  <c r="J276" i="7"/>
  <c r="I276" i="7"/>
  <c r="H276" i="7"/>
  <c r="G276" i="7"/>
  <c r="E276" i="7"/>
  <c r="D276" i="7"/>
  <c r="C276" i="7"/>
  <c r="B276" i="7"/>
  <c r="R275" i="7"/>
  <c r="F275" i="7"/>
  <c r="Q275" i="7"/>
  <c r="P275" i="7"/>
  <c r="O275" i="7"/>
  <c r="N275" i="7"/>
  <c r="M275" i="7"/>
  <c r="L275" i="7"/>
  <c r="K275" i="7"/>
  <c r="J275" i="7"/>
  <c r="I275" i="7"/>
  <c r="H275" i="7"/>
  <c r="G275" i="7"/>
  <c r="E275" i="7"/>
  <c r="D275" i="7"/>
  <c r="C275" i="7"/>
  <c r="R274" i="7"/>
  <c r="F274" i="7"/>
  <c r="Q274" i="7"/>
  <c r="P274" i="7"/>
  <c r="O274" i="7"/>
  <c r="N274" i="7"/>
  <c r="M274" i="7"/>
  <c r="L274" i="7"/>
  <c r="K274" i="7"/>
  <c r="J274" i="7"/>
  <c r="I274" i="7"/>
  <c r="H274" i="7"/>
  <c r="G274" i="7"/>
  <c r="E274" i="7"/>
  <c r="D274" i="7"/>
  <c r="C274" i="7"/>
  <c r="R273" i="7"/>
  <c r="F273" i="7"/>
  <c r="Q273" i="7"/>
  <c r="P273" i="7"/>
  <c r="O273" i="7"/>
  <c r="N273" i="7"/>
  <c r="M273" i="7"/>
  <c r="L273" i="7"/>
  <c r="K273" i="7"/>
  <c r="J273" i="7"/>
  <c r="I273" i="7"/>
  <c r="H273" i="7"/>
  <c r="G273" i="7"/>
  <c r="E273" i="7"/>
  <c r="D273" i="7"/>
  <c r="C273" i="7"/>
  <c r="R290" i="6"/>
  <c r="F290" i="6"/>
  <c r="Q290" i="6"/>
  <c r="P290" i="6"/>
  <c r="O290" i="6"/>
  <c r="N290" i="6"/>
  <c r="M290" i="6"/>
  <c r="L290" i="6"/>
  <c r="K290" i="6"/>
  <c r="J290" i="6"/>
  <c r="I290" i="6"/>
  <c r="H290" i="6"/>
  <c r="G290" i="6"/>
  <c r="E290" i="6"/>
  <c r="D290" i="6"/>
  <c r="C290" i="6"/>
  <c r="R289" i="6"/>
  <c r="F289" i="6"/>
  <c r="Q289" i="6"/>
  <c r="P289" i="6"/>
  <c r="O289" i="6"/>
  <c r="N289" i="6"/>
  <c r="M289" i="6"/>
  <c r="L289" i="6"/>
  <c r="K289" i="6"/>
  <c r="J289" i="6"/>
  <c r="I289" i="6"/>
  <c r="H289" i="6"/>
  <c r="G289" i="6"/>
  <c r="E289" i="6"/>
  <c r="D289" i="6"/>
  <c r="C289" i="6"/>
  <c r="R288" i="6"/>
  <c r="F288" i="6"/>
  <c r="Q288" i="6"/>
  <c r="P288" i="6"/>
  <c r="O288" i="6"/>
  <c r="N288" i="6"/>
  <c r="M288" i="6"/>
  <c r="L288" i="6"/>
  <c r="K288" i="6"/>
  <c r="J288" i="6"/>
  <c r="I288" i="6"/>
  <c r="H288" i="6"/>
  <c r="G288" i="6"/>
  <c r="E288" i="6"/>
  <c r="D288" i="6"/>
  <c r="C288" i="6"/>
  <c r="B288" i="6"/>
  <c r="R284" i="6"/>
  <c r="F284" i="6"/>
  <c r="Q284" i="6"/>
  <c r="P284" i="6"/>
  <c r="O284" i="6"/>
  <c r="N284" i="6"/>
  <c r="M284" i="6"/>
  <c r="L284" i="6"/>
  <c r="K284" i="6"/>
  <c r="J284" i="6"/>
  <c r="I284" i="6"/>
  <c r="H284" i="6"/>
  <c r="G284" i="6"/>
  <c r="E284" i="6"/>
  <c r="D284" i="6"/>
  <c r="C284" i="6"/>
  <c r="R283" i="6"/>
  <c r="F283" i="6"/>
  <c r="Q283" i="6"/>
  <c r="P283" i="6"/>
  <c r="O283" i="6"/>
  <c r="N283" i="6"/>
  <c r="M283" i="6"/>
  <c r="L283" i="6"/>
  <c r="K283" i="6"/>
  <c r="J283" i="6"/>
  <c r="I283" i="6"/>
  <c r="H283" i="6"/>
  <c r="G283" i="6"/>
  <c r="E283" i="6"/>
  <c r="D283" i="6"/>
  <c r="C283" i="6"/>
  <c r="R282" i="6"/>
  <c r="F282" i="6"/>
  <c r="Q282" i="6"/>
  <c r="P282" i="6"/>
  <c r="O282" i="6"/>
  <c r="N282" i="6"/>
  <c r="M282" i="6"/>
  <c r="L282" i="6"/>
  <c r="K282" i="6"/>
  <c r="J282" i="6"/>
  <c r="I282" i="6"/>
  <c r="H282" i="6"/>
  <c r="G282" i="6"/>
  <c r="E282" i="6"/>
  <c r="D282" i="6"/>
  <c r="C282" i="6"/>
  <c r="B282" i="6"/>
  <c r="R281" i="6"/>
  <c r="F281" i="6"/>
  <c r="Q281" i="6"/>
  <c r="P281" i="6"/>
  <c r="O281" i="6"/>
  <c r="N281" i="6"/>
  <c r="M281" i="6"/>
  <c r="L281" i="6"/>
  <c r="K281" i="6"/>
  <c r="J281" i="6"/>
  <c r="I281" i="6"/>
  <c r="H281" i="6"/>
  <c r="G281" i="6"/>
  <c r="E281" i="6"/>
  <c r="D281" i="6"/>
  <c r="C281" i="6"/>
  <c r="R280" i="6"/>
  <c r="F280" i="6"/>
  <c r="Q280" i="6"/>
  <c r="P280" i="6"/>
  <c r="O280" i="6"/>
  <c r="N280" i="6"/>
  <c r="M280" i="6"/>
  <c r="L280" i="6"/>
  <c r="K280" i="6"/>
  <c r="J280" i="6"/>
  <c r="I280" i="6"/>
  <c r="H280" i="6"/>
  <c r="G280" i="6"/>
  <c r="E280" i="6"/>
  <c r="D280" i="6"/>
  <c r="C280" i="6"/>
  <c r="R279" i="6"/>
  <c r="F279" i="6"/>
  <c r="Q279" i="6"/>
  <c r="P279" i="6"/>
  <c r="O279" i="6"/>
  <c r="N279" i="6"/>
  <c r="M279" i="6"/>
  <c r="L279" i="6"/>
  <c r="K279" i="6"/>
  <c r="J279" i="6"/>
  <c r="I279" i="6"/>
  <c r="H279" i="6"/>
  <c r="G279" i="6"/>
  <c r="E279" i="6"/>
  <c r="D279" i="6"/>
  <c r="C279" i="6"/>
  <c r="B279" i="6"/>
  <c r="R278" i="6"/>
  <c r="F278" i="6"/>
  <c r="Q278" i="6"/>
  <c r="P278" i="6"/>
  <c r="O278" i="6"/>
  <c r="N278" i="6"/>
  <c r="M278" i="6"/>
  <c r="L278" i="6"/>
  <c r="K278" i="6"/>
  <c r="J278" i="6"/>
  <c r="I278" i="6"/>
  <c r="H278" i="6"/>
  <c r="G278" i="6"/>
  <c r="E278" i="6"/>
  <c r="D278" i="6"/>
  <c r="C278" i="6"/>
  <c r="R277" i="6"/>
  <c r="F277" i="6"/>
  <c r="Q277" i="6"/>
  <c r="P277" i="6"/>
  <c r="O277" i="6"/>
  <c r="N277" i="6"/>
  <c r="M277" i="6"/>
  <c r="L277" i="6"/>
  <c r="K277" i="6"/>
  <c r="J277" i="6"/>
  <c r="I277" i="6"/>
  <c r="H277" i="6"/>
  <c r="G277" i="6"/>
  <c r="E277" i="6"/>
  <c r="D277" i="6"/>
  <c r="C277" i="6"/>
  <c r="R276" i="6"/>
  <c r="F276" i="6"/>
  <c r="Q276" i="6"/>
  <c r="P276" i="6"/>
  <c r="O276" i="6"/>
  <c r="N276" i="6"/>
  <c r="M276" i="6"/>
  <c r="L276" i="6"/>
  <c r="K276" i="6"/>
  <c r="J276" i="6"/>
  <c r="I276" i="6"/>
  <c r="H276" i="6"/>
  <c r="G276" i="6"/>
  <c r="E276" i="6"/>
  <c r="D276" i="6"/>
  <c r="C276" i="6"/>
  <c r="B276" i="6"/>
  <c r="F275" i="6"/>
  <c r="R275" i="6"/>
  <c r="Q275" i="6"/>
  <c r="P275" i="6"/>
  <c r="O275" i="6"/>
  <c r="N275" i="6"/>
  <c r="M275" i="6"/>
  <c r="L275" i="6"/>
  <c r="K275" i="6"/>
  <c r="J275" i="6"/>
  <c r="I275" i="6"/>
  <c r="H275" i="6"/>
  <c r="G275" i="6"/>
  <c r="E275" i="6"/>
  <c r="D275" i="6"/>
  <c r="C275" i="6"/>
  <c r="R274" i="6"/>
  <c r="F274" i="6"/>
  <c r="Q274" i="6"/>
  <c r="P274" i="6"/>
  <c r="O274" i="6"/>
  <c r="N274" i="6"/>
  <c r="M274" i="6"/>
  <c r="L274" i="6"/>
  <c r="K274" i="6"/>
  <c r="J274" i="6"/>
  <c r="I274" i="6"/>
  <c r="H274" i="6"/>
  <c r="G274" i="6"/>
  <c r="E274" i="6"/>
  <c r="D274" i="6"/>
  <c r="C274" i="6"/>
  <c r="F273" i="6"/>
  <c r="R273" i="6"/>
  <c r="Q273" i="6"/>
  <c r="P273" i="6"/>
  <c r="O273" i="6"/>
  <c r="N273" i="6"/>
  <c r="M273" i="6"/>
  <c r="L273" i="6"/>
  <c r="K273" i="6"/>
  <c r="J273" i="6"/>
  <c r="I273" i="6"/>
  <c r="H273" i="6"/>
  <c r="G273" i="6"/>
  <c r="E273" i="6"/>
  <c r="D273" i="6"/>
  <c r="C273" i="6"/>
  <c r="P290" i="8"/>
  <c r="O290" i="8"/>
  <c r="N290" i="8"/>
  <c r="M290" i="8"/>
  <c r="L290" i="8"/>
  <c r="K290" i="8"/>
  <c r="J290" i="8"/>
  <c r="I290" i="8"/>
  <c r="H290" i="8"/>
  <c r="G290" i="8"/>
  <c r="D290" i="8"/>
  <c r="C290" i="8"/>
  <c r="P289" i="8"/>
  <c r="O289" i="8"/>
  <c r="N289" i="8"/>
  <c r="M289" i="8"/>
  <c r="L289" i="8"/>
  <c r="K289" i="8"/>
  <c r="J289" i="8"/>
  <c r="I289" i="8"/>
  <c r="H289" i="8"/>
  <c r="G289" i="8"/>
  <c r="D289" i="8"/>
  <c r="C289" i="8"/>
  <c r="P288" i="8"/>
  <c r="O288" i="8"/>
  <c r="N288" i="8"/>
  <c r="M288" i="8"/>
  <c r="L288" i="8"/>
  <c r="K288" i="8"/>
  <c r="J288" i="8"/>
  <c r="I288" i="8"/>
  <c r="H288" i="8"/>
  <c r="G288" i="8"/>
  <c r="D288" i="8"/>
  <c r="C288" i="8"/>
  <c r="B288" i="8"/>
  <c r="P284" i="8"/>
  <c r="O284" i="8"/>
  <c r="N284" i="8"/>
  <c r="M284" i="8"/>
  <c r="L284" i="8"/>
  <c r="K284" i="8"/>
  <c r="J284" i="8"/>
  <c r="I284" i="8"/>
  <c r="H284" i="8"/>
  <c r="G284" i="8"/>
  <c r="D284" i="8"/>
  <c r="C284" i="8"/>
  <c r="P283" i="8"/>
  <c r="O283" i="8"/>
  <c r="N283" i="8"/>
  <c r="M283" i="8"/>
  <c r="L283" i="8"/>
  <c r="K283" i="8"/>
  <c r="J283" i="8"/>
  <c r="I283" i="8"/>
  <c r="H283" i="8"/>
  <c r="G283" i="8"/>
  <c r="D283" i="8"/>
  <c r="C283" i="8"/>
  <c r="P282" i="8"/>
  <c r="O282" i="8"/>
  <c r="N282" i="8"/>
  <c r="M282" i="8"/>
  <c r="L282" i="8"/>
  <c r="K282" i="8"/>
  <c r="J282" i="8"/>
  <c r="I282" i="8"/>
  <c r="H282" i="8"/>
  <c r="G282" i="8"/>
  <c r="D282" i="8"/>
  <c r="C282" i="8"/>
  <c r="B282" i="8"/>
  <c r="P281" i="8"/>
  <c r="O281" i="8"/>
  <c r="N281" i="8"/>
  <c r="M281" i="8"/>
  <c r="L281" i="8"/>
  <c r="K281" i="8"/>
  <c r="J281" i="8"/>
  <c r="I281" i="8"/>
  <c r="H281" i="8"/>
  <c r="G281" i="8"/>
  <c r="D281" i="8"/>
  <c r="C281" i="8"/>
  <c r="P280" i="8"/>
  <c r="O280" i="8"/>
  <c r="N280" i="8"/>
  <c r="M280" i="8"/>
  <c r="L280" i="8"/>
  <c r="K280" i="8"/>
  <c r="J280" i="8"/>
  <c r="I280" i="8"/>
  <c r="H280" i="8"/>
  <c r="G280" i="8"/>
  <c r="D280" i="8"/>
  <c r="C280" i="8"/>
  <c r="R279" i="8"/>
  <c r="Q279" i="8"/>
  <c r="P279" i="8"/>
  <c r="O279" i="8"/>
  <c r="N279" i="8"/>
  <c r="M279" i="8"/>
  <c r="L279" i="8"/>
  <c r="K279" i="8"/>
  <c r="J279" i="8"/>
  <c r="I279" i="8"/>
  <c r="H279" i="8"/>
  <c r="G279" i="8"/>
  <c r="D279" i="8"/>
  <c r="C279" i="8"/>
  <c r="B279" i="8"/>
  <c r="R278" i="8"/>
  <c r="F278" i="8"/>
  <c r="Q278" i="8"/>
  <c r="P278" i="8"/>
  <c r="O278" i="8"/>
  <c r="N278" i="8"/>
  <c r="M278" i="8"/>
  <c r="L278" i="8"/>
  <c r="K278" i="8"/>
  <c r="J278" i="8"/>
  <c r="I278" i="8"/>
  <c r="H278" i="8"/>
  <c r="G278" i="8"/>
  <c r="E278" i="8"/>
  <c r="D278" i="8"/>
  <c r="C278" i="8"/>
  <c r="R277" i="8"/>
  <c r="F277" i="8"/>
  <c r="Q277" i="8"/>
  <c r="P277" i="8"/>
  <c r="O277" i="8"/>
  <c r="N277" i="8"/>
  <c r="M277" i="8"/>
  <c r="L277" i="8"/>
  <c r="K277" i="8"/>
  <c r="J277" i="8"/>
  <c r="I277" i="8"/>
  <c r="H277" i="8"/>
  <c r="G277" i="8"/>
  <c r="E277" i="8"/>
  <c r="D277" i="8"/>
  <c r="C277" i="8"/>
  <c r="R276" i="8"/>
  <c r="F276" i="8"/>
  <c r="Q276" i="8"/>
  <c r="P276" i="8"/>
  <c r="O276" i="8"/>
  <c r="N276" i="8"/>
  <c r="M276" i="8"/>
  <c r="L276" i="8"/>
  <c r="K276" i="8"/>
  <c r="J276" i="8"/>
  <c r="I276" i="8"/>
  <c r="H276" i="8"/>
  <c r="G276" i="8"/>
  <c r="E276" i="8"/>
  <c r="D276" i="8"/>
  <c r="C276" i="8"/>
  <c r="B276" i="8"/>
  <c r="R275" i="8"/>
  <c r="F275" i="8"/>
  <c r="Q275" i="8"/>
  <c r="P275" i="8"/>
  <c r="O275" i="8"/>
  <c r="N275" i="8"/>
  <c r="M275" i="8"/>
  <c r="L275" i="8"/>
  <c r="K275" i="8"/>
  <c r="J275" i="8"/>
  <c r="I275" i="8"/>
  <c r="H275" i="8"/>
  <c r="G275" i="8"/>
  <c r="E275" i="8"/>
  <c r="D275" i="8"/>
  <c r="C275" i="8"/>
  <c r="R274" i="8"/>
  <c r="F274" i="8"/>
  <c r="Q274" i="8"/>
  <c r="P274" i="8"/>
  <c r="O274" i="8"/>
  <c r="N274" i="8"/>
  <c r="M274" i="8"/>
  <c r="L274" i="8"/>
  <c r="K274" i="8"/>
  <c r="J274" i="8"/>
  <c r="I274" i="8"/>
  <c r="H274" i="8"/>
  <c r="G274" i="8"/>
  <c r="E274" i="8"/>
  <c r="D274" i="8"/>
  <c r="C274" i="8"/>
  <c r="R273" i="8"/>
  <c r="F273" i="8"/>
  <c r="Q273" i="8"/>
  <c r="P273" i="8"/>
  <c r="O273" i="8"/>
  <c r="N273" i="8"/>
  <c r="M273" i="8"/>
  <c r="L273" i="8"/>
  <c r="K273" i="8"/>
  <c r="J273" i="8"/>
  <c r="I273" i="8"/>
  <c r="H273" i="8"/>
  <c r="G273" i="8"/>
  <c r="E273" i="8"/>
  <c r="D273" i="8"/>
  <c r="C273" i="8"/>
  <c r="B304" i="4"/>
  <c r="B298" i="4"/>
  <c r="B295" i="4"/>
  <c r="B292" i="4"/>
  <c r="BN300" i="4"/>
  <c r="BB300" i="4"/>
  <c r="AX300" i="4"/>
  <c r="AL300" i="4"/>
  <c r="AH300" i="4"/>
  <c r="V300" i="4"/>
  <c r="Q300" i="4"/>
  <c r="P300" i="4"/>
  <c r="O300" i="4"/>
  <c r="N300" i="4"/>
  <c r="M300" i="4"/>
  <c r="L300" i="4"/>
  <c r="K300" i="4"/>
  <c r="J300" i="4"/>
  <c r="I300" i="4"/>
  <c r="H300" i="4"/>
  <c r="G300" i="4"/>
  <c r="E300" i="4"/>
  <c r="D300" i="4"/>
  <c r="C300" i="4"/>
  <c r="BN299" i="4"/>
  <c r="BB299" i="4"/>
  <c r="AX299" i="4"/>
  <c r="AL299" i="4"/>
  <c r="AH299" i="4"/>
  <c r="V299" i="4"/>
  <c r="Q299" i="4"/>
  <c r="P299" i="4"/>
  <c r="O299" i="4"/>
  <c r="N299" i="4"/>
  <c r="M299" i="4"/>
  <c r="L299" i="4"/>
  <c r="K299" i="4"/>
  <c r="J299" i="4"/>
  <c r="I299" i="4"/>
  <c r="H299" i="4"/>
  <c r="G299" i="4"/>
  <c r="E299" i="4"/>
  <c r="D299" i="4"/>
  <c r="C299" i="4"/>
  <c r="BN298" i="4"/>
  <c r="BB298" i="4"/>
  <c r="AX298" i="4"/>
  <c r="AL298" i="4"/>
  <c r="AH298" i="4"/>
  <c r="V298" i="4"/>
  <c r="Q298" i="4"/>
  <c r="P298" i="4"/>
  <c r="O298" i="4"/>
  <c r="N298" i="4"/>
  <c r="M298" i="4"/>
  <c r="L298" i="4"/>
  <c r="K298" i="4"/>
  <c r="J298" i="4"/>
  <c r="I298" i="4"/>
  <c r="H298" i="4"/>
  <c r="G298" i="4"/>
  <c r="E298" i="4"/>
  <c r="D298" i="4"/>
  <c r="C298" i="4"/>
  <c r="BN297" i="4"/>
  <c r="BB297" i="4"/>
  <c r="AX297" i="4"/>
  <c r="AL297" i="4"/>
  <c r="AH297" i="4"/>
  <c r="V297" i="4"/>
  <c r="Q297" i="4"/>
  <c r="P297" i="4"/>
  <c r="O297" i="4"/>
  <c r="N297" i="4"/>
  <c r="M297" i="4"/>
  <c r="L297" i="4"/>
  <c r="K297" i="4"/>
  <c r="J297" i="4"/>
  <c r="I297" i="4"/>
  <c r="H297" i="4"/>
  <c r="G297" i="4"/>
  <c r="E297" i="4"/>
  <c r="D297" i="4"/>
  <c r="C297" i="4"/>
  <c r="BN296" i="4"/>
  <c r="BB296" i="4"/>
  <c r="AX296" i="4"/>
  <c r="AL296" i="4"/>
  <c r="AH296" i="4"/>
  <c r="V296" i="4"/>
  <c r="Q296" i="4"/>
  <c r="P296" i="4"/>
  <c r="O296" i="4"/>
  <c r="N296" i="4"/>
  <c r="M296" i="4"/>
  <c r="L296" i="4"/>
  <c r="K296" i="4"/>
  <c r="J296" i="4"/>
  <c r="I296" i="4"/>
  <c r="H296" i="4"/>
  <c r="G296" i="4"/>
  <c r="E296" i="4"/>
  <c r="D296" i="4"/>
  <c r="C296" i="4"/>
  <c r="BN295" i="4"/>
  <c r="BB295" i="4"/>
  <c r="AX295" i="4"/>
  <c r="AL295" i="4"/>
  <c r="AH295" i="4"/>
  <c r="V295" i="4"/>
  <c r="Q295" i="4"/>
  <c r="P295" i="4"/>
  <c r="O295" i="4"/>
  <c r="N295" i="4"/>
  <c r="M295" i="4"/>
  <c r="L295" i="4"/>
  <c r="K295" i="4"/>
  <c r="J295" i="4"/>
  <c r="I295" i="4"/>
  <c r="H295" i="4"/>
  <c r="G295" i="4"/>
  <c r="E295" i="4"/>
  <c r="D295" i="4"/>
  <c r="C295" i="4"/>
  <c r="C197" i="8"/>
  <c r="H197" i="8" s="1"/>
  <c r="C197" i="7"/>
  <c r="H197" i="7" s="1"/>
  <c r="C197" i="6"/>
  <c r="H197" i="6" s="1"/>
  <c r="C213" i="4"/>
  <c r="BN294" i="4"/>
  <c r="BB294" i="4"/>
  <c r="AX294" i="4"/>
  <c r="AL294" i="4"/>
  <c r="AH294" i="4"/>
  <c r="V294" i="4"/>
  <c r="Q294" i="4"/>
  <c r="P294" i="4"/>
  <c r="O294" i="4"/>
  <c r="N294" i="4"/>
  <c r="M294" i="4"/>
  <c r="L294" i="4"/>
  <c r="K294" i="4"/>
  <c r="J294" i="4"/>
  <c r="I294" i="4"/>
  <c r="H294" i="4"/>
  <c r="G294" i="4"/>
  <c r="E294" i="4"/>
  <c r="D294" i="4"/>
  <c r="C294" i="4"/>
  <c r="BN293" i="4"/>
  <c r="BB293" i="4"/>
  <c r="AX293" i="4"/>
  <c r="AL293" i="4"/>
  <c r="AH293" i="4"/>
  <c r="V293" i="4"/>
  <c r="Q293" i="4"/>
  <c r="P293" i="4"/>
  <c r="O293" i="4"/>
  <c r="N293" i="4"/>
  <c r="M293" i="4"/>
  <c r="L293" i="4"/>
  <c r="K293" i="4"/>
  <c r="J293" i="4"/>
  <c r="I293" i="4"/>
  <c r="H293" i="4"/>
  <c r="G293" i="4"/>
  <c r="E293" i="4"/>
  <c r="D293" i="4"/>
  <c r="C293" i="4"/>
  <c r="BN292" i="4"/>
  <c r="BB292" i="4"/>
  <c r="AX292" i="4"/>
  <c r="AL292" i="4"/>
  <c r="AH292" i="4"/>
  <c r="V292" i="4"/>
  <c r="Q292" i="4"/>
  <c r="P292" i="4"/>
  <c r="O292" i="4"/>
  <c r="N292" i="4"/>
  <c r="M292" i="4"/>
  <c r="L292" i="4"/>
  <c r="K292" i="4"/>
  <c r="J292" i="4"/>
  <c r="I292" i="4"/>
  <c r="H292" i="4"/>
  <c r="G292" i="4"/>
  <c r="E292" i="4"/>
  <c r="D292" i="4"/>
  <c r="C292" i="4"/>
  <c r="BN291" i="4"/>
  <c r="BN306" i="4" s="1"/>
  <c r="BB291" i="4"/>
  <c r="BB306" i="4" s="1"/>
  <c r="AX291" i="4"/>
  <c r="AX306" i="4" s="1"/>
  <c r="AL291" i="4"/>
  <c r="AL306" i="4" s="1"/>
  <c r="AH291" i="4"/>
  <c r="AH306" i="4" s="1"/>
  <c r="V291" i="4"/>
  <c r="V306" i="4" s="1"/>
  <c r="Q291" i="4"/>
  <c r="P291" i="4"/>
  <c r="O291" i="4"/>
  <c r="N291" i="4"/>
  <c r="M291" i="4"/>
  <c r="L291" i="4"/>
  <c r="K291" i="4"/>
  <c r="J291" i="4"/>
  <c r="I291" i="4"/>
  <c r="H291" i="4"/>
  <c r="G291" i="4"/>
  <c r="E291" i="4"/>
  <c r="D291" i="4"/>
  <c r="C291" i="4"/>
  <c r="BN290" i="4"/>
  <c r="BN305" i="4" s="1"/>
  <c r="BB290" i="4"/>
  <c r="BB305" i="4" s="1"/>
  <c r="AX290" i="4"/>
  <c r="AX305" i="4" s="1"/>
  <c r="AL290" i="4"/>
  <c r="AL305" i="4" s="1"/>
  <c r="AH290" i="4"/>
  <c r="AH305" i="4" s="1"/>
  <c r="V290" i="4"/>
  <c r="V305" i="4" s="1"/>
  <c r="Q290" i="4"/>
  <c r="P290" i="4"/>
  <c r="O290" i="4"/>
  <c r="N290" i="4"/>
  <c r="M290" i="4"/>
  <c r="L290" i="4"/>
  <c r="K290" i="4"/>
  <c r="J290" i="4"/>
  <c r="I290" i="4"/>
  <c r="H290" i="4"/>
  <c r="G290" i="4"/>
  <c r="E290" i="4"/>
  <c r="D290" i="4"/>
  <c r="C290" i="4"/>
  <c r="BN289" i="4"/>
  <c r="BN304" i="4" s="1"/>
  <c r="BB289" i="4"/>
  <c r="BB304" i="4" s="1"/>
  <c r="AX289" i="4"/>
  <c r="AX304" i="4" s="1"/>
  <c r="AL289" i="4"/>
  <c r="AL304" i="4" s="1"/>
  <c r="AH289" i="4"/>
  <c r="AH304" i="4" s="1"/>
  <c r="V289" i="4"/>
  <c r="V304" i="4" s="1"/>
  <c r="Q289" i="4"/>
  <c r="P289" i="4"/>
  <c r="O289" i="4"/>
  <c r="N289" i="4"/>
  <c r="M289" i="4"/>
  <c r="L289" i="4"/>
  <c r="K289" i="4"/>
  <c r="J289" i="4"/>
  <c r="I289" i="4"/>
  <c r="H289" i="4"/>
  <c r="G289" i="4"/>
  <c r="E289" i="4"/>
  <c r="D289" i="4"/>
  <c r="C289" i="4"/>
  <c r="AA31" i="1"/>
  <c r="AA32" i="1" s="1"/>
  <c r="AA33" i="1" s="1"/>
  <c r="AA34" i="1" s="1"/>
  <c r="AA35" i="1" s="1"/>
  <c r="Z31" i="1"/>
  <c r="Z32" i="1" s="1"/>
  <c r="Z33" i="1" s="1"/>
  <c r="Z34" i="1" s="1"/>
  <c r="Z35" i="1" s="1"/>
  <c r="N306" i="4"/>
  <c r="M306" i="4"/>
  <c r="L306" i="4"/>
  <c r="K306" i="4"/>
  <c r="N305" i="4"/>
  <c r="M305" i="4"/>
  <c r="L305" i="4"/>
  <c r="K305" i="4"/>
  <c r="N304" i="4"/>
  <c r="M304" i="4"/>
  <c r="L304" i="4"/>
  <c r="K304" i="4"/>
  <c r="J306" i="4"/>
  <c r="I306" i="4"/>
  <c r="H306" i="4"/>
  <c r="G306" i="4"/>
  <c r="J305" i="4"/>
  <c r="I305" i="4"/>
  <c r="H305" i="4"/>
  <c r="G305" i="4"/>
  <c r="J304" i="4"/>
  <c r="I304" i="4"/>
  <c r="H304" i="4"/>
  <c r="G304" i="4"/>
  <c r="CQ36" i="1" l="1"/>
  <c r="CP36" i="1"/>
  <c r="CO36" i="1"/>
  <c r="R340" i="4"/>
  <c r="E118" i="4"/>
  <c r="AK352" i="4"/>
  <c r="AY352" i="4" s="1"/>
  <c r="BF352" i="4" s="1"/>
  <c r="BM352" i="4" s="1"/>
  <c r="BT352" i="4" s="1"/>
  <c r="CA352" i="4" s="1"/>
  <c r="CH352" i="4" s="1"/>
  <c r="AR352" i="4"/>
  <c r="AR353" i="4" s="1"/>
  <c r="AM352" i="4"/>
  <c r="BA352" i="4" s="1"/>
  <c r="BH352" i="4" s="1"/>
  <c r="BO352" i="4" s="1"/>
  <c r="BV352" i="4" s="1"/>
  <c r="CC352" i="4" s="1"/>
  <c r="CJ352" i="4" s="1"/>
  <c r="AT352" i="4"/>
  <c r="AT353" i="4" s="1"/>
  <c r="AN352" i="4"/>
  <c r="BB352" i="4" s="1"/>
  <c r="BI352" i="4" s="1"/>
  <c r="BP352" i="4" s="1"/>
  <c r="BW352" i="4" s="1"/>
  <c r="CD352" i="4" s="1"/>
  <c r="CK352" i="4" s="1"/>
  <c r="AU352" i="4"/>
  <c r="AU353" i="4" s="1"/>
  <c r="AO352" i="4"/>
  <c r="BC352" i="4" s="1"/>
  <c r="BJ352" i="4" s="1"/>
  <c r="BQ352" i="4" s="1"/>
  <c r="BX352" i="4" s="1"/>
  <c r="CE352" i="4" s="1"/>
  <c r="CL352" i="4" s="1"/>
  <c r="AV352" i="4"/>
  <c r="AV353" i="4" s="1"/>
  <c r="AP352" i="4"/>
  <c r="BD352" i="4" s="1"/>
  <c r="BK352" i="4" s="1"/>
  <c r="BR352" i="4" s="1"/>
  <c r="BY352" i="4" s="1"/>
  <c r="CF352" i="4" s="1"/>
  <c r="CM352" i="4" s="1"/>
  <c r="AW352" i="4"/>
  <c r="AW353" i="4" s="1"/>
  <c r="AQ352" i="4"/>
  <c r="BE352" i="4" s="1"/>
  <c r="BL352" i="4" s="1"/>
  <c r="BS352" i="4" s="1"/>
  <c r="BZ352" i="4" s="1"/>
  <c r="CG352" i="4" s="1"/>
  <c r="CN352" i="4" s="1"/>
  <c r="AX352" i="4"/>
  <c r="AX353" i="4" s="1"/>
  <c r="AM336" i="6"/>
  <c r="BA336" i="6" s="1"/>
  <c r="BH336" i="6" s="1"/>
  <c r="AT336" i="6"/>
  <c r="AT337" i="6" s="1"/>
  <c r="AP336" i="6"/>
  <c r="BD336" i="6" s="1"/>
  <c r="AW336" i="6"/>
  <c r="AW337" i="6" s="1"/>
  <c r="R308" i="4"/>
  <c r="AX323" i="4"/>
  <c r="R323" i="4" s="1"/>
  <c r="F295" i="4"/>
  <c r="F290" i="4"/>
  <c r="L251" i="4"/>
  <c r="R290" i="4"/>
  <c r="F342" i="4"/>
  <c r="R317" i="4"/>
  <c r="F292" i="4"/>
  <c r="R324" i="4"/>
  <c r="F312" i="4"/>
  <c r="F307" i="4"/>
  <c r="R318" i="4"/>
  <c r="R294" i="4"/>
  <c r="F324" i="4"/>
  <c r="R335" i="4"/>
  <c r="F291" i="4"/>
  <c r="F299" i="4"/>
  <c r="R315" i="4"/>
  <c r="R326" i="4"/>
  <c r="R322" i="4"/>
  <c r="F294" i="4"/>
  <c r="F297" i="4"/>
  <c r="F340" i="4"/>
  <c r="R329" i="4"/>
  <c r="F293" i="4"/>
  <c r="F328" i="4"/>
  <c r="R342" i="4"/>
  <c r="R330" i="4"/>
  <c r="R289" i="4"/>
  <c r="R297" i="4"/>
  <c r="F310" i="4"/>
  <c r="F313" i="4"/>
  <c r="R299" i="4"/>
  <c r="R313" i="4"/>
  <c r="F335" i="4"/>
  <c r="R310" i="4"/>
  <c r="F332" i="4"/>
  <c r="R307" i="4"/>
  <c r="F329" i="4"/>
  <c r="F315" i="4"/>
  <c r="F298" i="4"/>
  <c r="F289" i="4"/>
  <c r="F300" i="4"/>
  <c r="R328" i="4"/>
  <c r="R314" i="4"/>
  <c r="F336" i="4"/>
  <c r="R336" i="4"/>
  <c r="R325" i="4"/>
  <c r="R311" i="4"/>
  <c r="R333" i="4"/>
  <c r="F308" i="4"/>
  <c r="F322" i="4"/>
  <c r="F296" i="4"/>
  <c r="R312" i="4"/>
  <c r="F334" i="4"/>
  <c r="F309" i="4"/>
  <c r="F323" i="4"/>
  <c r="R334" i="4"/>
  <c r="R309" i="4"/>
  <c r="R292" i="4"/>
  <c r="R295" i="4"/>
  <c r="R331" i="4"/>
  <c r="L252" i="4"/>
  <c r="C119" i="4"/>
  <c r="R298" i="4"/>
  <c r="F331" i="4"/>
  <c r="F317" i="4"/>
  <c r="F314" i="4"/>
  <c r="R300" i="4"/>
  <c r="F325" i="4"/>
  <c r="F311" i="4"/>
  <c r="F333" i="4"/>
  <c r="F330" i="4"/>
  <c r="F316" i="4"/>
  <c r="R316" i="4"/>
  <c r="F327" i="4"/>
  <c r="F341" i="4"/>
  <c r="R327" i="4"/>
  <c r="R341" i="4"/>
  <c r="R291" i="4"/>
  <c r="R293" i="4"/>
  <c r="R296" i="4"/>
  <c r="F318" i="4"/>
  <c r="R332" i="4"/>
  <c r="F326" i="4"/>
  <c r="AD11" i="4"/>
  <c r="AE11" i="4"/>
  <c r="AF11" i="4"/>
  <c r="H213" i="4"/>
  <c r="M13" i="4"/>
  <c r="L14" i="4"/>
  <c r="AD14" i="4" s="1"/>
  <c r="N15" i="4"/>
  <c r="L12" i="4"/>
  <c r="AD12" i="4" s="1"/>
  <c r="N13" i="4"/>
  <c r="M14" i="4"/>
  <c r="AE14" i="4" s="1"/>
  <c r="M12" i="4"/>
  <c r="AE12" i="4" s="1"/>
  <c r="N14" i="4"/>
  <c r="AF14" i="4" s="1"/>
  <c r="N12" i="4"/>
  <c r="AF12" i="4" s="1"/>
  <c r="L16" i="4"/>
  <c r="AD16" i="4" s="1"/>
  <c r="L15" i="4"/>
  <c r="N16" i="4"/>
  <c r="AF16" i="4" s="1"/>
  <c r="L13" i="4"/>
  <c r="M15" i="4"/>
  <c r="M16" i="4"/>
  <c r="AE16" i="4" s="1"/>
  <c r="W336" i="7"/>
  <c r="AD336" i="7" s="1"/>
  <c r="Z36" i="1"/>
  <c r="AA36" i="1"/>
  <c r="P338" i="6"/>
  <c r="W338" i="6" s="1"/>
  <c r="AD338" i="6" s="1"/>
  <c r="X336" i="6"/>
  <c r="AE336" i="6" s="1"/>
  <c r="Q338" i="6"/>
  <c r="X338" i="6" s="1"/>
  <c r="AE338" i="6" s="1"/>
  <c r="R280" i="8"/>
  <c r="Q280" i="8"/>
  <c r="F279" i="8"/>
  <c r="AO336" i="7"/>
  <c r="AP336" i="7"/>
  <c r="AQ336" i="7"/>
  <c r="AD338" i="7"/>
  <c r="AR338" i="7" s="1"/>
  <c r="AR339" i="7" s="1"/>
  <c r="AK336" i="6"/>
  <c r="Q338" i="7"/>
  <c r="X336" i="7"/>
  <c r="AN336" i="6"/>
  <c r="AO336" i="6"/>
  <c r="AM336" i="7"/>
  <c r="AN336" i="7"/>
  <c r="AC336" i="6"/>
  <c r="Q338" i="8"/>
  <c r="X336" i="8"/>
  <c r="W338" i="8"/>
  <c r="W336" i="8"/>
  <c r="Y336" i="8"/>
  <c r="Z336" i="8"/>
  <c r="AA336" i="8"/>
  <c r="AB336" i="8"/>
  <c r="AC336" i="8"/>
  <c r="M14" i="6"/>
  <c r="N14" i="6"/>
  <c r="L11" i="8"/>
  <c r="M11" i="8"/>
  <c r="N11" i="8"/>
  <c r="L11" i="7"/>
  <c r="M11" i="7"/>
  <c r="N11" i="7"/>
  <c r="L14" i="8"/>
  <c r="L11" i="6"/>
  <c r="M14" i="8"/>
  <c r="M11" i="6"/>
  <c r="N14" i="8"/>
  <c r="N11" i="6"/>
  <c r="L14" i="7"/>
  <c r="M14" i="7"/>
  <c r="N14" i="7"/>
  <c r="L14" i="6"/>
  <c r="EE13" i="1"/>
  <c r="I213" i="4"/>
  <c r="KF31" i="1"/>
  <c r="A21" i="1"/>
  <c r="A20" i="1"/>
  <c r="AR32" i="1"/>
  <c r="AR33" i="1" s="1"/>
  <c r="AR34" i="1" s="1"/>
  <c r="AR35" i="1" s="1"/>
  <c r="AQ32" i="1"/>
  <c r="AQ33" i="1" s="1"/>
  <c r="AQ34" i="1" s="1"/>
  <c r="AQ35" i="1" s="1"/>
  <c r="AO32" i="1"/>
  <c r="AO33" i="1" s="1"/>
  <c r="AO34" i="1" s="1"/>
  <c r="AO35" i="1" s="1"/>
  <c r="CH5" i="1"/>
  <c r="CG5" i="1"/>
  <c r="CG321" i="1" s="1"/>
  <c r="IE274" i="1" l="1"/>
  <c r="IE275" i="1"/>
  <c r="IE171" i="1"/>
  <c r="IE180" i="1"/>
  <c r="IE126" i="1"/>
  <c r="IE276" i="1"/>
  <c r="IE117" i="1"/>
  <c r="IE118" i="1"/>
  <c r="IE182" i="1"/>
  <c r="IE127" i="1"/>
  <c r="IE172" i="1"/>
  <c r="IE277" i="1"/>
  <c r="IE181" i="1"/>
  <c r="IE183" i="1"/>
  <c r="IE119" i="1"/>
  <c r="IE184" i="1"/>
  <c r="IE173" i="1"/>
  <c r="IE128" i="1"/>
  <c r="IE129" i="1"/>
  <c r="IE185" i="1"/>
  <c r="IE120" i="1"/>
  <c r="IE174" i="1"/>
  <c r="IE130" i="1"/>
  <c r="IE121" i="1"/>
  <c r="IE175" i="1"/>
  <c r="IE176" i="1"/>
  <c r="IE122" i="1"/>
  <c r="IE131" i="1"/>
  <c r="IE307" i="1"/>
  <c r="IE300" i="1"/>
  <c r="IE294" i="1"/>
  <c r="IE303" i="1"/>
  <c r="IE296" i="1"/>
  <c r="IE312" i="1"/>
  <c r="IE305" i="1"/>
  <c r="IE299" i="1"/>
  <c r="IE292" i="1"/>
  <c r="IE308" i="1"/>
  <c r="IE301" i="1"/>
  <c r="IE285" i="1"/>
  <c r="IE270" i="1"/>
  <c r="IE313" i="1"/>
  <c r="IE306" i="1"/>
  <c r="IE310" i="1"/>
  <c r="IE304" i="1"/>
  <c r="IE297" i="1"/>
  <c r="IE290" i="1"/>
  <c r="IE293" i="1"/>
  <c r="IE309" i="1"/>
  <c r="IE302" i="1"/>
  <c r="IE295" i="1"/>
  <c r="IE311" i="1"/>
  <c r="IE298" i="1"/>
  <c r="IE291" i="1"/>
  <c r="IE289" i="1"/>
  <c r="IE271" i="1"/>
  <c r="IE272" i="1"/>
  <c r="IE273" i="1"/>
  <c r="IE236" i="1"/>
  <c r="IE238" i="1"/>
  <c r="IE237" i="1"/>
  <c r="IE239" i="1"/>
  <c r="IE153" i="1"/>
  <c r="IE162" i="1"/>
  <c r="IE144" i="1"/>
  <c r="IE135" i="1"/>
  <c r="IE136" i="1"/>
  <c r="IE281" i="1"/>
  <c r="IE146" i="1"/>
  <c r="IE284" i="1"/>
  <c r="IE145" i="1"/>
  <c r="IE283" i="1"/>
  <c r="IE154" i="1"/>
  <c r="IE163" i="1"/>
  <c r="IE282" i="1"/>
  <c r="IE246" i="1"/>
  <c r="IE232" i="1"/>
  <c r="IE212" i="1"/>
  <c r="IE147" i="1"/>
  <c r="IE137" i="1"/>
  <c r="IE266" i="1"/>
  <c r="IE164" i="1"/>
  <c r="IE250" i="1"/>
  <c r="IE228" i="1"/>
  <c r="IE216" i="1"/>
  <c r="IE254" i="1"/>
  <c r="IE220" i="1"/>
  <c r="IE155" i="1"/>
  <c r="IE262" i="1"/>
  <c r="IE242" i="1"/>
  <c r="IE156" i="1"/>
  <c r="IE214" i="1"/>
  <c r="IE217" i="1"/>
  <c r="IE218" i="1"/>
  <c r="IE165" i="1"/>
  <c r="IE251" i="1"/>
  <c r="IE243" i="1"/>
  <c r="IE268" i="1"/>
  <c r="IE148" i="1"/>
  <c r="IE256" i="1"/>
  <c r="IE247" i="1"/>
  <c r="IE213" i="1"/>
  <c r="IE138" i="1"/>
  <c r="IE229" i="1"/>
  <c r="IE267" i="1"/>
  <c r="IE233" i="1"/>
  <c r="IE221" i="1"/>
  <c r="IE255" i="1"/>
  <c r="IE244" i="1"/>
  <c r="IE263" i="1"/>
  <c r="IE245" i="1"/>
  <c r="IE166" i="1"/>
  <c r="IE252" i="1"/>
  <c r="IE149" i="1"/>
  <c r="IE234" i="1"/>
  <c r="IE248" i="1"/>
  <c r="IE269" i="1"/>
  <c r="IE264" i="1"/>
  <c r="IE139" i="1"/>
  <c r="IE257" i="1"/>
  <c r="IE215" i="1"/>
  <c r="IE230" i="1"/>
  <c r="IE157" i="1"/>
  <c r="IE222" i="1"/>
  <c r="IE219" i="1"/>
  <c r="IE249" i="1"/>
  <c r="IE158" i="1"/>
  <c r="IE167" i="1"/>
  <c r="IE265" i="1"/>
  <c r="IE231" i="1"/>
  <c r="IE211" i="1"/>
  <c r="IE235" i="1"/>
  <c r="IE253" i="1"/>
  <c r="IE223" i="1"/>
  <c r="IE140" i="1"/>
  <c r="IE108" i="1"/>
  <c r="IE99" i="1"/>
  <c r="IE72" i="1"/>
  <c r="IE101" i="1"/>
  <c r="IE100" i="1"/>
  <c r="IE73" i="1"/>
  <c r="IE109" i="1"/>
  <c r="IE74" i="1"/>
  <c r="IE110" i="1"/>
  <c r="IE102" i="1"/>
  <c r="IE75" i="1"/>
  <c r="IE111" i="1"/>
  <c r="IE103" i="1"/>
  <c r="IE112" i="1"/>
  <c r="IE76" i="1"/>
  <c r="IE104" i="1"/>
  <c r="IE113" i="1"/>
  <c r="IE77" i="1"/>
  <c r="IE209" i="1"/>
  <c r="IE210" i="1"/>
  <c r="IE208" i="1"/>
  <c r="IE195" i="1"/>
  <c r="IE199" i="1"/>
  <c r="IE200" i="1"/>
  <c r="IE201" i="1"/>
  <c r="IE63" i="1"/>
  <c r="IE202" i="1"/>
  <c r="IE52" i="1"/>
  <c r="IE64" i="1"/>
  <c r="IE203" i="1"/>
  <c r="IE53" i="1"/>
  <c r="IE54" i="1"/>
  <c r="IE204" i="1"/>
  <c r="IE55" i="1"/>
  <c r="IE65" i="1"/>
  <c r="IE56" i="1"/>
  <c r="IE66" i="1"/>
  <c r="IE57" i="1"/>
  <c r="IE67" i="1"/>
  <c r="IE58" i="1"/>
  <c r="IE59" i="1"/>
  <c r="IE68" i="1"/>
  <c r="IE189" i="1"/>
  <c r="IE41" i="1"/>
  <c r="IE42" i="1"/>
  <c r="IE190" i="1"/>
  <c r="IE43" i="1"/>
  <c r="IE191" i="1"/>
  <c r="IE44" i="1"/>
  <c r="IE45" i="1"/>
  <c r="IE46" i="1"/>
  <c r="IE47" i="1"/>
  <c r="IE48" i="1"/>
  <c r="S37" i="1"/>
  <c r="EE16" i="1"/>
  <c r="EE17" i="1"/>
  <c r="KF32" i="1"/>
  <c r="KE31" i="1" a="1"/>
  <c r="KE31" i="1" s="1"/>
  <c r="IE30" i="1"/>
  <c r="IE34" i="1"/>
  <c r="IE35" i="1"/>
  <c r="IE24" i="1"/>
  <c r="E119" i="4"/>
  <c r="N37" i="1"/>
  <c r="AL338" i="6"/>
  <c r="AZ338" i="6" s="1"/>
  <c r="AS338" i="6"/>
  <c r="AS339" i="6" s="1"/>
  <c r="AL336" i="6"/>
  <c r="AZ336" i="6" s="1"/>
  <c r="AS336" i="6"/>
  <c r="AS337" i="6" s="1"/>
  <c r="AK338" i="6"/>
  <c r="AY338" i="6" s="1"/>
  <c r="AR338" i="6"/>
  <c r="AR339" i="6" s="1"/>
  <c r="AK336" i="7"/>
  <c r="AY336" i="7" s="1"/>
  <c r="BF336" i="7" s="1"/>
  <c r="BM336" i="7" s="1"/>
  <c r="AR336" i="7"/>
  <c r="AR337" i="7" s="1"/>
  <c r="P251" i="4"/>
  <c r="AF13" i="4"/>
  <c r="AE13" i="4"/>
  <c r="AD13" i="4"/>
  <c r="AM334" i="8"/>
  <c r="P252" i="4"/>
  <c r="AE15" i="4"/>
  <c r="AN334" i="7"/>
  <c r="AD15" i="4"/>
  <c r="AN334" i="8"/>
  <c r="AF15" i="4"/>
  <c r="AN334" i="6"/>
  <c r="AN350" i="4"/>
  <c r="AK334" i="6"/>
  <c r="AL334" i="6"/>
  <c r="AM334" i="7"/>
  <c r="CH13" i="1"/>
  <c r="CH321" i="1"/>
  <c r="AO36" i="1"/>
  <c r="AQ36" i="1"/>
  <c r="AR36" i="1"/>
  <c r="F280" i="8"/>
  <c r="E280" i="8"/>
  <c r="R281" i="8"/>
  <c r="Q281" i="8"/>
  <c r="AL334" i="7"/>
  <c r="BA336" i="7"/>
  <c r="BO336" i="6"/>
  <c r="BK336" i="6"/>
  <c r="BC336" i="6"/>
  <c r="AM350" i="4"/>
  <c r="AM334" i="6"/>
  <c r="BB336" i="6"/>
  <c r="AE336" i="7"/>
  <c r="AS336" i="7" s="1"/>
  <c r="AS337" i="7" s="1"/>
  <c r="X338" i="7"/>
  <c r="AJ336" i="6"/>
  <c r="AX336" i="6" s="1"/>
  <c r="AX337" i="6" s="1"/>
  <c r="AY336" i="6"/>
  <c r="AK338" i="7"/>
  <c r="AK334" i="7"/>
  <c r="BE336" i="7"/>
  <c r="BD336" i="7"/>
  <c r="BB336" i="7"/>
  <c r="BC336" i="7"/>
  <c r="AK334" i="8"/>
  <c r="AL334" i="8"/>
  <c r="AJ336" i="8"/>
  <c r="AX336" i="8" s="1"/>
  <c r="AX337" i="8" s="1"/>
  <c r="AI336" i="8"/>
  <c r="AW336" i="8" s="1"/>
  <c r="AW337" i="8" s="1"/>
  <c r="AH336" i="8"/>
  <c r="AV336" i="8" s="1"/>
  <c r="AV337" i="8" s="1"/>
  <c r="AG336" i="8"/>
  <c r="AU336" i="8" s="1"/>
  <c r="AU337" i="8" s="1"/>
  <c r="AF336" i="8"/>
  <c r="AT336" i="8" s="1"/>
  <c r="AT337" i="8" s="1"/>
  <c r="AD336" i="8"/>
  <c r="AR336" i="8" s="1"/>
  <c r="AR337" i="8" s="1"/>
  <c r="AD338" i="8"/>
  <c r="AR338" i="8" s="1"/>
  <c r="AR339" i="8" s="1"/>
  <c r="AE336" i="8"/>
  <c r="AS336" i="8" s="1"/>
  <c r="AS337" i="8" s="1"/>
  <c r="X338" i="8"/>
  <c r="AK350" i="4"/>
  <c r="AL350" i="4"/>
  <c r="CG13" i="1"/>
  <c r="CK5" i="1"/>
  <c r="CK321" i="1" s="1"/>
  <c r="C304" i="4"/>
  <c r="D304" i="4"/>
  <c r="E304" i="4"/>
  <c r="O304" i="4"/>
  <c r="P304" i="4"/>
  <c r="Q304" i="4"/>
  <c r="C305" i="4"/>
  <c r="D305" i="4"/>
  <c r="E305" i="4"/>
  <c r="O305" i="4"/>
  <c r="P305" i="4"/>
  <c r="Q305" i="4"/>
  <c r="C306" i="4"/>
  <c r="D306" i="4"/>
  <c r="E306" i="4"/>
  <c r="O306" i="4"/>
  <c r="P306" i="4"/>
  <c r="Q306" i="4"/>
  <c r="D352" i="4"/>
  <c r="Q352" i="4" s="1"/>
  <c r="X352" i="4" s="1"/>
  <c r="AE352" i="4" s="1"/>
  <c r="B357" i="4"/>
  <c r="A358" i="4"/>
  <c r="A374" i="4"/>
  <c r="A438" i="4"/>
  <c r="F39" i="4"/>
  <c r="G39" i="4"/>
  <c r="CJ5" i="1"/>
  <c r="CJ321" i="1" s="1"/>
  <c r="A37" i="1"/>
  <c r="A36" i="1"/>
  <c r="A33" i="1"/>
  <c r="A32" i="1"/>
  <c r="A31" i="1"/>
  <c r="AL38" i="1"/>
  <c r="A38" i="1"/>
  <c r="LD30" i="1"/>
  <c r="LC30" i="1"/>
  <c r="LB30" i="1"/>
  <c r="LA30" i="1"/>
  <c r="A30" i="1"/>
  <c r="A29" i="1"/>
  <c r="A28" i="1"/>
  <c r="M134" i="8"/>
  <c r="M134" i="7"/>
  <c r="M134" i="6"/>
  <c r="M133" i="8"/>
  <c r="M133" i="7"/>
  <c r="M133" i="6"/>
  <c r="LR5" i="1"/>
  <c r="LR321" i="1" s="1"/>
  <c r="E219" i="7"/>
  <c r="D219" i="7"/>
  <c r="C219" i="7"/>
  <c r="E218" i="7"/>
  <c r="D218" i="7"/>
  <c r="C218" i="7"/>
  <c r="E217" i="7"/>
  <c r="D217" i="7"/>
  <c r="C217" i="7"/>
  <c r="E219" i="6"/>
  <c r="D219" i="6"/>
  <c r="C219" i="6"/>
  <c r="E218" i="6"/>
  <c r="D218" i="6"/>
  <c r="C218" i="6"/>
  <c r="E217" i="6"/>
  <c r="D217" i="6"/>
  <c r="C217" i="6"/>
  <c r="E219" i="8"/>
  <c r="D219" i="8"/>
  <c r="C219" i="8"/>
  <c r="E218" i="8"/>
  <c r="D218" i="8"/>
  <c r="C218" i="8"/>
  <c r="E217" i="8"/>
  <c r="D217" i="8"/>
  <c r="C217" i="8"/>
  <c r="G136" i="7"/>
  <c r="G135" i="7"/>
  <c r="G134" i="7"/>
  <c r="G133" i="7"/>
  <c r="G136" i="6"/>
  <c r="G135" i="6"/>
  <c r="G134" i="6"/>
  <c r="G133" i="6"/>
  <c r="G136" i="8"/>
  <c r="G135" i="8"/>
  <c r="G134" i="8"/>
  <c r="G133" i="8"/>
  <c r="AL27" i="1"/>
  <c r="A27" i="1"/>
  <c r="G43" i="3"/>
  <c r="G40" i="3"/>
  <c r="G39" i="3"/>
  <c r="G38" i="3"/>
  <c r="G37" i="3"/>
  <c r="G34" i="3"/>
  <c r="G236" i="8"/>
  <c r="K236" i="8" s="1"/>
  <c r="O236" i="8" s="1"/>
  <c r="S236" i="8" s="1"/>
  <c r="W236" i="8" s="1"/>
  <c r="G235" i="8"/>
  <c r="K235" i="8" s="1"/>
  <c r="O235" i="8" s="1"/>
  <c r="S235" i="8" s="1"/>
  <c r="W235" i="8" s="1"/>
  <c r="J234" i="8"/>
  <c r="N234" i="8" s="1"/>
  <c r="R234" i="8" s="1"/>
  <c r="V234" i="8" s="1"/>
  <c r="I234" i="8"/>
  <c r="M234" i="8" s="1"/>
  <c r="Q234" i="8" s="1"/>
  <c r="U234" i="8" s="1"/>
  <c r="Y234" i="8" s="1"/>
  <c r="AC234" i="8" s="1"/>
  <c r="AG234" i="8" s="1"/>
  <c r="AK234" i="8" s="1"/>
  <c r="AO234" i="8" s="1"/>
  <c r="H234" i="8"/>
  <c r="L234" i="8" s="1"/>
  <c r="P234" i="8" s="1"/>
  <c r="T234" i="8" s="1"/>
  <c r="X234" i="8" s="1"/>
  <c r="AB234" i="8" s="1"/>
  <c r="AF234" i="8" s="1"/>
  <c r="AJ234" i="8" s="1"/>
  <c r="AN234" i="8" s="1"/>
  <c r="G234" i="8"/>
  <c r="K234" i="8" s="1"/>
  <c r="O234" i="8" s="1"/>
  <c r="S234" i="8" s="1"/>
  <c r="W234" i="8" s="1"/>
  <c r="AA234" i="8" s="1"/>
  <c r="AE234" i="8" s="1"/>
  <c r="AI234" i="8" s="1"/>
  <c r="AM234" i="8" s="1"/>
  <c r="J233" i="8"/>
  <c r="N233" i="8" s="1"/>
  <c r="R233" i="8" s="1"/>
  <c r="V233" i="8" s="1"/>
  <c r="I233" i="8"/>
  <c r="M233" i="8" s="1"/>
  <c r="Q233" i="8" s="1"/>
  <c r="U233" i="8" s="1"/>
  <c r="Y233" i="8" s="1"/>
  <c r="AC233" i="8" s="1"/>
  <c r="AG233" i="8" s="1"/>
  <c r="AK233" i="8" s="1"/>
  <c r="AO233" i="8" s="1"/>
  <c r="H233" i="8"/>
  <c r="L233" i="8" s="1"/>
  <c r="P233" i="8" s="1"/>
  <c r="T233" i="8" s="1"/>
  <c r="X233" i="8" s="1"/>
  <c r="AB233" i="8" s="1"/>
  <c r="AF233" i="8" s="1"/>
  <c r="AJ233" i="8" s="1"/>
  <c r="AN233" i="8" s="1"/>
  <c r="G233" i="8"/>
  <c r="K233" i="8" s="1"/>
  <c r="O233" i="8" s="1"/>
  <c r="S233" i="8" s="1"/>
  <c r="W233" i="8" s="1"/>
  <c r="AA233" i="8" s="1"/>
  <c r="AE233" i="8" s="1"/>
  <c r="AI233" i="8" s="1"/>
  <c r="AM233" i="8" s="1"/>
  <c r="J232" i="8"/>
  <c r="N232" i="8" s="1"/>
  <c r="R232" i="8" s="1"/>
  <c r="V232" i="8" s="1"/>
  <c r="I232" i="8"/>
  <c r="M232" i="8" s="1"/>
  <c r="Q232" i="8" s="1"/>
  <c r="U232" i="8" s="1"/>
  <c r="Y232" i="8" s="1"/>
  <c r="AC232" i="8" s="1"/>
  <c r="AG232" i="8" s="1"/>
  <c r="AK232" i="8" s="1"/>
  <c r="AO232" i="8" s="1"/>
  <c r="H232" i="8"/>
  <c r="L232" i="8" s="1"/>
  <c r="P232" i="8" s="1"/>
  <c r="T232" i="8" s="1"/>
  <c r="X232" i="8" s="1"/>
  <c r="AB232" i="8" s="1"/>
  <c r="AF232" i="8" s="1"/>
  <c r="AJ232" i="8" s="1"/>
  <c r="AN232" i="8" s="1"/>
  <c r="G232" i="8"/>
  <c r="K232" i="8" s="1"/>
  <c r="O232" i="8" s="1"/>
  <c r="S232" i="8" s="1"/>
  <c r="W232" i="8" s="1"/>
  <c r="AA232" i="8" s="1"/>
  <c r="AE232" i="8" s="1"/>
  <c r="AI232" i="8" s="1"/>
  <c r="AM232" i="8" s="1"/>
  <c r="J231" i="8"/>
  <c r="N231" i="8" s="1"/>
  <c r="R231" i="8" s="1"/>
  <c r="V231" i="8" s="1"/>
  <c r="I231" i="8"/>
  <c r="M231" i="8" s="1"/>
  <c r="Q231" i="8" s="1"/>
  <c r="U231" i="8" s="1"/>
  <c r="Y231" i="8" s="1"/>
  <c r="AC231" i="8" s="1"/>
  <c r="AG231" i="8" s="1"/>
  <c r="AK231" i="8" s="1"/>
  <c r="AO231" i="8" s="1"/>
  <c r="H231" i="8"/>
  <c r="L231" i="8" s="1"/>
  <c r="P231" i="8" s="1"/>
  <c r="T231" i="8" s="1"/>
  <c r="X231" i="8" s="1"/>
  <c r="AB231" i="8" s="1"/>
  <c r="AF231" i="8" s="1"/>
  <c r="AJ231" i="8" s="1"/>
  <c r="AN231" i="8" s="1"/>
  <c r="G231" i="8"/>
  <c r="K231" i="8" s="1"/>
  <c r="O231" i="8" s="1"/>
  <c r="S231" i="8" s="1"/>
  <c r="W231" i="8" s="1"/>
  <c r="AA231" i="8" s="1"/>
  <c r="AE231" i="8" s="1"/>
  <c r="AI231" i="8" s="1"/>
  <c r="AM231" i="8" s="1"/>
  <c r="G223" i="8"/>
  <c r="D223" i="8"/>
  <c r="C199" i="8"/>
  <c r="H199" i="8" s="1"/>
  <c r="C196" i="8"/>
  <c r="H196" i="8" s="1"/>
  <c r="C195" i="8"/>
  <c r="H195" i="8" s="1"/>
  <c r="C194" i="8"/>
  <c r="H194" i="8" s="1"/>
  <c r="AU186" i="8"/>
  <c r="AU187" i="8" s="1"/>
  <c r="AU188" i="8" s="1"/>
  <c r="AT186" i="8"/>
  <c r="AT187" i="8" s="1"/>
  <c r="AT188" i="8" s="1"/>
  <c r="AS186" i="8"/>
  <c r="AS187" i="8" s="1"/>
  <c r="AS188" i="8" s="1"/>
  <c r="AR186" i="8"/>
  <c r="AR187" i="8" s="1"/>
  <c r="AR188" i="8" s="1"/>
  <c r="AQ186" i="8"/>
  <c r="AQ187" i="8" s="1"/>
  <c r="AQ188" i="8" s="1"/>
  <c r="AP186" i="8"/>
  <c r="AP187" i="8" s="1"/>
  <c r="AP188" i="8" s="1"/>
  <c r="AO186" i="8"/>
  <c r="AO187" i="8" s="1"/>
  <c r="AO188" i="8" s="1"/>
  <c r="AN186" i="8"/>
  <c r="AN187" i="8" s="1"/>
  <c r="AN188" i="8" s="1"/>
  <c r="AM186" i="8"/>
  <c r="AM187" i="8" s="1"/>
  <c r="AM188" i="8" s="1"/>
  <c r="AL186" i="8"/>
  <c r="AL187" i="8" s="1"/>
  <c r="AL188" i="8" s="1"/>
  <c r="AK186" i="8"/>
  <c r="AK187" i="8" s="1"/>
  <c r="AK188" i="8" s="1"/>
  <c r="AJ186" i="8"/>
  <c r="AJ187" i="8" s="1"/>
  <c r="AJ188" i="8" s="1"/>
  <c r="AI186" i="8"/>
  <c r="AI187" i="8" s="1"/>
  <c r="AI188" i="8" s="1"/>
  <c r="AH186" i="8"/>
  <c r="AH187" i="8" s="1"/>
  <c r="AH188" i="8" s="1"/>
  <c r="AG186" i="8"/>
  <c r="AG187" i="8" s="1"/>
  <c r="AG188" i="8" s="1"/>
  <c r="AF186" i="8"/>
  <c r="AF187" i="8" s="1"/>
  <c r="AF188" i="8" s="1"/>
  <c r="AE186" i="8"/>
  <c r="AE187" i="8" s="1"/>
  <c r="AE188" i="8" s="1"/>
  <c r="AD186" i="8"/>
  <c r="AD187" i="8" s="1"/>
  <c r="AD188" i="8" s="1"/>
  <c r="AC186" i="8"/>
  <c r="AC187" i="8" s="1"/>
  <c r="AC188" i="8" s="1"/>
  <c r="AB186" i="8"/>
  <c r="AB187" i="8" s="1"/>
  <c r="AB188" i="8" s="1"/>
  <c r="AA186" i="8"/>
  <c r="AA187" i="8" s="1"/>
  <c r="AA188" i="8" s="1"/>
  <c r="Z186" i="8"/>
  <c r="Z187" i="8" s="1"/>
  <c r="Z188" i="8" s="1"/>
  <c r="Y186" i="8"/>
  <c r="Y187" i="8" s="1"/>
  <c r="Y188" i="8" s="1"/>
  <c r="X186" i="8"/>
  <c r="X187" i="8" s="1"/>
  <c r="X188" i="8" s="1"/>
  <c r="W186" i="8"/>
  <c r="W187" i="8" s="1"/>
  <c r="W188" i="8" s="1"/>
  <c r="V186" i="8"/>
  <c r="V187" i="8" s="1"/>
  <c r="V188" i="8" s="1"/>
  <c r="U186" i="8"/>
  <c r="U187" i="8" s="1"/>
  <c r="U188" i="8" s="1"/>
  <c r="T186" i="8"/>
  <c r="T187" i="8" s="1"/>
  <c r="T188" i="8" s="1"/>
  <c r="S186" i="8"/>
  <c r="S187" i="8" s="1"/>
  <c r="S188" i="8" s="1"/>
  <c r="R186" i="8"/>
  <c r="R187" i="8" s="1"/>
  <c r="R188" i="8" s="1"/>
  <c r="Q186" i="8"/>
  <c r="Q187" i="8" s="1"/>
  <c r="Q188" i="8" s="1"/>
  <c r="P186" i="8"/>
  <c r="P187" i="8" s="1"/>
  <c r="P188" i="8" s="1"/>
  <c r="O186" i="8"/>
  <c r="O187" i="8" s="1"/>
  <c r="O188" i="8" s="1"/>
  <c r="N186" i="8"/>
  <c r="N187" i="8" s="1"/>
  <c r="N188" i="8" s="1"/>
  <c r="M186" i="8"/>
  <c r="M187" i="8" s="1"/>
  <c r="M188" i="8" s="1"/>
  <c r="L186" i="8"/>
  <c r="L187" i="8" s="1"/>
  <c r="L188" i="8" s="1"/>
  <c r="K186" i="8"/>
  <c r="K187" i="8" s="1"/>
  <c r="K188" i="8" s="1"/>
  <c r="J186" i="8"/>
  <c r="J187" i="8" s="1"/>
  <c r="J188" i="8" s="1"/>
  <c r="I186" i="8"/>
  <c r="I187" i="8" s="1"/>
  <c r="I188" i="8" s="1"/>
  <c r="H186" i="8"/>
  <c r="H187" i="8" s="1"/>
  <c r="H188" i="8" s="1"/>
  <c r="G186" i="8"/>
  <c r="G187" i="8" s="1"/>
  <c r="G188" i="8" s="1"/>
  <c r="F186" i="8"/>
  <c r="F187" i="8" s="1"/>
  <c r="F188" i="8" s="1"/>
  <c r="E186" i="8"/>
  <c r="E187" i="8" s="1"/>
  <c r="E188" i="8" s="1"/>
  <c r="D186" i="8"/>
  <c r="D187" i="8" s="1"/>
  <c r="D188" i="8" s="1"/>
  <c r="C186" i="8"/>
  <c r="C187" i="8" s="1"/>
  <c r="C188" i="8" s="1"/>
  <c r="AU181" i="8"/>
  <c r="AU182" i="8" s="1"/>
  <c r="AU183" i="8" s="1"/>
  <c r="AT181" i="8"/>
  <c r="AT182" i="8" s="1"/>
  <c r="AT183" i="8" s="1"/>
  <c r="AS181" i="8"/>
  <c r="AS182" i="8" s="1"/>
  <c r="AS183" i="8" s="1"/>
  <c r="AR181" i="8"/>
  <c r="AR182" i="8" s="1"/>
  <c r="AR183" i="8" s="1"/>
  <c r="AQ181" i="8"/>
  <c r="AQ182" i="8" s="1"/>
  <c r="AQ183" i="8" s="1"/>
  <c r="AP181" i="8"/>
  <c r="AP182" i="8" s="1"/>
  <c r="AP183" i="8" s="1"/>
  <c r="AO181" i="8"/>
  <c r="AO182" i="8" s="1"/>
  <c r="AO183" i="8" s="1"/>
  <c r="AN181" i="8"/>
  <c r="AN182" i="8" s="1"/>
  <c r="AN183" i="8" s="1"/>
  <c r="AM181" i="8"/>
  <c r="AM182" i="8" s="1"/>
  <c r="AM183" i="8" s="1"/>
  <c r="AL181" i="8"/>
  <c r="AL182" i="8" s="1"/>
  <c r="AL183" i="8" s="1"/>
  <c r="AK181" i="8"/>
  <c r="AK182" i="8" s="1"/>
  <c r="AK183" i="8" s="1"/>
  <c r="AJ181" i="8"/>
  <c r="AJ182" i="8" s="1"/>
  <c r="AJ183" i="8" s="1"/>
  <c r="AI181" i="8"/>
  <c r="AI182" i="8" s="1"/>
  <c r="AI183" i="8" s="1"/>
  <c r="AH181" i="8"/>
  <c r="AH182" i="8" s="1"/>
  <c r="AH183" i="8" s="1"/>
  <c r="AG181" i="8"/>
  <c r="AG182" i="8" s="1"/>
  <c r="AG183" i="8" s="1"/>
  <c r="AF181" i="8"/>
  <c r="AF182" i="8" s="1"/>
  <c r="AF183" i="8" s="1"/>
  <c r="AE181" i="8"/>
  <c r="AE182" i="8" s="1"/>
  <c r="AE183" i="8" s="1"/>
  <c r="AD181" i="8"/>
  <c r="AD182" i="8" s="1"/>
  <c r="AD183" i="8" s="1"/>
  <c r="AC181" i="8"/>
  <c r="AC182" i="8" s="1"/>
  <c r="AC183" i="8" s="1"/>
  <c r="AB181" i="8"/>
  <c r="AB182" i="8" s="1"/>
  <c r="AB183" i="8" s="1"/>
  <c r="AA181" i="8"/>
  <c r="AA182" i="8" s="1"/>
  <c r="AA183" i="8" s="1"/>
  <c r="Z181" i="8"/>
  <c r="Z182" i="8" s="1"/>
  <c r="Z183" i="8" s="1"/>
  <c r="Y181" i="8"/>
  <c r="Y182" i="8" s="1"/>
  <c r="Y183" i="8" s="1"/>
  <c r="X181" i="8"/>
  <c r="X182" i="8" s="1"/>
  <c r="X183" i="8" s="1"/>
  <c r="W181" i="8"/>
  <c r="W182" i="8" s="1"/>
  <c r="W183" i="8" s="1"/>
  <c r="V181" i="8"/>
  <c r="V182" i="8" s="1"/>
  <c r="V183" i="8" s="1"/>
  <c r="U181" i="8"/>
  <c r="U182" i="8" s="1"/>
  <c r="U183" i="8" s="1"/>
  <c r="T181" i="8"/>
  <c r="T182" i="8" s="1"/>
  <c r="T183" i="8" s="1"/>
  <c r="S181" i="8"/>
  <c r="S182" i="8" s="1"/>
  <c r="S183" i="8" s="1"/>
  <c r="R181" i="8"/>
  <c r="R182" i="8" s="1"/>
  <c r="R183" i="8" s="1"/>
  <c r="Q181" i="8"/>
  <c r="Q182" i="8" s="1"/>
  <c r="Q183" i="8" s="1"/>
  <c r="P181" i="8"/>
  <c r="P182" i="8" s="1"/>
  <c r="P183" i="8" s="1"/>
  <c r="O181" i="8"/>
  <c r="O182" i="8" s="1"/>
  <c r="O183" i="8" s="1"/>
  <c r="N181" i="8"/>
  <c r="N182" i="8" s="1"/>
  <c r="N183" i="8" s="1"/>
  <c r="M181" i="8"/>
  <c r="M182" i="8" s="1"/>
  <c r="M183" i="8" s="1"/>
  <c r="L181" i="8"/>
  <c r="L182" i="8" s="1"/>
  <c r="L183" i="8" s="1"/>
  <c r="K181" i="8"/>
  <c r="K182" i="8" s="1"/>
  <c r="K183" i="8" s="1"/>
  <c r="J181" i="8"/>
  <c r="J182" i="8" s="1"/>
  <c r="J183" i="8" s="1"/>
  <c r="I181" i="8"/>
  <c r="I182" i="8" s="1"/>
  <c r="I183" i="8" s="1"/>
  <c r="H181" i="8"/>
  <c r="H182" i="8" s="1"/>
  <c r="H183" i="8" s="1"/>
  <c r="G181" i="8"/>
  <c r="G182" i="8" s="1"/>
  <c r="G183" i="8" s="1"/>
  <c r="F181" i="8"/>
  <c r="F182" i="8" s="1"/>
  <c r="F183" i="8" s="1"/>
  <c r="E181" i="8"/>
  <c r="E182" i="8" s="1"/>
  <c r="E183" i="8" s="1"/>
  <c r="D181" i="8"/>
  <c r="D182" i="8" s="1"/>
  <c r="D183" i="8" s="1"/>
  <c r="C181" i="8"/>
  <c r="C182" i="8" s="1"/>
  <c r="C183" i="8" s="1"/>
  <c r="AU176" i="8"/>
  <c r="AU177" i="8" s="1"/>
  <c r="AU178" i="8" s="1"/>
  <c r="AT176" i="8"/>
  <c r="AT177" i="8" s="1"/>
  <c r="AT178" i="8" s="1"/>
  <c r="AS176" i="8"/>
  <c r="AS177" i="8" s="1"/>
  <c r="AS178" i="8" s="1"/>
  <c r="AR176" i="8"/>
  <c r="AR177" i="8" s="1"/>
  <c r="AR178" i="8" s="1"/>
  <c r="AQ176" i="8"/>
  <c r="AQ177" i="8" s="1"/>
  <c r="AQ178" i="8" s="1"/>
  <c r="AP176" i="8"/>
  <c r="AP177" i="8" s="1"/>
  <c r="AP178" i="8" s="1"/>
  <c r="AO176" i="8"/>
  <c r="AO177" i="8" s="1"/>
  <c r="AO178" i="8" s="1"/>
  <c r="AN176" i="8"/>
  <c r="AN177" i="8" s="1"/>
  <c r="AN178" i="8" s="1"/>
  <c r="AM176" i="8"/>
  <c r="AM177" i="8" s="1"/>
  <c r="AM178" i="8" s="1"/>
  <c r="AL176" i="8"/>
  <c r="AL177" i="8" s="1"/>
  <c r="AL178" i="8" s="1"/>
  <c r="AK176" i="8"/>
  <c r="AK177" i="8" s="1"/>
  <c r="AK178" i="8" s="1"/>
  <c r="AJ176" i="8"/>
  <c r="AJ177" i="8" s="1"/>
  <c r="AJ178" i="8" s="1"/>
  <c r="AI176" i="8"/>
  <c r="AI177" i="8" s="1"/>
  <c r="AI178" i="8" s="1"/>
  <c r="AH176" i="8"/>
  <c r="AH177" i="8" s="1"/>
  <c r="AH178" i="8" s="1"/>
  <c r="AG176" i="8"/>
  <c r="AG177" i="8" s="1"/>
  <c r="AG178" i="8" s="1"/>
  <c r="AF176" i="8"/>
  <c r="AF177" i="8" s="1"/>
  <c r="AF178" i="8" s="1"/>
  <c r="AE176" i="8"/>
  <c r="AE177" i="8" s="1"/>
  <c r="AE178" i="8" s="1"/>
  <c r="AD176" i="8"/>
  <c r="AD177" i="8" s="1"/>
  <c r="AD178" i="8" s="1"/>
  <c r="AC176" i="8"/>
  <c r="AC177" i="8" s="1"/>
  <c r="AC178" i="8" s="1"/>
  <c r="AB176" i="8"/>
  <c r="AB177" i="8" s="1"/>
  <c r="AB178" i="8" s="1"/>
  <c r="AA176" i="8"/>
  <c r="AA177" i="8" s="1"/>
  <c r="AA178" i="8" s="1"/>
  <c r="Z176" i="8"/>
  <c r="Z177" i="8" s="1"/>
  <c r="Z178" i="8" s="1"/>
  <c r="Y176" i="8"/>
  <c r="Y177" i="8" s="1"/>
  <c r="Y178" i="8" s="1"/>
  <c r="X176" i="8"/>
  <c r="X177" i="8" s="1"/>
  <c r="X178" i="8" s="1"/>
  <c r="W176" i="8"/>
  <c r="W177" i="8" s="1"/>
  <c r="W178" i="8" s="1"/>
  <c r="V176" i="8"/>
  <c r="V177" i="8" s="1"/>
  <c r="V178" i="8" s="1"/>
  <c r="U176" i="8"/>
  <c r="U177" i="8" s="1"/>
  <c r="U178" i="8" s="1"/>
  <c r="T176" i="8"/>
  <c r="T177" i="8" s="1"/>
  <c r="T178" i="8" s="1"/>
  <c r="S176" i="8"/>
  <c r="S177" i="8" s="1"/>
  <c r="S178" i="8" s="1"/>
  <c r="R176" i="8"/>
  <c r="R177" i="8" s="1"/>
  <c r="R178" i="8" s="1"/>
  <c r="Q176" i="8"/>
  <c r="Q177" i="8" s="1"/>
  <c r="Q178" i="8" s="1"/>
  <c r="P176" i="8"/>
  <c r="P177" i="8" s="1"/>
  <c r="P178" i="8" s="1"/>
  <c r="O176" i="8"/>
  <c r="O177" i="8" s="1"/>
  <c r="O178" i="8" s="1"/>
  <c r="N176" i="8"/>
  <c r="N177" i="8" s="1"/>
  <c r="N178" i="8" s="1"/>
  <c r="M176" i="8"/>
  <c r="M177" i="8" s="1"/>
  <c r="M178" i="8" s="1"/>
  <c r="L176" i="8"/>
  <c r="L177" i="8" s="1"/>
  <c r="L178" i="8" s="1"/>
  <c r="K176" i="8"/>
  <c r="K177" i="8" s="1"/>
  <c r="K178" i="8" s="1"/>
  <c r="J176" i="8"/>
  <c r="J177" i="8" s="1"/>
  <c r="J178" i="8" s="1"/>
  <c r="I176" i="8"/>
  <c r="I177" i="8" s="1"/>
  <c r="I178" i="8" s="1"/>
  <c r="H176" i="8"/>
  <c r="H177" i="8" s="1"/>
  <c r="H178" i="8" s="1"/>
  <c r="G176" i="8"/>
  <c r="G177" i="8" s="1"/>
  <c r="G178" i="8" s="1"/>
  <c r="F176" i="8"/>
  <c r="F177" i="8" s="1"/>
  <c r="F178" i="8" s="1"/>
  <c r="E176" i="8"/>
  <c r="E177" i="8" s="1"/>
  <c r="E178" i="8" s="1"/>
  <c r="D176" i="8"/>
  <c r="D177" i="8" s="1"/>
  <c r="D178" i="8" s="1"/>
  <c r="C176" i="8"/>
  <c r="C177" i="8" s="1"/>
  <c r="C178" i="8" s="1"/>
  <c r="AU171" i="8"/>
  <c r="AU172" i="8" s="1"/>
  <c r="AU173" i="8" s="1"/>
  <c r="AT171" i="8"/>
  <c r="AT172" i="8" s="1"/>
  <c r="AT173" i="8" s="1"/>
  <c r="AS171" i="8"/>
  <c r="AS172" i="8" s="1"/>
  <c r="AS173" i="8" s="1"/>
  <c r="AR171" i="8"/>
  <c r="AR172" i="8" s="1"/>
  <c r="AR173" i="8" s="1"/>
  <c r="AQ171" i="8"/>
  <c r="AQ172" i="8" s="1"/>
  <c r="AQ173" i="8" s="1"/>
  <c r="AP171" i="8"/>
  <c r="AP172" i="8" s="1"/>
  <c r="AP173" i="8" s="1"/>
  <c r="AO171" i="8"/>
  <c r="AO172" i="8" s="1"/>
  <c r="AO173" i="8" s="1"/>
  <c r="AN171" i="8"/>
  <c r="AN172" i="8" s="1"/>
  <c r="AN173" i="8" s="1"/>
  <c r="AM171" i="8"/>
  <c r="AM172" i="8" s="1"/>
  <c r="AM173" i="8" s="1"/>
  <c r="AL171" i="8"/>
  <c r="AL172" i="8" s="1"/>
  <c r="AL173" i="8" s="1"/>
  <c r="AK171" i="8"/>
  <c r="AK172" i="8" s="1"/>
  <c r="AK173" i="8" s="1"/>
  <c r="AJ171" i="8"/>
  <c r="AJ172" i="8" s="1"/>
  <c r="AJ173" i="8" s="1"/>
  <c r="AI171" i="8"/>
  <c r="AI172" i="8" s="1"/>
  <c r="AI173" i="8" s="1"/>
  <c r="AH171" i="8"/>
  <c r="AH172" i="8" s="1"/>
  <c r="AH173" i="8" s="1"/>
  <c r="AG171" i="8"/>
  <c r="AG172" i="8" s="1"/>
  <c r="AG173" i="8" s="1"/>
  <c r="AF171" i="8"/>
  <c r="AF172" i="8" s="1"/>
  <c r="AF173" i="8" s="1"/>
  <c r="AE171" i="8"/>
  <c r="AE172" i="8" s="1"/>
  <c r="AE173" i="8" s="1"/>
  <c r="AD171" i="8"/>
  <c r="AD172" i="8" s="1"/>
  <c r="AD173" i="8" s="1"/>
  <c r="AC171" i="8"/>
  <c r="AC172" i="8" s="1"/>
  <c r="AC173" i="8" s="1"/>
  <c r="AB171" i="8"/>
  <c r="AB172" i="8" s="1"/>
  <c r="AB173" i="8" s="1"/>
  <c r="AA171" i="8"/>
  <c r="AA172" i="8" s="1"/>
  <c r="AA173" i="8" s="1"/>
  <c r="Z171" i="8"/>
  <c r="Z172" i="8" s="1"/>
  <c r="Z173" i="8" s="1"/>
  <c r="Y171" i="8"/>
  <c r="Y172" i="8" s="1"/>
  <c r="Y173" i="8" s="1"/>
  <c r="X171" i="8"/>
  <c r="X172" i="8" s="1"/>
  <c r="X173" i="8" s="1"/>
  <c r="W171" i="8"/>
  <c r="W172" i="8" s="1"/>
  <c r="W173" i="8" s="1"/>
  <c r="V171" i="8"/>
  <c r="V172" i="8" s="1"/>
  <c r="V173" i="8" s="1"/>
  <c r="U171" i="8"/>
  <c r="U172" i="8" s="1"/>
  <c r="U173" i="8" s="1"/>
  <c r="T171" i="8"/>
  <c r="T172" i="8" s="1"/>
  <c r="T173" i="8" s="1"/>
  <c r="S171" i="8"/>
  <c r="S172" i="8" s="1"/>
  <c r="S173" i="8" s="1"/>
  <c r="R171" i="8"/>
  <c r="R172" i="8" s="1"/>
  <c r="R173" i="8" s="1"/>
  <c r="Q171" i="8"/>
  <c r="Q172" i="8" s="1"/>
  <c r="Q173" i="8" s="1"/>
  <c r="P171" i="8"/>
  <c r="P172" i="8" s="1"/>
  <c r="P173" i="8" s="1"/>
  <c r="O171" i="8"/>
  <c r="O172" i="8" s="1"/>
  <c r="O173" i="8" s="1"/>
  <c r="N171" i="8"/>
  <c r="N172" i="8" s="1"/>
  <c r="N173" i="8" s="1"/>
  <c r="M171" i="8"/>
  <c r="M172" i="8" s="1"/>
  <c r="M173" i="8" s="1"/>
  <c r="L171" i="8"/>
  <c r="L172" i="8" s="1"/>
  <c r="L173" i="8" s="1"/>
  <c r="K171" i="8"/>
  <c r="K172" i="8" s="1"/>
  <c r="K173" i="8" s="1"/>
  <c r="J171" i="8"/>
  <c r="J172" i="8" s="1"/>
  <c r="J173" i="8" s="1"/>
  <c r="I171" i="8"/>
  <c r="I172" i="8" s="1"/>
  <c r="I173" i="8" s="1"/>
  <c r="H171" i="8"/>
  <c r="H172" i="8" s="1"/>
  <c r="H173" i="8" s="1"/>
  <c r="G171" i="8"/>
  <c r="G172" i="8" s="1"/>
  <c r="G173" i="8" s="1"/>
  <c r="F171" i="8"/>
  <c r="F172" i="8" s="1"/>
  <c r="F173" i="8" s="1"/>
  <c r="E171" i="8"/>
  <c r="E172" i="8" s="1"/>
  <c r="E173" i="8" s="1"/>
  <c r="D171" i="8"/>
  <c r="D172" i="8" s="1"/>
  <c r="D173" i="8" s="1"/>
  <c r="C171" i="8"/>
  <c r="C172" i="8" s="1"/>
  <c r="C173" i="8" s="1"/>
  <c r="AU166" i="8"/>
  <c r="AU167" i="8" s="1"/>
  <c r="AU168" i="8" s="1"/>
  <c r="AT166" i="8"/>
  <c r="AT167" i="8" s="1"/>
  <c r="AT168" i="8" s="1"/>
  <c r="AS166" i="8"/>
  <c r="AS167" i="8" s="1"/>
  <c r="AS168" i="8" s="1"/>
  <c r="AR166" i="8"/>
  <c r="AR167" i="8" s="1"/>
  <c r="AR168" i="8" s="1"/>
  <c r="AQ166" i="8"/>
  <c r="AQ167" i="8" s="1"/>
  <c r="AQ168" i="8" s="1"/>
  <c r="AP166" i="8"/>
  <c r="AP167" i="8" s="1"/>
  <c r="AP168" i="8" s="1"/>
  <c r="AO166" i="8"/>
  <c r="AO167" i="8" s="1"/>
  <c r="AO168" i="8" s="1"/>
  <c r="AN166" i="8"/>
  <c r="AN167" i="8" s="1"/>
  <c r="AN168" i="8" s="1"/>
  <c r="AM166" i="8"/>
  <c r="AM167" i="8" s="1"/>
  <c r="AM168" i="8" s="1"/>
  <c r="AL166" i="8"/>
  <c r="AL167" i="8" s="1"/>
  <c r="AL168" i="8" s="1"/>
  <c r="AK166" i="8"/>
  <c r="AK167" i="8" s="1"/>
  <c r="AK168" i="8" s="1"/>
  <c r="AJ166" i="8"/>
  <c r="AJ167" i="8" s="1"/>
  <c r="AJ168" i="8" s="1"/>
  <c r="AI166" i="8"/>
  <c r="AI167" i="8" s="1"/>
  <c r="AI168" i="8" s="1"/>
  <c r="AH166" i="8"/>
  <c r="AH167" i="8" s="1"/>
  <c r="AH168" i="8" s="1"/>
  <c r="AG166" i="8"/>
  <c r="AG167" i="8" s="1"/>
  <c r="AG168" i="8" s="1"/>
  <c r="AF166" i="8"/>
  <c r="AF167" i="8" s="1"/>
  <c r="AF168" i="8" s="1"/>
  <c r="AE166" i="8"/>
  <c r="AE167" i="8" s="1"/>
  <c r="AE168" i="8" s="1"/>
  <c r="AD166" i="8"/>
  <c r="AD167" i="8" s="1"/>
  <c r="AD168" i="8" s="1"/>
  <c r="AC166" i="8"/>
  <c r="AC167" i="8" s="1"/>
  <c r="AC168" i="8" s="1"/>
  <c r="AB166" i="8"/>
  <c r="AB167" i="8" s="1"/>
  <c r="AB168" i="8" s="1"/>
  <c r="AA166" i="8"/>
  <c r="AA167" i="8" s="1"/>
  <c r="AA168" i="8" s="1"/>
  <c r="Z166" i="8"/>
  <c r="Z167" i="8" s="1"/>
  <c r="Z168" i="8" s="1"/>
  <c r="Y166" i="8"/>
  <c r="Y167" i="8" s="1"/>
  <c r="Y168" i="8" s="1"/>
  <c r="X166" i="8"/>
  <c r="X167" i="8" s="1"/>
  <c r="X168" i="8" s="1"/>
  <c r="W166" i="8"/>
  <c r="W167" i="8" s="1"/>
  <c r="W168" i="8" s="1"/>
  <c r="V166" i="8"/>
  <c r="V167" i="8" s="1"/>
  <c r="V168" i="8" s="1"/>
  <c r="U166" i="8"/>
  <c r="U167" i="8" s="1"/>
  <c r="U168" i="8" s="1"/>
  <c r="T166" i="8"/>
  <c r="T167" i="8" s="1"/>
  <c r="T168" i="8" s="1"/>
  <c r="S166" i="8"/>
  <c r="S167" i="8" s="1"/>
  <c r="S168" i="8" s="1"/>
  <c r="R166" i="8"/>
  <c r="R167" i="8" s="1"/>
  <c r="R168" i="8" s="1"/>
  <c r="Q166" i="8"/>
  <c r="Q167" i="8" s="1"/>
  <c r="Q168" i="8" s="1"/>
  <c r="P166" i="8"/>
  <c r="P167" i="8" s="1"/>
  <c r="P168" i="8" s="1"/>
  <c r="O166" i="8"/>
  <c r="O167" i="8" s="1"/>
  <c r="O168" i="8" s="1"/>
  <c r="N166" i="8"/>
  <c r="N167" i="8" s="1"/>
  <c r="N168" i="8" s="1"/>
  <c r="M166" i="8"/>
  <c r="M167" i="8" s="1"/>
  <c r="M168" i="8" s="1"/>
  <c r="L166" i="8"/>
  <c r="L167" i="8" s="1"/>
  <c r="L168" i="8" s="1"/>
  <c r="K166" i="8"/>
  <c r="K167" i="8" s="1"/>
  <c r="K168" i="8" s="1"/>
  <c r="J166" i="8"/>
  <c r="J167" i="8" s="1"/>
  <c r="J168" i="8" s="1"/>
  <c r="I166" i="8"/>
  <c r="I167" i="8" s="1"/>
  <c r="I168" i="8" s="1"/>
  <c r="H166" i="8"/>
  <c r="H167" i="8" s="1"/>
  <c r="H168" i="8" s="1"/>
  <c r="G166" i="8"/>
  <c r="G167" i="8" s="1"/>
  <c r="G168" i="8" s="1"/>
  <c r="F166" i="8"/>
  <c r="F167" i="8" s="1"/>
  <c r="F168" i="8" s="1"/>
  <c r="E166" i="8"/>
  <c r="E167" i="8" s="1"/>
  <c r="E168" i="8" s="1"/>
  <c r="D166" i="8"/>
  <c r="D167" i="8" s="1"/>
  <c r="D168" i="8" s="1"/>
  <c r="C166" i="8"/>
  <c r="C167" i="8" s="1"/>
  <c r="C168" i="8" s="1"/>
  <c r="AU161" i="8"/>
  <c r="AU162" i="8" s="1"/>
  <c r="AU163" i="8" s="1"/>
  <c r="AT161" i="8"/>
  <c r="AT162" i="8" s="1"/>
  <c r="AT163" i="8" s="1"/>
  <c r="AS161" i="8"/>
  <c r="AS162" i="8" s="1"/>
  <c r="AS163" i="8" s="1"/>
  <c r="AR161" i="8"/>
  <c r="AR162" i="8" s="1"/>
  <c r="AR163" i="8" s="1"/>
  <c r="AQ161" i="8"/>
  <c r="AQ162" i="8" s="1"/>
  <c r="AQ163" i="8" s="1"/>
  <c r="AP161" i="8"/>
  <c r="AP162" i="8" s="1"/>
  <c r="AP163" i="8" s="1"/>
  <c r="AO161" i="8"/>
  <c r="AO162" i="8" s="1"/>
  <c r="AO163" i="8" s="1"/>
  <c r="AN161" i="8"/>
  <c r="AN162" i="8" s="1"/>
  <c r="AN163" i="8" s="1"/>
  <c r="AM161" i="8"/>
  <c r="AM162" i="8" s="1"/>
  <c r="AM163" i="8" s="1"/>
  <c r="AL161" i="8"/>
  <c r="AL162" i="8" s="1"/>
  <c r="AL163" i="8" s="1"/>
  <c r="AK161" i="8"/>
  <c r="AK162" i="8" s="1"/>
  <c r="AK163" i="8" s="1"/>
  <c r="AJ161" i="8"/>
  <c r="AJ162" i="8" s="1"/>
  <c r="AJ163" i="8" s="1"/>
  <c r="AI161" i="8"/>
  <c r="AI162" i="8" s="1"/>
  <c r="AI163" i="8" s="1"/>
  <c r="AH161" i="8"/>
  <c r="AH162" i="8" s="1"/>
  <c r="AH163" i="8" s="1"/>
  <c r="AG161" i="8"/>
  <c r="AG162" i="8" s="1"/>
  <c r="AG163" i="8" s="1"/>
  <c r="AF161" i="8"/>
  <c r="AF162" i="8" s="1"/>
  <c r="AF163" i="8" s="1"/>
  <c r="AE161" i="8"/>
  <c r="AE162" i="8" s="1"/>
  <c r="AE163" i="8" s="1"/>
  <c r="AD161" i="8"/>
  <c r="AD162" i="8" s="1"/>
  <c r="AD163" i="8" s="1"/>
  <c r="AC161" i="8"/>
  <c r="AC162" i="8" s="1"/>
  <c r="AC163" i="8" s="1"/>
  <c r="AB161" i="8"/>
  <c r="AB162" i="8" s="1"/>
  <c r="AB163" i="8" s="1"/>
  <c r="AA161" i="8"/>
  <c r="AA162" i="8" s="1"/>
  <c r="AA163" i="8" s="1"/>
  <c r="Z161" i="8"/>
  <c r="Z162" i="8" s="1"/>
  <c r="Z163" i="8" s="1"/>
  <c r="Y161" i="8"/>
  <c r="Y162" i="8" s="1"/>
  <c r="Y163" i="8" s="1"/>
  <c r="X161" i="8"/>
  <c r="X162" i="8" s="1"/>
  <c r="X163" i="8" s="1"/>
  <c r="W161" i="8"/>
  <c r="W162" i="8" s="1"/>
  <c r="W163" i="8" s="1"/>
  <c r="V161" i="8"/>
  <c r="V162" i="8" s="1"/>
  <c r="V163" i="8" s="1"/>
  <c r="U161" i="8"/>
  <c r="U162" i="8" s="1"/>
  <c r="U163" i="8" s="1"/>
  <c r="T161" i="8"/>
  <c r="T162" i="8" s="1"/>
  <c r="T163" i="8" s="1"/>
  <c r="S161" i="8"/>
  <c r="S162" i="8" s="1"/>
  <c r="S163" i="8" s="1"/>
  <c r="R161" i="8"/>
  <c r="R162" i="8" s="1"/>
  <c r="R163" i="8" s="1"/>
  <c r="Q161" i="8"/>
  <c r="Q162" i="8" s="1"/>
  <c r="Q163" i="8" s="1"/>
  <c r="P161" i="8"/>
  <c r="P162" i="8" s="1"/>
  <c r="P163" i="8" s="1"/>
  <c r="O161" i="8"/>
  <c r="O162" i="8" s="1"/>
  <c r="O163" i="8" s="1"/>
  <c r="N161" i="8"/>
  <c r="N162" i="8" s="1"/>
  <c r="N163" i="8" s="1"/>
  <c r="M161" i="8"/>
  <c r="M162" i="8" s="1"/>
  <c r="M163" i="8" s="1"/>
  <c r="L161" i="8"/>
  <c r="L162" i="8" s="1"/>
  <c r="L163" i="8" s="1"/>
  <c r="K161" i="8"/>
  <c r="K162" i="8" s="1"/>
  <c r="K163" i="8" s="1"/>
  <c r="J161" i="8"/>
  <c r="J162" i="8" s="1"/>
  <c r="J163" i="8" s="1"/>
  <c r="I161" i="8"/>
  <c r="I162" i="8" s="1"/>
  <c r="I163" i="8" s="1"/>
  <c r="H161" i="8"/>
  <c r="H162" i="8" s="1"/>
  <c r="H163" i="8" s="1"/>
  <c r="G161" i="8"/>
  <c r="G162" i="8" s="1"/>
  <c r="G163" i="8" s="1"/>
  <c r="F161" i="8"/>
  <c r="F162" i="8" s="1"/>
  <c r="F163" i="8" s="1"/>
  <c r="E161" i="8"/>
  <c r="E162" i="8" s="1"/>
  <c r="E163" i="8" s="1"/>
  <c r="D161" i="8"/>
  <c r="D162" i="8" s="1"/>
  <c r="D163" i="8" s="1"/>
  <c r="C161" i="8"/>
  <c r="C162" i="8" s="1"/>
  <c r="C163" i="8" s="1"/>
  <c r="AU156" i="8"/>
  <c r="AU157" i="8" s="1"/>
  <c r="AU158" i="8" s="1"/>
  <c r="AT156" i="8"/>
  <c r="AT157" i="8" s="1"/>
  <c r="AT158" i="8" s="1"/>
  <c r="AS156" i="8"/>
  <c r="AS157" i="8" s="1"/>
  <c r="AS158" i="8" s="1"/>
  <c r="AR156" i="8"/>
  <c r="AR157" i="8" s="1"/>
  <c r="AR158" i="8" s="1"/>
  <c r="AQ156" i="8"/>
  <c r="AQ157" i="8" s="1"/>
  <c r="AQ158" i="8" s="1"/>
  <c r="AP156" i="8"/>
  <c r="AP157" i="8" s="1"/>
  <c r="AP158" i="8" s="1"/>
  <c r="AO156" i="8"/>
  <c r="AO157" i="8" s="1"/>
  <c r="AO158" i="8" s="1"/>
  <c r="AN156" i="8"/>
  <c r="AN157" i="8" s="1"/>
  <c r="AN158" i="8" s="1"/>
  <c r="AM156" i="8"/>
  <c r="AM157" i="8" s="1"/>
  <c r="AM158" i="8" s="1"/>
  <c r="AL156" i="8"/>
  <c r="AL157" i="8" s="1"/>
  <c r="AL158" i="8" s="1"/>
  <c r="AK156" i="8"/>
  <c r="AK157" i="8" s="1"/>
  <c r="AK158" i="8" s="1"/>
  <c r="AJ156" i="8"/>
  <c r="AJ157" i="8" s="1"/>
  <c r="AJ158" i="8" s="1"/>
  <c r="AI156" i="8"/>
  <c r="AI157" i="8" s="1"/>
  <c r="AI158" i="8" s="1"/>
  <c r="AH156" i="8"/>
  <c r="AH157" i="8" s="1"/>
  <c r="AH158" i="8" s="1"/>
  <c r="AG156" i="8"/>
  <c r="AG157" i="8" s="1"/>
  <c r="AG158" i="8" s="1"/>
  <c r="AF156" i="8"/>
  <c r="AF157" i="8" s="1"/>
  <c r="AF158" i="8" s="1"/>
  <c r="AE156" i="8"/>
  <c r="AE157" i="8" s="1"/>
  <c r="AE158" i="8" s="1"/>
  <c r="AD156" i="8"/>
  <c r="AD157" i="8" s="1"/>
  <c r="AD158" i="8" s="1"/>
  <c r="AC156" i="8"/>
  <c r="AC157" i="8" s="1"/>
  <c r="AC158" i="8" s="1"/>
  <c r="AB156" i="8"/>
  <c r="AB157" i="8" s="1"/>
  <c r="AB158" i="8" s="1"/>
  <c r="AA156" i="8"/>
  <c r="AA157" i="8" s="1"/>
  <c r="AA158" i="8" s="1"/>
  <c r="Z156" i="8"/>
  <c r="Z157" i="8" s="1"/>
  <c r="Z158" i="8" s="1"/>
  <c r="Y156" i="8"/>
  <c r="Y157" i="8" s="1"/>
  <c r="Y158" i="8" s="1"/>
  <c r="X156" i="8"/>
  <c r="X157" i="8" s="1"/>
  <c r="X158" i="8" s="1"/>
  <c r="W156" i="8"/>
  <c r="W157" i="8" s="1"/>
  <c r="W158" i="8" s="1"/>
  <c r="V156" i="8"/>
  <c r="V157" i="8" s="1"/>
  <c r="V158" i="8" s="1"/>
  <c r="U156" i="8"/>
  <c r="U157" i="8" s="1"/>
  <c r="U158" i="8" s="1"/>
  <c r="T156" i="8"/>
  <c r="T157" i="8" s="1"/>
  <c r="T158" i="8" s="1"/>
  <c r="S156" i="8"/>
  <c r="S157" i="8" s="1"/>
  <c r="S158" i="8" s="1"/>
  <c r="R156" i="8"/>
  <c r="R157" i="8" s="1"/>
  <c r="R158" i="8" s="1"/>
  <c r="Q156" i="8"/>
  <c r="Q157" i="8" s="1"/>
  <c r="Q158" i="8" s="1"/>
  <c r="P156" i="8"/>
  <c r="P157" i="8" s="1"/>
  <c r="P158" i="8" s="1"/>
  <c r="O156" i="8"/>
  <c r="O157" i="8" s="1"/>
  <c r="O158" i="8" s="1"/>
  <c r="N156" i="8"/>
  <c r="N157" i="8" s="1"/>
  <c r="N158" i="8" s="1"/>
  <c r="M156" i="8"/>
  <c r="M157" i="8" s="1"/>
  <c r="M158" i="8" s="1"/>
  <c r="L156" i="8"/>
  <c r="L157" i="8" s="1"/>
  <c r="L158" i="8" s="1"/>
  <c r="K156" i="8"/>
  <c r="K157" i="8" s="1"/>
  <c r="K158" i="8" s="1"/>
  <c r="J156" i="8"/>
  <c r="J157" i="8" s="1"/>
  <c r="J158" i="8" s="1"/>
  <c r="I156" i="8"/>
  <c r="I157" i="8" s="1"/>
  <c r="I158" i="8" s="1"/>
  <c r="H156" i="8"/>
  <c r="H157" i="8" s="1"/>
  <c r="H158" i="8" s="1"/>
  <c r="G156" i="8"/>
  <c r="G157" i="8" s="1"/>
  <c r="G158" i="8" s="1"/>
  <c r="F156" i="8"/>
  <c r="F157" i="8" s="1"/>
  <c r="F158" i="8" s="1"/>
  <c r="E156" i="8"/>
  <c r="E157" i="8" s="1"/>
  <c r="E158" i="8" s="1"/>
  <c r="D156" i="8"/>
  <c r="D157" i="8" s="1"/>
  <c r="D158" i="8" s="1"/>
  <c r="C156" i="8"/>
  <c r="C157" i="8" s="1"/>
  <c r="C158" i="8" s="1"/>
  <c r="AU151" i="8"/>
  <c r="AU152" i="8" s="1"/>
  <c r="AU153" i="8" s="1"/>
  <c r="AT151" i="8"/>
  <c r="AT152" i="8" s="1"/>
  <c r="AT153" i="8" s="1"/>
  <c r="AS151" i="8"/>
  <c r="AS152" i="8" s="1"/>
  <c r="AS153" i="8" s="1"/>
  <c r="AR151" i="8"/>
  <c r="AR152" i="8" s="1"/>
  <c r="AR153" i="8" s="1"/>
  <c r="AQ151" i="8"/>
  <c r="AQ152" i="8" s="1"/>
  <c r="AQ153" i="8" s="1"/>
  <c r="AP151" i="8"/>
  <c r="AP152" i="8" s="1"/>
  <c r="AP153" i="8" s="1"/>
  <c r="AO151" i="8"/>
  <c r="AO152" i="8" s="1"/>
  <c r="AO153" i="8" s="1"/>
  <c r="AN151" i="8"/>
  <c r="AN152" i="8" s="1"/>
  <c r="AN153" i="8" s="1"/>
  <c r="AM151" i="8"/>
  <c r="AM152" i="8" s="1"/>
  <c r="AM153" i="8" s="1"/>
  <c r="AL151" i="8"/>
  <c r="AL152" i="8" s="1"/>
  <c r="AL153" i="8" s="1"/>
  <c r="AK151" i="8"/>
  <c r="AK152" i="8" s="1"/>
  <c r="AK153" i="8" s="1"/>
  <c r="AJ151" i="8"/>
  <c r="AJ152" i="8" s="1"/>
  <c r="AJ153" i="8" s="1"/>
  <c r="AI151" i="8"/>
  <c r="AI152" i="8" s="1"/>
  <c r="AI153" i="8" s="1"/>
  <c r="AH151" i="8"/>
  <c r="AH152" i="8" s="1"/>
  <c r="AH153" i="8" s="1"/>
  <c r="AG151" i="8"/>
  <c r="AG152" i="8" s="1"/>
  <c r="AG153" i="8" s="1"/>
  <c r="AF151" i="8"/>
  <c r="AF152" i="8" s="1"/>
  <c r="AF153" i="8" s="1"/>
  <c r="AE151" i="8"/>
  <c r="AE152" i="8" s="1"/>
  <c r="AE153" i="8" s="1"/>
  <c r="AD151" i="8"/>
  <c r="AD152" i="8" s="1"/>
  <c r="AD153" i="8" s="1"/>
  <c r="AC151" i="8"/>
  <c r="AC152" i="8" s="1"/>
  <c r="AC153" i="8" s="1"/>
  <c r="AB151" i="8"/>
  <c r="AB152" i="8" s="1"/>
  <c r="AB153" i="8" s="1"/>
  <c r="AA151" i="8"/>
  <c r="AA152" i="8" s="1"/>
  <c r="AA153" i="8" s="1"/>
  <c r="Z151" i="8"/>
  <c r="Z152" i="8" s="1"/>
  <c r="Z153" i="8" s="1"/>
  <c r="Y151" i="8"/>
  <c r="Y152" i="8" s="1"/>
  <c r="Y153" i="8" s="1"/>
  <c r="X151" i="8"/>
  <c r="X152" i="8" s="1"/>
  <c r="X153" i="8" s="1"/>
  <c r="W151" i="8"/>
  <c r="W152" i="8" s="1"/>
  <c r="W153" i="8" s="1"/>
  <c r="V151" i="8"/>
  <c r="V152" i="8" s="1"/>
  <c r="V153" i="8" s="1"/>
  <c r="U151" i="8"/>
  <c r="U152" i="8" s="1"/>
  <c r="U153" i="8" s="1"/>
  <c r="T151" i="8"/>
  <c r="T152" i="8" s="1"/>
  <c r="T153" i="8" s="1"/>
  <c r="S151" i="8"/>
  <c r="S152" i="8" s="1"/>
  <c r="S153" i="8" s="1"/>
  <c r="R151" i="8"/>
  <c r="R152" i="8" s="1"/>
  <c r="R153" i="8" s="1"/>
  <c r="Q151" i="8"/>
  <c r="Q152" i="8" s="1"/>
  <c r="Q153" i="8" s="1"/>
  <c r="P151" i="8"/>
  <c r="P152" i="8" s="1"/>
  <c r="P153" i="8" s="1"/>
  <c r="O151" i="8"/>
  <c r="O152" i="8" s="1"/>
  <c r="O153" i="8" s="1"/>
  <c r="N151" i="8"/>
  <c r="N152" i="8" s="1"/>
  <c r="N153" i="8" s="1"/>
  <c r="M151" i="8"/>
  <c r="M152" i="8" s="1"/>
  <c r="M153" i="8" s="1"/>
  <c r="L151" i="8"/>
  <c r="L152" i="8" s="1"/>
  <c r="L153" i="8" s="1"/>
  <c r="K151" i="8"/>
  <c r="K152" i="8" s="1"/>
  <c r="K153" i="8" s="1"/>
  <c r="J151" i="8"/>
  <c r="J152" i="8" s="1"/>
  <c r="J153" i="8" s="1"/>
  <c r="I151" i="8"/>
  <c r="I152" i="8" s="1"/>
  <c r="I153" i="8" s="1"/>
  <c r="H151" i="8"/>
  <c r="H152" i="8" s="1"/>
  <c r="H153" i="8" s="1"/>
  <c r="G151" i="8"/>
  <c r="G152" i="8" s="1"/>
  <c r="G153" i="8" s="1"/>
  <c r="F151" i="8"/>
  <c r="F152" i="8" s="1"/>
  <c r="F153" i="8" s="1"/>
  <c r="E151" i="8"/>
  <c r="E152" i="8" s="1"/>
  <c r="E153" i="8" s="1"/>
  <c r="D151" i="8"/>
  <c r="D152" i="8" s="1"/>
  <c r="D153" i="8" s="1"/>
  <c r="C151" i="8"/>
  <c r="C152" i="8" s="1"/>
  <c r="C153" i="8" s="1"/>
  <c r="DE140" i="8"/>
  <c r="DF140" i="8" s="1"/>
  <c r="CP140" i="8"/>
  <c r="CA140" i="8"/>
  <c r="BL140" i="8"/>
  <c r="AW140" i="8"/>
  <c r="AH140" i="8"/>
  <c r="S140" i="8"/>
  <c r="D140" i="8"/>
  <c r="A140" i="8"/>
  <c r="AT136" i="8"/>
  <c r="AU136" i="8" s="1"/>
  <c r="AV136" i="8" s="1"/>
  <c r="AW136" i="8" s="1"/>
  <c r="AX136" i="8" s="1"/>
  <c r="AY136" i="8" s="1"/>
  <c r="Y136" i="8"/>
  <c r="X135" i="8"/>
  <c r="AS134" i="8"/>
  <c r="Y134" i="8"/>
  <c r="Z134" i="8" s="1"/>
  <c r="AT133" i="8"/>
  <c r="AU133" i="8" s="1"/>
  <c r="AV133" i="8" s="1"/>
  <c r="AW133" i="8" s="1"/>
  <c r="AX133" i="8" s="1"/>
  <c r="AY133" i="8" s="1"/>
  <c r="Y133" i="8"/>
  <c r="Z133" i="8" s="1"/>
  <c r="D103" i="8"/>
  <c r="D102" i="8"/>
  <c r="D101" i="8"/>
  <c r="M83" i="8"/>
  <c r="N83" i="8" s="1"/>
  <c r="L83" i="8"/>
  <c r="J83" i="8"/>
  <c r="L81" i="8"/>
  <c r="J81" i="8"/>
  <c r="I81" i="8"/>
  <c r="I82" i="8" s="1"/>
  <c r="I83" i="8" s="1"/>
  <c r="L80" i="8"/>
  <c r="I77" i="8"/>
  <c r="I78" i="8" s="1"/>
  <c r="I79" i="8" s="1"/>
  <c r="M75" i="8"/>
  <c r="M79" i="8" s="1"/>
  <c r="L75" i="8"/>
  <c r="L79" i="8" s="1"/>
  <c r="J75" i="8"/>
  <c r="J79" i="8" s="1"/>
  <c r="H75" i="8"/>
  <c r="H79" i="8" s="1"/>
  <c r="H83" i="8" s="1"/>
  <c r="G75" i="8"/>
  <c r="G79" i="8" s="1"/>
  <c r="G83" i="8" s="1"/>
  <c r="D75" i="8"/>
  <c r="D79" i="8" s="1"/>
  <c r="D83" i="8" s="1"/>
  <c r="C75" i="8"/>
  <c r="C79" i="8" s="1"/>
  <c r="C83" i="8" s="1"/>
  <c r="H74" i="8"/>
  <c r="H78" i="8" s="1"/>
  <c r="H82" i="8" s="1"/>
  <c r="G74" i="8"/>
  <c r="G78" i="8" s="1"/>
  <c r="G82" i="8" s="1"/>
  <c r="D74" i="8"/>
  <c r="D78" i="8" s="1"/>
  <c r="D82" i="8" s="1"/>
  <c r="C74" i="8"/>
  <c r="C78" i="8" s="1"/>
  <c r="C82" i="8" s="1"/>
  <c r="L73" i="8"/>
  <c r="L77" i="8" s="1"/>
  <c r="J73" i="8"/>
  <c r="J77" i="8" s="1"/>
  <c r="I73" i="8"/>
  <c r="I74" i="8" s="1"/>
  <c r="I75" i="8" s="1"/>
  <c r="H73" i="8"/>
  <c r="H77" i="8" s="1"/>
  <c r="H81" i="8" s="1"/>
  <c r="G73" i="8"/>
  <c r="G77" i="8" s="1"/>
  <c r="G81" i="8" s="1"/>
  <c r="D73" i="8"/>
  <c r="D77" i="8" s="1"/>
  <c r="D81" i="8" s="1"/>
  <c r="C73" i="8"/>
  <c r="C77" i="8" s="1"/>
  <c r="C81" i="8" s="1"/>
  <c r="L72" i="8"/>
  <c r="L76" i="8" s="1"/>
  <c r="J72" i="8"/>
  <c r="J76" i="8" s="1"/>
  <c r="H72" i="8"/>
  <c r="H76" i="8" s="1"/>
  <c r="H80" i="8" s="1"/>
  <c r="G72" i="8"/>
  <c r="G76" i="8" s="1"/>
  <c r="G80" i="8" s="1"/>
  <c r="D72" i="8"/>
  <c r="D76" i="8" s="1"/>
  <c r="D80" i="8" s="1"/>
  <c r="C72" i="8"/>
  <c r="C76" i="8" s="1"/>
  <c r="C80" i="8" s="1"/>
  <c r="R86" i="8"/>
  <c r="Q86" i="8"/>
  <c r="P86" i="8"/>
  <c r="O86" i="8"/>
  <c r="N71" i="8"/>
  <c r="N75" i="8" s="1"/>
  <c r="N79" i="8" s="1"/>
  <c r="L70" i="8"/>
  <c r="M70" i="8" s="1"/>
  <c r="M82" i="8" s="1"/>
  <c r="N82" i="8" s="1"/>
  <c r="J70" i="8"/>
  <c r="J82" i="8" s="1"/>
  <c r="R69" i="8"/>
  <c r="R70" i="8" s="1"/>
  <c r="R71" i="8" s="1"/>
  <c r="Q69" i="8"/>
  <c r="Q70" i="8" s="1"/>
  <c r="Q71" i="8" s="1"/>
  <c r="P69" i="8"/>
  <c r="P70" i="8" s="1"/>
  <c r="P71" i="8" s="1"/>
  <c r="O69" i="8"/>
  <c r="O70" i="8" s="1"/>
  <c r="O71" i="8" s="1"/>
  <c r="M69" i="8"/>
  <c r="N69" i="8" s="1"/>
  <c r="N73" i="8" s="1"/>
  <c r="N77" i="8" s="1"/>
  <c r="I69" i="8"/>
  <c r="I70" i="8" s="1"/>
  <c r="I71" i="8" s="1"/>
  <c r="M68" i="8"/>
  <c r="M72" i="8" s="1"/>
  <c r="M76" i="8" s="1"/>
  <c r="L55" i="8"/>
  <c r="K55" i="8"/>
  <c r="J55" i="8"/>
  <c r="I55" i="8"/>
  <c r="H55" i="8"/>
  <c r="G55" i="8"/>
  <c r="F55" i="8"/>
  <c r="E55" i="8"/>
  <c r="D55" i="8"/>
  <c r="C55" i="8"/>
  <c r="L54" i="8"/>
  <c r="K54" i="8"/>
  <c r="J54" i="8"/>
  <c r="I54" i="8"/>
  <c r="H54" i="8"/>
  <c r="G54" i="8"/>
  <c r="F54" i="8"/>
  <c r="E54" i="8"/>
  <c r="D54" i="8"/>
  <c r="C54" i="8"/>
  <c r="L53" i="8"/>
  <c r="K53" i="8"/>
  <c r="J53" i="8"/>
  <c r="I53" i="8"/>
  <c r="H53" i="8"/>
  <c r="G53" i="8"/>
  <c r="F53" i="8"/>
  <c r="E53" i="8"/>
  <c r="D53" i="8"/>
  <c r="C53" i="8"/>
  <c r="L52" i="8"/>
  <c r="K52" i="8"/>
  <c r="J52" i="8"/>
  <c r="I52" i="8"/>
  <c r="H52" i="8"/>
  <c r="G52" i="8"/>
  <c r="F52" i="8"/>
  <c r="E52" i="8"/>
  <c r="D52" i="8"/>
  <c r="C52" i="8"/>
  <c r="L51" i="8"/>
  <c r="K51" i="8"/>
  <c r="J51" i="8"/>
  <c r="I51" i="8"/>
  <c r="H51" i="8"/>
  <c r="G51" i="8"/>
  <c r="F51" i="8"/>
  <c r="E51" i="8"/>
  <c r="D51" i="8"/>
  <c r="C51" i="8"/>
  <c r="L50" i="8"/>
  <c r="K50" i="8"/>
  <c r="J50" i="8"/>
  <c r="I50" i="8"/>
  <c r="H50" i="8"/>
  <c r="G50" i="8"/>
  <c r="F50" i="8"/>
  <c r="E50" i="8"/>
  <c r="D50" i="8"/>
  <c r="C50" i="8"/>
  <c r="AU15" i="8"/>
  <c r="AT15" i="8"/>
  <c r="AS15" i="8"/>
  <c r="AS17" i="8" s="1"/>
  <c r="AR15" i="8"/>
  <c r="AQ15" i="8"/>
  <c r="AP15" i="8"/>
  <c r="AO15" i="8"/>
  <c r="AN15" i="8"/>
  <c r="AM15" i="8"/>
  <c r="D6" i="8"/>
  <c r="FP130" i="8"/>
  <c r="G236" i="7"/>
  <c r="K236" i="7" s="1"/>
  <c r="O236" i="7" s="1"/>
  <c r="S236" i="7" s="1"/>
  <c r="W236" i="7" s="1"/>
  <c r="G235" i="7"/>
  <c r="K235" i="7" s="1"/>
  <c r="O235" i="7" s="1"/>
  <c r="S235" i="7" s="1"/>
  <c r="W235" i="7" s="1"/>
  <c r="J234" i="7"/>
  <c r="N234" i="7" s="1"/>
  <c r="R234" i="7" s="1"/>
  <c r="V234" i="7" s="1"/>
  <c r="I234" i="7"/>
  <c r="M234" i="7" s="1"/>
  <c r="Q234" i="7" s="1"/>
  <c r="U234" i="7" s="1"/>
  <c r="Y234" i="7" s="1"/>
  <c r="AC234" i="7" s="1"/>
  <c r="AG234" i="7" s="1"/>
  <c r="AK234" i="7" s="1"/>
  <c r="AO234" i="7" s="1"/>
  <c r="H234" i="7"/>
  <c r="L234" i="7" s="1"/>
  <c r="P234" i="7" s="1"/>
  <c r="T234" i="7" s="1"/>
  <c r="X234" i="7" s="1"/>
  <c r="AB234" i="7" s="1"/>
  <c r="AF234" i="7" s="1"/>
  <c r="AJ234" i="7" s="1"/>
  <c r="AN234" i="7" s="1"/>
  <c r="G234" i="7"/>
  <c r="K234" i="7" s="1"/>
  <c r="O234" i="7" s="1"/>
  <c r="S234" i="7" s="1"/>
  <c r="W234" i="7" s="1"/>
  <c r="AA234" i="7" s="1"/>
  <c r="AE234" i="7" s="1"/>
  <c r="AI234" i="7" s="1"/>
  <c r="AM234" i="7" s="1"/>
  <c r="J233" i="7"/>
  <c r="N233" i="7" s="1"/>
  <c r="R233" i="7" s="1"/>
  <c r="V233" i="7" s="1"/>
  <c r="I233" i="7"/>
  <c r="M233" i="7" s="1"/>
  <c r="Q233" i="7" s="1"/>
  <c r="U233" i="7" s="1"/>
  <c r="Y233" i="7" s="1"/>
  <c r="AC233" i="7" s="1"/>
  <c r="AG233" i="7" s="1"/>
  <c r="AK233" i="7" s="1"/>
  <c r="AO233" i="7" s="1"/>
  <c r="H233" i="7"/>
  <c r="L233" i="7" s="1"/>
  <c r="P233" i="7" s="1"/>
  <c r="T233" i="7" s="1"/>
  <c r="X233" i="7" s="1"/>
  <c r="AB233" i="7" s="1"/>
  <c r="AF233" i="7" s="1"/>
  <c r="AJ233" i="7" s="1"/>
  <c r="AN233" i="7" s="1"/>
  <c r="G233" i="7"/>
  <c r="K233" i="7" s="1"/>
  <c r="O233" i="7" s="1"/>
  <c r="S233" i="7" s="1"/>
  <c r="W233" i="7" s="1"/>
  <c r="AA233" i="7" s="1"/>
  <c r="AE233" i="7" s="1"/>
  <c r="AI233" i="7" s="1"/>
  <c r="AM233" i="7" s="1"/>
  <c r="J232" i="7"/>
  <c r="N232" i="7" s="1"/>
  <c r="R232" i="7" s="1"/>
  <c r="V232" i="7" s="1"/>
  <c r="I232" i="7"/>
  <c r="M232" i="7" s="1"/>
  <c r="Q232" i="7" s="1"/>
  <c r="U232" i="7" s="1"/>
  <c r="Y232" i="7" s="1"/>
  <c r="AC232" i="7" s="1"/>
  <c r="AG232" i="7" s="1"/>
  <c r="AK232" i="7" s="1"/>
  <c r="AO232" i="7" s="1"/>
  <c r="H232" i="7"/>
  <c r="L232" i="7" s="1"/>
  <c r="P232" i="7" s="1"/>
  <c r="T232" i="7" s="1"/>
  <c r="X232" i="7" s="1"/>
  <c r="AB232" i="7" s="1"/>
  <c r="AF232" i="7" s="1"/>
  <c r="AJ232" i="7" s="1"/>
  <c r="AN232" i="7" s="1"/>
  <c r="G232" i="7"/>
  <c r="K232" i="7" s="1"/>
  <c r="O232" i="7" s="1"/>
  <c r="S232" i="7" s="1"/>
  <c r="W232" i="7" s="1"/>
  <c r="AA232" i="7" s="1"/>
  <c r="AE232" i="7" s="1"/>
  <c r="AI232" i="7" s="1"/>
  <c r="AM232" i="7" s="1"/>
  <c r="J231" i="7"/>
  <c r="N231" i="7" s="1"/>
  <c r="R231" i="7" s="1"/>
  <c r="V231" i="7" s="1"/>
  <c r="I231" i="7"/>
  <c r="M231" i="7" s="1"/>
  <c r="Q231" i="7" s="1"/>
  <c r="U231" i="7" s="1"/>
  <c r="Y231" i="7" s="1"/>
  <c r="AC231" i="7" s="1"/>
  <c r="AG231" i="7" s="1"/>
  <c r="AK231" i="7" s="1"/>
  <c r="AO231" i="7" s="1"/>
  <c r="H231" i="7"/>
  <c r="L231" i="7" s="1"/>
  <c r="P231" i="7" s="1"/>
  <c r="T231" i="7" s="1"/>
  <c r="X231" i="7" s="1"/>
  <c r="AB231" i="7" s="1"/>
  <c r="AF231" i="7" s="1"/>
  <c r="AJ231" i="7" s="1"/>
  <c r="AN231" i="7" s="1"/>
  <c r="G231" i="7"/>
  <c r="K231" i="7" s="1"/>
  <c r="O231" i="7" s="1"/>
  <c r="S231" i="7" s="1"/>
  <c r="W231" i="7" s="1"/>
  <c r="AA231" i="7" s="1"/>
  <c r="AE231" i="7" s="1"/>
  <c r="AI231" i="7" s="1"/>
  <c r="AM231" i="7" s="1"/>
  <c r="G223" i="7"/>
  <c r="D223" i="7"/>
  <c r="C199" i="7"/>
  <c r="H199" i="7" s="1"/>
  <c r="C196" i="7"/>
  <c r="H196" i="7" s="1"/>
  <c r="C195" i="7"/>
  <c r="H195" i="7" s="1"/>
  <c r="C194" i="7"/>
  <c r="H194" i="7" s="1"/>
  <c r="AU186" i="7"/>
  <c r="AU187" i="7" s="1"/>
  <c r="AU188" i="7" s="1"/>
  <c r="AT186" i="7"/>
  <c r="AT187" i="7" s="1"/>
  <c r="AT188" i="7" s="1"/>
  <c r="AS186" i="7"/>
  <c r="AS187" i="7" s="1"/>
  <c r="AS188" i="7" s="1"/>
  <c r="AR186" i="7"/>
  <c r="AR187" i="7" s="1"/>
  <c r="AR188" i="7" s="1"/>
  <c r="AQ186" i="7"/>
  <c r="AQ187" i="7" s="1"/>
  <c r="AQ188" i="7" s="1"/>
  <c r="AP186" i="7"/>
  <c r="AP187" i="7" s="1"/>
  <c r="AP188" i="7" s="1"/>
  <c r="AO186" i="7"/>
  <c r="AO187" i="7" s="1"/>
  <c r="AO188" i="7" s="1"/>
  <c r="AN186" i="7"/>
  <c r="AN187" i="7" s="1"/>
  <c r="AN188" i="7" s="1"/>
  <c r="AM186" i="7"/>
  <c r="AM187" i="7" s="1"/>
  <c r="AM188" i="7" s="1"/>
  <c r="AL186" i="7"/>
  <c r="AL187" i="7" s="1"/>
  <c r="AL188" i="7" s="1"/>
  <c r="AK186" i="7"/>
  <c r="AK187" i="7" s="1"/>
  <c r="AK188" i="7" s="1"/>
  <c r="AJ186" i="7"/>
  <c r="AJ187" i="7" s="1"/>
  <c r="AJ188" i="7" s="1"/>
  <c r="AI186" i="7"/>
  <c r="AI187" i="7" s="1"/>
  <c r="AI188" i="7" s="1"/>
  <c r="AH186" i="7"/>
  <c r="AH187" i="7" s="1"/>
  <c r="AH188" i="7" s="1"/>
  <c r="AG186" i="7"/>
  <c r="AG187" i="7" s="1"/>
  <c r="AG188" i="7" s="1"/>
  <c r="AF186" i="7"/>
  <c r="AF187" i="7" s="1"/>
  <c r="AF188" i="7" s="1"/>
  <c r="AE186" i="7"/>
  <c r="AE187" i="7" s="1"/>
  <c r="AE188" i="7" s="1"/>
  <c r="AD186" i="7"/>
  <c r="AD187" i="7" s="1"/>
  <c r="AD188" i="7" s="1"/>
  <c r="AC186" i="7"/>
  <c r="AC187" i="7" s="1"/>
  <c r="AC188" i="7" s="1"/>
  <c r="AB186" i="7"/>
  <c r="AB187" i="7" s="1"/>
  <c r="AB188" i="7" s="1"/>
  <c r="AA186" i="7"/>
  <c r="AA187" i="7" s="1"/>
  <c r="AA188" i="7" s="1"/>
  <c r="Z186" i="7"/>
  <c r="Z187" i="7" s="1"/>
  <c r="Z188" i="7" s="1"/>
  <c r="Y186" i="7"/>
  <c r="Y187" i="7" s="1"/>
  <c r="Y188" i="7" s="1"/>
  <c r="X186" i="7"/>
  <c r="X187" i="7" s="1"/>
  <c r="X188" i="7" s="1"/>
  <c r="W186" i="7"/>
  <c r="W187" i="7" s="1"/>
  <c r="W188" i="7" s="1"/>
  <c r="V186" i="7"/>
  <c r="V187" i="7" s="1"/>
  <c r="V188" i="7" s="1"/>
  <c r="U186" i="7"/>
  <c r="U187" i="7" s="1"/>
  <c r="U188" i="7" s="1"/>
  <c r="T186" i="7"/>
  <c r="T187" i="7" s="1"/>
  <c r="T188" i="7" s="1"/>
  <c r="S186" i="7"/>
  <c r="S187" i="7" s="1"/>
  <c r="S188" i="7" s="1"/>
  <c r="R186" i="7"/>
  <c r="R187" i="7" s="1"/>
  <c r="R188" i="7" s="1"/>
  <c r="Q186" i="7"/>
  <c r="Q187" i="7" s="1"/>
  <c r="Q188" i="7" s="1"/>
  <c r="P186" i="7"/>
  <c r="P187" i="7" s="1"/>
  <c r="P188" i="7" s="1"/>
  <c r="O186" i="7"/>
  <c r="O187" i="7" s="1"/>
  <c r="O188" i="7" s="1"/>
  <c r="N186" i="7"/>
  <c r="N187" i="7" s="1"/>
  <c r="N188" i="7" s="1"/>
  <c r="M186" i="7"/>
  <c r="M187" i="7" s="1"/>
  <c r="M188" i="7" s="1"/>
  <c r="L186" i="7"/>
  <c r="L187" i="7" s="1"/>
  <c r="L188" i="7" s="1"/>
  <c r="K186" i="7"/>
  <c r="K187" i="7" s="1"/>
  <c r="K188" i="7" s="1"/>
  <c r="J186" i="7"/>
  <c r="J187" i="7" s="1"/>
  <c r="J188" i="7" s="1"/>
  <c r="I186" i="7"/>
  <c r="I187" i="7" s="1"/>
  <c r="I188" i="7" s="1"/>
  <c r="H186" i="7"/>
  <c r="H187" i="7" s="1"/>
  <c r="H188" i="7" s="1"/>
  <c r="G186" i="7"/>
  <c r="G187" i="7" s="1"/>
  <c r="G188" i="7" s="1"/>
  <c r="F186" i="7"/>
  <c r="F187" i="7" s="1"/>
  <c r="F188" i="7" s="1"/>
  <c r="E186" i="7"/>
  <c r="E187" i="7" s="1"/>
  <c r="E188" i="7" s="1"/>
  <c r="D186" i="7"/>
  <c r="D187" i="7" s="1"/>
  <c r="D188" i="7" s="1"/>
  <c r="C186" i="7"/>
  <c r="C187" i="7" s="1"/>
  <c r="C188" i="7" s="1"/>
  <c r="AU181" i="7"/>
  <c r="AU182" i="7" s="1"/>
  <c r="AU183" i="7" s="1"/>
  <c r="AT181" i="7"/>
  <c r="AT182" i="7" s="1"/>
  <c r="AT183" i="7" s="1"/>
  <c r="AS181" i="7"/>
  <c r="AS182" i="7" s="1"/>
  <c r="AS183" i="7" s="1"/>
  <c r="AR181" i="7"/>
  <c r="AR182" i="7" s="1"/>
  <c r="AR183" i="7" s="1"/>
  <c r="AQ181" i="7"/>
  <c r="AQ182" i="7" s="1"/>
  <c r="AQ183" i="7" s="1"/>
  <c r="AP181" i="7"/>
  <c r="AP182" i="7" s="1"/>
  <c r="AP183" i="7" s="1"/>
  <c r="AO181" i="7"/>
  <c r="AO182" i="7" s="1"/>
  <c r="AO183" i="7" s="1"/>
  <c r="AN181" i="7"/>
  <c r="AN182" i="7" s="1"/>
  <c r="AN183" i="7" s="1"/>
  <c r="AM181" i="7"/>
  <c r="AM182" i="7" s="1"/>
  <c r="AM183" i="7" s="1"/>
  <c r="AL181" i="7"/>
  <c r="AL182" i="7" s="1"/>
  <c r="AL183" i="7" s="1"/>
  <c r="AK181" i="7"/>
  <c r="AK182" i="7" s="1"/>
  <c r="AK183" i="7" s="1"/>
  <c r="AJ181" i="7"/>
  <c r="AJ182" i="7" s="1"/>
  <c r="AJ183" i="7" s="1"/>
  <c r="AI181" i="7"/>
  <c r="AI182" i="7" s="1"/>
  <c r="AI183" i="7" s="1"/>
  <c r="AH181" i="7"/>
  <c r="AH182" i="7" s="1"/>
  <c r="AH183" i="7" s="1"/>
  <c r="AG181" i="7"/>
  <c r="AG182" i="7" s="1"/>
  <c r="AG183" i="7" s="1"/>
  <c r="AF181" i="7"/>
  <c r="AF182" i="7" s="1"/>
  <c r="AF183" i="7" s="1"/>
  <c r="AE181" i="7"/>
  <c r="AE182" i="7" s="1"/>
  <c r="AE183" i="7" s="1"/>
  <c r="AD181" i="7"/>
  <c r="AD182" i="7" s="1"/>
  <c r="AD183" i="7" s="1"/>
  <c r="AC181" i="7"/>
  <c r="AC182" i="7" s="1"/>
  <c r="AC183" i="7" s="1"/>
  <c r="AB181" i="7"/>
  <c r="AB182" i="7" s="1"/>
  <c r="AB183" i="7" s="1"/>
  <c r="AA181" i="7"/>
  <c r="AA182" i="7" s="1"/>
  <c r="AA183" i="7" s="1"/>
  <c r="Z181" i="7"/>
  <c r="Z182" i="7" s="1"/>
  <c r="Z183" i="7" s="1"/>
  <c r="Y181" i="7"/>
  <c r="Y182" i="7" s="1"/>
  <c r="Y183" i="7" s="1"/>
  <c r="X181" i="7"/>
  <c r="X182" i="7" s="1"/>
  <c r="X183" i="7" s="1"/>
  <c r="W181" i="7"/>
  <c r="W182" i="7" s="1"/>
  <c r="W183" i="7" s="1"/>
  <c r="V181" i="7"/>
  <c r="V182" i="7" s="1"/>
  <c r="V183" i="7" s="1"/>
  <c r="U181" i="7"/>
  <c r="U182" i="7" s="1"/>
  <c r="U183" i="7" s="1"/>
  <c r="T181" i="7"/>
  <c r="T182" i="7" s="1"/>
  <c r="T183" i="7" s="1"/>
  <c r="S181" i="7"/>
  <c r="S182" i="7" s="1"/>
  <c r="S183" i="7" s="1"/>
  <c r="R181" i="7"/>
  <c r="R182" i="7" s="1"/>
  <c r="R183" i="7" s="1"/>
  <c r="Q181" i="7"/>
  <c r="Q182" i="7" s="1"/>
  <c r="Q183" i="7" s="1"/>
  <c r="P181" i="7"/>
  <c r="P182" i="7" s="1"/>
  <c r="P183" i="7" s="1"/>
  <c r="O181" i="7"/>
  <c r="O182" i="7" s="1"/>
  <c r="O183" i="7" s="1"/>
  <c r="N181" i="7"/>
  <c r="N182" i="7" s="1"/>
  <c r="N183" i="7" s="1"/>
  <c r="M181" i="7"/>
  <c r="M182" i="7" s="1"/>
  <c r="M183" i="7" s="1"/>
  <c r="L181" i="7"/>
  <c r="L182" i="7" s="1"/>
  <c r="L183" i="7" s="1"/>
  <c r="K181" i="7"/>
  <c r="K182" i="7" s="1"/>
  <c r="K183" i="7" s="1"/>
  <c r="J181" i="7"/>
  <c r="J182" i="7" s="1"/>
  <c r="J183" i="7" s="1"/>
  <c r="I181" i="7"/>
  <c r="I182" i="7" s="1"/>
  <c r="I183" i="7" s="1"/>
  <c r="H181" i="7"/>
  <c r="H182" i="7" s="1"/>
  <c r="H183" i="7" s="1"/>
  <c r="G181" i="7"/>
  <c r="G182" i="7" s="1"/>
  <c r="G183" i="7" s="1"/>
  <c r="F181" i="7"/>
  <c r="F182" i="7" s="1"/>
  <c r="F183" i="7" s="1"/>
  <c r="E181" i="7"/>
  <c r="E182" i="7" s="1"/>
  <c r="E183" i="7" s="1"/>
  <c r="D181" i="7"/>
  <c r="D182" i="7" s="1"/>
  <c r="D183" i="7" s="1"/>
  <c r="C181" i="7"/>
  <c r="C182" i="7" s="1"/>
  <c r="C183" i="7" s="1"/>
  <c r="AU176" i="7"/>
  <c r="AU177" i="7" s="1"/>
  <c r="AU178" i="7" s="1"/>
  <c r="AT176" i="7"/>
  <c r="AT177" i="7" s="1"/>
  <c r="AT178" i="7" s="1"/>
  <c r="AS176" i="7"/>
  <c r="AS177" i="7" s="1"/>
  <c r="AS178" i="7" s="1"/>
  <c r="AR176" i="7"/>
  <c r="AR177" i="7" s="1"/>
  <c r="AR178" i="7" s="1"/>
  <c r="AQ176" i="7"/>
  <c r="AQ177" i="7" s="1"/>
  <c r="AQ178" i="7" s="1"/>
  <c r="AP176" i="7"/>
  <c r="AP177" i="7" s="1"/>
  <c r="AP178" i="7" s="1"/>
  <c r="AO176" i="7"/>
  <c r="AO177" i="7" s="1"/>
  <c r="AO178" i="7" s="1"/>
  <c r="AN176" i="7"/>
  <c r="AN177" i="7" s="1"/>
  <c r="AN178" i="7" s="1"/>
  <c r="AM176" i="7"/>
  <c r="AM177" i="7" s="1"/>
  <c r="AM178" i="7" s="1"/>
  <c r="AL176" i="7"/>
  <c r="AL177" i="7" s="1"/>
  <c r="AL178" i="7" s="1"/>
  <c r="AK176" i="7"/>
  <c r="AK177" i="7" s="1"/>
  <c r="AK178" i="7" s="1"/>
  <c r="AJ176" i="7"/>
  <c r="AJ177" i="7" s="1"/>
  <c r="AJ178" i="7" s="1"/>
  <c r="AI176" i="7"/>
  <c r="AI177" i="7" s="1"/>
  <c r="AI178" i="7" s="1"/>
  <c r="AH176" i="7"/>
  <c r="AH177" i="7" s="1"/>
  <c r="AH178" i="7" s="1"/>
  <c r="AG176" i="7"/>
  <c r="AG177" i="7" s="1"/>
  <c r="AG178" i="7" s="1"/>
  <c r="AF176" i="7"/>
  <c r="AF177" i="7" s="1"/>
  <c r="AF178" i="7" s="1"/>
  <c r="AE176" i="7"/>
  <c r="AE177" i="7" s="1"/>
  <c r="AE178" i="7" s="1"/>
  <c r="AD176" i="7"/>
  <c r="AD177" i="7" s="1"/>
  <c r="AD178" i="7" s="1"/>
  <c r="AC176" i="7"/>
  <c r="AC177" i="7" s="1"/>
  <c r="AC178" i="7" s="1"/>
  <c r="AB176" i="7"/>
  <c r="AB177" i="7" s="1"/>
  <c r="AB178" i="7" s="1"/>
  <c r="AA176" i="7"/>
  <c r="AA177" i="7" s="1"/>
  <c r="AA178" i="7" s="1"/>
  <c r="Z176" i="7"/>
  <c r="Z177" i="7" s="1"/>
  <c r="Z178" i="7" s="1"/>
  <c r="Y176" i="7"/>
  <c r="Y177" i="7" s="1"/>
  <c r="Y178" i="7" s="1"/>
  <c r="X176" i="7"/>
  <c r="X177" i="7" s="1"/>
  <c r="X178" i="7" s="1"/>
  <c r="W176" i="7"/>
  <c r="W177" i="7" s="1"/>
  <c r="W178" i="7" s="1"/>
  <c r="V176" i="7"/>
  <c r="V177" i="7" s="1"/>
  <c r="V178" i="7" s="1"/>
  <c r="U176" i="7"/>
  <c r="U177" i="7" s="1"/>
  <c r="U178" i="7" s="1"/>
  <c r="T176" i="7"/>
  <c r="T177" i="7" s="1"/>
  <c r="T178" i="7" s="1"/>
  <c r="S176" i="7"/>
  <c r="S177" i="7" s="1"/>
  <c r="S178" i="7" s="1"/>
  <c r="R176" i="7"/>
  <c r="R177" i="7" s="1"/>
  <c r="R178" i="7" s="1"/>
  <c r="Q176" i="7"/>
  <c r="Q177" i="7" s="1"/>
  <c r="Q178" i="7" s="1"/>
  <c r="P176" i="7"/>
  <c r="P177" i="7" s="1"/>
  <c r="P178" i="7" s="1"/>
  <c r="O176" i="7"/>
  <c r="O177" i="7" s="1"/>
  <c r="O178" i="7" s="1"/>
  <c r="N176" i="7"/>
  <c r="N177" i="7" s="1"/>
  <c r="N178" i="7" s="1"/>
  <c r="M176" i="7"/>
  <c r="M177" i="7" s="1"/>
  <c r="M178" i="7" s="1"/>
  <c r="L176" i="7"/>
  <c r="L177" i="7" s="1"/>
  <c r="L178" i="7" s="1"/>
  <c r="K176" i="7"/>
  <c r="K177" i="7" s="1"/>
  <c r="K178" i="7" s="1"/>
  <c r="J176" i="7"/>
  <c r="J177" i="7" s="1"/>
  <c r="J178" i="7" s="1"/>
  <c r="I176" i="7"/>
  <c r="I177" i="7" s="1"/>
  <c r="I178" i="7" s="1"/>
  <c r="H176" i="7"/>
  <c r="H177" i="7" s="1"/>
  <c r="H178" i="7" s="1"/>
  <c r="G176" i="7"/>
  <c r="G177" i="7" s="1"/>
  <c r="G178" i="7" s="1"/>
  <c r="F176" i="7"/>
  <c r="F177" i="7" s="1"/>
  <c r="F178" i="7" s="1"/>
  <c r="E176" i="7"/>
  <c r="E177" i="7" s="1"/>
  <c r="E178" i="7" s="1"/>
  <c r="D176" i="7"/>
  <c r="D177" i="7" s="1"/>
  <c r="D178" i="7" s="1"/>
  <c r="C176" i="7"/>
  <c r="C177" i="7" s="1"/>
  <c r="C178" i="7" s="1"/>
  <c r="AU171" i="7"/>
  <c r="AU172" i="7" s="1"/>
  <c r="AU173" i="7" s="1"/>
  <c r="AT171" i="7"/>
  <c r="AT172" i="7" s="1"/>
  <c r="AT173" i="7" s="1"/>
  <c r="AS171" i="7"/>
  <c r="AS172" i="7" s="1"/>
  <c r="AS173" i="7" s="1"/>
  <c r="AR171" i="7"/>
  <c r="AR172" i="7" s="1"/>
  <c r="AR173" i="7" s="1"/>
  <c r="AQ171" i="7"/>
  <c r="AQ172" i="7" s="1"/>
  <c r="AQ173" i="7" s="1"/>
  <c r="AP171" i="7"/>
  <c r="AP172" i="7" s="1"/>
  <c r="AP173" i="7" s="1"/>
  <c r="AO171" i="7"/>
  <c r="AO172" i="7" s="1"/>
  <c r="AO173" i="7" s="1"/>
  <c r="AN171" i="7"/>
  <c r="AN172" i="7" s="1"/>
  <c r="AN173" i="7" s="1"/>
  <c r="AM171" i="7"/>
  <c r="AM172" i="7" s="1"/>
  <c r="AM173" i="7" s="1"/>
  <c r="AL171" i="7"/>
  <c r="AL172" i="7" s="1"/>
  <c r="AL173" i="7" s="1"/>
  <c r="AK171" i="7"/>
  <c r="AK172" i="7" s="1"/>
  <c r="AK173" i="7" s="1"/>
  <c r="AJ171" i="7"/>
  <c r="AJ172" i="7" s="1"/>
  <c r="AJ173" i="7" s="1"/>
  <c r="AI171" i="7"/>
  <c r="AI172" i="7" s="1"/>
  <c r="AI173" i="7" s="1"/>
  <c r="AH171" i="7"/>
  <c r="AH172" i="7" s="1"/>
  <c r="AH173" i="7" s="1"/>
  <c r="AG171" i="7"/>
  <c r="AG172" i="7" s="1"/>
  <c r="AG173" i="7" s="1"/>
  <c r="AF171" i="7"/>
  <c r="AF172" i="7" s="1"/>
  <c r="AF173" i="7" s="1"/>
  <c r="AE171" i="7"/>
  <c r="AE172" i="7" s="1"/>
  <c r="AE173" i="7" s="1"/>
  <c r="AD171" i="7"/>
  <c r="AD172" i="7" s="1"/>
  <c r="AD173" i="7" s="1"/>
  <c r="AC171" i="7"/>
  <c r="AC172" i="7" s="1"/>
  <c r="AC173" i="7" s="1"/>
  <c r="AB171" i="7"/>
  <c r="AB172" i="7" s="1"/>
  <c r="AB173" i="7" s="1"/>
  <c r="AA171" i="7"/>
  <c r="AA172" i="7" s="1"/>
  <c r="AA173" i="7" s="1"/>
  <c r="Z171" i="7"/>
  <c r="Z172" i="7" s="1"/>
  <c r="Z173" i="7" s="1"/>
  <c r="Y171" i="7"/>
  <c r="Y172" i="7" s="1"/>
  <c r="Y173" i="7" s="1"/>
  <c r="X171" i="7"/>
  <c r="X172" i="7" s="1"/>
  <c r="X173" i="7" s="1"/>
  <c r="W171" i="7"/>
  <c r="W172" i="7" s="1"/>
  <c r="W173" i="7" s="1"/>
  <c r="V171" i="7"/>
  <c r="V172" i="7" s="1"/>
  <c r="V173" i="7" s="1"/>
  <c r="U171" i="7"/>
  <c r="U172" i="7" s="1"/>
  <c r="U173" i="7" s="1"/>
  <c r="T171" i="7"/>
  <c r="T172" i="7" s="1"/>
  <c r="T173" i="7" s="1"/>
  <c r="S171" i="7"/>
  <c r="S172" i="7" s="1"/>
  <c r="S173" i="7" s="1"/>
  <c r="R171" i="7"/>
  <c r="R172" i="7" s="1"/>
  <c r="R173" i="7" s="1"/>
  <c r="Q171" i="7"/>
  <c r="Q172" i="7" s="1"/>
  <c r="Q173" i="7" s="1"/>
  <c r="P171" i="7"/>
  <c r="P172" i="7" s="1"/>
  <c r="P173" i="7" s="1"/>
  <c r="O171" i="7"/>
  <c r="O172" i="7" s="1"/>
  <c r="O173" i="7" s="1"/>
  <c r="N171" i="7"/>
  <c r="N172" i="7" s="1"/>
  <c r="N173" i="7" s="1"/>
  <c r="M171" i="7"/>
  <c r="M172" i="7" s="1"/>
  <c r="M173" i="7" s="1"/>
  <c r="L171" i="7"/>
  <c r="L172" i="7" s="1"/>
  <c r="L173" i="7" s="1"/>
  <c r="K171" i="7"/>
  <c r="K172" i="7" s="1"/>
  <c r="K173" i="7" s="1"/>
  <c r="J171" i="7"/>
  <c r="J172" i="7" s="1"/>
  <c r="J173" i="7" s="1"/>
  <c r="I171" i="7"/>
  <c r="I172" i="7" s="1"/>
  <c r="I173" i="7" s="1"/>
  <c r="H171" i="7"/>
  <c r="H172" i="7" s="1"/>
  <c r="H173" i="7" s="1"/>
  <c r="G171" i="7"/>
  <c r="G172" i="7" s="1"/>
  <c r="G173" i="7" s="1"/>
  <c r="F171" i="7"/>
  <c r="F172" i="7" s="1"/>
  <c r="F173" i="7" s="1"/>
  <c r="E171" i="7"/>
  <c r="E172" i="7" s="1"/>
  <c r="E173" i="7" s="1"/>
  <c r="D171" i="7"/>
  <c r="D172" i="7" s="1"/>
  <c r="D173" i="7" s="1"/>
  <c r="C171" i="7"/>
  <c r="C172" i="7" s="1"/>
  <c r="C173" i="7" s="1"/>
  <c r="AU166" i="7"/>
  <c r="AU167" i="7" s="1"/>
  <c r="AU168" i="7" s="1"/>
  <c r="AT166" i="7"/>
  <c r="AT167" i="7" s="1"/>
  <c r="AT168" i="7" s="1"/>
  <c r="AS166" i="7"/>
  <c r="AS167" i="7" s="1"/>
  <c r="AS168" i="7" s="1"/>
  <c r="AR166" i="7"/>
  <c r="AR167" i="7" s="1"/>
  <c r="AR168" i="7" s="1"/>
  <c r="AQ166" i="7"/>
  <c r="AQ167" i="7" s="1"/>
  <c r="AQ168" i="7" s="1"/>
  <c r="AP166" i="7"/>
  <c r="AP167" i="7" s="1"/>
  <c r="AP168" i="7" s="1"/>
  <c r="AO166" i="7"/>
  <c r="AO167" i="7" s="1"/>
  <c r="AO168" i="7" s="1"/>
  <c r="AN166" i="7"/>
  <c r="AN167" i="7" s="1"/>
  <c r="AN168" i="7" s="1"/>
  <c r="AM166" i="7"/>
  <c r="AM167" i="7" s="1"/>
  <c r="AM168" i="7" s="1"/>
  <c r="AL166" i="7"/>
  <c r="AL167" i="7" s="1"/>
  <c r="AL168" i="7" s="1"/>
  <c r="AK166" i="7"/>
  <c r="AK167" i="7" s="1"/>
  <c r="AK168" i="7" s="1"/>
  <c r="AJ166" i="7"/>
  <c r="AJ167" i="7" s="1"/>
  <c r="AJ168" i="7" s="1"/>
  <c r="AI166" i="7"/>
  <c r="AI167" i="7" s="1"/>
  <c r="AI168" i="7" s="1"/>
  <c r="AH166" i="7"/>
  <c r="AH167" i="7" s="1"/>
  <c r="AH168" i="7" s="1"/>
  <c r="AG166" i="7"/>
  <c r="AG167" i="7" s="1"/>
  <c r="AG168" i="7" s="1"/>
  <c r="AF166" i="7"/>
  <c r="AF167" i="7" s="1"/>
  <c r="AF168" i="7" s="1"/>
  <c r="AE166" i="7"/>
  <c r="AE167" i="7" s="1"/>
  <c r="AE168" i="7" s="1"/>
  <c r="AD166" i="7"/>
  <c r="AD167" i="7" s="1"/>
  <c r="AD168" i="7" s="1"/>
  <c r="AC166" i="7"/>
  <c r="AC167" i="7" s="1"/>
  <c r="AC168" i="7" s="1"/>
  <c r="AB166" i="7"/>
  <c r="AB167" i="7" s="1"/>
  <c r="AB168" i="7" s="1"/>
  <c r="AA166" i="7"/>
  <c r="AA167" i="7" s="1"/>
  <c r="AA168" i="7" s="1"/>
  <c r="Z166" i="7"/>
  <c r="Z167" i="7" s="1"/>
  <c r="Z168" i="7" s="1"/>
  <c r="Y166" i="7"/>
  <c r="Y167" i="7" s="1"/>
  <c r="Y168" i="7" s="1"/>
  <c r="X166" i="7"/>
  <c r="X167" i="7" s="1"/>
  <c r="X168" i="7" s="1"/>
  <c r="W166" i="7"/>
  <c r="W167" i="7" s="1"/>
  <c r="W168" i="7" s="1"/>
  <c r="V166" i="7"/>
  <c r="V167" i="7" s="1"/>
  <c r="V168" i="7" s="1"/>
  <c r="U166" i="7"/>
  <c r="U167" i="7" s="1"/>
  <c r="U168" i="7" s="1"/>
  <c r="T166" i="7"/>
  <c r="T167" i="7" s="1"/>
  <c r="T168" i="7" s="1"/>
  <c r="S166" i="7"/>
  <c r="S167" i="7" s="1"/>
  <c r="S168" i="7" s="1"/>
  <c r="R166" i="7"/>
  <c r="R167" i="7" s="1"/>
  <c r="R168" i="7" s="1"/>
  <c r="Q166" i="7"/>
  <c r="Q167" i="7" s="1"/>
  <c r="Q168" i="7" s="1"/>
  <c r="P166" i="7"/>
  <c r="P167" i="7" s="1"/>
  <c r="P168" i="7" s="1"/>
  <c r="O166" i="7"/>
  <c r="O167" i="7" s="1"/>
  <c r="O168" i="7" s="1"/>
  <c r="N166" i="7"/>
  <c r="N167" i="7" s="1"/>
  <c r="N168" i="7" s="1"/>
  <c r="M166" i="7"/>
  <c r="M167" i="7" s="1"/>
  <c r="M168" i="7" s="1"/>
  <c r="L166" i="7"/>
  <c r="L167" i="7" s="1"/>
  <c r="L168" i="7" s="1"/>
  <c r="K166" i="7"/>
  <c r="K167" i="7" s="1"/>
  <c r="K168" i="7" s="1"/>
  <c r="J166" i="7"/>
  <c r="J167" i="7" s="1"/>
  <c r="J168" i="7" s="1"/>
  <c r="I166" i="7"/>
  <c r="I167" i="7" s="1"/>
  <c r="I168" i="7" s="1"/>
  <c r="H166" i="7"/>
  <c r="H167" i="7" s="1"/>
  <c r="H168" i="7" s="1"/>
  <c r="G166" i="7"/>
  <c r="G167" i="7" s="1"/>
  <c r="G168" i="7" s="1"/>
  <c r="F166" i="7"/>
  <c r="F167" i="7" s="1"/>
  <c r="F168" i="7" s="1"/>
  <c r="E166" i="7"/>
  <c r="E167" i="7" s="1"/>
  <c r="E168" i="7" s="1"/>
  <c r="D166" i="7"/>
  <c r="D167" i="7" s="1"/>
  <c r="D168" i="7" s="1"/>
  <c r="C166" i="7"/>
  <c r="C167" i="7" s="1"/>
  <c r="C168" i="7" s="1"/>
  <c r="AU161" i="7"/>
  <c r="AU162" i="7" s="1"/>
  <c r="AU163" i="7" s="1"/>
  <c r="AT161" i="7"/>
  <c r="AT162" i="7" s="1"/>
  <c r="AT163" i="7" s="1"/>
  <c r="AS161" i="7"/>
  <c r="AS162" i="7" s="1"/>
  <c r="AS163" i="7" s="1"/>
  <c r="AR161" i="7"/>
  <c r="AR162" i="7" s="1"/>
  <c r="AR163" i="7" s="1"/>
  <c r="AQ161" i="7"/>
  <c r="AQ162" i="7" s="1"/>
  <c r="AQ163" i="7" s="1"/>
  <c r="AP161" i="7"/>
  <c r="AP162" i="7" s="1"/>
  <c r="AP163" i="7" s="1"/>
  <c r="AO161" i="7"/>
  <c r="AO162" i="7" s="1"/>
  <c r="AO163" i="7" s="1"/>
  <c r="AN161" i="7"/>
  <c r="AN162" i="7" s="1"/>
  <c r="AN163" i="7" s="1"/>
  <c r="AM161" i="7"/>
  <c r="AM162" i="7" s="1"/>
  <c r="AM163" i="7" s="1"/>
  <c r="AL161" i="7"/>
  <c r="AL162" i="7" s="1"/>
  <c r="AL163" i="7" s="1"/>
  <c r="AK161" i="7"/>
  <c r="AK162" i="7" s="1"/>
  <c r="AK163" i="7" s="1"/>
  <c r="AJ161" i="7"/>
  <c r="AJ162" i="7" s="1"/>
  <c r="AJ163" i="7" s="1"/>
  <c r="AI161" i="7"/>
  <c r="AI162" i="7" s="1"/>
  <c r="AI163" i="7" s="1"/>
  <c r="AH161" i="7"/>
  <c r="AH162" i="7" s="1"/>
  <c r="AH163" i="7" s="1"/>
  <c r="AG161" i="7"/>
  <c r="AG162" i="7" s="1"/>
  <c r="AG163" i="7" s="1"/>
  <c r="AF161" i="7"/>
  <c r="AF162" i="7" s="1"/>
  <c r="AF163" i="7" s="1"/>
  <c r="AE161" i="7"/>
  <c r="AE162" i="7" s="1"/>
  <c r="AE163" i="7" s="1"/>
  <c r="AD161" i="7"/>
  <c r="AD162" i="7" s="1"/>
  <c r="AD163" i="7" s="1"/>
  <c r="AC161" i="7"/>
  <c r="AC162" i="7" s="1"/>
  <c r="AC163" i="7" s="1"/>
  <c r="AB161" i="7"/>
  <c r="AB162" i="7" s="1"/>
  <c r="AB163" i="7" s="1"/>
  <c r="AA161" i="7"/>
  <c r="AA162" i="7" s="1"/>
  <c r="AA163" i="7" s="1"/>
  <c r="Z161" i="7"/>
  <c r="Z162" i="7" s="1"/>
  <c r="Z163" i="7" s="1"/>
  <c r="Y161" i="7"/>
  <c r="Y162" i="7" s="1"/>
  <c r="Y163" i="7" s="1"/>
  <c r="X161" i="7"/>
  <c r="X162" i="7" s="1"/>
  <c r="X163" i="7" s="1"/>
  <c r="W161" i="7"/>
  <c r="W162" i="7" s="1"/>
  <c r="W163" i="7" s="1"/>
  <c r="V161" i="7"/>
  <c r="V162" i="7" s="1"/>
  <c r="V163" i="7" s="1"/>
  <c r="U161" i="7"/>
  <c r="U162" i="7" s="1"/>
  <c r="U163" i="7" s="1"/>
  <c r="T161" i="7"/>
  <c r="T162" i="7" s="1"/>
  <c r="T163" i="7" s="1"/>
  <c r="S161" i="7"/>
  <c r="S162" i="7" s="1"/>
  <c r="S163" i="7" s="1"/>
  <c r="R161" i="7"/>
  <c r="R162" i="7" s="1"/>
  <c r="R163" i="7" s="1"/>
  <c r="Q161" i="7"/>
  <c r="Q162" i="7" s="1"/>
  <c r="Q163" i="7" s="1"/>
  <c r="P161" i="7"/>
  <c r="P162" i="7" s="1"/>
  <c r="P163" i="7" s="1"/>
  <c r="O161" i="7"/>
  <c r="O162" i="7" s="1"/>
  <c r="O163" i="7" s="1"/>
  <c r="N161" i="7"/>
  <c r="N162" i="7" s="1"/>
  <c r="N163" i="7" s="1"/>
  <c r="M161" i="7"/>
  <c r="M162" i="7" s="1"/>
  <c r="M163" i="7" s="1"/>
  <c r="L161" i="7"/>
  <c r="L162" i="7" s="1"/>
  <c r="L163" i="7" s="1"/>
  <c r="K161" i="7"/>
  <c r="K162" i="7" s="1"/>
  <c r="K163" i="7" s="1"/>
  <c r="J161" i="7"/>
  <c r="J162" i="7" s="1"/>
  <c r="J163" i="7" s="1"/>
  <c r="I161" i="7"/>
  <c r="I162" i="7" s="1"/>
  <c r="I163" i="7" s="1"/>
  <c r="H161" i="7"/>
  <c r="H162" i="7" s="1"/>
  <c r="H163" i="7" s="1"/>
  <c r="G161" i="7"/>
  <c r="G162" i="7" s="1"/>
  <c r="G163" i="7" s="1"/>
  <c r="F161" i="7"/>
  <c r="F162" i="7" s="1"/>
  <c r="F163" i="7" s="1"/>
  <c r="E161" i="7"/>
  <c r="E162" i="7" s="1"/>
  <c r="E163" i="7" s="1"/>
  <c r="D161" i="7"/>
  <c r="D162" i="7" s="1"/>
  <c r="D163" i="7" s="1"/>
  <c r="C161" i="7"/>
  <c r="C162" i="7" s="1"/>
  <c r="C163" i="7" s="1"/>
  <c r="AU156" i="7"/>
  <c r="AU157" i="7" s="1"/>
  <c r="AU158" i="7" s="1"/>
  <c r="AT156" i="7"/>
  <c r="AT157" i="7" s="1"/>
  <c r="AT158" i="7" s="1"/>
  <c r="AS156" i="7"/>
  <c r="AS157" i="7" s="1"/>
  <c r="AS158" i="7" s="1"/>
  <c r="AR156" i="7"/>
  <c r="AR157" i="7" s="1"/>
  <c r="AR158" i="7" s="1"/>
  <c r="AQ156" i="7"/>
  <c r="AQ157" i="7" s="1"/>
  <c r="AQ158" i="7" s="1"/>
  <c r="AP156" i="7"/>
  <c r="AP157" i="7" s="1"/>
  <c r="AP158" i="7" s="1"/>
  <c r="AO156" i="7"/>
  <c r="AO157" i="7" s="1"/>
  <c r="AO158" i="7" s="1"/>
  <c r="AN156" i="7"/>
  <c r="AN157" i="7" s="1"/>
  <c r="AN158" i="7" s="1"/>
  <c r="AM156" i="7"/>
  <c r="AM157" i="7" s="1"/>
  <c r="AM158" i="7" s="1"/>
  <c r="AL156" i="7"/>
  <c r="AL157" i="7" s="1"/>
  <c r="AL158" i="7" s="1"/>
  <c r="AK156" i="7"/>
  <c r="AK157" i="7" s="1"/>
  <c r="AK158" i="7" s="1"/>
  <c r="AJ156" i="7"/>
  <c r="AJ157" i="7" s="1"/>
  <c r="AJ158" i="7" s="1"/>
  <c r="AI156" i="7"/>
  <c r="AI157" i="7" s="1"/>
  <c r="AI158" i="7" s="1"/>
  <c r="AH156" i="7"/>
  <c r="AH157" i="7" s="1"/>
  <c r="AH158" i="7" s="1"/>
  <c r="AG156" i="7"/>
  <c r="AG157" i="7" s="1"/>
  <c r="AG158" i="7" s="1"/>
  <c r="AF156" i="7"/>
  <c r="AF157" i="7" s="1"/>
  <c r="AF158" i="7" s="1"/>
  <c r="AE156" i="7"/>
  <c r="AE157" i="7" s="1"/>
  <c r="AE158" i="7" s="1"/>
  <c r="AD156" i="7"/>
  <c r="AD157" i="7" s="1"/>
  <c r="AD158" i="7" s="1"/>
  <c r="AC156" i="7"/>
  <c r="AC157" i="7" s="1"/>
  <c r="AC158" i="7" s="1"/>
  <c r="AB156" i="7"/>
  <c r="AB157" i="7" s="1"/>
  <c r="AB158" i="7" s="1"/>
  <c r="AA156" i="7"/>
  <c r="AA157" i="7" s="1"/>
  <c r="AA158" i="7" s="1"/>
  <c r="Z156" i="7"/>
  <c r="Z157" i="7" s="1"/>
  <c r="Z158" i="7" s="1"/>
  <c r="Y156" i="7"/>
  <c r="Y157" i="7" s="1"/>
  <c r="Y158" i="7" s="1"/>
  <c r="X156" i="7"/>
  <c r="X157" i="7" s="1"/>
  <c r="X158" i="7" s="1"/>
  <c r="W156" i="7"/>
  <c r="W157" i="7" s="1"/>
  <c r="W158" i="7" s="1"/>
  <c r="V156" i="7"/>
  <c r="V157" i="7" s="1"/>
  <c r="V158" i="7" s="1"/>
  <c r="U156" i="7"/>
  <c r="U157" i="7" s="1"/>
  <c r="U158" i="7" s="1"/>
  <c r="T156" i="7"/>
  <c r="T157" i="7" s="1"/>
  <c r="T158" i="7" s="1"/>
  <c r="S156" i="7"/>
  <c r="S157" i="7" s="1"/>
  <c r="S158" i="7" s="1"/>
  <c r="R156" i="7"/>
  <c r="R157" i="7" s="1"/>
  <c r="R158" i="7" s="1"/>
  <c r="Q156" i="7"/>
  <c r="Q157" i="7" s="1"/>
  <c r="Q158" i="7" s="1"/>
  <c r="P156" i="7"/>
  <c r="P157" i="7" s="1"/>
  <c r="P158" i="7" s="1"/>
  <c r="O156" i="7"/>
  <c r="O157" i="7" s="1"/>
  <c r="O158" i="7" s="1"/>
  <c r="N156" i="7"/>
  <c r="N157" i="7" s="1"/>
  <c r="N158" i="7" s="1"/>
  <c r="M156" i="7"/>
  <c r="M157" i="7" s="1"/>
  <c r="M158" i="7" s="1"/>
  <c r="L156" i="7"/>
  <c r="L157" i="7" s="1"/>
  <c r="L158" i="7" s="1"/>
  <c r="K156" i="7"/>
  <c r="K157" i="7" s="1"/>
  <c r="K158" i="7" s="1"/>
  <c r="J156" i="7"/>
  <c r="J157" i="7" s="1"/>
  <c r="J158" i="7" s="1"/>
  <c r="I156" i="7"/>
  <c r="I157" i="7" s="1"/>
  <c r="I158" i="7" s="1"/>
  <c r="H156" i="7"/>
  <c r="H157" i="7" s="1"/>
  <c r="H158" i="7" s="1"/>
  <c r="G156" i="7"/>
  <c r="G157" i="7" s="1"/>
  <c r="G158" i="7" s="1"/>
  <c r="F156" i="7"/>
  <c r="F157" i="7" s="1"/>
  <c r="F158" i="7" s="1"/>
  <c r="E156" i="7"/>
  <c r="E157" i="7" s="1"/>
  <c r="E158" i="7" s="1"/>
  <c r="D156" i="7"/>
  <c r="D157" i="7" s="1"/>
  <c r="D158" i="7" s="1"/>
  <c r="C156" i="7"/>
  <c r="C157" i="7" s="1"/>
  <c r="C158" i="7" s="1"/>
  <c r="AU151" i="7"/>
  <c r="AU152" i="7" s="1"/>
  <c r="AU153" i="7" s="1"/>
  <c r="AT151" i="7"/>
  <c r="AT152" i="7" s="1"/>
  <c r="AT153" i="7" s="1"/>
  <c r="AS151" i="7"/>
  <c r="AS152" i="7" s="1"/>
  <c r="AS153" i="7" s="1"/>
  <c r="AR151" i="7"/>
  <c r="AR152" i="7" s="1"/>
  <c r="AR153" i="7" s="1"/>
  <c r="AQ151" i="7"/>
  <c r="AQ152" i="7" s="1"/>
  <c r="AQ153" i="7" s="1"/>
  <c r="AP151" i="7"/>
  <c r="AP152" i="7" s="1"/>
  <c r="AP153" i="7" s="1"/>
  <c r="AO151" i="7"/>
  <c r="AO152" i="7" s="1"/>
  <c r="AO153" i="7" s="1"/>
  <c r="AN151" i="7"/>
  <c r="AN152" i="7" s="1"/>
  <c r="AN153" i="7" s="1"/>
  <c r="AM151" i="7"/>
  <c r="AM152" i="7" s="1"/>
  <c r="AM153" i="7" s="1"/>
  <c r="AL151" i="7"/>
  <c r="AL152" i="7" s="1"/>
  <c r="AL153" i="7" s="1"/>
  <c r="AK151" i="7"/>
  <c r="AK152" i="7" s="1"/>
  <c r="AK153" i="7" s="1"/>
  <c r="AJ151" i="7"/>
  <c r="AJ152" i="7" s="1"/>
  <c r="AJ153" i="7" s="1"/>
  <c r="AI151" i="7"/>
  <c r="AI152" i="7" s="1"/>
  <c r="AI153" i="7" s="1"/>
  <c r="AH151" i="7"/>
  <c r="AH152" i="7" s="1"/>
  <c r="AH153" i="7" s="1"/>
  <c r="AG151" i="7"/>
  <c r="AG152" i="7" s="1"/>
  <c r="AG153" i="7" s="1"/>
  <c r="AF151" i="7"/>
  <c r="AF152" i="7" s="1"/>
  <c r="AF153" i="7" s="1"/>
  <c r="AE151" i="7"/>
  <c r="AE152" i="7" s="1"/>
  <c r="AE153" i="7" s="1"/>
  <c r="AD151" i="7"/>
  <c r="AD152" i="7" s="1"/>
  <c r="AD153" i="7" s="1"/>
  <c r="AC151" i="7"/>
  <c r="AC152" i="7" s="1"/>
  <c r="AC153" i="7" s="1"/>
  <c r="AB151" i="7"/>
  <c r="AB152" i="7" s="1"/>
  <c r="AB153" i="7" s="1"/>
  <c r="AA151" i="7"/>
  <c r="AA152" i="7" s="1"/>
  <c r="AA153" i="7" s="1"/>
  <c r="Z151" i="7"/>
  <c r="Z152" i="7" s="1"/>
  <c r="Z153" i="7" s="1"/>
  <c r="Y151" i="7"/>
  <c r="Y152" i="7" s="1"/>
  <c r="Y153" i="7" s="1"/>
  <c r="X151" i="7"/>
  <c r="X152" i="7" s="1"/>
  <c r="X153" i="7" s="1"/>
  <c r="W151" i="7"/>
  <c r="W152" i="7" s="1"/>
  <c r="W153" i="7" s="1"/>
  <c r="V151" i="7"/>
  <c r="V152" i="7" s="1"/>
  <c r="V153" i="7" s="1"/>
  <c r="U151" i="7"/>
  <c r="U152" i="7" s="1"/>
  <c r="U153" i="7" s="1"/>
  <c r="T151" i="7"/>
  <c r="T152" i="7" s="1"/>
  <c r="T153" i="7" s="1"/>
  <c r="S151" i="7"/>
  <c r="S152" i="7" s="1"/>
  <c r="S153" i="7" s="1"/>
  <c r="R151" i="7"/>
  <c r="R152" i="7" s="1"/>
  <c r="R153" i="7" s="1"/>
  <c r="Q151" i="7"/>
  <c r="Q152" i="7" s="1"/>
  <c r="Q153" i="7" s="1"/>
  <c r="P151" i="7"/>
  <c r="P152" i="7" s="1"/>
  <c r="P153" i="7" s="1"/>
  <c r="O151" i="7"/>
  <c r="O152" i="7" s="1"/>
  <c r="O153" i="7" s="1"/>
  <c r="N151" i="7"/>
  <c r="N152" i="7" s="1"/>
  <c r="N153" i="7" s="1"/>
  <c r="M151" i="7"/>
  <c r="M152" i="7" s="1"/>
  <c r="M153" i="7" s="1"/>
  <c r="L151" i="7"/>
  <c r="L152" i="7" s="1"/>
  <c r="L153" i="7" s="1"/>
  <c r="K151" i="7"/>
  <c r="K152" i="7" s="1"/>
  <c r="K153" i="7" s="1"/>
  <c r="J151" i="7"/>
  <c r="J152" i="7" s="1"/>
  <c r="J153" i="7" s="1"/>
  <c r="I151" i="7"/>
  <c r="I152" i="7" s="1"/>
  <c r="I153" i="7" s="1"/>
  <c r="H151" i="7"/>
  <c r="H152" i="7" s="1"/>
  <c r="H153" i="7" s="1"/>
  <c r="G151" i="7"/>
  <c r="G152" i="7" s="1"/>
  <c r="G153" i="7" s="1"/>
  <c r="F151" i="7"/>
  <c r="F152" i="7" s="1"/>
  <c r="F153" i="7" s="1"/>
  <c r="E151" i="7"/>
  <c r="E152" i="7" s="1"/>
  <c r="E153" i="7" s="1"/>
  <c r="D151" i="7"/>
  <c r="D152" i="7" s="1"/>
  <c r="D153" i="7" s="1"/>
  <c r="C151" i="7"/>
  <c r="C152" i="7" s="1"/>
  <c r="C153" i="7" s="1"/>
  <c r="DE140" i="7"/>
  <c r="DF140" i="7" s="1"/>
  <c r="CP140" i="7"/>
  <c r="CA140" i="7"/>
  <c r="CB140" i="7" s="1"/>
  <c r="BL140" i="7"/>
  <c r="AW140" i="7"/>
  <c r="AX140" i="7" s="1"/>
  <c r="AH140" i="7"/>
  <c r="S140" i="7"/>
  <c r="T140" i="7" s="1"/>
  <c r="D140" i="7"/>
  <c r="E140" i="7" s="1"/>
  <c r="A140" i="7"/>
  <c r="AT136" i="7"/>
  <c r="AU136" i="7" s="1"/>
  <c r="AV136" i="7" s="1"/>
  <c r="AW136" i="7" s="1"/>
  <c r="AX136" i="7" s="1"/>
  <c r="AY136" i="7" s="1"/>
  <c r="Y136" i="7"/>
  <c r="Z136" i="7" s="1"/>
  <c r="AA136" i="7" s="1"/>
  <c r="AB136" i="7" s="1"/>
  <c r="AC136" i="7" s="1"/>
  <c r="AD136" i="7" s="1"/>
  <c r="X135" i="7"/>
  <c r="AS134" i="7"/>
  <c r="Y134" i="7"/>
  <c r="Z134" i="7" s="1"/>
  <c r="AT133" i="7"/>
  <c r="AU133" i="7" s="1"/>
  <c r="AV133" i="7" s="1"/>
  <c r="AW133" i="7" s="1"/>
  <c r="AX133" i="7" s="1"/>
  <c r="AY133" i="7" s="1"/>
  <c r="Y133" i="7"/>
  <c r="Y135" i="7" s="1"/>
  <c r="AT135" i="7" s="1"/>
  <c r="D103" i="7"/>
  <c r="D102" i="7"/>
  <c r="D101" i="7"/>
  <c r="M83" i="7"/>
  <c r="N83" i="7" s="1"/>
  <c r="L83" i="7"/>
  <c r="J83" i="7"/>
  <c r="L81" i="7"/>
  <c r="J81" i="7"/>
  <c r="I81" i="7"/>
  <c r="I82" i="7" s="1"/>
  <c r="I83" i="7" s="1"/>
  <c r="L80" i="7"/>
  <c r="I77" i="7"/>
  <c r="I78" i="7" s="1"/>
  <c r="I79" i="7" s="1"/>
  <c r="M75" i="7"/>
  <c r="M79" i="7" s="1"/>
  <c r="L75" i="7"/>
  <c r="L79" i="7" s="1"/>
  <c r="J75" i="7"/>
  <c r="J79" i="7" s="1"/>
  <c r="H75" i="7"/>
  <c r="H79" i="7" s="1"/>
  <c r="H83" i="7" s="1"/>
  <c r="G75" i="7"/>
  <c r="G79" i="7" s="1"/>
  <c r="G83" i="7" s="1"/>
  <c r="D75" i="7"/>
  <c r="D79" i="7" s="1"/>
  <c r="D83" i="7" s="1"/>
  <c r="C75" i="7"/>
  <c r="C79" i="7" s="1"/>
  <c r="C83" i="7" s="1"/>
  <c r="H74" i="7"/>
  <c r="H78" i="7" s="1"/>
  <c r="H82" i="7" s="1"/>
  <c r="G74" i="7"/>
  <c r="G78" i="7" s="1"/>
  <c r="G82" i="7" s="1"/>
  <c r="D74" i="7"/>
  <c r="D78" i="7" s="1"/>
  <c r="D82" i="7" s="1"/>
  <c r="C74" i="7"/>
  <c r="C78" i="7" s="1"/>
  <c r="C82" i="7" s="1"/>
  <c r="L73" i="7"/>
  <c r="L77" i="7" s="1"/>
  <c r="J73" i="7"/>
  <c r="J77" i="7" s="1"/>
  <c r="I73" i="7"/>
  <c r="I74" i="7" s="1"/>
  <c r="I75" i="7" s="1"/>
  <c r="H73" i="7"/>
  <c r="H77" i="7" s="1"/>
  <c r="H81" i="7" s="1"/>
  <c r="G73" i="7"/>
  <c r="G77" i="7" s="1"/>
  <c r="G81" i="7" s="1"/>
  <c r="D73" i="7"/>
  <c r="D77" i="7" s="1"/>
  <c r="D81" i="7" s="1"/>
  <c r="C73" i="7"/>
  <c r="C77" i="7" s="1"/>
  <c r="C81" i="7" s="1"/>
  <c r="L72" i="7"/>
  <c r="L76" i="7" s="1"/>
  <c r="J72" i="7"/>
  <c r="J76" i="7" s="1"/>
  <c r="H72" i="7"/>
  <c r="H76" i="7" s="1"/>
  <c r="H80" i="7" s="1"/>
  <c r="G72" i="7"/>
  <c r="G76" i="7" s="1"/>
  <c r="G80" i="7" s="1"/>
  <c r="D72" i="7"/>
  <c r="D76" i="7" s="1"/>
  <c r="D80" i="7" s="1"/>
  <c r="C72" i="7"/>
  <c r="C76" i="7" s="1"/>
  <c r="C80" i="7" s="1"/>
  <c r="R86" i="7"/>
  <c r="Q86" i="7"/>
  <c r="P86" i="7"/>
  <c r="O86" i="7"/>
  <c r="N71" i="7"/>
  <c r="N75" i="7" s="1"/>
  <c r="N79" i="7" s="1"/>
  <c r="L70" i="7"/>
  <c r="M70" i="7" s="1"/>
  <c r="J70" i="7"/>
  <c r="J82" i="7" s="1"/>
  <c r="R69" i="7"/>
  <c r="R70" i="7" s="1"/>
  <c r="R71" i="7" s="1"/>
  <c r="Q69" i="7"/>
  <c r="Q70" i="7" s="1"/>
  <c r="Q71" i="7" s="1"/>
  <c r="P69" i="7"/>
  <c r="P70" i="7" s="1"/>
  <c r="P71" i="7" s="1"/>
  <c r="O69" i="7"/>
  <c r="O70" i="7" s="1"/>
  <c r="O71" i="7" s="1"/>
  <c r="M69" i="7"/>
  <c r="M81" i="7" s="1"/>
  <c r="N81" i="7" s="1"/>
  <c r="I69" i="7"/>
  <c r="I70" i="7" s="1"/>
  <c r="I71" i="7" s="1"/>
  <c r="M68" i="7"/>
  <c r="M80" i="7" s="1"/>
  <c r="L55" i="7"/>
  <c r="K55" i="7"/>
  <c r="J55" i="7"/>
  <c r="I55" i="7"/>
  <c r="H55" i="7"/>
  <c r="G55" i="7"/>
  <c r="F55" i="7"/>
  <c r="E55" i="7"/>
  <c r="D55" i="7"/>
  <c r="C55" i="7"/>
  <c r="L54" i="7"/>
  <c r="K54" i="7"/>
  <c r="J54" i="7"/>
  <c r="I54" i="7"/>
  <c r="H54" i="7"/>
  <c r="G54" i="7"/>
  <c r="F54" i="7"/>
  <c r="E54" i="7"/>
  <c r="D54" i="7"/>
  <c r="C54" i="7"/>
  <c r="L53" i="7"/>
  <c r="K53" i="7"/>
  <c r="J53" i="7"/>
  <c r="I53" i="7"/>
  <c r="H53" i="7"/>
  <c r="G53" i="7"/>
  <c r="F53" i="7"/>
  <c r="E53" i="7"/>
  <c r="D53" i="7"/>
  <c r="C53" i="7"/>
  <c r="L52" i="7"/>
  <c r="K52" i="7"/>
  <c r="J52" i="7"/>
  <c r="I52" i="7"/>
  <c r="H52" i="7"/>
  <c r="G52" i="7"/>
  <c r="F52" i="7"/>
  <c r="E52" i="7"/>
  <c r="D52" i="7"/>
  <c r="C52" i="7"/>
  <c r="L51" i="7"/>
  <c r="K51" i="7"/>
  <c r="J51" i="7"/>
  <c r="I51" i="7"/>
  <c r="H51" i="7"/>
  <c r="G51" i="7"/>
  <c r="F51" i="7"/>
  <c r="E51" i="7"/>
  <c r="D51" i="7"/>
  <c r="C51" i="7"/>
  <c r="L50" i="7"/>
  <c r="K50" i="7"/>
  <c r="J50" i="7"/>
  <c r="I50" i="7"/>
  <c r="H50" i="7"/>
  <c r="G50" i="7"/>
  <c r="F50" i="7"/>
  <c r="E50" i="7"/>
  <c r="D50" i="7"/>
  <c r="C50" i="7"/>
  <c r="AU15" i="7"/>
  <c r="AU17" i="7" s="1"/>
  <c r="AT15" i="7"/>
  <c r="AT16" i="7" s="1"/>
  <c r="AS15" i="7"/>
  <c r="AS16" i="7" s="1"/>
  <c r="AR15" i="7"/>
  <c r="AQ15" i="7"/>
  <c r="AP15" i="7"/>
  <c r="AO15" i="7"/>
  <c r="AN15" i="7"/>
  <c r="AM15" i="7"/>
  <c r="D6" i="7"/>
  <c r="FP130" i="7"/>
  <c r="AM15" i="1"/>
  <c r="AM14" i="1"/>
  <c r="AM13" i="1"/>
  <c r="M37" i="1" l="1"/>
  <c r="AI37" i="1" s="1"/>
  <c r="HG37" i="1" s="1"/>
  <c r="CH16" i="1"/>
  <c r="CH17" i="1"/>
  <c r="W37" i="1"/>
  <c r="KF33" i="1"/>
  <c r="KE32" i="1" a="1"/>
  <c r="KE32" i="1" s="1"/>
  <c r="GP37" i="1"/>
  <c r="HT37" i="1"/>
  <c r="GG37" i="1"/>
  <c r="IA37" i="1"/>
  <c r="GR37" i="1"/>
  <c r="GO37" i="1"/>
  <c r="HZ37" i="1"/>
  <c r="ID37" i="1"/>
  <c r="HS37" i="1"/>
  <c r="GQ37" i="1"/>
  <c r="GN37" i="1"/>
  <c r="HR37" i="1"/>
  <c r="GS37" i="1"/>
  <c r="IC37" i="1"/>
  <c r="GM37" i="1"/>
  <c r="IB37" i="1"/>
  <c r="HQ37" i="1"/>
  <c r="HY37" i="1"/>
  <c r="GL37" i="1"/>
  <c r="HW37" i="1"/>
  <c r="HP37" i="1"/>
  <c r="GI37" i="1"/>
  <c r="GV37" i="1"/>
  <c r="GK37" i="1"/>
  <c r="GU37" i="1"/>
  <c r="HU37" i="1"/>
  <c r="HO37" i="1"/>
  <c r="HX37" i="1"/>
  <c r="GJ37" i="1"/>
  <c r="GH37" i="1"/>
  <c r="HV37" i="1"/>
  <c r="GT37" i="1"/>
  <c r="FG37" i="1"/>
  <c r="FA37" i="1"/>
  <c r="FD37" i="1"/>
  <c r="EZ37" i="1"/>
  <c r="EY37" i="1"/>
  <c r="FN37" i="1"/>
  <c r="FM37" i="1"/>
  <c r="FF37" i="1"/>
  <c r="FL37" i="1"/>
  <c r="FC37" i="1"/>
  <c r="FK37" i="1"/>
  <c r="FJ37" i="1"/>
  <c r="FE37" i="1"/>
  <c r="FI37" i="1"/>
  <c r="FB37" i="1"/>
  <c r="FH37" i="1"/>
  <c r="Z231" i="7"/>
  <c r="AD231" i="7" s="1"/>
  <c r="AH231" i="7" s="1"/>
  <c r="AL231" i="7" s="1"/>
  <c r="Z231" i="8"/>
  <c r="AD231" i="8" s="1"/>
  <c r="AH231" i="8" s="1"/>
  <c r="AL231" i="8" s="1"/>
  <c r="Z234" i="7"/>
  <c r="AD234" i="7" s="1"/>
  <c r="AH234" i="7" s="1"/>
  <c r="AL234" i="7" s="1"/>
  <c r="Z232" i="8"/>
  <c r="AD232" i="8" s="1"/>
  <c r="AH232" i="8" s="1"/>
  <c r="AL232" i="8" s="1"/>
  <c r="Z233" i="8"/>
  <c r="AD233" i="8" s="1"/>
  <c r="AH233" i="8" s="1"/>
  <c r="AL233" i="8" s="1"/>
  <c r="Z232" i="7"/>
  <c r="AD232" i="7" s="1"/>
  <c r="AH232" i="7" s="1"/>
  <c r="AL232" i="7" s="1"/>
  <c r="Z234" i="8"/>
  <c r="AD234" i="8" s="1"/>
  <c r="AH234" i="8" s="1"/>
  <c r="AL234" i="8" s="1"/>
  <c r="Z233" i="7"/>
  <c r="AD233" i="7" s="1"/>
  <c r="AH233" i="7" s="1"/>
  <c r="AL233" i="7" s="1"/>
  <c r="JU37" i="1"/>
  <c r="JT37" i="1"/>
  <c r="JS37" i="1"/>
  <c r="MD37" i="1"/>
  <c r="AK351" i="4"/>
  <c r="AM17" i="8"/>
  <c r="O15" i="8"/>
  <c r="AN17" i="8"/>
  <c r="P15" i="8"/>
  <c r="AO16" i="8"/>
  <c r="Q15" i="8"/>
  <c r="AL352" i="4"/>
  <c r="AZ352" i="4" s="1"/>
  <c r="BG352" i="4" s="1"/>
  <c r="BN352" i="4" s="1"/>
  <c r="BU352" i="4" s="1"/>
  <c r="CB352" i="4" s="1"/>
  <c r="CI352" i="4" s="1"/>
  <c r="AS352" i="4"/>
  <c r="AS353" i="4" s="1"/>
  <c r="AM16" i="7"/>
  <c r="O15" i="7"/>
  <c r="AN16" i="7"/>
  <c r="P15" i="7"/>
  <c r="AO16" i="7"/>
  <c r="Q15" i="7"/>
  <c r="T252" i="4"/>
  <c r="T251" i="4"/>
  <c r="R304" i="4"/>
  <c r="F304" i="4"/>
  <c r="AL335" i="6"/>
  <c r="AL337" i="6" s="1"/>
  <c r="AL335" i="8"/>
  <c r="AM335" i="8" s="1"/>
  <c r="AN335" i="8" s="1"/>
  <c r="AO335" i="8" s="1"/>
  <c r="AP335" i="8" s="1"/>
  <c r="AQ335" i="8" s="1"/>
  <c r="AL335" i="7"/>
  <c r="AM335" i="7" s="1"/>
  <c r="AN335" i="7" s="1"/>
  <c r="AO335" i="7" s="1"/>
  <c r="AP335" i="7" s="1"/>
  <c r="AQ335" i="7" s="1"/>
  <c r="AQ337" i="7" s="1"/>
  <c r="CE37" i="1"/>
  <c r="AL351" i="4"/>
  <c r="AM351" i="4" s="1"/>
  <c r="AN351" i="4" s="1"/>
  <c r="AO351" i="4" s="1"/>
  <c r="AP351" i="4" s="1"/>
  <c r="AQ351" i="4" s="1"/>
  <c r="AK335" i="6"/>
  <c r="AK337" i="6" s="1"/>
  <c r="AK335" i="7"/>
  <c r="AK337" i="7" s="1"/>
  <c r="AK335" i="8"/>
  <c r="R306" i="4"/>
  <c r="F306" i="4"/>
  <c r="R305" i="4"/>
  <c r="F305" i="4"/>
  <c r="IJ31" i="1"/>
  <c r="I374" i="4"/>
  <c r="V374" i="4" s="1"/>
  <c r="H374" i="4"/>
  <c r="U374" i="4" s="1"/>
  <c r="G374" i="4"/>
  <c r="T374" i="4" s="1"/>
  <c r="D374" i="4"/>
  <c r="Q374" i="4" s="1"/>
  <c r="I358" i="4"/>
  <c r="V358" i="4" s="1"/>
  <c r="H358" i="4"/>
  <c r="U358" i="4" s="1"/>
  <c r="G358" i="4"/>
  <c r="T358" i="4" s="1"/>
  <c r="F358" i="4"/>
  <c r="S358" i="4" s="1"/>
  <c r="E358" i="4"/>
  <c r="R358" i="4" s="1"/>
  <c r="F438" i="4"/>
  <c r="S438" i="4" s="1"/>
  <c r="E438" i="4"/>
  <c r="R438" i="4" s="1"/>
  <c r="D438" i="4"/>
  <c r="Q438" i="4" s="1"/>
  <c r="A439" i="4"/>
  <c r="A359" i="4"/>
  <c r="Q282" i="8"/>
  <c r="R282" i="8"/>
  <c r="E281" i="8"/>
  <c r="F281" i="8"/>
  <c r="BG338" i="6"/>
  <c r="U338" i="6"/>
  <c r="T338" i="6"/>
  <c r="V338" i="7"/>
  <c r="S338" i="6"/>
  <c r="U338" i="7"/>
  <c r="R338" i="6"/>
  <c r="T338" i="7"/>
  <c r="S338" i="7"/>
  <c r="R338" i="7"/>
  <c r="V338" i="6"/>
  <c r="BT336" i="7"/>
  <c r="AY338" i="7"/>
  <c r="BF336" i="6"/>
  <c r="AQ336" i="6"/>
  <c r="BG336" i="6"/>
  <c r="AE338" i="7"/>
  <c r="AS338" i="7" s="1"/>
  <c r="AS339" i="7" s="1"/>
  <c r="AL336" i="7"/>
  <c r="BI336" i="6"/>
  <c r="BJ336" i="7"/>
  <c r="BJ336" i="6"/>
  <c r="BF338" i="6"/>
  <c r="BR336" i="6"/>
  <c r="BI336" i="7"/>
  <c r="BV336" i="6"/>
  <c r="BK336" i="7"/>
  <c r="BH336" i="7"/>
  <c r="BL336" i="7"/>
  <c r="R338" i="8"/>
  <c r="S338" i="8"/>
  <c r="T338" i="8"/>
  <c r="U338" i="8"/>
  <c r="V338" i="8"/>
  <c r="AE338" i="8"/>
  <c r="AS338" i="8" s="1"/>
  <c r="AS339" i="8" s="1"/>
  <c r="AL336" i="8"/>
  <c r="AK338" i="8"/>
  <c r="AK336" i="8"/>
  <c r="AM336" i="8"/>
  <c r="AN336" i="8"/>
  <c r="AO336" i="8"/>
  <c r="AP336" i="8"/>
  <c r="AQ336" i="8"/>
  <c r="K223" i="7"/>
  <c r="L223" i="7" s="1"/>
  <c r="AP16" i="7"/>
  <c r="L15" i="7"/>
  <c r="AQ16" i="7"/>
  <c r="M15" i="7"/>
  <c r="AR16" i="7"/>
  <c r="N15" i="7"/>
  <c r="E223" i="8"/>
  <c r="F223" i="8" s="1"/>
  <c r="K223" i="8"/>
  <c r="L223" i="8" s="1"/>
  <c r="AP16" i="8"/>
  <c r="L15" i="8"/>
  <c r="M15" i="8"/>
  <c r="N15" i="8"/>
  <c r="R354" i="4"/>
  <c r="Y354" i="4" s="1"/>
  <c r="AF354" i="4" s="1"/>
  <c r="P354" i="4"/>
  <c r="W354" i="4" s="1"/>
  <c r="AD354" i="4" s="1"/>
  <c r="V354" i="4"/>
  <c r="AC354" i="4" s="1"/>
  <c r="AJ354" i="4" s="1"/>
  <c r="S354" i="4"/>
  <c r="Z354" i="4" s="1"/>
  <c r="AG354" i="4" s="1"/>
  <c r="B31" i="1"/>
  <c r="A375" i="4"/>
  <c r="CK13" i="1"/>
  <c r="CJ13" i="1"/>
  <c r="LR13" i="1"/>
  <c r="H223" i="8"/>
  <c r="AT17" i="7"/>
  <c r="AM12" i="8"/>
  <c r="AO12" i="8"/>
  <c r="AR17" i="7"/>
  <c r="AW143" i="8"/>
  <c r="AT12" i="7"/>
  <c r="AT13" i="7" s="1"/>
  <c r="AU12" i="7"/>
  <c r="AU13" i="7" s="1"/>
  <c r="AQ12" i="8"/>
  <c r="AS12" i="8"/>
  <c r="AS13" i="8" s="1"/>
  <c r="AQ16" i="8"/>
  <c r="AO17" i="8"/>
  <c r="AT134" i="8"/>
  <c r="AA133" i="8"/>
  <c r="AA135" i="8" s="1"/>
  <c r="AV135" i="8" s="1"/>
  <c r="Z135" i="8"/>
  <c r="AU135" i="8" s="1"/>
  <c r="D143" i="8"/>
  <c r="AS135" i="7"/>
  <c r="AN12" i="8"/>
  <c r="Y135" i="8"/>
  <c r="AT135" i="8" s="1"/>
  <c r="AH143" i="8"/>
  <c r="AX140" i="8"/>
  <c r="AX143" i="8" s="1"/>
  <c r="BL143" i="8"/>
  <c r="C141" i="8"/>
  <c r="C142" i="8" s="1"/>
  <c r="D141" i="8"/>
  <c r="D142" i="8" s="1"/>
  <c r="AG141" i="8"/>
  <c r="AG142" i="8" s="1"/>
  <c r="AH141" i="8"/>
  <c r="AH142" i="8" s="1"/>
  <c r="AU16" i="7"/>
  <c r="BK141" i="8"/>
  <c r="BK142" i="8" s="1"/>
  <c r="BL141" i="8"/>
  <c r="BL142" i="8" s="1"/>
  <c r="AN17" i="7"/>
  <c r="X130" i="8"/>
  <c r="CO141" i="8"/>
  <c r="CO142" i="8" s="1"/>
  <c r="AO17" i="7"/>
  <c r="AM16" i="8"/>
  <c r="AS130" i="8"/>
  <c r="R143" i="8"/>
  <c r="AP17" i="7"/>
  <c r="AN16" i="8"/>
  <c r="BO130" i="8"/>
  <c r="AV143" i="8"/>
  <c r="CJ130" i="8"/>
  <c r="AS17" i="7"/>
  <c r="N68" i="7"/>
  <c r="N72" i="7" s="1"/>
  <c r="N76" i="7" s="1"/>
  <c r="DE130" i="8"/>
  <c r="DZ130" i="8"/>
  <c r="BZ143" i="8"/>
  <c r="EU130" i="8"/>
  <c r="DD143" i="8"/>
  <c r="DE143" i="8"/>
  <c r="DF143" i="8"/>
  <c r="M73" i="8"/>
  <c r="M77" i="8" s="1"/>
  <c r="M81" i="8"/>
  <c r="N81" i="8" s="1"/>
  <c r="M82" i="7"/>
  <c r="N82" i="7" s="1"/>
  <c r="M74" i="7"/>
  <c r="M78" i="7" s="1"/>
  <c r="N70" i="7"/>
  <c r="N74" i="7" s="1"/>
  <c r="N78" i="7" s="1"/>
  <c r="J74" i="7"/>
  <c r="J78" i="7" s="1"/>
  <c r="L74" i="7"/>
  <c r="L78" i="7" s="1"/>
  <c r="L82" i="7"/>
  <c r="N68" i="8"/>
  <c r="N72" i="8" s="1"/>
  <c r="N76" i="8" s="1"/>
  <c r="J74" i="8"/>
  <c r="J78" i="8" s="1"/>
  <c r="L82" i="8"/>
  <c r="L74" i="8"/>
  <c r="L78" i="8" s="1"/>
  <c r="M74" i="8"/>
  <c r="M78" i="8" s="1"/>
  <c r="N70" i="8"/>
  <c r="N74" i="8" s="1"/>
  <c r="N78" i="8" s="1"/>
  <c r="M80" i="8"/>
  <c r="R143" i="7"/>
  <c r="AG141" i="7"/>
  <c r="AG142" i="7" s="1"/>
  <c r="AV143" i="7"/>
  <c r="DD141" i="7"/>
  <c r="DD142" i="7" s="1"/>
  <c r="BK141" i="7"/>
  <c r="BK142" i="7" s="1"/>
  <c r="BZ143" i="7"/>
  <c r="C143" i="7"/>
  <c r="CO141" i="7"/>
  <c r="CO142" i="7" s="1"/>
  <c r="DD143" i="7"/>
  <c r="AH143" i="7"/>
  <c r="AG143" i="7"/>
  <c r="AV141" i="7"/>
  <c r="AV142" i="7" s="1"/>
  <c r="BK143" i="7"/>
  <c r="CA141" i="7"/>
  <c r="CA142" i="7" s="1"/>
  <c r="D141" i="7"/>
  <c r="D142" i="7" s="1"/>
  <c r="BZ141" i="7"/>
  <c r="BZ142" i="7" s="1"/>
  <c r="C141" i="7"/>
  <c r="C142" i="7" s="1"/>
  <c r="CO143" i="7"/>
  <c r="DF141" i="7"/>
  <c r="DF142" i="7" s="1"/>
  <c r="R141" i="7"/>
  <c r="R142" i="7" s="1"/>
  <c r="AM17" i="7"/>
  <c r="AQ17" i="7"/>
  <c r="M72" i="7"/>
  <c r="M76" i="7" s="1"/>
  <c r="N69" i="7"/>
  <c r="N73" i="7" s="1"/>
  <c r="N77" i="7" s="1"/>
  <c r="AA134" i="7"/>
  <c r="AM12" i="7"/>
  <c r="M73" i="7"/>
  <c r="M77" i="7" s="1"/>
  <c r="AN12" i="7"/>
  <c r="X130" i="7"/>
  <c r="AO12" i="7"/>
  <c r="AS130" i="7"/>
  <c r="AP12" i="7"/>
  <c r="BO130" i="7"/>
  <c r="AQ12" i="7"/>
  <c r="CJ130" i="7"/>
  <c r="AT134" i="7"/>
  <c r="AR12" i="7"/>
  <c r="DE130" i="7"/>
  <c r="AU134" i="7"/>
  <c r="AS12" i="7"/>
  <c r="AS13" i="7" s="1"/>
  <c r="DZ130" i="7"/>
  <c r="EU130" i="7"/>
  <c r="Z133" i="7"/>
  <c r="D143" i="7"/>
  <c r="T141" i="7"/>
  <c r="T142" i="7" s="1"/>
  <c r="T143" i="7"/>
  <c r="U140" i="7"/>
  <c r="CA143" i="7"/>
  <c r="CB143" i="7"/>
  <c r="CB141" i="7"/>
  <c r="CB142" i="7" s="1"/>
  <c r="CC140" i="7"/>
  <c r="CP143" i="7"/>
  <c r="DE141" i="7"/>
  <c r="DE142" i="7" s="1"/>
  <c r="DF143" i="7"/>
  <c r="F140" i="7"/>
  <c r="S143" i="7"/>
  <c r="AP17" i="8"/>
  <c r="E141" i="7"/>
  <c r="E142" i="7" s="1"/>
  <c r="AR17" i="8"/>
  <c r="AX143" i="7"/>
  <c r="AT17" i="8"/>
  <c r="AT12" i="8"/>
  <c r="AT13" i="8" s="1"/>
  <c r="AY140" i="7"/>
  <c r="AU17" i="8"/>
  <c r="AU12" i="8"/>
  <c r="AU13" i="8" s="1"/>
  <c r="Z136" i="8"/>
  <c r="AA136" i="8" s="1"/>
  <c r="AB136" i="8" s="1"/>
  <c r="AC136" i="8" s="1"/>
  <c r="AD136" i="8" s="1"/>
  <c r="BL143" i="7"/>
  <c r="AW141" i="7"/>
  <c r="AW142" i="7" s="1"/>
  <c r="CQ140" i="7"/>
  <c r="AX141" i="7"/>
  <c r="AX142" i="7" s="1"/>
  <c r="S141" i="7"/>
  <c r="S142" i="7" s="1"/>
  <c r="BM140" i="7"/>
  <c r="E223" i="7"/>
  <c r="AR16" i="8"/>
  <c r="DE143" i="7"/>
  <c r="AS16" i="8"/>
  <c r="CP141" i="7"/>
  <c r="CP142" i="7" s="1"/>
  <c r="AT16" i="8"/>
  <c r="H223" i="7"/>
  <c r="AU16" i="8"/>
  <c r="E143" i="7"/>
  <c r="AA134" i="8"/>
  <c r="AH141" i="7"/>
  <c r="AH142" i="7" s="1"/>
  <c r="DG140" i="7"/>
  <c r="AI140" i="7"/>
  <c r="BL141" i="7"/>
  <c r="BL142" i="7" s="1"/>
  <c r="AU134" i="8"/>
  <c r="AP12" i="8"/>
  <c r="AS135" i="8"/>
  <c r="AW143" i="7"/>
  <c r="AR12" i="8"/>
  <c r="AQ17" i="8"/>
  <c r="S141" i="8"/>
  <c r="S142" i="8" s="1"/>
  <c r="CA141" i="8"/>
  <c r="CA142" i="8" s="1"/>
  <c r="T140" i="8"/>
  <c r="CB140" i="8"/>
  <c r="CP143" i="8"/>
  <c r="CQ140" i="8"/>
  <c r="AW141" i="8"/>
  <c r="AW142" i="8" s="1"/>
  <c r="DG140" i="8"/>
  <c r="DF141" i="8"/>
  <c r="DF142" i="8" s="1"/>
  <c r="CP141" i="8"/>
  <c r="CP142" i="8" s="1"/>
  <c r="S143" i="8"/>
  <c r="CA143" i="8"/>
  <c r="BM140" i="8"/>
  <c r="DD141" i="8"/>
  <c r="DD142" i="8" s="1"/>
  <c r="DE141" i="8"/>
  <c r="DE142" i="8" s="1"/>
  <c r="CO143" i="8"/>
  <c r="BZ141" i="8"/>
  <c r="BZ142" i="8" s="1"/>
  <c r="BK143" i="8"/>
  <c r="AI140" i="8"/>
  <c r="AV141" i="8"/>
  <c r="AV142" i="8" s="1"/>
  <c r="AG143" i="8"/>
  <c r="R141" i="8"/>
  <c r="R142" i="8" s="1"/>
  <c r="C143" i="8"/>
  <c r="E140" i="8"/>
  <c r="F117" i="4"/>
  <c r="F119" i="4"/>
  <c r="F118" i="4"/>
  <c r="LR16" i="1" l="1"/>
  <c r="LR17" i="1"/>
  <c r="CK16" i="1"/>
  <c r="CK17" i="1"/>
  <c r="LS37" i="1"/>
  <c r="KF34" i="1"/>
  <c r="KE33" i="1" a="1"/>
  <c r="KE33" i="1" s="1"/>
  <c r="FS37" i="1"/>
  <c r="FP37" i="1"/>
  <c r="HC37" i="1"/>
  <c r="HA37" i="1"/>
  <c r="FW37" i="1"/>
  <c r="HJ37" i="1"/>
  <c r="HH37" i="1"/>
  <c r="FY37" i="1"/>
  <c r="HK37" i="1"/>
  <c r="GX37" i="1"/>
  <c r="FT37" i="1"/>
  <c r="FQ37" i="1"/>
  <c r="HD37" i="1"/>
  <c r="HF37" i="1"/>
  <c r="GC37" i="1"/>
  <c r="HB37" i="1"/>
  <c r="FZ37" i="1"/>
  <c r="FV37" i="1"/>
  <c r="FX37" i="1"/>
  <c r="FO37" i="1"/>
  <c r="HI37" i="1"/>
  <c r="GD37" i="1"/>
  <c r="HM37" i="1"/>
  <c r="FR37" i="1"/>
  <c r="HE37" i="1"/>
  <c r="HN37" i="1"/>
  <c r="GW37" i="1"/>
  <c r="GE37" i="1"/>
  <c r="GY37" i="1"/>
  <c r="GZ37" i="1"/>
  <c r="GF37" i="1"/>
  <c r="FU37" i="1"/>
  <c r="HL37" i="1"/>
  <c r="GA37" i="1"/>
  <c r="GB37" i="1"/>
  <c r="EJ37" i="1"/>
  <c r="EK37" i="1"/>
  <c r="EL37" i="1"/>
  <c r="EM37" i="1"/>
  <c r="EG37" i="1"/>
  <c r="EN37" i="1"/>
  <c r="EO37" i="1"/>
  <c r="EI37" i="1"/>
  <c r="EP37" i="1"/>
  <c r="EQ37" i="1"/>
  <c r="ER37" i="1"/>
  <c r="ES37" i="1"/>
  <c r="EH37" i="1"/>
  <c r="ET37" i="1"/>
  <c r="EU37" i="1"/>
  <c r="EV37" i="1"/>
  <c r="EW37" i="1"/>
  <c r="EX37" i="1"/>
  <c r="AR37" i="1"/>
  <c r="AQ37" i="1"/>
  <c r="AO37" i="1"/>
  <c r="KD31" i="1"/>
  <c r="KC31" i="1"/>
  <c r="KB31" i="1"/>
  <c r="KA31" i="1"/>
  <c r="JZ31" i="1"/>
  <c r="JY31" i="1"/>
  <c r="JX31" i="1"/>
  <c r="KZ31" i="1"/>
  <c r="LJ31" i="1"/>
  <c r="LI31" i="1"/>
  <c r="KU31" i="1"/>
  <c r="KT31" i="1"/>
  <c r="KS31" i="1"/>
  <c r="KR31" i="1"/>
  <c r="KQ31" i="1"/>
  <c r="KP31" i="1"/>
  <c r="CO37" i="1"/>
  <c r="CP37" i="1"/>
  <c r="CQ37" i="1"/>
  <c r="KX31" i="1"/>
  <c r="KW31" i="1" s="1"/>
  <c r="X251" i="4"/>
  <c r="X252" i="4"/>
  <c r="LH31" i="1"/>
  <c r="R17" i="7"/>
  <c r="O17" i="7"/>
  <c r="O16" i="8"/>
  <c r="T17" i="7"/>
  <c r="Q17" i="7"/>
  <c r="S17" i="7"/>
  <c r="P17" i="7"/>
  <c r="AO13" i="8"/>
  <c r="Q12" i="8"/>
  <c r="AI12" i="8" s="1"/>
  <c r="Q16" i="7"/>
  <c r="P16" i="7"/>
  <c r="AN13" i="7"/>
  <c r="P12" i="7"/>
  <c r="AH12" i="7" s="1"/>
  <c r="T17" i="8"/>
  <c r="Q17" i="8"/>
  <c r="AN354" i="4"/>
  <c r="BB354" i="4" s="1"/>
  <c r="BI354" i="4" s="1"/>
  <c r="BP354" i="4" s="1"/>
  <c r="BW354" i="4" s="1"/>
  <c r="CD354" i="4" s="1"/>
  <c r="CK354" i="4" s="1"/>
  <c r="AU354" i="4"/>
  <c r="AU355" i="4" s="1"/>
  <c r="AO13" i="7"/>
  <c r="Q12" i="7"/>
  <c r="AI12" i="7" s="1"/>
  <c r="AQ354" i="4"/>
  <c r="BE354" i="4" s="1"/>
  <c r="BL354" i="4" s="1"/>
  <c r="BS354" i="4" s="1"/>
  <c r="BZ354" i="4" s="1"/>
  <c r="CG354" i="4" s="1"/>
  <c r="CN354" i="4" s="1"/>
  <c r="AX354" i="4"/>
  <c r="AX355" i="4" s="1"/>
  <c r="AM13" i="7"/>
  <c r="O12" i="7"/>
  <c r="AG12" i="7" s="1"/>
  <c r="O16" i="7"/>
  <c r="AM13" i="8"/>
  <c r="O12" i="8"/>
  <c r="AG12" i="8" s="1"/>
  <c r="AN13" i="8"/>
  <c r="P12" i="8"/>
  <c r="AH12" i="8" s="1"/>
  <c r="AK354" i="4"/>
  <c r="AY354" i="4" s="1"/>
  <c r="BF354" i="4" s="1"/>
  <c r="BM354" i="4" s="1"/>
  <c r="BT354" i="4" s="1"/>
  <c r="CA354" i="4" s="1"/>
  <c r="CH354" i="4" s="1"/>
  <c r="AR354" i="4"/>
  <c r="AR355" i="4" s="1"/>
  <c r="Q16" i="8"/>
  <c r="AM354" i="4"/>
  <c r="BA354" i="4" s="1"/>
  <c r="BH354" i="4" s="1"/>
  <c r="BO354" i="4" s="1"/>
  <c r="BV354" i="4" s="1"/>
  <c r="CC354" i="4" s="1"/>
  <c r="CJ354" i="4" s="1"/>
  <c r="AT354" i="4"/>
  <c r="AT355" i="4" s="1"/>
  <c r="P16" i="8"/>
  <c r="S17" i="8"/>
  <c r="P17" i="8"/>
  <c r="R17" i="8"/>
  <c r="O17" i="8"/>
  <c r="AL339" i="6"/>
  <c r="AM335" i="6"/>
  <c r="AN335" i="6" s="1"/>
  <c r="AO335" i="6" s="1"/>
  <c r="AO337" i="7"/>
  <c r="AM337" i="7"/>
  <c r="AP337" i="7"/>
  <c r="AN337" i="7"/>
  <c r="AK339" i="6"/>
  <c r="LG31" i="1"/>
  <c r="D358" i="4"/>
  <c r="C358" i="4" s="1"/>
  <c r="LE31" i="1"/>
  <c r="O223" i="7"/>
  <c r="S223" i="7" s="1"/>
  <c r="IJ32" i="1"/>
  <c r="AB133" i="8"/>
  <c r="AC133" i="8" s="1"/>
  <c r="O223" i="8"/>
  <c r="AK339" i="7"/>
  <c r="A440" i="4"/>
  <c r="F440" i="4" s="1"/>
  <c r="S440" i="4" s="1"/>
  <c r="F439" i="4"/>
  <c r="S439" i="4" s="1"/>
  <c r="E439" i="4"/>
  <c r="R439" i="4" s="1"/>
  <c r="D439" i="4"/>
  <c r="Q439" i="4" s="1"/>
  <c r="I359" i="4"/>
  <c r="V359" i="4" s="1"/>
  <c r="H359" i="4"/>
  <c r="U359" i="4" s="1"/>
  <c r="G359" i="4"/>
  <c r="T359" i="4" s="1"/>
  <c r="F359" i="4"/>
  <c r="S359" i="4" s="1"/>
  <c r="E359" i="4"/>
  <c r="R359" i="4" s="1"/>
  <c r="I375" i="4"/>
  <c r="V375" i="4" s="1"/>
  <c r="H375" i="4"/>
  <c r="U375" i="4" s="1"/>
  <c r="G375" i="4"/>
  <c r="T375" i="4" s="1"/>
  <c r="D375" i="4"/>
  <c r="Q375" i="4" s="1"/>
  <c r="A376" i="4"/>
  <c r="A360" i="4"/>
  <c r="F282" i="8"/>
  <c r="E282" i="8"/>
  <c r="R283" i="8"/>
  <c r="Q283" i="8"/>
  <c r="BQ336" i="7"/>
  <c r="BP336" i="6"/>
  <c r="AZ336" i="7"/>
  <c r="AL337" i="7"/>
  <c r="AL338" i="7"/>
  <c r="BN336" i="6"/>
  <c r="BS336" i="7"/>
  <c r="BO336" i="7"/>
  <c r="BE336" i="6"/>
  <c r="BR336" i="7"/>
  <c r="BM336" i="6"/>
  <c r="BF338" i="7"/>
  <c r="CC336" i="6"/>
  <c r="CA336" i="7"/>
  <c r="AC338" i="6"/>
  <c r="Y338" i="7"/>
  <c r="Z338" i="7"/>
  <c r="BP336" i="7"/>
  <c r="AA338" i="7"/>
  <c r="Y338" i="6"/>
  <c r="BY336" i="6"/>
  <c r="AB338" i="7"/>
  <c r="Z338" i="6"/>
  <c r="AC338" i="7"/>
  <c r="BM338" i="6"/>
  <c r="AA338" i="6"/>
  <c r="AB338" i="6"/>
  <c r="BQ336" i="6"/>
  <c r="BN338" i="6"/>
  <c r="BE336" i="8"/>
  <c r="AQ337" i="8"/>
  <c r="BD336" i="8"/>
  <c r="AP337" i="8"/>
  <c r="BC336" i="8"/>
  <c r="AO337" i="8"/>
  <c r="BB336" i="8"/>
  <c r="AN337" i="8"/>
  <c r="BA336" i="8"/>
  <c r="AM337" i="8"/>
  <c r="AY336" i="8"/>
  <c r="AK337" i="8"/>
  <c r="AY338" i="8"/>
  <c r="AK339" i="8"/>
  <c r="AZ336" i="8"/>
  <c r="AL337" i="8"/>
  <c r="AL338" i="8"/>
  <c r="AC338" i="8"/>
  <c r="AB338" i="8"/>
  <c r="AA338" i="8"/>
  <c r="Z338" i="8"/>
  <c r="Y338" i="8"/>
  <c r="N17" i="8"/>
  <c r="K17" i="8"/>
  <c r="H17" i="8"/>
  <c r="E17" i="8"/>
  <c r="N12" i="8"/>
  <c r="L16" i="8"/>
  <c r="N12" i="7"/>
  <c r="M16" i="8"/>
  <c r="L12" i="8"/>
  <c r="N16" i="7"/>
  <c r="C17" i="8"/>
  <c r="L17" i="8"/>
  <c r="I17" i="8"/>
  <c r="F17" i="8"/>
  <c r="M12" i="7"/>
  <c r="N17" i="7"/>
  <c r="K17" i="7"/>
  <c r="H17" i="7"/>
  <c r="E17" i="7"/>
  <c r="M16" i="7"/>
  <c r="M17" i="7"/>
  <c r="J17" i="7"/>
  <c r="G17" i="7"/>
  <c r="D17" i="7"/>
  <c r="AQ13" i="8"/>
  <c r="M12" i="8"/>
  <c r="I223" i="8"/>
  <c r="L16" i="7"/>
  <c r="C17" i="7"/>
  <c r="L17" i="7"/>
  <c r="I17" i="7"/>
  <c r="F17" i="7"/>
  <c r="D17" i="8"/>
  <c r="M17" i="8"/>
  <c r="J17" i="8"/>
  <c r="G17" i="8"/>
  <c r="N16" i="8"/>
  <c r="L12" i="7"/>
  <c r="AK353" i="4"/>
  <c r="AM353" i="4"/>
  <c r="AN353" i="4"/>
  <c r="AO353" i="4"/>
  <c r="AP353" i="4"/>
  <c r="AQ353" i="4"/>
  <c r="T354" i="4"/>
  <c r="AA354" i="4" s="1"/>
  <c r="U354" i="4"/>
  <c r="AB354" i="4" s="1"/>
  <c r="AI354" i="4" s="1"/>
  <c r="Q354" i="4"/>
  <c r="AY140" i="8"/>
  <c r="AY141" i="8" s="1"/>
  <c r="AY142" i="8" s="1"/>
  <c r="AX141" i="8"/>
  <c r="AX142" i="8" s="1"/>
  <c r="LO31" i="1"/>
  <c r="LN31" i="1"/>
  <c r="LM31" i="1"/>
  <c r="LL31" i="1"/>
  <c r="LK31" i="1"/>
  <c r="D233" i="4"/>
  <c r="BM143" i="8"/>
  <c r="BN140" i="8"/>
  <c r="BM141" i="8"/>
  <c r="BM142" i="8" s="1"/>
  <c r="AY141" i="7"/>
  <c r="AY142" i="7" s="1"/>
  <c r="AZ140" i="7"/>
  <c r="AY143" i="7"/>
  <c r="AQ13" i="7"/>
  <c r="AJ140" i="7"/>
  <c r="AI143" i="7"/>
  <c r="AI141" i="7"/>
  <c r="AI142" i="7" s="1"/>
  <c r="M223" i="7"/>
  <c r="DH140" i="7"/>
  <c r="DG143" i="7"/>
  <c r="DG141" i="7"/>
  <c r="DG142" i="7" s="1"/>
  <c r="CC143" i="7"/>
  <c r="CC141" i="7"/>
  <c r="CC142" i="7" s="1"/>
  <c r="CD140" i="7"/>
  <c r="F223" i="7"/>
  <c r="BM141" i="7"/>
  <c r="BM142" i="7" s="1"/>
  <c r="BN140" i="7"/>
  <c r="BM143" i="7"/>
  <c r="AR13" i="7"/>
  <c r="Z135" i="7"/>
  <c r="AA133" i="7"/>
  <c r="AV134" i="7"/>
  <c r="AB134" i="7"/>
  <c r="F141" i="7"/>
  <c r="F142" i="7" s="1"/>
  <c r="F143" i="7"/>
  <c r="G140" i="7"/>
  <c r="M223" i="8"/>
  <c r="AI143" i="8"/>
  <c r="AJ140" i="8"/>
  <c r="AI141" i="8"/>
  <c r="AI142" i="8" s="1"/>
  <c r="DG141" i="8"/>
  <c r="DG142" i="8" s="1"/>
  <c r="DH140" i="8"/>
  <c r="DG143" i="8"/>
  <c r="AR13" i="8"/>
  <c r="CB141" i="8"/>
  <c r="CB142" i="8" s="1"/>
  <c r="CB143" i="8"/>
  <c r="CC140" i="8"/>
  <c r="CR140" i="7"/>
  <c r="CQ141" i="7"/>
  <c r="CQ142" i="7" s="1"/>
  <c r="CQ143" i="7"/>
  <c r="U141" i="7"/>
  <c r="U142" i="7" s="1"/>
  <c r="U143" i="7"/>
  <c r="V140" i="7"/>
  <c r="CQ143" i="8"/>
  <c r="CQ141" i="8"/>
  <c r="CQ142" i="8" s="1"/>
  <c r="CR140" i="8"/>
  <c r="AP13" i="7"/>
  <c r="T141" i="8"/>
  <c r="T142" i="8" s="1"/>
  <c r="T143" i="8"/>
  <c r="U140" i="8"/>
  <c r="I223" i="7"/>
  <c r="E143" i="8"/>
  <c r="F140" i="8"/>
  <c r="E141" i="8"/>
  <c r="E142" i="8" s="1"/>
  <c r="AV134" i="8"/>
  <c r="AB134" i="8"/>
  <c r="AP13" i="8"/>
  <c r="A23" i="1"/>
  <c r="A26" i="1"/>
  <c r="KE34" i="1" l="1" a="1"/>
  <c r="KE34" i="1" s="1"/>
  <c r="KF35" i="1"/>
  <c r="AM355" i="4"/>
  <c r="AK355" i="4"/>
  <c r="AN355" i="4"/>
  <c r="AN337" i="6"/>
  <c r="AM337" i="6"/>
  <c r="AQ355" i="4"/>
  <c r="O13" i="7"/>
  <c r="Q13" i="7"/>
  <c r="P13" i="7"/>
  <c r="AP354" i="4"/>
  <c r="BD354" i="4" s="1"/>
  <c r="BK354" i="4" s="1"/>
  <c r="BR354" i="4" s="1"/>
  <c r="BY354" i="4" s="1"/>
  <c r="CF354" i="4" s="1"/>
  <c r="CM354" i="4" s="1"/>
  <c r="AW354" i="4"/>
  <c r="AW355" i="4" s="1"/>
  <c r="Q13" i="8"/>
  <c r="P13" i="8"/>
  <c r="O13" i="8"/>
  <c r="T223" i="7"/>
  <c r="S227" i="7"/>
  <c r="S226" i="7"/>
  <c r="W223" i="7"/>
  <c r="O226" i="8"/>
  <c r="S223" i="8"/>
  <c r="AB135" i="8"/>
  <c r="AW135" i="8" s="1"/>
  <c r="P223" i="7"/>
  <c r="Q223" i="7" s="1"/>
  <c r="Q227" i="7" s="1"/>
  <c r="D359" i="4"/>
  <c r="C359" i="4" s="1"/>
  <c r="O227" i="8"/>
  <c r="P223" i="8"/>
  <c r="P227" i="8" s="1"/>
  <c r="O227" i="7"/>
  <c r="O226" i="7"/>
  <c r="IJ33" i="1"/>
  <c r="AG36" i="1"/>
  <c r="A441" i="4"/>
  <c r="F441" i="4" s="1"/>
  <c r="D440" i="4"/>
  <c r="Q440" i="4" s="1"/>
  <c r="E440" i="4"/>
  <c r="R440" i="4" s="1"/>
  <c r="Q358" i="4"/>
  <c r="B358" i="4"/>
  <c r="I376" i="4"/>
  <c r="V376" i="4" s="1"/>
  <c r="H376" i="4"/>
  <c r="U376" i="4" s="1"/>
  <c r="G376" i="4"/>
  <c r="T376" i="4" s="1"/>
  <c r="D376" i="4"/>
  <c r="Q376" i="4" s="1"/>
  <c r="A377" i="4"/>
  <c r="A378" i="4" s="1"/>
  <c r="I360" i="4"/>
  <c r="V360" i="4" s="1"/>
  <c r="H360" i="4"/>
  <c r="U360" i="4" s="1"/>
  <c r="G360" i="4"/>
  <c r="T360" i="4" s="1"/>
  <c r="F360" i="4"/>
  <c r="S360" i="4" s="1"/>
  <c r="E360" i="4"/>
  <c r="R360" i="4" s="1"/>
  <c r="A361" i="4"/>
  <c r="R284" i="8"/>
  <c r="Q284" i="8"/>
  <c r="F283" i="8"/>
  <c r="E283" i="8"/>
  <c r="AF338" i="7"/>
  <c r="AT338" i="7" s="1"/>
  <c r="AT339" i="7" s="1"/>
  <c r="AP335" i="6"/>
  <c r="AO337" i="6"/>
  <c r="AJ338" i="6"/>
  <c r="AX338" i="6" s="1"/>
  <c r="AX339" i="6" s="1"/>
  <c r="BU338" i="6"/>
  <c r="CH336" i="7"/>
  <c r="BX336" i="6"/>
  <c r="CJ336" i="6"/>
  <c r="AI338" i="6"/>
  <c r="AW338" i="6" s="1"/>
  <c r="AW339" i="6" s="1"/>
  <c r="BM338" i="7"/>
  <c r="AH338" i="6"/>
  <c r="AV338" i="6" s="1"/>
  <c r="AV339" i="6" s="1"/>
  <c r="BT336" i="6"/>
  <c r="BT338" i="6"/>
  <c r="BY336" i="7"/>
  <c r="AJ338" i="7"/>
  <c r="AX338" i="7" s="1"/>
  <c r="AX339" i="7" s="1"/>
  <c r="BL336" i="6"/>
  <c r="AG338" i="6"/>
  <c r="AU338" i="6" s="1"/>
  <c r="AU339" i="6" s="1"/>
  <c r="BV336" i="7"/>
  <c r="AI338" i="7"/>
  <c r="AW338" i="7" s="1"/>
  <c r="AW339" i="7" s="1"/>
  <c r="BZ336" i="7"/>
  <c r="CF336" i="6"/>
  <c r="BU336" i="6"/>
  <c r="AF338" i="6"/>
  <c r="AT338" i="6" s="1"/>
  <c r="AT339" i="6" s="1"/>
  <c r="AZ338" i="7"/>
  <c r="AL339" i="7"/>
  <c r="AH338" i="7"/>
  <c r="AV338" i="7" s="1"/>
  <c r="AV339" i="7" s="1"/>
  <c r="BG336" i="7"/>
  <c r="BW336" i="7"/>
  <c r="BW336" i="6"/>
  <c r="AG338" i="7"/>
  <c r="AU338" i="7" s="1"/>
  <c r="AU339" i="7" s="1"/>
  <c r="BX336" i="7"/>
  <c r="AF338" i="8"/>
  <c r="AT338" i="8" s="1"/>
  <c r="AT339" i="8" s="1"/>
  <c r="AG338" i="8"/>
  <c r="AU338" i="8" s="1"/>
  <c r="AU339" i="8" s="1"/>
  <c r="AH338" i="8"/>
  <c r="AV338" i="8" s="1"/>
  <c r="AV339" i="8" s="1"/>
  <c r="AI338" i="8"/>
  <c r="AW338" i="8" s="1"/>
  <c r="AW339" i="8" s="1"/>
  <c r="AJ338" i="8"/>
  <c r="AX338" i="8" s="1"/>
  <c r="AX339" i="8" s="1"/>
  <c r="AZ338" i="8"/>
  <c r="AL339" i="8"/>
  <c r="BG336" i="8"/>
  <c r="BF338" i="8"/>
  <c r="BF336" i="8"/>
  <c r="BH336" i="8"/>
  <c r="BI336" i="8"/>
  <c r="BJ336" i="8"/>
  <c r="BK336" i="8"/>
  <c r="BL336" i="8"/>
  <c r="X354" i="4"/>
  <c r="AE354" i="4" s="1"/>
  <c r="AH354" i="4"/>
  <c r="AV354" i="4" s="1"/>
  <c r="AV355" i="4" s="1"/>
  <c r="J223" i="8"/>
  <c r="M13" i="8"/>
  <c r="M13" i="7"/>
  <c r="N13" i="7"/>
  <c r="L13" i="7"/>
  <c r="L13" i="8"/>
  <c r="N13" i="8"/>
  <c r="F227" i="7"/>
  <c r="AY143" i="8"/>
  <c r="AZ140" i="8"/>
  <c r="AZ141" i="8" s="1"/>
  <c r="AZ142" i="8" s="1"/>
  <c r="AL353" i="4"/>
  <c r="B32" i="1"/>
  <c r="LC33" i="1"/>
  <c r="LB33" i="1"/>
  <c r="LD33" i="1"/>
  <c r="LA33" i="1"/>
  <c r="AH33" i="1"/>
  <c r="AG33" i="1"/>
  <c r="IE31" i="1"/>
  <c r="LB31" i="1"/>
  <c r="LA31" i="1"/>
  <c r="LD31" i="1"/>
  <c r="AH31" i="1"/>
  <c r="LC31" i="1"/>
  <c r="AG31" i="1"/>
  <c r="IE32" i="1"/>
  <c r="LB32" i="1"/>
  <c r="AH32" i="1"/>
  <c r="AG32" i="1"/>
  <c r="LD32" i="1"/>
  <c r="LC32" i="1"/>
  <c r="LA32" i="1"/>
  <c r="CC141" i="8"/>
  <c r="CC142" i="8" s="1"/>
  <c r="CD140" i="8"/>
  <c r="CC143" i="8"/>
  <c r="F143" i="8"/>
  <c r="G140" i="8"/>
  <c r="F141" i="8"/>
  <c r="F142" i="8" s="1"/>
  <c r="CD143" i="7"/>
  <c r="CD141" i="7"/>
  <c r="CD142" i="7" s="1"/>
  <c r="CE140" i="7"/>
  <c r="U141" i="8"/>
  <c r="U142" i="8" s="1"/>
  <c r="U143" i="8"/>
  <c r="V140" i="8"/>
  <c r="N223" i="7"/>
  <c r="N227" i="7" s="1"/>
  <c r="G143" i="7"/>
  <c r="G141" i="7"/>
  <c r="G142" i="7" s="1"/>
  <c r="H140" i="7"/>
  <c r="BN141" i="7"/>
  <c r="BN142" i="7" s="1"/>
  <c r="BO140" i="7"/>
  <c r="BN143" i="7"/>
  <c r="AZ141" i="7"/>
  <c r="AZ142" i="7" s="1"/>
  <c r="BA140" i="7"/>
  <c r="AZ143" i="7"/>
  <c r="CS140" i="7"/>
  <c r="CR141" i="7"/>
  <c r="CR142" i="7" s="1"/>
  <c r="CR143" i="7"/>
  <c r="AJ143" i="8"/>
  <c r="AK140" i="8"/>
  <c r="AJ141" i="8"/>
  <c r="AJ142" i="8" s="1"/>
  <c r="AW134" i="7"/>
  <c r="AC134" i="7"/>
  <c r="J223" i="7"/>
  <c r="AA135" i="7"/>
  <c r="AB133" i="7"/>
  <c r="AU135" i="7"/>
  <c r="CR143" i="8"/>
  <c r="CR141" i="8"/>
  <c r="CR142" i="8" s="1"/>
  <c r="CS140" i="8"/>
  <c r="DH141" i="8"/>
  <c r="DH142" i="8" s="1"/>
  <c r="DI140" i="8"/>
  <c r="DH143" i="8"/>
  <c r="N223" i="8"/>
  <c r="N227" i="8" s="1"/>
  <c r="DI140" i="7"/>
  <c r="DH143" i="7"/>
  <c r="DH141" i="7"/>
  <c r="DH142" i="7" s="1"/>
  <c r="AK140" i="7"/>
  <c r="AJ143" i="7"/>
  <c r="AJ141" i="7"/>
  <c r="AJ142" i="7" s="1"/>
  <c r="AC135" i="8"/>
  <c r="AX135" i="8" s="1"/>
  <c r="AD133" i="8"/>
  <c r="AD135" i="8" s="1"/>
  <c r="AY135" i="8" s="1"/>
  <c r="AW134" i="8"/>
  <c r="AC134" i="8"/>
  <c r="BN143" i="8"/>
  <c r="BO140" i="8"/>
  <c r="BN141" i="8"/>
  <c r="BN142" i="8" s="1"/>
  <c r="V143" i="7"/>
  <c r="V141" i="7"/>
  <c r="V142" i="7" s="1"/>
  <c r="W140" i="7"/>
  <c r="KF36" i="1" l="1"/>
  <c r="KE35" i="1" a="1"/>
  <c r="KE35" i="1" s="1"/>
  <c r="KD32" i="1"/>
  <c r="KC32" i="1"/>
  <c r="KB32" i="1"/>
  <c r="KA32" i="1"/>
  <c r="JZ32" i="1"/>
  <c r="JY32" i="1"/>
  <c r="JX32" i="1"/>
  <c r="KZ32" i="1"/>
  <c r="LJ32" i="1"/>
  <c r="LI32" i="1"/>
  <c r="KQ32" i="1"/>
  <c r="KP32" i="1"/>
  <c r="KU32" i="1"/>
  <c r="KT32" i="1"/>
  <c r="KS32" i="1"/>
  <c r="KR32" i="1"/>
  <c r="AP355" i="4"/>
  <c r="KX32" i="1"/>
  <c r="KW32" i="1" s="1"/>
  <c r="LH32" i="1"/>
  <c r="O229" i="8"/>
  <c r="S229" i="7"/>
  <c r="O229" i="7"/>
  <c r="AL354" i="4"/>
  <c r="AZ354" i="4" s="1"/>
  <c r="BG354" i="4" s="1"/>
  <c r="BN354" i="4" s="1"/>
  <c r="BU354" i="4" s="1"/>
  <c r="CB354" i="4" s="1"/>
  <c r="CI354" i="4" s="1"/>
  <c r="AS354" i="4"/>
  <c r="AS355" i="4" s="1"/>
  <c r="S227" i="8"/>
  <c r="T223" i="8"/>
  <c r="S226" i="8"/>
  <c r="W223" i="8"/>
  <c r="W226" i="7"/>
  <c r="X223" i="7"/>
  <c r="U223" i="7"/>
  <c r="T227" i="7"/>
  <c r="T226" i="7"/>
  <c r="P227" i="7"/>
  <c r="P226" i="7"/>
  <c r="AJ31" i="1"/>
  <c r="Q223" i="8"/>
  <c r="Q227" i="8" s="1"/>
  <c r="P226" i="8"/>
  <c r="Q359" i="4"/>
  <c r="LG32" i="1"/>
  <c r="D360" i="4"/>
  <c r="C360" i="4" s="1"/>
  <c r="LE32" i="1"/>
  <c r="LD36" i="1"/>
  <c r="LB36" i="1"/>
  <c r="LC36" i="1"/>
  <c r="AH36" i="1"/>
  <c r="LA36" i="1"/>
  <c r="IJ36" i="1"/>
  <c r="AZ143" i="8"/>
  <c r="BA140" i="8"/>
  <c r="BA143" i="8" s="1"/>
  <c r="A442" i="4"/>
  <c r="E442" i="4" s="1"/>
  <c r="D441" i="4"/>
  <c r="Q441" i="4" s="1"/>
  <c r="E441" i="4"/>
  <c r="P358" i="4"/>
  <c r="I361" i="4"/>
  <c r="V361" i="4" s="1"/>
  <c r="H361" i="4"/>
  <c r="U361" i="4" s="1"/>
  <c r="G361" i="4"/>
  <c r="T361" i="4" s="1"/>
  <c r="F361" i="4"/>
  <c r="S361" i="4" s="1"/>
  <c r="E361" i="4"/>
  <c r="R361" i="4" s="1"/>
  <c r="D378" i="4"/>
  <c r="Q378" i="4" s="1"/>
  <c r="I378" i="4"/>
  <c r="V378" i="4" s="1"/>
  <c r="H378" i="4"/>
  <c r="U378" i="4" s="1"/>
  <c r="G378" i="4"/>
  <c r="T378" i="4" s="1"/>
  <c r="I377" i="4"/>
  <c r="V377" i="4" s="1"/>
  <c r="H377" i="4"/>
  <c r="U377" i="4" s="1"/>
  <c r="G377" i="4"/>
  <c r="T377" i="4" s="1"/>
  <c r="D377" i="4"/>
  <c r="Q377" i="4" s="1"/>
  <c r="A362" i="4"/>
  <c r="E284" i="8"/>
  <c r="F284" i="8"/>
  <c r="R288" i="8"/>
  <c r="Q288" i="8"/>
  <c r="AN338" i="6"/>
  <c r="BS336" i="6"/>
  <c r="AQ338" i="7"/>
  <c r="CE336" i="7"/>
  <c r="CF336" i="7"/>
  <c r="AN338" i="7"/>
  <c r="CA338" i="6"/>
  <c r="CD336" i="6"/>
  <c r="CA336" i="6"/>
  <c r="CD336" i="7"/>
  <c r="AO338" i="6"/>
  <c r="BN336" i="7"/>
  <c r="BT338" i="7"/>
  <c r="AO338" i="7"/>
  <c r="AP338" i="6"/>
  <c r="BG338" i="7"/>
  <c r="AM338" i="6"/>
  <c r="CE336" i="6"/>
  <c r="CB336" i="6"/>
  <c r="CM336" i="6"/>
  <c r="CB338" i="6"/>
  <c r="CG336" i="7"/>
  <c r="AQ338" i="6"/>
  <c r="AP338" i="7"/>
  <c r="AQ335" i="6"/>
  <c r="AQ337" i="6" s="1"/>
  <c r="AP337" i="6"/>
  <c r="CC336" i="7"/>
  <c r="AM338" i="7"/>
  <c r="BS336" i="8"/>
  <c r="BR336" i="8"/>
  <c r="BQ336" i="8"/>
  <c r="BP336" i="8"/>
  <c r="BO336" i="8"/>
  <c r="BM336" i="8"/>
  <c r="BM338" i="8"/>
  <c r="BN336" i="8"/>
  <c r="BG338" i="8"/>
  <c r="AQ338" i="8"/>
  <c r="AP338" i="8"/>
  <c r="AO338" i="8"/>
  <c r="AN338" i="8"/>
  <c r="AM338" i="8"/>
  <c r="AO354" i="4"/>
  <c r="Q226" i="7"/>
  <c r="J227" i="8"/>
  <c r="J227" i="7"/>
  <c r="LO32" i="1"/>
  <c r="LN32" i="1"/>
  <c r="LM32" i="1"/>
  <c r="LL32" i="1"/>
  <c r="LK32" i="1"/>
  <c r="IE33" i="1"/>
  <c r="B33" i="1"/>
  <c r="A379" i="4"/>
  <c r="DJ140" i="7"/>
  <c r="DI143" i="7"/>
  <c r="DI141" i="7"/>
  <c r="DI142" i="7" s="1"/>
  <c r="H143" i="7"/>
  <c r="H141" i="7"/>
  <c r="H142" i="7" s="1"/>
  <c r="I140" i="7"/>
  <c r="V141" i="8"/>
  <c r="V142" i="8" s="1"/>
  <c r="V143" i="8"/>
  <c r="W140" i="8"/>
  <c r="AX134" i="7"/>
  <c r="AD134" i="7"/>
  <c r="AK143" i="8"/>
  <c r="AL140" i="8"/>
  <c r="AK141" i="8"/>
  <c r="AK142" i="8" s="1"/>
  <c r="BO143" i="8"/>
  <c r="BP140" i="8"/>
  <c r="BO141" i="8"/>
  <c r="BO142" i="8" s="1"/>
  <c r="BB140" i="7"/>
  <c r="BA141" i="7"/>
  <c r="BA142" i="7" s="1"/>
  <c r="BA143" i="7"/>
  <c r="AX134" i="8"/>
  <c r="AD134" i="8"/>
  <c r="AB135" i="7"/>
  <c r="AC133" i="7"/>
  <c r="X140" i="7"/>
  <c r="W141" i="7"/>
  <c r="W142" i="7" s="1"/>
  <c r="W143" i="7"/>
  <c r="AV135" i="7"/>
  <c r="CS141" i="7"/>
  <c r="CS142" i="7" s="1"/>
  <c r="CT140" i="7"/>
  <c r="CS143" i="7"/>
  <c r="CE143" i="7"/>
  <c r="CE141" i="7"/>
  <c r="CE142" i="7" s="1"/>
  <c r="CF140" i="7"/>
  <c r="G143" i="8"/>
  <c r="H140" i="8"/>
  <c r="G141" i="8"/>
  <c r="G142" i="8" s="1"/>
  <c r="AL140" i="7"/>
  <c r="AK143" i="7"/>
  <c r="AK141" i="7"/>
  <c r="AK142" i="7" s="1"/>
  <c r="DI141" i="8"/>
  <c r="DI142" i="8" s="1"/>
  <c r="DJ140" i="8"/>
  <c r="DI143" i="8"/>
  <c r="BO141" i="7"/>
  <c r="BO142" i="7" s="1"/>
  <c r="BP140" i="7"/>
  <c r="BO143" i="7"/>
  <c r="CD141" i="8"/>
  <c r="CD142" i="8" s="1"/>
  <c r="CE140" i="8"/>
  <c r="CD143" i="8"/>
  <c r="CS143" i="8"/>
  <c r="CT140" i="8"/>
  <c r="CS141" i="8"/>
  <c r="CS142" i="8" s="1"/>
  <c r="R223" i="7"/>
  <c r="LD24" i="1"/>
  <c r="LC24" i="1"/>
  <c r="LB24" i="1"/>
  <c r="LA24" i="1"/>
  <c r="KE36" i="1" l="1" a="1"/>
  <c r="KE36" i="1" s="1"/>
  <c r="KD33" i="1"/>
  <c r="KC33" i="1"/>
  <c r="KB33" i="1"/>
  <c r="KA33" i="1"/>
  <c r="JZ33" i="1"/>
  <c r="JY33" i="1"/>
  <c r="JX33" i="1"/>
  <c r="KZ33" i="1"/>
  <c r="LJ33" i="1"/>
  <c r="LI33" i="1"/>
  <c r="KU33" i="1"/>
  <c r="KT33" i="1"/>
  <c r="KS33" i="1"/>
  <c r="KR33" i="1"/>
  <c r="KQ33" i="1"/>
  <c r="KP33" i="1"/>
  <c r="AL355" i="4"/>
  <c r="KX33" i="1"/>
  <c r="KW33" i="1" s="1"/>
  <c r="LH33" i="1"/>
  <c r="P229" i="8"/>
  <c r="Q229" i="7"/>
  <c r="P229" i="7"/>
  <c r="T229" i="7"/>
  <c r="S229" i="8"/>
  <c r="V223" i="7"/>
  <c r="U227" i="7"/>
  <c r="U226" i="7"/>
  <c r="Y223" i="7"/>
  <c r="W226" i="8"/>
  <c r="X223" i="8"/>
  <c r="U223" i="8"/>
  <c r="T227" i="8"/>
  <c r="T226" i="8"/>
  <c r="Q226" i="8"/>
  <c r="R223" i="8"/>
  <c r="R227" i="8" s="1"/>
  <c r="CF32" i="1"/>
  <c r="AJ32" i="1" s="1"/>
  <c r="B34" i="1"/>
  <c r="CJ32" i="1"/>
  <c r="BB140" i="8"/>
  <c r="BB141" i="8" s="1"/>
  <c r="BB142" i="8" s="1"/>
  <c r="BA141" i="8"/>
  <c r="BA142" i="8" s="1"/>
  <c r="Q360" i="4"/>
  <c r="D361" i="4"/>
  <c r="C361" i="4" s="1"/>
  <c r="LE33" i="1"/>
  <c r="F442" i="4"/>
  <c r="A443" i="4"/>
  <c r="D443" i="4" s="1"/>
  <c r="Q443" i="4" s="1"/>
  <c r="D442" i="4"/>
  <c r="Q442" i="4" s="1"/>
  <c r="P359" i="4"/>
  <c r="B359" i="4"/>
  <c r="E362" i="4"/>
  <c r="R362" i="4" s="1"/>
  <c r="F362" i="4"/>
  <c r="S362" i="4" s="1"/>
  <c r="I362" i="4"/>
  <c r="V362" i="4" s="1"/>
  <c r="H362" i="4"/>
  <c r="U362" i="4" s="1"/>
  <c r="G362" i="4"/>
  <c r="T362" i="4" s="1"/>
  <c r="I379" i="4"/>
  <c r="V379" i="4" s="1"/>
  <c r="H379" i="4"/>
  <c r="U379" i="4" s="1"/>
  <c r="G379" i="4"/>
  <c r="T379" i="4" s="1"/>
  <c r="D379" i="4"/>
  <c r="Q379" i="4" s="1"/>
  <c r="A363" i="4"/>
  <c r="Q289" i="8"/>
  <c r="R289" i="8"/>
  <c r="F288" i="8"/>
  <c r="E288" i="8"/>
  <c r="BN338" i="7"/>
  <c r="BD338" i="6"/>
  <c r="AP339" i="6"/>
  <c r="BC338" i="7"/>
  <c r="AO339" i="7"/>
  <c r="CA338" i="7"/>
  <c r="BA338" i="7"/>
  <c r="AM339" i="7"/>
  <c r="BU336" i="7"/>
  <c r="CJ336" i="7"/>
  <c r="BC338" i="6"/>
  <c r="AO339" i="6"/>
  <c r="CK336" i="7"/>
  <c r="CH336" i="6"/>
  <c r="BD338" i="7"/>
  <c r="AP339" i="7"/>
  <c r="BE338" i="6"/>
  <c r="AQ339" i="6"/>
  <c r="CK336" i="6"/>
  <c r="CN336" i="7"/>
  <c r="CH338" i="6"/>
  <c r="CI338" i="6"/>
  <c r="BB338" i="7"/>
  <c r="AN339" i="7"/>
  <c r="CM336" i="7"/>
  <c r="CL336" i="7"/>
  <c r="CI336" i="6"/>
  <c r="BE338" i="7"/>
  <c r="AQ339" i="7"/>
  <c r="CL336" i="6"/>
  <c r="BZ336" i="6"/>
  <c r="BA338" i="6"/>
  <c r="AM339" i="6"/>
  <c r="BB338" i="6"/>
  <c r="AN339" i="6"/>
  <c r="BA338" i="8"/>
  <c r="AM339" i="8"/>
  <c r="BB338" i="8"/>
  <c r="AN339" i="8"/>
  <c r="BC338" i="8"/>
  <c r="AO339" i="8"/>
  <c r="BD338" i="8"/>
  <c r="AP339" i="8"/>
  <c r="BE338" i="8"/>
  <c r="AQ339" i="8"/>
  <c r="BN338" i="8"/>
  <c r="BU336" i="8"/>
  <c r="BT338" i="8"/>
  <c r="BT336" i="8"/>
  <c r="BV336" i="8"/>
  <c r="BW336" i="8"/>
  <c r="BX336" i="8"/>
  <c r="BY336" i="8"/>
  <c r="BZ336" i="8"/>
  <c r="BC354" i="4"/>
  <c r="AO355" i="4"/>
  <c r="R226" i="7"/>
  <c r="R227" i="7"/>
  <c r="LO33" i="1"/>
  <c r="LN33" i="1"/>
  <c r="LM33" i="1"/>
  <c r="LL33" i="1"/>
  <c r="LK33" i="1"/>
  <c r="IE36" i="1"/>
  <c r="A380" i="4"/>
  <c r="AY134" i="8"/>
  <c r="BB143" i="7"/>
  <c r="BC140" i="7"/>
  <c r="BB141" i="7"/>
  <c r="BB142" i="7" s="1"/>
  <c r="I140" i="8"/>
  <c r="H143" i="8"/>
  <c r="H141" i="8"/>
  <c r="H142" i="8" s="1"/>
  <c r="X141" i="7"/>
  <c r="X142" i="7" s="1"/>
  <c r="Y140" i="7"/>
  <c r="X143" i="7"/>
  <c r="CT141" i="7"/>
  <c r="CT142" i="7" s="1"/>
  <c r="CU140" i="7"/>
  <c r="CT143" i="7"/>
  <c r="CF143" i="7"/>
  <c r="CF141" i="7"/>
  <c r="CF142" i="7" s="1"/>
  <c r="CG140" i="7"/>
  <c r="I141" i="7"/>
  <c r="I142" i="7" s="1"/>
  <c r="I143" i="7"/>
  <c r="J140" i="7"/>
  <c r="CT143" i="8"/>
  <c r="CU140" i="8"/>
  <c r="CT141" i="8"/>
  <c r="CT142" i="8" s="1"/>
  <c r="AY134" i="7"/>
  <c r="BP143" i="8"/>
  <c r="BQ140" i="8"/>
  <c r="BP141" i="8"/>
  <c r="BP142" i="8" s="1"/>
  <c r="CE141" i="8"/>
  <c r="CE142" i="8" s="1"/>
  <c r="CF140" i="8"/>
  <c r="CE143" i="8"/>
  <c r="DJ141" i="8"/>
  <c r="DJ142" i="8" s="1"/>
  <c r="DK140" i="8"/>
  <c r="DJ143" i="8"/>
  <c r="W141" i="8"/>
  <c r="W142" i="8" s="1"/>
  <c r="X140" i="8"/>
  <c r="W143" i="8"/>
  <c r="AL141" i="7"/>
  <c r="AL142" i="7" s="1"/>
  <c r="AM140" i="7"/>
  <c r="AL143" i="7"/>
  <c r="AC135" i="7"/>
  <c r="AD133" i="7"/>
  <c r="AD135" i="7" s="1"/>
  <c r="AY135" i="7" s="1"/>
  <c r="BP141" i="7"/>
  <c r="BP142" i="7" s="1"/>
  <c r="BQ140" i="7"/>
  <c r="BP143" i="7"/>
  <c r="AW135" i="7"/>
  <c r="DJ143" i="7"/>
  <c r="DK140" i="7"/>
  <c r="DJ141" i="7"/>
  <c r="DJ142" i="7" s="1"/>
  <c r="AL143" i="8"/>
  <c r="AM140" i="8"/>
  <c r="AL141" i="8"/>
  <c r="AL142" i="8" s="1"/>
  <c r="LD5" i="1"/>
  <c r="LC5" i="1"/>
  <c r="LB5" i="1"/>
  <c r="J231" i="6"/>
  <c r="N231" i="6" s="1"/>
  <c r="R231" i="6" s="1"/>
  <c r="V231" i="6" s="1"/>
  <c r="I231" i="6"/>
  <c r="M231" i="6" s="1"/>
  <c r="Q231" i="6" s="1"/>
  <c r="U231" i="6" s="1"/>
  <c r="Y231" i="6" s="1"/>
  <c r="AC231" i="6" s="1"/>
  <c r="AG231" i="6" s="1"/>
  <c r="AK231" i="6" s="1"/>
  <c r="AO231" i="6" s="1"/>
  <c r="H231" i="6"/>
  <c r="L231" i="6" s="1"/>
  <c r="P231" i="6" s="1"/>
  <c r="T231" i="6" s="1"/>
  <c r="X231" i="6" s="1"/>
  <c r="AB231" i="6" s="1"/>
  <c r="AF231" i="6" s="1"/>
  <c r="AJ231" i="6" s="1"/>
  <c r="AN231" i="6" s="1"/>
  <c r="G231" i="6"/>
  <c r="K231" i="6" s="1"/>
  <c r="O231" i="6" s="1"/>
  <c r="S231" i="6" s="1"/>
  <c r="W231" i="6" s="1"/>
  <c r="AA231" i="6" s="1"/>
  <c r="AE231" i="6" s="1"/>
  <c r="AI231" i="6" s="1"/>
  <c r="AM231" i="6" s="1"/>
  <c r="J247" i="4"/>
  <c r="I247" i="4"/>
  <c r="H247" i="4"/>
  <c r="G247" i="4"/>
  <c r="G236" i="6"/>
  <c r="K236" i="6" s="1"/>
  <c r="O236" i="6" s="1"/>
  <c r="S236" i="6" s="1"/>
  <c r="W236" i="6" s="1"/>
  <c r="G235" i="6"/>
  <c r="K235" i="6" s="1"/>
  <c r="O235" i="6" s="1"/>
  <c r="S235" i="6" s="1"/>
  <c r="W235" i="6" s="1"/>
  <c r="J234" i="6"/>
  <c r="N234" i="6" s="1"/>
  <c r="R234" i="6" s="1"/>
  <c r="V234" i="6" s="1"/>
  <c r="I234" i="6"/>
  <c r="M234" i="6" s="1"/>
  <c r="Q234" i="6" s="1"/>
  <c r="U234" i="6" s="1"/>
  <c r="Y234" i="6" s="1"/>
  <c r="AC234" i="6" s="1"/>
  <c r="AG234" i="6" s="1"/>
  <c r="AK234" i="6" s="1"/>
  <c r="AO234" i="6" s="1"/>
  <c r="H234" i="6"/>
  <c r="L234" i="6" s="1"/>
  <c r="P234" i="6" s="1"/>
  <c r="T234" i="6" s="1"/>
  <c r="X234" i="6" s="1"/>
  <c r="AB234" i="6" s="1"/>
  <c r="AF234" i="6" s="1"/>
  <c r="AJ234" i="6" s="1"/>
  <c r="AN234" i="6" s="1"/>
  <c r="G234" i="6"/>
  <c r="K234" i="6" s="1"/>
  <c r="O234" i="6" s="1"/>
  <c r="S234" i="6" s="1"/>
  <c r="W234" i="6" s="1"/>
  <c r="AA234" i="6" s="1"/>
  <c r="AE234" i="6" s="1"/>
  <c r="AI234" i="6" s="1"/>
  <c r="AM234" i="6" s="1"/>
  <c r="J233" i="6"/>
  <c r="N233" i="6" s="1"/>
  <c r="R233" i="6" s="1"/>
  <c r="V233" i="6" s="1"/>
  <c r="I233" i="6"/>
  <c r="M233" i="6" s="1"/>
  <c r="Q233" i="6" s="1"/>
  <c r="U233" i="6" s="1"/>
  <c r="Y233" i="6" s="1"/>
  <c r="AC233" i="6" s="1"/>
  <c r="AG233" i="6" s="1"/>
  <c r="AK233" i="6" s="1"/>
  <c r="AO233" i="6" s="1"/>
  <c r="H233" i="6"/>
  <c r="L233" i="6" s="1"/>
  <c r="P233" i="6" s="1"/>
  <c r="T233" i="6" s="1"/>
  <c r="X233" i="6" s="1"/>
  <c r="AB233" i="6" s="1"/>
  <c r="AF233" i="6" s="1"/>
  <c r="AJ233" i="6" s="1"/>
  <c r="AN233" i="6" s="1"/>
  <c r="G233" i="6"/>
  <c r="K233" i="6" s="1"/>
  <c r="O233" i="6" s="1"/>
  <c r="S233" i="6" s="1"/>
  <c r="W233" i="6" s="1"/>
  <c r="AA233" i="6" s="1"/>
  <c r="AE233" i="6" s="1"/>
  <c r="AI233" i="6" s="1"/>
  <c r="AM233" i="6" s="1"/>
  <c r="J232" i="6"/>
  <c r="N232" i="6" s="1"/>
  <c r="R232" i="6" s="1"/>
  <c r="V232" i="6" s="1"/>
  <c r="I232" i="6"/>
  <c r="M232" i="6" s="1"/>
  <c r="Q232" i="6" s="1"/>
  <c r="U232" i="6" s="1"/>
  <c r="Y232" i="6" s="1"/>
  <c r="AC232" i="6" s="1"/>
  <c r="AG232" i="6" s="1"/>
  <c r="AK232" i="6" s="1"/>
  <c r="AO232" i="6" s="1"/>
  <c r="H232" i="6"/>
  <c r="L232" i="6" s="1"/>
  <c r="P232" i="6" s="1"/>
  <c r="T232" i="6" s="1"/>
  <c r="X232" i="6" s="1"/>
  <c r="AB232" i="6" s="1"/>
  <c r="AF232" i="6" s="1"/>
  <c r="AJ232" i="6" s="1"/>
  <c r="AN232" i="6" s="1"/>
  <c r="G232" i="6"/>
  <c r="K232" i="6" s="1"/>
  <c r="O232" i="6" s="1"/>
  <c r="S232" i="6" s="1"/>
  <c r="W232" i="6" s="1"/>
  <c r="AA232" i="6" s="1"/>
  <c r="AE232" i="6" s="1"/>
  <c r="AI232" i="6" s="1"/>
  <c r="AM232" i="6" s="1"/>
  <c r="R86" i="6"/>
  <c r="Q86" i="6"/>
  <c r="P86" i="6"/>
  <c r="O86" i="6"/>
  <c r="AF117" i="1" l="1"/>
  <c r="AF171" i="1"/>
  <c r="AF172" i="1"/>
  <c r="AF118" i="1"/>
  <c r="AF119" i="1"/>
  <c r="AF173" i="1"/>
  <c r="AF120" i="1"/>
  <c r="AF174" i="1"/>
  <c r="AF175" i="1"/>
  <c r="AF121" i="1"/>
  <c r="AF176" i="1"/>
  <c r="AF122" i="1"/>
  <c r="AF311" i="1"/>
  <c r="AF298" i="1"/>
  <c r="AF307" i="1"/>
  <c r="AF300" i="1"/>
  <c r="AF294" i="1"/>
  <c r="AF289" i="1"/>
  <c r="AF304" i="1"/>
  <c r="AF303" i="1"/>
  <c r="AF296" i="1"/>
  <c r="AF290" i="1"/>
  <c r="AF312" i="1"/>
  <c r="AF305" i="1"/>
  <c r="AF299" i="1"/>
  <c r="AF292" i="1"/>
  <c r="AF308" i="1"/>
  <c r="AF301" i="1"/>
  <c r="AF285" i="1"/>
  <c r="AF310" i="1"/>
  <c r="AF297" i="1"/>
  <c r="AF313" i="1"/>
  <c r="AF306" i="1"/>
  <c r="AF293" i="1"/>
  <c r="AF291" i="1"/>
  <c r="AF309" i="1"/>
  <c r="AF302" i="1"/>
  <c r="AF295" i="1"/>
  <c r="AF270" i="1"/>
  <c r="AF271" i="1"/>
  <c r="AF272" i="1"/>
  <c r="AF273" i="1"/>
  <c r="AF274" i="1"/>
  <c r="AF275" i="1"/>
  <c r="AF126" i="1"/>
  <c r="AF180" i="1"/>
  <c r="AF276" i="1"/>
  <c r="AF181" i="1"/>
  <c r="AF277" i="1"/>
  <c r="AF127" i="1"/>
  <c r="AF128" i="1"/>
  <c r="AF182" i="1"/>
  <c r="AF183" i="1"/>
  <c r="AF129" i="1"/>
  <c r="AF130" i="1"/>
  <c r="AF184" i="1"/>
  <c r="AF185" i="1"/>
  <c r="AF131" i="1"/>
  <c r="AF236" i="1"/>
  <c r="AF237" i="1"/>
  <c r="AF238" i="1"/>
  <c r="AF239" i="1"/>
  <c r="AF135" i="1"/>
  <c r="AF153" i="1"/>
  <c r="AF162" i="1"/>
  <c r="AF144" i="1"/>
  <c r="AF163" i="1"/>
  <c r="AF145" i="1"/>
  <c r="AF136" i="1"/>
  <c r="AF154" i="1"/>
  <c r="AF283" i="1"/>
  <c r="AF284" i="1"/>
  <c r="AF281" i="1"/>
  <c r="AF282" i="1"/>
  <c r="AF164" i="1"/>
  <c r="AF220" i="1"/>
  <c r="AF262" i="1"/>
  <c r="AF242" i="1"/>
  <c r="AF155" i="1"/>
  <c r="AF146" i="1"/>
  <c r="AF246" i="1"/>
  <c r="AF232" i="1"/>
  <c r="AF212" i="1"/>
  <c r="AF266" i="1"/>
  <c r="AF137" i="1"/>
  <c r="AF250" i="1"/>
  <c r="AF228" i="1"/>
  <c r="AF216" i="1"/>
  <c r="AF254" i="1"/>
  <c r="AF147" i="1"/>
  <c r="AF156" i="1"/>
  <c r="AF221" i="1"/>
  <c r="AF217" i="1"/>
  <c r="AF267" i="1"/>
  <c r="AF263" i="1"/>
  <c r="AF165" i="1"/>
  <c r="AF255" i="1"/>
  <c r="AF229" i="1"/>
  <c r="AF251" i="1"/>
  <c r="AF247" i="1"/>
  <c r="AF213" i="1"/>
  <c r="AF243" i="1"/>
  <c r="AF138" i="1"/>
  <c r="AF233" i="1"/>
  <c r="AF214" i="1"/>
  <c r="AF222" i="1"/>
  <c r="AF157" i="1"/>
  <c r="AF166" i="1"/>
  <c r="AF256" i="1"/>
  <c r="AF244" i="1"/>
  <c r="AF252" i="1"/>
  <c r="AF230" i="1"/>
  <c r="AF268" i="1"/>
  <c r="AF148" i="1"/>
  <c r="AF248" i="1"/>
  <c r="AF264" i="1"/>
  <c r="AF139" i="1"/>
  <c r="AF218" i="1"/>
  <c r="AF234" i="1"/>
  <c r="AF215" i="1"/>
  <c r="AF245" i="1"/>
  <c r="AF223" i="1"/>
  <c r="AF167" i="1"/>
  <c r="AF265" i="1"/>
  <c r="AF140" i="1"/>
  <c r="AF231" i="1"/>
  <c r="AF158" i="1"/>
  <c r="AF257" i="1"/>
  <c r="AF249" i="1"/>
  <c r="AF235" i="1"/>
  <c r="AF269" i="1"/>
  <c r="AF149" i="1"/>
  <c r="AF219" i="1"/>
  <c r="AF253" i="1"/>
  <c r="AF211" i="1"/>
  <c r="AF72" i="1"/>
  <c r="AF108" i="1"/>
  <c r="AF99" i="1"/>
  <c r="AF100" i="1"/>
  <c r="AF109" i="1"/>
  <c r="AF73" i="1"/>
  <c r="AF74" i="1"/>
  <c r="AF101" i="1"/>
  <c r="AF110" i="1"/>
  <c r="AF102" i="1"/>
  <c r="AF75" i="1"/>
  <c r="AF111" i="1"/>
  <c r="AF103" i="1"/>
  <c r="AF76" i="1"/>
  <c r="AF112" i="1"/>
  <c r="AF104" i="1"/>
  <c r="AF113" i="1"/>
  <c r="AF77" i="1"/>
  <c r="AF209" i="1"/>
  <c r="AF210" i="1"/>
  <c r="AF208" i="1"/>
  <c r="AF195" i="1"/>
  <c r="AF199" i="1"/>
  <c r="AF200" i="1"/>
  <c r="AF52" i="1"/>
  <c r="AF63" i="1"/>
  <c r="AF64" i="1"/>
  <c r="AF53" i="1"/>
  <c r="AF201" i="1"/>
  <c r="AF202" i="1"/>
  <c r="AF65" i="1"/>
  <c r="AF54" i="1"/>
  <c r="AF55" i="1"/>
  <c r="AF203" i="1"/>
  <c r="AF204" i="1"/>
  <c r="AF66" i="1"/>
  <c r="AF56" i="1"/>
  <c r="AF67" i="1"/>
  <c r="AF57" i="1"/>
  <c r="AF58" i="1"/>
  <c r="AF59" i="1"/>
  <c r="AF68" i="1"/>
  <c r="AF189" i="1"/>
  <c r="AF41" i="1"/>
  <c r="AF42" i="1"/>
  <c r="AF43" i="1"/>
  <c r="AF190" i="1"/>
  <c r="AF44" i="1"/>
  <c r="AF191" i="1"/>
  <c r="AF45" i="1"/>
  <c r="AF46" i="1"/>
  <c r="AF47" i="1"/>
  <c r="AF48" i="1"/>
  <c r="AF35" i="1"/>
  <c r="AF36" i="1"/>
  <c r="AF32" i="1"/>
  <c r="AF33" i="1"/>
  <c r="AF30" i="1"/>
  <c r="AF34" i="1"/>
  <c r="AF37" i="1"/>
  <c r="AF31" i="1"/>
  <c r="Z233" i="6"/>
  <c r="AD233" i="6" s="1"/>
  <c r="AH233" i="6" s="1"/>
  <c r="AL233" i="6" s="1"/>
  <c r="Z234" i="6"/>
  <c r="AD234" i="6" s="1"/>
  <c r="AH234" i="6" s="1"/>
  <c r="AL234" i="6" s="1"/>
  <c r="Z232" i="6"/>
  <c r="AD232" i="6" s="1"/>
  <c r="AH232" i="6" s="1"/>
  <c r="AL232" i="6" s="1"/>
  <c r="Z231" i="6"/>
  <c r="AD231" i="6" s="1"/>
  <c r="AH231" i="6" s="1"/>
  <c r="AL231" i="6" s="1"/>
  <c r="KA34" i="1"/>
  <c r="JZ34" i="1"/>
  <c r="JY34" i="1"/>
  <c r="JX34" i="1"/>
  <c r="KD34" i="1"/>
  <c r="KC34" i="1"/>
  <c r="KB34" i="1"/>
  <c r="KZ34" i="1"/>
  <c r="LJ34" i="1"/>
  <c r="LI34" i="1"/>
  <c r="KU34" i="1"/>
  <c r="KT34" i="1"/>
  <c r="KS34" i="1"/>
  <c r="KR34" i="1"/>
  <c r="KQ34" i="1"/>
  <c r="KP34" i="1"/>
  <c r="AF24" i="1"/>
  <c r="KX34" i="1"/>
  <c r="KW34" i="1" s="1"/>
  <c r="Q229" i="8"/>
  <c r="R229" i="7"/>
  <c r="T229" i="8"/>
  <c r="U229" i="7"/>
  <c r="LH34" i="1"/>
  <c r="V223" i="8"/>
  <c r="U227" i="8"/>
  <c r="U226" i="8"/>
  <c r="Y223" i="8"/>
  <c r="Z223" i="7"/>
  <c r="V227" i="7"/>
  <c r="V226" i="7"/>
  <c r="R226" i="8"/>
  <c r="C240" i="6"/>
  <c r="C240" i="7"/>
  <c r="C256" i="4"/>
  <c r="BB143" i="8"/>
  <c r="BC140" i="8"/>
  <c r="BC141" i="8" s="1"/>
  <c r="BC142" i="8" s="1"/>
  <c r="CF33" i="1"/>
  <c r="AJ33" i="1" s="1"/>
  <c r="CJ33" i="1"/>
  <c r="LK34" i="1"/>
  <c r="LG34" i="1"/>
  <c r="KO34" i="1"/>
  <c r="LE34" i="1"/>
  <c r="KV34" i="1"/>
  <c r="KY34" i="1"/>
  <c r="B35" i="1"/>
  <c r="CI34" i="1"/>
  <c r="LO34" i="1"/>
  <c r="LN34" i="1"/>
  <c r="LM34" i="1"/>
  <c r="LL34" i="1"/>
  <c r="D362" i="4"/>
  <c r="C362" i="4" s="1"/>
  <c r="LB321" i="1"/>
  <c r="LB13" i="1"/>
  <c r="LC321" i="1"/>
  <c r="LC13" i="1"/>
  <c r="LD321" i="1"/>
  <c r="LD13" i="1"/>
  <c r="A444" i="4"/>
  <c r="E444" i="4" s="1"/>
  <c r="E443" i="4"/>
  <c r="F443" i="4"/>
  <c r="Q361" i="4"/>
  <c r="P360" i="4"/>
  <c r="B360" i="4"/>
  <c r="I380" i="4"/>
  <c r="V380" i="4" s="1"/>
  <c r="H380" i="4"/>
  <c r="U380" i="4" s="1"/>
  <c r="G380" i="4"/>
  <c r="T380" i="4" s="1"/>
  <c r="D380" i="4"/>
  <c r="Q380" i="4" s="1"/>
  <c r="I363" i="4"/>
  <c r="V363" i="4" s="1"/>
  <c r="H363" i="4"/>
  <c r="U363" i="4" s="1"/>
  <c r="G363" i="4"/>
  <c r="T363" i="4" s="1"/>
  <c r="F363" i="4"/>
  <c r="S363" i="4" s="1"/>
  <c r="E363" i="4"/>
  <c r="R363" i="4" s="1"/>
  <c r="A364" i="4"/>
  <c r="E289" i="8"/>
  <c r="F289" i="8"/>
  <c r="Q290" i="8"/>
  <c r="R290" i="8"/>
  <c r="BL338" i="6"/>
  <c r="BK338" i="7"/>
  <c r="BI338" i="6"/>
  <c r="BH338" i="6"/>
  <c r="BJ338" i="6"/>
  <c r="CG336" i="6"/>
  <c r="CB336" i="7"/>
  <c r="BL338" i="7"/>
  <c r="BH338" i="7"/>
  <c r="CH338" i="7"/>
  <c r="BJ338" i="7"/>
  <c r="BK338" i="6"/>
  <c r="BI338" i="7"/>
  <c r="BU338" i="7"/>
  <c r="CG336" i="8"/>
  <c r="CF336" i="8"/>
  <c r="CE336" i="8"/>
  <c r="CD336" i="8"/>
  <c r="CC336" i="8"/>
  <c r="CA336" i="8"/>
  <c r="CA338" i="8"/>
  <c r="CB336" i="8"/>
  <c r="BU338" i="8"/>
  <c r="BL338" i="8"/>
  <c r="BK338" i="8"/>
  <c r="BJ338" i="8"/>
  <c r="BI338" i="8"/>
  <c r="BH338" i="8"/>
  <c r="BJ354" i="4"/>
  <c r="C270" i="6"/>
  <c r="C270" i="7"/>
  <c r="C270" i="8"/>
  <c r="C286" i="4"/>
  <c r="A381" i="4"/>
  <c r="CU141" i="7"/>
  <c r="CU142" i="7" s="1"/>
  <c r="CV140" i="7"/>
  <c r="CU143" i="7"/>
  <c r="BQ141" i="7"/>
  <c r="BQ142" i="7" s="1"/>
  <c r="BR140" i="7"/>
  <c r="BQ143" i="7"/>
  <c r="AX135" i="7"/>
  <c r="BQ143" i="8"/>
  <c r="BR140" i="8"/>
  <c r="BQ141" i="8"/>
  <c r="BQ142" i="8" s="1"/>
  <c r="Y143" i="7"/>
  <c r="Y141" i="7"/>
  <c r="Y142" i="7" s="1"/>
  <c r="Z140" i="7"/>
  <c r="AN140" i="7"/>
  <c r="AM143" i="7"/>
  <c r="AM141" i="7"/>
  <c r="AM142" i="7" s="1"/>
  <c r="X141" i="8"/>
  <c r="X142" i="8" s="1"/>
  <c r="Y140" i="8"/>
  <c r="X143" i="8"/>
  <c r="CU143" i="8"/>
  <c r="CV140" i="8"/>
  <c r="CU141" i="8"/>
  <c r="CU142" i="8" s="1"/>
  <c r="J140" i="8"/>
  <c r="I143" i="8"/>
  <c r="I141" i="8"/>
  <c r="I142" i="8" s="1"/>
  <c r="J141" i="7"/>
  <c r="J142" i="7" s="1"/>
  <c r="J143" i="7"/>
  <c r="K140" i="7"/>
  <c r="AM143" i="8"/>
  <c r="AN140" i="8"/>
  <c r="AM141" i="8"/>
  <c r="AM142" i="8" s="1"/>
  <c r="CG143" i="7"/>
  <c r="CG141" i="7"/>
  <c r="CG142" i="7" s="1"/>
  <c r="CH140" i="7"/>
  <c r="DK141" i="8"/>
  <c r="DK142" i="8" s="1"/>
  <c r="DL140" i="8"/>
  <c r="DK143" i="8"/>
  <c r="BC141" i="7"/>
  <c r="BC142" i="7" s="1"/>
  <c r="BD140" i="7"/>
  <c r="BC143" i="7"/>
  <c r="DL140" i="7"/>
  <c r="DK143" i="7"/>
  <c r="DK141" i="7"/>
  <c r="DK142" i="7" s="1"/>
  <c r="CF141" i="8"/>
  <c r="CF142" i="8" s="1"/>
  <c r="CG140" i="8"/>
  <c r="CF143" i="8"/>
  <c r="K247" i="4"/>
  <c r="L247" i="4"/>
  <c r="M247" i="4"/>
  <c r="N247" i="4"/>
  <c r="R86" i="4"/>
  <c r="Q86" i="4"/>
  <c r="P86" i="4"/>
  <c r="O86" i="4"/>
  <c r="KA5" i="1"/>
  <c r="KA321" i="1" s="1"/>
  <c r="JZ5" i="1"/>
  <c r="JZ321" i="1" s="1"/>
  <c r="G252" i="4"/>
  <c r="G251" i="4"/>
  <c r="J250" i="4"/>
  <c r="I250" i="4"/>
  <c r="H250" i="4"/>
  <c r="G250" i="4"/>
  <c r="J249" i="4"/>
  <c r="I249" i="4"/>
  <c r="H249" i="4"/>
  <c r="G249" i="4"/>
  <c r="D119" i="4"/>
  <c r="D118" i="4"/>
  <c r="D117" i="4"/>
  <c r="D103" i="6"/>
  <c r="D102" i="6"/>
  <c r="D101" i="6"/>
  <c r="G223" i="6"/>
  <c r="D223" i="6"/>
  <c r="C199" i="6"/>
  <c r="H199" i="6" s="1"/>
  <c r="C196" i="6"/>
  <c r="H196" i="6" s="1"/>
  <c r="C195" i="6"/>
  <c r="H195" i="6" s="1"/>
  <c r="C194" i="6"/>
  <c r="H194" i="6" s="1"/>
  <c r="AU186" i="6"/>
  <c r="AU187" i="6" s="1"/>
  <c r="AU188" i="6" s="1"/>
  <c r="AT186" i="6"/>
  <c r="AT187" i="6" s="1"/>
  <c r="AT188" i="6" s="1"/>
  <c r="AS186" i="6"/>
  <c r="AS187" i="6" s="1"/>
  <c r="AS188" i="6" s="1"/>
  <c r="AR186" i="6"/>
  <c r="AR187" i="6" s="1"/>
  <c r="AR188" i="6" s="1"/>
  <c r="AQ186" i="6"/>
  <c r="AQ187" i="6" s="1"/>
  <c r="AQ188" i="6" s="1"/>
  <c r="AP186" i="6"/>
  <c r="AP187" i="6" s="1"/>
  <c r="AP188" i="6" s="1"/>
  <c r="AO186" i="6"/>
  <c r="AO187" i="6" s="1"/>
  <c r="AO188" i="6" s="1"/>
  <c r="AN186" i="6"/>
  <c r="AN187" i="6" s="1"/>
  <c r="AN188" i="6" s="1"/>
  <c r="AM186" i="6"/>
  <c r="AM187" i="6" s="1"/>
  <c r="AM188" i="6" s="1"/>
  <c r="AL186" i="6"/>
  <c r="AL187" i="6" s="1"/>
  <c r="AL188" i="6" s="1"/>
  <c r="AK186" i="6"/>
  <c r="AK187" i="6" s="1"/>
  <c r="AK188" i="6" s="1"/>
  <c r="AJ186" i="6"/>
  <c r="AJ187" i="6" s="1"/>
  <c r="AJ188" i="6" s="1"/>
  <c r="AI186" i="6"/>
  <c r="AI187" i="6" s="1"/>
  <c r="AI188" i="6" s="1"/>
  <c r="AH186" i="6"/>
  <c r="AH187" i="6" s="1"/>
  <c r="AH188" i="6" s="1"/>
  <c r="AG186" i="6"/>
  <c r="AG187" i="6" s="1"/>
  <c r="AG188" i="6" s="1"/>
  <c r="AF186" i="6"/>
  <c r="AF187" i="6" s="1"/>
  <c r="AF188" i="6" s="1"/>
  <c r="AE186" i="6"/>
  <c r="AE187" i="6" s="1"/>
  <c r="AE188" i="6" s="1"/>
  <c r="AD186" i="6"/>
  <c r="AD187" i="6" s="1"/>
  <c r="AD188" i="6" s="1"/>
  <c r="AC186" i="6"/>
  <c r="AC187" i="6" s="1"/>
  <c r="AC188" i="6" s="1"/>
  <c r="AB186" i="6"/>
  <c r="AB187" i="6" s="1"/>
  <c r="AB188" i="6" s="1"/>
  <c r="AA186" i="6"/>
  <c r="AA187" i="6" s="1"/>
  <c r="AA188" i="6" s="1"/>
  <c r="Z186" i="6"/>
  <c r="Z187" i="6" s="1"/>
  <c r="Z188" i="6" s="1"/>
  <c r="Y186" i="6"/>
  <c r="Y187" i="6" s="1"/>
  <c r="Y188" i="6" s="1"/>
  <c r="X186" i="6"/>
  <c r="X187" i="6" s="1"/>
  <c r="X188" i="6" s="1"/>
  <c r="W186" i="6"/>
  <c r="W187" i="6" s="1"/>
  <c r="W188" i="6" s="1"/>
  <c r="V186" i="6"/>
  <c r="V187" i="6" s="1"/>
  <c r="V188" i="6" s="1"/>
  <c r="U186" i="6"/>
  <c r="U187" i="6" s="1"/>
  <c r="U188" i="6" s="1"/>
  <c r="T186" i="6"/>
  <c r="T187" i="6" s="1"/>
  <c r="T188" i="6" s="1"/>
  <c r="S186" i="6"/>
  <c r="S187" i="6" s="1"/>
  <c r="S188" i="6" s="1"/>
  <c r="R186" i="6"/>
  <c r="R187" i="6" s="1"/>
  <c r="R188" i="6" s="1"/>
  <c r="Q186" i="6"/>
  <c r="Q187" i="6" s="1"/>
  <c r="Q188" i="6" s="1"/>
  <c r="P186" i="6"/>
  <c r="P187" i="6" s="1"/>
  <c r="P188" i="6" s="1"/>
  <c r="O186" i="6"/>
  <c r="O187" i="6" s="1"/>
  <c r="O188" i="6" s="1"/>
  <c r="N186" i="6"/>
  <c r="N187" i="6" s="1"/>
  <c r="N188" i="6" s="1"/>
  <c r="M186" i="6"/>
  <c r="M187" i="6" s="1"/>
  <c r="M188" i="6" s="1"/>
  <c r="L186" i="6"/>
  <c r="L187" i="6" s="1"/>
  <c r="L188" i="6" s="1"/>
  <c r="K186" i="6"/>
  <c r="K187" i="6" s="1"/>
  <c r="K188" i="6" s="1"/>
  <c r="J186" i="6"/>
  <c r="J187" i="6" s="1"/>
  <c r="J188" i="6" s="1"/>
  <c r="I186" i="6"/>
  <c r="I187" i="6" s="1"/>
  <c r="I188" i="6" s="1"/>
  <c r="H186" i="6"/>
  <c r="H187" i="6" s="1"/>
  <c r="H188" i="6" s="1"/>
  <c r="G186" i="6"/>
  <c r="G187" i="6" s="1"/>
  <c r="G188" i="6" s="1"/>
  <c r="F186" i="6"/>
  <c r="F187" i="6" s="1"/>
  <c r="F188" i="6" s="1"/>
  <c r="E186" i="6"/>
  <c r="E187" i="6" s="1"/>
  <c r="E188" i="6" s="1"/>
  <c r="D186" i="6"/>
  <c r="D187" i="6" s="1"/>
  <c r="D188" i="6" s="1"/>
  <c r="C186" i="6"/>
  <c r="C187" i="6" s="1"/>
  <c r="C188" i="6" s="1"/>
  <c r="AU181" i="6"/>
  <c r="AU182" i="6" s="1"/>
  <c r="AU183" i="6" s="1"/>
  <c r="AT181" i="6"/>
  <c r="AT182" i="6" s="1"/>
  <c r="AT183" i="6" s="1"/>
  <c r="AS181" i="6"/>
  <c r="AS182" i="6" s="1"/>
  <c r="AS183" i="6" s="1"/>
  <c r="AR181" i="6"/>
  <c r="AR182" i="6" s="1"/>
  <c r="AR183" i="6" s="1"/>
  <c r="AQ181" i="6"/>
  <c r="AQ182" i="6" s="1"/>
  <c r="AQ183" i="6" s="1"/>
  <c r="AP181" i="6"/>
  <c r="AP182" i="6" s="1"/>
  <c r="AP183" i="6" s="1"/>
  <c r="AO181" i="6"/>
  <c r="AO182" i="6" s="1"/>
  <c r="AO183" i="6" s="1"/>
  <c r="AN181" i="6"/>
  <c r="AN182" i="6" s="1"/>
  <c r="AN183" i="6" s="1"/>
  <c r="AM181" i="6"/>
  <c r="AM182" i="6" s="1"/>
  <c r="AM183" i="6" s="1"/>
  <c r="AL181" i="6"/>
  <c r="AL182" i="6" s="1"/>
  <c r="AL183" i="6" s="1"/>
  <c r="AK181" i="6"/>
  <c r="AK182" i="6" s="1"/>
  <c r="AK183" i="6" s="1"/>
  <c r="AJ181" i="6"/>
  <c r="AJ182" i="6" s="1"/>
  <c r="AJ183" i="6" s="1"/>
  <c r="AI181" i="6"/>
  <c r="AI182" i="6" s="1"/>
  <c r="AI183" i="6" s="1"/>
  <c r="AH181" i="6"/>
  <c r="AH182" i="6" s="1"/>
  <c r="AH183" i="6" s="1"/>
  <c r="AG181" i="6"/>
  <c r="AG182" i="6" s="1"/>
  <c r="AG183" i="6" s="1"/>
  <c r="AF181" i="6"/>
  <c r="AF182" i="6" s="1"/>
  <c r="AF183" i="6" s="1"/>
  <c r="AE181" i="6"/>
  <c r="AE182" i="6" s="1"/>
  <c r="AE183" i="6" s="1"/>
  <c r="AD181" i="6"/>
  <c r="AD182" i="6" s="1"/>
  <c r="AD183" i="6" s="1"/>
  <c r="AC181" i="6"/>
  <c r="AC182" i="6" s="1"/>
  <c r="AC183" i="6" s="1"/>
  <c r="AB181" i="6"/>
  <c r="AB182" i="6" s="1"/>
  <c r="AB183" i="6" s="1"/>
  <c r="AA181" i="6"/>
  <c r="AA182" i="6" s="1"/>
  <c r="AA183" i="6" s="1"/>
  <c r="Z181" i="6"/>
  <c r="Z182" i="6" s="1"/>
  <c r="Z183" i="6" s="1"/>
  <c r="Y181" i="6"/>
  <c r="Y182" i="6" s="1"/>
  <c r="Y183" i="6" s="1"/>
  <c r="X181" i="6"/>
  <c r="X182" i="6" s="1"/>
  <c r="X183" i="6" s="1"/>
  <c r="W181" i="6"/>
  <c r="W182" i="6" s="1"/>
  <c r="W183" i="6" s="1"/>
  <c r="V181" i="6"/>
  <c r="V182" i="6" s="1"/>
  <c r="V183" i="6" s="1"/>
  <c r="U181" i="6"/>
  <c r="U182" i="6" s="1"/>
  <c r="U183" i="6" s="1"/>
  <c r="T181" i="6"/>
  <c r="T182" i="6" s="1"/>
  <c r="T183" i="6" s="1"/>
  <c r="S181" i="6"/>
  <c r="S182" i="6" s="1"/>
  <c r="S183" i="6" s="1"/>
  <c r="R181" i="6"/>
  <c r="R182" i="6" s="1"/>
  <c r="R183" i="6" s="1"/>
  <c r="Q181" i="6"/>
  <c r="Q182" i="6" s="1"/>
  <c r="Q183" i="6" s="1"/>
  <c r="P181" i="6"/>
  <c r="P182" i="6" s="1"/>
  <c r="P183" i="6" s="1"/>
  <c r="O181" i="6"/>
  <c r="O182" i="6" s="1"/>
  <c r="O183" i="6" s="1"/>
  <c r="N181" i="6"/>
  <c r="N182" i="6" s="1"/>
  <c r="N183" i="6" s="1"/>
  <c r="M181" i="6"/>
  <c r="M182" i="6" s="1"/>
  <c r="M183" i="6" s="1"/>
  <c r="L181" i="6"/>
  <c r="L182" i="6" s="1"/>
  <c r="L183" i="6" s="1"/>
  <c r="K181" i="6"/>
  <c r="K182" i="6" s="1"/>
  <c r="K183" i="6" s="1"/>
  <c r="J181" i="6"/>
  <c r="J182" i="6" s="1"/>
  <c r="J183" i="6" s="1"/>
  <c r="I181" i="6"/>
  <c r="I182" i="6" s="1"/>
  <c r="I183" i="6" s="1"/>
  <c r="H181" i="6"/>
  <c r="H182" i="6" s="1"/>
  <c r="H183" i="6" s="1"/>
  <c r="G181" i="6"/>
  <c r="G182" i="6" s="1"/>
  <c r="G183" i="6" s="1"/>
  <c r="F181" i="6"/>
  <c r="F182" i="6" s="1"/>
  <c r="F183" i="6" s="1"/>
  <c r="E181" i="6"/>
  <c r="E182" i="6" s="1"/>
  <c r="E183" i="6" s="1"/>
  <c r="D181" i="6"/>
  <c r="D182" i="6" s="1"/>
  <c r="D183" i="6" s="1"/>
  <c r="C181" i="6"/>
  <c r="C182" i="6" s="1"/>
  <c r="C183" i="6" s="1"/>
  <c r="AU176" i="6"/>
  <c r="AU177" i="6" s="1"/>
  <c r="AU178" i="6" s="1"/>
  <c r="AT176" i="6"/>
  <c r="AT177" i="6" s="1"/>
  <c r="AT178" i="6" s="1"/>
  <c r="AS176" i="6"/>
  <c r="AS177" i="6" s="1"/>
  <c r="AS178" i="6" s="1"/>
  <c r="AR176" i="6"/>
  <c r="AR177" i="6" s="1"/>
  <c r="AR178" i="6" s="1"/>
  <c r="AQ176" i="6"/>
  <c r="AQ177" i="6" s="1"/>
  <c r="AQ178" i="6" s="1"/>
  <c r="AP176" i="6"/>
  <c r="AP177" i="6" s="1"/>
  <c r="AP178" i="6" s="1"/>
  <c r="AO176" i="6"/>
  <c r="AO177" i="6" s="1"/>
  <c r="AO178" i="6" s="1"/>
  <c r="AN176" i="6"/>
  <c r="AN177" i="6" s="1"/>
  <c r="AN178" i="6" s="1"/>
  <c r="AM176" i="6"/>
  <c r="AM177" i="6" s="1"/>
  <c r="AM178" i="6" s="1"/>
  <c r="AL176" i="6"/>
  <c r="AL177" i="6" s="1"/>
  <c r="AL178" i="6" s="1"/>
  <c r="AK176" i="6"/>
  <c r="AK177" i="6" s="1"/>
  <c r="AK178" i="6" s="1"/>
  <c r="AJ176" i="6"/>
  <c r="AJ177" i="6" s="1"/>
  <c r="AJ178" i="6" s="1"/>
  <c r="AI176" i="6"/>
  <c r="AI177" i="6" s="1"/>
  <c r="AI178" i="6" s="1"/>
  <c r="AH176" i="6"/>
  <c r="AH177" i="6" s="1"/>
  <c r="AH178" i="6" s="1"/>
  <c r="AG176" i="6"/>
  <c r="AG177" i="6" s="1"/>
  <c r="AG178" i="6" s="1"/>
  <c r="AF176" i="6"/>
  <c r="AF177" i="6" s="1"/>
  <c r="AF178" i="6" s="1"/>
  <c r="AE176" i="6"/>
  <c r="AE177" i="6" s="1"/>
  <c r="AE178" i="6" s="1"/>
  <c r="AD176" i="6"/>
  <c r="AD177" i="6" s="1"/>
  <c r="AD178" i="6" s="1"/>
  <c r="AC176" i="6"/>
  <c r="AC177" i="6" s="1"/>
  <c r="AC178" i="6" s="1"/>
  <c r="AB176" i="6"/>
  <c r="AB177" i="6" s="1"/>
  <c r="AB178" i="6" s="1"/>
  <c r="AA176" i="6"/>
  <c r="AA177" i="6" s="1"/>
  <c r="AA178" i="6" s="1"/>
  <c r="Z176" i="6"/>
  <c r="Z177" i="6" s="1"/>
  <c r="Z178" i="6" s="1"/>
  <c r="Y176" i="6"/>
  <c r="Y177" i="6" s="1"/>
  <c r="Y178" i="6" s="1"/>
  <c r="X176" i="6"/>
  <c r="X177" i="6" s="1"/>
  <c r="X178" i="6" s="1"/>
  <c r="W176" i="6"/>
  <c r="W177" i="6" s="1"/>
  <c r="W178" i="6" s="1"/>
  <c r="V176" i="6"/>
  <c r="V177" i="6" s="1"/>
  <c r="V178" i="6" s="1"/>
  <c r="U176" i="6"/>
  <c r="U177" i="6" s="1"/>
  <c r="U178" i="6" s="1"/>
  <c r="T176" i="6"/>
  <c r="T177" i="6" s="1"/>
  <c r="T178" i="6" s="1"/>
  <c r="S176" i="6"/>
  <c r="S177" i="6" s="1"/>
  <c r="S178" i="6" s="1"/>
  <c r="R176" i="6"/>
  <c r="R177" i="6" s="1"/>
  <c r="R178" i="6" s="1"/>
  <c r="Q176" i="6"/>
  <c r="Q177" i="6" s="1"/>
  <c r="Q178" i="6" s="1"/>
  <c r="P176" i="6"/>
  <c r="P177" i="6" s="1"/>
  <c r="P178" i="6" s="1"/>
  <c r="O176" i="6"/>
  <c r="O177" i="6" s="1"/>
  <c r="O178" i="6" s="1"/>
  <c r="N176" i="6"/>
  <c r="N177" i="6" s="1"/>
  <c r="N178" i="6" s="1"/>
  <c r="M176" i="6"/>
  <c r="M177" i="6" s="1"/>
  <c r="M178" i="6" s="1"/>
  <c r="L176" i="6"/>
  <c r="L177" i="6" s="1"/>
  <c r="L178" i="6" s="1"/>
  <c r="K176" i="6"/>
  <c r="K177" i="6" s="1"/>
  <c r="K178" i="6" s="1"/>
  <c r="J176" i="6"/>
  <c r="J177" i="6" s="1"/>
  <c r="J178" i="6" s="1"/>
  <c r="I176" i="6"/>
  <c r="I177" i="6" s="1"/>
  <c r="I178" i="6" s="1"/>
  <c r="H176" i="6"/>
  <c r="H177" i="6" s="1"/>
  <c r="H178" i="6" s="1"/>
  <c r="G176" i="6"/>
  <c r="G177" i="6" s="1"/>
  <c r="G178" i="6" s="1"/>
  <c r="F176" i="6"/>
  <c r="F177" i="6" s="1"/>
  <c r="F178" i="6" s="1"/>
  <c r="E176" i="6"/>
  <c r="E177" i="6" s="1"/>
  <c r="E178" i="6" s="1"/>
  <c r="D176" i="6"/>
  <c r="D177" i="6" s="1"/>
  <c r="D178" i="6" s="1"/>
  <c r="C176" i="6"/>
  <c r="C177" i="6" s="1"/>
  <c r="C178" i="6" s="1"/>
  <c r="AU171" i="6"/>
  <c r="AU172" i="6" s="1"/>
  <c r="AU173" i="6" s="1"/>
  <c r="AT171" i="6"/>
  <c r="AT172" i="6" s="1"/>
  <c r="AT173" i="6" s="1"/>
  <c r="AS171" i="6"/>
  <c r="AS172" i="6" s="1"/>
  <c r="AS173" i="6" s="1"/>
  <c r="AR171" i="6"/>
  <c r="AR172" i="6" s="1"/>
  <c r="AR173" i="6" s="1"/>
  <c r="AQ171" i="6"/>
  <c r="AQ172" i="6" s="1"/>
  <c r="AQ173" i="6" s="1"/>
  <c r="AP171" i="6"/>
  <c r="AP172" i="6" s="1"/>
  <c r="AP173" i="6" s="1"/>
  <c r="AO171" i="6"/>
  <c r="AO172" i="6" s="1"/>
  <c r="AO173" i="6" s="1"/>
  <c r="AN171" i="6"/>
  <c r="AN172" i="6" s="1"/>
  <c r="AN173" i="6" s="1"/>
  <c r="AM171" i="6"/>
  <c r="AM172" i="6" s="1"/>
  <c r="AM173" i="6" s="1"/>
  <c r="AL171" i="6"/>
  <c r="AL172" i="6" s="1"/>
  <c r="AL173" i="6" s="1"/>
  <c r="AK171" i="6"/>
  <c r="AK172" i="6" s="1"/>
  <c r="AK173" i="6" s="1"/>
  <c r="AJ171" i="6"/>
  <c r="AJ172" i="6" s="1"/>
  <c r="AJ173" i="6" s="1"/>
  <c r="AI171" i="6"/>
  <c r="AI172" i="6" s="1"/>
  <c r="AI173" i="6" s="1"/>
  <c r="AH171" i="6"/>
  <c r="AH172" i="6" s="1"/>
  <c r="AH173" i="6" s="1"/>
  <c r="AG171" i="6"/>
  <c r="AG172" i="6" s="1"/>
  <c r="AG173" i="6" s="1"/>
  <c r="AF171" i="6"/>
  <c r="AF172" i="6" s="1"/>
  <c r="AF173" i="6" s="1"/>
  <c r="AE171" i="6"/>
  <c r="AE172" i="6" s="1"/>
  <c r="AE173" i="6" s="1"/>
  <c r="AD171" i="6"/>
  <c r="AD172" i="6" s="1"/>
  <c r="AD173" i="6" s="1"/>
  <c r="AC171" i="6"/>
  <c r="AC172" i="6" s="1"/>
  <c r="AC173" i="6" s="1"/>
  <c r="AB171" i="6"/>
  <c r="AB172" i="6" s="1"/>
  <c r="AB173" i="6" s="1"/>
  <c r="AA171" i="6"/>
  <c r="AA172" i="6" s="1"/>
  <c r="AA173" i="6" s="1"/>
  <c r="Z171" i="6"/>
  <c r="Z172" i="6" s="1"/>
  <c r="Z173" i="6" s="1"/>
  <c r="Y171" i="6"/>
  <c r="Y172" i="6" s="1"/>
  <c r="Y173" i="6" s="1"/>
  <c r="X171" i="6"/>
  <c r="X172" i="6" s="1"/>
  <c r="X173" i="6" s="1"/>
  <c r="W171" i="6"/>
  <c r="W172" i="6" s="1"/>
  <c r="W173" i="6" s="1"/>
  <c r="V171" i="6"/>
  <c r="V172" i="6" s="1"/>
  <c r="V173" i="6" s="1"/>
  <c r="U171" i="6"/>
  <c r="U172" i="6" s="1"/>
  <c r="U173" i="6" s="1"/>
  <c r="T171" i="6"/>
  <c r="T172" i="6" s="1"/>
  <c r="T173" i="6" s="1"/>
  <c r="S171" i="6"/>
  <c r="S172" i="6" s="1"/>
  <c r="S173" i="6" s="1"/>
  <c r="R171" i="6"/>
  <c r="R172" i="6" s="1"/>
  <c r="R173" i="6" s="1"/>
  <c r="Q171" i="6"/>
  <c r="Q172" i="6" s="1"/>
  <c r="Q173" i="6" s="1"/>
  <c r="P171" i="6"/>
  <c r="P172" i="6" s="1"/>
  <c r="P173" i="6" s="1"/>
  <c r="O171" i="6"/>
  <c r="O172" i="6" s="1"/>
  <c r="O173" i="6" s="1"/>
  <c r="N171" i="6"/>
  <c r="N172" i="6" s="1"/>
  <c r="N173" i="6" s="1"/>
  <c r="M171" i="6"/>
  <c r="M172" i="6" s="1"/>
  <c r="M173" i="6" s="1"/>
  <c r="L171" i="6"/>
  <c r="L172" i="6" s="1"/>
  <c r="L173" i="6" s="1"/>
  <c r="K171" i="6"/>
  <c r="K172" i="6" s="1"/>
  <c r="K173" i="6" s="1"/>
  <c r="J171" i="6"/>
  <c r="J172" i="6" s="1"/>
  <c r="J173" i="6" s="1"/>
  <c r="I171" i="6"/>
  <c r="I172" i="6" s="1"/>
  <c r="I173" i="6" s="1"/>
  <c r="H171" i="6"/>
  <c r="H172" i="6" s="1"/>
  <c r="H173" i="6" s="1"/>
  <c r="G171" i="6"/>
  <c r="G172" i="6" s="1"/>
  <c r="G173" i="6" s="1"/>
  <c r="F171" i="6"/>
  <c r="F172" i="6" s="1"/>
  <c r="F173" i="6" s="1"/>
  <c r="E171" i="6"/>
  <c r="E172" i="6" s="1"/>
  <c r="E173" i="6" s="1"/>
  <c r="D171" i="6"/>
  <c r="D172" i="6" s="1"/>
  <c r="D173" i="6" s="1"/>
  <c r="C171" i="6"/>
  <c r="C172" i="6" s="1"/>
  <c r="C173" i="6" s="1"/>
  <c r="AU166" i="6"/>
  <c r="AU167" i="6" s="1"/>
  <c r="AU168" i="6" s="1"/>
  <c r="AT166" i="6"/>
  <c r="AT167" i="6" s="1"/>
  <c r="AT168" i="6" s="1"/>
  <c r="AS166" i="6"/>
  <c r="AS167" i="6" s="1"/>
  <c r="AS168" i="6" s="1"/>
  <c r="AR166" i="6"/>
  <c r="AR167" i="6" s="1"/>
  <c r="AR168" i="6" s="1"/>
  <c r="AQ166" i="6"/>
  <c r="AQ167" i="6" s="1"/>
  <c r="AQ168" i="6" s="1"/>
  <c r="AP166" i="6"/>
  <c r="AP167" i="6" s="1"/>
  <c r="AP168" i="6" s="1"/>
  <c r="AO166" i="6"/>
  <c r="AO167" i="6" s="1"/>
  <c r="AO168" i="6" s="1"/>
  <c r="AN166" i="6"/>
  <c r="AN167" i="6" s="1"/>
  <c r="AN168" i="6" s="1"/>
  <c r="AM166" i="6"/>
  <c r="AM167" i="6" s="1"/>
  <c r="AM168" i="6" s="1"/>
  <c r="AL166" i="6"/>
  <c r="AL167" i="6" s="1"/>
  <c r="AL168" i="6" s="1"/>
  <c r="AK166" i="6"/>
  <c r="AK167" i="6" s="1"/>
  <c r="AK168" i="6" s="1"/>
  <c r="AJ166" i="6"/>
  <c r="AJ167" i="6" s="1"/>
  <c r="AJ168" i="6" s="1"/>
  <c r="AI166" i="6"/>
  <c r="AI167" i="6" s="1"/>
  <c r="AI168" i="6" s="1"/>
  <c r="AH166" i="6"/>
  <c r="AH167" i="6" s="1"/>
  <c r="AH168" i="6" s="1"/>
  <c r="AG166" i="6"/>
  <c r="AG167" i="6" s="1"/>
  <c r="AG168" i="6" s="1"/>
  <c r="AF166" i="6"/>
  <c r="AF167" i="6" s="1"/>
  <c r="AF168" i="6" s="1"/>
  <c r="AE166" i="6"/>
  <c r="AE167" i="6" s="1"/>
  <c r="AE168" i="6" s="1"/>
  <c r="AD166" i="6"/>
  <c r="AD167" i="6" s="1"/>
  <c r="AD168" i="6" s="1"/>
  <c r="AC166" i="6"/>
  <c r="AC167" i="6" s="1"/>
  <c r="AC168" i="6" s="1"/>
  <c r="AB166" i="6"/>
  <c r="AB167" i="6" s="1"/>
  <c r="AB168" i="6" s="1"/>
  <c r="AA166" i="6"/>
  <c r="AA167" i="6" s="1"/>
  <c r="AA168" i="6" s="1"/>
  <c r="Z166" i="6"/>
  <c r="Z167" i="6" s="1"/>
  <c r="Z168" i="6" s="1"/>
  <c r="Y166" i="6"/>
  <c r="Y167" i="6" s="1"/>
  <c r="Y168" i="6" s="1"/>
  <c r="X166" i="6"/>
  <c r="X167" i="6" s="1"/>
  <c r="X168" i="6" s="1"/>
  <c r="W166" i="6"/>
  <c r="W167" i="6" s="1"/>
  <c r="W168" i="6" s="1"/>
  <c r="V166" i="6"/>
  <c r="V167" i="6" s="1"/>
  <c r="V168" i="6" s="1"/>
  <c r="U166" i="6"/>
  <c r="U167" i="6" s="1"/>
  <c r="U168" i="6" s="1"/>
  <c r="T166" i="6"/>
  <c r="T167" i="6" s="1"/>
  <c r="T168" i="6" s="1"/>
  <c r="S166" i="6"/>
  <c r="S167" i="6" s="1"/>
  <c r="S168" i="6" s="1"/>
  <c r="R166" i="6"/>
  <c r="R167" i="6" s="1"/>
  <c r="R168" i="6" s="1"/>
  <c r="Q166" i="6"/>
  <c r="Q167" i="6" s="1"/>
  <c r="Q168" i="6" s="1"/>
  <c r="P166" i="6"/>
  <c r="P167" i="6" s="1"/>
  <c r="P168" i="6" s="1"/>
  <c r="O166" i="6"/>
  <c r="O167" i="6" s="1"/>
  <c r="O168" i="6" s="1"/>
  <c r="N166" i="6"/>
  <c r="N167" i="6" s="1"/>
  <c r="N168" i="6" s="1"/>
  <c r="M166" i="6"/>
  <c r="M167" i="6" s="1"/>
  <c r="M168" i="6" s="1"/>
  <c r="L166" i="6"/>
  <c r="L167" i="6" s="1"/>
  <c r="L168" i="6" s="1"/>
  <c r="K166" i="6"/>
  <c r="K167" i="6" s="1"/>
  <c r="K168" i="6" s="1"/>
  <c r="J166" i="6"/>
  <c r="J167" i="6" s="1"/>
  <c r="J168" i="6" s="1"/>
  <c r="I166" i="6"/>
  <c r="I167" i="6" s="1"/>
  <c r="I168" i="6" s="1"/>
  <c r="H166" i="6"/>
  <c r="H167" i="6" s="1"/>
  <c r="H168" i="6" s="1"/>
  <c r="G166" i="6"/>
  <c r="G167" i="6" s="1"/>
  <c r="G168" i="6" s="1"/>
  <c r="F166" i="6"/>
  <c r="F167" i="6" s="1"/>
  <c r="F168" i="6" s="1"/>
  <c r="E166" i="6"/>
  <c r="E167" i="6" s="1"/>
  <c r="E168" i="6" s="1"/>
  <c r="D166" i="6"/>
  <c r="D167" i="6" s="1"/>
  <c r="D168" i="6" s="1"/>
  <c r="C166" i="6"/>
  <c r="C167" i="6" s="1"/>
  <c r="C168" i="6" s="1"/>
  <c r="AU161" i="6"/>
  <c r="AU162" i="6" s="1"/>
  <c r="AU163" i="6" s="1"/>
  <c r="AT161" i="6"/>
  <c r="AT162" i="6" s="1"/>
  <c r="AT163" i="6" s="1"/>
  <c r="AS161" i="6"/>
  <c r="AS162" i="6" s="1"/>
  <c r="AS163" i="6" s="1"/>
  <c r="AR161" i="6"/>
  <c r="AR162" i="6" s="1"/>
  <c r="AR163" i="6" s="1"/>
  <c r="AQ161" i="6"/>
  <c r="AQ162" i="6" s="1"/>
  <c r="AQ163" i="6" s="1"/>
  <c r="AP161" i="6"/>
  <c r="AP162" i="6" s="1"/>
  <c r="AP163" i="6" s="1"/>
  <c r="AO161" i="6"/>
  <c r="AO162" i="6" s="1"/>
  <c r="AO163" i="6" s="1"/>
  <c r="AN161" i="6"/>
  <c r="AN162" i="6" s="1"/>
  <c r="AN163" i="6" s="1"/>
  <c r="AM161" i="6"/>
  <c r="AM162" i="6" s="1"/>
  <c r="AM163" i="6" s="1"/>
  <c r="AL161" i="6"/>
  <c r="AL162" i="6" s="1"/>
  <c r="AL163" i="6" s="1"/>
  <c r="AK161" i="6"/>
  <c r="AK162" i="6" s="1"/>
  <c r="AK163" i="6" s="1"/>
  <c r="AJ161" i="6"/>
  <c r="AJ162" i="6" s="1"/>
  <c r="AJ163" i="6" s="1"/>
  <c r="AI161" i="6"/>
  <c r="AI162" i="6" s="1"/>
  <c r="AI163" i="6" s="1"/>
  <c r="AH161" i="6"/>
  <c r="AH162" i="6" s="1"/>
  <c r="AH163" i="6" s="1"/>
  <c r="AG161" i="6"/>
  <c r="AG162" i="6" s="1"/>
  <c r="AG163" i="6" s="1"/>
  <c r="AF161" i="6"/>
  <c r="AF162" i="6" s="1"/>
  <c r="AF163" i="6" s="1"/>
  <c r="AE161" i="6"/>
  <c r="AE162" i="6" s="1"/>
  <c r="AE163" i="6" s="1"/>
  <c r="AD161" i="6"/>
  <c r="AD162" i="6" s="1"/>
  <c r="AD163" i="6" s="1"/>
  <c r="AC161" i="6"/>
  <c r="AC162" i="6" s="1"/>
  <c r="AC163" i="6" s="1"/>
  <c r="AB161" i="6"/>
  <c r="AB162" i="6" s="1"/>
  <c r="AB163" i="6" s="1"/>
  <c r="AA161" i="6"/>
  <c r="AA162" i="6" s="1"/>
  <c r="AA163" i="6" s="1"/>
  <c r="Z161" i="6"/>
  <c r="Z162" i="6" s="1"/>
  <c r="Z163" i="6" s="1"/>
  <c r="Y161" i="6"/>
  <c r="Y162" i="6" s="1"/>
  <c r="Y163" i="6" s="1"/>
  <c r="X161" i="6"/>
  <c r="X162" i="6" s="1"/>
  <c r="X163" i="6" s="1"/>
  <c r="W161" i="6"/>
  <c r="W162" i="6" s="1"/>
  <c r="W163" i="6" s="1"/>
  <c r="V161" i="6"/>
  <c r="V162" i="6" s="1"/>
  <c r="V163" i="6" s="1"/>
  <c r="U161" i="6"/>
  <c r="U162" i="6" s="1"/>
  <c r="U163" i="6" s="1"/>
  <c r="T161" i="6"/>
  <c r="T162" i="6" s="1"/>
  <c r="T163" i="6" s="1"/>
  <c r="S161" i="6"/>
  <c r="S162" i="6" s="1"/>
  <c r="S163" i="6" s="1"/>
  <c r="R161" i="6"/>
  <c r="R162" i="6" s="1"/>
  <c r="R163" i="6" s="1"/>
  <c r="Q161" i="6"/>
  <c r="Q162" i="6" s="1"/>
  <c r="Q163" i="6" s="1"/>
  <c r="P161" i="6"/>
  <c r="P162" i="6" s="1"/>
  <c r="P163" i="6" s="1"/>
  <c r="O161" i="6"/>
  <c r="O162" i="6" s="1"/>
  <c r="O163" i="6" s="1"/>
  <c r="N161" i="6"/>
  <c r="N162" i="6" s="1"/>
  <c r="N163" i="6" s="1"/>
  <c r="M161" i="6"/>
  <c r="M162" i="6" s="1"/>
  <c r="M163" i="6" s="1"/>
  <c r="L161" i="6"/>
  <c r="L162" i="6" s="1"/>
  <c r="L163" i="6" s="1"/>
  <c r="K161" i="6"/>
  <c r="K162" i="6" s="1"/>
  <c r="K163" i="6" s="1"/>
  <c r="J161" i="6"/>
  <c r="J162" i="6" s="1"/>
  <c r="J163" i="6" s="1"/>
  <c r="I161" i="6"/>
  <c r="I162" i="6" s="1"/>
  <c r="I163" i="6" s="1"/>
  <c r="H161" i="6"/>
  <c r="H162" i="6" s="1"/>
  <c r="H163" i="6" s="1"/>
  <c r="G161" i="6"/>
  <c r="G162" i="6" s="1"/>
  <c r="G163" i="6" s="1"/>
  <c r="F161" i="6"/>
  <c r="F162" i="6" s="1"/>
  <c r="F163" i="6" s="1"/>
  <c r="E161" i="6"/>
  <c r="E162" i="6" s="1"/>
  <c r="E163" i="6" s="1"/>
  <c r="D161" i="6"/>
  <c r="D162" i="6" s="1"/>
  <c r="D163" i="6" s="1"/>
  <c r="C161" i="6"/>
  <c r="C162" i="6" s="1"/>
  <c r="C163" i="6" s="1"/>
  <c r="AU156" i="6"/>
  <c r="AU157" i="6" s="1"/>
  <c r="AU158" i="6" s="1"/>
  <c r="AT156" i="6"/>
  <c r="AT157" i="6" s="1"/>
  <c r="AT158" i="6" s="1"/>
  <c r="AS156" i="6"/>
  <c r="AS157" i="6" s="1"/>
  <c r="AS158" i="6" s="1"/>
  <c r="AR156" i="6"/>
  <c r="AR157" i="6" s="1"/>
  <c r="AR158" i="6" s="1"/>
  <c r="AQ156" i="6"/>
  <c r="AQ157" i="6" s="1"/>
  <c r="AQ158" i="6" s="1"/>
  <c r="AP156" i="6"/>
  <c r="AP157" i="6" s="1"/>
  <c r="AP158" i="6" s="1"/>
  <c r="AO156" i="6"/>
  <c r="AO157" i="6" s="1"/>
  <c r="AO158" i="6" s="1"/>
  <c r="AN156" i="6"/>
  <c r="AN157" i="6" s="1"/>
  <c r="AN158" i="6" s="1"/>
  <c r="AM156" i="6"/>
  <c r="AM157" i="6" s="1"/>
  <c r="AM158" i="6" s="1"/>
  <c r="AL156" i="6"/>
  <c r="AL157" i="6" s="1"/>
  <c r="AL158" i="6" s="1"/>
  <c r="AK156" i="6"/>
  <c r="AK157" i="6" s="1"/>
  <c r="AK158" i="6" s="1"/>
  <c r="AJ156" i="6"/>
  <c r="AJ157" i="6" s="1"/>
  <c r="AJ158" i="6" s="1"/>
  <c r="AI156" i="6"/>
  <c r="AI157" i="6" s="1"/>
  <c r="AI158" i="6" s="1"/>
  <c r="AH156" i="6"/>
  <c r="AH157" i="6" s="1"/>
  <c r="AH158" i="6" s="1"/>
  <c r="AG156" i="6"/>
  <c r="AG157" i="6" s="1"/>
  <c r="AG158" i="6" s="1"/>
  <c r="AF156" i="6"/>
  <c r="AF157" i="6" s="1"/>
  <c r="AF158" i="6" s="1"/>
  <c r="AE156" i="6"/>
  <c r="AE157" i="6" s="1"/>
  <c r="AE158" i="6" s="1"/>
  <c r="AD156" i="6"/>
  <c r="AD157" i="6" s="1"/>
  <c r="AD158" i="6" s="1"/>
  <c r="AC156" i="6"/>
  <c r="AC157" i="6" s="1"/>
  <c r="AC158" i="6" s="1"/>
  <c r="AB156" i="6"/>
  <c r="AB157" i="6" s="1"/>
  <c r="AB158" i="6" s="1"/>
  <c r="AA156" i="6"/>
  <c r="AA157" i="6" s="1"/>
  <c r="AA158" i="6" s="1"/>
  <c r="Z156" i="6"/>
  <c r="Z157" i="6" s="1"/>
  <c r="Z158" i="6" s="1"/>
  <c r="Y156" i="6"/>
  <c r="Y157" i="6" s="1"/>
  <c r="Y158" i="6" s="1"/>
  <c r="X156" i="6"/>
  <c r="X157" i="6" s="1"/>
  <c r="X158" i="6" s="1"/>
  <c r="W156" i="6"/>
  <c r="W157" i="6" s="1"/>
  <c r="W158" i="6" s="1"/>
  <c r="V156" i="6"/>
  <c r="V157" i="6" s="1"/>
  <c r="V158" i="6" s="1"/>
  <c r="U156" i="6"/>
  <c r="U157" i="6" s="1"/>
  <c r="U158" i="6" s="1"/>
  <c r="T156" i="6"/>
  <c r="T157" i="6" s="1"/>
  <c r="T158" i="6" s="1"/>
  <c r="S156" i="6"/>
  <c r="S157" i="6" s="1"/>
  <c r="S158" i="6" s="1"/>
  <c r="R156" i="6"/>
  <c r="R157" i="6" s="1"/>
  <c r="R158" i="6" s="1"/>
  <c r="Q156" i="6"/>
  <c r="Q157" i="6" s="1"/>
  <c r="Q158" i="6" s="1"/>
  <c r="P156" i="6"/>
  <c r="P157" i="6" s="1"/>
  <c r="P158" i="6" s="1"/>
  <c r="O156" i="6"/>
  <c r="O157" i="6" s="1"/>
  <c r="O158" i="6" s="1"/>
  <c r="N156" i="6"/>
  <c r="N157" i="6" s="1"/>
  <c r="N158" i="6" s="1"/>
  <c r="M156" i="6"/>
  <c r="M157" i="6" s="1"/>
  <c r="M158" i="6" s="1"/>
  <c r="L156" i="6"/>
  <c r="L157" i="6" s="1"/>
  <c r="L158" i="6" s="1"/>
  <c r="K156" i="6"/>
  <c r="K157" i="6" s="1"/>
  <c r="K158" i="6" s="1"/>
  <c r="J156" i="6"/>
  <c r="J157" i="6" s="1"/>
  <c r="J158" i="6" s="1"/>
  <c r="I156" i="6"/>
  <c r="I157" i="6" s="1"/>
  <c r="I158" i="6" s="1"/>
  <c r="H156" i="6"/>
  <c r="H157" i="6" s="1"/>
  <c r="H158" i="6" s="1"/>
  <c r="G156" i="6"/>
  <c r="G157" i="6" s="1"/>
  <c r="G158" i="6" s="1"/>
  <c r="F156" i="6"/>
  <c r="F157" i="6" s="1"/>
  <c r="F158" i="6" s="1"/>
  <c r="E156" i="6"/>
  <c r="E157" i="6" s="1"/>
  <c r="E158" i="6" s="1"/>
  <c r="D156" i="6"/>
  <c r="D157" i="6" s="1"/>
  <c r="D158" i="6" s="1"/>
  <c r="C156" i="6"/>
  <c r="C157" i="6" s="1"/>
  <c r="C158" i="6" s="1"/>
  <c r="AU151" i="6"/>
  <c r="AU152" i="6" s="1"/>
  <c r="AU153" i="6" s="1"/>
  <c r="AT151" i="6"/>
  <c r="AT152" i="6" s="1"/>
  <c r="AT153" i="6" s="1"/>
  <c r="AS151" i="6"/>
  <c r="AS152" i="6" s="1"/>
  <c r="AS153" i="6" s="1"/>
  <c r="AR151" i="6"/>
  <c r="AR152" i="6" s="1"/>
  <c r="AR153" i="6" s="1"/>
  <c r="AQ151" i="6"/>
  <c r="AQ152" i="6" s="1"/>
  <c r="AQ153" i="6" s="1"/>
  <c r="AP151" i="6"/>
  <c r="AP152" i="6" s="1"/>
  <c r="AP153" i="6" s="1"/>
  <c r="AO151" i="6"/>
  <c r="AO152" i="6" s="1"/>
  <c r="AO153" i="6" s="1"/>
  <c r="AN151" i="6"/>
  <c r="AN152" i="6" s="1"/>
  <c r="AN153" i="6" s="1"/>
  <c r="AM151" i="6"/>
  <c r="AM152" i="6" s="1"/>
  <c r="AM153" i="6" s="1"/>
  <c r="AL151" i="6"/>
  <c r="AL152" i="6" s="1"/>
  <c r="AL153" i="6" s="1"/>
  <c r="AK151" i="6"/>
  <c r="AK152" i="6" s="1"/>
  <c r="AK153" i="6" s="1"/>
  <c r="AJ151" i="6"/>
  <c r="AJ152" i="6" s="1"/>
  <c r="AJ153" i="6" s="1"/>
  <c r="AI151" i="6"/>
  <c r="AI152" i="6" s="1"/>
  <c r="AI153" i="6" s="1"/>
  <c r="AH151" i="6"/>
  <c r="AH152" i="6" s="1"/>
  <c r="AH153" i="6" s="1"/>
  <c r="AG151" i="6"/>
  <c r="AG152" i="6" s="1"/>
  <c r="AG153" i="6" s="1"/>
  <c r="AF151" i="6"/>
  <c r="AF152" i="6" s="1"/>
  <c r="AF153" i="6" s="1"/>
  <c r="AE151" i="6"/>
  <c r="AE152" i="6" s="1"/>
  <c r="AE153" i="6" s="1"/>
  <c r="AD151" i="6"/>
  <c r="AD152" i="6" s="1"/>
  <c r="AD153" i="6" s="1"/>
  <c r="AC151" i="6"/>
  <c r="AC152" i="6" s="1"/>
  <c r="AC153" i="6" s="1"/>
  <c r="AB151" i="6"/>
  <c r="AB152" i="6" s="1"/>
  <c r="AB153" i="6" s="1"/>
  <c r="AA151" i="6"/>
  <c r="AA152" i="6" s="1"/>
  <c r="AA153" i="6" s="1"/>
  <c r="Z151" i="6"/>
  <c r="Z152" i="6" s="1"/>
  <c r="Z153" i="6" s="1"/>
  <c r="Y151" i="6"/>
  <c r="Y152" i="6" s="1"/>
  <c r="Y153" i="6" s="1"/>
  <c r="X151" i="6"/>
  <c r="X152" i="6" s="1"/>
  <c r="X153" i="6" s="1"/>
  <c r="W151" i="6"/>
  <c r="W152" i="6" s="1"/>
  <c r="W153" i="6" s="1"/>
  <c r="V151" i="6"/>
  <c r="V152" i="6" s="1"/>
  <c r="V153" i="6" s="1"/>
  <c r="U151" i="6"/>
  <c r="U152" i="6" s="1"/>
  <c r="U153" i="6" s="1"/>
  <c r="T151" i="6"/>
  <c r="T152" i="6" s="1"/>
  <c r="T153" i="6" s="1"/>
  <c r="S151" i="6"/>
  <c r="S152" i="6" s="1"/>
  <c r="S153" i="6" s="1"/>
  <c r="R151" i="6"/>
  <c r="R152" i="6" s="1"/>
  <c r="Q151" i="6"/>
  <c r="Q152" i="6" s="1"/>
  <c r="Q153" i="6" s="1"/>
  <c r="P151" i="6"/>
  <c r="P152" i="6" s="1"/>
  <c r="P153" i="6" s="1"/>
  <c r="O151" i="6"/>
  <c r="O152" i="6" s="1"/>
  <c r="O153" i="6" s="1"/>
  <c r="N151" i="6"/>
  <c r="N152" i="6" s="1"/>
  <c r="N153" i="6" s="1"/>
  <c r="M151" i="6"/>
  <c r="M152" i="6" s="1"/>
  <c r="M153" i="6" s="1"/>
  <c r="L151" i="6"/>
  <c r="L152" i="6" s="1"/>
  <c r="L153" i="6" s="1"/>
  <c r="K151" i="6"/>
  <c r="K152" i="6" s="1"/>
  <c r="K153" i="6" s="1"/>
  <c r="J151" i="6"/>
  <c r="J152" i="6" s="1"/>
  <c r="J153" i="6" s="1"/>
  <c r="I151" i="6"/>
  <c r="I152" i="6" s="1"/>
  <c r="I153" i="6" s="1"/>
  <c r="H151" i="6"/>
  <c r="H152" i="6" s="1"/>
  <c r="H153" i="6" s="1"/>
  <c r="G151" i="6"/>
  <c r="G152" i="6" s="1"/>
  <c r="G153" i="6" s="1"/>
  <c r="F151" i="6"/>
  <c r="F152" i="6" s="1"/>
  <c r="F153" i="6" s="1"/>
  <c r="E151" i="6"/>
  <c r="E152" i="6" s="1"/>
  <c r="E153" i="6" s="1"/>
  <c r="D151" i="6"/>
  <c r="D152" i="6" s="1"/>
  <c r="D153" i="6" s="1"/>
  <c r="C151" i="6"/>
  <c r="C152" i="6" s="1"/>
  <c r="C153" i="6" s="1"/>
  <c r="DE140" i="6"/>
  <c r="CP140" i="6"/>
  <c r="CQ140" i="6" s="1"/>
  <c r="CA140" i="6"/>
  <c r="BL140" i="6"/>
  <c r="BM140" i="6" s="1"/>
  <c r="AW140" i="6"/>
  <c r="AH140" i="6"/>
  <c r="AI140" i="6" s="1"/>
  <c r="S140" i="6"/>
  <c r="T140" i="6" s="1"/>
  <c r="D140" i="6"/>
  <c r="A140" i="6"/>
  <c r="CO143" i="6" s="1"/>
  <c r="AT136" i="6"/>
  <c r="AU136" i="6" s="1"/>
  <c r="AV136" i="6" s="1"/>
  <c r="AW136" i="6" s="1"/>
  <c r="AX136" i="6" s="1"/>
  <c r="AY136" i="6" s="1"/>
  <c r="Y136" i="6"/>
  <c r="Z136" i="6" s="1"/>
  <c r="AA136" i="6" s="1"/>
  <c r="AB136" i="6" s="1"/>
  <c r="AC136" i="6" s="1"/>
  <c r="AD136" i="6" s="1"/>
  <c r="X135" i="6"/>
  <c r="AS135" i="6" s="1"/>
  <c r="AS134" i="6"/>
  <c r="Y134" i="6"/>
  <c r="AT134" i="6" s="1"/>
  <c r="AT133" i="6"/>
  <c r="Y133" i="6"/>
  <c r="Z133" i="6" s="1"/>
  <c r="M83" i="6"/>
  <c r="N83" i="6" s="1"/>
  <c r="L83" i="6"/>
  <c r="J83" i="6"/>
  <c r="L81" i="6"/>
  <c r="J81" i="6"/>
  <c r="I81" i="6"/>
  <c r="I82" i="6" s="1"/>
  <c r="I83" i="6" s="1"/>
  <c r="L80" i="6"/>
  <c r="I77" i="6"/>
  <c r="I78" i="6" s="1"/>
  <c r="I79" i="6" s="1"/>
  <c r="M75" i="6"/>
  <c r="M79" i="6" s="1"/>
  <c r="L75" i="6"/>
  <c r="L79" i="6" s="1"/>
  <c r="J75" i="6"/>
  <c r="J79" i="6" s="1"/>
  <c r="H75" i="6"/>
  <c r="H79" i="6" s="1"/>
  <c r="H83" i="6" s="1"/>
  <c r="G75" i="6"/>
  <c r="G79" i="6" s="1"/>
  <c r="G83" i="6" s="1"/>
  <c r="D75" i="6"/>
  <c r="D79" i="6" s="1"/>
  <c r="D83" i="6" s="1"/>
  <c r="C75" i="6"/>
  <c r="C79" i="6" s="1"/>
  <c r="C83" i="6" s="1"/>
  <c r="H74" i="6"/>
  <c r="H78" i="6" s="1"/>
  <c r="H82" i="6" s="1"/>
  <c r="G74" i="6"/>
  <c r="G78" i="6" s="1"/>
  <c r="G82" i="6" s="1"/>
  <c r="D74" i="6"/>
  <c r="D78" i="6" s="1"/>
  <c r="D82" i="6" s="1"/>
  <c r="C74" i="6"/>
  <c r="C78" i="6" s="1"/>
  <c r="C82" i="6" s="1"/>
  <c r="L73" i="6"/>
  <c r="L77" i="6" s="1"/>
  <c r="J73" i="6"/>
  <c r="J77" i="6" s="1"/>
  <c r="I73" i="6"/>
  <c r="I74" i="6" s="1"/>
  <c r="I75" i="6" s="1"/>
  <c r="H73" i="6"/>
  <c r="H77" i="6" s="1"/>
  <c r="H81" i="6" s="1"/>
  <c r="G73" i="6"/>
  <c r="G77" i="6" s="1"/>
  <c r="G81" i="6" s="1"/>
  <c r="D73" i="6"/>
  <c r="D77" i="6" s="1"/>
  <c r="D81" i="6" s="1"/>
  <c r="C73" i="6"/>
  <c r="C77" i="6" s="1"/>
  <c r="C81" i="6" s="1"/>
  <c r="L72" i="6"/>
  <c r="L76" i="6" s="1"/>
  <c r="J72" i="6"/>
  <c r="J76" i="6" s="1"/>
  <c r="H72" i="6"/>
  <c r="H76" i="6" s="1"/>
  <c r="H80" i="6" s="1"/>
  <c r="G72" i="6"/>
  <c r="G76" i="6" s="1"/>
  <c r="G80" i="6" s="1"/>
  <c r="D72" i="6"/>
  <c r="D76" i="6" s="1"/>
  <c r="D80" i="6" s="1"/>
  <c r="C72" i="6"/>
  <c r="C76" i="6" s="1"/>
  <c r="C80" i="6" s="1"/>
  <c r="N71" i="6"/>
  <c r="N75" i="6" s="1"/>
  <c r="N79" i="6" s="1"/>
  <c r="L70" i="6"/>
  <c r="L82" i="6" s="1"/>
  <c r="J70" i="6"/>
  <c r="J74" i="6" s="1"/>
  <c r="J78" i="6" s="1"/>
  <c r="R69" i="6"/>
  <c r="R70" i="6" s="1"/>
  <c r="R71" i="6" s="1"/>
  <c r="Q69" i="6"/>
  <c r="Q70" i="6" s="1"/>
  <c r="Q71" i="6" s="1"/>
  <c r="P69" i="6"/>
  <c r="P70" i="6" s="1"/>
  <c r="P71" i="6" s="1"/>
  <c r="O69" i="6"/>
  <c r="O70" i="6" s="1"/>
  <c r="O71" i="6" s="1"/>
  <c r="M69" i="6"/>
  <c r="M81" i="6" s="1"/>
  <c r="N81" i="6" s="1"/>
  <c r="I69" i="6"/>
  <c r="I70" i="6" s="1"/>
  <c r="I71" i="6" s="1"/>
  <c r="M68" i="6"/>
  <c r="M80" i="6" s="1"/>
  <c r="L55" i="6"/>
  <c r="K55" i="6"/>
  <c r="J55" i="6"/>
  <c r="I55" i="6"/>
  <c r="H55" i="6"/>
  <c r="G55" i="6"/>
  <c r="F55" i="6"/>
  <c r="E55" i="6"/>
  <c r="D55" i="6"/>
  <c r="C55" i="6"/>
  <c r="L54" i="6"/>
  <c r="K54" i="6"/>
  <c r="J54" i="6"/>
  <c r="I54" i="6"/>
  <c r="H54" i="6"/>
  <c r="G54" i="6"/>
  <c r="F54" i="6"/>
  <c r="E54" i="6"/>
  <c r="D54" i="6"/>
  <c r="C54" i="6"/>
  <c r="L53" i="6"/>
  <c r="K53" i="6"/>
  <c r="J53" i="6"/>
  <c r="I53" i="6"/>
  <c r="H53" i="6"/>
  <c r="G53" i="6"/>
  <c r="F53" i="6"/>
  <c r="E53" i="6"/>
  <c r="D53" i="6"/>
  <c r="C53" i="6"/>
  <c r="L52" i="6"/>
  <c r="K52" i="6"/>
  <c r="J52" i="6"/>
  <c r="I52" i="6"/>
  <c r="H52" i="6"/>
  <c r="G52" i="6"/>
  <c r="F52" i="6"/>
  <c r="E52" i="6"/>
  <c r="D52" i="6"/>
  <c r="C52" i="6"/>
  <c r="L51" i="6"/>
  <c r="K51" i="6"/>
  <c r="J51" i="6"/>
  <c r="I51" i="6"/>
  <c r="H51" i="6"/>
  <c r="G51" i="6"/>
  <c r="F51" i="6"/>
  <c r="E51" i="6"/>
  <c r="D51" i="6"/>
  <c r="C51" i="6"/>
  <c r="L50" i="6"/>
  <c r="K50" i="6"/>
  <c r="J50" i="6"/>
  <c r="I50" i="6"/>
  <c r="H50" i="6"/>
  <c r="G50" i="6"/>
  <c r="F50" i="6"/>
  <c r="E50" i="6"/>
  <c r="D50" i="6"/>
  <c r="C50" i="6"/>
  <c r="AU15" i="6"/>
  <c r="AU12" i="6" s="1"/>
  <c r="AU13" i="6" s="1"/>
  <c r="AT15" i="6"/>
  <c r="AT16" i="6" s="1"/>
  <c r="AS15" i="6"/>
  <c r="AS12" i="6" s="1"/>
  <c r="AS13" i="6" s="1"/>
  <c r="AR15" i="6"/>
  <c r="AQ15" i="6"/>
  <c r="AP15" i="6"/>
  <c r="AO15" i="6"/>
  <c r="AN15" i="6"/>
  <c r="AM15" i="6"/>
  <c r="D6" i="6"/>
  <c r="C212" i="4"/>
  <c r="J248" i="4"/>
  <c r="I248" i="4"/>
  <c r="H248" i="4"/>
  <c r="G248" i="4"/>
  <c r="G239" i="4"/>
  <c r="D239" i="4"/>
  <c r="JK52" i="1" l="1"/>
  <c r="JJ52" i="1"/>
  <c r="JH52" i="1"/>
  <c r="JG52" i="1"/>
  <c r="JI52" i="1"/>
  <c r="JI72" i="1"/>
  <c r="JH72" i="1"/>
  <c r="JK72" i="1"/>
  <c r="JJ72" i="1"/>
  <c r="JG72" i="1"/>
  <c r="JK284" i="1"/>
  <c r="JJ284" i="1"/>
  <c r="JI284" i="1"/>
  <c r="JH284" i="1"/>
  <c r="JG284" i="1"/>
  <c r="JK153" i="1"/>
  <c r="JH153" i="1"/>
  <c r="JJ153" i="1"/>
  <c r="JI153" i="1"/>
  <c r="JG153" i="1"/>
  <c r="JG184" i="1"/>
  <c r="JI184" i="1"/>
  <c r="JH184" i="1"/>
  <c r="JK184" i="1"/>
  <c r="JJ184" i="1"/>
  <c r="JH181" i="1"/>
  <c r="JG181" i="1"/>
  <c r="JI181" i="1"/>
  <c r="JK181" i="1"/>
  <c r="JJ181" i="1"/>
  <c r="JG271" i="1"/>
  <c r="KD271" i="1"/>
  <c r="JK271" i="1"/>
  <c r="JJ271" i="1"/>
  <c r="KA271" i="1"/>
  <c r="JI271" i="1"/>
  <c r="JH271" i="1"/>
  <c r="KB271" i="1"/>
  <c r="KC271" i="1"/>
  <c r="JZ271" i="1"/>
  <c r="JK313" i="1"/>
  <c r="JI313" i="1"/>
  <c r="JH313" i="1"/>
  <c r="JG313" i="1"/>
  <c r="JJ313" i="1"/>
  <c r="JZ313" i="1"/>
  <c r="KB313" i="1"/>
  <c r="KC313" i="1"/>
  <c r="KA313" i="1"/>
  <c r="KD313" i="1"/>
  <c r="JK305" i="1"/>
  <c r="JI305" i="1"/>
  <c r="JH305" i="1"/>
  <c r="JG305" i="1"/>
  <c r="JJ305" i="1"/>
  <c r="KB305" i="1"/>
  <c r="KA305" i="1"/>
  <c r="KD305" i="1"/>
  <c r="JZ305" i="1"/>
  <c r="KC305" i="1"/>
  <c r="JJ300" i="1"/>
  <c r="JI300" i="1"/>
  <c r="JH300" i="1"/>
  <c r="JG300" i="1"/>
  <c r="JK300" i="1"/>
  <c r="KD300" i="1"/>
  <c r="KB300" i="1"/>
  <c r="KA300" i="1"/>
  <c r="KC300" i="1"/>
  <c r="JZ300" i="1"/>
  <c r="JG174" i="1"/>
  <c r="JK174" i="1"/>
  <c r="JJ174" i="1"/>
  <c r="JI174" i="1"/>
  <c r="JH174" i="1"/>
  <c r="JJ242" i="1"/>
  <c r="JI242" i="1"/>
  <c r="JH242" i="1"/>
  <c r="JG242" i="1"/>
  <c r="JK242" i="1"/>
  <c r="JJ283" i="1"/>
  <c r="JI283" i="1"/>
  <c r="JH283" i="1"/>
  <c r="JG283" i="1"/>
  <c r="JK283" i="1"/>
  <c r="JH135" i="1"/>
  <c r="JG135" i="1"/>
  <c r="JK135" i="1"/>
  <c r="JJ135" i="1"/>
  <c r="JI135" i="1"/>
  <c r="JJ130" i="1"/>
  <c r="JK130" i="1"/>
  <c r="JI130" i="1"/>
  <c r="JH130" i="1"/>
  <c r="JG130" i="1"/>
  <c r="KC276" i="1"/>
  <c r="JK276" i="1"/>
  <c r="KB276" i="1"/>
  <c r="KA276" i="1"/>
  <c r="JJ276" i="1"/>
  <c r="JZ276" i="1"/>
  <c r="JI276" i="1"/>
  <c r="JH276" i="1"/>
  <c r="JG276" i="1"/>
  <c r="KD276" i="1"/>
  <c r="JK270" i="1"/>
  <c r="JJ270" i="1"/>
  <c r="JI270" i="1"/>
  <c r="JG270" i="1"/>
  <c r="JH270" i="1"/>
  <c r="KD270" i="1"/>
  <c r="KC270" i="1"/>
  <c r="JZ270" i="1"/>
  <c r="KA270" i="1"/>
  <c r="KB270" i="1"/>
  <c r="JK297" i="1"/>
  <c r="JI297" i="1"/>
  <c r="JH297" i="1"/>
  <c r="JG297" i="1"/>
  <c r="JJ297" i="1"/>
  <c r="JZ297" i="1"/>
  <c r="KB297" i="1"/>
  <c r="KA297" i="1"/>
  <c r="KC297" i="1"/>
  <c r="KD297" i="1"/>
  <c r="JH312" i="1"/>
  <c r="JK312" i="1"/>
  <c r="JI312" i="1"/>
  <c r="JG312" i="1"/>
  <c r="JJ312" i="1"/>
  <c r="KD312" i="1"/>
  <c r="JZ312" i="1"/>
  <c r="KB312" i="1"/>
  <c r="KC312" i="1"/>
  <c r="KA312" i="1"/>
  <c r="JI307" i="1"/>
  <c r="JG307" i="1"/>
  <c r="JJ307" i="1"/>
  <c r="JK307" i="1"/>
  <c r="JH307" i="1"/>
  <c r="KC307" i="1"/>
  <c r="KA307" i="1"/>
  <c r="KB307" i="1"/>
  <c r="JZ307" i="1"/>
  <c r="KD307" i="1"/>
  <c r="JK120" i="1"/>
  <c r="JI120" i="1"/>
  <c r="JH120" i="1"/>
  <c r="JG120" i="1"/>
  <c r="JJ120" i="1"/>
  <c r="JH199" i="1"/>
  <c r="JG199" i="1"/>
  <c r="JK199" i="1"/>
  <c r="JI199" i="1"/>
  <c r="JJ199" i="1"/>
  <c r="JK254" i="1"/>
  <c r="JJ254" i="1"/>
  <c r="JI254" i="1"/>
  <c r="JH254" i="1"/>
  <c r="JG254" i="1"/>
  <c r="JK266" i="1"/>
  <c r="JI266" i="1"/>
  <c r="JH266" i="1"/>
  <c r="JG266" i="1"/>
  <c r="JJ266" i="1"/>
  <c r="JH262" i="1"/>
  <c r="JG262" i="1"/>
  <c r="JK262" i="1"/>
  <c r="JJ262" i="1"/>
  <c r="JI262" i="1"/>
  <c r="JI129" i="1"/>
  <c r="JG129" i="1"/>
  <c r="JH129" i="1"/>
  <c r="JJ129" i="1"/>
  <c r="JK129" i="1"/>
  <c r="JI180" i="1"/>
  <c r="JG180" i="1"/>
  <c r="JJ180" i="1"/>
  <c r="JH180" i="1"/>
  <c r="JK180" i="1"/>
  <c r="JK295" i="1"/>
  <c r="JJ295" i="1"/>
  <c r="JI295" i="1"/>
  <c r="JH295" i="1"/>
  <c r="JG295" i="1"/>
  <c r="JZ295" i="1"/>
  <c r="KC295" i="1"/>
  <c r="KA295" i="1"/>
  <c r="KD295" i="1"/>
  <c r="KB295" i="1"/>
  <c r="JJ310" i="1"/>
  <c r="JI310" i="1"/>
  <c r="JH310" i="1"/>
  <c r="JG310" i="1"/>
  <c r="JK310" i="1"/>
  <c r="JZ310" i="1"/>
  <c r="KC310" i="1"/>
  <c r="KA310" i="1"/>
  <c r="KD310" i="1"/>
  <c r="KB310" i="1"/>
  <c r="JK290" i="1"/>
  <c r="JJ290" i="1"/>
  <c r="JI290" i="1"/>
  <c r="JG290" i="1"/>
  <c r="JH290" i="1"/>
  <c r="KB290" i="1"/>
  <c r="KC290" i="1"/>
  <c r="KA290" i="1"/>
  <c r="JZ290" i="1"/>
  <c r="KD290" i="1"/>
  <c r="JK298" i="1"/>
  <c r="JJ298" i="1"/>
  <c r="JI298" i="1"/>
  <c r="JH298" i="1"/>
  <c r="JG298" i="1"/>
  <c r="KB298" i="1"/>
  <c r="JZ298" i="1"/>
  <c r="KA298" i="1"/>
  <c r="KD298" i="1"/>
  <c r="KC298" i="1"/>
  <c r="JK173" i="1"/>
  <c r="JJ173" i="1"/>
  <c r="JI173" i="1"/>
  <c r="JH173" i="1"/>
  <c r="JG173" i="1"/>
  <c r="JJ195" i="1"/>
  <c r="JG195" i="1"/>
  <c r="JI195" i="1"/>
  <c r="JH195" i="1"/>
  <c r="JK195" i="1"/>
  <c r="JH212" i="1"/>
  <c r="JK212" i="1"/>
  <c r="JJ212" i="1"/>
  <c r="JI212" i="1"/>
  <c r="JG212" i="1"/>
  <c r="JK220" i="1"/>
  <c r="JJ220" i="1"/>
  <c r="JI220" i="1"/>
  <c r="JH220" i="1"/>
  <c r="JG220" i="1"/>
  <c r="JJ183" i="1"/>
  <c r="JI183" i="1"/>
  <c r="JK183" i="1"/>
  <c r="JH183" i="1"/>
  <c r="JG183" i="1"/>
  <c r="JJ126" i="1"/>
  <c r="JG126" i="1"/>
  <c r="JI126" i="1"/>
  <c r="JH126" i="1"/>
  <c r="JK126" i="1"/>
  <c r="JJ302" i="1"/>
  <c r="JH302" i="1"/>
  <c r="JG302" i="1"/>
  <c r="JK302" i="1"/>
  <c r="JI302" i="1"/>
  <c r="KD302" i="1"/>
  <c r="KA302" i="1"/>
  <c r="KB302" i="1"/>
  <c r="JZ302" i="1"/>
  <c r="KC302" i="1"/>
  <c r="JH285" i="1"/>
  <c r="JK285" i="1"/>
  <c r="JJ285" i="1"/>
  <c r="JI285" i="1"/>
  <c r="JG285" i="1"/>
  <c r="KA285" i="1"/>
  <c r="KB285" i="1"/>
  <c r="KC285" i="1"/>
  <c r="JZ285" i="1"/>
  <c r="KD285" i="1"/>
  <c r="JH296" i="1"/>
  <c r="JK296" i="1"/>
  <c r="JI296" i="1"/>
  <c r="JJ296" i="1"/>
  <c r="JG296" i="1"/>
  <c r="KB296" i="1"/>
  <c r="KC296" i="1"/>
  <c r="KA296" i="1"/>
  <c r="JZ296" i="1"/>
  <c r="KD296" i="1"/>
  <c r="JK311" i="1"/>
  <c r="JJ311" i="1"/>
  <c r="JI311" i="1"/>
  <c r="JH311" i="1"/>
  <c r="JG311" i="1"/>
  <c r="KA311" i="1"/>
  <c r="JZ311" i="1"/>
  <c r="KC311" i="1"/>
  <c r="KD311" i="1"/>
  <c r="KB311" i="1"/>
  <c r="JH119" i="1"/>
  <c r="JJ119" i="1"/>
  <c r="JK119" i="1"/>
  <c r="JI119" i="1"/>
  <c r="JG119" i="1"/>
  <c r="JK208" i="1"/>
  <c r="JJ208" i="1"/>
  <c r="JH208" i="1"/>
  <c r="JG208" i="1"/>
  <c r="JI208" i="1"/>
  <c r="JJ232" i="1"/>
  <c r="JH232" i="1"/>
  <c r="JI232" i="1"/>
  <c r="JG232" i="1"/>
  <c r="JK232" i="1"/>
  <c r="JH182" i="1"/>
  <c r="JI182" i="1"/>
  <c r="JG182" i="1"/>
  <c r="JK182" i="1"/>
  <c r="JJ182" i="1"/>
  <c r="JK275" i="1"/>
  <c r="JZ275" i="1"/>
  <c r="JH275" i="1"/>
  <c r="JJ275" i="1"/>
  <c r="JI275" i="1"/>
  <c r="KC275" i="1"/>
  <c r="JG275" i="1"/>
  <c r="KB275" i="1"/>
  <c r="KD275" i="1"/>
  <c r="KA275" i="1"/>
  <c r="JG309" i="1"/>
  <c r="JK309" i="1"/>
  <c r="JJ309" i="1"/>
  <c r="JH309" i="1"/>
  <c r="JI309" i="1"/>
  <c r="KA309" i="1"/>
  <c r="KB309" i="1"/>
  <c r="KC309" i="1"/>
  <c r="KD309" i="1"/>
  <c r="JZ309" i="1"/>
  <c r="JG301" i="1"/>
  <c r="JK301" i="1"/>
  <c r="JJ301" i="1"/>
  <c r="JI301" i="1"/>
  <c r="JH301" i="1"/>
  <c r="JZ301" i="1"/>
  <c r="KD301" i="1"/>
  <c r="KA301" i="1"/>
  <c r="KB301" i="1"/>
  <c r="KC301" i="1"/>
  <c r="JK303" i="1"/>
  <c r="JJ303" i="1"/>
  <c r="JI303" i="1"/>
  <c r="JH303" i="1"/>
  <c r="JG303" i="1"/>
  <c r="KD303" i="1"/>
  <c r="KA303" i="1"/>
  <c r="KC303" i="1"/>
  <c r="JZ303" i="1"/>
  <c r="KB303" i="1"/>
  <c r="JI122" i="1"/>
  <c r="JG122" i="1"/>
  <c r="JJ122" i="1"/>
  <c r="JK122" i="1"/>
  <c r="JH122" i="1"/>
  <c r="JI118" i="1"/>
  <c r="JG118" i="1"/>
  <c r="JH118" i="1"/>
  <c r="JK118" i="1"/>
  <c r="JJ118" i="1"/>
  <c r="JH41" i="1"/>
  <c r="JG41" i="1"/>
  <c r="JK41" i="1"/>
  <c r="JJ41" i="1"/>
  <c r="JI41" i="1"/>
  <c r="JJ216" i="1"/>
  <c r="JI216" i="1"/>
  <c r="JG216" i="1"/>
  <c r="JH216" i="1"/>
  <c r="JK216" i="1"/>
  <c r="JG236" i="1"/>
  <c r="JK236" i="1"/>
  <c r="JJ236" i="1"/>
  <c r="JI236" i="1"/>
  <c r="JH236" i="1"/>
  <c r="JJ128" i="1"/>
  <c r="JH128" i="1"/>
  <c r="JG128" i="1"/>
  <c r="JI128" i="1"/>
  <c r="JK128" i="1"/>
  <c r="JI274" i="1"/>
  <c r="JG274" i="1"/>
  <c r="JH274" i="1"/>
  <c r="JK274" i="1"/>
  <c r="JJ274" i="1"/>
  <c r="KA274" i="1"/>
  <c r="KC274" i="1"/>
  <c r="KD274" i="1"/>
  <c r="KB274" i="1"/>
  <c r="JZ274" i="1"/>
  <c r="JI291" i="1"/>
  <c r="JH291" i="1"/>
  <c r="JG291" i="1"/>
  <c r="JK291" i="1"/>
  <c r="JJ291" i="1"/>
  <c r="KC291" i="1"/>
  <c r="KB291" i="1"/>
  <c r="JZ291" i="1"/>
  <c r="KD291" i="1"/>
  <c r="KA291" i="1"/>
  <c r="JJ308" i="1"/>
  <c r="JI308" i="1"/>
  <c r="JH308" i="1"/>
  <c r="JG308" i="1"/>
  <c r="JK308" i="1"/>
  <c r="KD308" i="1"/>
  <c r="KA308" i="1"/>
  <c r="KC308" i="1"/>
  <c r="KB308" i="1"/>
  <c r="JZ308" i="1"/>
  <c r="JH304" i="1"/>
  <c r="JK304" i="1"/>
  <c r="JJ304" i="1"/>
  <c r="JI304" i="1"/>
  <c r="JG304" i="1"/>
  <c r="KC304" i="1"/>
  <c r="KD304" i="1"/>
  <c r="KB304" i="1"/>
  <c r="KA304" i="1"/>
  <c r="JZ304" i="1"/>
  <c r="JK176" i="1"/>
  <c r="JJ176" i="1"/>
  <c r="JI176" i="1"/>
  <c r="JH176" i="1"/>
  <c r="JG176" i="1"/>
  <c r="JI172" i="1"/>
  <c r="JH172" i="1"/>
  <c r="JG172" i="1"/>
  <c r="JK172" i="1"/>
  <c r="JJ172" i="1"/>
  <c r="JJ189" i="1"/>
  <c r="JI189" i="1"/>
  <c r="JG189" i="1"/>
  <c r="JK189" i="1"/>
  <c r="JH189" i="1"/>
  <c r="JK99" i="1"/>
  <c r="JI99" i="1"/>
  <c r="JG99" i="1"/>
  <c r="JH99" i="1"/>
  <c r="JJ99" i="1"/>
  <c r="JI228" i="1"/>
  <c r="JG228" i="1"/>
  <c r="JJ228" i="1"/>
  <c r="JH228" i="1"/>
  <c r="JK228" i="1"/>
  <c r="JG246" i="1"/>
  <c r="JK246" i="1"/>
  <c r="JJ246" i="1"/>
  <c r="JI246" i="1"/>
  <c r="JH246" i="1"/>
  <c r="JG282" i="1"/>
  <c r="JK282" i="1"/>
  <c r="JJ282" i="1"/>
  <c r="JH282" i="1"/>
  <c r="JI282" i="1"/>
  <c r="JK144" i="1"/>
  <c r="JJ144" i="1"/>
  <c r="JH144" i="1"/>
  <c r="JG144" i="1"/>
  <c r="JI144" i="1"/>
  <c r="JG131" i="1"/>
  <c r="JI131" i="1"/>
  <c r="JJ131" i="1"/>
  <c r="JH131" i="1"/>
  <c r="JK131" i="1"/>
  <c r="JJ127" i="1"/>
  <c r="JG127" i="1"/>
  <c r="JK127" i="1"/>
  <c r="JI127" i="1"/>
  <c r="JH127" i="1"/>
  <c r="JK273" i="1"/>
  <c r="JJ273" i="1"/>
  <c r="JI273" i="1"/>
  <c r="KD273" i="1"/>
  <c r="JH273" i="1"/>
  <c r="KC273" i="1"/>
  <c r="KB273" i="1"/>
  <c r="KA273" i="1"/>
  <c r="JG273" i="1"/>
  <c r="JZ273" i="1"/>
  <c r="JG293" i="1"/>
  <c r="JK293" i="1"/>
  <c r="JJ293" i="1"/>
  <c r="JH293" i="1"/>
  <c r="JI293" i="1"/>
  <c r="KC293" i="1"/>
  <c r="KA293" i="1"/>
  <c r="JZ293" i="1"/>
  <c r="KB293" i="1"/>
  <c r="KD293" i="1"/>
  <c r="JJ292" i="1"/>
  <c r="JI292" i="1"/>
  <c r="JH292" i="1"/>
  <c r="JG292" i="1"/>
  <c r="JK292" i="1"/>
  <c r="KC292" i="1"/>
  <c r="JZ292" i="1"/>
  <c r="KA292" i="1"/>
  <c r="KB292" i="1"/>
  <c r="KD292" i="1"/>
  <c r="JK289" i="1"/>
  <c r="JI289" i="1"/>
  <c r="JH289" i="1"/>
  <c r="JG289" i="1"/>
  <c r="JJ289" i="1"/>
  <c r="JZ289" i="1"/>
  <c r="KA289" i="1"/>
  <c r="KB289" i="1"/>
  <c r="KC289" i="1"/>
  <c r="KD289" i="1"/>
  <c r="JK121" i="1"/>
  <c r="JJ121" i="1"/>
  <c r="JH121" i="1"/>
  <c r="JI121" i="1"/>
  <c r="JG121" i="1"/>
  <c r="JK171" i="1"/>
  <c r="JI171" i="1"/>
  <c r="JH171" i="1"/>
  <c r="JG171" i="1"/>
  <c r="JJ171" i="1"/>
  <c r="JI24" i="1"/>
  <c r="JJ24" i="1"/>
  <c r="JH24" i="1"/>
  <c r="JG24" i="1"/>
  <c r="JK24" i="1"/>
  <c r="JJ30" i="1"/>
  <c r="JI30" i="1"/>
  <c r="JH30" i="1"/>
  <c r="JG30" i="1"/>
  <c r="JK30" i="1"/>
  <c r="JK63" i="1"/>
  <c r="JH63" i="1"/>
  <c r="JJ63" i="1"/>
  <c r="JI63" i="1"/>
  <c r="JG63" i="1"/>
  <c r="JI108" i="1"/>
  <c r="JG108" i="1"/>
  <c r="JK108" i="1"/>
  <c r="JJ108" i="1"/>
  <c r="JH108" i="1"/>
  <c r="JJ250" i="1"/>
  <c r="JH250" i="1"/>
  <c r="JG250" i="1"/>
  <c r="JK250" i="1"/>
  <c r="JI250" i="1"/>
  <c r="JJ281" i="1"/>
  <c r="JI281" i="1"/>
  <c r="JH281" i="1"/>
  <c r="JG281" i="1"/>
  <c r="JK281" i="1"/>
  <c r="JI162" i="1"/>
  <c r="JH162" i="1"/>
  <c r="JK162" i="1"/>
  <c r="JJ162" i="1"/>
  <c r="JG162" i="1"/>
  <c r="JK185" i="1"/>
  <c r="JJ185" i="1"/>
  <c r="JI185" i="1"/>
  <c r="JG185" i="1"/>
  <c r="JH185" i="1"/>
  <c r="JI277" i="1"/>
  <c r="JH277" i="1"/>
  <c r="JG277" i="1"/>
  <c r="KA277" i="1"/>
  <c r="KD277" i="1"/>
  <c r="JK277" i="1"/>
  <c r="JZ277" i="1"/>
  <c r="JJ277" i="1"/>
  <c r="KC277" i="1"/>
  <c r="KB277" i="1"/>
  <c r="JJ272" i="1"/>
  <c r="KB272" i="1"/>
  <c r="JI272" i="1"/>
  <c r="KA272" i="1"/>
  <c r="JH272" i="1"/>
  <c r="JZ272" i="1"/>
  <c r="JG272" i="1"/>
  <c r="JK272" i="1"/>
  <c r="KD272" i="1"/>
  <c r="KC272" i="1"/>
  <c r="JK306" i="1"/>
  <c r="JJ306" i="1"/>
  <c r="JI306" i="1"/>
  <c r="JG306" i="1"/>
  <c r="JH306" i="1"/>
  <c r="KA306" i="1"/>
  <c r="JZ306" i="1"/>
  <c r="KB306" i="1"/>
  <c r="KD306" i="1"/>
  <c r="KC306" i="1"/>
  <c r="JI299" i="1"/>
  <c r="JH299" i="1"/>
  <c r="JG299" i="1"/>
  <c r="JJ299" i="1"/>
  <c r="JK299" i="1"/>
  <c r="KB299" i="1"/>
  <c r="KA299" i="1"/>
  <c r="JZ299" i="1"/>
  <c r="KC299" i="1"/>
  <c r="KD299" i="1"/>
  <c r="JJ294" i="1"/>
  <c r="JH294" i="1"/>
  <c r="JG294" i="1"/>
  <c r="JI294" i="1"/>
  <c r="JK294" i="1"/>
  <c r="KA294" i="1"/>
  <c r="KD294" i="1"/>
  <c r="KC294" i="1"/>
  <c r="JZ294" i="1"/>
  <c r="KB294" i="1"/>
  <c r="JK175" i="1"/>
  <c r="JJ175" i="1"/>
  <c r="JI175" i="1"/>
  <c r="JH175" i="1"/>
  <c r="JG175" i="1"/>
  <c r="JJ117" i="1"/>
  <c r="JI117" i="1"/>
  <c r="JG117" i="1"/>
  <c r="JK117" i="1"/>
  <c r="JH117" i="1"/>
  <c r="JG64" i="1"/>
  <c r="JI64" i="1"/>
  <c r="JH64" i="1"/>
  <c r="JK64" i="1"/>
  <c r="JJ64" i="1"/>
  <c r="JK140" i="1"/>
  <c r="JJ140" i="1"/>
  <c r="JI140" i="1"/>
  <c r="JG140" i="1"/>
  <c r="JH140" i="1"/>
  <c r="JH45" i="1"/>
  <c r="JG45" i="1"/>
  <c r="JK45" i="1"/>
  <c r="JI45" i="1"/>
  <c r="JJ45" i="1"/>
  <c r="JI68" i="1"/>
  <c r="JK68" i="1"/>
  <c r="JG68" i="1"/>
  <c r="JH68" i="1"/>
  <c r="JJ68" i="1"/>
  <c r="JJ203" i="1"/>
  <c r="JI203" i="1"/>
  <c r="JH203" i="1"/>
  <c r="JG203" i="1"/>
  <c r="JK203" i="1"/>
  <c r="JK77" i="1"/>
  <c r="JI77" i="1"/>
  <c r="JH77" i="1"/>
  <c r="JG77" i="1"/>
  <c r="JJ77" i="1"/>
  <c r="JG102" i="1"/>
  <c r="JK102" i="1"/>
  <c r="JI102" i="1"/>
  <c r="JH102" i="1"/>
  <c r="JJ102" i="1"/>
  <c r="JJ234" i="1"/>
  <c r="JI234" i="1"/>
  <c r="JH234" i="1"/>
  <c r="JG234" i="1"/>
  <c r="JK234" i="1"/>
  <c r="JK230" i="1"/>
  <c r="JJ230" i="1"/>
  <c r="JI230" i="1"/>
  <c r="JH230" i="1"/>
  <c r="JG230" i="1"/>
  <c r="JG138" i="1"/>
  <c r="JK138" i="1"/>
  <c r="JI138" i="1"/>
  <c r="JJ138" i="1"/>
  <c r="JH138" i="1"/>
  <c r="JK165" i="1"/>
  <c r="JJ165" i="1"/>
  <c r="JI165" i="1"/>
  <c r="JH165" i="1"/>
  <c r="JG165" i="1"/>
  <c r="JK156" i="1"/>
  <c r="JJ156" i="1"/>
  <c r="JI156" i="1"/>
  <c r="JH156" i="1"/>
  <c r="JG156" i="1"/>
  <c r="JK146" i="1"/>
  <c r="JJ146" i="1"/>
  <c r="JH146" i="1"/>
  <c r="JI146" i="1"/>
  <c r="JG146" i="1"/>
  <c r="JK209" i="1"/>
  <c r="JJ209" i="1"/>
  <c r="JI209" i="1"/>
  <c r="JH209" i="1"/>
  <c r="JG209" i="1"/>
  <c r="JK215" i="1"/>
  <c r="JJ215" i="1"/>
  <c r="JI215" i="1"/>
  <c r="JH215" i="1"/>
  <c r="JG215" i="1"/>
  <c r="JG33" i="1"/>
  <c r="JK33" i="1"/>
  <c r="JH33" i="1"/>
  <c r="JJ33" i="1"/>
  <c r="JI33" i="1"/>
  <c r="JH191" i="1"/>
  <c r="JG191" i="1"/>
  <c r="JK191" i="1"/>
  <c r="JJ191" i="1"/>
  <c r="JI191" i="1"/>
  <c r="JI59" i="1"/>
  <c r="JH59" i="1"/>
  <c r="JG59" i="1"/>
  <c r="JK59" i="1"/>
  <c r="JJ59" i="1"/>
  <c r="JG55" i="1"/>
  <c r="JK55" i="1"/>
  <c r="JJ55" i="1"/>
  <c r="JH55" i="1"/>
  <c r="JI55" i="1"/>
  <c r="JG113" i="1"/>
  <c r="JK113" i="1"/>
  <c r="JI113" i="1"/>
  <c r="JH113" i="1"/>
  <c r="JJ113" i="1"/>
  <c r="JK110" i="1"/>
  <c r="JJ110" i="1"/>
  <c r="JH110" i="1"/>
  <c r="JI110" i="1"/>
  <c r="JG110" i="1"/>
  <c r="JK235" i="1"/>
  <c r="JJ235" i="1"/>
  <c r="JI235" i="1"/>
  <c r="JH235" i="1"/>
  <c r="JG235" i="1"/>
  <c r="JK218" i="1"/>
  <c r="JJ218" i="1"/>
  <c r="JI218" i="1"/>
  <c r="JH218" i="1"/>
  <c r="JG218" i="1"/>
  <c r="JJ222" i="1"/>
  <c r="JI222" i="1"/>
  <c r="JH222" i="1"/>
  <c r="JG222" i="1"/>
  <c r="JK222" i="1"/>
  <c r="JI147" i="1"/>
  <c r="JH147" i="1"/>
  <c r="JG147" i="1"/>
  <c r="JK147" i="1"/>
  <c r="JJ147" i="1"/>
  <c r="JJ137" i="1"/>
  <c r="JI137" i="1"/>
  <c r="JH137" i="1"/>
  <c r="JG137" i="1"/>
  <c r="JK137" i="1"/>
  <c r="JH155" i="1"/>
  <c r="JG155" i="1"/>
  <c r="JJ155" i="1"/>
  <c r="JI155" i="1"/>
  <c r="JK155" i="1"/>
  <c r="JK75" i="1"/>
  <c r="JJ75" i="1"/>
  <c r="JI75" i="1"/>
  <c r="JG75" i="1"/>
  <c r="JH75" i="1"/>
  <c r="JJ32" i="1"/>
  <c r="JI32" i="1"/>
  <c r="JK32" i="1"/>
  <c r="JH32" i="1"/>
  <c r="JG32" i="1"/>
  <c r="JG44" i="1"/>
  <c r="JK44" i="1"/>
  <c r="JH44" i="1"/>
  <c r="JJ44" i="1"/>
  <c r="JI44" i="1"/>
  <c r="JK58" i="1"/>
  <c r="JI58" i="1"/>
  <c r="JJ58" i="1"/>
  <c r="JH58" i="1"/>
  <c r="JG58" i="1"/>
  <c r="JJ54" i="1"/>
  <c r="JI54" i="1"/>
  <c r="JH54" i="1"/>
  <c r="JG54" i="1"/>
  <c r="JK54" i="1"/>
  <c r="JI200" i="1"/>
  <c r="JH200" i="1"/>
  <c r="JG200" i="1"/>
  <c r="JK200" i="1"/>
  <c r="JJ200" i="1"/>
  <c r="JK104" i="1"/>
  <c r="JJ104" i="1"/>
  <c r="JI104" i="1"/>
  <c r="JG104" i="1"/>
  <c r="JH104" i="1"/>
  <c r="JJ101" i="1"/>
  <c r="JI101" i="1"/>
  <c r="JH101" i="1"/>
  <c r="JG101" i="1"/>
  <c r="JK101" i="1"/>
  <c r="JI211" i="1"/>
  <c r="JH211" i="1"/>
  <c r="JG211" i="1"/>
  <c r="JK211" i="1"/>
  <c r="JJ211" i="1"/>
  <c r="JI249" i="1"/>
  <c r="JH249" i="1"/>
  <c r="JG249" i="1"/>
  <c r="JK249" i="1"/>
  <c r="JJ249" i="1"/>
  <c r="JK265" i="1"/>
  <c r="JJ265" i="1"/>
  <c r="JI265" i="1"/>
  <c r="JH265" i="1"/>
  <c r="JG265" i="1"/>
  <c r="JJ252" i="1"/>
  <c r="JI252" i="1"/>
  <c r="JH252" i="1"/>
  <c r="JG252" i="1"/>
  <c r="JK252" i="1"/>
  <c r="JG243" i="1"/>
  <c r="JK243" i="1"/>
  <c r="JJ243" i="1"/>
  <c r="JI243" i="1"/>
  <c r="JH243" i="1"/>
  <c r="JG263" i="1"/>
  <c r="JK263" i="1"/>
  <c r="JJ263" i="1"/>
  <c r="JI263" i="1"/>
  <c r="JH263" i="1"/>
  <c r="JK204" i="1"/>
  <c r="JJ204" i="1"/>
  <c r="JI204" i="1"/>
  <c r="JH204" i="1"/>
  <c r="JG204" i="1"/>
  <c r="JK255" i="1"/>
  <c r="JJ255" i="1"/>
  <c r="JI255" i="1"/>
  <c r="JH255" i="1"/>
  <c r="JG255" i="1"/>
  <c r="JH36" i="1"/>
  <c r="JK36" i="1"/>
  <c r="JJ36" i="1"/>
  <c r="JG36" i="1"/>
  <c r="JI36" i="1"/>
  <c r="JK190" i="1"/>
  <c r="JJ190" i="1"/>
  <c r="JI190" i="1"/>
  <c r="JH190" i="1"/>
  <c r="JG190" i="1"/>
  <c r="JK57" i="1"/>
  <c r="JJ57" i="1"/>
  <c r="JI57" i="1"/>
  <c r="JH57" i="1"/>
  <c r="JG57" i="1"/>
  <c r="JH65" i="1"/>
  <c r="JJ65" i="1"/>
  <c r="JK65" i="1"/>
  <c r="JI65" i="1"/>
  <c r="JG65" i="1"/>
  <c r="JJ112" i="1"/>
  <c r="JI112" i="1"/>
  <c r="JH112" i="1"/>
  <c r="JG112" i="1"/>
  <c r="JK112" i="1"/>
  <c r="JJ74" i="1"/>
  <c r="JH74" i="1"/>
  <c r="JG74" i="1"/>
  <c r="JK74" i="1"/>
  <c r="JI74" i="1"/>
  <c r="JK253" i="1"/>
  <c r="JJ253" i="1"/>
  <c r="JI253" i="1"/>
  <c r="JH253" i="1"/>
  <c r="JG253" i="1"/>
  <c r="JI257" i="1"/>
  <c r="JH257" i="1"/>
  <c r="JG257" i="1"/>
  <c r="JK257" i="1"/>
  <c r="JJ257" i="1"/>
  <c r="JK167" i="1"/>
  <c r="JJ167" i="1"/>
  <c r="JI167" i="1"/>
  <c r="JH167" i="1"/>
  <c r="JG167" i="1"/>
  <c r="JJ139" i="1"/>
  <c r="JH139" i="1"/>
  <c r="JG139" i="1"/>
  <c r="JK139" i="1"/>
  <c r="JI139" i="1"/>
  <c r="JJ244" i="1"/>
  <c r="JI244" i="1"/>
  <c r="JH244" i="1"/>
  <c r="JG244" i="1"/>
  <c r="JK244" i="1"/>
  <c r="JG213" i="1"/>
  <c r="JK213" i="1"/>
  <c r="JJ213" i="1"/>
  <c r="JI213" i="1"/>
  <c r="JH213" i="1"/>
  <c r="JK154" i="1"/>
  <c r="JJ154" i="1"/>
  <c r="JI154" i="1"/>
  <c r="JG154" i="1"/>
  <c r="JH154" i="1"/>
  <c r="JI239" i="1"/>
  <c r="JH239" i="1"/>
  <c r="JG239" i="1"/>
  <c r="JK239" i="1"/>
  <c r="JJ239" i="1"/>
  <c r="JK46" i="1"/>
  <c r="JJ46" i="1"/>
  <c r="JI46" i="1"/>
  <c r="JH46" i="1"/>
  <c r="JG46" i="1"/>
  <c r="JI269" i="1"/>
  <c r="JH269" i="1"/>
  <c r="JG269" i="1"/>
  <c r="JK269" i="1"/>
  <c r="JJ269" i="1"/>
  <c r="JK35" i="1"/>
  <c r="JJ35" i="1"/>
  <c r="JI35" i="1"/>
  <c r="JH35" i="1"/>
  <c r="JG35" i="1"/>
  <c r="JJ43" i="1"/>
  <c r="JI43" i="1"/>
  <c r="JH43" i="1"/>
  <c r="JG43" i="1"/>
  <c r="JK43" i="1"/>
  <c r="JH67" i="1"/>
  <c r="JK67" i="1"/>
  <c r="JJ67" i="1"/>
  <c r="JI67" i="1"/>
  <c r="JG67" i="1"/>
  <c r="JG202" i="1"/>
  <c r="JK202" i="1"/>
  <c r="JJ202" i="1"/>
  <c r="JI202" i="1"/>
  <c r="JH202" i="1"/>
  <c r="JH76" i="1"/>
  <c r="JJ76" i="1"/>
  <c r="JK76" i="1"/>
  <c r="JI76" i="1"/>
  <c r="JG76" i="1"/>
  <c r="JG73" i="1"/>
  <c r="JK73" i="1"/>
  <c r="JI73" i="1"/>
  <c r="JH73" i="1"/>
  <c r="JJ73" i="1"/>
  <c r="JI219" i="1"/>
  <c r="JH219" i="1"/>
  <c r="JG219" i="1"/>
  <c r="JK219" i="1"/>
  <c r="JJ219" i="1"/>
  <c r="JI158" i="1"/>
  <c r="JH158" i="1"/>
  <c r="JG158" i="1"/>
  <c r="JK158" i="1"/>
  <c r="JJ158" i="1"/>
  <c r="JJ264" i="1"/>
  <c r="JI264" i="1"/>
  <c r="JH264" i="1"/>
  <c r="JG264" i="1"/>
  <c r="JK264" i="1"/>
  <c r="JK256" i="1"/>
  <c r="JJ256" i="1"/>
  <c r="JI256" i="1"/>
  <c r="JH256" i="1"/>
  <c r="JG256" i="1"/>
  <c r="JJ214" i="1"/>
  <c r="JI214" i="1"/>
  <c r="JH214" i="1"/>
  <c r="JG214" i="1"/>
  <c r="JK214" i="1"/>
  <c r="JK247" i="1"/>
  <c r="JJ247" i="1"/>
  <c r="JI247" i="1"/>
  <c r="JH247" i="1"/>
  <c r="JG247" i="1"/>
  <c r="JK267" i="1"/>
  <c r="JJ267" i="1"/>
  <c r="JI267" i="1"/>
  <c r="JH267" i="1"/>
  <c r="JG267" i="1"/>
  <c r="JI136" i="1"/>
  <c r="JG136" i="1"/>
  <c r="JK136" i="1"/>
  <c r="JJ136" i="1"/>
  <c r="JH136" i="1"/>
  <c r="JK238" i="1"/>
  <c r="JJ238" i="1"/>
  <c r="JI238" i="1"/>
  <c r="JH238" i="1"/>
  <c r="JG238" i="1"/>
  <c r="JH34" i="1"/>
  <c r="JG34" i="1"/>
  <c r="JK34" i="1"/>
  <c r="JI34" i="1"/>
  <c r="JJ34" i="1"/>
  <c r="JG221" i="1"/>
  <c r="JK221" i="1"/>
  <c r="JJ221" i="1"/>
  <c r="JI221" i="1"/>
  <c r="JH221" i="1"/>
  <c r="JG31" i="1"/>
  <c r="JK31" i="1"/>
  <c r="JJ31" i="1"/>
  <c r="JI31" i="1"/>
  <c r="JH31" i="1"/>
  <c r="JI48" i="1"/>
  <c r="JH48" i="1"/>
  <c r="JK48" i="1"/>
  <c r="JG48" i="1"/>
  <c r="JJ48" i="1"/>
  <c r="JG42" i="1"/>
  <c r="JI42" i="1"/>
  <c r="JH42" i="1"/>
  <c r="JJ42" i="1"/>
  <c r="JK42" i="1"/>
  <c r="JH56" i="1"/>
  <c r="JG56" i="1"/>
  <c r="JI56" i="1"/>
  <c r="JJ56" i="1"/>
  <c r="JK56" i="1"/>
  <c r="JK201" i="1"/>
  <c r="JJ201" i="1"/>
  <c r="JI201" i="1"/>
  <c r="JH201" i="1"/>
  <c r="JG201" i="1"/>
  <c r="JJ103" i="1"/>
  <c r="JH103" i="1"/>
  <c r="JG103" i="1"/>
  <c r="JK103" i="1"/>
  <c r="JI103" i="1"/>
  <c r="JK109" i="1"/>
  <c r="JI109" i="1"/>
  <c r="JH109" i="1"/>
  <c r="JG109" i="1"/>
  <c r="JJ109" i="1"/>
  <c r="JK223" i="1"/>
  <c r="JJ223" i="1"/>
  <c r="JI223" i="1"/>
  <c r="JH223" i="1"/>
  <c r="JG223" i="1"/>
  <c r="JK248" i="1"/>
  <c r="JJ248" i="1"/>
  <c r="JI248" i="1"/>
  <c r="JH248" i="1"/>
  <c r="JG248" i="1"/>
  <c r="JH166" i="1"/>
  <c r="JG166" i="1"/>
  <c r="JK166" i="1"/>
  <c r="JJ166" i="1"/>
  <c r="JI166" i="1"/>
  <c r="JG251" i="1"/>
  <c r="JK251" i="1"/>
  <c r="JJ251" i="1"/>
  <c r="JI251" i="1"/>
  <c r="JH251" i="1"/>
  <c r="JK145" i="1"/>
  <c r="JJ145" i="1"/>
  <c r="JI145" i="1"/>
  <c r="JH145" i="1"/>
  <c r="JG145" i="1"/>
  <c r="JK237" i="1"/>
  <c r="JJ237" i="1"/>
  <c r="JI237" i="1"/>
  <c r="JH237" i="1"/>
  <c r="JG237" i="1"/>
  <c r="JK268" i="1"/>
  <c r="JJ268" i="1"/>
  <c r="JI268" i="1"/>
  <c r="JH268" i="1"/>
  <c r="JG268" i="1"/>
  <c r="JI37" i="1"/>
  <c r="JJ37" i="1"/>
  <c r="JH37" i="1"/>
  <c r="JG37" i="1"/>
  <c r="JK37" i="1"/>
  <c r="JG47" i="1"/>
  <c r="JI47" i="1"/>
  <c r="JH47" i="1"/>
  <c r="JK47" i="1"/>
  <c r="JJ47" i="1"/>
  <c r="JK66" i="1"/>
  <c r="JG66" i="1"/>
  <c r="JI66" i="1"/>
  <c r="JJ66" i="1"/>
  <c r="JH66" i="1"/>
  <c r="JG53" i="1"/>
  <c r="JI53" i="1"/>
  <c r="JH53" i="1"/>
  <c r="JJ53" i="1"/>
  <c r="JK53" i="1"/>
  <c r="JK210" i="1"/>
  <c r="JJ210" i="1"/>
  <c r="JI210" i="1"/>
  <c r="JH210" i="1"/>
  <c r="JG210" i="1"/>
  <c r="JI111" i="1"/>
  <c r="JG111" i="1"/>
  <c r="JK111" i="1"/>
  <c r="JJ111" i="1"/>
  <c r="JH111" i="1"/>
  <c r="JI100" i="1"/>
  <c r="JG100" i="1"/>
  <c r="JK100" i="1"/>
  <c r="JJ100" i="1"/>
  <c r="JH100" i="1"/>
  <c r="JG149" i="1"/>
  <c r="JK149" i="1"/>
  <c r="JI149" i="1"/>
  <c r="JH149" i="1"/>
  <c r="JJ149" i="1"/>
  <c r="JI231" i="1"/>
  <c r="JH231" i="1"/>
  <c r="JG231" i="1"/>
  <c r="JK231" i="1"/>
  <c r="JJ231" i="1"/>
  <c r="JK245" i="1"/>
  <c r="JJ245" i="1"/>
  <c r="JI245" i="1"/>
  <c r="JH245" i="1"/>
  <c r="JG245" i="1"/>
  <c r="JK148" i="1"/>
  <c r="JJ148" i="1"/>
  <c r="JI148" i="1"/>
  <c r="JH148" i="1"/>
  <c r="JG148" i="1"/>
  <c r="JK157" i="1"/>
  <c r="JJ157" i="1"/>
  <c r="JH157" i="1"/>
  <c r="JG157" i="1"/>
  <c r="JI157" i="1"/>
  <c r="JG233" i="1"/>
  <c r="JK233" i="1"/>
  <c r="JJ233" i="1"/>
  <c r="JI233" i="1"/>
  <c r="JH233" i="1"/>
  <c r="JK229" i="1"/>
  <c r="JJ229" i="1"/>
  <c r="JI229" i="1"/>
  <c r="JH229" i="1"/>
  <c r="JG229" i="1"/>
  <c r="JK217" i="1"/>
  <c r="JJ217" i="1"/>
  <c r="JI217" i="1"/>
  <c r="JH217" i="1"/>
  <c r="JG217" i="1"/>
  <c r="JJ164" i="1"/>
  <c r="JI164" i="1"/>
  <c r="JH164" i="1"/>
  <c r="JG164" i="1"/>
  <c r="JK164" i="1"/>
  <c r="JG163" i="1"/>
  <c r="JK163" i="1"/>
  <c r="JJ163" i="1"/>
  <c r="JI163" i="1"/>
  <c r="JH163" i="1"/>
  <c r="KA209" i="1"/>
  <c r="JZ209" i="1"/>
  <c r="KD209" i="1"/>
  <c r="KC209" i="1"/>
  <c r="KB209" i="1"/>
  <c r="KD269" i="1"/>
  <c r="JZ269" i="1"/>
  <c r="KB269" i="1"/>
  <c r="KC269" i="1"/>
  <c r="KA269" i="1"/>
  <c r="KC215" i="1"/>
  <c r="KA215" i="1"/>
  <c r="JZ215" i="1"/>
  <c r="KB215" i="1"/>
  <c r="KD215" i="1"/>
  <c r="KC268" i="1"/>
  <c r="JZ268" i="1"/>
  <c r="KB268" i="1"/>
  <c r="KD268" i="1"/>
  <c r="KA268" i="1"/>
  <c r="KA255" i="1"/>
  <c r="JZ255" i="1"/>
  <c r="KD255" i="1"/>
  <c r="KC255" i="1"/>
  <c r="KB255" i="1"/>
  <c r="KD221" i="1"/>
  <c r="KC221" i="1"/>
  <c r="KA221" i="1"/>
  <c r="JZ221" i="1"/>
  <c r="KB221" i="1"/>
  <c r="KC228" i="1"/>
  <c r="KA228" i="1"/>
  <c r="KD228" i="1"/>
  <c r="KB228" i="1"/>
  <c r="JZ228" i="1"/>
  <c r="KD246" i="1"/>
  <c r="KC246" i="1"/>
  <c r="KB246" i="1"/>
  <c r="KA246" i="1"/>
  <c r="JZ246" i="1"/>
  <c r="JZ282" i="1"/>
  <c r="KB282" i="1"/>
  <c r="KD282" i="1"/>
  <c r="KC282" i="1"/>
  <c r="KA282" i="1"/>
  <c r="KD234" i="1"/>
  <c r="KB234" i="1"/>
  <c r="JZ234" i="1"/>
  <c r="KA234" i="1"/>
  <c r="KC234" i="1"/>
  <c r="JZ230" i="1"/>
  <c r="KC230" i="1"/>
  <c r="KB230" i="1"/>
  <c r="KA230" i="1"/>
  <c r="KD230" i="1"/>
  <c r="KD250" i="1"/>
  <c r="KA250" i="1"/>
  <c r="KC250" i="1"/>
  <c r="JZ250" i="1"/>
  <c r="KB250" i="1"/>
  <c r="KA281" i="1"/>
  <c r="JZ281" i="1"/>
  <c r="KD281" i="1"/>
  <c r="KC281" i="1"/>
  <c r="KB281" i="1"/>
  <c r="JZ235" i="1"/>
  <c r="KC235" i="1"/>
  <c r="KA235" i="1"/>
  <c r="KD235" i="1"/>
  <c r="KB235" i="1"/>
  <c r="KC218" i="1"/>
  <c r="KA218" i="1"/>
  <c r="KD218" i="1"/>
  <c r="JZ218" i="1"/>
  <c r="KB218" i="1"/>
  <c r="KB222" i="1"/>
  <c r="JZ222" i="1"/>
  <c r="KD222" i="1"/>
  <c r="KC222" i="1"/>
  <c r="KA222" i="1"/>
  <c r="KB284" i="1"/>
  <c r="KD284" i="1"/>
  <c r="KA284" i="1"/>
  <c r="KC284" i="1"/>
  <c r="JZ284" i="1"/>
  <c r="KC211" i="1"/>
  <c r="KD211" i="1"/>
  <c r="KA211" i="1"/>
  <c r="KB211" i="1"/>
  <c r="JZ211" i="1"/>
  <c r="KA249" i="1"/>
  <c r="KD249" i="1"/>
  <c r="KC249" i="1"/>
  <c r="KB249" i="1"/>
  <c r="JZ249" i="1"/>
  <c r="JZ265" i="1"/>
  <c r="KD265" i="1"/>
  <c r="KC265" i="1"/>
  <c r="KB265" i="1"/>
  <c r="KA265" i="1"/>
  <c r="JZ252" i="1"/>
  <c r="KD252" i="1"/>
  <c r="KC252" i="1"/>
  <c r="KB252" i="1"/>
  <c r="KA252" i="1"/>
  <c r="KD243" i="1"/>
  <c r="KC243" i="1"/>
  <c r="KB243" i="1"/>
  <c r="KA243" i="1"/>
  <c r="JZ243" i="1"/>
  <c r="KD263" i="1"/>
  <c r="KC263" i="1"/>
  <c r="KB263" i="1"/>
  <c r="KA263" i="1"/>
  <c r="JZ263" i="1"/>
  <c r="KB242" i="1"/>
  <c r="KA242" i="1"/>
  <c r="JZ242" i="1"/>
  <c r="KD242" i="1"/>
  <c r="KC242" i="1"/>
  <c r="KA283" i="1"/>
  <c r="KB283" i="1"/>
  <c r="JZ283" i="1"/>
  <c r="KD283" i="1"/>
  <c r="KC283" i="1"/>
  <c r="KC253" i="1"/>
  <c r="KB253" i="1"/>
  <c r="KA253" i="1"/>
  <c r="JZ253" i="1"/>
  <c r="KD253" i="1"/>
  <c r="KD257" i="1"/>
  <c r="KB257" i="1"/>
  <c r="KC257" i="1"/>
  <c r="KA257" i="1"/>
  <c r="JZ257" i="1"/>
  <c r="KC244" i="1"/>
  <c r="KA244" i="1"/>
  <c r="KB244" i="1"/>
  <c r="KD244" i="1"/>
  <c r="JZ244" i="1"/>
  <c r="KA213" i="1"/>
  <c r="KC213" i="1"/>
  <c r="KD213" i="1"/>
  <c r="KB213" i="1"/>
  <c r="JZ213" i="1"/>
  <c r="JZ254" i="1"/>
  <c r="KD254" i="1"/>
  <c r="KC254" i="1"/>
  <c r="KB254" i="1"/>
  <c r="KA254" i="1"/>
  <c r="KB266" i="1"/>
  <c r="KC266" i="1"/>
  <c r="KD266" i="1"/>
  <c r="KA266" i="1"/>
  <c r="JZ266" i="1"/>
  <c r="KA262" i="1"/>
  <c r="KB262" i="1"/>
  <c r="KC262" i="1"/>
  <c r="KD262" i="1"/>
  <c r="JZ262" i="1"/>
  <c r="JZ239" i="1"/>
  <c r="KD239" i="1"/>
  <c r="KC239" i="1"/>
  <c r="KA239" i="1"/>
  <c r="KB239" i="1"/>
  <c r="JZ219" i="1"/>
  <c r="KB219" i="1"/>
  <c r="KC219" i="1"/>
  <c r="KD219" i="1"/>
  <c r="KA219" i="1"/>
  <c r="KD264" i="1"/>
  <c r="KB264" i="1"/>
  <c r="KA264" i="1"/>
  <c r="JZ264" i="1"/>
  <c r="KC264" i="1"/>
  <c r="KC256" i="1"/>
  <c r="KB256" i="1"/>
  <c r="KA256" i="1"/>
  <c r="JZ256" i="1"/>
  <c r="KD256" i="1"/>
  <c r="KC214" i="1"/>
  <c r="KA214" i="1"/>
  <c r="KB214" i="1"/>
  <c r="JZ214" i="1"/>
  <c r="KD214" i="1"/>
  <c r="KC247" i="1"/>
  <c r="KB247" i="1"/>
  <c r="KA247" i="1"/>
  <c r="JZ247" i="1"/>
  <c r="KD247" i="1"/>
  <c r="KA267" i="1"/>
  <c r="JZ267" i="1"/>
  <c r="KC267" i="1"/>
  <c r="KD267" i="1"/>
  <c r="KB267" i="1"/>
  <c r="KC212" i="1"/>
  <c r="KB212" i="1"/>
  <c r="KD212" i="1"/>
  <c r="KA212" i="1"/>
  <c r="JZ212" i="1"/>
  <c r="KD220" i="1"/>
  <c r="KB220" i="1"/>
  <c r="JZ220" i="1"/>
  <c r="KA220" i="1"/>
  <c r="KC220" i="1"/>
  <c r="KC238" i="1"/>
  <c r="KD238" i="1"/>
  <c r="KA238" i="1"/>
  <c r="KB238" i="1"/>
  <c r="JZ238" i="1"/>
  <c r="KD223" i="1"/>
  <c r="JZ223" i="1"/>
  <c r="KC223" i="1"/>
  <c r="KB223" i="1"/>
  <c r="KA223" i="1"/>
  <c r="KD248" i="1"/>
  <c r="KC248" i="1"/>
  <c r="KB248" i="1"/>
  <c r="KA248" i="1"/>
  <c r="JZ248" i="1"/>
  <c r="KC251" i="1"/>
  <c r="JZ251" i="1"/>
  <c r="KA251" i="1"/>
  <c r="KD251" i="1"/>
  <c r="KB251" i="1"/>
  <c r="KA232" i="1"/>
  <c r="JZ232" i="1"/>
  <c r="KD232" i="1"/>
  <c r="KC232" i="1"/>
  <c r="KB232" i="1"/>
  <c r="KD237" i="1"/>
  <c r="KC237" i="1"/>
  <c r="KA237" i="1"/>
  <c r="JZ237" i="1"/>
  <c r="KB237" i="1"/>
  <c r="KC210" i="1"/>
  <c r="KB210" i="1"/>
  <c r="KA210" i="1"/>
  <c r="JZ210" i="1"/>
  <c r="KD210" i="1"/>
  <c r="JZ231" i="1"/>
  <c r="KD231" i="1"/>
  <c r="KC231" i="1"/>
  <c r="KB231" i="1"/>
  <c r="KA231" i="1"/>
  <c r="KB245" i="1"/>
  <c r="KA245" i="1"/>
  <c r="JZ245" i="1"/>
  <c r="KC245" i="1"/>
  <c r="KD245" i="1"/>
  <c r="JZ233" i="1"/>
  <c r="KD233" i="1"/>
  <c r="KA233" i="1"/>
  <c r="KB233" i="1"/>
  <c r="KC233" i="1"/>
  <c r="KC229" i="1"/>
  <c r="KD229" i="1"/>
  <c r="JZ229" i="1"/>
  <c r="KA229" i="1"/>
  <c r="KB229" i="1"/>
  <c r="KA217" i="1"/>
  <c r="KD217" i="1"/>
  <c r="JZ217" i="1"/>
  <c r="KC217" i="1"/>
  <c r="KB217" i="1"/>
  <c r="KD216" i="1"/>
  <c r="KC216" i="1"/>
  <c r="KB216" i="1"/>
  <c r="JZ216" i="1"/>
  <c r="KA216" i="1"/>
  <c r="KB236" i="1"/>
  <c r="KC236" i="1"/>
  <c r="KD236" i="1"/>
  <c r="JZ236" i="1"/>
  <c r="KA236" i="1"/>
  <c r="KC202" i="1"/>
  <c r="KB202" i="1"/>
  <c r="JZ202" i="1"/>
  <c r="KD202" i="1"/>
  <c r="KA202" i="1"/>
  <c r="KC199" i="1"/>
  <c r="JZ199" i="1"/>
  <c r="KA199" i="1"/>
  <c r="KD199" i="1"/>
  <c r="KB199" i="1"/>
  <c r="KA189" i="1"/>
  <c r="KD189" i="1"/>
  <c r="JZ189" i="1"/>
  <c r="KC189" i="1"/>
  <c r="KB189" i="1"/>
  <c r="KA201" i="1"/>
  <c r="KD201" i="1"/>
  <c r="KB201" i="1"/>
  <c r="JZ201" i="1"/>
  <c r="KC201" i="1"/>
  <c r="KB195" i="1"/>
  <c r="KA195" i="1"/>
  <c r="KC195" i="1"/>
  <c r="KD195" i="1"/>
  <c r="JZ195" i="1"/>
  <c r="KD204" i="1"/>
  <c r="KC204" i="1"/>
  <c r="KB204" i="1"/>
  <c r="KA204" i="1"/>
  <c r="JZ204" i="1"/>
  <c r="KD191" i="1"/>
  <c r="KC191" i="1"/>
  <c r="KA191" i="1"/>
  <c r="JZ191" i="1"/>
  <c r="KB191" i="1"/>
  <c r="KC203" i="1"/>
  <c r="KB203" i="1"/>
  <c r="JZ203" i="1"/>
  <c r="KD203" i="1"/>
  <c r="KA203" i="1"/>
  <c r="KB190" i="1"/>
  <c r="KD190" i="1"/>
  <c r="KC190" i="1"/>
  <c r="KA190" i="1"/>
  <c r="JZ190" i="1"/>
  <c r="KD200" i="1"/>
  <c r="KC200" i="1"/>
  <c r="KB200" i="1"/>
  <c r="KA200" i="1"/>
  <c r="JZ200" i="1"/>
  <c r="KD208" i="1"/>
  <c r="JZ208" i="1"/>
  <c r="KB208" i="1"/>
  <c r="KC208" i="1"/>
  <c r="KA208" i="1"/>
  <c r="CF34" i="1"/>
  <c r="AJ34" i="1" s="1"/>
  <c r="LD16" i="1"/>
  <c r="LD17" i="1"/>
  <c r="LC16" i="1"/>
  <c r="LC17" i="1"/>
  <c r="LB16" i="1"/>
  <c r="LB17" i="1"/>
  <c r="U228" i="7"/>
  <c r="KD35" i="1"/>
  <c r="KC35" i="1"/>
  <c r="KB35" i="1"/>
  <c r="KA35" i="1"/>
  <c r="JZ35" i="1"/>
  <c r="JY35" i="1"/>
  <c r="JX35" i="1"/>
  <c r="KN34" i="1" a="1"/>
  <c r="KN34" i="1" s="1"/>
  <c r="KZ35" i="1"/>
  <c r="LJ35" i="1"/>
  <c r="LI35" i="1"/>
  <c r="KU35" i="1"/>
  <c r="KT35" i="1"/>
  <c r="KS35" i="1"/>
  <c r="KR35" i="1"/>
  <c r="KQ35" i="1"/>
  <c r="KP35" i="1"/>
  <c r="KC24" i="1"/>
  <c r="KB24" i="1"/>
  <c r="KA24" i="1"/>
  <c r="JZ24" i="1"/>
  <c r="KX35" i="1"/>
  <c r="KW35" i="1" s="1"/>
  <c r="O228" i="8"/>
  <c r="P228" i="8"/>
  <c r="S228" i="8"/>
  <c r="S228" i="7"/>
  <c r="O228" i="7"/>
  <c r="Q228" i="7"/>
  <c r="P228" i="7"/>
  <c r="T228" i="7"/>
  <c r="R229" i="8"/>
  <c r="R228" i="8"/>
  <c r="T228" i="8"/>
  <c r="V229" i="7"/>
  <c r="V228" i="7"/>
  <c r="R228" i="7"/>
  <c r="U228" i="8"/>
  <c r="U229" i="8"/>
  <c r="Q228" i="8"/>
  <c r="AN16" i="6"/>
  <c r="P15" i="6"/>
  <c r="AM16" i="6"/>
  <c r="O15" i="6"/>
  <c r="AO16" i="6"/>
  <c r="Q15" i="6"/>
  <c r="LH35" i="1"/>
  <c r="Z227" i="7"/>
  <c r="Z223" i="8"/>
  <c r="BC143" i="8"/>
  <c r="BD140" i="8"/>
  <c r="BD141" i="8" s="1"/>
  <c r="BD142" i="8" s="1"/>
  <c r="V227" i="8"/>
  <c r="V226" i="8"/>
  <c r="CJ34" i="1"/>
  <c r="D13" i="1"/>
  <c r="D321" i="1"/>
  <c r="LN35" i="1"/>
  <c r="LO35" i="1"/>
  <c r="LM35" i="1"/>
  <c r="LL35" i="1"/>
  <c r="LK35" i="1"/>
  <c r="LG35" i="1"/>
  <c r="KO35" i="1"/>
  <c r="LE35" i="1"/>
  <c r="KY35" i="1"/>
  <c r="KV35" i="1"/>
  <c r="CI35" i="1"/>
  <c r="B36" i="1"/>
  <c r="Q362" i="4"/>
  <c r="D363" i="4"/>
  <c r="C363" i="4" s="1"/>
  <c r="R247" i="4"/>
  <c r="Q247" i="4"/>
  <c r="P247" i="4"/>
  <c r="BM343" i="8"/>
  <c r="BF343" i="8"/>
  <c r="CH343" i="8"/>
  <c r="CA343" i="8"/>
  <c r="BT343" i="8"/>
  <c r="BF343" i="7"/>
  <c r="CH343" i="7"/>
  <c r="CA343" i="7"/>
  <c r="BT343" i="7"/>
  <c r="BM343" i="7"/>
  <c r="BF343" i="6"/>
  <c r="BM343" i="6"/>
  <c r="CH343" i="6"/>
  <c r="CA343" i="6"/>
  <c r="BT343" i="6"/>
  <c r="K250" i="4"/>
  <c r="N250" i="4"/>
  <c r="M250" i="4"/>
  <c r="AA11" i="4"/>
  <c r="AB11" i="4"/>
  <c r="AC11" i="4"/>
  <c r="K12" i="4"/>
  <c r="AC12" i="4" s="1"/>
  <c r="I16" i="4"/>
  <c r="AA16" i="4" s="1"/>
  <c r="J16" i="4"/>
  <c r="AB16" i="4" s="1"/>
  <c r="I15" i="4"/>
  <c r="K16" i="4"/>
  <c r="AC16" i="4" s="1"/>
  <c r="I13" i="4"/>
  <c r="J15" i="4"/>
  <c r="I12" i="4"/>
  <c r="AA12" i="4" s="1"/>
  <c r="K13" i="4"/>
  <c r="J14" i="4"/>
  <c r="AB14" i="4" s="1"/>
  <c r="J12" i="4"/>
  <c r="AB12" i="4" s="1"/>
  <c r="J13" i="4"/>
  <c r="I14" i="4"/>
  <c r="AA14" i="4" s="1"/>
  <c r="K14" i="4"/>
  <c r="AC14" i="4" s="1"/>
  <c r="K15" i="4"/>
  <c r="D444" i="4"/>
  <c r="Q444" i="4" s="1"/>
  <c r="A445" i="4"/>
  <c r="D445" i="4" s="1"/>
  <c r="Q445" i="4" s="1"/>
  <c r="F444" i="4"/>
  <c r="AS146" i="4"/>
  <c r="X146" i="4"/>
  <c r="P361" i="4"/>
  <c r="B361" i="4"/>
  <c r="I364" i="4"/>
  <c r="V364" i="4" s="1"/>
  <c r="H364" i="4"/>
  <c r="U364" i="4" s="1"/>
  <c r="G364" i="4"/>
  <c r="T364" i="4" s="1"/>
  <c r="F364" i="4"/>
  <c r="S364" i="4" s="1"/>
  <c r="E364" i="4"/>
  <c r="R364" i="4" s="1"/>
  <c r="I381" i="4"/>
  <c r="V381" i="4" s="1"/>
  <c r="H381" i="4"/>
  <c r="U381" i="4" s="1"/>
  <c r="G381" i="4"/>
  <c r="T381" i="4" s="1"/>
  <c r="D381" i="4"/>
  <c r="Q381" i="4" s="1"/>
  <c r="A365" i="4"/>
  <c r="R291" i="8"/>
  <c r="Q291" i="8"/>
  <c r="E290" i="8"/>
  <c r="F290" i="8"/>
  <c r="BQ338" i="7"/>
  <c r="BO338" i="7"/>
  <c r="BS338" i="7"/>
  <c r="CI336" i="7"/>
  <c r="CN336" i="6"/>
  <c r="BQ338" i="6"/>
  <c r="BO338" i="6"/>
  <c r="BP338" i="6"/>
  <c r="BR338" i="7"/>
  <c r="CB338" i="7"/>
  <c r="BS338" i="6"/>
  <c r="BP338" i="7"/>
  <c r="BR338" i="6"/>
  <c r="BO338" i="8"/>
  <c r="BP338" i="8"/>
  <c r="BQ338" i="8"/>
  <c r="BR338" i="8"/>
  <c r="BS338" i="8"/>
  <c r="CB338" i="8"/>
  <c r="CI336" i="8"/>
  <c r="CH338" i="8"/>
  <c r="CH336" i="8"/>
  <c r="CJ336" i="8"/>
  <c r="CK336" i="8"/>
  <c r="CL336" i="8"/>
  <c r="CM336" i="8"/>
  <c r="CN336" i="8"/>
  <c r="BQ354" i="4"/>
  <c r="AP16" i="6"/>
  <c r="L15" i="6"/>
  <c r="I15" i="6"/>
  <c r="AQ16" i="6"/>
  <c r="M15" i="6"/>
  <c r="J15" i="6"/>
  <c r="AR16" i="6"/>
  <c r="N15" i="6"/>
  <c r="K15" i="6"/>
  <c r="E223" i="6"/>
  <c r="F223" i="6" s="1"/>
  <c r="E239" i="4"/>
  <c r="K239" i="4"/>
  <c r="L239" i="4" s="1"/>
  <c r="H212" i="4"/>
  <c r="K14" i="6"/>
  <c r="J14" i="6"/>
  <c r="I14" i="6"/>
  <c r="K14" i="7"/>
  <c r="J14" i="7"/>
  <c r="I14" i="7"/>
  <c r="K11" i="6"/>
  <c r="K14" i="8"/>
  <c r="J11" i="6"/>
  <c r="J14" i="8"/>
  <c r="I11" i="6"/>
  <c r="I14" i="8"/>
  <c r="K11" i="7"/>
  <c r="J11" i="7"/>
  <c r="I11" i="7"/>
  <c r="K11" i="8"/>
  <c r="J11" i="8"/>
  <c r="I11" i="8"/>
  <c r="J15" i="8"/>
  <c r="I15" i="7"/>
  <c r="K15" i="8"/>
  <c r="J15" i="7"/>
  <c r="K15" i="7"/>
  <c r="I15" i="8"/>
  <c r="J16" i="8"/>
  <c r="I16" i="7"/>
  <c r="I12" i="8"/>
  <c r="J16" i="7"/>
  <c r="K16" i="7"/>
  <c r="K12" i="8"/>
  <c r="K16" i="8"/>
  <c r="I16" i="8"/>
  <c r="I12" i="7"/>
  <c r="J12" i="8"/>
  <c r="K12" i="7"/>
  <c r="J12" i="7"/>
  <c r="I13" i="7"/>
  <c r="I13" i="8"/>
  <c r="J13" i="8"/>
  <c r="K13" i="8"/>
  <c r="J13" i="7"/>
  <c r="K13" i="7"/>
  <c r="O247" i="4"/>
  <c r="K248" i="4"/>
  <c r="I212" i="4"/>
  <c r="A382" i="4"/>
  <c r="FP146" i="4"/>
  <c r="EU146" i="4"/>
  <c r="DZ146" i="4"/>
  <c r="DE146" i="4"/>
  <c r="CJ146" i="4"/>
  <c r="BO146" i="4"/>
  <c r="AN143" i="7"/>
  <c r="AN141" i="7"/>
  <c r="AN142" i="7" s="1"/>
  <c r="AO140" i="7"/>
  <c r="DM140" i="7"/>
  <c r="DL143" i="7"/>
  <c r="DL141" i="7"/>
  <c r="DL142" i="7" s="1"/>
  <c r="K143" i="7"/>
  <c r="K141" i="7"/>
  <c r="K142" i="7" s="1"/>
  <c r="L140" i="7"/>
  <c r="Z143" i="7"/>
  <c r="AA140" i="7"/>
  <c r="Z141" i="7"/>
  <c r="Z142" i="7" s="1"/>
  <c r="BD141" i="7"/>
  <c r="BD142" i="7" s="1"/>
  <c r="BE140" i="7"/>
  <c r="BD143" i="7"/>
  <c r="DL141" i="8"/>
  <c r="DL142" i="8" s="1"/>
  <c r="DM140" i="8"/>
  <c r="DL143" i="8"/>
  <c r="BR143" i="8"/>
  <c r="BS140" i="8"/>
  <c r="BR141" i="8"/>
  <c r="BR142" i="8" s="1"/>
  <c r="K140" i="8"/>
  <c r="J143" i="8"/>
  <c r="J141" i="8"/>
  <c r="J142" i="8" s="1"/>
  <c r="X130" i="6"/>
  <c r="EU130" i="6"/>
  <c r="DE130" i="6"/>
  <c r="BO130" i="6"/>
  <c r="CH143" i="7"/>
  <c r="CH141" i="7"/>
  <c r="CH142" i="7" s="1"/>
  <c r="CI140" i="7"/>
  <c r="CV143" i="8"/>
  <c r="CW140" i="8"/>
  <c r="CV141" i="8"/>
  <c r="CV142" i="8" s="1"/>
  <c r="BR141" i="7"/>
  <c r="BR142" i="7" s="1"/>
  <c r="BS140" i="7"/>
  <c r="BR143" i="7"/>
  <c r="Y141" i="8"/>
  <c r="Y142" i="8" s="1"/>
  <c r="Z140" i="8"/>
  <c r="Y143" i="8"/>
  <c r="CV141" i="7"/>
  <c r="CV142" i="7" s="1"/>
  <c r="CV143" i="7"/>
  <c r="CW140" i="7"/>
  <c r="CG141" i="8"/>
  <c r="CG142" i="8" s="1"/>
  <c r="CH140" i="8"/>
  <c r="CG143" i="8"/>
  <c r="AO140" i="8"/>
  <c r="AN141" i="8"/>
  <c r="AN142" i="8" s="1"/>
  <c r="AN143" i="8"/>
  <c r="AG143" i="6"/>
  <c r="AT12" i="6"/>
  <c r="AT13" i="6" s="1"/>
  <c r="Y135" i="6"/>
  <c r="AT135" i="6" s="1"/>
  <c r="AS17" i="6"/>
  <c r="AV143" i="6"/>
  <c r="FP130" i="6"/>
  <c r="CJ130" i="6"/>
  <c r="DZ130" i="6"/>
  <c r="CQ143" i="6"/>
  <c r="L74" i="6"/>
  <c r="L78" i="6" s="1"/>
  <c r="AU16" i="6"/>
  <c r="C141" i="6"/>
  <c r="C142" i="6" s="1"/>
  <c r="AN17" i="6"/>
  <c r="AG141" i="6"/>
  <c r="AG142" i="6" s="1"/>
  <c r="AP17" i="6"/>
  <c r="AV141" i="6"/>
  <c r="AV142" i="6" s="1"/>
  <c r="BK141" i="6"/>
  <c r="BK142" i="6" s="1"/>
  <c r="AR17" i="6"/>
  <c r="BL141" i="6"/>
  <c r="BL142" i="6" s="1"/>
  <c r="BM141" i="6"/>
  <c r="BM142" i="6" s="1"/>
  <c r="AQ17" i="6"/>
  <c r="AT17" i="6"/>
  <c r="BZ141" i="6"/>
  <c r="BZ142" i="6" s="1"/>
  <c r="AU17" i="6"/>
  <c r="CO141" i="6"/>
  <c r="CO142" i="6" s="1"/>
  <c r="CP141" i="6"/>
  <c r="CP142" i="6" s="1"/>
  <c r="R143" i="6"/>
  <c r="L248" i="4"/>
  <c r="M249" i="4"/>
  <c r="N249" i="4"/>
  <c r="M248" i="4"/>
  <c r="N248" i="4"/>
  <c r="L250" i="4"/>
  <c r="K249" i="4"/>
  <c r="K251" i="4"/>
  <c r="K252" i="4"/>
  <c r="KA13" i="1"/>
  <c r="JZ13" i="1"/>
  <c r="L249" i="4"/>
  <c r="AO17" i="6"/>
  <c r="DF140" i="6"/>
  <c r="Z134" i="6"/>
  <c r="AU133" i="6"/>
  <c r="AV133" i="6" s="1"/>
  <c r="BK143" i="6"/>
  <c r="BL143" i="6"/>
  <c r="BZ143" i="6"/>
  <c r="CP143" i="6"/>
  <c r="M72" i="6"/>
  <c r="M76" i="6" s="1"/>
  <c r="AS16" i="6"/>
  <c r="S143" i="6"/>
  <c r="M70" i="6"/>
  <c r="AX140" i="6"/>
  <c r="AM17" i="6"/>
  <c r="J82" i="6"/>
  <c r="AA133" i="6"/>
  <c r="Z135" i="6"/>
  <c r="R153" i="6"/>
  <c r="M73" i="6"/>
  <c r="M77" i="6" s="1"/>
  <c r="N69" i="6"/>
  <c r="N73" i="6" s="1"/>
  <c r="N77" i="6" s="1"/>
  <c r="AS130" i="6"/>
  <c r="AM12" i="6"/>
  <c r="AN12" i="6"/>
  <c r="AP12" i="6"/>
  <c r="N68" i="6"/>
  <c r="N72" i="6" s="1"/>
  <c r="N76" i="6" s="1"/>
  <c r="AO12" i="6"/>
  <c r="DE141" i="6"/>
  <c r="DE142" i="6" s="1"/>
  <c r="DE143" i="6"/>
  <c r="AQ12" i="6"/>
  <c r="AR12" i="6"/>
  <c r="AW141" i="6"/>
  <c r="AW142" i="6" s="1"/>
  <c r="AW143" i="6"/>
  <c r="K223" i="6"/>
  <c r="H223" i="6"/>
  <c r="BN140" i="6"/>
  <c r="BM143" i="6"/>
  <c r="CA141" i="6"/>
  <c r="CA142" i="6" s="1"/>
  <c r="CB140" i="6"/>
  <c r="CA143" i="6"/>
  <c r="S141" i="6"/>
  <c r="S142" i="6" s="1"/>
  <c r="T143" i="6"/>
  <c r="T141" i="6"/>
  <c r="T142" i="6" s="1"/>
  <c r="U140" i="6"/>
  <c r="AH143" i="6"/>
  <c r="AI143" i="6"/>
  <c r="AJ140" i="6"/>
  <c r="CR140" i="6"/>
  <c r="CQ141" i="6"/>
  <c r="CQ142" i="6" s="1"/>
  <c r="AH141" i="6"/>
  <c r="AH142" i="6" s="1"/>
  <c r="AI141" i="6"/>
  <c r="AI142" i="6" s="1"/>
  <c r="R141" i="6"/>
  <c r="R142" i="6" s="1"/>
  <c r="C143" i="6"/>
  <c r="E140" i="6"/>
  <c r="D143" i="6"/>
  <c r="DD143" i="6"/>
  <c r="D141" i="6"/>
  <c r="D142" i="6" s="1"/>
  <c r="DD141" i="6"/>
  <c r="DD142" i="6" s="1"/>
  <c r="H239" i="4"/>
  <c r="C215" i="4"/>
  <c r="C211" i="4"/>
  <c r="C210" i="4"/>
  <c r="KB5" i="1"/>
  <c r="GC4" i="1" l="1"/>
  <c r="CF35" i="1"/>
  <c r="AJ35" i="1" s="1"/>
  <c r="KA16" i="1"/>
  <c r="KA17" i="1"/>
  <c r="JZ16" i="1"/>
  <c r="JZ17" i="1"/>
  <c r="GB4" i="1"/>
  <c r="KF37" i="1"/>
  <c r="ET4" i="1"/>
  <c r="EU4" i="1"/>
  <c r="GA4" i="1"/>
  <c r="ES4" i="1"/>
  <c r="W25" i="1" a="1"/>
  <c r="W25" i="1" s="1"/>
  <c r="E20" i="8"/>
  <c r="W20" i="8" s="1"/>
  <c r="C20" i="8"/>
  <c r="U20" i="8" s="1"/>
  <c r="C20" i="7"/>
  <c r="U20" i="7" s="1"/>
  <c r="D19" i="6"/>
  <c r="V19" i="6" s="1"/>
  <c r="D19" i="8"/>
  <c r="V19" i="8" s="1"/>
  <c r="D20" i="7"/>
  <c r="V20" i="7" s="1"/>
  <c r="D27" i="8"/>
  <c r="V27" i="8" s="1"/>
  <c r="E19" i="8"/>
  <c r="W19" i="8" s="1"/>
  <c r="E20" i="7"/>
  <c r="W20" i="7" s="1"/>
  <c r="C18" i="8"/>
  <c r="U18" i="8" s="1"/>
  <c r="C23" i="8"/>
  <c r="U23" i="8" s="1"/>
  <c r="D18" i="8"/>
  <c r="V18" i="8" s="1"/>
  <c r="C18" i="7"/>
  <c r="U18" i="7" s="1"/>
  <c r="E18" i="8"/>
  <c r="W18" i="8" s="1"/>
  <c r="E19" i="6"/>
  <c r="W19" i="6" s="1"/>
  <c r="E27" i="8"/>
  <c r="W27" i="8" s="1"/>
  <c r="D18" i="7"/>
  <c r="V18" i="7" s="1"/>
  <c r="D23" i="8"/>
  <c r="V23" i="8" s="1"/>
  <c r="E23" i="8"/>
  <c r="W23" i="8" s="1"/>
  <c r="D20" i="8"/>
  <c r="V20" i="8" s="1"/>
  <c r="D31" i="8"/>
  <c r="V31" i="8" s="1"/>
  <c r="C24" i="8"/>
  <c r="U24" i="8" s="1"/>
  <c r="D23" i="6"/>
  <c r="V23" i="6" s="1"/>
  <c r="D24" i="8"/>
  <c r="V24" i="8" s="1"/>
  <c r="E24" i="8"/>
  <c r="W24" i="8" s="1"/>
  <c r="E18" i="7"/>
  <c r="W18" i="7" s="1"/>
  <c r="C19" i="6"/>
  <c r="U19" i="6" s="1"/>
  <c r="C19" i="8"/>
  <c r="U19" i="8" s="1"/>
  <c r="C27" i="8"/>
  <c r="U27" i="8" s="1"/>
  <c r="D19" i="7"/>
  <c r="V19" i="7" s="1"/>
  <c r="E22" i="6"/>
  <c r="W22" i="6" s="1"/>
  <c r="E20" i="6"/>
  <c r="W20" i="6" s="1"/>
  <c r="D28" i="8"/>
  <c r="V28" i="8" s="1"/>
  <c r="E32" i="8"/>
  <c r="W32" i="8" s="1"/>
  <c r="C22" i="6"/>
  <c r="U22" i="6" s="1"/>
  <c r="C28" i="8"/>
  <c r="U28" i="8" s="1"/>
  <c r="C23" i="6"/>
  <c r="U23" i="6" s="1"/>
  <c r="E18" i="6"/>
  <c r="W18" i="6" s="1"/>
  <c r="C32" i="8"/>
  <c r="U32" i="8" s="1"/>
  <c r="D32" i="8"/>
  <c r="V32" i="8" s="1"/>
  <c r="E31" i="8"/>
  <c r="W31" i="8" s="1"/>
  <c r="E19" i="7"/>
  <c r="W19" i="7" s="1"/>
  <c r="E23" i="6"/>
  <c r="W23" i="6" s="1"/>
  <c r="D18" i="6"/>
  <c r="V18" i="6" s="1"/>
  <c r="C24" i="6"/>
  <c r="U24" i="6" s="1"/>
  <c r="D20" i="6"/>
  <c r="V20" i="6" s="1"/>
  <c r="E24" i="6"/>
  <c r="W24" i="6" s="1"/>
  <c r="E28" i="8"/>
  <c r="W28" i="8" s="1"/>
  <c r="C31" i="8"/>
  <c r="U31" i="8" s="1"/>
  <c r="D24" i="6"/>
  <c r="V24" i="6" s="1"/>
  <c r="C20" i="6"/>
  <c r="U20" i="6" s="1"/>
  <c r="C19" i="7"/>
  <c r="U19" i="7" s="1"/>
  <c r="D22" i="6"/>
  <c r="V22" i="6" s="1"/>
  <c r="C18" i="6"/>
  <c r="U18" i="6" s="1"/>
  <c r="E27" i="6"/>
  <c r="W27" i="6" s="1"/>
  <c r="C30" i="6"/>
  <c r="U30" i="6" s="1"/>
  <c r="C23" i="7"/>
  <c r="U23" i="7" s="1"/>
  <c r="D27" i="6"/>
  <c r="V27" i="6" s="1"/>
  <c r="E35" i="8"/>
  <c r="W35" i="8" s="1"/>
  <c r="D28" i="6"/>
  <c r="V28" i="6" s="1"/>
  <c r="E26" i="6"/>
  <c r="W26" i="6" s="1"/>
  <c r="C26" i="7"/>
  <c r="U26" i="7" s="1"/>
  <c r="E30" i="6"/>
  <c r="W30" i="6" s="1"/>
  <c r="D30" i="6"/>
  <c r="V30" i="6" s="1"/>
  <c r="D26" i="6"/>
  <c r="V26" i="6" s="1"/>
  <c r="D35" i="8"/>
  <c r="V35" i="8" s="1"/>
  <c r="E24" i="7"/>
  <c r="W24" i="7" s="1"/>
  <c r="E22" i="8"/>
  <c r="W22" i="8" s="1"/>
  <c r="D22" i="8"/>
  <c r="V22" i="8" s="1"/>
  <c r="C27" i="6"/>
  <c r="U27" i="6" s="1"/>
  <c r="C26" i="6"/>
  <c r="U26" i="6" s="1"/>
  <c r="E22" i="7"/>
  <c r="W22" i="7" s="1"/>
  <c r="D23" i="7"/>
  <c r="V23" i="7" s="1"/>
  <c r="C36" i="8"/>
  <c r="U36" i="8" s="1"/>
  <c r="C24" i="7"/>
  <c r="U24" i="7" s="1"/>
  <c r="D24" i="7"/>
  <c r="V24" i="7" s="1"/>
  <c r="C22" i="8"/>
  <c r="U22" i="8" s="1"/>
  <c r="E23" i="7"/>
  <c r="W23" i="7" s="1"/>
  <c r="C28" i="6"/>
  <c r="U28" i="6" s="1"/>
  <c r="C22" i="7"/>
  <c r="U22" i="7" s="1"/>
  <c r="C35" i="8"/>
  <c r="U35" i="8" s="1"/>
  <c r="D36" i="8"/>
  <c r="V36" i="8" s="1"/>
  <c r="E36" i="8"/>
  <c r="W36" i="8" s="1"/>
  <c r="D26" i="7"/>
  <c r="V26" i="7" s="1"/>
  <c r="E26" i="7"/>
  <c r="W26" i="7" s="1"/>
  <c r="D22" i="7"/>
  <c r="V22" i="7" s="1"/>
  <c r="E28" i="6"/>
  <c r="W28" i="6" s="1"/>
  <c r="C27" i="7"/>
  <c r="U27" i="7" s="1"/>
  <c r="E32" i="6"/>
  <c r="W32" i="6" s="1"/>
  <c r="E34" i="6"/>
  <c r="W34" i="6" s="1"/>
  <c r="C31" i="6"/>
  <c r="U31" i="6" s="1"/>
  <c r="E26" i="8"/>
  <c r="W26" i="8" s="1"/>
  <c r="E28" i="7"/>
  <c r="W28" i="7" s="1"/>
  <c r="C30" i="7"/>
  <c r="U30" i="7" s="1"/>
  <c r="C34" i="6"/>
  <c r="U34" i="6" s="1"/>
  <c r="D26" i="8"/>
  <c r="V26" i="8" s="1"/>
  <c r="C28" i="7"/>
  <c r="U28" i="7" s="1"/>
  <c r="D30" i="7"/>
  <c r="V30" i="7" s="1"/>
  <c r="D32" i="6"/>
  <c r="V32" i="6" s="1"/>
  <c r="E30" i="7"/>
  <c r="W30" i="7" s="1"/>
  <c r="D27" i="7"/>
  <c r="V27" i="7" s="1"/>
  <c r="D34" i="6"/>
  <c r="V34" i="6" s="1"/>
  <c r="D28" i="7"/>
  <c r="V28" i="7" s="1"/>
  <c r="C32" i="6"/>
  <c r="U32" i="6" s="1"/>
  <c r="E31" i="6"/>
  <c r="W31" i="6" s="1"/>
  <c r="C26" i="8"/>
  <c r="U26" i="8" s="1"/>
  <c r="D31" i="6"/>
  <c r="V31" i="6" s="1"/>
  <c r="E27" i="7"/>
  <c r="W27" i="7" s="1"/>
  <c r="E36" i="6"/>
  <c r="W36" i="6" s="1"/>
  <c r="D35" i="6"/>
  <c r="V35" i="6" s="1"/>
  <c r="E30" i="8"/>
  <c r="W30" i="8" s="1"/>
  <c r="D32" i="7"/>
  <c r="V32" i="7" s="1"/>
  <c r="C31" i="7"/>
  <c r="U31" i="7" s="1"/>
  <c r="E32" i="7"/>
  <c r="W32" i="7" s="1"/>
  <c r="C34" i="7"/>
  <c r="U34" i="7" s="1"/>
  <c r="C32" i="7"/>
  <c r="U32" i="7" s="1"/>
  <c r="C35" i="6"/>
  <c r="U35" i="6" s="1"/>
  <c r="E35" i="6"/>
  <c r="W35" i="6" s="1"/>
  <c r="D34" i="7"/>
  <c r="V34" i="7" s="1"/>
  <c r="D31" i="7"/>
  <c r="V31" i="7" s="1"/>
  <c r="C36" i="6"/>
  <c r="U36" i="6" s="1"/>
  <c r="D36" i="6"/>
  <c r="V36" i="6" s="1"/>
  <c r="E31" i="7"/>
  <c r="W31" i="7" s="1"/>
  <c r="D30" i="8"/>
  <c r="V30" i="8" s="1"/>
  <c r="E34" i="7"/>
  <c r="W34" i="7" s="1"/>
  <c r="C30" i="8"/>
  <c r="U30" i="8" s="1"/>
  <c r="D36" i="7"/>
  <c r="V36" i="7" s="1"/>
  <c r="C35" i="7"/>
  <c r="U35" i="7" s="1"/>
  <c r="C36" i="7"/>
  <c r="U36" i="7" s="1"/>
  <c r="D34" i="8"/>
  <c r="V34" i="8" s="1"/>
  <c r="E35" i="7"/>
  <c r="W35" i="7" s="1"/>
  <c r="E36" i="7"/>
  <c r="W36" i="7" s="1"/>
  <c r="D35" i="7"/>
  <c r="V35" i="7" s="1"/>
  <c r="E34" i="8"/>
  <c r="W34" i="8" s="1"/>
  <c r="C34" i="8"/>
  <c r="U34" i="8" s="1"/>
  <c r="KN35" i="1" a="1"/>
  <c r="KN35" i="1" s="1"/>
  <c r="C31" i="4"/>
  <c r="C26" i="4"/>
  <c r="E26" i="4"/>
  <c r="E35" i="4"/>
  <c r="AN227" i="6" s="1"/>
  <c r="E30" i="4"/>
  <c r="D23" i="4"/>
  <c r="D34" i="4"/>
  <c r="E28" i="4"/>
  <c r="W28" i="4" s="1"/>
  <c r="C34" i="4"/>
  <c r="D20" i="4"/>
  <c r="V20" i="4" s="1"/>
  <c r="C18" i="4"/>
  <c r="U18" i="4" s="1"/>
  <c r="D31" i="4"/>
  <c r="C30" i="4"/>
  <c r="E32" i="4"/>
  <c r="W32" i="4" s="1"/>
  <c r="C20" i="4"/>
  <c r="U20" i="4" s="1"/>
  <c r="C27" i="4"/>
  <c r="D36" i="4"/>
  <c r="V36" i="4" s="1"/>
  <c r="E18" i="4"/>
  <c r="W18" i="4" s="1"/>
  <c r="C32" i="4"/>
  <c r="U32" i="4" s="1"/>
  <c r="C24" i="4"/>
  <c r="U24" i="4" s="1"/>
  <c r="C22" i="4"/>
  <c r="E22" i="4"/>
  <c r="C36" i="4"/>
  <c r="U36" i="4" s="1"/>
  <c r="D24" i="4"/>
  <c r="V24" i="4" s="1"/>
  <c r="D28" i="4"/>
  <c r="V28" i="4" s="1"/>
  <c r="D35" i="4"/>
  <c r="E20" i="4"/>
  <c r="W20" i="4" s="1"/>
  <c r="E36" i="4"/>
  <c r="W36" i="4" s="1"/>
  <c r="D22" i="4"/>
  <c r="C35" i="4"/>
  <c r="E34" i="4"/>
  <c r="D19" i="4"/>
  <c r="E19" i="4"/>
  <c r="AB227" i="6" s="1"/>
  <c r="C19" i="4"/>
  <c r="C23" i="4"/>
  <c r="D18" i="4"/>
  <c r="V18" i="4" s="1"/>
  <c r="E27" i="4"/>
  <c r="AH227" i="6" s="1"/>
  <c r="E31" i="4"/>
  <c r="AK227" i="6" s="1"/>
  <c r="D26" i="4"/>
  <c r="D27" i="4"/>
  <c r="E24" i="4"/>
  <c r="W24" i="4" s="1"/>
  <c r="E23" i="4"/>
  <c r="AE227" i="6" s="1"/>
  <c r="D32" i="4"/>
  <c r="V32" i="4" s="1"/>
  <c r="D30" i="4"/>
  <c r="C28" i="4"/>
  <c r="U28" i="4" s="1"/>
  <c r="KD36" i="1"/>
  <c r="KC36" i="1"/>
  <c r="KB36" i="1"/>
  <c r="KA36" i="1"/>
  <c r="JZ36" i="1"/>
  <c r="JY36" i="1"/>
  <c r="JX36" i="1"/>
  <c r="KZ36" i="1"/>
  <c r="LJ36" i="1"/>
  <c r="LI36" i="1"/>
  <c r="KU36" i="1"/>
  <c r="KT36" i="1"/>
  <c r="KS36" i="1"/>
  <c r="KR36" i="1"/>
  <c r="KQ36" i="1"/>
  <c r="KP36" i="1"/>
  <c r="BD143" i="8"/>
  <c r="BE140" i="8"/>
  <c r="BE143" i="8" s="1"/>
  <c r="KX36" i="1"/>
  <c r="KW36" i="1" s="1"/>
  <c r="U247" i="4"/>
  <c r="V228" i="8"/>
  <c r="V229" i="8"/>
  <c r="V247" i="4"/>
  <c r="S247" i="4"/>
  <c r="W247" i="4" s="1"/>
  <c r="AA247" i="4" s="1"/>
  <c r="AE247" i="4" s="1"/>
  <c r="AI247" i="4" s="1"/>
  <c r="AM247" i="4" s="1"/>
  <c r="T247" i="4"/>
  <c r="R17" i="6"/>
  <c r="O17" i="6"/>
  <c r="S17" i="6"/>
  <c r="P17" i="6"/>
  <c r="R16" i="4"/>
  <c r="AJ16" i="4" s="1"/>
  <c r="T13" i="4"/>
  <c r="R12" i="4"/>
  <c r="S13" i="4"/>
  <c r="Y226" i="7" s="1"/>
  <c r="T14" i="8"/>
  <c r="T14" i="7"/>
  <c r="T14" i="6"/>
  <c r="T14" i="4"/>
  <c r="AL14" i="4" s="1"/>
  <c r="R13" i="4"/>
  <c r="S14" i="8"/>
  <c r="S14" i="7"/>
  <c r="S14" i="6"/>
  <c r="S14" i="4"/>
  <c r="AK14" i="4" s="1"/>
  <c r="R14" i="8"/>
  <c r="R14" i="7"/>
  <c r="R14" i="6"/>
  <c r="T15" i="4"/>
  <c r="R14" i="4"/>
  <c r="AJ14" i="4" s="1"/>
  <c r="S15" i="4"/>
  <c r="T16" i="4"/>
  <c r="AL16" i="4" s="1"/>
  <c r="R15" i="4"/>
  <c r="T12" i="4"/>
  <c r="AL12" i="4" s="1"/>
  <c r="S16" i="4"/>
  <c r="S12" i="4"/>
  <c r="R15" i="8"/>
  <c r="S15" i="8"/>
  <c r="T15" i="8"/>
  <c r="R15" i="7"/>
  <c r="S15" i="7"/>
  <c r="T15" i="7"/>
  <c r="R12" i="8"/>
  <c r="R16" i="8"/>
  <c r="S12" i="8"/>
  <c r="T16" i="8"/>
  <c r="T12" i="8"/>
  <c r="T16" i="7"/>
  <c r="S16" i="8"/>
  <c r="S16" i="7"/>
  <c r="S12" i="7"/>
  <c r="T12" i="7"/>
  <c r="R12" i="7"/>
  <c r="R16" i="7"/>
  <c r="R13" i="7"/>
  <c r="T13" i="7"/>
  <c r="S13" i="7"/>
  <c r="T13" i="8"/>
  <c r="S13" i="8"/>
  <c r="R13" i="8"/>
  <c r="T15" i="6"/>
  <c r="AM13" i="6"/>
  <c r="R12" i="6"/>
  <c r="O12" i="6"/>
  <c r="AG12" i="6" s="1"/>
  <c r="Q16" i="6"/>
  <c r="T16" i="6"/>
  <c r="R15" i="6"/>
  <c r="AO13" i="6"/>
  <c r="Q12" i="6"/>
  <c r="AI12" i="6" s="1"/>
  <c r="T12" i="6"/>
  <c r="T17" i="6"/>
  <c r="Q17" i="6"/>
  <c r="R16" i="6"/>
  <c r="O16" i="6"/>
  <c r="S15" i="6"/>
  <c r="AN13" i="6"/>
  <c r="P12" i="6"/>
  <c r="AH12" i="6" s="1"/>
  <c r="S12" i="6"/>
  <c r="P16" i="6"/>
  <c r="S16" i="6"/>
  <c r="LH36" i="1"/>
  <c r="Z227" i="8"/>
  <c r="Q250" i="4"/>
  <c r="U250" i="4" s="1"/>
  <c r="R250" i="4"/>
  <c r="V250" i="4" s="1"/>
  <c r="O250" i="4"/>
  <c r="CJ35" i="1"/>
  <c r="AB13" i="4"/>
  <c r="AC13" i="4"/>
  <c r="AA13" i="4"/>
  <c r="LK36" i="1"/>
  <c r="LM36" i="1"/>
  <c r="LL36" i="1"/>
  <c r="LE36" i="1"/>
  <c r="LO36" i="1"/>
  <c r="LN36" i="1"/>
  <c r="AE334" i="8"/>
  <c r="AE334" i="7"/>
  <c r="AE334" i="6"/>
  <c r="Q363" i="4"/>
  <c r="D364" i="4"/>
  <c r="C364" i="4" s="1"/>
  <c r="AA15" i="4"/>
  <c r="AG334" i="8"/>
  <c r="AC15" i="4"/>
  <c r="AG334" i="6"/>
  <c r="AG350" i="4"/>
  <c r="AB15" i="4"/>
  <c r="AG334" i="7"/>
  <c r="O249" i="4"/>
  <c r="A446" i="4"/>
  <c r="E446" i="4" s="1"/>
  <c r="O252" i="4"/>
  <c r="R248" i="4"/>
  <c r="V248" i="4" s="1"/>
  <c r="R249" i="4"/>
  <c r="V249" i="4" s="1"/>
  <c r="P250" i="4"/>
  <c r="Q249" i="4"/>
  <c r="U249" i="4" s="1"/>
  <c r="AF334" i="8"/>
  <c r="AF334" i="7"/>
  <c r="X11" i="4"/>
  <c r="Y11" i="4"/>
  <c r="Z11" i="4"/>
  <c r="AJ11" i="4"/>
  <c r="AK11" i="4"/>
  <c r="AL11" i="4"/>
  <c r="C226" i="8"/>
  <c r="V11" i="4"/>
  <c r="W11" i="4"/>
  <c r="C16" i="4"/>
  <c r="D16" i="4"/>
  <c r="C15" i="4"/>
  <c r="E16" i="4"/>
  <c r="C13" i="4"/>
  <c r="D15" i="4"/>
  <c r="D13" i="4"/>
  <c r="C14" i="4"/>
  <c r="U14" i="4" s="1"/>
  <c r="E15" i="4"/>
  <c r="C12" i="4"/>
  <c r="E13" i="4"/>
  <c r="D14" i="4"/>
  <c r="V14" i="4" s="1"/>
  <c r="D12" i="4"/>
  <c r="E14" i="4"/>
  <c r="W14" i="4" s="1"/>
  <c r="E12" i="4"/>
  <c r="F15" i="6"/>
  <c r="F16" i="4"/>
  <c r="X16" i="4" s="1"/>
  <c r="G16" i="4"/>
  <c r="Y16" i="4" s="1"/>
  <c r="F15" i="4"/>
  <c r="H16" i="4"/>
  <c r="Z16" i="4" s="1"/>
  <c r="F13" i="4"/>
  <c r="G15" i="4"/>
  <c r="G13" i="4"/>
  <c r="F14" i="4"/>
  <c r="X14" i="4" s="1"/>
  <c r="H15" i="4"/>
  <c r="F12" i="4"/>
  <c r="X12" i="4" s="1"/>
  <c r="H13" i="4"/>
  <c r="G14" i="4"/>
  <c r="Y14" i="4" s="1"/>
  <c r="G12" i="4"/>
  <c r="Y12" i="4" s="1"/>
  <c r="H14" i="4"/>
  <c r="Z14" i="4" s="1"/>
  <c r="H12" i="4"/>
  <c r="Z12" i="4" s="1"/>
  <c r="KB13" i="1"/>
  <c r="KB321" i="1"/>
  <c r="E445" i="4"/>
  <c r="F445" i="4"/>
  <c r="P362" i="4"/>
  <c r="B362" i="4"/>
  <c r="I365" i="4"/>
  <c r="V365" i="4" s="1"/>
  <c r="H365" i="4"/>
  <c r="U365" i="4" s="1"/>
  <c r="G365" i="4"/>
  <c r="T365" i="4" s="1"/>
  <c r="F365" i="4"/>
  <c r="S365" i="4" s="1"/>
  <c r="E365" i="4"/>
  <c r="R365" i="4" s="1"/>
  <c r="I382" i="4"/>
  <c r="V382" i="4" s="1"/>
  <c r="H382" i="4"/>
  <c r="U382" i="4" s="1"/>
  <c r="G382" i="4"/>
  <c r="T382" i="4" s="1"/>
  <c r="D382" i="4"/>
  <c r="Q382" i="4" s="1"/>
  <c r="A366" i="4"/>
  <c r="F291" i="8"/>
  <c r="E291" i="8"/>
  <c r="R292" i="8"/>
  <c r="Q292" i="8"/>
  <c r="BY338" i="6"/>
  <c r="BW338" i="7"/>
  <c r="K227" i="7"/>
  <c r="AD334" i="7"/>
  <c r="BZ338" i="6"/>
  <c r="AD350" i="4"/>
  <c r="AD334" i="6"/>
  <c r="CI338" i="7"/>
  <c r="BY338" i="7"/>
  <c r="BW338" i="6"/>
  <c r="BV338" i="6"/>
  <c r="BX338" i="6"/>
  <c r="AF350" i="4"/>
  <c r="AF334" i="6"/>
  <c r="BZ338" i="7"/>
  <c r="BV338" i="7"/>
  <c r="BX338" i="7"/>
  <c r="K227" i="8"/>
  <c r="AD334" i="8"/>
  <c r="CI338" i="8"/>
  <c r="BZ338" i="8"/>
  <c r="BY338" i="8"/>
  <c r="BX338" i="8"/>
  <c r="BW338" i="8"/>
  <c r="BV338" i="8"/>
  <c r="AE350" i="4"/>
  <c r="BX354" i="4"/>
  <c r="K243" i="4"/>
  <c r="K227" i="6"/>
  <c r="M227" i="8"/>
  <c r="M227" i="7"/>
  <c r="M239" i="4"/>
  <c r="M243" i="4" s="1"/>
  <c r="L243" i="4"/>
  <c r="L242" i="4"/>
  <c r="N226" i="7"/>
  <c r="O239" i="4"/>
  <c r="S239" i="4" s="1"/>
  <c r="K242" i="4"/>
  <c r="M17" i="6"/>
  <c r="J17" i="6"/>
  <c r="G17" i="6"/>
  <c r="D17" i="6"/>
  <c r="L226" i="8"/>
  <c r="H210" i="4"/>
  <c r="E11" i="8"/>
  <c r="D11" i="8"/>
  <c r="E14" i="6"/>
  <c r="D14" i="6"/>
  <c r="C14" i="6"/>
  <c r="E14" i="7"/>
  <c r="D14" i="7"/>
  <c r="C11" i="8"/>
  <c r="C14" i="7"/>
  <c r="C11" i="7"/>
  <c r="C11" i="6"/>
  <c r="E11" i="6"/>
  <c r="E14" i="8"/>
  <c r="D11" i="6"/>
  <c r="D14" i="8"/>
  <c r="C14" i="8"/>
  <c r="E11" i="7"/>
  <c r="D11" i="7"/>
  <c r="C15" i="7"/>
  <c r="D15" i="8"/>
  <c r="E15" i="8"/>
  <c r="D15" i="7"/>
  <c r="E15" i="7"/>
  <c r="C15" i="8"/>
  <c r="D12" i="7"/>
  <c r="D16" i="8"/>
  <c r="C16" i="7"/>
  <c r="C12" i="8"/>
  <c r="D16" i="7"/>
  <c r="E16" i="7"/>
  <c r="E12" i="8"/>
  <c r="E16" i="8"/>
  <c r="C16" i="8"/>
  <c r="C12" i="7"/>
  <c r="D12" i="8"/>
  <c r="E12" i="7"/>
  <c r="C13" i="7"/>
  <c r="C13" i="8"/>
  <c r="E13" i="8"/>
  <c r="D13" i="8"/>
  <c r="D13" i="7"/>
  <c r="E13" i="7"/>
  <c r="L226" i="7"/>
  <c r="F239" i="4"/>
  <c r="E15" i="6"/>
  <c r="H15" i="6"/>
  <c r="I239" i="4"/>
  <c r="J12" i="6"/>
  <c r="G12" i="6"/>
  <c r="D12" i="6"/>
  <c r="M12" i="6"/>
  <c r="T11" i="6"/>
  <c r="S11" i="6"/>
  <c r="R11" i="6"/>
  <c r="T11" i="7"/>
  <c r="S11" i="7"/>
  <c r="R11" i="7"/>
  <c r="T11" i="8"/>
  <c r="S11" i="8"/>
  <c r="R11" i="8"/>
  <c r="C17" i="6"/>
  <c r="L17" i="6"/>
  <c r="I17" i="6"/>
  <c r="F17" i="6"/>
  <c r="N16" i="6"/>
  <c r="K16" i="6"/>
  <c r="H16" i="6"/>
  <c r="E16" i="6"/>
  <c r="D15" i="6"/>
  <c r="N17" i="6"/>
  <c r="K17" i="6"/>
  <c r="H17" i="6"/>
  <c r="E17" i="6"/>
  <c r="L227" i="8"/>
  <c r="M226" i="8"/>
  <c r="G15" i="6"/>
  <c r="L227" i="7"/>
  <c r="M226" i="7"/>
  <c r="H12" i="6"/>
  <c r="E12" i="6"/>
  <c r="K12" i="6"/>
  <c r="N12" i="6"/>
  <c r="K226" i="6"/>
  <c r="K226" i="8"/>
  <c r="M16" i="6"/>
  <c r="J16" i="6"/>
  <c r="G16" i="6"/>
  <c r="D16" i="6"/>
  <c r="F227" i="6"/>
  <c r="C15" i="6"/>
  <c r="K226" i="7"/>
  <c r="H211" i="4"/>
  <c r="G11" i="8"/>
  <c r="F11" i="8"/>
  <c r="H14" i="6"/>
  <c r="G14" i="6"/>
  <c r="F14" i="6"/>
  <c r="H14" i="7"/>
  <c r="G14" i="7"/>
  <c r="F14" i="7"/>
  <c r="H11" i="6"/>
  <c r="H11" i="8"/>
  <c r="H14" i="8"/>
  <c r="G11" i="6"/>
  <c r="G14" i="8"/>
  <c r="F11" i="6"/>
  <c r="F14" i="8"/>
  <c r="H11" i="7"/>
  <c r="G11" i="7"/>
  <c r="F11" i="7"/>
  <c r="G15" i="8"/>
  <c r="F15" i="7"/>
  <c r="H15" i="8"/>
  <c r="G15" i="7"/>
  <c r="H15" i="7"/>
  <c r="F15" i="8"/>
  <c r="G12" i="7"/>
  <c r="G16" i="8"/>
  <c r="F16" i="7"/>
  <c r="F12" i="8"/>
  <c r="G16" i="7"/>
  <c r="H16" i="7"/>
  <c r="H12" i="8"/>
  <c r="H16" i="8"/>
  <c r="F16" i="8"/>
  <c r="F12" i="7"/>
  <c r="G12" i="8"/>
  <c r="H12" i="7"/>
  <c r="F13" i="7"/>
  <c r="F13" i="8"/>
  <c r="H13" i="8"/>
  <c r="G13" i="8"/>
  <c r="G13" i="7"/>
  <c r="H13" i="7"/>
  <c r="I12" i="6"/>
  <c r="F12" i="6"/>
  <c r="C12" i="6"/>
  <c r="L12" i="6"/>
  <c r="N226" i="8"/>
  <c r="L16" i="6"/>
  <c r="I16" i="6"/>
  <c r="F16" i="6"/>
  <c r="C16" i="6"/>
  <c r="H215" i="4"/>
  <c r="O251" i="4"/>
  <c r="O248" i="4"/>
  <c r="P248" i="4"/>
  <c r="I215" i="4"/>
  <c r="I210" i="4"/>
  <c r="I211" i="4"/>
  <c r="A383" i="4"/>
  <c r="AB140" i="7"/>
  <c r="AA141" i="7"/>
  <c r="AA142" i="7" s="1"/>
  <c r="AA143" i="7"/>
  <c r="L143" i="7"/>
  <c r="L141" i="7"/>
  <c r="L142" i="7" s="1"/>
  <c r="M140" i="7"/>
  <c r="AP140" i="8"/>
  <c r="AO141" i="8"/>
  <c r="AO142" i="8" s="1"/>
  <c r="AO143" i="8"/>
  <c r="BS141" i="7"/>
  <c r="BS142" i="7" s="1"/>
  <c r="BT140" i="7"/>
  <c r="BS143" i="7"/>
  <c r="K141" i="8"/>
  <c r="K142" i="8" s="1"/>
  <c r="K143" i="8"/>
  <c r="L140" i="8"/>
  <c r="CH141" i="8"/>
  <c r="CH142" i="8" s="1"/>
  <c r="CI140" i="8"/>
  <c r="CH143" i="8"/>
  <c r="DM143" i="7"/>
  <c r="DM141" i="7"/>
  <c r="DM142" i="7" s="1"/>
  <c r="DN140" i="7"/>
  <c r="CW141" i="7"/>
  <c r="CW142" i="7" s="1"/>
  <c r="CX140" i="7"/>
  <c r="CW143" i="7"/>
  <c r="BS143" i="8"/>
  <c r="BT140" i="8"/>
  <c r="BS141" i="8"/>
  <c r="BS142" i="8" s="1"/>
  <c r="AO141" i="7"/>
  <c r="AO142" i="7" s="1"/>
  <c r="AO143" i="7"/>
  <c r="AP140" i="7"/>
  <c r="CW143" i="8"/>
  <c r="CX140" i="8"/>
  <c r="CW141" i="8"/>
  <c r="CW142" i="8" s="1"/>
  <c r="DM141" i="8"/>
  <c r="DM142" i="8" s="1"/>
  <c r="DN140" i="8"/>
  <c r="DM143" i="8"/>
  <c r="CJ140" i="7"/>
  <c r="CI143" i="7"/>
  <c r="CI141" i="7"/>
  <c r="CI142" i="7" s="1"/>
  <c r="Z141" i="8"/>
  <c r="Z142" i="8" s="1"/>
  <c r="AA140" i="8"/>
  <c r="Z143" i="8"/>
  <c r="BE143" i="7"/>
  <c r="BF140" i="7"/>
  <c r="BE141" i="7"/>
  <c r="BE142" i="7" s="1"/>
  <c r="AX141" i="6"/>
  <c r="AX142" i="6" s="1"/>
  <c r="DG140" i="6"/>
  <c r="DF143" i="6"/>
  <c r="AY140" i="6"/>
  <c r="AY143" i="6" s="1"/>
  <c r="AX143" i="6"/>
  <c r="Q248" i="4"/>
  <c r="U248" i="4" s="1"/>
  <c r="P249" i="4"/>
  <c r="AA134" i="6"/>
  <c r="AU134" i="6"/>
  <c r="DF141" i="6"/>
  <c r="DF142" i="6" s="1"/>
  <c r="M82" i="6"/>
  <c r="N82" i="6" s="1"/>
  <c r="N70" i="6"/>
  <c r="N74" i="6" s="1"/>
  <c r="N78" i="6" s="1"/>
  <c r="M74" i="6"/>
  <c r="M78" i="6" s="1"/>
  <c r="CS140" i="6"/>
  <c r="CR141" i="6"/>
  <c r="CR142" i="6" s="1"/>
  <c r="CR143" i="6"/>
  <c r="I223" i="6"/>
  <c r="AJ141" i="6"/>
  <c r="AJ142" i="6" s="1"/>
  <c r="AJ143" i="6"/>
  <c r="AK140" i="6"/>
  <c r="O223" i="6"/>
  <c r="S223" i="6" s="1"/>
  <c r="L223" i="6"/>
  <c r="AR13" i="6"/>
  <c r="AQ13" i="6"/>
  <c r="AP13" i="6"/>
  <c r="BN143" i="6"/>
  <c r="BN141" i="6"/>
  <c r="BN142" i="6" s="1"/>
  <c r="BO140" i="6"/>
  <c r="E141" i="6"/>
  <c r="E142" i="6" s="1"/>
  <c r="F140" i="6"/>
  <c r="E143" i="6"/>
  <c r="CB143" i="6"/>
  <c r="CC140" i="6"/>
  <c r="CB141" i="6"/>
  <c r="CB142" i="6" s="1"/>
  <c r="AW133" i="6"/>
  <c r="U143" i="6"/>
  <c r="V140" i="6"/>
  <c r="U141" i="6"/>
  <c r="U142" i="6" s="1"/>
  <c r="AU135" i="6"/>
  <c r="AA135" i="6"/>
  <c r="AB133" i="6"/>
  <c r="CS118" i="1" l="1"/>
  <c r="CS117" i="1"/>
  <c r="CS172" i="1"/>
  <c r="CS171" i="1"/>
  <c r="CS119" i="1"/>
  <c r="CS173" i="1"/>
  <c r="CS174" i="1"/>
  <c r="CS120" i="1"/>
  <c r="CS121" i="1"/>
  <c r="CS175" i="1"/>
  <c r="CS176" i="1"/>
  <c r="CS122" i="1"/>
  <c r="CS293" i="1"/>
  <c r="CS308" i="1"/>
  <c r="CS295" i="1"/>
  <c r="CS310" i="1"/>
  <c r="CS291" i="1"/>
  <c r="CS307" i="1"/>
  <c r="CS304" i="1"/>
  <c r="CS289" i="1"/>
  <c r="CS296" i="1"/>
  <c r="CS302" i="1"/>
  <c r="CS312" i="1"/>
  <c r="CS311" i="1"/>
  <c r="CS298" i="1"/>
  <c r="CS305" i="1"/>
  <c r="CS300" i="1"/>
  <c r="CS303" i="1"/>
  <c r="CS297" i="1"/>
  <c r="CS292" i="1"/>
  <c r="CS285" i="1"/>
  <c r="CS301" i="1"/>
  <c r="CS313" i="1"/>
  <c r="CS306" i="1"/>
  <c r="CS270" i="1"/>
  <c r="CS309" i="1"/>
  <c r="CS299" i="1"/>
  <c r="CS294" i="1"/>
  <c r="CS290" i="1"/>
  <c r="CS271" i="1"/>
  <c r="CS272" i="1"/>
  <c r="CS273" i="1"/>
  <c r="CR172" i="1"/>
  <c r="CR117" i="1"/>
  <c r="CR118" i="1"/>
  <c r="CR171" i="1"/>
  <c r="CR119" i="1"/>
  <c r="CR173" i="1"/>
  <c r="CR120" i="1"/>
  <c r="CR174" i="1"/>
  <c r="CR121" i="1"/>
  <c r="CR175" i="1"/>
  <c r="CR122" i="1"/>
  <c r="CR176" i="1"/>
  <c r="CR307" i="1"/>
  <c r="CR295" i="1"/>
  <c r="CR293" i="1"/>
  <c r="CR296" i="1"/>
  <c r="CR291" i="1"/>
  <c r="CR308" i="1"/>
  <c r="CR310" i="1"/>
  <c r="CR289" i="1"/>
  <c r="CR290" i="1"/>
  <c r="CR299" i="1"/>
  <c r="CR302" i="1"/>
  <c r="CR270" i="1"/>
  <c r="CR309" i="1"/>
  <c r="CR294" i="1"/>
  <c r="CR298" i="1"/>
  <c r="CR313" i="1"/>
  <c r="CR311" i="1"/>
  <c r="CR306" i="1"/>
  <c r="CR300" i="1"/>
  <c r="CR285" i="1"/>
  <c r="CR305" i="1"/>
  <c r="CR304" i="1"/>
  <c r="CR301" i="1"/>
  <c r="CR297" i="1"/>
  <c r="CR292" i="1"/>
  <c r="CR312" i="1"/>
  <c r="CR303" i="1"/>
  <c r="CR271" i="1"/>
  <c r="CR272" i="1"/>
  <c r="CR273" i="1"/>
  <c r="CT118" i="1"/>
  <c r="CT171" i="1"/>
  <c r="CT117" i="1"/>
  <c r="CT172" i="1"/>
  <c r="CT119" i="1"/>
  <c r="CT173" i="1"/>
  <c r="CT120" i="1"/>
  <c r="CT174" i="1"/>
  <c r="CT121" i="1"/>
  <c r="CT175" i="1"/>
  <c r="CT122" i="1"/>
  <c r="CT176" i="1"/>
  <c r="CT291" i="1"/>
  <c r="CT295" i="1"/>
  <c r="CT307" i="1"/>
  <c r="CT308" i="1"/>
  <c r="CT293" i="1"/>
  <c r="CT289" i="1"/>
  <c r="CT296" i="1"/>
  <c r="CT299" i="1"/>
  <c r="CT311" i="1"/>
  <c r="CT298" i="1"/>
  <c r="CT305" i="1"/>
  <c r="CT270" i="1"/>
  <c r="CT302" i="1"/>
  <c r="CT309" i="1"/>
  <c r="CT285" i="1"/>
  <c r="CT304" i="1"/>
  <c r="CT312" i="1"/>
  <c r="CT297" i="1"/>
  <c r="CT292" i="1"/>
  <c r="CT300" i="1"/>
  <c r="CT313" i="1"/>
  <c r="CT306" i="1"/>
  <c r="CT301" i="1"/>
  <c r="CT294" i="1"/>
  <c r="CT290" i="1"/>
  <c r="CT310" i="1"/>
  <c r="CT303" i="1"/>
  <c r="CT271" i="1"/>
  <c r="CT272" i="1"/>
  <c r="CT273" i="1"/>
  <c r="CS236" i="1"/>
  <c r="CS237" i="1"/>
  <c r="CS238" i="1"/>
  <c r="CS239" i="1"/>
  <c r="CS162" i="1"/>
  <c r="CS163" i="1"/>
  <c r="CS135" i="1"/>
  <c r="CS283" i="1"/>
  <c r="CS153" i="1"/>
  <c r="CS144" i="1"/>
  <c r="CS282" i="1"/>
  <c r="CS136" i="1"/>
  <c r="CS281" i="1"/>
  <c r="CS242" i="1"/>
  <c r="CS145" i="1"/>
  <c r="CS212" i="1"/>
  <c r="CS154" i="1"/>
  <c r="CS164" i="1"/>
  <c r="CS284" i="1"/>
  <c r="CS216" i="1"/>
  <c r="CS246" i="1"/>
  <c r="CS250" i="1"/>
  <c r="CS232" i="1"/>
  <c r="CS229" i="1"/>
  <c r="CS155" i="1"/>
  <c r="CS137" i="1"/>
  <c r="CS228" i="1"/>
  <c r="CS262" i="1"/>
  <c r="CS146" i="1"/>
  <c r="CS266" i="1"/>
  <c r="CS220" i="1"/>
  <c r="CS221" i="1"/>
  <c r="CS165" i="1"/>
  <c r="CS254" i="1"/>
  <c r="CS247" i="1"/>
  <c r="CS166" i="1"/>
  <c r="CS267" i="1"/>
  <c r="CS255" i="1"/>
  <c r="CS251" i="1"/>
  <c r="CS147" i="1"/>
  <c r="CS263" i="1"/>
  <c r="CS222" i="1"/>
  <c r="CS243" i="1"/>
  <c r="CS138" i="1"/>
  <c r="CS233" i="1"/>
  <c r="CS230" i="1"/>
  <c r="CS156" i="1"/>
  <c r="CS217" i="1"/>
  <c r="CS213" i="1"/>
  <c r="CS244" i="1"/>
  <c r="CS139" i="1"/>
  <c r="CS148" i="1"/>
  <c r="CS214" i="1"/>
  <c r="CS218" i="1"/>
  <c r="CS157" i="1"/>
  <c r="CS167" i="1"/>
  <c r="CS256" i="1"/>
  <c r="CS231" i="1"/>
  <c r="CS264" i="1"/>
  <c r="CS252" i="1"/>
  <c r="CS268" i="1"/>
  <c r="CS248" i="1"/>
  <c r="CS234" i="1"/>
  <c r="CS223" i="1"/>
  <c r="CS149" i="1"/>
  <c r="CS253" i="1"/>
  <c r="CS249" i="1"/>
  <c r="CS257" i="1"/>
  <c r="CS140" i="1"/>
  <c r="CS265" i="1"/>
  <c r="CS245" i="1"/>
  <c r="CS158" i="1"/>
  <c r="CS235" i="1"/>
  <c r="CS215" i="1"/>
  <c r="CS269" i="1"/>
  <c r="CS219" i="1"/>
  <c r="CS99" i="1"/>
  <c r="CS100" i="1"/>
  <c r="CS72" i="1"/>
  <c r="CS73" i="1"/>
  <c r="CS108" i="1"/>
  <c r="CS109" i="1"/>
  <c r="CS74" i="1"/>
  <c r="CS101" i="1"/>
  <c r="CS110" i="1"/>
  <c r="CS102" i="1"/>
  <c r="CS75" i="1"/>
  <c r="CS111" i="1"/>
  <c r="CS103" i="1"/>
  <c r="CS76" i="1"/>
  <c r="CS112" i="1"/>
  <c r="CS104" i="1"/>
  <c r="CS77" i="1"/>
  <c r="CS113" i="1"/>
  <c r="CS211" i="1"/>
  <c r="CS209" i="1"/>
  <c r="CS210" i="1"/>
  <c r="CR236" i="1"/>
  <c r="CR237" i="1"/>
  <c r="CR238" i="1"/>
  <c r="CR239" i="1"/>
  <c r="CR162" i="1"/>
  <c r="CR135" i="1"/>
  <c r="CR283" i="1"/>
  <c r="CR163" i="1"/>
  <c r="CR144" i="1"/>
  <c r="CR153" i="1"/>
  <c r="CR282" i="1"/>
  <c r="CR212" i="1"/>
  <c r="CR136" i="1"/>
  <c r="CR281" i="1"/>
  <c r="CR145" i="1"/>
  <c r="CR284" i="1"/>
  <c r="CR216" i="1"/>
  <c r="CR242" i="1"/>
  <c r="CR154" i="1"/>
  <c r="CR164" i="1"/>
  <c r="CR165" i="1"/>
  <c r="CR266" i="1"/>
  <c r="CR232" i="1"/>
  <c r="CR254" i="1"/>
  <c r="CR220" i="1"/>
  <c r="CR221" i="1"/>
  <c r="CR246" i="1"/>
  <c r="CR137" i="1"/>
  <c r="CR250" i="1"/>
  <c r="CR155" i="1"/>
  <c r="CR146" i="1"/>
  <c r="CR262" i="1"/>
  <c r="CR229" i="1"/>
  <c r="CR228" i="1"/>
  <c r="CR213" i="1"/>
  <c r="CR230" i="1"/>
  <c r="CR138" i="1"/>
  <c r="CR247" i="1"/>
  <c r="CR166" i="1"/>
  <c r="CR267" i="1"/>
  <c r="CR217" i="1"/>
  <c r="CR255" i="1"/>
  <c r="CR251" i="1"/>
  <c r="CR263" i="1"/>
  <c r="CR147" i="1"/>
  <c r="CR243" i="1"/>
  <c r="CR233" i="1"/>
  <c r="CR222" i="1"/>
  <c r="CR156" i="1"/>
  <c r="CR268" i="1"/>
  <c r="CR157" i="1"/>
  <c r="CR244" i="1"/>
  <c r="CR248" i="1"/>
  <c r="CR148" i="1"/>
  <c r="CR234" i="1"/>
  <c r="CR139" i="1"/>
  <c r="CR167" i="1"/>
  <c r="CR256" i="1"/>
  <c r="CR264" i="1"/>
  <c r="CR252" i="1"/>
  <c r="CR214" i="1"/>
  <c r="CR218" i="1"/>
  <c r="CR231" i="1"/>
  <c r="CR223" i="1"/>
  <c r="CR158" i="1"/>
  <c r="CR269" i="1"/>
  <c r="CR219" i="1"/>
  <c r="CR149" i="1"/>
  <c r="CR253" i="1"/>
  <c r="CR249" i="1"/>
  <c r="CR257" i="1"/>
  <c r="CR215" i="1"/>
  <c r="CR140" i="1"/>
  <c r="CR265" i="1"/>
  <c r="CR235" i="1"/>
  <c r="CR245" i="1"/>
  <c r="CR73" i="1"/>
  <c r="CR99" i="1"/>
  <c r="CR100" i="1"/>
  <c r="CR72" i="1"/>
  <c r="CR108" i="1"/>
  <c r="CR101" i="1"/>
  <c r="CR74" i="1"/>
  <c r="CR109" i="1"/>
  <c r="CR110" i="1"/>
  <c r="CR102" i="1"/>
  <c r="CR75" i="1"/>
  <c r="CR111" i="1"/>
  <c r="CR76" i="1"/>
  <c r="CR103" i="1"/>
  <c r="CR112" i="1"/>
  <c r="CR104" i="1"/>
  <c r="CR77" i="1"/>
  <c r="CR113" i="1"/>
  <c r="CR211" i="1"/>
  <c r="CR209" i="1"/>
  <c r="CR210" i="1"/>
  <c r="CT236" i="1"/>
  <c r="CT237" i="1"/>
  <c r="CT238" i="1"/>
  <c r="CT239" i="1"/>
  <c r="CT162" i="1"/>
  <c r="CT153" i="1"/>
  <c r="CT163" i="1"/>
  <c r="CT144" i="1"/>
  <c r="CT135" i="1"/>
  <c r="CT282" i="1"/>
  <c r="CT283" i="1"/>
  <c r="CT145" i="1"/>
  <c r="CT284" i="1"/>
  <c r="CT154" i="1"/>
  <c r="CT164" i="1"/>
  <c r="CT242" i="1"/>
  <c r="CT216" i="1"/>
  <c r="CT212" i="1"/>
  <c r="CT136" i="1"/>
  <c r="CT281" i="1"/>
  <c r="CT246" i="1"/>
  <c r="CT232" i="1"/>
  <c r="CT250" i="1"/>
  <c r="CT155" i="1"/>
  <c r="CT137" i="1"/>
  <c r="CT220" i="1"/>
  <c r="CT262" i="1"/>
  <c r="CT146" i="1"/>
  <c r="CT228" i="1"/>
  <c r="CT165" i="1"/>
  <c r="CT254" i="1"/>
  <c r="CT266" i="1"/>
  <c r="CT221" i="1"/>
  <c r="CT229" i="1"/>
  <c r="CT166" i="1"/>
  <c r="CT267" i="1"/>
  <c r="CT255" i="1"/>
  <c r="CT251" i="1"/>
  <c r="CT233" i="1"/>
  <c r="CT147" i="1"/>
  <c r="CT263" i="1"/>
  <c r="CT243" i="1"/>
  <c r="CT217" i="1"/>
  <c r="CT156" i="1"/>
  <c r="CT213" i="1"/>
  <c r="CT222" i="1"/>
  <c r="CT138" i="1"/>
  <c r="CT247" i="1"/>
  <c r="CT230" i="1"/>
  <c r="CT148" i="1"/>
  <c r="CT167" i="1"/>
  <c r="CT256" i="1"/>
  <c r="CT264" i="1"/>
  <c r="CT157" i="1"/>
  <c r="CT139" i="1"/>
  <c r="CT252" i="1"/>
  <c r="CT234" i="1"/>
  <c r="CT214" i="1"/>
  <c r="CT218" i="1"/>
  <c r="CT231" i="1"/>
  <c r="CT223" i="1"/>
  <c r="CT268" i="1"/>
  <c r="CT248" i="1"/>
  <c r="CT244" i="1"/>
  <c r="CT140" i="1"/>
  <c r="CT265" i="1"/>
  <c r="CT245" i="1"/>
  <c r="CT235" i="1"/>
  <c r="CT269" i="1"/>
  <c r="CT158" i="1"/>
  <c r="CT215" i="1"/>
  <c r="CT149" i="1"/>
  <c r="CT219" i="1"/>
  <c r="CT253" i="1"/>
  <c r="CT249" i="1"/>
  <c r="CT257" i="1"/>
  <c r="CT73" i="1"/>
  <c r="CT99" i="1"/>
  <c r="CT100" i="1"/>
  <c r="CT108" i="1"/>
  <c r="CT72" i="1"/>
  <c r="CT109" i="1"/>
  <c r="CT74" i="1"/>
  <c r="CT101" i="1"/>
  <c r="CT110" i="1"/>
  <c r="CT75" i="1"/>
  <c r="CT102" i="1"/>
  <c r="CT111" i="1"/>
  <c r="CT103" i="1"/>
  <c r="CT76" i="1"/>
  <c r="CT112" i="1"/>
  <c r="CT77" i="1"/>
  <c r="CT104" i="1"/>
  <c r="CT113" i="1"/>
  <c r="CT211" i="1"/>
  <c r="CT209" i="1"/>
  <c r="CT210" i="1"/>
  <c r="CS208" i="1"/>
  <c r="CS199" i="1"/>
  <c r="CS195" i="1"/>
  <c r="CS200" i="1"/>
  <c r="CS63" i="1"/>
  <c r="CS201" i="1"/>
  <c r="CS64" i="1"/>
  <c r="CS52" i="1"/>
  <c r="CS53" i="1"/>
  <c r="CS54" i="1"/>
  <c r="CS202" i="1"/>
  <c r="CS65" i="1"/>
  <c r="CS203" i="1"/>
  <c r="CS204" i="1"/>
  <c r="CS66" i="1"/>
  <c r="CS56" i="1"/>
  <c r="CS55" i="1"/>
  <c r="CS57" i="1"/>
  <c r="CS67" i="1"/>
  <c r="CS58" i="1"/>
  <c r="CS59" i="1"/>
  <c r="CS68" i="1"/>
  <c r="CS41" i="1"/>
  <c r="CS189" i="1"/>
  <c r="CS42" i="1"/>
  <c r="CS190" i="1"/>
  <c r="CS191" i="1"/>
  <c r="CS43" i="1"/>
  <c r="CS44" i="1"/>
  <c r="CS45" i="1"/>
  <c r="CS46" i="1"/>
  <c r="CS47" i="1"/>
  <c r="CS48" i="1"/>
  <c r="CR208" i="1"/>
  <c r="CR195" i="1"/>
  <c r="CR199" i="1"/>
  <c r="CR200" i="1"/>
  <c r="CR63" i="1"/>
  <c r="CR201" i="1"/>
  <c r="CR52" i="1"/>
  <c r="CR64" i="1"/>
  <c r="CR54" i="1"/>
  <c r="CR65" i="1"/>
  <c r="CR202" i="1"/>
  <c r="CR53" i="1"/>
  <c r="CR203" i="1"/>
  <c r="CR55" i="1"/>
  <c r="CR204" i="1"/>
  <c r="CR66" i="1"/>
  <c r="CR56" i="1"/>
  <c r="CR57" i="1"/>
  <c r="CR67" i="1"/>
  <c r="CR58" i="1"/>
  <c r="CR59" i="1"/>
  <c r="CR68" i="1"/>
  <c r="CR41" i="1"/>
  <c r="CR189" i="1"/>
  <c r="CR42" i="1"/>
  <c r="CR43" i="1"/>
  <c r="CR191" i="1"/>
  <c r="CR190" i="1"/>
  <c r="CR44" i="1"/>
  <c r="CR45" i="1"/>
  <c r="CR46" i="1"/>
  <c r="CR47" i="1"/>
  <c r="CR48" i="1"/>
  <c r="CT208" i="1"/>
  <c r="CT195" i="1"/>
  <c r="CT199" i="1"/>
  <c r="CT200" i="1"/>
  <c r="CT201" i="1"/>
  <c r="CT52" i="1"/>
  <c r="CT63" i="1"/>
  <c r="CT64" i="1"/>
  <c r="CT53" i="1"/>
  <c r="CT54" i="1"/>
  <c r="CT202" i="1"/>
  <c r="CT65" i="1"/>
  <c r="CT203" i="1"/>
  <c r="CT56" i="1"/>
  <c r="CT66" i="1"/>
  <c r="CT55" i="1"/>
  <c r="CT204" i="1"/>
  <c r="CT67" i="1"/>
  <c r="CT57" i="1"/>
  <c r="CT58" i="1"/>
  <c r="CT68" i="1"/>
  <c r="CT59" i="1"/>
  <c r="CT41" i="1"/>
  <c r="CT189" i="1"/>
  <c r="CT42" i="1"/>
  <c r="CT43" i="1"/>
  <c r="CT191" i="1"/>
  <c r="CT190" i="1"/>
  <c r="CT44" i="1"/>
  <c r="CT45" i="1"/>
  <c r="CT46" i="1"/>
  <c r="CT47" i="1"/>
  <c r="CT48" i="1"/>
  <c r="CF36" i="1"/>
  <c r="AJ36" i="1" s="1"/>
  <c r="KE37" i="1" a="1"/>
  <c r="KE37" i="1" s="1"/>
  <c r="CT30" i="1"/>
  <c r="CT31" i="1"/>
  <c r="CT32" i="1"/>
  <c r="CT33" i="1"/>
  <c r="CT34" i="1"/>
  <c r="CT35" i="1"/>
  <c r="CT36" i="1"/>
  <c r="CT37" i="1"/>
  <c r="CS31" i="1"/>
  <c r="CS30" i="1"/>
  <c r="CS32" i="1"/>
  <c r="CS33" i="1"/>
  <c r="CS34" i="1"/>
  <c r="CS35" i="1"/>
  <c r="CS36" i="1"/>
  <c r="CS37" i="1"/>
  <c r="CR30" i="1"/>
  <c r="CR31" i="1"/>
  <c r="CR32" i="1"/>
  <c r="CR33" i="1"/>
  <c r="CR34" i="1"/>
  <c r="CR35" i="1"/>
  <c r="CR36" i="1"/>
  <c r="CR37" i="1"/>
  <c r="W26" i="1" a="1"/>
  <c r="W26" i="1" s="1"/>
  <c r="P25" i="1" a="1"/>
  <c r="P25" i="1" s="1"/>
  <c r="N25" i="1" s="1" a="1"/>
  <c r="N25" i="1" s="1"/>
  <c r="V22" i="4"/>
  <c r="AD227" i="7"/>
  <c r="V35" i="4"/>
  <c r="AN227" i="7"/>
  <c r="W22" i="4"/>
  <c r="AD227" i="6"/>
  <c r="U22" i="4"/>
  <c r="AD227" i="8"/>
  <c r="U27" i="4"/>
  <c r="AH227" i="8"/>
  <c r="U30" i="4"/>
  <c r="AJ227" i="8"/>
  <c r="V30" i="4"/>
  <c r="AJ227" i="7"/>
  <c r="V31" i="4"/>
  <c r="AK227" i="7"/>
  <c r="U34" i="4"/>
  <c r="AM227" i="8"/>
  <c r="V27" i="4"/>
  <c r="AH227" i="7"/>
  <c r="V26" i="4"/>
  <c r="AG227" i="7"/>
  <c r="V34" i="4"/>
  <c r="AM227" i="7"/>
  <c r="V23" i="4"/>
  <c r="AE227" i="7"/>
  <c r="W30" i="4"/>
  <c r="AJ227" i="6"/>
  <c r="U23" i="4"/>
  <c r="AE227" i="8"/>
  <c r="W26" i="4"/>
  <c r="AG227" i="6"/>
  <c r="U19" i="4"/>
  <c r="AB227" i="8"/>
  <c r="U26" i="4"/>
  <c r="AG227" i="8"/>
  <c r="U31" i="4"/>
  <c r="AK227" i="8"/>
  <c r="V19" i="4"/>
  <c r="AB227" i="7"/>
  <c r="W34" i="4"/>
  <c r="AM227" i="6"/>
  <c r="U35" i="4"/>
  <c r="AN227" i="8"/>
  <c r="W23" i="4"/>
  <c r="AE243" i="4"/>
  <c r="W31" i="4"/>
  <c r="AK243" i="4"/>
  <c r="W27" i="4"/>
  <c r="AH243" i="4"/>
  <c r="W35" i="4"/>
  <c r="AN243" i="4"/>
  <c r="W19" i="4"/>
  <c r="AB243" i="4"/>
  <c r="W12" i="4"/>
  <c r="AA226" i="6"/>
  <c r="AM226" i="6"/>
  <c r="AM242" i="4"/>
  <c r="AJ226" i="6"/>
  <c r="AJ242" i="4"/>
  <c r="AA242" i="4"/>
  <c r="AG226" i="6"/>
  <c r="AG242" i="4"/>
  <c r="AD226" i="6"/>
  <c r="AD242" i="4"/>
  <c r="V12" i="4"/>
  <c r="AD226" i="7"/>
  <c r="AA226" i="7"/>
  <c r="AM226" i="7"/>
  <c r="AJ226" i="7"/>
  <c r="AG226" i="7"/>
  <c r="AM243" i="4"/>
  <c r="AJ243" i="4"/>
  <c r="AG243" i="4"/>
  <c r="AA227" i="6"/>
  <c r="AD243" i="4"/>
  <c r="AB226" i="6"/>
  <c r="AN226" i="6"/>
  <c r="AN242" i="4"/>
  <c r="AK226" i="6"/>
  <c r="AK242" i="4"/>
  <c r="AA243" i="4"/>
  <c r="AB242" i="4"/>
  <c r="AH226" i="6"/>
  <c r="AH242" i="4"/>
  <c r="AE226" i="6"/>
  <c r="AE242" i="4"/>
  <c r="U12" i="4"/>
  <c r="AD226" i="8"/>
  <c r="AA226" i="8"/>
  <c r="AM226" i="8"/>
  <c r="AJ226" i="8"/>
  <c r="AG226" i="8"/>
  <c r="W15" i="4"/>
  <c r="AE226" i="7"/>
  <c r="AA227" i="7"/>
  <c r="AB226" i="7"/>
  <c r="AN226" i="7"/>
  <c r="AK226" i="7"/>
  <c r="AH226" i="7"/>
  <c r="V15" i="4"/>
  <c r="AA227" i="8"/>
  <c r="AB226" i="8"/>
  <c r="AN226" i="8"/>
  <c r="AK226" i="8"/>
  <c r="AH226" i="8"/>
  <c r="AE226" i="8"/>
  <c r="W16" i="4"/>
  <c r="AC226" i="6"/>
  <c r="AO226" i="6"/>
  <c r="AO242" i="4"/>
  <c r="AL226" i="6"/>
  <c r="AL242" i="4"/>
  <c r="AC242" i="4"/>
  <c r="AI226" i="6"/>
  <c r="AI242" i="4"/>
  <c r="AF226" i="6"/>
  <c r="AF242" i="4"/>
  <c r="V16" i="4"/>
  <c r="AC226" i="7"/>
  <c r="AO226" i="7"/>
  <c r="AL226" i="7"/>
  <c r="AI226" i="7"/>
  <c r="AF226" i="7"/>
  <c r="U16" i="4"/>
  <c r="AC226" i="8"/>
  <c r="AO226" i="8"/>
  <c r="AL226" i="8"/>
  <c r="AI226" i="8"/>
  <c r="AF226" i="8"/>
  <c r="U15" i="4"/>
  <c r="BE141" i="8"/>
  <c r="BE142" i="8" s="1"/>
  <c r="BF140" i="8"/>
  <c r="CT24" i="1"/>
  <c r="CS24" i="1"/>
  <c r="CR24" i="1"/>
  <c r="AE335" i="6"/>
  <c r="AF335" i="6" s="1"/>
  <c r="Y226" i="8"/>
  <c r="X247" i="4"/>
  <c r="AB247" i="4" s="1"/>
  <c r="AF247" i="4" s="1"/>
  <c r="AJ247" i="4" s="1"/>
  <c r="AN247" i="4" s="1"/>
  <c r="Y247" i="4"/>
  <c r="AC247" i="4" s="1"/>
  <c r="AG247" i="4" s="1"/>
  <c r="AK247" i="4" s="1"/>
  <c r="AO247" i="4" s="1"/>
  <c r="Z247" i="4"/>
  <c r="AD247" i="4" s="1"/>
  <c r="AH247" i="4" s="1"/>
  <c r="AL247" i="4" s="1"/>
  <c r="Y249" i="4"/>
  <c r="AC249" i="4" s="1"/>
  <c r="AG249" i="4" s="1"/>
  <c r="AK249" i="4" s="1"/>
  <c r="AO249" i="4" s="1"/>
  <c r="Y250" i="4"/>
  <c r="AC250" i="4" s="1"/>
  <c r="AG250" i="4" s="1"/>
  <c r="AK250" i="4" s="1"/>
  <c r="AO250" i="4" s="1"/>
  <c r="Z249" i="4"/>
  <c r="AD249" i="4" s="1"/>
  <c r="AH249" i="4" s="1"/>
  <c r="AL249" i="4" s="1"/>
  <c r="Z248" i="4"/>
  <c r="AD248" i="4" s="1"/>
  <c r="AH248" i="4" s="1"/>
  <c r="AL248" i="4" s="1"/>
  <c r="Z250" i="4"/>
  <c r="AD250" i="4" s="1"/>
  <c r="AH250" i="4" s="1"/>
  <c r="AL250" i="4" s="1"/>
  <c r="K245" i="4"/>
  <c r="K244" i="4"/>
  <c r="M228" i="8"/>
  <c r="EQ4" i="1" s="1"/>
  <c r="M229" i="8"/>
  <c r="N228" i="7"/>
  <c r="FZ4" i="1" s="1"/>
  <c r="N229" i="7"/>
  <c r="Y248" i="4"/>
  <c r="AC248" i="4" s="1"/>
  <c r="AG248" i="4" s="1"/>
  <c r="AK248" i="4" s="1"/>
  <c r="AO248" i="4" s="1"/>
  <c r="K228" i="8"/>
  <c r="EO4" i="1" s="1"/>
  <c r="K229" i="8"/>
  <c r="K228" i="6"/>
  <c r="K229" i="6"/>
  <c r="L229" i="7"/>
  <c r="L228" i="7"/>
  <c r="FX4" i="1" s="1"/>
  <c r="L229" i="8"/>
  <c r="L228" i="8"/>
  <c r="EP4" i="1" s="1"/>
  <c r="K229" i="7"/>
  <c r="K228" i="7"/>
  <c r="M228" i="7"/>
  <c r="FY4" i="1" s="1"/>
  <c r="M229" i="7"/>
  <c r="N229" i="8"/>
  <c r="N228" i="8"/>
  <c r="ER4" i="1" s="1"/>
  <c r="L244" i="4"/>
  <c r="L245" i="4"/>
  <c r="T13" i="6"/>
  <c r="Q13" i="6"/>
  <c r="R13" i="6"/>
  <c r="O13" i="6"/>
  <c r="S13" i="6"/>
  <c r="P13" i="6"/>
  <c r="S250" i="4"/>
  <c r="T250" i="4"/>
  <c r="AK12" i="4"/>
  <c r="X226" i="7"/>
  <c r="S252" i="4"/>
  <c r="T248" i="4"/>
  <c r="T223" i="6"/>
  <c r="S226" i="6"/>
  <c r="S227" i="6"/>
  <c r="W223" i="6"/>
  <c r="T249" i="4"/>
  <c r="AJ12" i="4"/>
  <c r="X226" i="8"/>
  <c r="AK16" i="4"/>
  <c r="Z226" i="7"/>
  <c r="T239" i="4"/>
  <c r="S242" i="4"/>
  <c r="S243" i="4"/>
  <c r="W239" i="4"/>
  <c r="S251" i="4"/>
  <c r="S248" i="4"/>
  <c r="S249" i="4"/>
  <c r="Z226" i="8"/>
  <c r="CJ36" i="1"/>
  <c r="AE351" i="4"/>
  <c r="AE355" i="4" s="1"/>
  <c r="AE335" i="7"/>
  <c r="AF335" i="7" s="1"/>
  <c r="AF337" i="7" s="1"/>
  <c r="AY334" i="7"/>
  <c r="AE335" i="8"/>
  <c r="AF335" i="8" s="1"/>
  <c r="Z13" i="4"/>
  <c r="E226" i="6"/>
  <c r="AK13" i="4"/>
  <c r="AJ13" i="4"/>
  <c r="AL13" i="4"/>
  <c r="Y13" i="4"/>
  <c r="X13" i="4"/>
  <c r="Y334" i="8"/>
  <c r="U11" i="4"/>
  <c r="H227" i="7"/>
  <c r="Q364" i="4"/>
  <c r="S334" i="6"/>
  <c r="BH334" i="6" s="1"/>
  <c r="BO334" i="6" s="1"/>
  <c r="BV334" i="6" s="1"/>
  <c r="CC334" i="6" s="1"/>
  <c r="CJ334" i="6" s="1"/>
  <c r="X334" i="7"/>
  <c r="X334" i="8"/>
  <c r="F446" i="4"/>
  <c r="D365" i="4"/>
  <c r="C365" i="4" s="1"/>
  <c r="W334" i="8"/>
  <c r="P334" i="7"/>
  <c r="BF334" i="7" s="1"/>
  <c r="BF341" i="7" s="1"/>
  <c r="BE341" i="7" s="1"/>
  <c r="BF342" i="7" s="1"/>
  <c r="BF344" i="7" s="1"/>
  <c r="AZ334" i="6"/>
  <c r="A447" i="4"/>
  <c r="A448" i="4" s="1"/>
  <c r="D446" i="4"/>
  <c r="Q446" i="4" s="1"/>
  <c r="AL15" i="4"/>
  <c r="BB334" i="6"/>
  <c r="BB350" i="4"/>
  <c r="AK15" i="4"/>
  <c r="BB334" i="7"/>
  <c r="AJ15" i="4"/>
  <c r="BB334" i="8"/>
  <c r="AD335" i="8"/>
  <c r="AD339" i="8" s="1"/>
  <c r="W334" i="6"/>
  <c r="Z15" i="4"/>
  <c r="Z334" i="6"/>
  <c r="Z350" i="4"/>
  <c r="Y15" i="4"/>
  <c r="Z334" i="7"/>
  <c r="V13" i="4"/>
  <c r="Q334" i="7"/>
  <c r="AD351" i="4"/>
  <c r="U13" i="4"/>
  <c r="Q334" i="8"/>
  <c r="X15" i="4"/>
  <c r="Z334" i="8"/>
  <c r="X334" i="6"/>
  <c r="AZ334" i="8"/>
  <c r="AD335" i="6"/>
  <c r="AD337" i="6" s="1"/>
  <c r="W13" i="4"/>
  <c r="Q334" i="6"/>
  <c r="Q350" i="4"/>
  <c r="AY334" i="8"/>
  <c r="Y334" i="7"/>
  <c r="AD335" i="7"/>
  <c r="AD337" i="7" s="1"/>
  <c r="W334" i="7"/>
  <c r="AZ334" i="7"/>
  <c r="R334" i="7"/>
  <c r="BG334" i="7" s="1"/>
  <c r="AY334" i="6"/>
  <c r="R334" i="6"/>
  <c r="BG334" i="6" s="1"/>
  <c r="H227" i="8"/>
  <c r="R334" i="8"/>
  <c r="BG334" i="8" s="1"/>
  <c r="C226" i="7"/>
  <c r="F226" i="8"/>
  <c r="F226" i="7"/>
  <c r="BA334" i="7"/>
  <c r="F226" i="6"/>
  <c r="BA334" i="8"/>
  <c r="P363" i="4"/>
  <c r="B363" i="4"/>
  <c r="G383" i="4"/>
  <c r="T383" i="4" s="1"/>
  <c r="D383" i="4"/>
  <c r="Q383" i="4" s="1"/>
  <c r="H383" i="4"/>
  <c r="U383" i="4" s="1"/>
  <c r="I383" i="4"/>
  <c r="V383" i="4" s="1"/>
  <c r="I366" i="4"/>
  <c r="V366" i="4" s="1"/>
  <c r="H366" i="4"/>
  <c r="U366" i="4" s="1"/>
  <c r="G366" i="4"/>
  <c r="T366" i="4" s="1"/>
  <c r="F366" i="4"/>
  <c r="S366" i="4" s="1"/>
  <c r="E366" i="4"/>
  <c r="R366" i="4" s="1"/>
  <c r="A367" i="4"/>
  <c r="R293" i="8"/>
  <c r="Q293" i="8"/>
  <c r="E292" i="8"/>
  <c r="F292" i="8"/>
  <c r="CC338" i="7"/>
  <c r="BA350" i="4"/>
  <c r="BA334" i="6"/>
  <c r="CG338" i="7"/>
  <c r="CE338" i="6"/>
  <c r="CC338" i="6"/>
  <c r="CD338" i="6"/>
  <c r="P350" i="4"/>
  <c r="BF350" i="4" s="1"/>
  <c r="P334" i="6"/>
  <c r="CF338" i="7"/>
  <c r="Y350" i="4"/>
  <c r="Y334" i="6"/>
  <c r="CG338" i="6"/>
  <c r="E227" i="7"/>
  <c r="S334" i="7"/>
  <c r="BH334" i="7" s="1"/>
  <c r="BO334" i="7" s="1"/>
  <c r="BV334" i="7" s="1"/>
  <c r="CC334" i="7" s="1"/>
  <c r="CJ334" i="7" s="1"/>
  <c r="CD338" i="7"/>
  <c r="CE338" i="7"/>
  <c r="CF338" i="6"/>
  <c r="P334" i="8"/>
  <c r="CC338" i="8"/>
  <c r="E227" i="8"/>
  <c r="S334" i="8"/>
  <c r="BH334" i="8" s="1"/>
  <c r="BO334" i="8" s="1"/>
  <c r="BV334" i="8" s="1"/>
  <c r="CC334" i="8" s="1"/>
  <c r="CJ334" i="8" s="1"/>
  <c r="CD338" i="8"/>
  <c r="CE338" i="8"/>
  <c r="CF338" i="8"/>
  <c r="CG338" i="8"/>
  <c r="E227" i="6"/>
  <c r="S350" i="4"/>
  <c r="BH350" i="4" s="1"/>
  <c r="BO350" i="4" s="1"/>
  <c r="BV350" i="4" s="1"/>
  <c r="CC350" i="4" s="1"/>
  <c r="CJ350" i="4" s="1"/>
  <c r="X350" i="4"/>
  <c r="H242" i="4"/>
  <c r="W350" i="4"/>
  <c r="R350" i="4"/>
  <c r="CE354" i="4"/>
  <c r="AZ350" i="4"/>
  <c r="AY350" i="4"/>
  <c r="E242" i="4"/>
  <c r="H227" i="6"/>
  <c r="Y227" i="8"/>
  <c r="Y227" i="7"/>
  <c r="Y228" i="7" s="1"/>
  <c r="H243" i="4"/>
  <c r="C242" i="4"/>
  <c r="C226" i="6"/>
  <c r="I227" i="8"/>
  <c r="I227" i="7"/>
  <c r="I243" i="4"/>
  <c r="E243" i="4"/>
  <c r="H226" i="6"/>
  <c r="I227" i="6"/>
  <c r="I226" i="8"/>
  <c r="I226" i="7"/>
  <c r="W227" i="8"/>
  <c r="J239" i="4"/>
  <c r="I242" i="4"/>
  <c r="G226" i="8"/>
  <c r="W227" i="7"/>
  <c r="C227" i="6"/>
  <c r="C243" i="4"/>
  <c r="D226" i="6"/>
  <c r="D242" i="4"/>
  <c r="G226" i="7"/>
  <c r="C227" i="7"/>
  <c r="D226" i="7"/>
  <c r="C227" i="8"/>
  <c r="D226" i="8"/>
  <c r="G226" i="6"/>
  <c r="G242" i="4"/>
  <c r="F243" i="4"/>
  <c r="F242" i="4"/>
  <c r="M13" i="6"/>
  <c r="J13" i="6"/>
  <c r="G13" i="6"/>
  <c r="D13" i="6"/>
  <c r="J226" i="8"/>
  <c r="G227" i="8"/>
  <c r="H226" i="8"/>
  <c r="J226" i="7"/>
  <c r="O227" i="6"/>
  <c r="O226" i="6"/>
  <c r="G227" i="7"/>
  <c r="H226" i="7"/>
  <c r="G227" i="6"/>
  <c r="G243" i="4"/>
  <c r="L227" i="6"/>
  <c r="L226" i="6"/>
  <c r="X227" i="8"/>
  <c r="D227" i="8"/>
  <c r="E226" i="8"/>
  <c r="N13" i="6"/>
  <c r="K13" i="6"/>
  <c r="H13" i="6"/>
  <c r="E13" i="6"/>
  <c r="X227" i="7"/>
  <c r="O242" i="4"/>
  <c r="O243" i="4"/>
  <c r="P239" i="4"/>
  <c r="L13" i="6"/>
  <c r="I13" i="6"/>
  <c r="F13" i="6"/>
  <c r="C13" i="6"/>
  <c r="I226" i="6"/>
  <c r="D227" i="7"/>
  <c r="E226" i="7"/>
  <c r="D227" i="6"/>
  <c r="D243" i="4"/>
  <c r="F227" i="8"/>
  <c r="N239" i="4"/>
  <c r="N243" i="4" s="1"/>
  <c r="M242" i="4"/>
  <c r="A384" i="4"/>
  <c r="M143" i="7"/>
  <c r="M141" i="7"/>
  <c r="M142" i="7" s="1"/>
  <c r="N140" i="7"/>
  <c r="CX143" i="8"/>
  <c r="CY140" i="8"/>
  <c r="CX141" i="8"/>
  <c r="CX142" i="8" s="1"/>
  <c r="CI141" i="8"/>
  <c r="CI142" i="8" s="1"/>
  <c r="CJ140" i="8"/>
  <c r="CI143" i="8"/>
  <c r="AP141" i="7"/>
  <c r="AP142" i="7" s="1"/>
  <c r="AP143" i="7"/>
  <c r="AQ140" i="7"/>
  <c r="AP141" i="8"/>
  <c r="AP142" i="8" s="1"/>
  <c r="AQ140" i="8"/>
  <c r="AP143" i="8"/>
  <c r="AA143" i="8"/>
  <c r="AA141" i="8"/>
  <c r="AA142" i="8" s="1"/>
  <c r="AB140" i="8"/>
  <c r="L141" i="8"/>
  <c r="L142" i="8" s="1"/>
  <c r="L143" i="8"/>
  <c r="M140" i="8"/>
  <c r="CJ141" i="7"/>
  <c r="CJ142" i="7" s="1"/>
  <c r="CK140" i="7"/>
  <c r="CJ143" i="7"/>
  <c r="BU140" i="8"/>
  <c r="BT143" i="8"/>
  <c r="BT141" i="8"/>
  <c r="BT142" i="8" s="1"/>
  <c r="AB141" i="7"/>
  <c r="AB142" i="7" s="1"/>
  <c r="AC140" i="7"/>
  <c r="AB143" i="7"/>
  <c r="CX141" i="7"/>
  <c r="CX142" i="7" s="1"/>
  <c r="CY140" i="7"/>
  <c r="CX143" i="7"/>
  <c r="BU140" i="7"/>
  <c r="BT143" i="7"/>
  <c r="BT141" i="7"/>
  <c r="BT142" i="7" s="1"/>
  <c r="BF143" i="8"/>
  <c r="BF141" i="8"/>
  <c r="BF142" i="8" s="1"/>
  <c r="BG140" i="8"/>
  <c r="DN143" i="7"/>
  <c r="DN141" i="7"/>
  <c r="DN142" i="7" s="1"/>
  <c r="DO140" i="7"/>
  <c r="DN141" i="8"/>
  <c r="DN142" i="8" s="1"/>
  <c r="DN143" i="8"/>
  <c r="DO140" i="8"/>
  <c r="BF143" i="7"/>
  <c r="BF141" i="7"/>
  <c r="BF142" i="7" s="1"/>
  <c r="BG140" i="7"/>
  <c r="AY141" i="6"/>
  <c r="AY142" i="6" s="1"/>
  <c r="DG141" i="6"/>
  <c r="DG142" i="6" s="1"/>
  <c r="DH140" i="6"/>
  <c r="DG143" i="6"/>
  <c r="AZ140" i="6"/>
  <c r="AZ143" i="6" s="1"/>
  <c r="AB134" i="6"/>
  <c r="AV134" i="6"/>
  <c r="J223" i="6"/>
  <c r="BO143" i="6"/>
  <c r="BO141" i="6"/>
  <c r="BO142" i="6" s="1"/>
  <c r="BP140" i="6"/>
  <c r="CD140" i="6"/>
  <c r="CC141" i="6"/>
  <c r="CC142" i="6" s="1"/>
  <c r="CC143" i="6"/>
  <c r="M223" i="6"/>
  <c r="M227" i="6" s="1"/>
  <c r="CT140" i="6"/>
  <c r="CS143" i="6"/>
  <c r="CS141" i="6"/>
  <c r="CS142" i="6" s="1"/>
  <c r="P223" i="6"/>
  <c r="F141" i="6"/>
  <c r="F142" i="6" s="1"/>
  <c r="G140" i="6"/>
  <c r="F143" i="6"/>
  <c r="AK141" i="6"/>
  <c r="AK142" i="6" s="1"/>
  <c r="AL140" i="6"/>
  <c r="AK143" i="6"/>
  <c r="V143" i="6"/>
  <c r="W140" i="6"/>
  <c r="V141" i="6"/>
  <c r="V142" i="6" s="1"/>
  <c r="AB135" i="6"/>
  <c r="AC133" i="6"/>
  <c r="AV135" i="6"/>
  <c r="AX133" i="6"/>
  <c r="A156" i="4"/>
  <c r="AG157" i="4" s="1"/>
  <c r="AU202" i="4"/>
  <c r="AU203" i="4" s="1"/>
  <c r="AU204" i="4" s="1"/>
  <c r="AT202" i="4"/>
  <c r="AT203" i="4" s="1"/>
  <c r="AT204" i="4" s="1"/>
  <c r="AS202" i="4"/>
  <c r="AS203" i="4" s="1"/>
  <c r="AS204" i="4" s="1"/>
  <c r="AR202" i="4"/>
  <c r="AR203" i="4" s="1"/>
  <c r="AR204" i="4" s="1"/>
  <c r="AQ202" i="4"/>
  <c r="AQ203" i="4" s="1"/>
  <c r="AQ204" i="4" s="1"/>
  <c r="AP202" i="4"/>
  <c r="AP203" i="4" s="1"/>
  <c r="AP204" i="4" s="1"/>
  <c r="AO202" i="4"/>
  <c r="AO203" i="4" s="1"/>
  <c r="AO204" i="4" s="1"/>
  <c r="AN202" i="4"/>
  <c r="AN203" i="4" s="1"/>
  <c r="AN204" i="4" s="1"/>
  <c r="AM202" i="4"/>
  <c r="AM203" i="4" s="1"/>
  <c r="AM204" i="4" s="1"/>
  <c r="AL202" i="4"/>
  <c r="AL203" i="4" s="1"/>
  <c r="AL204" i="4" s="1"/>
  <c r="AK202" i="4"/>
  <c r="AK203" i="4" s="1"/>
  <c r="AK204" i="4" s="1"/>
  <c r="AJ202" i="4"/>
  <c r="AJ203" i="4" s="1"/>
  <c r="AJ204" i="4" s="1"/>
  <c r="AI202" i="4"/>
  <c r="AI203" i="4" s="1"/>
  <c r="AI204" i="4" s="1"/>
  <c r="AH202" i="4"/>
  <c r="AH203" i="4" s="1"/>
  <c r="AH204" i="4" s="1"/>
  <c r="AG202" i="4"/>
  <c r="AG203" i="4" s="1"/>
  <c r="AG204" i="4" s="1"/>
  <c r="AF202" i="4"/>
  <c r="AE202" i="4"/>
  <c r="AD202" i="4"/>
  <c r="AC202" i="4"/>
  <c r="AB202" i="4"/>
  <c r="Y202" i="4"/>
  <c r="X202" i="4"/>
  <c r="W202" i="4"/>
  <c r="V202" i="4"/>
  <c r="U202" i="4"/>
  <c r="T202" i="4"/>
  <c r="S202" i="4"/>
  <c r="R202" i="4"/>
  <c r="Q202" i="4"/>
  <c r="Q203" i="4" s="1"/>
  <c r="Q204" i="4" s="1"/>
  <c r="P202" i="4"/>
  <c r="P203" i="4" s="1"/>
  <c r="P204" i="4" s="1"/>
  <c r="O202" i="4"/>
  <c r="O203" i="4" s="1"/>
  <c r="O204" i="4" s="1"/>
  <c r="N202" i="4"/>
  <c r="N203" i="4" s="1"/>
  <c r="N204" i="4" s="1"/>
  <c r="M202" i="4"/>
  <c r="M203" i="4" s="1"/>
  <c r="M204" i="4" s="1"/>
  <c r="L202" i="4"/>
  <c r="L203" i="4" s="1"/>
  <c r="L204" i="4" s="1"/>
  <c r="K202" i="4"/>
  <c r="K203" i="4" s="1"/>
  <c r="K204" i="4" s="1"/>
  <c r="J202" i="4"/>
  <c r="J203" i="4" s="1"/>
  <c r="J204" i="4" s="1"/>
  <c r="I202" i="4"/>
  <c r="I203" i="4" s="1"/>
  <c r="I204" i="4" s="1"/>
  <c r="H202" i="4"/>
  <c r="H203" i="4" s="1"/>
  <c r="H204" i="4" s="1"/>
  <c r="G202" i="4"/>
  <c r="G203" i="4" s="1"/>
  <c r="G204" i="4" s="1"/>
  <c r="F202" i="4"/>
  <c r="F203" i="4" s="1"/>
  <c r="F204" i="4" s="1"/>
  <c r="E202" i="4"/>
  <c r="E203" i="4" s="1"/>
  <c r="E204" i="4" s="1"/>
  <c r="D202" i="4"/>
  <c r="D203" i="4" s="1"/>
  <c r="D204" i="4" s="1"/>
  <c r="C202" i="4"/>
  <c r="C203" i="4" s="1"/>
  <c r="C204" i="4" s="1"/>
  <c r="AU197" i="4"/>
  <c r="AU198" i="4" s="1"/>
  <c r="AU199" i="4" s="1"/>
  <c r="AT197" i="4"/>
  <c r="AT198" i="4" s="1"/>
  <c r="AT199" i="4" s="1"/>
  <c r="AS197" i="4"/>
  <c r="AS198" i="4" s="1"/>
  <c r="AS199" i="4" s="1"/>
  <c r="AR197" i="4"/>
  <c r="AR198" i="4" s="1"/>
  <c r="AR199" i="4" s="1"/>
  <c r="AQ197" i="4"/>
  <c r="AQ198" i="4" s="1"/>
  <c r="AQ199" i="4" s="1"/>
  <c r="AP197" i="4"/>
  <c r="AP198" i="4" s="1"/>
  <c r="AP199" i="4" s="1"/>
  <c r="AO197" i="4"/>
  <c r="AO198" i="4" s="1"/>
  <c r="AO199" i="4" s="1"/>
  <c r="AN197" i="4"/>
  <c r="AN198" i="4" s="1"/>
  <c r="AN199" i="4" s="1"/>
  <c r="AM197" i="4"/>
  <c r="AM198" i="4" s="1"/>
  <c r="AM199" i="4" s="1"/>
  <c r="AL197" i="4"/>
  <c r="AL198" i="4" s="1"/>
  <c r="AL199" i="4" s="1"/>
  <c r="AK197" i="4"/>
  <c r="AK198" i="4" s="1"/>
  <c r="AK199" i="4" s="1"/>
  <c r="AJ197" i="4"/>
  <c r="AJ198" i="4" s="1"/>
  <c r="AJ199" i="4" s="1"/>
  <c r="AI197" i="4"/>
  <c r="AI198" i="4" s="1"/>
  <c r="AI199" i="4" s="1"/>
  <c r="AH197" i="4"/>
  <c r="AH198" i="4" s="1"/>
  <c r="AH199" i="4" s="1"/>
  <c r="AG197" i="4"/>
  <c r="AG198" i="4" s="1"/>
  <c r="AG199" i="4" s="1"/>
  <c r="AF197" i="4"/>
  <c r="AE197" i="4"/>
  <c r="AD197" i="4"/>
  <c r="AC197" i="4"/>
  <c r="AB197" i="4"/>
  <c r="Y197" i="4"/>
  <c r="X197" i="4"/>
  <c r="W197" i="4"/>
  <c r="V197" i="4"/>
  <c r="U197" i="4"/>
  <c r="T197" i="4"/>
  <c r="S197" i="4"/>
  <c r="R197" i="4"/>
  <c r="Q197" i="4"/>
  <c r="Q198" i="4" s="1"/>
  <c r="Q199" i="4" s="1"/>
  <c r="P197" i="4"/>
  <c r="P198" i="4" s="1"/>
  <c r="P199" i="4" s="1"/>
  <c r="O197" i="4"/>
  <c r="O198" i="4" s="1"/>
  <c r="O199" i="4" s="1"/>
  <c r="N197" i="4"/>
  <c r="N198" i="4" s="1"/>
  <c r="N199" i="4" s="1"/>
  <c r="M197" i="4"/>
  <c r="M198" i="4" s="1"/>
  <c r="M199" i="4" s="1"/>
  <c r="L197" i="4"/>
  <c r="L198" i="4" s="1"/>
  <c r="L199" i="4" s="1"/>
  <c r="K197" i="4"/>
  <c r="K198" i="4" s="1"/>
  <c r="K199" i="4" s="1"/>
  <c r="J197" i="4"/>
  <c r="J198" i="4" s="1"/>
  <c r="J199" i="4" s="1"/>
  <c r="I197" i="4"/>
  <c r="I198" i="4" s="1"/>
  <c r="I199" i="4" s="1"/>
  <c r="H197" i="4"/>
  <c r="H198" i="4" s="1"/>
  <c r="H199" i="4" s="1"/>
  <c r="G197" i="4"/>
  <c r="G198" i="4" s="1"/>
  <c r="G199" i="4" s="1"/>
  <c r="F197" i="4"/>
  <c r="F198" i="4" s="1"/>
  <c r="F199" i="4" s="1"/>
  <c r="E197" i="4"/>
  <c r="E198" i="4" s="1"/>
  <c r="E199" i="4" s="1"/>
  <c r="D197" i="4"/>
  <c r="D198" i="4" s="1"/>
  <c r="D199" i="4" s="1"/>
  <c r="C197" i="4"/>
  <c r="C198" i="4" s="1"/>
  <c r="C199" i="4" s="1"/>
  <c r="AU192" i="4"/>
  <c r="AU193" i="4" s="1"/>
  <c r="AU194" i="4" s="1"/>
  <c r="AT192" i="4"/>
  <c r="AT193" i="4" s="1"/>
  <c r="AT194" i="4" s="1"/>
  <c r="AS192" i="4"/>
  <c r="AS193" i="4" s="1"/>
  <c r="AS194" i="4" s="1"/>
  <c r="AR192" i="4"/>
  <c r="AR193" i="4" s="1"/>
  <c r="AR194" i="4" s="1"/>
  <c r="AQ192" i="4"/>
  <c r="AQ193" i="4" s="1"/>
  <c r="AQ194" i="4" s="1"/>
  <c r="AP192" i="4"/>
  <c r="AP193" i="4" s="1"/>
  <c r="AP194" i="4" s="1"/>
  <c r="AO192" i="4"/>
  <c r="AO193" i="4" s="1"/>
  <c r="AO194" i="4" s="1"/>
  <c r="AN192" i="4"/>
  <c r="AN193" i="4" s="1"/>
  <c r="AN194" i="4" s="1"/>
  <c r="AM192" i="4"/>
  <c r="AM193" i="4" s="1"/>
  <c r="AM194" i="4" s="1"/>
  <c r="AL192" i="4"/>
  <c r="AL193" i="4" s="1"/>
  <c r="AL194" i="4" s="1"/>
  <c r="AK192" i="4"/>
  <c r="AK193" i="4" s="1"/>
  <c r="AK194" i="4" s="1"/>
  <c r="AJ192" i="4"/>
  <c r="AJ193" i="4" s="1"/>
  <c r="AJ194" i="4" s="1"/>
  <c r="AI192" i="4"/>
  <c r="AI193" i="4" s="1"/>
  <c r="AI194" i="4" s="1"/>
  <c r="AH192" i="4"/>
  <c r="AH193" i="4" s="1"/>
  <c r="AH194" i="4" s="1"/>
  <c r="AG192" i="4"/>
  <c r="AG193" i="4" s="1"/>
  <c r="AG194" i="4" s="1"/>
  <c r="AF192" i="4"/>
  <c r="AE192" i="4"/>
  <c r="AD192" i="4"/>
  <c r="AC192" i="4"/>
  <c r="AB192" i="4"/>
  <c r="Y192" i="4"/>
  <c r="X192" i="4"/>
  <c r="W192" i="4"/>
  <c r="V192" i="4"/>
  <c r="U192" i="4"/>
  <c r="T192" i="4"/>
  <c r="S192" i="4"/>
  <c r="R192" i="4"/>
  <c r="Q192" i="4"/>
  <c r="Q193" i="4" s="1"/>
  <c r="Q194" i="4" s="1"/>
  <c r="P192" i="4"/>
  <c r="P193" i="4" s="1"/>
  <c r="P194" i="4" s="1"/>
  <c r="O192" i="4"/>
  <c r="O193" i="4" s="1"/>
  <c r="O194" i="4" s="1"/>
  <c r="N192" i="4"/>
  <c r="N193" i="4" s="1"/>
  <c r="N194" i="4" s="1"/>
  <c r="M192" i="4"/>
  <c r="M193" i="4" s="1"/>
  <c r="M194" i="4" s="1"/>
  <c r="L192" i="4"/>
  <c r="L193" i="4" s="1"/>
  <c r="L194" i="4" s="1"/>
  <c r="K192" i="4"/>
  <c r="K193" i="4" s="1"/>
  <c r="K194" i="4" s="1"/>
  <c r="J192" i="4"/>
  <c r="J193" i="4" s="1"/>
  <c r="J194" i="4" s="1"/>
  <c r="I192" i="4"/>
  <c r="I193" i="4" s="1"/>
  <c r="I194" i="4" s="1"/>
  <c r="H192" i="4"/>
  <c r="H193" i="4" s="1"/>
  <c r="H194" i="4" s="1"/>
  <c r="G192" i="4"/>
  <c r="G193" i="4" s="1"/>
  <c r="G194" i="4" s="1"/>
  <c r="F192" i="4"/>
  <c r="F193" i="4" s="1"/>
  <c r="F194" i="4" s="1"/>
  <c r="E192" i="4"/>
  <c r="E193" i="4" s="1"/>
  <c r="E194" i="4" s="1"/>
  <c r="D192" i="4"/>
  <c r="D193" i="4" s="1"/>
  <c r="D194" i="4" s="1"/>
  <c r="C192" i="4"/>
  <c r="C193" i="4" s="1"/>
  <c r="C194" i="4" s="1"/>
  <c r="AU187" i="4"/>
  <c r="AU188" i="4" s="1"/>
  <c r="AU189" i="4" s="1"/>
  <c r="AT187" i="4"/>
  <c r="AT188" i="4" s="1"/>
  <c r="AT189" i="4" s="1"/>
  <c r="AS187" i="4"/>
  <c r="AS188" i="4" s="1"/>
  <c r="AS189" i="4" s="1"/>
  <c r="AR187" i="4"/>
  <c r="AR188" i="4" s="1"/>
  <c r="AR189" i="4" s="1"/>
  <c r="AQ187" i="4"/>
  <c r="AQ188" i="4" s="1"/>
  <c r="AQ189" i="4" s="1"/>
  <c r="AP187" i="4"/>
  <c r="AP188" i="4" s="1"/>
  <c r="AP189" i="4" s="1"/>
  <c r="AO187" i="4"/>
  <c r="AO188" i="4" s="1"/>
  <c r="AO189" i="4" s="1"/>
  <c r="AN187" i="4"/>
  <c r="AN188" i="4" s="1"/>
  <c r="AN189" i="4" s="1"/>
  <c r="AM187" i="4"/>
  <c r="AM188" i="4" s="1"/>
  <c r="AM189" i="4" s="1"/>
  <c r="AL187" i="4"/>
  <c r="AL188" i="4" s="1"/>
  <c r="AL189" i="4" s="1"/>
  <c r="AK187" i="4"/>
  <c r="AK188" i="4" s="1"/>
  <c r="AK189" i="4" s="1"/>
  <c r="AJ187" i="4"/>
  <c r="AJ188" i="4" s="1"/>
  <c r="AJ189" i="4" s="1"/>
  <c r="AI187" i="4"/>
  <c r="AI188" i="4" s="1"/>
  <c r="AI189" i="4" s="1"/>
  <c r="AH187" i="4"/>
  <c r="AH188" i="4" s="1"/>
  <c r="AH189" i="4" s="1"/>
  <c r="AG187" i="4"/>
  <c r="AG188" i="4" s="1"/>
  <c r="AG189" i="4" s="1"/>
  <c r="Q187" i="4"/>
  <c r="Q188" i="4" s="1"/>
  <c r="Q189" i="4" s="1"/>
  <c r="P187" i="4"/>
  <c r="P188" i="4" s="1"/>
  <c r="P189" i="4" s="1"/>
  <c r="O187" i="4"/>
  <c r="O188" i="4" s="1"/>
  <c r="O189" i="4" s="1"/>
  <c r="N187" i="4"/>
  <c r="N188" i="4" s="1"/>
  <c r="N189" i="4" s="1"/>
  <c r="M187" i="4"/>
  <c r="M188" i="4" s="1"/>
  <c r="M189" i="4" s="1"/>
  <c r="L187" i="4"/>
  <c r="L188" i="4" s="1"/>
  <c r="L189" i="4" s="1"/>
  <c r="K187" i="4"/>
  <c r="J187" i="4"/>
  <c r="I187" i="4"/>
  <c r="H187" i="4"/>
  <c r="G187" i="4"/>
  <c r="F187" i="4"/>
  <c r="E187" i="4"/>
  <c r="D187" i="4"/>
  <c r="C187" i="4"/>
  <c r="AU182" i="4"/>
  <c r="AU183" i="4" s="1"/>
  <c r="AU184" i="4" s="1"/>
  <c r="AT182" i="4"/>
  <c r="AT183" i="4" s="1"/>
  <c r="AT184" i="4" s="1"/>
  <c r="AS182" i="4"/>
  <c r="AS183" i="4" s="1"/>
  <c r="AS184" i="4" s="1"/>
  <c r="AR182" i="4"/>
  <c r="AR183" i="4" s="1"/>
  <c r="AR184" i="4" s="1"/>
  <c r="AQ182" i="4"/>
  <c r="AQ183" i="4" s="1"/>
  <c r="AQ184" i="4" s="1"/>
  <c r="AP182" i="4"/>
  <c r="AP183" i="4" s="1"/>
  <c r="AP184" i="4" s="1"/>
  <c r="AO182" i="4"/>
  <c r="AO183" i="4" s="1"/>
  <c r="AO184" i="4" s="1"/>
  <c r="AN182" i="4"/>
  <c r="AN183" i="4" s="1"/>
  <c r="AN184" i="4" s="1"/>
  <c r="AM182" i="4"/>
  <c r="AM183" i="4" s="1"/>
  <c r="AM184" i="4" s="1"/>
  <c r="AL182" i="4"/>
  <c r="AL183" i="4" s="1"/>
  <c r="AL184" i="4" s="1"/>
  <c r="AK182" i="4"/>
  <c r="AK183" i="4" s="1"/>
  <c r="AK184" i="4" s="1"/>
  <c r="AJ182" i="4"/>
  <c r="AJ183" i="4" s="1"/>
  <c r="AJ184" i="4" s="1"/>
  <c r="AI182" i="4"/>
  <c r="AI183" i="4" s="1"/>
  <c r="AI184" i="4" s="1"/>
  <c r="AH182" i="4"/>
  <c r="AH183" i="4" s="1"/>
  <c r="AH184" i="4" s="1"/>
  <c r="AG182" i="4"/>
  <c r="AG183" i="4" s="1"/>
  <c r="AG184" i="4" s="1"/>
  <c r="Q182" i="4"/>
  <c r="Q183" i="4" s="1"/>
  <c r="Q184" i="4" s="1"/>
  <c r="P182" i="4"/>
  <c r="P183" i="4" s="1"/>
  <c r="P184" i="4" s="1"/>
  <c r="O182" i="4"/>
  <c r="O183" i="4" s="1"/>
  <c r="O184" i="4" s="1"/>
  <c r="N182" i="4"/>
  <c r="N183" i="4" s="1"/>
  <c r="N184" i="4" s="1"/>
  <c r="M182" i="4"/>
  <c r="M183" i="4" s="1"/>
  <c r="M184" i="4" s="1"/>
  <c r="L182" i="4"/>
  <c r="K182" i="4"/>
  <c r="J182" i="4"/>
  <c r="I182" i="4"/>
  <c r="H182" i="4"/>
  <c r="G182" i="4"/>
  <c r="F182" i="4"/>
  <c r="E182" i="4"/>
  <c r="D182" i="4"/>
  <c r="C182" i="4"/>
  <c r="AU177" i="4"/>
  <c r="AU178" i="4" s="1"/>
  <c r="AU179" i="4" s="1"/>
  <c r="AT177" i="4"/>
  <c r="AT178" i="4" s="1"/>
  <c r="AT179" i="4" s="1"/>
  <c r="AS177" i="4"/>
  <c r="AS178" i="4" s="1"/>
  <c r="AS179" i="4" s="1"/>
  <c r="AR177" i="4"/>
  <c r="AR178" i="4" s="1"/>
  <c r="AR179" i="4" s="1"/>
  <c r="AQ177" i="4"/>
  <c r="AQ178" i="4" s="1"/>
  <c r="AQ179" i="4" s="1"/>
  <c r="AP177" i="4"/>
  <c r="AP178" i="4" s="1"/>
  <c r="AP179" i="4" s="1"/>
  <c r="AO177" i="4"/>
  <c r="AO178" i="4" s="1"/>
  <c r="AO179" i="4" s="1"/>
  <c r="AN177" i="4"/>
  <c r="AN178" i="4" s="1"/>
  <c r="AN179" i="4" s="1"/>
  <c r="AM177" i="4"/>
  <c r="AM178" i="4" s="1"/>
  <c r="AM179" i="4" s="1"/>
  <c r="AL177" i="4"/>
  <c r="AL178" i="4" s="1"/>
  <c r="AL179" i="4" s="1"/>
  <c r="AK177" i="4"/>
  <c r="AK178" i="4" s="1"/>
  <c r="AK179" i="4" s="1"/>
  <c r="AJ177" i="4"/>
  <c r="AJ178" i="4" s="1"/>
  <c r="AJ179" i="4" s="1"/>
  <c r="AI177" i="4"/>
  <c r="AI178" i="4" s="1"/>
  <c r="AI179" i="4" s="1"/>
  <c r="AH177" i="4"/>
  <c r="AH178" i="4" s="1"/>
  <c r="AH179" i="4" s="1"/>
  <c r="AG177" i="4"/>
  <c r="AG178" i="4" s="1"/>
  <c r="AG179" i="4" s="1"/>
  <c r="Q177" i="4"/>
  <c r="Q178" i="4" s="1"/>
  <c r="Q179" i="4" s="1"/>
  <c r="P177" i="4"/>
  <c r="P178" i="4" s="1"/>
  <c r="P179" i="4" s="1"/>
  <c r="O177" i="4"/>
  <c r="O178" i="4" s="1"/>
  <c r="O179" i="4" s="1"/>
  <c r="N177" i="4"/>
  <c r="N178" i="4" s="1"/>
  <c r="N179" i="4" s="1"/>
  <c r="M177" i="4"/>
  <c r="M178" i="4" s="1"/>
  <c r="M179" i="4" s="1"/>
  <c r="L177" i="4"/>
  <c r="L178" i="4" s="1"/>
  <c r="L179" i="4" s="1"/>
  <c r="K177" i="4"/>
  <c r="J177" i="4"/>
  <c r="I177" i="4"/>
  <c r="H177" i="4"/>
  <c r="G177" i="4"/>
  <c r="F177" i="4"/>
  <c r="E177" i="4"/>
  <c r="D177" i="4"/>
  <c r="C177" i="4"/>
  <c r="AU172" i="4"/>
  <c r="AU173" i="4" s="1"/>
  <c r="AU174" i="4" s="1"/>
  <c r="AT172" i="4"/>
  <c r="AT173" i="4" s="1"/>
  <c r="AT174" i="4" s="1"/>
  <c r="AS172" i="4"/>
  <c r="AS173" i="4" s="1"/>
  <c r="AS174" i="4" s="1"/>
  <c r="AR172" i="4"/>
  <c r="AR173" i="4" s="1"/>
  <c r="AR174" i="4" s="1"/>
  <c r="AQ172" i="4"/>
  <c r="AQ173" i="4" s="1"/>
  <c r="AQ174" i="4" s="1"/>
  <c r="AP172" i="4"/>
  <c r="AP173" i="4" s="1"/>
  <c r="AP174" i="4" s="1"/>
  <c r="AO172" i="4"/>
  <c r="AO173" i="4" s="1"/>
  <c r="AO174" i="4" s="1"/>
  <c r="AN172" i="4"/>
  <c r="AN173" i="4" s="1"/>
  <c r="AN174" i="4" s="1"/>
  <c r="AM172" i="4"/>
  <c r="AM173" i="4" s="1"/>
  <c r="AM174" i="4" s="1"/>
  <c r="AL172" i="4"/>
  <c r="AL173" i="4" s="1"/>
  <c r="AL174" i="4" s="1"/>
  <c r="AK172" i="4"/>
  <c r="AK173" i="4" s="1"/>
  <c r="AK174" i="4" s="1"/>
  <c r="AJ172" i="4"/>
  <c r="AJ173" i="4" s="1"/>
  <c r="AJ174" i="4" s="1"/>
  <c r="AI172" i="4"/>
  <c r="AI173" i="4" s="1"/>
  <c r="AI174" i="4" s="1"/>
  <c r="AH172" i="4"/>
  <c r="AH173" i="4" s="1"/>
  <c r="AH174" i="4" s="1"/>
  <c r="AG172" i="4"/>
  <c r="AG173" i="4" s="1"/>
  <c r="AG174" i="4" s="1"/>
  <c r="Q172" i="4"/>
  <c r="Q173" i="4" s="1"/>
  <c r="Q174" i="4" s="1"/>
  <c r="P172" i="4"/>
  <c r="P173" i="4" s="1"/>
  <c r="P174" i="4" s="1"/>
  <c r="O172" i="4"/>
  <c r="O173" i="4" s="1"/>
  <c r="O174" i="4" s="1"/>
  <c r="N172" i="4"/>
  <c r="N173" i="4" s="1"/>
  <c r="N174" i="4" s="1"/>
  <c r="M172" i="4"/>
  <c r="M173" i="4" s="1"/>
  <c r="M174" i="4" s="1"/>
  <c r="L172" i="4"/>
  <c r="K172" i="4"/>
  <c r="J172" i="4"/>
  <c r="I172" i="4"/>
  <c r="H172" i="4"/>
  <c r="G172" i="4"/>
  <c r="F172" i="4"/>
  <c r="E172" i="4"/>
  <c r="D172" i="4"/>
  <c r="C172" i="4"/>
  <c r="AU167" i="4"/>
  <c r="AU168" i="4" s="1"/>
  <c r="AU169" i="4" s="1"/>
  <c r="AT167" i="4"/>
  <c r="AT168" i="4" s="1"/>
  <c r="AT169" i="4" s="1"/>
  <c r="AS167" i="4"/>
  <c r="AS168" i="4" s="1"/>
  <c r="AS169" i="4" s="1"/>
  <c r="AR167" i="4"/>
  <c r="AR168" i="4" s="1"/>
  <c r="AR169" i="4" s="1"/>
  <c r="AQ167" i="4"/>
  <c r="AQ168" i="4" s="1"/>
  <c r="AQ169" i="4" s="1"/>
  <c r="AP167" i="4"/>
  <c r="AP168" i="4" s="1"/>
  <c r="AP169" i="4" s="1"/>
  <c r="AO167" i="4"/>
  <c r="AO168" i="4" s="1"/>
  <c r="AO169" i="4" s="1"/>
  <c r="AN167" i="4"/>
  <c r="AN168" i="4" s="1"/>
  <c r="AN169" i="4" s="1"/>
  <c r="AM167" i="4"/>
  <c r="AM168" i="4" s="1"/>
  <c r="AM169" i="4" s="1"/>
  <c r="AL167" i="4"/>
  <c r="AL168" i="4" s="1"/>
  <c r="AL169" i="4" s="1"/>
  <c r="AK167" i="4"/>
  <c r="AK168" i="4" s="1"/>
  <c r="AK169" i="4" s="1"/>
  <c r="AJ167" i="4"/>
  <c r="AJ168" i="4" s="1"/>
  <c r="AJ169" i="4" s="1"/>
  <c r="AI167" i="4"/>
  <c r="AI168" i="4" s="1"/>
  <c r="AI169" i="4" s="1"/>
  <c r="AH167" i="4"/>
  <c r="AH168" i="4" s="1"/>
  <c r="AH169" i="4" s="1"/>
  <c r="AG167" i="4"/>
  <c r="AG168" i="4" s="1"/>
  <c r="AG169" i="4" s="1"/>
  <c r="Q167" i="4"/>
  <c r="Q168" i="4" s="1"/>
  <c r="Q169" i="4" s="1"/>
  <c r="P167" i="4"/>
  <c r="P168" i="4" s="1"/>
  <c r="P169" i="4" s="1"/>
  <c r="O167" i="4"/>
  <c r="O168" i="4" s="1"/>
  <c r="O169" i="4" s="1"/>
  <c r="N167" i="4"/>
  <c r="N168" i="4" s="1"/>
  <c r="N169" i="4" s="1"/>
  <c r="M167" i="4"/>
  <c r="M168" i="4" s="1"/>
  <c r="M169" i="4" s="1"/>
  <c r="L167" i="4"/>
  <c r="K167" i="4"/>
  <c r="J167" i="4"/>
  <c r="I167" i="4"/>
  <c r="H167" i="4"/>
  <c r="G167" i="4"/>
  <c r="F167" i="4"/>
  <c r="E167" i="4"/>
  <c r="D167" i="4"/>
  <c r="C167" i="4"/>
  <c r="DE156" i="4"/>
  <c r="CP156" i="4"/>
  <c r="CA156" i="4"/>
  <c r="BL156" i="4"/>
  <c r="AW156" i="4"/>
  <c r="AH156" i="4"/>
  <c r="S156" i="4"/>
  <c r="D156" i="4"/>
  <c r="LS25" i="1" l="1"/>
  <c r="HV25" i="1"/>
  <c r="GP25" i="1"/>
  <c r="HU25" i="1"/>
  <c r="GO25" i="1"/>
  <c r="HT25" i="1"/>
  <c r="GN25" i="1"/>
  <c r="HS25" i="1"/>
  <c r="GM25" i="1"/>
  <c r="HR25" i="1"/>
  <c r="GL25" i="1"/>
  <c r="HQ25" i="1"/>
  <c r="GK25" i="1"/>
  <c r="ID25" i="1"/>
  <c r="HP25" i="1"/>
  <c r="GJ25" i="1"/>
  <c r="HO25" i="1"/>
  <c r="IC25" i="1"/>
  <c r="GI25" i="1"/>
  <c r="GH25" i="1"/>
  <c r="IB25" i="1"/>
  <c r="GV25" i="1"/>
  <c r="GG25" i="1"/>
  <c r="IA25" i="1"/>
  <c r="GU25" i="1"/>
  <c r="HZ25" i="1"/>
  <c r="GT25" i="1"/>
  <c r="HY25" i="1"/>
  <c r="GS25" i="1"/>
  <c r="HX25" i="1"/>
  <c r="GR25" i="1"/>
  <c r="HW25" i="1"/>
  <c r="GQ25" i="1"/>
  <c r="FW4" i="1"/>
  <c r="JU25" i="1"/>
  <c r="JT25" i="1"/>
  <c r="JS25" i="1"/>
  <c r="IE25" i="1"/>
  <c r="M25" i="1" a="1"/>
  <c r="M25" i="1" s="1"/>
  <c r="CF25" i="1" s="1"/>
  <c r="GF4" i="1"/>
  <c r="P26" i="1" a="1"/>
  <c r="P26" i="1" s="1"/>
  <c r="N26" i="1" s="1" a="1"/>
  <c r="N26" i="1" s="1"/>
  <c r="AC229" i="7"/>
  <c r="AC228" i="7"/>
  <c r="AK229" i="7"/>
  <c r="AK228" i="7"/>
  <c r="AK245" i="4"/>
  <c r="AK244" i="4"/>
  <c r="AN229" i="7"/>
  <c r="AN228" i="7"/>
  <c r="AK229" i="6"/>
  <c r="AK228" i="6"/>
  <c r="AN245" i="4"/>
  <c r="AN244" i="4"/>
  <c r="AF245" i="4"/>
  <c r="AF244" i="4"/>
  <c r="AN229" i="6"/>
  <c r="AN228" i="6"/>
  <c r="AF229" i="6"/>
  <c r="AF228" i="6"/>
  <c r="AB229" i="6"/>
  <c r="AB228" i="6"/>
  <c r="AI245" i="4"/>
  <c r="AI244" i="4"/>
  <c r="AI229" i="6"/>
  <c r="AI228" i="6"/>
  <c r="AB229" i="7"/>
  <c r="AB228" i="7"/>
  <c r="AC245" i="4"/>
  <c r="AC244" i="4"/>
  <c r="AL245" i="4"/>
  <c r="AL244" i="4"/>
  <c r="AE229" i="7"/>
  <c r="AE228" i="7"/>
  <c r="AL229" i="6"/>
  <c r="AL228" i="6"/>
  <c r="AO245" i="4"/>
  <c r="AO244" i="4"/>
  <c r="AO229" i="6"/>
  <c r="AO228" i="6"/>
  <c r="AC229" i="6"/>
  <c r="AC228" i="6"/>
  <c r="AG229" i="7"/>
  <c r="AG228" i="7"/>
  <c r="AE229" i="8"/>
  <c r="AE228" i="8"/>
  <c r="AJ229" i="7"/>
  <c r="AJ228" i="7"/>
  <c r="AH229" i="8"/>
  <c r="AH228" i="8"/>
  <c r="AM229" i="7"/>
  <c r="AM228" i="7"/>
  <c r="AK229" i="8"/>
  <c r="AK228" i="8"/>
  <c r="AA229" i="7"/>
  <c r="AA228" i="7"/>
  <c r="AN229" i="8"/>
  <c r="AN228" i="8"/>
  <c r="AD229" i="7"/>
  <c r="AD228" i="7"/>
  <c r="AH229" i="7"/>
  <c r="AH228" i="7"/>
  <c r="AF229" i="8"/>
  <c r="AF228" i="8"/>
  <c r="AG229" i="8"/>
  <c r="AG228" i="8"/>
  <c r="AD245" i="4"/>
  <c r="AD244" i="4"/>
  <c r="AI229" i="8"/>
  <c r="AI228" i="8"/>
  <c r="FM4" i="1" s="1"/>
  <c r="AB229" i="8"/>
  <c r="AB228" i="8"/>
  <c r="AJ229" i="8"/>
  <c r="AJ228" i="8"/>
  <c r="AD229" i="6"/>
  <c r="AD228" i="6"/>
  <c r="AL229" i="8"/>
  <c r="AL228" i="8"/>
  <c r="AM229" i="8"/>
  <c r="AM228" i="8"/>
  <c r="AG245" i="4"/>
  <c r="AG244" i="4"/>
  <c r="AO229" i="8"/>
  <c r="AO228" i="8"/>
  <c r="AA229" i="8"/>
  <c r="AA228" i="8"/>
  <c r="AG229" i="6"/>
  <c r="AG228" i="6"/>
  <c r="AC229" i="8"/>
  <c r="AC228" i="8"/>
  <c r="AD229" i="8"/>
  <c r="AD228" i="8"/>
  <c r="AA245" i="4"/>
  <c r="AA244" i="4"/>
  <c r="AJ245" i="4"/>
  <c r="AJ244" i="4"/>
  <c r="AE245" i="4"/>
  <c r="AE244" i="4"/>
  <c r="AJ229" i="6"/>
  <c r="AJ228" i="6"/>
  <c r="ID4" i="1" s="1"/>
  <c r="AF229" i="7"/>
  <c r="AF228" i="7"/>
  <c r="GR4" i="1" s="1"/>
  <c r="AE229" i="6"/>
  <c r="AE228" i="6"/>
  <c r="AM245" i="4"/>
  <c r="AM244" i="4"/>
  <c r="AI229" i="7"/>
  <c r="AI228" i="7"/>
  <c r="GU4" i="1" s="1"/>
  <c r="AH245" i="4"/>
  <c r="AH244" i="4"/>
  <c r="AM229" i="6"/>
  <c r="AM228" i="6"/>
  <c r="AL229" i="7"/>
  <c r="AL228" i="7"/>
  <c r="AH229" i="6"/>
  <c r="AH228" i="6"/>
  <c r="AA229" i="6"/>
  <c r="AA228" i="6"/>
  <c r="HU4" i="1" s="1"/>
  <c r="AO229" i="7"/>
  <c r="AO228" i="7"/>
  <c r="AB245" i="4"/>
  <c r="AB244" i="4"/>
  <c r="Y229" i="8"/>
  <c r="AE337" i="6"/>
  <c r="AE339" i="6"/>
  <c r="X248" i="4"/>
  <c r="AB248" i="4" s="1"/>
  <c r="AF248" i="4" s="1"/>
  <c r="AJ248" i="4" s="1"/>
  <c r="AN248" i="4" s="1"/>
  <c r="W252" i="4"/>
  <c r="AA252" i="4" s="1"/>
  <c r="X250" i="4"/>
  <c r="AB250" i="4" s="1"/>
  <c r="AF250" i="4" s="1"/>
  <c r="AJ250" i="4" s="1"/>
  <c r="AN250" i="4" s="1"/>
  <c r="W250" i="4"/>
  <c r="AA250" i="4" s="1"/>
  <c r="AE250" i="4" s="1"/>
  <c r="AI250" i="4" s="1"/>
  <c r="AM250" i="4" s="1"/>
  <c r="W249" i="4"/>
  <c r="AA249" i="4" s="1"/>
  <c r="AE249" i="4" s="1"/>
  <c r="AI249" i="4" s="1"/>
  <c r="AM249" i="4" s="1"/>
  <c r="W248" i="4"/>
  <c r="AA248" i="4" s="1"/>
  <c r="AE248" i="4" s="1"/>
  <c r="AI248" i="4" s="1"/>
  <c r="AM248" i="4" s="1"/>
  <c r="W251" i="4"/>
  <c r="AA251" i="4" s="1"/>
  <c r="O245" i="4"/>
  <c r="O244" i="4"/>
  <c r="G228" i="6"/>
  <c r="G229" i="6"/>
  <c r="F228" i="6"/>
  <c r="F229" i="6"/>
  <c r="D228" i="8"/>
  <c r="EH4" i="1" s="1"/>
  <c r="D229" i="8"/>
  <c r="E245" i="4"/>
  <c r="E244" i="4"/>
  <c r="X228" i="8"/>
  <c r="EW4" i="1" s="1"/>
  <c r="X229" i="8"/>
  <c r="F229" i="7"/>
  <c r="F228" i="7"/>
  <c r="D229" i="7"/>
  <c r="D228" i="7"/>
  <c r="FP4" i="1" s="1"/>
  <c r="F229" i="8"/>
  <c r="F228" i="8"/>
  <c r="X249" i="4"/>
  <c r="AB249" i="4" s="1"/>
  <c r="AF249" i="4" s="1"/>
  <c r="AJ249" i="4" s="1"/>
  <c r="AN249" i="4" s="1"/>
  <c r="C229" i="7"/>
  <c r="C228" i="7"/>
  <c r="FO4" i="1" s="1"/>
  <c r="G228" i="7"/>
  <c r="G229" i="7"/>
  <c r="E228" i="8"/>
  <c r="EI4" i="1" s="1"/>
  <c r="E229" i="8"/>
  <c r="D245" i="4"/>
  <c r="D244" i="4"/>
  <c r="D228" i="6"/>
  <c r="GX4" i="1" s="1"/>
  <c r="D229" i="6"/>
  <c r="S228" i="6"/>
  <c r="S229" i="6"/>
  <c r="H245" i="4"/>
  <c r="H244" i="4"/>
  <c r="L228" i="6"/>
  <c r="L229" i="6"/>
  <c r="W228" i="7"/>
  <c r="W229" i="7"/>
  <c r="G229" i="8"/>
  <c r="G228" i="8"/>
  <c r="I245" i="4"/>
  <c r="I244" i="4"/>
  <c r="X228" i="7"/>
  <c r="X229" i="7"/>
  <c r="H229" i="7"/>
  <c r="H228" i="7"/>
  <c r="W228" i="8"/>
  <c r="EV4" i="1" s="1"/>
  <c r="W229" i="8"/>
  <c r="Y228" i="8"/>
  <c r="Y229" i="7"/>
  <c r="J228" i="7"/>
  <c r="FV4" i="1" s="1"/>
  <c r="J229" i="7"/>
  <c r="H228" i="6"/>
  <c r="H229" i="6"/>
  <c r="Z228" i="8"/>
  <c r="Z229" i="8"/>
  <c r="H228" i="8"/>
  <c r="H229" i="8"/>
  <c r="E229" i="7"/>
  <c r="E228" i="7"/>
  <c r="FQ4" i="1" s="1"/>
  <c r="J229" i="8"/>
  <c r="J228" i="8"/>
  <c r="EN4" i="1" s="1"/>
  <c r="O229" i="6"/>
  <c r="O228" i="6"/>
  <c r="I229" i="6"/>
  <c r="I228" i="6"/>
  <c r="HC4" i="1" s="1"/>
  <c r="E229" i="6"/>
  <c r="E228" i="6"/>
  <c r="GY4" i="1" s="1"/>
  <c r="C229" i="6"/>
  <c r="C228" i="6"/>
  <c r="GW4" i="1" s="1"/>
  <c r="C244" i="4"/>
  <c r="C245" i="4"/>
  <c r="C228" i="8"/>
  <c r="EG4" i="1" s="1"/>
  <c r="C229" i="8"/>
  <c r="M245" i="4"/>
  <c r="M244" i="4"/>
  <c r="F245" i="4"/>
  <c r="F244" i="4"/>
  <c r="S245" i="4"/>
  <c r="S244" i="4"/>
  <c r="I228" i="7"/>
  <c r="FU4" i="1" s="1"/>
  <c r="I229" i="7"/>
  <c r="I228" i="8"/>
  <c r="EM4" i="1" s="1"/>
  <c r="I229" i="8"/>
  <c r="G245" i="4"/>
  <c r="G244" i="4"/>
  <c r="Z229" i="7"/>
  <c r="Z228" i="7"/>
  <c r="W242" i="4"/>
  <c r="X239" i="4"/>
  <c r="U239" i="4"/>
  <c r="T243" i="4"/>
  <c r="T242" i="4"/>
  <c r="W226" i="6"/>
  <c r="X223" i="6"/>
  <c r="U223" i="6"/>
  <c r="T227" i="6"/>
  <c r="T226" i="6"/>
  <c r="AG335" i="7"/>
  <c r="AH335" i="7" s="1"/>
  <c r="AF339" i="7"/>
  <c r="W335" i="8"/>
  <c r="W337" i="8" s="1"/>
  <c r="X335" i="8"/>
  <c r="Y335" i="8" s="1"/>
  <c r="AE337" i="7"/>
  <c r="AE339" i="8"/>
  <c r="AE339" i="7"/>
  <c r="AE337" i="8"/>
  <c r="BF146" i="7"/>
  <c r="AA144" i="8"/>
  <c r="AB146" i="7"/>
  <c r="L144" i="8"/>
  <c r="M146" i="7"/>
  <c r="AP146" i="7"/>
  <c r="BT146" i="8"/>
  <c r="CA159" i="4"/>
  <c r="CO160" i="4"/>
  <c r="CP159" i="4"/>
  <c r="DD160" i="4"/>
  <c r="DE159" i="4"/>
  <c r="AD339" i="6"/>
  <c r="Q335" i="6"/>
  <c r="Q339" i="6" s="1"/>
  <c r="AZ335" i="6"/>
  <c r="BA335" i="6" s="1"/>
  <c r="AZ351" i="4"/>
  <c r="BA351" i="4" s="1"/>
  <c r="X351" i="4"/>
  <c r="Y351" i="4" s="1"/>
  <c r="AD339" i="7"/>
  <c r="AZ335" i="8"/>
  <c r="AZ339" i="8" s="1"/>
  <c r="X335" i="6"/>
  <c r="Y335" i="6" s="1"/>
  <c r="AZ335" i="7"/>
  <c r="AZ337" i="7" s="1"/>
  <c r="AD337" i="8"/>
  <c r="AH160" i="4"/>
  <c r="AH159" i="4"/>
  <c r="NB13" i="1" s="1"/>
  <c r="NB17" i="1" s="1"/>
  <c r="AW160" i="4"/>
  <c r="AW159" i="4"/>
  <c r="NQ13" i="1" s="1"/>
  <c r="NQ17" i="1" s="1"/>
  <c r="BL160" i="4"/>
  <c r="BL159" i="4"/>
  <c r="OF13" i="1" s="1"/>
  <c r="OF17" i="1" s="1"/>
  <c r="D160" i="4"/>
  <c r="D159" i="4"/>
  <c r="CP160" i="4"/>
  <c r="S159" i="4"/>
  <c r="S160" i="4"/>
  <c r="CO159" i="4"/>
  <c r="AV160" i="4"/>
  <c r="C160" i="4"/>
  <c r="R159" i="4"/>
  <c r="AV159" i="4"/>
  <c r="NP13" i="1" s="1"/>
  <c r="NP17" i="1" s="1"/>
  <c r="BZ159" i="4"/>
  <c r="AG160" i="4"/>
  <c r="DD159" i="4"/>
  <c r="BK160" i="4"/>
  <c r="C159" i="4"/>
  <c r="AG159" i="4"/>
  <c r="NA13" i="1" s="1"/>
  <c r="NA17" i="1" s="1"/>
  <c r="BK159" i="4"/>
  <c r="OE13" i="1" s="1"/>
  <c r="OE17" i="1" s="1"/>
  <c r="R160" i="4"/>
  <c r="DE160" i="4"/>
  <c r="BZ160" i="4"/>
  <c r="CA160" i="4"/>
  <c r="Q365" i="4"/>
  <c r="CX145" i="7"/>
  <c r="AB198" i="4"/>
  <c r="CY145" i="8" s="1"/>
  <c r="AC198" i="4"/>
  <c r="AD198" i="4"/>
  <c r="AE198" i="4"/>
  <c r="AF198" i="4"/>
  <c r="AB203" i="4"/>
  <c r="DN145" i="7" s="1"/>
  <c r="AC203" i="4"/>
  <c r="DO145" i="7" s="1"/>
  <c r="AD203" i="4"/>
  <c r="AE203" i="4"/>
  <c r="AF203" i="4"/>
  <c r="AB193" i="4"/>
  <c r="CJ145" i="7" s="1"/>
  <c r="AC193" i="4"/>
  <c r="CK145" i="7" s="1"/>
  <c r="AD193" i="4"/>
  <c r="AF193" i="4"/>
  <c r="AE193" i="4"/>
  <c r="D366" i="4"/>
  <c r="C366" i="4" s="1"/>
  <c r="X335" i="7"/>
  <c r="Y335" i="7" s="1"/>
  <c r="Z335" i="7" s="1"/>
  <c r="AY335" i="7"/>
  <c r="AY337" i="7" s="1"/>
  <c r="D447" i="4"/>
  <c r="Q447" i="4" s="1"/>
  <c r="E447" i="4"/>
  <c r="F447" i="4"/>
  <c r="AY335" i="6"/>
  <c r="AY339" i="6" s="1"/>
  <c r="AY335" i="8"/>
  <c r="AY339" i="8" s="1"/>
  <c r="W335" i="6"/>
  <c r="W337" i="6" s="1"/>
  <c r="P351" i="4"/>
  <c r="P355" i="4" s="1"/>
  <c r="P335" i="6"/>
  <c r="P335" i="8"/>
  <c r="W351" i="4"/>
  <c r="W355" i="4" s="1"/>
  <c r="W335" i="7"/>
  <c r="W337" i="7" s="1"/>
  <c r="AY351" i="4"/>
  <c r="AY353" i="4" s="1"/>
  <c r="P335" i="7"/>
  <c r="P337" i="7" s="1"/>
  <c r="BF145" i="8"/>
  <c r="BF146" i="8"/>
  <c r="BT145" i="7"/>
  <c r="BT146" i="7"/>
  <c r="IJ37" i="1"/>
  <c r="LD37" i="1"/>
  <c r="LC37" i="1"/>
  <c r="AG37" i="1"/>
  <c r="LB37" i="1"/>
  <c r="LA37" i="1"/>
  <c r="AH37" i="1"/>
  <c r="Q335" i="7"/>
  <c r="R335" i="7" s="1"/>
  <c r="P364" i="4"/>
  <c r="B364" i="4"/>
  <c r="G367" i="4"/>
  <c r="T367" i="4" s="1"/>
  <c r="F367" i="4"/>
  <c r="S367" i="4" s="1"/>
  <c r="E367" i="4"/>
  <c r="R367" i="4" s="1"/>
  <c r="H367" i="4"/>
  <c r="U367" i="4" s="1"/>
  <c r="I367" i="4"/>
  <c r="V367" i="4" s="1"/>
  <c r="I384" i="4"/>
  <c r="V384" i="4" s="1"/>
  <c r="H384" i="4"/>
  <c r="U384" i="4" s="1"/>
  <c r="G384" i="4"/>
  <c r="T384" i="4" s="1"/>
  <c r="D384" i="4"/>
  <c r="Q384" i="4" s="1"/>
  <c r="F448" i="4"/>
  <c r="E448" i="4"/>
  <c r="D448" i="4"/>
  <c r="Q448" i="4" s="1"/>
  <c r="Q335" i="8"/>
  <c r="Q337" i="8" s="1"/>
  <c r="EF4" i="1" s="1"/>
  <c r="A368" i="4"/>
  <c r="AE353" i="4"/>
  <c r="AF351" i="4"/>
  <c r="AF355" i="4" s="1"/>
  <c r="F293" i="8"/>
  <c r="E293" i="8"/>
  <c r="R294" i="8"/>
  <c r="Q294" i="8"/>
  <c r="BM334" i="7"/>
  <c r="BF335" i="7"/>
  <c r="BN334" i="7"/>
  <c r="BN335" i="7" s="1"/>
  <c r="BG335" i="7"/>
  <c r="CM338" i="6"/>
  <c r="CM338" i="7"/>
  <c r="CL338" i="7"/>
  <c r="BF334" i="6"/>
  <c r="BF341" i="6" s="1"/>
  <c r="BE341" i="6" s="1"/>
  <c r="BF342" i="6" s="1"/>
  <c r="BF344" i="6" s="1"/>
  <c r="CK338" i="6"/>
  <c r="CK338" i="7"/>
  <c r="CJ338" i="6"/>
  <c r="CL338" i="6"/>
  <c r="CN338" i="7"/>
  <c r="CN338" i="6"/>
  <c r="CJ338" i="7"/>
  <c r="BN334" i="6"/>
  <c r="BN335" i="6" s="1"/>
  <c r="BG335" i="6"/>
  <c r="AF337" i="6"/>
  <c r="AG335" i="6"/>
  <c r="AF339" i="6"/>
  <c r="AG335" i="8"/>
  <c r="AF337" i="8"/>
  <c r="AF339" i="8"/>
  <c r="CN338" i="8"/>
  <c r="CM338" i="8"/>
  <c r="CL338" i="8"/>
  <c r="CK338" i="8"/>
  <c r="CJ338" i="8"/>
  <c r="BF334" i="8"/>
  <c r="BF341" i="8" s="1"/>
  <c r="BE341" i="8" s="1"/>
  <c r="BF342" i="8" s="1"/>
  <c r="BF344" i="8" s="1"/>
  <c r="BN334" i="8"/>
  <c r="BN335" i="8" s="1"/>
  <c r="BG335" i="8"/>
  <c r="AD353" i="4"/>
  <c r="AD355" i="4"/>
  <c r="CL354" i="4"/>
  <c r="BG350" i="4"/>
  <c r="BF351" i="4" s="1"/>
  <c r="Q351" i="4"/>
  <c r="BM350" i="4"/>
  <c r="J226" i="6"/>
  <c r="J227" i="6"/>
  <c r="W227" i="6"/>
  <c r="W243" i="4"/>
  <c r="Q239" i="4"/>
  <c r="Q243" i="4" s="1"/>
  <c r="P242" i="4"/>
  <c r="P243" i="4"/>
  <c r="N242" i="4"/>
  <c r="J243" i="4"/>
  <c r="J242" i="4"/>
  <c r="P227" i="6"/>
  <c r="P226" i="6"/>
  <c r="M226" i="6"/>
  <c r="A449" i="4"/>
  <c r="A385" i="4"/>
  <c r="BF144" i="8"/>
  <c r="M145" i="7"/>
  <c r="E188" i="4"/>
  <c r="BM144" i="8"/>
  <c r="BM144" i="7"/>
  <c r="E183" i="4"/>
  <c r="AX144" i="8"/>
  <c r="AX144" i="7"/>
  <c r="D183" i="4"/>
  <c r="AW161" i="4" s="1"/>
  <c r="AW144" i="8"/>
  <c r="AW144" i="7"/>
  <c r="BT144" i="7"/>
  <c r="C183" i="4"/>
  <c r="AV161" i="4" s="1"/>
  <c r="AV144" i="8"/>
  <c r="AV144" i="7"/>
  <c r="F188" i="4"/>
  <c r="BN144" i="7"/>
  <c r="BN144" i="8"/>
  <c r="AP145" i="8"/>
  <c r="AP146" i="8"/>
  <c r="D188" i="4"/>
  <c r="BL161" i="4" s="1"/>
  <c r="BL144" i="8"/>
  <c r="BL144" i="7"/>
  <c r="D178" i="4"/>
  <c r="AH161" i="4" s="1"/>
  <c r="AH144" i="7"/>
  <c r="AH144" i="8"/>
  <c r="D168" i="4"/>
  <c r="D161" i="4" s="1"/>
  <c r="D144" i="8"/>
  <c r="D144" i="7"/>
  <c r="F173" i="4"/>
  <c r="U144" i="7"/>
  <c r="U144" i="8"/>
  <c r="G178" i="4"/>
  <c r="AK145" i="6" s="1"/>
  <c r="AK144" i="8"/>
  <c r="AK144" i="7"/>
  <c r="AB144" i="7"/>
  <c r="AP144" i="7"/>
  <c r="J188" i="4"/>
  <c r="BR144" i="7"/>
  <c r="BR144" i="8"/>
  <c r="I183" i="4"/>
  <c r="BB144" i="7"/>
  <c r="BB144" i="8"/>
  <c r="AP144" i="8"/>
  <c r="C178" i="4"/>
  <c r="AG161" i="4" s="1"/>
  <c r="AG144" i="8"/>
  <c r="AG144" i="7"/>
  <c r="D173" i="4"/>
  <c r="S161" i="4" s="1"/>
  <c r="S144" i="8"/>
  <c r="S144" i="7"/>
  <c r="E168" i="4"/>
  <c r="E144" i="7"/>
  <c r="E144" i="8"/>
  <c r="G173" i="4"/>
  <c r="V145" i="6" s="1"/>
  <c r="V144" i="7"/>
  <c r="V144" i="8"/>
  <c r="H168" i="4"/>
  <c r="H144" i="7"/>
  <c r="H144" i="8"/>
  <c r="AB145" i="7"/>
  <c r="E173" i="4"/>
  <c r="T144" i="7"/>
  <c r="T144" i="8"/>
  <c r="J183" i="4"/>
  <c r="BC144" i="8"/>
  <c r="BC144" i="7"/>
  <c r="L168" i="4"/>
  <c r="L144" i="7"/>
  <c r="BT145" i="8"/>
  <c r="H183" i="4"/>
  <c r="BA144" i="7"/>
  <c r="BA144" i="8"/>
  <c r="L173" i="4"/>
  <c r="AA144" i="7"/>
  <c r="J173" i="4"/>
  <c r="Y144" i="7"/>
  <c r="Y144" i="8"/>
  <c r="K173" i="4"/>
  <c r="Z144" i="7"/>
  <c r="Z144" i="8"/>
  <c r="AP145" i="7"/>
  <c r="H188" i="4"/>
  <c r="BP145" i="6" s="1"/>
  <c r="BP144" i="7"/>
  <c r="BP144" i="8"/>
  <c r="G168" i="4"/>
  <c r="G145" i="6" s="1"/>
  <c r="G144" i="7"/>
  <c r="G144" i="8"/>
  <c r="S144" i="6"/>
  <c r="C168" i="4"/>
  <c r="C161" i="4" s="1"/>
  <c r="C144" i="7"/>
  <c r="C144" i="8"/>
  <c r="BT144" i="8"/>
  <c r="F178" i="4"/>
  <c r="AJ144" i="8"/>
  <c r="AJ144" i="7"/>
  <c r="F168" i="4"/>
  <c r="F145" i="6" s="1"/>
  <c r="F144" i="7"/>
  <c r="F144" i="8"/>
  <c r="H173" i="4"/>
  <c r="W145" i="6" s="1"/>
  <c r="W144" i="7"/>
  <c r="W144" i="8"/>
  <c r="CI144" i="8"/>
  <c r="C173" i="4"/>
  <c r="R161" i="4" s="1"/>
  <c r="R144" i="8"/>
  <c r="R144" i="7"/>
  <c r="G183" i="4"/>
  <c r="AZ145" i="6" s="1"/>
  <c r="AZ144" i="8"/>
  <c r="AZ144" i="7"/>
  <c r="K188" i="4"/>
  <c r="BS144" i="8"/>
  <c r="BS144" i="7"/>
  <c r="I178" i="4"/>
  <c r="AM144" i="7"/>
  <c r="AM144" i="8"/>
  <c r="J178" i="4"/>
  <c r="AN144" i="7"/>
  <c r="AN144" i="8"/>
  <c r="I188" i="4"/>
  <c r="BQ144" i="7"/>
  <c r="BQ144" i="8"/>
  <c r="H178" i="4"/>
  <c r="AL145" i="6" s="1"/>
  <c r="AL144" i="8"/>
  <c r="AL144" i="7"/>
  <c r="I173" i="4"/>
  <c r="X144" i="7"/>
  <c r="X144" i="8"/>
  <c r="I168" i="4"/>
  <c r="I144" i="7"/>
  <c r="I144" i="8"/>
  <c r="L183" i="4"/>
  <c r="BE144" i="8"/>
  <c r="BE144" i="7"/>
  <c r="BF145" i="7"/>
  <c r="F183" i="4"/>
  <c r="AY145" i="6" s="1"/>
  <c r="AY144" i="7"/>
  <c r="AY144" i="8"/>
  <c r="K178" i="4"/>
  <c r="AO144" i="7"/>
  <c r="AO144" i="8"/>
  <c r="K168" i="4"/>
  <c r="K144" i="7"/>
  <c r="K144" i="8"/>
  <c r="BF144" i="7"/>
  <c r="M144" i="7"/>
  <c r="G188" i="4"/>
  <c r="BO145" i="6" s="1"/>
  <c r="BO144" i="7"/>
  <c r="BO144" i="8"/>
  <c r="K183" i="4"/>
  <c r="BD144" i="7"/>
  <c r="BD144" i="8"/>
  <c r="C188" i="4"/>
  <c r="BK161" i="4" s="1"/>
  <c r="BK144" i="8"/>
  <c r="BK144" i="7"/>
  <c r="E178" i="4"/>
  <c r="AI144" i="8"/>
  <c r="AI144" i="7"/>
  <c r="J168" i="4"/>
  <c r="J144" i="7"/>
  <c r="J144" i="8"/>
  <c r="DN144" i="7"/>
  <c r="DN144" i="8"/>
  <c r="CO144" i="8"/>
  <c r="CO144" i="7"/>
  <c r="CP144" i="8"/>
  <c r="CP144" i="7"/>
  <c r="CQ144" i="7"/>
  <c r="CQ144" i="8"/>
  <c r="CR144" i="7"/>
  <c r="CR144" i="8"/>
  <c r="V198" i="4"/>
  <c r="CS144" i="7"/>
  <c r="CS144" i="8"/>
  <c r="W198" i="4"/>
  <c r="CT144" i="7"/>
  <c r="CT144" i="8"/>
  <c r="X198" i="4"/>
  <c r="CU144" i="7"/>
  <c r="CU144" i="8"/>
  <c r="Y198" i="4"/>
  <c r="CV144" i="8"/>
  <c r="CV144" i="7"/>
  <c r="CJ144" i="7"/>
  <c r="DD144" i="7"/>
  <c r="DD144" i="8"/>
  <c r="DE144" i="7"/>
  <c r="DE144" i="8"/>
  <c r="DF144" i="8"/>
  <c r="DF144" i="7"/>
  <c r="U203" i="4"/>
  <c r="DG144" i="7"/>
  <c r="DG144" i="8"/>
  <c r="CX144" i="8"/>
  <c r="V203" i="4"/>
  <c r="DH144" i="8"/>
  <c r="DH144" i="7"/>
  <c r="W203" i="4"/>
  <c r="DI144" i="8"/>
  <c r="DI144" i="7"/>
  <c r="CA144" i="7"/>
  <c r="CA144" i="8"/>
  <c r="Y203" i="4"/>
  <c r="DK144" i="8"/>
  <c r="DK144" i="7"/>
  <c r="BZ144" i="7"/>
  <c r="BZ144" i="8"/>
  <c r="X203" i="4"/>
  <c r="DJ144" i="8"/>
  <c r="DJ144" i="7"/>
  <c r="CB144" i="7"/>
  <c r="CB144" i="8"/>
  <c r="DL144" i="8"/>
  <c r="DL144" i="7"/>
  <c r="U193" i="4"/>
  <c r="CC144" i="7"/>
  <c r="CC144" i="8"/>
  <c r="V193" i="4"/>
  <c r="CD144" i="7"/>
  <c r="CD144" i="8"/>
  <c r="W193" i="4"/>
  <c r="CE144" i="7"/>
  <c r="CE144" i="8"/>
  <c r="CX144" i="7"/>
  <c r="X193" i="4"/>
  <c r="CF144" i="7"/>
  <c r="CF144" i="8"/>
  <c r="Y193" i="4"/>
  <c r="CG144" i="7"/>
  <c r="CG144" i="8"/>
  <c r="CW144" i="8"/>
  <c r="CW144" i="7"/>
  <c r="CI144" i="7"/>
  <c r="DM144" i="8"/>
  <c r="DM144" i="7"/>
  <c r="CH144" i="7"/>
  <c r="CH144" i="8"/>
  <c r="DO143" i="7"/>
  <c r="DO141" i="7"/>
  <c r="DO142" i="7" s="1"/>
  <c r="DO144" i="7"/>
  <c r="DP140" i="7"/>
  <c r="BG145" i="7"/>
  <c r="BG141" i="7"/>
  <c r="BG142" i="7" s="1"/>
  <c r="BG144" i="7"/>
  <c r="BG143" i="7"/>
  <c r="BG146" i="7"/>
  <c r="BH140" i="7"/>
  <c r="AC145" i="7"/>
  <c r="AC141" i="7"/>
  <c r="AC142" i="7" s="1"/>
  <c r="AC144" i="7"/>
  <c r="AD140" i="7"/>
  <c r="AC143" i="7"/>
  <c r="AC146" i="7"/>
  <c r="AQ144" i="8"/>
  <c r="AQ145" i="8"/>
  <c r="AQ141" i="8"/>
  <c r="AQ142" i="8" s="1"/>
  <c r="AR140" i="8"/>
  <c r="AQ143" i="8"/>
  <c r="AQ146" i="8"/>
  <c r="AQ143" i="7"/>
  <c r="AQ146" i="7"/>
  <c r="AQ145" i="7"/>
  <c r="AQ141" i="7"/>
  <c r="AQ142" i="7" s="1"/>
  <c r="AR140" i="7"/>
  <c r="AQ144" i="7"/>
  <c r="BG146" i="8"/>
  <c r="BG143" i="8"/>
  <c r="BG145" i="8"/>
  <c r="BG144" i="8"/>
  <c r="BG141" i="8"/>
  <c r="BG142" i="8" s="1"/>
  <c r="BH140" i="8"/>
  <c r="BV140" i="8"/>
  <c r="BU144" i="8"/>
  <c r="BU143" i="8"/>
  <c r="BU146" i="8"/>
  <c r="BU141" i="8"/>
  <c r="BU142" i="8" s="1"/>
  <c r="BU145" i="8"/>
  <c r="CJ141" i="8"/>
  <c r="CJ142" i="8" s="1"/>
  <c r="CK140" i="8"/>
  <c r="CJ144" i="8"/>
  <c r="CJ143" i="8"/>
  <c r="DO141" i="8"/>
  <c r="DO142" i="8" s="1"/>
  <c r="DO144" i="8"/>
  <c r="DO143" i="8"/>
  <c r="DP140" i="8"/>
  <c r="CK143" i="7"/>
  <c r="CK141" i="7"/>
  <c r="CK142" i="7" s="1"/>
  <c r="CK144" i="7"/>
  <c r="CL140" i="7"/>
  <c r="M144" i="8"/>
  <c r="M145" i="8"/>
  <c r="M141" i="8"/>
  <c r="M142" i="8" s="1"/>
  <c r="M143" i="8"/>
  <c r="M146" i="8"/>
  <c r="N140" i="8"/>
  <c r="BU145" i="7"/>
  <c r="BU141" i="7"/>
  <c r="BU142" i="7" s="1"/>
  <c r="BU144" i="7"/>
  <c r="BV140" i="7"/>
  <c r="BU143" i="7"/>
  <c r="BU146" i="7"/>
  <c r="CY143" i="8"/>
  <c r="CZ140" i="8"/>
  <c r="CY144" i="8"/>
  <c r="CY141" i="8"/>
  <c r="CY142" i="8" s="1"/>
  <c r="N146" i="7"/>
  <c r="N145" i="7"/>
  <c r="N141" i="7"/>
  <c r="N142" i="7" s="1"/>
  <c r="O140" i="7"/>
  <c r="N144" i="7"/>
  <c r="N143" i="7"/>
  <c r="CY141" i="7"/>
  <c r="CY142" i="7" s="1"/>
  <c r="CY144" i="7"/>
  <c r="CZ140" i="7"/>
  <c r="CY143" i="7"/>
  <c r="AB146" i="8"/>
  <c r="AB143" i="8"/>
  <c r="AC140" i="8"/>
  <c r="AB141" i="8"/>
  <c r="AB142" i="8" s="1"/>
  <c r="AB145" i="8"/>
  <c r="AB144" i="8"/>
  <c r="D157" i="4"/>
  <c r="D158" i="4" s="1"/>
  <c r="CO157" i="4"/>
  <c r="CO158" i="4" s="1"/>
  <c r="C157" i="4"/>
  <c r="C158" i="4" s="1"/>
  <c r="AG158" i="4"/>
  <c r="BK157" i="4"/>
  <c r="BK158" i="4" s="1"/>
  <c r="DD157" i="4"/>
  <c r="DD158" i="4" s="1"/>
  <c r="BZ157" i="4"/>
  <c r="BZ158" i="4" s="1"/>
  <c r="R157" i="4"/>
  <c r="R158" i="4" s="1"/>
  <c r="AV157" i="4"/>
  <c r="AV158" i="4" s="1"/>
  <c r="BL157" i="4"/>
  <c r="BL158" i="4" s="1"/>
  <c r="CP157" i="4"/>
  <c r="CP158" i="4" s="1"/>
  <c r="DE157" i="4"/>
  <c r="DE158" i="4" s="1"/>
  <c r="AW157" i="4"/>
  <c r="AW158" i="4" s="1"/>
  <c r="S157" i="4"/>
  <c r="S158" i="4" s="1"/>
  <c r="AH157" i="4"/>
  <c r="AH158" i="4" s="1"/>
  <c r="CA157" i="4"/>
  <c r="CA158" i="4" s="1"/>
  <c r="E156" i="4"/>
  <c r="T156" i="4"/>
  <c r="AX156" i="4"/>
  <c r="BM156" i="4"/>
  <c r="AI156" i="4"/>
  <c r="CQ156" i="4"/>
  <c r="CQ159" i="4" s="1"/>
  <c r="DF156" i="4"/>
  <c r="DF159" i="4" s="1"/>
  <c r="CB156" i="4"/>
  <c r="CB160" i="4" s="1"/>
  <c r="DG144" i="6"/>
  <c r="CC144" i="6"/>
  <c r="R198" i="4"/>
  <c r="CO161" i="4" s="1"/>
  <c r="CO144" i="6"/>
  <c r="T144" i="6"/>
  <c r="S198" i="4"/>
  <c r="CP161" i="4" s="1"/>
  <c r="CP144" i="6"/>
  <c r="U198" i="4"/>
  <c r="CR144" i="6"/>
  <c r="BL144" i="6"/>
  <c r="V144" i="6"/>
  <c r="AY144" i="6"/>
  <c r="BN144" i="6"/>
  <c r="R144" i="6"/>
  <c r="BO144" i="6"/>
  <c r="S203" i="4"/>
  <c r="DE161" i="4" s="1"/>
  <c r="DE144" i="6"/>
  <c r="T203" i="4"/>
  <c r="DF144" i="6"/>
  <c r="CS144" i="6"/>
  <c r="DH144" i="6"/>
  <c r="T198" i="4"/>
  <c r="CQ144" i="6"/>
  <c r="R203" i="4"/>
  <c r="DD161" i="4" s="1"/>
  <c r="DD144" i="6"/>
  <c r="C144" i="6"/>
  <c r="BK144" i="6"/>
  <c r="AI144" i="6"/>
  <c r="AJ144" i="6"/>
  <c r="D144" i="6"/>
  <c r="R193" i="4"/>
  <c r="BZ161" i="4" s="1"/>
  <c r="BZ144" i="6"/>
  <c r="AK144" i="6"/>
  <c r="E144" i="6"/>
  <c r="S193" i="4"/>
  <c r="CA161" i="4" s="1"/>
  <c r="CA144" i="6"/>
  <c r="AG144" i="6"/>
  <c r="AH144" i="6"/>
  <c r="T193" i="4"/>
  <c r="CB144" i="6"/>
  <c r="F144" i="6"/>
  <c r="AX144" i="6"/>
  <c r="U144" i="6"/>
  <c r="BM144" i="6"/>
  <c r="AV144" i="6"/>
  <c r="AW144" i="6"/>
  <c r="DH141" i="6"/>
  <c r="DH142" i="6" s="1"/>
  <c r="DI140" i="6"/>
  <c r="DH143" i="6"/>
  <c r="AZ141" i="6"/>
  <c r="AZ142" i="6" s="1"/>
  <c r="BA140" i="6"/>
  <c r="AZ144" i="6"/>
  <c r="AC134" i="6"/>
  <c r="AW134" i="6"/>
  <c r="N223" i="6"/>
  <c r="N227" i="6" s="1"/>
  <c r="W143" i="6"/>
  <c r="X140" i="6"/>
  <c r="W144" i="6"/>
  <c r="W141" i="6"/>
  <c r="W142" i="6" s="1"/>
  <c r="AY133" i="6"/>
  <c r="CU140" i="6"/>
  <c r="CT144" i="6"/>
  <c r="CT143" i="6"/>
  <c r="CT141" i="6"/>
  <c r="CT142" i="6" s="1"/>
  <c r="CD141" i="6"/>
  <c r="CD142" i="6" s="1"/>
  <c r="CD143" i="6"/>
  <c r="CE140" i="6"/>
  <c r="CD144" i="6"/>
  <c r="AW135" i="6"/>
  <c r="Q223" i="6"/>
  <c r="Q227" i="6" s="1"/>
  <c r="AL141" i="6"/>
  <c r="AL142" i="6" s="1"/>
  <c r="AM140" i="6"/>
  <c r="AL144" i="6"/>
  <c r="AL143" i="6"/>
  <c r="G141" i="6"/>
  <c r="G142" i="6" s="1"/>
  <c r="G144" i="6"/>
  <c r="G143" i="6"/>
  <c r="H140" i="6"/>
  <c r="BP144" i="6"/>
  <c r="BP141" i="6"/>
  <c r="BP142" i="6" s="1"/>
  <c r="BP143" i="6"/>
  <c r="BQ140" i="6"/>
  <c r="AD133" i="6"/>
  <c r="AC135" i="6"/>
  <c r="LB25" i="1" l="1"/>
  <c r="LS26" i="1"/>
  <c r="AG25" i="1"/>
  <c r="IJ25" i="1"/>
  <c r="AH25" i="1"/>
  <c r="LR25" i="1"/>
  <c r="NQ14" i="1"/>
  <c r="NQ81" i="1" s="1"/>
  <c r="NQ16" i="1"/>
  <c r="NB14" i="1"/>
  <c r="NB81" i="1" s="1"/>
  <c r="NB16" i="1"/>
  <c r="NP14" i="1"/>
  <c r="NP81" i="1" s="1"/>
  <c r="NP16" i="1"/>
  <c r="OE14" i="1"/>
  <c r="OE81" i="1" s="1"/>
  <c r="OE16" i="1"/>
  <c r="NA16" i="1"/>
  <c r="NA14" i="1"/>
  <c r="NA81" i="1" s="1"/>
  <c r="OF14" i="1"/>
  <c r="OF81" i="1" s="1"/>
  <c r="OF16" i="1"/>
  <c r="LD25" i="1"/>
  <c r="LA25" i="1"/>
  <c r="HY4" i="1"/>
  <c r="FL4" i="1"/>
  <c r="HI4" i="1"/>
  <c r="LC25" i="1"/>
  <c r="HR26" i="1"/>
  <c r="GL26" i="1"/>
  <c r="HQ26" i="1"/>
  <c r="GK26" i="1"/>
  <c r="ID26" i="1"/>
  <c r="HP26" i="1"/>
  <c r="GJ26" i="1"/>
  <c r="HO26" i="1"/>
  <c r="IC26" i="1"/>
  <c r="GI26" i="1"/>
  <c r="GH26" i="1"/>
  <c r="IB26" i="1"/>
  <c r="GV26" i="1"/>
  <c r="GG26" i="1"/>
  <c r="IA26" i="1"/>
  <c r="GU26" i="1"/>
  <c r="HZ26" i="1"/>
  <c r="GT26" i="1"/>
  <c r="HY26" i="1"/>
  <c r="GS26" i="1"/>
  <c r="HX26" i="1"/>
  <c r="GR26" i="1"/>
  <c r="HW26" i="1"/>
  <c r="GQ26" i="1"/>
  <c r="HV26" i="1"/>
  <c r="GP26" i="1"/>
  <c r="HS26" i="1"/>
  <c r="HU26" i="1"/>
  <c r="GO26" i="1"/>
  <c r="HT26" i="1"/>
  <c r="GN26" i="1"/>
  <c r="GM26" i="1"/>
  <c r="GV4" i="1"/>
  <c r="HX4" i="1"/>
  <c r="GS4" i="1"/>
  <c r="FN4" i="1"/>
  <c r="FT4" i="1"/>
  <c r="HW4" i="1"/>
  <c r="EK4" i="1"/>
  <c r="GO4" i="1"/>
  <c r="FJ4" i="1"/>
  <c r="HA4" i="1"/>
  <c r="GN4" i="1"/>
  <c r="FI4" i="1"/>
  <c r="GZ4" i="1"/>
  <c r="GI4" i="1"/>
  <c r="GD4" i="1"/>
  <c r="HF4" i="1"/>
  <c r="FF4" i="1"/>
  <c r="FA4" i="1"/>
  <c r="FK4" i="1"/>
  <c r="GQ4" i="1"/>
  <c r="GJ4" i="1"/>
  <c r="GE4" i="1"/>
  <c r="GL4" i="1"/>
  <c r="GG4" i="1"/>
  <c r="EL4" i="1"/>
  <c r="GT4" i="1"/>
  <c r="FD4" i="1"/>
  <c r="EY4" i="1"/>
  <c r="FS4" i="1"/>
  <c r="FH4" i="1"/>
  <c r="GP4" i="1"/>
  <c r="HB4" i="1"/>
  <c r="FG4" i="1"/>
  <c r="FB4" i="1"/>
  <c r="IE26" i="1"/>
  <c r="JU26" i="1"/>
  <c r="JT26" i="1"/>
  <c r="JS26" i="1"/>
  <c r="IC4" i="1"/>
  <c r="EJ4" i="1"/>
  <c r="IA4" i="1"/>
  <c r="GM4" i="1"/>
  <c r="GH4" i="1"/>
  <c r="GK4" i="1"/>
  <c r="FC4" i="1"/>
  <c r="EX4" i="1"/>
  <c r="FE4" i="1"/>
  <c r="EZ4" i="1"/>
  <c r="M26" i="1" a="1"/>
  <c r="M26" i="1" s="1"/>
  <c r="CF26" i="1" s="1"/>
  <c r="AI25" i="1"/>
  <c r="HV4" i="1"/>
  <c r="FR4" i="1"/>
  <c r="IB4" i="1"/>
  <c r="HZ4" i="1"/>
  <c r="CF37" i="1"/>
  <c r="AJ37" i="1" s="1"/>
  <c r="CX145" i="8"/>
  <c r="CY145" i="7"/>
  <c r="AG339" i="7"/>
  <c r="AG337" i="7"/>
  <c r="DN145" i="8"/>
  <c r="J228" i="6"/>
  <c r="HD4" i="1" s="1"/>
  <c r="J229" i="6"/>
  <c r="W228" i="6"/>
  <c r="HQ4" i="1" s="1"/>
  <c r="W229" i="6"/>
  <c r="W245" i="4"/>
  <c r="W244" i="4"/>
  <c r="T245" i="4"/>
  <c r="T244" i="4"/>
  <c r="M229" i="6"/>
  <c r="M228" i="6"/>
  <c r="P229" i="6"/>
  <c r="P228" i="6"/>
  <c r="J245" i="4"/>
  <c r="J244" i="4"/>
  <c r="N244" i="4"/>
  <c r="N245" i="4"/>
  <c r="P244" i="4"/>
  <c r="P245" i="4"/>
  <c r="T229" i="6"/>
  <c r="T228" i="6"/>
  <c r="X339" i="8"/>
  <c r="X337" i="8"/>
  <c r="V239" i="4"/>
  <c r="U243" i="4"/>
  <c r="U242" i="4"/>
  <c r="V223" i="6"/>
  <c r="U227" i="6"/>
  <c r="U226" i="6"/>
  <c r="Y223" i="6"/>
  <c r="Y227" i="6" s="1"/>
  <c r="X226" i="6"/>
  <c r="Y239" i="4"/>
  <c r="Y243" i="4" s="1"/>
  <c r="X242" i="4"/>
  <c r="R335" i="6"/>
  <c r="R339" i="6" s="1"/>
  <c r="Q337" i="6"/>
  <c r="W339" i="8"/>
  <c r="AZ337" i="6"/>
  <c r="AZ339" i="6"/>
  <c r="DO145" i="8"/>
  <c r="CJ145" i="8"/>
  <c r="CB161" i="4"/>
  <c r="W339" i="6"/>
  <c r="P339" i="7"/>
  <c r="BA335" i="7"/>
  <c r="BB335" i="7" s="1"/>
  <c r="AZ337" i="8"/>
  <c r="X337" i="6"/>
  <c r="X339" i="6"/>
  <c r="AZ339" i="7"/>
  <c r="BA335" i="8"/>
  <c r="BB335" i="8" s="1"/>
  <c r="BB337" i="8" s="1"/>
  <c r="X339" i="7"/>
  <c r="AY337" i="6"/>
  <c r="Y339" i="7"/>
  <c r="Y337" i="7"/>
  <c r="DF161" i="4"/>
  <c r="AY337" i="8"/>
  <c r="AY339" i="7"/>
  <c r="X337" i="7"/>
  <c r="CQ161" i="4"/>
  <c r="DF160" i="4"/>
  <c r="W339" i="7"/>
  <c r="CQ160" i="4"/>
  <c r="AI157" i="4"/>
  <c r="AI158" i="4" s="1"/>
  <c r="AI160" i="4"/>
  <c r="AI161" i="4"/>
  <c r="AI159" i="4"/>
  <c r="NC13" i="1" s="1"/>
  <c r="NC17" i="1" s="1"/>
  <c r="AX160" i="4"/>
  <c r="AX161" i="4"/>
  <c r="AX159" i="4"/>
  <c r="NR13" i="1" s="1"/>
  <c r="NR17" i="1" s="1"/>
  <c r="T157" i="4"/>
  <c r="T158" i="4" s="1"/>
  <c r="T159" i="4"/>
  <c r="T160" i="4"/>
  <c r="T161" i="4"/>
  <c r="E157" i="4"/>
  <c r="E158" i="4" s="1"/>
  <c r="E160" i="4"/>
  <c r="E161" i="4"/>
  <c r="E159" i="4"/>
  <c r="BM157" i="4"/>
  <c r="BM158" i="4" s="1"/>
  <c r="BM160" i="4"/>
  <c r="BM161" i="4"/>
  <c r="BM159" i="4"/>
  <c r="OG13" i="1" s="1"/>
  <c r="OG17" i="1" s="1"/>
  <c r="CB157" i="4"/>
  <c r="CB158" i="4" s="1"/>
  <c r="CB159" i="4"/>
  <c r="Q366" i="4"/>
  <c r="AD194" i="4"/>
  <c r="CL146" i="7" s="1"/>
  <c r="AF194" i="4"/>
  <c r="AC194" i="4"/>
  <c r="CK146" i="8" s="1"/>
  <c r="CD145" i="6"/>
  <c r="AB194" i="4"/>
  <c r="CC145" i="6"/>
  <c r="AF204" i="4"/>
  <c r="AE194" i="4"/>
  <c r="AE204" i="4"/>
  <c r="AD204" i="4"/>
  <c r="DP146" i="8" s="1"/>
  <c r="AC204" i="4"/>
  <c r="AB204" i="4"/>
  <c r="AF199" i="4"/>
  <c r="DH145" i="6"/>
  <c r="AE199" i="4"/>
  <c r="CT145" i="6"/>
  <c r="AD199" i="4"/>
  <c r="CS145" i="6"/>
  <c r="AC199" i="4"/>
  <c r="CZ146" i="8" s="1"/>
  <c r="AB199" i="4"/>
  <c r="D367" i="4"/>
  <c r="C367" i="4" s="1"/>
  <c r="Q339" i="7"/>
  <c r="Q337" i="7"/>
  <c r="BM341" i="7"/>
  <c r="BL341" i="7" s="1"/>
  <c r="BM342" i="7" s="1"/>
  <c r="BM344" i="7" s="1"/>
  <c r="BM335" i="7"/>
  <c r="P353" i="4"/>
  <c r="R335" i="8"/>
  <c r="S335" i="8" s="1"/>
  <c r="Q339" i="8"/>
  <c r="X353" i="4"/>
  <c r="X355" i="4"/>
  <c r="P365" i="4"/>
  <c r="B365" i="4"/>
  <c r="I385" i="4"/>
  <c r="V385" i="4" s="1"/>
  <c r="H385" i="4"/>
  <c r="U385" i="4" s="1"/>
  <c r="G385" i="4"/>
  <c r="T385" i="4" s="1"/>
  <c r="D385" i="4"/>
  <c r="Q385" i="4" s="1"/>
  <c r="F449" i="4"/>
  <c r="E449" i="4"/>
  <c r="D449" i="4"/>
  <c r="Q449" i="4" s="1"/>
  <c r="I368" i="4"/>
  <c r="V368" i="4" s="1"/>
  <c r="H368" i="4"/>
  <c r="U368" i="4" s="1"/>
  <c r="G368" i="4"/>
  <c r="T368" i="4" s="1"/>
  <c r="F368" i="4"/>
  <c r="S368" i="4" s="1"/>
  <c r="E368" i="4"/>
  <c r="R368" i="4" s="1"/>
  <c r="AZ355" i="4"/>
  <c r="AZ353" i="4"/>
  <c r="AG351" i="4"/>
  <c r="AH351" i="4" s="1"/>
  <c r="A369" i="4"/>
  <c r="AY355" i="4"/>
  <c r="AF353" i="4"/>
  <c r="R295" i="8"/>
  <c r="Q295" i="8"/>
  <c r="F294" i="8"/>
  <c r="E294" i="8"/>
  <c r="AH335" i="6"/>
  <c r="AG337" i="6"/>
  <c r="AG339" i="6"/>
  <c r="BH335" i="6"/>
  <c r="BG337" i="6"/>
  <c r="BG339" i="6"/>
  <c r="AI335" i="7"/>
  <c r="AH337" i="7"/>
  <c r="AH339" i="7"/>
  <c r="BU334" i="6"/>
  <c r="BU335" i="6" s="1"/>
  <c r="P337" i="6"/>
  <c r="P339" i="6"/>
  <c r="BM334" i="6"/>
  <c r="BF335" i="6"/>
  <c r="AA335" i="7"/>
  <c r="Z337" i="7"/>
  <c r="Z339" i="7"/>
  <c r="BH335" i="7"/>
  <c r="BG337" i="7"/>
  <c r="BG339" i="7"/>
  <c r="BU334" i="7"/>
  <c r="BU335" i="7" s="1"/>
  <c r="W353" i="4"/>
  <c r="BB335" i="6"/>
  <c r="BA337" i="6"/>
  <c r="BA339" i="6"/>
  <c r="R337" i="7"/>
  <c r="S335" i="7"/>
  <c r="R339" i="7"/>
  <c r="BF337" i="7"/>
  <c r="BF339" i="7"/>
  <c r="BT334" i="7"/>
  <c r="Z335" i="6"/>
  <c r="Y337" i="6"/>
  <c r="Y339" i="6"/>
  <c r="BH335" i="8"/>
  <c r="BG337" i="8"/>
  <c r="BG339" i="8"/>
  <c r="BU334" i="8"/>
  <c r="BU335" i="8" s="1"/>
  <c r="P339" i="8"/>
  <c r="P337" i="8"/>
  <c r="BM334" i="8"/>
  <c r="BF335" i="8"/>
  <c r="AH335" i="8"/>
  <c r="AG337" i="8"/>
  <c r="AG339" i="8"/>
  <c r="Z335" i="8"/>
  <c r="Y337" i="8"/>
  <c r="Y339" i="8"/>
  <c r="Z351" i="4"/>
  <c r="Y353" i="4"/>
  <c r="Y355" i="4"/>
  <c r="BF355" i="4"/>
  <c r="BF353" i="4"/>
  <c r="BT350" i="4"/>
  <c r="R351" i="4"/>
  <c r="Q355" i="4"/>
  <c r="Q353" i="4"/>
  <c r="BN350" i="4"/>
  <c r="BN351" i="4" s="1"/>
  <c r="BG351" i="4"/>
  <c r="BB351" i="4"/>
  <c r="BA355" i="4"/>
  <c r="BA353" i="4"/>
  <c r="X227" i="6"/>
  <c r="Q226" i="6"/>
  <c r="R239" i="4"/>
  <c r="Q242" i="4"/>
  <c r="X243" i="4"/>
  <c r="N226" i="6"/>
  <c r="IE37" i="1"/>
  <c r="A450" i="4"/>
  <c r="A386" i="4"/>
  <c r="J184" i="4"/>
  <c r="BC145" i="8"/>
  <c r="BC145" i="7"/>
  <c r="J169" i="4"/>
  <c r="J145" i="7"/>
  <c r="J145" i="8"/>
  <c r="I174" i="4"/>
  <c r="X146" i="6" s="1"/>
  <c r="X145" i="7"/>
  <c r="X145" i="8"/>
  <c r="F179" i="4"/>
  <c r="AJ145" i="8"/>
  <c r="AJ145" i="7"/>
  <c r="F174" i="4"/>
  <c r="U145" i="7"/>
  <c r="U145" i="8"/>
  <c r="E174" i="4"/>
  <c r="T162" i="4" s="1"/>
  <c r="T145" i="7"/>
  <c r="T145" i="8"/>
  <c r="E179" i="4"/>
  <c r="AI162" i="4" s="1"/>
  <c r="AI145" i="8"/>
  <c r="AI145" i="7"/>
  <c r="H179" i="4"/>
  <c r="AL145" i="8"/>
  <c r="AL145" i="7"/>
  <c r="D169" i="4"/>
  <c r="D162" i="4" s="1"/>
  <c r="D145" i="8"/>
  <c r="D145" i="7"/>
  <c r="C189" i="4"/>
  <c r="BK162" i="4" s="1"/>
  <c r="BK145" i="8"/>
  <c r="BK145" i="7"/>
  <c r="C169" i="4"/>
  <c r="C162" i="4" s="1"/>
  <c r="C145" i="7"/>
  <c r="C145" i="8"/>
  <c r="H169" i="4"/>
  <c r="H146" i="6" s="1"/>
  <c r="H145" i="7"/>
  <c r="H145" i="8"/>
  <c r="I189" i="4"/>
  <c r="BQ146" i="6" s="1"/>
  <c r="BQ145" i="7"/>
  <c r="BQ145" i="8"/>
  <c r="D179" i="4"/>
  <c r="AH162" i="4" s="1"/>
  <c r="AH145" i="7"/>
  <c r="AH145" i="8"/>
  <c r="K184" i="4"/>
  <c r="BD145" i="8"/>
  <c r="BD145" i="7"/>
  <c r="G174" i="4"/>
  <c r="V145" i="7"/>
  <c r="V145" i="8"/>
  <c r="J179" i="4"/>
  <c r="AN145" i="8"/>
  <c r="AN145" i="7"/>
  <c r="G169" i="4"/>
  <c r="G145" i="7"/>
  <c r="G145" i="8"/>
  <c r="D189" i="4"/>
  <c r="BL145" i="8"/>
  <c r="BL145" i="7"/>
  <c r="G189" i="4"/>
  <c r="BO145" i="8"/>
  <c r="BO145" i="7"/>
  <c r="E169" i="4"/>
  <c r="E162" i="4" s="1"/>
  <c r="E145" i="7"/>
  <c r="E145" i="8"/>
  <c r="I179" i="4"/>
  <c r="AM145" i="7"/>
  <c r="AM145" i="8"/>
  <c r="H189" i="4"/>
  <c r="BP145" i="8"/>
  <c r="BP145" i="7"/>
  <c r="D174" i="4"/>
  <c r="S162" i="4" s="1"/>
  <c r="S145" i="8"/>
  <c r="S145" i="7"/>
  <c r="F189" i="4"/>
  <c r="BN145" i="7"/>
  <c r="BN145" i="8"/>
  <c r="K189" i="4"/>
  <c r="BS145" i="8"/>
  <c r="BS145" i="7"/>
  <c r="K169" i="4"/>
  <c r="K145" i="7"/>
  <c r="K145" i="8"/>
  <c r="K174" i="4"/>
  <c r="Z145" i="7"/>
  <c r="Z145" i="8"/>
  <c r="C179" i="4"/>
  <c r="AG145" i="7"/>
  <c r="AG145" i="8"/>
  <c r="C184" i="4"/>
  <c r="AV145" i="8"/>
  <c r="AV145" i="7"/>
  <c r="G184" i="4"/>
  <c r="AZ145" i="8"/>
  <c r="AZ145" i="7"/>
  <c r="K179" i="4"/>
  <c r="AO145" i="8"/>
  <c r="AO145" i="7"/>
  <c r="J174" i="4"/>
  <c r="Y145" i="7"/>
  <c r="Y145" i="8"/>
  <c r="L174" i="4"/>
  <c r="AA145" i="7"/>
  <c r="AA145" i="8"/>
  <c r="I184" i="4"/>
  <c r="BB145" i="7"/>
  <c r="BB145" i="8"/>
  <c r="D184" i="4"/>
  <c r="AW162" i="4" s="1"/>
  <c r="AW145" i="8"/>
  <c r="AW145" i="7"/>
  <c r="F184" i="4"/>
  <c r="AY145" i="8"/>
  <c r="AY145" i="7"/>
  <c r="C174" i="4"/>
  <c r="R145" i="8"/>
  <c r="R145" i="7"/>
  <c r="H184" i="4"/>
  <c r="BA145" i="7"/>
  <c r="BA145" i="8"/>
  <c r="J189" i="4"/>
  <c r="BR145" i="7"/>
  <c r="BR145" i="8"/>
  <c r="E184" i="4"/>
  <c r="AX162" i="4" s="1"/>
  <c r="AX145" i="8"/>
  <c r="AX145" i="7"/>
  <c r="L184" i="4"/>
  <c r="BE145" i="7"/>
  <c r="BE145" i="8"/>
  <c r="H174" i="4"/>
  <c r="W145" i="7"/>
  <c r="W145" i="8"/>
  <c r="L169" i="4"/>
  <c r="L145" i="7"/>
  <c r="L145" i="8"/>
  <c r="E189" i="4"/>
  <c r="BM162" i="4" s="1"/>
  <c r="BM145" i="7"/>
  <c r="BM145" i="8"/>
  <c r="I169" i="4"/>
  <c r="I145" i="7"/>
  <c r="I145" i="8"/>
  <c r="F169" i="4"/>
  <c r="F145" i="7"/>
  <c r="F145" i="8"/>
  <c r="G179" i="4"/>
  <c r="AK145" i="8"/>
  <c r="AK145" i="7"/>
  <c r="V194" i="4"/>
  <c r="CD145" i="7"/>
  <c r="CD145" i="8"/>
  <c r="DF145" i="8"/>
  <c r="DF145" i="7"/>
  <c r="CB145" i="7"/>
  <c r="CB145" i="8"/>
  <c r="U194" i="4"/>
  <c r="CC145" i="7"/>
  <c r="CC145" i="8"/>
  <c r="U204" i="4"/>
  <c r="DG145" i="7"/>
  <c r="DG145" i="8"/>
  <c r="DL145" i="8"/>
  <c r="DL145" i="7"/>
  <c r="CA145" i="7"/>
  <c r="CA145" i="8"/>
  <c r="CH145" i="7"/>
  <c r="CH145" i="8"/>
  <c r="Y199" i="4"/>
  <c r="CV145" i="8"/>
  <c r="CV145" i="7"/>
  <c r="CR145" i="7"/>
  <c r="CR145" i="8"/>
  <c r="X204" i="4"/>
  <c r="DJ145" i="8"/>
  <c r="DJ145" i="7"/>
  <c r="BZ145" i="8"/>
  <c r="BZ145" i="7"/>
  <c r="CP145" i="8"/>
  <c r="CP145" i="7"/>
  <c r="DM145" i="7"/>
  <c r="DM145" i="8"/>
  <c r="X199" i="4"/>
  <c r="CU145" i="7"/>
  <c r="CU145" i="8"/>
  <c r="CI145" i="7"/>
  <c r="CI145" i="8"/>
  <c r="CO145" i="8"/>
  <c r="CO145" i="7"/>
  <c r="Y204" i="4"/>
  <c r="DK145" i="8"/>
  <c r="DK145" i="7"/>
  <c r="W199" i="4"/>
  <c r="CT145" i="7"/>
  <c r="CT145" i="8"/>
  <c r="DG145" i="6"/>
  <c r="CW145" i="7"/>
  <c r="CW145" i="8"/>
  <c r="V199" i="4"/>
  <c r="CS145" i="7"/>
  <c r="CS145" i="8"/>
  <c r="DE145" i="8"/>
  <c r="DE145" i="7"/>
  <c r="Y194" i="4"/>
  <c r="CG145" i="7"/>
  <c r="CG145" i="8"/>
  <c r="W204" i="4"/>
  <c r="DI145" i="8"/>
  <c r="DI145" i="7"/>
  <c r="DD145" i="7"/>
  <c r="DD145" i="8"/>
  <c r="X194" i="4"/>
  <c r="CF145" i="7"/>
  <c r="CF145" i="8"/>
  <c r="V204" i="4"/>
  <c r="DH145" i="8"/>
  <c r="DH145" i="7"/>
  <c r="CQ145" i="7"/>
  <c r="CQ145" i="8"/>
  <c r="W194" i="4"/>
  <c r="CE145" i="7"/>
  <c r="CE145" i="8"/>
  <c r="AR143" i="7"/>
  <c r="AR146" i="7"/>
  <c r="AR145" i="7"/>
  <c r="AR141" i="7"/>
  <c r="AR142" i="7" s="1"/>
  <c r="AS140" i="7"/>
  <c r="AR144" i="7"/>
  <c r="CL143" i="7"/>
  <c r="CL144" i="7"/>
  <c r="CL145" i="7"/>
  <c r="CM140" i="7"/>
  <c r="CL141" i="7"/>
  <c r="CL142" i="7" s="1"/>
  <c r="CZ141" i="7"/>
  <c r="CZ142" i="7" s="1"/>
  <c r="CZ144" i="7"/>
  <c r="DA140" i="7"/>
  <c r="CZ143" i="7"/>
  <c r="CZ145" i="7"/>
  <c r="DP144" i="8"/>
  <c r="DP143" i="8"/>
  <c r="DP141" i="8"/>
  <c r="DP142" i="8" s="1"/>
  <c r="DP145" i="8"/>
  <c r="DQ140" i="8"/>
  <c r="AR144" i="8"/>
  <c r="AR145" i="8"/>
  <c r="AR141" i="8"/>
  <c r="AR142" i="8" s="1"/>
  <c r="AS140" i="8"/>
  <c r="AR143" i="8"/>
  <c r="AR146" i="8"/>
  <c r="AC146" i="8"/>
  <c r="AC143" i="8"/>
  <c r="AD140" i="8"/>
  <c r="AC141" i="8"/>
  <c r="AC142" i="8" s="1"/>
  <c r="AC145" i="8"/>
  <c r="AC144" i="8"/>
  <c r="O146" i="7"/>
  <c r="O145" i="7"/>
  <c r="O141" i="7"/>
  <c r="O142" i="7" s="1"/>
  <c r="P140" i="7"/>
  <c r="O144" i="7"/>
  <c r="O143" i="7"/>
  <c r="AD144" i="7"/>
  <c r="AD141" i="7"/>
  <c r="AD142" i="7" s="1"/>
  <c r="AE140" i="7"/>
  <c r="AD143" i="7"/>
  <c r="AD146" i="7"/>
  <c r="AD145" i="7"/>
  <c r="CK141" i="8"/>
  <c r="CK142" i="8" s="1"/>
  <c r="CL140" i="8"/>
  <c r="CK145" i="8"/>
  <c r="CK144" i="8"/>
  <c r="CK143" i="8"/>
  <c r="BI140" i="7"/>
  <c r="BH145" i="7"/>
  <c r="BH141" i="7"/>
  <c r="BH142" i="7" s="1"/>
  <c r="BH144" i="7"/>
  <c r="BH143" i="7"/>
  <c r="BH146" i="7"/>
  <c r="DA140" i="8"/>
  <c r="CZ144" i="8"/>
  <c r="CZ145" i="8"/>
  <c r="CZ143" i="8"/>
  <c r="CZ141" i="8"/>
  <c r="CZ142" i="8" s="1"/>
  <c r="BV145" i="7"/>
  <c r="BV141" i="7"/>
  <c r="BV142" i="7" s="1"/>
  <c r="BV146" i="7"/>
  <c r="BV144" i="7"/>
  <c r="BW140" i="7"/>
  <c r="BV143" i="7"/>
  <c r="DP143" i="7"/>
  <c r="DP145" i="7"/>
  <c r="DP141" i="7"/>
  <c r="DP142" i="7" s="1"/>
  <c r="DP144" i="7"/>
  <c r="DQ140" i="7"/>
  <c r="BW140" i="8"/>
  <c r="BV144" i="8"/>
  <c r="BV143" i="8"/>
  <c r="BV146" i="8"/>
  <c r="BV141" i="8"/>
  <c r="BV142" i="8" s="1"/>
  <c r="BV145" i="8"/>
  <c r="BH146" i="8"/>
  <c r="BH143" i="8"/>
  <c r="BH144" i="8"/>
  <c r="BH141" i="8"/>
  <c r="BH142" i="8" s="1"/>
  <c r="BI140" i="8"/>
  <c r="BH145" i="8"/>
  <c r="N144" i="8"/>
  <c r="N145" i="8"/>
  <c r="N141" i="8"/>
  <c r="N142" i="8" s="1"/>
  <c r="N143" i="8"/>
  <c r="N146" i="8"/>
  <c r="O140" i="8"/>
  <c r="DF157" i="4"/>
  <c r="DF158" i="4" s="1"/>
  <c r="CQ157" i="4"/>
  <c r="CQ158" i="4" s="1"/>
  <c r="AX157" i="4"/>
  <c r="AX158" i="4" s="1"/>
  <c r="DJ140" i="6"/>
  <c r="DK140" i="6" s="1"/>
  <c r="DI143" i="6"/>
  <c r="DI141" i="6"/>
  <c r="DI142" i="6" s="1"/>
  <c r="CC156" i="4"/>
  <c r="F156" i="4"/>
  <c r="DG156" i="4"/>
  <c r="CR156" i="4"/>
  <c r="CR161" i="4" s="1"/>
  <c r="AJ156" i="4"/>
  <c r="BN156" i="4"/>
  <c r="AY156" i="4"/>
  <c r="U156" i="4"/>
  <c r="DI145" i="6"/>
  <c r="DI144" i="6"/>
  <c r="AV145" i="6"/>
  <c r="C145" i="6"/>
  <c r="BM145" i="6"/>
  <c r="R204" i="4"/>
  <c r="DD162" i="4" s="1"/>
  <c r="DD145" i="6"/>
  <c r="U145" i="6"/>
  <c r="T199" i="4"/>
  <c r="CQ162" i="4" s="1"/>
  <c r="CQ145" i="6"/>
  <c r="AX145" i="6"/>
  <c r="T204" i="4"/>
  <c r="DF162" i="4" s="1"/>
  <c r="DF145" i="6"/>
  <c r="T194" i="4"/>
  <c r="CB162" i="4" s="1"/>
  <c r="CB145" i="6"/>
  <c r="S204" i="4"/>
  <c r="DE162" i="4" s="1"/>
  <c r="DE145" i="6"/>
  <c r="AH145" i="6"/>
  <c r="S145" i="6"/>
  <c r="AG145" i="6"/>
  <c r="R145" i="6"/>
  <c r="S194" i="4"/>
  <c r="CA162" i="4" s="1"/>
  <c r="CA145" i="6"/>
  <c r="BN145" i="6"/>
  <c r="E145" i="6"/>
  <c r="R194" i="4"/>
  <c r="BZ162" i="4" s="1"/>
  <c r="BZ145" i="6"/>
  <c r="BL145" i="6"/>
  <c r="D145" i="6"/>
  <c r="U199" i="4"/>
  <c r="CR145" i="6"/>
  <c r="AJ145" i="6"/>
  <c r="S199" i="4"/>
  <c r="CP162" i="4" s="1"/>
  <c r="CP145" i="6"/>
  <c r="AI145" i="6"/>
  <c r="T145" i="6"/>
  <c r="AW145" i="6"/>
  <c r="BK145" i="6"/>
  <c r="R199" i="4"/>
  <c r="CO162" i="4" s="1"/>
  <c r="CO145" i="6"/>
  <c r="BA141" i="6"/>
  <c r="BA142" i="6" s="1"/>
  <c r="BA145" i="6"/>
  <c r="BA144" i="6"/>
  <c r="BB140" i="6"/>
  <c r="BB143" i="6" s="1"/>
  <c r="BA143" i="6"/>
  <c r="AD134" i="6"/>
  <c r="AY134" i="6" s="1"/>
  <c r="AX134" i="6"/>
  <c r="H145" i="6"/>
  <c r="H141" i="6"/>
  <c r="H142" i="6" s="1"/>
  <c r="I140" i="6"/>
  <c r="H144" i="6"/>
  <c r="H143" i="6"/>
  <c r="AM145" i="6"/>
  <c r="AM141" i="6"/>
  <c r="AM142" i="6" s="1"/>
  <c r="AM144" i="6"/>
  <c r="AM143" i="6"/>
  <c r="AN140" i="6"/>
  <c r="R223" i="6"/>
  <c r="AX135" i="6"/>
  <c r="X143" i="6"/>
  <c r="Y140" i="6"/>
  <c r="X144" i="6"/>
  <c r="X145" i="6"/>
  <c r="X141" i="6"/>
  <c r="X142" i="6" s="1"/>
  <c r="AD135" i="6"/>
  <c r="CE145" i="6"/>
  <c r="CE141" i="6"/>
  <c r="CE142" i="6" s="1"/>
  <c r="CE143" i="6"/>
  <c r="CF140" i="6"/>
  <c r="CE144" i="6"/>
  <c r="BQ144" i="6"/>
  <c r="BQ145" i="6"/>
  <c r="BQ141" i="6"/>
  <c r="BQ142" i="6" s="1"/>
  <c r="BR140" i="6"/>
  <c r="BQ143" i="6"/>
  <c r="CV140" i="6"/>
  <c r="CU144" i="6"/>
  <c r="CU143" i="6"/>
  <c r="CU145" i="6"/>
  <c r="CU141" i="6"/>
  <c r="CU142" i="6" s="1"/>
  <c r="NA82" i="1" l="1"/>
  <c r="NA83" i="1"/>
  <c r="NA84" i="1"/>
  <c r="NA85" i="1"/>
  <c r="NA86" i="1"/>
  <c r="NQ82" i="1"/>
  <c r="NQ83" i="1"/>
  <c r="NQ84" i="1"/>
  <c r="NQ85" i="1"/>
  <c r="NQ86" i="1"/>
  <c r="OE82" i="1"/>
  <c r="OE83" i="1"/>
  <c r="OE84" i="1"/>
  <c r="OE85" i="1"/>
  <c r="OE86" i="1"/>
  <c r="NP82" i="1"/>
  <c r="NP83" i="1"/>
  <c r="NP84" i="1"/>
  <c r="NP85" i="1"/>
  <c r="NP86" i="1"/>
  <c r="OF82" i="1"/>
  <c r="OF83" i="1"/>
  <c r="OF84" i="1"/>
  <c r="OF85" i="1"/>
  <c r="OF86" i="1"/>
  <c r="NB82" i="1"/>
  <c r="NB83" i="1"/>
  <c r="NB84" i="1"/>
  <c r="NB85" i="1"/>
  <c r="NB86" i="1"/>
  <c r="NQ224" i="1"/>
  <c r="NQ258" i="1"/>
  <c r="NA224" i="1"/>
  <c r="NA258" i="1"/>
  <c r="OE224" i="1"/>
  <c r="OE258" i="1"/>
  <c r="NP224" i="1"/>
  <c r="NP258" i="1"/>
  <c r="OF224" i="1"/>
  <c r="OF258" i="1"/>
  <c r="NB224" i="1"/>
  <c r="NB258" i="1"/>
  <c r="NA274" i="1"/>
  <c r="NA90" i="1"/>
  <c r="NQ274" i="1"/>
  <c r="NQ90" i="1"/>
  <c r="OE274" i="1"/>
  <c r="OE90" i="1"/>
  <c r="NP274" i="1"/>
  <c r="NP90" i="1"/>
  <c r="OF274" i="1"/>
  <c r="OF90" i="1"/>
  <c r="NB274" i="1"/>
  <c r="NB90" i="1"/>
  <c r="NA117" i="1"/>
  <c r="NA119" i="1" s="1"/>
  <c r="NA126" i="1"/>
  <c r="NQ117" i="1"/>
  <c r="NQ118" i="1" s="1"/>
  <c r="NQ126" i="1"/>
  <c r="OE117" i="1"/>
  <c r="OE120" i="1" s="1"/>
  <c r="OE126" i="1"/>
  <c r="NP117" i="1"/>
  <c r="NP118" i="1" s="1"/>
  <c r="NP126" i="1"/>
  <c r="OF117" i="1"/>
  <c r="OF118" i="1" s="1"/>
  <c r="OF126" i="1"/>
  <c r="NB117" i="1"/>
  <c r="NB121" i="1" s="1"/>
  <c r="NB126" i="1"/>
  <c r="NA171" i="1"/>
  <c r="NA173" i="1" s="1"/>
  <c r="NA180" i="1"/>
  <c r="NQ171" i="1"/>
  <c r="NQ174" i="1" s="1"/>
  <c r="NQ180" i="1"/>
  <c r="OE171" i="1"/>
  <c r="OE174" i="1" s="1"/>
  <c r="OE180" i="1"/>
  <c r="NP171" i="1"/>
  <c r="NP172" i="1" s="1"/>
  <c r="NP180" i="1"/>
  <c r="OF171" i="1"/>
  <c r="OF174" i="1" s="1"/>
  <c r="OF180" i="1"/>
  <c r="NB171" i="1"/>
  <c r="NB172" i="1" s="1"/>
  <c r="NB180" i="1"/>
  <c r="NA236" i="1"/>
  <c r="NA270" i="1"/>
  <c r="NQ236" i="1"/>
  <c r="NQ270" i="1"/>
  <c r="OE236" i="1"/>
  <c r="OE270" i="1"/>
  <c r="NP236" i="1"/>
  <c r="NP270" i="1"/>
  <c r="OF236" i="1"/>
  <c r="OF270" i="1"/>
  <c r="NB236" i="1"/>
  <c r="NB270" i="1"/>
  <c r="NA162" i="1"/>
  <c r="NA144" i="1"/>
  <c r="NA135" i="1"/>
  <c r="NA153" i="1"/>
  <c r="NQ162" i="1"/>
  <c r="NQ135" i="1"/>
  <c r="NQ144" i="1"/>
  <c r="NQ153" i="1"/>
  <c r="OE144" i="1"/>
  <c r="OE135" i="1"/>
  <c r="OE153" i="1"/>
  <c r="OE162" i="1"/>
  <c r="NP144" i="1"/>
  <c r="NP153" i="1"/>
  <c r="NP162" i="1"/>
  <c r="NP135" i="1"/>
  <c r="OF144" i="1"/>
  <c r="OF153" i="1"/>
  <c r="OF135" i="1"/>
  <c r="OF162" i="1"/>
  <c r="NB135" i="1"/>
  <c r="NB144" i="1"/>
  <c r="NB162" i="1"/>
  <c r="NB153" i="1"/>
  <c r="NA266" i="1"/>
  <c r="NA246" i="1"/>
  <c r="NA262" i="1"/>
  <c r="NA250" i="1"/>
  <c r="NA242" i="1"/>
  <c r="NA254" i="1"/>
  <c r="NQ246" i="1"/>
  <c r="NQ266" i="1"/>
  <c r="NQ262" i="1"/>
  <c r="NQ250" i="1"/>
  <c r="NQ254" i="1"/>
  <c r="NQ242" i="1"/>
  <c r="OE242" i="1"/>
  <c r="OE254" i="1"/>
  <c r="OE266" i="1"/>
  <c r="OE262" i="1"/>
  <c r="OE250" i="1"/>
  <c r="OE246" i="1"/>
  <c r="NP250" i="1"/>
  <c r="NP262" i="1"/>
  <c r="NP242" i="1"/>
  <c r="NP254" i="1"/>
  <c r="NP266" i="1"/>
  <c r="NP246" i="1"/>
  <c r="OF262" i="1"/>
  <c r="OF242" i="1"/>
  <c r="OF254" i="1"/>
  <c r="OF266" i="1"/>
  <c r="OF250" i="1"/>
  <c r="OF246" i="1"/>
  <c r="NB250" i="1"/>
  <c r="NB254" i="1"/>
  <c r="NB262" i="1"/>
  <c r="NB242" i="1"/>
  <c r="NB266" i="1"/>
  <c r="NB246" i="1"/>
  <c r="NA232" i="1"/>
  <c r="NQ232" i="1"/>
  <c r="OE232" i="1"/>
  <c r="NP232" i="1"/>
  <c r="OF232" i="1"/>
  <c r="NB232" i="1"/>
  <c r="NA216" i="1"/>
  <c r="NA220" i="1"/>
  <c r="NA212" i="1"/>
  <c r="NA228" i="1"/>
  <c r="NQ228" i="1"/>
  <c r="NQ216" i="1"/>
  <c r="NQ220" i="1"/>
  <c r="NQ212" i="1"/>
  <c r="OE220" i="1"/>
  <c r="OE212" i="1"/>
  <c r="OE228" i="1"/>
  <c r="OE216" i="1"/>
  <c r="NP212" i="1"/>
  <c r="NP216" i="1"/>
  <c r="NP220" i="1"/>
  <c r="NP228" i="1"/>
  <c r="OF212" i="1"/>
  <c r="OF216" i="1"/>
  <c r="OF220" i="1"/>
  <c r="OF228" i="1"/>
  <c r="NB212" i="1"/>
  <c r="NB228" i="1"/>
  <c r="NB216" i="1"/>
  <c r="NB220" i="1"/>
  <c r="NA108" i="1"/>
  <c r="NA99" i="1"/>
  <c r="NQ108" i="1"/>
  <c r="NQ99" i="1"/>
  <c r="OE108" i="1"/>
  <c r="OE99" i="1"/>
  <c r="NP99" i="1"/>
  <c r="NP108" i="1"/>
  <c r="OF108" i="1"/>
  <c r="OF99" i="1"/>
  <c r="NB99" i="1"/>
  <c r="NB108" i="1"/>
  <c r="NA208" i="1"/>
  <c r="NA72" i="1"/>
  <c r="NQ208" i="1"/>
  <c r="NQ72" i="1"/>
  <c r="OE208" i="1"/>
  <c r="OE72" i="1"/>
  <c r="NP208" i="1"/>
  <c r="NP72" i="1"/>
  <c r="OF208" i="1"/>
  <c r="OF72" i="1"/>
  <c r="NB208" i="1"/>
  <c r="NB72" i="1"/>
  <c r="NQ199" i="1"/>
  <c r="NQ195" i="1"/>
  <c r="NA199" i="1"/>
  <c r="NA195" i="1"/>
  <c r="OE199" i="1"/>
  <c r="OE195" i="1"/>
  <c r="NP199" i="1"/>
  <c r="NP195" i="1"/>
  <c r="OF199" i="1"/>
  <c r="OF195" i="1"/>
  <c r="NB199" i="1"/>
  <c r="NB195" i="1"/>
  <c r="NA52" i="1"/>
  <c r="NA58" i="1" s="1"/>
  <c r="NA63" i="1"/>
  <c r="NQ52" i="1"/>
  <c r="NQ58" i="1" s="1"/>
  <c r="NQ63" i="1"/>
  <c r="OE52" i="1"/>
  <c r="OE59" i="1" s="1"/>
  <c r="OE63" i="1"/>
  <c r="NP52" i="1"/>
  <c r="NP53" i="1" s="1"/>
  <c r="NP63" i="1"/>
  <c r="OF52" i="1"/>
  <c r="OF54" i="1" s="1"/>
  <c r="OF63" i="1"/>
  <c r="NB52" i="1"/>
  <c r="NB56" i="1" s="1"/>
  <c r="NB63" i="1"/>
  <c r="NA41" i="1"/>
  <c r="NA48" i="1" s="1"/>
  <c r="NA189" i="1"/>
  <c r="NQ41" i="1"/>
  <c r="NQ45" i="1" s="1"/>
  <c r="NQ189" i="1"/>
  <c r="OE41" i="1"/>
  <c r="OE46" i="1" s="1"/>
  <c r="OE189" i="1"/>
  <c r="NP41" i="1"/>
  <c r="NP43" i="1" s="1"/>
  <c r="NP189" i="1"/>
  <c r="OF41" i="1"/>
  <c r="OF47" i="1" s="1"/>
  <c r="OF189" i="1"/>
  <c r="NB41" i="1"/>
  <c r="NB47" i="1" s="1"/>
  <c r="NB189" i="1"/>
  <c r="NC14" i="1"/>
  <c r="NC81" i="1" s="1"/>
  <c r="NC16" i="1"/>
  <c r="OG14" i="1"/>
  <c r="OG81" i="1" s="1"/>
  <c r="OG16" i="1"/>
  <c r="NR14" i="1"/>
  <c r="NR81" i="1" s="1"/>
  <c r="NR16" i="1"/>
  <c r="LC26" i="1"/>
  <c r="LL26" i="1"/>
  <c r="LD26" i="1"/>
  <c r="HD25" i="1"/>
  <c r="GX25" i="1"/>
  <c r="HG25" i="1"/>
  <c r="HF25" i="1"/>
  <c r="FR25" i="1"/>
  <c r="FX25" i="1"/>
  <c r="GA25" i="1"/>
  <c r="FZ25" i="1"/>
  <c r="HC25" i="1"/>
  <c r="FQ25" i="1"/>
  <c r="HE25" i="1"/>
  <c r="FW25" i="1"/>
  <c r="HM25" i="1"/>
  <c r="FY25" i="1"/>
  <c r="HB25" i="1"/>
  <c r="FP25" i="1"/>
  <c r="GB25" i="1"/>
  <c r="HL25" i="1"/>
  <c r="FV25" i="1"/>
  <c r="GF25" i="1"/>
  <c r="HA25" i="1"/>
  <c r="HK25" i="1"/>
  <c r="FU25" i="1"/>
  <c r="FO25" i="1"/>
  <c r="GE25" i="1"/>
  <c r="HN25" i="1"/>
  <c r="GZ25" i="1"/>
  <c r="HJ25" i="1"/>
  <c r="GW25" i="1"/>
  <c r="GD25" i="1"/>
  <c r="FT25" i="1"/>
  <c r="HI25" i="1"/>
  <c r="GY25" i="1"/>
  <c r="GC25" i="1"/>
  <c r="FS25" i="1"/>
  <c r="HH25" i="1"/>
  <c r="IJ26" i="1"/>
  <c r="LN26" i="1"/>
  <c r="LO26" i="1"/>
  <c r="LB26" i="1"/>
  <c r="LA26" i="1"/>
  <c r="LR26" i="1"/>
  <c r="LM26" i="1"/>
  <c r="HJ4" i="1"/>
  <c r="HG4" i="1"/>
  <c r="HE4" i="1"/>
  <c r="ER25" i="1"/>
  <c r="FF25" i="1"/>
  <c r="EV25" i="1"/>
  <c r="FC25" i="1"/>
  <c r="EG25" i="1"/>
  <c r="EW25" i="1"/>
  <c r="FB25" i="1"/>
  <c r="CO25" i="1"/>
  <c r="EH25" i="1"/>
  <c r="FH25" i="1"/>
  <c r="EJ25" i="1"/>
  <c r="EL25" i="1"/>
  <c r="ES25" i="1"/>
  <c r="ET25" i="1"/>
  <c r="EO25" i="1"/>
  <c r="EU25" i="1"/>
  <c r="EZ25" i="1"/>
  <c r="FN25" i="1"/>
  <c r="CP25" i="1"/>
  <c r="FG25" i="1"/>
  <c r="EQ25" i="1"/>
  <c r="FA25" i="1"/>
  <c r="EF25" i="1"/>
  <c r="EE25" i="1"/>
  <c r="EX25" i="1"/>
  <c r="FK25" i="1"/>
  <c r="EN25" i="1"/>
  <c r="FI25" i="1"/>
  <c r="EM25" i="1"/>
  <c r="FE25" i="1"/>
  <c r="EP25" i="1"/>
  <c r="FM25" i="1"/>
  <c r="EI25" i="1"/>
  <c r="FL25" i="1"/>
  <c r="CT25" i="1"/>
  <c r="EK25" i="1"/>
  <c r="CQ25" i="1"/>
  <c r="CR25" i="1"/>
  <c r="FJ25" i="1"/>
  <c r="FD25" i="1"/>
  <c r="CS25" i="1"/>
  <c r="EY25" i="1"/>
  <c r="AH26" i="1"/>
  <c r="AG26" i="1"/>
  <c r="AI26" i="1"/>
  <c r="DP146" i="7"/>
  <c r="S335" i="6"/>
  <c r="R337" i="6"/>
  <c r="Q244" i="4"/>
  <c r="Q245" i="4"/>
  <c r="U228" i="6"/>
  <c r="U229" i="6"/>
  <c r="U244" i="4"/>
  <c r="U245" i="4"/>
  <c r="N228" i="6"/>
  <c r="N229" i="6"/>
  <c r="Q229" i="6"/>
  <c r="Q228" i="6"/>
  <c r="X244" i="4"/>
  <c r="X245" i="4"/>
  <c r="X229" i="6"/>
  <c r="X228" i="6"/>
  <c r="BA337" i="7"/>
  <c r="BA339" i="7"/>
  <c r="Z239" i="4"/>
  <c r="Z242" i="4" s="1"/>
  <c r="Y242" i="4"/>
  <c r="Z223" i="6"/>
  <c r="Z226" i="6" s="1"/>
  <c r="Y226" i="6"/>
  <c r="V227" i="6"/>
  <c r="V226" i="6"/>
  <c r="V243" i="4"/>
  <c r="V242" i="4"/>
  <c r="BB339" i="8"/>
  <c r="BC335" i="8"/>
  <c r="BD335" i="8" s="1"/>
  <c r="BL162" i="4"/>
  <c r="AG162" i="4"/>
  <c r="AV162" i="4"/>
  <c r="R162" i="4"/>
  <c r="BA337" i="8"/>
  <c r="BA339" i="8"/>
  <c r="IG34" i="1"/>
  <c r="IG35" i="1"/>
  <c r="CZ146" i="7"/>
  <c r="CR162" i="4"/>
  <c r="U157" i="4"/>
  <c r="U158" i="4" s="1"/>
  <c r="U159" i="4"/>
  <c r="U160" i="4"/>
  <c r="U161" i="4"/>
  <c r="U162" i="4"/>
  <c r="AY157" i="4"/>
  <c r="AY158" i="4" s="1"/>
  <c r="AY161" i="4"/>
  <c r="AY159" i="4"/>
  <c r="NS13" i="1" s="1"/>
  <c r="NS17" i="1" s="1"/>
  <c r="AY162" i="4"/>
  <c r="AY160" i="4"/>
  <c r="BN157" i="4"/>
  <c r="BN158" i="4" s="1"/>
  <c r="BN162" i="4"/>
  <c r="BN160" i="4"/>
  <c r="BN161" i="4"/>
  <c r="BN159" i="4"/>
  <c r="OH13" i="1" s="1"/>
  <c r="OH17" i="1" s="1"/>
  <c r="AJ157" i="4"/>
  <c r="AJ158" i="4" s="1"/>
  <c r="AJ162" i="4"/>
  <c r="AJ160" i="4"/>
  <c r="AJ161" i="4"/>
  <c r="AJ159" i="4"/>
  <c r="ND13" i="1" s="1"/>
  <c r="ND17" i="1" s="1"/>
  <c r="CR157" i="4"/>
  <c r="CR158" i="4" s="1"/>
  <c r="CR159" i="4"/>
  <c r="CR160" i="4"/>
  <c r="DG157" i="4"/>
  <c r="DG158" i="4" s="1"/>
  <c r="DG159" i="4"/>
  <c r="DG160" i="4"/>
  <c r="F157" i="4"/>
  <c r="F158" i="4" s="1"/>
  <c r="F161" i="4"/>
  <c r="F159" i="4"/>
  <c r="F160" i="4"/>
  <c r="F162" i="4"/>
  <c r="DG162" i="4"/>
  <c r="CC157" i="4"/>
  <c r="CC158" i="4" s="1"/>
  <c r="CC159" i="4"/>
  <c r="CC160" i="4"/>
  <c r="CC162" i="4"/>
  <c r="CC161" i="4"/>
  <c r="DG161" i="4"/>
  <c r="Q367" i="4"/>
  <c r="DN146" i="7"/>
  <c r="DN146" i="8"/>
  <c r="DO146" i="8"/>
  <c r="DO146" i="7"/>
  <c r="DI146" i="6"/>
  <c r="CE146" i="6"/>
  <c r="CX146" i="8"/>
  <c r="CX146" i="7"/>
  <c r="CJ146" i="7"/>
  <c r="CJ146" i="8"/>
  <c r="CY146" i="7"/>
  <c r="CY146" i="8"/>
  <c r="CK146" i="7"/>
  <c r="CU146" i="6"/>
  <c r="D368" i="4"/>
  <c r="C368" i="4" s="1"/>
  <c r="BM341" i="6"/>
  <c r="BL341" i="6" s="1"/>
  <c r="BM342" i="6" s="1"/>
  <c r="BM344" i="6" s="1"/>
  <c r="BM335" i="6"/>
  <c r="BM341" i="8"/>
  <c r="BL341" i="8" s="1"/>
  <c r="BM342" i="8" s="1"/>
  <c r="BM344" i="8" s="1"/>
  <c r="BM335" i="8"/>
  <c r="BT341" i="7"/>
  <c r="BS341" i="7" s="1"/>
  <c r="BT342" i="7" s="1"/>
  <c r="BT344" i="7" s="1"/>
  <c r="BT335" i="7"/>
  <c r="BM351" i="4"/>
  <c r="BM355" i="4" s="1"/>
  <c r="R339" i="8"/>
  <c r="R337" i="8"/>
  <c r="IG30" i="1"/>
  <c r="AG353" i="4"/>
  <c r="P366" i="4"/>
  <c r="B366" i="4"/>
  <c r="I369" i="4"/>
  <c r="V369" i="4" s="1"/>
  <c r="H369" i="4"/>
  <c r="U369" i="4" s="1"/>
  <c r="G369" i="4"/>
  <c r="T369" i="4" s="1"/>
  <c r="F369" i="4"/>
  <c r="S369" i="4" s="1"/>
  <c r="E369" i="4"/>
  <c r="R369" i="4" s="1"/>
  <c r="I386" i="4"/>
  <c r="V386" i="4" s="1"/>
  <c r="H386" i="4"/>
  <c r="U386" i="4" s="1"/>
  <c r="G386" i="4"/>
  <c r="T386" i="4" s="1"/>
  <c r="D386" i="4"/>
  <c r="Q386" i="4" s="1"/>
  <c r="F450" i="4"/>
  <c r="E450" i="4"/>
  <c r="D450" i="4"/>
  <c r="Q450" i="4" s="1"/>
  <c r="EE4" i="1"/>
  <c r="AG355" i="4"/>
  <c r="A370" i="4"/>
  <c r="E295" i="8"/>
  <c r="F295" i="8"/>
  <c r="R296" i="8"/>
  <c r="Q296" i="8"/>
  <c r="BI335" i="7"/>
  <c r="BH337" i="7"/>
  <c r="BH339" i="7"/>
  <c r="AB335" i="7"/>
  <c r="AA337" i="7"/>
  <c r="AA339" i="7"/>
  <c r="BF339" i="6"/>
  <c r="BF337" i="6"/>
  <c r="BT334" i="6"/>
  <c r="S337" i="6"/>
  <c r="T335" i="6"/>
  <c r="S339" i="6"/>
  <c r="AA335" i="6"/>
  <c r="Z337" i="6"/>
  <c r="Z339" i="6"/>
  <c r="BO335" i="6"/>
  <c r="BN339" i="6"/>
  <c r="BN337" i="6"/>
  <c r="BM337" i="7"/>
  <c r="BM339" i="7"/>
  <c r="CB334" i="6"/>
  <c r="CB335" i="6" s="1"/>
  <c r="CA334" i="7"/>
  <c r="AJ335" i="7"/>
  <c r="AI337" i="7"/>
  <c r="AI339" i="7"/>
  <c r="S337" i="7"/>
  <c r="T335" i="7"/>
  <c r="S339" i="7"/>
  <c r="BI335" i="6"/>
  <c r="BH337" i="6"/>
  <c r="BH339" i="6"/>
  <c r="BC335" i="7"/>
  <c r="BB337" i="7"/>
  <c r="BB339" i="7"/>
  <c r="BC335" i="6"/>
  <c r="BB337" i="6"/>
  <c r="BB339" i="6"/>
  <c r="BO335" i="7"/>
  <c r="BN337" i="7"/>
  <c r="BN339" i="7"/>
  <c r="CB334" i="7"/>
  <c r="CB335" i="7" s="1"/>
  <c r="AI335" i="6"/>
  <c r="AH337" i="6"/>
  <c r="AH339" i="6"/>
  <c r="AA335" i="8"/>
  <c r="Z337" i="8"/>
  <c r="Z339" i="8"/>
  <c r="AI335" i="8"/>
  <c r="AH337" i="8"/>
  <c r="AH339" i="8"/>
  <c r="BF337" i="8"/>
  <c r="BF339" i="8"/>
  <c r="BT334" i="8"/>
  <c r="T335" i="8"/>
  <c r="S337" i="8"/>
  <c r="S339" i="8"/>
  <c r="BO335" i="8"/>
  <c r="BN337" i="8"/>
  <c r="BN339" i="8"/>
  <c r="CB334" i="8"/>
  <c r="CB335" i="8" s="1"/>
  <c r="BI335" i="8"/>
  <c r="BH337" i="8"/>
  <c r="BH339" i="8"/>
  <c r="AI351" i="4"/>
  <c r="AH353" i="4"/>
  <c r="AH355" i="4"/>
  <c r="BC351" i="4"/>
  <c r="BB355" i="4"/>
  <c r="BB353" i="4"/>
  <c r="BH351" i="4"/>
  <c r="BG355" i="4"/>
  <c r="BG353" i="4"/>
  <c r="BU350" i="4"/>
  <c r="BU351" i="4" s="1"/>
  <c r="S351" i="4"/>
  <c r="R355" i="4"/>
  <c r="R353" i="4"/>
  <c r="CA350" i="4"/>
  <c r="AA351" i="4"/>
  <c r="Z355" i="4"/>
  <c r="Z353" i="4"/>
  <c r="R227" i="6"/>
  <c r="R226" i="6"/>
  <c r="R242" i="4"/>
  <c r="R243" i="4"/>
  <c r="A387" i="4"/>
  <c r="A451" i="4"/>
  <c r="IG33" i="1"/>
  <c r="IG32" i="1"/>
  <c r="IG37" i="1"/>
  <c r="IG36" i="1"/>
  <c r="IG31" i="1"/>
  <c r="IH30" i="1"/>
  <c r="IH33" i="1"/>
  <c r="IH37" i="1"/>
  <c r="IH32" i="1"/>
  <c r="IH36" i="1"/>
  <c r="IH31" i="1"/>
  <c r="DJ146" i="6"/>
  <c r="DJ141" i="6"/>
  <c r="DJ142" i="6" s="1"/>
  <c r="DJ145" i="6"/>
  <c r="AM146" i="7"/>
  <c r="AM146" i="8"/>
  <c r="W146" i="7"/>
  <c r="W146" i="8"/>
  <c r="W146" i="6"/>
  <c r="C146" i="8"/>
  <c r="C146" i="7"/>
  <c r="AO146" i="7"/>
  <c r="AO146" i="8"/>
  <c r="E146" i="7"/>
  <c r="E146" i="8"/>
  <c r="BE146" i="7"/>
  <c r="BE146" i="8"/>
  <c r="BK146" i="7"/>
  <c r="BK146" i="8"/>
  <c r="AZ146" i="8"/>
  <c r="AZ146" i="7"/>
  <c r="BO146" i="7"/>
  <c r="BO146" i="8"/>
  <c r="BO146" i="6"/>
  <c r="AX146" i="8"/>
  <c r="AX146" i="7"/>
  <c r="D146" i="7"/>
  <c r="D146" i="8"/>
  <c r="AV146" i="8"/>
  <c r="AV146" i="7"/>
  <c r="BL146" i="8"/>
  <c r="BL146" i="7"/>
  <c r="BR146" i="7"/>
  <c r="BR146" i="8"/>
  <c r="AL146" i="8"/>
  <c r="AL146" i="7"/>
  <c r="AL146" i="6"/>
  <c r="AG146" i="7"/>
  <c r="AG146" i="8"/>
  <c r="G146" i="7"/>
  <c r="G146" i="8"/>
  <c r="G146" i="6"/>
  <c r="BA146" i="7"/>
  <c r="BA146" i="8"/>
  <c r="AI146" i="8"/>
  <c r="AI146" i="7"/>
  <c r="Z146" i="7"/>
  <c r="Z146" i="8"/>
  <c r="AN146" i="8"/>
  <c r="AN146" i="7"/>
  <c r="R146" i="8"/>
  <c r="R146" i="7"/>
  <c r="T146" i="7"/>
  <c r="T146" i="8"/>
  <c r="K146" i="7"/>
  <c r="K146" i="8"/>
  <c r="AK146" i="8"/>
  <c r="AK146" i="7"/>
  <c r="AK146" i="6"/>
  <c r="V146" i="7"/>
  <c r="V146" i="8"/>
  <c r="V146" i="6"/>
  <c r="AY146" i="8"/>
  <c r="AY146" i="7"/>
  <c r="U146" i="7"/>
  <c r="U146" i="8"/>
  <c r="BS146" i="8"/>
  <c r="BS146" i="7"/>
  <c r="F146" i="7"/>
  <c r="F146" i="8"/>
  <c r="F146" i="6"/>
  <c r="BD146" i="7"/>
  <c r="BD146" i="8"/>
  <c r="AW146" i="8"/>
  <c r="AW146" i="7"/>
  <c r="AJ146" i="8"/>
  <c r="AJ146" i="7"/>
  <c r="BN146" i="7"/>
  <c r="BN146" i="8"/>
  <c r="I146" i="7"/>
  <c r="I146" i="8"/>
  <c r="AH146" i="7"/>
  <c r="AH146" i="8"/>
  <c r="BB146" i="7"/>
  <c r="BB146" i="8"/>
  <c r="X146" i="7"/>
  <c r="X146" i="8"/>
  <c r="S146" i="7"/>
  <c r="S146" i="8"/>
  <c r="BM146" i="8"/>
  <c r="BM146" i="7"/>
  <c r="BQ146" i="7"/>
  <c r="BQ146" i="8"/>
  <c r="AM146" i="6"/>
  <c r="AA146" i="7"/>
  <c r="AA146" i="8"/>
  <c r="J146" i="7"/>
  <c r="J146" i="8"/>
  <c r="BP146" i="8"/>
  <c r="BP146" i="7"/>
  <c r="BP146" i="6"/>
  <c r="L146" i="7"/>
  <c r="L146" i="8"/>
  <c r="H146" i="7"/>
  <c r="H146" i="8"/>
  <c r="Y146" i="7"/>
  <c r="Y146" i="8"/>
  <c r="BC146" i="8"/>
  <c r="BC146" i="7"/>
  <c r="IH26" i="1"/>
  <c r="DJ143" i="6"/>
  <c r="DE146" i="8"/>
  <c r="DE146" i="7"/>
  <c r="CO146" i="7"/>
  <c r="CO146" i="8"/>
  <c r="CS146" i="6"/>
  <c r="CS146" i="7"/>
  <c r="CS146" i="8"/>
  <c r="DJ146" i="7"/>
  <c r="DJ146" i="8"/>
  <c r="CW146" i="7"/>
  <c r="CW146" i="8"/>
  <c r="CV146" i="8"/>
  <c r="CV146" i="7"/>
  <c r="CP146" i="7"/>
  <c r="CP146" i="8"/>
  <c r="CQ146" i="7"/>
  <c r="CQ146" i="8"/>
  <c r="CT146" i="7"/>
  <c r="CT146" i="8"/>
  <c r="CT146" i="6"/>
  <c r="CH146" i="7"/>
  <c r="CH146" i="8"/>
  <c r="CR146" i="8"/>
  <c r="CR146" i="7"/>
  <c r="DD146" i="8"/>
  <c r="DD146" i="7"/>
  <c r="CE146" i="7"/>
  <c r="CE146" i="8"/>
  <c r="DK146" i="8"/>
  <c r="DK146" i="7"/>
  <c r="CB146" i="7"/>
  <c r="CB146" i="8"/>
  <c r="DH146" i="8"/>
  <c r="DH146" i="7"/>
  <c r="DH146" i="6"/>
  <c r="DL146" i="8"/>
  <c r="DL146" i="7"/>
  <c r="BZ146" i="8"/>
  <c r="BZ146" i="7"/>
  <c r="CF146" i="7"/>
  <c r="CF146" i="8"/>
  <c r="CI146" i="7"/>
  <c r="CI146" i="8"/>
  <c r="DG146" i="6"/>
  <c r="DG146" i="7"/>
  <c r="DG146" i="8"/>
  <c r="DF146" i="7"/>
  <c r="DF146" i="8"/>
  <c r="CA146" i="8"/>
  <c r="CA146" i="7"/>
  <c r="CU146" i="7"/>
  <c r="CU146" i="8"/>
  <c r="CC146" i="6"/>
  <c r="CC146" i="7"/>
  <c r="CC146" i="8"/>
  <c r="DI146" i="8"/>
  <c r="DI146" i="7"/>
  <c r="DM146" i="7"/>
  <c r="DM146" i="8"/>
  <c r="CG146" i="7"/>
  <c r="CG146" i="8"/>
  <c r="CD146" i="7"/>
  <c r="CD146" i="8"/>
  <c r="CD146" i="6"/>
  <c r="O144" i="8"/>
  <c r="O145" i="8"/>
  <c r="O141" i="8"/>
  <c r="O142" i="8" s="1"/>
  <c r="O143" i="8"/>
  <c r="O146" i="8"/>
  <c r="P140" i="8"/>
  <c r="DB140" i="8"/>
  <c r="DA144" i="8"/>
  <c r="DA143" i="8"/>
  <c r="DA146" i="8"/>
  <c r="DA141" i="8"/>
  <c r="DA142" i="8" s="1"/>
  <c r="DA145" i="8"/>
  <c r="AS144" i="8"/>
  <c r="AS145" i="8"/>
  <c r="AS141" i="8"/>
  <c r="AS142" i="8" s="1"/>
  <c r="AT140" i="8"/>
  <c r="AS143" i="8"/>
  <c r="AS146" i="8"/>
  <c r="DQ146" i="8"/>
  <c r="DQ144" i="8"/>
  <c r="DQ143" i="8"/>
  <c r="DQ141" i="8"/>
  <c r="DQ142" i="8" s="1"/>
  <c r="DQ145" i="8"/>
  <c r="DR140" i="8"/>
  <c r="BJ140" i="7"/>
  <c r="BI145" i="7"/>
  <c r="BI141" i="7"/>
  <c r="BI142" i="7" s="1"/>
  <c r="BI144" i="7"/>
  <c r="BI143" i="7"/>
  <c r="BI146" i="7"/>
  <c r="CL146" i="8"/>
  <c r="CL141" i="8"/>
  <c r="CL142" i="8" s="1"/>
  <c r="CM140" i="8"/>
  <c r="CL145" i="8"/>
  <c r="CL144" i="8"/>
  <c r="CL143" i="8"/>
  <c r="BX140" i="8"/>
  <c r="BW144" i="8"/>
  <c r="BW145" i="8"/>
  <c r="BW141" i="8"/>
  <c r="BW142" i="8" s="1"/>
  <c r="BW143" i="8"/>
  <c r="BW146" i="8"/>
  <c r="DA145" i="7"/>
  <c r="DA141" i="7"/>
  <c r="DA142" i="7" s="1"/>
  <c r="DA144" i="7"/>
  <c r="DB140" i="7"/>
  <c r="DA143" i="7"/>
  <c r="DA146" i="7"/>
  <c r="AE141" i="7"/>
  <c r="AE142" i="7" s="1"/>
  <c r="AF140" i="7"/>
  <c r="AE144" i="7"/>
  <c r="AE143" i="7"/>
  <c r="AE146" i="7"/>
  <c r="AE145" i="7"/>
  <c r="CN140" i="7"/>
  <c r="CM146" i="7"/>
  <c r="CM145" i="7"/>
  <c r="CM141" i="7"/>
  <c r="CM142" i="7" s="1"/>
  <c r="CM144" i="7"/>
  <c r="CM143" i="7"/>
  <c r="BI146" i="8"/>
  <c r="BI143" i="8"/>
  <c r="BI144" i="8"/>
  <c r="BI141" i="8"/>
  <c r="BI142" i="8" s="1"/>
  <c r="BJ140" i="8"/>
  <c r="BI145" i="8"/>
  <c r="DQ143" i="7"/>
  <c r="DR140" i="7"/>
  <c r="DQ146" i="7"/>
  <c r="DQ145" i="7"/>
  <c r="DQ141" i="7"/>
  <c r="DQ142" i="7" s="1"/>
  <c r="DQ144" i="7"/>
  <c r="P146" i="7"/>
  <c r="P145" i="7"/>
  <c r="P141" i="7"/>
  <c r="P142" i="7" s="1"/>
  <c r="Q140" i="7"/>
  <c r="P144" i="7"/>
  <c r="P143" i="7"/>
  <c r="BW144" i="7"/>
  <c r="BX140" i="7"/>
  <c r="BW143" i="7"/>
  <c r="BW146" i="7"/>
  <c r="BW145" i="7"/>
  <c r="BW141" i="7"/>
  <c r="BW142" i="7" s="1"/>
  <c r="AS143" i="7"/>
  <c r="AS146" i="7"/>
  <c r="AS145" i="7"/>
  <c r="AS141" i="7"/>
  <c r="AS142" i="7" s="1"/>
  <c r="AT140" i="7"/>
  <c r="AS144" i="7"/>
  <c r="AD146" i="8"/>
  <c r="AD143" i="8"/>
  <c r="AE140" i="8"/>
  <c r="AD141" i="8"/>
  <c r="AD142" i="8" s="1"/>
  <c r="AD145" i="8"/>
  <c r="AD144" i="8"/>
  <c r="IG26" i="1"/>
  <c r="DJ144" i="6"/>
  <c r="BO156" i="4"/>
  <c r="AZ156" i="4"/>
  <c r="AK156" i="4"/>
  <c r="CS156" i="4"/>
  <c r="DH156" i="4"/>
  <c r="DH162" i="4" s="1"/>
  <c r="BA146" i="6"/>
  <c r="G156" i="4"/>
  <c r="V156" i="4"/>
  <c r="CD156" i="4"/>
  <c r="AY146" i="6"/>
  <c r="AZ146" i="6"/>
  <c r="BB141" i="6"/>
  <c r="BB142" i="6" s="1"/>
  <c r="BB146" i="6"/>
  <c r="BB145" i="6"/>
  <c r="BB144" i="6"/>
  <c r="BC140" i="6"/>
  <c r="BC143" i="6" s="1"/>
  <c r="BN146" i="6"/>
  <c r="CA146" i="6"/>
  <c r="R146" i="6"/>
  <c r="AG146" i="6"/>
  <c r="CO146" i="6"/>
  <c r="S146" i="6"/>
  <c r="BK146" i="6"/>
  <c r="AH146" i="6"/>
  <c r="AW146" i="6"/>
  <c r="DE146" i="6"/>
  <c r="T146" i="6"/>
  <c r="CB146" i="6"/>
  <c r="AI146" i="6"/>
  <c r="DF146" i="6"/>
  <c r="CP146" i="6"/>
  <c r="AX146" i="6"/>
  <c r="AJ146" i="6"/>
  <c r="CQ146" i="6"/>
  <c r="CR146" i="6"/>
  <c r="U146" i="6"/>
  <c r="D146" i="6"/>
  <c r="DD146" i="6"/>
  <c r="BL146" i="6"/>
  <c r="BM146" i="6"/>
  <c r="BZ146" i="6"/>
  <c r="C146" i="6"/>
  <c r="E146" i="6"/>
  <c r="AV146" i="6"/>
  <c r="Y143" i="6"/>
  <c r="Z140" i="6"/>
  <c r="Y146" i="6"/>
  <c r="Y144" i="6"/>
  <c r="Y145" i="6"/>
  <c r="Y141" i="6"/>
  <c r="Y142" i="6" s="1"/>
  <c r="DK146" i="6"/>
  <c r="DL140" i="6"/>
  <c r="DK145" i="6"/>
  <c r="DK141" i="6"/>
  <c r="DK142" i="6" s="1"/>
  <c r="DK143" i="6"/>
  <c r="DK144" i="6"/>
  <c r="AN145" i="6"/>
  <c r="AN141" i="6"/>
  <c r="AN142" i="6" s="1"/>
  <c r="AN144" i="6"/>
  <c r="AN143" i="6"/>
  <c r="AO140" i="6"/>
  <c r="AN146" i="6"/>
  <c r="BR145" i="6"/>
  <c r="BR141" i="6"/>
  <c r="BR142" i="6" s="1"/>
  <c r="BS140" i="6"/>
  <c r="BR146" i="6"/>
  <c r="BR144" i="6"/>
  <c r="BR143" i="6"/>
  <c r="I145" i="6"/>
  <c r="I141" i="6"/>
  <c r="I142" i="6" s="1"/>
  <c r="I144" i="6"/>
  <c r="I146" i="6"/>
  <c r="J140" i="6"/>
  <c r="I143" i="6"/>
  <c r="CF146" i="6"/>
  <c r="CF143" i="6"/>
  <c r="CF144" i="6"/>
  <c r="CF145" i="6"/>
  <c r="CF141" i="6"/>
  <c r="CF142" i="6" s="1"/>
  <c r="CG140" i="6"/>
  <c r="AY135" i="6"/>
  <c r="CV144" i="6"/>
  <c r="CV145" i="6"/>
  <c r="CV141" i="6"/>
  <c r="CV142" i="6" s="1"/>
  <c r="CV146" i="6"/>
  <c r="CV143" i="6"/>
  <c r="CW140" i="6"/>
  <c r="AS150" i="4"/>
  <c r="AT152" i="4"/>
  <c r="AU152" i="4" s="1"/>
  <c r="AT149" i="4"/>
  <c r="AU149" i="4" s="1"/>
  <c r="AV149" i="4" s="1"/>
  <c r="AW149" i="4" s="1"/>
  <c r="AX149" i="4" s="1"/>
  <c r="AY149" i="4" s="1"/>
  <c r="Y152" i="4"/>
  <c r="Z152" i="4" s="1"/>
  <c r="AA152" i="4" s="1"/>
  <c r="AB152" i="4" s="1"/>
  <c r="AC152" i="4" s="1"/>
  <c r="AD152" i="4" s="1"/>
  <c r="X151" i="4"/>
  <c r="Y149" i="4"/>
  <c r="Z149" i="4" s="1"/>
  <c r="AA149" i="4" s="1"/>
  <c r="AB149" i="4" s="1"/>
  <c r="AC149" i="4" s="1"/>
  <c r="AD149" i="4" s="1"/>
  <c r="AD151" i="4" s="1"/>
  <c r="AY151" i="4" s="1"/>
  <c r="Y150" i="4"/>
  <c r="Z150" i="4" s="1"/>
  <c r="AA150" i="4" s="1"/>
  <c r="AB150" i="4" s="1"/>
  <c r="AC150" i="4" s="1"/>
  <c r="AD150" i="4" s="1"/>
  <c r="AY150" i="4" s="1"/>
  <c r="NR82" i="1" l="1"/>
  <c r="NR83" i="1"/>
  <c r="NR84" i="1"/>
  <c r="NR85" i="1"/>
  <c r="NR86" i="1"/>
  <c r="OG82" i="1"/>
  <c r="OG83" i="1"/>
  <c r="OG84" i="1"/>
  <c r="OG85" i="1"/>
  <c r="OG86" i="1"/>
  <c r="NC82" i="1"/>
  <c r="NC83" i="1"/>
  <c r="NC84" i="1"/>
  <c r="NC85" i="1"/>
  <c r="NC86" i="1"/>
  <c r="NC224" i="1"/>
  <c r="NC258" i="1"/>
  <c r="NR224" i="1"/>
  <c r="NR258" i="1"/>
  <c r="OG224" i="1"/>
  <c r="OG258" i="1"/>
  <c r="NP91" i="1"/>
  <c r="NP92" i="1"/>
  <c r="NP93" i="1"/>
  <c r="NP94" i="1"/>
  <c r="NP95" i="1"/>
  <c r="NR274" i="1"/>
  <c r="NR90" i="1"/>
  <c r="OE91" i="1"/>
  <c r="OE92" i="1"/>
  <c r="OE93" i="1"/>
  <c r="OE94" i="1"/>
  <c r="OE95" i="1"/>
  <c r="OG274" i="1"/>
  <c r="OG90" i="1"/>
  <c r="NB91" i="1"/>
  <c r="NB92" i="1"/>
  <c r="NB93" i="1"/>
  <c r="NB94" i="1"/>
  <c r="NB95" i="1"/>
  <c r="NQ91" i="1"/>
  <c r="NQ92" i="1"/>
  <c r="NQ93" i="1"/>
  <c r="NQ94" i="1"/>
  <c r="NQ95" i="1"/>
  <c r="NC274" i="1"/>
  <c r="NC90" i="1"/>
  <c r="OF91" i="1"/>
  <c r="OF92" i="1"/>
  <c r="OF93" i="1"/>
  <c r="OF94" i="1"/>
  <c r="OF95" i="1"/>
  <c r="NA91" i="1"/>
  <c r="NA92" i="1"/>
  <c r="NA93" i="1"/>
  <c r="NA94" i="1"/>
  <c r="NA95" i="1"/>
  <c r="NA122" i="1"/>
  <c r="NA121" i="1"/>
  <c r="NA120" i="1"/>
  <c r="OF122" i="1"/>
  <c r="OF121" i="1"/>
  <c r="NA118" i="1"/>
  <c r="OF120" i="1"/>
  <c r="OF119" i="1"/>
  <c r="NQ122" i="1"/>
  <c r="NQ121" i="1"/>
  <c r="NB120" i="1"/>
  <c r="NB119" i="1"/>
  <c r="OE173" i="1"/>
  <c r="OE119" i="1"/>
  <c r="OE118" i="1"/>
  <c r="NB118" i="1"/>
  <c r="NQ120" i="1"/>
  <c r="NQ119" i="1"/>
  <c r="OF173" i="1"/>
  <c r="OF172" i="1"/>
  <c r="NB175" i="1"/>
  <c r="NB122" i="1"/>
  <c r="NA172" i="1"/>
  <c r="NQ176" i="1"/>
  <c r="NP121" i="1"/>
  <c r="NQ173" i="1"/>
  <c r="NP120" i="1"/>
  <c r="NB176" i="1"/>
  <c r="NQ172" i="1"/>
  <c r="OE122" i="1"/>
  <c r="NP122" i="1"/>
  <c r="NP127" i="1"/>
  <c r="NP128" i="1"/>
  <c r="NP129" i="1"/>
  <c r="NP130" i="1"/>
  <c r="NP131" i="1"/>
  <c r="OG117" i="1"/>
  <c r="OG118" i="1" s="1"/>
  <c r="OG126" i="1"/>
  <c r="OE127" i="1"/>
  <c r="OE128" i="1"/>
  <c r="OE129" i="1"/>
  <c r="OE130" i="1"/>
  <c r="OE131" i="1"/>
  <c r="NC117" i="1"/>
  <c r="NC122" i="1" s="1"/>
  <c r="NC126" i="1"/>
  <c r="OE172" i="1"/>
  <c r="NP119" i="1"/>
  <c r="NB174" i="1"/>
  <c r="NB127" i="1"/>
  <c r="NB128" i="1"/>
  <c r="NB129" i="1"/>
  <c r="NB130" i="1"/>
  <c r="NB131" i="1"/>
  <c r="NQ127" i="1"/>
  <c r="NQ128" i="1"/>
  <c r="NQ129" i="1"/>
  <c r="NQ130" i="1"/>
  <c r="NQ131" i="1"/>
  <c r="NB173" i="1"/>
  <c r="NQ175" i="1"/>
  <c r="OE121" i="1"/>
  <c r="OF127" i="1"/>
  <c r="OF128" i="1"/>
  <c r="OF129" i="1"/>
  <c r="OF130" i="1"/>
  <c r="OF131" i="1"/>
  <c r="NA127" i="1"/>
  <c r="NA128" i="1"/>
  <c r="NA129" i="1"/>
  <c r="NA130" i="1"/>
  <c r="NA131" i="1"/>
  <c r="NR117" i="1"/>
  <c r="NR118" i="1" s="1"/>
  <c r="NR126" i="1"/>
  <c r="OF176" i="1"/>
  <c r="NA176" i="1"/>
  <c r="NA175" i="1"/>
  <c r="OF175" i="1"/>
  <c r="NA174" i="1"/>
  <c r="NP176" i="1"/>
  <c r="NP175" i="1"/>
  <c r="NP174" i="1"/>
  <c r="NP173" i="1"/>
  <c r="NP181" i="1"/>
  <c r="NP182" i="1"/>
  <c r="NP183" i="1"/>
  <c r="NP184" i="1"/>
  <c r="NP185" i="1"/>
  <c r="OE181" i="1"/>
  <c r="OE182" i="1"/>
  <c r="OE183" i="1"/>
  <c r="OE184" i="1"/>
  <c r="OE185" i="1"/>
  <c r="NR171" i="1"/>
  <c r="NR175" i="1" s="1"/>
  <c r="NR180" i="1"/>
  <c r="NB181" i="1"/>
  <c r="NB182" i="1"/>
  <c r="NB183" i="1"/>
  <c r="NB184" i="1"/>
  <c r="NB185" i="1"/>
  <c r="NQ181" i="1"/>
  <c r="NQ182" i="1"/>
  <c r="NQ183" i="1"/>
  <c r="NQ184" i="1"/>
  <c r="NQ185" i="1"/>
  <c r="OG171" i="1"/>
  <c r="OG174" i="1" s="1"/>
  <c r="OG180" i="1"/>
  <c r="OE176" i="1"/>
  <c r="OE175" i="1"/>
  <c r="OF181" i="1"/>
  <c r="OF182" i="1"/>
  <c r="OF183" i="1"/>
  <c r="OF184" i="1"/>
  <c r="OF185" i="1"/>
  <c r="NA181" i="1"/>
  <c r="NA182" i="1"/>
  <c r="NA183" i="1"/>
  <c r="NA184" i="1"/>
  <c r="NA185" i="1"/>
  <c r="NC171" i="1"/>
  <c r="NC172" i="1" s="1"/>
  <c r="NC180" i="1"/>
  <c r="NC236" i="1"/>
  <c r="NC270" i="1"/>
  <c r="NR236" i="1"/>
  <c r="NR270" i="1"/>
  <c r="OG236" i="1"/>
  <c r="OG270" i="1"/>
  <c r="NB154" i="1"/>
  <c r="NB155" i="1"/>
  <c r="NB156" i="1"/>
  <c r="NB157" i="1"/>
  <c r="NB158" i="1"/>
  <c r="NP136" i="1"/>
  <c r="NP137" i="1"/>
  <c r="NP138" i="1"/>
  <c r="NP139" i="1"/>
  <c r="NP140" i="1"/>
  <c r="NQ154" i="1"/>
  <c r="NQ155" i="1"/>
  <c r="NQ156" i="1"/>
  <c r="NQ157" i="1"/>
  <c r="NQ158" i="1"/>
  <c r="NR135" i="1"/>
  <c r="NR162" i="1"/>
  <c r="NR144" i="1"/>
  <c r="NR153" i="1"/>
  <c r="NB163" i="1"/>
  <c r="NB164" i="1"/>
  <c r="NB165" i="1"/>
  <c r="NB166" i="1"/>
  <c r="NB167" i="1"/>
  <c r="NP163" i="1"/>
  <c r="NP164" i="1"/>
  <c r="NP165" i="1"/>
  <c r="NP166" i="1"/>
  <c r="NP167" i="1"/>
  <c r="NQ145" i="1"/>
  <c r="NQ146" i="1"/>
  <c r="NQ147" i="1"/>
  <c r="NQ148" i="1"/>
  <c r="NQ149" i="1"/>
  <c r="NB145" i="1"/>
  <c r="NB146" i="1"/>
  <c r="NB147" i="1"/>
  <c r="NB148" i="1"/>
  <c r="NB149" i="1"/>
  <c r="NP154" i="1"/>
  <c r="NP155" i="1"/>
  <c r="NP156" i="1"/>
  <c r="NP157" i="1"/>
  <c r="NP158" i="1"/>
  <c r="NQ136" i="1"/>
  <c r="NQ137" i="1"/>
  <c r="NQ138" i="1"/>
  <c r="NQ139" i="1"/>
  <c r="NQ140" i="1"/>
  <c r="OG144" i="1"/>
  <c r="OG135" i="1"/>
  <c r="OG153" i="1"/>
  <c r="OG162" i="1"/>
  <c r="NB136" i="1"/>
  <c r="NB137" i="1"/>
  <c r="NB138" i="1"/>
  <c r="NB139" i="1"/>
  <c r="NB140" i="1"/>
  <c r="NP145" i="1"/>
  <c r="NP146" i="1"/>
  <c r="NP147" i="1"/>
  <c r="NP148" i="1"/>
  <c r="NP149" i="1"/>
  <c r="NQ163" i="1"/>
  <c r="NQ164" i="1"/>
  <c r="NQ165" i="1"/>
  <c r="NQ166" i="1"/>
  <c r="NQ167" i="1"/>
  <c r="OF163" i="1"/>
  <c r="OF164" i="1"/>
  <c r="OF165" i="1"/>
  <c r="OF166" i="1"/>
  <c r="OF167" i="1"/>
  <c r="OE163" i="1"/>
  <c r="OE164" i="1"/>
  <c r="OE165" i="1"/>
  <c r="OE166" i="1"/>
  <c r="OE167" i="1"/>
  <c r="NA154" i="1"/>
  <c r="NA155" i="1"/>
  <c r="NA156" i="1"/>
  <c r="NA157" i="1"/>
  <c r="NA158" i="1"/>
  <c r="NC135" i="1"/>
  <c r="NC153" i="1"/>
  <c r="NC162" i="1"/>
  <c r="NC144" i="1"/>
  <c r="OF136" i="1"/>
  <c r="OF137" i="1"/>
  <c r="OF138" i="1"/>
  <c r="OF139" i="1"/>
  <c r="OF140" i="1"/>
  <c r="OE154" i="1"/>
  <c r="OE155" i="1"/>
  <c r="OE156" i="1"/>
  <c r="OE157" i="1"/>
  <c r="OE158" i="1"/>
  <c r="NA136" i="1"/>
  <c r="NA137" i="1"/>
  <c r="NA138" i="1"/>
  <c r="NA139" i="1"/>
  <c r="NA140" i="1"/>
  <c r="OF154" i="1"/>
  <c r="OF155" i="1"/>
  <c r="OF156" i="1"/>
  <c r="OF157" i="1"/>
  <c r="OF158" i="1"/>
  <c r="OE136" i="1"/>
  <c r="OE137" i="1"/>
  <c r="OE138" i="1"/>
  <c r="OE139" i="1"/>
  <c r="OE140" i="1"/>
  <c r="NA145" i="1"/>
  <c r="NA146" i="1"/>
  <c r="NA147" i="1"/>
  <c r="NA148" i="1"/>
  <c r="NA149" i="1"/>
  <c r="OF145" i="1"/>
  <c r="OF146" i="1"/>
  <c r="OF147" i="1"/>
  <c r="OF148" i="1"/>
  <c r="OF149" i="1"/>
  <c r="OE145" i="1"/>
  <c r="OE146" i="1"/>
  <c r="OE147" i="1"/>
  <c r="OE148" i="1"/>
  <c r="OE149" i="1"/>
  <c r="NA163" i="1"/>
  <c r="NA164" i="1"/>
  <c r="NA165" i="1"/>
  <c r="NA166" i="1"/>
  <c r="NA167" i="1"/>
  <c r="OE57" i="1"/>
  <c r="NR242" i="1"/>
  <c r="NR246" i="1"/>
  <c r="NR250" i="1"/>
  <c r="NR254" i="1"/>
  <c r="NR262" i="1"/>
  <c r="NR266" i="1"/>
  <c r="OG250" i="1"/>
  <c r="OG254" i="1"/>
  <c r="OG262" i="1"/>
  <c r="OG242" i="1"/>
  <c r="OG246" i="1"/>
  <c r="OG266" i="1"/>
  <c r="NC254" i="1"/>
  <c r="NC262" i="1"/>
  <c r="NC250" i="1"/>
  <c r="NC242" i="1"/>
  <c r="NC266" i="1"/>
  <c r="NC246" i="1"/>
  <c r="NC232" i="1"/>
  <c r="NR232" i="1"/>
  <c r="OG232" i="1"/>
  <c r="OG212" i="1"/>
  <c r="OG228" i="1"/>
  <c r="OG216" i="1"/>
  <c r="OG220" i="1"/>
  <c r="NC212" i="1"/>
  <c r="NC220" i="1"/>
  <c r="NC216" i="1"/>
  <c r="NC228" i="1"/>
  <c r="NR216" i="1"/>
  <c r="NR220" i="1"/>
  <c r="NR212" i="1"/>
  <c r="NR228" i="1"/>
  <c r="OG108" i="1"/>
  <c r="OG99" i="1"/>
  <c r="NP109" i="1"/>
  <c r="NP110" i="1"/>
  <c r="NP111" i="1"/>
  <c r="NP112" i="1"/>
  <c r="NP113" i="1"/>
  <c r="NP100" i="1"/>
  <c r="NP101" i="1"/>
  <c r="NP102" i="1"/>
  <c r="NP103" i="1"/>
  <c r="NP104" i="1"/>
  <c r="NC99" i="1"/>
  <c r="NC108" i="1"/>
  <c r="OE100" i="1"/>
  <c r="OE101" i="1"/>
  <c r="OE102" i="1"/>
  <c r="OE103" i="1"/>
  <c r="OE104" i="1"/>
  <c r="OE109" i="1"/>
  <c r="OE110" i="1"/>
  <c r="OE111" i="1"/>
  <c r="OE112" i="1"/>
  <c r="OE113" i="1"/>
  <c r="NB109" i="1"/>
  <c r="NB110" i="1"/>
  <c r="NB111" i="1"/>
  <c r="NB112" i="1"/>
  <c r="NB113" i="1"/>
  <c r="NQ100" i="1"/>
  <c r="NQ101" i="1"/>
  <c r="NQ102" i="1"/>
  <c r="NQ103" i="1"/>
  <c r="NQ104" i="1"/>
  <c r="NB100" i="1"/>
  <c r="NB101" i="1"/>
  <c r="NB102" i="1"/>
  <c r="NB103" i="1"/>
  <c r="NB104" i="1"/>
  <c r="NQ109" i="1"/>
  <c r="NQ110" i="1"/>
  <c r="NQ111" i="1"/>
  <c r="NQ112" i="1"/>
  <c r="NQ113" i="1"/>
  <c r="NR108" i="1"/>
  <c r="NR99" i="1"/>
  <c r="OF100" i="1"/>
  <c r="OF101" i="1"/>
  <c r="OF102" i="1"/>
  <c r="OF103" i="1"/>
  <c r="OF104" i="1"/>
  <c r="NA100" i="1"/>
  <c r="NA101" i="1"/>
  <c r="NA102" i="1"/>
  <c r="NA103" i="1"/>
  <c r="NA104" i="1"/>
  <c r="OF109" i="1"/>
  <c r="OF110" i="1"/>
  <c r="OF111" i="1"/>
  <c r="OF112" i="1"/>
  <c r="OF113" i="1"/>
  <c r="NA109" i="1"/>
  <c r="NA110" i="1"/>
  <c r="NA111" i="1"/>
  <c r="NA112" i="1"/>
  <c r="NA113" i="1"/>
  <c r="NP73" i="1"/>
  <c r="NP74" i="1"/>
  <c r="NP75" i="1"/>
  <c r="NP76" i="1"/>
  <c r="NP77" i="1"/>
  <c r="NR208" i="1"/>
  <c r="NR72" i="1"/>
  <c r="OE73" i="1"/>
  <c r="OE74" i="1"/>
  <c r="OE75" i="1"/>
  <c r="OE76" i="1"/>
  <c r="OE77" i="1"/>
  <c r="OG208" i="1"/>
  <c r="OG72" i="1"/>
  <c r="NB73" i="1"/>
  <c r="NB74" i="1"/>
  <c r="NB75" i="1"/>
  <c r="NB76" i="1"/>
  <c r="NB77" i="1"/>
  <c r="NQ73" i="1"/>
  <c r="NQ74" i="1"/>
  <c r="NQ75" i="1"/>
  <c r="NQ76" i="1"/>
  <c r="NQ77" i="1"/>
  <c r="NC208" i="1"/>
  <c r="NC72" i="1"/>
  <c r="OF73" i="1"/>
  <c r="OF74" i="1"/>
  <c r="OF75" i="1"/>
  <c r="OF76" i="1"/>
  <c r="OF77" i="1"/>
  <c r="NA73" i="1"/>
  <c r="NA74" i="1"/>
  <c r="NA75" i="1"/>
  <c r="NA76" i="1"/>
  <c r="NA77" i="1"/>
  <c r="NC199" i="1"/>
  <c r="NC195" i="1"/>
  <c r="NR199" i="1"/>
  <c r="NR195" i="1"/>
  <c r="OF53" i="1"/>
  <c r="OG199" i="1"/>
  <c r="OG195" i="1"/>
  <c r="NA57" i="1"/>
  <c r="OE58" i="1"/>
  <c r="OE56" i="1"/>
  <c r="NB59" i="1"/>
  <c r="NP58" i="1"/>
  <c r="NP56" i="1"/>
  <c r="NA56" i="1"/>
  <c r="OF59" i="1"/>
  <c r="NA55" i="1"/>
  <c r="OF58" i="1"/>
  <c r="NA54" i="1"/>
  <c r="OF57" i="1"/>
  <c r="NA53" i="1"/>
  <c r="OF56" i="1"/>
  <c r="OF55" i="1"/>
  <c r="NA59" i="1"/>
  <c r="NB55" i="1"/>
  <c r="NQ57" i="1"/>
  <c r="NB54" i="1"/>
  <c r="NQ56" i="1"/>
  <c r="NB53" i="1"/>
  <c r="NQ55" i="1"/>
  <c r="NQ54" i="1"/>
  <c r="NQ53" i="1"/>
  <c r="NB58" i="1"/>
  <c r="OE55" i="1"/>
  <c r="OE54" i="1"/>
  <c r="OE53" i="1"/>
  <c r="NP59" i="1"/>
  <c r="NP57" i="1"/>
  <c r="NB57" i="1"/>
  <c r="NP55" i="1"/>
  <c r="NQ59" i="1"/>
  <c r="NP54" i="1"/>
  <c r="NP64" i="1"/>
  <c r="NP65" i="1"/>
  <c r="NP66" i="1"/>
  <c r="NP67" i="1"/>
  <c r="NP68" i="1"/>
  <c r="NR52" i="1"/>
  <c r="NR54" i="1" s="1"/>
  <c r="NR63" i="1"/>
  <c r="OE64" i="1"/>
  <c r="OE65" i="1"/>
  <c r="OE66" i="1"/>
  <c r="OE67" i="1"/>
  <c r="OE68" i="1"/>
  <c r="OG52" i="1"/>
  <c r="OG58" i="1" s="1"/>
  <c r="OG63" i="1"/>
  <c r="NB64" i="1"/>
  <c r="NB65" i="1"/>
  <c r="NB66" i="1"/>
  <c r="NB67" i="1"/>
  <c r="NB68" i="1"/>
  <c r="NQ64" i="1"/>
  <c r="NQ65" i="1"/>
  <c r="NQ66" i="1"/>
  <c r="NQ67" i="1"/>
  <c r="NQ68" i="1"/>
  <c r="NC52" i="1"/>
  <c r="NC56" i="1" s="1"/>
  <c r="NC63" i="1"/>
  <c r="OF64" i="1"/>
  <c r="OF65" i="1"/>
  <c r="OF66" i="1"/>
  <c r="OF67" i="1"/>
  <c r="OF68" i="1"/>
  <c r="NA64" i="1"/>
  <c r="NA65" i="1"/>
  <c r="NA66" i="1"/>
  <c r="NA67" i="1"/>
  <c r="NA68" i="1"/>
  <c r="NQ43" i="1"/>
  <c r="NQ42" i="1"/>
  <c r="NA47" i="1"/>
  <c r="OF46" i="1"/>
  <c r="NQ46" i="1"/>
  <c r="NQ44" i="1"/>
  <c r="OF45" i="1"/>
  <c r="NA45" i="1"/>
  <c r="OF44" i="1"/>
  <c r="NA46" i="1"/>
  <c r="NA44" i="1"/>
  <c r="OF43" i="1"/>
  <c r="NA42" i="1"/>
  <c r="NA43" i="1"/>
  <c r="OF48" i="1"/>
  <c r="OF42" i="1"/>
  <c r="OE44" i="1"/>
  <c r="NB46" i="1"/>
  <c r="NB45" i="1"/>
  <c r="NQ48" i="1"/>
  <c r="NQ47" i="1"/>
  <c r="OE45" i="1"/>
  <c r="OE43" i="1"/>
  <c r="OE42" i="1"/>
  <c r="NB44" i="1"/>
  <c r="NP42" i="1"/>
  <c r="OE48" i="1"/>
  <c r="OE47" i="1"/>
  <c r="NP48" i="1"/>
  <c r="NP47" i="1"/>
  <c r="NB43" i="1"/>
  <c r="NC41" i="1"/>
  <c r="NC45" i="1" s="1"/>
  <c r="NC189" i="1"/>
  <c r="NP46" i="1"/>
  <c r="NB42" i="1"/>
  <c r="NR41" i="1"/>
  <c r="NR46" i="1" s="1"/>
  <c r="NR189" i="1"/>
  <c r="NP45" i="1"/>
  <c r="NP44" i="1"/>
  <c r="NB48" i="1"/>
  <c r="OG41" i="1"/>
  <c r="OG44" i="1" s="1"/>
  <c r="OG189" i="1"/>
  <c r="NS14" i="1"/>
  <c r="NS81" i="1" s="1"/>
  <c r="NS16" i="1"/>
  <c r="OH14" i="1"/>
  <c r="OH81" i="1" s="1"/>
  <c r="OH16" i="1"/>
  <c r="ND14" i="1"/>
  <c r="ND81" i="1" s="1"/>
  <c r="ND16" i="1"/>
  <c r="HH4" i="1"/>
  <c r="GZ26" i="1"/>
  <c r="HK26" i="1"/>
  <c r="FX26" i="1"/>
  <c r="HB26" i="1"/>
  <c r="FO26" i="1"/>
  <c r="FT26" i="1"/>
  <c r="GE26" i="1"/>
  <c r="FW26" i="1"/>
  <c r="FV26" i="1"/>
  <c r="HJ26" i="1"/>
  <c r="GY26" i="1"/>
  <c r="GD26" i="1"/>
  <c r="HA26" i="1"/>
  <c r="FS26" i="1"/>
  <c r="HI26" i="1"/>
  <c r="FU26" i="1"/>
  <c r="GC26" i="1"/>
  <c r="HH26" i="1"/>
  <c r="GX26" i="1"/>
  <c r="GB26" i="1"/>
  <c r="FR26" i="1"/>
  <c r="HG26" i="1"/>
  <c r="GA26" i="1"/>
  <c r="GW26" i="1"/>
  <c r="HN26" i="1"/>
  <c r="HF26" i="1"/>
  <c r="FQ26" i="1"/>
  <c r="FZ26" i="1"/>
  <c r="HM26" i="1"/>
  <c r="HE26" i="1"/>
  <c r="GF26" i="1"/>
  <c r="HC26" i="1"/>
  <c r="HD26" i="1"/>
  <c r="FP26" i="1"/>
  <c r="HL26" i="1"/>
  <c r="FY26" i="1"/>
  <c r="FG26" i="1"/>
  <c r="FN26" i="1"/>
  <c r="FJ26" i="1"/>
  <c r="FK26" i="1"/>
  <c r="EU26" i="1"/>
  <c r="FF26" i="1"/>
  <c r="EX26" i="1"/>
  <c r="ET26" i="1"/>
  <c r="EY26" i="1"/>
  <c r="EV26" i="1"/>
  <c r="CP26" i="1"/>
  <c r="FL26" i="1"/>
  <c r="EM26" i="1"/>
  <c r="EZ26" i="1"/>
  <c r="EH26" i="1"/>
  <c r="FM26" i="1"/>
  <c r="EL26" i="1"/>
  <c r="FD26" i="1"/>
  <c r="ES26" i="1"/>
  <c r="EE26" i="1"/>
  <c r="EF26" i="1"/>
  <c r="FH26" i="1"/>
  <c r="EP26" i="1"/>
  <c r="FE26" i="1"/>
  <c r="CR26" i="1"/>
  <c r="CS26" i="1"/>
  <c r="EQ26" i="1"/>
  <c r="CT26" i="1"/>
  <c r="FC26" i="1"/>
  <c r="FA26" i="1"/>
  <c r="CO26" i="1"/>
  <c r="EG26" i="1"/>
  <c r="EJ26" i="1"/>
  <c r="EK26" i="1"/>
  <c r="ER26" i="1"/>
  <c r="FB26" i="1"/>
  <c r="EI26" i="1"/>
  <c r="EN26" i="1"/>
  <c r="FI26" i="1"/>
  <c r="EO26" i="1"/>
  <c r="CQ26" i="1"/>
  <c r="EW26" i="1"/>
  <c r="HR4" i="1"/>
  <c r="HM4" i="1"/>
  <c r="HK4" i="1"/>
  <c r="Z227" i="6"/>
  <c r="Z228" i="6" s="1"/>
  <c r="HT4" i="1" s="1"/>
  <c r="BC339" i="8"/>
  <c r="BC337" i="8"/>
  <c r="V228" i="6"/>
  <c r="HP4" i="1" s="1"/>
  <c r="V229" i="6"/>
  <c r="Y228" i="6"/>
  <c r="Y229" i="6"/>
  <c r="Y245" i="4"/>
  <c r="Y244" i="4"/>
  <c r="R245" i="4"/>
  <c r="R244" i="4"/>
  <c r="R228" i="6"/>
  <c r="HL4" i="1" s="1"/>
  <c r="R229" i="6"/>
  <c r="V245" i="4"/>
  <c r="V244" i="4"/>
  <c r="Q368" i="4"/>
  <c r="BM353" i="4"/>
  <c r="AK157" i="4"/>
  <c r="AK158" i="4" s="1"/>
  <c r="AK162" i="4"/>
  <c r="AK160" i="4"/>
  <c r="AK161" i="4"/>
  <c r="AK159" i="4"/>
  <c r="NE13" i="1" s="1"/>
  <c r="NE17" i="1" s="1"/>
  <c r="CS157" i="4"/>
  <c r="CS158" i="4" s="1"/>
  <c r="CS159" i="4"/>
  <c r="CS160" i="4"/>
  <c r="CS161" i="4"/>
  <c r="CS162" i="4"/>
  <c r="CD157" i="4"/>
  <c r="CD158" i="4" s="1"/>
  <c r="CD159" i="4"/>
  <c r="CD160" i="4"/>
  <c r="CD161" i="4"/>
  <c r="V157" i="4"/>
  <c r="V158" i="4" s="1"/>
  <c r="V159" i="4"/>
  <c r="V160" i="4"/>
  <c r="V161" i="4"/>
  <c r="V162" i="4"/>
  <c r="G157" i="4"/>
  <c r="G158" i="4" s="1"/>
  <c r="G161" i="4"/>
  <c r="G162" i="4"/>
  <c r="G159" i="4"/>
  <c r="G160" i="4"/>
  <c r="CD162" i="4"/>
  <c r="BO157" i="4"/>
  <c r="BO158" i="4" s="1"/>
  <c r="BO162" i="4"/>
  <c r="BO160" i="4"/>
  <c r="BO161" i="4"/>
  <c r="BO159" i="4"/>
  <c r="OI13" i="1" s="1"/>
  <c r="OI17" i="1" s="1"/>
  <c r="DH157" i="4"/>
  <c r="DH158" i="4" s="1"/>
  <c r="DH159" i="4"/>
  <c r="DH160" i="4"/>
  <c r="DH161" i="4"/>
  <c r="AZ161" i="4"/>
  <c r="AZ159" i="4"/>
  <c r="NT13" i="1" s="1"/>
  <c r="NT17" i="1" s="1"/>
  <c r="AZ162" i="4"/>
  <c r="AZ160" i="4"/>
  <c r="D369" i="4"/>
  <c r="C369" i="4" s="1"/>
  <c r="CA341" i="7"/>
  <c r="BZ341" i="7" s="1"/>
  <c r="CA342" i="7" s="1"/>
  <c r="CA344" i="7" s="1"/>
  <c r="CA335" i="7"/>
  <c r="BT341" i="8"/>
  <c r="BS341" i="8" s="1"/>
  <c r="BT342" i="8" s="1"/>
  <c r="BT344" i="8" s="1"/>
  <c r="BT335" i="8"/>
  <c r="BT351" i="4"/>
  <c r="BT353" i="4" s="1"/>
  <c r="BT341" i="6"/>
  <c r="BS341" i="6" s="1"/>
  <c r="BT342" i="6" s="1"/>
  <c r="BT344" i="6" s="1"/>
  <c r="BT335" i="6"/>
  <c r="G37" i="1"/>
  <c r="P367" i="4"/>
  <c r="B367" i="4"/>
  <c r="F451" i="4"/>
  <c r="E451" i="4"/>
  <c r="D451" i="4"/>
  <c r="Q451" i="4" s="1"/>
  <c r="I387" i="4"/>
  <c r="V387" i="4" s="1"/>
  <c r="H387" i="4"/>
  <c r="U387" i="4" s="1"/>
  <c r="G387" i="4"/>
  <c r="T387" i="4" s="1"/>
  <c r="D387" i="4"/>
  <c r="Q387" i="4" s="1"/>
  <c r="I370" i="4"/>
  <c r="V370" i="4" s="1"/>
  <c r="H370" i="4"/>
  <c r="U370" i="4" s="1"/>
  <c r="G370" i="4"/>
  <c r="T370" i="4" s="1"/>
  <c r="F370" i="4"/>
  <c r="S370" i="4" s="1"/>
  <c r="E370" i="4"/>
  <c r="R370" i="4" s="1"/>
  <c r="A371" i="4"/>
  <c r="R297" i="8"/>
  <c r="Q297" i="8"/>
  <c r="F296" i="8"/>
  <c r="E296" i="8"/>
  <c r="T337" i="7"/>
  <c r="U335" i="7"/>
  <c r="T339" i="7"/>
  <c r="AJ337" i="7"/>
  <c r="AJ339" i="7"/>
  <c r="BT337" i="7"/>
  <c r="BT339" i="7"/>
  <c r="CH334" i="7"/>
  <c r="BV335" i="6"/>
  <c r="BU337" i="6"/>
  <c r="BU339" i="6"/>
  <c r="CI334" i="6"/>
  <c r="CI335" i="6" s="1"/>
  <c r="BP335" i="6"/>
  <c r="BO337" i="6"/>
  <c r="BO339" i="6"/>
  <c r="AJ335" i="6"/>
  <c r="AI337" i="6"/>
  <c r="AI339" i="6"/>
  <c r="AB335" i="6"/>
  <c r="AA337" i="6"/>
  <c r="AA339" i="6"/>
  <c r="BV335" i="7"/>
  <c r="BU337" i="7"/>
  <c r="BU339" i="7"/>
  <c r="CI334" i="7"/>
  <c r="CI335" i="7" s="1"/>
  <c r="T337" i="6"/>
  <c r="U335" i="6"/>
  <c r="T339" i="6"/>
  <c r="BP335" i="7"/>
  <c r="BO337" i="7"/>
  <c r="BO339" i="7"/>
  <c r="BM337" i="6"/>
  <c r="BM339" i="6"/>
  <c r="CA334" i="6"/>
  <c r="BD335" i="6"/>
  <c r="BC337" i="6"/>
  <c r="BC339" i="6"/>
  <c r="BD335" i="7"/>
  <c r="BC337" i="7"/>
  <c r="BC339" i="7"/>
  <c r="AC335" i="7"/>
  <c r="AB337" i="7"/>
  <c r="AB339" i="7"/>
  <c r="BJ335" i="6"/>
  <c r="BI337" i="6"/>
  <c r="BI339" i="6"/>
  <c r="BJ335" i="7"/>
  <c r="BI337" i="7"/>
  <c r="BI339" i="7"/>
  <c r="BJ335" i="8"/>
  <c r="BI337" i="8"/>
  <c r="BI339" i="8"/>
  <c r="BV335" i="8"/>
  <c r="BU337" i="8"/>
  <c r="BU339" i="8"/>
  <c r="CI334" i="8"/>
  <c r="CI335" i="8" s="1"/>
  <c r="BP335" i="8"/>
  <c r="BO337" i="8"/>
  <c r="BO339" i="8"/>
  <c r="U335" i="8"/>
  <c r="T337" i="8"/>
  <c r="T339" i="8"/>
  <c r="BE335" i="8"/>
  <c r="BD337" i="8"/>
  <c r="BD339" i="8"/>
  <c r="BM339" i="8"/>
  <c r="BM337" i="8"/>
  <c r="CA334" i="8"/>
  <c r="AJ335" i="8"/>
  <c r="AI337" i="8"/>
  <c r="AI339" i="8"/>
  <c r="AB335" i="8"/>
  <c r="AA337" i="8"/>
  <c r="AA339" i="8"/>
  <c r="AB351" i="4"/>
  <c r="AA353" i="4"/>
  <c r="AA355" i="4"/>
  <c r="CH350" i="4"/>
  <c r="S353" i="4"/>
  <c r="T351" i="4"/>
  <c r="S355" i="4"/>
  <c r="BO351" i="4"/>
  <c r="BN355" i="4"/>
  <c r="BN353" i="4"/>
  <c r="CB350" i="4"/>
  <c r="CB351" i="4" s="1"/>
  <c r="BI351" i="4"/>
  <c r="BH355" i="4"/>
  <c r="BH353" i="4"/>
  <c r="BD351" i="4"/>
  <c r="BC353" i="4"/>
  <c r="BC355" i="4"/>
  <c r="AJ351" i="4"/>
  <c r="AI353" i="4"/>
  <c r="AI355" i="4"/>
  <c r="Z243" i="4"/>
  <c r="Z244" i="4" s="1"/>
  <c r="A452" i="4"/>
  <c r="A388" i="4"/>
  <c r="AE146" i="8"/>
  <c r="AE143" i="8"/>
  <c r="AF140" i="8"/>
  <c r="AE141" i="8"/>
  <c r="AE142" i="8" s="1"/>
  <c r="AE145" i="8"/>
  <c r="AE144" i="8"/>
  <c r="AT146" i="7"/>
  <c r="AT143" i="7"/>
  <c r="AT145" i="7"/>
  <c r="AT141" i="7"/>
  <c r="AT142" i="7" s="1"/>
  <c r="AU140" i="7"/>
  <c r="AT144" i="7"/>
  <c r="BJ144" i="7"/>
  <c r="BJ145" i="7"/>
  <c r="BJ141" i="7"/>
  <c r="BJ142" i="7" s="1"/>
  <c r="BJ143" i="7"/>
  <c r="BJ146" i="7"/>
  <c r="DR146" i="8"/>
  <c r="DR143" i="8"/>
  <c r="DR141" i="8"/>
  <c r="DR142" i="8" s="1"/>
  <c r="DR145" i="8"/>
  <c r="DR144" i="8"/>
  <c r="CN146" i="7"/>
  <c r="CN145" i="7"/>
  <c r="CN141" i="7"/>
  <c r="CN142" i="7" s="1"/>
  <c r="CN144" i="7"/>
  <c r="CN143" i="7"/>
  <c r="AF141" i="7"/>
  <c r="AF142" i="7" s="1"/>
  <c r="AF144" i="7"/>
  <c r="AF143" i="7"/>
  <c r="AF146" i="7"/>
  <c r="AF145" i="7"/>
  <c r="BX144" i="7"/>
  <c r="BY140" i="7"/>
  <c r="BX143" i="7"/>
  <c r="BX146" i="7"/>
  <c r="BX145" i="7"/>
  <c r="BX141" i="7"/>
  <c r="BX142" i="7" s="1"/>
  <c r="AT144" i="8"/>
  <c r="AT145" i="8"/>
  <c r="AT141" i="8"/>
  <c r="AT142" i="8" s="1"/>
  <c r="AU140" i="8"/>
  <c r="AT143" i="8"/>
  <c r="AT146" i="8"/>
  <c r="DB145" i="7"/>
  <c r="DB141" i="7"/>
  <c r="DB142" i="7" s="1"/>
  <c r="DB146" i="7"/>
  <c r="DB144" i="7"/>
  <c r="DC140" i="7"/>
  <c r="DB143" i="7"/>
  <c r="Q146" i="7"/>
  <c r="Q145" i="7"/>
  <c r="Q141" i="7"/>
  <c r="Q142" i="7" s="1"/>
  <c r="Q144" i="7"/>
  <c r="Q143" i="7"/>
  <c r="DC140" i="8"/>
  <c r="DB144" i="8"/>
  <c r="DB143" i="8"/>
  <c r="DB146" i="8"/>
  <c r="DB141" i="8"/>
  <c r="DB142" i="8" s="1"/>
  <c r="DB145" i="8"/>
  <c r="P145" i="8"/>
  <c r="P141" i="8"/>
  <c r="P142" i="8" s="1"/>
  <c r="P144" i="8"/>
  <c r="P143" i="8"/>
  <c r="P146" i="8"/>
  <c r="Q140" i="8"/>
  <c r="BX144" i="8"/>
  <c r="BX145" i="8"/>
  <c r="BX141" i="8"/>
  <c r="BX142" i="8" s="1"/>
  <c r="BX143" i="8"/>
  <c r="BX146" i="8"/>
  <c r="BY140" i="8"/>
  <c r="DR143" i="7"/>
  <c r="DR144" i="7"/>
  <c r="DR146" i="7"/>
  <c r="DR145" i="7"/>
  <c r="DR141" i="7"/>
  <c r="DR142" i="7" s="1"/>
  <c r="BJ146" i="8"/>
  <c r="BJ143" i="8"/>
  <c r="BJ144" i="8"/>
  <c r="BJ141" i="8"/>
  <c r="BJ142" i="8" s="1"/>
  <c r="BJ145" i="8"/>
  <c r="CM146" i="8"/>
  <c r="CM143" i="8"/>
  <c r="CM141" i="8"/>
  <c r="CM142" i="8" s="1"/>
  <c r="CN140" i="8"/>
  <c r="CM145" i="8"/>
  <c r="CM144" i="8"/>
  <c r="BC144" i="6"/>
  <c r="BD140" i="6"/>
  <c r="BD143" i="6" s="1"/>
  <c r="AZ157" i="4"/>
  <c r="AZ158" i="4" s="1"/>
  <c r="DI156" i="4"/>
  <c r="CT156" i="4"/>
  <c r="CE156" i="4"/>
  <c r="W156" i="4"/>
  <c r="AL156" i="4"/>
  <c r="H156" i="4"/>
  <c r="BA156" i="4"/>
  <c r="BP156" i="4"/>
  <c r="BC141" i="6"/>
  <c r="BC142" i="6" s="1"/>
  <c r="BC145" i="6"/>
  <c r="BC146" i="6"/>
  <c r="BS145" i="6"/>
  <c r="BS141" i="6"/>
  <c r="BS142" i="6" s="1"/>
  <c r="BT140" i="6"/>
  <c r="BS146" i="6"/>
  <c r="BS144" i="6"/>
  <c r="BS143" i="6"/>
  <c r="CW144" i="6"/>
  <c r="CW145" i="6"/>
  <c r="CW141" i="6"/>
  <c r="CW142" i="6" s="1"/>
  <c r="CW146" i="6"/>
  <c r="CX140" i="6"/>
  <c r="CW143" i="6"/>
  <c r="AO145" i="6"/>
  <c r="AO141" i="6"/>
  <c r="AO142" i="6" s="1"/>
  <c r="AO144" i="6"/>
  <c r="AO143" i="6"/>
  <c r="AP140" i="6"/>
  <c r="AO146" i="6"/>
  <c r="CG146" i="6"/>
  <c r="CG143" i="6"/>
  <c r="CH140" i="6"/>
  <c r="CG144" i="6"/>
  <c r="CG145" i="6"/>
  <c r="CG141" i="6"/>
  <c r="CG142" i="6" s="1"/>
  <c r="DL146" i="6"/>
  <c r="DL143" i="6"/>
  <c r="DL144" i="6"/>
  <c r="DL145" i="6"/>
  <c r="DL141" i="6"/>
  <c r="DL142" i="6" s="1"/>
  <c r="DM140" i="6"/>
  <c r="Z143" i="6"/>
  <c r="AA140" i="6"/>
  <c r="Z146" i="6"/>
  <c r="Z144" i="6"/>
  <c r="Z145" i="6"/>
  <c r="Z141" i="6"/>
  <c r="Z142" i="6" s="1"/>
  <c r="J145" i="6"/>
  <c r="J141" i="6"/>
  <c r="J142" i="6" s="1"/>
  <c r="J144" i="6"/>
  <c r="J146" i="6"/>
  <c r="K140" i="6"/>
  <c r="J143" i="6"/>
  <c r="AS151" i="4"/>
  <c r="AT150" i="4"/>
  <c r="AU150" i="4"/>
  <c r="AV150" i="4"/>
  <c r="AW150" i="4"/>
  <c r="Y151" i="4"/>
  <c r="AT151" i="4" s="1"/>
  <c r="AA151" i="4"/>
  <c r="AV151" i="4" s="1"/>
  <c r="AC151" i="4"/>
  <c r="AX151" i="4" s="1"/>
  <c r="Z151" i="4"/>
  <c r="AU151" i="4" s="1"/>
  <c r="AB151" i="4"/>
  <c r="AW151" i="4" s="1"/>
  <c r="AX150" i="4"/>
  <c r="AV152" i="4"/>
  <c r="AW152" i="4" s="1"/>
  <c r="AX152" i="4" s="1"/>
  <c r="MM25" i="1"/>
  <c r="MD25" i="1"/>
  <c r="MC25" i="1"/>
  <c r="A25" i="1"/>
  <c r="D58" i="3"/>
  <c r="D57" i="3"/>
  <c r="D56" i="3"/>
  <c r="D40" i="3"/>
  <c r="D39" i="3"/>
  <c r="D38" i="3"/>
  <c r="D34" i="3"/>
  <c r="A19" i="1"/>
  <c r="ND82" i="1" l="1"/>
  <c r="ND83" i="1"/>
  <c r="ND84" i="1"/>
  <c r="ND85" i="1"/>
  <c r="ND86" i="1"/>
  <c r="OH82" i="1"/>
  <c r="OH83" i="1"/>
  <c r="OH84" i="1"/>
  <c r="OH85" i="1"/>
  <c r="OH86" i="1"/>
  <c r="NS82" i="1"/>
  <c r="NS83" i="1"/>
  <c r="NS84" i="1"/>
  <c r="NS85" i="1"/>
  <c r="NS86" i="1"/>
  <c r="NS224" i="1"/>
  <c r="NS258" i="1"/>
  <c r="ND224" i="1"/>
  <c r="ND258" i="1"/>
  <c r="OH224" i="1"/>
  <c r="OH258" i="1"/>
  <c r="NS274" i="1"/>
  <c r="NS90" i="1"/>
  <c r="NR91" i="1"/>
  <c r="NR92" i="1"/>
  <c r="NR93" i="1"/>
  <c r="NR94" i="1"/>
  <c r="NR95" i="1"/>
  <c r="OG91" i="1"/>
  <c r="OG92" i="1"/>
  <c r="OG93" i="1"/>
  <c r="OG94" i="1"/>
  <c r="OG95" i="1"/>
  <c r="ND274" i="1"/>
  <c r="ND90" i="1"/>
  <c r="OH274" i="1"/>
  <c r="OH90" i="1"/>
  <c r="NC91" i="1"/>
  <c r="NC92" i="1"/>
  <c r="NC93" i="1"/>
  <c r="NC94" i="1"/>
  <c r="NC95" i="1"/>
  <c r="OG172" i="1"/>
  <c r="OG120" i="1"/>
  <c r="OG119" i="1"/>
  <c r="OG122" i="1"/>
  <c r="OG121" i="1"/>
  <c r="OG173" i="1"/>
  <c r="NR174" i="1"/>
  <c r="NR122" i="1"/>
  <c r="NR121" i="1"/>
  <c r="NR120" i="1"/>
  <c r="NR119" i="1"/>
  <c r="NC119" i="1"/>
  <c r="NC118" i="1"/>
  <c r="NR173" i="1"/>
  <c r="NR172" i="1"/>
  <c r="NC121" i="1"/>
  <c r="NC120" i="1"/>
  <c r="OH117" i="1"/>
  <c r="OH120" i="1" s="1"/>
  <c r="OH126" i="1"/>
  <c r="OG127" i="1"/>
  <c r="OG128" i="1"/>
  <c r="OG129" i="1"/>
  <c r="OG130" i="1"/>
  <c r="OG131" i="1"/>
  <c r="NC127" i="1"/>
  <c r="NC128" i="1"/>
  <c r="NC129" i="1"/>
  <c r="NC130" i="1"/>
  <c r="NC131" i="1"/>
  <c r="NS117" i="1"/>
  <c r="NS121" i="1" s="1"/>
  <c r="NS126" i="1"/>
  <c r="NC176" i="1"/>
  <c r="NC173" i="1"/>
  <c r="NR127" i="1"/>
  <c r="NR128" i="1"/>
  <c r="NR129" i="1"/>
  <c r="NR130" i="1"/>
  <c r="NR131" i="1"/>
  <c r="ND117" i="1"/>
  <c r="ND118" i="1" s="1"/>
  <c r="ND126" i="1"/>
  <c r="NR176" i="1"/>
  <c r="NC175" i="1"/>
  <c r="NC174" i="1"/>
  <c r="NC181" i="1"/>
  <c r="NC182" i="1"/>
  <c r="NC183" i="1"/>
  <c r="NC184" i="1"/>
  <c r="NC185" i="1"/>
  <c r="OG181" i="1"/>
  <c r="OG182" i="1"/>
  <c r="OG183" i="1"/>
  <c r="OG184" i="1"/>
  <c r="OG185" i="1"/>
  <c r="ND171" i="1"/>
  <c r="ND173" i="1" s="1"/>
  <c r="ND180" i="1"/>
  <c r="NR181" i="1"/>
  <c r="NR182" i="1"/>
  <c r="NR183" i="1"/>
  <c r="NR184" i="1"/>
  <c r="NR185" i="1"/>
  <c r="OH171" i="1"/>
  <c r="OH176" i="1" s="1"/>
  <c r="OH180" i="1"/>
  <c r="OG176" i="1"/>
  <c r="OG175" i="1"/>
  <c r="NS171" i="1"/>
  <c r="NS172" i="1" s="1"/>
  <c r="NS180" i="1"/>
  <c r="OH236" i="1"/>
  <c r="OH270" i="1"/>
  <c r="NS236" i="1"/>
  <c r="NS270" i="1"/>
  <c r="ND236" i="1"/>
  <c r="ND270" i="1"/>
  <c r="OH144" i="1"/>
  <c r="OH162" i="1"/>
  <c r="OH153" i="1"/>
  <c r="OH135" i="1"/>
  <c r="NR136" i="1"/>
  <c r="NR137" i="1"/>
  <c r="NR138" i="1"/>
  <c r="NR139" i="1"/>
  <c r="NR140" i="1"/>
  <c r="NC145" i="1"/>
  <c r="NC146" i="1"/>
  <c r="NC147" i="1"/>
  <c r="NC148" i="1"/>
  <c r="NC149" i="1"/>
  <c r="NS162" i="1"/>
  <c r="NS144" i="1"/>
  <c r="NS135" i="1"/>
  <c r="NS153" i="1"/>
  <c r="NC163" i="1"/>
  <c r="NC164" i="1"/>
  <c r="NC165" i="1"/>
  <c r="NC166" i="1"/>
  <c r="NC167" i="1"/>
  <c r="NC154" i="1"/>
  <c r="NC155" i="1"/>
  <c r="NC156" i="1"/>
  <c r="NC157" i="1"/>
  <c r="NC158" i="1"/>
  <c r="OG163" i="1"/>
  <c r="OG164" i="1"/>
  <c r="OG165" i="1"/>
  <c r="OG166" i="1"/>
  <c r="OG167" i="1"/>
  <c r="NC136" i="1"/>
  <c r="NC137" i="1"/>
  <c r="NC138" i="1"/>
  <c r="NC139" i="1"/>
  <c r="NC140" i="1"/>
  <c r="OG154" i="1"/>
  <c r="OG155" i="1"/>
  <c r="OG156" i="1"/>
  <c r="OG157" i="1"/>
  <c r="OG158" i="1"/>
  <c r="OG136" i="1"/>
  <c r="OG137" i="1"/>
  <c r="OG138" i="1"/>
  <c r="OG139" i="1"/>
  <c r="OG140" i="1"/>
  <c r="NR154" i="1"/>
  <c r="NR155" i="1"/>
  <c r="NR156" i="1"/>
  <c r="NR157" i="1"/>
  <c r="NR158" i="1"/>
  <c r="ND144" i="1"/>
  <c r="ND135" i="1"/>
  <c r="ND153" i="1"/>
  <c r="ND162" i="1"/>
  <c r="OG145" i="1"/>
  <c r="OG146" i="1"/>
  <c r="OG147" i="1"/>
  <c r="OG148" i="1"/>
  <c r="OG149" i="1"/>
  <c r="NR145" i="1"/>
  <c r="NR146" i="1"/>
  <c r="NR147" i="1"/>
  <c r="NR148" i="1"/>
  <c r="NR149" i="1"/>
  <c r="NR163" i="1"/>
  <c r="NR164" i="1"/>
  <c r="NR165" i="1"/>
  <c r="NR166" i="1"/>
  <c r="NR167" i="1"/>
  <c r="ND246" i="1"/>
  <c r="ND266" i="1"/>
  <c r="ND254" i="1"/>
  <c r="ND250" i="1"/>
  <c r="ND242" i="1"/>
  <c r="ND262" i="1"/>
  <c r="OH246" i="1"/>
  <c r="OH250" i="1"/>
  <c r="OH254" i="1"/>
  <c r="OH266" i="1"/>
  <c r="OH242" i="1"/>
  <c r="OH262" i="1"/>
  <c r="NS250" i="1"/>
  <c r="NS242" i="1"/>
  <c r="NS262" i="1"/>
  <c r="NS266" i="1"/>
  <c r="NS246" i="1"/>
  <c r="NS254" i="1"/>
  <c r="NS232" i="1"/>
  <c r="ND232" i="1"/>
  <c r="OH232" i="1"/>
  <c r="ND212" i="1"/>
  <c r="ND216" i="1"/>
  <c r="ND220" i="1"/>
  <c r="ND228" i="1"/>
  <c r="OH220" i="1"/>
  <c r="OH212" i="1"/>
  <c r="OH228" i="1"/>
  <c r="OH216" i="1"/>
  <c r="NS216" i="1"/>
  <c r="NS228" i="1"/>
  <c r="NS212" i="1"/>
  <c r="NS220" i="1"/>
  <c r="OH99" i="1"/>
  <c r="OH108" i="1"/>
  <c r="NS108" i="1"/>
  <c r="NS99" i="1"/>
  <c r="NR100" i="1"/>
  <c r="NR101" i="1"/>
  <c r="NR102" i="1"/>
  <c r="NR103" i="1"/>
  <c r="NR104" i="1"/>
  <c r="NR109" i="1"/>
  <c r="NR110" i="1"/>
  <c r="NR111" i="1"/>
  <c r="NR112" i="1"/>
  <c r="NR113" i="1"/>
  <c r="ND108" i="1"/>
  <c r="ND99" i="1"/>
  <c r="NC109" i="1"/>
  <c r="NC110" i="1"/>
  <c r="NC111" i="1"/>
  <c r="NC112" i="1"/>
  <c r="NC113" i="1"/>
  <c r="OG100" i="1"/>
  <c r="OG101" i="1"/>
  <c r="OG102" i="1"/>
  <c r="OG103" i="1"/>
  <c r="OG104" i="1"/>
  <c r="NC100" i="1"/>
  <c r="NC101" i="1"/>
  <c r="NC102" i="1"/>
  <c r="NC103" i="1"/>
  <c r="NC104" i="1"/>
  <c r="OG109" i="1"/>
  <c r="OG110" i="1"/>
  <c r="OG111" i="1"/>
  <c r="OG112" i="1"/>
  <c r="OG113" i="1"/>
  <c r="ND208" i="1"/>
  <c r="ND72" i="1"/>
  <c r="OH208" i="1"/>
  <c r="OH72" i="1"/>
  <c r="NS208" i="1"/>
  <c r="NS72" i="1"/>
  <c r="NC73" i="1"/>
  <c r="NC74" i="1"/>
  <c r="NC75" i="1"/>
  <c r="NC76" i="1"/>
  <c r="NC77" i="1"/>
  <c r="OG73" i="1"/>
  <c r="OG74" i="1"/>
  <c r="OG75" i="1"/>
  <c r="OG76" i="1"/>
  <c r="OG77" i="1"/>
  <c r="NR73" i="1"/>
  <c r="NR74" i="1"/>
  <c r="NR75" i="1"/>
  <c r="NR76" i="1"/>
  <c r="NR77" i="1"/>
  <c r="ND199" i="1"/>
  <c r="ND195" i="1"/>
  <c r="OH199" i="1"/>
  <c r="OH195" i="1"/>
  <c r="NS199" i="1"/>
  <c r="NS195" i="1"/>
  <c r="NC53" i="1"/>
  <c r="OG59" i="1"/>
  <c r="OG55" i="1"/>
  <c r="OG53" i="1"/>
  <c r="OG57" i="1"/>
  <c r="OG56" i="1"/>
  <c r="OG54" i="1"/>
  <c r="NC54" i="1"/>
  <c r="NR59" i="1"/>
  <c r="NR58" i="1"/>
  <c r="NR57" i="1"/>
  <c r="NR56" i="1"/>
  <c r="NR53" i="1"/>
  <c r="NC55" i="1"/>
  <c r="NC59" i="1"/>
  <c r="NC58" i="1"/>
  <c r="NC57" i="1"/>
  <c r="NS52" i="1"/>
  <c r="NS53" i="1" s="1"/>
  <c r="NS63" i="1"/>
  <c r="ND52" i="1"/>
  <c r="ND55" i="1" s="1"/>
  <c r="ND63" i="1"/>
  <c r="OH52" i="1"/>
  <c r="OH56" i="1" s="1"/>
  <c r="OH63" i="1"/>
  <c r="NR55" i="1"/>
  <c r="NC64" i="1"/>
  <c r="NC65" i="1"/>
  <c r="NC66" i="1"/>
  <c r="NC67" i="1"/>
  <c r="NC68" i="1"/>
  <c r="OG64" i="1"/>
  <c r="OG65" i="1"/>
  <c r="OG66" i="1"/>
  <c r="OG67" i="1"/>
  <c r="OG68" i="1"/>
  <c r="NR64" i="1"/>
  <c r="NR65" i="1"/>
  <c r="NR66" i="1"/>
  <c r="NR67" i="1"/>
  <c r="NR68" i="1"/>
  <c r="NR45" i="1"/>
  <c r="NR43" i="1"/>
  <c r="NC47" i="1"/>
  <c r="NC46" i="1"/>
  <c r="NC44" i="1"/>
  <c r="NC43" i="1"/>
  <c r="NC42" i="1"/>
  <c r="OG48" i="1"/>
  <c r="OG43" i="1"/>
  <c r="NC48" i="1"/>
  <c r="ND41" i="1"/>
  <c r="ND45" i="1" s="1"/>
  <c r="ND189" i="1"/>
  <c r="NR44" i="1"/>
  <c r="OG42" i="1"/>
  <c r="NR42" i="1"/>
  <c r="NS41" i="1"/>
  <c r="NS44" i="1" s="1"/>
  <c r="NS189" i="1"/>
  <c r="OG47" i="1"/>
  <c r="OH41" i="1"/>
  <c r="OH46" i="1" s="1"/>
  <c r="OH189" i="1"/>
  <c r="NR48" i="1"/>
  <c r="OG46" i="1"/>
  <c r="NR47" i="1"/>
  <c r="OG45" i="1"/>
  <c r="OI14" i="1"/>
  <c r="OI81" i="1" s="1"/>
  <c r="OI16" i="1"/>
  <c r="NE14" i="1"/>
  <c r="NE81" i="1" s="1"/>
  <c r="NE16" i="1"/>
  <c r="NT14" i="1"/>
  <c r="NT81" i="1" s="1"/>
  <c r="NT16" i="1"/>
  <c r="HS4" i="1"/>
  <c r="HN4" i="1"/>
  <c r="HO4" i="1"/>
  <c r="Z229" i="6"/>
  <c r="Z245" i="4"/>
  <c r="BT355" i="4"/>
  <c r="AL157" i="4"/>
  <c r="AL158" i="4" s="1"/>
  <c r="AL162" i="4"/>
  <c r="AL160" i="4"/>
  <c r="AL161" i="4"/>
  <c r="AL159" i="4"/>
  <c r="NF13" i="1" s="1"/>
  <c r="NF17" i="1" s="1"/>
  <c r="BA157" i="4"/>
  <c r="BA158" i="4" s="1"/>
  <c r="BA161" i="4"/>
  <c r="BA159" i="4"/>
  <c r="NU13" i="1" s="1"/>
  <c r="NU17" i="1" s="1"/>
  <c r="BA162" i="4"/>
  <c r="BA160" i="4"/>
  <c r="CE157" i="4"/>
  <c r="CE158" i="4" s="1"/>
  <c r="CE159" i="4"/>
  <c r="CE160" i="4"/>
  <c r="CE161" i="4"/>
  <c r="CE162" i="4"/>
  <c r="BP157" i="4"/>
  <c r="BP158" i="4" s="1"/>
  <c r="BP162" i="4"/>
  <c r="BP160" i="4"/>
  <c r="BP161" i="4"/>
  <c r="BP159" i="4"/>
  <c r="OJ13" i="1" s="1"/>
  <c r="OJ17" i="1" s="1"/>
  <c r="W157" i="4"/>
  <c r="W158" i="4" s="1"/>
  <c r="W159" i="4"/>
  <c r="W160" i="4"/>
  <c r="W162" i="4"/>
  <c r="W161" i="4"/>
  <c r="CT157" i="4"/>
  <c r="CT158" i="4" s="1"/>
  <c r="CT159" i="4"/>
  <c r="CT160" i="4"/>
  <c r="CT161" i="4"/>
  <c r="CT162" i="4"/>
  <c r="H157" i="4"/>
  <c r="H158" i="4" s="1"/>
  <c r="H159" i="4"/>
  <c r="H160" i="4"/>
  <c r="H161" i="4"/>
  <c r="H162" i="4"/>
  <c r="DI157" i="4"/>
  <c r="DI158" i="4" s="1"/>
  <c r="DI159" i="4"/>
  <c r="DI160" i="4"/>
  <c r="DI161" i="4"/>
  <c r="DI162" i="4"/>
  <c r="D370" i="4"/>
  <c r="C370" i="4" s="1"/>
  <c r="CH341" i="7"/>
  <c r="CG341" i="7" s="1"/>
  <c r="CH342" i="7" s="1"/>
  <c r="CH344" i="7" s="1"/>
  <c r="CH335" i="7"/>
  <c r="CA341" i="8"/>
  <c r="BZ341" i="8" s="1"/>
  <c r="CA342" i="8" s="1"/>
  <c r="CA344" i="8" s="1"/>
  <c r="CA335" i="8"/>
  <c r="CA341" i="6"/>
  <c r="BZ341" i="6" s="1"/>
  <c r="CA342" i="6" s="1"/>
  <c r="CA344" i="6" s="1"/>
  <c r="CA335" i="6"/>
  <c r="CA351" i="4"/>
  <c r="P368" i="4"/>
  <c r="B368" i="4"/>
  <c r="Q369" i="4"/>
  <c r="I371" i="4"/>
  <c r="V371" i="4" s="1"/>
  <c r="H371" i="4"/>
  <c r="U371" i="4" s="1"/>
  <c r="G371" i="4"/>
  <c r="T371" i="4" s="1"/>
  <c r="F371" i="4"/>
  <c r="S371" i="4" s="1"/>
  <c r="E371" i="4"/>
  <c r="R371" i="4" s="1"/>
  <c r="I388" i="4"/>
  <c r="V388" i="4" s="1"/>
  <c r="H388" i="4"/>
  <c r="U388" i="4" s="1"/>
  <c r="G388" i="4"/>
  <c r="T388" i="4" s="1"/>
  <c r="D388" i="4"/>
  <c r="Q388" i="4" s="1"/>
  <c r="F452" i="4"/>
  <c r="E452" i="4"/>
  <c r="D452" i="4"/>
  <c r="Q452" i="4" s="1"/>
  <c r="A372" i="4"/>
  <c r="E297" i="8"/>
  <c r="F297" i="8"/>
  <c r="Q298" i="8"/>
  <c r="R298" i="8"/>
  <c r="BQ335" i="7"/>
  <c r="BP337" i="7"/>
  <c r="BP339" i="7"/>
  <c r="U337" i="6"/>
  <c r="V335" i="6"/>
  <c r="U339" i="6"/>
  <c r="CC335" i="7"/>
  <c r="CB337" i="7"/>
  <c r="CB339" i="7"/>
  <c r="CJ335" i="7"/>
  <c r="CI337" i="7"/>
  <c r="CI339" i="7"/>
  <c r="BW335" i="7"/>
  <c r="BV337" i="7"/>
  <c r="BV339" i="7"/>
  <c r="AC335" i="6"/>
  <c r="AB337" i="6"/>
  <c r="AB339" i="6"/>
  <c r="BK335" i="7"/>
  <c r="BJ337" i="7"/>
  <c r="BJ339" i="7"/>
  <c r="AJ337" i="6"/>
  <c r="AJ339" i="6"/>
  <c r="BK335" i="6"/>
  <c r="BJ337" i="6"/>
  <c r="BJ339" i="6"/>
  <c r="BQ335" i="6"/>
  <c r="BP337" i="6"/>
  <c r="BP339" i="6"/>
  <c r="CC335" i="6"/>
  <c r="CB337" i="6"/>
  <c r="CB339" i="6"/>
  <c r="AC337" i="7"/>
  <c r="AC339" i="7"/>
  <c r="CJ335" i="6"/>
  <c r="CI339" i="6"/>
  <c r="CI337" i="6"/>
  <c r="BE335" i="7"/>
  <c r="BD337" i="7"/>
  <c r="BD339" i="7"/>
  <c r="BW335" i="6"/>
  <c r="BV337" i="6"/>
  <c r="BV339" i="6"/>
  <c r="CA337" i="7"/>
  <c r="CA339" i="7"/>
  <c r="BE335" i="6"/>
  <c r="BD337" i="6"/>
  <c r="BD339" i="6"/>
  <c r="BT339" i="6"/>
  <c r="BT337" i="6"/>
  <c r="CH334" i="6"/>
  <c r="CH335" i="6" s="1"/>
  <c r="U337" i="7"/>
  <c r="V335" i="7"/>
  <c r="U339" i="7"/>
  <c r="AC335" i="8"/>
  <c r="AB337" i="8"/>
  <c r="AB339" i="8"/>
  <c r="AJ337" i="8"/>
  <c r="AJ339" i="8"/>
  <c r="BT337" i="8"/>
  <c r="BT339" i="8"/>
  <c r="CH334" i="8"/>
  <c r="CH335" i="8" s="1"/>
  <c r="BE337" i="8"/>
  <c r="BE339" i="8"/>
  <c r="V335" i="8"/>
  <c r="U337" i="8"/>
  <c r="U339" i="8"/>
  <c r="BQ335" i="8"/>
  <c r="BP337" i="8"/>
  <c r="BP339" i="8"/>
  <c r="CC335" i="8"/>
  <c r="CB337" i="8"/>
  <c r="CB339" i="8"/>
  <c r="CJ335" i="8"/>
  <c r="CI337" i="8"/>
  <c r="CI339" i="8"/>
  <c r="BW335" i="8"/>
  <c r="BV337" i="8"/>
  <c r="BV339" i="8"/>
  <c r="BK335" i="8"/>
  <c r="BJ337" i="8"/>
  <c r="BJ339" i="8"/>
  <c r="AJ355" i="4"/>
  <c r="AJ353" i="4"/>
  <c r="BE351" i="4"/>
  <c r="BD353" i="4"/>
  <c r="BD355" i="4"/>
  <c r="BJ351" i="4"/>
  <c r="BI355" i="4"/>
  <c r="BI353" i="4"/>
  <c r="BV351" i="4"/>
  <c r="BU355" i="4"/>
  <c r="BU353" i="4"/>
  <c r="CI350" i="4"/>
  <c r="CI351" i="4" s="1"/>
  <c r="BP351" i="4"/>
  <c r="BO355" i="4"/>
  <c r="BO353" i="4"/>
  <c r="T355" i="4"/>
  <c r="T353" i="4"/>
  <c r="U351" i="4"/>
  <c r="AC351" i="4"/>
  <c r="AB353" i="4"/>
  <c r="AB355" i="4"/>
  <c r="A389" i="4"/>
  <c r="A453" i="4"/>
  <c r="DC144" i="8"/>
  <c r="DC145" i="8"/>
  <c r="DC141" i="8"/>
  <c r="DC142" i="8" s="1"/>
  <c r="DC143" i="8"/>
  <c r="DC146" i="8"/>
  <c r="CN146" i="8"/>
  <c r="CN143" i="8"/>
  <c r="CN141" i="8"/>
  <c r="CN142" i="8" s="1"/>
  <c r="CN145" i="8"/>
  <c r="CN144" i="8"/>
  <c r="DC141" i="7"/>
  <c r="DC142" i="7" s="1"/>
  <c r="DC144" i="7"/>
  <c r="DC143" i="7"/>
  <c r="DC146" i="7"/>
  <c r="DC145" i="7"/>
  <c r="AU143" i="7"/>
  <c r="AU146" i="7"/>
  <c r="AU145" i="7"/>
  <c r="AU141" i="7"/>
  <c r="AU142" i="7" s="1"/>
  <c r="AU144" i="7"/>
  <c r="AU144" i="8"/>
  <c r="AU145" i="8"/>
  <c r="AU141" i="8"/>
  <c r="AU142" i="8" s="1"/>
  <c r="AU143" i="8"/>
  <c r="AU146" i="8"/>
  <c r="BY144" i="8"/>
  <c r="BY145" i="8"/>
  <c r="BY141" i="8"/>
  <c r="BY142" i="8" s="1"/>
  <c r="BY143" i="8"/>
  <c r="BY146" i="8"/>
  <c r="Q145" i="8"/>
  <c r="Q141" i="8"/>
  <c r="Q142" i="8" s="1"/>
  <c r="Q144" i="8"/>
  <c r="Q143" i="8"/>
  <c r="Q146" i="8"/>
  <c r="AF143" i="8"/>
  <c r="AF146" i="8"/>
  <c r="AF141" i="8"/>
  <c r="AF142" i="8" s="1"/>
  <c r="AF145" i="8"/>
  <c r="AF144" i="8"/>
  <c r="BY144" i="7"/>
  <c r="BY143" i="7"/>
  <c r="BY146" i="7"/>
  <c r="BY145" i="7"/>
  <c r="BY141" i="7"/>
  <c r="BY142" i="7" s="1"/>
  <c r="BD141" i="6"/>
  <c r="BD142" i="6" s="1"/>
  <c r="BD145" i="6"/>
  <c r="BD146" i="6"/>
  <c r="BE140" i="6"/>
  <c r="BE145" i="6" s="1"/>
  <c r="BD144" i="6"/>
  <c r="X156" i="4"/>
  <c r="CF156" i="4"/>
  <c r="BQ156" i="4"/>
  <c r="CU156" i="4"/>
  <c r="AM156" i="4"/>
  <c r="BB156" i="4"/>
  <c r="I156" i="4"/>
  <c r="DJ156" i="4"/>
  <c r="CH143" i="6"/>
  <c r="CI140" i="6"/>
  <c r="CH144" i="6"/>
  <c r="CH146" i="6"/>
  <c r="CH145" i="6"/>
  <c r="CH141" i="6"/>
  <c r="CH142" i="6" s="1"/>
  <c r="AP145" i="6"/>
  <c r="AP141" i="6"/>
  <c r="AP142" i="6" s="1"/>
  <c r="AP144" i="6"/>
  <c r="AP146" i="6"/>
  <c r="AP143" i="6"/>
  <c r="AQ140" i="6"/>
  <c r="K145" i="6"/>
  <c r="K141" i="6"/>
  <c r="K142" i="6" s="1"/>
  <c r="K144" i="6"/>
  <c r="K146" i="6"/>
  <c r="L140" i="6"/>
  <c r="K143" i="6"/>
  <c r="CX145" i="6"/>
  <c r="CX141" i="6"/>
  <c r="CX142" i="6" s="1"/>
  <c r="CX144" i="6"/>
  <c r="CX143" i="6"/>
  <c r="CX146" i="6"/>
  <c r="CY140" i="6"/>
  <c r="AA143" i="6"/>
  <c r="AB140" i="6"/>
  <c r="AA146" i="6"/>
  <c r="AA144" i="6"/>
  <c r="AA145" i="6"/>
  <c r="AA141" i="6"/>
  <c r="AA142" i="6" s="1"/>
  <c r="DM146" i="6"/>
  <c r="DM143" i="6"/>
  <c r="DN140" i="6"/>
  <c r="DM144" i="6"/>
  <c r="DM145" i="6"/>
  <c r="DM141" i="6"/>
  <c r="DM142" i="6" s="1"/>
  <c r="BT145" i="6"/>
  <c r="BT141" i="6"/>
  <c r="BT142" i="6" s="1"/>
  <c r="BU140" i="6"/>
  <c r="BT146" i="6"/>
  <c r="BT144" i="6"/>
  <c r="BT143" i="6"/>
  <c r="AY152" i="4"/>
  <c r="IE5" i="1"/>
  <c r="IE321" i="1" s="1"/>
  <c r="NT82" i="1" l="1"/>
  <c r="NT83" i="1"/>
  <c r="NT84" i="1"/>
  <c r="NT85" i="1"/>
  <c r="NT86" i="1"/>
  <c r="NE82" i="1"/>
  <c r="NE83" i="1"/>
  <c r="NE84" i="1"/>
  <c r="NE85" i="1"/>
  <c r="NE86" i="1"/>
  <c r="OI82" i="1"/>
  <c r="OI83" i="1"/>
  <c r="OI84" i="1"/>
  <c r="OI85" i="1"/>
  <c r="OI86" i="1"/>
  <c r="NE224" i="1"/>
  <c r="NE258" i="1"/>
  <c r="OI224" i="1"/>
  <c r="OI258" i="1"/>
  <c r="NT224" i="1"/>
  <c r="NT258" i="1"/>
  <c r="OH91" i="1"/>
  <c r="OH92" i="1"/>
  <c r="OH93" i="1"/>
  <c r="OH94" i="1"/>
  <c r="OH95" i="1"/>
  <c r="OI274" i="1"/>
  <c r="OI90" i="1"/>
  <c r="ND91" i="1"/>
  <c r="ND92" i="1"/>
  <c r="ND93" i="1"/>
  <c r="ND94" i="1"/>
  <c r="ND95" i="1"/>
  <c r="NT274" i="1"/>
  <c r="NT90" i="1"/>
  <c r="NS91" i="1"/>
  <c r="NS92" i="1"/>
  <c r="NS93" i="1"/>
  <c r="NS94" i="1"/>
  <c r="NS95" i="1"/>
  <c r="NE274" i="1"/>
  <c r="NE90" i="1"/>
  <c r="OH119" i="1"/>
  <c r="OH173" i="1"/>
  <c r="NS120" i="1"/>
  <c r="OH118" i="1"/>
  <c r="NS119" i="1"/>
  <c r="NS118" i="1"/>
  <c r="OH175" i="1"/>
  <c r="OH122" i="1"/>
  <c r="OH121" i="1"/>
  <c r="OH174" i="1"/>
  <c r="OH172" i="1"/>
  <c r="NS122" i="1"/>
  <c r="NE117" i="1"/>
  <c r="NE122" i="1" s="1"/>
  <c r="NE126" i="1"/>
  <c r="ND127" i="1"/>
  <c r="ND128" i="1"/>
  <c r="ND129" i="1"/>
  <c r="ND130" i="1"/>
  <c r="ND131" i="1"/>
  <c r="OI117" i="1"/>
  <c r="OI120" i="1" s="1"/>
  <c r="OI126" i="1"/>
  <c r="NS127" i="1"/>
  <c r="NS128" i="1"/>
  <c r="NS129" i="1"/>
  <c r="NS130" i="1"/>
  <c r="NS131" i="1"/>
  <c r="ND122" i="1"/>
  <c r="ND121" i="1"/>
  <c r="ND120" i="1"/>
  <c r="NT117" i="1"/>
  <c r="NT121" i="1" s="1"/>
  <c r="NT126" i="1"/>
  <c r="ND176" i="1"/>
  <c r="ND119" i="1"/>
  <c r="OH127" i="1"/>
  <c r="OH128" i="1"/>
  <c r="OH129" i="1"/>
  <c r="OH130" i="1"/>
  <c r="OH131" i="1"/>
  <c r="ND175" i="1"/>
  <c r="ND174" i="1"/>
  <c r="ND172" i="1"/>
  <c r="NS176" i="1"/>
  <c r="NS175" i="1"/>
  <c r="NS181" i="1"/>
  <c r="NS182" i="1"/>
  <c r="NS183" i="1"/>
  <c r="NS184" i="1"/>
  <c r="NS185" i="1"/>
  <c r="OI171" i="1"/>
  <c r="OI173" i="1" s="1"/>
  <c r="OI180" i="1"/>
  <c r="NS174" i="1"/>
  <c r="ND181" i="1"/>
  <c r="ND182" i="1"/>
  <c r="ND183" i="1"/>
  <c r="ND184" i="1"/>
  <c r="ND185" i="1"/>
  <c r="NS173" i="1"/>
  <c r="OH181" i="1"/>
  <c r="OH182" i="1"/>
  <c r="OH183" i="1"/>
  <c r="OH184" i="1"/>
  <c r="OH185" i="1"/>
  <c r="NE171" i="1"/>
  <c r="NE172" i="1" s="1"/>
  <c r="NE180" i="1"/>
  <c r="NT171" i="1"/>
  <c r="NT176" i="1" s="1"/>
  <c r="NT180" i="1"/>
  <c r="NT236" i="1"/>
  <c r="NT270" i="1"/>
  <c r="OI236" i="1"/>
  <c r="OI270" i="1"/>
  <c r="NE236" i="1"/>
  <c r="NE270" i="1"/>
  <c r="ND154" i="1"/>
  <c r="ND155" i="1"/>
  <c r="ND156" i="1"/>
  <c r="ND157" i="1"/>
  <c r="ND158" i="1"/>
  <c r="NS145" i="1"/>
  <c r="NS146" i="1"/>
  <c r="NS147" i="1"/>
  <c r="NS148" i="1"/>
  <c r="NS149" i="1"/>
  <c r="NT135" i="1"/>
  <c r="NT144" i="1"/>
  <c r="NT153" i="1"/>
  <c r="NT162" i="1"/>
  <c r="ND145" i="1"/>
  <c r="ND146" i="1"/>
  <c r="ND147" i="1"/>
  <c r="ND148" i="1"/>
  <c r="ND149" i="1"/>
  <c r="ND136" i="1"/>
  <c r="ND137" i="1"/>
  <c r="ND138" i="1"/>
  <c r="ND139" i="1"/>
  <c r="ND140" i="1"/>
  <c r="NS163" i="1"/>
  <c r="NS164" i="1"/>
  <c r="NS165" i="1"/>
  <c r="NS166" i="1"/>
  <c r="NS167" i="1"/>
  <c r="NE135" i="1"/>
  <c r="NE153" i="1"/>
  <c r="NE162" i="1"/>
  <c r="NE144" i="1"/>
  <c r="OH136" i="1"/>
  <c r="OH137" i="1"/>
  <c r="OH138" i="1"/>
  <c r="OH139" i="1"/>
  <c r="OH140" i="1"/>
  <c r="OH154" i="1"/>
  <c r="OH155" i="1"/>
  <c r="OH156" i="1"/>
  <c r="OH157" i="1"/>
  <c r="OH158" i="1"/>
  <c r="OI162" i="1"/>
  <c r="OI144" i="1"/>
  <c r="OI135" i="1"/>
  <c r="OI153" i="1"/>
  <c r="NS154" i="1"/>
  <c r="NS155" i="1"/>
  <c r="NS156" i="1"/>
  <c r="NS157" i="1"/>
  <c r="NS158" i="1"/>
  <c r="OH163" i="1"/>
  <c r="OH164" i="1"/>
  <c r="OH165" i="1"/>
  <c r="OH166" i="1"/>
  <c r="OH167" i="1"/>
  <c r="ND163" i="1"/>
  <c r="ND164" i="1"/>
  <c r="ND165" i="1"/>
  <c r="ND166" i="1"/>
  <c r="ND167" i="1"/>
  <c r="NS136" i="1"/>
  <c r="NS137" i="1"/>
  <c r="NS138" i="1"/>
  <c r="NS139" i="1"/>
  <c r="NS140" i="1"/>
  <c r="OH145" i="1"/>
  <c r="OH146" i="1"/>
  <c r="OH147" i="1"/>
  <c r="OH148" i="1"/>
  <c r="OH149" i="1"/>
  <c r="NT246" i="1"/>
  <c r="NT266" i="1"/>
  <c r="NT254" i="1"/>
  <c r="NT250" i="1"/>
  <c r="NT262" i="1"/>
  <c r="NT242" i="1"/>
  <c r="NE262" i="1"/>
  <c r="NE246" i="1"/>
  <c r="NE242" i="1"/>
  <c r="NE250" i="1"/>
  <c r="NE254" i="1"/>
  <c r="NE266" i="1"/>
  <c r="OI266" i="1"/>
  <c r="OI246" i="1"/>
  <c r="OI262" i="1"/>
  <c r="OI254" i="1"/>
  <c r="OI250" i="1"/>
  <c r="OI242" i="1"/>
  <c r="OI232" i="1"/>
  <c r="NT232" i="1"/>
  <c r="NE232" i="1"/>
  <c r="NT212" i="1"/>
  <c r="NT220" i="1"/>
  <c r="NT228" i="1"/>
  <c r="NT216" i="1"/>
  <c r="NE212" i="1"/>
  <c r="NE228" i="1"/>
  <c r="NE216" i="1"/>
  <c r="NE220" i="1"/>
  <c r="OI212" i="1"/>
  <c r="OI228" i="1"/>
  <c r="OI220" i="1"/>
  <c r="OI216" i="1"/>
  <c r="OI99" i="1"/>
  <c r="OI108" i="1"/>
  <c r="ND100" i="1"/>
  <c r="ND101" i="1"/>
  <c r="ND102" i="1"/>
  <c r="ND103" i="1"/>
  <c r="ND104" i="1"/>
  <c r="NS100" i="1"/>
  <c r="NS101" i="1"/>
  <c r="NS102" i="1"/>
  <c r="NS103" i="1"/>
  <c r="NS104" i="1"/>
  <c r="NT99" i="1"/>
  <c r="NT108" i="1"/>
  <c r="ND109" i="1"/>
  <c r="ND110" i="1"/>
  <c r="ND111" i="1"/>
  <c r="ND112" i="1"/>
  <c r="ND113" i="1"/>
  <c r="NS109" i="1"/>
  <c r="NS110" i="1"/>
  <c r="NS111" i="1"/>
  <c r="NS112" i="1"/>
  <c r="NS113" i="1"/>
  <c r="OH109" i="1"/>
  <c r="OH110" i="1"/>
  <c r="OH111" i="1"/>
  <c r="OH112" i="1"/>
  <c r="OH113" i="1"/>
  <c r="NE99" i="1"/>
  <c r="NE108" i="1"/>
  <c r="OH100" i="1"/>
  <c r="OH101" i="1"/>
  <c r="OH102" i="1"/>
  <c r="OH103" i="1"/>
  <c r="OH104" i="1"/>
  <c r="OI208" i="1"/>
  <c r="OI72" i="1"/>
  <c r="NS73" i="1"/>
  <c r="NS74" i="1"/>
  <c r="NS75" i="1"/>
  <c r="NS76" i="1"/>
  <c r="NS77" i="1"/>
  <c r="OH73" i="1"/>
  <c r="OH74" i="1"/>
  <c r="OH75" i="1"/>
  <c r="OH76" i="1"/>
  <c r="OH77" i="1"/>
  <c r="NT208" i="1"/>
  <c r="NT72" i="1"/>
  <c r="ND73" i="1"/>
  <c r="ND74" i="1"/>
  <c r="ND75" i="1"/>
  <c r="ND76" i="1"/>
  <c r="ND77" i="1"/>
  <c r="NE208" i="1"/>
  <c r="NE72" i="1"/>
  <c r="NE199" i="1"/>
  <c r="NE195" i="1"/>
  <c r="OI199" i="1"/>
  <c r="OI195" i="1"/>
  <c r="NS57" i="1"/>
  <c r="NT199" i="1"/>
  <c r="NT195" i="1"/>
  <c r="NS59" i="1"/>
  <c r="NS58" i="1"/>
  <c r="NS56" i="1"/>
  <c r="NS55" i="1"/>
  <c r="NS54" i="1"/>
  <c r="OH55" i="1"/>
  <c r="ND53" i="1"/>
  <c r="ND59" i="1"/>
  <c r="ND58" i="1"/>
  <c r="ND57" i="1"/>
  <c r="ND54" i="1"/>
  <c r="OH54" i="1"/>
  <c r="OH53" i="1"/>
  <c r="OH59" i="1"/>
  <c r="OH58" i="1"/>
  <c r="OH57" i="1"/>
  <c r="ND56" i="1"/>
  <c r="NT52" i="1"/>
  <c r="NT55" i="1" s="1"/>
  <c r="NT63" i="1"/>
  <c r="OH64" i="1"/>
  <c r="OH65" i="1"/>
  <c r="OH66" i="1"/>
  <c r="OH67" i="1"/>
  <c r="OH68" i="1"/>
  <c r="NE52" i="1"/>
  <c r="NE53" i="1" s="1"/>
  <c r="NE63" i="1"/>
  <c r="ND64" i="1"/>
  <c r="ND65" i="1"/>
  <c r="ND66" i="1"/>
  <c r="ND67" i="1"/>
  <c r="ND68" i="1"/>
  <c r="OI52" i="1"/>
  <c r="OI59" i="1" s="1"/>
  <c r="OI63" i="1"/>
  <c r="NS64" i="1"/>
  <c r="NS65" i="1"/>
  <c r="NS66" i="1"/>
  <c r="NS67" i="1"/>
  <c r="NS68" i="1"/>
  <c r="OH45" i="1"/>
  <c r="OH44" i="1"/>
  <c r="OH42" i="1"/>
  <c r="OH43" i="1"/>
  <c r="ND44" i="1"/>
  <c r="ND43" i="1"/>
  <c r="NS42" i="1"/>
  <c r="ND42" i="1"/>
  <c r="OH48" i="1"/>
  <c r="NS43" i="1"/>
  <c r="ND48" i="1"/>
  <c r="ND47" i="1"/>
  <c r="OH47" i="1"/>
  <c r="ND46" i="1"/>
  <c r="NE41" i="1"/>
  <c r="NE44" i="1" s="1"/>
  <c r="NE189" i="1"/>
  <c r="NS48" i="1"/>
  <c r="NT41" i="1"/>
  <c r="NT42" i="1" s="1"/>
  <c r="NT189" i="1"/>
  <c r="OI41" i="1"/>
  <c r="OI48" i="1" s="1"/>
  <c r="OI189" i="1"/>
  <c r="NS47" i="1"/>
  <c r="NS46" i="1"/>
  <c r="NS45" i="1"/>
  <c r="NF14" i="1"/>
  <c r="NF81" i="1" s="1"/>
  <c r="NF16" i="1"/>
  <c r="OJ14" i="1"/>
  <c r="OJ81" i="1" s="1"/>
  <c r="OJ16" i="1"/>
  <c r="NU14" i="1"/>
  <c r="NU81" i="1" s="1"/>
  <c r="NU16" i="1"/>
  <c r="BB157" i="4"/>
  <c r="BB158" i="4" s="1"/>
  <c r="BB161" i="4"/>
  <c r="BB159" i="4"/>
  <c r="NV13" i="1" s="1"/>
  <c r="NV17" i="1" s="1"/>
  <c r="BB162" i="4"/>
  <c r="BB160" i="4"/>
  <c r="I157" i="4"/>
  <c r="I158" i="4" s="1"/>
  <c r="I159" i="4"/>
  <c r="I160" i="4"/>
  <c r="I161" i="4"/>
  <c r="I162" i="4"/>
  <c r="AM157" i="4"/>
  <c r="AM158" i="4" s="1"/>
  <c r="AM162" i="4"/>
  <c r="AM160" i="4"/>
  <c r="AM161" i="4"/>
  <c r="AM159" i="4"/>
  <c r="NG13" i="1" s="1"/>
  <c r="NG17" i="1" s="1"/>
  <c r="CU157" i="4"/>
  <c r="CU158" i="4" s="1"/>
  <c r="CU159" i="4"/>
  <c r="CU160" i="4"/>
  <c r="CU161" i="4"/>
  <c r="CU162" i="4"/>
  <c r="DJ157" i="4"/>
  <c r="DJ158" i="4" s="1"/>
  <c r="DJ159" i="4"/>
  <c r="DJ160" i="4"/>
  <c r="DJ161" i="4"/>
  <c r="DJ162" i="4"/>
  <c r="BQ157" i="4"/>
  <c r="BQ158" i="4" s="1"/>
  <c r="BQ162" i="4"/>
  <c r="BQ160" i="4"/>
  <c r="BQ161" i="4"/>
  <c r="BQ159" i="4"/>
  <c r="OK13" i="1" s="1"/>
  <c r="OK17" i="1" s="1"/>
  <c r="CF157" i="4"/>
  <c r="CF158" i="4" s="1"/>
  <c r="CF159" i="4"/>
  <c r="CF160" i="4"/>
  <c r="CF161" i="4"/>
  <c r="CF162" i="4"/>
  <c r="X157" i="4"/>
  <c r="X158" i="4" s="1"/>
  <c r="X159" i="4"/>
  <c r="X162" i="4"/>
  <c r="X160" i="4"/>
  <c r="X161" i="4"/>
  <c r="Q370" i="4"/>
  <c r="D371" i="4"/>
  <c r="Q371" i="4" s="1"/>
  <c r="CH351" i="4"/>
  <c r="CH355" i="4" s="1"/>
  <c r="CH341" i="6"/>
  <c r="CG341" i="6" s="1"/>
  <c r="CH342" i="6" s="1"/>
  <c r="CH344" i="6" s="1"/>
  <c r="CH341" i="8"/>
  <c r="CG341" i="8" s="1"/>
  <c r="CH342" i="8" s="1"/>
  <c r="CH344" i="8" s="1"/>
  <c r="C373" i="4"/>
  <c r="P369" i="4"/>
  <c r="B369" i="4"/>
  <c r="I372" i="4"/>
  <c r="V372" i="4" s="1"/>
  <c r="H372" i="4"/>
  <c r="U372" i="4" s="1"/>
  <c r="G372" i="4"/>
  <c r="T372" i="4" s="1"/>
  <c r="F372" i="4"/>
  <c r="S372" i="4" s="1"/>
  <c r="E372" i="4"/>
  <c r="R372" i="4" s="1"/>
  <c r="F373" i="4"/>
  <c r="F374" i="4" s="1"/>
  <c r="F375" i="4" s="1"/>
  <c r="F376" i="4" s="1"/>
  <c r="F377" i="4" s="1"/>
  <c r="F378" i="4" s="1"/>
  <c r="F379" i="4" s="1"/>
  <c r="F380" i="4" s="1"/>
  <c r="F381" i="4" s="1"/>
  <c r="F382" i="4" s="1"/>
  <c r="F383" i="4" s="1"/>
  <c r="F384" i="4" s="1"/>
  <c r="F385" i="4" s="1"/>
  <c r="F386" i="4" s="1"/>
  <c r="F387" i="4" s="1"/>
  <c r="F388" i="4" s="1"/>
  <c r="E373" i="4"/>
  <c r="D453" i="4"/>
  <c r="Q453" i="4" s="1"/>
  <c r="F453" i="4"/>
  <c r="E453" i="4"/>
  <c r="D389" i="4"/>
  <c r="Q389" i="4" s="1"/>
  <c r="I389" i="4"/>
  <c r="V389" i="4" s="1"/>
  <c r="H389" i="4"/>
  <c r="U389" i="4" s="1"/>
  <c r="G389" i="4"/>
  <c r="T389" i="4" s="1"/>
  <c r="R299" i="8"/>
  <c r="Q299" i="8"/>
  <c r="E298" i="8"/>
  <c r="F298" i="8"/>
  <c r="CD335" i="6"/>
  <c r="CC337" i="6"/>
  <c r="CC339" i="6"/>
  <c r="BR335" i="6"/>
  <c r="BQ337" i="6"/>
  <c r="BQ339" i="6"/>
  <c r="BL335" i="6"/>
  <c r="BK337" i="6"/>
  <c r="BK339" i="6"/>
  <c r="V337" i="7"/>
  <c r="V339" i="7"/>
  <c r="CA337" i="6"/>
  <c r="CA339" i="6"/>
  <c r="CH339" i="6"/>
  <c r="CH337" i="6"/>
  <c r="BL335" i="7"/>
  <c r="BK337" i="7"/>
  <c r="BK339" i="7"/>
  <c r="AC337" i="6"/>
  <c r="AC339" i="6"/>
  <c r="BE337" i="6"/>
  <c r="BE339" i="6"/>
  <c r="CH337" i="7"/>
  <c r="CH339" i="7"/>
  <c r="BX335" i="7"/>
  <c r="BW337" i="7"/>
  <c r="BW339" i="7"/>
  <c r="CK335" i="7"/>
  <c r="CJ337" i="7"/>
  <c r="CJ339" i="7"/>
  <c r="BX335" i="6"/>
  <c r="BW337" i="6"/>
  <c r="BW339" i="6"/>
  <c r="CD335" i="7"/>
  <c r="CC337" i="7"/>
  <c r="CC339" i="7"/>
  <c r="BE337" i="7"/>
  <c r="BE339" i="7"/>
  <c r="V337" i="6"/>
  <c r="V339" i="6"/>
  <c r="CK335" i="6"/>
  <c r="CJ337" i="6"/>
  <c r="CJ339" i="6"/>
  <c r="BR335" i="7"/>
  <c r="BQ337" i="7"/>
  <c r="BQ339" i="7"/>
  <c r="BL335" i="8"/>
  <c r="BK337" i="8"/>
  <c r="BK339" i="8"/>
  <c r="BX335" i="8"/>
  <c r="BW337" i="8"/>
  <c r="BW339" i="8"/>
  <c r="CK335" i="8"/>
  <c r="CJ337" i="8"/>
  <c r="CJ339" i="8"/>
  <c r="CD335" i="8"/>
  <c r="CC337" i="8"/>
  <c r="CC339" i="8"/>
  <c r="BR335" i="8"/>
  <c r="BQ337" i="8"/>
  <c r="BQ339" i="8"/>
  <c r="V337" i="8"/>
  <c r="V339" i="8"/>
  <c r="CA339" i="8"/>
  <c r="CA337" i="8"/>
  <c r="CH337" i="8"/>
  <c r="CH339" i="8"/>
  <c r="AC337" i="8"/>
  <c r="AC339" i="8"/>
  <c r="AC353" i="4"/>
  <c r="AC355" i="4"/>
  <c r="CA355" i="4"/>
  <c r="CA353" i="4"/>
  <c r="V351" i="4"/>
  <c r="U355" i="4"/>
  <c r="U353" i="4"/>
  <c r="BQ351" i="4"/>
  <c r="BP355" i="4"/>
  <c r="BP353" i="4"/>
  <c r="CC351" i="4"/>
  <c r="CB355" i="4"/>
  <c r="CB353" i="4"/>
  <c r="CJ351" i="4"/>
  <c r="CI355" i="4"/>
  <c r="CI353" i="4"/>
  <c r="BW351" i="4"/>
  <c r="BV355" i="4"/>
  <c r="BV353" i="4"/>
  <c r="BK351" i="4"/>
  <c r="BJ353" i="4"/>
  <c r="BJ355" i="4"/>
  <c r="BE355" i="4"/>
  <c r="BE353" i="4"/>
  <c r="BE146" i="6"/>
  <c r="BE143" i="6"/>
  <c r="BF140" i="6"/>
  <c r="BF146" i="6" s="1"/>
  <c r="BE141" i="6"/>
  <c r="BE142" i="6" s="1"/>
  <c r="BE144" i="6"/>
  <c r="A454" i="4"/>
  <c r="A390" i="4"/>
  <c r="DK156" i="4"/>
  <c r="AN156" i="4"/>
  <c r="CG156" i="4"/>
  <c r="J156" i="4"/>
  <c r="CV156" i="4"/>
  <c r="BC156" i="4"/>
  <c r="BR156" i="4"/>
  <c r="Y156" i="4"/>
  <c r="AB143" i="6"/>
  <c r="AC140" i="6"/>
  <c r="AB144" i="6"/>
  <c r="AB145" i="6"/>
  <c r="AB141" i="6"/>
  <c r="AB142" i="6" s="1"/>
  <c r="AB146" i="6"/>
  <c r="CY145" i="6"/>
  <c r="CY141" i="6"/>
  <c r="CY142" i="6" s="1"/>
  <c r="CZ140" i="6"/>
  <c r="CY144" i="6"/>
  <c r="CY143" i="6"/>
  <c r="CY146" i="6"/>
  <c r="AQ145" i="6"/>
  <c r="AQ141" i="6"/>
  <c r="AQ142" i="6" s="1"/>
  <c r="AQ144" i="6"/>
  <c r="AQ146" i="6"/>
  <c r="AQ143" i="6"/>
  <c r="AR140" i="6"/>
  <c r="L145" i="6"/>
  <c r="L141" i="6"/>
  <c r="L142" i="6" s="1"/>
  <c r="L146" i="6"/>
  <c r="L143" i="6"/>
  <c r="M140" i="6"/>
  <c r="L144" i="6"/>
  <c r="DN143" i="6"/>
  <c r="DO140" i="6"/>
  <c r="DN144" i="6"/>
  <c r="DN146" i="6"/>
  <c r="DN145" i="6"/>
  <c r="DN141" i="6"/>
  <c r="DN142" i="6" s="1"/>
  <c r="BU145" i="6"/>
  <c r="BU141" i="6"/>
  <c r="BU142" i="6" s="1"/>
  <c r="BU144" i="6"/>
  <c r="BU146" i="6"/>
  <c r="BU143" i="6"/>
  <c r="BV140" i="6"/>
  <c r="CI143" i="6"/>
  <c r="CJ140" i="6"/>
  <c r="CI144" i="6"/>
  <c r="CI146" i="6"/>
  <c r="CI145" i="6"/>
  <c r="CI141" i="6"/>
  <c r="CI142" i="6" s="1"/>
  <c r="IE13" i="1"/>
  <c r="IE16" i="1" s="1"/>
  <c r="NU82" i="1" l="1"/>
  <c r="NU83" i="1"/>
  <c r="NU84" i="1"/>
  <c r="NU85" i="1"/>
  <c r="NU86" i="1"/>
  <c r="OJ82" i="1"/>
  <c r="OJ83" i="1"/>
  <c r="OJ84" i="1"/>
  <c r="OJ85" i="1"/>
  <c r="OJ86" i="1"/>
  <c r="NF82" i="1"/>
  <c r="NF83" i="1"/>
  <c r="NF84" i="1"/>
  <c r="NF85" i="1"/>
  <c r="NF86" i="1"/>
  <c r="OJ224" i="1"/>
  <c r="OJ258" i="1"/>
  <c r="NF224" i="1"/>
  <c r="NF258" i="1"/>
  <c r="NU224" i="1"/>
  <c r="NU258" i="1"/>
  <c r="NF274" i="1"/>
  <c r="NF90" i="1"/>
  <c r="OI91" i="1"/>
  <c r="OI92" i="1"/>
  <c r="OI93" i="1"/>
  <c r="OI94" i="1"/>
  <c r="OI95" i="1"/>
  <c r="NT91" i="1"/>
  <c r="NT92" i="1"/>
  <c r="NT93" i="1"/>
  <c r="NT94" i="1"/>
  <c r="NT95" i="1"/>
  <c r="NE91" i="1"/>
  <c r="NE92" i="1"/>
  <c r="NE93" i="1"/>
  <c r="NE94" i="1"/>
  <c r="NE95" i="1"/>
  <c r="NU274" i="1"/>
  <c r="NU90" i="1"/>
  <c r="OJ274" i="1"/>
  <c r="OJ90" i="1"/>
  <c r="NE120" i="1"/>
  <c r="NE121" i="1"/>
  <c r="OI118" i="1"/>
  <c r="NE119" i="1"/>
  <c r="NE118" i="1"/>
  <c r="OI122" i="1"/>
  <c r="OI119" i="1"/>
  <c r="NT122" i="1"/>
  <c r="NT120" i="1"/>
  <c r="NT119" i="1"/>
  <c r="NT118" i="1"/>
  <c r="OJ117" i="1"/>
  <c r="OJ122" i="1" s="1"/>
  <c r="OJ126" i="1"/>
  <c r="NF117" i="1"/>
  <c r="NF118" i="1" s="1"/>
  <c r="NF126" i="1"/>
  <c r="NT127" i="1"/>
  <c r="NT128" i="1"/>
  <c r="NT129" i="1"/>
  <c r="NT130" i="1"/>
  <c r="NT131" i="1"/>
  <c r="OI121" i="1"/>
  <c r="NE127" i="1"/>
  <c r="NE128" i="1"/>
  <c r="NE129" i="1"/>
  <c r="NE130" i="1"/>
  <c r="NE131" i="1"/>
  <c r="NU117" i="1"/>
  <c r="NU120" i="1" s="1"/>
  <c r="NU126" i="1"/>
  <c r="OI127" i="1"/>
  <c r="OI128" i="1"/>
  <c r="OI129" i="1"/>
  <c r="OI130" i="1"/>
  <c r="OI131" i="1"/>
  <c r="NE174" i="1"/>
  <c r="NT175" i="1"/>
  <c r="NT174" i="1"/>
  <c r="NT173" i="1"/>
  <c r="NT172" i="1"/>
  <c r="OI176" i="1"/>
  <c r="NE176" i="1"/>
  <c r="OI172" i="1"/>
  <c r="NE175" i="1"/>
  <c r="OJ171" i="1"/>
  <c r="OJ174" i="1" s="1"/>
  <c r="OJ180" i="1"/>
  <c r="NT181" i="1"/>
  <c r="NT182" i="1"/>
  <c r="NT183" i="1"/>
  <c r="NT184" i="1"/>
  <c r="NT185" i="1"/>
  <c r="OI181" i="1"/>
  <c r="OI182" i="1"/>
  <c r="OI183" i="1"/>
  <c r="OI184" i="1"/>
  <c r="OI185" i="1"/>
  <c r="NF171" i="1"/>
  <c r="NF172" i="1" s="1"/>
  <c r="NF180" i="1"/>
  <c r="NE181" i="1"/>
  <c r="NE182" i="1"/>
  <c r="NE183" i="1"/>
  <c r="NE184" i="1"/>
  <c r="NE185" i="1"/>
  <c r="NE173" i="1"/>
  <c r="OI175" i="1"/>
  <c r="NU171" i="1"/>
  <c r="NU175" i="1" s="1"/>
  <c r="NU180" i="1"/>
  <c r="OI174" i="1"/>
  <c r="NU236" i="1"/>
  <c r="NU270" i="1"/>
  <c r="OJ236" i="1"/>
  <c r="OJ270" i="1"/>
  <c r="NF236" i="1"/>
  <c r="NF270" i="1"/>
  <c r="OI154" i="1"/>
  <c r="OI155" i="1"/>
  <c r="OI156" i="1"/>
  <c r="OI157" i="1"/>
  <c r="OI158" i="1"/>
  <c r="NE163" i="1"/>
  <c r="NE164" i="1"/>
  <c r="NE165" i="1"/>
  <c r="NE166" i="1"/>
  <c r="NE167" i="1"/>
  <c r="NU135" i="1"/>
  <c r="NU153" i="1"/>
  <c r="NU162" i="1"/>
  <c r="NU144" i="1"/>
  <c r="OI136" i="1"/>
  <c r="OI137" i="1"/>
  <c r="OI138" i="1"/>
  <c r="OI139" i="1"/>
  <c r="OI140" i="1"/>
  <c r="NE136" i="1"/>
  <c r="NE137" i="1"/>
  <c r="NE138" i="1"/>
  <c r="NE139" i="1"/>
  <c r="NE140" i="1"/>
  <c r="NT163" i="1"/>
  <c r="NT164" i="1"/>
  <c r="NT165" i="1"/>
  <c r="NT166" i="1"/>
  <c r="NT167" i="1"/>
  <c r="OI145" i="1"/>
  <c r="OI146" i="1"/>
  <c r="OI147" i="1"/>
  <c r="OI148" i="1"/>
  <c r="OI149" i="1"/>
  <c r="NT154" i="1"/>
  <c r="NT155" i="1"/>
  <c r="NT156" i="1"/>
  <c r="NT157" i="1"/>
  <c r="NT158" i="1"/>
  <c r="OJ162" i="1"/>
  <c r="OJ153" i="1"/>
  <c r="OJ135" i="1"/>
  <c r="OJ144" i="1"/>
  <c r="OI163" i="1"/>
  <c r="OI164" i="1"/>
  <c r="OI165" i="1"/>
  <c r="OI166" i="1"/>
  <c r="OI167" i="1"/>
  <c r="NT145" i="1"/>
  <c r="NT146" i="1"/>
  <c r="NT147" i="1"/>
  <c r="NT148" i="1"/>
  <c r="NT149" i="1"/>
  <c r="NT136" i="1"/>
  <c r="NT137" i="1"/>
  <c r="NT138" i="1"/>
  <c r="NT139" i="1"/>
  <c r="NT140" i="1"/>
  <c r="NE154" i="1"/>
  <c r="NE155" i="1"/>
  <c r="NE156" i="1"/>
  <c r="NE157" i="1"/>
  <c r="NE158" i="1"/>
  <c r="NF162" i="1"/>
  <c r="NF135" i="1"/>
  <c r="NF153" i="1"/>
  <c r="NF144" i="1"/>
  <c r="NE145" i="1"/>
  <c r="NE146" i="1"/>
  <c r="NE147" i="1"/>
  <c r="NE148" i="1"/>
  <c r="NE149" i="1"/>
  <c r="NU262" i="1"/>
  <c r="NU246" i="1"/>
  <c r="NU242" i="1"/>
  <c r="NU266" i="1"/>
  <c r="NU250" i="1"/>
  <c r="NU254" i="1"/>
  <c r="OJ254" i="1"/>
  <c r="OJ250" i="1"/>
  <c r="OJ242" i="1"/>
  <c r="OJ246" i="1"/>
  <c r="OJ262" i="1"/>
  <c r="OJ266" i="1"/>
  <c r="NF262" i="1"/>
  <c r="NF246" i="1"/>
  <c r="NF250" i="1"/>
  <c r="NF266" i="1"/>
  <c r="NF254" i="1"/>
  <c r="NF242" i="1"/>
  <c r="NF232" i="1"/>
  <c r="NU232" i="1"/>
  <c r="OJ232" i="1"/>
  <c r="NU216" i="1"/>
  <c r="NU220" i="1"/>
  <c r="NU228" i="1"/>
  <c r="NU212" i="1"/>
  <c r="OJ228" i="1"/>
  <c r="OJ216" i="1"/>
  <c r="OJ212" i="1"/>
  <c r="OJ220" i="1"/>
  <c r="NF220" i="1"/>
  <c r="NF228" i="1"/>
  <c r="NF212" i="1"/>
  <c r="NF216" i="1"/>
  <c r="NE100" i="1"/>
  <c r="NE101" i="1"/>
  <c r="NE102" i="1"/>
  <c r="NE103" i="1"/>
  <c r="NE104" i="1"/>
  <c r="NF99" i="1"/>
  <c r="NF108" i="1"/>
  <c r="NU108" i="1"/>
  <c r="NU99" i="1"/>
  <c r="NT109" i="1"/>
  <c r="NT110" i="1"/>
  <c r="NT111" i="1"/>
  <c r="NT112" i="1"/>
  <c r="NT113" i="1"/>
  <c r="OI109" i="1"/>
  <c r="OI110" i="1"/>
  <c r="OI111" i="1"/>
  <c r="OI112" i="1"/>
  <c r="OI113" i="1"/>
  <c r="OJ99" i="1"/>
  <c r="OJ108" i="1"/>
  <c r="NE109" i="1"/>
  <c r="NE110" i="1"/>
  <c r="NE111" i="1"/>
  <c r="NE112" i="1"/>
  <c r="NE113" i="1"/>
  <c r="NT100" i="1"/>
  <c r="NT101" i="1"/>
  <c r="NT102" i="1"/>
  <c r="NT103" i="1"/>
  <c r="NT104" i="1"/>
  <c r="OI100" i="1"/>
  <c r="OI101" i="1"/>
  <c r="OI102" i="1"/>
  <c r="OI103" i="1"/>
  <c r="OI104" i="1"/>
  <c r="NF208" i="1"/>
  <c r="NF72" i="1"/>
  <c r="NU208" i="1"/>
  <c r="NU72" i="1"/>
  <c r="NE73" i="1"/>
  <c r="NE74" i="1"/>
  <c r="NE75" i="1"/>
  <c r="NE76" i="1"/>
  <c r="NE77" i="1"/>
  <c r="NT73" i="1"/>
  <c r="NT74" i="1"/>
  <c r="NT75" i="1"/>
  <c r="NT76" i="1"/>
  <c r="NT77" i="1"/>
  <c r="OI73" i="1"/>
  <c r="OI74" i="1"/>
  <c r="OI75" i="1"/>
  <c r="OI76" i="1"/>
  <c r="OI77" i="1"/>
  <c r="OJ208" i="1"/>
  <c r="OJ72" i="1"/>
  <c r="NU199" i="1"/>
  <c r="NU195" i="1"/>
  <c r="NF199" i="1"/>
  <c r="NF195" i="1"/>
  <c r="OJ199" i="1"/>
  <c r="OJ195" i="1"/>
  <c r="NE59" i="1"/>
  <c r="NT57" i="1"/>
  <c r="NT59" i="1"/>
  <c r="OI53" i="1"/>
  <c r="NT54" i="1"/>
  <c r="NT53" i="1"/>
  <c r="OI58" i="1"/>
  <c r="OI57" i="1"/>
  <c r="OI56" i="1"/>
  <c r="OI55" i="1"/>
  <c r="OI54" i="1"/>
  <c r="NE58" i="1"/>
  <c r="NE57" i="1"/>
  <c r="NE56" i="1"/>
  <c r="NT58" i="1"/>
  <c r="NE55" i="1"/>
  <c r="NE54" i="1"/>
  <c r="NT56" i="1"/>
  <c r="NU52" i="1"/>
  <c r="NU53" i="1" s="1"/>
  <c r="NU63" i="1"/>
  <c r="OI64" i="1"/>
  <c r="OI65" i="1"/>
  <c r="OI66" i="1"/>
  <c r="OI67" i="1"/>
  <c r="OI68" i="1"/>
  <c r="OJ52" i="1"/>
  <c r="OJ53" i="1" s="1"/>
  <c r="OJ63" i="1"/>
  <c r="NE64" i="1"/>
  <c r="NE65" i="1"/>
  <c r="NE66" i="1"/>
  <c r="NE67" i="1"/>
  <c r="NE68" i="1"/>
  <c r="NT64" i="1"/>
  <c r="NT65" i="1"/>
  <c r="NT66" i="1"/>
  <c r="NT67" i="1"/>
  <c r="NT68" i="1"/>
  <c r="NF52" i="1"/>
  <c r="NF54" i="1" s="1"/>
  <c r="NF63" i="1"/>
  <c r="OI44" i="1"/>
  <c r="OI43" i="1"/>
  <c r="NE48" i="1"/>
  <c r="NE47" i="1"/>
  <c r="OI47" i="1"/>
  <c r="NE43" i="1"/>
  <c r="NE42" i="1"/>
  <c r="OI46" i="1"/>
  <c r="NT48" i="1"/>
  <c r="NT47" i="1"/>
  <c r="NT44" i="1"/>
  <c r="NE46" i="1"/>
  <c r="NE45" i="1"/>
  <c r="OI45" i="1"/>
  <c r="NT46" i="1"/>
  <c r="NT45" i="1"/>
  <c r="NT43" i="1"/>
  <c r="OI42" i="1"/>
  <c r="NF41" i="1"/>
  <c r="NF48" i="1" s="1"/>
  <c r="NF189" i="1"/>
  <c r="NU41" i="1"/>
  <c r="NU47" i="1" s="1"/>
  <c r="NU189" i="1"/>
  <c r="OJ41" i="1"/>
  <c r="OJ44" i="1" s="1"/>
  <c r="OJ189" i="1"/>
  <c r="IE17" i="1"/>
  <c r="NV14" i="1"/>
  <c r="NV81" i="1" s="1"/>
  <c r="NV16" i="1"/>
  <c r="NG14" i="1"/>
  <c r="NG81" i="1" s="1"/>
  <c r="NG16" i="1"/>
  <c r="OK14" i="1"/>
  <c r="OK81" i="1" s="1"/>
  <c r="OK16" i="1"/>
  <c r="CG157" i="4"/>
  <c r="CG158" i="4" s="1"/>
  <c r="CG159" i="4"/>
  <c r="CG160" i="4"/>
  <c r="CG161" i="4"/>
  <c r="CG162" i="4"/>
  <c r="AN157" i="4"/>
  <c r="AN158" i="4" s="1"/>
  <c r="AN162" i="4"/>
  <c r="AN160" i="4"/>
  <c r="AN161" i="4"/>
  <c r="AN159" i="4"/>
  <c r="NH13" i="1" s="1"/>
  <c r="NH17" i="1" s="1"/>
  <c r="DK157" i="4"/>
  <c r="DK158" i="4" s="1"/>
  <c r="DK159" i="4"/>
  <c r="DK160" i="4"/>
  <c r="DK161" i="4"/>
  <c r="DK162" i="4"/>
  <c r="Y157" i="4"/>
  <c r="Y158" i="4" s="1"/>
  <c r="Y159" i="4"/>
  <c r="Y162" i="4"/>
  <c r="Y160" i="4"/>
  <c r="Y161" i="4"/>
  <c r="BR157" i="4"/>
  <c r="BR158" i="4" s="1"/>
  <c r="BR162" i="4"/>
  <c r="BR160" i="4"/>
  <c r="BR161" i="4"/>
  <c r="BR159" i="4"/>
  <c r="OL13" i="1" s="1"/>
  <c r="OL17" i="1" s="1"/>
  <c r="BC157" i="4"/>
  <c r="BC158" i="4" s="1"/>
  <c r="BC161" i="4"/>
  <c r="BC159" i="4"/>
  <c r="NW13" i="1" s="1"/>
  <c r="NW17" i="1" s="1"/>
  <c r="BC162" i="4"/>
  <c r="BC160" i="4"/>
  <c r="CV157" i="4"/>
  <c r="CV158" i="4" s="1"/>
  <c r="CV159" i="4"/>
  <c r="CV160" i="4"/>
  <c r="CV161" i="4"/>
  <c r="CV162" i="4"/>
  <c r="J157" i="4"/>
  <c r="J158" i="4" s="1"/>
  <c r="J159" i="4"/>
  <c r="J160" i="4"/>
  <c r="J162" i="4"/>
  <c r="J161" i="4"/>
  <c r="D372" i="4"/>
  <c r="Q372" i="4" s="1"/>
  <c r="C371" i="4"/>
  <c r="CH353" i="4"/>
  <c r="F389" i="4"/>
  <c r="P370" i="4"/>
  <c r="B370" i="4"/>
  <c r="P373" i="4"/>
  <c r="F454" i="4"/>
  <c r="E454" i="4"/>
  <c r="D454" i="4"/>
  <c r="Q454" i="4" s="1"/>
  <c r="I390" i="4"/>
  <c r="V390" i="4" s="1"/>
  <c r="H390" i="4"/>
  <c r="U390" i="4" s="1"/>
  <c r="G390" i="4"/>
  <c r="D390" i="4"/>
  <c r="Q390" i="4" s="1"/>
  <c r="E374" i="4"/>
  <c r="E375" i="4" s="1"/>
  <c r="E376" i="4" s="1"/>
  <c r="E377" i="4" s="1"/>
  <c r="E378" i="4" s="1"/>
  <c r="E379" i="4" s="1"/>
  <c r="E380" i="4" s="1"/>
  <c r="E381" i="4" s="1"/>
  <c r="E382" i="4" s="1"/>
  <c r="E383" i="4" s="1"/>
  <c r="E384" i="4" s="1"/>
  <c r="E385" i="4" s="1"/>
  <c r="E386" i="4" s="1"/>
  <c r="E387" i="4" s="1"/>
  <c r="E388" i="4" s="1"/>
  <c r="R373" i="4"/>
  <c r="B373" i="4"/>
  <c r="S373" i="4"/>
  <c r="Q373" i="4"/>
  <c r="F299" i="8"/>
  <c r="E299" i="8"/>
  <c r="R300" i="8"/>
  <c r="Q300" i="8"/>
  <c r="CL335" i="7"/>
  <c r="CK337" i="7"/>
  <c r="CK339" i="7"/>
  <c r="BY335" i="7"/>
  <c r="BX337" i="7"/>
  <c r="BX339" i="7"/>
  <c r="BL337" i="7"/>
  <c r="BL339" i="7"/>
  <c r="BS335" i="7"/>
  <c r="BR337" i="7"/>
  <c r="BR339" i="7"/>
  <c r="BY335" i="6"/>
  <c r="BX337" i="6"/>
  <c r="BX339" i="6"/>
  <c r="CL335" i="6"/>
  <c r="CK337" i="6"/>
  <c r="CK339" i="6"/>
  <c r="BL337" i="6"/>
  <c r="BL339" i="6"/>
  <c r="BS335" i="6"/>
  <c r="BR337" i="6"/>
  <c r="BR339" i="6"/>
  <c r="CE335" i="7"/>
  <c r="CD337" i="7"/>
  <c r="CD339" i="7"/>
  <c r="CE335" i="6"/>
  <c r="CD337" i="6"/>
  <c r="CD339" i="6"/>
  <c r="BS335" i="8"/>
  <c r="BR337" i="8"/>
  <c r="BR339" i="8"/>
  <c r="CE335" i="8"/>
  <c r="CD337" i="8"/>
  <c r="CD339" i="8"/>
  <c r="CL335" i="8"/>
  <c r="CK337" i="8"/>
  <c r="CK339" i="8"/>
  <c r="BY335" i="8"/>
  <c r="BX337" i="8"/>
  <c r="BX339" i="8"/>
  <c r="BL337" i="8"/>
  <c r="BL339" i="8"/>
  <c r="BL351" i="4"/>
  <c r="BK353" i="4"/>
  <c r="BK355" i="4"/>
  <c r="BX351" i="4"/>
  <c r="BW353" i="4"/>
  <c r="BW355" i="4"/>
  <c r="CK351" i="4"/>
  <c r="CJ355" i="4"/>
  <c r="CJ353" i="4"/>
  <c r="CD351" i="4"/>
  <c r="CC355" i="4"/>
  <c r="CC353" i="4"/>
  <c r="BR351" i="4"/>
  <c r="BQ353" i="4"/>
  <c r="BQ355" i="4"/>
  <c r="V355" i="4"/>
  <c r="V353" i="4"/>
  <c r="BF141" i="6"/>
  <c r="BF142" i="6" s="1"/>
  <c r="BF145" i="6"/>
  <c r="BG140" i="6"/>
  <c r="BH140" i="6" s="1"/>
  <c r="BF143" i="6"/>
  <c r="BF144" i="6"/>
  <c r="A391" i="4"/>
  <c r="A455" i="4"/>
  <c r="CW156" i="4"/>
  <c r="AO156" i="4"/>
  <c r="BS156" i="4"/>
  <c r="BD156" i="4"/>
  <c r="K156" i="4"/>
  <c r="DL156" i="4"/>
  <c r="Z156" i="4"/>
  <c r="CH156" i="4"/>
  <c r="AR145" i="6"/>
  <c r="AR141" i="6"/>
  <c r="AR142" i="6" s="1"/>
  <c r="AR146" i="6"/>
  <c r="AR143" i="6"/>
  <c r="AR144" i="6"/>
  <c r="AS140" i="6"/>
  <c r="CJ143" i="6"/>
  <c r="CK140" i="6"/>
  <c r="CJ144" i="6"/>
  <c r="CJ146" i="6"/>
  <c r="CJ145" i="6"/>
  <c r="CJ141" i="6"/>
  <c r="CJ142" i="6" s="1"/>
  <c r="DO143" i="6"/>
  <c r="DP140" i="6"/>
  <c r="DO144" i="6"/>
  <c r="DO146" i="6"/>
  <c r="DO145" i="6"/>
  <c r="DO141" i="6"/>
  <c r="DO142" i="6" s="1"/>
  <c r="CZ145" i="6"/>
  <c r="CZ141" i="6"/>
  <c r="CZ142" i="6" s="1"/>
  <c r="DA140" i="6"/>
  <c r="CZ146" i="6"/>
  <c r="CZ143" i="6"/>
  <c r="CZ144" i="6"/>
  <c r="M145" i="6"/>
  <c r="M141" i="6"/>
  <c r="M142" i="6" s="1"/>
  <c r="M146" i="6"/>
  <c r="N140" i="6"/>
  <c r="M143" i="6"/>
  <c r="M144" i="6"/>
  <c r="AC143" i="6"/>
  <c r="AD140" i="6"/>
  <c r="AC144" i="6"/>
  <c r="AC145" i="6"/>
  <c r="AC141" i="6"/>
  <c r="AC142" i="6" s="1"/>
  <c r="AC146" i="6"/>
  <c r="BV145" i="6"/>
  <c r="BV141" i="6"/>
  <c r="BV142" i="6" s="1"/>
  <c r="BV144" i="6"/>
  <c r="BV146" i="6"/>
  <c r="BV143" i="6"/>
  <c r="BW140" i="6"/>
  <c r="G143" i="4"/>
  <c r="F143" i="4"/>
  <c r="E143" i="4"/>
  <c r="G142" i="4"/>
  <c r="F142" i="4"/>
  <c r="E142" i="4"/>
  <c r="G141" i="4"/>
  <c r="F141" i="4"/>
  <c r="E141" i="4"/>
  <c r="OK82" i="1" l="1"/>
  <c r="OK83" i="1"/>
  <c r="OK84" i="1"/>
  <c r="OK85" i="1"/>
  <c r="OK86" i="1"/>
  <c r="NG82" i="1"/>
  <c r="NG83" i="1"/>
  <c r="NG84" i="1"/>
  <c r="NG85" i="1"/>
  <c r="NG86" i="1"/>
  <c r="NV82" i="1"/>
  <c r="NV83" i="1"/>
  <c r="NV84" i="1"/>
  <c r="NV85" i="1"/>
  <c r="NV86" i="1"/>
  <c r="OJ172" i="1"/>
  <c r="NV224" i="1"/>
  <c r="NV258" i="1"/>
  <c r="OK224" i="1"/>
  <c r="OK258" i="1"/>
  <c r="NG224" i="1"/>
  <c r="NG258" i="1"/>
  <c r="OK274" i="1"/>
  <c r="OK90" i="1"/>
  <c r="OJ91" i="1"/>
  <c r="OJ92" i="1"/>
  <c r="OJ93" i="1"/>
  <c r="OJ94" i="1"/>
  <c r="OJ95" i="1"/>
  <c r="NG274" i="1"/>
  <c r="NG90" i="1"/>
  <c r="NU91" i="1"/>
  <c r="NU92" i="1"/>
  <c r="NU93" i="1"/>
  <c r="NU94" i="1"/>
  <c r="NU95" i="1"/>
  <c r="NF91" i="1"/>
  <c r="NF92" i="1"/>
  <c r="NF93" i="1"/>
  <c r="NF94" i="1"/>
  <c r="NF95" i="1"/>
  <c r="NV274" i="1"/>
  <c r="NV90" i="1"/>
  <c r="OJ173" i="1"/>
  <c r="OJ120" i="1"/>
  <c r="OJ119" i="1"/>
  <c r="NF121" i="1"/>
  <c r="OJ118" i="1"/>
  <c r="OJ121" i="1"/>
  <c r="NU119" i="1"/>
  <c r="NF120" i="1"/>
  <c r="NU118" i="1"/>
  <c r="NF119" i="1"/>
  <c r="NF122" i="1"/>
  <c r="OK117" i="1"/>
  <c r="OK118" i="1" s="1"/>
  <c r="OK126" i="1"/>
  <c r="NG117" i="1"/>
  <c r="NG121" i="1" s="1"/>
  <c r="NG126" i="1"/>
  <c r="NV117" i="1"/>
  <c r="NV120" i="1" s="1"/>
  <c r="NV126" i="1"/>
  <c r="NF127" i="1"/>
  <c r="NF128" i="1"/>
  <c r="NF129" i="1"/>
  <c r="NF130" i="1"/>
  <c r="NF131" i="1"/>
  <c r="OJ176" i="1"/>
  <c r="NU122" i="1"/>
  <c r="OJ175" i="1"/>
  <c r="NU121" i="1"/>
  <c r="OJ127" i="1"/>
  <c r="OJ128" i="1"/>
  <c r="OJ129" i="1"/>
  <c r="OJ130" i="1"/>
  <c r="OJ131" i="1"/>
  <c r="NU127" i="1"/>
  <c r="NU128" i="1"/>
  <c r="NU129" i="1"/>
  <c r="NU130" i="1"/>
  <c r="NU131" i="1"/>
  <c r="NU174" i="1"/>
  <c r="NU173" i="1"/>
  <c r="NU172" i="1"/>
  <c r="NF176" i="1"/>
  <c r="NU181" i="1"/>
  <c r="NU182" i="1"/>
  <c r="NU183" i="1"/>
  <c r="NU184" i="1"/>
  <c r="NU185" i="1"/>
  <c r="NF181" i="1"/>
  <c r="NF182" i="1"/>
  <c r="NF183" i="1"/>
  <c r="NF184" i="1"/>
  <c r="NF185" i="1"/>
  <c r="OK171" i="1"/>
  <c r="OK175" i="1" s="1"/>
  <c r="OK180" i="1"/>
  <c r="NF175" i="1"/>
  <c r="NF174" i="1"/>
  <c r="NV171" i="1"/>
  <c r="NV174" i="1" s="1"/>
  <c r="NV180" i="1"/>
  <c r="NG171" i="1"/>
  <c r="NG176" i="1" s="1"/>
  <c r="NG180" i="1"/>
  <c r="NU176" i="1"/>
  <c r="NF173" i="1"/>
  <c r="OJ181" i="1"/>
  <c r="OJ182" i="1"/>
  <c r="OJ183" i="1"/>
  <c r="OJ184" i="1"/>
  <c r="OJ185" i="1"/>
  <c r="OK236" i="1"/>
  <c r="OK270" i="1"/>
  <c r="NG236" i="1"/>
  <c r="NG270" i="1"/>
  <c r="NV236" i="1"/>
  <c r="NV270" i="1"/>
  <c r="NF163" i="1"/>
  <c r="NF164" i="1"/>
  <c r="NF165" i="1"/>
  <c r="NF166" i="1"/>
  <c r="NF167" i="1"/>
  <c r="OJ163" i="1"/>
  <c r="OJ164" i="1"/>
  <c r="OJ165" i="1"/>
  <c r="OJ166" i="1"/>
  <c r="OJ167" i="1"/>
  <c r="NU145" i="1"/>
  <c r="NU146" i="1"/>
  <c r="NU147" i="1"/>
  <c r="NU148" i="1"/>
  <c r="NU149" i="1"/>
  <c r="NG162" i="1"/>
  <c r="NG153" i="1"/>
  <c r="NG144" i="1"/>
  <c r="NG135" i="1"/>
  <c r="NU163" i="1"/>
  <c r="NU164" i="1"/>
  <c r="NU165" i="1"/>
  <c r="NU166" i="1"/>
  <c r="NU167" i="1"/>
  <c r="NU154" i="1"/>
  <c r="NU155" i="1"/>
  <c r="NU156" i="1"/>
  <c r="NU157" i="1"/>
  <c r="NU158" i="1"/>
  <c r="NV135" i="1"/>
  <c r="NV153" i="1"/>
  <c r="NV144" i="1"/>
  <c r="NV162" i="1"/>
  <c r="NF145" i="1"/>
  <c r="NF146" i="1"/>
  <c r="NF147" i="1"/>
  <c r="NF148" i="1"/>
  <c r="NF149" i="1"/>
  <c r="OJ145" i="1"/>
  <c r="OJ146" i="1"/>
  <c r="OJ147" i="1"/>
  <c r="OJ148" i="1"/>
  <c r="OJ149" i="1"/>
  <c r="NU136" i="1"/>
  <c r="NU137" i="1"/>
  <c r="NU138" i="1"/>
  <c r="NU139" i="1"/>
  <c r="NU140" i="1"/>
  <c r="NF154" i="1"/>
  <c r="NF155" i="1"/>
  <c r="NF156" i="1"/>
  <c r="NF157" i="1"/>
  <c r="NF158" i="1"/>
  <c r="OJ136" i="1"/>
  <c r="OJ137" i="1"/>
  <c r="OJ138" i="1"/>
  <c r="OJ139" i="1"/>
  <c r="OJ140" i="1"/>
  <c r="OK135" i="1"/>
  <c r="OK153" i="1"/>
  <c r="OK162" i="1"/>
  <c r="OK144" i="1"/>
  <c r="NF136" i="1"/>
  <c r="NF137" i="1"/>
  <c r="NF138" i="1"/>
  <c r="NF139" i="1"/>
  <c r="NF140" i="1"/>
  <c r="OJ154" i="1"/>
  <c r="OJ155" i="1"/>
  <c r="OJ156" i="1"/>
  <c r="OJ157" i="1"/>
  <c r="OJ158" i="1"/>
  <c r="OK246" i="1"/>
  <c r="OK242" i="1"/>
  <c r="OK254" i="1"/>
  <c r="OK266" i="1"/>
  <c r="OK250" i="1"/>
  <c r="OK262" i="1"/>
  <c r="NG250" i="1"/>
  <c r="NG246" i="1"/>
  <c r="NG242" i="1"/>
  <c r="NG254" i="1"/>
  <c r="NG266" i="1"/>
  <c r="NG262" i="1"/>
  <c r="NV262" i="1"/>
  <c r="NV250" i="1"/>
  <c r="NV254" i="1"/>
  <c r="NV242" i="1"/>
  <c r="NV246" i="1"/>
  <c r="NV266" i="1"/>
  <c r="OK232" i="1"/>
  <c r="NG232" i="1"/>
  <c r="NV232" i="1"/>
  <c r="OK220" i="1"/>
  <c r="OK228" i="1"/>
  <c r="OK216" i="1"/>
  <c r="OK212" i="1"/>
  <c r="NG212" i="1"/>
  <c r="NG216" i="1"/>
  <c r="NG220" i="1"/>
  <c r="NG228" i="1"/>
  <c r="NV228" i="1"/>
  <c r="NV212" i="1"/>
  <c r="NV216" i="1"/>
  <c r="NV220" i="1"/>
  <c r="NV99" i="1"/>
  <c r="NV108" i="1"/>
  <c r="NF100" i="1"/>
  <c r="NF101" i="1"/>
  <c r="NF102" i="1"/>
  <c r="NF103" i="1"/>
  <c r="NF104" i="1"/>
  <c r="OK99" i="1"/>
  <c r="OK108" i="1"/>
  <c r="OJ109" i="1"/>
  <c r="OJ110" i="1"/>
  <c r="OJ111" i="1"/>
  <c r="OJ112" i="1"/>
  <c r="OJ113" i="1"/>
  <c r="NU100" i="1"/>
  <c r="NU101" i="1"/>
  <c r="NU102" i="1"/>
  <c r="NU103" i="1"/>
  <c r="NU104" i="1"/>
  <c r="NG99" i="1"/>
  <c r="NG108" i="1"/>
  <c r="OJ100" i="1"/>
  <c r="OJ101" i="1"/>
  <c r="OJ102" i="1"/>
  <c r="OJ103" i="1"/>
  <c r="OJ104" i="1"/>
  <c r="NU109" i="1"/>
  <c r="NU110" i="1"/>
  <c r="NU111" i="1"/>
  <c r="NU112" i="1"/>
  <c r="NU113" i="1"/>
  <c r="NF109" i="1"/>
  <c r="NF110" i="1"/>
  <c r="NF111" i="1"/>
  <c r="NF112" i="1"/>
  <c r="NF113" i="1"/>
  <c r="NV208" i="1"/>
  <c r="NV72" i="1"/>
  <c r="OK208" i="1"/>
  <c r="OK72" i="1"/>
  <c r="NU73" i="1"/>
  <c r="NU74" i="1"/>
  <c r="NU75" i="1"/>
  <c r="NU76" i="1"/>
  <c r="NU77" i="1"/>
  <c r="OJ73" i="1"/>
  <c r="OJ74" i="1"/>
  <c r="OJ75" i="1"/>
  <c r="OJ76" i="1"/>
  <c r="OJ77" i="1"/>
  <c r="NG208" i="1"/>
  <c r="NG72" i="1"/>
  <c r="NF73" i="1"/>
  <c r="NF74" i="1"/>
  <c r="NF75" i="1"/>
  <c r="NF76" i="1"/>
  <c r="NF77" i="1"/>
  <c r="NG199" i="1"/>
  <c r="NG195" i="1"/>
  <c r="NV199" i="1"/>
  <c r="NV195" i="1"/>
  <c r="OK199" i="1"/>
  <c r="OK195" i="1"/>
  <c r="NF59" i="1"/>
  <c r="OJ54" i="1"/>
  <c r="NF58" i="1"/>
  <c r="NF57" i="1"/>
  <c r="NF53" i="1"/>
  <c r="OJ56" i="1"/>
  <c r="OJ55" i="1"/>
  <c r="OJ59" i="1"/>
  <c r="OJ58" i="1"/>
  <c r="OJ57" i="1"/>
  <c r="NU59" i="1"/>
  <c r="NU58" i="1"/>
  <c r="NU57" i="1"/>
  <c r="NF56" i="1"/>
  <c r="NU56" i="1"/>
  <c r="NF55" i="1"/>
  <c r="NU55" i="1"/>
  <c r="NU54" i="1"/>
  <c r="OK52" i="1"/>
  <c r="OK54" i="1" s="1"/>
  <c r="OK63" i="1"/>
  <c r="NG52" i="1"/>
  <c r="NG59" i="1" s="1"/>
  <c r="NG63" i="1"/>
  <c r="NF64" i="1"/>
  <c r="NF65" i="1"/>
  <c r="NF66" i="1"/>
  <c r="NF67" i="1"/>
  <c r="NF68" i="1"/>
  <c r="OJ64" i="1"/>
  <c r="OJ65" i="1"/>
  <c r="OJ66" i="1"/>
  <c r="OJ67" i="1"/>
  <c r="OJ68" i="1"/>
  <c r="NV52" i="1"/>
  <c r="NV58" i="1" s="1"/>
  <c r="NV63" i="1"/>
  <c r="NU64" i="1"/>
  <c r="NU65" i="1"/>
  <c r="NU66" i="1"/>
  <c r="NU67" i="1"/>
  <c r="NU68" i="1"/>
  <c r="OJ42" i="1"/>
  <c r="NF47" i="1"/>
  <c r="OJ48" i="1"/>
  <c r="OJ47" i="1"/>
  <c r="OJ46" i="1"/>
  <c r="NU48" i="1"/>
  <c r="NF46" i="1"/>
  <c r="NF45" i="1"/>
  <c r="OJ43" i="1"/>
  <c r="OJ45" i="1"/>
  <c r="NF44" i="1"/>
  <c r="NF43" i="1"/>
  <c r="NU46" i="1"/>
  <c r="OK41" i="1"/>
  <c r="OK46" i="1" s="1"/>
  <c r="OK189" i="1"/>
  <c r="NU45" i="1"/>
  <c r="NU44" i="1"/>
  <c r="NG41" i="1"/>
  <c r="NG47" i="1" s="1"/>
  <c r="NG189" i="1"/>
  <c r="NU43" i="1"/>
  <c r="NF42" i="1"/>
  <c r="NU42" i="1"/>
  <c r="NV41" i="1"/>
  <c r="NV44" i="1" s="1"/>
  <c r="NV189" i="1"/>
  <c r="NW14" i="1"/>
  <c r="NW81" i="1" s="1"/>
  <c r="NW16" i="1"/>
  <c r="NH14" i="1"/>
  <c r="NH81" i="1" s="1"/>
  <c r="NH16" i="1"/>
  <c r="OL14" i="1"/>
  <c r="OL81" i="1" s="1"/>
  <c r="OL16" i="1"/>
  <c r="CW157" i="4"/>
  <c r="CW158" i="4" s="1"/>
  <c r="CW159" i="4"/>
  <c r="CW160" i="4"/>
  <c r="CW161" i="4"/>
  <c r="CW162" i="4"/>
  <c r="Z157" i="4"/>
  <c r="Z158" i="4" s="1"/>
  <c r="Z159" i="4"/>
  <c r="Z160" i="4"/>
  <c r="Z161" i="4"/>
  <c r="Z162" i="4"/>
  <c r="DL157" i="4"/>
  <c r="DL158" i="4" s="1"/>
  <c r="DL159" i="4"/>
  <c r="DL160" i="4"/>
  <c r="DL161" i="4"/>
  <c r="DL162" i="4"/>
  <c r="K157" i="4"/>
  <c r="K158" i="4" s="1"/>
  <c r="K159" i="4"/>
  <c r="K161" i="4"/>
  <c r="K162" i="4"/>
  <c r="K160" i="4"/>
  <c r="BD157" i="4"/>
  <c r="BD158" i="4" s="1"/>
  <c r="BD161" i="4"/>
  <c r="BD159" i="4"/>
  <c r="NX13" i="1" s="1"/>
  <c r="NX17" i="1" s="1"/>
  <c r="BD162" i="4"/>
  <c r="BD160" i="4"/>
  <c r="CH157" i="4"/>
  <c r="CH158" i="4" s="1"/>
  <c r="CH159" i="4"/>
  <c r="CH160" i="4"/>
  <c r="CH161" i="4"/>
  <c r="CH162" i="4"/>
  <c r="BS157" i="4"/>
  <c r="BS158" i="4" s="1"/>
  <c r="BS162" i="4"/>
  <c r="BS160" i="4"/>
  <c r="BS161" i="4"/>
  <c r="BS159" i="4"/>
  <c r="OM13" i="1" s="1"/>
  <c r="OM17" i="1" s="1"/>
  <c r="AO157" i="4"/>
  <c r="AO158" i="4" s="1"/>
  <c r="AO162" i="4"/>
  <c r="AO160" i="4"/>
  <c r="AO161" i="4"/>
  <c r="AO159" i="4"/>
  <c r="NI13" i="1" s="1"/>
  <c r="NI17" i="1" s="1"/>
  <c r="E389" i="4"/>
  <c r="BG143" i="6"/>
  <c r="BG141" i="6"/>
  <c r="BG142" i="6" s="1"/>
  <c r="BG145" i="6"/>
  <c r="BG144" i="6"/>
  <c r="BG146" i="6"/>
  <c r="C374" i="4"/>
  <c r="P374" i="4" s="1"/>
  <c r="P371" i="4"/>
  <c r="C372" i="4"/>
  <c r="B371" i="4"/>
  <c r="F390" i="4"/>
  <c r="F455" i="4"/>
  <c r="E455" i="4"/>
  <c r="D455" i="4"/>
  <c r="Q455" i="4" s="1"/>
  <c r="I391" i="4"/>
  <c r="V391" i="4" s="1"/>
  <c r="H391" i="4"/>
  <c r="G391" i="4"/>
  <c r="T391" i="4" s="1"/>
  <c r="D391" i="4"/>
  <c r="Q391" i="4" s="1"/>
  <c r="T390" i="4"/>
  <c r="R374" i="4"/>
  <c r="S374" i="4"/>
  <c r="R301" i="8"/>
  <c r="Q301" i="8"/>
  <c r="E300" i="8"/>
  <c r="F300" i="8"/>
  <c r="CF335" i="6"/>
  <c r="CE337" i="6"/>
  <c r="CE339" i="6"/>
  <c r="CF335" i="7"/>
  <c r="CE337" i="7"/>
  <c r="CE339" i="7"/>
  <c r="BS337" i="6"/>
  <c r="BS339" i="6"/>
  <c r="CM335" i="6"/>
  <c r="CL337" i="6"/>
  <c r="CL339" i="6"/>
  <c r="BZ335" i="6"/>
  <c r="BY337" i="6"/>
  <c r="BY339" i="6"/>
  <c r="BS337" i="7"/>
  <c r="BS339" i="7"/>
  <c r="BZ335" i="7"/>
  <c r="BY337" i="7"/>
  <c r="BY339" i="7"/>
  <c r="CM335" i="7"/>
  <c r="CL337" i="7"/>
  <c r="CL339" i="7"/>
  <c r="BZ335" i="8"/>
  <c r="BY337" i="8"/>
  <c r="BY339" i="8"/>
  <c r="CM335" i="8"/>
  <c r="CL337" i="8"/>
  <c r="CL339" i="8"/>
  <c r="CF335" i="8"/>
  <c r="CE337" i="8"/>
  <c r="CE339" i="8"/>
  <c r="BS337" i="8"/>
  <c r="BS339" i="8"/>
  <c r="BS351" i="4"/>
  <c r="BR353" i="4"/>
  <c r="BR355" i="4"/>
  <c r="CE351" i="4"/>
  <c r="CD353" i="4"/>
  <c r="CD355" i="4"/>
  <c r="CL351" i="4"/>
  <c r="CK353" i="4"/>
  <c r="CK355" i="4"/>
  <c r="BY351" i="4"/>
  <c r="BX353" i="4"/>
  <c r="BX355" i="4"/>
  <c r="BL353" i="4"/>
  <c r="BL355" i="4"/>
  <c r="A456" i="4"/>
  <c r="A392" i="4"/>
  <c r="BT156" i="4"/>
  <c r="DM156" i="4"/>
  <c r="CX156" i="4"/>
  <c r="CI156" i="4"/>
  <c r="L156" i="4"/>
  <c r="AP156" i="4"/>
  <c r="BE156" i="4"/>
  <c r="AA156" i="4"/>
  <c r="DP143" i="6"/>
  <c r="DQ140" i="6"/>
  <c r="DP144" i="6"/>
  <c r="DP146" i="6"/>
  <c r="DP145" i="6"/>
  <c r="DP141" i="6"/>
  <c r="DP142" i="6" s="1"/>
  <c r="DA145" i="6"/>
  <c r="DA141" i="6"/>
  <c r="DA142" i="6" s="1"/>
  <c r="DB140" i="6"/>
  <c r="DA144" i="6"/>
  <c r="DA146" i="6"/>
  <c r="DA143" i="6"/>
  <c r="BW145" i="6"/>
  <c r="BW141" i="6"/>
  <c r="BW142" i="6" s="1"/>
  <c r="BW144" i="6"/>
  <c r="BW146" i="6"/>
  <c r="BW143" i="6"/>
  <c r="BX140" i="6"/>
  <c r="CK143" i="6"/>
  <c r="CL140" i="6"/>
  <c r="CK146" i="6"/>
  <c r="CK144" i="6"/>
  <c r="CK145" i="6"/>
  <c r="CK141" i="6"/>
  <c r="CK142" i="6" s="1"/>
  <c r="BH143" i="6"/>
  <c r="BI140" i="6"/>
  <c r="BH144" i="6"/>
  <c r="BH145" i="6"/>
  <c r="BH141" i="6"/>
  <c r="BH142" i="6" s="1"/>
  <c r="BH146" i="6"/>
  <c r="AE140" i="6"/>
  <c r="AD144" i="6"/>
  <c r="AD145" i="6"/>
  <c r="AD141" i="6"/>
  <c r="AD142" i="6" s="1"/>
  <c r="AD146" i="6"/>
  <c r="AD143" i="6"/>
  <c r="AS145" i="6"/>
  <c r="AS141" i="6"/>
  <c r="AS142" i="6" s="1"/>
  <c r="AS146" i="6"/>
  <c r="AS144" i="6"/>
  <c r="AT140" i="6"/>
  <c r="AS143" i="6"/>
  <c r="N146" i="6"/>
  <c r="O140" i="6"/>
  <c r="N143" i="6"/>
  <c r="N145" i="6"/>
  <c r="N144" i="6"/>
  <c r="N141" i="6"/>
  <c r="N142" i="6" s="1"/>
  <c r="MM5" i="1"/>
  <c r="MD5" i="1"/>
  <c r="MC5" i="1"/>
  <c r="JV5" i="1"/>
  <c r="JV321" i="1" s="1"/>
  <c r="OL82" i="1" l="1"/>
  <c r="OL83" i="1"/>
  <c r="OL84" i="1"/>
  <c r="OL85" i="1"/>
  <c r="OL86" i="1"/>
  <c r="NH82" i="1"/>
  <c r="NH83" i="1"/>
  <c r="NH84" i="1"/>
  <c r="NH85" i="1"/>
  <c r="NH86" i="1"/>
  <c r="NW82" i="1"/>
  <c r="NW83" i="1"/>
  <c r="NW84" i="1"/>
  <c r="NW85" i="1"/>
  <c r="NW86" i="1"/>
  <c r="NH224" i="1"/>
  <c r="NH258" i="1"/>
  <c r="NW224" i="1"/>
  <c r="NW258" i="1"/>
  <c r="OL224" i="1"/>
  <c r="OL258" i="1"/>
  <c r="NH274" i="1"/>
  <c r="NH90" i="1"/>
  <c r="NW274" i="1"/>
  <c r="NW90" i="1"/>
  <c r="NV91" i="1"/>
  <c r="NV92" i="1"/>
  <c r="NV93" i="1"/>
  <c r="NV94" i="1"/>
  <c r="NV95" i="1"/>
  <c r="OL274" i="1"/>
  <c r="OL90" i="1"/>
  <c r="OK91" i="1"/>
  <c r="OK92" i="1"/>
  <c r="OK93" i="1"/>
  <c r="OK94" i="1"/>
  <c r="OK95" i="1"/>
  <c r="NG91" i="1"/>
  <c r="NG92" i="1"/>
  <c r="NG93" i="1"/>
  <c r="NG94" i="1"/>
  <c r="NG95" i="1"/>
  <c r="NV122" i="1"/>
  <c r="NV118" i="1"/>
  <c r="OK122" i="1"/>
  <c r="OK121" i="1"/>
  <c r="NG119" i="1"/>
  <c r="OK120" i="1"/>
  <c r="OK119" i="1"/>
  <c r="NG118" i="1"/>
  <c r="OK173" i="1"/>
  <c r="NG120" i="1"/>
  <c r="OK172" i="1"/>
  <c r="NG175" i="1"/>
  <c r="NG174" i="1"/>
  <c r="NG122" i="1"/>
  <c r="OK174" i="1"/>
  <c r="NG173" i="1"/>
  <c r="NV121" i="1"/>
  <c r="NV173" i="1"/>
  <c r="NV119" i="1"/>
  <c r="NH117" i="1"/>
  <c r="NH118" i="1" s="1"/>
  <c r="NH126" i="1"/>
  <c r="NV127" i="1"/>
  <c r="NV128" i="1"/>
  <c r="NV129" i="1"/>
  <c r="NV130" i="1"/>
  <c r="NV131" i="1"/>
  <c r="NW117" i="1"/>
  <c r="NW118" i="1" s="1"/>
  <c r="NW126" i="1"/>
  <c r="NG127" i="1"/>
  <c r="NG128" i="1"/>
  <c r="NG129" i="1"/>
  <c r="NG130" i="1"/>
  <c r="NG131" i="1"/>
  <c r="OK127" i="1"/>
  <c r="OK128" i="1"/>
  <c r="OK129" i="1"/>
  <c r="OK130" i="1"/>
  <c r="OK131" i="1"/>
  <c r="OL117" i="1"/>
  <c r="OL118" i="1" s="1"/>
  <c r="OL126" i="1"/>
  <c r="NV172" i="1"/>
  <c r="NG172" i="1"/>
  <c r="OK176" i="1"/>
  <c r="NW171" i="1"/>
  <c r="NW174" i="1" s="1"/>
  <c r="NW180" i="1"/>
  <c r="NV181" i="1"/>
  <c r="NV182" i="1"/>
  <c r="NV183" i="1"/>
  <c r="NV184" i="1"/>
  <c r="NV185" i="1"/>
  <c r="OL171" i="1"/>
  <c r="OL172" i="1" s="1"/>
  <c r="OL180" i="1"/>
  <c r="OK181" i="1"/>
  <c r="OK182" i="1"/>
  <c r="OK183" i="1"/>
  <c r="OK184" i="1"/>
  <c r="OK185" i="1"/>
  <c r="NV176" i="1"/>
  <c r="NH171" i="1"/>
  <c r="NH173" i="1" s="1"/>
  <c r="NH180" i="1"/>
  <c r="NV175" i="1"/>
  <c r="NG181" i="1"/>
  <c r="NG182" i="1"/>
  <c r="NG183" i="1"/>
  <c r="NG184" i="1"/>
  <c r="NG185" i="1"/>
  <c r="NW236" i="1"/>
  <c r="NW270" i="1"/>
  <c r="OL236" i="1"/>
  <c r="OL270" i="1"/>
  <c r="NH236" i="1"/>
  <c r="NH270" i="1"/>
  <c r="NV145" i="1"/>
  <c r="NV146" i="1"/>
  <c r="NV147" i="1"/>
  <c r="NV148" i="1"/>
  <c r="NV149" i="1"/>
  <c r="NG163" i="1"/>
  <c r="NG164" i="1"/>
  <c r="NG165" i="1"/>
  <c r="NG166" i="1"/>
  <c r="NG167" i="1"/>
  <c r="NV154" i="1"/>
  <c r="NV155" i="1"/>
  <c r="NV156" i="1"/>
  <c r="NV157" i="1"/>
  <c r="NV158" i="1"/>
  <c r="OK163" i="1"/>
  <c r="OK164" i="1"/>
  <c r="OK165" i="1"/>
  <c r="OK166" i="1"/>
  <c r="OK167" i="1"/>
  <c r="NH135" i="1"/>
  <c r="NH162" i="1"/>
  <c r="NH144" i="1"/>
  <c r="NH153" i="1"/>
  <c r="OK154" i="1"/>
  <c r="OK155" i="1"/>
  <c r="OK156" i="1"/>
  <c r="OK157" i="1"/>
  <c r="OK158" i="1"/>
  <c r="OL144" i="1"/>
  <c r="OL162" i="1"/>
  <c r="OL135" i="1"/>
  <c r="OL153" i="1"/>
  <c r="NV136" i="1"/>
  <c r="NV137" i="1"/>
  <c r="NV138" i="1"/>
  <c r="NV139" i="1"/>
  <c r="NV140" i="1"/>
  <c r="OK136" i="1"/>
  <c r="OK137" i="1"/>
  <c r="OK138" i="1"/>
  <c r="OK139" i="1"/>
  <c r="OK140" i="1"/>
  <c r="NG136" i="1"/>
  <c r="NG137" i="1"/>
  <c r="NG138" i="1"/>
  <c r="NG139" i="1"/>
  <c r="NG140" i="1"/>
  <c r="NW135" i="1"/>
  <c r="NW144" i="1"/>
  <c r="NW162" i="1"/>
  <c r="NW153" i="1"/>
  <c r="NG145" i="1"/>
  <c r="NG146" i="1"/>
  <c r="NG147" i="1"/>
  <c r="NG148" i="1"/>
  <c r="NG149" i="1"/>
  <c r="OK145" i="1"/>
  <c r="OK146" i="1"/>
  <c r="OK147" i="1"/>
  <c r="OK148" i="1"/>
  <c r="OK149" i="1"/>
  <c r="NV163" i="1"/>
  <c r="NV164" i="1"/>
  <c r="NV165" i="1"/>
  <c r="NV166" i="1"/>
  <c r="NV167" i="1"/>
  <c r="NG154" i="1"/>
  <c r="NG155" i="1"/>
  <c r="NG156" i="1"/>
  <c r="NG157" i="1"/>
  <c r="NG158" i="1"/>
  <c r="OL250" i="1"/>
  <c r="OL246" i="1"/>
  <c r="OL254" i="1"/>
  <c r="OL242" i="1"/>
  <c r="OL266" i="1"/>
  <c r="OL262" i="1"/>
  <c r="NH250" i="1"/>
  <c r="NH262" i="1"/>
  <c r="NH242" i="1"/>
  <c r="NH254" i="1"/>
  <c r="NH266" i="1"/>
  <c r="NH246" i="1"/>
  <c r="NW246" i="1"/>
  <c r="NW242" i="1"/>
  <c r="NW254" i="1"/>
  <c r="NW266" i="1"/>
  <c r="NW262" i="1"/>
  <c r="NW250" i="1"/>
  <c r="NW232" i="1"/>
  <c r="OL232" i="1"/>
  <c r="NH232" i="1"/>
  <c r="OL212" i="1"/>
  <c r="OL216" i="1"/>
  <c r="OL220" i="1"/>
  <c r="OL228" i="1"/>
  <c r="NH216" i="1"/>
  <c r="NH220" i="1"/>
  <c r="NH228" i="1"/>
  <c r="NH212" i="1"/>
  <c r="NW216" i="1"/>
  <c r="NW220" i="1"/>
  <c r="NW228" i="1"/>
  <c r="NW212" i="1"/>
  <c r="NW108" i="1"/>
  <c r="NW99" i="1"/>
  <c r="OL108" i="1"/>
  <c r="OL99" i="1"/>
  <c r="NG109" i="1"/>
  <c r="NG110" i="1"/>
  <c r="NG111" i="1"/>
  <c r="NG112" i="1"/>
  <c r="NG113" i="1"/>
  <c r="OK109" i="1"/>
  <c r="OK110" i="1"/>
  <c r="OK111" i="1"/>
  <c r="OK112" i="1"/>
  <c r="OK113" i="1"/>
  <c r="NG100" i="1"/>
  <c r="NG101" i="1"/>
  <c r="NG102" i="1"/>
  <c r="NG103" i="1"/>
  <c r="NG104" i="1"/>
  <c r="OK100" i="1"/>
  <c r="OK101" i="1"/>
  <c r="OK102" i="1"/>
  <c r="OK103" i="1"/>
  <c r="OK104" i="1"/>
  <c r="NV109" i="1"/>
  <c r="NV110" i="1"/>
  <c r="NV111" i="1"/>
  <c r="NV112" i="1"/>
  <c r="NV113" i="1"/>
  <c r="NH108" i="1"/>
  <c r="NH99" i="1"/>
  <c r="NV100" i="1"/>
  <c r="NV101" i="1"/>
  <c r="NV102" i="1"/>
  <c r="NV103" i="1"/>
  <c r="NV104" i="1"/>
  <c r="NW208" i="1"/>
  <c r="NW72" i="1"/>
  <c r="NG73" i="1"/>
  <c r="NG74" i="1"/>
  <c r="NG75" i="1"/>
  <c r="NG76" i="1"/>
  <c r="NG77" i="1"/>
  <c r="OK73" i="1"/>
  <c r="OK74" i="1"/>
  <c r="OK75" i="1"/>
  <c r="OK76" i="1"/>
  <c r="OK77" i="1"/>
  <c r="OL208" i="1"/>
  <c r="OL72" i="1"/>
  <c r="NV73" i="1"/>
  <c r="NV74" i="1"/>
  <c r="NV75" i="1"/>
  <c r="NV76" i="1"/>
  <c r="NV77" i="1"/>
  <c r="NH208" i="1"/>
  <c r="NH72" i="1"/>
  <c r="OK57" i="1"/>
  <c r="OK53" i="1"/>
  <c r="NH199" i="1"/>
  <c r="NH195" i="1"/>
  <c r="NW199" i="1"/>
  <c r="NW195" i="1"/>
  <c r="OL199" i="1"/>
  <c r="OL195" i="1"/>
  <c r="OK55" i="1"/>
  <c r="OK59" i="1"/>
  <c r="NG58" i="1"/>
  <c r="NV54" i="1"/>
  <c r="NG56" i="1"/>
  <c r="OK58" i="1"/>
  <c r="OK56" i="1"/>
  <c r="NG57" i="1"/>
  <c r="NV53" i="1"/>
  <c r="NG55" i="1"/>
  <c r="NG54" i="1"/>
  <c r="NV59" i="1"/>
  <c r="NG53" i="1"/>
  <c r="NV57" i="1"/>
  <c r="NV56" i="1"/>
  <c r="NV55" i="1"/>
  <c r="OL52" i="1"/>
  <c r="OL59" i="1" s="1"/>
  <c r="OL63" i="1"/>
  <c r="NV64" i="1"/>
  <c r="NV65" i="1"/>
  <c r="NV66" i="1"/>
  <c r="NV67" i="1"/>
  <c r="NV68" i="1"/>
  <c r="NG64" i="1"/>
  <c r="NG65" i="1"/>
  <c r="NG66" i="1"/>
  <c r="NG67" i="1"/>
  <c r="NG68" i="1"/>
  <c r="NH52" i="1"/>
  <c r="NH56" i="1" s="1"/>
  <c r="NH63" i="1"/>
  <c r="OK64" i="1"/>
  <c r="OK65" i="1"/>
  <c r="OK66" i="1"/>
  <c r="OK67" i="1"/>
  <c r="OK68" i="1"/>
  <c r="NW52" i="1"/>
  <c r="NW59" i="1" s="1"/>
  <c r="NW63" i="1"/>
  <c r="OK44" i="1"/>
  <c r="OK42" i="1"/>
  <c r="NV48" i="1"/>
  <c r="OK47" i="1"/>
  <c r="OK45" i="1"/>
  <c r="NV46" i="1"/>
  <c r="NV43" i="1"/>
  <c r="NV42" i="1"/>
  <c r="NG44" i="1"/>
  <c r="NG46" i="1"/>
  <c r="NV47" i="1"/>
  <c r="NV45" i="1"/>
  <c r="OK43" i="1"/>
  <c r="NG45" i="1"/>
  <c r="NG43" i="1"/>
  <c r="OL41" i="1"/>
  <c r="OL45" i="1" s="1"/>
  <c r="OL189" i="1"/>
  <c r="NH41" i="1"/>
  <c r="NH42" i="1" s="1"/>
  <c r="NH189" i="1"/>
  <c r="NG42" i="1"/>
  <c r="OK48" i="1"/>
  <c r="NW41" i="1"/>
  <c r="NW44" i="1" s="1"/>
  <c r="NW189" i="1"/>
  <c r="NG48" i="1"/>
  <c r="OM14" i="1"/>
  <c r="OM81" i="1" s="1"/>
  <c r="OM16" i="1"/>
  <c r="NI14" i="1"/>
  <c r="NI81" i="1" s="1"/>
  <c r="NI16" i="1"/>
  <c r="NX14" i="1"/>
  <c r="NX81" i="1" s="1"/>
  <c r="NX16" i="1"/>
  <c r="L157" i="4"/>
  <c r="L158" i="4" s="1"/>
  <c r="L161" i="4"/>
  <c r="L162" i="4"/>
  <c r="L159" i="4"/>
  <c r="L160" i="4"/>
  <c r="AP157" i="4"/>
  <c r="AP158" i="4" s="1"/>
  <c r="AP162" i="4"/>
  <c r="AP160" i="4"/>
  <c r="AP161" i="4"/>
  <c r="AP159" i="4"/>
  <c r="NJ13" i="1" s="1"/>
  <c r="NJ17" i="1" s="1"/>
  <c r="CI157" i="4"/>
  <c r="CI158" i="4" s="1"/>
  <c r="CI159" i="4"/>
  <c r="CI160" i="4"/>
  <c r="CI161" i="4"/>
  <c r="CI162" i="4"/>
  <c r="BE157" i="4"/>
  <c r="BE158" i="4" s="1"/>
  <c r="BE161" i="4"/>
  <c r="BE159" i="4"/>
  <c r="NY13" i="1" s="1"/>
  <c r="NY17" i="1" s="1"/>
  <c r="BE162" i="4"/>
  <c r="BE160" i="4"/>
  <c r="CX157" i="4"/>
  <c r="CX158" i="4" s="1"/>
  <c r="CX159" i="4"/>
  <c r="CX160" i="4"/>
  <c r="CX161" i="4"/>
  <c r="CX162" i="4"/>
  <c r="DM157" i="4"/>
  <c r="DM158" i="4" s="1"/>
  <c r="DM159" i="4"/>
  <c r="DM160" i="4"/>
  <c r="DM161" i="4"/>
  <c r="DM162" i="4"/>
  <c r="BT157" i="4"/>
  <c r="BT158" i="4" s="1"/>
  <c r="BT162" i="4"/>
  <c r="BT160" i="4"/>
  <c r="BT161" i="4"/>
  <c r="BT159" i="4"/>
  <c r="ON13" i="1" s="1"/>
  <c r="ON17" i="1" s="1"/>
  <c r="AA157" i="4"/>
  <c r="AA158" i="4" s="1"/>
  <c r="AA159" i="4"/>
  <c r="AA161" i="4"/>
  <c r="AA162" i="4"/>
  <c r="AA160" i="4"/>
  <c r="MD13" i="1"/>
  <c r="MD321" i="1"/>
  <c r="MC13" i="1"/>
  <c r="MC321" i="1"/>
  <c r="MM13" i="1"/>
  <c r="MM321" i="1"/>
  <c r="E390" i="4"/>
  <c r="B374" i="4"/>
  <c r="C375" i="4"/>
  <c r="C376" i="4" s="1"/>
  <c r="P372" i="4"/>
  <c r="B372" i="4"/>
  <c r="F391" i="4"/>
  <c r="I392" i="4"/>
  <c r="V392" i="4" s="1"/>
  <c r="H392" i="4"/>
  <c r="U392" i="4" s="1"/>
  <c r="G392" i="4"/>
  <c r="D392" i="4"/>
  <c r="Q392" i="4" s="1"/>
  <c r="F456" i="4"/>
  <c r="E456" i="4"/>
  <c r="D456" i="4"/>
  <c r="Q456" i="4" s="1"/>
  <c r="U391" i="4"/>
  <c r="R378" i="4"/>
  <c r="R375" i="4"/>
  <c r="S375" i="4"/>
  <c r="F301" i="8"/>
  <c r="E301" i="8"/>
  <c r="Q302" i="8"/>
  <c r="R302" i="8"/>
  <c r="CN335" i="7"/>
  <c r="CM337" i="7"/>
  <c r="CM339" i="7"/>
  <c r="BZ337" i="7"/>
  <c r="BZ339" i="7"/>
  <c r="BZ337" i="6"/>
  <c r="BZ339" i="6"/>
  <c r="CN335" i="6"/>
  <c r="CM337" i="6"/>
  <c r="CM339" i="6"/>
  <c r="CG335" i="7"/>
  <c r="CF337" i="7"/>
  <c r="CF339" i="7"/>
  <c r="CG335" i="6"/>
  <c r="CF337" i="6"/>
  <c r="CF339" i="6"/>
  <c r="CG335" i="8"/>
  <c r="CF337" i="8"/>
  <c r="CF339" i="8"/>
  <c r="CN335" i="8"/>
  <c r="CM337" i="8"/>
  <c r="CM339" i="8"/>
  <c r="BZ337" i="8"/>
  <c r="BZ339" i="8"/>
  <c r="BZ351" i="4"/>
  <c r="BY355" i="4"/>
  <c r="BY353" i="4"/>
  <c r="CM351" i="4"/>
  <c r="CL353" i="4"/>
  <c r="CL355" i="4"/>
  <c r="CF351" i="4"/>
  <c r="CE353" i="4"/>
  <c r="CE355" i="4"/>
  <c r="BS353" i="4"/>
  <c r="BS355" i="4"/>
  <c r="A393" i="4"/>
  <c r="A457" i="4"/>
  <c r="B37" i="1"/>
  <c r="AQ156" i="4"/>
  <c r="DN156" i="4"/>
  <c r="CY156" i="4"/>
  <c r="AB156" i="4"/>
  <c r="CJ156" i="4"/>
  <c r="BF156" i="4"/>
  <c r="M156" i="4"/>
  <c r="BU156" i="4"/>
  <c r="AE144" i="6"/>
  <c r="AE145" i="6"/>
  <c r="AE141" i="6"/>
  <c r="AE142" i="6" s="1"/>
  <c r="AF140" i="6"/>
  <c r="AE146" i="6"/>
  <c r="AE143" i="6"/>
  <c r="O146" i="6"/>
  <c r="P140" i="6"/>
  <c r="O143" i="6"/>
  <c r="O145" i="6"/>
  <c r="O144" i="6"/>
  <c r="O141" i="6"/>
  <c r="O142" i="6" s="1"/>
  <c r="BI143" i="6"/>
  <c r="BJ140" i="6"/>
  <c r="BI144" i="6"/>
  <c r="BI145" i="6"/>
  <c r="BI141" i="6"/>
  <c r="BI142" i="6" s="1"/>
  <c r="BI146" i="6"/>
  <c r="AT146" i="6"/>
  <c r="AU140" i="6"/>
  <c r="AT143" i="6"/>
  <c r="AT141" i="6"/>
  <c r="AT142" i="6" s="1"/>
  <c r="AT145" i="6"/>
  <c r="AT144" i="6"/>
  <c r="DB145" i="6"/>
  <c r="DB141" i="6"/>
  <c r="DB142" i="6" s="1"/>
  <c r="DC140" i="6"/>
  <c r="DB144" i="6"/>
  <c r="DB146" i="6"/>
  <c r="DB143" i="6"/>
  <c r="CL143" i="6"/>
  <c r="CM140" i="6"/>
  <c r="CL146" i="6"/>
  <c r="CL144" i="6"/>
  <c r="CL145" i="6"/>
  <c r="CL141" i="6"/>
  <c r="CL142" i="6" s="1"/>
  <c r="DQ143" i="6"/>
  <c r="DQ146" i="6"/>
  <c r="DR140" i="6"/>
  <c r="DQ144" i="6"/>
  <c r="DQ145" i="6"/>
  <c r="DQ141" i="6"/>
  <c r="DQ142" i="6" s="1"/>
  <c r="BX145" i="6"/>
  <c r="BX141" i="6"/>
  <c r="BX142" i="6" s="1"/>
  <c r="BX146" i="6"/>
  <c r="BX143" i="6"/>
  <c r="BX144" i="6"/>
  <c r="BY140" i="6"/>
  <c r="LL24" i="1"/>
  <c r="LL25" i="1"/>
  <c r="NX82" i="1" l="1"/>
  <c r="NX83" i="1"/>
  <c r="NX84" i="1"/>
  <c r="NX85" i="1"/>
  <c r="NX86" i="1"/>
  <c r="NI82" i="1"/>
  <c r="NI83" i="1"/>
  <c r="NI84" i="1"/>
  <c r="NI85" i="1"/>
  <c r="NI86" i="1"/>
  <c r="OM82" i="1"/>
  <c r="OM83" i="1"/>
  <c r="OM84" i="1"/>
  <c r="OM85" i="1"/>
  <c r="OM86" i="1"/>
  <c r="NI224" i="1"/>
  <c r="NI258" i="1"/>
  <c r="OM224" i="1"/>
  <c r="OM258" i="1"/>
  <c r="NX224" i="1"/>
  <c r="NX258" i="1"/>
  <c r="OM274" i="1"/>
  <c r="OM90" i="1"/>
  <c r="NW91" i="1"/>
  <c r="NW92" i="1"/>
  <c r="NW93" i="1"/>
  <c r="NW94" i="1"/>
  <c r="NW95" i="1"/>
  <c r="NX274" i="1"/>
  <c r="NX90" i="1"/>
  <c r="OL91" i="1"/>
  <c r="OL92" i="1"/>
  <c r="OL93" i="1"/>
  <c r="OL94" i="1"/>
  <c r="OL95" i="1"/>
  <c r="NH91" i="1"/>
  <c r="NH92" i="1"/>
  <c r="NH93" i="1"/>
  <c r="NH94" i="1"/>
  <c r="NH95" i="1"/>
  <c r="NI274" i="1"/>
  <c r="NI90" i="1"/>
  <c r="NW173" i="1"/>
  <c r="NW176" i="1"/>
  <c r="NW172" i="1"/>
  <c r="NH121" i="1"/>
  <c r="NH119" i="1"/>
  <c r="NH122" i="1"/>
  <c r="NW122" i="1"/>
  <c r="NW121" i="1"/>
  <c r="NW120" i="1"/>
  <c r="OL121" i="1"/>
  <c r="OL122" i="1"/>
  <c r="NH120" i="1"/>
  <c r="OL120" i="1"/>
  <c r="OL119" i="1"/>
  <c r="NX117" i="1"/>
  <c r="NX122" i="1" s="1"/>
  <c r="NX126" i="1"/>
  <c r="NI117" i="1"/>
  <c r="NI122" i="1" s="1"/>
  <c r="NI126" i="1"/>
  <c r="NW119" i="1"/>
  <c r="OL127" i="1"/>
  <c r="OL128" i="1"/>
  <c r="OL129" i="1"/>
  <c r="OL130" i="1"/>
  <c r="OL131" i="1"/>
  <c r="OM117" i="1"/>
  <c r="OM120" i="1" s="1"/>
  <c r="OM126" i="1"/>
  <c r="NW175" i="1"/>
  <c r="NH127" i="1"/>
  <c r="NH128" i="1"/>
  <c r="NH129" i="1"/>
  <c r="NH130" i="1"/>
  <c r="NH131" i="1"/>
  <c r="NW127" i="1"/>
  <c r="NW128" i="1"/>
  <c r="NW129" i="1"/>
  <c r="NW130" i="1"/>
  <c r="NW131" i="1"/>
  <c r="NI171" i="1"/>
  <c r="NI174" i="1" s="1"/>
  <c r="NI180" i="1"/>
  <c r="OM171" i="1"/>
  <c r="OM174" i="1" s="1"/>
  <c r="OM180" i="1"/>
  <c r="OL176" i="1"/>
  <c r="OL175" i="1"/>
  <c r="NH172" i="1"/>
  <c r="OL174" i="1"/>
  <c r="NH176" i="1"/>
  <c r="OL173" i="1"/>
  <c r="NH175" i="1"/>
  <c r="NX171" i="1"/>
  <c r="NX173" i="1" s="1"/>
  <c r="NX180" i="1"/>
  <c r="NH174" i="1"/>
  <c r="NW181" i="1"/>
  <c r="NW182" i="1"/>
  <c r="NW183" i="1"/>
  <c r="NW184" i="1"/>
  <c r="NW185" i="1"/>
  <c r="NH181" i="1"/>
  <c r="NH182" i="1"/>
  <c r="NH183" i="1"/>
  <c r="NH184" i="1"/>
  <c r="NH185" i="1"/>
  <c r="OL181" i="1"/>
  <c r="OL182" i="1"/>
  <c r="OL183" i="1"/>
  <c r="OL184" i="1"/>
  <c r="OL185" i="1"/>
  <c r="OM236" i="1"/>
  <c r="OM270" i="1"/>
  <c r="NX236" i="1"/>
  <c r="NX270" i="1"/>
  <c r="NI236" i="1"/>
  <c r="NI270" i="1"/>
  <c r="OL136" i="1"/>
  <c r="OL137" i="1"/>
  <c r="OL138" i="1"/>
  <c r="OL139" i="1"/>
  <c r="OL140" i="1"/>
  <c r="NH154" i="1"/>
  <c r="NH155" i="1"/>
  <c r="NH156" i="1"/>
  <c r="NH157" i="1"/>
  <c r="NH158" i="1"/>
  <c r="OL163" i="1"/>
  <c r="OL164" i="1"/>
  <c r="OL165" i="1"/>
  <c r="OL166" i="1"/>
  <c r="OL167" i="1"/>
  <c r="NH145" i="1"/>
  <c r="NH146" i="1"/>
  <c r="NH147" i="1"/>
  <c r="NH148" i="1"/>
  <c r="NH149" i="1"/>
  <c r="NX144" i="1"/>
  <c r="NX162" i="1"/>
  <c r="NX153" i="1"/>
  <c r="NX135" i="1"/>
  <c r="OL145" i="1"/>
  <c r="OL146" i="1"/>
  <c r="OL147" i="1"/>
  <c r="OL148" i="1"/>
  <c r="OL149" i="1"/>
  <c r="NH163" i="1"/>
  <c r="NH164" i="1"/>
  <c r="NH165" i="1"/>
  <c r="NH166" i="1"/>
  <c r="NH167" i="1"/>
  <c r="NH136" i="1"/>
  <c r="NH137" i="1"/>
  <c r="NH138" i="1"/>
  <c r="NH139" i="1"/>
  <c r="NH140" i="1"/>
  <c r="NI162" i="1"/>
  <c r="NI135" i="1"/>
  <c r="NI144" i="1"/>
  <c r="NI153" i="1"/>
  <c r="NW154" i="1"/>
  <c r="NW155" i="1"/>
  <c r="NW156" i="1"/>
  <c r="NW157" i="1"/>
  <c r="NW158" i="1"/>
  <c r="NW163" i="1"/>
  <c r="NW164" i="1"/>
  <c r="NW165" i="1"/>
  <c r="NW166" i="1"/>
  <c r="NW167" i="1"/>
  <c r="OM144" i="1"/>
  <c r="OM153" i="1"/>
  <c r="OM135" i="1"/>
  <c r="OM162" i="1"/>
  <c r="NW145" i="1"/>
  <c r="NW146" i="1"/>
  <c r="NW147" i="1"/>
  <c r="NW148" i="1"/>
  <c r="NW149" i="1"/>
  <c r="NW136" i="1"/>
  <c r="NW137" i="1"/>
  <c r="NW138" i="1"/>
  <c r="NW139" i="1"/>
  <c r="NW140" i="1"/>
  <c r="OL154" i="1"/>
  <c r="OL155" i="1"/>
  <c r="OL156" i="1"/>
  <c r="OL157" i="1"/>
  <c r="OL158" i="1"/>
  <c r="NX262" i="1"/>
  <c r="NX242" i="1"/>
  <c r="NX254" i="1"/>
  <c r="NX266" i="1"/>
  <c r="NX246" i="1"/>
  <c r="NX250" i="1"/>
  <c r="NI242" i="1"/>
  <c r="NI246" i="1"/>
  <c r="NI250" i="1"/>
  <c r="NI262" i="1"/>
  <c r="NI254" i="1"/>
  <c r="NI266" i="1"/>
  <c r="OM262" i="1"/>
  <c r="OM250" i="1"/>
  <c r="OM246" i="1"/>
  <c r="OM242" i="1"/>
  <c r="OM254" i="1"/>
  <c r="OM266" i="1"/>
  <c r="OM232" i="1"/>
  <c r="NX232" i="1"/>
  <c r="NI232" i="1"/>
  <c r="NX212" i="1"/>
  <c r="NX228" i="1"/>
  <c r="NX220" i="1"/>
  <c r="NX216" i="1"/>
  <c r="NI212" i="1"/>
  <c r="NI228" i="1"/>
  <c r="NI216" i="1"/>
  <c r="NI220" i="1"/>
  <c r="OM220" i="1"/>
  <c r="OM216" i="1"/>
  <c r="OM212" i="1"/>
  <c r="OM228" i="1"/>
  <c r="NH109" i="1"/>
  <c r="NH110" i="1"/>
  <c r="NH111" i="1"/>
  <c r="NH112" i="1"/>
  <c r="NH113" i="1"/>
  <c r="OM99" i="1"/>
  <c r="OM108" i="1"/>
  <c r="OL100" i="1"/>
  <c r="OL101" i="1"/>
  <c r="OL102" i="1"/>
  <c r="OL103" i="1"/>
  <c r="OL104" i="1"/>
  <c r="NX108" i="1"/>
  <c r="NX99" i="1"/>
  <c r="OL109" i="1"/>
  <c r="OL110" i="1"/>
  <c r="OL111" i="1"/>
  <c r="OL112" i="1"/>
  <c r="OL113" i="1"/>
  <c r="NW100" i="1"/>
  <c r="NW101" i="1"/>
  <c r="NW102" i="1"/>
  <c r="NW103" i="1"/>
  <c r="NW104" i="1"/>
  <c r="NI99" i="1"/>
  <c r="NI108" i="1"/>
  <c r="NH100" i="1"/>
  <c r="NH101" i="1"/>
  <c r="NH102" i="1"/>
  <c r="NH103" i="1"/>
  <c r="NH104" i="1"/>
  <c r="NW109" i="1"/>
  <c r="NW110" i="1"/>
  <c r="NW111" i="1"/>
  <c r="NW112" i="1"/>
  <c r="NW113" i="1"/>
  <c r="OM208" i="1"/>
  <c r="OM72" i="1"/>
  <c r="NX208" i="1"/>
  <c r="NX72" i="1"/>
  <c r="NH73" i="1"/>
  <c r="NH74" i="1"/>
  <c r="NH75" i="1"/>
  <c r="NH76" i="1"/>
  <c r="NH77" i="1"/>
  <c r="OL73" i="1"/>
  <c r="OL74" i="1"/>
  <c r="OL75" i="1"/>
  <c r="OL76" i="1"/>
  <c r="OL77" i="1"/>
  <c r="NW73" i="1"/>
  <c r="NW74" i="1"/>
  <c r="NW75" i="1"/>
  <c r="NW76" i="1"/>
  <c r="NW77" i="1"/>
  <c r="NI208" i="1"/>
  <c r="NI72" i="1"/>
  <c r="NI199" i="1"/>
  <c r="NI195" i="1"/>
  <c r="OM199" i="1"/>
  <c r="OM195" i="1"/>
  <c r="NX199" i="1"/>
  <c r="NX195" i="1"/>
  <c r="OL57" i="1"/>
  <c r="OL56" i="1"/>
  <c r="OL55" i="1"/>
  <c r="NW57" i="1"/>
  <c r="NW55" i="1"/>
  <c r="NW54" i="1"/>
  <c r="NH59" i="1"/>
  <c r="OL58" i="1"/>
  <c r="NH54" i="1"/>
  <c r="NH58" i="1"/>
  <c r="OL54" i="1"/>
  <c r="NH57" i="1"/>
  <c r="OL53" i="1"/>
  <c r="NH55" i="1"/>
  <c r="NW56" i="1"/>
  <c r="NH53" i="1"/>
  <c r="NW53" i="1"/>
  <c r="NW58" i="1"/>
  <c r="NX52" i="1"/>
  <c r="NX58" i="1" s="1"/>
  <c r="NX63" i="1"/>
  <c r="NI52" i="1"/>
  <c r="NI57" i="1" s="1"/>
  <c r="NI63" i="1"/>
  <c r="NW64" i="1"/>
  <c r="NW65" i="1"/>
  <c r="NW66" i="1"/>
  <c r="NW67" i="1"/>
  <c r="NW68" i="1"/>
  <c r="NH64" i="1"/>
  <c r="NH65" i="1"/>
  <c r="NH66" i="1"/>
  <c r="NH67" i="1"/>
  <c r="NH68" i="1"/>
  <c r="OL64" i="1"/>
  <c r="OL65" i="1"/>
  <c r="OL66" i="1"/>
  <c r="OL67" i="1"/>
  <c r="OL68" i="1"/>
  <c r="OM52" i="1"/>
  <c r="OM58" i="1" s="1"/>
  <c r="OM63" i="1"/>
  <c r="OL47" i="1"/>
  <c r="OL44" i="1"/>
  <c r="OL48" i="1"/>
  <c r="NW42" i="1"/>
  <c r="OL43" i="1"/>
  <c r="OL42" i="1"/>
  <c r="NW48" i="1"/>
  <c r="NW47" i="1"/>
  <c r="NW43" i="1"/>
  <c r="NH47" i="1"/>
  <c r="NH48" i="1"/>
  <c r="NH46" i="1"/>
  <c r="NH45" i="1"/>
  <c r="NW46" i="1"/>
  <c r="OL46" i="1"/>
  <c r="NW45" i="1"/>
  <c r="NX41" i="1"/>
  <c r="NX43" i="1" s="1"/>
  <c r="NX189" i="1"/>
  <c r="NH44" i="1"/>
  <c r="NI41" i="1"/>
  <c r="NI44" i="1" s="1"/>
  <c r="NI189" i="1"/>
  <c r="NH43" i="1"/>
  <c r="OM41" i="1"/>
  <c r="OM42" i="1" s="1"/>
  <c r="OM189" i="1"/>
  <c r="MM16" i="1"/>
  <c r="MM17" i="1"/>
  <c r="MC16" i="1"/>
  <c r="MC17" i="1"/>
  <c r="MD16" i="1"/>
  <c r="MD17" i="1"/>
  <c r="ON14" i="1"/>
  <c r="ON81" i="1" s="1"/>
  <c r="ON16" i="1"/>
  <c r="NY14" i="1"/>
  <c r="NY81" i="1" s="1"/>
  <c r="NY16" i="1"/>
  <c r="NJ14" i="1"/>
  <c r="NJ81" i="1" s="1"/>
  <c r="NJ16" i="1"/>
  <c r="JX37" i="1"/>
  <c r="KD37" i="1"/>
  <c r="KC37" i="1"/>
  <c r="KB37" i="1"/>
  <c r="KA37" i="1"/>
  <c r="JZ37" i="1"/>
  <c r="JY37" i="1"/>
  <c r="KZ37" i="1"/>
  <c r="LJ37" i="1"/>
  <c r="LI37" i="1"/>
  <c r="KU37" i="1"/>
  <c r="KT37" i="1"/>
  <c r="KS37" i="1"/>
  <c r="KR37" i="1"/>
  <c r="KQ37" i="1"/>
  <c r="KP37" i="1"/>
  <c r="KX37" i="1"/>
  <c r="KW37" i="1" s="1"/>
  <c r="LH37" i="1"/>
  <c r="BF157" i="4"/>
  <c r="BF158" i="4" s="1"/>
  <c r="BF161" i="4"/>
  <c r="BF159" i="4"/>
  <c r="NZ13" i="1" s="1"/>
  <c r="NZ17" i="1" s="1"/>
  <c r="BF162" i="4"/>
  <c r="BF160" i="4"/>
  <c r="CJ157" i="4"/>
  <c r="CJ158" i="4" s="1"/>
  <c r="CJ159" i="4"/>
  <c r="CJ160" i="4"/>
  <c r="CJ161" i="4"/>
  <c r="CJ162" i="4"/>
  <c r="M157" i="4"/>
  <c r="M158" i="4" s="1"/>
  <c r="M159" i="4"/>
  <c r="M161" i="4"/>
  <c r="M162" i="4"/>
  <c r="M160" i="4"/>
  <c r="AB157" i="4"/>
  <c r="AB158" i="4" s="1"/>
  <c r="AB159" i="4"/>
  <c r="AB160" i="4"/>
  <c r="AB162" i="4"/>
  <c r="AB161" i="4"/>
  <c r="CY157" i="4"/>
  <c r="CY158" i="4" s="1"/>
  <c r="CY159" i="4"/>
  <c r="CY160" i="4"/>
  <c r="CY161" i="4"/>
  <c r="CY162" i="4"/>
  <c r="DN157" i="4"/>
  <c r="DN158" i="4" s="1"/>
  <c r="DN159" i="4"/>
  <c r="DN160" i="4"/>
  <c r="DN161" i="4"/>
  <c r="DN162" i="4"/>
  <c r="BU157" i="4"/>
  <c r="BU158" i="4" s="1"/>
  <c r="BU162" i="4"/>
  <c r="BU160" i="4"/>
  <c r="BU161" i="4"/>
  <c r="BU159" i="4"/>
  <c r="OO13" i="1" s="1"/>
  <c r="AQ157" i="4"/>
  <c r="AQ158" i="4" s="1"/>
  <c r="AQ162" i="4"/>
  <c r="AQ160" i="4"/>
  <c r="AQ161" i="4"/>
  <c r="AQ159" i="4"/>
  <c r="NK13" i="1" s="1"/>
  <c r="NK17" i="1" s="1"/>
  <c r="LE37" i="1"/>
  <c r="E391" i="4"/>
  <c r="B375" i="4"/>
  <c r="P375" i="4"/>
  <c r="P376" i="4"/>
  <c r="C377" i="4"/>
  <c r="F392" i="4"/>
  <c r="F457" i="4"/>
  <c r="E457" i="4"/>
  <c r="D457" i="4"/>
  <c r="Q457" i="4" s="1"/>
  <c r="I393" i="4"/>
  <c r="V393" i="4" s="1"/>
  <c r="H393" i="4"/>
  <c r="G393" i="4"/>
  <c r="T393" i="4" s="1"/>
  <c r="D393" i="4"/>
  <c r="Q393" i="4" s="1"/>
  <c r="T392" i="4"/>
  <c r="R379" i="4"/>
  <c r="R376" i="4"/>
  <c r="R382" i="4"/>
  <c r="S376" i="4"/>
  <c r="B376" i="4"/>
  <c r="Q306" i="8"/>
  <c r="R306" i="8"/>
  <c r="F302" i="8"/>
  <c r="E302" i="8"/>
  <c r="CG337" i="6"/>
  <c r="CG339" i="6"/>
  <c r="CG337" i="7"/>
  <c r="CG339" i="7"/>
  <c r="CN337" i="6"/>
  <c r="CN339" i="6"/>
  <c r="CN337" i="7"/>
  <c r="CN339" i="7"/>
  <c r="CN337" i="8"/>
  <c r="CN339" i="8"/>
  <c r="CG337" i="8"/>
  <c r="CG339" i="8"/>
  <c r="CG351" i="4"/>
  <c r="CF355" i="4"/>
  <c r="CF353" i="4"/>
  <c r="CN351" i="4"/>
  <c r="CM355" i="4"/>
  <c r="CM353" i="4"/>
  <c r="BZ355" i="4"/>
  <c r="BZ353" i="4"/>
  <c r="LO37" i="1"/>
  <c r="LN37" i="1"/>
  <c r="LM37" i="1"/>
  <c r="LL37" i="1"/>
  <c r="LK37" i="1"/>
  <c r="CJ37" i="1"/>
  <c r="A458" i="4"/>
  <c r="A394" i="4"/>
  <c r="CZ156" i="4"/>
  <c r="DO156" i="4"/>
  <c r="BV156" i="4"/>
  <c r="CK156" i="4"/>
  <c r="AC156" i="4"/>
  <c r="N156" i="4"/>
  <c r="AR156" i="4"/>
  <c r="BG156" i="4"/>
  <c r="DC145" i="6"/>
  <c r="DC141" i="6"/>
  <c r="DC142" i="6" s="1"/>
  <c r="DC144" i="6"/>
  <c r="DC146" i="6"/>
  <c r="DC143" i="6"/>
  <c r="BY145" i="6"/>
  <c r="BY141" i="6"/>
  <c r="BY142" i="6" s="1"/>
  <c r="BY146" i="6"/>
  <c r="BY143" i="6"/>
  <c r="BY144" i="6"/>
  <c r="BJ144" i="6"/>
  <c r="BJ145" i="6"/>
  <c r="BJ141" i="6"/>
  <c r="BJ142" i="6" s="1"/>
  <c r="BJ143" i="6"/>
  <c r="BJ146" i="6"/>
  <c r="CM143" i="6"/>
  <c r="CN140" i="6"/>
  <c r="CM146" i="6"/>
  <c r="CM144" i="6"/>
  <c r="CM145" i="6"/>
  <c r="CM141" i="6"/>
  <c r="CM142" i="6" s="1"/>
  <c r="P146" i="6"/>
  <c r="Q140" i="6"/>
  <c r="P143" i="6"/>
  <c r="P145" i="6"/>
  <c r="P144" i="6"/>
  <c r="P141" i="6"/>
  <c r="P142" i="6" s="1"/>
  <c r="DR143" i="6"/>
  <c r="DR146" i="6"/>
  <c r="DR144" i="6"/>
  <c r="DR145" i="6"/>
  <c r="DR141" i="6"/>
  <c r="DR142" i="6" s="1"/>
  <c r="AU146" i="6"/>
  <c r="AU143" i="6"/>
  <c r="AU141" i="6"/>
  <c r="AU142" i="6" s="1"/>
  <c r="AU145" i="6"/>
  <c r="AU144" i="6"/>
  <c r="AF144" i="6"/>
  <c r="AF145" i="6"/>
  <c r="AF141" i="6"/>
  <c r="AF142" i="6" s="1"/>
  <c r="AF146" i="6"/>
  <c r="AF143" i="6"/>
  <c r="IH24" i="1"/>
  <c r="E24" i="1" s="1"/>
  <c r="IH25" i="1"/>
  <c r="E25" i="1" s="1"/>
  <c r="LN25" i="1"/>
  <c r="LM25" i="1"/>
  <c r="A24" i="1"/>
  <c r="A22" i="1"/>
  <c r="ON82" i="1" l="1"/>
  <c r="ON83" i="1"/>
  <c r="ON84" i="1"/>
  <c r="ON85" i="1"/>
  <c r="ON86" i="1"/>
  <c r="NJ82" i="1"/>
  <c r="NJ83" i="1"/>
  <c r="NJ84" i="1"/>
  <c r="NJ85" i="1"/>
  <c r="NJ86" i="1"/>
  <c r="NY82" i="1"/>
  <c r="NY83" i="1"/>
  <c r="NY84" i="1"/>
  <c r="NY85" i="1"/>
  <c r="NY86" i="1"/>
  <c r="NJ224" i="1"/>
  <c r="NJ258" i="1"/>
  <c r="NY224" i="1"/>
  <c r="NY258" i="1"/>
  <c r="ON224" i="1"/>
  <c r="ON258" i="1"/>
  <c r="B261" i="1"/>
  <c r="B260" i="1"/>
  <c r="B259" i="1"/>
  <c r="B227" i="1"/>
  <c r="B226" i="1"/>
  <c r="B225" i="1"/>
  <c r="NY274" i="1"/>
  <c r="NY90" i="1"/>
  <c r="ON274" i="1"/>
  <c r="ON90" i="1"/>
  <c r="NI91" i="1"/>
  <c r="NI92" i="1"/>
  <c r="NI93" i="1"/>
  <c r="NI94" i="1"/>
  <c r="NI95" i="1"/>
  <c r="OM91" i="1"/>
  <c r="OM92" i="1"/>
  <c r="OM93" i="1"/>
  <c r="OM94" i="1"/>
  <c r="OM95" i="1"/>
  <c r="NJ274" i="1"/>
  <c r="NJ90" i="1"/>
  <c r="NX91" i="1"/>
  <c r="NX92" i="1"/>
  <c r="NX93" i="1"/>
  <c r="NX94" i="1"/>
  <c r="NX95" i="1"/>
  <c r="B277" i="1"/>
  <c r="B276" i="1"/>
  <c r="B275" i="1"/>
  <c r="NX176" i="1"/>
  <c r="NX172" i="1"/>
  <c r="NX120" i="1"/>
  <c r="OM175" i="1"/>
  <c r="OM173" i="1"/>
  <c r="OM172" i="1"/>
  <c r="NX121" i="1"/>
  <c r="NX119" i="1"/>
  <c r="NX175" i="1"/>
  <c r="NX174" i="1"/>
  <c r="NI176" i="1"/>
  <c r="NX118" i="1"/>
  <c r="OM176" i="1"/>
  <c r="NI120" i="1"/>
  <c r="NI173" i="1"/>
  <c r="NI119" i="1"/>
  <c r="NI172" i="1"/>
  <c r="NI118" i="1"/>
  <c r="OM122" i="1"/>
  <c r="NI121" i="1"/>
  <c r="OM121" i="1"/>
  <c r="OM119" i="1"/>
  <c r="OM118" i="1"/>
  <c r="NY117" i="1"/>
  <c r="NY118" i="1" s="1"/>
  <c r="NY126" i="1"/>
  <c r="ON117" i="1"/>
  <c r="ON118" i="1" s="1"/>
  <c r="ON126" i="1"/>
  <c r="OM127" i="1"/>
  <c r="OM128" i="1"/>
  <c r="OM129" i="1"/>
  <c r="OM130" i="1"/>
  <c r="OM131" i="1"/>
  <c r="NI127" i="1"/>
  <c r="NI128" i="1"/>
  <c r="NI129" i="1"/>
  <c r="NI130" i="1"/>
  <c r="NI131" i="1"/>
  <c r="NJ117" i="1"/>
  <c r="NJ121" i="1" s="1"/>
  <c r="NJ126" i="1"/>
  <c r="NX127" i="1"/>
  <c r="NX128" i="1"/>
  <c r="NX129" i="1"/>
  <c r="NX130" i="1"/>
  <c r="NX131" i="1"/>
  <c r="NI175" i="1"/>
  <c r="NJ171" i="1"/>
  <c r="NJ172" i="1" s="1"/>
  <c r="NJ180" i="1"/>
  <c r="NX181" i="1"/>
  <c r="NX182" i="1"/>
  <c r="NX183" i="1"/>
  <c r="NX184" i="1"/>
  <c r="NX185" i="1"/>
  <c r="NY171" i="1"/>
  <c r="NY175" i="1" s="1"/>
  <c r="NY180" i="1"/>
  <c r="OM181" i="1"/>
  <c r="OM182" i="1"/>
  <c r="OM183" i="1"/>
  <c r="OM184" i="1"/>
  <c r="OM185" i="1"/>
  <c r="ON171" i="1"/>
  <c r="ON172" i="1" s="1"/>
  <c r="ON180" i="1"/>
  <c r="NI181" i="1"/>
  <c r="NI182" i="1"/>
  <c r="NI183" i="1"/>
  <c r="NI184" i="1"/>
  <c r="NI185" i="1"/>
  <c r="B313" i="1"/>
  <c r="B312" i="1"/>
  <c r="B311" i="1"/>
  <c r="B310" i="1"/>
  <c r="B309" i="1"/>
  <c r="B308" i="1"/>
  <c r="B306" i="1"/>
  <c r="B307" i="1"/>
  <c r="B304" i="1"/>
  <c r="B305" i="1"/>
  <c r="B303" i="1"/>
  <c r="B302" i="1"/>
  <c r="B300" i="1"/>
  <c r="B301" i="1"/>
  <c r="B298" i="1"/>
  <c r="B297" i="1"/>
  <c r="B296" i="1"/>
  <c r="B299" i="1"/>
  <c r="B294" i="1"/>
  <c r="B295" i="1"/>
  <c r="B293" i="1"/>
  <c r="B292" i="1"/>
  <c r="B290" i="1"/>
  <c r="B291" i="1"/>
  <c r="B285" i="1"/>
  <c r="B289" i="1"/>
  <c r="NY236" i="1"/>
  <c r="NY270" i="1"/>
  <c r="B273" i="1"/>
  <c r="B271" i="1"/>
  <c r="B272" i="1"/>
  <c r="ON236" i="1"/>
  <c r="ON270" i="1"/>
  <c r="NJ236" i="1"/>
  <c r="NJ270" i="1"/>
  <c r="B239" i="1"/>
  <c r="B238" i="1"/>
  <c r="B237" i="1"/>
  <c r="OM163" i="1"/>
  <c r="OM164" i="1"/>
  <c r="OM165" i="1"/>
  <c r="OM166" i="1"/>
  <c r="OM167" i="1"/>
  <c r="ON153" i="1"/>
  <c r="ON135" i="1"/>
  <c r="ON162" i="1"/>
  <c r="ON144" i="1"/>
  <c r="OM136" i="1"/>
  <c r="OM137" i="1"/>
  <c r="OM138" i="1"/>
  <c r="OM139" i="1"/>
  <c r="OM140" i="1"/>
  <c r="NI163" i="1"/>
  <c r="NI164" i="1"/>
  <c r="NI165" i="1"/>
  <c r="NI166" i="1"/>
  <c r="NI167" i="1"/>
  <c r="NX136" i="1"/>
  <c r="NX137" i="1"/>
  <c r="NX138" i="1"/>
  <c r="NX139" i="1"/>
  <c r="NX140" i="1"/>
  <c r="OM154" i="1"/>
  <c r="OM155" i="1"/>
  <c r="OM156" i="1"/>
  <c r="OM157" i="1"/>
  <c r="OM158" i="1"/>
  <c r="NX154" i="1"/>
  <c r="NX155" i="1"/>
  <c r="NX156" i="1"/>
  <c r="NX157" i="1"/>
  <c r="NX158" i="1"/>
  <c r="OM145" i="1"/>
  <c r="OM146" i="1"/>
  <c r="OM147" i="1"/>
  <c r="OM148" i="1"/>
  <c r="OM149" i="1"/>
  <c r="NX163" i="1"/>
  <c r="NX164" i="1"/>
  <c r="NX165" i="1"/>
  <c r="NX166" i="1"/>
  <c r="NX167" i="1"/>
  <c r="NX145" i="1"/>
  <c r="NX146" i="1"/>
  <c r="NX147" i="1"/>
  <c r="NX148" i="1"/>
  <c r="NX149" i="1"/>
  <c r="NJ135" i="1"/>
  <c r="NJ144" i="1"/>
  <c r="NJ153" i="1"/>
  <c r="NJ162" i="1"/>
  <c r="NI154" i="1"/>
  <c r="NI155" i="1"/>
  <c r="NI156" i="1"/>
  <c r="NI157" i="1"/>
  <c r="NI158" i="1"/>
  <c r="NI136" i="1"/>
  <c r="NI137" i="1"/>
  <c r="NI138" i="1"/>
  <c r="NI139" i="1"/>
  <c r="NI140" i="1"/>
  <c r="NY162" i="1"/>
  <c r="NY144" i="1"/>
  <c r="NY135" i="1"/>
  <c r="NY153" i="1"/>
  <c r="NI145" i="1"/>
  <c r="NI146" i="1"/>
  <c r="NI147" i="1"/>
  <c r="NI148" i="1"/>
  <c r="NI149" i="1"/>
  <c r="B284" i="1"/>
  <c r="B283" i="1"/>
  <c r="B282" i="1"/>
  <c r="B281" i="1"/>
  <c r="ON242" i="1"/>
  <c r="ON254" i="1"/>
  <c r="ON266" i="1"/>
  <c r="ON250" i="1"/>
  <c r="ON246" i="1"/>
  <c r="ON262" i="1"/>
  <c r="NJ242" i="1"/>
  <c r="NJ266" i="1"/>
  <c r="NJ246" i="1"/>
  <c r="NJ262" i="1"/>
  <c r="NJ250" i="1"/>
  <c r="NJ254" i="1"/>
  <c r="B268" i="1"/>
  <c r="B269" i="1"/>
  <c r="B267" i="1"/>
  <c r="B265" i="1"/>
  <c r="B263" i="1"/>
  <c r="B264" i="1"/>
  <c r="B257" i="1"/>
  <c r="B255" i="1"/>
  <c r="B253" i="1"/>
  <c r="B256" i="1"/>
  <c r="B252" i="1"/>
  <c r="B249" i="1"/>
  <c r="B251" i="1"/>
  <c r="B248" i="1"/>
  <c r="B247" i="1"/>
  <c r="B243" i="1"/>
  <c r="B244" i="1"/>
  <c r="B245" i="1"/>
  <c r="NY250" i="1"/>
  <c r="NY254" i="1"/>
  <c r="NY242" i="1"/>
  <c r="NY266" i="1"/>
  <c r="NY246" i="1"/>
  <c r="NY262" i="1"/>
  <c r="NY232" i="1"/>
  <c r="ON232" i="1"/>
  <c r="NJ232" i="1"/>
  <c r="B235" i="1"/>
  <c r="B234" i="1"/>
  <c r="B233" i="1"/>
  <c r="NJ228" i="1"/>
  <c r="NJ216" i="1"/>
  <c r="NJ220" i="1"/>
  <c r="NJ212" i="1"/>
  <c r="B231" i="1"/>
  <c r="B229" i="1"/>
  <c r="B230" i="1"/>
  <c r="B223" i="1"/>
  <c r="B222" i="1"/>
  <c r="B219" i="1"/>
  <c r="B218" i="1"/>
  <c r="B221" i="1"/>
  <c r="B217" i="1"/>
  <c r="B215" i="1"/>
  <c r="B214" i="1"/>
  <c r="B213" i="1"/>
  <c r="NY228" i="1"/>
  <c r="NY216" i="1"/>
  <c r="NY220" i="1"/>
  <c r="NY212" i="1"/>
  <c r="ON212" i="1"/>
  <c r="ON216" i="1"/>
  <c r="ON228" i="1"/>
  <c r="ON220" i="1"/>
  <c r="B210" i="1"/>
  <c r="B211" i="1"/>
  <c r="B209" i="1"/>
  <c r="OM100" i="1"/>
  <c r="OM101" i="1"/>
  <c r="OM102" i="1"/>
  <c r="OM103" i="1"/>
  <c r="OM104" i="1"/>
  <c r="NY99" i="1"/>
  <c r="NY108" i="1"/>
  <c r="ON108" i="1"/>
  <c r="ON99" i="1"/>
  <c r="NI109" i="1"/>
  <c r="NI110" i="1"/>
  <c r="NI111" i="1"/>
  <c r="NI112" i="1"/>
  <c r="NI113" i="1"/>
  <c r="NX100" i="1"/>
  <c r="NX101" i="1"/>
  <c r="NX102" i="1"/>
  <c r="NX103" i="1"/>
  <c r="NX104" i="1"/>
  <c r="NJ99" i="1"/>
  <c r="NJ108" i="1"/>
  <c r="NI100" i="1"/>
  <c r="NI101" i="1"/>
  <c r="NI102" i="1"/>
  <c r="NI103" i="1"/>
  <c r="NI104" i="1"/>
  <c r="NX109" i="1"/>
  <c r="NX110" i="1"/>
  <c r="NX111" i="1"/>
  <c r="NX112" i="1"/>
  <c r="NX113" i="1"/>
  <c r="OM109" i="1"/>
  <c r="OM110" i="1"/>
  <c r="OM111" i="1"/>
  <c r="OM112" i="1"/>
  <c r="OM113" i="1"/>
  <c r="NY208" i="1"/>
  <c r="NY72" i="1"/>
  <c r="ON208" i="1"/>
  <c r="ON72" i="1"/>
  <c r="NX73" i="1"/>
  <c r="NX74" i="1"/>
  <c r="NX75" i="1"/>
  <c r="NX76" i="1"/>
  <c r="NX77" i="1"/>
  <c r="NI73" i="1"/>
  <c r="NI74" i="1"/>
  <c r="NI75" i="1"/>
  <c r="NI76" i="1"/>
  <c r="NI77" i="1"/>
  <c r="OM73" i="1"/>
  <c r="OM74" i="1"/>
  <c r="OM75" i="1"/>
  <c r="OM76" i="1"/>
  <c r="OM77" i="1"/>
  <c r="NJ208" i="1"/>
  <c r="NJ72" i="1"/>
  <c r="B202" i="1"/>
  <c r="B204" i="1"/>
  <c r="B203" i="1"/>
  <c r="ON199" i="1"/>
  <c r="ON195" i="1"/>
  <c r="NY199" i="1"/>
  <c r="NY195" i="1"/>
  <c r="NJ199" i="1"/>
  <c r="NJ195" i="1"/>
  <c r="NX57" i="1"/>
  <c r="B201" i="1"/>
  <c r="B200" i="1"/>
  <c r="OM53" i="1"/>
  <c r="OM57" i="1"/>
  <c r="NX59" i="1"/>
  <c r="OM56" i="1"/>
  <c r="NX56" i="1"/>
  <c r="NX55" i="1"/>
  <c r="NI55" i="1"/>
  <c r="NI54" i="1"/>
  <c r="NI53" i="1"/>
  <c r="NX54" i="1"/>
  <c r="NX53" i="1"/>
  <c r="OM55" i="1"/>
  <c r="OM54" i="1"/>
  <c r="NI59" i="1"/>
  <c r="NI58" i="1"/>
  <c r="OM59" i="1"/>
  <c r="NI56" i="1"/>
  <c r="ON52" i="1"/>
  <c r="ON53" i="1" s="1"/>
  <c r="ON63" i="1"/>
  <c r="NI64" i="1"/>
  <c r="NI65" i="1"/>
  <c r="NI66" i="1"/>
  <c r="NI67" i="1"/>
  <c r="NI68" i="1"/>
  <c r="NJ52" i="1"/>
  <c r="NJ55" i="1" s="1"/>
  <c r="NJ63" i="1"/>
  <c r="OM64" i="1"/>
  <c r="OM65" i="1"/>
  <c r="OM66" i="1"/>
  <c r="OM67" i="1"/>
  <c r="OM68" i="1"/>
  <c r="NX64" i="1"/>
  <c r="NX65" i="1"/>
  <c r="NX66" i="1"/>
  <c r="NX67" i="1"/>
  <c r="NX68" i="1"/>
  <c r="NY52" i="1"/>
  <c r="NY56" i="1" s="1"/>
  <c r="NY63" i="1"/>
  <c r="NI43" i="1"/>
  <c r="NI42" i="1"/>
  <c r="NX48" i="1"/>
  <c r="NX47" i="1"/>
  <c r="NX42" i="1"/>
  <c r="NX46" i="1"/>
  <c r="NX45" i="1"/>
  <c r="NX44" i="1"/>
  <c r="NI47" i="1"/>
  <c r="NY41" i="1"/>
  <c r="NY42" i="1" s="1"/>
  <c r="NY189" i="1"/>
  <c r="OM47" i="1"/>
  <c r="NI48" i="1"/>
  <c r="OM46" i="1"/>
  <c r="OM48" i="1"/>
  <c r="ON41" i="1"/>
  <c r="ON42" i="1" s="1"/>
  <c r="ON189" i="1"/>
  <c r="OM45" i="1"/>
  <c r="NI46" i="1"/>
  <c r="OM44" i="1"/>
  <c r="NJ41" i="1"/>
  <c r="NJ43" i="1" s="1"/>
  <c r="NJ189" i="1"/>
  <c r="NI45" i="1"/>
  <c r="OM43" i="1"/>
  <c r="B191" i="1"/>
  <c r="B190" i="1"/>
  <c r="OO14" i="1"/>
  <c r="OO81" i="1" s="1"/>
  <c r="OO16" i="1"/>
  <c r="NZ14" i="1"/>
  <c r="NZ81" i="1" s="1"/>
  <c r="NZ16" i="1"/>
  <c r="NK14" i="1"/>
  <c r="NK81" i="1" s="1"/>
  <c r="NK16" i="1"/>
  <c r="B25" i="1"/>
  <c r="B26" i="1"/>
  <c r="CZ157" i="4"/>
  <c r="CZ158" i="4" s="1"/>
  <c r="CZ159" i="4"/>
  <c r="CZ160" i="4"/>
  <c r="CZ161" i="4"/>
  <c r="CZ162" i="4"/>
  <c r="BG157" i="4"/>
  <c r="BG158" i="4" s="1"/>
  <c r="BG161" i="4"/>
  <c r="BG159" i="4"/>
  <c r="OA13" i="1" s="1"/>
  <c r="OA17" i="1" s="1"/>
  <c r="BG162" i="4"/>
  <c r="BG160" i="4"/>
  <c r="BV157" i="4"/>
  <c r="BV158" i="4" s="1"/>
  <c r="BV162" i="4"/>
  <c r="BV160" i="4"/>
  <c r="BV161" i="4"/>
  <c r="BV159" i="4"/>
  <c r="OP13" i="1" s="1"/>
  <c r="CK157" i="4"/>
  <c r="CK158" i="4" s="1"/>
  <c r="CK159" i="4"/>
  <c r="CK160" i="4"/>
  <c r="CK161" i="4"/>
  <c r="CK162" i="4"/>
  <c r="AR157" i="4"/>
  <c r="AR158" i="4" s="1"/>
  <c r="AR162" i="4"/>
  <c r="AR160" i="4"/>
  <c r="AR161" i="4"/>
  <c r="AR159" i="4"/>
  <c r="NL13" i="1" s="1"/>
  <c r="NL17" i="1" s="1"/>
  <c r="N157" i="4"/>
  <c r="N158" i="4" s="1"/>
  <c r="N159" i="4"/>
  <c r="N161" i="4"/>
  <c r="N160" i="4"/>
  <c r="N162" i="4"/>
  <c r="DO157" i="4"/>
  <c r="DO158" i="4" s="1"/>
  <c r="DO159" i="4"/>
  <c r="DO160" i="4"/>
  <c r="DO161" i="4"/>
  <c r="DO162" i="4"/>
  <c r="AC157" i="4"/>
  <c r="AC158" i="4" s="1"/>
  <c r="AC159" i="4"/>
  <c r="AC160" i="4"/>
  <c r="AC161" i="4"/>
  <c r="AC162" i="4"/>
  <c r="E392" i="4"/>
  <c r="F393" i="4"/>
  <c r="P377" i="4"/>
  <c r="C378" i="4"/>
  <c r="U393" i="4"/>
  <c r="D394" i="4"/>
  <c r="Q394" i="4" s="1"/>
  <c r="I394" i="4"/>
  <c r="V394" i="4" s="1"/>
  <c r="H394" i="4"/>
  <c r="U394" i="4" s="1"/>
  <c r="G394" i="4"/>
  <c r="T394" i="4" s="1"/>
  <c r="E458" i="4"/>
  <c r="D458" i="4"/>
  <c r="Q458" i="4" s="1"/>
  <c r="F458" i="4"/>
  <c r="R386" i="4"/>
  <c r="R390" i="4"/>
  <c r="R380" i="4"/>
  <c r="R377" i="4"/>
  <c r="R383" i="4"/>
  <c r="S377" i="4"/>
  <c r="B377" i="4"/>
  <c r="E306" i="8"/>
  <c r="F306" i="8"/>
  <c r="R307" i="8"/>
  <c r="Q307" i="8"/>
  <c r="CN355" i="4"/>
  <c r="CN353" i="4"/>
  <c r="CG353" i="4"/>
  <c r="CG355" i="4"/>
  <c r="A459" i="4"/>
  <c r="A395" i="4"/>
  <c r="BW156" i="4"/>
  <c r="AS156" i="4"/>
  <c r="DA156" i="4"/>
  <c r="O156" i="4"/>
  <c r="BH156" i="4"/>
  <c r="DP156" i="4"/>
  <c r="AD156" i="4"/>
  <c r="CL156" i="4"/>
  <c r="CN143" i="6"/>
  <c r="CN144" i="6"/>
  <c r="CN145" i="6"/>
  <c r="CN141" i="6"/>
  <c r="CN142" i="6" s="1"/>
  <c r="CN146" i="6"/>
  <c r="Q146" i="6"/>
  <c r="Q145" i="6"/>
  <c r="Q141" i="6"/>
  <c r="Q142" i="6" s="1"/>
  <c r="Q143" i="6"/>
  <c r="Q144" i="6"/>
  <c r="IG24" i="1"/>
  <c r="LO25" i="1"/>
  <c r="IG25" i="1"/>
  <c r="LO24" i="1"/>
  <c r="LN24" i="1"/>
  <c r="LM24" i="1"/>
  <c r="KY16" i="1"/>
  <c r="LA5" i="1"/>
  <c r="KY5" i="1"/>
  <c r="KY321" i="1" s="1"/>
  <c r="KW5" i="1"/>
  <c r="KV5" i="1"/>
  <c r="KF5" i="1"/>
  <c r="KF321" i="1" s="1"/>
  <c r="KO5" i="1"/>
  <c r="KO321" i="1" s="1"/>
  <c r="NK82" i="1" l="1"/>
  <c r="NK83" i="1"/>
  <c r="NK84" i="1"/>
  <c r="NK85" i="1"/>
  <c r="NK86" i="1"/>
  <c r="NZ82" i="1"/>
  <c r="NZ83" i="1"/>
  <c r="NZ84" i="1"/>
  <c r="NZ85" i="1"/>
  <c r="NZ86" i="1"/>
  <c r="OO82" i="1"/>
  <c r="OO83" i="1"/>
  <c r="OO84" i="1"/>
  <c r="OO85" i="1"/>
  <c r="OO86" i="1"/>
  <c r="OO224" i="1"/>
  <c r="OO258" i="1"/>
  <c r="NK224" i="1"/>
  <c r="NK258" i="1"/>
  <c r="NZ224" i="1"/>
  <c r="NZ258" i="1"/>
  <c r="NJ91" i="1"/>
  <c r="NJ92" i="1"/>
  <c r="NJ93" i="1"/>
  <c r="NJ94" i="1"/>
  <c r="NJ95" i="1"/>
  <c r="NK274" i="1"/>
  <c r="NK90" i="1"/>
  <c r="NZ274" i="1"/>
  <c r="NZ90" i="1"/>
  <c r="ON91" i="1"/>
  <c r="ON92" i="1"/>
  <c r="ON93" i="1"/>
  <c r="ON94" i="1"/>
  <c r="ON95" i="1"/>
  <c r="OO274" i="1"/>
  <c r="OO90" i="1"/>
  <c r="NY91" i="1"/>
  <c r="NY92" i="1"/>
  <c r="NY93" i="1"/>
  <c r="NY94" i="1"/>
  <c r="NY95" i="1"/>
  <c r="NY122" i="1"/>
  <c r="NY121" i="1"/>
  <c r="NJ120" i="1"/>
  <c r="NJ176" i="1"/>
  <c r="NJ174" i="1"/>
  <c r="NJ173" i="1"/>
  <c r="NJ119" i="1"/>
  <c r="NY119" i="1"/>
  <c r="NY120" i="1"/>
  <c r="NJ175" i="1"/>
  <c r="ON121" i="1"/>
  <c r="ON122" i="1"/>
  <c r="ON176" i="1"/>
  <c r="ON120" i="1"/>
  <c r="ON119" i="1"/>
  <c r="NJ127" i="1"/>
  <c r="NJ128" i="1"/>
  <c r="NJ129" i="1"/>
  <c r="NJ130" i="1"/>
  <c r="NJ131" i="1"/>
  <c r="NJ118" i="1"/>
  <c r="NK117" i="1"/>
  <c r="NK118" i="1" s="1"/>
  <c r="NK126" i="1"/>
  <c r="ON127" i="1"/>
  <c r="ON128" i="1"/>
  <c r="ON129" i="1"/>
  <c r="ON130" i="1"/>
  <c r="ON131" i="1"/>
  <c r="NZ117" i="1"/>
  <c r="NZ119" i="1" s="1"/>
  <c r="NZ126" i="1"/>
  <c r="NJ122" i="1"/>
  <c r="NY127" i="1"/>
  <c r="NY128" i="1"/>
  <c r="NY129" i="1"/>
  <c r="NY130" i="1"/>
  <c r="NY131" i="1"/>
  <c r="OO117" i="1"/>
  <c r="OO121" i="1" s="1"/>
  <c r="OO126" i="1"/>
  <c r="ON175" i="1"/>
  <c r="ON174" i="1"/>
  <c r="ON181" i="1"/>
  <c r="ON182" i="1"/>
  <c r="ON183" i="1"/>
  <c r="ON184" i="1"/>
  <c r="ON185" i="1"/>
  <c r="NZ171" i="1"/>
  <c r="NZ173" i="1" s="1"/>
  <c r="NZ180" i="1"/>
  <c r="NY173" i="1"/>
  <c r="NY172" i="1"/>
  <c r="OO171" i="1"/>
  <c r="OO172" i="1" s="1"/>
  <c r="OO180" i="1"/>
  <c r="NY174" i="1"/>
  <c r="ON173" i="1"/>
  <c r="NY176" i="1"/>
  <c r="NJ181" i="1"/>
  <c r="NJ182" i="1"/>
  <c r="NJ183" i="1"/>
  <c r="NJ184" i="1"/>
  <c r="NJ185" i="1"/>
  <c r="NK171" i="1"/>
  <c r="NK172" i="1" s="1"/>
  <c r="NK180" i="1"/>
  <c r="NY181" i="1"/>
  <c r="NY182" i="1"/>
  <c r="NY183" i="1"/>
  <c r="NY184" i="1"/>
  <c r="NY185" i="1"/>
  <c r="OO236" i="1"/>
  <c r="OO270" i="1"/>
  <c r="NK236" i="1"/>
  <c r="NK270" i="1"/>
  <c r="NZ236" i="1"/>
  <c r="NZ270" i="1"/>
  <c r="NY163" i="1"/>
  <c r="NY164" i="1"/>
  <c r="NY165" i="1"/>
  <c r="NY166" i="1"/>
  <c r="NY167" i="1"/>
  <c r="ON163" i="1"/>
  <c r="ON164" i="1"/>
  <c r="ON165" i="1"/>
  <c r="ON166" i="1"/>
  <c r="ON167" i="1"/>
  <c r="NK162" i="1"/>
  <c r="NK144" i="1"/>
  <c r="NK135" i="1"/>
  <c r="NK153" i="1"/>
  <c r="ON136" i="1"/>
  <c r="ON137" i="1"/>
  <c r="ON138" i="1"/>
  <c r="ON139" i="1"/>
  <c r="ON140" i="1"/>
  <c r="ON154" i="1"/>
  <c r="ON155" i="1"/>
  <c r="ON156" i="1"/>
  <c r="ON157" i="1"/>
  <c r="ON158" i="1"/>
  <c r="NZ162" i="1"/>
  <c r="NZ144" i="1"/>
  <c r="NZ153" i="1"/>
  <c r="NZ135" i="1"/>
  <c r="NJ163" i="1"/>
  <c r="NJ164" i="1"/>
  <c r="NJ165" i="1"/>
  <c r="NJ166" i="1"/>
  <c r="NJ167" i="1"/>
  <c r="NJ154" i="1"/>
  <c r="NJ155" i="1"/>
  <c r="NJ156" i="1"/>
  <c r="NJ157" i="1"/>
  <c r="NJ158" i="1"/>
  <c r="OO144" i="1"/>
  <c r="OO135" i="1"/>
  <c r="OO153" i="1"/>
  <c r="OO162" i="1"/>
  <c r="NY154" i="1"/>
  <c r="NY155" i="1"/>
  <c r="NY156" i="1"/>
  <c r="NY157" i="1"/>
  <c r="NY158" i="1"/>
  <c r="NJ145" i="1"/>
  <c r="NJ146" i="1"/>
  <c r="NJ147" i="1"/>
  <c r="NJ148" i="1"/>
  <c r="NJ149" i="1"/>
  <c r="NY136" i="1"/>
  <c r="NY137" i="1"/>
  <c r="NY138" i="1"/>
  <c r="NY139" i="1"/>
  <c r="NY140" i="1"/>
  <c r="NJ136" i="1"/>
  <c r="NJ137" i="1"/>
  <c r="NJ138" i="1"/>
  <c r="NJ139" i="1"/>
  <c r="NJ140" i="1"/>
  <c r="NY145" i="1"/>
  <c r="NY146" i="1"/>
  <c r="NY147" i="1"/>
  <c r="NY148" i="1"/>
  <c r="NY149" i="1"/>
  <c r="ON145" i="1"/>
  <c r="ON146" i="1"/>
  <c r="ON147" i="1"/>
  <c r="ON148" i="1"/>
  <c r="ON149" i="1"/>
  <c r="OO250" i="1"/>
  <c r="OO262" i="1"/>
  <c r="OO254" i="1"/>
  <c r="OO242" i="1"/>
  <c r="OO246" i="1"/>
  <c r="OO266" i="1"/>
  <c r="NZ246" i="1"/>
  <c r="NZ262" i="1"/>
  <c r="NZ250" i="1"/>
  <c r="NZ254" i="1"/>
  <c r="NZ266" i="1"/>
  <c r="NZ242" i="1"/>
  <c r="NK254" i="1"/>
  <c r="NK250" i="1"/>
  <c r="NK262" i="1"/>
  <c r="NK242" i="1"/>
  <c r="NK266" i="1"/>
  <c r="NK246" i="1"/>
  <c r="NK232" i="1"/>
  <c r="NZ232" i="1"/>
  <c r="OO232" i="1"/>
  <c r="OO228" i="1"/>
  <c r="OO216" i="1"/>
  <c r="OO220" i="1"/>
  <c r="OO212" i="1"/>
  <c r="NK212" i="1"/>
  <c r="NK216" i="1"/>
  <c r="NK220" i="1"/>
  <c r="NK228" i="1"/>
  <c r="NZ220" i="1"/>
  <c r="NZ212" i="1"/>
  <c r="NZ228" i="1"/>
  <c r="NZ216" i="1"/>
  <c r="NY100" i="1"/>
  <c r="NY101" i="1"/>
  <c r="NY102" i="1"/>
  <c r="NY103" i="1"/>
  <c r="NY104" i="1"/>
  <c r="NK108" i="1"/>
  <c r="NK99" i="1"/>
  <c r="NZ108" i="1"/>
  <c r="NZ99" i="1"/>
  <c r="OO99" i="1"/>
  <c r="OO108" i="1"/>
  <c r="NJ109" i="1"/>
  <c r="NJ110" i="1"/>
  <c r="NJ111" i="1"/>
  <c r="NJ112" i="1"/>
  <c r="NJ113" i="1"/>
  <c r="ON100" i="1"/>
  <c r="ON101" i="1"/>
  <c r="ON102" i="1"/>
  <c r="ON103" i="1"/>
  <c r="ON104" i="1"/>
  <c r="NJ100" i="1"/>
  <c r="NJ101" i="1"/>
  <c r="NJ102" i="1"/>
  <c r="NJ103" i="1"/>
  <c r="NJ104" i="1"/>
  <c r="ON109" i="1"/>
  <c r="ON110" i="1"/>
  <c r="ON111" i="1"/>
  <c r="ON112" i="1"/>
  <c r="ON113" i="1"/>
  <c r="NY109" i="1"/>
  <c r="NY110" i="1"/>
  <c r="NY111" i="1"/>
  <c r="NY112" i="1"/>
  <c r="NY113" i="1"/>
  <c r="NK208" i="1"/>
  <c r="NK72" i="1"/>
  <c r="NZ208" i="1"/>
  <c r="NZ72" i="1"/>
  <c r="ON73" i="1"/>
  <c r="ON74" i="1"/>
  <c r="ON75" i="1"/>
  <c r="ON76" i="1"/>
  <c r="ON77" i="1"/>
  <c r="OO208" i="1"/>
  <c r="OO72" i="1"/>
  <c r="NJ73" i="1"/>
  <c r="NJ74" i="1"/>
  <c r="NJ75" i="1"/>
  <c r="NJ76" i="1"/>
  <c r="NJ77" i="1"/>
  <c r="NY73" i="1"/>
  <c r="NY74" i="1"/>
  <c r="NY75" i="1"/>
  <c r="NY76" i="1"/>
  <c r="NY77" i="1"/>
  <c r="CH203" i="1"/>
  <c r="CH204" i="1"/>
  <c r="CH202" i="1"/>
  <c r="OO199" i="1"/>
  <c r="OO195" i="1"/>
  <c r="NK199" i="1"/>
  <c r="NK195" i="1"/>
  <c r="NZ199" i="1"/>
  <c r="NZ195" i="1"/>
  <c r="CH201" i="1"/>
  <c r="ON57" i="1"/>
  <c r="NY54" i="1"/>
  <c r="ON59" i="1"/>
  <c r="NJ54" i="1"/>
  <c r="ON56" i="1"/>
  <c r="ON55" i="1"/>
  <c r="ON54" i="1"/>
  <c r="ON58" i="1"/>
  <c r="NY55" i="1"/>
  <c r="NY53" i="1"/>
  <c r="NJ59" i="1"/>
  <c r="NJ58" i="1"/>
  <c r="NJ57" i="1"/>
  <c r="NJ53" i="1"/>
  <c r="NY59" i="1"/>
  <c r="NY58" i="1"/>
  <c r="NY57" i="1"/>
  <c r="NJ56" i="1"/>
  <c r="NK52" i="1"/>
  <c r="NK53" i="1" s="1"/>
  <c r="NK63" i="1"/>
  <c r="NZ52" i="1"/>
  <c r="NZ54" i="1" s="1"/>
  <c r="NZ63" i="1"/>
  <c r="OO52" i="1"/>
  <c r="OO58" i="1" s="1"/>
  <c r="OO63" i="1"/>
  <c r="NY64" i="1"/>
  <c r="NY65" i="1"/>
  <c r="NY66" i="1"/>
  <c r="NY67" i="1"/>
  <c r="NY68" i="1"/>
  <c r="NJ64" i="1"/>
  <c r="NJ65" i="1"/>
  <c r="NJ66" i="1"/>
  <c r="NJ67" i="1"/>
  <c r="NJ68" i="1"/>
  <c r="ON64" i="1"/>
  <c r="ON65" i="1"/>
  <c r="ON66" i="1"/>
  <c r="ON67" i="1"/>
  <c r="ON68" i="1"/>
  <c r="ON48" i="1"/>
  <c r="NY48" i="1"/>
  <c r="NY47" i="1"/>
  <c r="NY46" i="1"/>
  <c r="NY45" i="1"/>
  <c r="NY44" i="1"/>
  <c r="NJ46" i="1"/>
  <c r="NY43" i="1"/>
  <c r="NJ42" i="1"/>
  <c r="NJ48" i="1"/>
  <c r="ON47" i="1"/>
  <c r="NJ47" i="1"/>
  <c r="ON46" i="1"/>
  <c r="OO41" i="1"/>
  <c r="OO42" i="1" s="1"/>
  <c r="OO189" i="1"/>
  <c r="NK41" i="1"/>
  <c r="NK48" i="1" s="1"/>
  <c r="NK189" i="1"/>
  <c r="NJ45" i="1"/>
  <c r="ON44" i="1"/>
  <c r="CH191" i="1"/>
  <c r="ON45" i="1"/>
  <c r="NJ44" i="1"/>
  <c r="ON43" i="1"/>
  <c r="NZ41" i="1"/>
  <c r="NZ48" i="1" s="1"/>
  <c r="NZ189" i="1"/>
  <c r="NL14" i="1"/>
  <c r="NL81" i="1" s="1"/>
  <c r="NL16" i="1"/>
  <c r="OA14" i="1"/>
  <c r="OA81" i="1" s="1"/>
  <c r="OA16" i="1"/>
  <c r="OP14" i="1"/>
  <c r="OP81" i="1" s="1"/>
  <c r="OP16" i="1"/>
  <c r="OP17" i="1"/>
  <c r="BW157" i="4"/>
  <c r="BW158" i="4" s="1"/>
  <c r="BW162" i="4"/>
  <c r="BW160" i="4"/>
  <c r="BW161" i="4"/>
  <c r="BW159" i="4"/>
  <c r="OQ13" i="1" s="1"/>
  <c r="CL157" i="4"/>
  <c r="CL158" i="4" s="1"/>
  <c r="CL159" i="4"/>
  <c r="CL160" i="4"/>
  <c r="CL161" i="4"/>
  <c r="CL162" i="4"/>
  <c r="AD157" i="4"/>
  <c r="AD158" i="4" s="1"/>
  <c r="AD160" i="4"/>
  <c r="AD159" i="4"/>
  <c r="AD161" i="4"/>
  <c r="AD162" i="4"/>
  <c r="DA157" i="4"/>
  <c r="DA158" i="4" s="1"/>
  <c r="DA159" i="4"/>
  <c r="DA160" i="4"/>
  <c r="DA161" i="4"/>
  <c r="DA162" i="4"/>
  <c r="DP157" i="4"/>
  <c r="DP158" i="4" s="1"/>
  <c r="DP159" i="4"/>
  <c r="DP160" i="4"/>
  <c r="DP161" i="4"/>
  <c r="DP162" i="4"/>
  <c r="BH157" i="4"/>
  <c r="BH158" i="4" s="1"/>
  <c r="BH161" i="4"/>
  <c r="BH159" i="4"/>
  <c r="OB13" i="1" s="1"/>
  <c r="OB17" i="1" s="1"/>
  <c r="BH162" i="4"/>
  <c r="BH160" i="4"/>
  <c r="O157" i="4"/>
  <c r="O158" i="4" s="1"/>
  <c r="O159" i="4"/>
  <c r="O161" i="4"/>
  <c r="O160" i="4"/>
  <c r="O162" i="4"/>
  <c r="AS157" i="4"/>
  <c r="AS158" i="4" s="1"/>
  <c r="AS160" i="4"/>
  <c r="AS161" i="4"/>
  <c r="AS159" i="4"/>
  <c r="NM13" i="1" s="1"/>
  <c r="NM17" i="1" s="1"/>
  <c r="AS162" i="4"/>
  <c r="LA321" i="1"/>
  <c r="LA13" i="1"/>
  <c r="LA17" i="1" s="1"/>
  <c r="E393" i="4"/>
  <c r="KV13" i="1"/>
  <c r="KV321" i="1"/>
  <c r="KW13" i="1"/>
  <c r="KW321" i="1"/>
  <c r="P378" i="4"/>
  <c r="C379" i="4"/>
  <c r="F394" i="4"/>
  <c r="I395" i="4"/>
  <c r="V395" i="4" s="1"/>
  <c r="H395" i="4"/>
  <c r="G395" i="4"/>
  <c r="D395" i="4"/>
  <c r="Q395" i="4" s="1"/>
  <c r="F459" i="4"/>
  <c r="E459" i="4"/>
  <c r="D459" i="4"/>
  <c r="Q459" i="4" s="1"/>
  <c r="R387" i="4"/>
  <c r="R391" i="4"/>
  <c r="R381" i="4"/>
  <c r="R384" i="4"/>
  <c r="S378" i="4"/>
  <c r="B378" i="4"/>
  <c r="R308" i="8"/>
  <c r="Q308" i="8"/>
  <c r="F307" i="8"/>
  <c r="E307" i="8"/>
  <c r="A396" i="4"/>
  <c r="A460" i="4"/>
  <c r="AT156" i="4"/>
  <c r="DB156" i="4"/>
  <c r="BX156" i="4"/>
  <c r="DQ156" i="4"/>
  <c r="BI156" i="4"/>
  <c r="P156" i="4"/>
  <c r="AE156" i="4"/>
  <c r="CM156" i="4"/>
  <c r="KF13" i="1"/>
  <c r="KF17" i="1" s="1"/>
  <c r="KO13" i="1"/>
  <c r="NL82" i="1" l="1"/>
  <c r="NL83" i="1"/>
  <c r="NL84" i="1"/>
  <c r="NL85" i="1"/>
  <c r="NL86" i="1"/>
  <c r="OP82" i="1"/>
  <c r="OP83" i="1"/>
  <c r="OP84" i="1"/>
  <c r="OP85" i="1"/>
  <c r="OP86" i="1"/>
  <c r="OA82" i="1"/>
  <c r="OA83" i="1"/>
  <c r="OA84" i="1"/>
  <c r="OA85" i="1"/>
  <c r="OA86" i="1"/>
  <c r="NL224" i="1"/>
  <c r="NL258" i="1"/>
  <c r="OP224" i="1"/>
  <c r="OP258" i="1"/>
  <c r="OA224" i="1"/>
  <c r="OA258" i="1"/>
  <c r="OP274" i="1"/>
  <c r="OP90" i="1"/>
  <c r="OO91" i="1"/>
  <c r="OO92" i="1"/>
  <c r="OO93" i="1"/>
  <c r="OO94" i="1"/>
  <c r="OO95" i="1"/>
  <c r="NK91" i="1"/>
  <c r="NK92" i="1"/>
  <c r="NK93" i="1"/>
  <c r="NK94" i="1"/>
  <c r="NK95" i="1"/>
  <c r="OA274" i="1"/>
  <c r="OA90" i="1"/>
  <c r="NL274" i="1"/>
  <c r="NL90" i="1"/>
  <c r="NZ91" i="1"/>
  <c r="NZ92" i="1"/>
  <c r="NZ93" i="1"/>
  <c r="NZ94" i="1"/>
  <c r="NZ95" i="1"/>
  <c r="NZ118" i="1"/>
  <c r="OO175" i="1"/>
  <c r="OO174" i="1"/>
  <c r="NK122" i="1"/>
  <c r="NK121" i="1"/>
  <c r="NK176" i="1"/>
  <c r="NK120" i="1"/>
  <c r="NZ172" i="1"/>
  <c r="OO120" i="1"/>
  <c r="OO119" i="1"/>
  <c r="OO118" i="1"/>
  <c r="NK127" i="1"/>
  <c r="NK128" i="1"/>
  <c r="NK129" i="1"/>
  <c r="NK130" i="1"/>
  <c r="NK131" i="1"/>
  <c r="OP117" i="1"/>
  <c r="OP121" i="1" s="1"/>
  <c r="OP126" i="1"/>
  <c r="OO127" i="1"/>
  <c r="OO128" i="1"/>
  <c r="OO129" i="1"/>
  <c r="OO130" i="1"/>
  <c r="OO131" i="1"/>
  <c r="NZ127" i="1"/>
  <c r="NZ128" i="1"/>
  <c r="NZ129" i="1"/>
  <c r="NZ130" i="1"/>
  <c r="NZ131" i="1"/>
  <c r="OA117" i="1"/>
  <c r="OA119" i="1" s="1"/>
  <c r="OA126" i="1"/>
  <c r="NK119" i="1"/>
  <c r="NZ122" i="1"/>
  <c r="NL117" i="1"/>
  <c r="NL119" i="1" s="1"/>
  <c r="NL126" i="1"/>
  <c r="NZ121" i="1"/>
  <c r="OO122" i="1"/>
  <c r="NZ120" i="1"/>
  <c r="NK174" i="1"/>
  <c r="OO176" i="1"/>
  <c r="NK175" i="1"/>
  <c r="NK173" i="1"/>
  <c r="OO173" i="1"/>
  <c r="NZ181" i="1"/>
  <c r="NZ182" i="1"/>
  <c r="NZ183" i="1"/>
  <c r="NZ184" i="1"/>
  <c r="NZ185" i="1"/>
  <c r="NL171" i="1"/>
  <c r="NL175" i="1" s="1"/>
  <c r="NL180" i="1"/>
  <c r="OA171" i="1"/>
  <c r="OA172" i="1" s="1"/>
  <c r="OA180" i="1"/>
  <c r="NK181" i="1"/>
  <c r="NK182" i="1"/>
  <c r="NK183" i="1"/>
  <c r="NK184" i="1"/>
  <c r="NK185" i="1"/>
  <c r="NZ176" i="1"/>
  <c r="NZ175" i="1"/>
  <c r="OO181" i="1"/>
  <c r="OO182" i="1"/>
  <c r="OO183" i="1"/>
  <c r="OO184" i="1"/>
  <c r="OO185" i="1"/>
  <c r="OP171" i="1"/>
  <c r="OP172" i="1" s="1"/>
  <c r="OP180" i="1"/>
  <c r="NZ174" i="1"/>
  <c r="OP236" i="1"/>
  <c r="OP270" i="1"/>
  <c r="OA236" i="1"/>
  <c r="OA270" i="1"/>
  <c r="NL236" i="1"/>
  <c r="NL270" i="1"/>
  <c r="OO136" i="1"/>
  <c r="OO137" i="1"/>
  <c r="OO138" i="1"/>
  <c r="OO139" i="1"/>
  <c r="OO140" i="1"/>
  <c r="NL135" i="1"/>
  <c r="NL153" i="1"/>
  <c r="NL162" i="1"/>
  <c r="NL144" i="1"/>
  <c r="OO145" i="1"/>
  <c r="OO146" i="1"/>
  <c r="OO147" i="1"/>
  <c r="OO148" i="1"/>
  <c r="OO149" i="1"/>
  <c r="NK154" i="1"/>
  <c r="NK155" i="1"/>
  <c r="NK156" i="1"/>
  <c r="NK157" i="1"/>
  <c r="NK158" i="1"/>
  <c r="NK136" i="1"/>
  <c r="NK137" i="1"/>
  <c r="NK138" i="1"/>
  <c r="NK139" i="1"/>
  <c r="NK140" i="1"/>
  <c r="NZ136" i="1"/>
  <c r="NZ137" i="1"/>
  <c r="NZ138" i="1"/>
  <c r="NZ139" i="1"/>
  <c r="NZ140" i="1"/>
  <c r="NK145" i="1"/>
  <c r="NK146" i="1"/>
  <c r="NK147" i="1"/>
  <c r="NK148" i="1"/>
  <c r="NK149" i="1"/>
  <c r="OP144" i="1"/>
  <c r="OP153" i="1"/>
  <c r="OP162" i="1"/>
  <c r="OP135" i="1"/>
  <c r="NZ154" i="1"/>
  <c r="NZ155" i="1"/>
  <c r="NZ156" i="1"/>
  <c r="NZ157" i="1"/>
  <c r="NZ158" i="1"/>
  <c r="NK163" i="1"/>
  <c r="NK164" i="1"/>
  <c r="NK165" i="1"/>
  <c r="NK166" i="1"/>
  <c r="NK167" i="1"/>
  <c r="OO163" i="1"/>
  <c r="OO164" i="1"/>
  <c r="OO165" i="1"/>
  <c r="OO166" i="1"/>
  <c r="OO167" i="1"/>
  <c r="NZ145" i="1"/>
  <c r="NZ146" i="1"/>
  <c r="NZ147" i="1"/>
  <c r="NZ148" i="1"/>
  <c r="NZ149" i="1"/>
  <c r="OA162" i="1"/>
  <c r="OA144" i="1"/>
  <c r="OA135" i="1"/>
  <c r="OA153" i="1"/>
  <c r="OO154" i="1"/>
  <c r="OO155" i="1"/>
  <c r="OO156" i="1"/>
  <c r="OO157" i="1"/>
  <c r="OO158" i="1"/>
  <c r="NZ163" i="1"/>
  <c r="NZ164" i="1"/>
  <c r="NZ165" i="1"/>
  <c r="NZ166" i="1"/>
  <c r="NZ167" i="1"/>
  <c r="OP246" i="1"/>
  <c r="OP250" i="1"/>
  <c r="OP254" i="1"/>
  <c r="OP262" i="1"/>
  <c r="OP266" i="1"/>
  <c r="OP242" i="1"/>
  <c r="OA242" i="1"/>
  <c r="OA262" i="1"/>
  <c r="OA266" i="1"/>
  <c r="OA246" i="1"/>
  <c r="OA254" i="1"/>
  <c r="OA250" i="1"/>
  <c r="NL246" i="1"/>
  <c r="NL262" i="1"/>
  <c r="NL266" i="1"/>
  <c r="NL254" i="1"/>
  <c r="NL250" i="1"/>
  <c r="NL242" i="1"/>
  <c r="NL232" i="1"/>
  <c r="OP232" i="1"/>
  <c r="OA232" i="1"/>
  <c r="NL216" i="1"/>
  <c r="NL220" i="1"/>
  <c r="NL228" i="1"/>
  <c r="NL212" i="1"/>
  <c r="OP212" i="1"/>
  <c r="OP228" i="1"/>
  <c r="OP216" i="1"/>
  <c r="OP220" i="1"/>
  <c r="OA216" i="1"/>
  <c r="OA220" i="1"/>
  <c r="OA228" i="1"/>
  <c r="OA212" i="1"/>
  <c r="NL108" i="1"/>
  <c r="NL99" i="1"/>
  <c r="NK109" i="1"/>
  <c r="NK110" i="1"/>
  <c r="NK111" i="1"/>
  <c r="NK112" i="1"/>
  <c r="NK113" i="1"/>
  <c r="OO109" i="1"/>
  <c r="OO110" i="1"/>
  <c r="OO111" i="1"/>
  <c r="OO112" i="1"/>
  <c r="OO113" i="1"/>
  <c r="OP108" i="1"/>
  <c r="OP99" i="1"/>
  <c r="OO100" i="1"/>
  <c r="OO101" i="1"/>
  <c r="OO102" i="1"/>
  <c r="OO103" i="1"/>
  <c r="OO104" i="1"/>
  <c r="NZ100" i="1"/>
  <c r="NZ101" i="1"/>
  <c r="NZ102" i="1"/>
  <c r="NZ103" i="1"/>
  <c r="NZ104" i="1"/>
  <c r="OA108" i="1"/>
  <c r="OA99" i="1"/>
  <c r="NZ109" i="1"/>
  <c r="NZ110" i="1"/>
  <c r="NZ111" i="1"/>
  <c r="NZ112" i="1"/>
  <c r="NZ113" i="1"/>
  <c r="NK100" i="1"/>
  <c r="NK101" i="1"/>
  <c r="NK102" i="1"/>
  <c r="NK103" i="1"/>
  <c r="NK104" i="1"/>
  <c r="NL208" i="1"/>
  <c r="NL72" i="1"/>
  <c r="OO73" i="1"/>
  <c r="OO74" i="1"/>
  <c r="OO75" i="1"/>
  <c r="OO76" i="1"/>
  <c r="OO77" i="1"/>
  <c r="OP208" i="1"/>
  <c r="OP72" i="1"/>
  <c r="NZ73" i="1"/>
  <c r="NZ74" i="1"/>
  <c r="NZ75" i="1"/>
  <c r="NZ76" i="1"/>
  <c r="NZ77" i="1"/>
  <c r="OA208" i="1"/>
  <c r="OA72" i="1"/>
  <c r="NK73" i="1"/>
  <c r="NK74" i="1"/>
  <c r="NK75" i="1"/>
  <c r="NK76" i="1"/>
  <c r="NK77" i="1"/>
  <c r="OA199" i="1"/>
  <c r="OA195" i="1"/>
  <c r="NL199" i="1"/>
  <c r="NL195" i="1"/>
  <c r="OP199" i="1"/>
  <c r="OP195" i="1"/>
  <c r="NK54" i="1"/>
  <c r="NZ59" i="1"/>
  <c r="NK56" i="1"/>
  <c r="NZ58" i="1"/>
  <c r="NZ53" i="1"/>
  <c r="NK59" i="1"/>
  <c r="NK58" i="1"/>
  <c r="OO54" i="1"/>
  <c r="NK57" i="1"/>
  <c r="NZ57" i="1"/>
  <c r="NZ56" i="1"/>
  <c r="NK55" i="1"/>
  <c r="NZ55" i="1"/>
  <c r="OO57" i="1"/>
  <c r="OO56" i="1"/>
  <c r="OO55" i="1"/>
  <c r="OO53" i="1"/>
  <c r="OP52" i="1"/>
  <c r="OP57" i="1" s="1"/>
  <c r="OP63" i="1"/>
  <c r="OO64" i="1"/>
  <c r="OO65" i="1"/>
  <c r="OO66" i="1"/>
  <c r="OO67" i="1"/>
  <c r="OO68" i="1"/>
  <c r="OA52" i="1"/>
  <c r="OA58" i="1" s="1"/>
  <c r="OA63" i="1"/>
  <c r="NZ64" i="1"/>
  <c r="NZ65" i="1"/>
  <c r="NZ66" i="1"/>
  <c r="NZ67" i="1"/>
  <c r="NZ68" i="1"/>
  <c r="NL52" i="1"/>
  <c r="NL57" i="1" s="1"/>
  <c r="NL63" i="1"/>
  <c r="OO59" i="1"/>
  <c r="NK64" i="1"/>
  <c r="NK65" i="1"/>
  <c r="NK66" i="1"/>
  <c r="NK67" i="1"/>
  <c r="NK68" i="1"/>
  <c r="NZ47" i="1"/>
  <c r="NZ46" i="1"/>
  <c r="NK43" i="1"/>
  <c r="OO48" i="1"/>
  <c r="OO47" i="1"/>
  <c r="OO46" i="1"/>
  <c r="OO44" i="1"/>
  <c r="NZ45" i="1"/>
  <c r="NZ44" i="1"/>
  <c r="NZ43" i="1"/>
  <c r="OO45" i="1"/>
  <c r="NZ42" i="1"/>
  <c r="NK47" i="1"/>
  <c r="OO43" i="1"/>
  <c r="NK46" i="1"/>
  <c r="NK45" i="1"/>
  <c r="OP41" i="1"/>
  <c r="OP44" i="1" s="1"/>
  <c r="OP189" i="1"/>
  <c r="NK44" i="1"/>
  <c r="OA41" i="1"/>
  <c r="OA45" i="1" s="1"/>
  <c r="OA189" i="1"/>
  <c r="NK42" i="1"/>
  <c r="NL41" i="1"/>
  <c r="NL43" i="1" s="1"/>
  <c r="NL189" i="1"/>
  <c r="KW16" i="1"/>
  <c r="KW17" i="1"/>
  <c r="KV16" i="1"/>
  <c r="KV17" i="1"/>
  <c r="NM14" i="1"/>
  <c r="NM81" i="1" s="1"/>
  <c r="NM16" i="1"/>
  <c r="OQ14" i="1"/>
  <c r="OQ81" i="1" s="1"/>
  <c r="OQ16" i="1"/>
  <c r="OQ17" i="1"/>
  <c r="OB14" i="1"/>
  <c r="OB81" i="1" s="1"/>
  <c r="OB16" i="1"/>
  <c r="BI157" i="4"/>
  <c r="BI158" i="4" s="1"/>
  <c r="BI161" i="4"/>
  <c r="BI159" i="4"/>
  <c r="OC13" i="1" s="1"/>
  <c r="OC17" i="1" s="1"/>
  <c r="BI162" i="4"/>
  <c r="BI160" i="4"/>
  <c r="BX157" i="4"/>
  <c r="BX158" i="4" s="1"/>
  <c r="BX162" i="4"/>
  <c r="BX160" i="4"/>
  <c r="BX161" i="4"/>
  <c r="BX159" i="4"/>
  <c r="OR13" i="1" s="1"/>
  <c r="AT157" i="4"/>
  <c r="AT158" i="4" s="1"/>
  <c r="AT160" i="4"/>
  <c r="AT161" i="4"/>
  <c r="AT159" i="4"/>
  <c r="NN13" i="1" s="1"/>
  <c r="NN17" i="1" s="1"/>
  <c r="AT162" i="4"/>
  <c r="DQ157" i="4"/>
  <c r="DQ158" i="4" s="1"/>
  <c r="DQ159" i="4"/>
  <c r="DQ160" i="4"/>
  <c r="DQ161" i="4"/>
  <c r="DQ162" i="4"/>
  <c r="CM157" i="4"/>
  <c r="CM158" i="4" s="1"/>
  <c r="CM159" i="4"/>
  <c r="CM160" i="4"/>
  <c r="CM161" i="4"/>
  <c r="CM162" i="4"/>
  <c r="AE157" i="4"/>
  <c r="AE158" i="4" s="1"/>
  <c r="AE160" i="4"/>
  <c r="AE161" i="4"/>
  <c r="AE159" i="4"/>
  <c r="AE162" i="4"/>
  <c r="P157" i="4"/>
  <c r="P158" i="4" s="1"/>
  <c r="P159" i="4"/>
  <c r="P161" i="4"/>
  <c r="P160" i="4"/>
  <c r="P162" i="4"/>
  <c r="DB157" i="4"/>
  <c r="DB158" i="4" s="1"/>
  <c r="DB159" i="4"/>
  <c r="DB160" i="4"/>
  <c r="DB161" i="4"/>
  <c r="DB162" i="4"/>
  <c r="E394" i="4"/>
  <c r="R394" i="4" s="1"/>
  <c r="F395" i="4"/>
  <c r="P379" i="4"/>
  <c r="C380" i="4"/>
  <c r="U395" i="4"/>
  <c r="F460" i="4"/>
  <c r="E460" i="4"/>
  <c r="D460" i="4"/>
  <c r="Q460" i="4" s="1"/>
  <c r="I396" i="4"/>
  <c r="V396" i="4" s="1"/>
  <c r="H396" i="4"/>
  <c r="U396" i="4" s="1"/>
  <c r="G396" i="4"/>
  <c r="D396" i="4"/>
  <c r="Q396" i="4" s="1"/>
  <c r="T395" i="4"/>
  <c r="R388" i="4"/>
  <c r="R392" i="4"/>
  <c r="R385" i="4"/>
  <c r="S379" i="4"/>
  <c r="B379" i="4"/>
  <c r="E308" i="8"/>
  <c r="F308" i="8"/>
  <c r="R309" i="8"/>
  <c r="Q309" i="8"/>
  <c r="A461" i="4"/>
  <c r="A397" i="4"/>
  <c r="DC156" i="4"/>
  <c r="BY156" i="4"/>
  <c r="AU156" i="4"/>
  <c r="CN156" i="4"/>
  <c r="AF156" i="4"/>
  <c r="BJ156" i="4"/>
  <c r="Q156" i="4"/>
  <c r="DR156" i="4"/>
  <c r="LA16" i="1"/>
  <c r="KF16" i="1"/>
  <c r="OQ82" i="1" l="1"/>
  <c r="OQ83" i="1"/>
  <c r="OQ84" i="1"/>
  <c r="OQ85" i="1"/>
  <c r="OQ86" i="1"/>
  <c r="NM82" i="1"/>
  <c r="NM83" i="1"/>
  <c r="NM84" i="1"/>
  <c r="NM85" i="1"/>
  <c r="NM86" i="1"/>
  <c r="OB82" i="1"/>
  <c r="OB83" i="1"/>
  <c r="OB84" i="1"/>
  <c r="OB85" i="1"/>
  <c r="OB86" i="1"/>
  <c r="OB224" i="1"/>
  <c r="OB258" i="1"/>
  <c r="OQ224" i="1"/>
  <c r="OQ258" i="1"/>
  <c r="NM224" i="1"/>
  <c r="NM258" i="1"/>
  <c r="OB274" i="1"/>
  <c r="OB90" i="1"/>
  <c r="NL91" i="1"/>
  <c r="NL92" i="1"/>
  <c r="NL93" i="1"/>
  <c r="NL94" i="1"/>
  <c r="NL95" i="1"/>
  <c r="OA91" i="1"/>
  <c r="OA92" i="1"/>
  <c r="OA93" i="1"/>
  <c r="OA94" i="1"/>
  <c r="OA95" i="1"/>
  <c r="OQ274" i="1"/>
  <c r="OQ90" i="1"/>
  <c r="NM274" i="1"/>
  <c r="NM90" i="1"/>
  <c r="OP91" i="1"/>
  <c r="OP92" i="1"/>
  <c r="OP93" i="1"/>
  <c r="OP94" i="1"/>
  <c r="OP95" i="1"/>
  <c r="OP120" i="1"/>
  <c r="OP118" i="1"/>
  <c r="OP119" i="1"/>
  <c r="OP176" i="1"/>
  <c r="NL173" i="1"/>
  <c r="NL172" i="1"/>
  <c r="NL118" i="1"/>
  <c r="OA118" i="1"/>
  <c r="OA122" i="1"/>
  <c r="OA121" i="1"/>
  <c r="OA120" i="1"/>
  <c r="NM117" i="1"/>
  <c r="NM118" i="1" s="1"/>
  <c r="NM126" i="1"/>
  <c r="NL127" i="1"/>
  <c r="NL128" i="1"/>
  <c r="NL129" i="1"/>
  <c r="NL130" i="1"/>
  <c r="NL131" i="1"/>
  <c r="OP127" i="1"/>
  <c r="OP128" i="1"/>
  <c r="OP129" i="1"/>
  <c r="OP130" i="1"/>
  <c r="OP131" i="1"/>
  <c r="OB117" i="1"/>
  <c r="OB121" i="1" s="1"/>
  <c r="OB126" i="1"/>
  <c r="NL122" i="1"/>
  <c r="NL121" i="1"/>
  <c r="OA127" i="1"/>
  <c r="OA128" i="1"/>
  <c r="OA129" i="1"/>
  <c r="OA130" i="1"/>
  <c r="OA131" i="1"/>
  <c r="OP174" i="1"/>
  <c r="OP122" i="1"/>
  <c r="NL120" i="1"/>
  <c r="OQ117" i="1"/>
  <c r="OQ120" i="1" s="1"/>
  <c r="OQ126" i="1"/>
  <c r="NL174" i="1"/>
  <c r="OP175" i="1"/>
  <c r="OP181" i="1"/>
  <c r="OP182" i="1"/>
  <c r="OP183" i="1"/>
  <c r="OP184" i="1"/>
  <c r="OP185" i="1"/>
  <c r="NL181" i="1"/>
  <c r="NL182" i="1"/>
  <c r="NL183" i="1"/>
  <c r="NL184" i="1"/>
  <c r="NL185" i="1"/>
  <c r="OB171" i="1"/>
  <c r="OB174" i="1" s="1"/>
  <c r="OB180" i="1"/>
  <c r="OA176" i="1"/>
  <c r="OQ171" i="1"/>
  <c r="OQ172" i="1" s="1"/>
  <c r="OQ180" i="1"/>
  <c r="OP173" i="1"/>
  <c r="OA175" i="1"/>
  <c r="NM171" i="1"/>
  <c r="NM173" i="1" s="1"/>
  <c r="NM180" i="1"/>
  <c r="OA174" i="1"/>
  <c r="NL176" i="1"/>
  <c r="OA173" i="1"/>
  <c r="OA181" i="1"/>
  <c r="OA182" i="1"/>
  <c r="OA183" i="1"/>
  <c r="OA184" i="1"/>
  <c r="OA185" i="1"/>
  <c r="OQ236" i="1"/>
  <c r="OQ270" i="1"/>
  <c r="NM236" i="1"/>
  <c r="NM270" i="1"/>
  <c r="OB236" i="1"/>
  <c r="OB270" i="1"/>
  <c r="OQ162" i="1"/>
  <c r="OQ144" i="1"/>
  <c r="OQ135" i="1"/>
  <c r="OQ153" i="1"/>
  <c r="NL163" i="1"/>
  <c r="NL164" i="1"/>
  <c r="NL165" i="1"/>
  <c r="NL166" i="1"/>
  <c r="NL167" i="1"/>
  <c r="NL154" i="1"/>
  <c r="NL155" i="1"/>
  <c r="NL156" i="1"/>
  <c r="NL157" i="1"/>
  <c r="NL158" i="1"/>
  <c r="NM135" i="1"/>
  <c r="NM153" i="1"/>
  <c r="NM162" i="1"/>
  <c r="NM144" i="1"/>
  <c r="OA154" i="1"/>
  <c r="OA155" i="1"/>
  <c r="OA156" i="1"/>
  <c r="OA157" i="1"/>
  <c r="OA158" i="1"/>
  <c r="OP136" i="1"/>
  <c r="OP137" i="1"/>
  <c r="OP138" i="1"/>
  <c r="OP139" i="1"/>
  <c r="OP140" i="1"/>
  <c r="NL136" i="1"/>
  <c r="NL137" i="1"/>
  <c r="NL138" i="1"/>
  <c r="NL139" i="1"/>
  <c r="NL140" i="1"/>
  <c r="OA136" i="1"/>
  <c r="OA137" i="1"/>
  <c r="OA138" i="1"/>
  <c r="OA139" i="1"/>
  <c r="OA140" i="1"/>
  <c r="OP163" i="1"/>
  <c r="OP164" i="1"/>
  <c r="OP165" i="1"/>
  <c r="OP166" i="1"/>
  <c r="OP167" i="1"/>
  <c r="OA145" i="1"/>
  <c r="OA146" i="1"/>
  <c r="OA147" i="1"/>
  <c r="OA148" i="1"/>
  <c r="OA149" i="1"/>
  <c r="OP154" i="1"/>
  <c r="OP155" i="1"/>
  <c r="OP156" i="1"/>
  <c r="OP157" i="1"/>
  <c r="OP158" i="1"/>
  <c r="OB135" i="1"/>
  <c r="OB144" i="1"/>
  <c r="OB162" i="1"/>
  <c r="OB153" i="1"/>
  <c r="OA163" i="1"/>
  <c r="OA164" i="1"/>
  <c r="OA165" i="1"/>
  <c r="OA166" i="1"/>
  <c r="OA167" i="1"/>
  <c r="OP145" i="1"/>
  <c r="OP146" i="1"/>
  <c r="OP147" i="1"/>
  <c r="OP148" i="1"/>
  <c r="OP149" i="1"/>
  <c r="NL145" i="1"/>
  <c r="NL146" i="1"/>
  <c r="NL147" i="1"/>
  <c r="NL148" i="1"/>
  <c r="NL149" i="1"/>
  <c r="OQ266" i="1"/>
  <c r="OQ262" i="1"/>
  <c r="OQ246" i="1"/>
  <c r="OQ254" i="1"/>
  <c r="OQ250" i="1"/>
  <c r="OQ242" i="1"/>
  <c r="NM262" i="1"/>
  <c r="NM266" i="1"/>
  <c r="NM246" i="1"/>
  <c r="NM242" i="1"/>
  <c r="NM250" i="1"/>
  <c r="NM254" i="1"/>
  <c r="OB262" i="1"/>
  <c r="OB266" i="1"/>
  <c r="OB254" i="1"/>
  <c r="OB250" i="1"/>
  <c r="OB242" i="1"/>
  <c r="OB246" i="1"/>
  <c r="OQ232" i="1"/>
  <c r="NM232" i="1"/>
  <c r="OB232" i="1"/>
  <c r="NM212" i="1"/>
  <c r="NM228" i="1"/>
  <c r="NM216" i="1"/>
  <c r="NM220" i="1"/>
  <c r="OB220" i="1"/>
  <c r="OB212" i="1"/>
  <c r="OB228" i="1"/>
  <c r="OB216" i="1"/>
  <c r="OQ220" i="1"/>
  <c r="OQ216" i="1"/>
  <c r="OQ212" i="1"/>
  <c r="OQ228" i="1"/>
  <c r="OB99" i="1"/>
  <c r="OB108" i="1"/>
  <c r="OQ99" i="1"/>
  <c r="OQ108" i="1"/>
  <c r="NM99" i="1"/>
  <c r="NM108" i="1"/>
  <c r="OA100" i="1"/>
  <c r="OA101" i="1"/>
  <c r="OA102" i="1"/>
  <c r="OA103" i="1"/>
  <c r="OA104" i="1"/>
  <c r="OP100" i="1"/>
  <c r="OP101" i="1"/>
  <c r="OP102" i="1"/>
  <c r="OP103" i="1"/>
  <c r="OP104" i="1"/>
  <c r="NL100" i="1"/>
  <c r="NL101" i="1"/>
  <c r="NL102" i="1"/>
  <c r="NL103" i="1"/>
  <c r="NL104" i="1"/>
  <c r="OA109" i="1"/>
  <c r="OA110" i="1"/>
  <c r="OA111" i="1"/>
  <c r="OA112" i="1"/>
  <c r="OA113" i="1"/>
  <c r="OP109" i="1"/>
  <c r="OP110" i="1"/>
  <c r="OP111" i="1"/>
  <c r="OP112" i="1"/>
  <c r="OP113" i="1"/>
  <c r="NL109" i="1"/>
  <c r="NL110" i="1"/>
  <c r="NL111" i="1"/>
  <c r="NL112" i="1"/>
  <c r="NL113" i="1"/>
  <c r="OB208" i="1"/>
  <c r="OB72" i="1"/>
  <c r="OQ208" i="1"/>
  <c r="OQ72" i="1"/>
  <c r="OA73" i="1"/>
  <c r="OA74" i="1"/>
  <c r="OA75" i="1"/>
  <c r="OA76" i="1"/>
  <c r="OA77" i="1"/>
  <c r="NM208" i="1"/>
  <c r="NM72" i="1"/>
  <c r="OP73" i="1"/>
  <c r="OP74" i="1"/>
  <c r="OP75" i="1"/>
  <c r="OP76" i="1"/>
  <c r="OP77" i="1"/>
  <c r="NL73" i="1"/>
  <c r="NL74" i="1"/>
  <c r="NL75" i="1"/>
  <c r="NL76" i="1"/>
  <c r="NL77" i="1"/>
  <c r="OP59" i="1"/>
  <c r="OP56" i="1"/>
  <c r="OB199" i="1"/>
  <c r="OB195" i="1"/>
  <c r="OP55" i="1"/>
  <c r="OQ199" i="1"/>
  <c r="OQ195" i="1"/>
  <c r="NM199" i="1"/>
  <c r="NM195" i="1"/>
  <c r="OA53" i="1"/>
  <c r="OP43" i="1"/>
  <c r="OA57" i="1"/>
  <c r="OP54" i="1"/>
  <c r="OA56" i="1"/>
  <c r="OP53" i="1"/>
  <c r="OA55" i="1"/>
  <c r="OA54" i="1"/>
  <c r="NL56" i="1"/>
  <c r="NL55" i="1"/>
  <c r="OA59" i="1"/>
  <c r="OP58" i="1"/>
  <c r="NL54" i="1"/>
  <c r="NL53" i="1"/>
  <c r="NL59" i="1"/>
  <c r="NL58" i="1"/>
  <c r="NM52" i="1"/>
  <c r="NM54" i="1" s="1"/>
  <c r="NM63" i="1"/>
  <c r="OB52" i="1"/>
  <c r="OB56" i="1" s="1"/>
  <c r="OB63" i="1"/>
  <c r="NL64" i="1"/>
  <c r="NL65" i="1"/>
  <c r="NL66" i="1"/>
  <c r="NL67" i="1"/>
  <c r="NL68" i="1"/>
  <c r="OA64" i="1"/>
  <c r="OA65" i="1"/>
  <c r="OA66" i="1"/>
  <c r="OA67" i="1"/>
  <c r="OA68" i="1"/>
  <c r="OP64" i="1"/>
  <c r="OP65" i="1"/>
  <c r="OP66" i="1"/>
  <c r="OP67" i="1"/>
  <c r="OP68" i="1"/>
  <c r="OQ52" i="1"/>
  <c r="OQ59" i="1" s="1"/>
  <c r="OQ63" i="1"/>
  <c r="OA46" i="1"/>
  <c r="OA44" i="1"/>
  <c r="OA43" i="1"/>
  <c r="OA42" i="1"/>
  <c r="NL48" i="1"/>
  <c r="OA48" i="1"/>
  <c r="NL42" i="1"/>
  <c r="OA47" i="1"/>
  <c r="OP42" i="1"/>
  <c r="OP48" i="1"/>
  <c r="NL47" i="1"/>
  <c r="OP47" i="1"/>
  <c r="NL46" i="1"/>
  <c r="OB41" i="1"/>
  <c r="OB43" i="1" s="1"/>
  <c r="OB189" i="1"/>
  <c r="OQ41" i="1"/>
  <c r="OQ44" i="1" s="1"/>
  <c r="OQ189" i="1"/>
  <c r="OP46" i="1"/>
  <c r="NL45" i="1"/>
  <c r="OP45" i="1"/>
  <c r="NL44" i="1"/>
  <c r="NM41" i="1"/>
  <c r="NM45" i="1" s="1"/>
  <c r="NM189" i="1"/>
  <c r="OC14" i="1"/>
  <c r="OC81" i="1" s="1"/>
  <c r="OC16" i="1"/>
  <c r="OR14" i="1"/>
  <c r="OR81" i="1" s="1"/>
  <c r="OR16" i="1"/>
  <c r="OR17" i="1"/>
  <c r="NN14" i="1"/>
  <c r="NN81" i="1" s="1"/>
  <c r="NN16" i="1"/>
  <c r="AU157" i="4"/>
  <c r="AU158" i="4" s="1"/>
  <c r="AU160" i="4"/>
  <c r="AU161" i="4"/>
  <c r="AU159" i="4"/>
  <c r="NO13" i="1" s="1"/>
  <c r="NO17" i="1" s="1"/>
  <c r="AU162" i="4"/>
  <c r="CN157" i="4"/>
  <c r="CN158" i="4" s="1"/>
  <c r="CN159" i="4"/>
  <c r="CN160" i="4"/>
  <c r="CN161" i="4"/>
  <c r="CN162" i="4"/>
  <c r="DC157" i="4"/>
  <c r="DC158" i="4" s="1"/>
  <c r="DC159" i="4"/>
  <c r="DC160" i="4"/>
  <c r="DC161" i="4"/>
  <c r="DC162" i="4"/>
  <c r="AF157" i="4"/>
  <c r="AF158" i="4" s="1"/>
  <c r="AF160" i="4"/>
  <c r="AF161" i="4"/>
  <c r="AF159" i="4"/>
  <c r="AF162" i="4"/>
  <c r="BJ157" i="4"/>
  <c r="BJ158" i="4" s="1"/>
  <c r="BJ162" i="4"/>
  <c r="BJ160" i="4"/>
  <c r="BJ161" i="4"/>
  <c r="BJ159" i="4"/>
  <c r="OD13" i="1" s="1"/>
  <c r="OD17" i="1" s="1"/>
  <c r="DR157" i="4"/>
  <c r="DR158" i="4" s="1"/>
  <c r="DR159" i="4"/>
  <c r="DR160" i="4"/>
  <c r="DR161" i="4"/>
  <c r="DR162" i="4"/>
  <c r="BY157" i="4"/>
  <c r="BY158" i="4" s="1"/>
  <c r="BY160" i="4"/>
  <c r="BY161" i="4"/>
  <c r="BY159" i="4"/>
  <c r="OS13" i="1" s="1"/>
  <c r="BY162" i="4"/>
  <c r="Q157" i="4"/>
  <c r="Q158" i="4" s="1"/>
  <c r="Q159" i="4"/>
  <c r="Q161" i="4"/>
  <c r="Q160" i="4"/>
  <c r="Q162" i="4"/>
  <c r="E395" i="4"/>
  <c r="R395" i="4" s="1"/>
  <c r="F396" i="4"/>
  <c r="P380" i="4"/>
  <c r="C381" i="4"/>
  <c r="T396" i="4"/>
  <c r="I397" i="4"/>
  <c r="V397" i="4" s="1"/>
  <c r="H397" i="4"/>
  <c r="U397" i="4" s="1"/>
  <c r="G397" i="4"/>
  <c r="D397" i="4"/>
  <c r="Q397" i="4" s="1"/>
  <c r="F461" i="4"/>
  <c r="E461" i="4"/>
  <c r="D461" i="4"/>
  <c r="Q461" i="4" s="1"/>
  <c r="R393" i="4"/>
  <c r="R389" i="4"/>
  <c r="S380" i="4"/>
  <c r="B380" i="4"/>
  <c r="R310" i="8"/>
  <c r="Q310" i="8"/>
  <c r="F309" i="8"/>
  <c r="E309" i="8"/>
  <c r="A398" i="4"/>
  <c r="A462" i="4"/>
  <c r="NN82" i="1" l="1"/>
  <c r="NN83" i="1"/>
  <c r="NN84" i="1"/>
  <c r="NN85" i="1"/>
  <c r="NN86" i="1"/>
  <c r="OR82" i="1"/>
  <c r="OR83" i="1"/>
  <c r="OR84" i="1"/>
  <c r="OR85" i="1"/>
  <c r="OR86" i="1"/>
  <c r="OC82" i="1"/>
  <c r="OC83" i="1"/>
  <c r="OC84" i="1"/>
  <c r="OC85" i="1"/>
  <c r="OC86" i="1"/>
  <c r="OR224" i="1"/>
  <c r="OR258" i="1"/>
  <c r="OC224" i="1"/>
  <c r="OC258" i="1"/>
  <c r="NN224" i="1"/>
  <c r="NN258" i="1"/>
  <c r="NM91" i="1"/>
  <c r="NM92" i="1"/>
  <c r="NM93" i="1"/>
  <c r="NM94" i="1"/>
  <c r="NM95" i="1"/>
  <c r="OC274" i="1"/>
  <c r="OC90" i="1"/>
  <c r="OQ91" i="1"/>
  <c r="OQ92" i="1"/>
  <c r="OQ93" i="1"/>
  <c r="OQ94" i="1"/>
  <c r="OQ95" i="1"/>
  <c r="NN274" i="1"/>
  <c r="NN90" i="1"/>
  <c r="OB91" i="1"/>
  <c r="OB92" i="1"/>
  <c r="OB93" i="1"/>
  <c r="OB94" i="1"/>
  <c r="OB95" i="1"/>
  <c r="OR274" i="1"/>
  <c r="OR90" i="1"/>
  <c r="OQ119" i="1"/>
  <c r="OQ118" i="1"/>
  <c r="NM122" i="1"/>
  <c r="NM121" i="1"/>
  <c r="NM120" i="1"/>
  <c r="NM119" i="1"/>
  <c r="OQ122" i="1"/>
  <c r="NM176" i="1"/>
  <c r="NM175" i="1"/>
  <c r="OB120" i="1"/>
  <c r="NM174" i="1"/>
  <c r="NM172" i="1"/>
  <c r="OB172" i="1"/>
  <c r="OB176" i="1"/>
  <c r="OB119" i="1"/>
  <c r="OQ121" i="1"/>
  <c r="OB173" i="1"/>
  <c r="OB118" i="1"/>
  <c r="OC117" i="1"/>
  <c r="OC118" i="1" s="1"/>
  <c r="OC126" i="1"/>
  <c r="OB127" i="1"/>
  <c r="OB128" i="1"/>
  <c r="OB129" i="1"/>
  <c r="OB130" i="1"/>
  <c r="OB131" i="1"/>
  <c r="NN117" i="1"/>
  <c r="NN118" i="1" s="1"/>
  <c r="NN126" i="1"/>
  <c r="OR117" i="1"/>
  <c r="OR119" i="1" s="1"/>
  <c r="OR126" i="1"/>
  <c r="OB175" i="1"/>
  <c r="OB122" i="1"/>
  <c r="OQ127" i="1"/>
  <c r="OQ128" i="1"/>
  <c r="OQ129" i="1"/>
  <c r="OQ130" i="1"/>
  <c r="OQ131" i="1"/>
  <c r="NM127" i="1"/>
  <c r="NM128" i="1"/>
  <c r="NM129" i="1"/>
  <c r="NM130" i="1"/>
  <c r="NM131" i="1"/>
  <c r="OQ176" i="1"/>
  <c r="OQ174" i="1"/>
  <c r="NN171" i="1"/>
  <c r="NN172" i="1" s="1"/>
  <c r="NN180" i="1"/>
  <c r="OQ181" i="1"/>
  <c r="OQ182" i="1"/>
  <c r="OQ183" i="1"/>
  <c r="OQ184" i="1"/>
  <c r="OQ185" i="1"/>
  <c r="OR171" i="1"/>
  <c r="OR172" i="1" s="1"/>
  <c r="OR180" i="1"/>
  <c r="OQ175" i="1"/>
  <c r="OB181" i="1"/>
  <c r="OB182" i="1"/>
  <c r="OB183" i="1"/>
  <c r="OB184" i="1"/>
  <c r="OB185" i="1"/>
  <c r="NM181" i="1"/>
  <c r="NM182" i="1"/>
  <c r="NM183" i="1"/>
  <c r="NM184" i="1"/>
  <c r="NM185" i="1"/>
  <c r="OC171" i="1"/>
  <c r="OC173" i="1" s="1"/>
  <c r="OC180" i="1"/>
  <c r="OQ173" i="1"/>
  <c r="OC236" i="1"/>
  <c r="OC270" i="1"/>
  <c r="NN236" i="1"/>
  <c r="NN270" i="1"/>
  <c r="OR236" i="1"/>
  <c r="OR270" i="1"/>
  <c r="OB163" i="1"/>
  <c r="OB164" i="1"/>
  <c r="OB165" i="1"/>
  <c r="OB166" i="1"/>
  <c r="OB167" i="1"/>
  <c r="NM154" i="1"/>
  <c r="NM155" i="1"/>
  <c r="NM156" i="1"/>
  <c r="NM157" i="1"/>
  <c r="NM158" i="1"/>
  <c r="OB136" i="1"/>
  <c r="OB137" i="1"/>
  <c r="OB138" i="1"/>
  <c r="OB139" i="1"/>
  <c r="OB140" i="1"/>
  <c r="NM136" i="1"/>
  <c r="NM137" i="1"/>
  <c r="NM138" i="1"/>
  <c r="NM139" i="1"/>
  <c r="NM140" i="1"/>
  <c r="NN135" i="1"/>
  <c r="NN162" i="1"/>
  <c r="NN153" i="1"/>
  <c r="NN144" i="1"/>
  <c r="OR153" i="1"/>
  <c r="OR144" i="1"/>
  <c r="OR135" i="1"/>
  <c r="OR162" i="1"/>
  <c r="OQ154" i="1"/>
  <c r="OQ155" i="1"/>
  <c r="OQ156" i="1"/>
  <c r="OQ157" i="1"/>
  <c r="OQ158" i="1"/>
  <c r="OB145" i="1"/>
  <c r="OB146" i="1"/>
  <c r="OB147" i="1"/>
  <c r="OB148" i="1"/>
  <c r="OB149" i="1"/>
  <c r="OQ136" i="1"/>
  <c r="OQ137" i="1"/>
  <c r="OQ138" i="1"/>
  <c r="OQ139" i="1"/>
  <c r="OQ140" i="1"/>
  <c r="OC135" i="1"/>
  <c r="OC153" i="1"/>
  <c r="OC162" i="1"/>
  <c r="OC144" i="1"/>
  <c r="NM145" i="1"/>
  <c r="NM146" i="1"/>
  <c r="NM147" i="1"/>
  <c r="NM148" i="1"/>
  <c r="NM149" i="1"/>
  <c r="OQ145" i="1"/>
  <c r="OQ146" i="1"/>
  <c r="OQ147" i="1"/>
  <c r="OQ148" i="1"/>
  <c r="OQ149" i="1"/>
  <c r="OB154" i="1"/>
  <c r="OB155" i="1"/>
  <c r="OB156" i="1"/>
  <c r="OB157" i="1"/>
  <c r="OB158" i="1"/>
  <c r="NM163" i="1"/>
  <c r="NM164" i="1"/>
  <c r="NM165" i="1"/>
  <c r="NM166" i="1"/>
  <c r="NM167" i="1"/>
  <c r="OQ163" i="1"/>
  <c r="OQ164" i="1"/>
  <c r="OQ165" i="1"/>
  <c r="OQ166" i="1"/>
  <c r="OQ167" i="1"/>
  <c r="NN246" i="1"/>
  <c r="NN262" i="1"/>
  <c r="NN250" i="1"/>
  <c r="NN254" i="1"/>
  <c r="NN266" i="1"/>
  <c r="NN242" i="1"/>
  <c r="OR250" i="1"/>
  <c r="OR242" i="1"/>
  <c r="OR246" i="1"/>
  <c r="OR262" i="1"/>
  <c r="OR266" i="1"/>
  <c r="OR254" i="1"/>
  <c r="OC246" i="1"/>
  <c r="OC242" i="1"/>
  <c r="OC254" i="1"/>
  <c r="OC262" i="1"/>
  <c r="OC266" i="1"/>
  <c r="OC250" i="1"/>
  <c r="NN232" i="1"/>
  <c r="OR232" i="1"/>
  <c r="OC232" i="1"/>
  <c r="NN228" i="1"/>
  <c r="NN212" i="1"/>
  <c r="NN216" i="1"/>
  <c r="NN220" i="1"/>
  <c r="OR228" i="1"/>
  <c r="OR216" i="1"/>
  <c r="OR212" i="1"/>
  <c r="OR220" i="1"/>
  <c r="OC216" i="1"/>
  <c r="OC220" i="1"/>
  <c r="OC228" i="1"/>
  <c r="OC212" i="1"/>
  <c r="OC99" i="1"/>
  <c r="OC108" i="1"/>
  <c r="NM109" i="1"/>
  <c r="NM110" i="1"/>
  <c r="NM111" i="1"/>
  <c r="NM112" i="1"/>
  <c r="NM113" i="1"/>
  <c r="NM100" i="1"/>
  <c r="NM101" i="1"/>
  <c r="NM102" i="1"/>
  <c r="NM103" i="1"/>
  <c r="NM104" i="1"/>
  <c r="NN108" i="1"/>
  <c r="NN99" i="1"/>
  <c r="OQ109" i="1"/>
  <c r="OQ110" i="1"/>
  <c r="OQ111" i="1"/>
  <c r="OQ112" i="1"/>
  <c r="OQ113" i="1"/>
  <c r="OQ100" i="1"/>
  <c r="OQ101" i="1"/>
  <c r="OQ102" i="1"/>
  <c r="OQ103" i="1"/>
  <c r="OQ104" i="1"/>
  <c r="OB109" i="1"/>
  <c r="OB110" i="1"/>
  <c r="OB111" i="1"/>
  <c r="OB112" i="1"/>
  <c r="OB113" i="1"/>
  <c r="OR99" i="1"/>
  <c r="OR108" i="1"/>
  <c r="OB100" i="1"/>
  <c r="OB101" i="1"/>
  <c r="OB102" i="1"/>
  <c r="OB103" i="1"/>
  <c r="OB104" i="1"/>
  <c r="OC208" i="1"/>
  <c r="OC72" i="1"/>
  <c r="NM73" i="1"/>
  <c r="NM74" i="1"/>
  <c r="NM75" i="1"/>
  <c r="NM76" i="1"/>
  <c r="NM77" i="1"/>
  <c r="NN208" i="1"/>
  <c r="NN72" i="1"/>
  <c r="OQ73" i="1"/>
  <c r="OQ74" i="1"/>
  <c r="OQ75" i="1"/>
  <c r="OQ76" i="1"/>
  <c r="OQ77" i="1"/>
  <c r="OB73" i="1"/>
  <c r="OB74" i="1"/>
  <c r="OB75" i="1"/>
  <c r="OB76" i="1"/>
  <c r="OB77" i="1"/>
  <c r="OR208" i="1"/>
  <c r="OR72" i="1"/>
  <c r="OC199" i="1"/>
  <c r="OC195" i="1"/>
  <c r="NN199" i="1"/>
  <c r="NN195" i="1"/>
  <c r="OR199" i="1"/>
  <c r="OR195" i="1"/>
  <c r="NM53" i="1"/>
  <c r="OB59" i="1"/>
  <c r="OB55" i="1"/>
  <c r="OB58" i="1"/>
  <c r="OB54" i="1"/>
  <c r="OB53" i="1"/>
  <c r="NM59" i="1"/>
  <c r="NM58" i="1"/>
  <c r="NM57" i="1"/>
  <c r="NM56" i="1"/>
  <c r="NM55" i="1"/>
  <c r="OQ55" i="1"/>
  <c r="OQ54" i="1"/>
  <c r="OQ56" i="1"/>
  <c r="OQ53" i="1"/>
  <c r="OQ58" i="1"/>
  <c r="OB57" i="1"/>
  <c r="OQ57" i="1"/>
  <c r="OC52" i="1"/>
  <c r="OC59" i="1" s="1"/>
  <c r="OC63" i="1"/>
  <c r="NN52" i="1"/>
  <c r="NN59" i="1" s="1"/>
  <c r="NN63" i="1"/>
  <c r="OB64" i="1"/>
  <c r="OB65" i="1"/>
  <c r="OB66" i="1"/>
  <c r="OB67" i="1"/>
  <c r="OB68" i="1"/>
  <c r="OQ64" i="1"/>
  <c r="OQ65" i="1"/>
  <c r="OQ66" i="1"/>
  <c r="OQ67" i="1"/>
  <c r="OQ68" i="1"/>
  <c r="OR52" i="1"/>
  <c r="OR58" i="1" s="1"/>
  <c r="OR63" i="1"/>
  <c r="NM64" i="1"/>
  <c r="NM65" i="1"/>
  <c r="NM66" i="1"/>
  <c r="NM67" i="1"/>
  <c r="NM68" i="1"/>
  <c r="OB46" i="1"/>
  <c r="OB42" i="1"/>
  <c r="NM48" i="1"/>
  <c r="NM47" i="1"/>
  <c r="OB48" i="1"/>
  <c r="OB47" i="1"/>
  <c r="NM44" i="1"/>
  <c r="OQ43" i="1"/>
  <c r="NM43" i="1"/>
  <c r="NM42" i="1"/>
  <c r="OC41" i="1"/>
  <c r="OC43" i="1" s="1"/>
  <c r="OC189" i="1"/>
  <c r="OQ48" i="1"/>
  <c r="OQ42" i="1"/>
  <c r="OQ46" i="1"/>
  <c r="OB45" i="1"/>
  <c r="OR41" i="1"/>
  <c r="OR46" i="1" s="1"/>
  <c r="OR189" i="1"/>
  <c r="NN41" i="1"/>
  <c r="NN44" i="1" s="1"/>
  <c r="NN189" i="1"/>
  <c r="NM46" i="1"/>
  <c r="OQ45" i="1"/>
  <c r="OB44" i="1"/>
  <c r="OQ47" i="1"/>
  <c r="OS17" i="1"/>
  <c r="OS14" i="1"/>
  <c r="OS81" i="1" s="1"/>
  <c r="OS16" i="1"/>
  <c r="OD14" i="1"/>
  <c r="OD81" i="1" s="1"/>
  <c r="OD16" i="1"/>
  <c r="NO14" i="1"/>
  <c r="NO81" i="1" s="1"/>
  <c r="NO16" i="1"/>
  <c r="E396" i="4"/>
  <c r="R396" i="4" s="1"/>
  <c r="F397" i="4"/>
  <c r="P381" i="4"/>
  <c r="C382" i="4"/>
  <c r="F462" i="4"/>
  <c r="E462" i="4"/>
  <c r="D462" i="4"/>
  <c r="Q462" i="4" s="1"/>
  <c r="I398" i="4"/>
  <c r="V398" i="4" s="1"/>
  <c r="H398" i="4"/>
  <c r="U398" i="4" s="1"/>
  <c r="G398" i="4"/>
  <c r="D398" i="4"/>
  <c r="Q398" i="4" s="1"/>
  <c r="T397" i="4"/>
  <c r="S381" i="4"/>
  <c r="B381" i="4"/>
  <c r="E310" i="8"/>
  <c r="F310" i="8"/>
  <c r="Q311" i="8"/>
  <c r="R311" i="8"/>
  <c r="A463" i="4"/>
  <c r="A399" i="4"/>
  <c r="CF5" i="1"/>
  <c r="CF321" i="1" s="1"/>
  <c r="CE5" i="1"/>
  <c r="CE321" i="1" s="1"/>
  <c r="CI5" i="1"/>
  <c r="NO82" i="1" l="1"/>
  <c r="NO83" i="1"/>
  <c r="NO84" i="1"/>
  <c r="NO85" i="1"/>
  <c r="NO86" i="1"/>
  <c r="OD82" i="1"/>
  <c r="OD83" i="1"/>
  <c r="OD84" i="1"/>
  <c r="OD85" i="1"/>
  <c r="OD86" i="1"/>
  <c r="OS82" i="1"/>
  <c r="OS83" i="1"/>
  <c r="OS84" i="1"/>
  <c r="OS85" i="1"/>
  <c r="OS86" i="1"/>
  <c r="OS224" i="1"/>
  <c r="OS258" i="1"/>
  <c r="OD224" i="1"/>
  <c r="OD258" i="1"/>
  <c r="NO224" i="1"/>
  <c r="NO258" i="1"/>
  <c r="OS274" i="1"/>
  <c r="OS90" i="1"/>
  <c r="OC91" i="1"/>
  <c r="OC92" i="1"/>
  <c r="OC93" i="1"/>
  <c r="OC94" i="1"/>
  <c r="OC95" i="1"/>
  <c r="NN91" i="1"/>
  <c r="NN92" i="1"/>
  <c r="NN93" i="1"/>
  <c r="NN94" i="1"/>
  <c r="NN95" i="1"/>
  <c r="OR91" i="1"/>
  <c r="OR92" i="1"/>
  <c r="OR93" i="1"/>
  <c r="OR94" i="1"/>
  <c r="OR95" i="1"/>
  <c r="NO274" i="1"/>
  <c r="NO90" i="1"/>
  <c r="OD274" i="1"/>
  <c r="OD90" i="1"/>
  <c r="NN176" i="1"/>
  <c r="OC122" i="1"/>
  <c r="NN174" i="1"/>
  <c r="NN122" i="1"/>
  <c r="NN121" i="1"/>
  <c r="OR121" i="1"/>
  <c r="NN175" i="1"/>
  <c r="OR120" i="1"/>
  <c r="NN173" i="1"/>
  <c r="OR122" i="1"/>
  <c r="OR118" i="1"/>
  <c r="OC121" i="1"/>
  <c r="OC120" i="1"/>
  <c r="OC119" i="1"/>
  <c r="OD117" i="1"/>
  <c r="OD122" i="1" s="1"/>
  <c r="OD126" i="1"/>
  <c r="OS117" i="1"/>
  <c r="OS118" i="1" s="1"/>
  <c r="OS126" i="1"/>
  <c r="NN120" i="1"/>
  <c r="NN119" i="1"/>
  <c r="OR127" i="1"/>
  <c r="OR128" i="1"/>
  <c r="OR129" i="1"/>
  <c r="OR130" i="1"/>
  <c r="OR131" i="1"/>
  <c r="OC127" i="1"/>
  <c r="OC128" i="1"/>
  <c r="OC129" i="1"/>
  <c r="OC130" i="1"/>
  <c r="OC131" i="1"/>
  <c r="NO117" i="1"/>
  <c r="NO120" i="1" s="1"/>
  <c r="NO126" i="1"/>
  <c r="NN127" i="1"/>
  <c r="NN128" i="1"/>
  <c r="NN129" i="1"/>
  <c r="NN130" i="1"/>
  <c r="NN131" i="1"/>
  <c r="OC172" i="1"/>
  <c r="OS171" i="1"/>
  <c r="OS173" i="1" s="1"/>
  <c r="OS180" i="1"/>
  <c r="OR176" i="1"/>
  <c r="OC181" i="1"/>
  <c r="OC182" i="1"/>
  <c r="OC183" i="1"/>
  <c r="OC184" i="1"/>
  <c r="OC185" i="1"/>
  <c r="OR175" i="1"/>
  <c r="OR174" i="1"/>
  <c r="OC176" i="1"/>
  <c r="NO171" i="1"/>
  <c r="NO175" i="1" s="1"/>
  <c r="NO180" i="1"/>
  <c r="OR173" i="1"/>
  <c r="OC175" i="1"/>
  <c r="OC174" i="1"/>
  <c r="NN181" i="1"/>
  <c r="NN182" i="1"/>
  <c r="NN183" i="1"/>
  <c r="NN184" i="1"/>
  <c r="NN185" i="1"/>
  <c r="OD171" i="1"/>
  <c r="OD174" i="1" s="1"/>
  <c r="OD180" i="1"/>
  <c r="OR181" i="1"/>
  <c r="OR182" i="1"/>
  <c r="OR183" i="1"/>
  <c r="OR184" i="1"/>
  <c r="OR185" i="1"/>
  <c r="OD236" i="1"/>
  <c r="OD270" i="1"/>
  <c r="OS236" i="1"/>
  <c r="OS270" i="1"/>
  <c r="NO236" i="1"/>
  <c r="NO270" i="1"/>
  <c r="OR145" i="1"/>
  <c r="OR146" i="1"/>
  <c r="OR147" i="1"/>
  <c r="OR148" i="1"/>
  <c r="OR149" i="1"/>
  <c r="NN145" i="1"/>
  <c r="NN146" i="1"/>
  <c r="NN147" i="1"/>
  <c r="NN148" i="1"/>
  <c r="NN149" i="1"/>
  <c r="NO135" i="1"/>
  <c r="NO153" i="1"/>
  <c r="NO144" i="1"/>
  <c r="NO162" i="1"/>
  <c r="NN154" i="1"/>
  <c r="NN155" i="1"/>
  <c r="NN156" i="1"/>
  <c r="NN157" i="1"/>
  <c r="NN158" i="1"/>
  <c r="OC163" i="1"/>
  <c r="OC164" i="1"/>
  <c r="OC165" i="1"/>
  <c r="OC166" i="1"/>
  <c r="OC167" i="1"/>
  <c r="NN163" i="1"/>
  <c r="NN164" i="1"/>
  <c r="NN165" i="1"/>
  <c r="NN166" i="1"/>
  <c r="NN167" i="1"/>
  <c r="OD153" i="1"/>
  <c r="OD144" i="1"/>
  <c r="OD162" i="1"/>
  <c r="OD135" i="1"/>
  <c r="OC154" i="1"/>
  <c r="OC155" i="1"/>
  <c r="OC156" i="1"/>
  <c r="OC157" i="1"/>
  <c r="OC158" i="1"/>
  <c r="NN136" i="1"/>
  <c r="NN137" i="1"/>
  <c r="NN138" i="1"/>
  <c r="NN139" i="1"/>
  <c r="NN140" i="1"/>
  <c r="OC136" i="1"/>
  <c r="OC137" i="1"/>
  <c r="OC138" i="1"/>
  <c r="OC139" i="1"/>
  <c r="OC140" i="1"/>
  <c r="OR163" i="1"/>
  <c r="OR164" i="1"/>
  <c r="OR165" i="1"/>
  <c r="OR166" i="1"/>
  <c r="OR167" i="1"/>
  <c r="OC145" i="1"/>
  <c r="OC146" i="1"/>
  <c r="OC147" i="1"/>
  <c r="OC148" i="1"/>
  <c r="OC149" i="1"/>
  <c r="OS153" i="1"/>
  <c r="OS162" i="1"/>
  <c r="OS144" i="1"/>
  <c r="OS135" i="1"/>
  <c r="OR136" i="1"/>
  <c r="OR137" i="1"/>
  <c r="OR138" i="1"/>
  <c r="OR139" i="1"/>
  <c r="OR140" i="1"/>
  <c r="OR154" i="1"/>
  <c r="OR155" i="1"/>
  <c r="OR156" i="1"/>
  <c r="OR157" i="1"/>
  <c r="OR158" i="1"/>
  <c r="NO250" i="1"/>
  <c r="NO246" i="1"/>
  <c r="NO242" i="1"/>
  <c r="NO254" i="1"/>
  <c r="NO266" i="1"/>
  <c r="NO262" i="1"/>
  <c r="OD250" i="1"/>
  <c r="OD246" i="1"/>
  <c r="OD266" i="1"/>
  <c r="OD254" i="1"/>
  <c r="OD242" i="1"/>
  <c r="OD262" i="1"/>
  <c r="OS242" i="1"/>
  <c r="OS266" i="1"/>
  <c r="OS250" i="1"/>
  <c r="OS254" i="1"/>
  <c r="OS262" i="1"/>
  <c r="OS246" i="1"/>
  <c r="NO232" i="1"/>
  <c r="OD232" i="1"/>
  <c r="OS232" i="1"/>
  <c r="NO228" i="1"/>
  <c r="NO220" i="1"/>
  <c r="NO216" i="1"/>
  <c r="NO212" i="1"/>
  <c r="OD212" i="1"/>
  <c r="OD216" i="1"/>
  <c r="OD220" i="1"/>
  <c r="OD228" i="1"/>
  <c r="OS220" i="1"/>
  <c r="OS228" i="1"/>
  <c r="OS212" i="1"/>
  <c r="OS216" i="1"/>
  <c r="OS99" i="1"/>
  <c r="OS108" i="1"/>
  <c r="NO108" i="1"/>
  <c r="NO99" i="1"/>
  <c r="OD99" i="1"/>
  <c r="OD108" i="1"/>
  <c r="NN100" i="1"/>
  <c r="NN101" i="1"/>
  <c r="NN102" i="1"/>
  <c r="NN103" i="1"/>
  <c r="NN104" i="1"/>
  <c r="OC109" i="1"/>
  <c r="OC110" i="1"/>
  <c r="OC111" i="1"/>
  <c r="OC112" i="1"/>
  <c r="OC113" i="1"/>
  <c r="OR100" i="1"/>
  <c r="OR101" i="1"/>
  <c r="OR102" i="1"/>
  <c r="OR103" i="1"/>
  <c r="OR104" i="1"/>
  <c r="OR109" i="1"/>
  <c r="OR110" i="1"/>
  <c r="OR111" i="1"/>
  <c r="OR112" i="1"/>
  <c r="OR113" i="1"/>
  <c r="NN109" i="1"/>
  <c r="NN110" i="1"/>
  <c r="NN111" i="1"/>
  <c r="NN112" i="1"/>
  <c r="NN113" i="1"/>
  <c r="OC100" i="1"/>
  <c r="OC101" i="1"/>
  <c r="OC102" i="1"/>
  <c r="OC103" i="1"/>
  <c r="OC104" i="1"/>
  <c r="OS208" i="1"/>
  <c r="OS72" i="1"/>
  <c r="NO208" i="1"/>
  <c r="NO72" i="1"/>
  <c r="OR73" i="1"/>
  <c r="OR74" i="1"/>
  <c r="OR75" i="1"/>
  <c r="OR76" i="1"/>
  <c r="OR77" i="1"/>
  <c r="NN73" i="1"/>
  <c r="NN74" i="1"/>
  <c r="NN75" i="1"/>
  <c r="NN76" i="1"/>
  <c r="NN77" i="1"/>
  <c r="OD208" i="1"/>
  <c r="OD72" i="1"/>
  <c r="OC73" i="1"/>
  <c r="OC74" i="1"/>
  <c r="OC75" i="1"/>
  <c r="OC76" i="1"/>
  <c r="OC77" i="1"/>
  <c r="NO199" i="1"/>
  <c r="NO195" i="1"/>
  <c r="OD199" i="1"/>
  <c r="OD195" i="1"/>
  <c r="OS199" i="1"/>
  <c r="OS195" i="1"/>
  <c r="NN57" i="1"/>
  <c r="NN58" i="1"/>
  <c r="NN56" i="1"/>
  <c r="NN55" i="1"/>
  <c r="NN54" i="1"/>
  <c r="OC58" i="1"/>
  <c r="OC56" i="1"/>
  <c r="OC55" i="1"/>
  <c r="OC54" i="1"/>
  <c r="OC53" i="1"/>
  <c r="OR57" i="1"/>
  <c r="NN53" i="1"/>
  <c r="OR55" i="1"/>
  <c r="OR54" i="1"/>
  <c r="OC57" i="1"/>
  <c r="OR53" i="1"/>
  <c r="OR56" i="1"/>
  <c r="NO52" i="1"/>
  <c r="NO57" i="1" s="1"/>
  <c r="NO63" i="1"/>
  <c r="OD52" i="1"/>
  <c r="OD59" i="1" s="1"/>
  <c r="OD63" i="1"/>
  <c r="OR64" i="1"/>
  <c r="OR65" i="1"/>
  <c r="OR66" i="1"/>
  <c r="OR67" i="1"/>
  <c r="OR68" i="1"/>
  <c r="NN64" i="1"/>
  <c r="NN65" i="1"/>
  <c r="NN66" i="1"/>
  <c r="NN67" i="1"/>
  <c r="NN68" i="1"/>
  <c r="OS52" i="1"/>
  <c r="OS57" i="1" s="1"/>
  <c r="OS63" i="1"/>
  <c r="OR59" i="1"/>
  <c r="OC64" i="1"/>
  <c r="OC65" i="1"/>
  <c r="OC66" i="1"/>
  <c r="OC67" i="1"/>
  <c r="OC68" i="1"/>
  <c r="NN46" i="1"/>
  <c r="NN48" i="1"/>
  <c r="OC48" i="1"/>
  <c r="OC47" i="1"/>
  <c r="OC46" i="1"/>
  <c r="OC45" i="1"/>
  <c r="OC44" i="1"/>
  <c r="OC42" i="1"/>
  <c r="NN47" i="1"/>
  <c r="NN43" i="1"/>
  <c r="NN42" i="1"/>
  <c r="NN45" i="1"/>
  <c r="OR45" i="1"/>
  <c r="OR44" i="1"/>
  <c r="OR43" i="1"/>
  <c r="OR42" i="1"/>
  <c r="OR48" i="1"/>
  <c r="OD41" i="1"/>
  <c r="OD42" i="1" s="1"/>
  <c r="OD189" i="1"/>
  <c r="OS41" i="1"/>
  <c r="OS48" i="1" s="1"/>
  <c r="OS189" i="1"/>
  <c r="OR47" i="1"/>
  <c r="NO41" i="1"/>
  <c r="NO43" i="1" s="1"/>
  <c r="NO189" i="1"/>
  <c r="E397" i="4"/>
  <c r="R397" i="4" s="1"/>
  <c r="CI13" i="1"/>
  <c r="CI321" i="1"/>
  <c r="F398" i="4"/>
  <c r="P382" i="4"/>
  <c r="C383" i="4"/>
  <c r="T398" i="4"/>
  <c r="F463" i="4"/>
  <c r="E463" i="4"/>
  <c r="D463" i="4"/>
  <c r="Q463" i="4" s="1"/>
  <c r="G399" i="4"/>
  <c r="D399" i="4"/>
  <c r="Q399" i="4" s="1"/>
  <c r="H399" i="4"/>
  <c r="I399" i="4"/>
  <c r="V399" i="4" s="1"/>
  <c r="S382" i="4"/>
  <c r="B382" i="4"/>
  <c r="R312" i="8"/>
  <c r="Q312" i="8"/>
  <c r="E311" i="8"/>
  <c r="F311" i="8"/>
  <c r="A400" i="4"/>
  <c r="A464" i="4"/>
  <c r="CE13" i="1"/>
  <c r="CF13" i="1"/>
  <c r="J55" i="4"/>
  <c r="J54" i="4"/>
  <c r="J53" i="4"/>
  <c r="J52" i="4"/>
  <c r="J51" i="4"/>
  <c r="J50" i="4"/>
  <c r="I54" i="4"/>
  <c r="H54" i="4"/>
  <c r="G54" i="4"/>
  <c r="F54" i="4"/>
  <c r="E54" i="4"/>
  <c r="D54" i="4"/>
  <c r="C54" i="4"/>
  <c r="I53" i="4"/>
  <c r="H53" i="4"/>
  <c r="G53" i="4"/>
  <c r="F53" i="4"/>
  <c r="E53" i="4"/>
  <c r="D53" i="4"/>
  <c r="C53" i="4"/>
  <c r="I52" i="4"/>
  <c r="H52" i="4"/>
  <c r="G52" i="4"/>
  <c r="F52" i="4"/>
  <c r="E52" i="4"/>
  <c r="D52" i="4"/>
  <c r="C52" i="4"/>
  <c r="I51" i="4"/>
  <c r="H51" i="4"/>
  <c r="G51" i="4"/>
  <c r="F51" i="4"/>
  <c r="E51" i="4"/>
  <c r="D51" i="4"/>
  <c r="C51" i="4"/>
  <c r="G55" i="4"/>
  <c r="G50" i="4"/>
  <c r="IL5" i="1"/>
  <c r="IL321" i="1" s="1"/>
  <c r="MY5" i="1"/>
  <c r="MY321" i="1" s="1"/>
  <c r="OD91" i="1" l="1"/>
  <c r="OD92" i="1"/>
  <c r="OD93" i="1"/>
  <c r="OD94" i="1"/>
  <c r="OD95" i="1"/>
  <c r="NO91" i="1"/>
  <c r="NO92" i="1"/>
  <c r="NO93" i="1"/>
  <c r="NO94" i="1"/>
  <c r="NO95" i="1"/>
  <c r="OS91" i="1"/>
  <c r="OS92" i="1"/>
  <c r="OS93" i="1"/>
  <c r="OS94" i="1"/>
  <c r="OS95" i="1"/>
  <c r="OD172" i="1"/>
  <c r="OD121" i="1"/>
  <c r="OD119" i="1"/>
  <c r="OS176" i="1"/>
  <c r="OD118" i="1"/>
  <c r="OD120" i="1"/>
  <c r="NO119" i="1"/>
  <c r="NO118" i="1"/>
  <c r="OS172" i="1"/>
  <c r="OS122" i="1"/>
  <c r="OS121" i="1"/>
  <c r="NO176" i="1"/>
  <c r="OS120" i="1"/>
  <c r="NO174" i="1"/>
  <c r="NO122" i="1"/>
  <c r="OS119" i="1"/>
  <c r="NO173" i="1"/>
  <c r="NO121" i="1"/>
  <c r="NO172" i="1"/>
  <c r="OS127" i="1"/>
  <c r="OS128" i="1"/>
  <c r="OS129" i="1"/>
  <c r="OS130" i="1"/>
  <c r="OS131" i="1"/>
  <c r="OS175" i="1"/>
  <c r="OS174" i="1"/>
  <c r="NO127" i="1"/>
  <c r="NO128" i="1"/>
  <c r="NO129" i="1"/>
  <c r="NO130" i="1"/>
  <c r="NO131" i="1"/>
  <c r="OD127" i="1"/>
  <c r="OD128" i="1"/>
  <c r="OD129" i="1"/>
  <c r="OD130" i="1"/>
  <c r="OD131" i="1"/>
  <c r="OD173" i="1"/>
  <c r="OD181" i="1"/>
  <c r="OD182" i="1"/>
  <c r="OD183" i="1"/>
  <c r="OD184" i="1"/>
  <c r="OD185" i="1"/>
  <c r="NO181" i="1"/>
  <c r="NO182" i="1"/>
  <c r="NO183" i="1"/>
  <c r="NO184" i="1"/>
  <c r="NO185" i="1"/>
  <c r="OD176" i="1"/>
  <c r="OD175" i="1"/>
  <c r="OS181" i="1"/>
  <c r="OS182" i="1"/>
  <c r="OS183" i="1"/>
  <c r="OS184" i="1"/>
  <c r="OS185" i="1"/>
  <c r="OD163" i="1"/>
  <c r="OD164" i="1"/>
  <c r="OD165" i="1"/>
  <c r="OD166" i="1"/>
  <c r="OD167" i="1"/>
  <c r="OD145" i="1"/>
  <c r="OD146" i="1"/>
  <c r="OD147" i="1"/>
  <c r="OD148" i="1"/>
  <c r="OD149" i="1"/>
  <c r="OS136" i="1"/>
  <c r="OS137" i="1"/>
  <c r="OS138" i="1"/>
  <c r="OS139" i="1"/>
  <c r="OS140" i="1"/>
  <c r="OD154" i="1"/>
  <c r="OD155" i="1"/>
  <c r="OD156" i="1"/>
  <c r="OD157" i="1"/>
  <c r="OD158" i="1"/>
  <c r="NO163" i="1"/>
  <c r="NO164" i="1"/>
  <c r="NO165" i="1"/>
  <c r="NO166" i="1"/>
  <c r="NO167" i="1"/>
  <c r="OS145" i="1"/>
  <c r="OS146" i="1"/>
  <c r="OS147" i="1"/>
  <c r="OS148" i="1"/>
  <c r="OS149" i="1"/>
  <c r="NO145" i="1"/>
  <c r="NO146" i="1"/>
  <c r="NO147" i="1"/>
  <c r="NO148" i="1"/>
  <c r="NO149" i="1"/>
  <c r="OS163" i="1"/>
  <c r="OS164" i="1"/>
  <c r="OS165" i="1"/>
  <c r="OS166" i="1"/>
  <c r="OS167" i="1"/>
  <c r="NO154" i="1"/>
  <c r="NO155" i="1"/>
  <c r="NO156" i="1"/>
  <c r="NO157" i="1"/>
  <c r="NO158" i="1"/>
  <c r="OS154" i="1"/>
  <c r="OS155" i="1"/>
  <c r="OS156" i="1"/>
  <c r="OS157" i="1"/>
  <c r="OS158" i="1"/>
  <c r="NO136" i="1"/>
  <c r="NO137" i="1"/>
  <c r="NO138" i="1"/>
  <c r="NO139" i="1"/>
  <c r="NO140" i="1"/>
  <c r="OD136" i="1"/>
  <c r="OD137" i="1"/>
  <c r="OD138" i="1"/>
  <c r="OD139" i="1"/>
  <c r="OD140" i="1"/>
  <c r="OD100" i="1"/>
  <c r="OD101" i="1"/>
  <c r="OD102" i="1"/>
  <c r="OD103" i="1"/>
  <c r="OD104" i="1"/>
  <c r="NO100" i="1"/>
  <c r="NO101" i="1"/>
  <c r="NO102" i="1"/>
  <c r="NO103" i="1"/>
  <c r="NO104" i="1"/>
  <c r="OD109" i="1"/>
  <c r="OD110" i="1"/>
  <c r="OD111" i="1"/>
  <c r="OD112" i="1"/>
  <c r="OD113" i="1"/>
  <c r="NO109" i="1"/>
  <c r="NO110" i="1"/>
  <c r="NO111" i="1"/>
  <c r="NO112" i="1"/>
  <c r="NO113" i="1"/>
  <c r="OS109" i="1"/>
  <c r="OS110" i="1"/>
  <c r="OS111" i="1"/>
  <c r="OS112" i="1"/>
  <c r="OS113" i="1"/>
  <c r="OS100" i="1"/>
  <c r="OS101" i="1"/>
  <c r="OS102" i="1"/>
  <c r="OS103" i="1"/>
  <c r="OS104" i="1"/>
  <c r="OD73" i="1"/>
  <c r="OD74" i="1"/>
  <c r="OD75" i="1"/>
  <c r="OD76" i="1"/>
  <c r="OD77" i="1"/>
  <c r="NO73" i="1"/>
  <c r="NO74" i="1"/>
  <c r="NO75" i="1"/>
  <c r="NO76" i="1"/>
  <c r="NO77" i="1"/>
  <c r="OS73" i="1"/>
  <c r="OS74" i="1"/>
  <c r="OS75" i="1"/>
  <c r="OS76" i="1"/>
  <c r="OS77" i="1"/>
  <c r="NO53" i="1"/>
  <c r="NO55" i="1"/>
  <c r="NO54" i="1"/>
  <c r="OD57" i="1"/>
  <c r="NO56" i="1"/>
  <c r="OS54" i="1"/>
  <c r="OD58" i="1"/>
  <c r="OD56" i="1"/>
  <c r="NO59" i="1"/>
  <c r="NO58" i="1"/>
  <c r="OD55" i="1"/>
  <c r="OD54" i="1"/>
  <c r="OS55" i="1"/>
  <c r="OS53" i="1"/>
  <c r="OD53" i="1"/>
  <c r="OS59" i="1"/>
  <c r="OS58" i="1"/>
  <c r="OS56" i="1"/>
  <c r="OS64" i="1"/>
  <c r="OS65" i="1"/>
  <c r="OS66" i="1"/>
  <c r="OS67" i="1"/>
  <c r="OS68" i="1"/>
  <c r="OD64" i="1"/>
  <c r="OD65" i="1"/>
  <c r="OD66" i="1"/>
  <c r="OD67" i="1"/>
  <c r="OD68" i="1"/>
  <c r="NO64" i="1"/>
  <c r="NO65" i="1"/>
  <c r="NO66" i="1"/>
  <c r="NO67" i="1"/>
  <c r="NO68" i="1"/>
  <c r="NO47" i="1"/>
  <c r="NO46" i="1"/>
  <c r="NO45" i="1"/>
  <c r="OD48" i="1"/>
  <c r="OD45" i="1"/>
  <c r="NO48" i="1"/>
  <c r="OS46" i="1"/>
  <c r="OS45" i="1"/>
  <c r="OS47" i="1"/>
  <c r="OS43" i="1"/>
  <c r="NO44" i="1"/>
  <c r="NO42" i="1"/>
  <c r="OD47" i="1"/>
  <c r="OD46" i="1"/>
  <c r="OS44" i="1"/>
  <c r="OD44" i="1"/>
  <c r="OS42" i="1"/>
  <c r="OD43" i="1"/>
  <c r="E398" i="4"/>
  <c r="R398" i="4" s="1"/>
  <c r="F399" i="4"/>
  <c r="P383" i="4"/>
  <c r="C384" i="4"/>
  <c r="F464" i="4"/>
  <c r="E464" i="4"/>
  <c r="D464" i="4"/>
  <c r="Q464" i="4" s="1"/>
  <c r="I400" i="4"/>
  <c r="V400" i="4" s="1"/>
  <c r="H400" i="4"/>
  <c r="U400" i="4" s="1"/>
  <c r="G400" i="4"/>
  <c r="T400" i="4" s="1"/>
  <c r="D400" i="4"/>
  <c r="Q400" i="4" s="1"/>
  <c r="U399" i="4"/>
  <c r="T399" i="4"/>
  <c r="S383" i="4"/>
  <c r="B383" i="4"/>
  <c r="F312" i="8"/>
  <c r="E312" i="8"/>
  <c r="R313" i="8"/>
  <c r="Q313" i="8"/>
  <c r="A465" i="4"/>
  <c r="A401" i="4"/>
  <c r="IL13" i="1"/>
  <c r="IL17" i="1" s="1"/>
  <c r="F55" i="4"/>
  <c r="F50" i="4"/>
  <c r="MQ5" i="1"/>
  <c r="E399" i="4" l="1"/>
  <c r="R399" i="4" s="1"/>
  <c r="MQ321" i="1"/>
  <c r="MQ13" i="1"/>
  <c r="F400" i="4"/>
  <c r="P384" i="4"/>
  <c r="C385" i="4"/>
  <c r="I401" i="4"/>
  <c r="V401" i="4" s="1"/>
  <c r="H401" i="4"/>
  <c r="U401" i="4" s="1"/>
  <c r="G401" i="4"/>
  <c r="D401" i="4"/>
  <c r="Q401" i="4" s="1"/>
  <c r="F465" i="4"/>
  <c r="E465" i="4"/>
  <c r="D465" i="4"/>
  <c r="Q465" i="4" s="1"/>
  <c r="S384" i="4"/>
  <c r="B384" i="4"/>
  <c r="R314" i="8"/>
  <c r="Q314" i="8"/>
  <c r="E313" i="8"/>
  <c r="F313" i="8"/>
  <c r="A466" i="4"/>
  <c r="A402" i="4"/>
  <c r="IL16" i="1"/>
  <c r="MY16" i="1"/>
  <c r="MQ14" i="1" l="1"/>
  <c r="MQ81" i="1" s="1"/>
  <c r="MQ17" i="1"/>
  <c r="E400" i="4"/>
  <c r="R400" i="4" s="1"/>
  <c r="P385" i="4"/>
  <c r="C386" i="4"/>
  <c r="F401" i="4"/>
  <c r="I402" i="4"/>
  <c r="V402" i="4" s="1"/>
  <c r="H402" i="4"/>
  <c r="U402" i="4" s="1"/>
  <c r="G402" i="4"/>
  <c r="T402" i="4" s="1"/>
  <c r="D402" i="4"/>
  <c r="Q402" i="4" s="1"/>
  <c r="F466" i="4"/>
  <c r="E466" i="4"/>
  <c r="D466" i="4"/>
  <c r="Q466" i="4" s="1"/>
  <c r="T401" i="4"/>
  <c r="S385" i="4"/>
  <c r="B385" i="4"/>
  <c r="F314" i="8"/>
  <c r="E314" i="8"/>
  <c r="R315" i="8"/>
  <c r="Q315" i="8"/>
  <c r="A467" i="4"/>
  <c r="A403" i="4"/>
  <c r="MQ16" i="1"/>
  <c r="MQ82" i="1" l="1"/>
  <c r="MQ83" i="1"/>
  <c r="MQ84" i="1"/>
  <c r="MQ85" i="1"/>
  <c r="MQ86" i="1"/>
  <c r="MQ224" i="1"/>
  <c r="MQ258" i="1"/>
  <c r="MQ274" i="1"/>
  <c r="MQ90" i="1"/>
  <c r="MQ117" i="1"/>
  <c r="MQ118" i="1" s="1"/>
  <c r="MQ126" i="1"/>
  <c r="MQ171" i="1"/>
  <c r="MQ173" i="1" s="1"/>
  <c r="MQ180" i="1"/>
  <c r="MQ236" i="1"/>
  <c r="MQ270" i="1"/>
  <c r="MQ162" i="1"/>
  <c r="MQ135" i="1"/>
  <c r="MQ153" i="1"/>
  <c r="MQ144" i="1"/>
  <c r="MQ250" i="1"/>
  <c r="MQ262" i="1"/>
  <c r="MQ246" i="1"/>
  <c r="MQ242" i="1"/>
  <c r="MQ254" i="1"/>
  <c r="MQ266" i="1"/>
  <c r="MQ232" i="1"/>
  <c r="MQ228" i="1"/>
  <c r="MQ212" i="1"/>
  <c r="MQ216" i="1"/>
  <c r="MQ220" i="1"/>
  <c r="MQ99" i="1"/>
  <c r="MQ108" i="1"/>
  <c r="MQ208" i="1"/>
  <c r="MQ72" i="1"/>
  <c r="MQ199" i="1"/>
  <c r="MQ195" i="1"/>
  <c r="MQ52" i="1"/>
  <c r="MQ53" i="1" s="1"/>
  <c r="MQ63" i="1"/>
  <c r="MQ41" i="1"/>
  <c r="MQ42" i="1" s="1"/>
  <c r="MQ189" i="1"/>
  <c r="E401" i="4"/>
  <c r="R401" i="4" s="1"/>
  <c r="P386" i="4"/>
  <c r="C387" i="4"/>
  <c r="F402" i="4"/>
  <c r="I403" i="4"/>
  <c r="H403" i="4"/>
  <c r="G403" i="4"/>
  <c r="T403" i="4" s="1"/>
  <c r="D403" i="4"/>
  <c r="Q403" i="4" s="1"/>
  <c r="F467" i="4"/>
  <c r="E467" i="4"/>
  <c r="D467" i="4"/>
  <c r="Q467" i="4" s="1"/>
  <c r="S386" i="4"/>
  <c r="B386" i="4"/>
  <c r="R316" i="8"/>
  <c r="Q316" i="8"/>
  <c r="F315" i="8"/>
  <c r="E315" i="8"/>
  <c r="A404" i="4"/>
  <c r="A468" i="4"/>
  <c r="MQ91" i="1" l="1"/>
  <c r="MQ92" i="1"/>
  <c r="MQ93" i="1"/>
  <c r="MQ94" i="1"/>
  <c r="MQ95" i="1"/>
  <c r="MQ120" i="1"/>
  <c r="MQ122" i="1"/>
  <c r="MQ121" i="1"/>
  <c r="MQ119" i="1"/>
  <c r="MQ172" i="1"/>
  <c r="MQ127" i="1"/>
  <c r="MQ128" i="1"/>
  <c r="MQ129" i="1"/>
  <c r="MQ130" i="1"/>
  <c r="MQ131" i="1"/>
  <c r="MQ176" i="1"/>
  <c r="MQ175" i="1"/>
  <c r="MQ174" i="1"/>
  <c r="MQ181" i="1"/>
  <c r="MQ182" i="1"/>
  <c r="MQ183" i="1"/>
  <c r="MQ184" i="1"/>
  <c r="MQ185" i="1"/>
  <c r="MQ145" i="1"/>
  <c r="MQ146" i="1"/>
  <c r="MQ147" i="1"/>
  <c r="MQ148" i="1"/>
  <c r="MQ149" i="1"/>
  <c r="MQ154" i="1"/>
  <c r="MQ155" i="1"/>
  <c r="MQ156" i="1"/>
  <c r="MQ157" i="1"/>
  <c r="MQ158" i="1"/>
  <c r="MQ136" i="1"/>
  <c r="MQ137" i="1"/>
  <c r="MQ138" i="1"/>
  <c r="MQ139" i="1"/>
  <c r="MQ140" i="1"/>
  <c r="MQ163" i="1"/>
  <c r="MQ164" i="1"/>
  <c r="MQ165" i="1"/>
  <c r="MQ166" i="1"/>
  <c r="MQ167" i="1"/>
  <c r="MQ109" i="1"/>
  <c r="MQ110" i="1"/>
  <c r="MQ111" i="1"/>
  <c r="MQ112" i="1"/>
  <c r="MQ113" i="1"/>
  <c r="MQ100" i="1"/>
  <c r="MQ101" i="1"/>
  <c r="MQ102" i="1"/>
  <c r="MQ103" i="1"/>
  <c r="MQ104" i="1"/>
  <c r="MQ73" i="1"/>
  <c r="MQ74" i="1"/>
  <c r="MQ75" i="1"/>
  <c r="MQ76" i="1"/>
  <c r="MQ77" i="1"/>
  <c r="MQ59" i="1"/>
  <c r="MQ58" i="1"/>
  <c r="MQ57" i="1"/>
  <c r="MQ56" i="1"/>
  <c r="MQ55" i="1"/>
  <c r="MQ54" i="1"/>
  <c r="MQ64" i="1"/>
  <c r="MQ65" i="1"/>
  <c r="MQ66" i="1"/>
  <c r="MQ67" i="1"/>
  <c r="MQ68" i="1"/>
  <c r="MQ48" i="1"/>
  <c r="MQ47" i="1"/>
  <c r="MQ46" i="1"/>
  <c r="MQ45" i="1"/>
  <c r="MQ44" i="1"/>
  <c r="MQ43" i="1"/>
  <c r="E402" i="4"/>
  <c r="R402" i="4" s="1"/>
  <c r="P387" i="4"/>
  <c r="C388" i="4"/>
  <c r="F403" i="4"/>
  <c r="F468" i="4"/>
  <c r="E468" i="4"/>
  <c r="D468" i="4"/>
  <c r="Q468" i="4" s="1"/>
  <c r="I404" i="4"/>
  <c r="V404" i="4" s="1"/>
  <c r="H404" i="4"/>
  <c r="U404" i="4" s="1"/>
  <c r="G404" i="4"/>
  <c r="T404" i="4" s="1"/>
  <c r="D404" i="4"/>
  <c r="Q404" i="4" s="1"/>
  <c r="U403" i="4"/>
  <c r="V403" i="4"/>
  <c r="S387" i="4"/>
  <c r="B387" i="4"/>
  <c r="E316" i="8"/>
  <c r="F316" i="8"/>
  <c r="R317" i="8"/>
  <c r="Q317" i="8"/>
  <c r="A469" i="4"/>
  <c r="A405" i="4"/>
  <c r="BP5" i="1"/>
  <c r="BP321" i="1" s="1"/>
  <c r="BL5" i="1"/>
  <c r="BL321" i="1" s="1"/>
  <c r="BJ5" i="1"/>
  <c r="BJ321" i="1" s="1"/>
  <c r="BF5" i="1"/>
  <c r="BF321" i="1" s="1"/>
  <c r="E403" i="4" l="1"/>
  <c r="R403" i="4" s="1"/>
  <c r="P388" i="4"/>
  <c r="C389" i="4"/>
  <c r="F404" i="4"/>
  <c r="D469" i="4"/>
  <c r="Q469" i="4" s="1"/>
  <c r="F469" i="4"/>
  <c r="E469" i="4"/>
  <c r="D405" i="4"/>
  <c r="Q405" i="4" s="1"/>
  <c r="I405" i="4"/>
  <c r="V405" i="4" s="1"/>
  <c r="H405" i="4"/>
  <c r="U405" i="4" s="1"/>
  <c r="G405" i="4"/>
  <c r="S388" i="4"/>
  <c r="B388" i="4"/>
  <c r="R318" i="8"/>
  <c r="Q318" i="8"/>
  <c r="F317" i="8"/>
  <c r="E317" i="8"/>
  <c r="A406" i="4"/>
  <c r="A470" i="4"/>
  <c r="BP13" i="1"/>
  <c r="BP17" i="1" s="1"/>
  <c r="BL13" i="1"/>
  <c r="BL17" i="1" s="1"/>
  <c r="BJ13" i="1"/>
  <c r="BJ17" i="1" s="1"/>
  <c r="BF13" i="1"/>
  <c r="BF17" i="1" s="1"/>
  <c r="E404" i="4" l="1"/>
  <c r="C390" i="4"/>
  <c r="P389" i="4"/>
  <c r="F405" i="4"/>
  <c r="F470" i="4"/>
  <c r="E470" i="4"/>
  <c r="D470" i="4"/>
  <c r="Q470" i="4" s="1"/>
  <c r="I406" i="4"/>
  <c r="V406" i="4" s="1"/>
  <c r="H406" i="4"/>
  <c r="U406" i="4" s="1"/>
  <c r="G406" i="4"/>
  <c r="T406" i="4" s="1"/>
  <c r="D406" i="4"/>
  <c r="Q406" i="4" s="1"/>
  <c r="T405" i="4"/>
  <c r="S389" i="4"/>
  <c r="B389" i="4"/>
  <c r="E318" i="8"/>
  <c r="F318" i="8"/>
  <c r="R319" i="8"/>
  <c r="Q319" i="8"/>
  <c r="A407" i="4"/>
  <c r="A471" i="4"/>
  <c r="BP16" i="1"/>
  <c r="BL16" i="1"/>
  <c r="BF16" i="1"/>
  <c r="BJ16" i="1"/>
  <c r="E405" i="4" l="1"/>
  <c r="C391" i="4"/>
  <c r="P390" i="4"/>
  <c r="F406" i="4"/>
  <c r="F471" i="4"/>
  <c r="E471" i="4"/>
  <c r="D471" i="4"/>
  <c r="Q471" i="4" s="1"/>
  <c r="I407" i="4"/>
  <c r="V407" i="4" s="1"/>
  <c r="H407" i="4"/>
  <c r="U407" i="4" s="1"/>
  <c r="G407" i="4"/>
  <c r="D407" i="4"/>
  <c r="Q407" i="4" s="1"/>
  <c r="R404" i="4"/>
  <c r="S390" i="4"/>
  <c r="B390" i="4"/>
  <c r="Q320" i="8"/>
  <c r="R320" i="8"/>
  <c r="F319" i="8"/>
  <c r="E319" i="8"/>
  <c r="A472" i="4"/>
  <c r="A408" i="4"/>
  <c r="E406" i="4" l="1"/>
  <c r="C392" i="4"/>
  <c r="P391" i="4"/>
  <c r="F407" i="4"/>
  <c r="F472" i="4"/>
  <c r="E472" i="4"/>
  <c r="D472" i="4"/>
  <c r="Q472" i="4" s="1"/>
  <c r="I408" i="4"/>
  <c r="V408" i="4" s="1"/>
  <c r="H408" i="4"/>
  <c r="U408" i="4" s="1"/>
  <c r="G408" i="4"/>
  <c r="D408" i="4"/>
  <c r="Q408" i="4" s="1"/>
  <c r="T407" i="4"/>
  <c r="R405" i="4"/>
  <c r="S391" i="4"/>
  <c r="B391" i="4"/>
  <c r="F320" i="8"/>
  <c r="E320" i="8"/>
  <c r="R324" i="8"/>
  <c r="Q324" i="8"/>
  <c r="A473" i="4"/>
  <c r="A409" i="4"/>
  <c r="E407" i="4" l="1"/>
  <c r="P392" i="4"/>
  <c r="C393" i="4"/>
  <c r="F408" i="4"/>
  <c r="I409" i="4"/>
  <c r="V409" i="4" s="1"/>
  <c r="H409" i="4"/>
  <c r="U409" i="4" s="1"/>
  <c r="G409" i="4"/>
  <c r="D409" i="4"/>
  <c r="Q409" i="4" s="1"/>
  <c r="F473" i="4"/>
  <c r="E473" i="4"/>
  <c r="D473" i="4"/>
  <c r="Q473" i="4" s="1"/>
  <c r="T408" i="4"/>
  <c r="R406" i="4"/>
  <c r="S392" i="4"/>
  <c r="B392" i="4"/>
  <c r="R325" i="8"/>
  <c r="Q325" i="8"/>
  <c r="E324" i="8"/>
  <c r="F324" i="8"/>
  <c r="A410" i="4"/>
  <c r="A474" i="4"/>
  <c r="BB5" i="1"/>
  <c r="BB321" i="1" s="1"/>
  <c r="E408" i="4" l="1"/>
  <c r="P393" i="4"/>
  <c r="C394" i="4"/>
  <c r="F409" i="4"/>
  <c r="T409" i="4"/>
  <c r="D410" i="4"/>
  <c r="Q410" i="4" s="1"/>
  <c r="I410" i="4"/>
  <c r="V410" i="4" s="1"/>
  <c r="H410" i="4"/>
  <c r="U410" i="4" s="1"/>
  <c r="G410" i="4"/>
  <c r="T410" i="4" s="1"/>
  <c r="E474" i="4"/>
  <c r="D474" i="4"/>
  <c r="Q474" i="4" s="1"/>
  <c r="F474" i="4"/>
  <c r="R407" i="4"/>
  <c r="S393" i="4"/>
  <c r="B393" i="4"/>
  <c r="F325" i="8"/>
  <c r="E325" i="8"/>
  <c r="R326" i="8"/>
  <c r="Q326" i="8"/>
  <c r="A475" i="4"/>
  <c r="A411" i="4"/>
  <c r="BB13" i="1"/>
  <c r="E409" i="4" l="1"/>
  <c r="P394" i="4"/>
  <c r="C395" i="4"/>
  <c r="F410" i="4"/>
  <c r="I411" i="4"/>
  <c r="V411" i="4" s="1"/>
  <c r="H411" i="4"/>
  <c r="U411" i="4" s="1"/>
  <c r="G411" i="4"/>
  <c r="T411" i="4" s="1"/>
  <c r="D411" i="4"/>
  <c r="Q411" i="4" s="1"/>
  <c r="F475" i="4"/>
  <c r="E475" i="4"/>
  <c r="D475" i="4"/>
  <c r="Q475" i="4" s="1"/>
  <c r="R408" i="4"/>
  <c r="S394" i="4"/>
  <c r="B394" i="4"/>
  <c r="E326" i="8"/>
  <c r="F326" i="8"/>
  <c r="A412" i="4"/>
  <c r="A476" i="4"/>
  <c r="AL16" i="1"/>
  <c r="AM17" i="1" l="1"/>
  <c r="E410" i="4"/>
  <c r="P395" i="4"/>
  <c r="C396" i="4"/>
  <c r="F411" i="4"/>
  <c r="I412" i="4"/>
  <c r="V412" i="4" s="1"/>
  <c r="H412" i="4"/>
  <c r="U412" i="4" s="1"/>
  <c r="G412" i="4"/>
  <c r="T412" i="4" s="1"/>
  <c r="D412" i="4"/>
  <c r="Q412" i="4" s="1"/>
  <c r="F476" i="4"/>
  <c r="E476" i="4"/>
  <c r="D476" i="4"/>
  <c r="Q476" i="4" s="1"/>
  <c r="R409" i="4"/>
  <c r="S395" i="4"/>
  <c r="B395" i="4"/>
  <c r="A413" i="4"/>
  <c r="A477" i="4"/>
  <c r="AM19" i="1"/>
  <c r="AM18" i="1"/>
  <c r="AM16" i="1"/>
  <c r="I55" i="4"/>
  <c r="H55" i="4"/>
  <c r="E55" i="4"/>
  <c r="D55" i="4"/>
  <c r="C55" i="4"/>
  <c r="I50" i="4"/>
  <c r="H50" i="4"/>
  <c r="E50" i="4"/>
  <c r="D50" i="4"/>
  <c r="C50" i="4"/>
  <c r="P396" i="4" l="1"/>
  <c r="C397" i="4"/>
  <c r="F412" i="4"/>
  <c r="E411" i="4"/>
  <c r="F477" i="4"/>
  <c r="E477" i="4"/>
  <c r="D477" i="4"/>
  <c r="Q477" i="4" s="1"/>
  <c r="I413" i="4"/>
  <c r="H413" i="4"/>
  <c r="G413" i="4"/>
  <c r="T413" i="4" s="1"/>
  <c r="D413" i="4"/>
  <c r="Q413" i="4" s="1"/>
  <c r="R410" i="4"/>
  <c r="S396" i="4"/>
  <c r="B396" i="4"/>
  <c r="A414" i="4"/>
  <c r="A478" i="4"/>
  <c r="E412" i="4" l="1"/>
  <c r="P397" i="4"/>
  <c r="C398" i="4"/>
  <c r="F413" i="4"/>
  <c r="U413" i="4"/>
  <c r="F478" i="4"/>
  <c r="E478" i="4"/>
  <c r="D478" i="4"/>
  <c r="Q478" i="4" s="1"/>
  <c r="I414" i="4"/>
  <c r="H414" i="4"/>
  <c r="U414" i="4" s="1"/>
  <c r="G414" i="4"/>
  <c r="D414" i="4"/>
  <c r="Q414" i="4" s="1"/>
  <c r="V413" i="4"/>
  <c r="R411" i="4"/>
  <c r="S397" i="4"/>
  <c r="B397" i="4"/>
  <c r="A479" i="4"/>
  <c r="A415" i="4"/>
  <c r="E413" i="4" l="1"/>
  <c r="P398" i="4"/>
  <c r="C399" i="4"/>
  <c r="F414" i="4"/>
  <c r="T414" i="4"/>
  <c r="G415" i="4"/>
  <c r="D415" i="4"/>
  <c r="Q415" i="4" s="1"/>
  <c r="I415" i="4"/>
  <c r="V415" i="4" s="1"/>
  <c r="H415" i="4"/>
  <c r="U415" i="4" s="1"/>
  <c r="F479" i="4"/>
  <c r="E479" i="4"/>
  <c r="D479" i="4"/>
  <c r="Q479" i="4" s="1"/>
  <c r="V414" i="4"/>
  <c r="R412" i="4"/>
  <c r="S398" i="4"/>
  <c r="B398" i="4"/>
  <c r="A480" i="4"/>
  <c r="A416" i="4"/>
  <c r="L70" i="4"/>
  <c r="J70" i="4"/>
  <c r="J78" i="4" s="1"/>
  <c r="L74" i="4" l="1"/>
  <c r="M74" i="4" s="1"/>
  <c r="N74" i="4" s="1"/>
  <c r="L78" i="4"/>
  <c r="E414" i="4"/>
  <c r="P399" i="4"/>
  <c r="C400" i="4"/>
  <c r="F415" i="4"/>
  <c r="I416" i="4"/>
  <c r="H416" i="4"/>
  <c r="U416" i="4" s="1"/>
  <c r="G416" i="4"/>
  <c r="T416" i="4" s="1"/>
  <c r="D416" i="4"/>
  <c r="Q416" i="4" s="1"/>
  <c r="F480" i="4"/>
  <c r="E480" i="4"/>
  <c r="D480" i="4"/>
  <c r="Q480" i="4" s="1"/>
  <c r="T415" i="4"/>
  <c r="R413" i="4"/>
  <c r="S399" i="4"/>
  <c r="B399" i="4"/>
  <c r="A417" i="4"/>
  <c r="A481" i="4"/>
  <c r="E415" i="4" l="1"/>
  <c r="P400" i="4"/>
  <c r="C401" i="4"/>
  <c r="F416" i="4"/>
  <c r="F481" i="4"/>
  <c r="E481" i="4"/>
  <c r="D481" i="4"/>
  <c r="Q481" i="4" s="1"/>
  <c r="I417" i="4"/>
  <c r="V417" i="4" s="1"/>
  <c r="H417" i="4"/>
  <c r="U417" i="4" s="1"/>
  <c r="G417" i="4"/>
  <c r="T417" i="4" s="1"/>
  <c r="D417" i="4"/>
  <c r="Q417" i="4" s="1"/>
  <c r="V416" i="4"/>
  <c r="R414" i="4"/>
  <c r="S400" i="4"/>
  <c r="B400" i="4"/>
  <c r="A482" i="4"/>
  <c r="A418" i="4"/>
  <c r="N71" i="4"/>
  <c r="M70" i="4"/>
  <c r="M78" i="4" s="1"/>
  <c r="E416" i="4" l="1"/>
  <c r="F417" i="4"/>
  <c r="P401" i="4"/>
  <c r="C402" i="4"/>
  <c r="I418" i="4"/>
  <c r="V418" i="4" s="1"/>
  <c r="H418" i="4"/>
  <c r="U418" i="4" s="1"/>
  <c r="G418" i="4"/>
  <c r="D418" i="4"/>
  <c r="Q418" i="4" s="1"/>
  <c r="F482" i="4"/>
  <c r="E482" i="4"/>
  <c r="D482" i="4"/>
  <c r="Q482" i="4" s="1"/>
  <c r="R415" i="4"/>
  <c r="S401" i="4"/>
  <c r="B401" i="4"/>
  <c r="A419" i="4"/>
  <c r="A483" i="4"/>
  <c r="N70" i="4"/>
  <c r="N78" i="4" s="1"/>
  <c r="E417" i="4" l="1"/>
  <c r="F418" i="4"/>
  <c r="P402" i="4"/>
  <c r="C403" i="4"/>
  <c r="T418" i="4"/>
  <c r="I419" i="4"/>
  <c r="V419" i="4" s="1"/>
  <c r="H419" i="4"/>
  <c r="U419" i="4" s="1"/>
  <c r="G419" i="4"/>
  <c r="D419" i="4"/>
  <c r="Q419" i="4" s="1"/>
  <c r="F483" i="4"/>
  <c r="E483" i="4"/>
  <c r="D483" i="4"/>
  <c r="Q483" i="4" s="1"/>
  <c r="R416" i="4"/>
  <c r="S402" i="4"/>
  <c r="B402" i="4"/>
  <c r="A484" i="4"/>
  <c r="A420" i="4"/>
  <c r="E418" i="4" l="1"/>
  <c r="F419" i="4"/>
  <c r="T419" i="4"/>
  <c r="P403" i="4"/>
  <c r="C404" i="4"/>
  <c r="I420" i="4"/>
  <c r="V420" i="4" s="1"/>
  <c r="H420" i="4"/>
  <c r="U420" i="4" s="1"/>
  <c r="G420" i="4"/>
  <c r="D420" i="4"/>
  <c r="Q420" i="4" s="1"/>
  <c r="F484" i="4"/>
  <c r="E484" i="4"/>
  <c r="D484" i="4"/>
  <c r="Q484" i="4" s="1"/>
  <c r="R417" i="4"/>
  <c r="S403" i="4"/>
  <c r="B403" i="4"/>
  <c r="A485" i="4"/>
  <c r="A421" i="4"/>
  <c r="E419" i="4" l="1"/>
  <c r="F420" i="4"/>
  <c r="P404" i="4"/>
  <c r="C405" i="4"/>
  <c r="D421" i="4"/>
  <c r="Q421" i="4" s="1"/>
  <c r="I421" i="4"/>
  <c r="H421" i="4"/>
  <c r="U421" i="4" s="1"/>
  <c r="G421" i="4"/>
  <c r="D485" i="4"/>
  <c r="Q485" i="4" s="1"/>
  <c r="F485" i="4"/>
  <c r="E485" i="4"/>
  <c r="T420" i="4"/>
  <c r="R418" i="4"/>
  <c r="S404" i="4"/>
  <c r="B404" i="4"/>
  <c r="A422" i="4"/>
  <c r="A486" i="4"/>
  <c r="E420" i="4" l="1"/>
  <c r="F421" i="4"/>
  <c r="P405" i="4"/>
  <c r="C406" i="4"/>
  <c r="T421" i="4"/>
  <c r="I422" i="4"/>
  <c r="V422" i="4" s="1"/>
  <c r="H422" i="4"/>
  <c r="G422" i="4"/>
  <c r="T422" i="4" s="1"/>
  <c r="D422" i="4"/>
  <c r="Q422" i="4" s="1"/>
  <c r="F486" i="4"/>
  <c r="E486" i="4"/>
  <c r="D486" i="4"/>
  <c r="Q486" i="4" s="1"/>
  <c r="V421" i="4"/>
  <c r="R419" i="4"/>
  <c r="S405" i="4"/>
  <c r="B405" i="4"/>
  <c r="A423" i="4"/>
  <c r="A487" i="4"/>
  <c r="E421" i="4" l="1"/>
  <c r="P406" i="4"/>
  <c r="C407" i="4"/>
  <c r="F422" i="4"/>
  <c r="U422" i="4"/>
  <c r="F487" i="4"/>
  <c r="E487" i="4"/>
  <c r="D487" i="4"/>
  <c r="Q487" i="4" s="1"/>
  <c r="I423" i="4"/>
  <c r="V423" i="4" s="1"/>
  <c r="H423" i="4"/>
  <c r="U423" i="4" s="1"/>
  <c r="G423" i="4"/>
  <c r="D423" i="4"/>
  <c r="Q423" i="4" s="1"/>
  <c r="R420" i="4"/>
  <c r="S406" i="4"/>
  <c r="B406" i="4"/>
  <c r="A424" i="4"/>
  <c r="A488" i="4"/>
  <c r="E422" i="4" l="1"/>
  <c r="P407" i="4"/>
  <c r="C408" i="4"/>
  <c r="F423" i="4"/>
  <c r="I424" i="4"/>
  <c r="V424" i="4" s="1"/>
  <c r="H424" i="4"/>
  <c r="G424" i="4"/>
  <c r="T424" i="4" s="1"/>
  <c r="D424" i="4"/>
  <c r="Q424" i="4" s="1"/>
  <c r="F488" i="4"/>
  <c r="E488" i="4"/>
  <c r="D488" i="4"/>
  <c r="Q488" i="4" s="1"/>
  <c r="T423" i="4"/>
  <c r="R421" i="4"/>
  <c r="S407" i="4"/>
  <c r="B407" i="4"/>
  <c r="A489" i="4"/>
  <c r="A425" i="4"/>
  <c r="E423" i="4" l="1"/>
  <c r="P408" i="4"/>
  <c r="C409" i="4"/>
  <c r="F424" i="4"/>
  <c r="U424" i="4"/>
  <c r="I425" i="4"/>
  <c r="V425" i="4" s="1"/>
  <c r="H425" i="4"/>
  <c r="G425" i="4"/>
  <c r="T425" i="4" s="1"/>
  <c r="D425" i="4"/>
  <c r="Q425" i="4" s="1"/>
  <c r="F489" i="4"/>
  <c r="E489" i="4"/>
  <c r="D489" i="4"/>
  <c r="Q489" i="4" s="1"/>
  <c r="R422" i="4"/>
  <c r="S408" i="4"/>
  <c r="B408" i="4"/>
  <c r="A490" i="4"/>
  <c r="A426" i="4"/>
  <c r="E424" i="4" l="1"/>
  <c r="P409" i="4"/>
  <c r="C410" i="4"/>
  <c r="F425" i="4"/>
  <c r="U425" i="4"/>
  <c r="E490" i="4"/>
  <c r="D490" i="4"/>
  <c r="Q490" i="4" s="1"/>
  <c r="F490" i="4"/>
  <c r="D426" i="4"/>
  <c r="Q426" i="4" s="1"/>
  <c r="I426" i="4"/>
  <c r="H426" i="4"/>
  <c r="U426" i="4" s="1"/>
  <c r="G426" i="4"/>
  <c r="T426" i="4" s="1"/>
  <c r="R423" i="4"/>
  <c r="S409" i="4"/>
  <c r="B409" i="4"/>
  <c r="A491" i="4"/>
  <c r="A427" i="4"/>
  <c r="E425" i="4" l="1"/>
  <c r="F426" i="4"/>
  <c r="P410" i="4"/>
  <c r="C411" i="4"/>
  <c r="F491" i="4"/>
  <c r="E491" i="4"/>
  <c r="D491" i="4"/>
  <c r="Q491" i="4" s="1"/>
  <c r="I427" i="4"/>
  <c r="V427" i="4" s="1"/>
  <c r="H427" i="4"/>
  <c r="G427" i="4"/>
  <c r="T427" i="4" s="1"/>
  <c r="D427" i="4"/>
  <c r="Q427" i="4" s="1"/>
  <c r="V426" i="4"/>
  <c r="R424" i="4"/>
  <c r="S410" i="4"/>
  <c r="B410" i="4"/>
  <c r="A428" i="4"/>
  <c r="A492" i="4"/>
  <c r="LK5" i="1"/>
  <c r="LK321" i="1" s="1"/>
  <c r="E426" i="4" l="1"/>
  <c r="F427" i="4"/>
  <c r="P411" i="4"/>
  <c r="C412" i="4"/>
  <c r="U427" i="4"/>
  <c r="I428" i="4"/>
  <c r="V428" i="4" s="1"/>
  <c r="H428" i="4"/>
  <c r="U428" i="4" s="1"/>
  <c r="G428" i="4"/>
  <c r="T428" i="4" s="1"/>
  <c r="D428" i="4"/>
  <c r="Q428" i="4" s="1"/>
  <c r="F492" i="4"/>
  <c r="E492" i="4"/>
  <c r="D492" i="4"/>
  <c r="Q492" i="4" s="1"/>
  <c r="R425" i="4"/>
  <c r="S411" i="4"/>
  <c r="B411" i="4"/>
  <c r="A493" i="4"/>
  <c r="A429" i="4"/>
  <c r="LK13" i="1"/>
  <c r="LK17" i="1" s="1"/>
  <c r="E427" i="4" l="1"/>
  <c r="F428" i="4"/>
  <c r="P412" i="4"/>
  <c r="C413" i="4"/>
  <c r="F493" i="4"/>
  <c r="E493" i="4"/>
  <c r="D493" i="4"/>
  <c r="Q493" i="4" s="1"/>
  <c r="I429" i="4"/>
  <c r="V429" i="4" s="1"/>
  <c r="H429" i="4"/>
  <c r="U429" i="4" s="1"/>
  <c r="G429" i="4"/>
  <c r="T429" i="4" s="1"/>
  <c r="D429" i="4"/>
  <c r="Q429" i="4" s="1"/>
  <c r="R426" i="4"/>
  <c r="S412" i="4"/>
  <c r="B412" i="4"/>
  <c r="A494" i="4"/>
  <c r="A430" i="4"/>
  <c r="LK16" i="1"/>
  <c r="KE5" i="1"/>
  <c r="KE321" i="1" s="1"/>
  <c r="CW5" i="1"/>
  <c r="CW321" i="1" s="1"/>
  <c r="E428" i="4" l="1"/>
  <c r="F429" i="4"/>
  <c r="P413" i="4"/>
  <c r="C414" i="4"/>
  <c r="I430" i="4"/>
  <c r="V430" i="4" s="1"/>
  <c r="H430" i="4"/>
  <c r="U430" i="4" s="1"/>
  <c r="G430" i="4"/>
  <c r="D430" i="4"/>
  <c r="Q430" i="4" s="1"/>
  <c r="F494" i="4"/>
  <c r="E494" i="4"/>
  <c r="D494" i="4"/>
  <c r="Q494" i="4" s="1"/>
  <c r="R427" i="4"/>
  <c r="S413" i="4"/>
  <c r="B413" i="4"/>
  <c r="A431" i="4"/>
  <c r="A495" i="4"/>
  <c r="KE13" i="1"/>
  <c r="KE17" i="1" s="1"/>
  <c r="CW13" i="1"/>
  <c r="CW17" i="1" s="1"/>
  <c r="E429" i="4" l="1"/>
  <c r="F430" i="4"/>
  <c r="P414" i="4"/>
  <c r="C415" i="4"/>
  <c r="T430" i="4"/>
  <c r="G431" i="4"/>
  <c r="D431" i="4"/>
  <c r="Q431" i="4" s="1"/>
  <c r="H431" i="4"/>
  <c r="U431" i="4" s="1"/>
  <c r="I431" i="4"/>
  <c r="V431" i="4" s="1"/>
  <c r="F495" i="4"/>
  <c r="E495" i="4"/>
  <c r="D495" i="4"/>
  <c r="Q495" i="4" s="1"/>
  <c r="R428" i="4"/>
  <c r="S414" i="4"/>
  <c r="B414" i="4"/>
  <c r="A496" i="4"/>
  <c r="A432" i="4"/>
  <c r="KE16" i="1"/>
  <c r="CW16" i="1"/>
  <c r="E430" i="4" l="1"/>
  <c r="F431" i="4"/>
  <c r="P415" i="4"/>
  <c r="C416" i="4"/>
  <c r="I432" i="4"/>
  <c r="V432" i="4" s="1"/>
  <c r="H432" i="4"/>
  <c r="U432" i="4" s="1"/>
  <c r="G432" i="4"/>
  <c r="T432" i="4" s="1"/>
  <c r="D432" i="4"/>
  <c r="Q432" i="4" s="1"/>
  <c r="F496" i="4"/>
  <c r="E496" i="4"/>
  <c r="D496" i="4"/>
  <c r="Q496" i="4" s="1"/>
  <c r="T431" i="4"/>
  <c r="R429" i="4"/>
  <c r="S415" i="4"/>
  <c r="B415" i="4"/>
  <c r="A497" i="4"/>
  <c r="A433" i="4"/>
  <c r="OT5" i="1"/>
  <c r="OT321" i="1" s="1"/>
  <c r="E431" i="4" l="1"/>
  <c r="F432" i="4"/>
  <c r="P416" i="4"/>
  <c r="C417" i="4"/>
  <c r="I433" i="4"/>
  <c r="H433" i="4"/>
  <c r="U433" i="4" s="1"/>
  <c r="G433" i="4"/>
  <c r="T433" i="4" s="1"/>
  <c r="D433" i="4"/>
  <c r="Q433" i="4" s="1"/>
  <c r="F497" i="4"/>
  <c r="E497" i="4"/>
  <c r="D497" i="4"/>
  <c r="Q497" i="4" s="1"/>
  <c r="R430" i="4"/>
  <c r="S416" i="4"/>
  <c r="B416" i="4"/>
  <c r="A434" i="4"/>
  <c r="A498" i="4"/>
  <c r="H75" i="4"/>
  <c r="C75" i="4"/>
  <c r="H74" i="4"/>
  <c r="C74" i="4"/>
  <c r="H73" i="4"/>
  <c r="C73" i="4"/>
  <c r="H72" i="4"/>
  <c r="C72" i="4"/>
  <c r="E432" i="4" l="1"/>
  <c r="F433" i="4"/>
  <c r="P417" i="4"/>
  <c r="C418" i="4"/>
  <c r="F498" i="4"/>
  <c r="E498" i="4"/>
  <c r="D498" i="4"/>
  <c r="Q498" i="4" s="1"/>
  <c r="I434" i="4"/>
  <c r="V434" i="4" s="1"/>
  <c r="H434" i="4"/>
  <c r="U434" i="4" s="1"/>
  <c r="G434" i="4"/>
  <c r="D434" i="4"/>
  <c r="Q434" i="4" s="1"/>
  <c r="V433" i="4"/>
  <c r="R431" i="4"/>
  <c r="S417" i="4"/>
  <c r="B417" i="4"/>
  <c r="A499" i="4"/>
  <c r="A435" i="4"/>
  <c r="H78" i="4"/>
  <c r="H79" i="4"/>
  <c r="C78" i="4"/>
  <c r="C79" i="4"/>
  <c r="C77" i="4"/>
  <c r="D77" i="4"/>
  <c r="H76" i="4"/>
  <c r="H77" i="4"/>
  <c r="C76" i="4"/>
  <c r="D76" i="4"/>
  <c r="OT16" i="1"/>
  <c r="JY295" i="1" l="1"/>
  <c r="JY285" i="1"/>
  <c r="JY296" i="1"/>
  <c r="JY277" i="1"/>
  <c r="JY271" i="1"/>
  <c r="JY294" i="1"/>
  <c r="JY276" i="1"/>
  <c r="JY274" i="1"/>
  <c r="JY312" i="1"/>
  <c r="JY290" i="1"/>
  <c r="JY302" i="1"/>
  <c r="JY272" i="1"/>
  <c r="JY306" i="1"/>
  <c r="JY305" i="1"/>
  <c r="JY300" i="1"/>
  <c r="JY307" i="1"/>
  <c r="JY298" i="1"/>
  <c r="JY293" i="1"/>
  <c r="JY299" i="1"/>
  <c r="JY275" i="1"/>
  <c r="JY308" i="1"/>
  <c r="JY292" i="1"/>
  <c r="JY289" i="1"/>
  <c r="JY297" i="1"/>
  <c r="JY310" i="1"/>
  <c r="JY301" i="1"/>
  <c r="JY291" i="1"/>
  <c r="JY304" i="1"/>
  <c r="JY313" i="1"/>
  <c r="JY270" i="1"/>
  <c r="JY311" i="1"/>
  <c r="JY309" i="1"/>
  <c r="JY303" i="1"/>
  <c r="JY273" i="1"/>
  <c r="JX305" i="1"/>
  <c r="JX311" i="1"/>
  <c r="JX303" i="1"/>
  <c r="JX292" i="1"/>
  <c r="JX277" i="1"/>
  <c r="JX298" i="1"/>
  <c r="JX302" i="1"/>
  <c r="JX275" i="1"/>
  <c r="JX291" i="1"/>
  <c r="JX304" i="1"/>
  <c r="JX273" i="1"/>
  <c r="JX270" i="1"/>
  <c r="JX312" i="1"/>
  <c r="JX295" i="1"/>
  <c r="JX309" i="1"/>
  <c r="JX293" i="1"/>
  <c r="JX289" i="1"/>
  <c r="JX307" i="1"/>
  <c r="JX301" i="1"/>
  <c r="JX297" i="1"/>
  <c r="JX308" i="1"/>
  <c r="JX271" i="1"/>
  <c r="JX313" i="1"/>
  <c r="JX300" i="1"/>
  <c r="JX296" i="1"/>
  <c r="JX306" i="1"/>
  <c r="JX299" i="1"/>
  <c r="JX274" i="1"/>
  <c r="JX294" i="1"/>
  <c r="JX276" i="1"/>
  <c r="JX310" i="1"/>
  <c r="JX290" i="1"/>
  <c r="JX285" i="1"/>
  <c r="JX272" i="1"/>
  <c r="JX234" i="1"/>
  <c r="JX242" i="1"/>
  <c r="JX253" i="1"/>
  <c r="JX262" i="1"/>
  <c r="JX247" i="1"/>
  <c r="JX232" i="1"/>
  <c r="JX217" i="1"/>
  <c r="JX215" i="1"/>
  <c r="JX221" i="1"/>
  <c r="JX282" i="1"/>
  <c r="JX284" i="1"/>
  <c r="JX265" i="1"/>
  <c r="JX243" i="1"/>
  <c r="JX283" i="1"/>
  <c r="JX257" i="1"/>
  <c r="JX212" i="1"/>
  <c r="JX220" i="1"/>
  <c r="JX231" i="1"/>
  <c r="JX263" i="1"/>
  <c r="JX269" i="1"/>
  <c r="JX281" i="1"/>
  <c r="JX244" i="1"/>
  <c r="JX219" i="1"/>
  <c r="JX256" i="1"/>
  <c r="JX233" i="1"/>
  <c r="JX229" i="1"/>
  <c r="JX209" i="1"/>
  <c r="JX268" i="1"/>
  <c r="JX230" i="1"/>
  <c r="JX211" i="1"/>
  <c r="JX213" i="1"/>
  <c r="JX223" i="1"/>
  <c r="JX252" i="1"/>
  <c r="JX266" i="1"/>
  <c r="JX239" i="1"/>
  <c r="JX238" i="1"/>
  <c r="JX251" i="1"/>
  <c r="JX216" i="1"/>
  <c r="JX210" i="1"/>
  <c r="JX255" i="1"/>
  <c r="JX246" i="1"/>
  <c r="JX250" i="1"/>
  <c r="JX222" i="1"/>
  <c r="JX214" i="1"/>
  <c r="JX248" i="1"/>
  <c r="JX237" i="1"/>
  <c r="JX245" i="1"/>
  <c r="JX228" i="1"/>
  <c r="JX235" i="1"/>
  <c r="JX218" i="1"/>
  <c r="JX249" i="1"/>
  <c r="JX254" i="1"/>
  <c r="JX264" i="1"/>
  <c r="JX267" i="1"/>
  <c r="JX236" i="1"/>
  <c r="JY265" i="1"/>
  <c r="JY243" i="1"/>
  <c r="JY263" i="1"/>
  <c r="JY254" i="1"/>
  <c r="JY266" i="1"/>
  <c r="JY228" i="1"/>
  <c r="JY250" i="1"/>
  <c r="JY281" i="1"/>
  <c r="JY235" i="1"/>
  <c r="JY249" i="1"/>
  <c r="JY244" i="1"/>
  <c r="JY256" i="1"/>
  <c r="JY223" i="1"/>
  <c r="JY209" i="1"/>
  <c r="JY215" i="1"/>
  <c r="JY239" i="1"/>
  <c r="JY248" i="1"/>
  <c r="JY216" i="1"/>
  <c r="JY237" i="1"/>
  <c r="JY252" i="1"/>
  <c r="JY262" i="1"/>
  <c r="JY219" i="1"/>
  <c r="JY264" i="1"/>
  <c r="JY212" i="1"/>
  <c r="JY231" i="1"/>
  <c r="JY229" i="1"/>
  <c r="JY236" i="1"/>
  <c r="JY253" i="1"/>
  <c r="JY247" i="1"/>
  <c r="JY255" i="1"/>
  <c r="JY222" i="1"/>
  <c r="JY284" i="1"/>
  <c r="JY257" i="1"/>
  <c r="JY245" i="1"/>
  <c r="JY211" i="1"/>
  <c r="JY283" i="1"/>
  <c r="JY267" i="1"/>
  <c r="JY220" i="1"/>
  <c r="JY251" i="1"/>
  <c r="JY233" i="1"/>
  <c r="JY217" i="1"/>
  <c r="JY232" i="1"/>
  <c r="JY234" i="1"/>
  <c r="JY214" i="1"/>
  <c r="JY238" i="1"/>
  <c r="JY210" i="1"/>
  <c r="JY218" i="1"/>
  <c r="JY242" i="1"/>
  <c r="JY213" i="1"/>
  <c r="JY269" i="1"/>
  <c r="JY268" i="1"/>
  <c r="JY221" i="1"/>
  <c r="JY246" i="1"/>
  <c r="JY282" i="1"/>
  <c r="JY230" i="1"/>
  <c r="JY190" i="1"/>
  <c r="JY201" i="1"/>
  <c r="JY202" i="1"/>
  <c r="JY191" i="1"/>
  <c r="JY195" i="1"/>
  <c r="JY199" i="1"/>
  <c r="JY189" i="1"/>
  <c r="JY204" i="1"/>
  <c r="JY203" i="1"/>
  <c r="JY200" i="1"/>
  <c r="JY208" i="1"/>
  <c r="JX199" i="1"/>
  <c r="JX189" i="1"/>
  <c r="JX204" i="1"/>
  <c r="JX203" i="1"/>
  <c r="JX200" i="1"/>
  <c r="JX190" i="1"/>
  <c r="JX208" i="1"/>
  <c r="JX202" i="1"/>
  <c r="JX201" i="1"/>
  <c r="JX195" i="1"/>
  <c r="JX191" i="1"/>
  <c r="E433" i="4"/>
  <c r="F434" i="4"/>
  <c r="P418" i="4"/>
  <c r="C419" i="4"/>
  <c r="F499" i="4"/>
  <c r="E499" i="4"/>
  <c r="D499" i="4"/>
  <c r="Q499" i="4" s="1"/>
  <c r="I435" i="4"/>
  <c r="V435" i="4" s="1"/>
  <c r="H435" i="4"/>
  <c r="U435" i="4" s="1"/>
  <c r="G435" i="4"/>
  <c r="D435" i="4"/>
  <c r="Q435" i="4" s="1"/>
  <c r="T434" i="4"/>
  <c r="R432" i="4"/>
  <c r="S418" i="4"/>
  <c r="B418" i="4"/>
  <c r="A436" i="4"/>
  <c r="R441" i="4"/>
  <c r="A500" i="4"/>
  <c r="H82" i="4"/>
  <c r="C82" i="4"/>
  <c r="D83" i="4"/>
  <c r="H81" i="4"/>
  <c r="H80" i="4"/>
  <c r="H83" i="4"/>
  <c r="D81" i="4"/>
  <c r="C81" i="4"/>
  <c r="C83" i="4"/>
  <c r="D82" i="4"/>
  <c r="D80" i="4"/>
  <c r="C80" i="4"/>
  <c r="A18" i="1"/>
  <c r="JY24" i="1" l="1"/>
  <c r="JX24" i="1"/>
  <c r="E434" i="4"/>
  <c r="F435" i="4"/>
  <c r="C437" i="4"/>
  <c r="P437" i="4" s="1"/>
  <c r="P419" i="4"/>
  <c r="C420" i="4"/>
  <c r="I436" i="4"/>
  <c r="V436" i="4" s="1"/>
  <c r="H436" i="4"/>
  <c r="U436" i="4" s="1"/>
  <c r="G436" i="4"/>
  <c r="T436" i="4" s="1"/>
  <c r="D436" i="4"/>
  <c r="Q436" i="4" s="1"/>
  <c r="I437" i="4"/>
  <c r="H437" i="4"/>
  <c r="U437" i="4" s="1"/>
  <c r="G437" i="4"/>
  <c r="F500" i="4"/>
  <c r="E500" i="4"/>
  <c r="D500" i="4"/>
  <c r="Q500" i="4" s="1"/>
  <c r="T435" i="4"/>
  <c r="R433" i="4"/>
  <c r="S419" i="4"/>
  <c r="B419" i="4"/>
  <c r="R445" i="4"/>
  <c r="R442" i="4"/>
  <c r="A501" i="4"/>
  <c r="E435" i="4" l="1"/>
  <c r="I438" i="4"/>
  <c r="H438" i="4" s="1"/>
  <c r="V437" i="4"/>
  <c r="F436" i="4"/>
  <c r="P420" i="4"/>
  <c r="C421" i="4"/>
  <c r="D501" i="4"/>
  <c r="Q501" i="4" s="1"/>
  <c r="F501" i="4"/>
  <c r="E501" i="4"/>
  <c r="B437" i="4"/>
  <c r="R434" i="4"/>
  <c r="S420" i="4"/>
  <c r="B420" i="4"/>
  <c r="R449" i="4"/>
  <c r="R443" i="4"/>
  <c r="A502" i="4"/>
  <c r="R446" i="4"/>
  <c r="E436" i="4" l="1"/>
  <c r="R436" i="4" s="1"/>
  <c r="U438" i="4"/>
  <c r="I439" i="4"/>
  <c r="V438" i="4"/>
  <c r="G438" i="4"/>
  <c r="P421" i="4"/>
  <c r="C422" i="4"/>
  <c r="F502" i="4"/>
  <c r="E502" i="4"/>
  <c r="D502" i="4"/>
  <c r="Q502" i="4" s="1"/>
  <c r="R435" i="4"/>
  <c r="S421" i="4"/>
  <c r="B421" i="4"/>
  <c r="R444" i="4"/>
  <c r="R453" i="4"/>
  <c r="R450" i="4"/>
  <c r="R447" i="4"/>
  <c r="A503" i="4"/>
  <c r="LL5" i="1"/>
  <c r="LL321" i="1" s="1"/>
  <c r="ED5" i="1"/>
  <c r="ED321" i="1" s="1"/>
  <c r="I440" i="4" l="1"/>
  <c r="V439" i="4"/>
  <c r="H439" i="4"/>
  <c r="G439" i="4" s="1"/>
  <c r="C438" i="4"/>
  <c r="P438" i="4" s="1"/>
  <c r="P422" i="4"/>
  <c r="C423" i="4"/>
  <c r="F503" i="4"/>
  <c r="E503" i="4"/>
  <c r="D503" i="4"/>
  <c r="Q503" i="4" s="1"/>
  <c r="S422" i="4"/>
  <c r="B422" i="4"/>
  <c r="A504" i="4"/>
  <c r="R451" i="4"/>
  <c r="R454" i="4"/>
  <c r="R448" i="4"/>
  <c r="R457" i="4"/>
  <c r="LL13" i="1"/>
  <c r="LL17" i="1" s="1"/>
  <c r="ED13" i="1"/>
  <c r="ED17" i="1" s="1"/>
  <c r="H440" i="4" l="1"/>
  <c r="G440" i="4" s="1"/>
  <c r="U439" i="4"/>
  <c r="I441" i="4"/>
  <c r="I442" i="4" s="1"/>
  <c r="I443" i="4" s="1"/>
  <c r="I444" i="4" s="1"/>
  <c r="I445" i="4" s="1"/>
  <c r="I446" i="4" s="1"/>
  <c r="I447" i="4" s="1"/>
  <c r="I448" i="4" s="1"/>
  <c r="I449" i="4" s="1"/>
  <c r="I450" i="4" s="1"/>
  <c r="I451" i="4" s="1"/>
  <c r="I452" i="4" s="1"/>
  <c r="I453" i="4" s="1"/>
  <c r="I454" i="4" s="1"/>
  <c r="I455" i="4" s="1"/>
  <c r="I456" i="4" s="1"/>
  <c r="I457" i="4" s="1"/>
  <c r="I458" i="4" s="1"/>
  <c r="I459" i="4" s="1"/>
  <c r="I460" i="4" s="1"/>
  <c r="I461" i="4" s="1"/>
  <c r="I462" i="4" s="1"/>
  <c r="I463" i="4" s="1"/>
  <c r="I464" i="4" s="1"/>
  <c r="I465" i="4" s="1"/>
  <c r="I466" i="4" s="1"/>
  <c r="I467" i="4" s="1"/>
  <c r="I468" i="4" s="1"/>
  <c r="I469" i="4" s="1"/>
  <c r="I470" i="4" s="1"/>
  <c r="I471" i="4" s="1"/>
  <c r="I472" i="4" s="1"/>
  <c r="I473" i="4" s="1"/>
  <c r="I474" i="4" s="1"/>
  <c r="I475" i="4" s="1"/>
  <c r="I476" i="4" s="1"/>
  <c r="I477" i="4" s="1"/>
  <c r="I478" i="4" s="1"/>
  <c r="I479" i="4" s="1"/>
  <c r="I480" i="4" s="1"/>
  <c r="I481" i="4" s="1"/>
  <c r="I482" i="4" s="1"/>
  <c r="I483" i="4" s="1"/>
  <c r="I484" i="4" s="1"/>
  <c r="I485" i="4" s="1"/>
  <c r="I486" i="4" s="1"/>
  <c r="I487" i="4" s="1"/>
  <c r="I488" i="4" s="1"/>
  <c r="I489" i="4" s="1"/>
  <c r="I490" i="4" s="1"/>
  <c r="I491" i="4" s="1"/>
  <c r="I492" i="4" s="1"/>
  <c r="I493" i="4" s="1"/>
  <c r="I494" i="4" s="1"/>
  <c r="I495" i="4" s="1"/>
  <c r="I496" i="4" s="1"/>
  <c r="I497" i="4" s="1"/>
  <c r="I498" i="4" s="1"/>
  <c r="I499" i="4" s="1"/>
  <c r="I500" i="4" s="1"/>
  <c r="I501" i="4" s="1"/>
  <c r="I502" i="4" s="1"/>
  <c r="V440" i="4"/>
  <c r="C439" i="4"/>
  <c r="P439" i="4" s="1"/>
  <c r="P423" i="4"/>
  <c r="C424" i="4"/>
  <c r="F504" i="4"/>
  <c r="E504" i="4"/>
  <c r="D504" i="4"/>
  <c r="Q504" i="4" s="1"/>
  <c r="B438" i="4"/>
  <c r="S423" i="4"/>
  <c r="B423" i="4"/>
  <c r="R461" i="4"/>
  <c r="R458" i="4"/>
  <c r="R455" i="4"/>
  <c r="R452" i="4"/>
  <c r="A505" i="4"/>
  <c r="LL16" i="1"/>
  <c r="ED16" i="1"/>
  <c r="I503" i="4" l="1"/>
  <c r="H441" i="4"/>
  <c r="H442" i="4" s="1"/>
  <c r="H443" i="4" s="1"/>
  <c r="H444" i="4" s="1"/>
  <c r="H445" i="4" s="1"/>
  <c r="H446" i="4" s="1"/>
  <c r="H447" i="4" s="1"/>
  <c r="H448" i="4" s="1"/>
  <c r="H449" i="4" s="1"/>
  <c r="H450" i="4" s="1"/>
  <c r="H451" i="4" s="1"/>
  <c r="H452" i="4" s="1"/>
  <c r="H453" i="4" s="1"/>
  <c r="H454" i="4" s="1"/>
  <c r="H455" i="4" s="1"/>
  <c r="H456" i="4" s="1"/>
  <c r="H457" i="4" s="1"/>
  <c r="H458" i="4" s="1"/>
  <c r="H459" i="4" s="1"/>
  <c r="H460" i="4" s="1"/>
  <c r="H461" i="4" s="1"/>
  <c r="H462" i="4" s="1"/>
  <c r="H463" i="4" s="1"/>
  <c r="H464" i="4" s="1"/>
  <c r="H465" i="4" s="1"/>
  <c r="H466" i="4" s="1"/>
  <c r="H467" i="4" s="1"/>
  <c r="H468" i="4" s="1"/>
  <c r="H469" i="4" s="1"/>
  <c r="H470" i="4" s="1"/>
  <c r="H471" i="4" s="1"/>
  <c r="H472" i="4" s="1"/>
  <c r="H473" i="4" s="1"/>
  <c r="H474" i="4" s="1"/>
  <c r="H475" i="4" s="1"/>
  <c r="H476" i="4" s="1"/>
  <c r="H477" i="4" s="1"/>
  <c r="H478" i="4" s="1"/>
  <c r="H479" i="4" s="1"/>
  <c r="H480" i="4" s="1"/>
  <c r="H481" i="4" s="1"/>
  <c r="H482" i="4" s="1"/>
  <c r="H483" i="4" s="1"/>
  <c r="H484" i="4" s="1"/>
  <c r="H485" i="4" s="1"/>
  <c r="H486" i="4" s="1"/>
  <c r="H487" i="4" s="1"/>
  <c r="H488" i="4" s="1"/>
  <c r="H489" i="4" s="1"/>
  <c r="H490" i="4" s="1"/>
  <c r="H491" i="4" s="1"/>
  <c r="H492" i="4" s="1"/>
  <c r="H493" i="4" s="1"/>
  <c r="H494" i="4" s="1"/>
  <c r="H495" i="4" s="1"/>
  <c r="H496" i="4" s="1"/>
  <c r="H497" i="4" s="1"/>
  <c r="H498" i="4" s="1"/>
  <c r="H499" i="4" s="1"/>
  <c r="H500" i="4" s="1"/>
  <c r="H501" i="4" s="1"/>
  <c r="H502" i="4" s="1"/>
  <c r="U440" i="4"/>
  <c r="C440" i="4"/>
  <c r="P440" i="4" s="1"/>
  <c r="P424" i="4"/>
  <c r="C425" i="4"/>
  <c r="F505" i="4"/>
  <c r="E505" i="4"/>
  <c r="D505" i="4"/>
  <c r="Q505" i="4" s="1"/>
  <c r="B439" i="4"/>
  <c r="V441" i="4"/>
  <c r="S424" i="4"/>
  <c r="B424" i="4"/>
  <c r="R456" i="4"/>
  <c r="A506" i="4"/>
  <c r="R462" i="4"/>
  <c r="R459" i="4"/>
  <c r="R465" i="4"/>
  <c r="G441" i="4" l="1"/>
  <c r="G442" i="4" s="1"/>
  <c r="G443" i="4" s="1"/>
  <c r="G444" i="4" s="1"/>
  <c r="G445" i="4" s="1"/>
  <c r="G446" i="4" s="1"/>
  <c r="G447" i="4" s="1"/>
  <c r="G448" i="4" s="1"/>
  <c r="G449" i="4" s="1"/>
  <c r="G450" i="4" s="1"/>
  <c r="G451" i="4" s="1"/>
  <c r="G452" i="4" s="1"/>
  <c r="G453" i="4" s="1"/>
  <c r="G454" i="4" s="1"/>
  <c r="H503" i="4"/>
  <c r="I504" i="4"/>
  <c r="P425" i="4"/>
  <c r="C426" i="4"/>
  <c r="E506" i="4"/>
  <c r="D506" i="4"/>
  <c r="Q506" i="4" s="1"/>
  <c r="F506" i="4"/>
  <c r="V442" i="4"/>
  <c r="B440" i="4"/>
  <c r="U441" i="4"/>
  <c r="S425" i="4"/>
  <c r="B425" i="4"/>
  <c r="R463" i="4"/>
  <c r="R466" i="4"/>
  <c r="R460" i="4"/>
  <c r="R469" i="4"/>
  <c r="A507" i="4"/>
  <c r="C441" i="4" l="1"/>
  <c r="P441" i="4" s="1"/>
  <c r="H504" i="4"/>
  <c r="I505" i="4"/>
  <c r="G455" i="4"/>
  <c r="P426" i="4"/>
  <c r="C427" i="4"/>
  <c r="F507" i="4"/>
  <c r="E507" i="4"/>
  <c r="D507" i="4"/>
  <c r="Q507" i="4" s="1"/>
  <c r="U442" i="4"/>
  <c r="V443" i="4"/>
  <c r="S426" i="4"/>
  <c r="B426" i="4"/>
  <c r="R467" i="4"/>
  <c r="R473" i="4"/>
  <c r="R464" i="4"/>
  <c r="A508" i="4"/>
  <c r="R470" i="4"/>
  <c r="B441" i="4" l="1"/>
  <c r="C442" i="4"/>
  <c r="P442" i="4" s="1"/>
  <c r="G456" i="4"/>
  <c r="H505" i="4"/>
  <c r="I506" i="4"/>
  <c r="P427" i="4"/>
  <c r="C428" i="4"/>
  <c r="F508" i="4"/>
  <c r="E508" i="4"/>
  <c r="D508" i="4"/>
  <c r="Q508" i="4" s="1"/>
  <c r="V444" i="4"/>
  <c r="U443" i="4"/>
  <c r="S427" i="4"/>
  <c r="B427" i="4"/>
  <c r="R468" i="4"/>
  <c r="R474" i="4"/>
  <c r="R477" i="4"/>
  <c r="R471" i="4"/>
  <c r="A509" i="4"/>
  <c r="BM5" i="1"/>
  <c r="BM321" i="1" s="1"/>
  <c r="BK5" i="1"/>
  <c r="BK321" i="1" s="1"/>
  <c r="BO5" i="1"/>
  <c r="BO321" i="1" s="1"/>
  <c r="BG5" i="1"/>
  <c r="BG321" i="1" s="1"/>
  <c r="LN16" i="1"/>
  <c r="LM16" i="1"/>
  <c r="JU16" i="1"/>
  <c r="JT16" i="1"/>
  <c r="JS16" i="1"/>
  <c r="A16" i="1"/>
  <c r="N16" i="1" l="1"/>
  <c r="B21" i="1"/>
  <c r="B20" i="1"/>
  <c r="B442" i="4"/>
  <c r="C443" i="4"/>
  <c r="P443" i="4" s="1"/>
  <c r="H506" i="4"/>
  <c r="I507" i="4"/>
  <c r="G457" i="4"/>
  <c r="P428" i="4"/>
  <c r="C429" i="4"/>
  <c r="F509" i="4"/>
  <c r="E509" i="4"/>
  <c r="D509" i="4"/>
  <c r="Q509" i="4" s="1"/>
  <c r="U444" i="4"/>
  <c r="V445" i="4"/>
  <c r="S428" i="4"/>
  <c r="B428" i="4"/>
  <c r="B30" i="1"/>
  <c r="R478" i="4"/>
  <c r="R481" i="4"/>
  <c r="R475" i="4"/>
  <c r="A510" i="4"/>
  <c r="R472" i="4"/>
  <c r="B24" i="1"/>
  <c r="B19" i="1"/>
  <c r="B18" i="1"/>
  <c r="BM13" i="1"/>
  <c r="BM17" i="1" s="1"/>
  <c r="BK13" i="1"/>
  <c r="BK17" i="1" s="1"/>
  <c r="BO13" i="1"/>
  <c r="BO17" i="1" s="1"/>
  <c r="BG13" i="1"/>
  <c r="LQ20" i="1" l="1"/>
  <c r="JG20" i="1"/>
  <c r="JI20" i="1"/>
  <c r="JJ20" i="1"/>
  <c r="JK20" i="1"/>
  <c r="JH20" i="1"/>
  <c r="LQ21" i="1"/>
  <c r="JG21" i="1"/>
  <c r="JJ21" i="1"/>
  <c r="JI21" i="1"/>
  <c r="JK21" i="1"/>
  <c r="JH21" i="1"/>
  <c r="LQ18" i="1"/>
  <c r="JG18" i="1"/>
  <c r="JK18" i="1"/>
  <c r="JI18" i="1"/>
  <c r="JJ18" i="1"/>
  <c r="JH18" i="1"/>
  <c r="LQ19" i="1"/>
  <c r="JG19" i="1"/>
  <c r="JK19" i="1"/>
  <c r="JJ19" i="1"/>
  <c r="JI19" i="1"/>
  <c r="JH19" i="1"/>
  <c r="JR20" i="1"/>
  <c r="JQ20" i="1"/>
  <c r="JR21" i="1"/>
  <c r="JQ21" i="1"/>
  <c r="JR18" i="1"/>
  <c r="JQ18" i="1"/>
  <c r="JR19" i="1"/>
  <c r="JQ19" i="1"/>
  <c r="JR24" i="1"/>
  <c r="JQ24" i="1"/>
  <c r="JR30" i="1"/>
  <c r="JQ30" i="1"/>
  <c r="AV20" i="1"/>
  <c r="AU20" i="1"/>
  <c r="AU21" i="1"/>
  <c r="AV21" i="1"/>
  <c r="AV24" i="1"/>
  <c r="AU24" i="1"/>
  <c r="MA20" i="1"/>
  <c r="MB20" i="1"/>
  <c r="MB18" i="1"/>
  <c r="MA18" i="1"/>
  <c r="MA21" i="1"/>
  <c r="MB21" i="1"/>
  <c r="MA19" i="1"/>
  <c r="MB19" i="1"/>
  <c r="DZ24" i="1"/>
  <c r="DY24" i="1"/>
  <c r="EB24" i="1"/>
  <c r="EA24" i="1"/>
  <c r="EC24" i="1"/>
  <c r="DX20" i="1"/>
  <c r="EB20" i="1"/>
  <c r="EA20" i="1"/>
  <c r="DZ20" i="1"/>
  <c r="EC20" i="1"/>
  <c r="DY20" i="1"/>
  <c r="DX21" i="1"/>
  <c r="EC21" i="1"/>
  <c r="DY21" i="1"/>
  <c r="EB21" i="1"/>
  <c r="EA21" i="1"/>
  <c r="DZ21" i="1"/>
  <c r="DX18" i="1"/>
  <c r="EC18" i="1"/>
  <c r="EB18" i="1"/>
  <c r="EA18" i="1"/>
  <c r="DZ18" i="1"/>
  <c r="DY18" i="1"/>
  <c r="EA30" i="1"/>
  <c r="DZ30" i="1"/>
  <c r="DY30" i="1"/>
  <c r="EC30" i="1"/>
  <c r="EB30" i="1"/>
  <c r="DX19" i="1"/>
  <c r="DY19" i="1"/>
  <c r="EA19" i="1"/>
  <c r="DZ19" i="1"/>
  <c r="EB19" i="1"/>
  <c r="EC19" i="1"/>
  <c r="CZ24" i="1"/>
  <c r="DX24" i="1"/>
  <c r="CZ30" i="1"/>
  <c r="CZ37" i="1" s="1"/>
  <c r="DX30" i="1"/>
  <c r="LZ20" i="1"/>
  <c r="LY20" i="1"/>
  <c r="LZ18" i="1"/>
  <c r="LY18" i="1"/>
  <c r="LZ21" i="1"/>
  <c r="LY21" i="1"/>
  <c r="LZ19" i="1"/>
  <c r="LY19" i="1"/>
  <c r="CE24" i="1"/>
  <c r="CC24" i="1"/>
  <c r="CD24" i="1"/>
  <c r="MF20" i="1"/>
  <c r="ME20" i="1"/>
  <c r="MJ20" i="1"/>
  <c r="ML20" i="1"/>
  <c r="MK20" i="1"/>
  <c r="MI20" i="1"/>
  <c r="MG20" i="1"/>
  <c r="MH20" i="1"/>
  <c r="MZ18" i="1"/>
  <c r="MF18" i="1"/>
  <c r="ME18" i="1"/>
  <c r="MJ18" i="1"/>
  <c r="MI18" i="1"/>
  <c r="MG18" i="1"/>
  <c r="ML18" i="1"/>
  <c r="MK18" i="1"/>
  <c r="MH18" i="1"/>
  <c r="MF21" i="1"/>
  <c r="ME21" i="1"/>
  <c r="MI21" i="1"/>
  <c r="MG21" i="1"/>
  <c r="ML21" i="1"/>
  <c r="MJ21" i="1"/>
  <c r="MK21" i="1"/>
  <c r="MH21" i="1"/>
  <c r="MF19" i="1"/>
  <c r="ME19" i="1"/>
  <c r="ML19" i="1"/>
  <c r="MJ19" i="1"/>
  <c r="MK19" i="1"/>
  <c r="MI19" i="1"/>
  <c r="MH19" i="1"/>
  <c r="MG19" i="1"/>
  <c r="MZ24" i="1"/>
  <c r="NQ24" i="1"/>
  <c r="OF24" i="1"/>
  <c r="OE24" i="1"/>
  <c r="NB24" i="1"/>
  <c r="NP24" i="1"/>
  <c r="NA24" i="1"/>
  <c r="NR24" i="1"/>
  <c r="NC24" i="1"/>
  <c r="OG24" i="1"/>
  <c r="ND24" i="1"/>
  <c r="OH24" i="1"/>
  <c r="NS24" i="1"/>
  <c r="OI24" i="1"/>
  <c r="NT24" i="1"/>
  <c r="NE24" i="1"/>
  <c r="NF24" i="1"/>
  <c r="NU24" i="1"/>
  <c r="OJ24" i="1"/>
  <c r="NV24" i="1"/>
  <c r="OK24" i="1"/>
  <c r="NG24" i="1"/>
  <c r="OL24" i="1"/>
  <c r="NH24" i="1"/>
  <c r="NW24" i="1"/>
  <c r="NI24" i="1"/>
  <c r="NX24" i="1"/>
  <c r="OM24" i="1"/>
  <c r="NY24" i="1"/>
  <c r="ON24" i="1"/>
  <c r="NJ24" i="1"/>
  <c r="NK24" i="1"/>
  <c r="OO24" i="1"/>
  <c r="NZ24" i="1"/>
  <c r="OP24" i="1"/>
  <c r="OA24" i="1"/>
  <c r="NL24" i="1"/>
  <c r="OQ24" i="1"/>
  <c r="NM24" i="1"/>
  <c r="OB24" i="1"/>
  <c r="OC24" i="1"/>
  <c r="OR24" i="1"/>
  <c r="NN24" i="1"/>
  <c r="NO24" i="1"/>
  <c r="OD24" i="1"/>
  <c r="OS24" i="1"/>
  <c r="MZ30" i="1"/>
  <c r="NQ30" i="1"/>
  <c r="OF30" i="1"/>
  <c r="OE30" i="1"/>
  <c r="NB30" i="1"/>
  <c r="NP30" i="1"/>
  <c r="NA30" i="1"/>
  <c r="OG30" i="1"/>
  <c r="NR30" i="1"/>
  <c r="NC30" i="1"/>
  <c r="ND30" i="1"/>
  <c r="OH30" i="1"/>
  <c r="NS30" i="1"/>
  <c r="NE30" i="1"/>
  <c r="OI30" i="1"/>
  <c r="NT30" i="1"/>
  <c r="NF30" i="1"/>
  <c r="NU30" i="1"/>
  <c r="OJ30" i="1"/>
  <c r="NG30" i="1"/>
  <c r="NV30" i="1"/>
  <c r="OK30" i="1"/>
  <c r="OL30" i="1"/>
  <c r="NH30" i="1"/>
  <c r="NW30" i="1"/>
  <c r="OM30" i="1"/>
  <c r="NI30" i="1"/>
  <c r="NX30" i="1"/>
  <c r="NY30" i="1"/>
  <c r="ON30" i="1"/>
  <c r="NJ30" i="1"/>
  <c r="NK30" i="1"/>
  <c r="OO30" i="1"/>
  <c r="NZ30" i="1"/>
  <c r="OA30" i="1"/>
  <c r="OP30" i="1"/>
  <c r="NL30" i="1"/>
  <c r="OQ30" i="1"/>
  <c r="NM30" i="1"/>
  <c r="OB30" i="1"/>
  <c r="OC30" i="1"/>
  <c r="OR30" i="1"/>
  <c r="NN30" i="1"/>
  <c r="NO30" i="1"/>
  <c r="OD30" i="1"/>
  <c r="OS30" i="1"/>
  <c r="BG14" i="1"/>
  <c r="BG81" i="1" s="1"/>
  <c r="BG17" i="1"/>
  <c r="NB20" i="1"/>
  <c r="NL20" i="1"/>
  <c r="NU20" i="1"/>
  <c r="OD20" i="1"/>
  <c r="OM20" i="1"/>
  <c r="NN20" i="1"/>
  <c r="NW20" i="1"/>
  <c r="OO20" i="1"/>
  <c r="OS20" i="1"/>
  <c r="NT20" i="1"/>
  <c r="ND20" i="1"/>
  <c r="NM20" i="1"/>
  <c r="NV20" i="1"/>
  <c r="OE20" i="1"/>
  <c r="ON20" i="1"/>
  <c r="NE20" i="1"/>
  <c r="OF20" i="1"/>
  <c r="NH20" i="1"/>
  <c r="OJ20" i="1"/>
  <c r="OC20" i="1"/>
  <c r="NZ20" i="1"/>
  <c r="OL20" i="1"/>
  <c r="NF20" i="1"/>
  <c r="NO20" i="1"/>
  <c r="NX20" i="1"/>
  <c r="OG20" i="1"/>
  <c r="OP20" i="1"/>
  <c r="NQ20" i="1"/>
  <c r="NG20" i="1"/>
  <c r="NP20" i="1"/>
  <c r="NY20" i="1"/>
  <c r="OH20" i="1"/>
  <c r="OR20" i="1"/>
  <c r="MZ20" i="1"/>
  <c r="NI20" i="1"/>
  <c r="NR20" i="1"/>
  <c r="OB20" i="1"/>
  <c r="OK20" i="1"/>
  <c r="NA20" i="1"/>
  <c r="NJ20" i="1"/>
  <c r="NS20" i="1"/>
  <c r="OI20" i="1"/>
  <c r="NC20" i="1"/>
  <c r="OA20" i="1"/>
  <c r="OQ20" i="1"/>
  <c r="NK20" i="1"/>
  <c r="NC18" i="1"/>
  <c r="NL18" i="1"/>
  <c r="NU18" i="1"/>
  <c r="OD18" i="1"/>
  <c r="ON18" i="1"/>
  <c r="NN18" i="1"/>
  <c r="OG18" i="1"/>
  <c r="OP18" i="1"/>
  <c r="OJ18" i="1"/>
  <c r="ND18" i="1"/>
  <c r="NM18" i="1"/>
  <c r="NV18" i="1"/>
  <c r="OF18" i="1"/>
  <c r="OO18" i="1"/>
  <c r="NE18" i="1"/>
  <c r="NX18" i="1"/>
  <c r="NI18" i="1"/>
  <c r="NR18" i="1"/>
  <c r="NF18" i="1"/>
  <c r="NP18" i="1"/>
  <c r="NY18" i="1"/>
  <c r="OH18" i="1"/>
  <c r="OQ18" i="1"/>
  <c r="OA18" i="1"/>
  <c r="NH18" i="1"/>
  <c r="NQ18" i="1"/>
  <c r="NZ18" i="1"/>
  <c r="OI18" i="1"/>
  <c r="OR18" i="1"/>
  <c r="OS18" i="1"/>
  <c r="NA18" i="1"/>
  <c r="NJ18" i="1"/>
  <c r="NS18" i="1"/>
  <c r="OB18" i="1"/>
  <c r="OK18" i="1"/>
  <c r="NB18" i="1"/>
  <c r="NK18" i="1"/>
  <c r="NT18" i="1"/>
  <c r="OC18" i="1"/>
  <c r="OL18" i="1"/>
  <c r="OE18" i="1"/>
  <c r="NG18" i="1"/>
  <c r="OM18" i="1"/>
  <c r="NO18" i="1"/>
  <c r="NW18" i="1"/>
  <c r="NB21" i="1"/>
  <c r="NJ21" i="1"/>
  <c r="NR21" i="1"/>
  <c r="NZ21" i="1"/>
  <c r="OH21" i="1"/>
  <c r="OP21" i="1"/>
  <c r="NC21" i="1"/>
  <c r="NS21" i="1"/>
  <c r="OA21" i="1"/>
  <c r="OQ21" i="1"/>
  <c r="NL21" i="1"/>
  <c r="OB21" i="1"/>
  <c r="OR21" i="1"/>
  <c r="NV21" i="1"/>
  <c r="OM21" i="1"/>
  <c r="NQ21" i="1"/>
  <c r="NK21" i="1"/>
  <c r="OI21" i="1"/>
  <c r="ND21" i="1"/>
  <c r="NT21" i="1"/>
  <c r="OJ21" i="1"/>
  <c r="NF21" i="1"/>
  <c r="OL21" i="1"/>
  <c r="OE21" i="1"/>
  <c r="OO21" i="1"/>
  <c r="NW21" i="1"/>
  <c r="OG21" i="1"/>
  <c r="NE21" i="1"/>
  <c r="NM21" i="1"/>
  <c r="NU21" i="1"/>
  <c r="OC21" i="1"/>
  <c r="OK21" i="1"/>
  <c r="OS21" i="1"/>
  <c r="NN21" i="1"/>
  <c r="NO21" i="1"/>
  <c r="NA21" i="1"/>
  <c r="OD21" i="1"/>
  <c r="NG21" i="1"/>
  <c r="MZ21" i="1"/>
  <c r="NH21" i="1"/>
  <c r="NP21" i="1"/>
  <c r="NX21" i="1"/>
  <c r="OF21" i="1"/>
  <c r="ON21" i="1"/>
  <c r="NI21" i="1"/>
  <c r="NY21" i="1"/>
  <c r="NC19" i="1"/>
  <c r="NL19" i="1"/>
  <c r="NU19" i="1"/>
  <c r="OD19" i="1"/>
  <c r="OM19" i="1"/>
  <c r="NN19" i="1"/>
  <c r="OF19" i="1"/>
  <c r="OP19" i="1"/>
  <c r="OJ19" i="1"/>
  <c r="ND19" i="1"/>
  <c r="NM19" i="1"/>
  <c r="NV19" i="1"/>
  <c r="OE19" i="1"/>
  <c r="ON19" i="1"/>
  <c r="NE19" i="1"/>
  <c r="NW19" i="1"/>
  <c r="NH19" i="1"/>
  <c r="OA19" i="1"/>
  <c r="NF19" i="1"/>
  <c r="NO19" i="1"/>
  <c r="NX19" i="1"/>
  <c r="OH19" i="1"/>
  <c r="OQ19" i="1"/>
  <c r="NR19" i="1"/>
  <c r="NG19" i="1"/>
  <c r="NP19" i="1"/>
  <c r="NZ19" i="1"/>
  <c r="OI19" i="1"/>
  <c r="OR19" i="1"/>
  <c r="OS19" i="1"/>
  <c r="MZ19" i="1"/>
  <c r="NJ19" i="1"/>
  <c r="NS19" i="1"/>
  <c r="OB19" i="1"/>
  <c r="OK19" i="1"/>
  <c r="NB19" i="1"/>
  <c r="NK19" i="1"/>
  <c r="NT19" i="1"/>
  <c r="OC19" i="1"/>
  <c r="OL19" i="1"/>
  <c r="NA19" i="1"/>
  <c r="NI19" i="1"/>
  <c r="OO19" i="1"/>
  <c r="NY19" i="1"/>
  <c r="NQ19" i="1"/>
  <c r="OG19" i="1"/>
  <c r="JW18" i="1"/>
  <c r="IX18" i="1"/>
  <c r="JV18" i="1"/>
  <c r="JB18" i="1"/>
  <c r="JC18" i="1"/>
  <c r="JA18" i="1"/>
  <c r="IY18" i="1"/>
  <c r="IZ18" i="1"/>
  <c r="IW18" i="1"/>
  <c r="IU18" i="1"/>
  <c r="IV18" i="1"/>
  <c r="JW20" i="1"/>
  <c r="JV20" i="1"/>
  <c r="IX20" i="1"/>
  <c r="JB20" i="1"/>
  <c r="IY20" i="1"/>
  <c r="IZ20" i="1"/>
  <c r="JC20" i="1"/>
  <c r="JA20" i="1"/>
  <c r="IU20" i="1"/>
  <c r="IV20" i="1"/>
  <c r="IW20" i="1"/>
  <c r="JB30" i="1"/>
  <c r="IX30" i="1"/>
  <c r="JC30" i="1"/>
  <c r="JA30" i="1"/>
  <c r="IZ30" i="1"/>
  <c r="IY30" i="1"/>
  <c r="IV30" i="1"/>
  <c r="IU30" i="1"/>
  <c r="IW30" i="1"/>
  <c r="JV21" i="1"/>
  <c r="JW21" i="1"/>
  <c r="IX21" i="1"/>
  <c r="JB21" i="1"/>
  <c r="IZ21" i="1"/>
  <c r="JC21" i="1"/>
  <c r="JA21" i="1"/>
  <c r="IY21" i="1"/>
  <c r="IW21" i="1"/>
  <c r="IU21" i="1"/>
  <c r="IV21" i="1"/>
  <c r="JV19" i="1"/>
  <c r="JW19" i="1"/>
  <c r="IX19" i="1"/>
  <c r="JB19" i="1"/>
  <c r="IZ19" i="1"/>
  <c r="JC19" i="1"/>
  <c r="JA19" i="1"/>
  <c r="IY19" i="1"/>
  <c r="IV19" i="1"/>
  <c r="IU19" i="1"/>
  <c r="IW19" i="1"/>
  <c r="JF24" i="1"/>
  <c r="JB24" i="1"/>
  <c r="IX24" i="1"/>
  <c r="IY24" i="1"/>
  <c r="JA24" i="1"/>
  <c r="IW24" i="1"/>
  <c r="IZ24" i="1"/>
  <c r="JC24" i="1"/>
  <c r="IV24" i="1"/>
  <c r="IU24" i="1"/>
  <c r="IK18" i="1"/>
  <c r="JF18" i="1"/>
  <c r="IK30" i="1"/>
  <c r="IK33" i="1" s="1"/>
  <c r="JF30" i="1"/>
  <c r="IK21" i="1"/>
  <c r="JF21" i="1"/>
  <c r="IK19" i="1"/>
  <c r="JF19" i="1"/>
  <c r="IK20" i="1"/>
  <c r="JF20" i="1"/>
  <c r="JL21" i="1"/>
  <c r="JM21" i="1"/>
  <c r="JN21" i="1"/>
  <c r="JL19" i="1"/>
  <c r="JM19" i="1"/>
  <c r="JN19" i="1"/>
  <c r="JL20" i="1"/>
  <c r="JM20" i="1"/>
  <c r="JN20" i="1"/>
  <c r="JL24" i="1"/>
  <c r="JM24" i="1"/>
  <c r="JN24" i="1"/>
  <c r="JL18" i="1"/>
  <c r="JM18" i="1"/>
  <c r="JN18" i="1"/>
  <c r="JL30" i="1"/>
  <c r="JM30" i="1"/>
  <c r="JN30" i="1"/>
  <c r="EG20" i="1"/>
  <c r="HI20" i="1"/>
  <c r="GH20" i="1"/>
  <c r="FG20" i="1"/>
  <c r="HH20" i="1"/>
  <c r="GG20" i="1"/>
  <c r="FF20" i="1"/>
  <c r="HG20" i="1"/>
  <c r="GF20" i="1"/>
  <c r="FE20" i="1"/>
  <c r="HF20" i="1"/>
  <c r="GE20" i="1"/>
  <c r="FD20" i="1"/>
  <c r="HE20" i="1"/>
  <c r="GD20" i="1"/>
  <c r="FC20" i="1"/>
  <c r="HD20" i="1"/>
  <c r="GC20" i="1"/>
  <c r="FB20" i="1"/>
  <c r="HC20" i="1"/>
  <c r="GB20" i="1"/>
  <c r="FA20" i="1"/>
  <c r="HB20" i="1"/>
  <c r="GA20" i="1"/>
  <c r="EZ20" i="1"/>
  <c r="HA20" i="1"/>
  <c r="FZ20" i="1"/>
  <c r="EY20" i="1"/>
  <c r="GZ20" i="1"/>
  <c r="FY20" i="1"/>
  <c r="EX20" i="1"/>
  <c r="GY20" i="1"/>
  <c r="FX20" i="1"/>
  <c r="EW20" i="1"/>
  <c r="ID20" i="1"/>
  <c r="GX20" i="1"/>
  <c r="FW20" i="1"/>
  <c r="EV20" i="1"/>
  <c r="IC20" i="1"/>
  <c r="GW20" i="1"/>
  <c r="FV20" i="1"/>
  <c r="EU20" i="1"/>
  <c r="IB20" i="1"/>
  <c r="FU20" i="1"/>
  <c r="ET20" i="1"/>
  <c r="IA20" i="1"/>
  <c r="FT20" i="1"/>
  <c r="ES20" i="1"/>
  <c r="HZ20" i="1"/>
  <c r="FS20" i="1"/>
  <c r="ER20" i="1"/>
  <c r="HY20" i="1"/>
  <c r="FR20" i="1"/>
  <c r="EQ20" i="1"/>
  <c r="HX20" i="1"/>
  <c r="FQ20" i="1"/>
  <c r="EP20" i="1"/>
  <c r="HW20" i="1"/>
  <c r="GV20" i="1"/>
  <c r="FP20" i="1"/>
  <c r="EO20" i="1"/>
  <c r="HV20" i="1"/>
  <c r="GU20" i="1"/>
  <c r="FO20" i="1"/>
  <c r="EN20" i="1"/>
  <c r="HU20" i="1"/>
  <c r="GT20" i="1"/>
  <c r="EM20" i="1"/>
  <c r="HT20" i="1"/>
  <c r="GS20" i="1"/>
  <c r="EL20" i="1"/>
  <c r="HS20" i="1"/>
  <c r="GR20" i="1"/>
  <c r="EK20" i="1"/>
  <c r="HR20" i="1"/>
  <c r="GQ20" i="1"/>
  <c r="EJ20" i="1"/>
  <c r="HQ20" i="1"/>
  <c r="GP20" i="1"/>
  <c r="EI20" i="1"/>
  <c r="HP20" i="1"/>
  <c r="GO20" i="1"/>
  <c r="FN20" i="1"/>
  <c r="EH20" i="1"/>
  <c r="HO20" i="1"/>
  <c r="GN20" i="1"/>
  <c r="FM20" i="1"/>
  <c r="HN20" i="1"/>
  <c r="GM20" i="1"/>
  <c r="FL20" i="1"/>
  <c r="HM20" i="1"/>
  <c r="GL20" i="1"/>
  <c r="FK20" i="1"/>
  <c r="HL20" i="1"/>
  <c r="GK20" i="1"/>
  <c r="FJ20" i="1"/>
  <c r="HK20" i="1"/>
  <c r="GJ20" i="1"/>
  <c r="FI20" i="1"/>
  <c r="HJ20" i="1"/>
  <c r="GI20" i="1"/>
  <c r="FH20" i="1"/>
  <c r="EG19" i="1"/>
  <c r="IC19" i="1"/>
  <c r="GW19" i="1"/>
  <c r="FV19" i="1"/>
  <c r="EU19" i="1"/>
  <c r="IB19" i="1"/>
  <c r="FU19" i="1"/>
  <c r="ET19" i="1"/>
  <c r="IA19" i="1"/>
  <c r="FT19" i="1"/>
  <c r="ES19" i="1"/>
  <c r="HZ19" i="1"/>
  <c r="FS19" i="1"/>
  <c r="ER19" i="1"/>
  <c r="HY19" i="1"/>
  <c r="FR19" i="1"/>
  <c r="EQ19" i="1"/>
  <c r="HX19" i="1"/>
  <c r="FQ19" i="1"/>
  <c r="EP19" i="1"/>
  <c r="HW19" i="1"/>
  <c r="GV19" i="1"/>
  <c r="FP19" i="1"/>
  <c r="EO19" i="1"/>
  <c r="HV19" i="1"/>
  <c r="GU19" i="1"/>
  <c r="FO19" i="1"/>
  <c r="EN19" i="1"/>
  <c r="HU19" i="1"/>
  <c r="GT19" i="1"/>
  <c r="EM19" i="1"/>
  <c r="HT19" i="1"/>
  <c r="GS19" i="1"/>
  <c r="EL19" i="1"/>
  <c r="HS19" i="1"/>
  <c r="GR19" i="1"/>
  <c r="EK19" i="1"/>
  <c r="HR19" i="1"/>
  <c r="GQ19" i="1"/>
  <c r="EJ19" i="1"/>
  <c r="HQ19" i="1"/>
  <c r="GP19" i="1"/>
  <c r="EI19" i="1"/>
  <c r="HP19" i="1"/>
  <c r="GO19" i="1"/>
  <c r="FN19" i="1"/>
  <c r="EH19" i="1"/>
  <c r="HO19" i="1"/>
  <c r="GN19" i="1"/>
  <c r="FM19" i="1"/>
  <c r="HN19" i="1"/>
  <c r="GM19" i="1"/>
  <c r="FL19" i="1"/>
  <c r="HM19" i="1"/>
  <c r="GL19" i="1"/>
  <c r="FK19" i="1"/>
  <c r="HL19" i="1"/>
  <c r="GK19" i="1"/>
  <c r="FJ19" i="1"/>
  <c r="HK19" i="1"/>
  <c r="GJ19" i="1"/>
  <c r="FI19" i="1"/>
  <c r="HJ19" i="1"/>
  <c r="GI19" i="1"/>
  <c r="FH19" i="1"/>
  <c r="HI19" i="1"/>
  <c r="GH19" i="1"/>
  <c r="FG19" i="1"/>
  <c r="HH19" i="1"/>
  <c r="GG19" i="1"/>
  <c r="FF19" i="1"/>
  <c r="HG19" i="1"/>
  <c r="GF19" i="1"/>
  <c r="FE19" i="1"/>
  <c r="HF19" i="1"/>
  <c r="GE19" i="1"/>
  <c r="FD19" i="1"/>
  <c r="HE19" i="1"/>
  <c r="GD19" i="1"/>
  <c r="FC19" i="1"/>
  <c r="HD19" i="1"/>
  <c r="GC19" i="1"/>
  <c r="FB19" i="1"/>
  <c r="HC19" i="1"/>
  <c r="GB19" i="1"/>
  <c r="FA19" i="1"/>
  <c r="HB19" i="1"/>
  <c r="GA19" i="1"/>
  <c r="EZ19" i="1"/>
  <c r="HA19" i="1"/>
  <c r="FZ19" i="1"/>
  <c r="EY19" i="1"/>
  <c r="GZ19" i="1"/>
  <c r="FY19" i="1"/>
  <c r="EX19" i="1"/>
  <c r="GY19" i="1"/>
  <c r="FX19" i="1"/>
  <c r="EW19" i="1"/>
  <c r="ID19" i="1"/>
  <c r="GX19" i="1"/>
  <c r="FW19" i="1"/>
  <c r="EV19" i="1"/>
  <c r="EG18" i="1"/>
  <c r="HQ18" i="1"/>
  <c r="GP18" i="1"/>
  <c r="EI18" i="1"/>
  <c r="HP18" i="1"/>
  <c r="GO18" i="1"/>
  <c r="FN18" i="1"/>
  <c r="EH18" i="1"/>
  <c r="HO18" i="1"/>
  <c r="GN18" i="1"/>
  <c r="FM18" i="1"/>
  <c r="HN18" i="1"/>
  <c r="GM18" i="1"/>
  <c r="FL18" i="1"/>
  <c r="HM18" i="1"/>
  <c r="GL18" i="1"/>
  <c r="FK18" i="1"/>
  <c r="HL18" i="1"/>
  <c r="GK18" i="1"/>
  <c r="FJ18" i="1"/>
  <c r="HK18" i="1"/>
  <c r="GJ18" i="1"/>
  <c r="FI18" i="1"/>
  <c r="HJ18" i="1"/>
  <c r="GI18" i="1"/>
  <c r="FH18" i="1"/>
  <c r="HI18" i="1"/>
  <c r="GH18" i="1"/>
  <c r="FG18" i="1"/>
  <c r="HH18" i="1"/>
  <c r="GG18" i="1"/>
  <c r="FF18" i="1"/>
  <c r="HG18" i="1"/>
  <c r="GF18" i="1"/>
  <c r="FE18" i="1"/>
  <c r="HF18" i="1"/>
  <c r="GE18" i="1"/>
  <c r="FD18" i="1"/>
  <c r="HE18" i="1"/>
  <c r="GD18" i="1"/>
  <c r="FC18" i="1"/>
  <c r="HD18" i="1"/>
  <c r="GC18" i="1"/>
  <c r="FB18" i="1"/>
  <c r="HC18" i="1"/>
  <c r="GB18" i="1"/>
  <c r="FA18" i="1"/>
  <c r="HB18" i="1"/>
  <c r="GA18" i="1"/>
  <c r="EZ18" i="1"/>
  <c r="HA18" i="1"/>
  <c r="FZ18" i="1"/>
  <c r="EY18" i="1"/>
  <c r="GZ18" i="1"/>
  <c r="FY18" i="1"/>
  <c r="EX18" i="1"/>
  <c r="GY18" i="1"/>
  <c r="FX18" i="1"/>
  <c r="EW18" i="1"/>
  <c r="ID18" i="1"/>
  <c r="GX18" i="1"/>
  <c r="FW18" i="1"/>
  <c r="EV18" i="1"/>
  <c r="IC18" i="1"/>
  <c r="GW18" i="1"/>
  <c r="FV18" i="1"/>
  <c r="EU18" i="1"/>
  <c r="IB18" i="1"/>
  <c r="FU18" i="1"/>
  <c r="ET18" i="1"/>
  <c r="IA18" i="1"/>
  <c r="FT18" i="1"/>
  <c r="ES18" i="1"/>
  <c r="HZ18" i="1"/>
  <c r="FS18" i="1"/>
  <c r="ER18" i="1"/>
  <c r="HY18" i="1"/>
  <c r="FR18" i="1"/>
  <c r="EQ18" i="1"/>
  <c r="HX18" i="1"/>
  <c r="FQ18" i="1"/>
  <c r="EP18" i="1"/>
  <c r="HW18" i="1"/>
  <c r="GV18" i="1"/>
  <c r="FP18" i="1"/>
  <c r="EO18" i="1"/>
  <c r="HV18" i="1"/>
  <c r="GU18" i="1"/>
  <c r="FO18" i="1"/>
  <c r="EN18" i="1"/>
  <c r="HU18" i="1"/>
  <c r="GT18" i="1"/>
  <c r="EM18" i="1"/>
  <c r="HT18" i="1"/>
  <c r="GS18" i="1"/>
  <c r="EL18" i="1"/>
  <c r="HS18" i="1"/>
  <c r="GR18" i="1"/>
  <c r="EK18" i="1"/>
  <c r="HR18" i="1"/>
  <c r="GQ18" i="1"/>
  <c r="EJ18" i="1"/>
  <c r="EG30" i="1"/>
  <c r="EG32" i="1" s="1"/>
  <c r="HF30" i="1"/>
  <c r="GE30" i="1"/>
  <c r="FD30" i="1"/>
  <c r="HE30" i="1"/>
  <c r="GD30" i="1"/>
  <c r="FC30" i="1"/>
  <c r="HD30" i="1"/>
  <c r="GC30" i="1"/>
  <c r="FB30" i="1"/>
  <c r="HC30" i="1"/>
  <c r="GB30" i="1"/>
  <c r="FA30" i="1"/>
  <c r="GZ30" i="1"/>
  <c r="FY30" i="1"/>
  <c r="EX30" i="1"/>
  <c r="ID30" i="1"/>
  <c r="GX30" i="1"/>
  <c r="FW30" i="1"/>
  <c r="EV30" i="1"/>
  <c r="IC30" i="1"/>
  <c r="GW30" i="1"/>
  <c r="FV30" i="1"/>
  <c r="EU30" i="1"/>
  <c r="IB30" i="1"/>
  <c r="FU30" i="1"/>
  <c r="ET30" i="1"/>
  <c r="HS30" i="1"/>
  <c r="GJ30" i="1"/>
  <c r="ES30" i="1"/>
  <c r="HR30" i="1"/>
  <c r="GI30" i="1"/>
  <c r="ER30" i="1"/>
  <c r="HQ30" i="1"/>
  <c r="GH30" i="1"/>
  <c r="EQ30" i="1"/>
  <c r="HP30" i="1"/>
  <c r="GG30" i="1"/>
  <c r="EP30" i="1"/>
  <c r="HO30" i="1"/>
  <c r="GF30" i="1"/>
  <c r="EO30" i="1"/>
  <c r="HN30" i="1"/>
  <c r="GA30" i="1"/>
  <c r="EN30" i="1"/>
  <c r="HM30" i="1"/>
  <c r="FZ30" i="1"/>
  <c r="EM30" i="1"/>
  <c r="HL30" i="1"/>
  <c r="FX30" i="1"/>
  <c r="EL30" i="1"/>
  <c r="HK30" i="1"/>
  <c r="FT30" i="1"/>
  <c r="EK30" i="1"/>
  <c r="HJ30" i="1"/>
  <c r="FS30" i="1"/>
  <c r="EJ30" i="1"/>
  <c r="HI30" i="1"/>
  <c r="FR30" i="1"/>
  <c r="EI30" i="1"/>
  <c r="HH30" i="1"/>
  <c r="FQ30" i="1"/>
  <c r="EH30" i="1"/>
  <c r="HG30" i="1"/>
  <c r="FP30" i="1"/>
  <c r="HB30" i="1"/>
  <c r="FO30" i="1"/>
  <c r="HA30" i="1"/>
  <c r="GY30" i="1"/>
  <c r="FN30" i="1"/>
  <c r="GV30" i="1"/>
  <c r="FM30" i="1"/>
  <c r="GU30" i="1"/>
  <c r="FL30" i="1"/>
  <c r="GT30" i="1"/>
  <c r="FK30" i="1"/>
  <c r="GS30" i="1"/>
  <c r="FJ30" i="1"/>
  <c r="IA30" i="1"/>
  <c r="GR30" i="1"/>
  <c r="FI30" i="1"/>
  <c r="HZ30" i="1"/>
  <c r="GQ30" i="1"/>
  <c r="FH30" i="1"/>
  <c r="HY30" i="1"/>
  <c r="GP30" i="1"/>
  <c r="FG30" i="1"/>
  <c r="HX30" i="1"/>
  <c r="GO30" i="1"/>
  <c r="FF30" i="1"/>
  <c r="HW30" i="1"/>
  <c r="GN30" i="1"/>
  <c r="FE30" i="1"/>
  <c r="HV30" i="1"/>
  <c r="GM30" i="1"/>
  <c r="EZ30" i="1"/>
  <c r="HU30" i="1"/>
  <c r="GL30" i="1"/>
  <c r="EY30" i="1"/>
  <c r="HT30" i="1"/>
  <c r="GK30" i="1"/>
  <c r="EW30" i="1"/>
  <c r="EG21" i="1"/>
  <c r="HU21" i="1"/>
  <c r="GT21" i="1"/>
  <c r="EM21" i="1"/>
  <c r="HT21" i="1"/>
  <c r="GS21" i="1"/>
  <c r="EL21" i="1"/>
  <c r="HS21" i="1"/>
  <c r="GR21" i="1"/>
  <c r="EK21" i="1"/>
  <c r="HR21" i="1"/>
  <c r="GQ21" i="1"/>
  <c r="EJ21" i="1"/>
  <c r="HQ21" i="1"/>
  <c r="GP21" i="1"/>
  <c r="EI21" i="1"/>
  <c r="HP21" i="1"/>
  <c r="GO21" i="1"/>
  <c r="FN21" i="1"/>
  <c r="EH21" i="1"/>
  <c r="HO21" i="1"/>
  <c r="GN21" i="1"/>
  <c r="FM21" i="1"/>
  <c r="HN21" i="1"/>
  <c r="GM21" i="1"/>
  <c r="FL21" i="1"/>
  <c r="HM21" i="1"/>
  <c r="GL21" i="1"/>
  <c r="FK21" i="1"/>
  <c r="HL21" i="1"/>
  <c r="GK21" i="1"/>
  <c r="FJ21" i="1"/>
  <c r="HK21" i="1"/>
  <c r="GJ21" i="1"/>
  <c r="FI21" i="1"/>
  <c r="HJ21" i="1"/>
  <c r="GI21" i="1"/>
  <c r="FH21" i="1"/>
  <c r="HI21" i="1"/>
  <c r="GH21" i="1"/>
  <c r="FG21" i="1"/>
  <c r="HH21" i="1"/>
  <c r="GG21" i="1"/>
  <c r="FF21" i="1"/>
  <c r="HG21" i="1"/>
  <c r="GF21" i="1"/>
  <c r="FE21" i="1"/>
  <c r="HF21" i="1"/>
  <c r="GE21" i="1"/>
  <c r="FD21" i="1"/>
  <c r="HE21" i="1"/>
  <c r="GD21" i="1"/>
  <c r="FC21" i="1"/>
  <c r="HD21" i="1"/>
  <c r="GC21" i="1"/>
  <c r="FB21" i="1"/>
  <c r="HC21" i="1"/>
  <c r="GB21" i="1"/>
  <c r="FA21" i="1"/>
  <c r="HB21" i="1"/>
  <c r="GA21" i="1"/>
  <c r="EZ21" i="1"/>
  <c r="HA21" i="1"/>
  <c r="FZ21" i="1"/>
  <c r="EY21" i="1"/>
  <c r="GZ21" i="1"/>
  <c r="FY21" i="1"/>
  <c r="EX21" i="1"/>
  <c r="GY21" i="1"/>
  <c r="FX21" i="1"/>
  <c r="EW21" i="1"/>
  <c r="ID21" i="1"/>
  <c r="GX21" i="1"/>
  <c r="FW21" i="1"/>
  <c r="EV21" i="1"/>
  <c r="IC21" i="1"/>
  <c r="GW21" i="1"/>
  <c r="FV21" i="1"/>
  <c r="EU21" i="1"/>
  <c r="IB21" i="1"/>
  <c r="FU21" i="1"/>
  <c r="ET21" i="1"/>
  <c r="IA21" i="1"/>
  <c r="FT21" i="1"/>
  <c r="ES21" i="1"/>
  <c r="HZ21" i="1"/>
  <c r="FS21" i="1"/>
  <c r="ER21" i="1"/>
  <c r="HY21" i="1"/>
  <c r="FR21" i="1"/>
  <c r="EQ21" i="1"/>
  <c r="HX21" i="1"/>
  <c r="FQ21" i="1"/>
  <c r="EP21" i="1"/>
  <c r="HW21" i="1"/>
  <c r="GV21" i="1"/>
  <c r="FP21" i="1"/>
  <c r="EO21" i="1"/>
  <c r="HV21" i="1"/>
  <c r="GU21" i="1"/>
  <c r="FO21" i="1"/>
  <c r="EN21" i="1"/>
  <c r="II18" i="1"/>
  <c r="DL18" i="1"/>
  <c r="DK18" i="1"/>
  <c r="DJ18" i="1"/>
  <c r="DI18" i="1"/>
  <c r="DH18" i="1"/>
  <c r="DG18" i="1"/>
  <c r="DF18" i="1"/>
  <c r="DE18" i="1"/>
  <c r="DD18" i="1"/>
  <c r="DC18" i="1"/>
  <c r="DB18" i="1"/>
  <c r="DA18" i="1"/>
  <c r="II24" i="1"/>
  <c r="DA24" i="1"/>
  <c r="DG24" i="1"/>
  <c r="DB24" i="1"/>
  <c r="DC24" i="1"/>
  <c r="DH24" i="1"/>
  <c r="DI24" i="1"/>
  <c r="DJ24" i="1"/>
  <c r="DK24" i="1"/>
  <c r="DD24" i="1"/>
  <c r="DL24" i="1"/>
  <c r="DE24" i="1"/>
  <c r="DF24" i="1"/>
  <c r="II30" i="1"/>
  <c r="DG30" i="1"/>
  <c r="DH30" i="1"/>
  <c r="DI30" i="1"/>
  <c r="DJ30" i="1"/>
  <c r="DK30" i="1"/>
  <c r="DD30" i="1"/>
  <c r="DL30" i="1"/>
  <c r="DE30" i="1"/>
  <c r="DA30" i="1"/>
  <c r="DF30" i="1"/>
  <c r="DB30" i="1"/>
  <c r="DC30" i="1"/>
  <c r="II19" i="1"/>
  <c r="DJ19" i="1"/>
  <c r="DI19" i="1"/>
  <c r="DH19" i="1"/>
  <c r="DG19" i="1"/>
  <c r="DF19" i="1"/>
  <c r="DE19" i="1"/>
  <c r="DD19" i="1"/>
  <c r="DC19" i="1"/>
  <c r="DB19" i="1"/>
  <c r="DA19" i="1"/>
  <c r="DL19" i="1"/>
  <c r="DK19" i="1"/>
  <c r="II20" i="1"/>
  <c r="DL20" i="1"/>
  <c r="DK20" i="1"/>
  <c r="DJ20" i="1"/>
  <c r="DI20" i="1"/>
  <c r="DH20" i="1"/>
  <c r="DG20" i="1"/>
  <c r="DF20" i="1"/>
  <c r="DE20" i="1"/>
  <c r="DD20" i="1"/>
  <c r="DC20" i="1"/>
  <c r="DB20" i="1"/>
  <c r="DA20" i="1"/>
  <c r="II21" i="1"/>
  <c r="DL21" i="1"/>
  <c r="DK21" i="1"/>
  <c r="DJ21" i="1"/>
  <c r="DI21" i="1"/>
  <c r="DH21" i="1"/>
  <c r="DG21" i="1"/>
  <c r="DF21" i="1"/>
  <c r="DE21" i="1"/>
  <c r="DD21" i="1"/>
  <c r="DC21" i="1"/>
  <c r="DB21" i="1"/>
  <c r="DA21" i="1"/>
  <c r="KZ18" i="1"/>
  <c r="LJ18" i="1"/>
  <c r="KM18" i="1"/>
  <c r="KL18" i="1"/>
  <c r="KK18" i="1"/>
  <c r="KJ18" i="1"/>
  <c r="KI18" i="1"/>
  <c r="LI18" i="1"/>
  <c r="KH18" i="1"/>
  <c r="KG18" i="1"/>
  <c r="KZ20" i="1"/>
  <c r="LJ20" i="1"/>
  <c r="KI20" i="1"/>
  <c r="KH20" i="1"/>
  <c r="KG20" i="1"/>
  <c r="LI20" i="1"/>
  <c r="KM20" i="1"/>
  <c r="KL20" i="1"/>
  <c r="KK20" i="1"/>
  <c r="KJ20" i="1"/>
  <c r="KZ21" i="1"/>
  <c r="LJ21" i="1"/>
  <c r="KM21" i="1"/>
  <c r="LI21" i="1"/>
  <c r="KL21" i="1"/>
  <c r="KK21" i="1"/>
  <c r="KJ21" i="1"/>
  <c r="KI21" i="1"/>
  <c r="KH21" i="1"/>
  <c r="KG21" i="1"/>
  <c r="LJ24" i="1"/>
  <c r="KM24" i="1"/>
  <c r="KL24" i="1"/>
  <c r="KK24" i="1"/>
  <c r="KJ24" i="1"/>
  <c r="KI24" i="1"/>
  <c r="KH24" i="1"/>
  <c r="KG24" i="1"/>
  <c r="LI24" i="1"/>
  <c r="KZ24" i="1"/>
  <c r="KZ19" i="1"/>
  <c r="LJ19" i="1"/>
  <c r="KM19" i="1"/>
  <c r="KL19" i="1"/>
  <c r="KK19" i="1"/>
  <c r="KJ19" i="1"/>
  <c r="KI19" i="1"/>
  <c r="KH19" i="1"/>
  <c r="KG19" i="1"/>
  <c r="LI19" i="1"/>
  <c r="MX20" i="1"/>
  <c r="MW20" i="1"/>
  <c r="MV20" i="1"/>
  <c r="MU20" i="1"/>
  <c r="MT20" i="1"/>
  <c r="MS20" i="1"/>
  <c r="MR20" i="1"/>
  <c r="MX21" i="1"/>
  <c r="MW21" i="1"/>
  <c r="MV21" i="1"/>
  <c r="MU21" i="1"/>
  <c r="MT21" i="1"/>
  <c r="MS21" i="1"/>
  <c r="MR21" i="1"/>
  <c r="MX19" i="1"/>
  <c r="MW19" i="1"/>
  <c r="MV19" i="1"/>
  <c r="MU19" i="1"/>
  <c r="MT19" i="1"/>
  <c r="MS19" i="1"/>
  <c r="MR19" i="1"/>
  <c r="KT24" i="1"/>
  <c r="KU24" i="1"/>
  <c r="MW18" i="1"/>
  <c r="MV18" i="1"/>
  <c r="MU18" i="1"/>
  <c r="MT18" i="1"/>
  <c r="MS18" i="1"/>
  <c r="MR18" i="1"/>
  <c r="MX18" i="1"/>
  <c r="KS24" i="1"/>
  <c r="KR24" i="1"/>
  <c r="KQ24" i="1"/>
  <c r="KP24" i="1"/>
  <c r="KU18" i="1"/>
  <c r="KT18" i="1"/>
  <c r="KS18" i="1"/>
  <c r="KR18" i="1"/>
  <c r="KQ18" i="1"/>
  <c r="KP18" i="1"/>
  <c r="KU19" i="1"/>
  <c r="KT19" i="1"/>
  <c r="KS19" i="1"/>
  <c r="KR19" i="1"/>
  <c r="KQ19" i="1"/>
  <c r="KP19" i="1"/>
  <c r="KU20" i="1"/>
  <c r="KT20" i="1"/>
  <c r="KS20" i="1"/>
  <c r="KR20" i="1"/>
  <c r="KQ20" i="1"/>
  <c r="KP20" i="1"/>
  <c r="KU21" i="1"/>
  <c r="KT21" i="1"/>
  <c r="KS21" i="1"/>
  <c r="KR21" i="1"/>
  <c r="KQ21" i="1"/>
  <c r="KP21" i="1"/>
  <c r="AY20" i="1"/>
  <c r="BA20" i="1"/>
  <c r="AZ20" i="1"/>
  <c r="BA19" i="1"/>
  <c r="AZ19" i="1"/>
  <c r="AY19" i="1"/>
  <c r="BA21" i="1"/>
  <c r="AZ21" i="1"/>
  <c r="AY21" i="1"/>
  <c r="BA18" i="1"/>
  <c r="AZ18" i="1"/>
  <c r="AY18" i="1"/>
  <c r="EF20" i="1"/>
  <c r="JE20" i="1"/>
  <c r="EF21" i="1"/>
  <c r="JE21" i="1"/>
  <c r="EF18" i="1"/>
  <c r="JE18" i="1"/>
  <c r="EF19" i="1"/>
  <c r="JE19" i="1"/>
  <c r="BT21" i="1"/>
  <c r="BS21" i="1"/>
  <c r="BR21" i="1"/>
  <c r="BV21" i="1"/>
  <c r="BU21" i="1"/>
  <c r="CA21" i="1"/>
  <c r="BZ21" i="1"/>
  <c r="BY21" i="1"/>
  <c r="BX21" i="1"/>
  <c r="BW21" i="1"/>
  <c r="CA20" i="1"/>
  <c r="BZ20" i="1"/>
  <c r="BY20" i="1"/>
  <c r="BX20" i="1"/>
  <c r="BW20" i="1"/>
  <c r="BV20" i="1"/>
  <c r="BU20" i="1"/>
  <c r="BT20" i="1"/>
  <c r="BS20" i="1"/>
  <c r="BR20" i="1"/>
  <c r="BR18" i="1"/>
  <c r="CA18" i="1"/>
  <c r="BZ18" i="1"/>
  <c r="BY18" i="1"/>
  <c r="BX18" i="1"/>
  <c r="BW18" i="1"/>
  <c r="BV18" i="1"/>
  <c r="BU18" i="1"/>
  <c r="BT18" i="1"/>
  <c r="BS18" i="1"/>
  <c r="CA19" i="1"/>
  <c r="BZ19" i="1"/>
  <c r="BY19" i="1"/>
  <c r="BX19" i="1"/>
  <c r="BW19" i="1"/>
  <c r="BV19" i="1"/>
  <c r="BU19" i="1"/>
  <c r="BT19" i="1"/>
  <c r="BS19" i="1"/>
  <c r="BR19" i="1"/>
  <c r="KX20" i="1"/>
  <c r="JD20" i="1"/>
  <c r="KX21" i="1"/>
  <c r="JD21" i="1"/>
  <c r="KX19" i="1"/>
  <c r="JD19" i="1"/>
  <c r="KX18" i="1"/>
  <c r="JD18" i="1"/>
  <c r="BL21" i="1"/>
  <c r="BJ21" i="1"/>
  <c r="BH21" i="1"/>
  <c r="BF21" i="1"/>
  <c r="BP21" i="1"/>
  <c r="BP20" i="1"/>
  <c r="BL20" i="1"/>
  <c r="BJ20" i="1"/>
  <c r="BH20" i="1"/>
  <c r="BF20" i="1"/>
  <c r="BP19" i="1"/>
  <c r="BL19" i="1"/>
  <c r="BJ19" i="1"/>
  <c r="BH19" i="1"/>
  <c r="BF19" i="1"/>
  <c r="BJ18" i="1"/>
  <c r="BH18" i="1"/>
  <c r="BF18" i="1"/>
  <c r="BL18" i="1"/>
  <c r="BP18" i="1"/>
  <c r="LH18" i="1"/>
  <c r="LH19" i="1"/>
  <c r="LH20" i="1"/>
  <c r="LH21" i="1"/>
  <c r="JP19" i="1"/>
  <c r="JP18" i="1"/>
  <c r="AP20" i="1"/>
  <c r="D20" i="1"/>
  <c r="AO20" i="1"/>
  <c r="JP20" i="1"/>
  <c r="CD20" i="1"/>
  <c r="JP21" i="1"/>
  <c r="D21" i="1"/>
  <c r="CD21" i="1"/>
  <c r="CD18" i="1"/>
  <c r="C444" i="4"/>
  <c r="P444" i="4" s="1"/>
  <c r="B443" i="4"/>
  <c r="D19" i="1"/>
  <c r="D18" i="1"/>
  <c r="CY18" i="1"/>
  <c r="CX18" i="1"/>
  <c r="CX19" i="1"/>
  <c r="CY19" i="1"/>
  <c r="KC19" i="1"/>
  <c r="KC18" i="1"/>
  <c r="G458" i="4"/>
  <c r="H507" i="4"/>
  <c r="I508" i="4"/>
  <c r="LE24" i="1"/>
  <c r="LG18" i="1"/>
  <c r="LE18" i="1"/>
  <c r="LG19" i="1"/>
  <c r="LE19" i="1"/>
  <c r="LF18" i="1"/>
  <c r="LF20" i="1"/>
  <c r="LF19" i="1"/>
  <c r="MP18" i="1"/>
  <c r="MO18" i="1"/>
  <c r="MP19" i="1"/>
  <c r="MO19" i="1"/>
  <c r="MP30" i="1"/>
  <c r="MO30" i="1"/>
  <c r="MP24" i="1"/>
  <c r="MO24" i="1"/>
  <c r="CC21" i="1"/>
  <c r="CC18" i="1"/>
  <c r="CC19" i="1"/>
  <c r="KY18" i="1"/>
  <c r="KW18" i="1"/>
  <c r="EE18" i="1"/>
  <c r="KV18" i="1"/>
  <c r="ED18" i="1"/>
  <c r="MM18" i="1"/>
  <c r="IH18" i="1"/>
  <c r="LA18" i="1"/>
  <c r="MD18" i="1"/>
  <c r="MC18" i="1"/>
  <c r="MY18" i="1"/>
  <c r="KF18" i="1"/>
  <c r="KE18" i="1"/>
  <c r="LR18" i="1"/>
  <c r="KO18" i="1"/>
  <c r="DN18" i="1"/>
  <c r="KB18" i="1"/>
  <c r="DM18" i="1"/>
  <c r="MQ18" i="1"/>
  <c r="KA18" i="1"/>
  <c r="IL18" i="1"/>
  <c r="LN18" i="1"/>
  <c r="JZ18" i="1"/>
  <c r="LM18" i="1"/>
  <c r="LL18" i="1"/>
  <c r="CK18" i="1"/>
  <c r="LS18" i="1"/>
  <c r="CJ18" i="1"/>
  <c r="LK18" i="1"/>
  <c r="CI18" i="1"/>
  <c r="CH18" i="1"/>
  <c r="CW18" i="1"/>
  <c r="CG18" i="1"/>
  <c r="LD18" i="1"/>
  <c r="IE18" i="1"/>
  <c r="CF18" i="1"/>
  <c r="LC18" i="1"/>
  <c r="CE18" i="1"/>
  <c r="LB18" i="1"/>
  <c r="MY19" i="1"/>
  <c r="KF19" i="1"/>
  <c r="MQ19" i="1"/>
  <c r="KE19" i="1"/>
  <c r="DN19" i="1"/>
  <c r="DM19" i="1"/>
  <c r="LR19" i="1"/>
  <c r="KO19" i="1"/>
  <c r="CK19" i="1"/>
  <c r="KB19" i="1"/>
  <c r="CJ19" i="1"/>
  <c r="KA19" i="1"/>
  <c r="CI19" i="1"/>
  <c r="IH19" i="1"/>
  <c r="LN19" i="1"/>
  <c r="JZ19" i="1"/>
  <c r="IL19" i="1"/>
  <c r="CH19" i="1"/>
  <c r="LM19" i="1"/>
  <c r="CG19" i="1"/>
  <c r="LL19" i="1"/>
  <c r="CF19" i="1"/>
  <c r="LS19" i="1"/>
  <c r="CE19" i="1"/>
  <c r="LK19" i="1"/>
  <c r="CW19" i="1"/>
  <c r="IE19" i="1"/>
  <c r="LD19" i="1"/>
  <c r="LC19" i="1"/>
  <c r="LB19" i="1"/>
  <c r="MM19" i="1"/>
  <c r="LA19" i="1"/>
  <c r="MD19" i="1"/>
  <c r="EE19" i="1"/>
  <c r="MC19" i="1"/>
  <c r="KY19" i="1"/>
  <c r="ED19" i="1"/>
  <c r="KW19" i="1"/>
  <c r="KV19" i="1"/>
  <c r="MQ30" i="1"/>
  <c r="BC18" i="1"/>
  <c r="BC19" i="1"/>
  <c r="DN30" i="1"/>
  <c r="P429" i="4"/>
  <c r="C430" i="4"/>
  <c r="F510" i="4"/>
  <c r="E510" i="4"/>
  <c r="D510" i="4"/>
  <c r="Q510" i="4" s="1"/>
  <c r="U445" i="4"/>
  <c r="V446" i="4"/>
  <c r="S429" i="4"/>
  <c r="B429" i="4"/>
  <c r="LX30" i="1"/>
  <c r="DM30" i="1"/>
  <c r="CL30" i="1"/>
  <c r="CM30" i="1"/>
  <c r="DU30" i="1"/>
  <c r="LU30" i="1"/>
  <c r="LV30" i="1"/>
  <c r="LW30" i="1"/>
  <c r="R482" i="4"/>
  <c r="A511" i="4"/>
  <c r="R485" i="4"/>
  <c r="R479" i="4"/>
  <c r="R476" i="4"/>
  <c r="KO24" i="1"/>
  <c r="DU24" i="1"/>
  <c r="DN24" i="1"/>
  <c r="DM24" i="1"/>
  <c r="AX18" i="1"/>
  <c r="OT18" i="1"/>
  <c r="BB18" i="1"/>
  <c r="BB19" i="1"/>
  <c r="AX19" i="1"/>
  <c r="OT19" i="1"/>
  <c r="BK16" i="1"/>
  <c r="BK20" i="1" s="1"/>
  <c r="BM16" i="1"/>
  <c r="BM20" i="1" s="1"/>
  <c r="BO16" i="1"/>
  <c r="BO20" i="1" s="1"/>
  <c r="BG16" i="1"/>
  <c r="BG18" i="1" s="1"/>
  <c r="IP5" i="1"/>
  <c r="IP321" i="1" s="1"/>
  <c r="IO5" i="1"/>
  <c r="IO321" i="1" s="1"/>
  <c r="CM5" i="1"/>
  <c r="CM321" i="1" s="1"/>
  <c r="CL5" i="1"/>
  <c r="CL321" i="1" s="1"/>
  <c r="DT5" i="1"/>
  <c r="DT321" i="1" s="1"/>
  <c r="BG82" i="1" l="1"/>
  <c r="BG83" i="1"/>
  <c r="BG84" i="1"/>
  <c r="BG85" i="1"/>
  <c r="BG86" i="1"/>
  <c r="MO260" i="1"/>
  <c r="MO259" i="1"/>
  <c r="MO261" i="1"/>
  <c r="KT261" i="1"/>
  <c r="KT260" i="1"/>
  <c r="KT259" i="1"/>
  <c r="KZ260" i="1"/>
  <c r="KZ259" i="1"/>
  <c r="KZ261" i="1"/>
  <c r="KM261" i="1"/>
  <c r="KM260" i="1"/>
  <c r="KM259" i="1"/>
  <c r="DK260" i="1"/>
  <c r="DK261" i="1"/>
  <c r="DK259" i="1"/>
  <c r="II259" i="1"/>
  <c r="II261" i="1"/>
  <c r="II260" i="1"/>
  <c r="IU261" i="1"/>
  <c r="IU260" i="1"/>
  <c r="IU259" i="1"/>
  <c r="JB260" i="1"/>
  <c r="JB261" i="1"/>
  <c r="JB259" i="1"/>
  <c r="NO261" i="1"/>
  <c r="NO260" i="1"/>
  <c r="NO259" i="1"/>
  <c r="OA260" i="1"/>
  <c r="OA259" i="1"/>
  <c r="OA261" i="1"/>
  <c r="OM259" i="1"/>
  <c r="OM261" i="1"/>
  <c r="OM260" i="1"/>
  <c r="NV259" i="1"/>
  <c r="NV260" i="1"/>
  <c r="NV261" i="1"/>
  <c r="OH261" i="1"/>
  <c r="OH260" i="1"/>
  <c r="OH259" i="1"/>
  <c r="OE260" i="1"/>
  <c r="OE261" i="1"/>
  <c r="OE259" i="1"/>
  <c r="MP259" i="1"/>
  <c r="MP261" i="1"/>
  <c r="MP260" i="1"/>
  <c r="LI259" i="1"/>
  <c r="LI261" i="1"/>
  <c r="LI260" i="1"/>
  <c r="LJ261" i="1"/>
  <c r="LJ260" i="1"/>
  <c r="LJ259" i="1"/>
  <c r="DJ260" i="1"/>
  <c r="DJ259" i="1"/>
  <c r="DJ261" i="1"/>
  <c r="IV260" i="1"/>
  <c r="IV261" i="1"/>
  <c r="IV259" i="1"/>
  <c r="JF261" i="1"/>
  <c r="JF260" i="1"/>
  <c r="JF259" i="1"/>
  <c r="NN259" i="1"/>
  <c r="NN260" i="1"/>
  <c r="NN261" i="1"/>
  <c r="OP261" i="1"/>
  <c r="OP260" i="1"/>
  <c r="OP259" i="1"/>
  <c r="NX261" i="1"/>
  <c r="NX260" i="1"/>
  <c r="NX259" i="1"/>
  <c r="OJ259" i="1"/>
  <c r="OJ261" i="1"/>
  <c r="OJ260" i="1"/>
  <c r="ND261" i="1"/>
  <c r="ND260" i="1"/>
  <c r="ND259" i="1"/>
  <c r="OF260" i="1"/>
  <c r="OF259" i="1"/>
  <c r="OF261" i="1"/>
  <c r="EC261" i="1"/>
  <c r="EC259" i="1"/>
  <c r="EC260" i="1"/>
  <c r="KG261" i="1"/>
  <c r="KG260" i="1"/>
  <c r="KG259" i="1"/>
  <c r="DI261" i="1"/>
  <c r="DI260" i="1"/>
  <c r="DI259" i="1"/>
  <c r="JN260" i="1"/>
  <c r="JN259" i="1"/>
  <c r="JN261" i="1"/>
  <c r="JC261" i="1"/>
  <c r="JC260" i="1"/>
  <c r="JC259" i="1"/>
  <c r="OR259" i="1"/>
  <c r="OR261" i="1"/>
  <c r="OR260" i="1"/>
  <c r="NZ259" i="1"/>
  <c r="NZ261" i="1"/>
  <c r="NZ260" i="1"/>
  <c r="NI261" i="1"/>
  <c r="NI260" i="1"/>
  <c r="NI259" i="1"/>
  <c r="NU260" i="1"/>
  <c r="NU261" i="1"/>
  <c r="NU259" i="1"/>
  <c r="OG260" i="1"/>
  <c r="OG259" i="1"/>
  <c r="OG261" i="1"/>
  <c r="NQ260" i="1"/>
  <c r="NQ259" i="1"/>
  <c r="NQ261" i="1"/>
  <c r="DX261" i="1"/>
  <c r="DX260" i="1"/>
  <c r="DX259" i="1"/>
  <c r="EA259" i="1"/>
  <c r="EA260" i="1"/>
  <c r="EA261" i="1"/>
  <c r="DU259" i="1"/>
  <c r="DU261" i="1"/>
  <c r="DU260" i="1"/>
  <c r="KH259" i="1"/>
  <c r="KH260" i="1"/>
  <c r="KH261" i="1"/>
  <c r="DH259" i="1"/>
  <c r="DH260" i="1"/>
  <c r="DH261" i="1"/>
  <c r="JM261" i="1"/>
  <c r="JM260" i="1"/>
  <c r="JM259" i="1"/>
  <c r="IZ259" i="1"/>
  <c r="IZ260" i="1"/>
  <c r="IZ261" i="1"/>
  <c r="OC261" i="1"/>
  <c r="OC260" i="1"/>
  <c r="OC259" i="1"/>
  <c r="OO260" i="1"/>
  <c r="OO259" i="1"/>
  <c r="OO261" i="1"/>
  <c r="NW261" i="1"/>
  <c r="NW260" i="1"/>
  <c r="NW259" i="1"/>
  <c r="NF260" i="1"/>
  <c r="NF261" i="1"/>
  <c r="NF259" i="1"/>
  <c r="NC261" i="1"/>
  <c r="NC259" i="1"/>
  <c r="NC260" i="1"/>
  <c r="MZ261" i="1"/>
  <c r="MZ260" i="1"/>
  <c r="MZ259" i="1"/>
  <c r="CZ259" i="1"/>
  <c r="CZ260" i="1"/>
  <c r="CZ261" i="1"/>
  <c r="EB261" i="1"/>
  <c r="EB260" i="1"/>
  <c r="EB259" i="1"/>
  <c r="KO261" i="1"/>
  <c r="KO260" i="1"/>
  <c r="KO259" i="1"/>
  <c r="KP260" i="1"/>
  <c r="KP259" i="1"/>
  <c r="KP261" i="1"/>
  <c r="KI259" i="1"/>
  <c r="KI261" i="1"/>
  <c r="KI260" i="1"/>
  <c r="DF261" i="1"/>
  <c r="DF259" i="1"/>
  <c r="DF260" i="1"/>
  <c r="DC261" i="1"/>
  <c r="DC259" i="1"/>
  <c r="DC260" i="1"/>
  <c r="JL259" i="1"/>
  <c r="JL260" i="1"/>
  <c r="JL261" i="1"/>
  <c r="IW259" i="1"/>
  <c r="IW261" i="1"/>
  <c r="IW260" i="1"/>
  <c r="OB259" i="1"/>
  <c r="OB261" i="1"/>
  <c r="OB260" i="1"/>
  <c r="NK261" i="1"/>
  <c r="NK260" i="1"/>
  <c r="NK259" i="1"/>
  <c r="NH261" i="1"/>
  <c r="NH260" i="1"/>
  <c r="NH259" i="1"/>
  <c r="NE260" i="1"/>
  <c r="NE259" i="1"/>
  <c r="NE261" i="1"/>
  <c r="NR259" i="1"/>
  <c r="NR260" i="1"/>
  <c r="NR261" i="1"/>
  <c r="DY259" i="1"/>
  <c r="DY260" i="1"/>
  <c r="DY261" i="1"/>
  <c r="DN260" i="1"/>
  <c r="DN261" i="1"/>
  <c r="DN259" i="1"/>
  <c r="KQ261" i="1"/>
  <c r="KQ260" i="1"/>
  <c r="KQ259" i="1"/>
  <c r="KJ260" i="1"/>
  <c r="KJ259" i="1"/>
  <c r="KJ261" i="1"/>
  <c r="DE260" i="1"/>
  <c r="DE261" i="1"/>
  <c r="DE259" i="1"/>
  <c r="DB260" i="1"/>
  <c r="DB259" i="1"/>
  <c r="DB261" i="1"/>
  <c r="JA259" i="1"/>
  <c r="JA261" i="1"/>
  <c r="JA260" i="1"/>
  <c r="NM260" i="1"/>
  <c r="NM259" i="1"/>
  <c r="NM261" i="1"/>
  <c r="NJ259" i="1"/>
  <c r="NJ260" i="1"/>
  <c r="NJ261" i="1"/>
  <c r="OL259" i="1"/>
  <c r="OL261" i="1"/>
  <c r="OL260" i="1"/>
  <c r="NT260" i="1"/>
  <c r="NT259" i="1"/>
  <c r="NT261" i="1"/>
  <c r="NA261" i="1"/>
  <c r="NA260" i="1"/>
  <c r="NA259" i="1"/>
  <c r="DZ260" i="1"/>
  <c r="DZ259" i="1"/>
  <c r="DZ261" i="1"/>
  <c r="DM260" i="1"/>
  <c r="DM261" i="1"/>
  <c r="DM259" i="1"/>
  <c r="KR260" i="1"/>
  <c r="KR259" i="1"/>
  <c r="KR261" i="1"/>
  <c r="KK261" i="1"/>
  <c r="KK260" i="1"/>
  <c r="KK259" i="1"/>
  <c r="DL259" i="1"/>
  <c r="DL261" i="1"/>
  <c r="DL260" i="1"/>
  <c r="DG260" i="1"/>
  <c r="DG259" i="1"/>
  <c r="DG261" i="1"/>
  <c r="IY261" i="1"/>
  <c r="IY259" i="1"/>
  <c r="IY260" i="1"/>
  <c r="OS261" i="1"/>
  <c r="OS259" i="1"/>
  <c r="OS260" i="1"/>
  <c r="OQ260" i="1"/>
  <c r="OQ259" i="1"/>
  <c r="OQ261" i="1"/>
  <c r="ON260" i="1"/>
  <c r="ON261" i="1"/>
  <c r="ON259" i="1"/>
  <c r="NG259" i="1"/>
  <c r="NG260" i="1"/>
  <c r="NG261" i="1"/>
  <c r="OI260" i="1"/>
  <c r="OI259" i="1"/>
  <c r="OI261" i="1"/>
  <c r="NP261" i="1"/>
  <c r="NP260" i="1"/>
  <c r="NP259" i="1"/>
  <c r="LE261" i="1"/>
  <c r="LE260" i="1"/>
  <c r="LE259" i="1"/>
  <c r="KS259" i="1"/>
  <c r="KS261" i="1"/>
  <c r="KS260" i="1"/>
  <c r="KU260" i="1"/>
  <c r="KU259" i="1"/>
  <c r="KU261" i="1"/>
  <c r="KL261" i="1"/>
  <c r="KL259" i="1"/>
  <c r="KL260" i="1"/>
  <c r="DD259" i="1"/>
  <c r="DD261" i="1"/>
  <c r="DD260" i="1"/>
  <c r="DA261" i="1"/>
  <c r="DA260" i="1"/>
  <c r="DA259" i="1"/>
  <c r="IX261" i="1"/>
  <c r="IX260" i="1"/>
  <c r="IX259" i="1"/>
  <c r="BG224" i="1"/>
  <c r="BG258" i="1"/>
  <c r="OD259" i="1"/>
  <c r="OD261" i="1"/>
  <c r="OD260" i="1"/>
  <c r="NL260" i="1"/>
  <c r="NL259" i="1"/>
  <c r="NL261" i="1"/>
  <c r="NY260" i="1"/>
  <c r="NY259" i="1"/>
  <c r="NY261" i="1"/>
  <c r="OK261" i="1"/>
  <c r="OK260" i="1"/>
  <c r="OK259" i="1"/>
  <c r="NS260" i="1"/>
  <c r="NS259" i="1"/>
  <c r="NS261" i="1"/>
  <c r="NB260" i="1"/>
  <c r="NB259" i="1"/>
  <c r="NB261" i="1"/>
  <c r="NI227" i="1"/>
  <c r="NI226" i="1"/>
  <c r="NI225" i="1"/>
  <c r="DX227" i="1"/>
  <c r="DX226" i="1"/>
  <c r="DX225" i="1"/>
  <c r="MO225" i="1"/>
  <c r="MO227" i="1"/>
  <c r="MO226" i="1"/>
  <c r="KT225" i="1"/>
  <c r="KT227" i="1"/>
  <c r="KT226" i="1"/>
  <c r="KZ227" i="1"/>
  <c r="KZ225" i="1"/>
  <c r="KZ226" i="1"/>
  <c r="KM226" i="1"/>
  <c r="KM227" i="1"/>
  <c r="KM225" i="1"/>
  <c r="DK226" i="1"/>
  <c r="DK225" i="1"/>
  <c r="DK227" i="1"/>
  <c r="II226" i="1"/>
  <c r="II227" i="1"/>
  <c r="II225" i="1"/>
  <c r="IU226" i="1"/>
  <c r="IU225" i="1"/>
  <c r="IU227" i="1"/>
  <c r="JB226" i="1"/>
  <c r="JB225" i="1"/>
  <c r="JB227" i="1"/>
  <c r="NO226" i="1"/>
  <c r="NO225" i="1"/>
  <c r="NO227" i="1"/>
  <c r="OA226" i="1"/>
  <c r="OA227" i="1"/>
  <c r="OA225" i="1"/>
  <c r="OM225" i="1"/>
  <c r="OM226" i="1"/>
  <c r="OM227" i="1"/>
  <c r="NV225" i="1"/>
  <c r="NV227" i="1"/>
  <c r="NV226" i="1"/>
  <c r="OH226" i="1"/>
  <c r="OH225" i="1"/>
  <c r="OH227" i="1"/>
  <c r="OE225" i="1"/>
  <c r="OE226" i="1"/>
  <c r="OE227" i="1"/>
  <c r="DI226" i="1"/>
  <c r="DI227" i="1"/>
  <c r="DI225" i="1"/>
  <c r="JC225" i="1"/>
  <c r="JC226" i="1"/>
  <c r="JC227" i="1"/>
  <c r="OG225" i="1"/>
  <c r="OG227" i="1"/>
  <c r="OG226" i="1"/>
  <c r="EA226" i="1"/>
  <c r="EA227" i="1"/>
  <c r="EA225" i="1"/>
  <c r="DM226" i="1"/>
  <c r="DM225" i="1"/>
  <c r="DM227" i="1"/>
  <c r="MP226" i="1"/>
  <c r="MP225" i="1"/>
  <c r="MP227" i="1"/>
  <c r="LI227" i="1"/>
  <c r="LI226" i="1"/>
  <c r="LI225" i="1"/>
  <c r="LJ225" i="1"/>
  <c r="LJ227" i="1"/>
  <c r="LJ226" i="1"/>
  <c r="DJ225" i="1"/>
  <c r="DJ227" i="1"/>
  <c r="DJ226" i="1"/>
  <c r="IV226" i="1"/>
  <c r="IV227" i="1"/>
  <c r="IV225" i="1"/>
  <c r="JF227" i="1"/>
  <c r="JF225" i="1"/>
  <c r="JF226" i="1"/>
  <c r="NN226" i="1"/>
  <c r="NN225" i="1"/>
  <c r="NN227" i="1"/>
  <c r="OP227" i="1"/>
  <c r="OP225" i="1"/>
  <c r="OP226" i="1"/>
  <c r="NX225" i="1"/>
  <c r="NX227" i="1"/>
  <c r="NX226" i="1"/>
  <c r="OJ227" i="1"/>
  <c r="OJ225" i="1"/>
  <c r="OJ226" i="1"/>
  <c r="ND226" i="1"/>
  <c r="ND225" i="1"/>
  <c r="ND227" i="1"/>
  <c r="OF225" i="1"/>
  <c r="OF227" i="1"/>
  <c r="OF226" i="1"/>
  <c r="EC227" i="1"/>
  <c r="EC225" i="1"/>
  <c r="EC226" i="1"/>
  <c r="DN225" i="1"/>
  <c r="DN226" i="1"/>
  <c r="DN227" i="1"/>
  <c r="OR226" i="1"/>
  <c r="OR227" i="1"/>
  <c r="OR225" i="1"/>
  <c r="KH226" i="1"/>
  <c r="KH227" i="1"/>
  <c r="KH225" i="1"/>
  <c r="DH227" i="1"/>
  <c r="DH225" i="1"/>
  <c r="DH226" i="1"/>
  <c r="JM226" i="1"/>
  <c r="JM225" i="1"/>
  <c r="JM227" i="1"/>
  <c r="IZ226" i="1"/>
  <c r="IZ225" i="1"/>
  <c r="IZ227" i="1"/>
  <c r="OC225" i="1"/>
  <c r="OC227" i="1"/>
  <c r="OC226" i="1"/>
  <c r="OO227" i="1"/>
  <c r="OO226" i="1"/>
  <c r="OO225" i="1"/>
  <c r="NW225" i="1"/>
  <c r="NW227" i="1"/>
  <c r="NW226" i="1"/>
  <c r="NF226" i="1"/>
  <c r="NF225" i="1"/>
  <c r="NF227" i="1"/>
  <c r="NC225" i="1"/>
  <c r="NC226" i="1"/>
  <c r="NC227" i="1"/>
  <c r="MZ225" i="1"/>
  <c r="MZ226" i="1"/>
  <c r="MZ227" i="1"/>
  <c r="CZ225" i="1"/>
  <c r="CZ227" i="1"/>
  <c r="CZ226" i="1"/>
  <c r="EB227" i="1"/>
  <c r="EB226" i="1"/>
  <c r="EB225" i="1"/>
  <c r="KP225" i="1"/>
  <c r="KP227" i="1"/>
  <c r="KP226" i="1"/>
  <c r="KI226" i="1"/>
  <c r="KI225" i="1"/>
  <c r="KI227" i="1"/>
  <c r="DF227" i="1"/>
  <c r="DF225" i="1"/>
  <c r="DF226" i="1"/>
  <c r="DC225" i="1"/>
  <c r="DC226" i="1"/>
  <c r="DC227" i="1"/>
  <c r="JL226" i="1"/>
  <c r="JL227" i="1"/>
  <c r="JL225" i="1"/>
  <c r="IW225" i="1"/>
  <c r="IW227" i="1"/>
  <c r="IW226" i="1"/>
  <c r="OB226" i="1"/>
  <c r="OB227" i="1"/>
  <c r="OB225" i="1"/>
  <c r="NK225" i="1"/>
  <c r="NK227" i="1"/>
  <c r="NK226" i="1"/>
  <c r="NH227" i="1"/>
  <c r="NH226" i="1"/>
  <c r="NH225" i="1"/>
  <c r="NE226" i="1"/>
  <c r="NE225" i="1"/>
  <c r="NE227" i="1"/>
  <c r="NR227" i="1"/>
  <c r="NR226" i="1"/>
  <c r="NR225" i="1"/>
  <c r="DY226" i="1"/>
  <c r="DY225" i="1"/>
  <c r="DY227" i="1"/>
  <c r="NZ226" i="1"/>
  <c r="NZ225" i="1"/>
  <c r="NZ227" i="1"/>
  <c r="DU225" i="1"/>
  <c r="DU227" i="1"/>
  <c r="DU226" i="1"/>
  <c r="KO225" i="1"/>
  <c r="KO226" i="1"/>
  <c r="KO227" i="1"/>
  <c r="KQ225" i="1"/>
  <c r="KQ227" i="1"/>
  <c r="KQ226" i="1"/>
  <c r="KJ226" i="1"/>
  <c r="KJ225" i="1"/>
  <c r="KJ227" i="1"/>
  <c r="DE227" i="1"/>
  <c r="DE226" i="1"/>
  <c r="DE225" i="1"/>
  <c r="DB225" i="1"/>
  <c r="DB227" i="1"/>
  <c r="DB226" i="1"/>
  <c r="JA226" i="1"/>
  <c r="JA225" i="1"/>
  <c r="JA227" i="1"/>
  <c r="NM227" i="1"/>
  <c r="NM225" i="1"/>
  <c r="NM226" i="1"/>
  <c r="NJ227" i="1"/>
  <c r="NJ226" i="1"/>
  <c r="NJ225" i="1"/>
  <c r="OL226" i="1"/>
  <c r="OL225" i="1"/>
  <c r="OL227" i="1"/>
  <c r="NT225" i="1"/>
  <c r="NT227" i="1"/>
  <c r="NT226" i="1"/>
  <c r="NA226" i="1"/>
  <c r="NA225" i="1"/>
  <c r="NA227" i="1"/>
  <c r="DZ226" i="1"/>
  <c r="DZ225" i="1"/>
  <c r="DZ227" i="1"/>
  <c r="KG225" i="1"/>
  <c r="KG226" i="1"/>
  <c r="KG227" i="1"/>
  <c r="JN227" i="1"/>
  <c r="JN226" i="1"/>
  <c r="JN225" i="1"/>
  <c r="NU227" i="1"/>
  <c r="NU225" i="1"/>
  <c r="NU226" i="1"/>
  <c r="KR225" i="1"/>
  <c r="KR227" i="1"/>
  <c r="KR226" i="1"/>
  <c r="KK226" i="1"/>
  <c r="KK225" i="1"/>
  <c r="KK227" i="1"/>
  <c r="DL227" i="1"/>
  <c r="DL226" i="1"/>
  <c r="DL225" i="1"/>
  <c r="DG227" i="1"/>
  <c r="DG225" i="1"/>
  <c r="DG226" i="1"/>
  <c r="IY226" i="1"/>
  <c r="IY227" i="1"/>
  <c r="IY225" i="1"/>
  <c r="OS225" i="1"/>
  <c r="OS227" i="1"/>
  <c r="OS226" i="1"/>
  <c r="OQ227" i="1"/>
  <c r="OQ225" i="1"/>
  <c r="OQ226" i="1"/>
  <c r="ON226" i="1"/>
  <c r="ON225" i="1"/>
  <c r="ON227" i="1"/>
  <c r="NG226" i="1"/>
  <c r="NG227" i="1"/>
  <c r="NG225" i="1"/>
  <c r="OI227" i="1"/>
  <c r="OI226" i="1"/>
  <c r="OI225" i="1"/>
  <c r="NP226" i="1"/>
  <c r="NP227" i="1"/>
  <c r="NP225" i="1"/>
  <c r="NQ226" i="1"/>
  <c r="NQ227" i="1"/>
  <c r="NQ225" i="1"/>
  <c r="LE225" i="1"/>
  <c r="LE227" i="1"/>
  <c r="LE226" i="1"/>
  <c r="KS225" i="1"/>
  <c r="KS227" i="1"/>
  <c r="KS226" i="1"/>
  <c r="KU227" i="1"/>
  <c r="KU226" i="1"/>
  <c r="KU225" i="1"/>
  <c r="KL225" i="1"/>
  <c r="KL227" i="1"/>
  <c r="KL226" i="1"/>
  <c r="DD226" i="1"/>
  <c r="DD225" i="1"/>
  <c r="DD227" i="1"/>
  <c r="DA225" i="1"/>
  <c r="DA226" i="1"/>
  <c r="DA227" i="1"/>
  <c r="IX225" i="1"/>
  <c r="IX226" i="1"/>
  <c r="IX227" i="1"/>
  <c r="OD227" i="1"/>
  <c r="OD226" i="1"/>
  <c r="OD225" i="1"/>
  <c r="NL225" i="1"/>
  <c r="NL227" i="1"/>
  <c r="NL226" i="1"/>
  <c r="NY227" i="1"/>
  <c r="NY225" i="1"/>
  <c r="NY226" i="1"/>
  <c r="OK225" i="1"/>
  <c r="OK227" i="1"/>
  <c r="OK226" i="1"/>
  <c r="NS227" i="1"/>
  <c r="NS226" i="1"/>
  <c r="NS225" i="1"/>
  <c r="NB225" i="1"/>
  <c r="NB227" i="1"/>
  <c r="NB226" i="1"/>
  <c r="BG274" i="1"/>
  <c r="BG90" i="1"/>
  <c r="MO275" i="1"/>
  <c r="MO277" i="1"/>
  <c r="MO276" i="1"/>
  <c r="KT275" i="1"/>
  <c r="KT277" i="1"/>
  <c r="KT276" i="1"/>
  <c r="KZ275" i="1"/>
  <c r="KZ277" i="1"/>
  <c r="KZ276" i="1"/>
  <c r="KM276" i="1"/>
  <c r="KM275" i="1"/>
  <c r="KM277" i="1"/>
  <c r="DK277" i="1"/>
  <c r="DK275" i="1"/>
  <c r="DK276" i="1"/>
  <c r="II275" i="1"/>
  <c r="II277" i="1"/>
  <c r="II276" i="1"/>
  <c r="IU277" i="1"/>
  <c r="IU275" i="1"/>
  <c r="IU276" i="1"/>
  <c r="JB277" i="1"/>
  <c r="JB275" i="1"/>
  <c r="JB276" i="1"/>
  <c r="NO275" i="1"/>
  <c r="NO276" i="1"/>
  <c r="NO277" i="1"/>
  <c r="OA277" i="1"/>
  <c r="OA276" i="1"/>
  <c r="OA275" i="1"/>
  <c r="OM276" i="1"/>
  <c r="OM277" i="1"/>
  <c r="OM275" i="1"/>
  <c r="NV277" i="1"/>
  <c r="NV275" i="1"/>
  <c r="NV276" i="1"/>
  <c r="OH276" i="1"/>
  <c r="OH275" i="1"/>
  <c r="OH277" i="1"/>
  <c r="OE276" i="1"/>
  <c r="OE277" i="1"/>
  <c r="OE275" i="1"/>
  <c r="DM281" i="1"/>
  <c r="DM275" i="1"/>
  <c r="DM276" i="1"/>
  <c r="DM277" i="1"/>
  <c r="MP276" i="1"/>
  <c r="MP277" i="1"/>
  <c r="MP275" i="1"/>
  <c r="LI276" i="1"/>
  <c r="LI277" i="1"/>
  <c r="LI275" i="1"/>
  <c r="LJ276" i="1"/>
  <c r="LJ277" i="1"/>
  <c r="LJ275" i="1"/>
  <c r="DJ275" i="1"/>
  <c r="DJ276" i="1"/>
  <c r="DJ277" i="1"/>
  <c r="IV276" i="1"/>
  <c r="IV277" i="1"/>
  <c r="IV275" i="1"/>
  <c r="JF276" i="1"/>
  <c r="JF277" i="1"/>
  <c r="JF275" i="1"/>
  <c r="NN277" i="1"/>
  <c r="NN275" i="1"/>
  <c r="NN276" i="1"/>
  <c r="OP275" i="1"/>
  <c r="OP276" i="1"/>
  <c r="OP277" i="1"/>
  <c r="NX277" i="1"/>
  <c r="NX275" i="1"/>
  <c r="NX276" i="1"/>
  <c r="OJ276" i="1"/>
  <c r="OJ275" i="1"/>
  <c r="OJ277" i="1"/>
  <c r="ND276" i="1"/>
  <c r="ND275" i="1"/>
  <c r="ND277" i="1"/>
  <c r="OF277" i="1"/>
  <c r="OF275" i="1"/>
  <c r="OF276" i="1"/>
  <c r="EC275" i="1"/>
  <c r="EC277" i="1"/>
  <c r="EC276" i="1"/>
  <c r="KG277" i="1"/>
  <c r="KG275" i="1"/>
  <c r="KG276" i="1"/>
  <c r="DI276" i="1"/>
  <c r="DI275" i="1"/>
  <c r="DI277" i="1"/>
  <c r="JN277" i="1"/>
  <c r="JN276" i="1"/>
  <c r="JN275" i="1"/>
  <c r="JC277" i="1"/>
  <c r="JC275" i="1"/>
  <c r="JC276" i="1"/>
  <c r="OR275" i="1"/>
  <c r="OR276" i="1"/>
  <c r="OR277" i="1"/>
  <c r="NZ277" i="1"/>
  <c r="NZ276" i="1"/>
  <c r="NZ275" i="1"/>
  <c r="NI276" i="1"/>
  <c r="NI277" i="1"/>
  <c r="NI275" i="1"/>
  <c r="NU277" i="1"/>
  <c r="NU276" i="1"/>
  <c r="NU275" i="1"/>
  <c r="OG277" i="1"/>
  <c r="OG275" i="1"/>
  <c r="OG276" i="1"/>
  <c r="NQ277" i="1"/>
  <c r="NQ275" i="1"/>
  <c r="NQ276" i="1"/>
  <c r="DX275" i="1"/>
  <c r="DX276" i="1"/>
  <c r="DX277" i="1"/>
  <c r="EA275" i="1"/>
  <c r="EA276" i="1"/>
  <c r="EA277" i="1"/>
  <c r="KH275" i="1"/>
  <c r="KH276" i="1"/>
  <c r="KH277" i="1"/>
  <c r="DH276" i="1"/>
  <c r="DH277" i="1"/>
  <c r="DH275" i="1"/>
  <c r="JM276" i="1"/>
  <c r="JM275" i="1"/>
  <c r="JM277" i="1"/>
  <c r="IZ276" i="1"/>
  <c r="IZ277" i="1"/>
  <c r="IZ275" i="1"/>
  <c r="OC276" i="1"/>
  <c r="OC277" i="1"/>
  <c r="OC275" i="1"/>
  <c r="OO277" i="1"/>
  <c r="OO275" i="1"/>
  <c r="OO276" i="1"/>
  <c r="NW275" i="1"/>
  <c r="NW276" i="1"/>
  <c r="NW277" i="1"/>
  <c r="NF277" i="1"/>
  <c r="NF275" i="1"/>
  <c r="NF276" i="1"/>
  <c r="NC276" i="1"/>
  <c r="NC275" i="1"/>
  <c r="NC277" i="1"/>
  <c r="MZ276" i="1"/>
  <c r="MZ277" i="1"/>
  <c r="MZ275" i="1"/>
  <c r="CZ276" i="1"/>
  <c r="CZ277" i="1"/>
  <c r="CZ275" i="1"/>
  <c r="EB275" i="1"/>
  <c r="EB276" i="1"/>
  <c r="EB277" i="1"/>
  <c r="KP277" i="1"/>
  <c r="KP275" i="1"/>
  <c r="KP276" i="1"/>
  <c r="KI277" i="1"/>
  <c r="KI275" i="1"/>
  <c r="KI276" i="1"/>
  <c r="DF275" i="1"/>
  <c r="DF276" i="1"/>
  <c r="DF277" i="1"/>
  <c r="DC276" i="1"/>
  <c r="DC277" i="1"/>
  <c r="DC275" i="1"/>
  <c r="JL276" i="1"/>
  <c r="JL277" i="1"/>
  <c r="JL275" i="1"/>
  <c r="IW275" i="1"/>
  <c r="IW276" i="1"/>
  <c r="IW277" i="1"/>
  <c r="OB276" i="1"/>
  <c r="OB275" i="1"/>
  <c r="OB277" i="1"/>
  <c r="NK275" i="1"/>
  <c r="NK277" i="1"/>
  <c r="NK276" i="1"/>
  <c r="NH277" i="1"/>
  <c r="NH275" i="1"/>
  <c r="NH276" i="1"/>
  <c r="NE275" i="1"/>
  <c r="NE276" i="1"/>
  <c r="NE277" i="1"/>
  <c r="NR276" i="1"/>
  <c r="NR277" i="1"/>
  <c r="NR275" i="1"/>
  <c r="DY275" i="1"/>
  <c r="DY277" i="1"/>
  <c r="DY276" i="1"/>
  <c r="KQ277" i="1"/>
  <c r="KQ275" i="1"/>
  <c r="KQ276" i="1"/>
  <c r="KJ277" i="1"/>
  <c r="KJ275" i="1"/>
  <c r="KJ276" i="1"/>
  <c r="DE276" i="1"/>
  <c r="DE277" i="1"/>
  <c r="DE275" i="1"/>
  <c r="DB277" i="1"/>
  <c r="DB275" i="1"/>
  <c r="DB276" i="1"/>
  <c r="JA275" i="1"/>
  <c r="JA276" i="1"/>
  <c r="JA277" i="1"/>
  <c r="NM276" i="1"/>
  <c r="NM277" i="1"/>
  <c r="NM275" i="1"/>
  <c r="NJ275" i="1"/>
  <c r="NJ277" i="1"/>
  <c r="NJ276" i="1"/>
  <c r="OL275" i="1"/>
  <c r="OL276" i="1"/>
  <c r="OL277" i="1"/>
  <c r="NT276" i="1"/>
  <c r="NT275" i="1"/>
  <c r="NT277" i="1"/>
  <c r="NA275" i="1"/>
  <c r="NA276" i="1"/>
  <c r="NA277" i="1"/>
  <c r="DZ275" i="1"/>
  <c r="DZ277" i="1"/>
  <c r="DZ276" i="1"/>
  <c r="DN276" i="1"/>
  <c r="DN277" i="1"/>
  <c r="DN275" i="1"/>
  <c r="KR276" i="1"/>
  <c r="KR275" i="1"/>
  <c r="KR277" i="1"/>
  <c r="KK276" i="1"/>
  <c r="KK277" i="1"/>
  <c r="KK275" i="1"/>
  <c r="DL275" i="1"/>
  <c r="DL276" i="1"/>
  <c r="DL277" i="1"/>
  <c r="DG275" i="1"/>
  <c r="DG277" i="1"/>
  <c r="DG276" i="1"/>
  <c r="IY275" i="1"/>
  <c r="IY276" i="1"/>
  <c r="IY277" i="1"/>
  <c r="OS277" i="1"/>
  <c r="OS275" i="1"/>
  <c r="OS276" i="1"/>
  <c r="OQ277" i="1"/>
  <c r="OQ275" i="1"/>
  <c r="OQ276" i="1"/>
  <c r="ON275" i="1"/>
  <c r="ON276" i="1"/>
  <c r="ON277" i="1"/>
  <c r="NG277" i="1"/>
  <c r="NG275" i="1"/>
  <c r="NG276" i="1"/>
  <c r="OI277" i="1"/>
  <c r="OI275" i="1"/>
  <c r="OI276" i="1"/>
  <c r="NP277" i="1"/>
  <c r="NP275" i="1"/>
  <c r="NP276" i="1"/>
  <c r="DU275" i="1"/>
  <c r="DU277" i="1"/>
  <c r="DU276" i="1"/>
  <c r="KO275" i="1"/>
  <c r="KO276" i="1"/>
  <c r="KO277" i="1"/>
  <c r="LE277" i="1"/>
  <c r="LE276" i="1"/>
  <c r="LE275" i="1"/>
  <c r="KS276" i="1"/>
  <c r="KS277" i="1"/>
  <c r="KS275" i="1"/>
  <c r="KU276" i="1"/>
  <c r="KU277" i="1"/>
  <c r="KU275" i="1"/>
  <c r="KL276" i="1"/>
  <c r="KL277" i="1"/>
  <c r="KL275" i="1"/>
  <c r="DD277" i="1"/>
  <c r="DD275" i="1"/>
  <c r="DD276" i="1"/>
  <c r="DA276" i="1"/>
  <c r="DA277" i="1"/>
  <c r="DA275" i="1"/>
  <c r="IX275" i="1"/>
  <c r="IX276" i="1"/>
  <c r="IX277" i="1"/>
  <c r="OD277" i="1"/>
  <c r="OD275" i="1"/>
  <c r="OD276" i="1"/>
  <c r="NL277" i="1"/>
  <c r="NL276" i="1"/>
  <c r="NL275" i="1"/>
  <c r="NY277" i="1"/>
  <c r="NY275" i="1"/>
  <c r="NY276" i="1"/>
  <c r="OK276" i="1"/>
  <c r="OK275" i="1"/>
  <c r="OK277" i="1"/>
  <c r="NS275" i="1"/>
  <c r="NS276" i="1"/>
  <c r="NS277" i="1"/>
  <c r="NB275" i="1"/>
  <c r="NB276" i="1"/>
  <c r="NB277" i="1"/>
  <c r="BG117" i="1"/>
  <c r="BG118" i="1" s="1"/>
  <c r="BG126" i="1"/>
  <c r="BG171" i="1"/>
  <c r="BG173" i="1" s="1"/>
  <c r="BG180" i="1"/>
  <c r="DH309" i="1"/>
  <c r="DH298" i="1"/>
  <c r="DH301" i="1"/>
  <c r="DH307" i="1"/>
  <c r="DH306" i="1"/>
  <c r="DH308" i="1"/>
  <c r="DH300" i="1"/>
  <c r="DH297" i="1"/>
  <c r="DH303" i="1"/>
  <c r="DH295" i="1"/>
  <c r="DH310" i="1"/>
  <c r="DH302" i="1"/>
  <c r="DH311" i="1"/>
  <c r="DH294" i="1"/>
  <c r="DH299" i="1"/>
  <c r="DH312" i="1"/>
  <c r="DH296" i="1"/>
  <c r="DH313" i="1"/>
  <c r="DH304" i="1"/>
  <c r="DH305" i="1"/>
  <c r="KO307" i="1"/>
  <c r="KO309" i="1"/>
  <c r="KO297" i="1"/>
  <c r="KO300" i="1"/>
  <c r="KO308" i="1"/>
  <c r="KO311" i="1"/>
  <c r="KO301" i="1"/>
  <c r="KO305" i="1"/>
  <c r="KO310" i="1"/>
  <c r="KO303" i="1"/>
  <c r="KO299" i="1"/>
  <c r="KO302" i="1"/>
  <c r="KO294" i="1"/>
  <c r="KO306" i="1"/>
  <c r="KO295" i="1"/>
  <c r="KO312" i="1"/>
  <c r="KO296" i="1"/>
  <c r="KO304" i="1"/>
  <c r="KO298" i="1"/>
  <c r="KO313" i="1"/>
  <c r="MO309" i="1"/>
  <c r="MO308" i="1"/>
  <c r="MO298" i="1"/>
  <c r="MO306" i="1"/>
  <c r="MO301" i="1"/>
  <c r="MO297" i="1"/>
  <c r="MO307" i="1"/>
  <c r="MO300" i="1"/>
  <c r="MO302" i="1"/>
  <c r="MO310" i="1"/>
  <c r="MO294" i="1"/>
  <c r="MO299" i="1"/>
  <c r="MO295" i="1"/>
  <c r="MO303" i="1"/>
  <c r="MO311" i="1"/>
  <c r="MO296" i="1"/>
  <c r="MO304" i="1"/>
  <c r="MO313" i="1"/>
  <c r="MO305" i="1"/>
  <c r="MO312" i="1"/>
  <c r="KT295" i="1"/>
  <c r="KT308" i="1"/>
  <c r="KT309" i="1"/>
  <c r="KT297" i="1"/>
  <c r="KT306" i="1"/>
  <c r="KT301" i="1"/>
  <c r="KT307" i="1"/>
  <c r="KT300" i="1"/>
  <c r="KT302" i="1"/>
  <c r="KT311" i="1"/>
  <c r="KT298" i="1"/>
  <c r="KT310" i="1"/>
  <c r="KT299" i="1"/>
  <c r="KT303" i="1"/>
  <c r="KT294" i="1"/>
  <c r="KT304" i="1"/>
  <c r="KT313" i="1"/>
  <c r="KT296" i="1"/>
  <c r="KT305" i="1"/>
  <c r="KT312" i="1"/>
  <c r="KZ307" i="1"/>
  <c r="KZ308" i="1"/>
  <c r="KZ301" i="1"/>
  <c r="KZ309" i="1"/>
  <c r="KZ297" i="1"/>
  <c r="KZ300" i="1"/>
  <c r="KZ306" i="1"/>
  <c r="KZ298" i="1"/>
  <c r="KZ295" i="1"/>
  <c r="KZ299" i="1"/>
  <c r="KZ302" i="1"/>
  <c r="KZ303" i="1"/>
  <c r="KZ310" i="1"/>
  <c r="KZ311" i="1"/>
  <c r="KZ294" i="1"/>
  <c r="KZ305" i="1"/>
  <c r="KZ313" i="1"/>
  <c r="KZ296" i="1"/>
  <c r="KZ304" i="1"/>
  <c r="KZ312" i="1"/>
  <c r="KM295" i="1"/>
  <c r="KM309" i="1"/>
  <c r="KM297" i="1"/>
  <c r="KM306" i="1"/>
  <c r="KM307" i="1"/>
  <c r="KM298" i="1"/>
  <c r="KM308" i="1"/>
  <c r="KM300" i="1"/>
  <c r="KM301" i="1"/>
  <c r="KM302" i="1"/>
  <c r="KM311" i="1"/>
  <c r="KM294" i="1"/>
  <c r="KM310" i="1"/>
  <c r="KM299" i="1"/>
  <c r="KM303" i="1"/>
  <c r="KM312" i="1"/>
  <c r="KM304" i="1"/>
  <c r="KM305" i="1"/>
  <c r="KM313" i="1"/>
  <c r="KM296" i="1"/>
  <c r="DK298" i="1"/>
  <c r="DK308" i="1"/>
  <c r="DK306" i="1"/>
  <c r="DK307" i="1"/>
  <c r="DK297" i="1"/>
  <c r="DK309" i="1"/>
  <c r="DK295" i="1"/>
  <c r="DK311" i="1"/>
  <c r="DK302" i="1"/>
  <c r="DK301" i="1"/>
  <c r="DK303" i="1"/>
  <c r="DK300" i="1"/>
  <c r="DK294" i="1"/>
  <c r="DK299" i="1"/>
  <c r="DK305" i="1"/>
  <c r="DK310" i="1"/>
  <c r="DK304" i="1"/>
  <c r="DK313" i="1"/>
  <c r="DK312" i="1"/>
  <c r="DK296" i="1"/>
  <c r="II297" i="1"/>
  <c r="II307" i="1"/>
  <c r="II301" i="1"/>
  <c r="II300" i="1"/>
  <c r="II306" i="1"/>
  <c r="II298" i="1"/>
  <c r="II309" i="1"/>
  <c r="II310" i="1"/>
  <c r="II311" i="1"/>
  <c r="II302" i="1"/>
  <c r="II303" i="1"/>
  <c r="II308" i="1"/>
  <c r="II295" i="1"/>
  <c r="II294" i="1"/>
  <c r="II299" i="1"/>
  <c r="II305" i="1"/>
  <c r="II313" i="1"/>
  <c r="II296" i="1"/>
  <c r="II304" i="1"/>
  <c r="II312" i="1"/>
  <c r="IU301" i="1"/>
  <c r="IU308" i="1"/>
  <c r="IU300" i="1"/>
  <c r="IU306" i="1"/>
  <c r="IU307" i="1"/>
  <c r="IU298" i="1"/>
  <c r="IU309" i="1"/>
  <c r="IU303" i="1"/>
  <c r="IU302" i="1"/>
  <c r="IU310" i="1"/>
  <c r="IU295" i="1"/>
  <c r="IU311" i="1"/>
  <c r="IU297" i="1"/>
  <c r="IU305" i="1"/>
  <c r="IU299" i="1"/>
  <c r="IU294" i="1"/>
  <c r="IU312" i="1"/>
  <c r="IU296" i="1"/>
  <c r="IU304" i="1"/>
  <c r="IU313" i="1"/>
  <c r="JB297" i="1"/>
  <c r="JB298" i="1"/>
  <c r="JB306" i="1"/>
  <c r="JB301" i="1"/>
  <c r="JB309" i="1"/>
  <c r="JB300" i="1"/>
  <c r="JB308" i="1"/>
  <c r="JB307" i="1"/>
  <c r="JB295" i="1"/>
  <c r="JB310" i="1"/>
  <c r="JB302" i="1"/>
  <c r="JB299" i="1"/>
  <c r="JB303" i="1"/>
  <c r="JB311" i="1"/>
  <c r="JB294" i="1"/>
  <c r="JB296" i="1"/>
  <c r="JB312" i="1"/>
  <c r="JB304" i="1"/>
  <c r="JB313" i="1"/>
  <c r="JB305" i="1"/>
  <c r="NO307" i="1"/>
  <c r="NO298" i="1"/>
  <c r="NO301" i="1"/>
  <c r="NO300" i="1"/>
  <c r="NO297" i="1"/>
  <c r="NO309" i="1"/>
  <c r="NO308" i="1"/>
  <c r="NO306" i="1"/>
  <c r="NO295" i="1"/>
  <c r="NO311" i="1"/>
  <c r="NO302" i="1"/>
  <c r="NO310" i="1"/>
  <c r="NO305" i="1"/>
  <c r="NO303" i="1"/>
  <c r="NO299" i="1"/>
  <c r="NO294" i="1"/>
  <c r="NO312" i="1"/>
  <c r="NO296" i="1"/>
  <c r="NO304" i="1"/>
  <c r="NO313" i="1"/>
  <c r="OA297" i="1"/>
  <c r="OA300" i="1"/>
  <c r="OA298" i="1"/>
  <c r="OA309" i="1"/>
  <c r="OA308" i="1"/>
  <c r="OA301" i="1"/>
  <c r="OA302" i="1"/>
  <c r="OA311" i="1"/>
  <c r="OA294" i="1"/>
  <c r="OA299" i="1"/>
  <c r="OA295" i="1"/>
  <c r="OA303" i="1"/>
  <c r="OA307" i="1"/>
  <c r="OA306" i="1"/>
  <c r="OA310" i="1"/>
  <c r="OA312" i="1"/>
  <c r="OA313" i="1"/>
  <c r="OA305" i="1"/>
  <c r="OA296" i="1"/>
  <c r="OA304" i="1"/>
  <c r="OM301" i="1"/>
  <c r="OM308" i="1"/>
  <c r="OM300" i="1"/>
  <c r="OM297" i="1"/>
  <c r="OM306" i="1"/>
  <c r="OM309" i="1"/>
  <c r="OM310" i="1"/>
  <c r="OM303" i="1"/>
  <c r="OM299" i="1"/>
  <c r="OM298" i="1"/>
  <c r="OM295" i="1"/>
  <c r="OM302" i="1"/>
  <c r="OM311" i="1"/>
  <c r="OM312" i="1"/>
  <c r="OM296" i="1"/>
  <c r="OM313" i="1"/>
  <c r="OM304" i="1"/>
  <c r="OM307" i="1"/>
  <c r="OM294" i="1"/>
  <c r="OM305" i="1"/>
  <c r="NV306" i="1"/>
  <c r="NV298" i="1"/>
  <c r="NV301" i="1"/>
  <c r="NV308" i="1"/>
  <c r="NV309" i="1"/>
  <c r="NV297" i="1"/>
  <c r="NV300" i="1"/>
  <c r="NV295" i="1"/>
  <c r="NV303" i="1"/>
  <c r="NV302" i="1"/>
  <c r="NV294" i="1"/>
  <c r="NV299" i="1"/>
  <c r="NV311" i="1"/>
  <c r="NV307" i="1"/>
  <c r="NV310" i="1"/>
  <c r="NV296" i="1"/>
  <c r="NV304" i="1"/>
  <c r="NV312" i="1"/>
  <c r="NV313" i="1"/>
  <c r="NV305" i="1"/>
  <c r="OH306" i="1"/>
  <c r="OH308" i="1"/>
  <c r="OH301" i="1"/>
  <c r="OH297" i="1"/>
  <c r="OH298" i="1"/>
  <c r="OH307" i="1"/>
  <c r="OH300" i="1"/>
  <c r="OH309" i="1"/>
  <c r="OH295" i="1"/>
  <c r="OH294" i="1"/>
  <c r="OH303" i="1"/>
  <c r="OH299" i="1"/>
  <c r="OH302" i="1"/>
  <c r="OH311" i="1"/>
  <c r="OH310" i="1"/>
  <c r="OH313" i="1"/>
  <c r="OH305" i="1"/>
  <c r="OH312" i="1"/>
  <c r="OH296" i="1"/>
  <c r="OH304" i="1"/>
  <c r="OE307" i="1"/>
  <c r="OE301" i="1"/>
  <c r="OE297" i="1"/>
  <c r="OE308" i="1"/>
  <c r="OE300" i="1"/>
  <c r="OE309" i="1"/>
  <c r="OE306" i="1"/>
  <c r="OE298" i="1"/>
  <c r="OE302" i="1"/>
  <c r="OE305" i="1"/>
  <c r="OE294" i="1"/>
  <c r="OE295" i="1"/>
  <c r="OE311" i="1"/>
  <c r="OE310" i="1"/>
  <c r="OE299" i="1"/>
  <c r="OE312" i="1"/>
  <c r="OE296" i="1"/>
  <c r="OE304" i="1"/>
  <c r="OE313" i="1"/>
  <c r="OE303" i="1"/>
  <c r="DM297" i="1"/>
  <c r="DM306" i="1"/>
  <c r="DM309" i="1"/>
  <c r="DM308" i="1"/>
  <c r="DM298" i="1"/>
  <c r="DM301" i="1"/>
  <c r="DM294" i="1"/>
  <c r="DM300" i="1"/>
  <c r="DM311" i="1"/>
  <c r="DM299" i="1"/>
  <c r="DM307" i="1"/>
  <c r="DM295" i="1"/>
  <c r="DM302" i="1"/>
  <c r="DM303" i="1"/>
  <c r="DM310" i="1"/>
  <c r="DM304" i="1"/>
  <c r="DM313" i="1"/>
  <c r="DM305" i="1"/>
  <c r="DM312" i="1"/>
  <c r="DM296" i="1"/>
  <c r="MP309" i="1"/>
  <c r="MP300" i="1"/>
  <c r="MP307" i="1"/>
  <c r="MP306" i="1"/>
  <c r="MP308" i="1"/>
  <c r="MP297" i="1"/>
  <c r="MP298" i="1"/>
  <c r="MP311" i="1"/>
  <c r="MP301" i="1"/>
  <c r="MP295" i="1"/>
  <c r="MP310" i="1"/>
  <c r="MP302" i="1"/>
  <c r="MP294" i="1"/>
  <c r="MP303" i="1"/>
  <c r="MP299" i="1"/>
  <c r="MP305" i="1"/>
  <c r="MP296" i="1"/>
  <c r="MP304" i="1"/>
  <c r="MP312" i="1"/>
  <c r="MP313" i="1"/>
  <c r="LI298" i="1"/>
  <c r="LI308" i="1"/>
  <c r="LI309" i="1"/>
  <c r="LI306" i="1"/>
  <c r="LI301" i="1"/>
  <c r="LI307" i="1"/>
  <c r="LI297" i="1"/>
  <c r="LI295" i="1"/>
  <c r="LI303" i="1"/>
  <c r="LI302" i="1"/>
  <c r="LI300" i="1"/>
  <c r="LI311" i="1"/>
  <c r="LI294" i="1"/>
  <c r="LI305" i="1"/>
  <c r="LI304" i="1"/>
  <c r="LI312" i="1"/>
  <c r="LI313" i="1"/>
  <c r="LI310" i="1"/>
  <c r="LI296" i="1"/>
  <c r="LI299" i="1"/>
  <c r="LJ298" i="1"/>
  <c r="LJ309" i="1"/>
  <c r="LJ297" i="1"/>
  <c r="LJ306" i="1"/>
  <c r="LJ301" i="1"/>
  <c r="LJ308" i="1"/>
  <c r="LJ307" i="1"/>
  <c r="LJ300" i="1"/>
  <c r="LJ294" i="1"/>
  <c r="LJ295" i="1"/>
  <c r="LJ310" i="1"/>
  <c r="LJ303" i="1"/>
  <c r="LJ302" i="1"/>
  <c r="LJ311" i="1"/>
  <c r="LJ313" i="1"/>
  <c r="LJ296" i="1"/>
  <c r="LJ305" i="1"/>
  <c r="LJ299" i="1"/>
  <c r="LJ312" i="1"/>
  <c r="LJ304" i="1"/>
  <c r="DJ307" i="1"/>
  <c r="DJ309" i="1"/>
  <c r="DJ308" i="1"/>
  <c r="DJ297" i="1"/>
  <c r="DJ298" i="1"/>
  <c r="DJ301" i="1"/>
  <c r="DJ300" i="1"/>
  <c r="DJ306" i="1"/>
  <c r="DJ302" i="1"/>
  <c r="DJ294" i="1"/>
  <c r="DJ299" i="1"/>
  <c r="DJ303" i="1"/>
  <c r="DJ311" i="1"/>
  <c r="DJ310" i="1"/>
  <c r="DJ304" i="1"/>
  <c r="DJ313" i="1"/>
  <c r="DJ295" i="1"/>
  <c r="DJ312" i="1"/>
  <c r="DJ296" i="1"/>
  <c r="DJ305" i="1"/>
  <c r="IV297" i="1"/>
  <c r="IV307" i="1"/>
  <c r="IV308" i="1"/>
  <c r="IV309" i="1"/>
  <c r="IV298" i="1"/>
  <c r="IV306" i="1"/>
  <c r="IV301" i="1"/>
  <c r="IV300" i="1"/>
  <c r="IV302" i="1"/>
  <c r="IV294" i="1"/>
  <c r="IV295" i="1"/>
  <c r="IV310" i="1"/>
  <c r="IV303" i="1"/>
  <c r="IV305" i="1"/>
  <c r="IV311" i="1"/>
  <c r="IV312" i="1"/>
  <c r="IV313" i="1"/>
  <c r="IV304" i="1"/>
  <c r="IV299" i="1"/>
  <c r="IV296" i="1"/>
  <c r="JF306" i="1"/>
  <c r="JF298" i="1"/>
  <c r="JF301" i="1"/>
  <c r="JF309" i="1"/>
  <c r="JF297" i="1"/>
  <c r="JF308" i="1"/>
  <c r="JF300" i="1"/>
  <c r="JF295" i="1"/>
  <c r="JF302" i="1"/>
  <c r="JF303" i="1"/>
  <c r="JF294" i="1"/>
  <c r="JF310" i="1"/>
  <c r="JF307" i="1"/>
  <c r="JF311" i="1"/>
  <c r="JF305" i="1"/>
  <c r="JF299" i="1"/>
  <c r="JF304" i="1"/>
  <c r="JF312" i="1"/>
  <c r="JF313" i="1"/>
  <c r="JF296" i="1"/>
  <c r="NN307" i="1"/>
  <c r="NN306" i="1"/>
  <c r="NN297" i="1"/>
  <c r="NN298" i="1"/>
  <c r="NN308" i="1"/>
  <c r="NN301" i="1"/>
  <c r="NN309" i="1"/>
  <c r="NN300" i="1"/>
  <c r="NN310" i="1"/>
  <c r="NN303" i="1"/>
  <c r="NN295" i="1"/>
  <c r="NN294" i="1"/>
  <c r="NN302" i="1"/>
  <c r="NN311" i="1"/>
  <c r="NN296" i="1"/>
  <c r="NN304" i="1"/>
  <c r="NN312" i="1"/>
  <c r="NN313" i="1"/>
  <c r="NN305" i="1"/>
  <c r="NN299" i="1"/>
  <c r="OP308" i="1"/>
  <c r="OP306" i="1"/>
  <c r="OP301" i="1"/>
  <c r="OP307" i="1"/>
  <c r="OP309" i="1"/>
  <c r="OP300" i="1"/>
  <c r="OP298" i="1"/>
  <c r="OP302" i="1"/>
  <c r="OP303" i="1"/>
  <c r="OP299" i="1"/>
  <c r="OP294" i="1"/>
  <c r="OP310" i="1"/>
  <c r="OP297" i="1"/>
  <c r="OP295" i="1"/>
  <c r="OP311" i="1"/>
  <c r="OP304" i="1"/>
  <c r="OP313" i="1"/>
  <c r="OP312" i="1"/>
  <c r="OP296" i="1"/>
  <c r="OP305" i="1"/>
  <c r="NX308" i="1"/>
  <c r="NX301" i="1"/>
  <c r="NX300" i="1"/>
  <c r="NX297" i="1"/>
  <c r="NX307" i="1"/>
  <c r="NX298" i="1"/>
  <c r="NX295" i="1"/>
  <c r="NX302" i="1"/>
  <c r="NX306" i="1"/>
  <c r="NX305" i="1"/>
  <c r="NX299" i="1"/>
  <c r="NX309" i="1"/>
  <c r="NX303" i="1"/>
  <c r="NX310" i="1"/>
  <c r="NX312" i="1"/>
  <c r="NX311" i="1"/>
  <c r="NX296" i="1"/>
  <c r="NX294" i="1"/>
  <c r="NX313" i="1"/>
  <c r="NX304" i="1"/>
  <c r="OJ297" i="1"/>
  <c r="OJ301" i="1"/>
  <c r="OJ295" i="1"/>
  <c r="OJ309" i="1"/>
  <c r="OJ307" i="1"/>
  <c r="OJ298" i="1"/>
  <c r="OJ308" i="1"/>
  <c r="OJ300" i="1"/>
  <c r="OJ310" i="1"/>
  <c r="OJ302" i="1"/>
  <c r="OJ294" i="1"/>
  <c r="OJ311" i="1"/>
  <c r="OJ306" i="1"/>
  <c r="OJ299" i="1"/>
  <c r="OJ303" i="1"/>
  <c r="OJ305" i="1"/>
  <c r="OJ304" i="1"/>
  <c r="OJ312" i="1"/>
  <c r="OJ313" i="1"/>
  <c r="OJ296" i="1"/>
  <c r="ND297" i="1"/>
  <c r="ND298" i="1"/>
  <c r="ND307" i="1"/>
  <c r="ND300" i="1"/>
  <c r="ND306" i="1"/>
  <c r="ND301" i="1"/>
  <c r="ND308" i="1"/>
  <c r="ND302" i="1"/>
  <c r="ND310" i="1"/>
  <c r="ND299" i="1"/>
  <c r="ND295" i="1"/>
  <c r="ND303" i="1"/>
  <c r="ND311" i="1"/>
  <c r="ND309" i="1"/>
  <c r="ND296" i="1"/>
  <c r="ND294" i="1"/>
  <c r="ND305" i="1"/>
  <c r="ND304" i="1"/>
  <c r="ND312" i="1"/>
  <c r="ND313" i="1"/>
  <c r="OF297" i="1"/>
  <c r="OF298" i="1"/>
  <c r="OF307" i="1"/>
  <c r="OF306" i="1"/>
  <c r="OF301" i="1"/>
  <c r="OF300" i="1"/>
  <c r="OF309" i="1"/>
  <c r="OF294" i="1"/>
  <c r="OF305" i="1"/>
  <c r="OF311" i="1"/>
  <c r="OF308" i="1"/>
  <c r="OF302" i="1"/>
  <c r="OF303" i="1"/>
  <c r="OF310" i="1"/>
  <c r="OF295" i="1"/>
  <c r="OF312" i="1"/>
  <c r="OF296" i="1"/>
  <c r="OF313" i="1"/>
  <c r="OF304" i="1"/>
  <c r="OF299" i="1"/>
  <c r="EC298" i="1"/>
  <c r="EC297" i="1"/>
  <c r="EC307" i="1"/>
  <c r="EC300" i="1"/>
  <c r="EC301" i="1"/>
  <c r="EC308" i="1"/>
  <c r="EC310" i="1"/>
  <c r="EC302" i="1"/>
  <c r="EC306" i="1"/>
  <c r="EC295" i="1"/>
  <c r="EC309" i="1"/>
  <c r="EC299" i="1"/>
  <c r="EC294" i="1"/>
  <c r="EC303" i="1"/>
  <c r="EC311" i="1"/>
  <c r="EC304" i="1"/>
  <c r="EC296" i="1"/>
  <c r="EC313" i="1"/>
  <c r="EC312" i="1"/>
  <c r="EC305" i="1"/>
  <c r="DU306" i="1"/>
  <c r="DU309" i="1"/>
  <c r="DU308" i="1"/>
  <c r="DU298" i="1"/>
  <c r="DU297" i="1"/>
  <c r="DU301" i="1"/>
  <c r="DU307" i="1"/>
  <c r="DU300" i="1"/>
  <c r="DU302" i="1"/>
  <c r="DU295" i="1"/>
  <c r="DU310" i="1"/>
  <c r="DU294" i="1"/>
  <c r="DU311" i="1"/>
  <c r="DU299" i="1"/>
  <c r="DU303" i="1"/>
  <c r="DU304" i="1"/>
  <c r="DU305" i="1"/>
  <c r="DU296" i="1"/>
  <c r="DU313" i="1"/>
  <c r="DU312" i="1"/>
  <c r="DN298" i="1"/>
  <c r="DN300" i="1"/>
  <c r="DN306" i="1"/>
  <c r="DN307" i="1"/>
  <c r="DN301" i="1"/>
  <c r="DN308" i="1"/>
  <c r="DN297" i="1"/>
  <c r="DN309" i="1"/>
  <c r="DN310" i="1"/>
  <c r="DN303" i="1"/>
  <c r="DN311" i="1"/>
  <c r="DN295" i="1"/>
  <c r="DN294" i="1"/>
  <c r="DN302" i="1"/>
  <c r="DN313" i="1"/>
  <c r="DN299" i="1"/>
  <c r="DN312" i="1"/>
  <c r="DN296" i="1"/>
  <c r="DN304" i="1"/>
  <c r="DN305" i="1"/>
  <c r="KG297" i="1"/>
  <c r="KG298" i="1"/>
  <c r="KG306" i="1"/>
  <c r="KG301" i="1"/>
  <c r="KG309" i="1"/>
  <c r="KG308" i="1"/>
  <c r="KG300" i="1"/>
  <c r="KG307" i="1"/>
  <c r="KG303" i="1"/>
  <c r="KG295" i="1"/>
  <c r="KG302" i="1"/>
  <c r="KG294" i="1"/>
  <c r="KG299" i="1"/>
  <c r="KG311" i="1"/>
  <c r="KG310" i="1"/>
  <c r="KG304" i="1"/>
  <c r="KG313" i="1"/>
  <c r="KG305" i="1"/>
  <c r="KG312" i="1"/>
  <c r="KG296" i="1"/>
  <c r="DI297" i="1"/>
  <c r="DI307" i="1"/>
  <c r="DI298" i="1"/>
  <c r="DI308" i="1"/>
  <c r="DI300" i="1"/>
  <c r="DI303" i="1"/>
  <c r="DI311" i="1"/>
  <c r="DI309" i="1"/>
  <c r="DI306" i="1"/>
  <c r="DI310" i="1"/>
  <c r="DI294" i="1"/>
  <c r="DI301" i="1"/>
  <c r="DI299" i="1"/>
  <c r="DI313" i="1"/>
  <c r="DI304" i="1"/>
  <c r="DI302" i="1"/>
  <c r="DI305" i="1"/>
  <c r="DI295" i="1"/>
  <c r="DI312" i="1"/>
  <c r="DI296" i="1"/>
  <c r="JN301" i="1"/>
  <c r="JN308" i="1"/>
  <c r="JN307" i="1"/>
  <c r="JN300" i="1"/>
  <c r="JN306" i="1"/>
  <c r="JN309" i="1"/>
  <c r="JN295" i="1"/>
  <c r="JN297" i="1"/>
  <c r="JN294" i="1"/>
  <c r="JN303" i="1"/>
  <c r="JN311" i="1"/>
  <c r="JN299" i="1"/>
  <c r="JN302" i="1"/>
  <c r="JN310" i="1"/>
  <c r="JN313" i="1"/>
  <c r="JN312" i="1"/>
  <c r="JN296" i="1"/>
  <c r="JN298" i="1"/>
  <c r="JN304" i="1"/>
  <c r="JN305" i="1"/>
  <c r="JC306" i="1"/>
  <c r="JC307" i="1"/>
  <c r="JC301" i="1"/>
  <c r="JC309" i="1"/>
  <c r="JC298" i="1"/>
  <c r="JC300" i="1"/>
  <c r="JC297" i="1"/>
  <c r="JC302" i="1"/>
  <c r="JC310" i="1"/>
  <c r="JC295" i="1"/>
  <c r="JC311" i="1"/>
  <c r="JC294" i="1"/>
  <c r="JC308" i="1"/>
  <c r="JC303" i="1"/>
  <c r="JC299" i="1"/>
  <c r="JC305" i="1"/>
  <c r="JC313" i="1"/>
  <c r="JC312" i="1"/>
  <c r="JC296" i="1"/>
  <c r="JC304" i="1"/>
  <c r="OR295" i="1"/>
  <c r="OR309" i="1"/>
  <c r="OR297" i="1"/>
  <c r="OR307" i="1"/>
  <c r="OR301" i="1"/>
  <c r="OR300" i="1"/>
  <c r="OR311" i="1"/>
  <c r="OR310" i="1"/>
  <c r="OR308" i="1"/>
  <c r="OR299" i="1"/>
  <c r="OR306" i="1"/>
  <c r="OR303" i="1"/>
  <c r="OR304" i="1"/>
  <c r="OR312" i="1"/>
  <c r="OR313" i="1"/>
  <c r="OR302" i="1"/>
  <c r="OR296" i="1"/>
  <c r="OR298" i="1"/>
  <c r="OR294" i="1"/>
  <c r="OR305" i="1"/>
  <c r="NZ309" i="1"/>
  <c r="NZ298" i="1"/>
  <c r="NZ308" i="1"/>
  <c r="NZ307" i="1"/>
  <c r="NZ301" i="1"/>
  <c r="NZ297" i="1"/>
  <c r="NZ306" i="1"/>
  <c r="NZ300" i="1"/>
  <c r="NZ310" i="1"/>
  <c r="NZ295" i="1"/>
  <c r="NZ302" i="1"/>
  <c r="NZ303" i="1"/>
  <c r="NZ299" i="1"/>
  <c r="NZ294" i="1"/>
  <c r="NZ311" i="1"/>
  <c r="NZ304" i="1"/>
  <c r="NZ312" i="1"/>
  <c r="NZ313" i="1"/>
  <c r="NZ296" i="1"/>
  <c r="NZ305" i="1"/>
  <c r="NI306" i="1"/>
  <c r="NI300" i="1"/>
  <c r="NI309" i="1"/>
  <c r="NI297" i="1"/>
  <c r="NI307" i="1"/>
  <c r="NI298" i="1"/>
  <c r="NI301" i="1"/>
  <c r="NI308" i="1"/>
  <c r="NI302" i="1"/>
  <c r="NI310" i="1"/>
  <c r="NI299" i="1"/>
  <c r="NI303" i="1"/>
  <c r="NI295" i="1"/>
  <c r="NI311" i="1"/>
  <c r="NI312" i="1"/>
  <c r="NI313" i="1"/>
  <c r="NI294" i="1"/>
  <c r="NI304" i="1"/>
  <c r="NI296" i="1"/>
  <c r="NI305" i="1"/>
  <c r="NU306" i="1"/>
  <c r="NU301" i="1"/>
  <c r="NU307" i="1"/>
  <c r="NU300" i="1"/>
  <c r="NU309" i="1"/>
  <c r="NU308" i="1"/>
  <c r="NU297" i="1"/>
  <c r="NU310" i="1"/>
  <c r="NU294" i="1"/>
  <c r="NU299" i="1"/>
  <c r="NU298" i="1"/>
  <c r="NU295" i="1"/>
  <c r="NU303" i="1"/>
  <c r="NU311" i="1"/>
  <c r="NU302" i="1"/>
  <c r="NU313" i="1"/>
  <c r="NU305" i="1"/>
  <c r="NU312" i="1"/>
  <c r="NU296" i="1"/>
  <c r="NU304" i="1"/>
  <c r="OG297" i="1"/>
  <c r="OG307" i="1"/>
  <c r="OG298" i="1"/>
  <c r="OG301" i="1"/>
  <c r="OG308" i="1"/>
  <c r="OG309" i="1"/>
  <c r="OG306" i="1"/>
  <c r="OG303" i="1"/>
  <c r="OG295" i="1"/>
  <c r="OG302" i="1"/>
  <c r="OG311" i="1"/>
  <c r="OG305" i="1"/>
  <c r="OG294" i="1"/>
  <c r="OG300" i="1"/>
  <c r="OG310" i="1"/>
  <c r="OG299" i="1"/>
  <c r="OG313" i="1"/>
  <c r="OG304" i="1"/>
  <c r="OG296" i="1"/>
  <c r="OG312" i="1"/>
  <c r="NQ300" i="1"/>
  <c r="NQ297" i="1"/>
  <c r="NQ307" i="1"/>
  <c r="NQ301" i="1"/>
  <c r="NQ308" i="1"/>
  <c r="NQ309" i="1"/>
  <c r="NQ298" i="1"/>
  <c r="NQ310" i="1"/>
  <c r="NQ299" i="1"/>
  <c r="NQ303" i="1"/>
  <c r="NQ302" i="1"/>
  <c r="NQ305" i="1"/>
  <c r="NQ311" i="1"/>
  <c r="NQ295" i="1"/>
  <c r="NQ306" i="1"/>
  <c r="NQ294" i="1"/>
  <c r="NQ312" i="1"/>
  <c r="NQ313" i="1"/>
  <c r="NQ304" i="1"/>
  <c r="NQ296" i="1"/>
  <c r="DX306" i="1"/>
  <c r="DX300" i="1"/>
  <c r="DX297" i="1"/>
  <c r="DX307" i="1"/>
  <c r="DX298" i="1"/>
  <c r="DX309" i="1"/>
  <c r="DX301" i="1"/>
  <c r="DX310" i="1"/>
  <c r="DX308" i="1"/>
  <c r="DX311" i="1"/>
  <c r="DX295" i="1"/>
  <c r="DX302" i="1"/>
  <c r="DX303" i="1"/>
  <c r="DX299" i="1"/>
  <c r="DX296" i="1"/>
  <c r="DX313" i="1"/>
  <c r="DX304" i="1"/>
  <c r="DX294" i="1"/>
  <c r="DX305" i="1"/>
  <c r="DX312" i="1"/>
  <c r="EA308" i="1"/>
  <c r="EA306" i="1"/>
  <c r="EA301" i="1"/>
  <c r="EA307" i="1"/>
  <c r="EA309" i="1"/>
  <c r="EA297" i="1"/>
  <c r="EA300" i="1"/>
  <c r="EA298" i="1"/>
  <c r="EA295" i="1"/>
  <c r="EA303" i="1"/>
  <c r="EA302" i="1"/>
  <c r="EA310" i="1"/>
  <c r="EA311" i="1"/>
  <c r="EA299" i="1"/>
  <c r="EA304" i="1"/>
  <c r="EA305" i="1"/>
  <c r="EA313" i="1"/>
  <c r="EA294" i="1"/>
  <c r="EA296" i="1"/>
  <c r="EA312" i="1"/>
  <c r="JM301" i="1"/>
  <c r="JM295" i="1"/>
  <c r="JM298" i="1"/>
  <c r="JM309" i="1"/>
  <c r="JM297" i="1"/>
  <c r="JM306" i="1"/>
  <c r="JM307" i="1"/>
  <c r="JM300" i="1"/>
  <c r="JM303" i="1"/>
  <c r="JM302" i="1"/>
  <c r="JM311" i="1"/>
  <c r="JM294" i="1"/>
  <c r="JM310" i="1"/>
  <c r="JM299" i="1"/>
  <c r="JM304" i="1"/>
  <c r="JM305" i="1"/>
  <c r="JM312" i="1"/>
  <c r="JM313" i="1"/>
  <c r="JM296" i="1"/>
  <c r="JM308" i="1"/>
  <c r="IZ308" i="1"/>
  <c r="IZ298" i="1"/>
  <c r="IZ295" i="1"/>
  <c r="IZ301" i="1"/>
  <c r="IZ309" i="1"/>
  <c r="IZ297" i="1"/>
  <c r="IZ306" i="1"/>
  <c r="IZ310" i="1"/>
  <c r="IZ303" i="1"/>
  <c r="IZ300" i="1"/>
  <c r="IZ302" i="1"/>
  <c r="IZ311" i="1"/>
  <c r="IZ307" i="1"/>
  <c r="IZ294" i="1"/>
  <c r="IZ305" i="1"/>
  <c r="IZ304" i="1"/>
  <c r="IZ312" i="1"/>
  <c r="IZ313" i="1"/>
  <c r="IZ299" i="1"/>
  <c r="IZ296" i="1"/>
  <c r="OC297" i="1"/>
  <c r="OC306" i="1"/>
  <c r="OC301" i="1"/>
  <c r="OC307" i="1"/>
  <c r="OC300" i="1"/>
  <c r="OC309" i="1"/>
  <c r="OC308" i="1"/>
  <c r="OC298" i="1"/>
  <c r="OC310" i="1"/>
  <c r="OC299" i="1"/>
  <c r="OC302" i="1"/>
  <c r="OC303" i="1"/>
  <c r="OC311" i="1"/>
  <c r="OC294" i="1"/>
  <c r="OC295" i="1"/>
  <c r="OC305" i="1"/>
  <c r="OC312" i="1"/>
  <c r="OC296" i="1"/>
  <c r="OC304" i="1"/>
  <c r="OC313" i="1"/>
  <c r="OO297" i="1"/>
  <c r="OO307" i="1"/>
  <c r="OO298" i="1"/>
  <c r="OO301" i="1"/>
  <c r="OO308" i="1"/>
  <c r="OO309" i="1"/>
  <c r="OO306" i="1"/>
  <c r="OO294" i="1"/>
  <c r="OO295" i="1"/>
  <c r="OO299" i="1"/>
  <c r="OO310" i="1"/>
  <c r="OO303" i="1"/>
  <c r="OO302" i="1"/>
  <c r="OO296" i="1"/>
  <c r="OO304" i="1"/>
  <c r="OO300" i="1"/>
  <c r="OO311" i="1"/>
  <c r="OO312" i="1"/>
  <c r="OO305" i="1"/>
  <c r="OO313" i="1"/>
  <c r="NW297" i="1"/>
  <c r="NW307" i="1"/>
  <c r="NW300" i="1"/>
  <c r="NW301" i="1"/>
  <c r="NW298" i="1"/>
  <c r="NW308" i="1"/>
  <c r="NW306" i="1"/>
  <c r="NW311" i="1"/>
  <c r="NW310" i="1"/>
  <c r="NW305" i="1"/>
  <c r="NW303" i="1"/>
  <c r="NW299" i="1"/>
  <c r="NW302" i="1"/>
  <c r="NW294" i="1"/>
  <c r="NW309" i="1"/>
  <c r="NW295" i="1"/>
  <c r="NW313" i="1"/>
  <c r="NW312" i="1"/>
  <c r="NW296" i="1"/>
  <c r="NW304" i="1"/>
  <c r="NF308" i="1"/>
  <c r="NF307" i="1"/>
  <c r="NF297" i="1"/>
  <c r="NF298" i="1"/>
  <c r="NF306" i="1"/>
  <c r="NF301" i="1"/>
  <c r="NF309" i="1"/>
  <c r="NF311" i="1"/>
  <c r="NF310" i="1"/>
  <c r="NF300" i="1"/>
  <c r="NF299" i="1"/>
  <c r="NF295" i="1"/>
  <c r="NF296" i="1"/>
  <c r="NF294" i="1"/>
  <c r="NF304" i="1"/>
  <c r="NF303" i="1"/>
  <c r="NF312" i="1"/>
  <c r="NF313" i="1"/>
  <c r="NF302" i="1"/>
  <c r="NF305" i="1"/>
  <c r="NC308" i="1"/>
  <c r="NC301" i="1"/>
  <c r="NC307" i="1"/>
  <c r="NC306" i="1"/>
  <c r="NC297" i="1"/>
  <c r="NC300" i="1"/>
  <c r="NC298" i="1"/>
  <c r="NC309" i="1"/>
  <c r="NC295" i="1"/>
  <c r="NC303" i="1"/>
  <c r="NC310" i="1"/>
  <c r="NC299" i="1"/>
  <c r="NC302" i="1"/>
  <c r="NC304" i="1"/>
  <c r="NC313" i="1"/>
  <c r="NC294" i="1"/>
  <c r="NC296" i="1"/>
  <c r="NC312" i="1"/>
  <c r="NC311" i="1"/>
  <c r="NC305" i="1"/>
  <c r="MZ306" i="1"/>
  <c r="MZ297" i="1"/>
  <c r="MZ298" i="1"/>
  <c r="MZ307" i="1"/>
  <c r="MZ308" i="1"/>
  <c r="MZ301" i="1"/>
  <c r="MZ300" i="1"/>
  <c r="MZ309" i="1"/>
  <c r="MZ302" i="1"/>
  <c r="MZ303" i="1"/>
  <c r="MZ310" i="1"/>
  <c r="MZ295" i="1"/>
  <c r="MZ294" i="1"/>
  <c r="MZ305" i="1"/>
  <c r="MZ311" i="1"/>
  <c r="MZ299" i="1"/>
  <c r="MZ313" i="1"/>
  <c r="MZ304" i="1"/>
  <c r="MZ312" i="1"/>
  <c r="MZ296" i="1"/>
  <c r="CZ307" i="1"/>
  <c r="CZ308" i="1"/>
  <c r="CZ301" i="1"/>
  <c r="CZ306" i="1"/>
  <c r="CZ300" i="1"/>
  <c r="CZ297" i="1"/>
  <c r="CZ298" i="1"/>
  <c r="CZ309" i="1"/>
  <c r="CZ302" i="1"/>
  <c r="CZ310" i="1"/>
  <c r="CZ295" i="1"/>
  <c r="CZ303" i="1"/>
  <c r="CZ294" i="1"/>
  <c r="CZ299" i="1"/>
  <c r="CZ312" i="1"/>
  <c r="CZ296" i="1"/>
  <c r="CZ311" i="1"/>
  <c r="CZ305" i="1"/>
  <c r="CZ313" i="1"/>
  <c r="CZ304" i="1"/>
  <c r="EB297" i="1"/>
  <c r="EB306" i="1"/>
  <c r="EB308" i="1"/>
  <c r="EB307" i="1"/>
  <c r="EB300" i="1"/>
  <c r="EB301" i="1"/>
  <c r="EB309" i="1"/>
  <c r="EB298" i="1"/>
  <c r="EB294" i="1"/>
  <c r="EB310" i="1"/>
  <c r="EB299" i="1"/>
  <c r="EB302" i="1"/>
  <c r="EB311" i="1"/>
  <c r="EB295" i="1"/>
  <c r="EB303" i="1"/>
  <c r="EB296" i="1"/>
  <c r="EB312" i="1"/>
  <c r="EB305" i="1"/>
  <c r="EB304" i="1"/>
  <c r="EB313" i="1"/>
  <c r="KP298" i="1"/>
  <c r="KP308" i="1"/>
  <c r="KP306" i="1"/>
  <c r="KP301" i="1"/>
  <c r="KP300" i="1"/>
  <c r="KP309" i="1"/>
  <c r="KP297" i="1"/>
  <c r="KP307" i="1"/>
  <c r="KP295" i="1"/>
  <c r="KP294" i="1"/>
  <c r="KP303" i="1"/>
  <c r="KP302" i="1"/>
  <c r="KP310" i="1"/>
  <c r="KP305" i="1"/>
  <c r="KP299" i="1"/>
  <c r="KP312" i="1"/>
  <c r="KP296" i="1"/>
  <c r="KP311" i="1"/>
  <c r="KP313" i="1"/>
  <c r="KP304" i="1"/>
  <c r="KI298" i="1"/>
  <c r="KI307" i="1"/>
  <c r="KI306" i="1"/>
  <c r="KI301" i="1"/>
  <c r="KI300" i="1"/>
  <c r="KI308" i="1"/>
  <c r="KI309" i="1"/>
  <c r="KI295" i="1"/>
  <c r="KI302" i="1"/>
  <c r="KI297" i="1"/>
  <c r="KI299" i="1"/>
  <c r="KI294" i="1"/>
  <c r="KI311" i="1"/>
  <c r="KI303" i="1"/>
  <c r="KI312" i="1"/>
  <c r="KI304" i="1"/>
  <c r="KI305" i="1"/>
  <c r="KI310" i="1"/>
  <c r="KI296" i="1"/>
  <c r="KI313" i="1"/>
  <c r="DF298" i="1"/>
  <c r="DF308" i="1"/>
  <c r="DF306" i="1"/>
  <c r="DF300" i="1"/>
  <c r="DF307" i="1"/>
  <c r="DF301" i="1"/>
  <c r="DF302" i="1"/>
  <c r="DF297" i="1"/>
  <c r="DF310" i="1"/>
  <c r="DF303" i="1"/>
  <c r="DF299" i="1"/>
  <c r="DF309" i="1"/>
  <c r="DF295" i="1"/>
  <c r="DF294" i="1"/>
  <c r="DF312" i="1"/>
  <c r="DF313" i="1"/>
  <c r="DF311" i="1"/>
  <c r="DF305" i="1"/>
  <c r="DF296" i="1"/>
  <c r="DF304" i="1"/>
  <c r="DC300" i="1"/>
  <c r="DC309" i="1"/>
  <c r="DC298" i="1"/>
  <c r="DC308" i="1"/>
  <c r="DC306" i="1"/>
  <c r="DC301" i="1"/>
  <c r="DC307" i="1"/>
  <c r="DC297" i="1"/>
  <c r="DC295" i="1"/>
  <c r="DC310" i="1"/>
  <c r="DC311" i="1"/>
  <c r="DC294" i="1"/>
  <c r="DC303" i="1"/>
  <c r="DC304" i="1"/>
  <c r="DC302" i="1"/>
  <c r="DC305" i="1"/>
  <c r="DC299" i="1"/>
  <c r="DC312" i="1"/>
  <c r="DC313" i="1"/>
  <c r="DC296" i="1"/>
  <c r="JL297" i="1"/>
  <c r="JL300" i="1"/>
  <c r="JL298" i="1"/>
  <c r="JL309" i="1"/>
  <c r="JL308" i="1"/>
  <c r="JL306" i="1"/>
  <c r="JL301" i="1"/>
  <c r="JL311" i="1"/>
  <c r="JL294" i="1"/>
  <c r="JL295" i="1"/>
  <c r="JL303" i="1"/>
  <c r="JL302" i="1"/>
  <c r="JL299" i="1"/>
  <c r="JL307" i="1"/>
  <c r="JL310" i="1"/>
  <c r="JL312" i="1"/>
  <c r="JL313" i="1"/>
  <c r="JL296" i="1"/>
  <c r="JL305" i="1"/>
  <c r="JL304" i="1"/>
  <c r="IW300" i="1"/>
  <c r="IW306" i="1"/>
  <c r="IW309" i="1"/>
  <c r="IW297" i="1"/>
  <c r="IW307" i="1"/>
  <c r="IW298" i="1"/>
  <c r="IW295" i="1"/>
  <c r="IW302" i="1"/>
  <c r="IW294" i="1"/>
  <c r="IW299" i="1"/>
  <c r="IW301" i="1"/>
  <c r="IW310" i="1"/>
  <c r="IW311" i="1"/>
  <c r="IW312" i="1"/>
  <c r="IW303" i="1"/>
  <c r="IW313" i="1"/>
  <c r="IW308" i="1"/>
  <c r="IW305" i="1"/>
  <c r="IW304" i="1"/>
  <c r="IW296" i="1"/>
  <c r="OB308" i="1"/>
  <c r="OB301" i="1"/>
  <c r="OB295" i="1"/>
  <c r="OB298" i="1"/>
  <c r="OB297" i="1"/>
  <c r="OB306" i="1"/>
  <c r="OB309" i="1"/>
  <c r="OB307" i="1"/>
  <c r="OB300" i="1"/>
  <c r="OB303" i="1"/>
  <c r="OB311" i="1"/>
  <c r="OB302" i="1"/>
  <c r="OB310" i="1"/>
  <c r="OB294" i="1"/>
  <c r="OB299" i="1"/>
  <c r="OB305" i="1"/>
  <c r="OB304" i="1"/>
  <c r="OB312" i="1"/>
  <c r="OB313" i="1"/>
  <c r="OB296" i="1"/>
  <c r="NK301" i="1"/>
  <c r="NK307" i="1"/>
  <c r="NK306" i="1"/>
  <c r="NK297" i="1"/>
  <c r="NK300" i="1"/>
  <c r="NK298" i="1"/>
  <c r="NK309" i="1"/>
  <c r="NK308" i="1"/>
  <c r="NK294" i="1"/>
  <c r="NK310" i="1"/>
  <c r="NK302" i="1"/>
  <c r="NK311" i="1"/>
  <c r="NK299" i="1"/>
  <c r="NK295" i="1"/>
  <c r="NK303" i="1"/>
  <c r="NK312" i="1"/>
  <c r="NK304" i="1"/>
  <c r="NK313" i="1"/>
  <c r="NK305" i="1"/>
  <c r="NK296" i="1"/>
  <c r="NH297" i="1"/>
  <c r="NH307" i="1"/>
  <c r="NH306" i="1"/>
  <c r="NH308" i="1"/>
  <c r="NH298" i="1"/>
  <c r="NH301" i="1"/>
  <c r="NH300" i="1"/>
  <c r="NH309" i="1"/>
  <c r="NH294" i="1"/>
  <c r="NH303" i="1"/>
  <c r="NH310" i="1"/>
  <c r="NH295" i="1"/>
  <c r="NH305" i="1"/>
  <c r="NH311" i="1"/>
  <c r="NH299" i="1"/>
  <c r="NH313" i="1"/>
  <c r="NH302" i="1"/>
  <c r="NH304" i="1"/>
  <c r="NH312" i="1"/>
  <c r="NH296" i="1"/>
  <c r="NE298" i="1"/>
  <c r="NE301" i="1"/>
  <c r="NE307" i="1"/>
  <c r="NE300" i="1"/>
  <c r="NE306" i="1"/>
  <c r="NE309" i="1"/>
  <c r="NE308" i="1"/>
  <c r="NE302" i="1"/>
  <c r="NE310" i="1"/>
  <c r="NE299" i="1"/>
  <c r="NE297" i="1"/>
  <c r="NE303" i="1"/>
  <c r="NE311" i="1"/>
  <c r="NE295" i="1"/>
  <c r="NE294" i="1"/>
  <c r="NE304" i="1"/>
  <c r="NE313" i="1"/>
  <c r="NE305" i="1"/>
  <c r="NE312" i="1"/>
  <c r="NE296" i="1"/>
  <c r="NR297" i="1"/>
  <c r="NR298" i="1"/>
  <c r="NR308" i="1"/>
  <c r="NR301" i="1"/>
  <c r="NR307" i="1"/>
  <c r="NR306" i="1"/>
  <c r="NR309" i="1"/>
  <c r="NR310" i="1"/>
  <c r="NR295" i="1"/>
  <c r="NR294" i="1"/>
  <c r="NR303" i="1"/>
  <c r="NR300" i="1"/>
  <c r="NR302" i="1"/>
  <c r="NR311" i="1"/>
  <c r="NR305" i="1"/>
  <c r="NR299" i="1"/>
  <c r="NR312" i="1"/>
  <c r="NR304" i="1"/>
  <c r="NR313" i="1"/>
  <c r="NR296" i="1"/>
  <c r="DY307" i="1"/>
  <c r="DY308" i="1"/>
  <c r="DY298" i="1"/>
  <c r="DY306" i="1"/>
  <c r="DY301" i="1"/>
  <c r="DY309" i="1"/>
  <c r="DY297" i="1"/>
  <c r="DY300" i="1"/>
  <c r="DY310" i="1"/>
  <c r="DY302" i="1"/>
  <c r="DY311" i="1"/>
  <c r="DY299" i="1"/>
  <c r="DY303" i="1"/>
  <c r="DY295" i="1"/>
  <c r="DY305" i="1"/>
  <c r="DY294" i="1"/>
  <c r="DY296" i="1"/>
  <c r="DY312" i="1"/>
  <c r="DY313" i="1"/>
  <c r="DY304" i="1"/>
  <c r="KQ306" i="1"/>
  <c r="KQ297" i="1"/>
  <c r="KQ307" i="1"/>
  <c r="KQ298" i="1"/>
  <c r="KQ301" i="1"/>
  <c r="KQ308" i="1"/>
  <c r="KQ300" i="1"/>
  <c r="KQ295" i="1"/>
  <c r="KQ299" i="1"/>
  <c r="KQ309" i="1"/>
  <c r="KQ303" i="1"/>
  <c r="KQ302" i="1"/>
  <c r="KQ311" i="1"/>
  <c r="KQ310" i="1"/>
  <c r="KQ294" i="1"/>
  <c r="KQ305" i="1"/>
  <c r="KQ313" i="1"/>
  <c r="KQ304" i="1"/>
  <c r="KQ296" i="1"/>
  <c r="KQ312" i="1"/>
  <c r="KJ306" i="1"/>
  <c r="KJ300" i="1"/>
  <c r="KJ297" i="1"/>
  <c r="KJ298" i="1"/>
  <c r="KJ309" i="1"/>
  <c r="KJ307" i="1"/>
  <c r="KJ301" i="1"/>
  <c r="KJ308" i="1"/>
  <c r="KJ310" i="1"/>
  <c r="KJ299" i="1"/>
  <c r="KJ303" i="1"/>
  <c r="KJ311" i="1"/>
  <c r="KJ294" i="1"/>
  <c r="KJ302" i="1"/>
  <c r="KJ295" i="1"/>
  <c r="KJ312" i="1"/>
  <c r="KJ296" i="1"/>
  <c r="KJ313" i="1"/>
  <c r="KJ304" i="1"/>
  <c r="KJ305" i="1"/>
  <c r="DE307" i="1"/>
  <c r="DE300" i="1"/>
  <c r="DE306" i="1"/>
  <c r="DE301" i="1"/>
  <c r="DE297" i="1"/>
  <c r="DE298" i="1"/>
  <c r="DE308" i="1"/>
  <c r="DE310" i="1"/>
  <c r="DE311" i="1"/>
  <c r="DE294" i="1"/>
  <c r="DE303" i="1"/>
  <c r="DE299" i="1"/>
  <c r="DE302" i="1"/>
  <c r="DE305" i="1"/>
  <c r="DE296" i="1"/>
  <c r="DE309" i="1"/>
  <c r="DE312" i="1"/>
  <c r="DE304" i="1"/>
  <c r="DE295" i="1"/>
  <c r="DE313" i="1"/>
  <c r="DB308" i="1"/>
  <c r="DB307" i="1"/>
  <c r="DB298" i="1"/>
  <c r="DB309" i="1"/>
  <c r="DB297" i="1"/>
  <c r="DB301" i="1"/>
  <c r="DB300" i="1"/>
  <c r="DB306" i="1"/>
  <c r="DB302" i="1"/>
  <c r="DB294" i="1"/>
  <c r="DB299" i="1"/>
  <c r="DB310" i="1"/>
  <c r="DB295" i="1"/>
  <c r="DB303" i="1"/>
  <c r="DB311" i="1"/>
  <c r="DB305" i="1"/>
  <c r="DB313" i="1"/>
  <c r="DB296" i="1"/>
  <c r="DB304" i="1"/>
  <c r="DB312" i="1"/>
  <c r="JA298" i="1"/>
  <c r="JA301" i="1"/>
  <c r="JA307" i="1"/>
  <c r="JA300" i="1"/>
  <c r="JA297" i="1"/>
  <c r="JA306" i="1"/>
  <c r="JA309" i="1"/>
  <c r="JA308" i="1"/>
  <c r="JA295" i="1"/>
  <c r="JA299" i="1"/>
  <c r="JA302" i="1"/>
  <c r="JA312" i="1"/>
  <c r="JA303" i="1"/>
  <c r="JA305" i="1"/>
  <c r="JA313" i="1"/>
  <c r="JA310" i="1"/>
  <c r="JA294" i="1"/>
  <c r="JA311" i="1"/>
  <c r="JA296" i="1"/>
  <c r="JA304" i="1"/>
  <c r="NM298" i="1"/>
  <c r="NM297" i="1"/>
  <c r="NM301" i="1"/>
  <c r="NM307" i="1"/>
  <c r="NM300" i="1"/>
  <c r="NM309" i="1"/>
  <c r="NM308" i="1"/>
  <c r="NM310" i="1"/>
  <c r="NM306" i="1"/>
  <c r="NM295" i="1"/>
  <c r="NM294" i="1"/>
  <c r="NM302" i="1"/>
  <c r="NM299" i="1"/>
  <c r="NM303" i="1"/>
  <c r="NM313" i="1"/>
  <c r="NM305" i="1"/>
  <c r="NM312" i="1"/>
  <c r="NM311" i="1"/>
  <c r="NM296" i="1"/>
  <c r="NM304" i="1"/>
  <c r="NJ300" i="1"/>
  <c r="NJ306" i="1"/>
  <c r="NJ307" i="1"/>
  <c r="NJ308" i="1"/>
  <c r="NJ301" i="1"/>
  <c r="NJ297" i="1"/>
  <c r="NJ311" i="1"/>
  <c r="NJ310" i="1"/>
  <c r="NJ295" i="1"/>
  <c r="NJ299" i="1"/>
  <c r="NJ298" i="1"/>
  <c r="NJ309" i="1"/>
  <c r="NJ294" i="1"/>
  <c r="NJ305" i="1"/>
  <c r="NJ303" i="1"/>
  <c r="NJ302" i="1"/>
  <c r="NJ312" i="1"/>
  <c r="NJ313" i="1"/>
  <c r="NJ296" i="1"/>
  <c r="NJ304" i="1"/>
  <c r="OL301" i="1"/>
  <c r="OL309" i="1"/>
  <c r="OL300" i="1"/>
  <c r="OL307" i="1"/>
  <c r="OL306" i="1"/>
  <c r="OL298" i="1"/>
  <c r="OL302" i="1"/>
  <c r="OL299" i="1"/>
  <c r="OL297" i="1"/>
  <c r="OL294" i="1"/>
  <c r="OL295" i="1"/>
  <c r="OL310" i="1"/>
  <c r="OL303" i="1"/>
  <c r="OL308" i="1"/>
  <c r="OL312" i="1"/>
  <c r="OL311" i="1"/>
  <c r="OL313" i="1"/>
  <c r="OL305" i="1"/>
  <c r="OL296" i="1"/>
  <c r="OL304" i="1"/>
  <c r="NT297" i="1"/>
  <c r="NT306" i="1"/>
  <c r="NT295" i="1"/>
  <c r="NT298" i="1"/>
  <c r="NT308" i="1"/>
  <c r="NT309" i="1"/>
  <c r="NT301" i="1"/>
  <c r="NT310" i="1"/>
  <c r="NT303" i="1"/>
  <c r="NT300" i="1"/>
  <c r="NT302" i="1"/>
  <c r="NT294" i="1"/>
  <c r="NT311" i="1"/>
  <c r="NT305" i="1"/>
  <c r="NT307" i="1"/>
  <c r="NT304" i="1"/>
  <c r="NT299" i="1"/>
  <c r="NT312" i="1"/>
  <c r="NT313" i="1"/>
  <c r="NT296" i="1"/>
  <c r="NA300" i="1"/>
  <c r="NA306" i="1"/>
  <c r="NA309" i="1"/>
  <c r="NA297" i="1"/>
  <c r="NA298" i="1"/>
  <c r="NA307" i="1"/>
  <c r="NA295" i="1"/>
  <c r="NA310" i="1"/>
  <c r="NA294" i="1"/>
  <c r="NA311" i="1"/>
  <c r="NA308" i="1"/>
  <c r="NA299" i="1"/>
  <c r="NA302" i="1"/>
  <c r="NA305" i="1"/>
  <c r="NA301" i="1"/>
  <c r="NA303" i="1"/>
  <c r="NA312" i="1"/>
  <c r="NA313" i="1"/>
  <c r="NA304" i="1"/>
  <c r="NA296" i="1"/>
  <c r="DZ297" i="1"/>
  <c r="DZ301" i="1"/>
  <c r="DZ308" i="1"/>
  <c r="DZ300" i="1"/>
  <c r="DZ306" i="1"/>
  <c r="DZ307" i="1"/>
  <c r="DZ298" i="1"/>
  <c r="DZ309" i="1"/>
  <c r="DZ299" i="1"/>
  <c r="DZ295" i="1"/>
  <c r="DZ310" i="1"/>
  <c r="DZ303" i="1"/>
  <c r="DZ311" i="1"/>
  <c r="DZ302" i="1"/>
  <c r="DZ294" i="1"/>
  <c r="DZ313" i="1"/>
  <c r="DZ296" i="1"/>
  <c r="DZ312" i="1"/>
  <c r="DZ304" i="1"/>
  <c r="DZ305" i="1"/>
  <c r="KH306" i="1"/>
  <c r="KH301" i="1"/>
  <c r="KH307" i="1"/>
  <c r="KH309" i="1"/>
  <c r="KH297" i="1"/>
  <c r="KH300" i="1"/>
  <c r="KH308" i="1"/>
  <c r="KH295" i="1"/>
  <c r="KH310" i="1"/>
  <c r="KH311" i="1"/>
  <c r="KH298" i="1"/>
  <c r="KH303" i="1"/>
  <c r="KH299" i="1"/>
  <c r="KH302" i="1"/>
  <c r="KH294" i="1"/>
  <c r="KH313" i="1"/>
  <c r="KH312" i="1"/>
  <c r="KH296" i="1"/>
  <c r="KH304" i="1"/>
  <c r="KH305" i="1"/>
  <c r="KR307" i="1"/>
  <c r="KR308" i="1"/>
  <c r="KR309" i="1"/>
  <c r="KR297" i="1"/>
  <c r="KR298" i="1"/>
  <c r="KR301" i="1"/>
  <c r="KR300" i="1"/>
  <c r="KR306" i="1"/>
  <c r="KR302" i="1"/>
  <c r="KR294" i="1"/>
  <c r="KR303" i="1"/>
  <c r="KR299" i="1"/>
  <c r="KR311" i="1"/>
  <c r="KR295" i="1"/>
  <c r="KR310" i="1"/>
  <c r="KR305" i="1"/>
  <c r="KR313" i="1"/>
  <c r="KR296" i="1"/>
  <c r="KR304" i="1"/>
  <c r="KR312" i="1"/>
  <c r="KK308" i="1"/>
  <c r="KK301" i="1"/>
  <c r="KK309" i="1"/>
  <c r="KK298" i="1"/>
  <c r="KK297" i="1"/>
  <c r="KK307" i="1"/>
  <c r="KK300" i="1"/>
  <c r="KK306" i="1"/>
  <c r="KK294" i="1"/>
  <c r="KK295" i="1"/>
  <c r="KK302" i="1"/>
  <c r="KK299" i="1"/>
  <c r="KK303" i="1"/>
  <c r="KK311" i="1"/>
  <c r="KK304" i="1"/>
  <c r="KK305" i="1"/>
  <c r="KK312" i="1"/>
  <c r="KK313" i="1"/>
  <c r="KK296" i="1"/>
  <c r="KK310" i="1"/>
  <c r="DL297" i="1"/>
  <c r="DL306" i="1"/>
  <c r="DL308" i="1"/>
  <c r="DL307" i="1"/>
  <c r="DL300" i="1"/>
  <c r="DL309" i="1"/>
  <c r="DL298" i="1"/>
  <c r="DL295" i="1"/>
  <c r="DL294" i="1"/>
  <c r="DL303" i="1"/>
  <c r="DL302" i="1"/>
  <c r="DL311" i="1"/>
  <c r="DL312" i="1"/>
  <c r="DL310" i="1"/>
  <c r="DL313" i="1"/>
  <c r="DL296" i="1"/>
  <c r="DL301" i="1"/>
  <c r="DL305" i="1"/>
  <c r="DL299" i="1"/>
  <c r="DL304" i="1"/>
  <c r="DG307" i="1"/>
  <c r="DG298" i="1"/>
  <c r="DG309" i="1"/>
  <c r="DG297" i="1"/>
  <c r="DG300" i="1"/>
  <c r="DG301" i="1"/>
  <c r="DG308" i="1"/>
  <c r="DG306" i="1"/>
  <c r="DG295" i="1"/>
  <c r="DG302" i="1"/>
  <c r="DG311" i="1"/>
  <c r="DG296" i="1"/>
  <c r="DG304" i="1"/>
  <c r="DG299" i="1"/>
  <c r="DG305" i="1"/>
  <c r="DG310" i="1"/>
  <c r="DG294" i="1"/>
  <c r="DG312" i="1"/>
  <c r="DG303" i="1"/>
  <c r="DG313" i="1"/>
  <c r="IY307" i="1"/>
  <c r="IY297" i="1"/>
  <c r="IY300" i="1"/>
  <c r="IY298" i="1"/>
  <c r="IY308" i="1"/>
  <c r="IY309" i="1"/>
  <c r="IY310" i="1"/>
  <c r="IY299" i="1"/>
  <c r="IY294" i="1"/>
  <c r="IY306" i="1"/>
  <c r="IY295" i="1"/>
  <c r="IY303" i="1"/>
  <c r="IY311" i="1"/>
  <c r="IY302" i="1"/>
  <c r="IY313" i="1"/>
  <c r="IY301" i="1"/>
  <c r="IY312" i="1"/>
  <c r="IY296" i="1"/>
  <c r="IY305" i="1"/>
  <c r="IY304" i="1"/>
  <c r="OS309" i="1"/>
  <c r="OS308" i="1"/>
  <c r="OS306" i="1"/>
  <c r="OS298" i="1"/>
  <c r="OS301" i="1"/>
  <c r="OS295" i="1"/>
  <c r="OS302" i="1"/>
  <c r="OS294" i="1"/>
  <c r="OS303" i="1"/>
  <c r="OS311" i="1"/>
  <c r="OS307" i="1"/>
  <c r="OS310" i="1"/>
  <c r="OS299" i="1"/>
  <c r="OS297" i="1"/>
  <c r="OS300" i="1"/>
  <c r="OS296" i="1"/>
  <c r="OS304" i="1"/>
  <c r="OS313" i="1"/>
  <c r="OS305" i="1"/>
  <c r="OS312" i="1"/>
  <c r="OQ300" i="1"/>
  <c r="OQ298" i="1"/>
  <c r="OQ297" i="1"/>
  <c r="OQ308" i="1"/>
  <c r="OQ309" i="1"/>
  <c r="OQ301" i="1"/>
  <c r="OQ307" i="1"/>
  <c r="OQ306" i="1"/>
  <c r="OQ294" i="1"/>
  <c r="OQ311" i="1"/>
  <c r="OQ295" i="1"/>
  <c r="OQ303" i="1"/>
  <c r="OQ310" i="1"/>
  <c r="OQ302" i="1"/>
  <c r="OQ299" i="1"/>
  <c r="OQ305" i="1"/>
  <c r="OQ312" i="1"/>
  <c r="OQ304" i="1"/>
  <c r="OQ313" i="1"/>
  <c r="OQ296" i="1"/>
  <c r="ON307" i="1"/>
  <c r="ON298" i="1"/>
  <c r="ON301" i="1"/>
  <c r="ON300" i="1"/>
  <c r="ON309" i="1"/>
  <c r="ON297" i="1"/>
  <c r="ON306" i="1"/>
  <c r="ON308" i="1"/>
  <c r="ON294" i="1"/>
  <c r="ON305" i="1"/>
  <c r="ON311" i="1"/>
  <c r="ON299" i="1"/>
  <c r="ON310" i="1"/>
  <c r="ON295" i="1"/>
  <c r="ON302" i="1"/>
  <c r="ON312" i="1"/>
  <c r="ON296" i="1"/>
  <c r="ON303" i="1"/>
  <c r="ON313" i="1"/>
  <c r="ON304" i="1"/>
  <c r="NG306" i="1"/>
  <c r="NG307" i="1"/>
  <c r="NG298" i="1"/>
  <c r="NG301" i="1"/>
  <c r="NG300" i="1"/>
  <c r="NG297" i="1"/>
  <c r="NG309" i="1"/>
  <c r="NG302" i="1"/>
  <c r="NG294" i="1"/>
  <c r="NG295" i="1"/>
  <c r="NG311" i="1"/>
  <c r="NG310" i="1"/>
  <c r="NG308" i="1"/>
  <c r="NG303" i="1"/>
  <c r="NG299" i="1"/>
  <c r="NG313" i="1"/>
  <c r="NG312" i="1"/>
  <c r="NG296" i="1"/>
  <c r="NG305" i="1"/>
  <c r="NG304" i="1"/>
  <c r="OI300" i="1"/>
  <c r="OI298" i="1"/>
  <c r="OI308" i="1"/>
  <c r="OI309" i="1"/>
  <c r="OI297" i="1"/>
  <c r="OI301" i="1"/>
  <c r="OI307" i="1"/>
  <c r="OI306" i="1"/>
  <c r="OI299" i="1"/>
  <c r="OI311" i="1"/>
  <c r="OI294" i="1"/>
  <c r="OI310" i="1"/>
  <c r="OI302" i="1"/>
  <c r="OI296" i="1"/>
  <c r="OI312" i="1"/>
  <c r="OI305" i="1"/>
  <c r="OI304" i="1"/>
  <c r="OI295" i="1"/>
  <c r="OI303" i="1"/>
  <c r="OI313" i="1"/>
  <c r="NP306" i="1"/>
  <c r="NP308" i="1"/>
  <c r="NP307" i="1"/>
  <c r="NP298" i="1"/>
  <c r="NP301" i="1"/>
  <c r="NP300" i="1"/>
  <c r="NP309" i="1"/>
  <c r="NP310" i="1"/>
  <c r="NP295" i="1"/>
  <c r="NP297" i="1"/>
  <c r="NP294" i="1"/>
  <c r="NP311" i="1"/>
  <c r="NP299" i="1"/>
  <c r="NP302" i="1"/>
  <c r="NP303" i="1"/>
  <c r="NP304" i="1"/>
  <c r="NP305" i="1"/>
  <c r="NP312" i="1"/>
  <c r="NP296" i="1"/>
  <c r="NP313" i="1"/>
  <c r="LE298" i="1"/>
  <c r="LE309" i="1"/>
  <c r="LE297" i="1"/>
  <c r="LE308" i="1"/>
  <c r="LE300" i="1"/>
  <c r="LE301" i="1"/>
  <c r="LE306" i="1"/>
  <c r="LE310" i="1"/>
  <c r="LE303" i="1"/>
  <c r="LE299" i="1"/>
  <c r="LE307" i="1"/>
  <c r="LE295" i="1"/>
  <c r="LE311" i="1"/>
  <c r="LE312" i="1"/>
  <c r="LE296" i="1"/>
  <c r="LE304" i="1"/>
  <c r="LE302" i="1"/>
  <c r="LE294" i="1"/>
  <c r="LE305" i="1"/>
  <c r="LE313" i="1"/>
  <c r="KS300" i="1"/>
  <c r="KS298" i="1"/>
  <c r="KS309" i="1"/>
  <c r="KS308" i="1"/>
  <c r="KS306" i="1"/>
  <c r="KS301" i="1"/>
  <c r="KS307" i="1"/>
  <c r="KS297" i="1"/>
  <c r="KS295" i="1"/>
  <c r="KS303" i="1"/>
  <c r="KS310" i="1"/>
  <c r="KS299" i="1"/>
  <c r="KS294" i="1"/>
  <c r="KS311" i="1"/>
  <c r="KS312" i="1"/>
  <c r="KS302" i="1"/>
  <c r="KS304" i="1"/>
  <c r="KS305" i="1"/>
  <c r="KS313" i="1"/>
  <c r="KS296" i="1"/>
  <c r="KU307" i="1"/>
  <c r="KU301" i="1"/>
  <c r="KU300" i="1"/>
  <c r="KU306" i="1"/>
  <c r="KU309" i="1"/>
  <c r="KU297" i="1"/>
  <c r="KU308" i="1"/>
  <c r="KU298" i="1"/>
  <c r="KU295" i="1"/>
  <c r="KU294" i="1"/>
  <c r="KU303" i="1"/>
  <c r="KU311" i="1"/>
  <c r="KU312" i="1"/>
  <c r="KU305" i="1"/>
  <c r="KU310" i="1"/>
  <c r="KU304" i="1"/>
  <c r="KU299" i="1"/>
  <c r="KU296" i="1"/>
  <c r="KU313" i="1"/>
  <c r="KU302" i="1"/>
  <c r="KL300" i="1"/>
  <c r="KL298" i="1"/>
  <c r="KL309" i="1"/>
  <c r="KL308" i="1"/>
  <c r="KL306" i="1"/>
  <c r="KL301" i="1"/>
  <c r="KL307" i="1"/>
  <c r="KL294" i="1"/>
  <c r="KL297" i="1"/>
  <c r="KL302" i="1"/>
  <c r="KL310" i="1"/>
  <c r="KL303" i="1"/>
  <c r="KL296" i="1"/>
  <c r="KL312" i="1"/>
  <c r="KL311" i="1"/>
  <c r="KL299" i="1"/>
  <c r="KL304" i="1"/>
  <c r="KL305" i="1"/>
  <c r="KL295" i="1"/>
  <c r="KL313" i="1"/>
  <c r="DD301" i="1"/>
  <c r="DD295" i="1"/>
  <c r="DD297" i="1"/>
  <c r="DD306" i="1"/>
  <c r="DD308" i="1"/>
  <c r="DD307" i="1"/>
  <c r="DD300" i="1"/>
  <c r="DD298" i="1"/>
  <c r="DD302" i="1"/>
  <c r="DD311" i="1"/>
  <c r="DD310" i="1"/>
  <c r="DD299" i="1"/>
  <c r="DD309" i="1"/>
  <c r="DD304" i="1"/>
  <c r="DD294" i="1"/>
  <c r="DD305" i="1"/>
  <c r="DD313" i="1"/>
  <c r="DD296" i="1"/>
  <c r="DD303" i="1"/>
  <c r="DD312" i="1"/>
  <c r="DA298" i="1"/>
  <c r="DA306" i="1"/>
  <c r="DA301" i="1"/>
  <c r="DA309" i="1"/>
  <c r="DA297" i="1"/>
  <c r="DA300" i="1"/>
  <c r="DA307" i="1"/>
  <c r="DA308" i="1"/>
  <c r="DA303" i="1"/>
  <c r="DA302" i="1"/>
  <c r="DA294" i="1"/>
  <c r="DA296" i="1"/>
  <c r="DA313" i="1"/>
  <c r="DA295" i="1"/>
  <c r="DA304" i="1"/>
  <c r="DA311" i="1"/>
  <c r="DA310" i="1"/>
  <c r="DA299" i="1"/>
  <c r="DA305" i="1"/>
  <c r="DA312" i="1"/>
  <c r="IX298" i="1"/>
  <c r="IX300" i="1"/>
  <c r="IX306" i="1"/>
  <c r="IX309" i="1"/>
  <c r="IX297" i="1"/>
  <c r="IX301" i="1"/>
  <c r="IX308" i="1"/>
  <c r="IX307" i="1"/>
  <c r="IX311" i="1"/>
  <c r="IX295" i="1"/>
  <c r="IX302" i="1"/>
  <c r="IX299" i="1"/>
  <c r="IX310" i="1"/>
  <c r="IX305" i="1"/>
  <c r="IX303" i="1"/>
  <c r="IX304" i="1"/>
  <c r="IX312" i="1"/>
  <c r="IX313" i="1"/>
  <c r="IX294" i="1"/>
  <c r="IX296" i="1"/>
  <c r="OD298" i="1"/>
  <c r="OD301" i="1"/>
  <c r="OD309" i="1"/>
  <c r="OD306" i="1"/>
  <c r="OD308" i="1"/>
  <c r="OD300" i="1"/>
  <c r="OD297" i="1"/>
  <c r="OD307" i="1"/>
  <c r="OD303" i="1"/>
  <c r="OD294" i="1"/>
  <c r="OD299" i="1"/>
  <c r="OD311" i="1"/>
  <c r="OD302" i="1"/>
  <c r="OD310" i="1"/>
  <c r="OD304" i="1"/>
  <c r="OD312" i="1"/>
  <c r="OD313" i="1"/>
  <c r="OD295" i="1"/>
  <c r="OD305" i="1"/>
  <c r="OD296" i="1"/>
  <c r="NL307" i="1"/>
  <c r="NL306" i="1"/>
  <c r="NL308" i="1"/>
  <c r="NL300" i="1"/>
  <c r="NL298" i="1"/>
  <c r="NL301" i="1"/>
  <c r="NL309" i="1"/>
  <c r="NL297" i="1"/>
  <c r="NL302" i="1"/>
  <c r="NL299" i="1"/>
  <c r="NL295" i="1"/>
  <c r="NL303" i="1"/>
  <c r="NL294" i="1"/>
  <c r="NL310" i="1"/>
  <c r="NL305" i="1"/>
  <c r="NL304" i="1"/>
  <c r="NL312" i="1"/>
  <c r="NL311" i="1"/>
  <c r="NL313" i="1"/>
  <c r="NL296" i="1"/>
  <c r="NY298" i="1"/>
  <c r="NY297" i="1"/>
  <c r="NY300" i="1"/>
  <c r="NY307" i="1"/>
  <c r="NY301" i="1"/>
  <c r="NY308" i="1"/>
  <c r="NY309" i="1"/>
  <c r="NY306" i="1"/>
  <c r="NY310" i="1"/>
  <c r="NY299" i="1"/>
  <c r="NY303" i="1"/>
  <c r="NY294" i="1"/>
  <c r="NY305" i="1"/>
  <c r="NY295" i="1"/>
  <c r="NY302" i="1"/>
  <c r="NY311" i="1"/>
  <c r="NY313" i="1"/>
  <c r="NY304" i="1"/>
  <c r="NY296" i="1"/>
  <c r="NY312" i="1"/>
  <c r="OK307" i="1"/>
  <c r="OK300" i="1"/>
  <c r="OK309" i="1"/>
  <c r="OK297" i="1"/>
  <c r="OK308" i="1"/>
  <c r="OK306" i="1"/>
  <c r="OK298" i="1"/>
  <c r="OK303" i="1"/>
  <c r="OK311" i="1"/>
  <c r="OK299" i="1"/>
  <c r="OK302" i="1"/>
  <c r="OK294" i="1"/>
  <c r="OK310" i="1"/>
  <c r="OK305" i="1"/>
  <c r="OK312" i="1"/>
  <c r="OK301" i="1"/>
  <c r="OK296" i="1"/>
  <c r="OK304" i="1"/>
  <c r="OK313" i="1"/>
  <c r="OK295" i="1"/>
  <c r="NS307" i="1"/>
  <c r="NS306" i="1"/>
  <c r="NS300" i="1"/>
  <c r="NS298" i="1"/>
  <c r="NS297" i="1"/>
  <c r="NS309" i="1"/>
  <c r="NS308" i="1"/>
  <c r="NS310" i="1"/>
  <c r="NS294" i="1"/>
  <c r="NS302" i="1"/>
  <c r="NS299" i="1"/>
  <c r="NS301" i="1"/>
  <c r="NS311" i="1"/>
  <c r="NS295" i="1"/>
  <c r="NS303" i="1"/>
  <c r="NS305" i="1"/>
  <c r="NS312" i="1"/>
  <c r="NS313" i="1"/>
  <c r="NS296" i="1"/>
  <c r="NS304" i="1"/>
  <c r="NB300" i="1"/>
  <c r="NB306" i="1"/>
  <c r="NB298" i="1"/>
  <c r="NB308" i="1"/>
  <c r="NB307" i="1"/>
  <c r="NB301" i="1"/>
  <c r="NB309" i="1"/>
  <c r="NB302" i="1"/>
  <c r="NB311" i="1"/>
  <c r="NB310" i="1"/>
  <c r="NB297" i="1"/>
  <c r="NB294" i="1"/>
  <c r="NB303" i="1"/>
  <c r="NB299" i="1"/>
  <c r="NB312" i="1"/>
  <c r="NB296" i="1"/>
  <c r="NB304" i="1"/>
  <c r="NB295" i="1"/>
  <c r="NB305" i="1"/>
  <c r="NB313" i="1"/>
  <c r="IU291" i="1"/>
  <c r="IU292" i="1"/>
  <c r="IU290" i="1"/>
  <c r="IU293" i="1"/>
  <c r="OM291" i="1"/>
  <c r="OM290" i="1"/>
  <c r="OM292" i="1"/>
  <c r="OM293" i="1"/>
  <c r="DM291" i="1"/>
  <c r="DM290" i="1"/>
  <c r="DM293" i="1"/>
  <c r="DM292" i="1"/>
  <c r="MP291" i="1"/>
  <c r="MP292" i="1"/>
  <c r="MP293" i="1"/>
  <c r="MP290" i="1"/>
  <c r="LI290" i="1"/>
  <c r="LI291" i="1"/>
  <c r="LI293" i="1"/>
  <c r="LI292" i="1"/>
  <c r="LJ290" i="1"/>
  <c r="LJ293" i="1"/>
  <c r="LJ291" i="1"/>
  <c r="LJ292" i="1"/>
  <c r="DJ293" i="1"/>
  <c r="DJ290" i="1"/>
  <c r="DJ291" i="1"/>
  <c r="DJ292" i="1"/>
  <c r="IV290" i="1"/>
  <c r="IV291" i="1"/>
  <c r="IV292" i="1"/>
  <c r="IV293" i="1"/>
  <c r="JF292" i="1"/>
  <c r="JF291" i="1"/>
  <c r="JF293" i="1"/>
  <c r="JF290" i="1"/>
  <c r="NN293" i="1"/>
  <c r="NN290" i="1"/>
  <c r="NN291" i="1"/>
  <c r="NN292" i="1"/>
  <c r="OP290" i="1"/>
  <c r="OP291" i="1"/>
  <c r="OP293" i="1"/>
  <c r="OP292" i="1"/>
  <c r="NX292" i="1"/>
  <c r="NX293" i="1"/>
  <c r="NX290" i="1"/>
  <c r="NX291" i="1"/>
  <c r="OJ292" i="1"/>
  <c r="OJ290" i="1"/>
  <c r="OJ293" i="1"/>
  <c r="OJ291" i="1"/>
  <c r="ND291" i="1"/>
  <c r="ND292" i="1"/>
  <c r="ND290" i="1"/>
  <c r="ND293" i="1"/>
  <c r="OF292" i="1"/>
  <c r="OF293" i="1"/>
  <c r="OF290" i="1"/>
  <c r="OF291" i="1"/>
  <c r="EC291" i="1"/>
  <c r="EC290" i="1"/>
  <c r="EC292" i="1"/>
  <c r="EC293" i="1"/>
  <c r="DK291" i="1"/>
  <c r="DK290" i="1"/>
  <c r="DK292" i="1"/>
  <c r="DK293" i="1"/>
  <c r="NV291" i="1"/>
  <c r="NV293" i="1"/>
  <c r="NV290" i="1"/>
  <c r="NV292" i="1"/>
  <c r="KG293" i="1"/>
  <c r="KG291" i="1"/>
  <c r="KG290" i="1"/>
  <c r="KG292" i="1"/>
  <c r="DI291" i="1"/>
  <c r="DI292" i="1"/>
  <c r="DI293" i="1"/>
  <c r="DI290" i="1"/>
  <c r="JN291" i="1"/>
  <c r="JN292" i="1"/>
  <c r="JN290" i="1"/>
  <c r="JN293" i="1"/>
  <c r="JC292" i="1"/>
  <c r="JC290" i="1"/>
  <c r="JC293" i="1"/>
  <c r="JC291" i="1"/>
  <c r="OR292" i="1"/>
  <c r="OR290" i="1"/>
  <c r="OR293" i="1"/>
  <c r="OR291" i="1"/>
  <c r="NZ292" i="1"/>
  <c r="NZ291" i="1"/>
  <c r="NZ290" i="1"/>
  <c r="NZ293" i="1"/>
  <c r="NI293" i="1"/>
  <c r="NI290" i="1"/>
  <c r="NI291" i="1"/>
  <c r="NI292" i="1"/>
  <c r="NU291" i="1"/>
  <c r="NU292" i="1"/>
  <c r="NU290" i="1"/>
  <c r="NU293" i="1"/>
  <c r="OG291" i="1"/>
  <c r="OG292" i="1"/>
  <c r="OG293" i="1"/>
  <c r="OG290" i="1"/>
  <c r="NQ290" i="1"/>
  <c r="NQ291" i="1"/>
  <c r="NQ292" i="1"/>
  <c r="NQ293" i="1"/>
  <c r="DX290" i="1"/>
  <c r="DX291" i="1"/>
  <c r="DX292" i="1"/>
  <c r="DX293" i="1"/>
  <c r="EA292" i="1"/>
  <c r="EA291" i="1"/>
  <c r="EA290" i="1"/>
  <c r="EA293" i="1"/>
  <c r="MO292" i="1"/>
  <c r="MO291" i="1"/>
  <c r="MO290" i="1"/>
  <c r="MO293" i="1"/>
  <c r="II291" i="1"/>
  <c r="II292" i="1"/>
  <c r="II290" i="1"/>
  <c r="II293" i="1"/>
  <c r="KH292" i="1"/>
  <c r="KH290" i="1"/>
  <c r="KH293" i="1"/>
  <c r="KH291" i="1"/>
  <c r="DH293" i="1"/>
  <c r="DH292" i="1"/>
  <c r="DH290" i="1"/>
  <c r="DH291" i="1"/>
  <c r="JM291" i="1"/>
  <c r="JM292" i="1"/>
  <c r="JM290" i="1"/>
  <c r="JM293" i="1"/>
  <c r="IZ292" i="1"/>
  <c r="IZ290" i="1"/>
  <c r="IZ293" i="1"/>
  <c r="IZ291" i="1"/>
  <c r="OC292" i="1"/>
  <c r="OC291" i="1"/>
  <c r="OC290" i="1"/>
  <c r="OC293" i="1"/>
  <c r="OO292" i="1"/>
  <c r="OO293" i="1"/>
  <c r="OO290" i="1"/>
  <c r="OO291" i="1"/>
  <c r="NW292" i="1"/>
  <c r="NW293" i="1"/>
  <c r="NW291" i="1"/>
  <c r="NW290" i="1"/>
  <c r="NF292" i="1"/>
  <c r="NF291" i="1"/>
  <c r="NF290" i="1"/>
  <c r="NF293" i="1"/>
  <c r="NC292" i="1"/>
  <c r="NC290" i="1"/>
  <c r="NC291" i="1"/>
  <c r="NC293" i="1"/>
  <c r="MZ290" i="1"/>
  <c r="MZ291" i="1"/>
  <c r="MZ292" i="1"/>
  <c r="MZ293" i="1"/>
  <c r="CZ291" i="1"/>
  <c r="CZ293" i="1"/>
  <c r="CZ292" i="1"/>
  <c r="CZ290" i="1"/>
  <c r="EB291" i="1"/>
  <c r="EB292" i="1"/>
  <c r="EB290" i="1"/>
  <c r="EB293" i="1"/>
  <c r="KT292" i="1"/>
  <c r="KT290" i="1"/>
  <c r="KT293" i="1"/>
  <c r="KT291" i="1"/>
  <c r="JB290" i="1"/>
  <c r="JB293" i="1"/>
  <c r="JB292" i="1"/>
  <c r="JB291" i="1"/>
  <c r="OA291" i="1"/>
  <c r="OA293" i="1"/>
  <c r="OA292" i="1"/>
  <c r="OA290" i="1"/>
  <c r="KO292" i="1"/>
  <c r="KO293" i="1"/>
  <c r="KO291" i="1"/>
  <c r="KO290" i="1"/>
  <c r="KP292" i="1"/>
  <c r="KP290" i="1"/>
  <c r="KP293" i="1"/>
  <c r="KP291" i="1"/>
  <c r="KI291" i="1"/>
  <c r="KI292" i="1"/>
  <c r="KI290" i="1"/>
  <c r="KI293" i="1"/>
  <c r="DF290" i="1"/>
  <c r="DF293" i="1"/>
  <c r="DF292" i="1"/>
  <c r="DF291" i="1"/>
  <c r="DC292" i="1"/>
  <c r="DC290" i="1"/>
  <c r="DC291" i="1"/>
  <c r="DC293" i="1"/>
  <c r="JL291" i="1"/>
  <c r="JL293" i="1"/>
  <c r="JL292" i="1"/>
  <c r="JL290" i="1"/>
  <c r="IW292" i="1"/>
  <c r="IW293" i="1"/>
  <c r="IW291" i="1"/>
  <c r="IW290" i="1"/>
  <c r="OB291" i="1"/>
  <c r="OB292" i="1"/>
  <c r="OB290" i="1"/>
  <c r="OB293" i="1"/>
  <c r="NK292" i="1"/>
  <c r="NK290" i="1"/>
  <c r="NK291" i="1"/>
  <c r="NK293" i="1"/>
  <c r="NH291" i="1"/>
  <c r="NH292" i="1"/>
  <c r="NH293" i="1"/>
  <c r="NH290" i="1"/>
  <c r="NE291" i="1"/>
  <c r="NE290" i="1"/>
  <c r="NE292" i="1"/>
  <c r="NE293" i="1"/>
  <c r="NR293" i="1"/>
  <c r="NR292" i="1"/>
  <c r="NR290" i="1"/>
  <c r="NR291" i="1"/>
  <c r="DY292" i="1"/>
  <c r="DY290" i="1"/>
  <c r="DY291" i="1"/>
  <c r="DY293" i="1"/>
  <c r="KZ290" i="1"/>
  <c r="KZ293" i="1"/>
  <c r="KZ292" i="1"/>
  <c r="KZ291" i="1"/>
  <c r="NO290" i="1"/>
  <c r="NO292" i="1"/>
  <c r="NO293" i="1"/>
  <c r="NO291" i="1"/>
  <c r="KQ291" i="1"/>
  <c r="KQ290" i="1"/>
  <c r="KQ292" i="1"/>
  <c r="KQ293" i="1"/>
  <c r="KJ290" i="1"/>
  <c r="KJ291" i="1"/>
  <c r="KJ292" i="1"/>
  <c r="KJ293" i="1"/>
  <c r="DE293" i="1"/>
  <c r="DE291" i="1"/>
  <c r="DE290" i="1"/>
  <c r="DE292" i="1"/>
  <c r="DB292" i="1"/>
  <c r="DB290" i="1"/>
  <c r="DB291" i="1"/>
  <c r="DB293" i="1"/>
  <c r="JA290" i="1"/>
  <c r="JA291" i="1"/>
  <c r="JA292" i="1"/>
  <c r="JA293" i="1"/>
  <c r="NM290" i="1"/>
  <c r="NM292" i="1"/>
  <c r="NM291" i="1"/>
  <c r="NM293" i="1"/>
  <c r="NJ293" i="1"/>
  <c r="NJ291" i="1"/>
  <c r="NJ292" i="1"/>
  <c r="NJ290" i="1"/>
  <c r="OL290" i="1"/>
  <c r="OL291" i="1"/>
  <c r="OL292" i="1"/>
  <c r="OL293" i="1"/>
  <c r="NT291" i="1"/>
  <c r="NT292" i="1"/>
  <c r="NT290" i="1"/>
  <c r="NT293" i="1"/>
  <c r="NA292" i="1"/>
  <c r="NA293" i="1"/>
  <c r="NA290" i="1"/>
  <c r="NA291" i="1"/>
  <c r="DZ290" i="1"/>
  <c r="DZ291" i="1"/>
  <c r="DZ292" i="1"/>
  <c r="DZ293" i="1"/>
  <c r="OH290" i="1"/>
  <c r="OH291" i="1"/>
  <c r="OH293" i="1"/>
  <c r="OH292" i="1"/>
  <c r="DN293" i="1"/>
  <c r="DN292" i="1"/>
  <c r="DN291" i="1"/>
  <c r="DN290" i="1"/>
  <c r="DU292" i="1"/>
  <c r="DU293" i="1"/>
  <c r="DU291" i="1"/>
  <c r="DU290" i="1"/>
  <c r="KR291" i="1"/>
  <c r="KR293" i="1"/>
  <c r="KR290" i="1"/>
  <c r="KR292" i="1"/>
  <c r="KK292" i="1"/>
  <c r="KK291" i="1"/>
  <c r="KK290" i="1"/>
  <c r="KK293" i="1"/>
  <c r="DL290" i="1"/>
  <c r="DL293" i="1"/>
  <c r="DL291" i="1"/>
  <c r="DL292" i="1"/>
  <c r="DG290" i="1"/>
  <c r="DG293" i="1"/>
  <c r="DG292" i="1"/>
  <c r="DG291" i="1"/>
  <c r="IY290" i="1"/>
  <c r="IY291" i="1"/>
  <c r="IY293" i="1"/>
  <c r="IY292" i="1"/>
  <c r="OS293" i="1"/>
  <c r="OS291" i="1"/>
  <c r="OS290" i="1"/>
  <c r="OS292" i="1"/>
  <c r="OQ292" i="1"/>
  <c r="OQ290" i="1"/>
  <c r="OQ291" i="1"/>
  <c r="OQ293" i="1"/>
  <c r="ON292" i="1"/>
  <c r="ON293" i="1"/>
  <c r="ON290" i="1"/>
  <c r="ON291" i="1"/>
  <c r="NG290" i="1"/>
  <c r="NG292" i="1"/>
  <c r="NG291" i="1"/>
  <c r="NG293" i="1"/>
  <c r="OI292" i="1"/>
  <c r="OI290" i="1"/>
  <c r="OI291" i="1"/>
  <c r="OI293" i="1"/>
  <c r="NP292" i="1"/>
  <c r="NP290" i="1"/>
  <c r="NP293" i="1"/>
  <c r="NP291" i="1"/>
  <c r="KM292" i="1"/>
  <c r="KM290" i="1"/>
  <c r="KM293" i="1"/>
  <c r="KM291" i="1"/>
  <c r="OE293" i="1"/>
  <c r="OE290" i="1"/>
  <c r="OE291" i="1"/>
  <c r="OE292" i="1"/>
  <c r="LE291" i="1"/>
  <c r="LE290" i="1"/>
  <c r="LE292" i="1"/>
  <c r="LE293" i="1"/>
  <c r="KS292" i="1"/>
  <c r="KS290" i="1"/>
  <c r="KS291" i="1"/>
  <c r="KS293" i="1"/>
  <c r="KU292" i="1"/>
  <c r="KU291" i="1"/>
  <c r="KU290" i="1"/>
  <c r="KU293" i="1"/>
  <c r="KL292" i="1"/>
  <c r="KL290" i="1"/>
  <c r="KL291" i="1"/>
  <c r="KL293" i="1"/>
  <c r="DD292" i="1"/>
  <c r="DD290" i="1"/>
  <c r="DD291" i="1"/>
  <c r="DD293" i="1"/>
  <c r="DA290" i="1"/>
  <c r="DA291" i="1"/>
  <c r="DA292" i="1"/>
  <c r="DA293" i="1"/>
  <c r="IX292" i="1"/>
  <c r="IX291" i="1"/>
  <c r="IX290" i="1"/>
  <c r="IX293" i="1"/>
  <c r="OD293" i="1"/>
  <c r="OD290" i="1"/>
  <c r="OD291" i="1"/>
  <c r="OD292" i="1"/>
  <c r="NL291" i="1"/>
  <c r="NL292" i="1"/>
  <c r="NL290" i="1"/>
  <c r="NL293" i="1"/>
  <c r="NY291" i="1"/>
  <c r="NY290" i="1"/>
  <c r="NY292" i="1"/>
  <c r="NY293" i="1"/>
  <c r="OK292" i="1"/>
  <c r="OK291" i="1"/>
  <c r="OK290" i="1"/>
  <c r="OK293" i="1"/>
  <c r="NS290" i="1"/>
  <c r="NS291" i="1"/>
  <c r="NS293" i="1"/>
  <c r="NS292" i="1"/>
  <c r="NB293" i="1"/>
  <c r="NB292" i="1"/>
  <c r="NB290" i="1"/>
  <c r="NB291" i="1"/>
  <c r="MO285" i="1"/>
  <c r="MO289" i="1"/>
  <c r="KT285" i="1"/>
  <c r="KT289" i="1"/>
  <c r="KZ285" i="1"/>
  <c r="KZ289" i="1"/>
  <c r="KM285" i="1"/>
  <c r="KM289" i="1"/>
  <c r="DK285" i="1"/>
  <c r="DK289" i="1"/>
  <c r="II285" i="1"/>
  <c r="II289" i="1"/>
  <c r="IU285" i="1"/>
  <c r="IU289" i="1"/>
  <c r="JB285" i="1"/>
  <c r="JB289" i="1"/>
  <c r="NO285" i="1"/>
  <c r="NO289" i="1"/>
  <c r="OA285" i="1"/>
  <c r="OA289" i="1"/>
  <c r="OM285" i="1"/>
  <c r="OM289" i="1"/>
  <c r="NV285" i="1"/>
  <c r="NV289" i="1"/>
  <c r="OH285" i="1"/>
  <c r="OH289" i="1"/>
  <c r="OE285" i="1"/>
  <c r="OE289" i="1"/>
  <c r="MP285" i="1"/>
  <c r="MP289" i="1"/>
  <c r="LI285" i="1"/>
  <c r="LI289" i="1"/>
  <c r="LJ285" i="1"/>
  <c r="LJ289" i="1"/>
  <c r="DJ285" i="1"/>
  <c r="DJ289" i="1"/>
  <c r="IV285" i="1"/>
  <c r="IV289" i="1"/>
  <c r="JF285" i="1"/>
  <c r="JF289" i="1"/>
  <c r="NN285" i="1"/>
  <c r="NN289" i="1"/>
  <c r="OP285" i="1"/>
  <c r="OP289" i="1"/>
  <c r="NX285" i="1"/>
  <c r="NX289" i="1"/>
  <c r="OJ285" i="1"/>
  <c r="OJ289" i="1"/>
  <c r="ND285" i="1"/>
  <c r="ND289" i="1"/>
  <c r="OF285" i="1"/>
  <c r="OF289" i="1"/>
  <c r="EC285" i="1"/>
  <c r="EC289" i="1"/>
  <c r="KG285" i="1"/>
  <c r="KG289" i="1"/>
  <c r="DI285" i="1"/>
  <c r="DI289" i="1"/>
  <c r="JN285" i="1"/>
  <c r="JN289" i="1"/>
  <c r="JC285" i="1"/>
  <c r="JC289" i="1"/>
  <c r="OR285" i="1"/>
  <c r="OR289" i="1"/>
  <c r="NZ285" i="1"/>
  <c r="NZ289" i="1"/>
  <c r="NI285" i="1"/>
  <c r="NI289" i="1"/>
  <c r="NU285" i="1"/>
  <c r="NU289" i="1"/>
  <c r="OG285" i="1"/>
  <c r="OG289" i="1"/>
  <c r="NQ285" i="1"/>
  <c r="NQ289" i="1"/>
  <c r="DX285" i="1"/>
  <c r="DX289" i="1"/>
  <c r="EA285" i="1"/>
  <c r="EA289" i="1"/>
  <c r="DN289" i="1"/>
  <c r="DU285" i="1"/>
  <c r="DU289" i="1"/>
  <c r="KH285" i="1"/>
  <c r="KH289" i="1"/>
  <c r="DH285" i="1"/>
  <c r="DH289" i="1"/>
  <c r="JM285" i="1"/>
  <c r="JM289" i="1"/>
  <c r="IZ285" i="1"/>
  <c r="IZ289" i="1"/>
  <c r="OC285" i="1"/>
  <c r="OC289" i="1"/>
  <c r="OO285" i="1"/>
  <c r="OO289" i="1"/>
  <c r="NW285" i="1"/>
  <c r="NW289" i="1"/>
  <c r="NF285" i="1"/>
  <c r="NF289" i="1"/>
  <c r="NC285" i="1"/>
  <c r="NC289" i="1"/>
  <c r="MZ285" i="1"/>
  <c r="MZ289" i="1"/>
  <c r="CZ285" i="1"/>
  <c r="CZ289" i="1"/>
  <c r="EB285" i="1"/>
  <c r="EB289" i="1"/>
  <c r="KO285" i="1"/>
  <c r="KO289" i="1"/>
  <c r="KP285" i="1"/>
  <c r="KP289" i="1"/>
  <c r="KI285" i="1"/>
  <c r="KI289" i="1"/>
  <c r="DF285" i="1"/>
  <c r="DF289" i="1"/>
  <c r="DC285" i="1"/>
  <c r="DC289" i="1"/>
  <c r="JL285" i="1"/>
  <c r="JL289" i="1"/>
  <c r="IW285" i="1"/>
  <c r="IW289" i="1"/>
  <c r="OB285" i="1"/>
  <c r="OB289" i="1"/>
  <c r="NK285" i="1"/>
  <c r="NK289" i="1"/>
  <c r="NH285" i="1"/>
  <c r="NH289" i="1"/>
  <c r="NE285" i="1"/>
  <c r="NE289" i="1"/>
  <c r="NR285" i="1"/>
  <c r="NR289" i="1"/>
  <c r="DY285" i="1"/>
  <c r="DY289" i="1"/>
  <c r="KQ285" i="1"/>
  <c r="KQ289" i="1"/>
  <c r="KJ285" i="1"/>
  <c r="KJ289" i="1"/>
  <c r="DE285" i="1"/>
  <c r="DE289" i="1"/>
  <c r="DB285" i="1"/>
  <c r="DB289" i="1"/>
  <c r="JA285" i="1"/>
  <c r="JA289" i="1"/>
  <c r="NM285" i="1"/>
  <c r="NM289" i="1"/>
  <c r="NJ285" i="1"/>
  <c r="NJ289" i="1"/>
  <c r="OL285" i="1"/>
  <c r="OL289" i="1"/>
  <c r="NT285" i="1"/>
  <c r="NT289" i="1"/>
  <c r="NA285" i="1"/>
  <c r="NA289" i="1"/>
  <c r="DZ285" i="1"/>
  <c r="DZ289" i="1"/>
  <c r="DM285" i="1"/>
  <c r="DM289" i="1"/>
  <c r="KR285" i="1"/>
  <c r="KR289" i="1"/>
  <c r="KK285" i="1"/>
  <c r="KK289" i="1"/>
  <c r="DL285" i="1"/>
  <c r="DL289" i="1"/>
  <c r="DG285" i="1"/>
  <c r="DG289" i="1"/>
  <c r="IY285" i="1"/>
  <c r="IY289" i="1"/>
  <c r="OS285" i="1"/>
  <c r="OS289" i="1"/>
  <c r="OQ285" i="1"/>
  <c r="OQ289" i="1"/>
  <c r="ON285" i="1"/>
  <c r="ON289" i="1"/>
  <c r="NG285" i="1"/>
  <c r="NG289" i="1"/>
  <c r="OI285" i="1"/>
  <c r="OI289" i="1"/>
  <c r="NP285" i="1"/>
  <c r="NP289" i="1"/>
  <c r="LE285" i="1"/>
  <c r="LE289" i="1"/>
  <c r="KS285" i="1"/>
  <c r="KS289" i="1"/>
  <c r="KU285" i="1"/>
  <c r="KU289" i="1"/>
  <c r="KL285" i="1"/>
  <c r="KL289" i="1"/>
  <c r="DD285" i="1"/>
  <c r="DD289" i="1"/>
  <c r="DA285" i="1"/>
  <c r="DA289" i="1"/>
  <c r="IX285" i="1"/>
  <c r="IX289" i="1"/>
  <c r="OD285" i="1"/>
  <c r="OD289" i="1"/>
  <c r="NL285" i="1"/>
  <c r="NL289" i="1"/>
  <c r="NY285" i="1"/>
  <c r="NY289" i="1"/>
  <c r="OK285" i="1"/>
  <c r="OK289" i="1"/>
  <c r="NS285" i="1"/>
  <c r="NS289" i="1"/>
  <c r="NB285" i="1"/>
  <c r="NB289" i="1"/>
  <c r="MO272" i="1"/>
  <c r="MO271" i="1"/>
  <c r="MO273" i="1"/>
  <c r="KZ273" i="1"/>
  <c r="KZ272" i="1"/>
  <c r="KZ271" i="1"/>
  <c r="JB272" i="1"/>
  <c r="JB271" i="1"/>
  <c r="JB273" i="1"/>
  <c r="NV271" i="1"/>
  <c r="NV272" i="1"/>
  <c r="NV273" i="1"/>
  <c r="KM271" i="1"/>
  <c r="KM272" i="1"/>
  <c r="KM273" i="1"/>
  <c r="NO273" i="1"/>
  <c r="NO271" i="1"/>
  <c r="NO272" i="1"/>
  <c r="OE271" i="1"/>
  <c r="OE272" i="1"/>
  <c r="OE273" i="1"/>
  <c r="KG272" i="1"/>
  <c r="KG271" i="1"/>
  <c r="KG273" i="1"/>
  <c r="DI272" i="1"/>
  <c r="DI271" i="1"/>
  <c r="DI273" i="1"/>
  <c r="JN271" i="1"/>
  <c r="JN273" i="1"/>
  <c r="JN272" i="1"/>
  <c r="JC273" i="1"/>
  <c r="JC271" i="1"/>
  <c r="JC272" i="1"/>
  <c r="OR272" i="1"/>
  <c r="OR273" i="1"/>
  <c r="OR271" i="1"/>
  <c r="NZ271" i="1"/>
  <c r="NZ273" i="1"/>
  <c r="NZ272" i="1"/>
  <c r="NI271" i="1"/>
  <c r="NI272" i="1"/>
  <c r="NI273" i="1"/>
  <c r="NU273" i="1"/>
  <c r="NU272" i="1"/>
  <c r="NU271" i="1"/>
  <c r="OG272" i="1"/>
  <c r="OG271" i="1"/>
  <c r="OG273" i="1"/>
  <c r="NQ272" i="1"/>
  <c r="NQ271" i="1"/>
  <c r="NQ273" i="1"/>
  <c r="DX271" i="1"/>
  <c r="DX273" i="1"/>
  <c r="DX272" i="1"/>
  <c r="EA272" i="1"/>
  <c r="EA271" i="1"/>
  <c r="EA273" i="1"/>
  <c r="OH272" i="1"/>
  <c r="OH273" i="1"/>
  <c r="OH271" i="1"/>
  <c r="MP273" i="1"/>
  <c r="MP272" i="1"/>
  <c r="MP271" i="1"/>
  <c r="DJ271" i="1"/>
  <c r="DJ273" i="1"/>
  <c r="DJ272" i="1"/>
  <c r="OJ272" i="1"/>
  <c r="OJ273" i="1"/>
  <c r="OJ271" i="1"/>
  <c r="KH272" i="1"/>
  <c r="KH271" i="1"/>
  <c r="KH273" i="1"/>
  <c r="DH272" i="1"/>
  <c r="DH273" i="1"/>
  <c r="DH271" i="1"/>
  <c r="JM271" i="1"/>
  <c r="JM272" i="1"/>
  <c r="JM273" i="1"/>
  <c r="IZ271" i="1"/>
  <c r="IZ272" i="1"/>
  <c r="IZ273" i="1"/>
  <c r="OC273" i="1"/>
  <c r="OC271" i="1"/>
  <c r="OC272" i="1"/>
  <c r="OO272" i="1"/>
  <c r="OO271" i="1"/>
  <c r="OO273" i="1"/>
  <c r="NW272" i="1"/>
  <c r="NW271" i="1"/>
  <c r="NW273" i="1"/>
  <c r="NF271" i="1"/>
  <c r="NF272" i="1"/>
  <c r="NF273" i="1"/>
  <c r="NC271" i="1"/>
  <c r="NC273" i="1"/>
  <c r="NC272" i="1"/>
  <c r="MZ273" i="1"/>
  <c r="MZ271" i="1"/>
  <c r="MZ272" i="1"/>
  <c r="CZ273" i="1"/>
  <c r="CZ272" i="1"/>
  <c r="CZ271" i="1"/>
  <c r="EB273" i="1"/>
  <c r="EB271" i="1"/>
  <c r="EB272" i="1"/>
  <c r="OA273" i="1"/>
  <c r="OA272" i="1"/>
  <c r="OA271" i="1"/>
  <c r="LI271" i="1"/>
  <c r="LI273" i="1"/>
  <c r="LI272" i="1"/>
  <c r="JF272" i="1"/>
  <c r="JF271" i="1"/>
  <c r="JF273" i="1"/>
  <c r="NN272" i="1"/>
  <c r="NN271" i="1"/>
  <c r="NN273" i="1"/>
  <c r="OF272" i="1"/>
  <c r="OF271" i="1"/>
  <c r="OF273" i="1"/>
  <c r="EC271" i="1"/>
  <c r="EC273" i="1"/>
  <c r="EC272" i="1"/>
  <c r="KP273" i="1"/>
  <c r="KP272" i="1"/>
  <c r="KP271" i="1"/>
  <c r="KI272" i="1"/>
  <c r="KI271" i="1"/>
  <c r="KI273" i="1"/>
  <c r="DF272" i="1"/>
  <c r="DF273" i="1"/>
  <c r="DF271" i="1"/>
  <c r="DC271" i="1"/>
  <c r="DC272" i="1"/>
  <c r="DC273" i="1"/>
  <c r="JL273" i="1"/>
  <c r="JL272" i="1"/>
  <c r="JL271" i="1"/>
  <c r="IW273" i="1"/>
  <c r="IW272" i="1"/>
  <c r="IW271" i="1"/>
  <c r="OB271" i="1"/>
  <c r="OB272" i="1"/>
  <c r="OB273" i="1"/>
  <c r="NK271" i="1"/>
  <c r="NK273" i="1"/>
  <c r="NK272" i="1"/>
  <c r="NH271" i="1"/>
  <c r="NH272" i="1"/>
  <c r="NH273" i="1"/>
  <c r="NE271" i="1"/>
  <c r="NE273" i="1"/>
  <c r="NE272" i="1"/>
  <c r="NR272" i="1"/>
  <c r="NR271" i="1"/>
  <c r="NR273" i="1"/>
  <c r="DY272" i="1"/>
  <c r="DY273" i="1"/>
  <c r="DY271" i="1"/>
  <c r="KT272" i="1"/>
  <c r="KT273" i="1"/>
  <c r="KT271" i="1"/>
  <c r="IU272" i="1"/>
  <c r="IU273" i="1"/>
  <c r="IU271" i="1"/>
  <c r="ND273" i="1"/>
  <c r="ND271" i="1"/>
  <c r="ND272" i="1"/>
  <c r="KO272" i="1"/>
  <c r="KO271" i="1"/>
  <c r="KO273" i="1"/>
  <c r="KQ273" i="1"/>
  <c r="KQ272" i="1"/>
  <c r="KQ271" i="1"/>
  <c r="KJ273" i="1"/>
  <c r="KJ272" i="1"/>
  <c r="KJ271" i="1"/>
  <c r="DE272" i="1"/>
  <c r="DE271" i="1"/>
  <c r="DE273" i="1"/>
  <c r="DB271" i="1"/>
  <c r="DB273" i="1"/>
  <c r="DB272" i="1"/>
  <c r="JA273" i="1"/>
  <c r="JA271" i="1"/>
  <c r="JA272" i="1"/>
  <c r="NM272" i="1"/>
  <c r="NM271" i="1"/>
  <c r="NM273" i="1"/>
  <c r="NJ271" i="1"/>
  <c r="NJ272" i="1"/>
  <c r="NJ273" i="1"/>
  <c r="OL272" i="1"/>
  <c r="OL271" i="1"/>
  <c r="OL273" i="1"/>
  <c r="NT271" i="1"/>
  <c r="NT272" i="1"/>
  <c r="NT273" i="1"/>
  <c r="NA271" i="1"/>
  <c r="NA272" i="1"/>
  <c r="NA273" i="1"/>
  <c r="DZ273" i="1"/>
  <c r="DZ272" i="1"/>
  <c r="DZ271" i="1"/>
  <c r="II273" i="1"/>
  <c r="II271" i="1"/>
  <c r="II272" i="1"/>
  <c r="OM272" i="1"/>
  <c r="OM271" i="1"/>
  <c r="OM273" i="1"/>
  <c r="DM272" i="1"/>
  <c r="DM271" i="1"/>
  <c r="DM273" i="1"/>
  <c r="LJ272" i="1"/>
  <c r="LJ273" i="1"/>
  <c r="LJ271" i="1"/>
  <c r="IV273" i="1"/>
  <c r="IV272" i="1"/>
  <c r="IV271" i="1"/>
  <c r="NX272" i="1"/>
  <c r="NX271" i="1"/>
  <c r="NX273" i="1"/>
  <c r="DN273" i="1"/>
  <c r="DN271" i="1"/>
  <c r="DN272" i="1"/>
  <c r="DU272" i="1"/>
  <c r="DU271" i="1"/>
  <c r="DU273" i="1"/>
  <c r="KR271" i="1"/>
  <c r="KR273" i="1"/>
  <c r="KR272" i="1"/>
  <c r="KK273" i="1"/>
  <c r="KK272" i="1"/>
  <c r="KK271" i="1"/>
  <c r="DL273" i="1"/>
  <c r="DL272" i="1"/>
  <c r="DL271" i="1"/>
  <c r="DG271" i="1"/>
  <c r="DG273" i="1"/>
  <c r="DG272" i="1"/>
  <c r="IY271" i="1"/>
  <c r="IY273" i="1"/>
  <c r="IY272" i="1"/>
  <c r="OS271" i="1"/>
  <c r="OS272" i="1"/>
  <c r="OS273" i="1"/>
  <c r="OQ271" i="1"/>
  <c r="OQ273" i="1"/>
  <c r="OQ272" i="1"/>
  <c r="ON272" i="1"/>
  <c r="ON271" i="1"/>
  <c r="ON273" i="1"/>
  <c r="NG272" i="1"/>
  <c r="NG271" i="1"/>
  <c r="NG273" i="1"/>
  <c r="OI272" i="1"/>
  <c r="OI271" i="1"/>
  <c r="OI273" i="1"/>
  <c r="NP273" i="1"/>
  <c r="NP271" i="1"/>
  <c r="NP272" i="1"/>
  <c r="DK272" i="1"/>
  <c r="DK271" i="1"/>
  <c r="DK273" i="1"/>
  <c r="OP271" i="1"/>
  <c r="OP273" i="1"/>
  <c r="OP272" i="1"/>
  <c r="LE271" i="1"/>
  <c r="LE273" i="1"/>
  <c r="LE272" i="1"/>
  <c r="KS271" i="1"/>
  <c r="KS273" i="1"/>
  <c r="KS272" i="1"/>
  <c r="KU272" i="1"/>
  <c r="KU271" i="1"/>
  <c r="KU273" i="1"/>
  <c r="KL272" i="1"/>
  <c r="KL271" i="1"/>
  <c r="KL273" i="1"/>
  <c r="DD272" i="1"/>
  <c r="DD273" i="1"/>
  <c r="DD271" i="1"/>
  <c r="DA273" i="1"/>
  <c r="DA271" i="1"/>
  <c r="DA272" i="1"/>
  <c r="IX271" i="1"/>
  <c r="IX272" i="1"/>
  <c r="IX273" i="1"/>
  <c r="BG236" i="1"/>
  <c r="BG270" i="1"/>
  <c r="OD272" i="1"/>
  <c r="OD271" i="1"/>
  <c r="OD273" i="1"/>
  <c r="NL271" i="1"/>
  <c r="NL272" i="1"/>
  <c r="NL273" i="1"/>
  <c r="NY272" i="1"/>
  <c r="NY271" i="1"/>
  <c r="NY273" i="1"/>
  <c r="OK271" i="1"/>
  <c r="OK272" i="1"/>
  <c r="OK273" i="1"/>
  <c r="NS271" i="1"/>
  <c r="NS273" i="1"/>
  <c r="NS272" i="1"/>
  <c r="NB272" i="1"/>
  <c r="NB271" i="1"/>
  <c r="NB273" i="1"/>
  <c r="IU237" i="1"/>
  <c r="IU238" i="1"/>
  <c r="IU239" i="1"/>
  <c r="JB237" i="1"/>
  <c r="JB238" i="1"/>
  <c r="JB239" i="1"/>
  <c r="NO238" i="1"/>
  <c r="NO239" i="1"/>
  <c r="NO237" i="1"/>
  <c r="OA238" i="1"/>
  <c r="OA237" i="1"/>
  <c r="OA239" i="1"/>
  <c r="OM237" i="1"/>
  <c r="OM239" i="1"/>
  <c r="OM238" i="1"/>
  <c r="NV237" i="1"/>
  <c r="NV239" i="1"/>
  <c r="NV238" i="1"/>
  <c r="OH238" i="1"/>
  <c r="OH237" i="1"/>
  <c r="OH239" i="1"/>
  <c r="OE237" i="1"/>
  <c r="OE239" i="1"/>
  <c r="OE238" i="1"/>
  <c r="KT239" i="1"/>
  <c r="KT238" i="1"/>
  <c r="KT237" i="1"/>
  <c r="KZ237" i="1"/>
  <c r="KZ239" i="1"/>
  <c r="KZ238" i="1"/>
  <c r="DM237" i="1"/>
  <c r="DM238" i="1"/>
  <c r="DM239" i="1"/>
  <c r="LI238" i="1"/>
  <c r="LI237" i="1"/>
  <c r="LI239" i="1"/>
  <c r="LJ239" i="1"/>
  <c r="LJ237" i="1"/>
  <c r="LJ238" i="1"/>
  <c r="DJ237" i="1"/>
  <c r="DJ239" i="1"/>
  <c r="DJ238" i="1"/>
  <c r="IV238" i="1"/>
  <c r="IV237" i="1"/>
  <c r="IV239" i="1"/>
  <c r="JF239" i="1"/>
  <c r="JF238" i="1"/>
  <c r="JF237" i="1"/>
  <c r="NN237" i="1"/>
  <c r="NN238" i="1"/>
  <c r="NN239" i="1"/>
  <c r="OP237" i="1"/>
  <c r="OP239" i="1"/>
  <c r="OP238" i="1"/>
  <c r="NX239" i="1"/>
  <c r="NX237" i="1"/>
  <c r="NX238" i="1"/>
  <c r="OJ239" i="1"/>
  <c r="OJ238" i="1"/>
  <c r="OJ237" i="1"/>
  <c r="ND238" i="1"/>
  <c r="ND239" i="1"/>
  <c r="ND237" i="1"/>
  <c r="OF239" i="1"/>
  <c r="OF238" i="1"/>
  <c r="OF237" i="1"/>
  <c r="EC238" i="1"/>
  <c r="EC237" i="1"/>
  <c r="EC239" i="1"/>
  <c r="KG237" i="1"/>
  <c r="KG238" i="1"/>
  <c r="KG239" i="1"/>
  <c r="DI237" i="1"/>
  <c r="DI239" i="1"/>
  <c r="DI238" i="1"/>
  <c r="JN238" i="1"/>
  <c r="JN237" i="1"/>
  <c r="JN239" i="1"/>
  <c r="JC239" i="1"/>
  <c r="JC238" i="1"/>
  <c r="JC237" i="1"/>
  <c r="OR237" i="1"/>
  <c r="OR238" i="1"/>
  <c r="OR239" i="1"/>
  <c r="NZ238" i="1"/>
  <c r="NZ237" i="1"/>
  <c r="NZ239" i="1"/>
  <c r="NI237" i="1"/>
  <c r="NI238" i="1"/>
  <c r="NI239" i="1"/>
  <c r="NU238" i="1"/>
  <c r="NU239" i="1"/>
  <c r="NU237" i="1"/>
  <c r="OG237" i="1"/>
  <c r="OG238" i="1"/>
  <c r="OG239" i="1"/>
  <c r="NQ237" i="1"/>
  <c r="NQ238" i="1"/>
  <c r="NQ239" i="1"/>
  <c r="DX238" i="1"/>
  <c r="DX237" i="1"/>
  <c r="DX239" i="1"/>
  <c r="EA239" i="1"/>
  <c r="EA237" i="1"/>
  <c r="EA238" i="1"/>
  <c r="DU238" i="1"/>
  <c r="DU237" i="1"/>
  <c r="DU239" i="1"/>
  <c r="KH239" i="1"/>
  <c r="KH237" i="1"/>
  <c r="KH238" i="1"/>
  <c r="DH238" i="1"/>
  <c r="DH237" i="1"/>
  <c r="DH239" i="1"/>
  <c r="JM238" i="1"/>
  <c r="JM239" i="1"/>
  <c r="JM237" i="1"/>
  <c r="IZ238" i="1"/>
  <c r="IZ237" i="1"/>
  <c r="IZ239" i="1"/>
  <c r="OC237" i="1"/>
  <c r="OC239" i="1"/>
  <c r="OC238" i="1"/>
  <c r="OO237" i="1"/>
  <c r="OO238" i="1"/>
  <c r="OO239" i="1"/>
  <c r="NW238" i="1"/>
  <c r="NW237" i="1"/>
  <c r="NW239" i="1"/>
  <c r="NF238" i="1"/>
  <c r="NF237" i="1"/>
  <c r="NF239" i="1"/>
  <c r="NC239" i="1"/>
  <c r="NC238" i="1"/>
  <c r="NC237" i="1"/>
  <c r="MZ237" i="1"/>
  <c r="MZ238" i="1"/>
  <c r="MZ239" i="1"/>
  <c r="CZ239" i="1"/>
  <c r="CZ237" i="1"/>
  <c r="CZ238" i="1"/>
  <c r="EB239" i="1"/>
  <c r="EB238" i="1"/>
  <c r="EB237" i="1"/>
  <c r="MO237" i="1"/>
  <c r="MO239" i="1"/>
  <c r="MO238" i="1"/>
  <c r="KP239" i="1"/>
  <c r="KP237" i="1"/>
  <c r="KP238" i="1"/>
  <c r="KI239" i="1"/>
  <c r="KI237" i="1"/>
  <c r="KI238" i="1"/>
  <c r="DF237" i="1"/>
  <c r="DF238" i="1"/>
  <c r="DF239" i="1"/>
  <c r="DC237" i="1"/>
  <c r="DC239" i="1"/>
  <c r="DC238" i="1"/>
  <c r="JL237" i="1"/>
  <c r="JL238" i="1"/>
  <c r="JL239" i="1"/>
  <c r="IW238" i="1"/>
  <c r="IW237" i="1"/>
  <c r="IW239" i="1"/>
  <c r="OB238" i="1"/>
  <c r="OB239" i="1"/>
  <c r="OB237" i="1"/>
  <c r="NK239" i="1"/>
  <c r="NK238" i="1"/>
  <c r="NK237" i="1"/>
  <c r="NH239" i="1"/>
  <c r="NH238" i="1"/>
  <c r="NH237" i="1"/>
  <c r="NE237" i="1"/>
  <c r="NE238" i="1"/>
  <c r="NE239" i="1"/>
  <c r="NR238" i="1"/>
  <c r="NR237" i="1"/>
  <c r="NR239" i="1"/>
  <c r="DY237" i="1"/>
  <c r="DY239" i="1"/>
  <c r="DY238" i="1"/>
  <c r="DK237" i="1"/>
  <c r="DK238" i="1"/>
  <c r="DK239" i="1"/>
  <c r="KQ237" i="1"/>
  <c r="KQ239" i="1"/>
  <c r="KQ238" i="1"/>
  <c r="KJ237" i="1"/>
  <c r="KJ239" i="1"/>
  <c r="KJ238" i="1"/>
  <c r="DE239" i="1"/>
  <c r="DE237" i="1"/>
  <c r="DE238" i="1"/>
  <c r="DB238" i="1"/>
  <c r="DB237" i="1"/>
  <c r="DB239" i="1"/>
  <c r="JA237" i="1"/>
  <c r="JA239" i="1"/>
  <c r="JA238" i="1"/>
  <c r="NM237" i="1"/>
  <c r="NM238" i="1"/>
  <c r="NM239" i="1"/>
  <c r="NJ238" i="1"/>
  <c r="NJ237" i="1"/>
  <c r="NJ239" i="1"/>
  <c r="OL237" i="1"/>
  <c r="OL238" i="1"/>
  <c r="OL239" i="1"/>
  <c r="NT238" i="1"/>
  <c r="NT239" i="1"/>
  <c r="NT237" i="1"/>
  <c r="NA237" i="1"/>
  <c r="NA238" i="1"/>
  <c r="NA239" i="1"/>
  <c r="DZ239" i="1"/>
  <c r="DZ238" i="1"/>
  <c r="DZ237" i="1"/>
  <c r="KM237" i="1"/>
  <c r="KM239" i="1"/>
  <c r="KM238" i="1"/>
  <c r="DN238" i="1"/>
  <c r="DN239" i="1"/>
  <c r="DN237" i="1"/>
  <c r="KO239" i="1"/>
  <c r="KO238" i="1"/>
  <c r="KO237" i="1"/>
  <c r="KR237" i="1"/>
  <c r="KR239" i="1"/>
  <c r="KR238" i="1"/>
  <c r="KK238" i="1"/>
  <c r="KK237" i="1"/>
  <c r="KK239" i="1"/>
  <c r="DL238" i="1"/>
  <c r="DL239" i="1"/>
  <c r="DL237" i="1"/>
  <c r="DG239" i="1"/>
  <c r="DG237" i="1"/>
  <c r="DG238" i="1"/>
  <c r="IY239" i="1"/>
  <c r="IY238" i="1"/>
  <c r="IY237" i="1"/>
  <c r="OS237" i="1"/>
  <c r="OS239" i="1"/>
  <c r="OS238" i="1"/>
  <c r="OQ237" i="1"/>
  <c r="OQ239" i="1"/>
  <c r="OQ238" i="1"/>
  <c r="ON237" i="1"/>
  <c r="ON239" i="1"/>
  <c r="ON238" i="1"/>
  <c r="NG239" i="1"/>
  <c r="NG238" i="1"/>
  <c r="NG237" i="1"/>
  <c r="OI237" i="1"/>
  <c r="OI239" i="1"/>
  <c r="OI238" i="1"/>
  <c r="NP237" i="1"/>
  <c r="NP238" i="1"/>
  <c r="NP239" i="1"/>
  <c r="II239" i="1"/>
  <c r="II238" i="1"/>
  <c r="II237" i="1"/>
  <c r="MP238" i="1"/>
  <c r="MP237" i="1"/>
  <c r="MP239" i="1"/>
  <c r="LE237" i="1"/>
  <c r="LE239" i="1"/>
  <c r="LE238" i="1"/>
  <c r="KS238" i="1"/>
  <c r="KS237" i="1"/>
  <c r="KS239" i="1"/>
  <c r="KU239" i="1"/>
  <c r="KU238" i="1"/>
  <c r="KU237" i="1"/>
  <c r="KL239" i="1"/>
  <c r="KL237" i="1"/>
  <c r="KL238" i="1"/>
  <c r="DD238" i="1"/>
  <c r="DD239" i="1"/>
  <c r="DD237" i="1"/>
  <c r="DA239" i="1"/>
  <c r="DA238" i="1"/>
  <c r="DA237" i="1"/>
  <c r="IX239" i="1"/>
  <c r="IX238" i="1"/>
  <c r="IX237" i="1"/>
  <c r="OD239" i="1"/>
  <c r="OD238" i="1"/>
  <c r="OD237" i="1"/>
  <c r="NL238" i="1"/>
  <c r="NL239" i="1"/>
  <c r="NL237" i="1"/>
  <c r="NY238" i="1"/>
  <c r="NY239" i="1"/>
  <c r="NY237" i="1"/>
  <c r="OK238" i="1"/>
  <c r="OK239" i="1"/>
  <c r="OK237" i="1"/>
  <c r="NS239" i="1"/>
  <c r="NS238" i="1"/>
  <c r="NS237" i="1"/>
  <c r="NB238" i="1"/>
  <c r="NB237" i="1"/>
  <c r="NB239" i="1"/>
  <c r="BG135" i="1"/>
  <c r="BG144" i="1"/>
  <c r="BG162" i="1"/>
  <c r="BG153" i="1"/>
  <c r="MO283" i="1"/>
  <c r="MO282" i="1"/>
  <c r="MO284" i="1"/>
  <c r="MO281" i="1"/>
  <c r="KM283" i="1"/>
  <c r="KM282" i="1"/>
  <c r="KM281" i="1"/>
  <c r="KM284" i="1"/>
  <c r="OH283" i="1"/>
  <c r="OH282" i="1"/>
  <c r="OH281" i="1"/>
  <c r="OH284" i="1"/>
  <c r="DM283" i="1"/>
  <c r="DM282" i="1"/>
  <c r="DM284" i="1"/>
  <c r="MP283" i="1"/>
  <c r="MP282" i="1"/>
  <c r="MP284" i="1"/>
  <c r="MP281" i="1"/>
  <c r="LI282" i="1"/>
  <c r="LI283" i="1"/>
  <c r="LI281" i="1"/>
  <c r="LI284" i="1"/>
  <c r="LJ282" i="1"/>
  <c r="LJ283" i="1"/>
  <c r="LJ281" i="1"/>
  <c r="LJ284" i="1"/>
  <c r="DJ283" i="1"/>
  <c r="DJ282" i="1"/>
  <c r="DJ281" i="1"/>
  <c r="DJ284" i="1"/>
  <c r="IV282" i="1"/>
  <c r="IV283" i="1"/>
  <c r="IV284" i="1"/>
  <c r="IV281" i="1"/>
  <c r="JF283" i="1"/>
  <c r="JF282" i="1"/>
  <c r="JF281" i="1"/>
  <c r="JF284" i="1"/>
  <c r="NN283" i="1"/>
  <c r="NN282" i="1"/>
  <c r="NN284" i="1"/>
  <c r="NN281" i="1"/>
  <c r="OP282" i="1"/>
  <c r="OP281" i="1"/>
  <c r="OP283" i="1"/>
  <c r="OP284" i="1"/>
  <c r="NX282" i="1"/>
  <c r="NX283" i="1"/>
  <c r="NX284" i="1"/>
  <c r="NX281" i="1"/>
  <c r="OJ282" i="1"/>
  <c r="OJ283" i="1"/>
  <c r="OJ281" i="1"/>
  <c r="OJ284" i="1"/>
  <c r="ND282" i="1"/>
  <c r="ND283" i="1"/>
  <c r="ND284" i="1"/>
  <c r="ND281" i="1"/>
  <c r="OF282" i="1"/>
  <c r="OF283" i="1"/>
  <c r="OF284" i="1"/>
  <c r="OF281" i="1"/>
  <c r="EC283" i="1"/>
  <c r="EC282" i="1"/>
  <c r="EC284" i="1"/>
  <c r="EC281" i="1"/>
  <c r="KT283" i="1"/>
  <c r="KT282" i="1"/>
  <c r="KT284" i="1"/>
  <c r="KT281" i="1"/>
  <c r="KZ283" i="1"/>
  <c r="KZ282" i="1"/>
  <c r="KZ281" i="1"/>
  <c r="KZ284" i="1"/>
  <c r="DK282" i="1"/>
  <c r="DK283" i="1"/>
  <c r="DK284" i="1"/>
  <c r="DK281" i="1"/>
  <c r="IU282" i="1"/>
  <c r="IU283" i="1"/>
  <c r="IU281" i="1"/>
  <c r="IU284" i="1"/>
  <c r="KG282" i="1"/>
  <c r="KG283" i="1"/>
  <c r="KG281" i="1"/>
  <c r="KG284" i="1"/>
  <c r="DI282" i="1"/>
  <c r="DI283" i="1"/>
  <c r="DI281" i="1"/>
  <c r="DI284" i="1"/>
  <c r="JN283" i="1"/>
  <c r="JN282" i="1"/>
  <c r="JN284" i="1"/>
  <c r="JN281" i="1"/>
  <c r="JC282" i="1"/>
  <c r="JC283" i="1"/>
  <c r="JC281" i="1"/>
  <c r="JC284" i="1"/>
  <c r="OR282" i="1"/>
  <c r="OR283" i="1"/>
  <c r="OR281" i="1"/>
  <c r="OR284" i="1"/>
  <c r="NZ283" i="1"/>
  <c r="NZ282" i="1"/>
  <c r="NZ281" i="1"/>
  <c r="NZ284" i="1"/>
  <c r="NI283" i="1"/>
  <c r="NI282" i="1"/>
  <c r="NI281" i="1"/>
  <c r="NI284" i="1"/>
  <c r="NU282" i="1"/>
  <c r="NU283" i="1"/>
  <c r="NU281" i="1"/>
  <c r="NU284" i="1"/>
  <c r="OG282" i="1"/>
  <c r="OG283" i="1"/>
  <c r="OG281" i="1"/>
  <c r="OG284" i="1"/>
  <c r="NQ282" i="1"/>
  <c r="NQ283" i="1"/>
  <c r="NQ281" i="1"/>
  <c r="NQ284" i="1"/>
  <c r="DX283" i="1"/>
  <c r="DX282" i="1"/>
  <c r="DX281" i="1"/>
  <c r="DX284" i="1"/>
  <c r="EA283" i="1"/>
  <c r="EA282" i="1"/>
  <c r="EA281" i="1"/>
  <c r="EA284" i="1"/>
  <c r="NO283" i="1"/>
  <c r="NO282" i="1"/>
  <c r="NO281" i="1"/>
  <c r="NO284" i="1"/>
  <c r="NV283" i="1"/>
  <c r="NV282" i="1"/>
  <c r="NV281" i="1"/>
  <c r="NV284" i="1"/>
  <c r="DU283" i="1"/>
  <c r="DU282" i="1"/>
  <c r="DU281" i="1"/>
  <c r="DU284" i="1"/>
  <c r="KH283" i="1"/>
  <c r="KH282" i="1"/>
  <c r="KH284" i="1"/>
  <c r="KH281" i="1"/>
  <c r="DH282" i="1"/>
  <c r="DH283" i="1"/>
  <c r="DH284" i="1"/>
  <c r="DH281" i="1"/>
  <c r="JM283" i="1"/>
  <c r="JM282" i="1"/>
  <c r="JM284" i="1"/>
  <c r="JM281" i="1"/>
  <c r="IZ283" i="1"/>
  <c r="IZ282" i="1"/>
  <c r="IZ284" i="1"/>
  <c r="IZ281" i="1"/>
  <c r="OC282" i="1"/>
  <c r="OC283" i="1"/>
  <c r="OC284" i="1"/>
  <c r="OC281" i="1"/>
  <c r="OO283" i="1"/>
  <c r="OO282" i="1"/>
  <c r="OO284" i="1"/>
  <c r="OO281" i="1"/>
  <c r="NW283" i="1"/>
  <c r="NW282" i="1"/>
  <c r="NW281" i="1"/>
  <c r="NW284" i="1"/>
  <c r="NF282" i="1"/>
  <c r="NF283" i="1"/>
  <c r="NF281" i="1"/>
  <c r="NF284" i="1"/>
  <c r="NC283" i="1"/>
  <c r="NC282" i="1"/>
  <c r="NC281" i="1"/>
  <c r="NC284" i="1"/>
  <c r="MZ282" i="1"/>
  <c r="MZ283" i="1"/>
  <c r="MZ281" i="1"/>
  <c r="MZ284" i="1"/>
  <c r="CZ282" i="1"/>
  <c r="CZ283" i="1"/>
  <c r="CZ281" i="1"/>
  <c r="CZ284" i="1"/>
  <c r="EB282" i="1"/>
  <c r="EB283" i="1"/>
  <c r="EB281" i="1"/>
  <c r="EB284" i="1"/>
  <c r="JB282" i="1"/>
  <c r="JB283" i="1"/>
  <c r="JB284" i="1"/>
  <c r="JB281" i="1"/>
  <c r="OM282" i="1"/>
  <c r="OM283" i="1"/>
  <c r="OM281" i="1"/>
  <c r="OM284" i="1"/>
  <c r="KP282" i="1"/>
  <c r="KP283" i="1"/>
  <c r="KP281" i="1"/>
  <c r="KP284" i="1"/>
  <c r="KI282" i="1"/>
  <c r="KI283" i="1"/>
  <c r="KI281" i="1"/>
  <c r="KI284" i="1"/>
  <c r="DF282" i="1"/>
  <c r="DF283" i="1"/>
  <c r="DF284" i="1"/>
  <c r="DF281" i="1"/>
  <c r="DC283" i="1"/>
  <c r="DC282" i="1"/>
  <c r="DC284" i="1"/>
  <c r="DC281" i="1"/>
  <c r="JL282" i="1"/>
  <c r="JL283" i="1"/>
  <c r="JL284" i="1"/>
  <c r="JL281" i="1"/>
  <c r="IW283" i="1"/>
  <c r="IW282" i="1"/>
  <c r="IW281" i="1"/>
  <c r="IW284" i="1"/>
  <c r="OB282" i="1"/>
  <c r="OB283" i="1"/>
  <c r="OB281" i="1"/>
  <c r="OB284" i="1"/>
  <c r="NK282" i="1"/>
  <c r="NK281" i="1"/>
  <c r="NK283" i="1"/>
  <c r="NK284" i="1"/>
  <c r="NH282" i="1"/>
  <c r="NH283" i="1"/>
  <c r="NH284" i="1"/>
  <c r="NH281" i="1"/>
  <c r="NE283" i="1"/>
  <c r="NE282" i="1"/>
  <c r="NE281" i="1"/>
  <c r="NE284" i="1"/>
  <c r="NR283" i="1"/>
  <c r="NR282" i="1"/>
  <c r="NR281" i="1"/>
  <c r="NR284" i="1"/>
  <c r="DY283" i="1"/>
  <c r="DY282" i="1"/>
  <c r="DY281" i="1"/>
  <c r="DY284" i="1"/>
  <c r="OE282" i="1"/>
  <c r="OE283" i="1"/>
  <c r="OE281" i="1"/>
  <c r="OE284" i="1"/>
  <c r="KO283" i="1"/>
  <c r="KO282" i="1"/>
  <c r="KO284" i="1"/>
  <c r="KO281" i="1"/>
  <c r="KQ283" i="1"/>
  <c r="KQ282" i="1"/>
  <c r="KQ281" i="1"/>
  <c r="KQ284" i="1"/>
  <c r="KJ283" i="1"/>
  <c r="KJ282" i="1"/>
  <c r="KJ281" i="1"/>
  <c r="KJ284" i="1"/>
  <c r="DE283" i="1"/>
  <c r="DE282" i="1"/>
  <c r="DE281" i="1"/>
  <c r="DE284" i="1"/>
  <c r="DB283" i="1"/>
  <c r="DB282" i="1"/>
  <c r="DB281" i="1"/>
  <c r="DB284" i="1"/>
  <c r="JA282" i="1"/>
  <c r="JA283" i="1"/>
  <c r="JA284" i="1"/>
  <c r="JA281" i="1"/>
  <c r="NM282" i="1"/>
  <c r="NM283" i="1"/>
  <c r="NM284" i="1"/>
  <c r="NM281" i="1"/>
  <c r="NJ283" i="1"/>
  <c r="NJ282" i="1"/>
  <c r="NJ281" i="1"/>
  <c r="NJ284" i="1"/>
  <c r="OL283" i="1"/>
  <c r="OL282" i="1"/>
  <c r="OL284" i="1"/>
  <c r="OL281" i="1"/>
  <c r="NT282" i="1"/>
  <c r="NT283" i="1"/>
  <c r="NT284" i="1"/>
  <c r="NT281" i="1"/>
  <c r="NA282" i="1"/>
  <c r="NA283" i="1"/>
  <c r="NA281" i="1"/>
  <c r="NA284" i="1"/>
  <c r="DZ283" i="1"/>
  <c r="DZ282" i="1"/>
  <c r="DZ281" i="1"/>
  <c r="DZ284" i="1"/>
  <c r="II283" i="1"/>
  <c r="II282" i="1"/>
  <c r="II281" i="1"/>
  <c r="II284" i="1"/>
  <c r="OA282" i="1"/>
  <c r="OA283" i="1"/>
  <c r="OA284" i="1"/>
  <c r="OA281" i="1"/>
  <c r="KR283" i="1"/>
  <c r="KR282" i="1"/>
  <c r="KR281" i="1"/>
  <c r="KR284" i="1"/>
  <c r="KK283" i="1"/>
  <c r="KK282" i="1"/>
  <c r="KK281" i="1"/>
  <c r="KK284" i="1"/>
  <c r="DL282" i="1"/>
  <c r="DL283" i="1"/>
  <c r="DL281" i="1"/>
  <c r="DL284" i="1"/>
  <c r="DG282" i="1"/>
  <c r="DG283" i="1"/>
  <c r="DG284" i="1"/>
  <c r="DG281" i="1"/>
  <c r="IY282" i="1"/>
  <c r="IY283" i="1"/>
  <c r="IY281" i="1"/>
  <c r="IY284" i="1"/>
  <c r="OS282" i="1"/>
  <c r="OS283" i="1"/>
  <c r="OS281" i="1"/>
  <c r="OS284" i="1"/>
  <c r="OQ282" i="1"/>
  <c r="OQ283" i="1"/>
  <c r="OQ284" i="1"/>
  <c r="OQ281" i="1"/>
  <c r="ON283" i="1"/>
  <c r="ON282" i="1"/>
  <c r="ON284" i="1"/>
  <c r="ON281" i="1"/>
  <c r="NG283" i="1"/>
  <c r="NG282" i="1"/>
  <c r="NG281" i="1"/>
  <c r="NG284" i="1"/>
  <c r="OI283" i="1"/>
  <c r="OI281" i="1"/>
  <c r="OI282" i="1"/>
  <c r="OI284" i="1"/>
  <c r="NP283" i="1"/>
  <c r="NP282" i="1"/>
  <c r="NP284" i="1"/>
  <c r="NP281" i="1"/>
  <c r="LE283" i="1"/>
  <c r="LE282" i="1"/>
  <c r="LE284" i="1"/>
  <c r="LE281" i="1"/>
  <c r="KS282" i="1"/>
  <c r="KS283" i="1"/>
  <c r="KS281" i="1"/>
  <c r="KS284" i="1"/>
  <c r="KU283" i="1"/>
  <c r="KU282" i="1"/>
  <c r="KU284" i="1"/>
  <c r="KU281" i="1"/>
  <c r="KL282" i="1"/>
  <c r="KL283" i="1"/>
  <c r="KL281" i="1"/>
  <c r="KL284" i="1"/>
  <c r="DD283" i="1"/>
  <c r="DD282" i="1"/>
  <c r="DD281" i="1"/>
  <c r="DD284" i="1"/>
  <c r="DA283" i="1"/>
  <c r="DA282" i="1"/>
  <c r="DA281" i="1"/>
  <c r="DA284" i="1"/>
  <c r="IX282" i="1"/>
  <c r="IX281" i="1"/>
  <c r="IX283" i="1"/>
  <c r="IX284" i="1"/>
  <c r="OD283" i="1"/>
  <c r="OD282" i="1"/>
  <c r="OD281" i="1"/>
  <c r="OD284" i="1"/>
  <c r="NL282" i="1"/>
  <c r="NL283" i="1"/>
  <c r="NL281" i="1"/>
  <c r="NL284" i="1"/>
  <c r="NY283" i="1"/>
  <c r="NY282" i="1"/>
  <c r="NY281" i="1"/>
  <c r="NY284" i="1"/>
  <c r="OK283" i="1"/>
  <c r="OK282" i="1"/>
  <c r="OK284" i="1"/>
  <c r="OK281" i="1"/>
  <c r="NS282" i="1"/>
  <c r="NS283" i="1"/>
  <c r="NS284" i="1"/>
  <c r="NS281" i="1"/>
  <c r="NB283" i="1"/>
  <c r="NB282" i="1"/>
  <c r="NB281" i="1"/>
  <c r="NB284" i="1"/>
  <c r="MO245" i="1"/>
  <c r="MO244" i="1"/>
  <c r="MO249" i="1"/>
  <c r="MO265" i="1"/>
  <c r="MO267" i="1"/>
  <c r="MO256" i="1"/>
  <c r="MO269" i="1"/>
  <c r="MO252" i="1"/>
  <c r="MO247" i="1"/>
  <c r="MO257" i="1"/>
  <c r="MO264" i="1"/>
  <c r="MO243" i="1"/>
  <c r="MO253" i="1"/>
  <c r="MO255" i="1"/>
  <c r="MO268" i="1"/>
  <c r="MO251" i="1"/>
  <c r="MO263" i="1"/>
  <c r="MO248" i="1"/>
  <c r="KT249" i="1"/>
  <c r="KT267" i="1"/>
  <c r="KT256" i="1"/>
  <c r="KT269" i="1"/>
  <c r="KT252" i="1"/>
  <c r="KT265" i="1"/>
  <c r="KT245" i="1"/>
  <c r="KT251" i="1"/>
  <c r="KT247" i="1"/>
  <c r="KT257" i="1"/>
  <c r="KT264" i="1"/>
  <c r="KT268" i="1"/>
  <c r="KT243" i="1"/>
  <c r="KT244" i="1"/>
  <c r="KT253" i="1"/>
  <c r="KT248" i="1"/>
  <c r="KT255" i="1"/>
  <c r="KT263" i="1"/>
  <c r="KZ252" i="1"/>
  <c r="KZ249" i="1"/>
  <c r="KZ256" i="1"/>
  <c r="KZ244" i="1"/>
  <c r="KZ245" i="1"/>
  <c r="KZ267" i="1"/>
  <c r="KZ265" i="1"/>
  <c r="KZ253" i="1"/>
  <c r="KZ269" i="1"/>
  <c r="KZ268" i="1"/>
  <c r="KZ247" i="1"/>
  <c r="KZ248" i="1"/>
  <c r="KZ257" i="1"/>
  <c r="KZ264" i="1"/>
  <c r="KZ255" i="1"/>
  <c r="KZ243" i="1"/>
  <c r="KZ251" i="1"/>
  <c r="KZ263" i="1"/>
  <c r="KM267" i="1"/>
  <c r="KM256" i="1"/>
  <c r="KM269" i="1"/>
  <c r="KM265" i="1"/>
  <c r="KM252" i="1"/>
  <c r="KM249" i="1"/>
  <c r="KM245" i="1"/>
  <c r="KM244" i="1"/>
  <c r="KM255" i="1"/>
  <c r="KM264" i="1"/>
  <c r="KM251" i="1"/>
  <c r="KM257" i="1"/>
  <c r="KM247" i="1"/>
  <c r="KM243" i="1"/>
  <c r="KM248" i="1"/>
  <c r="KM253" i="1"/>
  <c r="KM268" i="1"/>
  <c r="KM263" i="1"/>
  <c r="DK265" i="1"/>
  <c r="DK256" i="1"/>
  <c r="DK269" i="1"/>
  <c r="DK252" i="1"/>
  <c r="DK249" i="1"/>
  <c r="DK267" i="1"/>
  <c r="DK245" i="1"/>
  <c r="DK244" i="1"/>
  <c r="DK248" i="1"/>
  <c r="DK243" i="1"/>
  <c r="DK257" i="1"/>
  <c r="DK251" i="1"/>
  <c r="DK268" i="1"/>
  <c r="DK255" i="1"/>
  <c r="DK253" i="1"/>
  <c r="DK247" i="1"/>
  <c r="DK264" i="1"/>
  <c r="DK263" i="1"/>
  <c r="II249" i="1"/>
  <c r="II244" i="1"/>
  <c r="II245" i="1"/>
  <c r="II267" i="1"/>
  <c r="II265" i="1"/>
  <c r="II269" i="1"/>
  <c r="II252" i="1"/>
  <c r="II256" i="1"/>
  <c r="II257" i="1"/>
  <c r="II253" i="1"/>
  <c r="II268" i="1"/>
  <c r="II251" i="1"/>
  <c r="II264" i="1"/>
  <c r="II255" i="1"/>
  <c r="II243" i="1"/>
  <c r="II248" i="1"/>
  <c r="II263" i="1"/>
  <c r="II247" i="1"/>
  <c r="IU256" i="1"/>
  <c r="IU252" i="1"/>
  <c r="IU267" i="1"/>
  <c r="IU269" i="1"/>
  <c r="IU249" i="1"/>
  <c r="IU265" i="1"/>
  <c r="IU245" i="1"/>
  <c r="IU244" i="1"/>
  <c r="IU255" i="1"/>
  <c r="IU247" i="1"/>
  <c r="IU268" i="1"/>
  <c r="IU243" i="1"/>
  <c r="IU253" i="1"/>
  <c r="IU248" i="1"/>
  <c r="IU264" i="1"/>
  <c r="IU257" i="1"/>
  <c r="IU251" i="1"/>
  <c r="IU263" i="1"/>
  <c r="JB256" i="1"/>
  <c r="JB244" i="1"/>
  <c r="JB252" i="1"/>
  <c r="JB249" i="1"/>
  <c r="JB265" i="1"/>
  <c r="JB267" i="1"/>
  <c r="JB245" i="1"/>
  <c r="JB255" i="1"/>
  <c r="JB257" i="1"/>
  <c r="JB251" i="1"/>
  <c r="JB269" i="1"/>
  <c r="JB253" i="1"/>
  <c r="JB247" i="1"/>
  <c r="JB243" i="1"/>
  <c r="JB264" i="1"/>
  <c r="JB268" i="1"/>
  <c r="JB248" i="1"/>
  <c r="JB263" i="1"/>
  <c r="NO245" i="1"/>
  <c r="NO256" i="1"/>
  <c r="NO244" i="1"/>
  <c r="NO252" i="1"/>
  <c r="NO249" i="1"/>
  <c r="NO265" i="1"/>
  <c r="NO267" i="1"/>
  <c r="NO255" i="1"/>
  <c r="NO269" i="1"/>
  <c r="NO251" i="1"/>
  <c r="NO247" i="1"/>
  <c r="NO253" i="1"/>
  <c r="NO243" i="1"/>
  <c r="NO264" i="1"/>
  <c r="NO257" i="1"/>
  <c r="NO248" i="1"/>
  <c r="NO263" i="1"/>
  <c r="NO268" i="1"/>
  <c r="OA265" i="1"/>
  <c r="OA252" i="1"/>
  <c r="OA269" i="1"/>
  <c r="OA249" i="1"/>
  <c r="OA244" i="1"/>
  <c r="OA245" i="1"/>
  <c r="OA267" i="1"/>
  <c r="OA256" i="1"/>
  <c r="OA255" i="1"/>
  <c r="OA243" i="1"/>
  <c r="OA247" i="1"/>
  <c r="OA268" i="1"/>
  <c r="OA248" i="1"/>
  <c r="OA257" i="1"/>
  <c r="OA251" i="1"/>
  <c r="OA253" i="1"/>
  <c r="OA264" i="1"/>
  <c r="OA263" i="1"/>
  <c r="OM252" i="1"/>
  <c r="OM269" i="1"/>
  <c r="OM244" i="1"/>
  <c r="OM253" i="1"/>
  <c r="OM249" i="1"/>
  <c r="OM265" i="1"/>
  <c r="OM267" i="1"/>
  <c r="OM245" i="1"/>
  <c r="OM256" i="1"/>
  <c r="OM251" i="1"/>
  <c r="OM247" i="1"/>
  <c r="OM243" i="1"/>
  <c r="OM264" i="1"/>
  <c r="OM248" i="1"/>
  <c r="OM268" i="1"/>
  <c r="OM255" i="1"/>
  <c r="OM263" i="1"/>
  <c r="OM257" i="1"/>
  <c r="NV267" i="1"/>
  <c r="NV245" i="1"/>
  <c r="NV249" i="1"/>
  <c r="NV265" i="1"/>
  <c r="NV244" i="1"/>
  <c r="NV256" i="1"/>
  <c r="NV269" i="1"/>
  <c r="NV252" i="1"/>
  <c r="NV247" i="1"/>
  <c r="NV243" i="1"/>
  <c r="NV257" i="1"/>
  <c r="NV248" i="1"/>
  <c r="NV255" i="1"/>
  <c r="NV268" i="1"/>
  <c r="NV264" i="1"/>
  <c r="NV253" i="1"/>
  <c r="NV263" i="1"/>
  <c r="NV251" i="1"/>
  <c r="OH265" i="1"/>
  <c r="OH269" i="1"/>
  <c r="OH249" i="1"/>
  <c r="OH244" i="1"/>
  <c r="OH267" i="1"/>
  <c r="OH256" i="1"/>
  <c r="OH245" i="1"/>
  <c r="OH252" i="1"/>
  <c r="OH248" i="1"/>
  <c r="OH251" i="1"/>
  <c r="OH268" i="1"/>
  <c r="OH264" i="1"/>
  <c r="OH257" i="1"/>
  <c r="OH255" i="1"/>
  <c r="OH243" i="1"/>
  <c r="OH253" i="1"/>
  <c r="OH247" i="1"/>
  <c r="OH263" i="1"/>
  <c r="OE256" i="1"/>
  <c r="OE252" i="1"/>
  <c r="OE269" i="1"/>
  <c r="OE249" i="1"/>
  <c r="OE265" i="1"/>
  <c r="OE267" i="1"/>
  <c r="OE244" i="1"/>
  <c r="OE245" i="1"/>
  <c r="OE251" i="1"/>
  <c r="OE247" i="1"/>
  <c r="OE253" i="1"/>
  <c r="OE243" i="1"/>
  <c r="OE264" i="1"/>
  <c r="OE248" i="1"/>
  <c r="OE268" i="1"/>
  <c r="OE257" i="1"/>
  <c r="OE263" i="1"/>
  <c r="OE255" i="1"/>
  <c r="MP267" i="1"/>
  <c r="MP256" i="1"/>
  <c r="MP269" i="1"/>
  <c r="MP252" i="1"/>
  <c r="MP245" i="1"/>
  <c r="MP249" i="1"/>
  <c r="MP265" i="1"/>
  <c r="MP244" i="1"/>
  <c r="MP255" i="1"/>
  <c r="MP253" i="1"/>
  <c r="MP268" i="1"/>
  <c r="MP251" i="1"/>
  <c r="MP247" i="1"/>
  <c r="MP257" i="1"/>
  <c r="MP243" i="1"/>
  <c r="MP248" i="1"/>
  <c r="MP264" i="1"/>
  <c r="MP263" i="1"/>
  <c r="LI265" i="1"/>
  <c r="LI267" i="1"/>
  <c r="LI256" i="1"/>
  <c r="LI269" i="1"/>
  <c r="LI252" i="1"/>
  <c r="LI249" i="1"/>
  <c r="LI245" i="1"/>
  <c r="LI244" i="1"/>
  <c r="LI255" i="1"/>
  <c r="LI268" i="1"/>
  <c r="LI248" i="1"/>
  <c r="LI253" i="1"/>
  <c r="LI243" i="1"/>
  <c r="LI247" i="1"/>
  <c r="LI251" i="1"/>
  <c r="LI257" i="1"/>
  <c r="LI263" i="1"/>
  <c r="LI264" i="1"/>
  <c r="LJ252" i="1"/>
  <c r="LJ253" i="1"/>
  <c r="LJ245" i="1"/>
  <c r="LJ244" i="1"/>
  <c r="LJ267" i="1"/>
  <c r="LJ249" i="1"/>
  <c r="LJ265" i="1"/>
  <c r="LJ256" i="1"/>
  <c r="LJ269" i="1"/>
  <c r="LJ264" i="1"/>
  <c r="LJ247" i="1"/>
  <c r="LJ243" i="1"/>
  <c r="LJ248" i="1"/>
  <c r="LJ268" i="1"/>
  <c r="LJ255" i="1"/>
  <c r="LJ257" i="1"/>
  <c r="LJ251" i="1"/>
  <c r="LJ263" i="1"/>
  <c r="DJ245" i="1"/>
  <c r="DJ256" i="1"/>
  <c r="DJ252" i="1"/>
  <c r="DJ249" i="1"/>
  <c r="DJ267" i="1"/>
  <c r="DJ269" i="1"/>
  <c r="DJ265" i="1"/>
  <c r="DJ243" i="1"/>
  <c r="DJ248" i="1"/>
  <c r="DJ268" i="1"/>
  <c r="DJ244" i="1"/>
  <c r="DJ247" i="1"/>
  <c r="DJ253" i="1"/>
  <c r="DJ251" i="1"/>
  <c r="DJ264" i="1"/>
  <c r="DJ255" i="1"/>
  <c r="DJ257" i="1"/>
  <c r="DJ263" i="1"/>
  <c r="IV269" i="1"/>
  <c r="IV249" i="1"/>
  <c r="IV265" i="1"/>
  <c r="IV267" i="1"/>
  <c r="IV244" i="1"/>
  <c r="IV256" i="1"/>
  <c r="IV252" i="1"/>
  <c r="IV245" i="1"/>
  <c r="IV253" i="1"/>
  <c r="IV257" i="1"/>
  <c r="IV255" i="1"/>
  <c r="IV268" i="1"/>
  <c r="IV243" i="1"/>
  <c r="IV264" i="1"/>
  <c r="IV247" i="1"/>
  <c r="IV248" i="1"/>
  <c r="IV251" i="1"/>
  <c r="IV263" i="1"/>
  <c r="JF267" i="1"/>
  <c r="JF265" i="1"/>
  <c r="JF253" i="1"/>
  <c r="JF269" i="1"/>
  <c r="JF252" i="1"/>
  <c r="JF256" i="1"/>
  <c r="JF249" i="1"/>
  <c r="JF244" i="1"/>
  <c r="JF245" i="1"/>
  <c r="JF264" i="1"/>
  <c r="JF268" i="1"/>
  <c r="JF255" i="1"/>
  <c r="JF243" i="1"/>
  <c r="JF247" i="1"/>
  <c r="JF248" i="1"/>
  <c r="JF257" i="1"/>
  <c r="JF263" i="1"/>
  <c r="JF251" i="1"/>
  <c r="NN252" i="1"/>
  <c r="NN267" i="1"/>
  <c r="NN245" i="1"/>
  <c r="NN253" i="1"/>
  <c r="NN249" i="1"/>
  <c r="NN265" i="1"/>
  <c r="NN244" i="1"/>
  <c r="NN256" i="1"/>
  <c r="NN269" i="1"/>
  <c r="NN264" i="1"/>
  <c r="NN247" i="1"/>
  <c r="NN243" i="1"/>
  <c r="NN248" i="1"/>
  <c r="NN257" i="1"/>
  <c r="NN255" i="1"/>
  <c r="NN251" i="1"/>
  <c r="NN263" i="1"/>
  <c r="NN268" i="1"/>
  <c r="OP249" i="1"/>
  <c r="OP244" i="1"/>
  <c r="OP256" i="1"/>
  <c r="OP245" i="1"/>
  <c r="OP253" i="1"/>
  <c r="OP267" i="1"/>
  <c r="OP265" i="1"/>
  <c r="OP252" i="1"/>
  <c r="OP269" i="1"/>
  <c r="OP251" i="1"/>
  <c r="OP268" i="1"/>
  <c r="OP264" i="1"/>
  <c r="OP257" i="1"/>
  <c r="OP248" i="1"/>
  <c r="OP255" i="1"/>
  <c r="OP243" i="1"/>
  <c r="OP247" i="1"/>
  <c r="OP263" i="1"/>
  <c r="NX249" i="1"/>
  <c r="NX269" i="1"/>
  <c r="NX265" i="1"/>
  <c r="NX245" i="1"/>
  <c r="NX256" i="1"/>
  <c r="NX252" i="1"/>
  <c r="NX267" i="1"/>
  <c r="NX244" i="1"/>
  <c r="NX243" i="1"/>
  <c r="NX255" i="1"/>
  <c r="NX248" i="1"/>
  <c r="NX264" i="1"/>
  <c r="NX268" i="1"/>
  <c r="NX253" i="1"/>
  <c r="NX251" i="1"/>
  <c r="NX257" i="1"/>
  <c r="NX247" i="1"/>
  <c r="NX263" i="1"/>
  <c r="OJ249" i="1"/>
  <c r="OJ245" i="1"/>
  <c r="OJ244" i="1"/>
  <c r="OJ265" i="1"/>
  <c r="OJ267" i="1"/>
  <c r="OJ256" i="1"/>
  <c r="OJ269" i="1"/>
  <c r="OJ252" i="1"/>
  <c r="OJ253" i="1"/>
  <c r="OJ251" i="1"/>
  <c r="OJ264" i="1"/>
  <c r="OJ255" i="1"/>
  <c r="OJ248" i="1"/>
  <c r="OJ257" i="1"/>
  <c r="OJ268" i="1"/>
  <c r="OJ243" i="1"/>
  <c r="OJ263" i="1"/>
  <c r="OJ247" i="1"/>
  <c r="ND267" i="1"/>
  <c r="ND256" i="1"/>
  <c r="ND269" i="1"/>
  <c r="ND252" i="1"/>
  <c r="ND249" i="1"/>
  <c r="ND245" i="1"/>
  <c r="ND244" i="1"/>
  <c r="ND265" i="1"/>
  <c r="ND255" i="1"/>
  <c r="ND248" i="1"/>
  <c r="ND243" i="1"/>
  <c r="ND257" i="1"/>
  <c r="ND253" i="1"/>
  <c r="ND268" i="1"/>
  <c r="ND247" i="1"/>
  <c r="ND251" i="1"/>
  <c r="ND264" i="1"/>
  <c r="ND263" i="1"/>
  <c r="OF265" i="1"/>
  <c r="OF245" i="1"/>
  <c r="OF269" i="1"/>
  <c r="OF244" i="1"/>
  <c r="OF256" i="1"/>
  <c r="OF249" i="1"/>
  <c r="OF252" i="1"/>
  <c r="OF267" i="1"/>
  <c r="OF248" i="1"/>
  <c r="OF264" i="1"/>
  <c r="OF253" i="1"/>
  <c r="OF257" i="1"/>
  <c r="OF251" i="1"/>
  <c r="OF268" i="1"/>
  <c r="OF255" i="1"/>
  <c r="OF247" i="1"/>
  <c r="OF243" i="1"/>
  <c r="OF263" i="1"/>
  <c r="EC267" i="1"/>
  <c r="EC256" i="1"/>
  <c r="EC269" i="1"/>
  <c r="EC252" i="1"/>
  <c r="EC245" i="1"/>
  <c r="EC249" i="1"/>
  <c r="EC244" i="1"/>
  <c r="EC265" i="1"/>
  <c r="EC268" i="1"/>
  <c r="EC253" i="1"/>
  <c r="EC255" i="1"/>
  <c r="EC257" i="1"/>
  <c r="EC264" i="1"/>
  <c r="EC247" i="1"/>
  <c r="EC243" i="1"/>
  <c r="EC248" i="1"/>
  <c r="EC263" i="1"/>
  <c r="EC251" i="1"/>
  <c r="KG256" i="1"/>
  <c r="KG244" i="1"/>
  <c r="KG252" i="1"/>
  <c r="KG269" i="1"/>
  <c r="KG249" i="1"/>
  <c r="KG265" i="1"/>
  <c r="KG267" i="1"/>
  <c r="KG245" i="1"/>
  <c r="KG257" i="1"/>
  <c r="KG251" i="1"/>
  <c r="KG253" i="1"/>
  <c r="KG247" i="1"/>
  <c r="KG243" i="1"/>
  <c r="KG264" i="1"/>
  <c r="KG268" i="1"/>
  <c r="KG248" i="1"/>
  <c r="KG263" i="1"/>
  <c r="KG255" i="1"/>
  <c r="DI249" i="1"/>
  <c r="DI267" i="1"/>
  <c r="DI244" i="1"/>
  <c r="DI256" i="1"/>
  <c r="DI245" i="1"/>
  <c r="DI265" i="1"/>
  <c r="DI252" i="1"/>
  <c r="DI269" i="1"/>
  <c r="DI268" i="1"/>
  <c r="DI248" i="1"/>
  <c r="DI253" i="1"/>
  <c r="DI255" i="1"/>
  <c r="DI243" i="1"/>
  <c r="DI264" i="1"/>
  <c r="DI247" i="1"/>
  <c r="DI251" i="1"/>
  <c r="DI257" i="1"/>
  <c r="DI263" i="1"/>
  <c r="JN252" i="1"/>
  <c r="JN253" i="1"/>
  <c r="JN249" i="1"/>
  <c r="JN267" i="1"/>
  <c r="JN244" i="1"/>
  <c r="JN245" i="1"/>
  <c r="JN265" i="1"/>
  <c r="JN256" i="1"/>
  <c r="JN269" i="1"/>
  <c r="JN247" i="1"/>
  <c r="JN243" i="1"/>
  <c r="JN257" i="1"/>
  <c r="JN264" i="1"/>
  <c r="JN248" i="1"/>
  <c r="JN255" i="1"/>
  <c r="JN251" i="1"/>
  <c r="JN263" i="1"/>
  <c r="JN268" i="1"/>
  <c r="JC252" i="1"/>
  <c r="JC245" i="1"/>
  <c r="JC269" i="1"/>
  <c r="JC267" i="1"/>
  <c r="JC253" i="1"/>
  <c r="JC265" i="1"/>
  <c r="JC249" i="1"/>
  <c r="JC244" i="1"/>
  <c r="JC256" i="1"/>
  <c r="JC255" i="1"/>
  <c r="JC247" i="1"/>
  <c r="JC243" i="1"/>
  <c r="JC257" i="1"/>
  <c r="JC248" i="1"/>
  <c r="JC264" i="1"/>
  <c r="JC268" i="1"/>
  <c r="JC251" i="1"/>
  <c r="JC263" i="1"/>
  <c r="OR249" i="1"/>
  <c r="OR245" i="1"/>
  <c r="OR244" i="1"/>
  <c r="OR265" i="1"/>
  <c r="OR267" i="1"/>
  <c r="OR256" i="1"/>
  <c r="OR252" i="1"/>
  <c r="OR269" i="1"/>
  <c r="OR264" i="1"/>
  <c r="OR255" i="1"/>
  <c r="OR248" i="1"/>
  <c r="OR257" i="1"/>
  <c r="OR268" i="1"/>
  <c r="OR243" i="1"/>
  <c r="OR247" i="1"/>
  <c r="OR253" i="1"/>
  <c r="OR251" i="1"/>
  <c r="OR263" i="1"/>
  <c r="NZ269" i="1"/>
  <c r="NZ249" i="1"/>
  <c r="NZ244" i="1"/>
  <c r="NZ256" i="1"/>
  <c r="NZ245" i="1"/>
  <c r="NZ267" i="1"/>
  <c r="NZ265" i="1"/>
  <c r="NZ252" i="1"/>
  <c r="NZ247" i="1"/>
  <c r="NZ251" i="1"/>
  <c r="NZ268" i="1"/>
  <c r="NZ264" i="1"/>
  <c r="NZ257" i="1"/>
  <c r="NZ255" i="1"/>
  <c r="NZ243" i="1"/>
  <c r="NZ248" i="1"/>
  <c r="NZ253" i="1"/>
  <c r="NZ263" i="1"/>
  <c r="NI249" i="1"/>
  <c r="NI267" i="1"/>
  <c r="NI244" i="1"/>
  <c r="NI256" i="1"/>
  <c r="NI265" i="1"/>
  <c r="NI252" i="1"/>
  <c r="NI245" i="1"/>
  <c r="NI269" i="1"/>
  <c r="NI257" i="1"/>
  <c r="NI253" i="1"/>
  <c r="NI247" i="1"/>
  <c r="NI255" i="1"/>
  <c r="NI268" i="1"/>
  <c r="NI243" i="1"/>
  <c r="NI264" i="1"/>
  <c r="NI248" i="1"/>
  <c r="NI251" i="1"/>
  <c r="NI263" i="1"/>
  <c r="NU256" i="1"/>
  <c r="NU269" i="1"/>
  <c r="NU249" i="1"/>
  <c r="NU265" i="1"/>
  <c r="NU252" i="1"/>
  <c r="NU267" i="1"/>
  <c r="NU245" i="1"/>
  <c r="NU244" i="1"/>
  <c r="NU253" i="1"/>
  <c r="NU255" i="1"/>
  <c r="NU251" i="1"/>
  <c r="NU268" i="1"/>
  <c r="NU247" i="1"/>
  <c r="NU243" i="1"/>
  <c r="NU257" i="1"/>
  <c r="NU248" i="1"/>
  <c r="NU264" i="1"/>
  <c r="NU263" i="1"/>
  <c r="OG265" i="1"/>
  <c r="OG245" i="1"/>
  <c r="OG252" i="1"/>
  <c r="OG249" i="1"/>
  <c r="OG267" i="1"/>
  <c r="OG244" i="1"/>
  <c r="OG256" i="1"/>
  <c r="OG255" i="1"/>
  <c r="OG247" i="1"/>
  <c r="OG268" i="1"/>
  <c r="OG243" i="1"/>
  <c r="OG264" i="1"/>
  <c r="OG248" i="1"/>
  <c r="OG251" i="1"/>
  <c r="OG257" i="1"/>
  <c r="OG263" i="1"/>
  <c r="OG269" i="1"/>
  <c r="OG253" i="1"/>
  <c r="NQ256" i="1"/>
  <c r="NQ252" i="1"/>
  <c r="NQ245" i="1"/>
  <c r="NQ265" i="1"/>
  <c r="NQ269" i="1"/>
  <c r="NQ249" i="1"/>
  <c r="NQ267" i="1"/>
  <c r="NQ244" i="1"/>
  <c r="NQ253" i="1"/>
  <c r="NQ255" i="1"/>
  <c r="NQ268" i="1"/>
  <c r="NQ243" i="1"/>
  <c r="NQ264" i="1"/>
  <c r="NQ248" i="1"/>
  <c r="NQ251" i="1"/>
  <c r="NQ263" i="1"/>
  <c r="NQ257" i="1"/>
  <c r="NQ247" i="1"/>
  <c r="DX265" i="1"/>
  <c r="DX252" i="1"/>
  <c r="DX269" i="1"/>
  <c r="DX249" i="1"/>
  <c r="DX267" i="1"/>
  <c r="DX244" i="1"/>
  <c r="DX256" i="1"/>
  <c r="DX245" i="1"/>
  <c r="DX248" i="1"/>
  <c r="DX253" i="1"/>
  <c r="DX247" i="1"/>
  <c r="DX264" i="1"/>
  <c r="DX257" i="1"/>
  <c r="DX255" i="1"/>
  <c r="DX251" i="1"/>
  <c r="DX268" i="1"/>
  <c r="DX263" i="1"/>
  <c r="DX243" i="1"/>
  <c r="EA256" i="1"/>
  <c r="EA269" i="1"/>
  <c r="EA252" i="1"/>
  <c r="EA267" i="1"/>
  <c r="EA265" i="1"/>
  <c r="EA249" i="1"/>
  <c r="EA245" i="1"/>
  <c r="EA244" i="1"/>
  <c r="EA255" i="1"/>
  <c r="EA243" i="1"/>
  <c r="EA247" i="1"/>
  <c r="EA264" i="1"/>
  <c r="EA268" i="1"/>
  <c r="EA253" i="1"/>
  <c r="EA248" i="1"/>
  <c r="EA263" i="1"/>
  <c r="EA251" i="1"/>
  <c r="EA257" i="1"/>
  <c r="DU265" i="1"/>
  <c r="DU256" i="1"/>
  <c r="DU269" i="1"/>
  <c r="DU252" i="1"/>
  <c r="DU267" i="1"/>
  <c r="DU245" i="1"/>
  <c r="DU249" i="1"/>
  <c r="DU244" i="1"/>
  <c r="DU253" i="1"/>
  <c r="DU255" i="1"/>
  <c r="DU268" i="1"/>
  <c r="DU257" i="1"/>
  <c r="DU247" i="1"/>
  <c r="DU243" i="1"/>
  <c r="DU264" i="1"/>
  <c r="DU248" i="1"/>
  <c r="DU263" i="1"/>
  <c r="DU251" i="1"/>
  <c r="KH267" i="1"/>
  <c r="KH249" i="1"/>
  <c r="KH265" i="1"/>
  <c r="KH269" i="1"/>
  <c r="KH245" i="1"/>
  <c r="KH244" i="1"/>
  <c r="KH256" i="1"/>
  <c r="KH252" i="1"/>
  <c r="KH247" i="1"/>
  <c r="KH243" i="1"/>
  <c r="KH268" i="1"/>
  <c r="KH255" i="1"/>
  <c r="KH248" i="1"/>
  <c r="KH264" i="1"/>
  <c r="KH253" i="1"/>
  <c r="KH257" i="1"/>
  <c r="KH251" i="1"/>
  <c r="KH263" i="1"/>
  <c r="DH245" i="1"/>
  <c r="DH249" i="1"/>
  <c r="DH265" i="1"/>
  <c r="DH267" i="1"/>
  <c r="DH244" i="1"/>
  <c r="DH252" i="1"/>
  <c r="DH256" i="1"/>
  <c r="DH255" i="1"/>
  <c r="DH269" i="1"/>
  <c r="DH243" i="1"/>
  <c r="DH247" i="1"/>
  <c r="DH248" i="1"/>
  <c r="DH268" i="1"/>
  <c r="DH264" i="1"/>
  <c r="DH253" i="1"/>
  <c r="DH251" i="1"/>
  <c r="DH263" i="1"/>
  <c r="DH257" i="1"/>
  <c r="JM249" i="1"/>
  <c r="JM265" i="1"/>
  <c r="JM256" i="1"/>
  <c r="JM269" i="1"/>
  <c r="JM252" i="1"/>
  <c r="JM267" i="1"/>
  <c r="JM245" i="1"/>
  <c r="JM244" i="1"/>
  <c r="JM255" i="1"/>
  <c r="JM257" i="1"/>
  <c r="JM264" i="1"/>
  <c r="JM251" i="1"/>
  <c r="JM247" i="1"/>
  <c r="JM268" i="1"/>
  <c r="JM243" i="1"/>
  <c r="JM248" i="1"/>
  <c r="JM253" i="1"/>
  <c r="JM263" i="1"/>
  <c r="IZ265" i="1"/>
  <c r="IZ267" i="1"/>
  <c r="IZ256" i="1"/>
  <c r="IZ269" i="1"/>
  <c r="IZ249" i="1"/>
  <c r="IZ252" i="1"/>
  <c r="IZ245" i="1"/>
  <c r="IZ244" i="1"/>
  <c r="IZ253" i="1"/>
  <c r="IZ268" i="1"/>
  <c r="IZ264" i="1"/>
  <c r="IZ255" i="1"/>
  <c r="IZ257" i="1"/>
  <c r="IZ251" i="1"/>
  <c r="IZ247" i="1"/>
  <c r="IZ243" i="1"/>
  <c r="IZ263" i="1"/>
  <c r="IZ248" i="1"/>
  <c r="OC256" i="1"/>
  <c r="OC269" i="1"/>
  <c r="OC252" i="1"/>
  <c r="OC249" i="1"/>
  <c r="OC267" i="1"/>
  <c r="OC245" i="1"/>
  <c r="OC265" i="1"/>
  <c r="OC244" i="1"/>
  <c r="OC268" i="1"/>
  <c r="OC255" i="1"/>
  <c r="OC251" i="1"/>
  <c r="OC247" i="1"/>
  <c r="OC257" i="1"/>
  <c r="OC243" i="1"/>
  <c r="OC264" i="1"/>
  <c r="OC253" i="1"/>
  <c r="OC248" i="1"/>
  <c r="OC263" i="1"/>
  <c r="OO265" i="1"/>
  <c r="OO252" i="1"/>
  <c r="OO245" i="1"/>
  <c r="OO269" i="1"/>
  <c r="OO249" i="1"/>
  <c r="OO267" i="1"/>
  <c r="OO256" i="1"/>
  <c r="OO268" i="1"/>
  <c r="OO243" i="1"/>
  <c r="OO264" i="1"/>
  <c r="OO248" i="1"/>
  <c r="OO251" i="1"/>
  <c r="OO257" i="1"/>
  <c r="OO244" i="1"/>
  <c r="OO247" i="1"/>
  <c r="OO253" i="1"/>
  <c r="OO255" i="1"/>
  <c r="OO263" i="1"/>
  <c r="NW256" i="1"/>
  <c r="NW252" i="1"/>
  <c r="NW269" i="1"/>
  <c r="NW249" i="1"/>
  <c r="NW265" i="1"/>
  <c r="NW267" i="1"/>
  <c r="NW245" i="1"/>
  <c r="NW244" i="1"/>
  <c r="NW255" i="1"/>
  <c r="NW251" i="1"/>
  <c r="NW247" i="1"/>
  <c r="NW253" i="1"/>
  <c r="NW243" i="1"/>
  <c r="NW257" i="1"/>
  <c r="NW264" i="1"/>
  <c r="NW248" i="1"/>
  <c r="NW268" i="1"/>
  <c r="NW263" i="1"/>
  <c r="NF256" i="1"/>
  <c r="NF269" i="1"/>
  <c r="NF252" i="1"/>
  <c r="NF249" i="1"/>
  <c r="NF265" i="1"/>
  <c r="NF245" i="1"/>
  <c r="NF267" i="1"/>
  <c r="NF253" i="1"/>
  <c r="NF268" i="1"/>
  <c r="NF264" i="1"/>
  <c r="NF244" i="1"/>
  <c r="NF247" i="1"/>
  <c r="NF243" i="1"/>
  <c r="NF257" i="1"/>
  <c r="NF248" i="1"/>
  <c r="NF251" i="1"/>
  <c r="NF263" i="1"/>
  <c r="NF255" i="1"/>
  <c r="NC249" i="1"/>
  <c r="NC244" i="1"/>
  <c r="NC245" i="1"/>
  <c r="NC267" i="1"/>
  <c r="NC265" i="1"/>
  <c r="NC253" i="1"/>
  <c r="NC256" i="1"/>
  <c r="NC252" i="1"/>
  <c r="NC269" i="1"/>
  <c r="NC257" i="1"/>
  <c r="NC251" i="1"/>
  <c r="NC264" i="1"/>
  <c r="NC255" i="1"/>
  <c r="NC243" i="1"/>
  <c r="NC247" i="1"/>
  <c r="NC268" i="1"/>
  <c r="NC263" i="1"/>
  <c r="NC248" i="1"/>
  <c r="MZ256" i="1"/>
  <c r="MZ252" i="1"/>
  <c r="MZ267" i="1"/>
  <c r="MZ265" i="1"/>
  <c r="MZ249" i="1"/>
  <c r="MZ245" i="1"/>
  <c r="MZ269" i="1"/>
  <c r="MZ244" i="1"/>
  <c r="MZ268" i="1"/>
  <c r="MZ247" i="1"/>
  <c r="MZ243" i="1"/>
  <c r="MZ257" i="1"/>
  <c r="MZ248" i="1"/>
  <c r="MZ264" i="1"/>
  <c r="MZ253" i="1"/>
  <c r="MZ255" i="1"/>
  <c r="MZ251" i="1"/>
  <c r="MZ263" i="1"/>
  <c r="CZ265" i="1"/>
  <c r="CZ252" i="1"/>
  <c r="CZ245" i="1"/>
  <c r="CZ253" i="1"/>
  <c r="CZ267" i="1"/>
  <c r="CZ269" i="1"/>
  <c r="CZ249" i="1"/>
  <c r="CZ244" i="1"/>
  <c r="CZ256" i="1"/>
  <c r="CZ257" i="1"/>
  <c r="CZ255" i="1"/>
  <c r="CZ264" i="1"/>
  <c r="CZ243" i="1"/>
  <c r="CZ248" i="1"/>
  <c r="CZ268" i="1"/>
  <c r="CZ247" i="1"/>
  <c r="CZ263" i="1"/>
  <c r="CZ251" i="1"/>
  <c r="EB265" i="1"/>
  <c r="EB244" i="1"/>
  <c r="EB245" i="1"/>
  <c r="EB249" i="1"/>
  <c r="EB256" i="1"/>
  <c r="EB269" i="1"/>
  <c r="EB252" i="1"/>
  <c r="EB267" i="1"/>
  <c r="EB243" i="1"/>
  <c r="EB248" i="1"/>
  <c r="EB253" i="1"/>
  <c r="EB257" i="1"/>
  <c r="EB264" i="1"/>
  <c r="EB255" i="1"/>
  <c r="EB251" i="1"/>
  <c r="EB268" i="1"/>
  <c r="EB247" i="1"/>
  <c r="EB263" i="1"/>
  <c r="DN267" i="1"/>
  <c r="DN249" i="1"/>
  <c r="DN265" i="1"/>
  <c r="DN269" i="1"/>
  <c r="DN245" i="1"/>
  <c r="DN256" i="1"/>
  <c r="DN244" i="1"/>
  <c r="DN252" i="1"/>
  <c r="DN253" i="1"/>
  <c r="DN247" i="1"/>
  <c r="DN268" i="1"/>
  <c r="DN243" i="1"/>
  <c r="DN264" i="1"/>
  <c r="DN248" i="1"/>
  <c r="DN255" i="1"/>
  <c r="DN257" i="1"/>
  <c r="DN251" i="1"/>
  <c r="DN263" i="1"/>
  <c r="KP265" i="1"/>
  <c r="KP253" i="1"/>
  <c r="KP245" i="1"/>
  <c r="KP252" i="1"/>
  <c r="KP269" i="1"/>
  <c r="KP249" i="1"/>
  <c r="KP267" i="1"/>
  <c r="KP244" i="1"/>
  <c r="KP256" i="1"/>
  <c r="KP255" i="1"/>
  <c r="KP247" i="1"/>
  <c r="KP268" i="1"/>
  <c r="KP243" i="1"/>
  <c r="KP264" i="1"/>
  <c r="KP248" i="1"/>
  <c r="KP257" i="1"/>
  <c r="KP251" i="1"/>
  <c r="KP263" i="1"/>
  <c r="KI252" i="1"/>
  <c r="KI256" i="1"/>
  <c r="KI265" i="1"/>
  <c r="KI245" i="1"/>
  <c r="KI269" i="1"/>
  <c r="KI249" i="1"/>
  <c r="KI267" i="1"/>
  <c r="KI244" i="1"/>
  <c r="KI255" i="1"/>
  <c r="KI268" i="1"/>
  <c r="KI243" i="1"/>
  <c r="KI264" i="1"/>
  <c r="KI247" i="1"/>
  <c r="KI248" i="1"/>
  <c r="KI251" i="1"/>
  <c r="KI263" i="1"/>
  <c r="KI257" i="1"/>
  <c r="KI253" i="1"/>
  <c r="DF252" i="1"/>
  <c r="DF267" i="1"/>
  <c r="DF244" i="1"/>
  <c r="DF253" i="1"/>
  <c r="DF249" i="1"/>
  <c r="DF265" i="1"/>
  <c r="DF245" i="1"/>
  <c r="DF256" i="1"/>
  <c r="DF247" i="1"/>
  <c r="DF268" i="1"/>
  <c r="DF243" i="1"/>
  <c r="DF264" i="1"/>
  <c r="DF248" i="1"/>
  <c r="DF269" i="1"/>
  <c r="DF255" i="1"/>
  <c r="DF257" i="1"/>
  <c r="DF263" i="1"/>
  <c r="DF251" i="1"/>
  <c r="DC249" i="1"/>
  <c r="DC245" i="1"/>
  <c r="DC244" i="1"/>
  <c r="DC267" i="1"/>
  <c r="DC253" i="1"/>
  <c r="DC265" i="1"/>
  <c r="DC256" i="1"/>
  <c r="DC252" i="1"/>
  <c r="DC269" i="1"/>
  <c r="DC257" i="1"/>
  <c r="DC251" i="1"/>
  <c r="DC243" i="1"/>
  <c r="DC255" i="1"/>
  <c r="DC248" i="1"/>
  <c r="DC268" i="1"/>
  <c r="DC264" i="1"/>
  <c r="DC247" i="1"/>
  <c r="DC263" i="1"/>
  <c r="JL267" i="1"/>
  <c r="JL249" i="1"/>
  <c r="JL245" i="1"/>
  <c r="JL244" i="1"/>
  <c r="JL265" i="1"/>
  <c r="JL256" i="1"/>
  <c r="JL269" i="1"/>
  <c r="JL252" i="1"/>
  <c r="JL247" i="1"/>
  <c r="JL253" i="1"/>
  <c r="JL248" i="1"/>
  <c r="JL251" i="1"/>
  <c r="JL264" i="1"/>
  <c r="JL257" i="1"/>
  <c r="JL268" i="1"/>
  <c r="JL255" i="1"/>
  <c r="JL243" i="1"/>
  <c r="JL263" i="1"/>
  <c r="IW252" i="1"/>
  <c r="IW267" i="1"/>
  <c r="IW245" i="1"/>
  <c r="IW269" i="1"/>
  <c r="IW249" i="1"/>
  <c r="IW265" i="1"/>
  <c r="IW256" i="1"/>
  <c r="IW243" i="1"/>
  <c r="IW247" i="1"/>
  <c r="IW257" i="1"/>
  <c r="IW264" i="1"/>
  <c r="IW244" i="1"/>
  <c r="IW268" i="1"/>
  <c r="IW248" i="1"/>
  <c r="IW255" i="1"/>
  <c r="IW253" i="1"/>
  <c r="IW251" i="1"/>
  <c r="IW263" i="1"/>
  <c r="OB249" i="1"/>
  <c r="OB245" i="1"/>
  <c r="OB244" i="1"/>
  <c r="OB265" i="1"/>
  <c r="OB267" i="1"/>
  <c r="OB256" i="1"/>
  <c r="OB269" i="1"/>
  <c r="OB252" i="1"/>
  <c r="OB247" i="1"/>
  <c r="OB251" i="1"/>
  <c r="OB253" i="1"/>
  <c r="OB243" i="1"/>
  <c r="OB264" i="1"/>
  <c r="OB255" i="1"/>
  <c r="OB248" i="1"/>
  <c r="OB257" i="1"/>
  <c r="OB263" i="1"/>
  <c r="OB268" i="1"/>
  <c r="NK245" i="1"/>
  <c r="NK267" i="1"/>
  <c r="NK265" i="1"/>
  <c r="NK256" i="1"/>
  <c r="NK253" i="1"/>
  <c r="NK252" i="1"/>
  <c r="NK269" i="1"/>
  <c r="NK249" i="1"/>
  <c r="NK244" i="1"/>
  <c r="NK251" i="1"/>
  <c r="NK264" i="1"/>
  <c r="NK255" i="1"/>
  <c r="NK243" i="1"/>
  <c r="NK247" i="1"/>
  <c r="NK268" i="1"/>
  <c r="NK248" i="1"/>
  <c r="NK263" i="1"/>
  <c r="NK257" i="1"/>
  <c r="NH252" i="1"/>
  <c r="NH267" i="1"/>
  <c r="NH253" i="1"/>
  <c r="NH249" i="1"/>
  <c r="NH265" i="1"/>
  <c r="NH269" i="1"/>
  <c r="NH245" i="1"/>
  <c r="NH244" i="1"/>
  <c r="NH256" i="1"/>
  <c r="NH247" i="1"/>
  <c r="NH243" i="1"/>
  <c r="NH248" i="1"/>
  <c r="NH264" i="1"/>
  <c r="NH268" i="1"/>
  <c r="NH251" i="1"/>
  <c r="NH257" i="1"/>
  <c r="NH255" i="1"/>
  <c r="NH263" i="1"/>
  <c r="NE265" i="1"/>
  <c r="NE244" i="1"/>
  <c r="NE249" i="1"/>
  <c r="NE256" i="1"/>
  <c r="NE252" i="1"/>
  <c r="NE267" i="1"/>
  <c r="NE245" i="1"/>
  <c r="NE268" i="1"/>
  <c r="NE264" i="1"/>
  <c r="NE253" i="1"/>
  <c r="NE255" i="1"/>
  <c r="NE248" i="1"/>
  <c r="NE251" i="1"/>
  <c r="NE269" i="1"/>
  <c r="NE247" i="1"/>
  <c r="NE263" i="1"/>
  <c r="NE257" i="1"/>
  <c r="NE243" i="1"/>
  <c r="NR252" i="1"/>
  <c r="NR265" i="1"/>
  <c r="NR269" i="1"/>
  <c r="NR249" i="1"/>
  <c r="NR244" i="1"/>
  <c r="NR267" i="1"/>
  <c r="NR256" i="1"/>
  <c r="NR245" i="1"/>
  <c r="NR253" i="1"/>
  <c r="NR247" i="1"/>
  <c r="NR251" i="1"/>
  <c r="NR268" i="1"/>
  <c r="NR264" i="1"/>
  <c r="NR257" i="1"/>
  <c r="NR248" i="1"/>
  <c r="NR255" i="1"/>
  <c r="NR243" i="1"/>
  <c r="NR263" i="1"/>
  <c r="DY253" i="1"/>
  <c r="DY252" i="1"/>
  <c r="DY269" i="1"/>
  <c r="DY249" i="1"/>
  <c r="DY265" i="1"/>
  <c r="DY245" i="1"/>
  <c r="DY244" i="1"/>
  <c r="DY267" i="1"/>
  <c r="DY256" i="1"/>
  <c r="DY255" i="1"/>
  <c r="DY243" i="1"/>
  <c r="DY268" i="1"/>
  <c r="DY247" i="1"/>
  <c r="DY257" i="1"/>
  <c r="DY264" i="1"/>
  <c r="DY251" i="1"/>
  <c r="DY263" i="1"/>
  <c r="DY248" i="1"/>
  <c r="KO265" i="1"/>
  <c r="KO269" i="1"/>
  <c r="KO245" i="1"/>
  <c r="KO249" i="1"/>
  <c r="KO256" i="1"/>
  <c r="KO252" i="1"/>
  <c r="KO267" i="1"/>
  <c r="KO243" i="1"/>
  <c r="KO244" i="1"/>
  <c r="KO248" i="1"/>
  <c r="KO264" i="1"/>
  <c r="KO253" i="1"/>
  <c r="KO251" i="1"/>
  <c r="KO268" i="1"/>
  <c r="KO257" i="1"/>
  <c r="KO247" i="1"/>
  <c r="KO263" i="1"/>
  <c r="KO255" i="1"/>
  <c r="KQ269" i="1"/>
  <c r="KQ249" i="1"/>
  <c r="KQ244" i="1"/>
  <c r="KQ256" i="1"/>
  <c r="KQ245" i="1"/>
  <c r="KQ265" i="1"/>
  <c r="KQ252" i="1"/>
  <c r="KQ267" i="1"/>
  <c r="KQ268" i="1"/>
  <c r="KQ251" i="1"/>
  <c r="KQ264" i="1"/>
  <c r="KQ257" i="1"/>
  <c r="KQ253" i="1"/>
  <c r="KQ255" i="1"/>
  <c r="KQ243" i="1"/>
  <c r="KQ248" i="1"/>
  <c r="KQ247" i="1"/>
  <c r="KQ263" i="1"/>
  <c r="KJ265" i="1"/>
  <c r="KJ269" i="1"/>
  <c r="KJ249" i="1"/>
  <c r="KJ267" i="1"/>
  <c r="KJ244" i="1"/>
  <c r="KJ256" i="1"/>
  <c r="KJ252" i="1"/>
  <c r="KJ245" i="1"/>
  <c r="KJ247" i="1"/>
  <c r="KJ248" i="1"/>
  <c r="KJ257" i="1"/>
  <c r="KJ264" i="1"/>
  <c r="KJ268" i="1"/>
  <c r="KJ253" i="1"/>
  <c r="KJ255" i="1"/>
  <c r="KJ243" i="1"/>
  <c r="KJ251" i="1"/>
  <c r="KJ263" i="1"/>
  <c r="DE249" i="1"/>
  <c r="DE244" i="1"/>
  <c r="DE267" i="1"/>
  <c r="DE256" i="1"/>
  <c r="DE269" i="1"/>
  <c r="DE265" i="1"/>
  <c r="DE252" i="1"/>
  <c r="DE245" i="1"/>
  <c r="DE243" i="1"/>
  <c r="DE257" i="1"/>
  <c r="DE268" i="1"/>
  <c r="DE248" i="1"/>
  <c r="DE253" i="1"/>
  <c r="DE255" i="1"/>
  <c r="DE264" i="1"/>
  <c r="DE251" i="1"/>
  <c r="DE247" i="1"/>
  <c r="DE263" i="1"/>
  <c r="DB265" i="1"/>
  <c r="DB245" i="1"/>
  <c r="DB252" i="1"/>
  <c r="DB269" i="1"/>
  <c r="DB256" i="1"/>
  <c r="DB249" i="1"/>
  <c r="DB267" i="1"/>
  <c r="DB244" i="1"/>
  <c r="DB255" i="1"/>
  <c r="DB257" i="1"/>
  <c r="DB243" i="1"/>
  <c r="DB268" i="1"/>
  <c r="DB247" i="1"/>
  <c r="DB253" i="1"/>
  <c r="DB248" i="1"/>
  <c r="DB251" i="1"/>
  <c r="DB264" i="1"/>
  <c r="DB263" i="1"/>
  <c r="JA256" i="1"/>
  <c r="JA269" i="1"/>
  <c r="JA265" i="1"/>
  <c r="JA252" i="1"/>
  <c r="JA249" i="1"/>
  <c r="JA245" i="1"/>
  <c r="JA267" i="1"/>
  <c r="JA268" i="1"/>
  <c r="JA244" i="1"/>
  <c r="JA247" i="1"/>
  <c r="JA264" i="1"/>
  <c r="JA243" i="1"/>
  <c r="JA248" i="1"/>
  <c r="JA257" i="1"/>
  <c r="JA255" i="1"/>
  <c r="JA253" i="1"/>
  <c r="JA251" i="1"/>
  <c r="JA263" i="1"/>
  <c r="NM265" i="1"/>
  <c r="NM249" i="1"/>
  <c r="NM267" i="1"/>
  <c r="NM256" i="1"/>
  <c r="NM269" i="1"/>
  <c r="NM252" i="1"/>
  <c r="NM245" i="1"/>
  <c r="NM244" i="1"/>
  <c r="NM253" i="1"/>
  <c r="NM255" i="1"/>
  <c r="NM251" i="1"/>
  <c r="NM257" i="1"/>
  <c r="NM248" i="1"/>
  <c r="NM247" i="1"/>
  <c r="NM243" i="1"/>
  <c r="NM263" i="1"/>
  <c r="NM268" i="1"/>
  <c r="NM264" i="1"/>
  <c r="NJ252" i="1"/>
  <c r="NJ269" i="1"/>
  <c r="NJ249" i="1"/>
  <c r="NJ265" i="1"/>
  <c r="NJ256" i="1"/>
  <c r="NJ267" i="1"/>
  <c r="NJ245" i="1"/>
  <c r="NJ253" i="1"/>
  <c r="NJ243" i="1"/>
  <c r="NJ247" i="1"/>
  <c r="NJ244" i="1"/>
  <c r="NJ248" i="1"/>
  <c r="NJ268" i="1"/>
  <c r="NJ264" i="1"/>
  <c r="NJ257" i="1"/>
  <c r="NJ255" i="1"/>
  <c r="NJ251" i="1"/>
  <c r="NJ263" i="1"/>
  <c r="OL244" i="1"/>
  <c r="OL267" i="1"/>
  <c r="OL256" i="1"/>
  <c r="OL252" i="1"/>
  <c r="OL245" i="1"/>
  <c r="OL249" i="1"/>
  <c r="OL265" i="1"/>
  <c r="OL248" i="1"/>
  <c r="OL269" i="1"/>
  <c r="OL255" i="1"/>
  <c r="OL264" i="1"/>
  <c r="OL268" i="1"/>
  <c r="OL257" i="1"/>
  <c r="OL253" i="1"/>
  <c r="OL247" i="1"/>
  <c r="OL243" i="1"/>
  <c r="OL263" i="1"/>
  <c r="OL251" i="1"/>
  <c r="NT252" i="1"/>
  <c r="NT249" i="1"/>
  <c r="NT245" i="1"/>
  <c r="NT244" i="1"/>
  <c r="NT265" i="1"/>
  <c r="NT267" i="1"/>
  <c r="NT256" i="1"/>
  <c r="NT269" i="1"/>
  <c r="NT253" i="1"/>
  <c r="NT247" i="1"/>
  <c r="NT251" i="1"/>
  <c r="NT264" i="1"/>
  <c r="NT268" i="1"/>
  <c r="NT243" i="1"/>
  <c r="NT255" i="1"/>
  <c r="NT248" i="1"/>
  <c r="NT263" i="1"/>
  <c r="NT257" i="1"/>
  <c r="NA269" i="1"/>
  <c r="NA249" i="1"/>
  <c r="NA267" i="1"/>
  <c r="NA244" i="1"/>
  <c r="NA256" i="1"/>
  <c r="NA252" i="1"/>
  <c r="NA265" i="1"/>
  <c r="NA245" i="1"/>
  <c r="NA257" i="1"/>
  <c r="NA253" i="1"/>
  <c r="NA247" i="1"/>
  <c r="NA255" i="1"/>
  <c r="NA268" i="1"/>
  <c r="NA243" i="1"/>
  <c r="NA264" i="1"/>
  <c r="NA248" i="1"/>
  <c r="NA263" i="1"/>
  <c r="NA251" i="1"/>
  <c r="DZ256" i="1"/>
  <c r="DZ249" i="1"/>
  <c r="DZ244" i="1"/>
  <c r="DZ269" i="1"/>
  <c r="DZ267" i="1"/>
  <c r="DZ265" i="1"/>
  <c r="DZ253" i="1"/>
  <c r="DZ245" i="1"/>
  <c r="DZ252" i="1"/>
  <c r="DZ247" i="1"/>
  <c r="DZ268" i="1"/>
  <c r="DZ251" i="1"/>
  <c r="DZ264" i="1"/>
  <c r="DZ255" i="1"/>
  <c r="DZ257" i="1"/>
  <c r="DZ243" i="1"/>
  <c r="DZ248" i="1"/>
  <c r="DZ263" i="1"/>
  <c r="DM244" i="1"/>
  <c r="DM265" i="1"/>
  <c r="DM267" i="1"/>
  <c r="DM256" i="1"/>
  <c r="DM252" i="1"/>
  <c r="DM245" i="1"/>
  <c r="DM249" i="1"/>
  <c r="DM248" i="1"/>
  <c r="DM253" i="1"/>
  <c r="DM255" i="1"/>
  <c r="DM268" i="1"/>
  <c r="DM264" i="1"/>
  <c r="DM269" i="1"/>
  <c r="DM247" i="1"/>
  <c r="DM257" i="1"/>
  <c r="DM251" i="1"/>
  <c r="DM263" i="1"/>
  <c r="DM243" i="1"/>
  <c r="KR252" i="1"/>
  <c r="KR249" i="1"/>
  <c r="KR245" i="1"/>
  <c r="KR267" i="1"/>
  <c r="KR256" i="1"/>
  <c r="KR265" i="1"/>
  <c r="KR269" i="1"/>
  <c r="KR253" i="1"/>
  <c r="KR243" i="1"/>
  <c r="KR244" i="1"/>
  <c r="KR268" i="1"/>
  <c r="KR247" i="1"/>
  <c r="KR248" i="1"/>
  <c r="KR257" i="1"/>
  <c r="KR251" i="1"/>
  <c r="KR264" i="1"/>
  <c r="KR255" i="1"/>
  <c r="KR263" i="1"/>
  <c r="KK265" i="1"/>
  <c r="KK256" i="1"/>
  <c r="KK252" i="1"/>
  <c r="KK249" i="1"/>
  <c r="KK244" i="1"/>
  <c r="KK245" i="1"/>
  <c r="KK267" i="1"/>
  <c r="KK269" i="1"/>
  <c r="KK255" i="1"/>
  <c r="KK253" i="1"/>
  <c r="KK243" i="1"/>
  <c r="KK247" i="1"/>
  <c r="KK248" i="1"/>
  <c r="KK268" i="1"/>
  <c r="KK257" i="1"/>
  <c r="KK251" i="1"/>
  <c r="KK264" i="1"/>
  <c r="KK263" i="1"/>
  <c r="DL252" i="1"/>
  <c r="DL253" i="1"/>
  <c r="DL249" i="1"/>
  <c r="DL244" i="1"/>
  <c r="DL267" i="1"/>
  <c r="DL245" i="1"/>
  <c r="DL265" i="1"/>
  <c r="DL256" i="1"/>
  <c r="DL269" i="1"/>
  <c r="DL247" i="1"/>
  <c r="DL248" i="1"/>
  <c r="DL251" i="1"/>
  <c r="DL243" i="1"/>
  <c r="DL264" i="1"/>
  <c r="DL268" i="1"/>
  <c r="DL257" i="1"/>
  <c r="DL255" i="1"/>
  <c r="DL263" i="1"/>
  <c r="DG265" i="1"/>
  <c r="DG267" i="1"/>
  <c r="DG269" i="1"/>
  <c r="DG245" i="1"/>
  <c r="DG244" i="1"/>
  <c r="DG256" i="1"/>
  <c r="DG252" i="1"/>
  <c r="DG249" i="1"/>
  <c r="DG253" i="1"/>
  <c r="DG257" i="1"/>
  <c r="DG248" i="1"/>
  <c r="DG264" i="1"/>
  <c r="DG268" i="1"/>
  <c r="DG255" i="1"/>
  <c r="DG247" i="1"/>
  <c r="DG243" i="1"/>
  <c r="DG251" i="1"/>
  <c r="DG263" i="1"/>
  <c r="IY252" i="1"/>
  <c r="IY253" i="1"/>
  <c r="IY249" i="1"/>
  <c r="IY245" i="1"/>
  <c r="IY244" i="1"/>
  <c r="IY265" i="1"/>
  <c r="IY267" i="1"/>
  <c r="IY256" i="1"/>
  <c r="IY269" i="1"/>
  <c r="IY247" i="1"/>
  <c r="IY243" i="1"/>
  <c r="IY251" i="1"/>
  <c r="IY257" i="1"/>
  <c r="IY264" i="1"/>
  <c r="IY255" i="1"/>
  <c r="IY248" i="1"/>
  <c r="IY263" i="1"/>
  <c r="IY268" i="1"/>
  <c r="OS252" i="1"/>
  <c r="OS253" i="1"/>
  <c r="OS249" i="1"/>
  <c r="OS265" i="1"/>
  <c r="OS245" i="1"/>
  <c r="OS244" i="1"/>
  <c r="OS267" i="1"/>
  <c r="OS256" i="1"/>
  <c r="OS269" i="1"/>
  <c r="OS268" i="1"/>
  <c r="OS247" i="1"/>
  <c r="OS243" i="1"/>
  <c r="OS248" i="1"/>
  <c r="OS257" i="1"/>
  <c r="OS255" i="1"/>
  <c r="OS264" i="1"/>
  <c r="OS251" i="1"/>
  <c r="OS263" i="1"/>
  <c r="OQ252" i="1"/>
  <c r="OQ269" i="1"/>
  <c r="OQ249" i="1"/>
  <c r="OQ244" i="1"/>
  <c r="OQ245" i="1"/>
  <c r="OQ267" i="1"/>
  <c r="OQ256" i="1"/>
  <c r="OQ265" i="1"/>
  <c r="OQ253" i="1"/>
  <c r="OQ247" i="1"/>
  <c r="OQ268" i="1"/>
  <c r="OQ248" i="1"/>
  <c r="OQ257" i="1"/>
  <c r="OQ264" i="1"/>
  <c r="OQ255" i="1"/>
  <c r="OQ263" i="1"/>
  <c r="OQ251" i="1"/>
  <c r="OQ243" i="1"/>
  <c r="ON249" i="1"/>
  <c r="ON245" i="1"/>
  <c r="ON269" i="1"/>
  <c r="ON244" i="1"/>
  <c r="ON256" i="1"/>
  <c r="ON252" i="1"/>
  <c r="ON267" i="1"/>
  <c r="ON265" i="1"/>
  <c r="ON253" i="1"/>
  <c r="ON251" i="1"/>
  <c r="ON268" i="1"/>
  <c r="ON255" i="1"/>
  <c r="ON257" i="1"/>
  <c r="ON247" i="1"/>
  <c r="ON243" i="1"/>
  <c r="ON248" i="1"/>
  <c r="ON264" i="1"/>
  <c r="ON263" i="1"/>
  <c r="NG267" i="1"/>
  <c r="NG245" i="1"/>
  <c r="NG268" i="1"/>
  <c r="NG256" i="1"/>
  <c r="NG252" i="1"/>
  <c r="NG269" i="1"/>
  <c r="NG249" i="1"/>
  <c r="NG265" i="1"/>
  <c r="NG255" i="1"/>
  <c r="NG244" i="1"/>
  <c r="NG247" i="1"/>
  <c r="NG257" i="1"/>
  <c r="NG253" i="1"/>
  <c r="NG243" i="1"/>
  <c r="NG264" i="1"/>
  <c r="NG263" i="1"/>
  <c r="NG248" i="1"/>
  <c r="NG251" i="1"/>
  <c r="OI252" i="1"/>
  <c r="OI269" i="1"/>
  <c r="OI256" i="1"/>
  <c r="OI249" i="1"/>
  <c r="OI245" i="1"/>
  <c r="OI267" i="1"/>
  <c r="OI265" i="1"/>
  <c r="OI253" i="1"/>
  <c r="OI244" i="1"/>
  <c r="OI243" i="1"/>
  <c r="OI247" i="1"/>
  <c r="OI268" i="1"/>
  <c r="OI248" i="1"/>
  <c r="OI257" i="1"/>
  <c r="OI251" i="1"/>
  <c r="OI264" i="1"/>
  <c r="OI255" i="1"/>
  <c r="OI263" i="1"/>
  <c r="NP267" i="1"/>
  <c r="NP249" i="1"/>
  <c r="NP265" i="1"/>
  <c r="NP245" i="1"/>
  <c r="NP244" i="1"/>
  <c r="NP256" i="1"/>
  <c r="NP269" i="1"/>
  <c r="NP252" i="1"/>
  <c r="NP247" i="1"/>
  <c r="NP268" i="1"/>
  <c r="NP243" i="1"/>
  <c r="NP248" i="1"/>
  <c r="NP264" i="1"/>
  <c r="NP257" i="1"/>
  <c r="NP253" i="1"/>
  <c r="NP255" i="1"/>
  <c r="NP251" i="1"/>
  <c r="NP263" i="1"/>
  <c r="LE245" i="1"/>
  <c r="LE269" i="1"/>
  <c r="LE244" i="1"/>
  <c r="LE256" i="1"/>
  <c r="LE252" i="1"/>
  <c r="LE249" i="1"/>
  <c r="LE267" i="1"/>
  <c r="LE265" i="1"/>
  <c r="LE253" i="1"/>
  <c r="LE255" i="1"/>
  <c r="LE257" i="1"/>
  <c r="LE251" i="1"/>
  <c r="LE268" i="1"/>
  <c r="LE247" i="1"/>
  <c r="LE243" i="1"/>
  <c r="LE248" i="1"/>
  <c r="LE263" i="1"/>
  <c r="LE264" i="1"/>
  <c r="KS249" i="1"/>
  <c r="KS245" i="1"/>
  <c r="KS244" i="1"/>
  <c r="KS265" i="1"/>
  <c r="KS267" i="1"/>
  <c r="KS256" i="1"/>
  <c r="KS252" i="1"/>
  <c r="KS264" i="1"/>
  <c r="KS269" i="1"/>
  <c r="KS255" i="1"/>
  <c r="KS248" i="1"/>
  <c r="KS253" i="1"/>
  <c r="KS247" i="1"/>
  <c r="KS268" i="1"/>
  <c r="KS243" i="1"/>
  <c r="KS263" i="1"/>
  <c r="KS251" i="1"/>
  <c r="KS257" i="1"/>
  <c r="KU249" i="1"/>
  <c r="KU265" i="1"/>
  <c r="KU244" i="1"/>
  <c r="KU267" i="1"/>
  <c r="KU245" i="1"/>
  <c r="KU256" i="1"/>
  <c r="KU269" i="1"/>
  <c r="KU252" i="1"/>
  <c r="KU243" i="1"/>
  <c r="KU257" i="1"/>
  <c r="KU248" i="1"/>
  <c r="KU255" i="1"/>
  <c r="KU264" i="1"/>
  <c r="KU253" i="1"/>
  <c r="KU268" i="1"/>
  <c r="KU263" i="1"/>
  <c r="KU251" i="1"/>
  <c r="KU247" i="1"/>
  <c r="KL249" i="1"/>
  <c r="KL245" i="1"/>
  <c r="KL244" i="1"/>
  <c r="KL265" i="1"/>
  <c r="KL267" i="1"/>
  <c r="KL256" i="1"/>
  <c r="KL269" i="1"/>
  <c r="KL252" i="1"/>
  <c r="KL268" i="1"/>
  <c r="KL243" i="1"/>
  <c r="KL251" i="1"/>
  <c r="KL253" i="1"/>
  <c r="KL257" i="1"/>
  <c r="KL264" i="1"/>
  <c r="KL255" i="1"/>
  <c r="KL248" i="1"/>
  <c r="KL263" i="1"/>
  <c r="KL247" i="1"/>
  <c r="DD256" i="1"/>
  <c r="DD269" i="1"/>
  <c r="DD265" i="1"/>
  <c r="DD252" i="1"/>
  <c r="DD249" i="1"/>
  <c r="DD267" i="1"/>
  <c r="DD245" i="1"/>
  <c r="DD247" i="1"/>
  <c r="DD251" i="1"/>
  <c r="DD243" i="1"/>
  <c r="DD253" i="1"/>
  <c r="DD244" i="1"/>
  <c r="DD264" i="1"/>
  <c r="DD268" i="1"/>
  <c r="DD257" i="1"/>
  <c r="DD255" i="1"/>
  <c r="DD248" i="1"/>
  <c r="DD263" i="1"/>
  <c r="DA269" i="1"/>
  <c r="DA249" i="1"/>
  <c r="DA267" i="1"/>
  <c r="DA244" i="1"/>
  <c r="DA256" i="1"/>
  <c r="DA245" i="1"/>
  <c r="DA265" i="1"/>
  <c r="DA252" i="1"/>
  <c r="DA257" i="1"/>
  <c r="DA268" i="1"/>
  <c r="DA251" i="1"/>
  <c r="DA253" i="1"/>
  <c r="DA248" i="1"/>
  <c r="DA255" i="1"/>
  <c r="DA243" i="1"/>
  <c r="DA264" i="1"/>
  <c r="DA247" i="1"/>
  <c r="DA263" i="1"/>
  <c r="IX245" i="1"/>
  <c r="IX267" i="1"/>
  <c r="IX269" i="1"/>
  <c r="IX265" i="1"/>
  <c r="IX253" i="1"/>
  <c r="IX252" i="1"/>
  <c r="IX256" i="1"/>
  <c r="IX249" i="1"/>
  <c r="IX244" i="1"/>
  <c r="IX251" i="1"/>
  <c r="IX264" i="1"/>
  <c r="IX268" i="1"/>
  <c r="IX255" i="1"/>
  <c r="IX243" i="1"/>
  <c r="IX247" i="1"/>
  <c r="IX248" i="1"/>
  <c r="IX257" i="1"/>
  <c r="IX263" i="1"/>
  <c r="BG246" i="1"/>
  <c r="BG242" i="1"/>
  <c r="BG262" i="1"/>
  <c r="BG266" i="1"/>
  <c r="BG250" i="1"/>
  <c r="BG254" i="1"/>
  <c r="OD249" i="1"/>
  <c r="OD265" i="1"/>
  <c r="OD244" i="1"/>
  <c r="OD256" i="1"/>
  <c r="OD269" i="1"/>
  <c r="OD252" i="1"/>
  <c r="OD245" i="1"/>
  <c r="OD267" i="1"/>
  <c r="OD243" i="1"/>
  <c r="OD248" i="1"/>
  <c r="OD251" i="1"/>
  <c r="OD257" i="1"/>
  <c r="OD255" i="1"/>
  <c r="OD268" i="1"/>
  <c r="OD253" i="1"/>
  <c r="OD264" i="1"/>
  <c r="OD247" i="1"/>
  <c r="OD263" i="1"/>
  <c r="NL256" i="1"/>
  <c r="NL269" i="1"/>
  <c r="NL252" i="1"/>
  <c r="NL249" i="1"/>
  <c r="NL245" i="1"/>
  <c r="NL265" i="1"/>
  <c r="NL267" i="1"/>
  <c r="NL253" i="1"/>
  <c r="NL257" i="1"/>
  <c r="NL247" i="1"/>
  <c r="NL251" i="1"/>
  <c r="NL268" i="1"/>
  <c r="NL264" i="1"/>
  <c r="NL244" i="1"/>
  <c r="NL243" i="1"/>
  <c r="NL248" i="1"/>
  <c r="NL255" i="1"/>
  <c r="NL263" i="1"/>
  <c r="NY265" i="1"/>
  <c r="NY253" i="1"/>
  <c r="NY245" i="1"/>
  <c r="NY269" i="1"/>
  <c r="NY249" i="1"/>
  <c r="NY267" i="1"/>
  <c r="NY244" i="1"/>
  <c r="NY252" i="1"/>
  <c r="NY256" i="1"/>
  <c r="NY255" i="1"/>
  <c r="NY268" i="1"/>
  <c r="NY243" i="1"/>
  <c r="NY264" i="1"/>
  <c r="NY247" i="1"/>
  <c r="NY248" i="1"/>
  <c r="NY257" i="1"/>
  <c r="NY263" i="1"/>
  <c r="NY251" i="1"/>
  <c r="OK249" i="1"/>
  <c r="OK267" i="1"/>
  <c r="OK256" i="1"/>
  <c r="OK269" i="1"/>
  <c r="OK252" i="1"/>
  <c r="OK245" i="1"/>
  <c r="OK265" i="1"/>
  <c r="OK268" i="1"/>
  <c r="OK264" i="1"/>
  <c r="OK251" i="1"/>
  <c r="OK247" i="1"/>
  <c r="OK248" i="1"/>
  <c r="OK244" i="1"/>
  <c r="OK243" i="1"/>
  <c r="OK257" i="1"/>
  <c r="OK253" i="1"/>
  <c r="OK255" i="1"/>
  <c r="OK263" i="1"/>
  <c r="NS267" i="1"/>
  <c r="NS256" i="1"/>
  <c r="NS265" i="1"/>
  <c r="NS253" i="1"/>
  <c r="NS252" i="1"/>
  <c r="NS269" i="1"/>
  <c r="NS249" i="1"/>
  <c r="NS244" i="1"/>
  <c r="NS245" i="1"/>
  <c r="NS264" i="1"/>
  <c r="NS255" i="1"/>
  <c r="NS243" i="1"/>
  <c r="NS247" i="1"/>
  <c r="NS268" i="1"/>
  <c r="NS248" i="1"/>
  <c r="NS257" i="1"/>
  <c r="NS263" i="1"/>
  <c r="NS251" i="1"/>
  <c r="NB265" i="1"/>
  <c r="NB245" i="1"/>
  <c r="NB267" i="1"/>
  <c r="NB252" i="1"/>
  <c r="NB269" i="1"/>
  <c r="NB249" i="1"/>
  <c r="NB244" i="1"/>
  <c r="NB256" i="1"/>
  <c r="NB255" i="1"/>
  <c r="NB253" i="1"/>
  <c r="NB243" i="1"/>
  <c r="NB248" i="1"/>
  <c r="NB247" i="1"/>
  <c r="NB251" i="1"/>
  <c r="NB268" i="1"/>
  <c r="NB264" i="1"/>
  <c r="NB257" i="1"/>
  <c r="NB263" i="1"/>
  <c r="BG232" i="1"/>
  <c r="DK233" i="1"/>
  <c r="DK234" i="1"/>
  <c r="DK235" i="1"/>
  <c r="OA235" i="1"/>
  <c r="OA233" i="1"/>
  <c r="OA234" i="1"/>
  <c r="OE234" i="1"/>
  <c r="OE235" i="1"/>
  <c r="OE233" i="1"/>
  <c r="DM233" i="1"/>
  <c r="DM235" i="1"/>
  <c r="DM234" i="1"/>
  <c r="MP234" i="1"/>
  <c r="MP235" i="1"/>
  <c r="MP233" i="1"/>
  <c r="LI234" i="1"/>
  <c r="LI235" i="1"/>
  <c r="LI233" i="1"/>
  <c r="LJ233" i="1"/>
  <c r="LJ234" i="1"/>
  <c r="LJ235" i="1"/>
  <c r="DJ233" i="1"/>
  <c r="DJ234" i="1"/>
  <c r="DJ235" i="1"/>
  <c r="IV235" i="1"/>
  <c r="IV233" i="1"/>
  <c r="IV234" i="1"/>
  <c r="JF235" i="1"/>
  <c r="JF233" i="1"/>
  <c r="JF234" i="1"/>
  <c r="NN234" i="1"/>
  <c r="NN233" i="1"/>
  <c r="NN235" i="1"/>
  <c r="OP233" i="1"/>
  <c r="OP235" i="1"/>
  <c r="OP234" i="1"/>
  <c r="NX235" i="1"/>
  <c r="NX233" i="1"/>
  <c r="NX234" i="1"/>
  <c r="OJ233" i="1"/>
  <c r="OJ234" i="1"/>
  <c r="OJ235" i="1"/>
  <c r="ND234" i="1"/>
  <c r="ND235" i="1"/>
  <c r="ND233" i="1"/>
  <c r="OF235" i="1"/>
  <c r="OF233" i="1"/>
  <c r="OF234" i="1"/>
  <c r="EC235" i="1"/>
  <c r="EC234" i="1"/>
  <c r="EC233" i="1"/>
  <c r="KG235" i="1"/>
  <c r="KG233" i="1"/>
  <c r="KG234" i="1"/>
  <c r="DI235" i="1"/>
  <c r="DI233" i="1"/>
  <c r="DI234" i="1"/>
  <c r="JN234" i="1"/>
  <c r="JN235" i="1"/>
  <c r="JN233" i="1"/>
  <c r="JC234" i="1"/>
  <c r="JC235" i="1"/>
  <c r="JC233" i="1"/>
  <c r="OR234" i="1"/>
  <c r="OR235" i="1"/>
  <c r="OR233" i="1"/>
  <c r="NZ234" i="1"/>
  <c r="NZ233" i="1"/>
  <c r="NZ235" i="1"/>
  <c r="NI233" i="1"/>
  <c r="NI234" i="1"/>
  <c r="NI235" i="1"/>
  <c r="NU234" i="1"/>
  <c r="NU235" i="1"/>
  <c r="NU233" i="1"/>
  <c r="OG233" i="1"/>
  <c r="OG234" i="1"/>
  <c r="OG235" i="1"/>
  <c r="NQ233" i="1"/>
  <c r="NQ234" i="1"/>
  <c r="NQ235" i="1"/>
  <c r="DX234" i="1"/>
  <c r="DX235" i="1"/>
  <c r="DX233" i="1"/>
  <c r="EA235" i="1"/>
  <c r="EA233" i="1"/>
  <c r="EA234" i="1"/>
  <c r="II235" i="1"/>
  <c r="II234" i="1"/>
  <c r="II233" i="1"/>
  <c r="KH235" i="1"/>
  <c r="KH233" i="1"/>
  <c r="KH234" i="1"/>
  <c r="DH233" i="1"/>
  <c r="DH234" i="1"/>
  <c r="DH235" i="1"/>
  <c r="JM234" i="1"/>
  <c r="JM235" i="1"/>
  <c r="JM233" i="1"/>
  <c r="IZ234" i="1"/>
  <c r="IZ235" i="1"/>
  <c r="IZ233" i="1"/>
  <c r="OC235" i="1"/>
  <c r="OC233" i="1"/>
  <c r="OC234" i="1"/>
  <c r="OO233" i="1"/>
  <c r="OO234" i="1"/>
  <c r="OO235" i="1"/>
  <c r="NW235" i="1"/>
  <c r="NW233" i="1"/>
  <c r="NW234" i="1"/>
  <c r="NF234" i="1"/>
  <c r="NF233" i="1"/>
  <c r="NF235" i="1"/>
  <c r="NC233" i="1"/>
  <c r="NC235" i="1"/>
  <c r="NC234" i="1"/>
  <c r="MZ234" i="1"/>
  <c r="MZ235" i="1"/>
  <c r="MZ233" i="1"/>
  <c r="CZ233" i="1"/>
  <c r="CZ235" i="1"/>
  <c r="CZ234" i="1"/>
  <c r="EB234" i="1"/>
  <c r="EB235" i="1"/>
  <c r="EB233" i="1"/>
  <c r="KM235" i="1"/>
  <c r="KM233" i="1"/>
  <c r="KM234" i="1"/>
  <c r="NO234" i="1"/>
  <c r="NO235" i="1"/>
  <c r="NO233" i="1"/>
  <c r="OH234" i="1"/>
  <c r="OH233" i="1"/>
  <c r="OH235" i="1"/>
  <c r="KP233" i="1"/>
  <c r="KP234" i="1"/>
  <c r="KP235" i="1"/>
  <c r="KI233" i="1"/>
  <c r="KI234" i="1"/>
  <c r="KI235" i="1"/>
  <c r="DF233" i="1"/>
  <c r="DF235" i="1"/>
  <c r="DF234" i="1"/>
  <c r="DC233" i="1"/>
  <c r="DC235" i="1"/>
  <c r="DC234" i="1"/>
  <c r="JL233" i="1"/>
  <c r="JL235" i="1"/>
  <c r="JL234" i="1"/>
  <c r="IW234" i="1"/>
  <c r="IW235" i="1"/>
  <c r="IW233" i="1"/>
  <c r="OB233" i="1"/>
  <c r="OB235" i="1"/>
  <c r="OB234" i="1"/>
  <c r="NK233" i="1"/>
  <c r="NK235" i="1"/>
  <c r="NK234" i="1"/>
  <c r="NH234" i="1"/>
  <c r="NH235" i="1"/>
  <c r="NH233" i="1"/>
  <c r="NE234" i="1"/>
  <c r="NE235" i="1"/>
  <c r="NE233" i="1"/>
  <c r="NR233" i="1"/>
  <c r="NR234" i="1"/>
  <c r="NR235" i="1"/>
  <c r="DY234" i="1"/>
  <c r="DY235" i="1"/>
  <c r="DY233" i="1"/>
  <c r="KT233" i="1"/>
  <c r="KT234" i="1"/>
  <c r="KT235" i="1"/>
  <c r="OM233" i="1"/>
  <c r="OM235" i="1"/>
  <c r="OM234" i="1"/>
  <c r="KQ233" i="1"/>
  <c r="KQ234" i="1"/>
  <c r="KQ235" i="1"/>
  <c r="KJ234" i="1"/>
  <c r="KJ233" i="1"/>
  <c r="KJ235" i="1"/>
  <c r="DE233" i="1"/>
  <c r="DE235" i="1"/>
  <c r="DE234" i="1"/>
  <c r="DB235" i="1"/>
  <c r="DB233" i="1"/>
  <c r="DB234" i="1"/>
  <c r="JA235" i="1"/>
  <c r="JA233" i="1"/>
  <c r="JA234" i="1"/>
  <c r="NM234" i="1"/>
  <c r="NM235" i="1"/>
  <c r="NM233" i="1"/>
  <c r="NJ234" i="1"/>
  <c r="NJ235" i="1"/>
  <c r="NJ233" i="1"/>
  <c r="OL235" i="1"/>
  <c r="OL233" i="1"/>
  <c r="OL234" i="1"/>
  <c r="NT233" i="1"/>
  <c r="NT234" i="1"/>
  <c r="NT235" i="1"/>
  <c r="NA235" i="1"/>
  <c r="NA233" i="1"/>
  <c r="NA234" i="1"/>
  <c r="DZ233" i="1"/>
  <c r="DZ234" i="1"/>
  <c r="DZ235" i="1"/>
  <c r="MO234" i="1"/>
  <c r="MO235" i="1"/>
  <c r="MO233" i="1"/>
  <c r="KZ234" i="1"/>
  <c r="KZ233" i="1"/>
  <c r="KZ235" i="1"/>
  <c r="JB234" i="1"/>
  <c r="JB235" i="1"/>
  <c r="JB233" i="1"/>
  <c r="NV234" i="1"/>
  <c r="NV233" i="1"/>
  <c r="NV235" i="1"/>
  <c r="DN233" i="1"/>
  <c r="DN235" i="1"/>
  <c r="DN234" i="1"/>
  <c r="DU234" i="1"/>
  <c r="DU235" i="1"/>
  <c r="DU233" i="1"/>
  <c r="KR233" i="1"/>
  <c r="KR234" i="1"/>
  <c r="KR235" i="1"/>
  <c r="KK235" i="1"/>
  <c r="KK234" i="1"/>
  <c r="KK233" i="1"/>
  <c r="DL233" i="1"/>
  <c r="DL234" i="1"/>
  <c r="DL235" i="1"/>
  <c r="DG235" i="1"/>
  <c r="DG234" i="1"/>
  <c r="DG233" i="1"/>
  <c r="IY234" i="1"/>
  <c r="IY233" i="1"/>
  <c r="IY235" i="1"/>
  <c r="OS233" i="1"/>
  <c r="OS234" i="1"/>
  <c r="OS235" i="1"/>
  <c r="OQ234" i="1"/>
  <c r="OQ233" i="1"/>
  <c r="OQ235" i="1"/>
  <c r="ON235" i="1"/>
  <c r="ON233" i="1"/>
  <c r="ON234" i="1"/>
  <c r="NG233" i="1"/>
  <c r="NG235" i="1"/>
  <c r="NG234" i="1"/>
  <c r="OI234" i="1"/>
  <c r="OI233" i="1"/>
  <c r="OI235" i="1"/>
  <c r="NP235" i="1"/>
  <c r="NP233" i="1"/>
  <c r="NP234" i="1"/>
  <c r="IU234" i="1"/>
  <c r="IU235" i="1"/>
  <c r="IU233" i="1"/>
  <c r="KO235" i="1"/>
  <c r="KO233" i="1"/>
  <c r="KO234" i="1"/>
  <c r="LE235" i="1"/>
  <c r="LE233" i="1"/>
  <c r="LE234" i="1"/>
  <c r="KS234" i="1"/>
  <c r="KS235" i="1"/>
  <c r="KS233" i="1"/>
  <c r="KU234" i="1"/>
  <c r="KU235" i="1"/>
  <c r="KU233" i="1"/>
  <c r="KL233" i="1"/>
  <c r="KL234" i="1"/>
  <c r="KL235" i="1"/>
  <c r="DD233" i="1"/>
  <c r="DD234" i="1"/>
  <c r="DD235" i="1"/>
  <c r="DA234" i="1"/>
  <c r="DA235" i="1"/>
  <c r="DA233" i="1"/>
  <c r="IX234" i="1"/>
  <c r="IX235" i="1"/>
  <c r="IX233" i="1"/>
  <c r="OD233" i="1"/>
  <c r="OD235" i="1"/>
  <c r="OD234" i="1"/>
  <c r="NL234" i="1"/>
  <c r="NL233" i="1"/>
  <c r="NL235" i="1"/>
  <c r="NY233" i="1"/>
  <c r="NY234" i="1"/>
  <c r="NY235" i="1"/>
  <c r="OK233" i="1"/>
  <c r="OK234" i="1"/>
  <c r="OK235" i="1"/>
  <c r="NS233" i="1"/>
  <c r="NS235" i="1"/>
  <c r="NS234" i="1"/>
  <c r="NB235" i="1"/>
  <c r="NB233" i="1"/>
  <c r="NB234" i="1"/>
  <c r="IU214" i="1"/>
  <c r="IU223" i="1"/>
  <c r="IU230" i="1"/>
  <c r="IU213" i="1"/>
  <c r="IU215" i="1"/>
  <c r="IU217" i="1"/>
  <c r="IU229" i="1"/>
  <c r="IU231" i="1"/>
  <c r="IU221" i="1"/>
  <c r="IU222" i="1"/>
  <c r="IU218" i="1"/>
  <c r="IU219" i="1"/>
  <c r="JB214" i="1"/>
  <c r="JB215" i="1"/>
  <c r="JB213" i="1"/>
  <c r="JB230" i="1"/>
  <c r="JB223" i="1"/>
  <c r="JB231" i="1"/>
  <c r="JB217" i="1"/>
  <c r="JB229" i="1"/>
  <c r="JB222" i="1"/>
  <c r="JB218" i="1"/>
  <c r="JB219" i="1"/>
  <c r="JB221" i="1"/>
  <c r="NO215" i="1"/>
  <c r="NO213" i="1"/>
  <c r="NO214" i="1"/>
  <c r="NO230" i="1"/>
  <c r="NO223" i="1"/>
  <c r="NO229" i="1"/>
  <c r="NO231" i="1"/>
  <c r="NO217" i="1"/>
  <c r="NO222" i="1"/>
  <c r="NO221" i="1"/>
  <c r="NO219" i="1"/>
  <c r="NO218" i="1"/>
  <c r="OA223" i="1"/>
  <c r="OA214" i="1"/>
  <c r="OA213" i="1"/>
  <c r="OA230" i="1"/>
  <c r="OA215" i="1"/>
  <c r="OA221" i="1"/>
  <c r="OA217" i="1"/>
  <c r="OA231" i="1"/>
  <c r="OA229" i="1"/>
  <c r="OA219" i="1"/>
  <c r="OA222" i="1"/>
  <c r="OA218" i="1"/>
  <c r="OM214" i="1"/>
  <c r="OM230" i="1"/>
  <c r="OM223" i="1"/>
  <c r="OM213" i="1"/>
  <c r="OM231" i="1"/>
  <c r="OM229" i="1"/>
  <c r="OM215" i="1"/>
  <c r="OM219" i="1"/>
  <c r="OM221" i="1"/>
  <c r="OM217" i="1"/>
  <c r="OM218" i="1"/>
  <c r="OM222" i="1"/>
  <c r="NV223" i="1"/>
  <c r="NV214" i="1"/>
  <c r="NV230" i="1"/>
  <c r="NV213" i="1"/>
  <c r="NV229" i="1"/>
  <c r="NV231" i="1"/>
  <c r="NV215" i="1"/>
  <c r="NV217" i="1"/>
  <c r="NV221" i="1"/>
  <c r="NV218" i="1"/>
  <c r="NV219" i="1"/>
  <c r="NV222" i="1"/>
  <c r="OH214" i="1"/>
  <c r="OH230" i="1"/>
  <c r="OH213" i="1"/>
  <c r="OH223" i="1"/>
  <c r="OH231" i="1"/>
  <c r="OH221" i="1"/>
  <c r="OH229" i="1"/>
  <c r="OH217" i="1"/>
  <c r="OH215" i="1"/>
  <c r="OH222" i="1"/>
  <c r="OH218" i="1"/>
  <c r="OH219" i="1"/>
  <c r="OE230" i="1"/>
  <c r="OE223" i="1"/>
  <c r="OE213" i="1"/>
  <c r="OE214" i="1"/>
  <c r="OE221" i="1"/>
  <c r="OE217" i="1"/>
  <c r="OE231" i="1"/>
  <c r="OE229" i="1"/>
  <c r="OE215" i="1"/>
  <c r="OE218" i="1"/>
  <c r="OE219" i="1"/>
  <c r="OE222" i="1"/>
  <c r="DM213" i="1"/>
  <c r="DM223" i="1"/>
  <c r="DM214" i="1"/>
  <c r="DM217" i="1"/>
  <c r="DM230" i="1"/>
  <c r="DM215" i="1"/>
  <c r="DM231" i="1"/>
  <c r="DM229" i="1"/>
  <c r="DM218" i="1"/>
  <c r="DM219" i="1"/>
  <c r="DM222" i="1"/>
  <c r="DM221" i="1"/>
  <c r="MP223" i="1"/>
  <c r="MP214" i="1"/>
  <c r="MP230" i="1"/>
  <c r="MP213" i="1"/>
  <c r="MP231" i="1"/>
  <c r="MP215" i="1"/>
  <c r="MP229" i="1"/>
  <c r="MP217" i="1"/>
  <c r="MP221" i="1"/>
  <c r="MP218" i="1"/>
  <c r="MP219" i="1"/>
  <c r="MP222" i="1"/>
  <c r="LI213" i="1"/>
  <c r="LI214" i="1"/>
  <c r="LI223" i="1"/>
  <c r="LI230" i="1"/>
  <c r="LI229" i="1"/>
  <c r="LI221" i="1"/>
  <c r="LI215" i="1"/>
  <c r="LI217" i="1"/>
  <c r="LI231" i="1"/>
  <c r="LI222" i="1"/>
  <c r="LI219" i="1"/>
  <c r="LI218" i="1"/>
  <c r="LJ213" i="1"/>
  <c r="LJ214" i="1"/>
  <c r="LJ230" i="1"/>
  <c r="LJ223" i="1"/>
  <c r="LJ221" i="1"/>
  <c r="LJ229" i="1"/>
  <c r="LJ231" i="1"/>
  <c r="LJ215" i="1"/>
  <c r="LJ219" i="1"/>
  <c r="LJ217" i="1"/>
  <c r="LJ222" i="1"/>
  <c r="LJ218" i="1"/>
  <c r="DJ223" i="1"/>
  <c r="DJ230" i="1"/>
  <c r="DJ214" i="1"/>
  <c r="DJ213" i="1"/>
  <c r="DJ229" i="1"/>
  <c r="DJ215" i="1"/>
  <c r="DJ217" i="1"/>
  <c r="DJ219" i="1"/>
  <c r="DJ218" i="1"/>
  <c r="DJ222" i="1"/>
  <c r="DJ231" i="1"/>
  <c r="DJ221" i="1"/>
  <c r="IV213" i="1"/>
  <c r="IV214" i="1"/>
  <c r="IV223" i="1"/>
  <c r="IV215" i="1"/>
  <c r="IV230" i="1"/>
  <c r="IV231" i="1"/>
  <c r="IV217" i="1"/>
  <c r="IV218" i="1"/>
  <c r="IV222" i="1"/>
  <c r="IV229" i="1"/>
  <c r="IV221" i="1"/>
  <c r="IV219" i="1"/>
  <c r="JF213" i="1"/>
  <c r="JF223" i="1"/>
  <c r="JF214" i="1"/>
  <c r="JF230" i="1"/>
  <c r="JF229" i="1"/>
  <c r="JF217" i="1"/>
  <c r="JF231" i="1"/>
  <c r="JF221" i="1"/>
  <c r="JF219" i="1"/>
  <c r="JF218" i="1"/>
  <c r="JF222" i="1"/>
  <c r="JF215" i="1"/>
  <c r="NN214" i="1"/>
  <c r="NN230" i="1"/>
  <c r="NN213" i="1"/>
  <c r="NN223" i="1"/>
  <c r="NN229" i="1"/>
  <c r="NN231" i="1"/>
  <c r="NN215" i="1"/>
  <c r="NN219" i="1"/>
  <c r="NN217" i="1"/>
  <c r="NN221" i="1"/>
  <c r="NN218" i="1"/>
  <c r="NN222" i="1"/>
  <c r="OP230" i="1"/>
  <c r="OP223" i="1"/>
  <c r="OP214" i="1"/>
  <c r="OP213" i="1"/>
  <c r="OP215" i="1"/>
  <c r="OP231" i="1"/>
  <c r="OP219" i="1"/>
  <c r="OP229" i="1"/>
  <c r="OP218" i="1"/>
  <c r="OP222" i="1"/>
  <c r="OP217" i="1"/>
  <c r="OP221" i="1"/>
  <c r="NX223" i="1"/>
  <c r="NX214" i="1"/>
  <c r="NX213" i="1"/>
  <c r="NX230" i="1"/>
  <c r="NX218" i="1"/>
  <c r="NX215" i="1"/>
  <c r="NX217" i="1"/>
  <c r="NX229" i="1"/>
  <c r="NX221" i="1"/>
  <c r="NX219" i="1"/>
  <c r="NX222" i="1"/>
  <c r="NX231" i="1"/>
  <c r="OJ230" i="1"/>
  <c r="OJ213" i="1"/>
  <c r="OJ214" i="1"/>
  <c r="OJ223" i="1"/>
  <c r="OJ229" i="1"/>
  <c r="OJ217" i="1"/>
  <c r="OJ231" i="1"/>
  <c r="OJ215" i="1"/>
  <c r="OJ221" i="1"/>
  <c r="OJ222" i="1"/>
  <c r="OJ218" i="1"/>
  <c r="OJ219" i="1"/>
  <c r="ND213" i="1"/>
  <c r="ND223" i="1"/>
  <c r="ND214" i="1"/>
  <c r="ND230" i="1"/>
  <c r="ND215" i="1"/>
  <c r="ND217" i="1"/>
  <c r="ND231" i="1"/>
  <c r="ND229" i="1"/>
  <c r="ND221" i="1"/>
  <c r="ND219" i="1"/>
  <c r="ND218" i="1"/>
  <c r="ND222" i="1"/>
  <c r="OF223" i="1"/>
  <c r="OF213" i="1"/>
  <c r="OF214" i="1"/>
  <c r="OF230" i="1"/>
  <c r="OF215" i="1"/>
  <c r="OF217" i="1"/>
  <c r="OF231" i="1"/>
  <c r="OF229" i="1"/>
  <c r="OF221" i="1"/>
  <c r="OF222" i="1"/>
  <c r="OF219" i="1"/>
  <c r="OF218" i="1"/>
  <c r="EC223" i="1"/>
  <c r="EC214" i="1"/>
  <c r="EC213" i="1"/>
  <c r="EC230" i="1"/>
  <c r="EC229" i="1"/>
  <c r="EC215" i="1"/>
  <c r="EC231" i="1"/>
  <c r="EC217" i="1"/>
  <c r="EC218" i="1"/>
  <c r="EC221" i="1"/>
  <c r="EC219" i="1"/>
  <c r="EC222" i="1"/>
  <c r="KM223" i="1"/>
  <c r="KM214" i="1"/>
  <c r="KM230" i="1"/>
  <c r="KM213" i="1"/>
  <c r="KM215" i="1"/>
  <c r="KM221" i="1"/>
  <c r="KM229" i="1"/>
  <c r="KM231" i="1"/>
  <c r="KM217" i="1"/>
  <c r="KM219" i="1"/>
  <c r="KM218" i="1"/>
  <c r="KM222" i="1"/>
  <c r="DN214" i="1"/>
  <c r="DN230" i="1"/>
  <c r="DN213" i="1"/>
  <c r="DN223" i="1"/>
  <c r="DN215" i="1"/>
  <c r="DN229" i="1"/>
  <c r="DN217" i="1"/>
  <c r="DN231" i="1"/>
  <c r="DN221" i="1"/>
  <c r="DN218" i="1"/>
  <c r="DN222" i="1"/>
  <c r="DN219" i="1"/>
  <c r="KG230" i="1"/>
  <c r="KG223" i="1"/>
  <c r="KG214" i="1"/>
  <c r="KG213" i="1"/>
  <c r="KG215" i="1"/>
  <c r="KG217" i="1"/>
  <c r="KG229" i="1"/>
  <c r="KG219" i="1"/>
  <c r="KG222" i="1"/>
  <c r="KG231" i="1"/>
  <c r="KG221" i="1"/>
  <c r="KG218" i="1"/>
  <c r="DI230" i="1"/>
  <c r="DI214" i="1"/>
  <c r="DI213" i="1"/>
  <c r="DI223" i="1"/>
  <c r="DI231" i="1"/>
  <c r="DI221" i="1"/>
  <c r="DI215" i="1"/>
  <c r="DI219" i="1"/>
  <c r="DI217" i="1"/>
  <c r="DI222" i="1"/>
  <c r="DI229" i="1"/>
  <c r="DI218" i="1"/>
  <c r="JN230" i="1"/>
  <c r="JN223" i="1"/>
  <c r="JN214" i="1"/>
  <c r="JN213" i="1"/>
  <c r="JN231" i="1"/>
  <c r="JN217" i="1"/>
  <c r="JN219" i="1"/>
  <c r="JN221" i="1"/>
  <c r="JN222" i="1"/>
  <c r="JN229" i="1"/>
  <c r="JN215" i="1"/>
  <c r="JN218" i="1"/>
  <c r="JC213" i="1"/>
  <c r="JC214" i="1"/>
  <c r="JC223" i="1"/>
  <c r="JC230" i="1"/>
  <c r="JC229" i="1"/>
  <c r="JC215" i="1"/>
  <c r="JC231" i="1"/>
  <c r="JC219" i="1"/>
  <c r="JC222" i="1"/>
  <c r="JC217" i="1"/>
  <c r="JC218" i="1"/>
  <c r="JC221" i="1"/>
  <c r="OR230" i="1"/>
  <c r="OR223" i="1"/>
  <c r="OR214" i="1"/>
  <c r="OR213" i="1"/>
  <c r="OR217" i="1"/>
  <c r="OR229" i="1"/>
  <c r="OR231" i="1"/>
  <c r="OR221" i="1"/>
  <c r="OR218" i="1"/>
  <c r="OR222" i="1"/>
  <c r="OR219" i="1"/>
  <c r="OR215" i="1"/>
  <c r="NZ214" i="1"/>
  <c r="NZ213" i="1"/>
  <c r="NZ230" i="1"/>
  <c r="NZ223" i="1"/>
  <c r="NZ215" i="1"/>
  <c r="NZ231" i="1"/>
  <c r="NZ221" i="1"/>
  <c r="NZ229" i="1"/>
  <c r="NZ217" i="1"/>
  <c r="NZ218" i="1"/>
  <c r="NZ219" i="1"/>
  <c r="NZ222" i="1"/>
  <c r="NI230" i="1"/>
  <c r="NI213" i="1"/>
  <c r="NI223" i="1"/>
  <c r="NI214" i="1"/>
  <c r="NI215" i="1"/>
  <c r="NI231" i="1"/>
  <c r="NI218" i="1"/>
  <c r="NI229" i="1"/>
  <c r="NI221" i="1"/>
  <c r="NI217" i="1"/>
  <c r="NI222" i="1"/>
  <c r="NI219" i="1"/>
  <c r="NU213" i="1"/>
  <c r="NU223" i="1"/>
  <c r="NU214" i="1"/>
  <c r="NU230" i="1"/>
  <c r="NU215" i="1"/>
  <c r="NU231" i="1"/>
  <c r="NU221" i="1"/>
  <c r="NU229" i="1"/>
  <c r="NU217" i="1"/>
  <c r="NU222" i="1"/>
  <c r="NU219" i="1"/>
  <c r="NU218" i="1"/>
  <c r="OG213" i="1"/>
  <c r="OG214" i="1"/>
  <c r="OG230" i="1"/>
  <c r="OG215" i="1"/>
  <c r="OG223" i="1"/>
  <c r="OG229" i="1"/>
  <c r="OG217" i="1"/>
  <c r="OG231" i="1"/>
  <c r="OG221" i="1"/>
  <c r="OG218" i="1"/>
  <c r="OG219" i="1"/>
  <c r="OG222" i="1"/>
  <c r="NQ223" i="1"/>
  <c r="NQ230" i="1"/>
  <c r="NQ213" i="1"/>
  <c r="NQ214" i="1"/>
  <c r="NQ215" i="1"/>
  <c r="NQ221" i="1"/>
  <c r="NQ229" i="1"/>
  <c r="NQ217" i="1"/>
  <c r="NQ231" i="1"/>
  <c r="NQ218" i="1"/>
  <c r="NQ219" i="1"/>
  <c r="NQ222" i="1"/>
  <c r="DX223" i="1"/>
  <c r="DX214" i="1"/>
  <c r="DX230" i="1"/>
  <c r="DX213" i="1"/>
  <c r="DX215" i="1"/>
  <c r="DX231" i="1"/>
  <c r="DX229" i="1"/>
  <c r="DX217" i="1"/>
  <c r="DX221" i="1"/>
  <c r="DX219" i="1"/>
  <c r="DX218" i="1"/>
  <c r="DX222" i="1"/>
  <c r="EA213" i="1"/>
  <c r="EA214" i="1"/>
  <c r="EA223" i="1"/>
  <c r="EA230" i="1"/>
  <c r="EA215" i="1"/>
  <c r="EA231" i="1"/>
  <c r="EA229" i="1"/>
  <c r="EA217" i="1"/>
  <c r="EA218" i="1"/>
  <c r="EA222" i="1"/>
  <c r="EA219" i="1"/>
  <c r="EA221" i="1"/>
  <c r="KH223" i="1"/>
  <c r="KH214" i="1"/>
  <c r="KH213" i="1"/>
  <c r="KH217" i="1"/>
  <c r="KH230" i="1"/>
  <c r="KH231" i="1"/>
  <c r="KH221" i="1"/>
  <c r="KH229" i="1"/>
  <c r="KH222" i="1"/>
  <c r="KH219" i="1"/>
  <c r="KH215" i="1"/>
  <c r="KH218" i="1"/>
  <c r="DH213" i="1"/>
  <c r="DH215" i="1"/>
  <c r="DH214" i="1"/>
  <c r="DH223" i="1"/>
  <c r="DH230" i="1"/>
  <c r="DH221" i="1"/>
  <c r="DH229" i="1"/>
  <c r="DH231" i="1"/>
  <c r="DH217" i="1"/>
  <c r="DH222" i="1"/>
  <c r="DH219" i="1"/>
  <c r="DH218" i="1"/>
  <c r="JM213" i="1"/>
  <c r="JM214" i="1"/>
  <c r="JM223" i="1"/>
  <c r="JM230" i="1"/>
  <c r="JM215" i="1"/>
  <c r="JM231" i="1"/>
  <c r="JM229" i="1"/>
  <c r="JM217" i="1"/>
  <c r="JM221" i="1"/>
  <c r="JM219" i="1"/>
  <c r="JM222" i="1"/>
  <c r="JM218" i="1"/>
  <c r="IZ213" i="1"/>
  <c r="IZ223" i="1"/>
  <c r="IZ214" i="1"/>
  <c r="IZ230" i="1"/>
  <c r="IZ217" i="1"/>
  <c r="IZ231" i="1"/>
  <c r="IZ215" i="1"/>
  <c r="IZ221" i="1"/>
  <c r="IZ229" i="1"/>
  <c r="IZ219" i="1"/>
  <c r="IZ218" i="1"/>
  <c r="IZ222" i="1"/>
  <c r="OC214" i="1"/>
  <c r="OC223" i="1"/>
  <c r="OC230" i="1"/>
  <c r="OC213" i="1"/>
  <c r="OC215" i="1"/>
  <c r="OC231" i="1"/>
  <c r="OC229" i="1"/>
  <c r="OC217" i="1"/>
  <c r="OC218" i="1"/>
  <c r="OC222" i="1"/>
  <c r="OC219" i="1"/>
  <c r="OC221" i="1"/>
  <c r="OO223" i="1"/>
  <c r="OO215" i="1"/>
  <c r="OO230" i="1"/>
  <c r="OO213" i="1"/>
  <c r="OO214" i="1"/>
  <c r="OO229" i="1"/>
  <c r="OO217" i="1"/>
  <c r="OO221" i="1"/>
  <c r="OO231" i="1"/>
  <c r="OO218" i="1"/>
  <c r="OO219" i="1"/>
  <c r="OO222" i="1"/>
  <c r="NW215" i="1"/>
  <c r="NW230" i="1"/>
  <c r="NW223" i="1"/>
  <c r="NW213" i="1"/>
  <c r="NW214" i="1"/>
  <c r="NW221" i="1"/>
  <c r="NW231" i="1"/>
  <c r="NW217" i="1"/>
  <c r="NW229" i="1"/>
  <c r="NW222" i="1"/>
  <c r="NW218" i="1"/>
  <c r="NW219" i="1"/>
  <c r="NF213" i="1"/>
  <c r="NF214" i="1"/>
  <c r="NF223" i="1"/>
  <c r="NF230" i="1"/>
  <c r="NF231" i="1"/>
  <c r="NF215" i="1"/>
  <c r="NF229" i="1"/>
  <c r="NF217" i="1"/>
  <c r="NF221" i="1"/>
  <c r="NF222" i="1"/>
  <c r="NF219" i="1"/>
  <c r="NF218" i="1"/>
  <c r="NC213" i="1"/>
  <c r="NC230" i="1"/>
  <c r="NC223" i="1"/>
  <c r="NC214" i="1"/>
  <c r="NC231" i="1"/>
  <c r="NC215" i="1"/>
  <c r="NC229" i="1"/>
  <c r="NC217" i="1"/>
  <c r="NC221" i="1"/>
  <c r="NC222" i="1"/>
  <c r="NC219" i="1"/>
  <c r="NC218" i="1"/>
  <c r="MZ223" i="1"/>
  <c r="MZ214" i="1"/>
  <c r="MZ213" i="1"/>
  <c r="MZ230" i="1"/>
  <c r="MZ215" i="1"/>
  <c r="MZ229" i="1"/>
  <c r="MZ221" i="1"/>
  <c r="MZ217" i="1"/>
  <c r="MZ231" i="1"/>
  <c r="MZ219" i="1"/>
  <c r="MZ222" i="1"/>
  <c r="MZ218" i="1"/>
  <c r="CZ26" i="1"/>
  <c r="CZ213" i="1"/>
  <c r="CZ230" i="1"/>
  <c r="CZ214" i="1"/>
  <c r="CZ223" i="1"/>
  <c r="CZ217" i="1"/>
  <c r="CZ221" i="1"/>
  <c r="CZ215" i="1"/>
  <c r="CZ231" i="1"/>
  <c r="CZ218" i="1"/>
  <c r="CZ222" i="1"/>
  <c r="CZ229" i="1"/>
  <c r="CZ219" i="1"/>
  <c r="EB230" i="1"/>
  <c r="EB213" i="1"/>
  <c r="EB223" i="1"/>
  <c r="EB214" i="1"/>
  <c r="EB229" i="1"/>
  <c r="EB217" i="1"/>
  <c r="EB231" i="1"/>
  <c r="EB215" i="1"/>
  <c r="EB222" i="1"/>
  <c r="EB221" i="1"/>
  <c r="EB218" i="1"/>
  <c r="EB219" i="1"/>
  <c r="MO230" i="1"/>
  <c r="MO214" i="1"/>
  <c r="MO213" i="1"/>
  <c r="MO223" i="1"/>
  <c r="MO229" i="1"/>
  <c r="MO231" i="1"/>
  <c r="MO217" i="1"/>
  <c r="MO215" i="1"/>
  <c r="MO219" i="1"/>
  <c r="MO218" i="1"/>
  <c r="MO222" i="1"/>
  <c r="MO221" i="1"/>
  <c r="KZ214" i="1"/>
  <c r="KZ230" i="1"/>
  <c r="KZ213" i="1"/>
  <c r="KZ223" i="1"/>
  <c r="KZ215" i="1"/>
  <c r="KZ231" i="1"/>
  <c r="KZ221" i="1"/>
  <c r="KZ229" i="1"/>
  <c r="KZ222" i="1"/>
  <c r="KZ217" i="1"/>
  <c r="KZ219" i="1"/>
  <c r="KZ218" i="1"/>
  <c r="KP213" i="1"/>
  <c r="KP214" i="1"/>
  <c r="KP215" i="1"/>
  <c r="KP230" i="1"/>
  <c r="KP223" i="1"/>
  <c r="KP221" i="1"/>
  <c r="KP229" i="1"/>
  <c r="KP231" i="1"/>
  <c r="KP218" i="1"/>
  <c r="KP222" i="1"/>
  <c r="KP219" i="1"/>
  <c r="KP217" i="1"/>
  <c r="KI213" i="1"/>
  <c r="KI214" i="1"/>
  <c r="KI223" i="1"/>
  <c r="KI215" i="1"/>
  <c r="KI230" i="1"/>
  <c r="KI221" i="1"/>
  <c r="KI217" i="1"/>
  <c r="KI231" i="1"/>
  <c r="KI218" i="1"/>
  <c r="KI222" i="1"/>
  <c r="KI229" i="1"/>
  <c r="KI219" i="1"/>
  <c r="DF230" i="1"/>
  <c r="DF223" i="1"/>
  <c r="DF214" i="1"/>
  <c r="DF213" i="1"/>
  <c r="DF229" i="1"/>
  <c r="DF215" i="1"/>
  <c r="DF231" i="1"/>
  <c r="DF218" i="1"/>
  <c r="DF219" i="1"/>
  <c r="DF217" i="1"/>
  <c r="DF222" i="1"/>
  <c r="DF221" i="1"/>
  <c r="DC213" i="1"/>
  <c r="DC223" i="1"/>
  <c r="DC214" i="1"/>
  <c r="DC230" i="1"/>
  <c r="DC229" i="1"/>
  <c r="DC217" i="1"/>
  <c r="DC231" i="1"/>
  <c r="DC215" i="1"/>
  <c r="DC221" i="1"/>
  <c r="DC222" i="1"/>
  <c r="DC218" i="1"/>
  <c r="DC219" i="1"/>
  <c r="JL213" i="1"/>
  <c r="JL223" i="1"/>
  <c r="JL214" i="1"/>
  <c r="JL230" i="1"/>
  <c r="JL229" i="1"/>
  <c r="JL231" i="1"/>
  <c r="JL215" i="1"/>
  <c r="JL217" i="1"/>
  <c r="JL219" i="1"/>
  <c r="JL218" i="1"/>
  <c r="JL222" i="1"/>
  <c r="JL221" i="1"/>
  <c r="IW223" i="1"/>
  <c r="IW230" i="1"/>
  <c r="IW214" i="1"/>
  <c r="IW213" i="1"/>
  <c r="IW229" i="1"/>
  <c r="IW217" i="1"/>
  <c r="IW221" i="1"/>
  <c r="IW215" i="1"/>
  <c r="IW231" i="1"/>
  <c r="IW218" i="1"/>
  <c r="IW219" i="1"/>
  <c r="IW222" i="1"/>
  <c r="OB213" i="1"/>
  <c r="OB214" i="1"/>
  <c r="OB230" i="1"/>
  <c r="OB223" i="1"/>
  <c r="OB229" i="1"/>
  <c r="OB215" i="1"/>
  <c r="OB231" i="1"/>
  <c r="OB222" i="1"/>
  <c r="OB217" i="1"/>
  <c r="OB221" i="1"/>
  <c r="OB218" i="1"/>
  <c r="OB219" i="1"/>
  <c r="NK213" i="1"/>
  <c r="NK223" i="1"/>
  <c r="NK214" i="1"/>
  <c r="NK230" i="1"/>
  <c r="NK215" i="1"/>
  <c r="NK229" i="1"/>
  <c r="NK221" i="1"/>
  <c r="NK217" i="1"/>
  <c r="NK231" i="1"/>
  <c r="NK222" i="1"/>
  <c r="NK219" i="1"/>
  <c r="NK218" i="1"/>
  <c r="NH223" i="1"/>
  <c r="NH214" i="1"/>
  <c r="NH213" i="1"/>
  <c r="NH230" i="1"/>
  <c r="NH229" i="1"/>
  <c r="NH215" i="1"/>
  <c r="NH221" i="1"/>
  <c r="NH231" i="1"/>
  <c r="NH219" i="1"/>
  <c r="NH217" i="1"/>
  <c r="NH222" i="1"/>
  <c r="NH218" i="1"/>
  <c r="NE213" i="1"/>
  <c r="NE223" i="1"/>
  <c r="NE214" i="1"/>
  <c r="NE230" i="1"/>
  <c r="NE229" i="1"/>
  <c r="NE221" i="1"/>
  <c r="NE218" i="1"/>
  <c r="NE217" i="1"/>
  <c r="NE231" i="1"/>
  <c r="NE222" i="1"/>
  <c r="NE215" i="1"/>
  <c r="NE219" i="1"/>
  <c r="NR230" i="1"/>
  <c r="NR213" i="1"/>
  <c r="NR214" i="1"/>
  <c r="NR223" i="1"/>
  <c r="NR215" i="1"/>
  <c r="NR231" i="1"/>
  <c r="NR229" i="1"/>
  <c r="NR217" i="1"/>
  <c r="NR218" i="1"/>
  <c r="NR219" i="1"/>
  <c r="NR222" i="1"/>
  <c r="NR221" i="1"/>
  <c r="DY213" i="1"/>
  <c r="DY223" i="1"/>
  <c r="DY214" i="1"/>
  <c r="DY230" i="1"/>
  <c r="DY229" i="1"/>
  <c r="DY217" i="1"/>
  <c r="DY215" i="1"/>
  <c r="DY231" i="1"/>
  <c r="DY219" i="1"/>
  <c r="DY221" i="1"/>
  <c r="DY222" i="1"/>
  <c r="DY218" i="1"/>
  <c r="DK213" i="1"/>
  <c r="DK223" i="1"/>
  <c r="DK214" i="1"/>
  <c r="DK230" i="1"/>
  <c r="DK229" i="1"/>
  <c r="DK215" i="1"/>
  <c r="DK231" i="1"/>
  <c r="DK217" i="1"/>
  <c r="DK218" i="1"/>
  <c r="DK222" i="1"/>
  <c r="DK221" i="1"/>
  <c r="DK219" i="1"/>
  <c r="DU223" i="1"/>
  <c r="DU230" i="1"/>
  <c r="DU213" i="1"/>
  <c r="DU214" i="1"/>
  <c r="DU217" i="1"/>
  <c r="DU218" i="1"/>
  <c r="DU229" i="1"/>
  <c r="DU215" i="1"/>
  <c r="DU231" i="1"/>
  <c r="DU221" i="1"/>
  <c r="DU219" i="1"/>
  <c r="DU222" i="1"/>
  <c r="KQ214" i="1"/>
  <c r="KQ213" i="1"/>
  <c r="KQ223" i="1"/>
  <c r="KQ230" i="1"/>
  <c r="KQ231" i="1"/>
  <c r="KQ229" i="1"/>
  <c r="KQ217" i="1"/>
  <c r="KQ215" i="1"/>
  <c r="KQ221" i="1"/>
  <c r="KQ222" i="1"/>
  <c r="KQ219" i="1"/>
  <c r="KQ218" i="1"/>
  <c r="KJ214" i="1"/>
  <c r="KJ213" i="1"/>
  <c r="KJ223" i="1"/>
  <c r="KJ230" i="1"/>
  <c r="KJ221" i="1"/>
  <c r="KJ231" i="1"/>
  <c r="KJ215" i="1"/>
  <c r="KJ229" i="1"/>
  <c r="KJ217" i="1"/>
  <c r="KJ218" i="1"/>
  <c r="KJ222" i="1"/>
  <c r="KJ219" i="1"/>
  <c r="DE214" i="1"/>
  <c r="DE230" i="1"/>
  <c r="DE213" i="1"/>
  <c r="DE223" i="1"/>
  <c r="DE231" i="1"/>
  <c r="DE217" i="1"/>
  <c r="DE229" i="1"/>
  <c r="DE215" i="1"/>
  <c r="DE218" i="1"/>
  <c r="DE222" i="1"/>
  <c r="DE221" i="1"/>
  <c r="DE219" i="1"/>
  <c r="DB213" i="1"/>
  <c r="DB223" i="1"/>
  <c r="DB214" i="1"/>
  <c r="DB230" i="1"/>
  <c r="DB231" i="1"/>
  <c r="DB221" i="1"/>
  <c r="DB229" i="1"/>
  <c r="DB215" i="1"/>
  <c r="DB217" i="1"/>
  <c r="DB219" i="1"/>
  <c r="DB218" i="1"/>
  <c r="DB222" i="1"/>
  <c r="JA213" i="1"/>
  <c r="JA230" i="1"/>
  <c r="JA223" i="1"/>
  <c r="JA214" i="1"/>
  <c r="JA221" i="1"/>
  <c r="JA231" i="1"/>
  <c r="JA215" i="1"/>
  <c r="JA217" i="1"/>
  <c r="JA229" i="1"/>
  <c r="JA219" i="1"/>
  <c r="JA222" i="1"/>
  <c r="JA218" i="1"/>
  <c r="NM214" i="1"/>
  <c r="NM213" i="1"/>
  <c r="NM223" i="1"/>
  <c r="NM230" i="1"/>
  <c r="NM217" i="1"/>
  <c r="NM231" i="1"/>
  <c r="NM215" i="1"/>
  <c r="NM221" i="1"/>
  <c r="NM229" i="1"/>
  <c r="NM218" i="1"/>
  <c r="NM219" i="1"/>
  <c r="NM222" i="1"/>
  <c r="NJ223" i="1"/>
  <c r="NJ230" i="1"/>
  <c r="NJ214" i="1"/>
  <c r="NJ213" i="1"/>
  <c r="NJ229" i="1"/>
  <c r="NJ217" i="1"/>
  <c r="NJ221" i="1"/>
  <c r="NJ215" i="1"/>
  <c r="NJ219" i="1"/>
  <c r="NJ218" i="1"/>
  <c r="NJ231" i="1"/>
  <c r="NJ222" i="1"/>
  <c r="OL223" i="1"/>
  <c r="OL230" i="1"/>
  <c r="OL213" i="1"/>
  <c r="OL214" i="1"/>
  <c r="OL215" i="1"/>
  <c r="OL217" i="1"/>
  <c r="OL229" i="1"/>
  <c r="OL231" i="1"/>
  <c r="OL218" i="1"/>
  <c r="OL222" i="1"/>
  <c r="OL221" i="1"/>
  <c r="OL219" i="1"/>
  <c r="NT230" i="1"/>
  <c r="NT213" i="1"/>
  <c r="NT223" i="1"/>
  <c r="NT214" i="1"/>
  <c r="NT217" i="1"/>
  <c r="NT231" i="1"/>
  <c r="NT215" i="1"/>
  <c r="NT219" i="1"/>
  <c r="NT222" i="1"/>
  <c r="NT218" i="1"/>
  <c r="NT221" i="1"/>
  <c r="NT229" i="1"/>
  <c r="NA223" i="1"/>
  <c r="NA230" i="1"/>
  <c r="NA213" i="1"/>
  <c r="NA214" i="1"/>
  <c r="NA215" i="1"/>
  <c r="NA231" i="1"/>
  <c r="NA229" i="1"/>
  <c r="NA217" i="1"/>
  <c r="NA221" i="1"/>
  <c r="NA222" i="1"/>
  <c r="NA218" i="1"/>
  <c r="NA219" i="1"/>
  <c r="DZ214" i="1"/>
  <c r="DZ230" i="1"/>
  <c r="DZ213" i="1"/>
  <c r="DZ223" i="1"/>
  <c r="DZ229" i="1"/>
  <c r="DZ231" i="1"/>
  <c r="DZ221" i="1"/>
  <c r="DZ215" i="1"/>
  <c r="DZ217" i="1"/>
  <c r="DZ222" i="1"/>
  <c r="DZ218" i="1"/>
  <c r="DZ219" i="1"/>
  <c r="II214" i="1"/>
  <c r="II230" i="1"/>
  <c r="II213" i="1"/>
  <c r="II223" i="1"/>
  <c r="II231" i="1"/>
  <c r="II221" i="1"/>
  <c r="II229" i="1"/>
  <c r="II217" i="1"/>
  <c r="II215" i="1"/>
  <c r="II218" i="1"/>
  <c r="II219" i="1"/>
  <c r="II222" i="1"/>
  <c r="KR223" i="1"/>
  <c r="KR214" i="1"/>
  <c r="KR230" i="1"/>
  <c r="KR213" i="1"/>
  <c r="KR229" i="1"/>
  <c r="KR215" i="1"/>
  <c r="KR217" i="1"/>
  <c r="KR219" i="1"/>
  <c r="KR221" i="1"/>
  <c r="KR231" i="1"/>
  <c r="KR218" i="1"/>
  <c r="KR222" i="1"/>
  <c r="KK213" i="1"/>
  <c r="KK223" i="1"/>
  <c r="KK230" i="1"/>
  <c r="KK214" i="1"/>
  <c r="KK215" i="1"/>
  <c r="KK231" i="1"/>
  <c r="KK221" i="1"/>
  <c r="KK217" i="1"/>
  <c r="KK229" i="1"/>
  <c r="KK222" i="1"/>
  <c r="KK219" i="1"/>
  <c r="KK218" i="1"/>
  <c r="DL213" i="1"/>
  <c r="DL214" i="1"/>
  <c r="DL230" i="1"/>
  <c r="DL223" i="1"/>
  <c r="DL221" i="1"/>
  <c r="DL229" i="1"/>
  <c r="DL231" i="1"/>
  <c r="DL215" i="1"/>
  <c r="DL218" i="1"/>
  <c r="DL219" i="1"/>
  <c r="DL222" i="1"/>
  <c r="DL217" i="1"/>
  <c r="DG213" i="1"/>
  <c r="DG223" i="1"/>
  <c r="DG230" i="1"/>
  <c r="DG214" i="1"/>
  <c r="DG217" i="1"/>
  <c r="DG231" i="1"/>
  <c r="DG215" i="1"/>
  <c r="DG229" i="1"/>
  <c r="DG221" i="1"/>
  <c r="DG222" i="1"/>
  <c r="DG218" i="1"/>
  <c r="DG219" i="1"/>
  <c r="IY230" i="1"/>
  <c r="IY213" i="1"/>
  <c r="IY214" i="1"/>
  <c r="IY223" i="1"/>
  <c r="IY217" i="1"/>
  <c r="IY221" i="1"/>
  <c r="IY231" i="1"/>
  <c r="IY215" i="1"/>
  <c r="IY219" i="1"/>
  <c r="IY229" i="1"/>
  <c r="IY222" i="1"/>
  <c r="IY218" i="1"/>
  <c r="OS230" i="1"/>
  <c r="OS213" i="1"/>
  <c r="OS214" i="1"/>
  <c r="OS223" i="1"/>
  <c r="OS231" i="1"/>
  <c r="OS221" i="1"/>
  <c r="OS229" i="1"/>
  <c r="OS215" i="1"/>
  <c r="OS219" i="1"/>
  <c r="OS217" i="1"/>
  <c r="OS218" i="1"/>
  <c r="OS222" i="1"/>
  <c r="OQ230" i="1"/>
  <c r="OQ214" i="1"/>
  <c r="OQ213" i="1"/>
  <c r="OQ223" i="1"/>
  <c r="OQ215" i="1"/>
  <c r="OQ217" i="1"/>
  <c r="OQ231" i="1"/>
  <c r="OQ229" i="1"/>
  <c r="OQ221" i="1"/>
  <c r="OQ222" i="1"/>
  <c r="OQ219" i="1"/>
  <c r="OQ218" i="1"/>
  <c r="ON230" i="1"/>
  <c r="ON214" i="1"/>
  <c r="ON213" i="1"/>
  <c r="ON223" i="1"/>
  <c r="ON217" i="1"/>
  <c r="ON215" i="1"/>
  <c r="ON229" i="1"/>
  <c r="ON231" i="1"/>
  <c r="ON221" i="1"/>
  <c r="ON222" i="1"/>
  <c r="ON219" i="1"/>
  <c r="ON218" i="1"/>
  <c r="NG213" i="1"/>
  <c r="NG214" i="1"/>
  <c r="NG230" i="1"/>
  <c r="NG223" i="1"/>
  <c r="NG215" i="1"/>
  <c r="NG217" i="1"/>
  <c r="NG229" i="1"/>
  <c r="NG231" i="1"/>
  <c r="NG221" i="1"/>
  <c r="NG222" i="1"/>
  <c r="NG219" i="1"/>
  <c r="NG218" i="1"/>
  <c r="OI213" i="1"/>
  <c r="OI223" i="1"/>
  <c r="OI230" i="1"/>
  <c r="OI214" i="1"/>
  <c r="OI229" i="1"/>
  <c r="OI215" i="1"/>
  <c r="OI221" i="1"/>
  <c r="OI217" i="1"/>
  <c r="OI219" i="1"/>
  <c r="OI222" i="1"/>
  <c r="OI231" i="1"/>
  <c r="OI218" i="1"/>
  <c r="NP223" i="1"/>
  <c r="NP214" i="1"/>
  <c r="NP230" i="1"/>
  <c r="NP213" i="1"/>
  <c r="NP215" i="1"/>
  <c r="NP221" i="1"/>
  <c r="NP217" i="1"/>
  <c r="NP231" i="1"/>
  <c r="NP229" i="1"/>
  <c r="NP219" i="1"/>
  <c r="NP222" i="1"/>
  <c r="NP218" i="1"/>
  <c r="KT223" i="1"/>
  <c r="KT214" i="1"/>
  <c r="KT230" i="1"/>
  <c r="KT213" i="1"/>
  <c r="KT215" i="1"/>
  <c r="KT231" i="1"/>
  <c r="KT221" i="1"/>
  <c r="KT217" i="1"/>
  <c r="KT219" i="1"/>
  <c r="KT222" i="1"/>
  <c r="KT218" i="1"/>
  <c r="KT229" i="1"/>
  <c r="KO214" i="1"/>
  <c r="KO213" i="1"/>
  <c r="KO223" i="1"/>
  <c r="KO230" i="1"/>
  <c r="KO229" i="1"/>
  <c r="KO217" i="1"/>
  <c r="KO215" i="1"/>
  <c r="KO222" i="1"/>
  <c r="KO218" i="1"/>
  <c r="KO231" i="1"/>
  <c r="KO219" i="1"/>
  <c r="KO221" i="1"/>
  <c r="LE223" i="1"/>
  <c r="LE230" i="1"/>
  <c r="LE213" i="1"/>
  <c r="LE214" i="1"/>
  <c r="LE217" i="1"/>
  <c r="LE215" i="1"/>
  <c r="LE231" i="1"/>
  <c r="LE229" i="1"/>
  <c r="LE222" i="1"/>
  <c r="LE219" i="1"/>
  <c r="LE221" i="1"/>
  <c r="LE218" i="1"/>
  <c r="KS213" i="1"/>
  <c r="KS223" i="1"/>
  <c r="KS214" i="1"/>
  <c r="KS230" i="1"/>
  <c r="KS229" i="1"/>
  <c r="KS217" i="1"/>
  <c r="KS215" i="1"/>
  <c r="KS222" i="1"/>
  <c r="KS231" i="1"/>
  <c r="KS221" i="1"/>
  <c r="KS218" i="1"/>
  <c r="KS219" i="1"/>
  <c r="KU230" i="1"/>
  <c r="KU214" i="1"/>
  <c r="KU223" i="1"/>
  <c r="KU213" i="1"/>
  <c r="KU231" i="1"/>
  <c r="KU221" i="1"/>
  <c r="KU215" i="1"/>
  <c r="KU217" i="1"/>
  <c r="KU229" i="1"/>
  <c r="KU222" i="1"/>
  <c r="KU218" i="1"/>
  <c r="KU219" i="1"/>
  <c r="KL230" i="1"/>
  <c r="KL213" i="1"/>
  <c r="KL214" i="1"/>
  <c r="KL223" i="1"/>
  <c r="KL229" i="1"/>
  <c r="KL215" i="1"/>
  <c r="KL217" i="1"/>
  <c r="KL221" i="1"/>
  <c r="KL231" i="1"/>
  <c r="KL218" i="1"/>
  <c r="KL222" i="1"/>
  <c r="KL219" i="1"/>
  <c r="DD223" i="1"/>
  <c r="DD230" i="1"/>
  <c r="DD213" i="1"/>
  <c r="DD214" i="1"/>
  <c r="DD215" i="1"/>
  <c r="DD231" i="1"/>
  <c r="DD221" i="1"/>
  <c r="DD217" i="1"/>
  <c r="DD229" i="1"/>
  <c r="DD218" i="1"/>
  <c r="DD219" i="1"/>
  <c r="DD222" i="1"/>
  <c r="DA213" i="1"/>
  <c r="DA214" i="1"/>
  <c r="DA223" i="1"/>
  <c r="DA230" i="1"/>
  <c r="DA231" i="1"/>
  <c r="DA229" i="1"/>
  <c r="DA217" i="1"/>
  <c r="DA215" i="1"/>
  <c r="DA222" i="1"/>
  <c r="DA221" i="1"/>
  <c r="DA218" i="1"/>
  <c r="DA219" i="1"/>
  <c r="IX213" i="1"/>
  <c r="IX223" i="1"/>
  <c r="IX230" i="1"/>
  <c r="IX214" i="1"/>
  <c r="IX229" i="1"/>
  <c r="IX231" i="1"/>
  <c r="IX218" i="1"/>
  <c r="IX222" i="1"/>
  <c r="IX219" i="1"/>
  <c r="IX217" i="1"/>
  <c r="IX221" i="1"/>
  <c r="IX215" i="1"/>
  <c r="BG220" i="1"/>
  <c r="BG216" i="1"/>
  <c r="BG228" i="1"/>
  <c r="BG212" i="1"/>
  <c r="OD213" i="1"/>
  <c r="OD223" i="1"/>
  <c r="OD230" i="1"/>
  <c r="OD214" i="1"/>
  <c r="OD231" i="1"/>
  <c r="OD215" i="1"/>
  <c r="OD217" i="1"/>
  <c r="OD229" i="1"/>
  <c r="OD218" i="1"/>
  <c r="OD221" i="1"/>
  <c r="OD222" i="1"/>
  <c r="OD219" i="1"/>
  <c r="NL223" i="1"/>
  <c r="NL230" i="1"/>
  <c r="NL213" i="1"/>
  <c r="NL214" i="1"/>
  <c r="NL215" i="1"/>
  <c r="NL229" i="1"/>
  <c r="NL217" i="1"/>
  <c r="NL231" i="1"/>
  <c r="NL219" i="1"/>
  <c r="NL222" i="1"/>
  <c r="NL218" i="1"/>
  <c r="NL221" i="1"/>
  <c r="NY214" i="1"/>
  <c r="NY230" i="1"/>
  <c r="NY215" i="1"/>
  <c r="NY213" i="1"/>
  <c r="NY223" i="1"/>
  <c r="NY231" i="1"/>
  <c r="NY217" i="1"/>
  <c r="NY221" i="1"/>
  <c r="NY229" i="1"/>
  <c r="NY218" i="1"/>
  <c r="NY219" i="1"/>
  <c r="NY222" i="1"/>
  <c r="OK223" i="1"/>
  <c r="OK230" i="1"/>
  <c r="OK214" i="1"/>
  <c r="OK213" i="1"/>
  <c r="OK215" i="1"/>
  <c r="OK221" i="1"/>
  <c r="OK217" i="1"/>
  <c r="OK231" i="1"/>
  <c r="OK222" i="1"/>
  <c r="OK218" i="1"/>
  <c r="OK219" i="1"/>
  <c r="OK229" i="1"/>
  <c r="NS213" i="1"/>
  <c r="NS223" i="1"/>
  <c r="NS230" i="1"/>
  <c r="NS214" i="1"/>
  <c r="NS229" i="1"/>
  <c r="NS218" i="1"/>
  <c r="NS215" i="1"/>
  <c r="NS221" i="1"/>
  <c r="NS217" i="1"/>
  <c r="NS231" i="1"/>
  <c r="NS219" i="1"/>
  <c r="NS222" i="1"/>
  <c r="NB213" i="1"/>
  <c r="NB223" i="1"/>
  <c r="NB214" i="1"/>
  <c r="NB230" i="1"/>
  <c r="NB229" i="1"/>
  <c r="NB217" i="1"/>
  <c r="NB215" i="1"/>
  <c r="NB231" i="1"/>
  <c r="NB221" i="1"/>
  <c r="NB218" i="1"/>
  <c r="NB219" i="1"/>
  <c r="NB222" i="1"/>
  <c r="JQ31" i="1"/>
  <c r="JQ32" i="1"/>
  <c r="JQ33" i="1"/>
  <c r="JQ34" i="1"/>
  <c r="JQ35" i="1"/>
  <c r="JQ36" i="1"/>
  <c r="JQ37" i="1"/>
  <c r="JR31" i="1"/>
  <c r="JR32" i="1"/>
  <c r="JR33" i="1"/>
  <c r="JR34" i="1"/>
  <c r="JR35" i="1"/>
  <c r="JR36" i="1"/>
  <c r="JR37" i="1"/>
  <c r="JQ201" i="1"/>
  <c r="JQ191" i="1"/>
  <c r="JQ25" i="1"/>
  <c r="JQ204" i="1"/>
  <c r="JQ200" i="1"/>
  <c r="JQ190" i="1"/>
  <c r="JQ203" i="1"/>
  <c r="JQ202" i="1"/>
  <c r="JQ26" i="1"/>
  <c r="JR201" i="1"/>
  <c r="JR191" i="1"/>
  <c r="JR25" i="1"/>
  <c r="JR204" i="1"/>
  <c r="JR200" i="1"/>
  <c r="JR190" i="1"/>
  <c r="JR202" i="1"/>
  <c r="JR26" i="1"/>
  <c r="JR203" i="1"/>
  <c r="DB210" i="1"/>
  <c r="DB209" i="1"/>
  <c r="DB211" i="1"/>
  <c r="NM209" i="1"/>
  <c r="NM210" i="1"/>
  <c r="NM211" i="1"/>
  <c r="NJ209" i="1"/>
  <c r="NJ211" i="1"/>
  <c r="NJ210" i="1"/>
  <c r="OL210" i="1"/>
  <c r="OL209" i="1"/>
  <c r="OL211" i="1"/>
  <c r="NT211" i="1"/>
  <c r="NT210" i="1"/>
  <c r="NT209" i="1"/>
  <c r="NA209" i="1"/>
  <c r="NA210" i="1"/>
  <c r="NA211" i="1"/>
  <c r="DY209" i="1"/>
  <c r="DY211" i="1"/>
  <c r="DY210" i="1"/>
  <c r="LE209" i="1"/>
  <c r="LE211" i="1"/>
  <c r="LE210" i="1"/>
  <c r="KR210" i="1"/>
  <c r="KR211" i="1"/>
  <c r="KR209" i="1"/>
  <c r="KK210" i="1"/>
  <c r="KK211" i="1"/>
  <c r="KK209" i="1"/>
  <c r="DL209" i="1"/>
  <c r="DL211" i="1"/>
  <c r="DL210" i="1"/>
  <c r="DG209" i="1"/>
  <c r="DG210" i="1"/>
  <c r="DG211" i="1"/>
  <c r="IY209" i="1"/>
  <c r="IY211" i="1"/>
  <c r="IY210" i="1"/>
  <c r="OS209" i="1"/>
  <c r="OS210" i="1"/>
  <c r="OS211" i="1"/>
  <c r="OQ211" i="1"/>
  <c r="OQ210" i="1"/>
  <c r="OQ209" i="1"/>
  <c r="ON209" i="1"/>
  <c r="ON210" i="1"/>
  <c r="ON211" i="1"/>
  <c r="NG211" i="1"/>
  <c r="NG209" i="1"/>
  <c r="NG210" i="1"/>
  <c r="OI210" i="1"/>
  <c r="OI211" i="1"/>
  <c r="OI209" i="1"/>
  <c r="NP211" i="1"/>
  <c r="NP209" i="1"/>
  <c r="NP210" i="1"/>
  <c r="DZ209" i="1"/>
  <c r="DZ211" i="1"/>
  <c r="DZ210" i="1"/>
  <c r="KQ209" i="1"/>
  <c r="KQ211" i="1"/>
  <c r="KQ210" i="1"/>
  <c r="JA211" i="1"/>
  <c r="JA210" i="1"/>
  <c r="JA209" i="1"/>
  <c r="DA210" i="1"/>
  <c r="DA209" i="1"/>
  <c r="DA211" i="1"/>
  <c r="IX210" i="1"/>
  <c r="IX209" i="1"/>
  <c r="IX211" i="1"/>
  <c r="OD209" i="1"/>
  <c r="OD211" i="1"/>
  <c r="OD210" i="1"/>
  <c r="NL209" i="1"/>
  <c r="NL211" i="1"/>
  <c r="NL210" i="1"/>
  <c r="NY209" i="1"/>
  <c r="NY210" i="1"/>
  <c r="NY211" i="1"/>
  <c r="OK210" i="1"/>
  <c r="OK211" i="1"/>
  <c r="OK209" i="1"/>
  <c r="NS209" i="1"/>
  <c r="NS211" i="1"/>
  <c r="NS210" i="1"/>
  <c r="NB209" i="1"/>
  <c r="NB211" i="1"/>
  <c r="NB210" i="1"/>
  <c r="KJ209" i="1"/>
  <c r="KJ210" i="1"/>
  <c r="KJ211" i="1"/>
  <c r="DE211" i="1"/>
  <c r="DE210" i="1"/>
  <c r="DE209" i="1"/>
  <c r="KL211" i="1"/>
  <c r="KL209" i="1"/>
  <c r="KL210" i="1"/>
  <c r="DD211" i="1"/>
  <c r="DD209" i="1"/>
  <c r="DD210" i="1"/>
  <c r="DM211" i="1"/>
  <c r="DM209" i="1"/>
  <c r="DM210" i="1"/>
  <c r="MP209" i="1"/>
  <c r="MP211" i="1"/>
  <c r="MP210" i="1"/>
  <c r="KT210" i="1"/>
  <c r="KT211" i="1"/>
  <c r="KT209" i="1"/>
  <c r="KZ209" i="1"/>
  <c r="KZ211" i="1"/>
  <c r="KZ210" i="1"/>
  <c r="KM209" i="1"/>
  <c r="KM211" i="1"/>
  <c r="KM210" i="1"/>
  <c r="DK210" i="1"/>
  <c r="DK209" i="1"/>
  <c r="DK211" i="1"/>
  <c r="II211" i="1"/>
  <c r="II209" i="1"/>
  <c r="II210" i="1"/>
  <c r="IU211" i="1"/>
  <c r="IU210" i="1"/>
  <c r="IU209" i="1"/>
  <c r="JB209" i="1"/>
  <c r="JB210" i="1"/>
  <c r="JB211" i="1"/>
  <c r="NO209" i="1"/>
  <c r="NO210" i="1"/>
  <c r="NO211" i="1"/>
  <c r="OA210" i="1"/>
  <c r="OA211" i="1"/>
  <c r="OA209" i="1"/>
  <c r="OM211" i="1"/>
  <c r="OM210" i="1"/>
  <c r="OM209" i="1"/>
  <c r="NV211" i="1"/>
  <c r="NV210" i="1"/>
  <c r="NV209" i="1"/>
  <c r="OH211" i="1"/>
  <c r="OH210" i="1"/>
  <c r="OH209" i="1"/>
  <c r="OE209" i="1"/>
  <c r="OE210" i="1"/>
  <c r="OE211" i="1"/>
  <c r="KS209" i="1"/>
  <c r="KS210" i="1"/>
  <c r="KS211" i="1"/>
  <c r="DN210" i="1"/>
  <c r="DN209" i="1"/>
  <c r="DN211" i="1"/>
  <c r="LI210" i="1"/>
  <c r="LI209" i="1"/>
  <c r="LI211" i="1"/>
  <c r="LJ210" i="1"/>
  <c r="LJ211" i="1"/>
  <c r="LJ209" i="1"/>
  <c r="DJ209" i="1"/>
  <c r="DJ211" i="1"/>
  <c r="DJ210" i="1"/>
  <c r="IV211" i="1"/>
  <c r="IV210" i="1"/>
  <c r="IV209" i="1"/>
  <c r="JF211" i="1"/>
  <c r="JF210" i="1"/>
  <c r="JF209" i="1"/>
  <c r="NN211" i="1"/>
  <c r="NN210" i="1"/>
  <c r="NN209" i="1"/>
  <c r="OP210" i="1"/>
  <c r="OP209" i="1"/>
  <c r="OP211" i="1"/>
  <c r="NX209" i="1"/>
  <c r="NX210" i="1"/>
  <c r="NX211" i="1"/>
  <c r="OJ211" i="1"/>
  <c r="OJ209" i="1"/>
  <c r="OJ210" i="1"/>
  <c r="ND209" i="1"/>
  <c r="ND211" i="1"/>
  <c r="ND210" i="1"/>
  <c r="OF209" i="1"/>
  <c r="OF210" i="1"/>
  <c r="OF211" i="1"/>
  <c r="DU211" i="1"/>
  <c r="DU210" i="1"/>
  <c r="DU209" i="1"/>
  <c r="KG209" i="1"/>
  <c r="KG210" i="1"/>
  <c r="KG211" i="1"/>
  <c r="DI211" i="1"/>
  <c r="DI210" i="1"/>
  <c r="DI209" i="1"/>
  <c r="JN210" i="1"/>
  <c r="JN211" i="1"/>
  <c r="JN209" i="1"/>
  <c r="JC211" i="1"/>
  <c r="JC210" i="1"/>
  <c r="JC209" i="1"/>
  <c r="OR210" i="1"/>
  <c r="OR209" i="1"/>
  <c r="OR211" i="1"/>
  <c r="NZ211" i="1"/>
  <c r="NZ210" i="1"/>
  <c r="NZ209" i="1"/>
  <c r="NI210" i="1"/>
  <c r="NI211" i="1"/>
  <c r="NI209" i="1"/>
  <c r="NU211" i="1"/>
  <c r="NU209" i="1"/>
  <c r="NU210" i="1"/>
  <c r="OG211" i="1"/>
  <c r="OG209" i="1"/>
  <c r="OG210" i="1"/>
  <c r="NQ210" i="1"/>
  <c r="NQ211" i="1"/>
  <c r="NQ209" i="1"/>
  <c r="EC211" i="1"/>
  <c r="EC210" i="1"/>
  <c r="EC209" i="1"/>
  <c r="MO211" i="1"/>
  <c r="MO209" i="1"/>
  <c r="MO210" i="1"/>
  <c r="KH211" i="1"/>
  <c r="KH210" i="1"/>
  <c r="KH209" i="1"/>
  <c r="DH211" i="1"/>
  <c r="DH210" i="1"/>
  <c r="DH209" i="1"/>
  <c r="JM209" i="1"/>
  <c r="JM210" i="1"/>
  <c r="JM211" i="1"/>
  <c r="IZ209" i="1"/>
  <c r="IZ210" i="1"/>
  <c r="IZ211" i="1"/>
  <c r="OC209" i="1"/>
  <c r="OC210" i="1"/>
  <c r="OC211" i="1"/>
  <c r="OO209" i="1"/>
  <c r="OO210" i="1"/>
  <c r="OO211" i="1"/>
  <c r="NW209" i="1"/>
  <c r="NW210" i="1"/>
  <c r="NW211" i="1"/>
  <c r="NF211" i="1"/>
  <c r="NF210" i="1"/>
  <c r="NF209" i="1"/>
  <c r="NC210" i="1"/>
  <c r="NC209" i="1"/>
  <c r="NC211" i="1"/>
  <c r="MZ211" i="1"/>
  <c r="MZ209" i="1"/>
  <c r="MZ210" i="1"/>
  <c r="DX210" i="1"/>
  <c r="DX209" i="1"/>
  <c r="DX211" i="1"/>
  <c r="EA209" i="1"/>
  <c r="EA211" i="1"/>
  <c r="EA210" i="1"/>
  <c r="KU209" i="1"/>
  <c r="KU210" i="1"/>
  <c r="KU211" i="1"/>
  <c r="KO210" i="1"/>
  <c r="KO209" i="1"/>
  <c r="KO211" i="1"/>
  <c r="KP210" i="1"/>
  <c r="KP211" i="1"/>
  <c r="KP209" i="1"/>
  <c r="KI211" i="1"/>
  <c r="KI209" i="1"/>
  <c r="KI210" i="1"/>
  <c r="DF210" i="1"/>
  <c r="DF209" i="1"/>
  <c r="DF211" i="1"/>
  <c r="DC210" i="1"/>
  <c r="DC209" i="1"/>
  <c r="DC211" i="1"/>
  <c r="JL209" i="1"/>
  <c r="JL211" i="1"/>
  <c r="JL210" i="1"/>
  <c r="IW209" i="1"/>
  <c r="IW211" i="1"/>
  <c r="IW210" i="1"/>
  <c r="OB211" i="1"/>
  <c r="OB210" i="1"/>
  <c r="OB209" i="1"/>
  <c r="NK209" i="1"/>
  <c r="NK210" i="1"/>
  <c r="NK211" i="1"/>
  <c r="NH211" i="1"/>
  <c r="NH210" i="1"/>
  <c r="NH209" i="1"/>
  <c r="NE209" i="1"/>
  <c r="NE211" i="1"/>
  <c r="NE210" i="1"/>
  <c r="NR210" i="1"/>
  <c r="NR211" i="1"/>
  <c r="NR209" i="1"/>
  <c r="CZ190" i="1"/>
  <c r="CZ211" i="1"/>
  <c r="CZ210" i="1"/>
  <c r="CZ209" i="1"/>
  <c r="EB211" i="1"/>
  <c r="EB210" i="1"/>
  <c r="EB209" i="1"/>
  <c r="BG99" i="1"/>
  <c r="BG108" i="1"/>
  <c r="BG208" i="1"/>
  <c r="BG72" i="1"/>
  <c r="CZ25" i="1"/>
  <c r="AU26" i="1"/>
  <c r="AU25" i="1"/>
  <c r="AV26" i="1"/>
  <c r="AV25" i="1"/>
  <c r="CZ191" i="1"/>
  <c r="CZ36" i="1"/>
  <c r="CZ35" i="1"/>
  <c r="KO202" i="1"/>
  <c r="KO204" i="1"/>
  <c r="KO203" i="1"/>
  <c r="KP202" i="1"/>
  <c r="KP203" i="1"/>
  <c r="KP204" i="1"/>
  <c r="KI202" i="1"/>
  <c r="KI203" i="1"/>
  <c r="KI204" i="1"/>
  <c r="DF202" i="1"/>
  <c r="DF203" i="1"/>
  <c r="DF204" i="1"/>
  <c r="DC204" i="1"/>
  <c r="DC203" i="1"/>
  <c r="DC202" i="1"/>
  <c r="JL204" i="1"/>
  <c r="JL203" i="1"/>
  <c r="JL202" i="1"/>
  <c r="IW204" i="1"/>
  <c r="IW203" i="1"/>
  <c r="IW202" i="1"/>
  <c r="OB202" i="1"/>
  <c r="OB203" i="1"/>
  <c r="OB204" i="1"/>
  <c r="NK203" i="1"/>
  <c r="NK202" i="1"/>
  <c r="NK204" i="1"/>
  <c r="NH202" i="1"/>
  <c r="NH203" i="1"/>
  <c r="NH204" i="1"/>
  <c r="NE203" i="1"/>
  <c r="NE204" i="1"/>
  <c r="NE202" i="1"/>
  <c r="NR204" i="1"/>
  <c r="NR203" i="1"/>
  <c r="NR202" i="1"/>
  <c r="KQ203" i="1"/>
  <c r="KQ202" i="1"/>
  <c r="KQ204" i="1"/>
  <c r="KJ203" i="1"/>
  <c r="KJ202" i="1"/>
  <c r="KJ204" i="1"/>
  <c r="DE202" i="1"/>
  <c r="DE203" i="1"/>
  <c r="DE204" i="1"/>
  <c r="DB202" i="1"/>
  <c r="DB204" i="1"/>
  <c r="DB203" i="1"/>
  <c r="JA204" i="1"/>
  <c r="JA202" i="1"/>
  <c r="JA203" i="1"/>
  <c r="NM204" i="1"/>
  <c r="NM203" i="1"/>
  <c r="NM202" i="1"/>
  <c r="NJ204" i="1"/>
  <c r="NJ203" i="1"/>
  <c r="NJ202" i="1"/>
  <c r="OL204" i="1"/>
  <c r="OL203" i="1"/>
  <c r="OL202" i="1"/>
  <c r="NT202" i="1"/>
  <c r="NT204" i="1"/>
  <c r="NT203" i="1"/>
  <c r="NA202" i="1"/>
  <c r="NA203" i="1"/>
  <c r="NA204" i="1"/>
  <c r="LE203" i="1"/>
  <c r="LE204" i="1"/>
  <c r="LE202" i="1"/>
  <c r="KR204" i="1"/>
  <c r="KR202" i="1"/>
  <c r="KR203" i="1"/>
  <c r="KK204" i="1"/>
  <c r="KK202" i="1"/>
  <c r="KK203" i="1"/>
  <c r="DL204" i="1"/>
  <c r="DL203" i="1"/>
  <c r="DL202" i="1"/>
  <c r="DG204" i="1"/>
  <c r="DG202" i="1"/>
  <c r="DG203" i="1"/>
  <c r="IY203" i="1"/>
  <c r="IY202" i="1"/>
  <c r="IY204" i="1"/>
  <c r="OS202" i="1"/>
  <c r="OS203" i="1"/>
  <c r="OS204" i="1"/>
  <c r="OQ204" i="1"/>
  <c r="OQ202" i="1"/>
  <c r="OQ203" i="1"/>
  <c r="ON202" i="1"/>
  <c r="ON203" i="1"/>
  <c r="ON204" i="1"/>
  <c r="NG202" i="1"/>
  <c r="NG204" i="1"/>
  <c r="NG203" i="1"/>
  <c r="OI204" i="1"/>
  <c r="OI202" i="1"/>
  <c r="OI203" i="1"/>
  <c r="NP203" i="1"/>
  <c r="NP204" i="1"/>
  <c r="NP202" i="1"/>
  <c r="MO204" i="1"/>
  <c r="MO202" i="1"/>
  <c r="MO203" i="1"/>
  <c r="KS202" i="1"/>
  <c r="KS203" i="1"/>
  <c r="KS204" i="1"/>
  <c r="KU204" i="1"/>
  <c r="KU202" i="1"/>
  <c r="KU203" i="1"/>
  <c r="KL204" i="1"/>
  <c r="KL202" i="1"/>
  <c r="KL203" i="1"/>
  <c r="DD204" i="1"/>
  <c r="DD203" i="1"/>
  <c r="DD202" i="1"/>
  <c r="DA203" i="1"/>
  <c r="DA202" i="1"/>
  <c r="DA204" i="1"/>
  <c r="IX204" i="1"/>
  <c r="IX203" i="1"/>
  <c r="IX202" i="1"/>
  <c r="OD202" i="1"/>
  <c r="OD203" i="1"/>
  <c r="OD204" i="1"/>
  <c r="NL204" i="1"/>
  <c r="NL202" i="1"/>
  <c r="NL203" i="1"/>
  <c r="NY202" i="1"/>
  <c r="NY203" i="1"/>
  <c r="NY204" i="1"/>
  <c r="OK202" i="1"/>
  <c r="OK204" i="1"/>
  <c r="OK203" i="1"/>
  <c r="NS203" i="1"/>
  <c r="NS204" i="1"/>
  <c r="NS202" i="1"/>
  <c r="NB204" i="1"/>
  <c r="NB203" i="1"/>
  <c r="NB202" i="1"/>
  <c r="EC202" i="1"/>
  <c r="EC203" i="1"/>
  <c r="EC204" i="1"/>
  <c r="MP202" i="1"/>
  <c r="MP203" i="1"/>
  <c r="MP204" i="1"/>
  <c r="KT204" i="1"/>
  <c r="KT202" i="1"/>
  <c r="KT203" i="1"/>
  <c r="KZ204" i="1"/>
  <c r="KZ202" i="1"/>
  <c r="KZ203" i="1"/>
  <c r="KM204" i="1"/>
  <c r="KM202" i="1"/>
  <c r="KM203" i="1"/>
  <c r="DK203" i="1"/>
  <c r="DK204" i="1"/>
  <c r="DK202" i="1"/>
  <c r="II203" i="1"/>
  <c r="II204" i="1"/>
  <c r="II202" i="1"/>
  <c r="IU203" i="1"/>
  <c r="IU204" i="1"/>
  <c r="IU202" i="1"/>
  <c r="JB203" i="1"/>
  <c r="JB204" i="1"/>
  <c r="JB202" i="1"/>
  <c r="NO202" i="1"/>
  <c r="NO203" i="1"/>
  <c r="NO204" i="1"/>
  <c r="OA204" i="1"/>
  <c r="OA203" i="1"/>
  <c r="OA202" i="1"/>
  <c r="OM203" i="1"/>
  <c r="OM204" i="1"/>
  <c r="OM202" i="1"/>
  <c r="NV203" i="1"/>
  <c r="NV202" i="1"/>
  <c r="NV204" i="1"/>
  <c r="OH203" i="1"/>
  <c r="OH202" i="1"/>
  <c r="OH204" i="1"/>
  <c r="OE203" i="1"/>
  <c r="OE204" i="1"/>
  <c r="OE202" i="1"/>
  <c r="DX203" i="1"/>
  <c r="DX202" i="1"/>
  <c r="DX204" i="1"/>
  <c r="EA203" i="1"/>
  <c r="EA202" i="1"/>
  <c r="EA204" i="1"/>
  <c r="LI204" i="1"/>
  <c r="LI202" i="1"/>
  <c r="LI203" i="1"/>
  <c r="LJ203" i="1"/>
  <c r="LJ204" i="1"/>
  <c r="LJ202" i="1"/>
  <c r="DJ202" i="1"/>
  <c r="DJ203" i="1"/>
  <c r="DJ204" i="1"/>
  <c r="IV202" i="1"/>
  <c r="IV203" i="1"/>
  <c r="IV204" i="1"/>
  <c r="JF203" i="1"/>
  <c r="JF202" i="1"/>
  <c r="JF204" i="1"/>
  <c r="NN204" i="1"/>
  <c r="NN202" i="1"/>
  <c r="NN203" i="1"/>
  <c r="OP203" i="1"/>
  <c r="OP202" i="1"/>
  <c r="OP204" i="1"/>
  <c r="NX204" i="1"/>
  <c r="NX202" i="1"/>
  <c r="NX203" i="1"/>
  <c r="OJ202" i="1"/>
  <c r="OJ203" i="1"/>
  <c r="OJ204" i="1"/>
  <c r="ND202" i="1"/>
  <c r="ND204" i="1"/>
  <c r="ND203" i="1"/>
  <c r="OF204" i="1"/>
  <c r="OF203" i="1"/>
  <c r="OF202" i="1"/>
  <c r="CZ204" i="1"/>
  <c r="CZ202" i="1"/>
  <c r="CZ203" i="1"/>
  <c r="EB203" i="1"/>
  <c r="EB204" i="1"/>
  <c r="EB202" i="1"/>
  <c r="DM204" i="1"/>
  <c r="DM202" i="1"/>
  <c r="DM203" i="1"/>
  <c r="DN203" i="1"/>
  <c r="DN202" i="1"/>
  <c r="DN204" i="1"/>
  <c r="DU203" i="1"/>
  <c r="DU204" i="1"/>
  <c r="DU202" i="1"/>
  <c r="KG203" i="1"/>
  <c r="KG204" i="1"/>
  <c r="KG202" i="1"/>
  <c r="DI203" i="1"/>
  <c r="DI204" i="1"/>
  <c r="DI202" i="1"/>
  <c r="JN203" i="1"/>
  <c r="JN202" i="1"/>
  <c r="JN204" i="1"/>
  <c r="JC203" i="1"/>
  <c r="JC204" i="1"/>
  <c r="JC202" i="1"/>
  <c r="OR203" i="1"/>
  <c r="OR204" i="1"/>
  <c r="OR202" i="1"/>
  <c r="NZ203" i="1"/>
  <c r="NZ202" i="1"/>
  <c r="NZ204" i="1"/>
  <c r="NI202" i="1"/>
  <c r="NI203" i="1"/>
  <c r="NI204" i="1"/>
  <c r="NU204" i="1"/>
  <c r="NU203" i="1"/>
  <c r="NU202" i="1"/>
  <c r="OG203" i="1"/>
  <c r="OG204" i="1"/>
  <c r="OG202" i="1"/>
  <c r="NQ202" i="1"/>
  <c r="NQ203" i="1"/>
  <c r="NQ204" i="1"/>
  <c r="DY202" i="1"/>
  <c r="DY204" i="1"/>
  <c r="DY203" i="1"/>
  <c r="KH204" i="1"/>
  <c r="KH203" i="1"/>
  <c r="KH202" i="1"/>
  <c r="DH203" i="1"/>
  <c r="DH202" i="1"/>
  <c r="DH204" i="1"/>
  <c r="JM203" i="1"/>
  <c r="JM204" i="1"/>
  <c r="JM202" i="1"/>
  <c r="IZ202" i="1"/>
  <c r="IZ203" i="1"/>
  <c r="IZ204" i="1"/>
  <c r="OC204" i="1"/>
  <c r="OC203" i="1"/>
  <c r="OC202" i="1"/>
  <c r="OO204" i="1"/>
  <c r="OO202" i="1"/>
  <c r="OO203" i="1"/>
  <c r="NW203" i="1"/>
  <c r="NW204" i="1"/>
  <c r="NW202" i="1"/>
  <c r="NF203" i="1"/>
  <c r="NF202" i="1"/>
  <c r="NF204" i="1"/>
  <c r="NC204" i="1"/>
  <c r="NC202" i="1"/>
  <c r="NC203" i="1"/>
  <c r="MZ204" i="1"/>
  <c r="MZ203" i="1"/>
  <c r="MZ202" i="1"/>
  <c r="DZ203" i="1"/>
  <c r="DZ204" i="1"/>
  <c r="DZ202" i="1"/>
  <c r="CZ34" i="1"/>
  <c r="CZ33" i="1"/>
  <c r="EA31" i="1"/>
  <c r="EA32" i="1"/>
  <c r="EA33" i="1"/>
  <c r="EA34" i="1"/>
  <c r="EA35" i="1"/>
  <c r="EA36" i="1"/>
  <c r="EA37" i="1"/>
  <c r="EC25" i="1"/>
  <c r="EC26" i="1"/>
  <c r="EC190" i="1"/>
  <c r="EC201" i="1"/>
  <c r="EC191" i="1"/>
  <c r="EC200" i="1"/>
  <c r="CZ32" i="1"/>
  <c r="EB31" i="1"/>
  <c r="EB32" i="1"/>
  <c r="EB33" i="1"/>
  <c r="EB34" i="1"/>
  <c r="EB35" i="1"/>
  <c r="EB36" i="1"/>
  <c r="EB37" i="1"/>
  <c r="EA25" i="1"/>
  <c r="EA200" i="1"/>
  <c r="EA201" i="1"/>
  <c r="EA26" i="1"/>
  <c r="EA191" i="1"/>
  <c r="EA190" i="1"/>
  <c r="CZ31" i="1"/>
  <c r="EC31" i="1"/>
  <c r="EC32" i="1"/>
  <c r="EC33" i="1"/>
  <c r="EC34" i="1"/>
  <c r="EC35" i="1"/>
  <c r="EC36" i="1"/>
  <c r="EC37" i="1"/>
  <c r="EB200" i="1"/>
  <c r="EB25" i="1"/>
  <c r="EB190" i="1"/>
  <c r="EB26" i="1"/>
  <c r="EB201" i="1"/>
  <c r="EB191" i="1"/>
  <c r="BG199" i="1"/>
  <c r="BG195" i="1"/>
  <c r="DY31" i="1"/>
  <c r="DY32" i="1"/>
  <c r="DY33" i="1"/>
  <c r="DY34" i="1"/>
  <c r="DY35" i="1"/>
  <c r="DY36" i="1"/>
  <c r="DY37" i="1"/>
  <c r="DY26" i="1"/>
  <c r="DY200" i="1"/>
  <c r="DY201" i="1"/>
  <c r="DY191" i="1"/>
  <c r="DY25" i="1"/>
  <c r="DY190" i="1"/>
  <c r="DZ31" i="1"/>
  <c r="DZ32" i="1"/>
  <c r="DZ33" i="1"/>
  <c r="DZ34" i="1"/>
  <c r="DZ35" i="1"/>
  <c r="DZ36" i="1"/>
  <c r="DZ37" i="1"/>
  <c r="DZ190" i="1"/>
  <c r="DZ191" i="1"/>
  <c r="DZ201" i="1"/>
  <c r="DZ200" i="1"/>
  <c r="DZ25" i="1"/>
  <c r="DZ26" i="1"/>
  <c r="KS201" i="1"/>
  <c r="KS200" i="1"/>
  <c r="KU200" i="1"/>
  <c r="KU201" i="1"/>
  <c r="KL201" i="1"/>
  <c r="KL200" i="1"/>
  <c r="DD201" i="1"/>
  <c r="DD200" i="1"/>
  <c r="DA201" i="1"/>
  <c r="DA200" i="1"/>
  <c r="IX200" i="1"/>
  <c r="IX201" i="1"/>
  <c r="OD200" i="1"/>
  <c r="OD201" i="1"/>
  <c r="NL201" i="1"/>
  <c r="NL200" i="1"/>
  <c r="NY201" i="1"/>
  <c r="NY200" i="1"/>
  <c r="OK200" i="1"/>
  <c r="OK201" i="1"/>
  <c r="NS201" i="1"/>
  <c r="NS200" i="1"/>
  <c r="NB201" i="1"/>
  <c r="NB200" i="1"/>
  <c r="MO200" i="1"/>
  <c r="MO201" i="1"/>
  <c r="DM200" i="1"/>
  <c r="DM201" i="1"/>
  <c r="MP200" i="1"/>
  <c r="MP201" i="1"/>
  <c r="KT200" i="1"/>
  <c r="KT201" i="1"/>
  <c r="KZ201" i="1"/>
  <c r="KZ200" i="1"/>
  <c r="KM201" i="1"/>
  <c r="KM200" i="1"/>
  <c r="DK201" i="1"/>
  <c r="DK200" i="1"/>
  <c r="II200" i="1"/>
  <c r="II201" i="1"/>
  <c r="IU200" i="1"/>
  <c r="IU201" i="1"/>
  <c r="JB201" i="1"/>
  <c r="JB200" i="1"/>
  <c r="NO200" i="1"/>
  <c r="NO201" i="1"/>
  <c r="OA200" i="1"/>
  <c r="OA201" i="1"/>
  <c r="OM200" i="1"/>
  <c r="OM201" i="1"/>
  <c r="NV200" i="1"/>
  <c r="NV201" i="1"/>
  <c r="OH200" i="1"/>
  <c r="OH201" i="1"/>
  <c r="OE200" i="1"/>
  <c r="OE201" i="1"/>
  <c r="DN201" i="1"/>
  <c r="DN200" i="1"/>
  <c r="LI201" i="1"/>
  <c r="LI200" i="1"/>
  <c r="LJ200" i="1"/>
  <c r="LJ201" i="1"/>
  <c r="DJ201" i="1"/>
  <c r="DJ200" i="1"/>
  <c r="IV200" i="1"/>
  <c r="IV201" i="1"/>
  <c r="JF200" i="1"/>
  <c r="JF201" i="1"/>
  <c r="NN201" i="1"/>
  <c r="NN200" i="1"/>
  <c r="OP200" i="1"/>
  <c r="OP201" i="1"/>
  <c r="NX200" i="1"/>
  <c r="NX201" i="1"/>
  <c r="OJ200" i="1"/>
  <c r="OJ201" i="1"/>
  <c r="ND201" i="1"/>
  <c r="ND200" i="1"/>
  <c r="OF201" i="1"/>
  <c r="OF200" i="1"/>
  <c r="JN201" i="1"/>
  <c r="JN200" i="1"/>
  <c r="JC201" i="1"/>
  <c r="JC200" i="1"/>
  <c r="OR200" i="1"/>
  <c r="OR201" i="1"/>
  <c r="NZ200" i="1"/>
  <c r="NZ201" i="1"/>
  <c r="NI201" i="1"/>
  <c r="NI200" i="1"/>
  <c r="NU200" i="1"/>
  <c r="NU201" i="1"/>
  <c r="OG201" i="1"/>
  <c r="OG200" i="1"/>
  <c r="NQ201" i="1"/>
  <c r="NQ200" i="1"/>
  <c r="DI201" i="1"/>
  <c r="DI200" i="1"/>
  <c r="KO200" i="1"/>
  <c r="KO201" i="1"/>
  <c r="KH201" i="1"/>
  <c r="KH200" i="1"/>
  <c r="DH200" i="1"/>
  <c r="DH201" i="1"/>
  <c r="JM201" i="1"/>
  <c r="JM200" i="1"/>
  <c r="IZ200" i="1"/>
  <c r="IZ201" i="1"/>
  <c r="OC201" i="1"/>
  <c r="OC200" i="1"/>
  <c r="OO200" i="1"/>
  <c r="OO201" i="1"/>
  <c r="NW200" i="1"/>
  <c r="NW201" i="1"/>
  <c r="NF200" i="1"/>
  <c r="NF201" i="1"/>
  <c r="NC201" i="1"/>
  <c r="NC200" i="1"/>
  <c r="MZ201" i="1"/>
  <c r="MZ200" i="1"/>
  <c r="DX31" i="1"/>
  <c r="DX32" i="1"/>
  <c r="DX33" i="1"/>
  <c r="DX34" i="1"/>
  <c r="DX35" i="1"/>
  <c r="DX36" i="1"/>
  <c r="DX37" i="1"/>
  <c r="KG200" i="1"/>
  <c r="KG201" i="1"/>
  <c r="KP201" i="1"/>
  <c r="KP200" i="1"/>
  <c r="KI201" i="1"/>
  <c r="KI200" i="1"/>
  <c r="DF201" i="1"/>
  <c r="DF200" i="1"/>
  <c r="DC201" i="1"/>
  <c r="DC200" i="1"/>
  <c r="JL200" i="1"/>
  <c r="JL201" i="1"/>
  <c r="IW200" i="1"/>
  <c r="IW201" i="1"/>
  <c r="OB201" i="1"/>
  <c r="OB200" i="1"/>
  <c r="NK200" i="1"/>
  <c r="NK201" i="1"/>
  <c r="NH200" i="1"/>
  <c r="NH201" i="1"/>
  <c r="NE201" i="1"/>
  <c r="NE200" i="1"/>
  <c r="NR200" i="1"/>
  <c r="NR201" i="1"/>
  <c r="KQ201" i="1"/>
  <c r="KQ200" i="1"/>
  <c r="KJ200" i="1"/>
  <c r="KJ201" i="1"/>
  <c r="DE200" i="1"/>
  <c r="DE201" i="1"/>
  <c r="DB200" i="1"/>
  <c r="DB201" i="1"/>
  <c r="JA201" i="1"/>
  <c r="JA200" i="1"/>
  <c r="NM200" i="1"/>
  <c r="NM201" i="1"/>
  <c r="NJ201" i="1"/>
  <c r="NJ200" i="1"/>
  <c r="OL200" i="1"/>
  <c r="OL201" i="1"/>
  <c r="NT201" i="1"/>
  <c r="NT200" i="1"/>
  <c r="NA200" i="1"/>
  <c r="NA201" i="1"/>
  <c r="DX25" i="1"/>
  <c r="DX200" i="1"/>
  <c r="DX191" i="1"/>
  <c r="DX26" i="1"/>
  <c r="DX201" i="1"/>
  <c r="DX190" i="1"/>
  <c r="DU200" i="1"/>
  <c r="DU201" i="1"/>
  <c r="LE200" i="1"/>
  <c r="LE201" i="1"/>
  <c r="KR201" i="1"/>
  <c r="KR200" i="1"/>
  <c r="KK201" i="1"/>
  <c r="KK200" i="1"/>
  <c r="DL200" i="1"/>
  <c r="DL201" i="1"/>
  <c r="DG200" i="1"/>
  <c r="DG201" i="1"/>
  <c r="IY200" i="1"/>
  <c r="IY201" i="1"/>
  <c r="OS201" i="1"/>
  <c r="OS200" i="1"/>
  <c r="OQ200" i="1"/>
  <c r="OQ201" i="1"/>
  <c r="ON201" i="1"/>
  <c r="ON200" i="1"/>
  <c r="NG200" i="1"/>
  <c r="NG201" i="1"/>
  <c r="OI200" i="1"/>
  <c r="OI201" i="1"/>
  <c r="NP200" i="1"/>
  <c r="NP201" i="1"/>
  <c r="CZ200" i="1"/>
  <c r="CZ201" i="1"/>
  <c r="BG63" i="1"/>
  <c r="BG64" i="1" s="1"/>
  <c r="BG189" i="1"/>
  <c r="BG52" i="1"/>
  <c r="NI191" i="1"/>
  <c r="NI190" i="1"/>
  <c r="DM191" i="1"/>
  <c r="DM190" i="1"/>
  <c r="MP191" i="1"/>
  <c r="MP190" i="1"/>
  <c r="KT190" i="1"/>
  <c r="KT191" i="1"/>
  <c r="KZ191" i="1"/>
  <c r="KZ190" i="1"/>
  <c r="KM190" i="1"/>
  <c r="KM191" i="1"/>
  <c r="DK190" i="1"/>
  <c r="DK191" i="1"/>
  <c r="II190" i="1"/>
  <c r="II191" i="1"/>
  <c r="IU191" i="1"/>
  <c r="IU190" i="1"/>
  <c r="JB190" i="1"/>
  <c r="JB191" i="1"/>
  <c r="NO190" i="1"/>
  <c r="NO191" i="1"/>
  <c r="OA191" i="1"/>
  <c r="OA190" i="1"/>
  <c r="OM191" i="1"/>
  <c r="OM190" i="1"/>
  <c r="NV191" i="1"/>
  <c r="NV190" i="1"/>
  <c r="OH190" i="1"/>
  <c r="OH191" i="1"/>
  <c r="OE191" i="1"/>
  <c r="OE190" i="1"/>
  <c r="DN190" i="1"/>
  <c r="DN191" i="1"/>
  <c r="LI191" i="1"/>
  <c r="LI190" i="1"/>
  <c r="LJ190" i="1"/>
  <c r="LJ191" i="1"/>
  <c r="DJ191" i="1"/>
  <c r="DJ190" i="1"/>
  <c r="IV191" i="1"/>
  <c r="IV190" i="1"/>
  <c r="JF26" i="1"/>
  <c r="JF191" i="1"/>
  <c r="JF190" i="1"/>
  <c r="NN190" i="1"/>
  <c r="NN191" i="1"/>
  <c r="OP190" i="1"/>
  <c r="OP191" i="1"/>
  <c r="NX191" i="1"/>
  <c r="NX190" i="1"/>
  <c r="OJ191" i="1"/>
  <c r="OJ190" i="1"/>
  <c r="ND190" i="1"/>
  <c r="ND191" i="1"/>
  <c r="OF191" i="1"/>
  <c r="OF190" i="1"/>
  <c r="KG191" i="1"/>
  <c r="KG190" i="1"/>
  <c r="NU191" i="1"/>
  <c r="NU190" i="1"/>
  <c r="KO190" i="1"/>
  <c r="KO191" i="1"/>
  <c r="KH190" i="1"/>
  <c r="KH191" i="1"/>
  <c r="DH191" i="1"/>
  <c r="DH190" i="1"/>
  <c r="JM191" i="1"/>
  <c r="JM190" i="1"/>
  <c r="IZ191" i="1"/>
  <c r="IZ190" i="1"/>
  <c r="OC191" i="1"/>
  <c r="OC190" i="1"/>
  <c r="OO190" i="1"/>
  <c r="OO191" i="1"/>
  <c r="NW190" i="1"/>
  <c r="NW191" i="1"/>
  <c r="NF190" i="1"/>
  <c r="NF191" i="1"/>
  <c r="NC190" i="1"/>
  <c r="NC191" i="1"/>
  <c r="MZ191" i="1"/>
  <c r="MZ190" i="1"/>
  <c r="DI190" i="1"/>
  <c r="DI191" i="1"/>
  <c r="JN190" i="1"/>
  <c r="JN191" i="1"/>
  <c r="OR191" i="1"/>
  <c r="OR190" i="1"/>
  <c r="KP190" i="1"/>
  <c r="KP191" i="1"/>
  <c r="KI191" i="1"/>
  <c r="KI190" i="1"/>
  <c r="DF190" i="1"/>
  <c r="DF191" i="1"/>
  <c r="DC191" i="1"/>
  <c r="DC190" i="1"/>
  <c r="JL191" i="1"/>
  <c r="JL190" i="1"/>
  <c r="IW190" i="1"/>
  <c r="IW191" i="1"/>
  <c r="OB191" i="1"/>
  <c r="OB190" i="1"/>
  <c r="NK191" i="1"/>
  <c r="NK190" i="1"/>
  <c r="NH191" i="1"/>
  <c r="NH190" i="1"/>
  <c r="NE191" i="1"/>
  <c r="NE190" i="1"/>
  <c r="NR191" i="1"/>
  <c r="NR190" i="1"/>
  <c r="DU191" i="1"/>
  <c r="DU190" i="1"/>
  <c r="JC190" i="1"/>
  <c r="JC191" i="1"/>
  <c r="NZ191" i="1"/>
  <c r="NZ190" i="1"/>
  <c r="KQ191" i="1"/>
  <c r="KQ190" i="1"/>
  <c r="KJ191" i="1"/>
  <c r="KJ190" i="1"/>
  <c r="DE191" i="1"/>
  <c r="DE190" i="1"/>
  <c r="DB191" i="1"/>
  <c r="DB190" i="1"/>
  <c r="JA191" i="1"/>
  <c r="JA190" i="1"/>
  <c r="NM191" i="1"/>
  <c r="NM190" i="1"/>
  <c r="NJ191" i="1"/>
  <c r="NJ190" i="1"/>
  <c r="OL190" i="1"/>
  <c r="OL191" i="1"/>
  <c r="NT190" i="1"/>
  <c r="NT191" i="1"/>
  <c r="NA190" i="1"/>
  <c r="NA191" i="1"/>
  <c r="CD25" i="1"/>
  <c r="OG191" i="1"/>
  <c r="OG190" i="1"/>
  <c r="LE191" i="1"/>
  <c r="LE190" i="1"/>
  <c r="KR191" i="1"/>
  <c r="KR190" i="1"/>
  <c r="KK191" i="1"/>
  <c r="KK190" i="1"/>
  <c r="DL191" i="1"/>
  <c r="DL190" i="1"/>
  <c r="DG190" i="1"/>
  <c r="DG191" i="1"/>
  <c r="IY190" i="1"/>
  <c r="IY191" i="1"/>
  <c r="OS190" i="1"/>
  <c r="OS191" i="1"/>
  <c r="OQ191" i="1"/>
  <c r="OQ190" i="1"/>
  <c r="ON190" i="1"/>
  <c r="ON191" i="1"/>
  <c r="NG191" i="1"/>
  <c r="NG190" i="1"/>
  <c r="OI191" i="1"/>
  <c r="OI190" i="1"/>
  <c r="NP191" i="1"/>
  <c r="NP190" i="1"/>
  <c r="CC25" i="1"/>
  <c r="NQ191" i="1"/>
  <c r="NQ190" i="1"/>
  <c r="MO190" i="1"/>
  <c r="MO191" i="1"/>
  <c r="KS191" i="1"/>
  <c r="KS190" i="1"/>
  <c r="KU190" i="1"/>
  <c r="KU191" i="1"/>
  <c r="KL190" i="1"/>
  <c r="KL191" i="1"/>
  <c r="DD191" i="1"/>
  <c r="DD190" i="1"/>
  <c r="DA191" i="1"/>
  <c r="DA190" i="1"/>
  <c r="IX190" i="1"/>
  <c r="IX191" i="1"/>
  <c r="OD191" i="1"/>
  <c r="OD190" i="1"/>
  <c r="NL190" i="1"/>
  <c r="NL191" i="1"/>
  <c r="NY190" i="1"/>
  <c r="NY191" i="1"/>
  <c r="OK190" i="1"/>
  <c r="OK191" i="1"/>
  <c r="NS191" i="1"/>
  <c r="NS190" i="1"/>
  <c r="NB190" i="1"/>
  <c r="NB191" i="1"/>
  <c r="CE25" i="1"/>
  <c r="CG25" i="1" s="1"/>
  <c r="CG24" i="1"/>
  <c r="CG190" i="1"/>
  <c r="BG24" i="1"/>
  <c r="BG41" i="1"/>
  <c r="OR31" i="1"/>
  <c r="OR32" i="1"/>
  <c r="OR37" i="1"/>
  <c r="OR33" i="1"/>
  <c r="OR34" i="1"/>
  <c r="OR35" i="1"/>
  <c r="OR36" i="1"/>
  <c r="NZ31" i="1"/>
  <c r="NZ32" i="1"/>
  <c r="NZ37" i="1"/>
  <c r="NZ33" i="1"/>
  <c r="NZ34" i="1"/>
  <c r="NZ35" i="1"/>
  <c r="NZ36" i="1"/>
  <c r="OM37" i="1"/>
  <c r="OM32" i="1"/>
  <c r="OM33" i="1"/>
  <c r="OM34" i="1"/>
  <c r="OM35" i="1"/>
  <c r="OM36" i="1"/>
  <c r="OM31" i="1"/>
  <c r="NU31" i="1"/>
  <c r="NU32" i="1"/>
  <c r="NU33" i="1"/>
  <c r="NU34" i="1"/>
  <c r="NU35" i="1"/>
  <c r="NU36" i="1"/>
  <c r="NU37" i="1"/>
  <c r="NC35" i="1"/>
  <c r="NC36" i="1"/>
  <c r="NC31" i="1"/>
  <c r="NC32" i="1"/>
  <c r="NC33" i="1"/>
  <c r="NC34" i="1"/>
  <c r="NC37" i="1"/>
  <c r="NQ36" i="1"/>
  <c r="NQ31" i="1"/>
  <c r="NQ32" i="1"/>
  <c r="NQ33" i="1"/>
  <c r="NQ34" i="1"/>
  <c r="NQ35" i="1"/>
  <c r="NQ37" i="1"/>
  <c r="OB26" i="1"/>
  <c r="OB25" i="1"/>
  <c r="NK25" i="1"/>
  <c r="NK26" i="1"/>
  <c r="NH26" i="1"/>
  <c r="NH25" i="1"/>
  <c r="NE26" i="1"/>
  <c r="NE25" i="1"/>
  <c r="NR26" i="1"/>
  <c r="NR25" i="1"/>
  <c r="OC31" i="1"/>
  <c r="OC32" i="1"/>
  <c r="OC37" i="1"/>
  <c r="OC33" i="1"/>
  <c r="OC34" i="1"/>
  <c r="OC35" i="1"/>
  <c r="OC36" i="1"/>
  <c r="OO35" i="1"/>
  <c r="OO36" i="1"/>
  <c r="OO31" i="1"/>
  <c r="OO32" i="1"/>
  <c r="OO37" i="1"/>
  <c r="OO33" i="1"/>
  <c r="OO34" i="1"/>
  <c r="NW37" i="1"/>
  <c r="NW33" i="1"/>
  <c r="NW34" i="1"/>
  <c r="NW35" i="1"/>
  <c r="NW36" i="1"/>
  <c r="NW31" i="1"/>
  <c r="NW32" i="1"/>
  <c r="NF31" i="1"/>
  <c r="NF32" i="1"/>
  <c r="NF33" i="1"/>
  <c r="NF34" i="1"/>
  <c r="NF35" i="1"/>
  <c r="NF36" i="1"/>
  <c r="NF37" i="1"/>
  <c r="NR34" i="1"/>
  <c r="NR35" i="1"/>
  <c r="NR36" i="1"/>
  <c r="NR31" i="1"/>
  <c r="NR32" i="1"/>
  <c r="NR33" i="1"/>
  <c r="NR37" i="1"/>
  <c r="MZ31" i="1"/>
  <c r="MZ32" i="1"/>
  <c r="MZ33" i="1"/>
  <c r="MZ34" i="1"/>
  <c r="MZ35" i="1"/>
  <c r="MZ36" i="1"/>
  <c r="MZ37" i="1"/>
  <c r="NM26" i="1"/>
  <c r="NM25" i="1"/>
  <c r="NJ26" i="1"/>
  <c r="NJ25" i="1"/>
  <c r="OL25" i="1"/>
  <c r="OL26" i="1"/>
  <c r="NT26" i="1"/>
  <c r="NT25" i="1"/>
  <c r="NA26" i="1"/>
  <c r="NA25" i="1"/>
  <c r="OB31" i="1"/>
  <c r="OB32" i="1"/>
  <c r="OB37" i="1"/>
  <c r="OB33" i="1"/>
  <c r="OB34" i="1"/>
  <c r="OB35" i="1"/>
  <c r="OB36" i="1"/>
  <c r="NK33" i="1"/>
  <c r="NK34" i="1"/>
  <c r="NK35" i="1"/>
  <c r="NK36" i="1"/>
  <c r="NK31" i="1"/>
  <c r="NK32" i="1"/>
  <c r="NK37" i="1"/>
  <c r="NH33" i="1"/>
  <c r="NH34" i="1"/>
  <c r="NH35" i="1"/>
  <c r="NH36" i="1"/>
  <c r="NH37" i="1"/>
  <c r="NH31" i="1"/>
  <c r="NH32" i="1"/>
  <c r="NT35" i="1"/>
  <c r="NT36" i="1"/>
  <c r="NT31" i="1"/>
  <c r="NT32" i="1"/>
  <c r="NT33" i="1"/>
  <c r="NT34" i="1"/>
  <c r="NT37" i="1"/>
  <c r="OG31" i="1"/>
  <c r="OG32" i="1"/>
  <c r="OG33" i="1"/>
  <c r="OG34" i="1"/>
  <c r="OG35" i="1"/>
  <c r="OG36" i="1"/>
  <c r="OG37" i="1"/>
  <c r="OS26" i="1"/>
  <c r="OS25" i="1"/>
  <c r="OQ26" i="1"/>
  <c r="OQ25" i="1"/>
  <c r="ON26" i="1"/>
  <c r="ON25" i="1"/>
  <c r="NG26" i="1"/>
  <c r="NG25" i="1"/>
  <c r="OI25" i="1"/>
  <c r="OI26" i="1"/>
  <c r="NP26" i="1"/>
  <c r="NP25" i="1"/>
  <c r="NM33" i="1"/>
  <c r="NM31" i="1"/>
  <c r="NM34" i="1"/>
  <c r="NM35" i="1"/>
  <c r="NM32" i="1"/>
  <c r="NM36" i="1"/>
  <c r="NM37" i="1"/>
  <c r="NJ35" i="1"/>
  <c r="NJ36" i="1"/>
  <c r="NJ31" i="1"/>
  <c r="NJ32" i="1"/>
  <c r="NJ37" i="1"/>
  <c r="NJ33" i="1"/>
  <c r="NJ34" i="1"/>
  <c r="OL31" i="1"/>
  <c r="OL32" i="1"/>
  <c r="OL33" i="1"/>
  <c r="OL34" i="1"/>
  <c r="OL35" i="1"/>
  <c r="OL36" i="1"/>
  <c r="OL37" i="1"/>
  <c r="OI32" i="1"/>
  <c r="OI33" i="1"/>
  <c r="OI34" i="1"/>
  <c r="OI35" i="1"/>
  <c r="OI36" i="1"/>
  <c r="OI31" i="1"/>
  <c r="OI37" i="1"/>
  <c r="NA31" i="1"/>
  <c r="NA32" i="1"/>
  <c r="NA33" i="1"/>
  <c r="NA34" i="1"/>
  <c r="NA35" i="1"/>
  <c r="NA36" i="1"/>
  <c r="NA37" i="1"/>
  <c r="OD26" i="1"/>
  <c r="OD25" i="1"/>
  <c r="NL26" i="1"/>
  <c r="NL25" i="1"/>
  <c r="NY26" i="1"/>
  <c r="NY25" i="1"/>
  <c r="OK25" i="1"/>
  <c r="OK26" i="1"/>
  <c r="NS25" i="1"/>
  <c r="NS26" i="1"/>
  <c r="NB25" i="1"/>
  <c r="NB26" i="1"/>
  <c r="OS35" i="1"/>
  <c r="OS36" i="1"/>
  <c r="OS31" i="1"/>
  <c r="OS32" i="1"/>
  <c r="OS37" i="1"/>
  <c r="OS33" i="1"/>
  <c r="OS34" i="1"/>
  <c r="OQ31" i="1"/>
  <c r="OQ32" i="1"/>
  <c r="OQ37" i="1"/>
  <c r="OQ33" i="1"/>
  <c r="OQ34" i="1"/>
  <c r="OQ35" i="1"/>
  <c r="OQ36" i="1"/>
  <c r="ON31" i="1"/>
  <c r="ON32" i="1"/>
  <c r="ON37" i="1"/>
  <c r="ON33" i="1"/>
  <c r="ON34" i="1"/>
  <c r="ON35" i="1"/>
  <c r="ON36" i="1"/>
  <c r="OK31" i="1"/>
  <c r="OK32" i="1"/>
  <c r="OK33" i="1"/>
  <c r="OK34" i="1"/>
  <c r="OK35" i="1"/>
  <c r="OK36" i="1"/>
  <c r="OK37" i="1"/>
  <c r="NE31" i="1"/>
  <c r="NE32" i="1"/>
  <c r="NE33" i="1"/>
  <c r="NE34" i="1"/>
  <c r="NE35" i="1"/>
  <c r="NE36" i="1"/>
  <c r="NE37" i="1"/>
  <c r="NP31" i="1"/>
  <c r="NP32" i="1"/>
  <c r="NP33" i="1"/>
  <c r="NP36" i="1"/>
  <c r="NP34" i="1"/>
  <c r="NP35" i="1"/>
  <c r="NP37" i="1"/>
  <c r="NO26" i="1"/>
  <c r="NO25" i="1"/>
  <c r="OA25" i="1"/>
  <c r="OA26" i="1"/>
  <c r="OM26" i="1"/>
  <c r="OM25" i="1"/>
  <c r="NV25" i="1"/>
  <c r="NV26" i="1"/>
  <c r="OH25" i="1"/>
  <c r="OH26" i="1"/>
  <c r="OE26" i="1"/>
  <c r="OE25" i="1"/>
  <c r="OD31" i="1"/>
  <c r="OD32" i="1"/>
  <c r="OD37" i="1"/>
  <c r="OD33" i="1"/>
  <c r="OD34" i="1"/>
  <c r="OD35" i="1"/>
  <c r="OD36" i="1"/>
  <c r="NL35" i="1"/>
  <c r="NL36" i="1"/>
  <c r="NL34" i="1"/>
  <c r="NL31" i="1"/>
  <c r="NL32" i="1"/>
  <c r="NL37" i="1"/>
  <c r="NL33" i="1"/>
  <c r="NY33" i="1"/>
  <c r="NY34" i="1"/>
  <c r="NY35" i="1"/>
  <c r="NY36" i="1"/>
  <c r="NY31" i="1"/>
  <c r="NY32" i="1"/>
  <c r="NY37" i="1"/>
  <c r="NV34" i="1"/>
  <c r="NV35" i="1"/>
  <c r="NV36" i="1"/>
  <c r="NV31" i="1"/>
  <c r="NV32" i="1"/>
  <c r="NV33" i="1"/>
  <c r="NV37" i="1"/>
  <c r="NS31" i="1"/>
  <c r="NS32" i="1"/>
  <c r="NS33" i="1"/>
  <c r="NS34" i="1"/>
  <c r="NS35" i="1"/>
  <c r="NS36" i="1"/>
  <c r="NS37" i="1"/>
  <c r="NB34" i="1"/>
  <c r="NB35" i="1"/>
  <c r="NB33" i="1"/>
  <c r="NB36" i="1"/>
  <c r="NB31" i="1"/>
  <c r="NB32" i="1"/>
  <c r="NB37" i="1"/>
  <c r="NN26" i="1"/>
  <c r="NN25" i="1"/>
  <c r="OP25" i="1"/>
  <c r="OP26" i="1"/>
  <c r="NX25" i="1"/>
  <c r="NX26" i="1"/>
  <c r="OJ25" i="1"/>
  <c r="OJ26" i="1"/>
  <c r="ND25" i="1"/>
  <c r="ND26" i="1"/>
  <c r="OF25" i="1"/>
  <c r="OF26" i="1"/>
  <c r="NO31" i="1"/>
  <c r="NO32" i="1"/>
  <c r="NO37" i="1"/>
  <c r="NO33" i="1"/>
  <c r="NO34" i="1"/>
  <c r="NO35" i="1"/>
  <c r="NO36" i="1"/>
  <c r="OP31" i="1"/>
  <c r="OP32" i="1"/>
  <c r="OP37" i="1"/>
  <c r="OP33" i="1"/>
  <c r="OP34" i="1"/>
  <c r="OP35" i="1"/>
  <c r="OP36" i="1"/>
  <c r="NX37" i="1"/>
  <c r="NX33" i="1"/>
  <c r="NX34" i="1"/>
  <c r="NX35" i="1"/>
  <c r="NX36" i="1"/>
  <c r="NX31" i="1"/>
  <c r="NX32" i="1"/>
  <c r="NG31" i="1"/>
  <c r="NG32" i="1"/>
  <c r="NG33" i="1"/>
  <c r="NG34" i="1"/>
  <c r="NG35" i="1"/>
  <c r="NG36" i="1"/>
  <c r="NG37" i="1"/>
  <c r="OH34" i="1"/>
  <c r="OH35" i="1"/>
  <c r="OH31" i="1"/>
  <c r="OH36" i="1"/>
  <c r="OH32" i="1"/>
  <c r="OH33" i="1"/>
  <c r="OH37" i="1"/>
  <c r="OE33" i="1"/>
  <c r="OE34" i="1"/>
  <c r="OE35" i="1"/>
  <c r="OE32" i="1"/>
  <c r="OE36" i="1"/>
  <c r="OE31" i="1"/>
  <c r="OE37" i="1"/>
  <c r="OR26" i="1"/>
  <c r="OR25" i="1"/>
  <c r="NZ25" i="1"/>
  <c r="NZ26" i="1"/>
  <c r="NI26" i="1"/>
  <c r="NI25" i="1"/>
  <c r="NU26" i="1"/>
  <c r="NU25" i="1"/>
  <c r="OG25" i="1"/>
  <c r="OG26" i="1"/>
  <c r="NQ26" i="1"/>
  <c r="NQ25" i="1"/>
  <c r="NN31" i="1"/>
  <c r="NN32" i="1"/>
  <c r="NN37" i="1"/>
  <c r="NN33" i="1"/>
  <c r="NN34" i="1"/>
  <c r="NN35" i="1"/>
  <c r="NN36" i="1"/>
  <c r="OA31" i="1"/>
  <c r="OA32" i="1"/>
  <c r="OA37" i="1"/>
  <c r="OA33" i="1"/>
  <c r="OA34" i="1"/>
  <c r="OA35" i="1"/>
  <c r="OA36" i="1"/>
  <c r="NI31" i="1"/>
  <c r="NI32" i="1"/>
  <c r="NI33" i="1"/>
  <c r="NI37" i="1"/>
  <c r="NI34" i="1"/>
  <c r="NI35" i="1"/>
  <c r="NI36" i="1"/>
  <c r="OJ36" i="1"/>
  <c r="OJ31" i="1"/>
  <c r="OJ32" i="1"/>
  <c r="OJ33" i="1"/>
  <c r="OJ34" i="1"/>
  <c r="OJ35" i="1"/>
  <c r="OJ37" i="1"/>
  <c r="ND35" i="1"/>
  <c r="ND31" i="1"/>
  <c r="ND32" i="1"/>
  <c r="ND33" i="1"/>
  <c r="ND34" i="1"/>
  <c r="ND36" i="1"/>
  <c r="ND37" i="1"/>
  <c r="OF31" i="1"/>
  <c r="OF32" i="1"/>
  <c r="OF33" i="1"/>
  <c r="OF34" i="1"/>
  <c r="OF35" i="1"/>
  <c r="OF36" i="1"/>
  <c r="OF37" i="1"/>
  <c r="OC26" i="1"/>
  <c r="OC25" i="1"/>
  <c r="OO26" i="1"/>
  <c r="OO25" i="1"/>
  <c r="NW26" i="1"/>
  <c r="NW25" i="1"/>
  <c r="NF26" i="1"/>
  <c r="NF25" i="1"/>
  <c r="NC26" i="1"/>
  <c r="NC25" i="1"/>
  <c r="MZ25" i="1"/>
  <c r="MZ26" i="1"/>
  <c r="JF25" i="1"/>
  <c r="IU25" i="1"/>
  <c r="IU26" i="1"/>
  <c r="JB26" i="1"/>
  <c r="JB25" i="1"/>
  <c r="IX31" i="1"/>
  <c r="IX32" i="1"/>
  <c r="IX33" i="1"/>
  <c r="IX34" i="1"/>
  <c r="IX35" i="1"/>
  <c r="IX36" i="1"/>
  <c r="IX37" i="1"/>
  <c r="IV26" i="1"/>
  <c r="IV25" i="1"/>
  <c r="IW31" i="1"/>
  <c r="IW32" i="1"/>
  <c r="IW33" i="1"/>
  <c r="IW34" i="1"/>
  <c r="IW35" i="1"/>
  <c r="IW36" i="1"/>
  <c r="IW37" i="1"/>
  <c r="JB31" i="1"/>
  <c r="JB32" i="1"/>
  <c r="JB33" i="1"/>
  <c r="JB34" i="1"/>
  <c r="JB35" i="1"/>
  <c r="JB36" i="1"/>
  <c r="JB37" i="1"/>
  <c r="JC26" i="1"/>
  <c r="JC25" i="1"/>
  <c r="IU31" i="1"/>
  <c r="IU32" i="1"/>
  <c r="IU33" i="1"/>
  <c r="IU34" i="1"/>
  <c r="IU35" i="1"/>
  <c r="IU36" i="1"/>
  <c r="IU37" i="1"/>
  <c r="IZ26" i="1"/>
  <c r="IZ25" i="1"/>
  <c r="IV31" i="1"/>
  <c r="IV32" i="1"/>
  <c r="IV33" i="1"/>
  <c r="IV34" i="1"/>
  <c r="IV35" i="1"/>
  <c r="IV36" i="1"/>
  <c r="IV37" i="1"/>
  <c r="IW26" i="1"/>
  <c r="IW25" i="1"/>
  <c r="IY31" i="1"/>
  <c r="IY32" i="1"/>
  <c r="IY33" i="1"/>
  <c r="IY34" i="1"/>
  <c r="IY35" i="1"/>
  <c r="IY36" i="1"/>
  <c r="IY37" i="1"/>
  <c r="JA25" i="1"/>
  <c r="JA26" i="1"/>
  <c r="IZ31" i="1"/>
  <c r="IZ32" i="1"/>
  <c r="IZ33" i="1"/>
  <c r="IZ34" i="1"/>
  <c r="IZ35" i="1"/>
  <c r="IZ36" i="1"/>
  <c r="IZ37" i="1"/>
  <c r="IY26" i="1"/>
  <c r="IY25" i="1"/>
  <c r="JA31" i="1"/>
  <c r="JA32" i="1"/>
  <c r="JA33" i="1"/>
  <c r="JA34" i="1"/>
  <c r="JA35" i="1"/>
  <c r="JA36" i="1"/>
  <c r="JA37" i="1"/>
  <c r="IK34" i="1"/>
  <c r="IX26" i="1"/>
  <c r="IX25" i="1"/>
  <c r="JC31" i="1"/>
  <c r="JC32" i="1"/>
  <c r="JC33" i="1"/>
  <c r="JC34" i="1"/>
  <c r="JC35" i="1"/>
  <c r="JC36" i="1"/>
  <c r="JC37" i="1"/>
  <c r="IK37" i="1"/>
  <c r="IK32" i="1"/>
  <c r="IK31" i="1"/>
  <c r="IK36" i="1"/>
  <c r="IK35" i="1"/>
  <c r="JF31" i="1"/>
  <c r="JF32" i="1"/>
  <c r="JF33" i="1"/>
  <c r="JF34" i="1"/>
  <c r="JF35" i="1"/>
  <c r="JF36" i="1"/>
  <c r="JF37" i="1"/>
  <c r="JN26" i="1"/>
  <c r="JN25" i="1"/>
  <c r="JM25" i="1"/>
  <c r="JM26" i="1"/>
  <c r="JN31" i="1"/>
  <c r="JN32" i="1"/>
  <c r="JN33" i="1"/>
  <c r="JN34" i="1"/>
  <c r="JN35" i="1"/>
  <c r="JN36" i="1"/>
  <c r="JN37" i="1"/>
  <c r="JL26" i="1"/>
  <c r="JL25" i="1"/>
  <c r="JM31" i="1"/>
  <c r="JM32" i="1"/>
  <c r="JM33" i="1"/>
  <c r="JM34" i="1"/>
  <c r="JM35" i="1"/>
  <c r="JM36" i="1"/>
  <c r="JM37" i="1"/>
  <c r="JL31" i="1"/>
  <c r="JL32" i="1"/>
  <c r="JL33" i="1"/>
  <c r="JL34" i="1"/>
  <c r="JL35" i="1"/>
  <c r="JL36" i="1"/>
  <c r="JL37" i="1"/>
  <c r="EG31" i="1"/>
  <c r="II31" i="1"/>
  <c r="EG36" i="1"/>
  <c r="EG35" i="1"/>
  <c r="EG34" i="1"/>
  <c r="EG33" i="1"/>
  <c r="HV31" i="1"/>
  <c r="HV32" i="1"/>
  <c r="HV33" i="1"/>
  <c r="HV34" i="1"/>
  <c r="HV35" i="1"/>
  <c r="HV36" i="1"/>
  <c r="EO31" i="1"/>
  <c r="EO32" i="1"/>
  <c r="EO33" i="1"/>
  <c r="EO34" i="1"/>
  <c r="EO35" i="1"/>
  <c r="EO36" i="1"/>
  <c r="GB31" i="1"/>
  <c r="GB32" i="1"/>
  <c r="GB33" i="1"/>
  <c r="GB34" i="1"/>
  <c r="GB35" i="1"/>
  <c r="GB36" i="1"/>
  <c r="FE31" i="1"/>
  <c r="FE32" i="1"/>
  <c r="FE33" i="1"/>
  <c r="FE34" i="1"/>
  <c r="FE35" i="1"/>
  <c r="FE36" i="1"/>
  <c r="GF31" i="1"/>
  <c r="GF32" i="1"/>
  <c r="GF33" i="1"/>
  <c r="GF34" i="1"/>
  <c r="GF35" i="1"/>
  <c r="GF36" i="1"/>
  <c r="HC31" i="1"/>
  <c r="HC32" i="1"/>
  <c r="HC33" i="1"/>
  <c r="HC34" i="1"/>
  <c r="HC35" i="1"/>
  <c r="HC36" i="1"/>
  <c r="GN31" i="1"/>
  <c r="GN32" i="1"/>
  <c r="GN33" i="1"/>
  <c r="GN34" i="1"/>
  <c r="GN35" i="1"/>
  <c r="GN36" i="1"/>
  <c r="HO31" i="1"/>
  <c r="HO32" i="1"/>
  <c r="HO33" i="1"/>
  <c r="HO34" i="1"/>
  <c r="HO35" i="1"/>
  <c r="HO36" i="1"/>
  <c r="HW31" i="1"/>
  <c r="HW32" i="1"/>
  <c r="HW33" i="1"/>
  <c r="HW34" i="1"/>
  <c r="HW35" i="1"/>
  <c r="HW36" i="1"/>
  <c r="EP31" i="1"/>
  <c r="EP32" i="1"/>
  <c r="EP33" i="1"/>
  <c r="EP34" i="1"/>
  <c r="EP35" i="1"/>
  <c r="EP36" i="1"/>
  <c r="FB31" i="1"/>
  <c r="FB32" i="1"/>
  <c r="FB33" i="1"/>
  <c r="FB34" i="1"/>
  <c r="FB35" i="1"/>
  <c r="FB36" i="1"/>
  <c r="FF31" i="1"/>
  <c r="FF32" i="1"/>
  <c r="FF33" i="1"/>
  <c r="FF34" i="1"/>
  <c r="FF35" i="1"/>
  <c r="FF36" i="1"/>
  <c r="GY31" i="1"/>
  <c r="GY32" i="1"/>
  <c r="GY33" i="1"/>
  <c r="GY34" i="1"/>
  <c r="GY35" i="1"/>
  <c r="GY36" i="1"/>
  <c r="GG31" i="1"/>
  <c r="GG32" i="1"/>
  <c r="GG33" i="1"/>
  <c r="GG34" i="1"/>
  <c r="GG35" i="1"/>
  <c r="GG36" i="1"/>
  <c r="GC31" i="1"/>
  <c r="GC32" i="1"/>
  <c r="GC33" i="1"/>
  <c r="GC34" i="1"/>
  <c r="GC35" i="1"/>
  <c r="GC36" i="1"/>
  <c r="GO31" i="1"/>
  <c r="GO32" i="1"/>
  <c r="GO33" i="1"/>
  <c r="GO34" i="1"/>
  <c r="GO35" i="1"/>
  <c r="GO36" i="1"/>
  <c r="HP31" i="1"/>
  <c r="HP32" i="1"/>
  <c r="HP33" i="1"/>
  <c r="HP34" i="1"/>
  <c r="HP35" i="1"/>
  <c r="HP36" i="1"/>
  <c r="HD31" i="1"/>
  <c r="HD32" i="1"/>
  <c r="HD33" i="1"/>
  <c r="HD34" i="1"/>
  <c r="HD35" i="1"/>
  <c r="HD36" i="1"/>
  <c r="HX31" i="1"/>
  <c r="HX32" i="1"/>
  <c r="HX33" i="1"/>
  <c r="HX34" i="1"/>
  <c r="HX35" i="1"/>
  <c r="HX36" i="1"/>
  <c r="HA31" i="1"/>
  <c r="HA32" i="1"/>
  <c r="HA33" i="1"/>
  <c r="HA34" i="1"/>
  <c r="HA35" i="1"/>
  <c r="HA36" i="1"/>
  <c r="EQ31" i="1"/>
  <c r="EQ32" i="1"/>
  <c r="EQ33" i="1"/>
  <c r="EQ34" i="1"/>
  <c r="EQ35" i="1"/>
  <c r="EQ36" i="1"/>
  <c r="FC31" i="1"/>
  <c r="FC32" i="1"/>
  <c r="FC33" i="1"/>
  <c r="FC34" i="1"/>
  <c r="FC35" i="1"/>
  <c r="FC36" i="1"/>
  <c r="FG31" i="1"/>
  <c r="FG32" i="1"/>
  <c r="FG33" i="1"/>
  <c r="FG34" i="1"/>
  <c r="FG35" i="1"/>
  <c r="FG36" i="1"/>
  <c r="FO31" i="1"/>
  <c r="FO32" i="1"/>
  <c r="FO33" i="1"/>
  <c r="FO34" i="1"/>
  <c r="FO35" i="1"/>
  <c r="FO36" i="1"/>
  <c r="GH31" i="1"/>
  <c r="GH32" i="1"/>
  <c r="GH33" i="1"/>
  <c r="GH34" i="1"/>
  <c r="GH35" i="1"/>
  <c r="GH36" i="1"/>
  <c r="GD31" i="1"/>
  <c r="GD32" i="1"/>
  <c r="GD33" i="1"/>
  <c r="GD34" i="1"/>
  <c r="GD35" i="1"/>
  <c r="GD36" i="1"/>
  <c r="GP31" i="1"/>
  <c r="GP32" i="1"/>
  <c r="GP33" i="1"/>
  <c r="GP34" i="1"/>
  <c r="GP35" i="1"/>
  <c r="GP36" i="1"/>
  <c r="HB31" i="1"/>
  <c r="HB32" i="1"/>
  <c r="HB33" i="1"/>
  <c r="HB34" i="1"/>
  <c r="HB35" i="1"/>
  <c r="HB36" i="1"/>
  <c r="HQ31" i="1"/>
  <c r="HQ32" i="1"/>
  <c r="HQ33" i="1"/>
  <c r="HQ34" i="1"/>
  <c r="HQ35" i="1"/>
  <c r="HQ36" i="1"/>
  <c r="HE31" i="1"/>
  <c r="HE32" i="1"/>
  <c r="HE33" i="1"/>
  <c r="HE34" i="1"/>
  <c r="HE35" i="1"/>
  <c r="HE36" i="1"/>
  <c r="HY31" i="1"/>
  <c r="HY32" i="1"/>
  <c r="HY33" i="1"/>
  <c r="HY34" i="1"/>
  <c r="HY35" i="1"/>
  <c r="HY36" i="1"/>
  <c r="FP31" i="1"/>
  <c r="FP32" i="1"/>
  <c r="FP33" i="1"/>
  <c r="FP34" i="1"/>
  <c r="FP35" i="1"/>
  <c r="FP36" i="1"/>
  <c r="ER31" i="1"/>
  <c r="ER32" i="1"/>
  <c r="ER33" i="1"/>
  <c r="ER34" i="1"/>
  <c r="ER35" i="1"/>
  <c r="ER36" i="1"/>
  <c r="FD31" i="1"/>
  <c r="FD32" i="1"/>
  <c r="FD33" i="1"/>
  <c r="FD34" i="1"/>
  <c r="FD35" i="1"/>
  <c r="FD36" i="1"/>
  <c r="FH31" i="1"/>
  <c r="FH32" i="1"/>
  <c r="FH33" i="1"/>
  <c r="FH34" i="1"/>
  <c r="FH35" i="1"/>
  <c r="FH36" i="1"/>
  <c r="HG31" i="1"/>
  <c r="HG32" i="1"/>
  <c r="HG33" i="1"/>
  <c r="HG34" i="1"/>
  <c r="HG35" i="1"/>
  <c r="HG36" i="1"/>
  <c r="GI31" i="1"/>
  <c r="GI32" i="1"/>
  <c r="GI33" i="1"/>
  <c r="GI34" i="1"/>
  <c r="GI35" i="1"/>
  <c r="GI36" i="1"/>
  <c r="GE31" i="1"/>
  <c r="GE32" i="1"/>
  <c r="GE33" i="1"/>
  <c r="GE34" i="1"/>
  <c r="GE35" i="1"/>
  <c r="GE36" i="1"/>
  <c r="GQ31" i="1"/>
  <c r="GQ32" i="1"/>
  <c r="GQ33" i="1"/>
  <c r="GQ34" i="1"/>
  <c r="GQ35" i="1"/>
  <c r="GQ36" i="1"/>
  <c r="EH31" i="1"/>
  <c r="EH32" i="1"/>
  <c r="EH33" i="1"/>
  <c r="EH34" i="1"/>
  <c r="EH35" i="1"/>
  <c r="EH36" i="1"/>
  <c r="HR31" i="1"/>
  <c r="HR32" i="1"/>
  <c r="HR33" i="1"/>
  <c r="HR34" i="1"/>
  <c r="HR35" i="1"/>
  <c r="HR36" i="1"/>
  <c r="HF31" i="1"/>
  <c r="HF32" i="1"/>
  <c r="HF33" i="1"/>
  <c r="HF34" i="1"/>
  <c r="HF35" i="1"/>
  <c r="HF36" i="1"/>
  <c r="HZ31" i="1"/>
  <c r="HZ32" i="1"/>
  <c r="HZ33" i="1"/>
  <c r="HZ34" i="1"/>
  <c r="HZ35" i="1"/>
  <c r="HZ36" i="1"/>
  <c r="FQ31" i="1"/>
  <c r="FQ32" i="1"/>
  <c r="FQ33" i="1"/>
  <c r="FQ34" i="1"/>
  <c r="FQ35" i="1"/>
  <c r="FQ36" i="1"/>
  <c r="ES31" i="1"/>
  <c r="ES32" i="1"/>
  <c r="ES33" i="1"/>
  <c r="ES34" i="1"/>
  <c r="ES35" i="1"/>
  <c r="ES36" i="1"/>
  <c r="FI31" i="1"/>
  <c r="FI32" i="1"/>
  <c r="FI33" i="1"/>
  <c r="FI34" i="1"/>
  <c r="FI35" i="1"/>
  <c r="FI36" i="1"/>
  <c r="HH31" i="1"/>
  <c r="HH32" i="1"/>
  <c r="HH33" i="1"/>
  <c r="HH34" i="1"/>
  <c r="HH35" i="1"/>
  <c r="HH36" i="1"/>
  <c r="GJ31" i="1"/>
  <c r="GJ32" i="1"/>
  <c r="GJ33" i="1"/>
  <c r="GJ34" i="1"/>
  <c r="GJ35" i="1"/>
  <c r="GJ36" i="1"/>
  <c r="GR31" i="1"/>
  <c r="GR32" i="1"/>
  <c r="GR33" i="1"/>
  <c r="GR34" i="1"/>
  <c r="GR35" i="1"/>
  <c r="GR36" i="1"/>
  <c r="EI31" i="1"/>
  <c r="EI32" i="1"/>
  <c r="EI33" i="1"/>
  <c r="EI34" i="1"/>
  <c r="EI35" i="1"/>
  <c r="EI36" i="1"/>
  <c r="HS31" i="1"/>
  <c r="HS32" i="1"/>
  <c r="HS33" i="1"/>
  <c r="HS34" i="1"/>
  <c r="HS35" i="1"/>
  <c r="HS36" i="1"/>
  <c r="IA31" i="1"/>
  <c r="IA32" i="1"/>
  <c r="IA33" i="1"/>
  <c r="IA34" i="1"/>
  <c r="IA35" i="1"/>
  <c r="IA36" i="1"/>
  <c r="FR31" i="1"/>
  <c r="FR32" i="1"/>
  <c r="FR33" i="1"/>
  <c r="FR34" i="1"/>
  <c r="FR35" i="1"/>
  <c r="FR36" i="1"/>
  <c r="ET31" i="1"/>
  <c r="ET32" i="1"/>
  <c r="ET33" i="1"/>
  <c r="ET34" i="1"/>
  <c r="ET35" i="1"/>
  <c r="ET36" i="1"/>
  <c r="FJ31" i="1"/>
  <c r="FJ32" i="1"/>
  <c r="FJ33" i="1"/>
  <c r="FJ34" i="1"/>
  <c r="FJ35" i="1"/>
  <c r="FJ36" i="1"/>
  <c r="HI31" i="1"/>
  <c r="HI32" i="1"/>
  <c r="HI33" i="1"/>
  <c r="HI34" i="1"/>
  <c r="HI35" i="1"/>
  <c r="HI36" i="1"/>
  <c r="FU31" i="1"/>
  <c r="FU32" i="1"/>
  <c r="FU33" i="1"/>
  <c r="FU34" i="1"/>
  <c r="FU35" i="1"/>
  <c r="FU36" i="1"/>
  <c r="GS31" i="1"/>
  <c r="GS32" i="1"/>
  <c r="GS33" i="1"/>
  <c r="GS34" i="1"/>
  <c r="GS35" i="1"/>
  <c r="GS36" i="1"/>
  <c r="EJ31" i="1"/>
  <c r="EJ32" i="1"/>
  <c r="EJ33" i="1"/>
  <c r="EJ34" i="1"/>
  <c r="EJ35" i="1"/>
  <c r="EJ36" i="1"/>
  <c r="FS31" i="1"/>
  <c r="FS32" i="1"/>
  <c r="FS33" i="1"/>
  <c r="FS34" i="1"/>
  <c r="FS35" i="1"/>
  <c r="FS36" i="1"/>
  <c r="IB31" i="1"/>
  <c r="IB32" i="1"/>
  <c r="IB33" i="1"/>
  <c r="IB34" i="1"/>
  <c r="IB35" i="1"/>
  <c r="IB36" i="1"/>
  <c r="FK31" i="1"/>
  <c r="FK32" i="1"/>
  <c r="FK33" i="1"/>
  <c r="FK34" i="1"/>
  <c r="FK35" i="1"/>
  <c r="FK36" i="1"/>
  <c r="HJ31" i="1"/>
  <c r="HJ32" i="1"/>
  <c r="HJ33" i="1"/>
  <c r="HJ34" i="1"/>
  <c r="HJ35" i="1"/>
  <c r="HJ36" i="1"/>
  <c r="EU31" i="1"/>
  <c r="EU32" i="1"/>
  <c r="EU33" i="1"/>
  <c r="EU34" i="1"/>
  <c r="EU35" i="1"/>
  <c r="EU36" i="1"/>
  <c r="GT31" i="1"/>
  <c r="GT32" i="1"/>
  <c r="GT33" i="1"/>
  <c r="GT34" i="1"/>
  <c r="GT35" i="1"/>
  <c r="GT36" i="1"/>
  <c r="EK31" i="1"/>
  <c r="EK32" i="1"/>
  <c r="EK33" i="1"/>
  <c r="EK34" i="1"/>
  <c r="EK35" i="1"/>
  <c r="EK36" i="1"/>
  <c r="FV31" i="1"/>
  <c r="FV32" i="1"/>
  <c r="FV33" i="1"/>
  <c r="FV34" i="1"/>
  <c r="FV35" i="1"/>
  <c r="FV36" i="1"/>
  <c r="FT31" i="1"/>
  <c r="FT32" i="1"/>
  <c r="FT33" i="1"/>
  <c r="FT34" i="1"/>
  <c r="FT35" i="1"/>
  <c r="FT36" i="1"/>
  <c r="GW31" i="1"/>
  <c r="GW32" i="1"/>
  <c r="GW33" i="1"/>
  <c r="GW34" i="1"/>
  <c r="GW35" i="1"/>
  <c r="GW36" i="1"/>
  <c r="FL31" i="1"/>
  <c r="FL32" i="1"/>
  <c r="FL33" i="1"/>
  <c r="FL34" i="1"/>
  <c r="FL35" i="1"/>
  <c r="FL36" i="1"/>
  <c r="HK31" i="1"/>
  <c r="HK32" i="1"/>
  <c r="HK33" i="1"/>
  <c r="HK34" i="1"/>
  <c r="HK35" i="1"/>
  <c r="HK36" i="1"/>
  <c r="IC31" i="1"/>
  <c r="IC32" i="1"/>
  <c r="IC33" i="1"/>
  <c r="IC34" i="1"/>
  <c r="IC35" i="1"/>
  <c r="IC36" i="1"/>
  <c r="GU31" i="1"/>
  <c r="GU32" i="1"/>
  <c r="GU33" i="1"/>
  <c r="GU34" i="1"/>
  <c r="GU35" i="1"/>
  <c r="GU36" i="1"/>
  <c r="EL31" i="1"/>
  <c r="EL32" i="1"/>
  <c r="EL33" i="1"/>
  <c r="EL34" i="1"/>
  <c r="EL35" i="1"/>
  <c r="EL36" i="1"/>
  <c r="EV31" i="1"/>
  <c r="EV32" i="1"/>
  <c r="EV33" i="1"/>
  <c r="EV34" i="1"/>
  <c r="EV35" i="1"/>
  <c r="EV36" i="1"/>
  <c r="EW31" i="1"/>
  <c r="EW32" i="1"/>
  <c r="EW33" i="1"/>
  <c r="EW34" i="1"/>
  <c r="EW35" i="1"/>
  <c r="EW36" i="1"/>
  <c r="FX31" i="1"/>
  <c r="FX32" i="1"/>
  <c r="FX33" i="1"/>
  <c r="FX34" i="1"/>
  <c r="FX35" i="1"/>
  <c r="FX36" i="1"/>
  <c r="FW31" i="1"/>
  <c r="FW32" i="1"/>
  <c r="FW33" i="1"/>
  <c r="FW34" i="1"/>
  <c r="FW35" i="1"/>
  <c r="FW36" i="1"/>
  <c r="GK31" i="1"/>
  <c r="GK32" i="1"/>
  <c r="GK33" i="1"/>
  <c r="GK34" i="1"/>
  <c r="GK35" i="1"/>
  <c r="GK36" i="1"/>
  <c r="FM31" i="1"/>
  <c r="FM32" i="1"/>
  <c r="FM33" i="1"/>
  <c r="FM34" i="1"/>
  <c r="FM35" i="1"/>
  <c r="FM36" i="1"/>
  <c r="HL31" i="1"/>
  <c r="HL32" i="1"/>
  <c r="HL33" i="1"/>
  <c r="HL34" i="1"/>
  <c r="HL35" i="1"/>
  <c r="HL36" i="1"/>
  <c r="GX31" i="1"/>
  <c r="GX32" i="1"/>
  <c r="GX33" i="1"/>
  <c r="GX34" i="1"/>
  <c r="GX35" i="1"/>
  <c r="GX36" i="1"/>
  <c r="HT31" i="1"/>
  <c r="HT32" i="1"/>
  <c r="HT33" i="1"/>
  <c r="HT34" i="1"/>
  <c r="HT35" i="1"/>
  <c r="HT36" i="1"/>
  <c r="GV31" i="1"/>
  <c r="GV32" i="1"/>
  <c r="GV33" i="1"/>
  <c r="GV34" i="1"/>
  <c r="GV35" i="1"/>
  <c r="GV36" i="1"/>
  <c r="EM31" i="1"/>
  <c r="EM32" i="1"/>
  <c r="EM33" i="1"/>
  <c r="EM34" i="1"/>
  <c r="EM35" i="1"/>
  <c r="EM36" i="1"/>
  <c r="ID31" i="1"/>
  <c r="ID32" i="1"/>
  <c r="ID33" i="1"/>
  <c r="ID34" i="1"/>
  <c r="ID35" i="1"/>
  <c r="ID36" i="1"/>
  <c r="EY31" i="1"/>
  <c r="EY32" i="1"/>
  <c r="EY33" i="1"/>
  <c r="EY34" i="1"/>
  <c r="EY35" i="1"/>
  <c r="EY36" i="1"/>
  <c r="FN31" i="1"/>
  <c r="FN32" i="1"/>
  <c r="FN33" i="1"/>
  <c r="FN34" i="1"/>
  <c r="FN35" i="1"/>
  <c r="FN36" i="1"/>
  <c r="FZ31" i="1"/>
  <c r="FZ32" i="1"/>
  <c r="FZ33" i="1"/>
  <c r="FZ34" i="1"/>
  <c r="FZ35" i="1"/>
  <c r="FZ36" i="1"/>
  <c r="EX31" i="1"/>
  <c r="EX32" i="1"/>
  <c r="EX33" i="1"/>
  <c r="EX34" i="1"/>
  <c r="EX35" i="1"/>
  <c r="EX36" i="1"/>
  <c r="GL31" i="1"/>
  <c r="GL32" i="1"/>
  <c r="GL33" i="1"/>
  <c r="GL34" i="1"/>
  <c r="GL35" i="1"/>
  <c r="GL36" i="1"/>
  <c r="HM31" i="1"/>
  <c r="HM32" i="1"/>
  <c r="HM33" i="1"/>
  <c r="HM34" i="1"/>
  <c r="HM35" i="1"/>
  <c r="HM36" i="1"/>
  <c r="FY31" i="1"/>
  <c r="FY32" i="1"/>
  <c r="FY33" i="1"/>
  <c r="FY34" i="1"/>
  <c r="FY35" i="1"/>
  <c r="FY36" i="1"/>
  <c r="HU31" i="1"/>
  <c r="HU32" i="1"/>
  <c r="HU33" i="1"/>
  <c r="HU34" i="1"/>
  <c r="HU35" i="1"/>
  <c r="HU36" i="1"/>
  <c r="EN31" i="1"/>
  <c r="EN32" i="1"/>
  <c r="EN33" i="1"/>
  <c r="EN34" i="1"/>
  <c r="EN35" i="1"/>
  <c r="EN36" i="1"/>
  <c r="GZ31" i="1"/>
  <c r="GZ32" i="1"/>
  <c r="GZ33" i="1"/>
  <c r="GZ34" i="1"/>
  <c r="GZ35" i="1"/>
  <c r="GZ36" i="1"/>
  <c r="EZ31" i="1"/>
  <c r="EZ32" i="1"/>
  <c r="EZ33" i="1"/>
  <c r="EZ34" i="1"/>
  <c r="EZ35" i="1"/>
  <c r="EZ36" i="1"/>
  <c r="GA31" i="1"/>
  <c r="GA32" i="1"/>
  <c r="GA33" i="1"/>
  <c r="GA34" i="1"/>
  <c r="GA35" i="1"/>
  <c r="GA36" i="1"/>
  <c r="GM31" i="1"/>
  <c r="GM32" i="1"/>
  <c r="GM33" i="1"/>
  <c r="GM34" i="1"/>
  <c r="GM35" i="1"/>
  <c r="GM36" i="1"/>
  <c r="HN31" i="1"/>
  <c r="HN32" i="1"/>
  <c r="HN33" i="1"/>
  <c r="HN34" i="1"/>
  <c r="HN35" i="1"/>
  <c r="HN36" i="1"/>
  <c r="FA31" i="1"/>
  <c r="FA32" i="1"/>
  <c r="FA33" i="1"/>
  <c r="FA34" i="1"/>
  <c r="FA35" i="1"/>
  <c r="FA36" i="1"/>
  <c r="II25" i="1"/>
  <c r="II26" i="1"/>
  <c r="II35" i="1"/>
  <c r="II37" i="1"/>
  <c r="II36" i="1"/>
  <c r="II34" i="1"/>
  <c r="II33" i="1"/>
  <c r="II32" i="1"/>
  <c r="DK31" i="1"/>
  <c r="DK32" i="1"/>
  <c r="DK33" i="1"/>
  <c r="DK34" i="1"/>
  <c r="DK35" i="1"/>
  <c r="DK36" i="1"/>
  <c r="DK37" i="1"/>
  <c r="DJ31" i="1"/>
  <c r="DJ32" i="1"/>
  <c r="DJ33" i="1"/>
  <c r="DJ34" i="1"/>
  <c r="DJ35" i="1"/>
  <c r="DJ36" i="1"/>
  <c r="DJ37" i="1"/>
  <c r="DI31" i="1"/>
  <c r="DI32" i="1"/>
  <c r="DI33" i="1"/>
  <c r="DI34" i="1"/>
  <c r="DI35" i="1"/>
  <c r="DI36" i="1"/>
  <c r="DI37" i="1"/>
  <c r="DH31" i="1"/>
  <c r="DH32" i="1"/>
  <c r="DH33" i="1"/>
  <c r="DH34" i="1"/>
  <c r="DH35" i="1"/>
  <c r="DH36" i="1"/>
  <c r="DH37" i="1"/>
  <c r="DG31" i="1"/>
  <c r="DG32" i="1"/>
  <c r="DG33" i="1"/>
  <c r="DG34" i="1"/>
  <c r="DG35" i="1"/>
  <c r="DG36" i="1"/>
  <c r="DG37" i="1"/>
  <c r="DF26" i="1"/>
  <c r="DF25" i="1"/>
  <c r="DE26" i="1"/>
  <c r="DE25" i="1"/>
  <c r="DL25" i="1"/>
  <c r="DL26" i="1"/>
  <c r="DD26" i="1"/>
  <c r="DD25" i="1"/>
  <c r="DK26" i="1"/>
  <c r="DK25" i="1"/>
  <c r="DJ25" i="1"/>
  <c r="DJ26" i="1"/>
  <c r="DI25" i="1"/>
  <c r="DI26" i="1"/>
  <c r="DH25" i="1"/>
  <c r="DH26" i="1"/>
  <c r="DC25" i="1"/>
  <c r="DC26" i="1"/>
  <c r="DB25" i="1"/>
  <c r="DB26" i="1"/>
  <c r="DG25" i="1"/>
  <c r="DG26" i="1"/>
  <c r="DA25" i="1"/>
  <c r="DA26" i="1"/>
  <c r="DC31" i="1"/>
  <c r="DC32" i="1"/>
  <c r="DC33" i="1"/>
  <c r="DC34" i="1"/>
  <c r="DC35" i="1"/>
  <c r="DC36" i="1"/>
  <c r="DC37" i="1"/>
  <c r="DB31" i="1"/>
  <c r="DB32" i="1"/>
  <c r="DB33" i="1"/>
  <c r="DB34" i="1"/>
  <c r="DB35" i="1"/>
  <c r="DB36" i="1"/>
  <c r="DB37" i="1"/>
  <c r="DF31" i="1"/>
  <c r="DF32" i="1"/>
  <c r="DF33" i="1"/>
  <c r="DF34" i="1"/>
  <c r="DF35" i="1"/>
  <c r="DF36" i="1"/>
  <c r="DF37" i="1"/>
  <c r="DA31" i="1"/>
  <c r="DA32" i="1"/>
  <c r="DA33" i="1"/>
  <c r="DA34" i="1"/>
  <c r="DA35" i="1"/>
  <c r="DA36" i="1"/>
  <c r="DA37" i="1"/>
  <c r="JP34" i="1"/>
  <c r="DE31" i="1"/>
  <c r="DE32" i="1"/>
  <c r="DE33" i="1"/>
  <c r="DE34" i="1"/>
  <c r="DE35" i="1"/>
  <c r="DE36" i="1"/>
  <c r="DE37" i="1"/>
  <c r="DL31" i="1"/>
  <c r="DL32" i="1"/>
  <c r="DL33" i="1"/>
  <c r="DL34" i="1"/>
  <c r="DL35" i="1"/>
  <c r="DL36" i="1"/>
  <c r="DL37" i="1"/>
  <c r="DD31" i="1"/>
  <c r="DD32" i="1"/>
  <c r="DD33" i="1"/>
  <c r="DD34" i="1"/>
  <c r="DD35" i="1"/>
  <c r="DD36" i="1"/>
  <c r="DD37" i="1"/>
  <c r="KK25" i="1"/>
  <c r="KK26" i="1"/>
  <c r="KL25" i="1"/>
  <c r="KL26" i="1"/>
  <c r="KM25" i="1"/>
  <c r="KM26" i="1"/>
  <c r="LJ25" i="1"/>
  <c r="LJ26" i="1"/>
  <c r="KZ25" i="1"/>
  <c r="KZ26" i="1"/>
  <c r="LI25" i="1"/>
  <c r="LI26" i="1"/>
  <c r="KG25" i="1"/>
  <c r="KG26" i="1"/>
  <c r="KH25" i="1"/>
  <c r="KH26" i="1"/>
  <c r="KI25" i="1"/>
  <c r="KI26" i="1"/>
  <c r="KJ25" i="1"/>
  <c r="KJ26" i="1"/>
  <c r="JP26" i="1"/>
  <c r="KN24" i="1" a="1"/>
  <c r="KN24" i="1" s="1"/>
  <c r="JP25" i="1"/>
  <c r="KU26" i="1"/>
  <c r="KU25" i="1"/>
  <c r="KT26" i="1"/>
  <c r="KT25" i="1"/>
  <c r="JP33" i="1"/>
  <c r="JP32" i="1"/>
  <c r="JP31" i="1"/>
  <c r="JP37" i="1"/>
  <c r="KP26" i="1"/>
  <c r="KP25" i="1"/>
  <c r="KQ26" i="1"/>
  <c r="KQ25" i="1"/>
  <c r="KR26" i="1"/>
  <c r="KR25" i="1"/>
  <c r="JP36" i="1"/>
  <c r="KS26" i="1"/>
  <c r="KS25" i="1"/>
  <c r="JP35" i="1"/>
  <c r="BK19" i="1"/>
  <c r="BM19" i="1"/>
  <c r="BM21" i="1"/>
  <c r="BO21" i="1"/>
  <c r="BO19" i="1"/>
  <c r="BK21" i="1"/>
  <c r="BK18" i="1"/>
  <c r="BM18" i="1"/>
  <c r="BO18" i="1"/>
  <c r="C445" i="4"/>
  <c r="P445" i="4" s="1"/>
  <c r="CD26" i="1"/>
  <c r="B444" i="4"/>
  <c r="CC26" i="1"/>
  <c r="LE26" i="1"/>
  <c r="MP34" i="1"/>
  <c r="MP35" i="1"/>
  <c r="LW34" i="1"/>
  <c r="LW35" i="1"/>
  <c r="CM34" i="1"/>
  <c r="CM35" i="1"/>
  <c r="MQ34" i="1"/>
  <c r="MQ35" i="1"/>
  <c r="LU34" i="1"/>
  <c r="LU35" i="1"/>
  <c r="MO34" i="1"/>
  <c r="MO35" i="1"/>
  <c r="LV34" i="1"/>
  <c r="LV35" i="1"/>
  <c r="CL34" i="1"/>
  <c r="CL35" i="1"/>
  <c r="LX34" i="1"/>
  <c r="LX35" i="1"/>
  <c r="LG20" i="1"/>
  <c r="LG21" i="1"/>
  <c r="CY21" i="1"/>
  <c r="CY20" i="1"/>
  <c r="CX21" i="1"/>
  <c r="CX20" i="1"/>
  <c r="KC21" i="1"/>
  <c r="KC20" i="1"/>
  <c r="H508" i="4"/>
  <c r="I509" i="4"/>
  <c r="G459" i="4"/>
  <c r="LF21" i="1"/>
  <c r="LE25" i="1"/>
  <c r="LE21" i="1"/>
  <c r="LE20" i="1"/>
  <c r="MO31" i="1"/>
  <c r="MO32" i="1"/>
  <c r="MO33" i="1"/>
  <c r="MO36" i="1"/>
  <c r="MO37" i="1"/>
  <c r="MP31" i="1"/>
  <c r="MP32" i="1"/>
  <c r="MP33" i="1"/>
  <c r="MP36" i="1"/>
  <c r="MP37" i="1"/>
  <c r="MO26" i="1"/>
  <c r="MO25" i="1"/>
  <c r="MP26" i="1"/>
  <c r="MP25" i="1"/>
  <c r="CC20" i="1"/>
  <c r="LS21" i="1"/>
  <c r="LS20" i="1"/>
  <c r="BG19" i="1"/>
  <c r="CW21" i="1"/>
  <c r="CW20" i="1"/>
  <c r="CK21" i="1"/>
  <c r="CK20" i="1"/>
  <c r="AT20" i="1"/>
  <c r="AT21" i="1"/>
  <c r="LL20" i="1"/>
  <c r="LL21" i="1"/>
  <c r="MY20" i="1"/>
  <c r="MY21" i="1"/>
  <c r="JS20" i="1"/>
  <c r="JS21" i="1"/>
  <c r="AO21" i="1"/>
  <c r="LA20" i="1"/>
  <c r="LA21" i="1"/>
  <c r="IH20" i="1"/>
  <c r="IH21" i="1"/>
  <c r="JU20" i="1"/>
  <c r="JU21" i="1"/>
  <c r="KY20" i="1"/>
  <c r="KY21" i="1"/>
  <c r="DN20" i="1"/>
  <c r="DN21" i="1"/>
  <c r="CI21" i="1"/>
  <c r="CI20" i="1"/>
  <c r="AP21" i="1"/>
  <c r="KW20" i="1"/>
  <c r="KW21" i="1"/>
  <c r="DM20" i="1"/>
  <c r="DM21" i="1"/>
  <c r="CF21" i="1"/>
  <c r="CF20" i="1"/>
  <c r="LM20" i="1"/>
  <c r="LM21" i="1"/>
  <c r="KV20" i="1"/>
  <c r="KV21" i="1"/>
  <c r="KA20" i="1"/>
  <c r="KA21" i="1"/>
  <c r="CG21" i="1"/>
  <c r="CG20" i="1"/>
  <c r="MQ21" i="1"/>
  <c r="MQ20" i="1"/>
  <c r="LK20" i="1"/>
  <c r="LK21" i="1"/>
  <c r="KB20" i="1"/>
  <c r="KB21" i="1"/>
  <c r="JZ20" i="1"/>
  <c r="JZ21" i="1"/>
  <c r="LN20" i="1"/>
  <c r="LN21" i="1"/>
  <c r="LB20" i="1"/>
  <c r="LB21" i="1"/>
  <c r="IL20" i="1"/>
  <c r="IL21" i="1"/>
  <c r="CH21" i="1"/>
  <c r="CH20" i="1"/>
  <c r="AQ20" i="1"/>
  <c r="AQ21" i="1"/>
  <c r="LC20" i="1"/>
  <c r="LC21" i="1"/>
  <c r="KE20" i="1"/>
  <c r="KE21" i="1"/>
  <c r="MM21" i="1"/>
  <c r="MM20" i="1"/>
  <c r="LD20" i="1"/>
  <c r="LD21" i="1"/>
  <c r="BB20" i="1"/>
  <c r="BB21" i="1"/>
  <c r="AR20" i="1"/>
  <c r="AR21" i="1"/>
  <c r="MC21" i="1"/>
  <c r="MC20" i="1"/>
  <c r="EE20" i="1"/>
  <c r="EE21" i="1"/>
  <c r="MD21" i="1"/>
  <c r="MD20" i="1"/>
  <c r="AS20" i="1"/>
  <c r="AS21" i="1"/>
  <c r="CE21" i="1"/>
  <c r="CE20" i="1"/>
  <c r="KO20" i="1"/>
  <c r="KO21" i="1"/>
  <c r="IE21" i="1"/>
  <c r="IE20" i="1"/>
  <c r="BC20" i="1"/>
  <c r="BC21" i="1"/>
  <c r="JT20" i="1"/>
  <c r="JT21" i="1"/>
  <c r="ED20" i="1"/>
  <c r="ED21" i="1"/>
  <c r="CJ21" i="1"/>
  <c r="CJ20" i="1"/>
  <c r="OT21" i="1"/>
  <c r="OT20" i="1"/>
  <c r="KF21" i="1"/>
  <c r="KF20" i="1"/>
  <c r="LR20" i="1"/>
  <c r="LR21" i="1"/>
  <c r="P430" i="4"/>
  <c r="C431" i="4"/>
  <c r="F511" i="4"/>
  <c r="E511" i="4"/>
  <c r="D511" i="4"/>
  <c r="Q511" i="4" s="1"/>
  <c r="V447" i="4"/>
  <c r="U446" i="4"/>
  <c r="S430" i="4"/>
  <c r="B430" i="4"/>
  <c r="LX37" i="1"/>
  <c r="LX31" i="1"/>
  <c r="LX36" i="1"/>
  <c r="LX32" i="1"/>
  <c r="LX33" i="1"/>
  <c r="LW32" i="1"/>
  <c r="LV36" i="1"/>
  <c r="LU36" i="1"/>
  <c r="KO26" i="1"/>
  <c r="KO31" i="1"/>
  <c r="KN31" i="1" s="1" a="1"/>
  <c r="KN31" i="1" s="1"/>
  <c r="KO36" i="1"/>
  <c r="KN36" i="1" s="1" a="1"/>
  <c r="KN36" i="1" s="1"/>
  <c r="DU37" i="1"/>
  <c r="KO37" i="1"/>
  <c r="KN37" i="1" s="1" a="1"/>
  <c r="KN37" i="1" s="1"/>
  <c r="KO32" i="1"/>
  <c r="KN32" i="1" s="1" a="1"/>
  <c r="KN32" i="1" s="1"/>
  <c r="KO33" i="1"/>
  <c r="KN33" i="1" s="1" a="1"/>
  <c r="KN33" i="1" s="1"/>
  <c r="LV37" i="1"/>
  <c r="LV31" i="1"/>
  <c r="LW37" i="1"/>
  <c r="LV33" i="1"/>
  <c r="LV32" i="1"/>
  <c r="LW36" i="1"/>
  <c r="LW31" i="1"/>
  <c r="LW33" i="1"/>
  <c r="LU37" i="1"/>
  <c r="LU31" i="1"/>
  <c r="LU33" i="1"/>
  <c r="LU32" i="1"/>
  <c r="KO25" i="1"/>
  <c r="R483" i="4"/>
  <c r="R480" i="4"/>
  <c r="R489" i="4"/>
  <c r="A512" i="4"/>
  <c r="R486" i="4"/>
  <c r="DM25" i="1"/>
  <c r="DM26" i="1"/>
  <c r="DN25" i="1"/>
  <c r="DN26" i="1"/>
  <c r="DU25" i="1"/>
  <c r="DU26" i="1"/>
  <c r="IP13" i="1"/>
  <c r="IP17" i="1" s="1"/>
  <c r="IO13" i="1"/>
  <c r="IO17" i="1" s="1"/>
  <c r="CL13" i="1"/>
  <c r="CL17" i="1" s="1"/>
  <c r="CM13" i="1"/>
  <c r="CM17" i="1" s="1"/>
  <c r="DT13" i="1"/>
  <c r="BG259" i="1" l="1"/>
  <c r="BG261" i="1"/>
  <c r="BG260" i="1"/>
  <c r="KN259" i="1" a="1"/>
  <c r="KN259" i="1" s="1"/>
  <c r="KN260" i="1" a="1"/>
  <c r="KN260" i="1" s="1"/>
  <c r="KN261" i="1" a="1"/>
  <c r="KN261" i="1" s="1"/>
  <c r="KN227" i="1" a="1"/>
  <c r="KN227" i="1" s="1"/>
  <c r="BG225" i="1"/>
  <c r="BG227" i="1"/>
  <c r="BG226" i="1"/>
  <c r="KN226" i="1" a="1"/>
  <c r="KN226" i="1" s="1"/>
  <c r="KN225" i="1" a="1"/>
  <c r="KN225" i="1" s="1"/>
  <c r="BG91" i="1"/>
  <c r="BG92" i="1"/>
  <c r="BG93" i="1"/>
  <c r="BG94" i="1"/>
  <c r="BG95" i="1"/>
  <c r="KN277" i="1" a="1"/>
  <c r="KN277" i="1" s="1"/>
  <c r="BG277" i="1"/>
  <c r="BG276" i="1"/>
  <c r="BG275" i="1"/>
  <c r="KN276" i="1" a="1"/>
  <c r="KN276" i="1" s="1"/>
  <c r="KN275" i="1" a="1"/>
  <c r="KN275" i="1" s="1"/>
  <c r="BG122" i="1"/>
  <c r="BG121" i="1"/>
  <c r="BG120" i="1"/>
  <c r="BG119" i="1"/>
  <c r="BG127" i="1"/>
  <c r="BG128" i="1"/>
  <c r="BG129" i="1"/>
  <c r="BG130" i="1"/>
  <c r="BG131" i="1"/>
  <c r="BG172" i="1"/>
  <c r="BG176" i="1"/>
  <c r="BG175" i="1"/>
  <c r="BG174" i="1"/>
  <c r="BG181" i="1"/>
  <c r="BG182" i="1"/>
  <c r="BG183" i="1"/>
  <c r="BG184" i="1"/>
  <c r="BG185" i="1"/>
  <c r="KN285" i="1" a="1"/>
  <c r="KN285" i="1" s="1"/>
  <c r="BG300" i="1"/>
  <c r="BG298" i="1"/>
  <c r="BG306" i="1"/>
  <c r="BG307" i="1"/>
  <c r="BG308" i="1"/>
  <c r="BG309" i="1"/>
  <c r="BG297" i="1"/>
  <c r="BG302" i="1"/>
  <c r="BG301" i="1"/>
  <c r="BG311" i="1"/>
  <c r="BG295" i="1"/>
  <c r="BG294" i="1"/>
  <c r="BG310" i="1"/>
  <c r="BG303" i="1"/>
  <c r="BG299" i="1"/>
  <c r="BG305" i="1"/>
  <c r="BG312" i="1"/>
  <c r="BG296" i="1"/>
  <c r="BG304" i="1"/>
  <c r="BG313" i="1"/>
  <c r="KN313" i="1" a="1"/>
  <c r="KN313" i="1" s="1"/>
  <c r="KN302" i="1" a="1"/>
  <c r="KN302" i="1" s="1"/>
  <c r="KN300" i="1" a="1"/>
  <c r="KN300" i="1" s="1"/>
  <c r="KN298" i="1" a="1"/>
  <c r="KN298" i="1" s="1"/>
  <c r="KN299" i="1" a="1"/>
  <c r="KN299" i="1" s="1"/>
  <c r="KN297" i="1" a="1"/>
  <c r="KN297" i="1" s="1"/>
  <c r="KN304" i="1" a="1"/>
  <c r="KN304" i="1" s="1"/>
  <c r="KN303" i="1" a="1"/>
  <c r="KN303" i="1" s="1"/>
  <c r="KN309" i="1" a="1"/>
  <c r="KN309" i="1" s="1"/>
  <c r="KN296" i="1" a="1"/>
  <c r="KN296" i="1" s="1"/>
  <c r="KN310" i="1" a="1"/>
  <c r="KN310" i="1" s="1"/>
  <c r="KN307" i="1" a="1"/>
  <c r="KN307" i="1" s="1"/>
  <c r="KN312" i="1" a="1"/>
  <c r="KN312" i="1" s="1"/>
  <c r="KN305" i="1" a="1"/>
  <c r="KN305" i="1" s="1"/>
  <c r="KN295" i="1" a="1"/>
  <c r="KN295" i="1" s="1"/>
  <c r="KN301" i="1" a="1"/>
  <c r="KN301" i="1" s="1"/>
  <c r="KN306" i="1" a="1"/>
  <c r="KN306" i="1" s="1"/>
  <c r="KN311" i="1" a="1"/>
  <c r="KN311" i="1" s="1"/>
  <c r="KN294" i="1" a="1"/>
  <c r="KN294" i="1" s="1"/>
  <c r="KN308" i="1" a="1"/>
  <c r="KN308" i="1" s="1"/>
  <c r="KN290" i="1" a="1"/>
  <c r="KN290" i="1" s="1"/>
  <c r="BG291" i="1"/>
  <c r="BG292" i="1"/>
  <c r="BG293" i="1"/>
  <c r="BG290" i="1"/>
  <c r="KN291" i="1" a="1"/>
  <c r="KN291" i="1" s="1"/>
  <c r="KN293" i="1" a="1"/>
  <c r="KN293" i="1" s="1"/>
  <c r="KN292" i="1" a="1"/>
  <c r="KN292" i="1" s="1"/>
  <c r="BG285" i="1"/>
  <c r="BG289" i="1"/>
  <c r="KN289" i="1" a="1"/>
  <c r="KN289" i="1" s="1"/>
  <c r="BG272" i="1"/>
  <c r="BG271" i="1"/>
  <c r="BG273" i="1"/>
  <c r="KN273" i="1" a="1"/>
  <c r="KN273" i="1" s="1"/>
  <c r="KN271" i="1" a="1"/>
  <c r="KN271" i="1" s="1"/>
  <c r="KN272" i="1" a="1"/>
  <c r="KN272" i="1" s="1"/>
  <c r="BG238" i="1"/>
  <c r="BG239" i="1"/>
  <c r="BG237" i="1"/>
  <c r="KN237" i="1" a="1"/>
  <c r="KN237" i="1" s="1"/>
  <c r="KN238" i="1" a="1"/>
  <c r="KN238" i="1" s="1"/>
  <c r="KN239" i="1" a="1"/>
  <c r="KN239" i="1" s="1"/>
  <c r="BG154" i="1"/>
  <c r="BG155" i="1"/>
  <c r="BG156" i="1"/>
  <c r="BG157" i="1"/>
  <c r="BG158" i="1"/>
  <c r="BG163" i="1"/>
  <c r="BG164" i="1"/>
  <c r="BG165" i="1"/>
  <c r="BG166" i="1"/>
  <c r="BG167" i="1"/>
  <c r="BG145" i="1"/>
  <c r="BG146" i="1"/>
  <c r="BG147" i="1"/>
  <c r="BG148" i="1"/>
  <c r="BG149" i="1"/>
  <c r="BG136" i="1"/>
  <c r="BG137" i="1"/>
  <c r="BG138" i="1"/>
  <c r="BG139" i="1"/>
  <c r="BG140" i="1"/>
  <c r="KN282" i="1" a="1"/>
  <c r="KN282" i="1" s="1"/>
  <c r="BG282" i="1"/>
  <c r="BG283" i="1"/>
  <c r="BG281" i="1"/>
  <c r="BG284" i="1"/>
  <c r="KN281" i="1" a="1"/>
  <c r="KN281" i="1" s="1"/>
  <c r="KN283" i="1" a="1"/>
  <c r="KN283" i="1" s="1"/>
  <c r="KN284" i="1" a="1"/>
  <c r="KN284" i="1" s="1"/>
  <c r="KN268" i="1" a="1"/>
  <c r="KN268" i="1" s="1"/>
  <c r="KN252" i="1" a="1"/>
  <c r="KN252" i="1" s="1"/>
  <c r="KN251" i="1" a="1"/>
  <c r="KN251" i="1" s="1"/>
  <c r="KN256" i="1" a="1"/>
  <c r="KN256" i="1" s="1"/>
  <c r="KN253" i="1" a="1"/>
  <c r="KN253" i="1" s="1"/>
  <c r="KN249" i="1" a="1"/>
  <c r="KN249" i="1" s="1"/>
  <c r="KN264" i="1" a="1"/>
  <c r="KN264" i="1" s="1"/>
  <c r="KN245" i="1" a="1"/>
  <c r="KN245" i="1" s="1"/>
  <c r="KN255" i="1" a="1"/>
  <c r="KN255" i="1" s="1"/>
  <c r="KN248" i="1" a="1"/>
  <c r="KN248" i="1" s="1"/>
  <c r="KN269" i="1" a="1"/>
  <c r="KN269" i="1" s="1"/>
  <c r="KN263" i="1" a="1"/>
  <c r="KN263" i="1" s="1"/>
  <c r="KN244" i="1" a="1"/>
  <c r="KN244" i="1" s="1"/>
  <c r="KN265" i="1" a="1"/>
  <c r="KN265" i="1" s="1"/>
  <c r="KN247" i="1" a="1"/>
  <c r="KN247" i="1" s="1"/>
  <c r="KN243" i="1" a="1"/>
  <c r="KN243" i="1" s="1"/>
  <c r="BG269" i="1"/>
  <c r="BG249" i="1"/>
  <c r="BG244" i="1"/>
  <c r="BG256" i="1"/>
  <c r="BG265" i="1"/>
  <c r="BG252" i="1"/>
  <c r="BG245" i="1"/>
  <c r="BG267" i="1"/>
  <c r="BG253" i="1"/>
  <c r="BG247" i="1"/>
  <c r="BG251" i="1"/>
  <c r="BG257" i="1"/>
  <c r="BG255" i="1"/>
  <c r="BG243" i="1"/>
  <c r="BG264" i="1"/>
  <c r="BG248" i="1"/>
  <c r="BG263" i="1"/>
  <c r="BG268" i="1"/>
  <c r="KN257" i="1" a="1"/>
  <c r="KN257" i="1" s="1"/>
  <c r="KN267" i="1" a="1"/>
  <c r="KN267" i="1" s="1"/>
  <c r="KN234" i="1" a="1"/>
  <c r="KN234" i="1" s="1"/>
  <c r="BG233" i="1"/>
  <c r="BG235" i="1"/>
  <c r="BG234" i="1"/>
  <c r="KN233" i="1" a="1"/>
  <c r="KN233" i="1" s="1"/>
  <c r="KN235" i="1" a="1"/>
  <c r="KN235" i="1" s="1"/>
  <c r="KN231" i="1" a="1"/>
  <c r="KN231" i="1" s="1"/>
  <c r="KN219" i="1" a="1"/>
  <c r="KN219" i="1" s="1"/>
  <c r="KN215" i="1" a="1"/>
  <c r="KN215" i="1" s="1"/>
  <c r="KN217" i="1" a="1"/>
  <c r="KN217" i="1" s="1"/>
  <c r="KN229" i="1" a="1"/>
  <c r="KN229" i="1" s="1"/>
  <c r="KN221" i="1" a="1"/>
  <c r="KN221" i="1" s="1"/>
  <c r="KN230" i="1" a="1"/>
  <c r="KN230" i="1" s="1"/>
  <c r="BG213" i="1"/>
  <c r="BG223" i="1"/>
  <c r="BG230" i="1"/>
  <c r="BG215" i="1"/>
  <c r="BG214" i="1"/>
  <c r="BG231" i="1"/>
  <c r="BG217" i="1"/>
  <c r="BG229" i="1"/>
  <c r="BG221" i="1"/>
  <c r="BG218" i="1"/>
  <c r="BG219" i="1"/>
  <c r="BG222" i="1"/>
  <c r="KN223" i="1" a="1"/>
  <c r="KN223" i="1" s="1"/>
  <c r="KN213" i="1" a="1"/>
  <c r="KN213" i="1" s="1"/>
  <c r="KN218" i="1" a="1"/>
  <c r="KN218" i="1" s="1"/>
  <c r="KN214" i="1" a="1"/>
  <c r="KN214" i="1" s="1"/>
  <c r="KN222" i="1" a="1"/>
  <c r="KN222" i="1" s="1"/>
  <c r="BG209" i="1"/>
  <c r="BG211" i="1"/>
  <c r="BG210" i="1"/>
  <c r="KN211" i="1" a="1"/>
  <c r="KN211" i="1" s="1"/>
  <c r="KN209" i="1" a="1"/>
  <c r="KN209" i="1" s="1"/>
  <c r="KN210" i="1" a="1"/>
  <c r="KN210" i="1" s="1"/>
  <c r="BG109" i="1"/>
  <c r="BG110" i="1"/>
  <c r="BG111" i="1"/>
  <c r="BG112" i="1"/>
  <c r="BG113" i="1"/>
  <c r="BG100" i="1"/>
  <c r="BG101" i="1"/>
  <c r="BG102" i="1"/>
  <c r="BG103" i="1"/>
  <c r="BG104" i="1"/>
  <c r="BG73" i="1"/>
  <c r="BG74" i="1"/>
  <c r="BG75" i="1"/>
  <c r="BG76" i="1"/>
  <c r="BG77" i="1"/>
  <c r="BG203" i="1"/>
  <c r="BG204" i="1"/>
  <c r="BG202" i="1"/>
  <c r="KN203" i="1" a="1"/>
  <c r="KN203" i="1" s="1"/>
  <c r="KN204" i="1" a="1"/>
  <c r="KN204" i="1" s="1"/>
  <c r="KN202" i="1" a="1"/>
  <c r="KN202" i="1" s="1"/>
  <c r="BG67" i="1"/>
  <c r="BG200" i="1"/>
  <c r="BG201" i="1"/>
  <c r="KN201" i="1" a="1"/>
  <c r="KN201" i="1" s="1"/>
  <c r="KN200" i="1" a="1"/>
  <c r="KN200" i="1" s="1"/>
  <c r="BG68" i="1"/>
  <c r="BG66" i="1"/>
  <c r="BG65" i="1"/>
  <c r="BG26" i="1"/>
  <c r="BG53" i="1"/>
  <c r="BG54" i="1"/>
  <c r="BG55" i="1"/>
  <c r="BG56" i="1"/>
  <c r="BG57" i="1"/>
  <c r="BG58" i="1"/>
  <c r="BG59" i="1"/>
  <c r="BG25" i="1"/>
  <c r="KN191" i="1" a="1"/>
  <c r="KN191" i="1" s="1"/>
  <c r="KN190" i="1" a="1"/>
  <c r="KN190" i="1" s="1"/>
  <c r="BG191" i="1"/>
  <c r="BG190" i="1"/>
  <c r="BG42" i="1"/>
  <c r="BG43" i="1"/>
  <c r="BG44" i="1"/>
  <c r="BG45" i="1"/>
  <c r="BG46" i="1"/>
  <c r="BG47" i="1"/>
  <c r="BG48" i="1"/>
  <c r="DT16" i="1"/>
  <c r="DT18" i="1" s="1"/>
  <c r="DT17" i="1"/>
  <c r="KN25" i="1" a="1"/>
  <c r="KN25" i="1" s="1"/>
  <c r="KN26" i="1" a="1"/>
  <c r="KN26" i="1" s="1"/>
  <c r="C446" i="4"/>
  <c r="P446" i="4" s="1"/>
  <c r="B445" i="4"/>
  <c r="N21" i="1"/>
  <c r="N20" i="1"/>
  <c r="G460" i="4"/>
  <c r="H509" i="4"/>
  <c r="I510" i="4"/>
  <c r="BG20" i="1"/>
  <c r="BG21" i="1"/>
  <c r="P431" i="4"/>
  <c r="C432" i="4"/>
  <c r="F512" i="4"/>
  <c r="E512" i="4"/>
  <c r="D512" i="4"/>
  <c r="Q512" i="4" s="1"/>
  <c r="U447" i="4"/>
  <c r="V448" i="4"/>
  <c r="S431" i="4"/>
  <c r="B431" i="4"/>
  <c r="R493" i="4"/>
  <c r="R490" i="4"/>
  <c r="A513" i="4"/>
  <c r="R484" i="4"/>
  <c r="R487" i="4"/>
  <c r="IP16" i="1"/>
  <c r="IO16" i="1"/>
  <c r="CL16" i="1"/>
  <c r="CM16" i="1"/>
  <c r="DT19" i="1" l="1"/>
  <c r="B446" i="4"/>
  <c r="C447" i="4"/>
  <c r="P447" i="4" s="1"/>
  <c r="H510" i="4"/>
  <c r="I511" i="4"/>
  <c r="G461" i="4"/>
  <c r="CM19" i="1"/>
  <c r="CM18" i="1"/>
  <c r="IO18" i="1"/>
  <c r="IO19" i="1"/>
  <c r="CL19" i="1"/>
  <c r="CL18" i="1"/>
  <c r="IP19" i="1"/>
  <c r="IP18" i="1"/>
  <c r="DT20" i="1"/>
  <c r="DT21" i="1"/>
  <c r="P432" i="4"/>
  <c r="C433" i="4"/>
  <c r="F513" i="4"/>
  <c r="E513" i="4"/>
  <c r="D513" i="4"/>
  <c r="Q513" i="4" s="1"/>
  <c r="V449" i="4"/>
  <c r="U448" i="4"/>
  <c r="S432" i="4"/>
  <c r="B432" i="4"/>
  <c r="R494" i="4"/>
  <c r="R488" i="4"/>
  <c r="A514" i="4"/>
  <c r="R497" i="4"/>
  <c r="R491" i="4"/>
  <c r="B447" i="4" l="1"/>
  <c r="C448" i="4"/>
  <c r="C449" i="4" s="1"/>
  <c r="P449" i="4" s="1"/>
  <c r="G462" i="4"/>
  <c r="H511" i="4"/>
  <c r="I512" i="4"/>
  <c r="IP21" i="1"/>
  <c r="IP20" i="1"/>
  <c r="CL21" i="1"/>
  <c r="CL20" i="1"/>
  <c r="CM20" i="1"/>
  <c r="CM21" i="1"/>
  <c r="IO21" i="1"/>
  <c r="IO20" i="1"/>
  <c r="P433" i="4"/>
  <c r="C434" i="4"/>
  <c r="F514" i="4"/>
  <c r="E514" i="4"/>
  <c r="D514" i="4"/>
  <c r="Q514" i="4" s="1"/>
  <c r="U449" i="4"/>
  <c r="V450" i="4"/>
  <c r="S433" i="4"/>
  <c r="B433" i="4"/>
  <c r="R501" i="4"/>
  <c r="R492" i="4"/>
  <c r="A515" i="4"/>
  <c r="R498" i="4"/>
  <c r="R495" i="4"/>
  <c r="LX5" i="1"/>
  <c r="LX321" i="1" s="1"/>
  <c r="B448" i="4" l="1"/>
  <c r="P448" i="4"/>
  <c r="C450" i="4"/>
  <c r="P450" i="4" s="1"/>
  <c r="H512" i="4"/>
  <c r="I513" i="4"/>
  <c r="G463" i="4"/>
  <c r="P434" i="4"/>
  <c r="C435" i="4"/>
  <c r="F515" i="4"/>
  <c r="E515" i="4"/>
  <c r="D515" i="4"/>
  <c r="Q515" i="4" s="1"/>
  <c r="B449" i="4"/>
  <c r="V451" i="4"/>
  <c r="U450" i="4"/>
  <c r="S434" i="4"/>
  <c r="B434" i="4"/>
  <c r="A516" i="4"/>
  <c r="R496" i="4"/>
  <c r="R505" i="4"/>
  <c r="R499" i="4"/>
  <c r="R502" i="4"/>
  <c r="LX13" i="1"/>
  <c r="KN5" i="1"/>
  <c r="KN321" i="1" s="1"/>
  <c r="LX17" i="1" l="1"/>
  <c r="LX16" i="1"/>
  <c r="C451" i="4"/>
  <c r="P451" i="4" s="1"/>
  <c r="G464" i="4"/>
  <c r="H513" i="4"/>
  <c r="I514" i="4"/>
  <c r="P435" i="4"/>
  <c r="C436" i="4"/>
  <c r="P436" i="4" s="1"/>
  <c r="F516" i="4"/>
  <c r="E516" i="4"/>
  <c r="D516" i="4"/>
  <c r="Q516" i="4" s="1"/>
  <c r="U454" i="4"/>
  <c r="U451" i="4"/>
  <c r="V452" i="4"/>
  <c r="B450" i="4"/>
  <c r="S435" i="4"/>
  <c r="B435" i="4"/>
  <c r="R503" i="4"/>
  <c r="R509" i="4"/>
  <c r="R500" i="4"/>
  <c r="R506" i="4"/>
  <c r="A517" i="4"/>
  <c r="KD5" i="1"/>
  <c r="KD321" i="1" s="1"/>
  <c r="C452" i="4" l="1"/>
  <c r="P452" i="4" s="1"/>
  <c r="H514" i="4"/>
  <c r="I515" i="4"/>
  <c r="G465" i="4"/>
  <c r="LX18" i="1"/>
  <c r="LX19" i="1"/>
  <c r="D517" i="4"/>
  <c r="Q517" i="4" s="1"/>
  <c r="F517" i="4"/>
  <c r="E517" i="4"/>
  <c r="B451" i="4"/>
  <c r="V453" i="4"/>
  <c r="U455" i="4"/>
  <c r="U452" i="4"/>
  <c r="U458" i="4"/>
  <c r="S436" i="4"/>
  <c r="B436" i="4"/>
  <c r="R513" i="4"/>
  <c r="A518" i="4"/>
  <c r="R510" i="4"/>
  <c r="R507" i="4"/>
  <c r="R504" i="4"/>
  <c r="KN16" i="1"/>
  <c r="KD13" i="1"/>
  <c r="KD17" i="1" s="1"/>
  <c r="C453" i="4" l="1"/>
  <c r="C454" i="4" s="1"/>
  <c r="B454" i="4" s="1"/>
  <c r="G466" i="4"/>
  <c r="H515" i="4"/>
  <c r="I516" i="4"/>
  <c r="KN18" i="1"/>
  <c r="KN19" i="1"/>
  <c r="LX20" i="1"/>
  <c r="LX21" i="1"/>
  <c r="F518" i="4"/>
  <c r="E518" i="4"/>
  <c r="D518" i="4"/>
  <c r="Q518" i="4" s="1"/>
  <c r="U462" i="4"/>
  <c r="U456" i="4"/>
  <c r="U453" i="4"/>
  <c r="U459" i="4"/>
  <c r="V454" i="4"/>
  <c r="B452" i="4"/>
  <c r="R517" i="4"/>
  <c r="R508" i="4"/>
  <c r="R514" i="4"/>
  <c r="A519" i="4"/>
  <c r="R511" i="4"/>
  <c r="KD16" i="1"/>
  <c r="P453" i="4" l="1"/>
  <c r="H516" i="4"/>
  <c r="I517" i="4"/>
  <c r="G467" i="4"/>
  <c r="KD18" i="1"/>
  <c r="KD19" i="1"/>
  <c r="KN20" i="1"/>
  <c r="KN21" i="1"/>
  <c r="P454" i="4"/>
  <c r="C455" i="4"/>
  <c r="B455" i="4" s="1"/>
  <c r="F519" i="4"/>
  <c r="E519" i="4"/>
  <c r="D519" i="4"/>
  <c r="Q519" i="4" s="1"/>
  <c r="B453" i="4"/>
  <c r="V455" i="4"/>
  <c r="U463" i="4"/>
  <c r="U457" i="4"/>
  <c r="U460" i="4"/>
  <c r="U466" i="4"/>
  <c r="R512" i="4"/>
  <c r="A520" i="4"/>
  <c r="R515" i="4"/>
  <c r="R518" i="4"/>
  <c r="G468" i="4" l="1"/>
  <c r="H517" i="4"/>
  <c r="I518" i="4"/>
  <c r="KD20" i="1"/>
  <c r="KD21" i="1"/>
  <c r="P455" i="4"/>
  <c r="C456" i="4"/>
  <c r="B456" i="4" s="1"/>
  <c r="F520" i="4"/>
  <c r="E520" i="4"/>
  <c r="D520" i="4"/>
  <c r="Q520" i="4" s="1"/>
  <c r="U470" i="4"/>
  <c r="U464" i="4"/>
  <c r="U461" i="4"/>
  <c r="U467" i="4"/>
  <c r="V456" i="4"/>
  <c r="R519" i="4"/>
  <c r="A521" i="4"/>
  <c r="R516" i="4"/>
  <c r="IT5" i="1"/>
  <c r="IT321" i="1" s="1"/>
  <c r="IS5" i="1"/>
  <c r="IS321" i="1" s="1"/>
  <c r="H518" i="4" l="1"/>
  <c r="I519" i="4"/>
  <c r="G469" i="4"/>
  <c r="P456" i="4"/>
  <c r="C457" i="4"/>
  <c r="B457" i="4" s="1"/>
  <c r="F521" i="4"/>
  <c r="E521" i="4"/>
  <c r="R521" i="4" s="1"/>
  <c r="D521" i="4"/>
  <c r="Q521" i="4" s="1"/>
  <c r="V457" i="4"/>
  <c r="U471" i="4"/>
  <c r="U465" i="4"/>
  <c r="U468" i="4"/>
  <c r="U474" i="4"/>
  <c r="A522" i="4"/>
  <c r="R520" i="4"/>
  <c r="IT13" i="1"/>
  <c r="IS13" i="1"/>
  <c r="IS17" i="1" s="1"/>
  <c r="IT16" i="1" l="1"/>
  <c r="IT17" i="1"/>
  <c r="G470" i="4"/>
  <c r="H519" i="4"/>
  <c r="I520" i="4"/>
  <c r="IT19" i="1"/>
  <c r="IT18" i="1"/>
  <c r="P457" i="4"/>
  <c r="C458" i="4"/>
  <c r="B458" i="4" s="1"/>
  <c r="E522" i="4"/>
  <c r="R522" i="4" s="1"/>
  <c r="D522" i="4"/>
  <c r="Q522" i="4" s="1"/>
  <c r="F522" i="4"/>
  <c r="U478" i="4"/>
  <c r="U472" i="4"/>
  <c r="U469" i="4"/>
  <c r="U475" i="4"/>
  <c r="V458" i="4"/>
  <c r="S441" i="4"/>
  <c r="A523" i="4"/>
  <c r="IS16" i="1"/>
  <c r="LM5" i="1"/>
  <c r="LM321" i="1" s="1"/>
  <c r="H520" i="4" l="1"/>
  <c r="I521" i="4"/>
  <c r="G471" i="4"/>
  <c r="IS19" i="1"/>
  <c r="IS18" i="1"/>
  <c r="P458" i="4"/>
  <c r="C459" i="4"/>
  <c r="B459" i="4" s="1"/>
  <c r="F523" i="4"/>
  <c r="E523" i="4"/>
  <c r="R523" i="4" s="1"/>
  <c r="D523" i="4"/>
  <c r="Q523" i="4" s="1"/>
  <c r="V459" i="4"/>
  <c r="U479" i="4"/>
  <c r="U473" i="4"/>
  <c r="U476" i="4"/>
  <c r="U482" i="4"/>
  <c r="S442" i="4"/>
  <c r="A524" i="4"/>
  <c r="DN5" i="1"/>
  <c r="DN321" i="1" s="1"/>
  <c r="DM5" i="1"/>
  <c r="DM321" i="1" s="1"/>
  <c r="G472" i="4" l="1"/>
  <c r="H521" i="4"/>
  <c r="I522" i="4"/>
  <c r="IS21" i="1"/>
  <c r="IS20" i="1"/>
  <c r="IT21" i="1"/>
  <c r="IT20" i="1"/>
  <c r="P459" i="4"/>
  <c r="C460" i="4"/>
  <c r="B460" i="4" s="1"/>
  <c r="F524" i="4"/>
  <c r="E524" i="4"/>
  <c r="R524" i="4" s="1"/>
  <c r="D524" i="4"/>
  <c r="Q524" i="4" s="1"/>
  <c r="U486" i="4"/>
  <c r="U480" i="4"/>
  <c r="U477" i="4"/>
  <c r="U483" i="4"/>
  <c r="V460" i="4"/>
  <c r="S443" i="4"/>
  <c r="A525" i="4"/>
  <c r="H522" i="4" l="1"/>
  <c r="I523" i="4"/>
  <c r="G473" i="4"/>
  <c r="P460" i="4"/>
  <c r="C461" i="4"/>
  <c r="B461" i="4" s="1"/>
  <c r="F525" i="4"/>
  <c r="E525" i="4"/>
  <c r="R525" i="4" s="1"/>
  <c r="D525" i="4"/>
  <c r="Q525" i="4" s="1"/>
  <c r="V461" i="4"/>
  <c r="U487" i="4"/>
  <c r="U481" i="4"/>
  <c r="U484" i="4"/>
  <c r="U490" i="4"/>
  <c r="S444" i="4"/>
  <c r="A526" i="4"/>
  <c r="JT5" i="1"/>
  <c r="JT321" i="1" s="1"/>
  <c r="G474" i="4" l="1"/>
  <c r="H523" i="4"/>
  <c r="I524" i="4"/>
  <c r="P461" i="4"/>
  <c r="C462" i="4"/>
  <c r="B462" i="4" s="1"/>
  <c r="F526" i="4"/>
  <c r="E526" i="4"/>
  <c r="R526" i="4" s="1"/>
  <c r="D526" i="4"/>
  <c r="Q526" i="4" s="1"/>
  <c r="U494" i="4"/>
  <c r="U488" i="4"/>
  <c r="U485" i="4"/>
  <c r="U491" i="4"/>
  <c r="V462" i="4"/>
  <c r="S445" i="4"/>
  <c r="A527" i="4"/>
  <c r="H524" i="4" l="1"/>
  <c r="I525" i="4"/>
  <c r="G475" i="4"/>
  <c r="P462" i="4"/>
  <c r="C463" i="4"/>
  <c r="B463" i="4" s="1"/>
  <c r="F527" i="4"/>
  <c r="E527" i="4"/>
  <c r="R527" i="4" s="1"/>
  <c r="D527" i="4"/>
  <c r="Q527" i="4" s="1"/>
  <c r="V463" i="4"/>
  <c r="U495" i="4"/>
  <c r="U489" i="4"/>
  <c r="U492" i="4"/>
  <c r="U498" i="4"/>
  <c r="S446" i="4"/>
  <c r="A528" i="4"/>
  <c r="F38" i="3"/>
  <c r="E38" i="3"/>
  <c r="C38" i="3"/>
  <c r="B38" i="3"/>
  <c r="G476" i="4" l="1"/>
  <c r="H525" i="4"/>
  <c r="I526" i="4"/>
  <c r="P463" i="4"/>
  <c r="C464" i="4"/>
  <c r="B464" i="4" s="1"/>
  <c r="F528" i="4"/>
  <c r="E528" i="4"/>
  <c r="R528" i="4" s="1"/>
  <c r="D528" i="4"/>
  <c r="Q528" i="4" s="1"/>
  <c r="U502" i="4"/>
  <c r="U496" i="4"/>
  <c r="U493" i="4"/>
  <c r="U499" i="4"/>
  <c r="V464" i="4"/>
  <c r="S447" i="4"/>
  <c r="A529" i="4"/>
  <c r="LN5" i="1"/>
  <c r="LN321" i="1" s="1"/>
  <c r="H526" i="4" l="1"/>
  <c r="I527" i="4"/>
  <c r="G477" i="4"/>
  <c r="P464" i="4"/>
  <c r="C465" i="4"/>
  <c r="B465" i="4" s="1"/>
  <c r="F529" i="4"/>
  <c r="E529" i="4"/>
  <c r="R529" i="4" s="1"/>
  <c r="D529" i="4"/>
  <c r="Q529" i="4" s="1"/>
  <c r="V465" i="4"/>
  <c r="U503" i="4"/>
  <c r="U497" i="4"/>
  <c r="U500" i="4"/>
  <c r="U506" i="4"/>
  <c r="S448" i="4"/>
  <c r="A530" i="4"/>
  <c r="LO5" i="1"/>
  <c r="LO321" i="1" s="1"/>
  <c r="LP5" i="1"/>
  <c r="LP321" i="1" s="1"/>
  <c r="G478" i="4" l="1"/>
  <c r="H527" i="4"/>
  <c r="I528" i="4"/>
  <c r="P465" i="4"/>
  <c r="C466" i="4"/>
  <c r="B466" i="4" s="1"/>
  <c r="F530" i="4"/>
  <c r="E530" i="4"/>
  <c r="R530" i="4" s="1"/>
  <c r="D530" i="4"/>
  <c r="Q530" i="4" s="1"/>
  <c r="U510" i="4"/>
  <c r="U504" i="4"/>
  <c r="U501" i="4"/>
  <c r="U507" i="4"/>
  <c r="V466" i="4"/>
  <c r="S449" i="4"/>
  <c r="A531" i="4"/>
  <c r="LO13" i="1"/>
  <c r="LO17" i="1" s="1"/>
  <c r="LP13" i="1"/>
  <c r="LP17" i="1" s="1"/>
  <c r="H528" i="4" l="1"/>
  <c r="I529" i="4"/>
  <c r="G479" i="4"/>
  <c r="P466" i="4"/>
  <c r="C467" i="4"/>
  <c r="B467" i="4" s="1"/>
  <c r="F531" i="4"/>
  <c r="E531" i="4"/>
  <c r="R531" i="4" s="1"/>
  <c r="D531" i="4"/>
  <c r="Q531" i="4" s="1"/>
  <c r="V467" i="4"/>
  <c r="U511" i="4"/>
  <c r="U505" i="4"/>
  <c r="U508" i="4"/>
  <c r="U514" i="4"/>
  <c r="S450" i="4"/>
  <c r="A532" i="4"/>
  <c r="LP16" i="1"/>
  <c r="LO16" i="1"/>
  <c r="F58" i="3"/>
  <c r="F57" i="3"/>
  <c r="F56" i="3"/>
  <c r="F43" i="3"/>
  <c r="F40" i="3"/>
  <c r="F39" i="3"/>
  <c r="F37" i="3"/>
  <c r="F34" i="3"/>
  <c r="E58" i="3"/>
  <c r="E57" i="3"/>
  <c r="E56" i="3"/>
  <c r="E43" i="3"/>
  <c r="E40" i="3"/>
  <c r="E39" i="3"/>
  <c r="E37" i="3"/>
  <c r="E34" i="3"/>
  <c r="G480" i="4" l="1"/>
  <c r="H529" i="4"/>
  <c r="I530" i="4"/>
  <c r="LO18" i="1"/>
  <c r="LO19" i="1"/>
  <c r="LP18" i="1"/>
  <c r="LP19" i="1"/>
  <c r="P467" i="4"/>
  <c r="C468" i="4"/>
  <c r="B468" i="4" s="1"/>
  <c r="F532" i="4"/>
  <c r="E532" i="4"/>
  <c r="R532" i="4" s="1"/>
  <c r="D532" i="4"/>
  <c r="Q532" i="4" s="1"/>
  <c r="U518" i="4"/>
  <c r="U512" i="4"/>
  <c r="U509" i="4"/>
  <c r="U515" i="4"/>
  <c r="V468" i="4"/>
  <c r="S451" i="4"/>
  <c r="A533" i="4"/>
  <c r="JE14" i="1"/>
  <c r="JE81" i="1" s="1"/>
  <c r="A5" i="1"/>
  <c r="JE82" i="1" l="1"/>
  <c r="JE83" i="1"/>
  <c r="JE84" i="1"/>
  <c r="JE85" i="1"/>
  <c r="JE86" i="1"/>
  <c r="JE224" i="1"/>
  <c r="JE258" i="1"/>
  <c r="JE274" i="1"/>
  <c r="JE90" i="1"/>
  <c r="JE117" i="1"/>
  <c r="JE119" i="1" s="1"/>
  <c r="JE126" i="1"/>
  <c r="JE171" i="1"/>
  <c r="JE173" i="1" s="1"/>
  <c r="JE180" i="1"/>
  <c r="JE236" i="1"/>
  <c r="JE270" i="1"/>
  <c r="JE162" i="1"/>
  <c r="JE144" i="1"/>
  <c r="JE153" i="1"/>
  <c r="JE135" i="1"/>
  <c r="JE242" i="1"/>
  <c r="JE262" i="1"/>
  <c r="JE246" i="1"/>
  <c r="JE250" i="1"/>
  <c r="JE254" i="1"/>
  <c r="JE266" i="1"/>
  <c r="JE232" i="1"/>
  <c r="JE216" i="1"/>
  <c r="JE212" i="1"/>
  <c r="JE220" i="1"/>
  <c r="JE228" i="1"/>
  <c r="JE108" i="1"/>
  <c r="JE99" i="1"/>
  <c r="JE208" i="1"/>
  <c r="JE72" i="1"/>
  <c r="JE199" i="1"/>
  <c r="JE195" i="1"/>
  <c r="JE52" i="1"/>
  <c r="JE57" i="1" s="1"/>
  <c r="JE63" i="1"/>
  <c r="JE41" i="1"/>
  <c r="JE42" i="1" s="1"/>
  <c r="JE189" i="1"/>
  <c r="B16" i="1"/>
  <c r="B17" i="1"/>
  <c r="CZ17" i="1" s="1"/>
  <c r="JE30" i="1"/>
  <c r="JE24" i="1"/>
  <c r="K14" i="1"/>
  <c r="EF14" i="1"/>
  <c r="CA14" i="1"/>
  <c r="CA81" i="1" s="1"/>
  <c r="BZ14" i="1"/>
  <c r="BZ81" i="1" s="1"/>
  <c r="BY14" i="1"/>
  <c r="BY81" i="1" s="1"/>
  <c r="BX14" i="1"/>
  <c r="BX81" i="1" s="1"/>
  <c r="BW14" i="1"/>
  <c r="BW81" i="1" s="1"/>
  <c r="BV14" i="1"/>
  <c r="BV81" i="1" s="1"/>
  <c r="BU14" i="1"/>
  <c r="BU81" i="1" s="1"/>
  <c r="BT14" i="1"/>
  <c r="BT81" i="1" s="1"/>
  <c r="BS14" i="1"/>
  <c r="BS81" i="1" s="1"/>
  <c r="BR14" i="1"/>
  <c r="KX14" i="1"/>
  <c r="JD14" i="1"/>
  <c r="JD81" i="1" s="1"/>
  <c r="BH14" i="1"/>
  <c r="BH81" i="1" s="1"/>
  <c r="LH14" i="1"/>
  <c r="CQ14" i="1"/>
  <c r="CP14" i="1"/>
  <c r="CO14" i="1"/>
  <c r="CY14" i="1"/>
  <c r="CY81" i="1" s="1"/>
  <c r="CY86" i="1" s="1"/>
  <c r="CX14" i="1"/>
  <c r="CX81" i="1" s="1"/>
  <c r="CX86" i="1" s="1"/>
  <c r="CT14" i="1"/>
  <c r="CS14" i="1"/>
  <c r="CR14" i="1"/>
  <c r="CU14" i="1"/>
  <c r="CU81" i="1" s="1"/>
  <c r="KC14" i="1"/>
  <c r="H530" i="4"/>
  <c r="I531" i="4"/>
  <c r="G481" i="4"/>
  <c r="LG24" i="1"/>
  <c r="LS14" i="1"/>
  <c r="LP20" i="1"/>
  <c r="LP21" i="1"/>
  <c r="LO20" i="1"/>
  <c r="LO21" i="1"/>
  <c r="CK14" i="1"/>
  <c r="CK81" i="1" s="1"/>
  <c r="P468" i="4"/>
  <c r="C469" i="4"/>
  <c r="B469" i="4" s="1"/>
  <c r="D533" i="4"/>
  <c r="Q533" i="4" s="1"/>
  <c r="F533" i="4"/>
  <c r="E533" i="4"/>
  <c r="R533" i="4" s="1"/>
  <c r="V469" i="4"/>
  <c r="U519" i="4"/>
  <c r="U513" i="4"/>
  <c r="U516" i="4"/>
  <c r="U522" i="4"/>
  <c r="S452" i="4"/>
  <c r="EE14" i="1"/>
  <c r="A534" i="4"/>
  <c r="LR14" i="1"/>
  <c r="CJ14" i="1"/>
  <c r="LD14" i="1"/>
  <c r="LC14" i="1"/>
  <c r="LB14" i="1"/>
  <c r="IE14" i="1"/>
  <c r="JZ14" i="1"/>
  <c r="KA14" i="1"/>
  <c r="KB14" i="1"/>
  <c r="MM14" i="1"/>
  <c r="MD14" i="1"/>
  <c r="MC14" i="1"/>
  <c r="LA14" i="1"/>
  <c r="KW14" i="1"/>
  <c r="KY14" i="1"/>
  <c r="KV14" i="1"/>
  <c r="KF14" i="1"/>
  <c r="CI14" i="1"/>
  <c r="CF14" i="1"/>
  <c r="IL14" i="1"/>
  <c r="IL81" i="1" s="1"/>
  <c r="BL14" i="1"/>
  <c r="BL81" i="1" s="1"/>
  <c r="BP14" i="1"/>
  <c r="BP81" i="1" s="1"/>
  <c r="BF14" i="1"/>
  <c r="BF81" i="1" s="1"/>
  <c r="BJ14" i="1"/>
  <c r="BJ81" i="1" s="1"/>
  <c r="LK14" i="1"/>
  <c r="KE14" i="1"/>
  <c r="OT14" i="1"/>
  <c r="OT81" i="1" s="1"/>
  <c r="CW14" i="1"/>
  <c r="CW81" i="1" s="1"/>
  <c r="CW86" i="1" s="1"/>
  <c r="DT14" i="1"/>
  <c r="DT81" i="1" s="1"/>
  <c r="LL14" i="1"/>
  <c r="ED14" i="1"/>
  <c r="ED81" i="1" s="1"/>
  <c r="BM14" i="1"/>
  <c r="BM81" i="1" s="1"/>
  <c r="BK14" i="1"/>
  <c r="BK81" i="1" s="1"/>
  <c r="BO14" i="1"/>
  <c r="BO81" i="1" s="1"/>
  <c r="KD14" i="1"/>
  <c r="IS14" i="1"/>
  <c r="IS81" i="1" s="1"/>
  <c r="IP14" i="1"/>
  <c r="IP81" i="1" s="1"/>
  <c r="IG14" i="1"/>
  <c r="LN14" i="1"/>
  <c r="JU14" i="1"/>
  <c r="LM14" i="1"/>
  <c r="IO14" i="1"/>
  <c r="IO81" i="1" s="1"/>
  <c r="LX24" i="1"/>
  <c r="KN14" i="1"/>
  <c r="LO14" i="1"/>
  <c r="JS14" i="1"/>
  <c r="JT14" i="1"/>
  <c r="IT14" i="1"/>
  <c r="IT81" i="1" s="1"/>
  <c r="LP14" i="1"/>
  <c r="CK82" i="1" l="1"/>
  <c r="CK83" i="1"/>
  <c r="CK84" i="1"/>
  <c r="CK85" i="1"/>
  <c r="CK86" i="1"/>
  <c r="BR90" i="1"/>
  <c r="BR81" i="1"/>
  <c r="BZ82" i="1"/>
  <c r="BZ83" i="1"/>
  <c r="BZ84" i="1"/>
  <c r="BZ85" i="1"/>
  <c r="BZ86" i="1"/>
  <c r="IO82" i="1"/>
  <c r="IO83" i="1"/>
  <c r="IO84" i="1"/>
  <c r="IO85" i="1"/>
  <c r="IO86" i="1"/>
  <c r="MM90" i="1"/>
  <c r="MM81" i="1"/>
  <c r="BS82" i="1"/>
  <c r="BS83" i="1"/>
  <c r="BS84" i="1"/>
  <c r="BS85" i="1"/>
  <c r="BS86" i="1"/>
  <c r="CA82" i="1"/>
  <c r="CA83" i="1"/>
  <c r="CA84" i="1"/>
  <c r="CA85" i="1"/>
  <c r="CA86" i="1"/>
  <c r="IS82" i="1"/>
  <c r="IS83" i="1"/>
  <c r="IS84" i="1"/>
  <c r="IS85" i="1"/>
  <c r="IS86" i="1"/>
  <c r="BK82" i="1"/>
  <c r="BK83" i="1"/>
  <c r="BK84" i="1"/>
  <c r="BK85" i="1"/>
  <c r="BK86" i="1"/>
  <c r="LR90" i="1"/>
  <c r="LR91" i="1" s="1"/>
  <c r="LR81" i="1"/>
  <c r="BT82" i="1"/>
  <c r="BT83" i="1"/>
  <c r="BT84" i="1"/>
  <c r="BT85" i="1"/>
  <c r="BT86" i="1"/>
  <c r="EF90" i="1"/>
  <c r="EF81" i="1"/>
  <c r="BM82" i="1"/>
  <c r="BM83" i="1"/>
  <c r="BM84" i="1"/>
  <c r="BM85" i="1"/>
  <c r="BM86" i="1"/>
  <c r="BJ82" i="1"/>
  <c r="BJ83" i="1"/>
  <c r="BJ84" i="1"/>
  <c r="BJ85" i="1"/>
  <c r="BJ86" i="1"/>
  <c r="CU82" i="1"/>
  <c r="CU83" i="1"/>
  <c r="CU84" i="1"/>
  <c r="CU85" i="1"/>
  <c r="CU86" i="1"/>
  <c r="BU82" i="1"/>
  <c r="BU83" i="1"/>
  <c r="BU84" i="1"/>
  <c r="BU85" i="1"/>
  <c r="BU86" i="1"/>
  <c r="IP82" i="1"/>
  <c r="IP83" i="1"/>
  <c r="IP84" i="1"/>
  <c r="IP85" i="1"/>
  <c r="IP86" i="1"/>
  <c r="BO82" i="1"/>
  <c r="BO83" i="1"/>
  <c r="BO84" i="1"/>
  <c r="BO85" i="1"/>
  <c r="BO86" i="1"/>
  <c r="IT82" i="1"/>
  <c r="IT83" i="1"/>
  <c r="IT84" i="1"/>
  <c r="IT85" i="1"/>
  <c r="IT86" i="1"/>
  <c r="ED82" i="1"/>
  <c r="ED83" i="1"/>
  <c r="ED84" i="1"/>
  <c r="ED85" i="1"/>
  <c r="ED86" i="1"/>
  <c r="BF82" i="1"/>
  <c r="BF83" i="1"/>
  <c r="BF84" i="1"/>
  <c r="BF85" i="1"/>
  <c r="BF86" i="1"/>
  <c r="EE90" i="1"/>
  <c r="EE81" i="1"/>
  <c r="BV82" i="1"/>
  <c r="BV83" i="1"/>
  <c r="BV84" i="1"/>
  <c r="BV85" i="1"/>
  <c r="BV86" i="1"/>
  <c r="DT82" i="1"/>
  <c r="DT83" i="1"/>
  <c r="DT84" i="1"/>
  <c r="DT85" i="1"/>
  <c r="DT86" i="1"/>
  <c r="OT82" i="1"/>
  <c r="OT83" i="1"/>
  <c r="OT84" i="1"/>
  <c r="OT85" i="1"/>
  <c r="OT86" i="1"/>
  <c r="BP82" i="1"/>
  <c r="BP83" i="1"/>
  <c r="BP84" i="1"/>
  <c r="BP85" i="1"/>
  <c r="BP86" i="1"/>
  <c r="BH82" i="1"/>
  <c r="BH83" i="1"/>
  <c r="BH84" i="1"/>
  <c r="BH85" i="1"/>
  <c r="BH86" i="1"/>
  <c r="BW82" i="1"/>
  <c r="BW83" i="1"/>
  <c r="BW84" i="1"/>
  <c r="BW85" i="1"/>
  <c r="BW86" i="1"/>
  <c r="BL82" i="1"/>
  <c r="BL83" i="1"/>
  <c r="BL84" i="1"/>
  <c r="BL85" i="1"/>
  <c r="BL86" i="1"/>
  <c r="JD82" i="1"/>
  <c r="JD83" i="1"/>
  <c r="JD84" i="1"/>
  <c r="JD85" i="1"/>
  <c r="JD86" i="1"/>
  <c r="BX82" i="1"/>
  <c r="BX83" i="1"/>
  <c r="BX84" i="1"/>
  <c r="BX85" i="1"/>
  <c r="BX86" i="1"/>
  <c r="IL82" i="1"/>
  <c r="IL83" i="1"/>
  <c r="IL84" i="1"/>
  <c r="IL85" i="1"/>
  <c r="IL86" i="1"/>
  <c r="MC90" i="1"/>
  <c r="MC81" i="1"/>
  <c r="BY82" i="1"/>
  <c r="BY83" i="1"/>
  <c r="BY84" i="1"/>
  <c r="BY85" i="1"/>
  <c r="BY86" i="1"/>
  <c r="KF258" i="1"/>
  <c r="KE258" i="1" s="1" a="1"/>
  <c r="KE258" i="1" s="1"/>
  <c r="KV258" i="1"/>
  <c r="CI258" i="1"/>
  <c r="CJ258" i="1"/>
  <c r="LK258" i="1"/>
  <c r="KY258" i="1"/>
  <c r="LH258" i="1"/>
  <c r="KW258" i="1"/>
  <c r="KX258" i="1"/>
  <c r="BO224" i="1"/>
  <c r="BO258" i="1"/>
  <c r="BS258" i="1"/>
  <c r="BS259" i="1"/>
  <c r="BS260" i="1"/>
  <c r="BS261" i="1"/>
  <c r="CA258" i="1"/>
  <c r="CA259" i="1"/>
  <c r="CA260" i="1"/>
  <c r="CA261" i="1"/>
  <c r="BT258" i="1"/>
  <c r="BT259" i="1"/>
  <c r="BT260" i="1"/>
  <c r="BT261" i="1"/>
  <c r="IO224" i="1"/>
  <c r="IO258" i="1"/>
  <c r="BM224" i="1"/>
  <c r="BM258" i="1"/>
  <c r="BJ224" i="1"/>
  <c r="BJ258" i="1"/>
  <c r="CU224" i="1"/>
  <c r="CU258" i="1"/>
  <c r="BU258" i="1"/>
  <c r="BU259" i="1"/>
  <c r="BU260" i="1"/>
  <c r="BU261" i="1"/>
  <c r="ED224" i="1"/>
  <c r="ED258" i="1"/>
  <c r="BF224" i="1"/>
  <c r="BF258" i="1"/>
  <c r="BV258" i="1"/>
  <c r="BV259" i="1"/>
  <c r="BV260" i="1"/>
  <c r="BV261" i="1"/>
  <c r="JE261" i="1"/>
  <c r="JE259" i="1"/>
  <c r="JE260" i="1"/>
  <c r="BK224" i="1"/>
  <c r="BK258" i="1"/>
  <c r="IT224" i="1"/>
  <c r="IT258" i="1"/>
  <c r="BP224" i="1"/>
  <c r="BP258" i="1"/>
  <c r="BH224" i="1"/>
  <c r="BH258" i="1"/>
  <c r="BW258" i="1"/>
  <c r="BW259" i="1"/>
  <c r="BW260" i="1"/>
  <c r="BW261" i="1"/>
  <c r="BL224" i="1"/>
  <c r="BL258" i="1"/>
  <c r="LG259" i="1"/>
  <c r="LG260" i="1"/>
  <c r="LG261" i="1"/>
  <c r="JD224" i="1"/>
  <c r="JD258" i="1"/>
  <c r="BX258" i="1"/>
  <c r="BX259" i="1"/>
  <c r="BX260" i="1"/>
  <c r="BX261" i="1"/>
  <c r="IP224" i="1"/>
  <c r="IP258" i="1"/>
  <c r="IS224" i="1"/>
  <c r="IS258" i="1"/>
  <c r="CW224" i="1"/>
  <c r="CW258" i="1"/>
  <c r="IL224" i="1"/>
  <c r="IL258" i="1"/>
  <c r="CX224" i="1"/>
  <c r="CX258" i="1"/>
  <c r="BY258" i="1"/>
  <c r="BY259" i="1"/>
  <c r="BY260" i="1"/>
  <c r="BY261" i="1"/>
  <c r="DT224" i="1"/>
  <c r="DT258" i="1"/>
  <c r="LX259" i="1"/>
  <c r="LX260" i="1"/>
  <c r="LX261" i="1"/>
  <c r="OT224" i="1"/>
  <c r="OT258" i="1"/>
  <c r="CK224" i="1"/>
  <c r="CK258" i="1"/>
  <c r="CY224" i="1"/>
  <c r="CY258" i="1"/>
  <c r="BZ258" i="1"/>
  <c r="BZ259" i="1"/>
  <c r="BZ260" i="1"/>
  <c r="BZ261" i="1"/>
  <c r="KX274" i="1"/>
  <c r="KX224" i="1"/>
  <c r="BY90" i="1"/>
  <c r="BY91" i="1" s="1"/>
  <c r="BY224" i="1"/>
  <c r="BY225" i="1"/>
  <c r="BY226" i="1"/>
  <c r="BY227" i="1"/>
  <c r="BZ90" i="1"/>
  <c r="BZ91" i="1" s="1"/>
  <c r="BZ225" i="1"/>
  <c r="BZ224" i="1"/>
  <c r="BZ226" i="1"/>
  <c r="BZ227" i="1"/>
  <c r="CI274" i="1"/>
  <c r="CI224" i="1"/>
  <c r="CJ274" i="1"/>
  <c r="CJ224" i="1"/>
  <c r="BS90" i="1"/>
  <c r="BS93" i="1" s="1"/>
  <c r="BS224" i="1"/>
  <c r="BS225" i="1"/>
  <c r="BS226" i="1"/>
  <c r="BS227" i="1"/>
  <c r="CA90" i="1"/>
  <c r="CA95" i="1" s="1"/>
  <c r="CA224" i="1"/>
  <c r="CA225" i="1"/>
  <c r="CA226" i="1"/>
  <c r="CA227" i="1"/>
  <c r="LK274" i="1"/>
  <c r="LK224" i="1"/>
  <c r="KF274" i="1"/>
  <c r="KE274" i="1" s="1" a="1"/>
  <c r="KE274" i="1" s="1"/>
  <c r="KF224" i="1"/>
  <c r="KE224" i="1" s="1" a="1"/>
  <c r="KE224" i="1" s="1"/>
  <c r="BT90" i="1"/>
  <c r="BT93" i="1" s="1"/>
  <c r="BT224" i="1"/>
  <c r="BT225" i="1"/>
  <c r="BT226" i="1"/>
  <c r="BT227" i="1"/>
  <c r="KV274" i="1"/>
  <c r="KV224" i="1"/>
  <c r="BU90" i="1"/>
  <c r="BU95" i="1" s="1"/>
  <c r="BU224" i="1"/>
  <c r="BU225" i="1"/>
  <c r="BU226" i="1"/>
  <c r="BU227" i="1"/>
  <c r="KY274" i="1"/>
  <c r="KY224" i="1"/>
  <c r="LH274" i="1"/>
  <c r="LH224" i="1"/>
  <c r="BV90" i="1"/>
  <c r="BV93" i="1" s="1"/>
  <c r="BV225" i="1"/>
  <c r="BV224" i="1"/>
  <c r="BV226" i="1"/>
  <c r="BV227" i="1"/>
  <c r="JE227" i="1"/>
  <c r="JE225" i="1"/>
  <c r="JE226" i="1"/>
  <c r="LX227" i="1"/>
  <c r="LX225" i="1"/>
  <c r="LX226" i="1"/>
  <c r="KW274" i="1"/>
  <c r="KW224" i="1"/>
  <c r="BW90" i="1"/>
  <c r="BW95" i="1" s="1"/>
  <c r="BW224" i="1"/>
  <c r="BW225" i="1"/>
  <c r="BW226" i="1"/>
  <c r="BW227" i="1"/>
  <c r="LG225" i="1"/>
  <c r="LG227" i="1"/>
  <c r="LG226" i="1"/>
  <c r="BX90" i="1"/>
  <c r="BX95" i="1" s="1"/>
  <c r="BX225" i="1"/>
  <c r="BX224" i="1"/>
  <c r="BX226" i="1"/>
  <c r="BX227" i="1"/>
  <c r="IP274" i="1"/>
  <c r="IP90" i="1"/>
  <c r="IL274" i="1"/>
  <c r="IL90" i="1"/>
  <c r="MC91" i="1"/>
  <c r="MC92" i="1"/>
  <c r="MC93" i="1"/>
  <c r="MC94" i="1"/>
  <c r="MC95" i="1"/>
  <c r="CX274" i="1"/>
  <c r="CX90" i="1"/>
  <c r="CX95" i="1" s="1"/>
  <c r="OT274" i="1"/>
  <c r="OT90" i="1"/>
  <c r="CK274" i="1"/>
  <c r="CK90" i="1"/>
  <c r="CY274" i="1"/>
  <c r="CY90" i="1"/>
  <c r="CY95" i="1" s="1"/>
  <c r="BR91" i="1"/>
  <c r="BR92" i="1"/>
  <c r="BR93" i="1"/>
  <c r="BR94" i="1"/>
  <c r="BR95" i="1"/>
  <c r="EF91" i="1"/>
  <c r="EF92" i="1"/>
  <c r="EF93" i="1"/>
  <c r="EF94" i="1"/>
  <c r="EF95" i="1"/>
  <c r="CW274" i="1"/>
  <c r="CW90" i="1"/>
  <c r="CW95" i="1" s="1"/>
  <c r="IO274" i="1"/>
  <c r="IO90" i="1"/>
  <c r="BK274" i="1"/>
  <c r="BK90" i="1"/>
  <c r="BM274" i="1"/>
  <c r="BM90" i="1"/>
  <c r="BJ274" i="1"/>
  <c r="BJ90" i="1"/>
  <c r="CU274" i="1"/>
  <c r="CU90" i="1"/>
  <c r="ED274" i="1"/>
  <c r="ED90" i="1"/>
  <c r="BF274" i="1"/>
  <c r="BF90" i="1"/>
  <c r="EE91" i="1"/>
  <c r="EE92" i="1"/>
  <c r="EE93" i="1"/>
  <c r="EE94" i="1"/>
  <c r="EE95" i="1"/>
  <c r="BV92" i="1"/>
  <c r="IS274" i="1"/>
  <c r="IS90" i="1"/>
  <c r="BO274" i="1"/>
  <c r="BO90" i="1"/>
  <c r="MM91" i="1"/>
  <c r="MM92" i="1"/>
  <c r="MM93" i="1"/>
  <c r="MM94" i="1"/>
  <c r="MM95" i="1"/>
  <c r="IT274" i="1"/>
  <c r="IT90" i="1"/>
  <c r="BP274" i="1"/>
  <c r="BP90" i="1"/>
  <c r="BH274" i="1"/>
  <c r="BH90" i="1"/>
  <c r="JE91" i="1"/>
  <c r="JE92" i="1"/>
  <c r="JE93" i="1"/>
  <c r="JE94" i="1"/>
  <c r="JE95" i="1"/>
  <c r="DT274" i="1"/>
  <c r="DT90" i="1"/>
  <c r="BL274" i="1"/>
  <c r="BL90" i="1"/>
  <c r="JD274" i="1"/>
  <c r="JD90" i="1"/>
  <c r="BW275" i="1"/>
  <c r="BW274" i="1"/>
  <c r="BW276" i="1"/>
  <c r="BW277" i="1"/>
  <c r="LG277" i="1"/>
  <c r="LG275" i="1"/>
  <c r="LG276" i="1"/>
  <c r="BX275" i="1"/>
  <c r="BX274" i="1"/>
  <c r="BX276" i="1"/>
  <c r="BX277" i="1"/>
  <c r="BY274" i="1"/>
  <c r="BY275" i="1"/>
  <c r="BY276" i="1"/>
  <c r="BY277" i="1"/>
  <c r="LX277" i="1"/>
  <c r="LX275" i="1"/>
  <c r="LX276" i="1"/>
  <c r="BZ274" i="1"/>
  <c r="BZ275" i="1"/>
  <c r="BZ276" i="1"/>
  <c r="BZ277" i="1"/>
  <c r="BS275" i="1"/>
  <c r="BS274" i="1"/>
  <c r="BS276" i="1"/>
  <c r="BS277" i="1"/>
  <c r="CA274" i="1"/>
  <c r="CA275" i="1"/>
  <c r="CA276" i="1"/>
  <c r="CA277" i="1"/>
  <c r="BT274" i="1"/>
  <c r="BT275" i="1"/>
  <c r="BT276" i="1"/>
  <c r="BT277" i="1"/>
  <c r="BU275" i="1"/>
  <c r="BU274" i="1"/>
  <c r="BU276" i="1"/>
  <c r="BU277" i="1"/>
  <c r="BV274" i="1"/>
  <c r="BV275" i="1"/>
  <c r="BV276" i="1"/>
  <c r="BV277" i="1"/>
  <c r="JE276" i="1"/>
  <c r="JE277" i="1"/>
  <c r="JE275" i="1"/>
  <c r="JE122" i="1"/>
  <c r="JE121" i="1"/>
  <c r="JE118" i="1"/>
  <c r="JE120" i="1"/>
  <c r="IP117" i="1"/>
  <c r="IP122" i="1" s="1"/>
  <c r="IP126" i="1"/>
  <c r="IT117" i="1"/>
  <c r="IT119" i="1" s="1"/>
  <c r="IT126" i="1"/>
  <c r="BM117" i="1"/>
  <c r="BM119" i="1" s="1"/>
  <c r="BM126" i="1"/>
  <c r="BJ117" i="1"/>
  <c r="BJ118" i="1" s="1"/>
  <c r="BJ126" i="1"/>
  <c r="CU117" i="1"/>
  <c r="CU119" i="1" s="1"/>
  <c r="CU126" i="1"/>
  <c r="BU117" i="1"/>
  <c r="BU122" i="1" s="1"/>
  <c r="BU126" i="1"/>
  <c r="BL117" i="1"/>
  <c r="BL118" i="1" s="1"/>
  <c r="BL126" i="1"/>
  <c r="BO117" i="1"/>
  <c r="BO118" i="1" s="1"/>
  <c r="BO126" i="1"/>
  <c r="ED117" i="1"/>
  <c r="ED118" i="1" s="1"/>
  <c r="ED126" i="1"/>
  <c r="BF117" i="1"/>
  <c r="BF118" i="1" s="1"/>
  <c r="BF126" i="1"/>
  <c r="EE117" i="1"/>
  <c r="EE121" i="1" s="1"/>
  <c r="EE126" i="1"/>
  <c r="BV117" i="1"/>
  <c r="BV119" i="1" s="1"/>
  <c r="BV126" i="1"/>
  <c r="BP117" i="1"/>
  <c r="BP119" i="1" s="1"/>
  <c r="BP126" i="1"/>
  <c r="BH117" i="1"/>
  <c r="BH121" i="1" s="1"/>
  <c r="BH126" i="1"/>
  <c r="BW117" i="1"/>
  <c r="BW118" i="1" s="1"/>
  <c r="BW126" i="1"/>
  <c r="JD117" i="1"/>
  <c r="JD122" i="1" s="1"/>
  <c r="JD126" i="1"/>
  <c r="BX117" i="1"/>
  <c r="BX118" i="1" s="1"/>
  <c r="BX126" i="1"/>
  <c r="IS117" i="1"/>
  <c r="IS120" i="1" s="1"/>
  <c r="IS126" i="1"/>
  <c r="CW117" i="1"/>
  <c r="CW122" i="1" s="1"/>
  <c r="CW126" i="1"/>
  <c r="IL117" i="1"/>
  <c r="IL118" i="1" s="1"/>
  <c r="IL126" i="1"/>
  <c r="MC117" i="1"/>
  <c r="MC118" i="1" s="1"/>
  <c r="MC126" i="1"/>
  <c r="CX117" i="1"/>
  <c r="CX122" i="1" s="1"/>
  <c r="CX126" i="1"/>
  <c r="BY117" i="1"/>
  <c r="BY118" i="1" s="1"/>
  <c r="BY126" i="1"/>
  <c r="OT117" i="1"/>
  <c r="OT121" i="1" s="1"/>
  <c r="OT126" i="1"/>
  <c r="CK117" i="1"/>
  <c r="CK120" i="1" s="1"/>
  <c r="CK126" i="1"/>
  <c r="CY117" i="1"/>
  <c r="CY122" i="1" s="1"/>
  <c r="CY126" i="1"/>
  <c r="BR117" i="1"/>
  <c r="BR118" i="1" s="1"/>
  <c r="BR126" i="1"/>
  <c r="BZ117" i="1"/>
  <c r="BZ122" i="1" s="1"/>
  <c r="BZ126" i="1"/>
  <c r="DT117" i="1"/>
  <c r="DT121" i="1" s="1"/>
  <c r="DT126" i="1"/>
  <c r="IO117" i="1"/>
  <c r="IO118" i="1" s="1"/>
  <c r="IO126" i="1"/>
  <c r="MM117" i="1"/>
  <c r="MM118" i="1" s="1"/>
  <c r="MM126" i="1"/>
  <c r="BS117" i="1"/>
  <c r="BS119" i="1" s="1"/>
  <c r="BS126" i="1"/>
  <c r="CA117" i="1"/>
  <c r="CA118" i="1" s="1"/>
  <c r="CA126" i="1"/>
  <c r="JE172" i="1"/>
  <c r="JE127" i="1"/>
  <c r="JE128" i="1"/>
  <c r="JE129" i="1"/>
  <c r="JE130" i="1"/>
  <c r="JE131" i="1"/>
  <c r="BK117" i="1"/>
  <c r="BK118" i="1" s="1"/>
  <c r="BK126" i="1"/>
  <c r="LR117" i="1"/>
  <c r="LR122" i="1" s="1"/>
  <c r="LR126" i="1"/>
  <c r="BT117" i="1"/>
  <c r="BT118" i="1" s="1"/>
  <c r="BT126" i="1"/>
  <c r="EF117" i="1"/>
  <c r="EF121" i="1" s="1"/>
  <c r="EF126" i="1"/>
  <c r="BP118" i="1"/>
  <c r="JE176" i="1"/>
  <c r="JE175" i="1"/>
  <c r="JE174" i="1"/>
  <c r="CY171" i="1"/>
  <c r="CY176" i="1" s="1"/>
  <c r="CY180" i="1"/>
  <c r="CY185" i="1" s="1"/>
  <c r="IO171" i="1"/>
  <c r="IO172" i="1" s="1"/>
  <c r="IO180" i="1"/>
  <c r="MM171" i="1"/>
  <c r="MM176" i="1" s="1"/>
  <c r="MM180" i="1"/>
  <c r="BS171" i="1"/>
  <c r="BS174" i="1" s="1"/>
  <c r="BS180" i="1"/>
  <c r="CA171" i="1"/>
  <c r="CA172" i="1" s="1"/>
  <c r="CA180" i="1"/>
  <c r="BZ171" i="1"/>
  <c r="BZ172" i="1" s="1"/>
  <c r="BZ180" i="1"/>
  <c r="LR171" i="1"/>
  <c r="LR174" i="1" s="1"/>
  <c r="LR180" i="1"/>
  <c r="BT171" i="1"/>
  <c r="BT172" i="1" s="1"/>
  <c r="BT180" i="1"/>
  <c r="EF171" i="1"/>
  <c r="EF172" i="1" s="1"/>
  <c r="EF180" i="1"/>
  <c r="BK171" i="1"/>
  <c r="BK174" i="1" s="1"/>
  <c r="BK180" i="1"/>
  <c r="BM171" i="1"/>
  <c r="BM172" i="1" s="1"/>
  <c r="BM180" i="1"/>
  <c r="BJ171" i="1"/>
  <c r="BJ173" i="1" s="1"/>
  <c r="BJ180" i="1"/>
  <c r="CU171" i="1"/>
  <c r="CU172" i="1" s="1"/>
  <c r="CU180" i="1"/>
  <c r="BU171" i="1"/>
  <c r="BU173" i="1" s="1"/>
  <c r="BU180" i="1"/>
  <c r="OT171" i="1"/>
  <c r="OT172" i="1" s="1"/>
  <c r="OT180" i="1"/>
  <c r="CK171" i="1"/>
  <c r="CK173" i="1" s="1"/>
  <c r="CK180" i="1"/>
  <c r="IT171" i="1"/>
  <c r="IT172" i="1" s="1"/>
  <c r="IT180" i="1"/>
  <c r="ED171" i="1"/>
  <c r="ED176" i="1" s="1"/>
  <c r="ED180" i="1"/>
  <c r="BF171" i="1"/>
  <c r="BF172" i="1" s="1"/>
  <c r="BF180" i="1"/>
  <c r="EE171" i="1"/>
  <c r="EE175" i="1" s="1"/>
  <c r="EE180" i="1"/>
  <c r="BV171" i="1"/>
  <c r="BV173" i="1" s="1"/>
  <c r="BV180" i="1"/>
  <c r="BR171" i="1"/>
  <c r="BR175" i="1" s="1"/>
  <c r="BR180" i="1"/>
  <c r="BO171" i="1"/>
  <c r="BO172" i="1" s="1"/>
  <c r="BO180" i="1"/>
  <c r="BP171" i="1"/>
  <c r="BP174" i="1" s="1"/>
  <c r="BP180" i="1"/>
  <c r="BH171" i="1"/>
  <c r="BH173" i="1" s="1"/>
  <c r="BH180" i="1"/>
  <c r="BW171" i="1"/>
  <c r="BW176" i="1" s="1"/>
  <c r="BW180" i="1"/>
  <c r="DT171" i="1"/>
  <c r="DT172" i="1" s="1"/>
  <c r="DT180" i="1"/>
  <c r="BL171" i="1"/>
  <c r="BL174" i="1" s="1"/>
  <c r="BL180" i="1"/>
  <c r="JD171" i="1"/>
  <c r="JD174" i="1" s="1"/>
  <c r="JD180" i="1"/>
  <c r="BX171" i="1"/>
  <c r="BX172" i="1" s="1"/>
  <c r="BX180" i="1"/>
  <c r="JE181" i="1"/>
  <c r="JE182" i="1"/>
  <c r="JE183" i="1"/>
  <c r="JE184" i="1"/>
  <c r="JE185" i="1"/>
  <c r="IP171" i="1"/>
  <c r="IP172" i="1" s="1"/>
  <c r="IP180" i="1"/>
  <c r="IS171" i="1"/>
  <c r="IS172" i="1" s="1"/>
  <c r="IS180" i="1"/>
  <c r="CW171" i="1"/>
  <c r="CW176" i="1" s="1"/>
  <c r="CW180" i="1"/>
  <c r="CW185" i="1" s="1"/>
  <c r="IL171" i="1"/>
  <c r="IL173" i="1" s="1"/>
  <c r="IL180" i="1"/>
  <c r="MC171" i="1"/>
  <c r="MC174" i="1" s="1"/>
  <c r="MC180" i="1"/>
  <c r="CX171" i="1"/>
  <c r="CX176" i="1" s="1"/>
  <c r="CX180" i="1"/>
  <c r="CX185" i="1" s="1"/>
  <c r="BY171" i="1"/>
  <c r="BY172" i="1" s="1"/>
  <c r="BY180" i="1"/>
  <c r="BS309" i="1"/>
  <c r="BS307" i="1"/>
  <c r="BS305" i="1"/>
  <c r="BS304" i="1"/>
  <c r="BS303" i="1"/>
  <c r="BS297" i="1"/>
  <c r="BS296" i="1"/>
  <c r="BS298" i="1"/>
  <c r="BS295" i="1"/>
  <c r="BS300" i="1"/>
  <c r="BS301" i="1"/>
  <c r="BS294" i="1"/>
  <c r="BS306" i="1"/>
  <c r="BS299" i="1"/>
  <c r="BS302" i="1"/>
  <c r="BS308" i="1"/>
  <c r="BS311" i="1"/>
  <c r="BS312" i="1"/>
  <c r="BS313" i="1"/>
  <c r="BS310" i="1"/>
  <c r="CA309" i="1"/>
  <c r="CA307" i="1"/>
  <c r="CA304" i="1"/>
  <c r="CA303" i="1"/>
  <c r="CA297" i="1"/>
  <c r="CA296" i="1"/>
  <c r="CA302" i="1"/>
  <c r="CA295" i="1"/>
  <c r="CA305" i="1"/>
  <c r="CA310" i="1"/>
  <c r="CA300" i="1"/>
  <c r="CA299" i="1"/>
  <c r="CA301" i="1"/>
  <c r="CA298" i="1"/>
  <c r="CA306" i="1"/>
  <c r="CA294" i="1"/>
  <c r="CA308" i="1"/>
  <c r="CA311" i="1"/>
  <c r="CA313" i="1"/>
  <c r="CA312" i="1"/>
  <c r="BT311" i="1"/>
  <c r="BT309" i="1"/>
  <c r="BT305" i="1"/>
  <c r="BT303" i="1"/>
  <c r="BT301" i="1"/>
  <c r="BT296" i="1"/>
  <c r="BT299" i="1"/>
  <c r="BT310" i="1"/>
  <c r="BT298" i="1"/>
  <c r="BT300" i="1"/>
  <c r="BT304" i="1"/>
  <c r="BT302" i="1"/>
  <c r="BT306" i="1"/>
  <c r="BT307" i="1"/>
  <c r="BT295" i="1"/>
  <c r="BT294" i="1"/>
  <c r="BT297" i="1"/>
  <c r="BT308" i="1"/>
  <c r="BT312" i="1"/>
  <c r="BT313" i="1"/>
  <c r="BU309" i="1"/>
  <c r="BU307" i="1"/>
  <c r="BU308" i="1"/>
  <c r="BU305" i="1"/>
  <c r="BU304" i="1"/>
  <c r="BU303" i="1"/>
  <c r="BU301" i="1"/>
  <c r="BU299" i="1"/>
  <c r="BU296" i="1"/>
  <c r="BU300" i="1"/>
  <c r="BU302" i="1"/>
  <c r="BU297" i="1"/>
  <c r="BU298" i="1"/>
  <c r="BU306" i="1"/>
  <c r="BU295" i="1"/>
  <c r="BU294" i="1"/>
  <c r="BU312" i="1"/>
  <c r="BU313" i="1"/>
  <c r="BU310" i="1"/>
  <c r="BU311" i="1"/>
  <c r="BV311" i="1"/>
  <c r="BV308" i="1"/>
  <c r="BV305" i="1"/>
  <c r="BV303" i="1"/>
  <c r="BV302" i="1"/>
  <c r="BV301" i="1"/>
  <c r="BV299" i="1"/>
  <c r="BV296" i="1"/>
  <c r="BV297" i="1"/>
  <c r="BV300" i="1"/>
  <c r="BV298" i="1"/>
  <c r="BV306" i="1"/>
  <c r="BV310" i="1"/>
  <c r="BV294" i="1"/>
  <c r="BV295" i="1"/>
  <c r="BV304" i="1"/>
  <c r="BV312" i="1"/>
  <c r="BV309" i="1"/>
  <c r="BV307" i="1"/>
  <c r="BV313" i="1"/>
  <c r="JE298" i="1"/>
  <c r="JE300" i="1"/>
  <c r="JE306" i="1"/>
  <c r="JE297" i="1"/>
  <c r="JE309" i="1"/>
  <c r="JE307" i="1"/>
  <c r="JE301" i="1"/>
  <c r="JE308" i="1"/>
  <c r="JE294" i="1"/>
  <c r="JE295" i="1"/>
  <c r="JE299" i="1"/>
  <c r="JE303" i="1"/>
  <c r="JE311" i="1"/>
  <c r="JE310" i="1"/>
  <c r="JE302" i="1"/>
  <c r="JE312" i="1"/>
  <c r="JE296" i="1"/>
  <c r="JE313" i="1"/>
  <c r="JE305" i="1"/>
  <c r="JE304" i="1"/>
  <c r="BW309" i="1"/>
  <c r="BW307" i="1"/>
  <c r="BW308" i="1"/>
  <c r="BW304" i="1"/>
  <c r="BW305" i="1"/>
  <c r="BW303" i="1"/>
  <c r="BW301" i="1"/>
  <c r="BW299" i="1"/>
  <c r="BW296" i="1"/>
  <c r="BW297" i="1"/>
  <c r="BW295" i="1"/>
  <c r="BW294" i="1"/>
  <c r="BW310" i="1"/>
  <c r="BW306" i="1"/>
  <c r="BW302" i="1"/>
  <c r="BW298" i="1"/>
  <c r="BW300" i="1"/>
  <c r="BW312" i="1"/>
  <c r="BW313" i="1"/>
  <c r="BW311" i="1"/>
  <c r="LG309" i="1"/>
  <c r="LG307" i="1"/>
  <c r="LG301" i="1"/>
  <c r="LG308" i="1"/>
  <c r="LG298" i="1"/>
  <c r="LG300" i="1"/>
  <c r="LG306" i="1"/>
  <c r="LG297" i="1"/>
  <c r="LG302" i="1"/>
  <c r="LG310" i="1"/>
  <c r="LG294" i="1"/>
  <c r="LG311" i="1"/>
  <c r="LG299" i="1"/>
  <c r="LG295" i="1"/>
  <c r="LG303" i="1"/>
  <c r="LG305" i="1"/>
  <c r="LG304" i="1"/>
  <c r="LG296" i="1"/>
  <c r="LG312" i="1"/>
  <c r="LG313" i="1"/>
  <c r="BX312" i="1"/>
  <c r="BX310" i="1"/>
  <c r="BX295" i="1"/>
  <c r="BX296" i="1"/>
  <c r="BX303" i="1"/>
  <c r="BX305" i="1"/>
  <c r="BX297" i="1"/>
  <c r="BX301" i="1"/>
  <c r="BX294" i="1"/>
  <c r="BX299" i="1"/>
  <c r="BX302" i="1"/>
  <c r="BX306" i="1"/>
  <c r="BX307" i="1"/>
  <c r="BX304" i="1"/>
  <c r="BX298" i="1"/>
  <c r="BX300" i="1"/>
  <c r="BX309" i="1"/>
  <c r="BX313" i="1"/>
  <c r="BX311" i="1"/>
  <c r="BX308" i="1"/>
  <c r="BY311" i="1"/>
  <c r="BY307" i="1"/>
  <c r="BY309" i="1"/>
  <c r="BY305" i="1"/>
  <c r="BY303" i="1"/>
  <c r="BY302" i="1"/>
  <c r="BY296" i="1"/>
  <c r="BY298" i="1"/>
  <c r="BY299" i="1"/>
  <c r="BY304" i="1"/>
  <c r="BY306" i="1"/>
  <c r="BY301" i="1"/>
  <c r="BY300" i="1"/>
  <c r="BY295" i="1"/>
  <c r="BY297" i="1"/>
  <c r="BY294" i="1"/>
  <c r="BY310" i="1"/>
  <c r="BY308" i="1"/>
  <c r="BY312" i="1"/>
  <c r="BY313" i="1"/>
  <c r="LX307" i="1"/>
  <c r="LX301" i="1"/>
  <c r="LX308" i="1"/>
  <c r="LX309" i="1"/>
  <c r="LX306" i="1"/>
  <c r="LX298" i="1"/>
  <c r="LX297" i="1"/>
  <c r="LX300" i="1"/>
  <c r="LX302" i="1"/>
  <c r="LX310" i="1"/>
  <c r="LX299" i="1"/>
  <c r="LX294" i="1"/>
  <c r="LX303" i="1"/>
  <c r="LX311" i="1"/>
  <c r="LX295" i="1"/>
  <c r="LX305" i="1"/>
  <c r="LX296" i="1"/>
  <c r="LX312" i="1"/>
  <c r="LX313" i="1"/>
  <c r="LX304" i="1"/>
  <c r="BZ311" i="1"/>
  <c r="BZ309" i="1"/>
  <c r="BZ305" i="1"/>
  <c r="BZ302" i="1"/>
  <c r="BZ297" i="1"/>
  <c r="BZ296" i="1"/>
  <c r="BZ294" i="1"/>
  <c r="BZ295" i="1"/>
  <c r="BZ298" i="1"/>
  <c r="BZ301" i="1"/>
  <c r="BZ303" i="1"/>
  <c r="BZ310" i="1"/>
  <c r="BZ299" i="1"/>
  <c r="BZ304" i="1"/>
  <c r="BZ300" i="1"/>
  <c r="BZ306" i="1"/>
  <c r="BZ307" i="1"/>
  <c r="BZ308" i="1"/>
  <c r="BZ313" i="1"/>
  <c r="BZ312" i="1"/>
  <c r="BS292" i="1"/>
  <c r="BS293" i="1"/>
  <c r="BS290" i="1"/>
  <c r="BS291" i="1"/>
  <c r="BT291" i="1"/>
  <c r="BT293" i="1"/>
  <c r="BT292" i="1"/>
  <c r="BT290" i="1"/>
  <c r="BU292" i="1"/>
  <c r="BU291" i="1"/>
  <c r="BU293" i="1"/>
  <c r="BU290" i="1"/>
  <c r="BV293" i="1"/>
  <c r="BV292" i="1"/>
  <c r="BV291" i="1"/>
  <c r="BV290" i="1"/>
  <c r="JE291" i="1"/>
  <c r="JE293" i="1"/>
  <c r="JE290" i="1"/>
  <c r="JE292" i="1"/>
  <c r="CA292" i="1"/>
  <c r="CA290" i="1"/>
  <c r="CA291" i="1"/>
  <c r="CA293" i="1"/>
  <c r="BW292" i="1"/>
  <c r="BW291" i="1"/>
  <c r="BW293" i="1"/>
  <c r="BW290" i="1"/>
  <c r="LG291" i="1"/>
  <c r="LG292" i="1"/>
  <c r="LG293" i="1"/>
  <c r="LG290" i="1"/>
  <c r="BX290" i="1"/>
  <c r="BX293" i="1"/>
  <c r="BX291" i="1"/>
  <c r="BX292" i="1"/>
  <c r="BY292" i="1"/>
  <c r="BY291" i="1"/>
  <c r="BY290" i="1"/>
  <c r="BY293" i="1"/>
  <c r="LX292" i="1"/>
  <c r="LX290" i="1"/>
  <c r="LX291" i="1"/>
  <c r="LX293" i="1"/>
  <c r="BZ292" i="1"/>
  <c r="BZ290" i="1"/>
  <c r="BZ291" i="1"/>
  <c r="BZ293" i="1"/>
  <c r="BS285" i="1"/>
  <c r="BS289" i="1"/>
  <c r="CA285" i="1"/>
  <c r="CA289" i="1"/>
  <c r="BT285" i="1"/>
  <c r="BT289" i="1"/>
  <c r="BV285" i="1"/>
  <c r="BV289" i="1"/>
  <c r="JE285" i="1"/>
  <c r="JE289" i="1"/>
  <c r="BU285" i="1"/>
  <c r="BU289" i="1"/>
  <c r="BW285" i="1"/>
  <c r="BW289" i="1"/>
  <c r="LG285" i="1"/>
  <c r="LG289" i="1"/>
  <c r="BX285" i="1"/>
  <c r="BX289" i="1"/>
  <c r="BY285" i="1"/>
  <c r="BY289" i="1"/>
  <c r="LX285" i="1"/>
  <c r="LX289" i="1"/>
  <c r="BZ285" i="1"/>
  <c r="BZ289" i="1"/>
  <c r="BK236" i="1"/>
  <c r="BK270" i="1"/>
  <c r="LK236" i="1"/>
  <c r="LK270" i="1"/>
  <c r="KF236" i="1"/>
  <c r="KE236" i="1" s="1" a="1"/>
  <c r="KE236" i="1" s="1"/>
  <c r="KF270" i="1"/>
  <c r="KE270" i="1" s="1" a="1"/>
  <c r="KE270" i="1" s="1"/>
  <c r="BT270" i="1"/>
  <c r="BT271" i="1"/>
  <c r="BT272" i="1"/>
  <c r="BT273" i="1"/>
  <c r="BS270" i="1"/>
  <c r="BS271" i="1"/>
  <c r="BS272" i="1"/>
  <c r="BS273" i="1"/>
  <c r="BM236" i="1"/>
  <c r="BM270" i="1"/>
  <c r="CU236" i="1"/>
  <c r="CU270" i="1"/>
  <c r="BU270" i="1"/>
  <c r="BU271" i="1"/>
  <c r="BU272" i="1"/>
  <c r="BU273" i="1"/>
  <c r="IO236" i="1"/>
  <c r="IO270" i="1"/>
  <c r="CA270" i="1"/>
  <c r="CA271" i="1"/>
  <c r="CA272" i="1"/>
  <c r="CA273" i="1"/>
  <c r="IT236" i="1"/>
  <c r="IT270" i="1"/>
  <c r="KV236" i="1"/>
  <c r="KV270" i="1"/>
  <c r="ED236" i="1"/>
  <c r="ED270" i="1"/>
  <c r="BF236" i="1"/>
  <c r="BF270" i="1"/>
  <c r="KY236" i="1"/>
  <c r="KY270" i="1"/>
  <c r="LH236" i="1"/>
  <c r="LH270" i="1"/>
  <c r="BV270" i="1"/>
  <c r="BV271" i="1"/>
  <c r="BV272" i="1"/>
  <c r="BV273" i="1"/>
  <c r="JE271" i="1"/>
  <c r="JE273" i="1"/>
  <c r="JE272" i="1"/>
  <c r="BO236" i="1"/>
  <c r="BO270" i="1"/>
  <c r="CJ236" i="1"/>
  <c r="CJ270" i="1"/>
  <c r="BJ236" i="1"/>
  <c r="BJ270" i="1"/>
  <c r="BP236" i="1"/>
  <c r="BP270" i="1"/>
  <c r="KW236" i="1"/>
  <c r="KW270" i="1"/>
  <c r="BH236" i="1"/>
  <c r="BH270" i="1"/>
  <c r="BW270" i="1"/>
  <c r="BW271" i="1"/>
  <c r="BW272" i="1"/>
  <c r="BW273" i="1"/>
  <c r="BL236" i="1"/>
  <c r="BL270" i="1"/>
  <c r="LG272" i="1"/>
  <c r="LG273" i="1"/>
  <c r="LG271" i="1"/>
  <c r="JD236" i="1"/>
  <c r="JD270" i="1"/>
  <c r="BX270" i="1"/>
  <c r="BX271" i="1"/>
  <c r="BX272" i="1"/>
  <c r="BX273" i="1"/>
  <c r="DT236" i="1"/>
  <c r="DT270" i="1"/>
  <c r="IS236" i="1"/>
  <c r="IS270" i="1"/>
  <c r="CW236" i="1"/>
  <c r="CW270" i="1"/>
  <c r="IL236" i="1"/>
  <c r="IL270" i="1"/>
  <c r="CX236" i="1"/>
  <c r="CX270" i="1"/>
  <c r="KX236" i="1"/>
  <c r="KX270" i="1"/>
  <c r="BY270" i="1"/>
  <c r="BY271" i="1"/>
  <c r="BY272" i="1"/>
  <c r="BY273" i="1"/>
  <c r="CI236" i="1"/>
  <c r="CI270" i="1"/>
  <c r="IP236" i="1"/>
  <c r="IP270" i="1"/>
  <c r="LX272" i="1"/>
  <c r="LX273" i="1"/>
  <c r="LX271" i="1"/>
  <c r="OT236" i="1"/>
  <c r="OT270" i="1"/>
  <c r="CK236" i="1"/>
  <c r="CK270" i="1"/>
  <c r="CY236" i="1"/>
  <c r="CY270" i="1"/>
  <c r="BZ270" i="1"/>
  <c r="BZ271" i="1"/>
  <c r="BZ272" i="1"/>
  <c r="BZ273" i="1"/>
  <c r="BY236" i="1"/>
  <c r="BY237" i="1"/>
  <c r="BY238" i="1"/>
  <c r="BY239" i="1"/>
  <c r="LX237" i="1"/>
  <c r="LX239" i="1"/>
  <c r="LX238" i="1"/>
  <c r="BZ236" i="1"/>
  <c r="BZ237" i="1"/>
  <c r="BZ238" i="1"/>
  <c r="BZ239" i="1"/>
  <c r="BS236" i="1"/>
  <c r="BS237" i="1"/>
  <c r="BS238" i="1"/>
  <c r="BS239" i="1"/>
  <c r="CA236" i="1"/>
  <c r="CA237" i="1"/>
  <c r="CA238" i="1"/>
  <c r="CA239" i="1"/>
  <c r="BT236" i="1"/>
  <c r="BT237" i="1"/>
  <c r="BT238" i="1"/>
  <c r="BT239" i="1"/>
  <c r="BU236" i="1"/>
  <c r="BU237" i="1"/>
  <c r="BU238" i="1"/>
  <c r="BU239" i="1"/>
  <c r="BV236" i="1"/>
  <c r="BV237" i="1"/>
  <c r="BV238" i="1"/>
  <c r="BV239" i="1"/>
  <c r="JE237" i="1"/>
  <c r="JE239" i="1"/>
  <c r="JE238" i="1"/>
  <c r="BW236" i="1"/>
  <c r="BW237" i="1"/>
  <c r="BW238" i="1"/>
  <c r="BW239" i="1"/>
  <c r="LG237" i="1"/>
  <c r="LG239" i="1"/>
  <c r="LG238" i="1"/>
  <c r="BX236" i="1"/>
  <c r="BX237" i="1"/>
  <c r="BX238" i="1"/>
  <c r="BX239" i="1"/>
  <c r="IS144" i="1"/>
  <c r="IS153" i="1"/>
  <c r="IS162" i="1"/>
  <c r="IS135" i="1"/>
  <c r="IL153" i="1"/>
  <c r="IL162" i="1"/>
  <c r="IL144" i="1"/>
  <c r="IL135" i="1"/>
  <c r="MC153" i="1"/>
  <c r="MC162" i="1"/>
  <c r="MC135" i="1"/>
  <c r="MC144" i="1"/>
  <c r="CX144" i="1"/>
  <c r="CX149" i="1" s="1"/>
  <c r="CX162" i="1"/>
  <c r="CX167" i="1" s="1"/>
  <c r="CX135" i="1"/>
  <c r="CX140" i="1" s="1"/>
  <c r="CX153" i="1"/>
  <c r="CX158" i="1" s="1"/>
  <c r="BY144" i="1"/>
  <c r="BY162" i="1"/>
  <c r="BY153" i="1"/>
  <c r="BY135" i="1"/>
  <c r="CW135" i="1"/>
  <c r="CW140" i="1" s="1"/>
  <c r="CW162" i="1"/>
  <c r="CW167" i="1" s="1"/>
  <c r="CW144" i="1"/>
  <c r="CW149" i="1" s="1"/>
  <c r="CW153" i="1"/>
  <c r="CW158" i="1" s="1"/>
  <c r="CK135" i="1"/>
  <c r="CK153" i="1"/>
  <c r="CK144" i="1"/>
  <c r="CK162" i="1"/>
  <c r="CY162" i="1"/>
  <c r="CY167" i="1" s="1"/>
  <c r="CY144" i="1"/>
  <c r="CY149" i="1" s="1"/>
  <c r="CY135" i="1"/>
  <c r="CY140" i="1" s="1"/>
  <c r="CY153" i="1"/>
  <c r="CY158" i="1" s="1"/>
  <c r="BR135" i="1"/>
  <c r="BR153" i="1"/>
  <c r="BR162" i="1"/>
  <c r="BR144" i="1"/>
  <c r="BZ135" i="1"/>
  <c r="BZ153" i="1"/>
  <c r="BZ162" i="1"/>
  <c r="BZ144" i="1"/>
  <c r="OT144" i="1"/>
  <c r="OT162" i="1"/>
  <c r="OT135" i="1"/>
  <c r="OT153" i="1"/>
  <c r="BO162" i="1"/>
  <c r="BO135" i="1"/>
  <c r="BO153" i="1"/>
  <c r="BO144" i="1"/>
  <c r="BK162" i="1"/>
  <c r="BK135" i="1"/>
  <c r="BK153" i="1"/>
  <c r="BK144" i="1"/>
  <c r="LR162" i="1"/>
  <c r="LR144" i="1"/>
  <c r="LR135" i="1"/>
  <c r="LR153" i="1"/>
  <c r="BT135" i="1"/>
  <c r="BT153" i="1"/>
  <c r="BT162" i="1"/>
  <c r="BT144" i="1"/>
  <c r="EF153" i="1"/>
  <c r="EF162" i="1"/>
  <c r="EF144" i="1"/>
  <c r="EF135" i="1"/>
  <c r="IO135" i="1"/>
  <c r="IO153" i="1"/>
  <c r="IO144" i="1"/>
  <c r="IO162" i="1"/>
  <c r="MM162" i="1"/>
  <c r="MM144" i="1"/>
  <c r="MM135" i="1"/>
  <c r="MM153" i="1"/>
  <c r="BS162" i="1"/>
  <c r="BS153" i="1"/>
  <c r="BS135" i="1"/>
  <c r="BS144" i="1"/>
  <c r="IT153" i="1"/>
  <c r="IT162" i="1"/>
  <c r="IT135" i="1"/>
  <c r="IT144" i="1"/>
  <c r="BM135" i="1"/>
  <c r="BM153" i="1"/>
  <c r="BM162" i="1"/>
  <c r="BM144" i="1"/>
  <c r="BJ144" i="1"/>
  <c r="BJ162" i="1"/>
  <c r="BJ153" i="1"/>
  <c r="BJ135" i="1"/>
  <c r="CU162" i="1"/>
  <c r="CU153" i="1"/>
  <c r="CU144" i="1"/>
  <c r="CU135" i="1"/>
  <c r="BU162" i="1"/>
  <c r="BU135" i="1"/>
  <c r="BU144" i="1"/>
  <c r="BU153" i="1"/>
  <c r="JE136" i="1"/>
  <c r="JE137" i="1"/>
  <c r="JE138" i="1"/>
  <c r="JE139" i="1"/>
  <c r="JE140" i="1"/>
  <c r="IP135" i="1"/>
  <c r="IP153" i="1"/>
  <c r="IP162" i="1"/>
  <c r="IP144" i="1"/>
  <c r="CA135" i="1"/>
  <c r="CA153" i="1"/>
  <c r="CA144" i="1"/>
  <c r="CA162" i="1"/>
  <c r="ED144" i="1"/>
  <c r="ED162" i="1"/>
  <c r="ED153" i="1"/>
  <c r="ED135" i="1"/>
  <c r="BF144" i="1"/>
  <c r="BF162" i="1"/>
  <c r="BF135" i="1"/>
  <c r="BF153" i="1"/>
  <c r="EE162" i="1"/>
  <c r="EE144" i="1"/>
  <c r="EE135" i="1"/>
  <c r="EE153" i="1"/>
  <c r="BV135" i="1"/>
  <c r="BV153" i="1"/>
  <c r="BV162" i="1"/>
  <c r="BV144" i="1"/>
  <c r="JE154" i="1"/>
  <c r="JE155" i="1"/>
  <c r="JE156" i="1"/>
  <c r="JE157" i="1"/>
  <c r="JE158" i="1"/>
  <c r="BP153" i="1"/>
  <c r="BP135" i="1"/>
  <c r="BP144" i="1"/>
  <c r="BP162" i="1"/>
  <c r="BH144" i="1"/>
  <c r="BH135" i="1"/>
  <c r="BH153" i="1"/>
  <c r="BH162" i="1"/>
  <c r="BW162" i="1"/>
  <c r="BW135" i="1"/>
  <c r="BW153" i="1"/>
  <c r="BW144" i="1"/>
  <c r="JE145" i="1"/>
  <c r="JE146" i="1"/>
  <c r="JE147" i="1"/>
  <c r="JE148" i="1"/>
  <c r="JE149" i="1"/>
  <c r="DT144" i="1"/>
  <c r="DT162" i="1"/>
  <c r="DT153" i="1"/>
  <c r="DT135" i="1"/>
  <c r="BL144" i="1"/>
  <c r="BL162" i="1"/>
  <c r="BL135" i="1"/>
  <c r="BL153" i="1"/>
  <c r="JD162" i="1"/>
  <c r="JD144" i="1"/>
  <c r="JD135" i="1"/>
  <c r="JD153" i="1"/>
  <c r="BX135" i="1"/>
  <c r="BX162" i="1"/>
  <c r="BX153" i="1"/>
  <c r="BX144" i="1"/>
  <c r="JE163" i="1"/>
  <c r="JE164" i="1"/>
  <c r="JE165" i="1"/>
  <c r="JE166" i="1"/>
  <c r="JE167" i="1"/>
  <c r="BS281" i="1"/>
  <c r="BS283" i="1"/>
  <c r="BS282" i="1"/>
  <c r="BS284" i="1"/>
  <c r="CA283" i="1"/>
  <c r="CA281" i="1"/>
  <c r="CA282" i="1"/>
  <c r="CA284" i="1"/>
  <c r="BT283" i="1"/>
  <c r="BT281" i="1"/>
  <c r="BT282" i="1"/>
  <c r="BT284" i="1"/>
  <c r="BU283" i="1"/>
  <c r="BU281" i="1"/>
  <c r="BU284" i="1"/>
  <c r="BU282" i="1"/>
  <c r="BV281" i="1"/>
  <c r="BV283" i="1"/>
  <c r="BV282" i="1"/>
  <c r="BV284" i="1"/>
  <c r="JE283" i="1"/>
  <c r="JE282" i="1"/>
  <c r="JE281" i="1"/>
  <c r="JE284" i="1"/>
  <c r="BW281" i="1"/>
  <c r="BW283" i="1"/>
  <c r="BW282" i="1"/>
  <c r="BW284" i="1"/>
  <c r="LG283" i="1"/>
  <c r="LG282" i="1"/>
  <c r="LG281" i="1"/>
  <c r="LG284" i="1"/>
  <c r="BX281" i="1"/>
  <c r="BX283" i="1"/>
  <c r="BX284" i="1"/>
  <c r="BX282" i="1"/>
  <c r="BY281" i="1"/>
  <c r="BY283" i="1"/>
  <c r="BY282" i="1"/>
  <c r="BY284" i="1"/>
  <c r="LX282" i="1"/>
  <c r="LX283" i="1"/>
  <c r="LX281" i="1"/>
  <c r="LX284" i="1"/>
  <c r="BZ281" i="1"/>
  <c r="BZ283" i="1"/>
  <c r="BZ282" i="1"/>
  <c r="BZ284" i="1"/>
  <c r="DT242" i="1"/>
  <c r="DT262" i="1"/>
  <c r="DT250" i="1"/>
  <c r="DT266" i="1"/>
  <c r="DT254" i="1"/>
  <c r="DT246" i="1"/>
  <c r="BM262" i="1"/>
  <c r="BM266" i="1"/>
  <c r="BM246" i="1"/>
  <c r="BM254" i="1"/>
  <c r="BM242" i="1"/>
  <c r="BM250" i="1"/>
  <c r="BJ246" i="1"/>
  <c r="BJ242" i="1"/>
  <c r="BJ266" i="1"/>
  <c r="BJ262" i="1"/>
  <c r="BJ254" i="1"/>
  <c r="BJ250" i="1"/>
  <c r="KV262" i="1"/>
  <c r="KV250" i="1"/>
  <c r="KV246" i="1"/>
  <c r="KV242" i="1"/>
  <c r="KV254" i="1"/>
  <c r="KV266" i="1"/>
  <c r="CU242" i="1"/>
  <c r="CU262" i="1"/>
  <c r="CU250" i="1"/>
  <c r="CU254" i="1"/>
  <c r="CU246" i="1"/>
  <c r="CU266" i="1"/>
  <c r="BU266" i="1"/>
  <c r="BU263" i="1"/>
  <c r="BU242" i="1"/>
  <c r="BU246" i="1"/>
  <c r="BU250" i="1"/>
  <c r="BU264" i="1"/>
  <c r="BU262" i="1"/>
  <c r="BU267" i="1"/>
  <c r="BU247" i="1"/>
  <c r="BU254" i="1"/>
  <c r="BU255" i="1"/>
  <c r="BU265" i="1"/>
  <c r="BU243" i="1"/>
  <c r="BU251" i="1"/>
  <c r="BU268" i="1"/>
  <c r="BU248" i="1"/>
  <c r="BU256" i="1"/>
  <c r="BU249" i="1"/>
  <c r="BU252" i="1"/>
  <c r="BU269" i="1"/>
  <c r="BU244" i="1"/>
  <c r="BU253" i="1"/>
  <c r="BU257" i="1"/>
  <c r="BU245" i="1"/>
  <c r="BL266" i="1"/>
  <c r="BL246" i="1"/>
  <c r="BL242" i="1"/>
  <c r="BL250" i="1"/>
  <c r="BL254" i="1"/>
  <c r="BL262" i="1"/>
  <c r="ED254" i="1"/>
  <c r="ED262" i="1"/>
  <c r="ED250" i="1"/>
  <c r="ED266" i="1"/>
  <c r="ED246" i="1"/>
  <c r="ED242" i="1"/>
  <c r="BF250" i="1"/>
  <c r="BF242" i="1"/>
  <c r="BF266" i="1"/>
  <c r="BF254" i="1"/>
  <c r="BF246" i="1"/>
  <c r="BF262" i="1"/>
  <c r="KY246" i="1"/>
  <c r="KY266" i="1"/>
  <c r="KY250" i="1"/>
  <c r="KY254" i="1"/>
  <c r="KY242" i="1"/>
  <c r="KY262" i="1"/>
  <c r="LH246" i="1"/>
  <c r="LH262" i="1"/>
  <c r="LH254" i="1"/>
  <c r="LH250" i="1"/>
  <c r="LH242" i="1"/>
  <c r="LH266" i="1"/>
  <c r="BV266" i="1"/>
  <c r="BV246" i="1"/>
  <c r="BV242" i="1"/>
  <c r="BV247" i="1"/>
  <c r="BV250" i="1"/>
  <c r="BV267" i="1"/>
  <c r="BV254" i="1"/>
  <c r="BV262" i="1"/>
  <c r="BV264" i="1"/>
  <c r="BV263" i="1"/>
  <c r="BV255" i="1"/>
  <c r="BV243" i="1"/>
  <c r="BV251" i="1"/>
  <c r="BV268" i="1"/>
  <c r="BV248" i="1"/>
  <c r="BV265" i="1"/>
  <c r="BV252" i="1"/>
  <c r="BV249" i="1"/>
  <c r="BV269" i="1"/>
  <c r="BV244" i="1"/>
  <c r="BV256" i="1"/>
  <c r="BV253" i="1"/>
  <c r="BV257" i="1"/>
  <c r="BV245" i="1"/>
  <c r="JE252" i="1"/>
  <c r="JE269" i="1"/>
  <c r="JE249" i="1"/>
  <c r="JE244" i="1"/>
  <c r="JE265" i="1"/>
  <c r="JE267" i="1"/>
  <c r="JE256" i="1"/>
  <c r="JE245" i="1"/>
  <c r="JE248" i="1"/>
  <c r="JE247" i="1"/>
  <c r="JE257" i="1"/>
  <c r="JE264" i="1"/>
  <c r="JE251" i="1"/>
  <c r="JE253" i="1"/>
  <c r="JE268" i="1"/>
  <c r="JE255" i="1"/>
  <c r="JE243" i="1"/>
  <c r="JE263" i="1"/>
  <c r="BX254" i="1"/>
  <c r="BX242" i="1"/>
  <c r="BX247" i="1"/>
  <c r="BX262" i="1"/>
  <c r="BX267" i="1"/>
  <c r="BX266" i="1"/>
  <c r="BX250" i="1"/>
  <c r="BX263" i="1"/>
  <c r="BX264" i="1"/>
  <c r="BX246" i="1"/>
  <c r="BX243" i="1"/>
  <c r="BX255" i="1"/>
  <c r="BX251" i="1"/>
  <c r="BX265" i="1"/>
  <c r="BX268" i="1"/>
  <c r="BX248" i="1"/>
  <c r="BX252" i="1"/>
  <c r="BX269" i="1"/>
  <c r="BX244" i="1"/>
  <c r="BX256" i="1"/>
  <c r="BX249" i="1"/>
  <c r="BX253" i="1"/>
  <c r="BX257" i="1"/>
  <c r="BX245" i="1"/>
  <c r="IT250" i="1"/>
  <c r="IT254" i="1"/>
  <c r="IT246" i="1"/>
  <c r="IT242" i="1"/>
  <c r="IT266" i="1"/>
  <c r="IT262" i="1"/>
  <c r="BP254" i="1"/>
  <c r="BP242" i="1"/>
  <c r="BP246" i="1"/>
  <c r="BP262" i="1"/>
  <c r="BP266" i="1"/>
  <c r="BP250" i="1"/>
  <c r="KW242" i="1"/>
  <c r="KW254" i="1"/>
  <c r="KW266" i="1"/>
  <c r="KW246" i="1"/>
  <c r="KW262" i="1"/>
  <c r="KW250" i="1"/>
  <c r="BH250" i="1"/>
  <c r="BH254" i="1"/>
  <c r="BH262" i="1"/>
  <c r="BH242" i="1"/>
  <c r="BH246" i="1"/>
  <c r="BH266" i="1"/>
  <c r="BW242" i="1"/>
  <c r="BW247" i="1"/>
  <c r="BW254" i="1"/>
  <c r="BW267" i="1"/>
  <c r="BW250" i="1"/>
  <c r="BW264" i="1"/>
  <c r="BW266" i="1"/>
  <c r="BW262" i="1"/>
  <c r="BW263" i="1"/>
  <c r="BW246" i="1"/>
  <c r="BW243" i="1"/>
  <c r="BW255" i="1"/>
  <c r="BW251" i="1"/>
  <c r="BW265" i="1"/>
  <c r="BW268" i="1"/>
  <c r="BW248" i="1"/>
  <c r="BW269" i="1"/>
  <c r="BW249" i="1"/>
  <c r="BW244" i="1"/>
  <c r="BW256" i="1"/>
  <c r="BW252" i="1"/>
  <c r="BW253" i="1"/>
  <c r="BW257" i="1"/>
  <c r="BW245" i="1"/>
  <c r="IP254" i="1"/>
  <c r="IP250" i="1"/>
  <c r="IP242" i="1"/>
  <c r="IP266" i="1"/>
  <c r="IP246" i="1"/>
  <c r="IP262" i="1"/>
  <c r="LG267" i="1"/>
  <c r="LG256" i="1"/>
  <c r="LG265" i="1"/>
  <c r="LG245" i="1"/>
  <c r="LG252" i="1"/>
  <c r="LG269" i="1"/>
  <c r="LG249" i="1"/>
  <c r="LG244" i="1"/>
  <c r="LG264" i="1"/>
  <c r="LG257" i="1"/>
  <c r="LG253" i="1"/>
  <c r="LG255" i="1"/>
  <c r="LG243" i="1"/>
  <c r="LG248" i="1"/>
  <c r="LG268" i="1"/>
  <c r="LG247" i="1"/>
  <c r="LG263" i="1"/>
  <c r="LG251" i="1"/>
  <c r="CW266" i="1"/>
  <c r="CW242" i="1"/>
  <c r="CW250" i="1"/>
  <c r="CW246" i="1"/>
  <c r="CW254" i="1"/>
  <c r="CW262" i="1"/>
  <c r="IL262" i="1"/>
  <c r="IL250" i="1"/>
  <c r="IL246" i="1"/>
  <c r="IL254" i="1"/>
  <c r="IL242" i="1"/>
  <c r="IL266" i="1"/>
  <c r="CX242" i="1"/>
  <c r="CX262" i="1"/>
  <c r="CX254" i="1"/>
  <c r="CX250" i="1"/>
  <c r="CX246" i="1"/>
  <c r="CX266" i="1"/>
  <c r="KX250" i="1"/>
  <c r="KX266" i="1"/>
  <c r="KX254" i="1"/>
  <c r="KX262" i="1"/>
  <c r="KX242" i="1"/>
  <c r="KX246" i="1"/>
  <c r="BY266" i="1"/>
  <c r="BY262" i="1"/>
  <c r="BY250" i="1"/>
  <c r="BY242" i="1"/>
  <c r="BY246" i="1"/>
  <c r="BY247" i="1"/>
  <c r="BY254" i="1"/>
  <c r="BY263" i="1"/>
  <c r="BY264" i="1"/>
  <c r="BY267" i="1"/>
  <c r="BY255" i="1"/>
  <c r="BY251" i="1"/>
  <c r="BY265" i="1"/>
  <c r="BY243" i="1"/>
  <c r="BY268" i="1"/>
  <c r="BY248" i="1"/>
  <c r="BY252" i="1"/>
  <c r="BY269" i="1"/>
  <c r="BY244" i="1"/>
  <c r="BY256" i="1"/>
  <c r="BY249" i="1"/>
  <c r="BY257" i="1"/>
  <c r="BY245" i="1"/>
  <c r="BY253" i="1"/>
  <c r="LX245" i="1"/>
  <c r="LX269" i="1"/>
  <c r="LX249" i="1"/>
  <c r="LX267" i="1"/>
  <c r="LX244" i="1"/>
  <c r="LX265" i="1"/>
  <c r="LX252" i="1"/>
  <c r="LX256" i="1"/>
  <c r="LX248" i="1"/>
  <c r="LX251" i="1"/>
  <c r="LX257" i="1"/>
  <c r="LX253" i="1"/>
  <c r="LX247" i="1"/>
  <c r="LX255" i="1"/>
  <c r="LX268" i="1"/>
  <c r="LX264" i="1"/>
  <c r="LX243" i="1"/>
  <c r="LX263" i="1"/>
  <c r="OT250" i="1"/>
  <c r="OT254" i="1"/>
  <c r="OT242" i="1"/>
  <c r="OT266" i="1"/>
  <c r="OT246" i="1"/>
  <c r="OT262" i="1"/>
  <c r="CK250" i="1"/>
  <c r="CK242" i="1"/>
  <c r="CK254" i="1"/>
  <c r="CK266" i="1"/>
  <c r="CK246" i="1"/>
  <c r="CK262" i="1"/>
  <c r="CY242" i="1"/>
  <c r="CY266" i="1"/>
  <c r="CY246" i="1"/>
  <c r="CY254" i="1"/>
  <c r="CY250" i="1"/>
  <c r="CY262" i="1"/>
  <c r="BZ250" i="1"/>
  <c r="BZ246" i="1"/>
  <c r="BZ264" i="1"/>
  <c r="BZ263" i="1"/>
  <c r="BZ242" i="1"/>
  <c r="BZ267" i="1"/>
  <c r="BZ247" i="1"/>
  <c r="BZ254" i="1"/>
  <c r="BZ262" i="1"/>
  <c r="BZ266" i="1"/>
  <c r="BZ265" i="1"/>
  <c r="BZ251" i="1"/>
  <c r="BZ268" i="1"/>
  <c r="BZ248" i="1"/>
  <c r="BZ243" i="1"/>
  <c r="BZ255" i="1"/>
  <c r="BZ256" i="1"/>
  <c r="BZ249" i="1"/>
  <c r="BZ252" i="1"/>
  <c r="BZ269" i="1"/>
  <c r="BZ244" i="1"/>
  <c r="BZ257" i="1"/>
  <c r="BZ245" i="1"/>
  <c r="BZ253" i="1"/>
  <c r="JD266" i="1"/>
  <c r="JD246" i="1"/>
  <c r="JD250" i="1"/>
  <c r="JD254" i="1"/>
  <c r="JD262" i="1"/>
  <c r="JD242" i="1"/>
  <c r="IS242" i="1"/>
  <c r="IS254" i="1"/>
  <c r="IS246" i="1"/>
  <c r="IS262" i="1"/>
  <c r="IS266" i="1"/>
  <c r="IS250" i="1"/>
  <c r="IO250" i="1"/>
  <c r="IO254" i="1"/>
  <c r="IO266" i="1"/>
  <c r="IO242" i="1"/>
  <c r="IO262" i="1"/>
  <c r="IO246" i="1"/>
  <c r="CI246" i="1"/>
  <c r="CI250" i="1"/>
  <c r="CI254" i="1"/>
  <c r="CI262" i="1"/>
  <c r="CI266" i="1"/>
  <c r="CI242" i="1"/>
  <c r="CJ262" i="1"/>
  <c r="CJ246" i="1"/>
  <c r="CJ254" i="1"/>
  <c r="CJ242" i="1"/>
  <c r="CJ250" i="1"/>
  <c r="CJ266" i="1"/>
  <c r="BS262" i="1"/>
  <c r="BS250" i="1"/>
  <c r="BS266" i="1"/>
  <c r="BS242" i="1"/>
  <c r="BS264" i="1"/>
  <c r="BS267" i="1"/>
  <c r="BS263" i="1"/>
  <c r="BS246" i="1"/>
  <c r="BS247" i="1"/>
  <c r="BS254" i="1"/>
  <c r="BS268" i="1"/>
  <c r="BS248" i="1"/>
  <c r="BS251" i="1"/>
  <c r="BS255" i="1"/>
  <c r="BS243" i="1"/>
  <c r="BS265" i="1"/>
  <c r="BS256" i="1"/>
  <c r="BS249" i="1"/>
  <c r="BS252" i="1"/>
  <c r="BS269" i="1"/>
  <c r="BS244" i="1"/>
  <c r="BS257" i="1"/>
  <c r="BS245" i="1"/>
  <c r="BS253" i="1"/>
  <c r="CA262" i="1"/>
  <c r="CA250" i="1"/>
  <c r="CA267" i="1"/>
  <c r="CA242" i="1"/>
  <c r="CA266" i="1"/>
  <c r="CA263" i="1"/>
  <c r="CA247" i="1"/>
  <c r="CA254" i="1"/>
  <c r="CA264" i="1"/>
  <c r="CA246" i="1"/>
  <c r="CA251" i="1"/>
  <c r="CA248" i="1"/>
  <c r="CA255" i="1"/>
  <c r="CA243" i="1"/>
  <c r="CA268" i="1"/>
  <c r="CA265" i="1"/>
  <c r="CA256" i="1"/>
  <c r="CA249" i="1"/>
  <c r="CA252" i="1"/>
  <c r="CA269" i="1"/>
  <c r="CA244" i="1"/>
  <c r="CA245" i="1"/>
  <c r="CA253" i="1"/>
  <c r="CA257" i="1"/>
  <c r="BO246" i="1"/>
  <c r="BO254" i="1"/>
  <c r="BO242" i="1"/>
  <c r="BO262" i="1"/>
  <c r="BO266" i="1"/>
  <c r="BO250" i="1"/>
  <c r="BK262" i="1"/>
  <c r="BK250" i="1"/>
  <c r="BK246" i="1"/>
  <c r="BK254" i="1"/>
  <c r="BK242" i="1"/>
  <c r="BK266" i="1"/>
  <c r="LK266" i="1"/>
  <c r="LK250" i="1"/>
  <c r="LK254" i="1"/>
  <c r="LK242" i="1"/>
  <c r="LK262" i="1"/>
  <c r="LK246" i="1"/>
  <c r="KF254" i="1"/>
  <c r="KE254" i="1" s="1" a="1"/>
  <c r="KE254" i="1" s="1"/>
  <c r="KF246" i="1"/>
  <c r="KE246" i="1" s="1" a="1"/>
  <c r="KE246" i="1" s="1"/>
  <c r="KF250" i="1"/>
  <c r="KE250" i="1" s="1" a="1"/>
  <c r="KE250" i="1" s="1"/>
  <c r="KF266" i="1"/>
  <c r="KE266" i="1" s="1" a="1"/>
  <c r="KE266" i="1" s="1"/>
  <c r="KF242" i="1"/>
  <c r="KE242" i="1" s="1" a="1"/>
  <c r="KE242" i="1" s="1"/>
  <c r="KF262" i="1"/>
  <c r="KE262" i="1" s="1" a="1"/>
  <c r="KE262" i="1" s="1"/>
  <c r="BT262" i="1"/>
  <c r="BT250" i="1"/>
  <c r="BT246" i="1"/>
  <c r="BT264" i="1"/>
  <c r="BT266" i="1"/>
  <c r="BT242" i="1"/>
  <c r="BT267" i="1"/>
  <c r="BT247" i="1"/>
  <c r="BT254" i="1"/>
  <c r="BT263" i="1"/>
  <c r="BT255" i="1"/>
  <c r="BT268" i="1"/>
  <c r="BT265" i="1"/>
  <c r="BT243" i="1"/>
  <c r="BT251" i="1"/>
  <c r="BT248" i="1"/>
  <c r="BT256" i="1"/>
  <c r="BT252" i="1"/>
  <c r="BT269" i="1"/>
  <c r="BT249" i="1"/>
  <c r="BT244" i="1"/>
  <c r="BT245" i="1"/>
  <c r="BT253" i="1"/>
  <c r="BT257" i="1"/>
  <c r="IP232" i="1"/>
  <c r="CW232" i="1"/>
  <c r="BP232" i="1"/>
  <c r="KW232" i="1"/>
  <c r="BH232" i="1"/>
  <c r="JD232" i="1"/>
  <c r="BL232" i="1"/>
  <c r="CX232" i="1"/>
  <c r="KX232" i="1"/>
  <c r="DT232" i="1"/>
  <c r="CK232" i="1"/>
  <c r="CY232" i="1"/>
  <c r="IL232" i="1"/>
  <c r="CJ232" i="1"/>
  <c r="BO232" i="1"/>
  <c r="BK232" i="1"/>
  <c r="LK232" i="1"/>
  <c r="KF232" i="1"/>
  <c r="KE232" i="1" s="1" a="1"/>
  <c r="KE232" i="1" s="1"/>
  <c r="IO232" i="1"/>
  <c r="IT232" i="1"/>
  <c r="BM232" i="1"/>
  <c r="BJ232" i="1"/>
  <c r="KV232" i="1"/>
  <c r="CU232" i="1"/>
  <c r="IS232" i="1"/>
  <c r="OT232" i="1"/>
  <c r="CI232" i="1"/>
  <c r="ED232" i="1"/>
  <c r="BF232" i="1"/>
  <c r="KY232" i="1"/>
  <c r="LH232" i="1"/>
  <c r="LG235" i="1"/>
  <c r="LG233" i="1"/>
  <c r="LG234" i="1"/>
  <c r="BX232" i="1"/>
  <c r="BX233" i="1"/>
  <c r="BX234" i="1"/>
  <c r="BX235" i="1"/>
  <c r="BY232" i="1"/>
  <c r="BY233" i="1"/>
  <c r="BY234" i="1"/>
  <c r="BY235" i="1"/>
  <c r="BZ232" i="1"/>
  <c r="BZ233" i="1"/>
  <c r="BZ234" i="1"/>
  <c r="BZ235" i="1"/>
  <c r="BS232" i="1"/>
  <c r="BS233" i="1"/>
  <c r="BS234" i="1"/>
  <c r="BS235" i="1"/>
  <c r="CA232" i="1"/>
  <c r="CA233" i="1"/>
  <c r="CA234" i="1"/>
  <c r="CA235" i="1"/>
  <c r="LX234" i="1"/>
  <c r="LX235" i="1"/>
  <c r="LX233" i="1"/>
  <c r="BT232" i="1"/>
  <c r="BT233" i="1"/>
  <c r="BT234" i="1"/>
  <c r="BT235" i="1"/>
  <c r="BU232" i="1"/>
  <c r="BU233" i="1"/>
  <c r="BU234" i="1"/>
  <c r="BU235" i="1"/>
  <c r="BV232" i="1"/>
  <c r="BV233" i="1"/>
  <c r="BV234" i="1"/>
  <c r="BV235" i="1"/>
  <c r="JE235" i="1"/>
  <c r="JE234" i="1"/>
  <c r="JE233" i="1"/>
  <c r="BW232" i="1"/>
  <c r="BW233" i="1"/>
  <c r="BW234" i="1"/>
  <c r="BW235" i="1"/>
  <c r="LG230" i="1"/>
  <c r="LG213" i="1"/>
  <c r="LG223" i="1"/>
  <c r="LG214" i="1"/>
  <c r="LG215" i="1"/>
  <c r="LG229" i="1"/>
  <c r="LG217" i="1"/>
  <c r="LG221" i="1"/>
  <c r="LG231" i="1"/>
  <c r="LG218" i="1"/>
  <c r="LG222" i="1"/>
  <c r="LG219" i="1"/>
  <c r="JD212" i="1"/>
  <c r="JD228" i="1"/>
  <c r="JD216" i="1"/>
  <c r="JD220" i="1"/>
  <c r="BX217" i="1"/>
  <c r="BX212" i="1"/>
  <c r="BX220" i="1"/>
  <c r="BX228" i="1"/>
  <c r="BX216" i="1"/>
  <c r="BX229" i="1"/>
  <c r="BX213" i="1"/>
  <c r="BX221" i="1"/>
  <c r="BX218" i="1"/>
  <c r="BX222" i="1"/>
  <c r="BX214" i="1"/>
  <c r="BX219" i="1"/>
  <c r="BX230" i="1"/>
  <c r="BX223" i="1"/>
  <c r="BX215" i="1"/>
  <c r="BX231" i="1"/>
  <c r="CX228" i="1"/>
  <c r="CX220" i="1"/>
  <c r="CX212" i="1"/>
  <c r="CX216" i="1"/>
  <c r="KX208" i="1"/>
  <c r="KX212" i="1"/>
  <c r="KX228" i="1"/>
  <c r="KX216" i="1"/>
  <c r="KX220" i="1"/>
  <c r="BY217" i="1"/>
  <c r="BY228" i="1"/>
  <c r="BY212" i="1"/>
  <c r="BY220" i="1"/>
  <c r="BY216" i="1"/>
  <c r="BY213" i="1"/>
  <c r="BY221" i="1"/>
  <c r="BY229" i="1"/>
  <c r="BY218" i="1"/>
  <c r="BY214" i="1"/>
  <c r="BY230" i="1"/>
  <c r="BY219" i="1"/>
  <c r="BY222" i="1"/>
  <c r="BY223" i="1"/>
  <c r="BY231" i="1"/>
  <c r="BY215" i="1"/>
  <c r="DT216" i="1"/>
  <c r="DT212" i="1"/>
  <c r="DT228" i="1"/>
  <c r="DT220" i="1"/>
  <c r="LX223" i="1"/>
  <c r="LX230" i="1"/>
  <c r="LX213" i="1"/>
  <c r="LX214" i="1"/>
  <c r="LX215" i="1"/>
  <c r="LX229" i="1"/>
  <c r="LX231" i="1"/>
  <c r="LX217" i="1"/>
  <c r="LX219" i="1"/>
  <c r="LX222" i="1"/>
  <c r="LX221" i="1"/>
  <c r="LX218" i="1"/>
  <c r="CK228" i="1"/>
  <c r="CK216" i="1"/>
  <c r="CK212" i="1"/>
  <c r="CK220" i="1"/>
  <c r="CY220" i="1"/>
  <c r="CY212" i="1"/>
  <c r="CY228" i="1"/>
  <c r="CY216" i="1"/>
  <c r="BZ216" i="1"/>
  <c r="BZ217" i="1"/>
  <c r="BZ212" i="1"/>
  <c r="BZ228" i="1"/>
  <c r="BZ220" i="1"/>
  <c r="BZ221" i="1"/>
  <c r="BZ229" i="1"/>
  <c r="BZ218" i="1"/>
  <c r="BZ213" i="1"/>
  <c r="BZ214" i="1"/>
  <c r="BZ219" i="1"/>
  <c r="BZ222" i="1"/>
  <c r="BZ230" i="1"/>
  <c r="BZ223" i="1"/>
  <c r="BZ231" i="1"/>
  <c r="BZ215" i="1"/>
  <c r="IP212" i="1"/>
  <c r="IP216" i="1"/>
  <c r="IP220" i="1"/>
  <c r="IP228" i="1"/>
  <c r="BO220" i="1"/>
  <c r="BO212" i="1"/>
  <c r="BO216" i="1"/>
  <c r="BO228" i="1"/>
  <c r="BS228" i="1"/>
  <c r="BS216" i="1"/>
  <c r="BS217" i="1"/>
  <c r="BS220" i="1"/>
  <c r="BS212" i="1"/>
  <c r="BS221" i="1"/>
  <c r="BS218" i="1"/>
  <c r="BS229" i="1"/>
  <c r="BS213" i="1"/>
  <c r="BS214" i="1"/>
  <c r="BS219" i="1"/>
  <c r="BS222" i="1"/>
  <c r="BS230" i="1"/>
  <c r="BS223" i="1"/>
  <c r="BS231" i="1"/>
  <c r="BS215" i="1"/>
  <c r="CA217" i="1"/>
  <c r="CA216" i="1"/>
  <c r="CA228" i="1"/>
  <c r="CA212" i="1"/>
  <c r="CA220" i="1"/>
  <c r="CA218" i="1"/>
  <c r="CA213" i="1"/>
  <c r="CA229" i="1"/>
  <c r="CA221" i="1"/>
  <c r="CA214" i="1"/>
  <c r="CA222" i="1"/>
  <c r="CA219" i="1"/>
  <c r="CA230" i="1"/>
  <c r="CA223" i="1"/>
  <c r="CA215" i="1"/>
  <c r="CA231" i="1"/>
  <c r="CW228" i="1"/>
  <c r="CW212" i="1"/>
  <c r="CW216" i="1"/>
  <c r="CW220" i="1"/>
  <c r="IO212" i="1"/>
  <c r="IO228" i="1"/>
  <c r="IO216" i="1"/>
  <c r="IO220" i="1"/>
  <c r="BK212" i="1"/>
  <c r="BK216" i="1"/>
  <c r="BK228" i="1"/>
  <c r="BK220" i="1"/>
  <c r="LK208" i="1"/>
  <c r="LK212" i="1"/>
  <c r="LK216" i="1"/>
  <c r="LK220" i="1"/>
  <c r="LK228" i="1"/>
  <c r="KF208" i="1"/>
  <c r="KE208" i="1" s="1" a="1"/>
  <c r="KE208" i="1" s="1"/>
  <c r="KF228" i="1"/>
  <c r="KE228" i="1" s="1" a="1"/>
  <c r="KE228" i="1" s="1"/>
  <c r="KF212" i="1"/>
  <c r="KE212" i="1" s="1" a="1"/>
  <c r="KE212" i="1" s="1"/>
  <c r="KF216" i="1"/>
  <c r="KE216" i="1" s="1" a="1"/>
  <c r="KE216" i="1" s="1"/>
  <c r="KF220" i="1"/>
  <c r="KE220" i="1" s="1" a="1"/>
  <c r="KE220" i="1" s="1"/>
  <c r="BT228" i="1"/>
  <c r="BT220" i="1"/>
  <c r="BT216" i="1"/>
  <c r="BT212" i="1"/>
  <c r="BT217" i="1"/>
  <c r="BT218" i="1"/>
  <c r="BT229" i="1"/>
  <c r="BT221" i="1"/>
  <c r="BT213" i="1"/>
  <c r="BT222" i="1"/>
  <c r="BT214" i="1"/>
  <c r="BT230" i="1"/>
  <c r="BT219" i="1"/>
  <c r="BT215" i="1"/>
  <c r="BT231" i="1"/>
  <c r="BT223" i="1"/>
  <c r="BL216" i="1"/>
  <c r="BL228" i="1"/>
  <c r="BL212" i="1"/>
  <c r="BL220" i="1"/>
  <c r="IS216" i="1"/>
  <c r="IS220" i="1"/>
  <c r="IS228" i="1"/>
  <c r="IS212" i="1"/>
  <c r="BM228" i="1"/>
  <c r="BM212" i="1"/>
  <c r="BM216" i="1"/>
  <c r="BM220" i="1"/>
  <c r="BJ216" i="1"/>
  <c r="BJ228" i="1"/>
  <c r="BJ220" i="1"/>
  <c r="BJ212" i="1"/>
  <c r="KV208" i="1"/>
  <c r="KV220" i="1"/>
  <c r="KV212" i="1"/>
  <c r="KV216" i="1"/>
  <c r="KV228" i="1"/>
  <c r="CU216" i="1"/>
  <c r="CU228" i="1"/>
  <c r="CU212" i="1"/>
  <c r="CU220" i="1"/>
  <c r="BU220" i="1"/>
  <c r="BU216" i="1"/>
  <c r="BU228" i="1"/>
  <c r="BU212" i="1"/>
  <c r="BU217" i="1"/>
  <c r="BU221" i="1"/>
  <c r="BU213" i="1"/>
  <c r="BU218" i="1"/>
  <c r="BU229" i="1"/>
  <c r="BU230" i="1"/>
  <c r="BU222" i="1"/>
  <c r="BU219" i="1"/>
  <c r="BU214" i="1"/>
  <c r="BU231" i="1"/>
  <c r="BU215" i="1"/>
  <c r="BU223" i="1"/>
  <c r="CI216" i="1"/>
  <c r="CI228" i="1"/>
  <c r="CI212" i="1"/>
  <c r="CI220" i="1"/>
  <c r="ED212" i="1"/>
  <c r="ED216" i="1"/>
  <c r="ED220" i="1"/>
  <c r="ED228" i="1"/>
  <c r="BF220" i="1"/>
  <c r="BF228" i="1"/>
  <c r="BF212" i="1"/>
  <c r="BF216" i="1"/>
  <c r="KY208" i="1"/>
  <c r="KY212" i="1"/>
  <c r="KY220" i="1"/>
  <c r="KY228" i="1"/>
  <c r="KY216" i="1"/>
  <c r="LH208" i="1"/>
  <c r="LH212" i="1"/>
  <c r="LH220" i="1"/>
  <c r="LH216" i="1"/>
  <c r="LH228" i="1"/>
  <c r="BV228" i="1"/>
  <c r="BV220" i="1"/>
  <c r="BV216" i="1"/>
  <c r="BV212" i="1"/>
  <c r="BV217" i="1"/>
  <c r="BV221" i="1"/>
  <c r="BV218" i="1"/>
  <c r="BV213" i="1"/>
  <c r="BV229" i="1"/>
  <c r="BV230" i="1"/>
  <c r="BV219" i="1"/>
  <c r="BV214" i="1"/>
  <c r="BV222" i="1"/>
  <c r="BV215" i="1"/>
  <c r="BV231" i="1"/>
  <c r="BV223" i="1"/>
  <c r="JE230" i="1"/>
  <c r="JE214" i="1"/>
  <c r="JE213" i="1"/>
  <c r="JE223" i="1"/>
  <c r="JE221" i="1"/>
  <c r="JE231" i="1"/>
  <c r="JE215" i="1"/>
  <c r="JE229" i="1"/>
  <c r="JE217" i="1"/>
  <c r="JE218" i="1"/>
  <c r="JE222" i="1"/>
  <c r="JE219" i="1"/>
  <c r="IL212" i="1"/>
  <c r="IL220" i="1"/>
  <c r="IL228" i="1"/>
  <c r="IL216" i="1"/>
  <c r="OT216" i="1"/>
  <c r="OT220" i="1"/>
  <c r="OT228" i="1"/>
  <c r="OT212" i="1"/>
  <c r="CJ220" i="1"/>
  <c r="CJ228" i="1"/>
  <c r="CJ216" i="1"/>
  <c r="CJ212" i="1"/>
  <c r="IT216" i="1"/>
  <c r="IT220" i="1"/>
  <c r="IT228" i="1"/>
  <c r="IT212" i="1"/>
  <c r="BP212" i="1"/>
  <c r="BP220" i="1"/>
  <c r="BP216" i="1"/>
  <c r="BP228" i="1"/>
  <c r="KW208" i="1"/>
  <c r="KW228" i="1"/>
  <c r="KW212" i="1"/>
  <c r="KW220" i="1"/>
  <c r="KW216" i="1"/>
  <c r="BH212" i="1"/>
  <c r="BH228" i="1"/>
  <c r="BH220" i="1"/>
  <c r="BH216" i="1"/>
  <c r="BW220" i="1"/>
  <c r="BW216" i="1"/>
  <c r="BW212" i="1"/>
  <c r="BW217" i="1"/>
  <c r="BW228" i="1"/>
  <c r="BW213" i="1"/>
  <c r="BW221" i="1"/>
  <c r="BW229" i="1"/>
  <c r="BW218" i="1"/>
  <c r="BW230" i="1"/>
  <c r="BW219" i="1"/>
  <c r="BW214" i="1"/>
  <c r="BW222" i="1"/>
  <c r="BW231" i="1"/>
  <c r="BW223" i="1"/>
  <c r="BW215" i="1"/>
  <c r="BV209" i="1"/>
  <c r="BV210" i="1"/>
  <c r="BV211" i="1"/>
  <c r="JE209" i="1"/>
  <c r="JE210" i="1"/>
  <c r="JE211" i="1"/>
  <c r="BW209" i="1"/>
  <c r="BW210" i="1"/>
  <c r="BW211" i="1"/>
  <c r="BT209" i="1"/>
  <c r="BT210" i="1"/>
  <c r="BT211" i="1"/>
  <c r="LG210" i="1"/>
  <c r="LG209" i="1"/>
  <c r="LG211" i="1"/>
  <c r="BX210" i="1"/>
  <c r="BX209" i="1"/>
  <c r="BX211" i="1"/>
  <c r="BU210" i="1"/>
  <c r="BU209" i="1"/>
  <c r="BU211" i="1"/>
  <c r="BY210" i="1"/>
  <c r="BY209" i="1"/>
  <c r="BY211" i="1"/>
  <c r="LX209" i="1"/>
  <c r="LX210" i="1"/>
  <c r="LX211" i="1"/>
  <c r="BZ210" i="1"/>
  <c r="BZ209" i="1"/>
  <c r="BZ211" i="1"/>
  <c r="BS210" i="1"/>
  <c r="BS209" i="1"/>
  <c r="BS211" i="1"/>
  <c r="CA209" i="1"/>
  <c r="CA210" i="1"/>
  <c r="CA211" i="1"/>
  <c r="OT99" i="1"/>
  <c r="OT108" i="1"/>
  <c r="ED108" i="1"/>
  <c r="ED99" i="1"/>
  <c r="BF108" i="1"/>
  <c r="BF99" i="1"/>
  <c r="EE99" i="1"/>
  <c r="EE108" i="1"/>
  <c r="BV72" i="1"/>
  <c r="BV76" i="1" s="1"/>
  <c r="BV99" i="1"/>
  <c r="BV108" i="1"/>
  <c r="DT99" i="1"/>
  <c r="DT108" i="1"/>
  <c r="IO108" i="1"/>
  <c r="IO99" i="1"/>
  <c r="BP108" i="1"/>
  <c r="BP99" i="1"/>
  <c r="BH108" i="1"/>
  <c r="BH99" i="1"/>
  <c r="BW72" i="1"/>
  <c r="BW75" i="1" s="1"/>
  <c r="BW99" i="1"/>
  <c r="BW108" i="1"/>
  <c r="JD99" i="1"/>
  <c r="JD108" i="1"/>
  <c r="BX72" i="1"/>
  <c r="BX77" i="1" s="1"/>
  <c r="BX108" i="1"/>
  <c r="BX99" i="1"/>
  <c r="IP99" i="1"/>
  <c r="IP108" i="1"/>
  <c r="IS99" i="1"/>
  <c r="IS108" i="1"/>
  <c r="CW99" i="1"/>
  <c r="CW104" i="1" s="1"/>
  <c r="CW108" i="1"/>
  <c r="CW113" i="1" s="1"/>
  <c r="IL99" i="1"/>
  <c r="IL108" i="1"/>
  <c r="MC108" i="1"/>
  <c r="MC99" i="1"/>
  <c r="CX108" i="1"/>
  <c r="CX113" i="1" s="1"/>
  <c r="CX99" i="1"/>
  <c r="CX104" i="1" s="1"/>
  <c r="BY72" i="1"/>
  <c r="BY76" i="1" s="1"/>
  <c r="BY108" i="1"/>
  <c r="BY99" i="1"/>
  <c r="CK108" i="1"/>
  <c r="CK99" i="1"/>
  <c r="CY108" i="1"/>
  <c r="CY113" i="1" s="1"/>
  <c r="CY99" i="1"/>
  <c r="CY104" i="1" s="1"/>
  <c r="BR108" i="1"/>
  <c r="BR99" i="1"/>
  <c r="BZ72" i="1"/>
  <c r="BZ77" i="1" s="1"/>
  <c r="BZ99" i="1"/>
  <c r="BZ108" i="1"/>
  <c r="BL99" i="1"/>
  <c r="BL108" i="1"/>
  <c r="BO99" i="1"/>
  <c r="BO108" i="1"/>
  <c r="MM108" i="1"/>
  <c r="MM99" i="1"/>
  <c r="BS72" i="1"/>
  <c r="BS73" i="1" s="1"/>
  <c r="BS108" i="1"/>
  <c r="BS99" i="1"/>
  <c r="CA72" i="1"/>
  <c r="CA73" i="1" s="1"/>
  <c r="CA108" i="1"/>
  <c r="CA99" i="1"/>
  <c r="LR108" i="1"/>
  <c r="LR99" i="1"/>
  <c r="BT72" i="1"/>
  <c r="BT74" i="1" s="1"/>
  <c r="BT99" i="1"/>
  <c r="BT108" i="1"/>
  <c r="EF99" i="1"/>
  <c r="EF108" i="1"/>
  <c r="JE54" i="1"/>
  <c r="JE100" i="1"/>
  <c r="JE101" i="1"/>
  <c r="JE102" i="1"/>
  <c r="JE103" i="1"/>
  <c r="JE104" i="1"/>
  <c r="BK99" i="1"/>
  <c r="BK108" i="1"/>
  <c r="IT99" i="1"/>
  <c r="IT108" i="1"/>
  <c r="BM99" i="1"/>
  <c r="BM108" i="1"/>
  <c r="BJ108" i="1"/>
  <c r="BJ99" i="1"/>
  <c r="CU108" i="1"/>
  <c r="CU99" i="1"/>
  <c r="BU72" i="1"/>
  <c r="BU74" i="1" s="1"/>
  <c r="BU99" i="1"/>
  <c r="BU108" i="1"/>
  <c r="JE53" i="1"/>
  <c r="JE109" i="1"/>
  <c r="JE110" i="1"/>
  <c r="JE111" i="1"/>
  <c r="JE112" i="1"/>
  <c r="JE113" i="1"/>
  <c r="MC63" i="1"/>
  <c r="MC65" i="1" s="1"/>
  <c r="MC72" i="1"/>
  <c r="ED208" i="1"/>
  <c r="ED72" i="1"/>
  <c r="BF208" i="1"/>
  <c r="BF72" i="1"/>
  <c r="EE63" i="1"/>
  <c r="EE64" i="1" s="1"/>
  <c r="EE72" i="1"/>
  <c r="IP208" i="1"/>
  <c r="IP72" i="1"/>
  <c r="IS208" i="1"/>
  <c r="IS72" i="1"/>
  <c r="BP208" i="1"/>
  <c r="BP72" i="1"/>
  <c r="BH208" i="1"/>
  <c r="BH72" i="1"/>
  <c r="JD208" i="1"/>
  <c r="JD72" i="1"/>
  <c r="CX208" i="1"/>
  <c r="CX72" i="1"/>
  <c r="CX77" i="1" s="1"/>
  <c r="BL208" i="1"/>
  <c r="BL72" i="1"/>
  <c r="CW208" i="1"/>
  <c r="CW72" i="1"/>
  <c r="CW77" i="1" s="1"/>
  <c r="OT208" i="1"/>
  <c r="OT72" i="1"/>
  <c r="CK208" i="1"/>
  <c r="CK72" i="1"/>
  <c r="CY208" i="1"/>
  <c r="CY72" i="1"/>
  <c r="CY77" i="1" s="1"/>
  <c r="BR63" i="1"/>
  <c r="BR72" i="1"/>
  <c r="IL208" i="1"/>
  <c r="IL72" i="1"/>
  <c r="IO208" i="1"/>
  <c r="IO72" i="1"/>
  <c r="BO208" i="1"/>
  <c r="BO72" i="1"/>
  <c r="MM63" i="1"/>
  <c r="MM64" i="1" s="1"/>
  <c r="MM72" i="1"/>
  <c r="LR63" i="1"/>
  <c r="LR67" i="1" s="1"/>
  <c r="LR72" i="1"/>
  <c r="EF63" i="1"/>
  <c r="EF65" i="1" s="1"/>
  <c r="EF72" i="1"/>
  <c r="JE56" i="1"/>
  <c r="JE73" i="1"/>
  <c r="JE74" i="1"/>
  <c r="JE75" i="1"/>
  <c r="JE76" i="1"/>
  <c r="JE77" i="1"/>
  <c r="DT208" i="1"/>
  <c r="DT72" i="1"/>
  <c r="BK208" i="1"/>
  <c r="BK72" i="1"/>
  <c r="IT208" i="1"/>
  <c r="IT72" i="1"/>
  <c r="BM208" i="1"/>
  <c r="BM72" i="1"/>
  <c r="BJ208" i="1"/>
  <c r="BJ72" i="1"/>
  <c r="CU208" i="1"/>
  <c r="CU72" i="1"/>
  <c r="JE55" i="1"/>
  <c r="BT208" i="1"/>
  <c r="BU208" i="1"/>
  <c r="BV208" i="1"/>
  <c r="BW208" i="1"/>
  <c r="BX208" i="1"/>
  <c r="BY208" i="1"/>
  <c r="BZ208" i="1"/>
  <c r="CI199" i="1"/>
  <c r="CI208" i="1"/>
  <c r="CJ199" i="1"/>
  <c r="CJ208" i="1"/>
  <c r="BS208" i="1"/>
  <c r="CA208" i="1"/>
  <c r="JE204" i="1"/>
  <c r="JE203" i="1"/>
  <c r="JE202" i="1"/>
  <c r="BT195" i="1"/>
  <c r="BT202" i="1"/>
  <c r="BT203" i="1"/>
  <c r="BT204" i="1"/>
  <c r="BU195" i="1"/>
  <c r="BU202" i="1"/>
  <c r="BU203" i="1"/>
  <c r="BU204" i="1"/>
  <c r="LG204" i="1"/>
  <c r="LG203" i="1"/>
  <c r="LG202" i="1"/>
  <c r="BX195" i="1"/>
  <c r="BX202" i="1"/>
  <c r="BX203" i="1"/>
  <c r="BX204" i="1"/>
  <c r="BY195" i="1"/>
  <c r="BY202" i="1"/>
  <c r="BY203" i="1"/>
  <c r="BY204" i="1"/>
  <c r="BW195" i="1"/>
  <c r="BW202" i="1"/>
  <c r="BW203" i="1"/>
  <c r="BW204" i="1"/>
  <c r="LX204" i="1"/>
  <c r="LX202" i="1"/>
  <c r="LX203" i="1"/>
  <c r="BZ195" i="1"/>
  <c r="BZ202" i="1"/>
  <c r="BZ203" i="1"/>
  <c r="BZ204" i="1"/>
  <c r="BV195" i="1"/>
  <c r="BV202" i="1"/>
  <c r="BV203" i="1"/>
  <c r="BV204" i="1"/>
  <c r="BS195" i="1"/>
  <c r="BS202" i="1"/>
  <c r="BS203" i="1"/>
  <c r="BS204" i="1"/>
  <c r="CA195" i="1"/>
  <c r="CA202" i="1"/>
  <c r="CA203" i="1"/>
  <c r="CA204" i="1"/>
  <c r="JE59" i="1"/>
  <c r="JE58" i="1"/>
  <c r="BH199" i="1"/>
  <c r="BH195" i="1"/>
  <c r="BP199" i="1"/>
  <c r="BP195" i="1"/>
  <c r="BL199" i="1"/>
  <c r="BL195" i="1"/>
  <c r="JD199" i="1"/>
  <c r="JD195" i="1"/>
  <c r="CX199" i="1"/>
  <c r="CX195" i="1"/>
  <c r="KX199" i="1"/>
  <c r="KX195" i="1"/>
  <c r="IL199" i="1"/>
  <c r="IL195" i="1"/>
  <c r="CY199" i="1"/>
  <c r="CY195" i="1"/>
  <c r="CW199" i="1"/>
  <c r="CW195" i="1"/>
  <c r="OT199" i="1"/>
  <c r="OT195" i="1"/>
  <c r="IO199" i="1"/>
  <c r="IO195" i="1"/>
  <c r="IP199" i="1"/>
  <c r="IP195" i="1"/>
  <c r="CK199" i="1"/>
  <c r="CK195" i="1"/>
  <c r="BO199" i="1"/>
  <c r="BO195" i="1"/>
  <c r="KF199" i="1"/>
  <c r="KE199" i="1" s="1" a="1"/>
  <c r="KE199" i="1" s="1"/>
  <c r="KF195" i="1"/>
  <c r="KE195" i="1" s="1" a="1"/>
  <c r="KE195" i="1" s="1"/>
  <c r="BJ199" i="1"/>
  <c r="BJ195" i="1"/>
  <c r="CU199" i="1"/>
  <c r="CU195" i="1"/>
  <c r="KW199" i="1"/>
  <c r="KW195" i="1"/>
  <c r="DT199" i="1"/>
  <c r="DT195" i="1"/>
  <c r="IS199" i="1"/>
  <c r="IS195" i="1"/>
  <c r="BK199" i="1"/>
  <c r="BK195" i="1"/>
  <c r="LK199" i="1"/>
  <c r="LK195" i="1"/>
  <c r="IT199" i="1"/>
  <c r="IT195" i="1"/>
  <c r="BM199" i="1"/>
  <c r="BM195" i="1"/>
  <c r="KV199" i="1"/>
  <c r="KV195" i="1"/>
  <c r="ED199" i="1"/>
  <c r="ED195" i="1"/>
  <c r="BF199" i="1"/>
  <c r="BF195" i="1"/>
  <c r="KY199" i="1"/>
  <c r="KY195" i="1"/>
  <c r="LH199" i="1"/>
  <c r="LH195" i="1"/>
  <c r="BU200" i="1"/>
  <c r="BU199" i="1"/>
  <c r="BU201" i="1"/>
  <c r="BV200" i="1"/>
  <c r="BV199" i="1"/>
  <c r="BV201" i="1"/>
  <c r="JE201" i="1"/>
  <c r="JE200" i="1"/>
  <c r="BW199" i="1"/>
  <c r="BW200" i="1"/>
  <c r="BW201" i="1"/>
  <c r="LG201" i="1"/>
  <c r="LG200" i="1"/>
  <c r="BX200" i="1"/>
  <c r="BX199" i="1"/>
  <c r="BX201" i="1"/>
  <c r="BY199" i="1"/>
  <c r="BY200" i="1"/>
  <c r="BY201" i="1"/>
  <c r="LX201" i="1"/>
  <c r="LX200" i="1"/>
  <c r="BZ200" i="1"/>
  <c r="BZ199" i="1"/>
  <c r="BZ201" i="1"/>
  <c r="BS200" i="1"/>
  <c r="BS199" i="1"/>
  <c r="BS201" i="1"/>
  <c r="CA200" i="1"/>
  <c r="CA199" i="1"/>
  <c r="CA201" i="1"/>
  <c r="BT199" i="1"/>
  <c r="BT200" i="1"/>
  <c r="BT201" i="1"/>
  <c r="KY189" i="1"/>
  <c r="LH189" i="1"/>
  <c r="KW189" i="1"/>
  <c r="KV189" i="1"/>
  <c r="KX189" i="1"/>
  <c r="CI189" i="1"/>
  <c r="CJ189" i="1"/>
  <c r="LK189" i="1"/>
  <c r="KF189" i="1"/>
  <c r="KE189" i="1" s="1" a="1"/>
  <c r="KE189" i="1" s="1"/>
  <c r="BK52" i="1"/>
  <c r="BK56" i="1" s="1"/>
  <c r="BK63" i="1"/>
  <c r="IT52" i="1"/>
  <c r="IT57" i="1" s="1"/>
  <c r="IT63" i="1"/>
  <c r="BM52" i="1"/>
  <c r="BM53" i="1" s="1"/>
  <c r="BM63" i="1"/>
  <c r="BJ52" i="1"/>
  <c r="BJ54" i="1" s="1"/>
  <c r="BJ63" i="1"/>
  <c r="CU52" i="1"/>
  <c r="CU55" i="1" s="1"/>
  <c r="CU63" i="1"/>
  <c r="BU52" i="1"/>
  <c r="BU58" i="1" s="1"/>
  <c r="BU63" i="1"/>
  <c r="ED52" i="1"/>
  <c r="ED55" i="1" s="1"/>
  <c r="ED63" i="1"/>
  <c r="BF52" i="1"/>
  <c r="BF58" i="1" s="1"/>
  <c r="BF63" i="1"/>
  <c r="BV52" i="1"/>
  <c r="BV56" i="1" s="1"/>
  <c r="BV63" i="1"/>
  <c r="BP52" i="1"/>
  <c r="BP53" i="1" s="1"/>
  <c r="BP63" i="1"/>
  <c r="BH52" i="1"/>
  <c r="BH57" i="1" s="1"/>
  <c r="BH63" i="1"/>
  <c r="BW52" i="1"/>
  <c r="BW56" i="1" s="1"/>
  <c r="BW63" i="1"/>
  <c r="JD52" i="1"/>
  <c r="JD54" i="1" s="1"/>
  <c r="JD63" i="1"/>
  <c r="BX52" i="1"/>
  <c r="BX54" i="1" s="1"/>
  <c r="BX63" i="1"/>
  <c r="IP52" i="1"/>
  <c r="IP59" i="1" s="1"/>
  <c r="IP63" i="1"/>
  <c r="IS52" i="1"/>
  <c r="IS53" i="1" s="1"/>
  <c r="IS63" i="1"/>
  <c r="CW52" i="1"/>
  <c r="CW59" i="1" s="1"/>
  <c r="CW63" i="1"/>
  <c r="CW68" i="1" s="1"/>
  <c r="IL52" i="1"/>
  <c r="IL55" i="1" s="1"/>
  <c r="IL63" i="1"/>
  <c r="CX52" i="1"/>
  <c r="CX59" i="1" s="1"/>
  <c r="CX63" i="1"/>
  <c r="CX68" i="1" s="1"/>
  <c r="BY52" i="1"/>
  <c r="BY57" i="1" s="1"/>
  <c r="BY63" i="1"/>
  <c r="OT52" i="1"/>
  <c r="OT54" i="1" s="1"/>
  <c r="OT63" i="1"/>
  <c r="CK52" i="1"/>
  <c r="CK53" i="1" s="1"/>
  <c r="CK63" i="1"/>
  <c r="CY52" i="1"/>
  <c r="CY59" i="1" s="1"/>
  <c r="CY63" i="1"/>
  <c r="CY68" i="1" s="1"/>
  <c r="BZ52" i="1"/>
  <c r="BZ57" i="1" s="1"/>
  <c r="BZ63" i="1"/>
  <c r="BL52" i="1"/>
  <c r="BL57" i="1" s="1"/>
  <c r="BL63" i="1"/>
  <c r="IO52" i="1"/>
  <c r="IO54" i="1" s="1"/>
  <c r="IO63" i="1"/>
  <c r="BO52" i="1"/>
  <c r="BO55" i="1" s="1"/>
  <c r="BO63" i="1"/>
  <c r="BS52" i="1"/>
  <c r="BS53" i="1" s="1"/>
  <c r="BS63" i="1"/>
  <c r="CA52" i="1"/>
  <c r="CA56" i="1" s="1"/>
  <c r="CA63" i="1"/>
  <c r="JE64" i="1"/>
  <c r="JE65" i="1"/>
  <c r="JE66" i="1"/>
  <c r="JE67" i="1"/>
  <c r="JE68" i="1"/>
  <c r="DT52" i="1"/>
  <c r="DT58" i="1" s="1"/>
  <c r="DT63" i="1"/>
  <c r="BT52" i="1"/>
  <c r="BT59" i="1" s="1"/>
  <c r="BT63" i="1"/>
  <c r="MM41" i="1"/>
  <c r="MM42" i="1" s="1"/>
  <c r="MM52" i="1"/>
  <c r="LR41" i="1"/>
  <c r="LR45" i="1" s="1"/>
  <c r="LR52" i="1"/>
  <c r="EF41" i="1"/>
  <c r="EF44" i="1" s="1"/>
  <c r="EF52" i="1"/>
  <c r="EE41" i="1"/>
  <c r="EE45" i="1" s="1"/>
  <c r="EE52" i="1"/>
  <c r="MC41" i="1"/>
  <c r="MC42" i="1" s="1"/>
  <c r="MC52" i="1"/>
  <c r="BR41" i="1"/>
  <c r="BR42" i="1" s="1"/>
  <c r="BR52" i="1"/>
  <c r="JE48" i="1"/>
  <c r="JE47" i="1"/>
  <c r="JE44" i="1"/>
  <c r="CS16" i="1"/>
  <c r="CS20" i="1" s="1"/>
  <c r="CZ16" i="1"/>
  <c r="JE46" i="1"/>
  <c r="JE45" i="1"/>
  <c r="JE43" i="1"/>
  <c r="BO41" i="1"/>
  <c r="BO43" i="1" s="1"/>
  <c r="BO189" i="1"/>
  <c r="BS41" i="1"/>
  <c r="BS43" i="1" s="1"/>
  <c r="BS189" i="1"/>
  <c r="BS190" i="1"/>
  <c r="BS191" i="1"/>
  <c r="CA41" i="1"/>
  <c r="CA47" i="1" s="1"/>
  <c r="CA189" i="1"/>
  <c r="CA190" i="1"/>
  <c r="CA191" i="1"/>
  <c r="BT41" i="1"/>
  <c r="BT45" i="1" s="1"/>
  <c r="BT189" i="1"/>
  <c r="BT190" i="1"/>
  <c r="BT191" i="1"/>
  <c r="IP41" i="1"/>
  <c r="IP46" i="1" s="1"/>
  <c r="IP189" i="1"/>
  <c r="BM41" i="1"/>
  <c r="BM42" i="1" s="1"/>
  <c r="BM189" i="1"/>
  <c r="BJ41" i="1"/>
  <c r="BJ47" i="1" s="1"/>
  <c r="BJ189" i="1"/>
  <c r="CU41" i="1"/>
  <c r="CU42" i="1" s="1"/>
  <c r="CU189" i="1"/>
  <c r="BU41" i="1"/>
  <c r="BU42" i="1" s="1"/>
  <c r="BU189" i="1"/>
  <c r="BU190" i="1"/>
  <c r="BU191" i="1"/>
  <c r="DT41" i="1"/>
  <c r="DT46" i="1" s="1"/>
  <c r="DT189" i="1"/>
  <c r="IO41" i="1"/>
  <c r="IO43" i="1" s="1"/>
  <c r="IO189" i="1"/>
  <c r="IT41" i="1"/>
  <c r="IT46" i="1" s="1"/>
  <c r="IT189" i="1"/>
  <c r="ED41" i="1"/>
  <c r="ED42" i="1" s="1"/>
  <c r="ED189" i="1"/>
  <c r="BF41" i="1"/>
  <c r="BF42" i="1" s="1"/>
  <c r="BF189" i="1"/>
  <c r="BV41" i="1"/>
  <c r="BV47" i="1" s="1"/>
  <c r="BV189" i="1"/>
  <c r="BV190" i="1"/>
  <c r="BV191" i="1"/>
  <c r="JE191" i="1"/>
  <c r="JE190" i="1"/>
  <c r="BK41" i="1"/>
  <c r="BK48" i="1" s="1"/>
  <c r="BK189" i="1"/>
  <c r="BP41" i="1"/>
  <c r="BP42" i="1" s="1"/>
  <c r="BP189" i="1"/>
  <c r="BH41" i="1"/>
  <c r="BH43" i="1" s="1"/>
  <c r="BH189" i="1"/>
  <c r="BW41" i="1"/>
  <c r="BW45" i="1" s="1"/>
  <c r="BW190" i="1"/>
  <c r="BW189" i="1"/>
  <c r="BW191" i="1"/>
  <c r="LG191" i="1"/>
  <c r="LG190" i="1"/>
  <c r="JD41" i="1"/>
  <c r="JD44" i="1" s="1"/>
  <c r="JD189" i="1"/>
  <c r="BX41" i="1"/>
  <c r="BX46" i="1" s="1"/>
  <c r="BX189" i="1"/>
  <c r="BX190" i="1"/>
  <c r="BX191" i="1"/>
  <c r="IS41" i="1"/>
  <c r="IS43" i="1" s="1"/>
  <c r="IS189" i="1"/>
  <c r="CX41" i="1"/>
  <c r="CX48" i="1" s="1"/>
  <c r="CX189" i="1"/>
  <c r="BY41" i="1"/>
  <c r="BY42" i="1" s="1"/>
  <c r="BY189" i="1"/>
  <c r="BY190" i="1"/>
  <c r="BY191" i="1"/>
  <c r="BL41" i="1"/>
  <c r="BL46" i="1" s="1"/>
  <c r="BL189" i="1"/>
  <c r="CW41" i="1"/>
  <c r="CW48" i="1" s="1"/>
  <c r="CW189" i="1"/>
  <c r="IL41" i="1"/>
  <c r="IL47" i="1" s="1"/>
  <c r="IL189" i="1"/>
  <c r="LX190" i="1"/>
  <c r="LX191" i="1"/>
  <c r="OT41" i="1"/>
  <c r="OT42" i="1" s="1"/>
  <c r="OT189" i="1"/>
  <c r="CK41" i="1"/>
  <c r="CK42" i="1" s="1"/>
  <c r="CK189" i="1"/>
  <c r="CY41" i="1"/>
  <c r="CY48" i="1" s="1"/>
  <c r="CY189" i="1"/>
  <c r="BZ41" i="1"/>
  <c r="BZ43" i="1" s="1"/>
  <c r="BZ189" i="1"/>
  <c r="BZ190" i="1"/>
  <c r="BZ191" i="1"/>
  <c r="CR16" i="1"/>
  <c r="CR18" i="1" s="1"/>
  <c r="CT16" i="1"/>
  <c r="CT18" i="1" s="1"/>
  <c r="BD16" i="1"/>
  <c r="BD20" i="1" s="1"/>
  <c r="CU16" i="1"/>
  <c r="CU18" i="1" s="1"/>
  <c r="CO16" i="1"/>
  <c r="CO18" i="1" s="1"/>
  <c r="CP16" i="1"/>
  <c r="CP19" i="1" s="1"/>
  <c r="CQ16" i="1"/>
  <c r="CQ18" i="1" s="1"/>
  <c r="CR17" i="1"/>
  <c r="CU17" i="1"/>
  <c r="CQ17" i="1"/>
  <c r="BD17" i="1"/>
  <c r="CP17" i="1"/>
  <c r="CO17" i="1"/>
  <c r="CT17" i="1"/>
  <c r="CS17" i="1"/>
  <c r="BS25" i="1"/>
  <c r="BS26" i="1"/>
  <c r="CA25" i="1"/>
  <c r="CA26" i="1"/>
  <c r="BT25" i="1"/>
  <c r="BT26" i="1"/>
  <c r="BU25" i="1"/>
  <c r="BU26" i="1"/>
  <c r="BV25" i="1"/>
  <c r="BV26" i="1"/>
  <c r="BW25" i="1"/>
  <c r="BW26" i="1"/>
  <c r="BX25" i="1"/>
  <c r="BX26" i="1"/>
  <c r="BY25" i="1"/>
  <c r="BY26" i="1"/>
  <c r="BZ25" i="1"/>
  <c r="BZ26" i="1"/>
  <c r="KD24" i="1"/>
  <c r="MM30" i="1"/>
  <c r="MC30" i="1"/>
  <c r="D14" i="1"/>
  <c r="JD30" i="1"/>
  <c r="JD24" i="1"/>
  <c r="JE26" i="1"/>
  <c r="JE25" i="1"/>
  <c r="JE31" i="1"/>
  <c r="JE32" i="1"/>
  <c r="JE33" i="1"/>
  <c r="JE34" i="1"/>
  <c r="JE35" i="1"/>
  <c r="JE36" i="1"/>
  <c r="JE37" i="1"/>
  <c r="EF30" i="1"/>
  <c r="BF30" i="1"/>
  <c r="BF24" i="1"/>
  <c r="BJ30" i="1"/>
  <c r="BJ24" i="1"/>
  <c r="BP30" i="1"/>
  <c r="BP24" i="1"/>
  <c r="BL30" i="1"/>
  <c r="BL24" i="1"/>
  <c r="BX24" i="1"/>
  <c r="BX30" i="1"/>
  <c r="BS24" i="1"/>
  <c r="BS30" i="1"/>
  <c r="BY24" i="1"/>
  <c r="BY30" i="1"/>
  <c r="BZ24" i="1"/>
  <c r="BZ30" i="1"/>
  <c r="BV24" i="1"/>
  <c r="BV30" i="1"/>
  <c r="CA24" i="1"/>
  <c r="CA30" i="1"/>
  <c r="BT24" i="1"/>
  <c r="BT30" i="1"/>
  <c r="BR30" i="1"/>
  <c r="BW24" i="1"/>
  <c r="BW30" i="1"/>
  <c r="BU24" i="1"/>
  <c r="BU30" i="1"/>
  <c r="KX24" i="1"/>
  <c r="BH24" i="1"/>
  <c r="LH24" i="1"/>
  <c r="BH30" i="1"/>
  <c r="IO30" i="1"/>
  <c r="IO24" i="1"/>
  <c r="IP30" i="1"/>
  <c r="IP24" i="1"/>
  <c r="LR30" i="1"/>
  <c r="CX30" i="1"/>
  <c r="CX24" i="1"/>
  <c r="CY30" i="1"/>
  <c r="CY24" i="1"/>
  <c r="CU24" i="1"/>
  <c r="CU30" i="1"/>
  <c r="CK30" i="1"/>
  <c r="G482" i="4"/>
  <c r="H531" i="4"/>
  <c r="I532" i="4"/>
  <c r="LG25" i="1"/>
  <c r="LG26" i="1"/>
  <c r="LG33" i="1"/>
  <c r="LG36" i="1"/>
  <c r="LG37" i="1"/>
  <c r="LF24" i="1"/>
  <c r="BD30" i="1"/>
  <c r="BD24" i="1"/>
  <c r="CK24" i="1"/>
  <c r="AT24" i="1"/>
  <c r="P469" i="4"/>
  <c r="C470" i="4"/>
  <c r="B470" i="4" s="1"/>
  <c r="F534" i="4"/>
  <c r="E534" i="4"/>
  <c r="R534" i="4" s="1"/>
  <c r="D534" i="4"/>
  <c r="Q534" i="4" s="1"/>
  <c r="U526" i="4"/>
  <c r="U520" i="4"/>
  <c r="U517" i="4"/>
  <c r="U523" i="4"/>
  <c r="V470" i="4"/>
  <c r="S453" i="4"/>
  <c r="EE30" i="1"/>
  <c r="KF24" i="1"/>
  <c r="A535" i="4"/>
  <c r="CJ24" i="1"/>
  <c r="ED30" i="1"/>
  <c r="IT30" i="1"/>
  <c r="MY30" i="1"/>
  <c r="CW30" i="1"/>
  <c r="OT30" i="1"/>
  <c r="IL30" i="1"/>
  <c r="DT30" i="1"/>
  <c r="IS30" i="1"/>
  <c r="BG30" i="1"/>
  <c r="BK30" i="1"/>
  <c r="BM30" i="1"/>
  <c r="BO30" i="1"/>
  <c r="OT24" i="1"/>
  <c r="MY24" i="1"/>
  <c r="CW24" i="1"/>
  <c r="CI24" i="1"/>
  <c r="IS24" i="1"/>
  <c r="KW24" i="1"/>
  <c r="DT24" i="1"/>
  <c r="BO24" i="1"/>
  <c r="BK24" i="1"/>
  <c r="BM24" i="1"/>
  <c r="CM24" i="1"/>
  <c r="CL24" i="1"/>
  <c r="LK24" i="1"/>
  <c r="KV24" i="1"/>
  <c r="KY24" i="1"/>
  <c r="ED24" i="1"/>
  <c r="IT24" i="1"/>
  <c r="IL24" i="1"/>
  <c r="MQ24" i="1"/>
  <c r="LX26" i="1"/>
  <c r="LX25" i="1"/>
  <c r="B34" i="3"/>
  <c r="LR95" i="1" l="1"/>
  <c r="LR94" i="1"/>
  <c r="LR93" i="1"/>
  <c r="LR92" i="1"/>
  <c r="EF82" i="1"/>
  <c r="EF83" i="1"/>
  <c r="EF84" i="1"/>
  <c r="EF85" i="1"/>
  <c r="EF86" i="1"/>
  <c r="EE82" i="1"/>
  <c r="EE83" i="1"/>
  <c r="EE84" i="1"/>
  <c r="EE85" i="1"/>
  <c r="EE86" i="1"/>
  <c r="BR82" i="1"/>
  <c r="BR83" i="1"/>
  <c r="BR84" i="1"/>
  <c r="BR85" i="1"/>
  <c r="BR86" i="1"/>
  <c r="MC82" i="1"/>
  <c r="MC83" i="1"/>
  <c r="MC84" i="1"/>
  <c r="MC85" i="1"/>
  <c r="MC86" i="1"/>
  <c r="MM82" i="1"/>
  <c r="MM83" i="1"/>
  <c r="MM84" i="1"/>
  <c r="MM85" i="1"/>
  <c r="MM86" i="1"/>
  <c r="LR82" i="1"/>
  <c r="LR83" i="1"/>
  <c r="LR84" i="1"/>
  <c r="LR85" i="1"/>
  <c r="LR86" i="1"/>
  <c r="BT92" i="1"/>
  <c r="BS92" i="1"/>
  <c r="BZ95" i="1"/>
  <c r="BW94" i="1"/>
  <c r="BX94" i="1"/>
  <c r="BW93" i="1"/>
  <c r="BX92" i="1"/>
  <c r="BW92" i="1"/>
  <c r="BX93" i="1"/>
  <c r="BX91" i="1"/>
  <c r="BW91" i="1"/>
  <c r="BY95" i="1"/>
  <c r="BU94" i="1"/>
  <c r="CA94" i="1"/>
  <c r="BY94" i="1"/>
  <c r="BY93" i="1"/>
  <c r="BS91" i="1"/>
  <c r="BY92" i="1"/>
  <c r="BZ94" i="1"/>
  <c r="BZ93" i="1"/>
  <c r="BZ92" i="1"/>
  <c r="BV91" i="1"/>
  <c r="BT91" i="1"/>
  <c r="BV95" i="1"/>
  <c r="BT95" i="1"/>
  <c r="BV94" i="1"/>
  <c r="BT94" i="1"/>
  <c r="BU93" i="1"/>
  <c r="CA93" i="1"/>
  <c r="BU92" i="1"/>
  <c r="CA92" i="1"/>
  <c r="BU91" i="1"/>
  <c r="CA91" i="1"/>
  <c r="KY261" i="1"/>
  <c r="KY260" i="1"/>
  <c r="KY259" i="1"/>
  <c r="KW261" i="1"/>
  <c r="KW260" i="1"/>
  <c r="KW259" i="1"/>
  <c r="IS261" i="1"/>
  <c r="IS260" i="1"/>
  <c r="IS259" i="1"/>
  <c r="CL261" i="1"/>
  <c r="CL259" i="1"/>
  <c r="CL260" i="1"/>
  <c r="CI260" i="1"/>
  <c r="CI259" i="1"/>
  <c r="CI261" i="1"/>
  <c r="CJ260" i="1"/>
  <c r="CJ259" i="1"/>
  <c r="CJ261" i="1"/>
  <c r="CK260" i="1"/>
  <c r="CK261" i="1"/>
  <c r="CK259" i="1"/>
  <c r="IT261" i="1"/>
  <c r="IT259" i="1"/>
  <c r="IT260" i="1"/>
  <c r="DT260" i="1"/>
  <c r="DT261" i="1"/>
  <c r="DT259" i="1"/>
  <c r="CM260" i="1"/>
  <c r="CM261" i="1"/>
  <c r="CM259" i="1"/>
  <c r="BD260" i="1"/>
  <c r="BD259" i="1"/>
  <c r="BD261" i="1"/>
  <c r="CX261" i="1"/>
  <c r="CX260" i="1"/>
  <c r="CX259" i="1"/>
  <c r="LH259" i="1"/>
  <c r="LH260" i="1"/>
  <c r="LH261" i="1"/>
  <c r="BP261" i="1"/>
  <c r="BP259" i="1"/>
  <c r="BP260" i="1"/>
  <c r="JD260" i="1"/>
  <c r="JD261" i="1"/>
  <c r="JD259" i="1"/>
  <c r="OT261" i="1"/>
  <c r="OT260" i="1"/>
  <c r="OT259" i="1"/>
  <c r="MQ261" i="1"/>
  <c r="MQ260" i="1"/>
  <c r="MQ259" i="1"/>
  <c r="CW259" i="1"/>
  <c r="CW260" i="1"/>
  <c r="CW261" i="1"/>
  <c r="IL261" i="1"/>
  <c r="IL260" i="1"/>
  <c r="IL259" i="1"/>
  <c r="BM260" i="1"/>
  <c r="BM261" i="1"/>
  <c r="BM259" i="1"/>
  <c r="MY259" i="1"/>
  <c r="MY261" i="1"/>
  <c r="MY260" i="1"/>
  <c r="KF260" i="1"/>
  <c r="KE260" i="1" s="1" a="1"/>
  <c r="KE260" i="1" s="1"/>
  <c r="KF259" i="1"/>
  <c r="KE259" i="1" s="1" a="1"/>
  <c r="KE259" i="1" s="1"/>
  <c r="KF261" i="1"/>
  <c r="KE261" i="1" s="1" a="1"/>
  <c r="KE261" i="1" s="1"/>
  <c r="BH259" i="1"/>
  <c r="BH261" i="1"/>
  <c r="BH260" i="1"/>
  <c r="KX259" i="1"/>
  <c r="KX260" i="1"/>
  <c r="KX261" i="1"/>
  <c r="BJ259" i="1"/>
  <c r="BJ260" i="1"/>
  <c r="BJ261" i="1"/>
  <c r="BK261" i="1"/>
  <c r="BK259" i="1"/>
  <c r="BK260" i="1"/>
  <c r="LF260" i="1"/>
  <c r="LF259" i="1"/>
  <c r="LF261" i="1"/>
  <c r="ED261" i="1"/>
  <c r="ED260" i="1"/>
  <c r="ED259" i="1"/>
  <c r="BO261" i="1"/>
  <c r="BO259" i="1"/>
  <c r="BO260" i="1"/>
  <c r="IP261" i="1"/>
  <c r="IP259" i="1"/>
  <c r="IP260" i="1"/>
  <c r="BF259" i="1"/>
  <c r="BF261" i="1"/>
  <c r="BF260" i="1"/>
  <c r="KV261" i="1"/>
  <c r="KV259" i="1"/>
  <c r="KV260" i="1"/>
  <c r="CU259" i="1"/>
  <c r="CU261" i="1"/>
  <c r="CU260" i="1"/>
  <c r="IO259" i="1"/>
  <c r="IO261" i="1"/>
  <c r="IO260" i="1"/>
  <c r="LK260" i="1"/>
  <c r="LK259" i="1"/>
  <c r="LK261" i="1"/>
  <c r="CY260" i="1"/>
  <c r="CY259" i="1"/>
  <c r="CY261" i="1"/>
  <c r="BL259" i="1"/>
  <c r="BL261" i="1"/>
  <c r="BL260" i="1"/>
  <c r="MQ226" i="1"/>
  <c r="MQ227" i="1"/>
  <c r="MQ225" i="1"/>
  <c r="BD227" i="1"/>
  <c r="BD226" i="1"/>
  <c r="BD225" i="1"/>
  <c r="IL227" i="1"/>
  <c r="IL226" i="1"/>
  <c r="IL225" i="1"/>
  <c r="BM226" i="1"/>
  <c r="BM225" i="1"/>
  <c r="BM227" i="1"/>
  <c r="MY227" i="1"/>
  <c r="MY226" i="1"/>
  <c r="MY225" i="1"/>
  <c r="KF227" i="1"/>
  <c r="KE227" i="1" s="1" a="1"/>
  <c r="KE227" i="1" s="1"/>
  <c r="KF226" i="1"/>
  <c r="KE226" i="1" s="1" a="1"/>
  <c r="KE226" i="1" s="1"/>
  <c r="KF225" i="1"/>
  <c r="KE225" i="1" s="1" a="1"/>
  <c r="KE225" i="1" s="1"/>
  <c r="BH227" i="1"/>
  <c r="BH225" i="1"/>
  <c r="BH226" i="1"/>
  <c r="IT227" i="1"/>
  <c r="IT225" i="1"/>
  <c r="IT226" i="1"/>
  <c r="OT225" i="1"/>
  <c r="OT226" i="1"/>
  <c r="OT227" i="1"/>
  <c r="LF226" i="1"/>
  <c r="LF225" i="1"/>
  <c r="LF227" i="1"/>
  <c r="KX227" i="1"/>
  <c r="KX226" i="1"/>
  <c r="KX225" i="1"/>
  <c r="BJ226" i="1"/>
  <c r="BJ227" i="1"/>
  <c r="BJ225" i="1"/>
  <c r="CL226" i="1"/>
  <c r="CL225" i="1"/>
  <c r="CL227" i="1"/>
  <c r="BK225" i="1"/>
  <c r="BK226" i="1"/>
  <c r="BK227" i="1"/>
  <c r="ED227" i="1"/>
  <c r="ED226" i="1"/>
  <c r="ED225" i="1"/>
  <c r="BO225" i="1"/>
  <c r="BO226" i="1"/>
  <c r="BO227" i="1"/>
  <c r="IP225" i="1"/>
  <c r="IP227" i="1"/>
  <c r="IP226" i="1"/>
  <c r="CJ226" i="1"/>
  <c r="CJ225" i="1"/>
  <c r="CJ227" i="1"/>
  <c r="BF227" i="1"/>
  <c r="BF226" i="1"/>
  <c r="BF225" i="1"/>
  <c r="BS95" i="1"/>
  <c r="CW225" i="1"/>
  <c r="CW227" i="1"/>
  <c r="CW226" i="1"/>
  <c r="LH227" i="1"/>
  <c r="LH225" i="1"/>
  <c r="LH226" i="1"/>
  <c r="JD226" i="1"/>
  <c r="JD225" i="1"/>
  <c r="JD227" i="1"/>
  <c r="DT225" i="1"/>
  <c r="DT227" i="1"/>
  <c r="DT226" i="1"/>
  <c r="KW225" i="1"/>
  <c r="KW226" i="1"/>
  <c r="KW227" i="1"/>
  <c r="CU226" i="1"/>
  <c r="CU225" i="1"/>
  <c r="CU227" i="1"/>
  <c r="IO225" i="1"/>
  <c r="IO227" i="1"/>
  <c r="IO226" i="1"/>
  <c r="BS94" i="1"/>
  <c r="CI225" i="1"/>
  <c r="CI227" i="1"/>
  <c r="CI226" i="1"/>
  <c r="CM226" i="1"/>
  <c r="CM227" i="1"/>
  <c r="CM225" i="1"/>
  <c r="CX226" i="1"/>
  <c r="CX225" i="1"/>
  <c r="CX227" i="1"/>
  <c r="KY225" i="1"/>
  <c r="KY227" i="1"/>
  <c r="KY226" i="1"/>
  <c r="KV226" i="1"/>
  <c r="KV227" i="1"/>
  <c r="KV225" i="1"/>
  <c r="LK225" i="1"/>
  <c r="LK226" i="1"/>
  <c r="LK227" i="1"/>
  <c r="IS226" i="1"/>
  <c r="IS225" i="1"/>
  <c r="IS227" i="1"/>
  <c r="CY225" i="1"/>
  <c r="CY226" i="1"/>
  <c r="CY227" i="1"/>
  <c r="BL226" i="1"/>
  <c r="BL227" i="1"/>
  <c r="BL225" i="1"/>
  <c r="CK226" i="1"/>
  <c r="CK227" i="1"/>
  <c r="CK225" i="1"/>
  <c r="BP227" i="1"/>
  <c r="BP226" i="1"/>
  <c r="BP225" i="1"/>
  <c r="JD91" i="1"/>
  <c r="JD92" i="1"/>
  <c r="JD93" i="1"/>
  <c r="JD94" i="1"/>
  <c r="JD95" i="1"/>
  <c r="BH91" i="1"/>
  <c r="BH92" i="1"/>
  <c r="BH93" i="1"/>
  <c r="BH94" i="1"/>
  <c r="BH95" i="1"/>
  <c r="BK91" i="1"/>
  <c r="BK92" i="1"/>
  <c r="BK93" i="1"/>
  <c r="BK94" i="1"/>
  <c r="BK95" i="1"/>
  <c r="BF91" i="1"/>
  <c r="BF92" i="1"/>
  <c r="BF94" i="1"/>
  <c r="BF93" i="1"/>
  <c r="BF95" i="1"/>
  <c r="BL91" i="1"/>
  <c r="BL92" i="1"/>
  <c r="BL93" i="1"/>
  <c r="BL94" i="1"/>
  <c r="BL95" i="1"/>
  <c r="BP91" i="1"/>
  <c r="BP92" i="1"/>
  <c r="BP94" i="1"/>
  <c r="BP93" i="1"/>
  <c r="BP95" i="1"/>
  <c r="CU91" i="1"/>
  <c r="CU92" i="1"/>
  <c r="CU93" i="1"/>
  <c r="CU94" i="1"/>
  <c r="CU95" i="1"/>
  <c r="IO91" i="1"/>
  <c r="IO92" i="1"/>
  <c r="IO93" i="1"/>
  <c r="IO94" i="1"/>
  <c r="IO95" i="1"/>
  <c r="BO91" i="1"/>
  <c r="BO92" i="1"/>
  <c r="BO93" i="1"/>
  <c r="BO94" i="1"/>
  <c r="BO95" i="1"/>
  <c r="ED91" i="1"/>
  <c r="ED92" i="1"/>
  <c r="ED93" i="1"/>
  <c r="ED94" i="1"/>
  <c r="ED95" i="1"/>
  <c r="CK91" i="1"/>
  <c r="CK92" i="1"/>
  <c r="CK93" i="1"/>
  <c r="CK94" i="1"/>
  <c r="CK95" i="1"/>
  <c r="DT91" i="1"/>
  <c r="DT92" i="1"/>
  <c r="DT93" i="1"/>
  <c r="DT94" i="1"/>
  <c r="DT95" i="1"/>
  <c r="IT91" i="1"/>
  <c r="IT92" i="1"/>
  <c r="IT93" i="1"/>
  <c r="IT94" i="1"/>
  <c r="IT95" i="1"/>
  <c r="BJ92" i="1"/>
  <c r="BJ91" i="1"/>
  <c r="BJ93" i="1"/>
  <c r="BJ94" i="1"/>
  <c r="BJ95" i="1"/>
  <c r="IL91" i="1"/>
  <c r="IL92" i="1"/>
  <c r="IL93" i="1"/>
  <c r="IL94" i="1"/>
  <c r="IL95" i="1"/>
  <c r="IS91" i="1"/>
  <c r="IS92" i="1"/>
  <c r="IS93" i="1"/>
  <c r="IS94" i="1"/>
  <c r="IS95" i="1"/>
  <c r="OT91" i="1"/>
  <c r="OT92" i="1"/>
  <c r="OT93" i="1"/>
  <c r="OT94" i="1"/>
  <c r="OT95" i="1"/>
  <c r="BM91" i="1"/>
  <c r="BM92" i="1"/>
  <c r="BM93" i="1"/>
  <c r="BM94" i="1"/>
  <c r="BM95" i="1"/>
  <c r="IP91" i="1"/>
  <c r="IP92" i="1"/>
  <c r="IP93" i="1"/>
  <c r="IP94" i="1"/>
  <c r="IP95" i="1"/>
  <c r="BK276" i="1"/>
  <c r="BK275" i="1"/>
  <c r="BK277" i="1"/>
  <c r="CU275" i="1"/>
  <c r="CU276" i="1"/>
  <c r="CU277" i="1"/>
  <c r="IO277" i="1"/>
  <c r="IO275" i="1"/>
  <c r="IO276" i="1"/>
  <c r="IT277" i="1"/>
  <c r="IT275" i="1"/>
  <c r="IT276" i="1"/>
  <c r="DT275" i="1"/>
  <c r="DT277" i="1"/>
  <c r="DT276" i="1"/>
  <c r="KW276" i="1"/>
  <c r="KW277" i="1"/>
  <c r="KW275" i="1"/>
  <c r="CY275" i="1"/>
  <c r="CY277" i="1"/>
  <c r="CY276" i="1"/>
  <c r="BL277" i="1"/>
  <c r="BL275" i="1"/>
  <c r="BL276" i="1"/>
  <c r="OT276" i="1"/>
  <c r="OT277" i="1"/>
  <c r="OT275" i="1"/>
  <c r="KY277" i="1"/>
  <c r="KY275" i="1"/>
  <c r="KY276" i="1"/>
  <c r="KV275" i="1"/>
  <c r="KV276" i="1"/>
  <c r="KV277" i="1"/>
  <c r="LK276" i="1"/>
  <c r="LK275" i="1"/>
  <c r="LK277" i="1"/>
  <c r="IS275" i="1"/>
  <c r="IS277" i="1"/>
  <c r="IS276" i="1"/>
  <c r="CL276" i="1"/>
  <c r="CL275" i="1"/>
  <c r="CL277" i="1"/>
  <c r="CI276" i="1"/>
  <c r="CI277" i="1"/>
  <c r="CI275" i="1"/>
  <c r="CJ275" i="1"/>
  <c r="CJ276" i="1"/>
  <c r="CJ277" i="1"/>
  <c r="CK277" i="1"/>
  <c r="CK275" i="1"/>
  <c r="CK276" i="1"/>
  <c r="MQ277" i="1"/>
  <c r="MQ275" i="1"/>
  <c r="MQ276" i="1"/>
  <c r="CM277" i="1"/>
  <c r="CM275" i="1"/>
  <c r="CM276" i="1"/>
  <c r="CW275" i="1"/>
  <c r="CW276" i="1"/>
  <c r="CW277" i="1"/>
  <c r="BD277" i="1"/>
  <c r="BD275" i="1"/>
  <c r="BD276" i="1"/>
  <c r="CX277" i="1"/>
  <c r="CX275" i="1"/>
  <c r="CX276" i="1"/>
  <c r="LH277" i="1"/>
  <c r="LH275" i="1"/>
  <c r="LH276" i="1"/>
  <c r="BP277" i="1"/>
  <c r="BP276" i="1"/>
  <c r="BP275" i="1"/>
  <c r="JD277" i="1"/>
  <c r="JD275" i="1"/>
  <c r="JD276" i="1"/>
  <c r="BM275" i="1"/>
  <c r="BM276" i="1"/>
  <c r="BM277" i="1"/>
  <c r="MY277" i="1"/>
  <c r="MY275" i="1"/>
  <c r="MY276" i="1"/>
  <c r="KF277" i="1"/>
  <c r="KE277" i="1" s="1" a="1"/>
  <c r="KE277" i="1" s="1"/>
  <c r="KF276" i="1"/>
  <c r="KE276" i="1" s="1" a="1"/>
  <c r="KE276" i="1" s="1"/>
  <c r="KF275" i="1"/>
  <c r="KE275" i="1" s="1" a="1"/>
  <c r="KE275" i="1" s="1"/>
  <c r="BH276" i="1"/>
  <c r="BH277" i="1"/>
  <c r="BH275" i="1"/>
  <c r="LF275" i="1"/>
  <c r="LF276" i="1"/>
  <c r="LF277" i="1"/>
  <c r="KX277" i="1"/>
  <c r="KX275" i="1"/>
  <c r="KX276" i="1"/>
  <c r="BJ277" i="1"/>
  <c r="BJ275" i="1"/>
  <c r="BJ276" i="1"/>
  <c r="ED276" i="1"/>
  <c r="ED277" i="1"/>
  <c r="ED275" i="1"/>
  <c r="BO276" i="1"/>
  <c r="BO275" i="1"/>
  <c r="BO277" i="1"/>
  <c r="IP276" i="1"/>
  <c r="IP277" i="1"/>
  <c r="IP275" i="1"/>
  <c r="IL277" i="1"/>
  <c r="IL275" i="1"/>
  <c r="IL276" i="1"/>
  <c r="BF276" i="1"/>
  <c r="BF277" i="1"/>
  <c r="BF275" i="1"/>
  <c r="MC120" i="1"/>
  <c r="BF120" i="1"/>
  <c r="BF119" i="1"/>
  <c r="IT122" i="1"/>
  <c r="IT121" i="1"/>
  <c r="IP121" i="1"/>
  <c r="CU118" i="1"/>
  <c r="IS119" i="1"/>
  <c r="IS118" i="1"/>
  <c r="CA122" i="1"/>
  <c r="CK119" i="1"/>
  <c r="IL172" i="1"/>
  <c r="CA121" i="1"/>
  <c r="CK118" i="1"/>
  <c r="MC119" i="1"/>
  <c r="IP120" i="1"/>
  <c r="ED122" i="1"/>
  <c r="BK122" i="1"/>
  <c r="CA120" i="1"/>
  <c r="DT122" i="1"/>
  <c r="BX122" i="1"/>
  <c r="IP119" i="1"/>
  <c r="ED121" i="1"/>
  <c r="BK121" i="1"/>
  <c r="CA119" i="1"/>
  <c r="DT120" i="1"/>
  <c r="BX121" i="1"/>
  <c r="IP118" i="1"/>
  <c r="ED120" i="1"/>
  <c r="CU122" i="1"/>
  <c r="BK120" i="1"/>
  <c r="DT119" i="1"/>
  <c r="BX120" i="1"/>
  <c r="BP122" i="1"/>
  <c r="ED119" i="1"/>
  <c r="CU121" i="1"/>
  <c r="BK119" i="1"/>
  <c r="CK122" i="1"/>
  <c r="DT118" i="1"/>
  <c r="BX119" i="1"/>
  <c r="BP121" i="1"/>
  <c r="CU120" i="1"/>
  <c r="CK121" i="1"/>
  <c r="MC122" i="1"/>
  <c r="BP120" i="1"/>
  <c r="MC121" i="1"/>
  <c r="CY131" i="1"/>
  <c r="CX131" i="1"/>
  <c r="CW131" i="1"/>
  <c r="BL121" i="1"/>
  <c r="BU172" i="1"/>
  <c r="LR119" i="1"/>
  <c r="BK173" i="1"/>
  <c r="BR174" i="1"/>
  <c r="ED175" i="1"/>
  <c r="JD121" i="1"/>
  <c r="CU176" i="1"/>
  <c r="LR120" i="1"/>
  <c r="CU175" i="1"/>
  <c r="CA173" i="1"/>
  <c r="BY122" i="1"/>
  <c r="BR121" i="1"/>
  <c r="IT176" i="1"/>
  <c r="MM121" i="1"/>
  <c r="IT118" i="1"/>
  <c r="BU121" i="1"/>
  <c r="BH120" i="1"/>
  <c r="IS122" i="1"/>
  <c r="BU120" i="1"/>
  <c r="BH119" i="1"/>
  <c r="BF122" i="1"/>
  <c r="IS121" i="1"/>
  <c r="BU119" i="1"/>
  <c r="BH118" i="1"/>
  <c r="BF121" i="1"/>
  <c r="BU118" i="1"/>
  <c r="LR121" i="1"/>
  <c r="IT120" i="1"/>
  <c r="LR118" i="1"/>
  <c r="BH122" i="1"/>
  <c r="BH172" i="1"/>
  <c r="JD173" i="1"/>
  <c r="JD172" i="1"/>
  <c r="EF120" i="1"/>
  <c r="IT175" i="1"/>
  <c r="BV176" i="1"/>
  <c r="CU174" i="1"/>
  <c r="BV122" i="1"/>
  <c r="EF119" i="1"/>
  <c r="BS121" i="1"/>
  <c r="IT174" i="1"/>
  <c r="BV175" i="1"/>
  <c r="CU173" i="1"/>
  <c r="BV121" i="1"/>
  <c r="BS118" i="1"/>
  <c r="BH176" i="1"/>
  <c r="IT173" i="1"/>
  <c r="BV174" i="1"/>
  <c r="IP176" i="1"/>
  <c r="BV118" i="1"/>
  <c r="BJ122" i="1"/>
  <c r="BH175" i="1"/>
  <c r="BV172" i="1"/>
  <c r="EF174" i="1"/>
  <c r="BJ119" i="1"/>
  <c r="IL120" i="1"/>
  <c r="BH174" i="1"/>
  <c r="JD176" i="1"/>
  <c r="BO121" i="1"/>
  <c r="BZ121" i="1"/>
  <c r="OT120" i="1"/>
  <c r="BW120" i="1"/>
  <c r="JD175" i="1"/>
  <c r="CA176" i="1"/>
  <c r="BZ120" i="1"/>
  <c r="OT119" i="1"/>
  <c r="BF175" i="1"/>
  <c r="BM176" i="1"/>
  <c r="BO176" i="1"/>
  <c r="DT176" i="1"/>
  <c r="BF174" i="1"/>
  <c r="BM175" i="1"/>
  <c r="OT174" i="1"/>
  <c r="DT175" i="1"/>
  <c r="MM173" i="1"/>
  <c r="OT173" i="1"/>
  <c r="MM172" i="1"/>
  <c r="IS175" i="1"/>
  <c r="BT121" i="1"/>
  <c r="BW175" i="1"/>
  <c r="IP173" i="1"/>
  <c r="BS122" i="1"/>
  <c r="JD120" i="1"/>
  <c r="IP175" i="1"/>
  <c r="IP174" i="1"/>
  <c r="EE120" i="1"/>
  <c r="BM118" i="1"/>
  <c r="EE119" i="1"/>
  <c r="BW122" i="1"/>
  <c r="EE118" i="1"/>
  <c r="BL122" i="1"/>
  <c r="BT122" i="1"/>
  <c r="MM122" i="1"/>
  <c r="BR122" i="1"/>
  <c r="BW121" i="1"/>
  <c r="BM122" i="1"/>
  <c r="BL120" i="1"/>
  <c r="BT120" i="1"/>
  <c r="MM120" i="1"/>
  <c r="BR120" i="1"/>
  <c r="BY121" i="1"/>
  <c r="BW119" i="1"/>
  <c r="BM121" i="1"/>
  <c r="BL119" i="1"/>
  <c r="BT119" i="1"/>
  <c r="MM119" i="1"/>
  <c r="BR119" i="1"/>
  <c r="BY120" i="1"/>
  <c r="EE122" i="1"/>
  <c r="BM120" i="1"/>
  <c r="BY119" i="1"/>
  <c r="BW174" i="1"/>
  <c r="ED174" i="1"/>
  <c r="BK172" i="1"/>
  <c r="BZ176" i="1"/>
  <c r="BR173" i="1"/>
  <c r="BW173" i="1"/>
  <c r="ED173" i="1"/>
  <c r="BX176" i="1"/>
  <c r="IO176" i="1"/>
  <c r="BZ175" i="1"/>
  <c r="BR172" i="1"/>
  <c r="BW172" i="1"/>
  <c r="ED172" i="1"/>
  <c r="BX175" i="1"/>
  <c r="IO175" i="1"/>
  <c r="BZ174" i="1"/>
  <c r="BU176" i="1"/>
  <c r="BX174" i="1"/>
  <c r="IO174" i="1"/>
  <c r="BZ173" i="1"/>
  <c r="BU175" i="1"/>
  <c r="BX173" i="1"/>
  <c r="BK176" i="1"/>
  <c r="IO173" i="1"/>
  <c r="BU174" i="1"/>
  <c r="BK175" i="1"/>
  <c r="BR176" i="1"/>
  <c r="EF176" i="1"/>
  <c r="CA175" i="1"/>
  <c r="BV120" i="1"/>
  <c r="BJ121" i="1"/>
  <c r="EF118" i="1"/>
  <c r="BS120" i="1"/>
  <c r="IL122" i="1"/>
  <c r="BZ119" i="1"/>
  <c r="OT118" i="1"/>
  <c r="JD119" i="1"/>
  <c r="IS176" i="1"/>
  <c r="EF175" i="1"/>
  <c r="CA174" i="1"/>
  <c r="BJ120" i="1"/>
  <c r="BO122" i="1"/>
  <c r="IL121" i="1"/>
  <c r="BZ118" i="1"/>
  <c r="JD118" i="1"/>
  <c r="IS174" i="1"/>
  <c r="EF173" i="1"/>
  <c r="BO120" i="1"/>
  <c r="IL119" i="1"/>
  <c r="IS173" i="1"/>
  <c r="BO119" i="1"/>
  <c r="EF122" i="1"/>
  <c r="OT122" i="1"/>
  <c r="BT174" i="1"/>
  <c r="MC173" i="1"/>
  <c r="IO122" i="1"/>
  <c r="MC176" i="1"/>
  <c r="MC172" i="1"/>
  <c r="IO121" i="1"/>
  <c r="BL172" i="1"/>
  <c r="IO120" i="1"/>
  <c r="EF127" i="1"/>
  <c r="EF128" i="1"/>
  <c r="EF129" i="1"/>
  <c r="EF130" i="1"/>
  <c r="EF131" i="1"/>
  <c r="BS127" i="1"/>
  <c r="BS128" i="1"/>
  <c r="BS129" i="1"/>
  <c r="BS130" i="1"/>
  <c r="BS131" i="1"/>
  <c r="BZ127" i="1"/>
  <c r="BZ128" i="1"/>
  <c r="BZ129" i="1"/>
  <c r="BZ130" i="1"/>
  <c r="BZ131" i="1"/>
  <c r="OT127" i="1"/>
  <c r="OT128" i="1"/>
  <c r="OT129" i="1"/>
  <c r="OT130" i="1"/>
  <c r="OT131" i="1"/>
  <c r="IL127" i="1"/>
  <c r="IL128" i="1"/>
  <c r="IL129" i="1"/>
  <c r="IL130" i="1"/>
  <c r="IL131" i="1"/>
  <c r="JD127" i="1"/>
  <c r="JD128" i="1"/>
  <c r="JD129" i="1"/>
  <c r="JD130" i="1"/>
  <c r="JD131" i="1"/>
  <c r="BV127" i="1"/>
  <c r="BV128" i="1"/>
  <c r="BV129" i="1"/>
  <c r="BV130" i="1"/>
  <c r="BV131" i="1"/>
  <c r="BO127" i="1"/>
  <c r="BO128" i="1"/>
  <c r="BO129" i="1"/>
  <c r="BO130" i="1"/>
  <c r="BO131" i="1"/>
  <c r="BJ127" i="1"/>
  <c r="BJ128" i="1"/>
  <c r="BJ129" i="1"/>
  <c r="BJ130" i="1"/>
  <c r="BJ131" i="1"/>
  <c r="BT127" i="1"/>
  <c r="BT128" i="1"/>
  <c r="BT129" i="1"/>
  <c r="BT130" i="1"/>
  <c r="BT131" i="1"/>
  <c r="MM127" i="1"/>
  <c r="MM128" i="1"/>
  <c r="MM129" i="1"/>
  <c r="MM130" i="1"/>
  <c r="MM131" i="1"/>
  <c r="BR127" i="1"/>
  <c r="BR128" i="1"/>
  <c r="BR129" i="1"/>
  <c r="BR130" i="1"/>
  <c r="BR131" i="1"/>
  <c r="BY127" i="1"/>
  <c r="BY128" i="1"/>
  <c r="BY129" i="1"/>
  <c r="BY130" i="1"/>
  <c r="BY131" i="1"/>
  <c r="BW127" i="1"/>
  <c r="BW128" i="1"/>
  <c r="BW129" i="1"/>
  <c r="BW130" i="1"/>
  <c r="BW131" i="1"/>
  <c r="EE127" i="1"/>
  <c r="EE128" i="1"/>
  <c r="EE129" i="1"/>
  <c r="EE130" i="1"/>
  <c r="EE131" i="1"/>
  <c r="BL127" i="1"/>
  <c r="BL128" i="1"/>
  <c r="BL129" i="1"/>
  <c r="BL130" i="1"/>
  <c r="BL131" i="1"/>
  <c r="BM127" i="1"/>
  <c r="BM128" i="1"/>
  <c r="BM129" i="1"/>
  <c r="BM130" i="1"/>
  <c r="BM131" i="1"/>
  <c r="LR127" i="1"/>
  <c r="LR128" i="1"/>
  <c r="LR129" i="1"/>
  <c r="LR130" i="1"/>
  <c r="LR131" i="1"/>
  <c r="IO127" i="1"/>
  <c r="IO128" i="1"/>
  <c r="IO129" i="1"/>
  <c r="IO130" i="1"/>
  <c r="IO131" i="1"/>
  <c r="IS127" i="1"/>
  <c r="IS128" i="1"/>
  <c r="IS129" i="1"/>
  <c r="IS130" i="1"/>
  <c r="IS131" i="1"/>
  <c r="BH127" i="1"/>
  <c r="BH128" i="1"/>
  <c r="BH129" i="1"/>
  <c r="BH130" i="1"/>
  <c r="BH131" i="1"/>
  <c r="BF127" i="1"/>
  <c r="BF128" i="1"/>
  <c r="BF129" i="1"/>
  <c r="BF130" i="1"/>
  <c r="BF131" i="1"/>
  <c r="BU127" i="1"/>
  <c r="BU128" i="1"/>
  <c r="BU129" i="1"/>
  <c r="BU130" i="1"/>
  <c r="BU131" i="1"/>
  <c r="IT127" i="1"/>
  <c r="IT128" i="1"/>
  <c r="IT129" i="1"/>
  <c r="IT130" i="1"/>
  <c r="IT131" i="1"/>
  <c r="IO119" i="1"/>
  <c r="BK127" i="1"/>
  <c r="BK128" i="1"/>
  <c r="BK129" i="1"/>
  <c r="BK130" i="1"/>
  <c r="BK131" i="1"/>
  <c r="CA127" i="1"/>
  <c r="CA128" i="1"/>
  <c r="CA129" i="1"/>
  <c r="CA130" i="1"/>
  <c r="CA131" i="1"/>
  <c r="DT127" i="1"/>
  <c r="DT128" i="1"/>
  <c r="DT129" i="1"/>
  <c r="DT130" i="1"/>
  <c r="DT131" i="1"/>
  <c r="CK127" i="1"/>
  <c r="CK128" i="1"/>
  <c r="CK129" i="1"/>
  <c r="CK130" i="1"/>
  <c r="CK131" i="1"/>
  <c r="MC127" i="1"/>
  <c r="MC128" i="1"/>
  <c r="MC129" i="1"/>
  <c r="MC130" i="1"/>
  <c r="MC131" i="1"/>
  <c r="BX127" i="1"/>
  <c r="BX128" i="1"/>
  <c r="BX129" i="1"/>
  <c r="BX130" i="1"/>
  <c r="BX131" i="1"/>
  <c r="BP127" i="1"/>
  <c r="BP128" i="1"/>
  <c r="BP129" i="1"/>
  <c r="BP130" i="1"/>
  <c r="BP131" i="1"/>
  <c r="ED127" i="1"/>
  <c r="ED128" i="1"/>
  <c r="ED129" i="1"/>
  <c r="ED130" i="1"/>
  <c r="ED131" i="1"/>
  <c r="CU127" i="1"/>
  <c r="CU128" i="1"/>
  <c r="CU129" i="1"/>
  <c r="CU130" i="1"/>
  <c r="CU131" i="1"/>
  <c r="IP127" i="1"/>
  <c r="IP128" i="1"/>
  <c r="IP129" i="1"/>
  <c r="IP130" i="1"/>
  <c r="IP131" i="1"/>
  <c r="BY176" i="1"/>
  <c r="BP173" i="1"/>
  <c r="EE174" i="1"/>
  <c r="BJ172" i="1"/>
  <c r="BS173" i="1"/>
  <c r="CK172" i="1"/>
  <c r="BP172" i="1"/>
  <c r="EE173" i="1"/>
  <c r="BT176" i="1"/>
  <c r="BS172" i="1"/>
  <c r="BL175" i="1"/>
  <c r="EE172" i="1"/>
  <c r="BT175" i="1"/>
  <c r="BL173" i="1"/>
  <c r="BJ176" i="1"/>
  <c r="BT173" i="1"/>
  <c r="CK176" i="1"/>
  <c r="BP176" i="1"/>
  <c r="BJ175" i="1"/>
  <c r="BS176" i="1"/>
  <c r="CK175" i="1"/>
  <c r="BP175" i="1"/>
  <c r="EE176" i="1"/>
  <c r="BJ174" i="1"/>
  <c r="BS175" i="1"/>
  <c r="CK174" i="1"/>
  <c r="MC175" i="1"/>
  <c r="BO181" i="1"/>
  <c r="BO182" i="1"/>
  <c r="BO183" i="1"/>
  <c r="BO184" i="1"/>
  <c r="BO185" i="1"/>
  <c r="OT176" i="1"/>
  <c r="MM175" i="1"/>
  <c r="LR173" i="1"/>
  <c r="BL181" i="1"/>
  <c r="BL182" i="1"/>
  <c r="BL183" i="1"/>
  <c r="BL184" i="1"/>
  <c r="BL185" i="1"/>
  <c r="BP182" i="1"/>
  <c r="BP181" i="1"/>
  <c r="BP183" i="1"/>
  <c r="BP184" i="1"/>
  <c r="BP185" i="1"/>
  <c r="EE181" i="1"/>
  <c r="EE182" i="1"/>
  <c r="EE183" i="1"/>
  <c r="EE184" i="1"/>
  <c r="EE185" i="1"/>
  <c r="CK181" i="1"/>
  <c r="CK182" i="1"/>
  <c r="CK183" i="1"/>
  <c r="CK184" i="1"/>
  <c r="CK185" i="1"/>
  <c r="BJ182" i="1"/>
  <c r="BJ181" i="1"/>
  <c r="BJ183" i="1"/>
  <c r="BJ184" i="1"/>
  <c r="BJ185" i="1"/>
  <c r="BT181" i="1"/>
  <c r="BT182" i="1"/>
  <c r="BT183" i="1"/>
  <c r="BT184" i="1"/>
  <c r="BT185" i="1"/>
  <c r="BS181" i="1"/>
  <c r="BS182" i="1"/>
  <c r="BS183" i="1"/>
  <c r="BS184" i="1"/>
  <c r="BS185" i="1"/>
  <c r="DT181" i="1"/>
  <c r="DT182" i="1"/>
  <c r="DT183" i="1"/>
  <c r="DT184" i="1"/>
  <c r="DT185" i="1"/>
  <c r="OT175" i="1"/>
  <c r="BF176" i="1"/>
  <c r="MM174" i="1"/>
  <c r="LR172" i="1"/>
  <c r="BY181" i="1"/>
  <c r="BY182" i="1"/>
  <c r="BY183" i="1"/>
  <c r="BY184" i="1"/>
  <c r="BY185" i="1"/>
  <c r="BM181" i="1"/>
  <c r="BM182" i="1"/>
  <c r="BM183" i="1"/>
  <c r="BM184" i="1"/>
  <c r="BM185" i="1"/>
  <c r="BY175" i="1"/>
  <c r="IS181" i="1"/>
  <c r="IS182" i="1"/>
  <c r="IS183" i="1"/>
  <c r="IS184" i="1"/>
  <c r="IS185" i="1"/>
  <c r="LR181" i="1"/>
  <c r="LR182" i="1"/>
  <c r="LR183" i="1"/>
  <c r="LR184" i="1"/>
  <c r="LR185" i="1"/>
  <c r="BO175" i="1"/>
  <c r="DT174" i="1"/>
  <c r="BF173" i="1"/>
  <c r="BM174" i="1"/>
  <c r="BY174" i="1"/>
  <c r="IL176" i="1"/>
  <c r="BX181" i="1"/>
  <c r="BX182" i="1"/>
  <c r="BX183" i="1"/>
  <c r="BX184" i="1"/>
  <c r="BX185" i="1"/>
  <c r="BW181" i="1"/>
  <c r="BW182" i="1"/>
  <c r="BW183" i="1"/>
  <c r="BW184" i="1"/>
  <c r="BW185" i="1"/>
  <c r="BR181" i="1"/>
  <c r="BR182" i="1"/>
  <c r="BR183" i="1"/>
  <c r="BR184" i="1"/>
  <c r="BR185" i="1"/>
  <c r="ED181" i="1"/>
  <c r="ED182" i="1"/>
  <c r="ED183" i="1"/>
  <c r="ED184" i="1"/>
  <c r="ED185" i="1"/>
  <c r="BU181" i="1"/>
  <c r="BU182" i="1"/>
  <c r="BU183" i="1"/>
  <c r="BU184" i="1"/>
  <c r="BU185" i="1"/>
  <c r="BK181" i="1"/>
  <c r="BK182" i="1"/>
  <c r="BK183" i="1"/>
  <c r="BK184" i="1"/>
  <c r="BK185" i="1"/>
  <c r="BZ181" i="1"/>
  <c r="BZ182" i="1"/>
  <c r="BZ183" i="1"/>
  <c r="BZ184" i="1"/>
  <c r="BZ185" i="1"/>
  <c r="IO181" i="1"/>
  <c r="IO182" i="1"/>
  <c r="IO183" i="1"/>
  <c r="IO184" i="1"/>
  <c r="IO185" i="1"/>
  <c r="OT181" i="1"/>
  <c r="OT182" i="1"/>
  <c r="OT183" i="1"/>
  <c r="OT184" i="1"/>
  <c r="OT185" i="1"/>
  <c r="BO174" i="1"/>
  <c r="DT173" i="1"/>
  <c r="BM173" i="1"/>
  <c r="LR176" i="1"/>
  <c r="BL176" i="1"/>
  <c r="BY173" i="1"/>
  <c r="IL175" i="1"/>
  <c r="MC181" i="1"/>
  <c r="MC182" i="1"/>
  <c r="MC183" i="1"/>
  <c r="MC184" i="1"/>
  <c r="MC185" i="1"/>
  <c r="IP181" i="1"/>
  <c r="IP182" i="1"/>
  <c r="IP183" i="1"/>
  <c r="IP184" i="1"/>
  <c r="IP185" i="1"/>
  <c r="MM181" i="1"/>
  <c r="MM182" i="1"/>
  <c r="MM183" i="1"/>
  <c r="MM184" i="1"/>
  <c r="MM185" i="1"/>
  <c r="BO173" i="1"/>
  <c r="LR175" i="1"/>
  <c r="IL174" i="1"/>
  <c r="JD181" i="1"/>
  <c r="JD182" i="1"/>
  <c r="JD183" i="1"/>
  <c r="JD184" i="1"/>
  <c r="JD185" i="1"/>
  <c r="BH181" i="1"/>
  <c r="BH182" i="1"/>
  <c r="BH183" i="1"/>
  <c r="BH184" i="1"/>
  <c r="BH185" i="1"/>
  <c r="BV181" i="1"/>
  <c r="BV182" i="1"/>
  <c r="BV183" i="1"/>
  <c r="BV184" i="1"/>
  <c r="BV185" i="1"/>
  <c r="IT181" i="1"/>
  <c r="IT182" i="1"/>
  <c r="IT183" i="1"/>
  <c r="IT184" i="1"/>
  <c r="IT185" i="1"/>
  <c r="CU181" i="1"/>
  <c r="CU182" i="1"/>
  <c r="CU183" i="1"/>
  <c r="CU184" i="1"/>
  <c r="CU185" i="1"/>
  <c r="EF181" i="1"/>
  <c r="EF182" i="1"/>
  <c r="EF183" i="1"/>
  <c r="EF184" i="1"/>
  <c r="EF185" i="1"/>
  <c r="CA181" i="1"/>
  <c r="CA182" i="1"/>
  <c r="CA183" i="1"/>
  <c r="CA184" i="1"/>
  <c r="CA185" i="1"/>
  <c r="BF181" i="1"/>
  <c r="BF182" i="1"/>
  <c r="BF183" i="1"/>
  <c r="BF184" i="1"/>
  <c r="BF185" i="1"/>
  <c r="IL181" i="1"/>
  <c r="IL182" i="1"/>
  <c r="IL183" i="1"/>
  <c r="IL184" i="1"/>
  <c r="IL185" i="1"/>
  <c r="CW309" i="1"/>
  <c r="CW297" i="1"/>
  <c r="CW307" i="1"/>
  <c r="CW300" i="1"/>
  <c r="CW308" i="1"/>
  <c r="CW306" i="1"/>
  <c r="CW298" i="1"/>
  <c r="CW303" i="1"/>
  <c r="CW294" i="1"/>
  <c r="CW311" i="1"/>
  <c r="CW302" i="1"/>
  <c r="CW301" i="1"/>
  <c r="CW310" i="1"/>
  <c r="CW295" i="1"/>
  <c r="CW299" i="1"/>
  <c r="CW312" i="1"/>
  <c r="CW305" i="1"/>
  <c r="CW304" i="1"/>
  <c r="CW296" i="1"/>
  <c r="CW313" i="1"/>
  <c r="LH301" i="1"/>
  <c r="LH309" i="1"/>
  <c r="LH297" i="1"/>
  <c r="LH300" i="1"/>
  <c r="LH306" i="1"/>
  <c r="LH298" i="1"/>
  <c r="LH303" i="1"/>
  <c r="LH299" i="1"/>
  <c r="LH308" i="1"/>
  <c r="LH310" i="1"/>
  <c r="LH311" i="1"/>
  <c r="LH302" i="1"/>
  <c r="LH295" i="1"/>
  <c r="LH294" i="1"/>
  <c r="LH313" i="1"/>
  <c r="LH312" i="1"/>
  <c r="LH296" i="1"/>
  <c r="LH307" i="1"/>
  <c r="LH305" i="1"/>
  <c r="LH304" i="1"/>
  <c r="IL307" i="1"/>
  <c r="IL297" i="1"/>
  <c r="IL298" i="1"/>
  <c r="IL301" i="1"/>
  <c r="IL306" i="1"/>
  <c r="IL309" i="1"/>
  <c r="IL294" i="1"/>
  <c r="IL311" i="1"/>
  <c r="IL295" i="1"/>
  <c r="IL310" i="1"/>
  <c r="IL303" i="1"/>
  <c r="IL299" i="1"/>
  <c r="IL300" i="1"/>
  <c r="IL296" i="1"/>
  <c r="IL304" i="1"/>
  <c r="IL302" i="1"/>
  <c r="IL313" i="1"/>
  <c r="IL305" i="1"/>
  <c r="IL312" i="1"/>
  <c r="IL308" i="1"/>
  <c r="BM297" i="1"/>
  <c r="BM309" i="1"/>
  <c r="BM307" i="1"/>
  <c r="BM300" i="1"/>
  <c r="BM301" i="1"/>
  <c r="BM306" i="1"/>
  <c r="BM308" i="1"/>
  <c r="BM295" i="1"/>
  <c r="BM310" i="1"/>
  <c r="BM294" i="1"/>
  <c r="BM298" i="1"/>
  <c r="BM302" i="1"/>
  <c r="BM311" i="1"/>
  <c r="BM313" i="1"/>
  <c r="BM305" i="1"/>
  <c r="BM312" i="1"/>
  <c r="BM296" i="1"/>
  <c r="BM299" i="1"/>
  <c r="BM303" i="1"/>
  <c r="BM304" i="1"/>
  <c r="MY298" i="1"/>
  <c r="MY308" i="1"/>
  <c r="MY306" i="1"/>
  <c r="MY307" i="1"/>
  <c r="MY301" i="1"/>
  <c r="MY300" i="1"/>
  <c r="MY303" i="1"/>
  <c r="MY294" i="1"/>
  <c r="MY295" i="1"/>
  <c r="MY309" i="1"/>
  <c r="MY311" i="1"/>
  <c r="MY297" i="1"/>
  <c r="MY302" i="1"/>
  <c r="MY305" i="1"/>
  <c r="MY310" i="1"/>
  <c r="MY299" i="1"/>
  <c r="MY312" i="1"/>
  <c r="MY296" i="1"/>
  <c r="MY304" i="1"/>
  <c r="MY313" i="1"/>
  <c r="KF307" i="1"/>
  <c r="KE307" i="1" s="1" a="1"/>
  <c r="KE307" i="1" s="1"/>
  <c r="KF301" i="1"/>
  <c r="KE301" i="1" s="1" a="1"/>
  <c r="KE301" i="1" s="1"/>
  <c r="KF300" i="1"/>
  <c r="KE300" i="1" s="1" a="1"/>
  <c r="KE300" i="1" s="1"/>
  <c r="KF306" i="1"/>
  <c r="KE306" i="1" s="1" a="1"/>
  <c r="KE306" i="1" s="1"/>
  <c r="KF308" i="1"/>
  <c r="KE308" i="1" s="1" a="1"/>
  <c r="KE308" i="1" s="1"/>
  <c r="KF309" i="1"/>
  <c r="KE309" i="1" s="1" a="1"/>
  <c r="KE309" i="1" s="1"/>
  <c r="KF297" i="1"/>
  <c r="KE297" i="1" s="1" a="1"/>
  <c r="KE297" i="1" s="1"/>
  <c r="KF298" i="1"/>
  <c r="KE298" i="1" s="1" a="1"/>
  <c r="KE298" i="1" s="1"/>
  <c r="KF295" i="1"/>
  <c r="KE295" i="1" s="1" a="1"/>
  <c r="KE295" i="1" s="1"/>
  <c r="KF303" i="1"/>
  <c r="KE303" i="1" s="1" a="1"/>
  <c r="KE303" i="1" s="1"/>
  <c r="KF311" i="1"/>
  <c r="KE311" i="1" s="1" a="1"/>
  <c r="KE311" i="1" s="1"/>
  <c r="KF299" i="1"/>
  <c r="KE299" i="1" s="1" a="1"/>
  <c r="KE299" i="1" s="1"/>
  <c r="KF302" i="1"/>
  <c r="KE302" i="1" s="1" a="1"/>
  <c r="KE302" i="1" s="1"/>
  <c r="KF294" i="1"/>
  <c r="KE294" i="1" s="1" a="1"/>
  <c r="KE294" i="1" s="1"/>
  <c r="KF310" i="1"/>
  <c r="KE310" i="1" s="1" a="1"/>
  <c r="KE310" i="1" s="1"/>
  <c r="KF296" i="1"/>
  <c r="KE296" i="1" s="1" a="1"/>
  <c r="KE296" i="1" s="1"/>
  <c r="KF304" i="1"/>
  <c r="KE304" i="1" s="1" a="1"/>
  <c r="KE304" i="1" s="1"/>
  <c r="KF305" i="1"/>
  <c r="KE305" i="1" s="1" a="1"/>
  <c r="KE305" i="1" s="1"/>
  <c r="KF312" i="1"/>
  <c r="KE312" i="1" s="1" a="1"/>
  <c r="KE312" i="1" s="1"/>
  <c r="KF313" i="1"/>
  <c r="KE313" i="1" s="1" a="1"/>
  <c r="KE313" i="1" s="1"/>
  <c r="BH297" i="1"/>
  <c r="BH298" i="1"/>
  <c r="BH309" i="1"/>
  <c r="BH301" i="1"/>
  <c r="BH306" i="1"/>
  <c r="BH308" i="1"/>
  <c r="BH300" i="1"/>
  <c r="BH299" i="1"/>
  <c r="BH294" i="1"/>
  <c r="BH307" i="1"/>
  <c r="BH302" i="1"/>
  <c r="BH310" i="1"/>
  <c r="BH311" i="1"/>
  <c r="BH295" i="1"/>
  <c r="BH303" i="1"/>
  <c r="BH313" i="1"/>
  <c r="BH304" i="1"/>
  <c r="BH305" i="1"/>
  <c r="BH312" i="1"/>
  <c r="BH296" i="1"/>
  <c r="MQ297" i="1"/>
  <c r="MQ308" i="1"/>
  <c r="MQ306" i="1"/>
  <c r="MQ300" i="1"/>
  <c r="MQ307" i="1"/>
  <c r="MQ298" i="1"/>
  <c r="MQ301" i="1"/>
  <c r="MQ303" i="1"/>
  <c r="MQ299" i="1"/>
  <c r="MQ302" i="1"/>
  <c r="MQ294" i="1"/>
  <c r="MQ295" i="1"/>
  <c r="MQ305" i="1"/>
  <c r="MQ309" i="1"/>
  <c r="MQ310" i="1"/>
  <c r="MQ313" i="1"/>
  <c r="MQ312" i="1"/>
  <c r="MQ296" i="1"/>
  <c r="MQ311" i="1"/>
  <c r="MQ304" i="1"/>
  <c r="CM309" i="1"/>
  <c r="CM301" i="1"/>
  <c r="CM295" i="1"/>
  <c r="CM308" i="1"/>
  <c r="CM297" i="1"/>
  <c r="CM298" i="1"/>
  <c r="CM306" i="1"/>
  <c r="CM307" i="1"/>
  <c r="CM300" i="1"/>
  <c r="CM303" i="1"/>
  <c r="CM302" i="1"/>
  <c r="CM311" i="1"/>
  <c r="CM294" i="1"/>
  <c r="CM310" i="1"/>
  <c r="CM299" i="1"/>
  <c r="CM304" i="1"/>
  <c r="CM312" i="1"/>
  <c r="CM313" i="1"/>
  <c r="CM305" i="1"/>
  <c r="CM296" i="1"/>
  <c r="BD298" i="1"/>
  <c r="BD309" i="1"/>
  <c r="BD307" i="1"/>
  <c r="BD300" i="1"/>
  <c r="BD306" i="1"/>
  <c r="BD308" i="1"/>
  <c r="BD297" i="1"/>
  <c r="BD310" i="1"/>
  <c r="BD299" i="1"/>
  <c r="BD301" i="1"/>
  <c r="BD295" i="1"/>
  <c r="BD302" i="1"/>
  <c r="BD311" i="1"/>
  <c r="BD305" i="1"/>
  <c r="BD296" i="1"/>
  <c r="BD313" i="1"/>
  <c r="BD303" i="1"/>
  <c r="BD312" i="1"/>
  <c r="BD294" i="1"/>
  <c r="BD304" i="1"/>
  <c r="CX297" i="1"/>
  <c r="CX309" i="1"/>
  <c r="CX298" i="1"/>
  <c r="CX300" i="1"/>
  <c r="CX307" i="1"/>
  <c r="CX301" i="1"/>
  <c r="CX308" i="1"/>
  <c r="CX302" i="1"/>
  <c r="CX294" i="1"/>
  <c r="CX306" i="1"/>
  <c r="CX299" i="1"/>
  <c r="CX295" i="1"/>
  <c r="CX310" i="1"/>
  <c r="CX311" i="1"/>
  <c r="CX303" i="1"/>
  <c r="CX305" i="1"/>
  <c r="CX304" i="1"/>
  <c r="CX313" i="1"/>
  <c r="CX312" i="1"/>
  <c r="CX296" i="1"/>
  <c r="OT301" i="1"/>
  <c r="OT308" i="1"/>
  <c r="OT309" i="1"/>
  <c r="OT297" i="1"/>
  <c r="OT300" i="1"/>
  <c r="OT306" i="1"/>
  <c r="OT307" i="1"/>
  <c r="OT298" i="1"/>
  <c r="OT311" i="1"/>
  <c r="OT294" i="1"/>
  <c r="OT303" i="1"/>
  <c r="OT310" i="1"/>
  <c r="OT313" i="1"/>
  <c r="OT305" i="1"/>
  <c r="OT296" i="1"/>
  <c r="OT302" i="1"/>
  <c r="OT299" i="1"/>
  <c r="OT304" i="1"/>
  <c r="OT295" i="1"/>
  <c r="OT312" i="1"/>
  <c r="KX307" i="1"/>
  <c r="KX309" i="1"/>
  <c r="KX298" i="1"/>
  <c r="KX306" i="1"/>
  <c r="KX301" i="1"/>
  <c r="KX300" i="1"/>
  <c r="KX297" i="1"/>
  <c r="KX303" i="1"/>
  <c r="KX302" i="1"/>
  <c r="KX308" i="1"/>
  <c r="KX305" i="1"/>
  <c r="KX311" i="1"/>
  <c r="KX299" i="1"/>
  <c r="KX310" i="1"/>
  <c r="KX295" i="1"/>
  <c r="KX294" i="1"/>
  <c r="KX312" i="1"/>
  <c r="KX296" i="1"/>
  <c r="KX313" i="1"/>
  <c r="KX304" i="1"/>
  <c r="BJ301" i="1"/>
  <c r="BJ308" i="1"/>
  <c r="BJ300" i="1"/>
  <c r="BJ307" i="1"/>
  <c r="BJ306" i="1"/>
  <c r="BJ298" i="1"/>
  <c r="BJ297" i="1"/>
  <c r="BJ311" i="1"/>
  <c r="BJ295" i="1"/>
  <c r="BJ302" i="1"/>
  <c r="BJ303" i="1"/>
  <c r="BJ299" i="1"/>
  <c r="BJ310" i="1"/>
  <c r="BJ294" i="1"/>
  <c r="BJ305" i="1"/>
  <c r="BJ309" i="1"/>
  <c r="BJ312" i="1"/>
  <c r="BJ313" i="1"/>
  <c r="BJ296" i="1"/>
  <c r="BJ304" i="1"/>
  <c r="KY297" i="1"/>
  <c r="KY300" i="1"/>
  <c r="KY309" i="1"/>
  <c r="KY307" i="1"/>
  <c r="KY301" i="1"/>
  <c r="KY308" i="1"/>
  <c r="KY298" i="1"/>
  <c r="KY294" i="1"/>
  <c r="KY303" i="1"/>
  <c r="KY306" i="1"/>
  <c r="KY295" i="1"/>
  <c r="KY299" i="1"/>
  <c r="KY310" i="1"/>
  <c r="KY313" i="1"/>
  <c r="KY302" i="1"/>
  <c r="KY304" i="1"/>
  <c r="KY305" i="1"/>
  <c r="KY296" i="1"/>
  <c r="KY312" i="1"/>
  <c r="KY311" i="1"/>
  <c r="BP297" i="1"/>
  <c r="BP309" i="1"/>
  <c r="BP307" i="1"/>
  <c r="BP301" i="1"/>
  <c r="BP306" i="1"/>
  <c r="BP308" i="1"/>
  <c r="BP300" i="1"/>
  <c r="BP294" i="1"/>
  <c r="BP303" i="1"/>
  <c r="BP311" i="1"/>
  <c r="BP298" i="1"/>
  <c r="BP302" i="1"/>
  <c r="BP310" i="1"/>
  <c r="BP295" i="1"/>
  <c r="BP305" i="1"/>
  <c r="BP313" i="1"/>
  <c r="BP304" i="1"/>
  <c r="BP299" i="1"/>
  <c r="BP312" i="1"/>
  <c r="BP296" i="1"/>
  <c r="IT307" i="1"/>
  <c r="IT308" i="1"/>
  <c r="IT297" i="1"/>
  <c r="IT298" i="1"/>
  <c r="IT306" i="1"/>
  <c r="IT301" i="1"/>
  <c r="IT309" i="1"/>
  <c r="IT300" i="1"/>
  <c r="IT294" i="1"/>
  <c r="IT302" i="1"/>
  <c r="IT310" i="1"/>
  <c r="IT295" i="1"/>
  <c r="IT303" i="1"/>
  <c r="IT311" i="1"/>
  <c r="IT299" i="1"/>
  <c r="IT296" i="1"/>
  <c r="IT304" i="1"/>
  <c r="IT312" i="1"/>
  <c r="IT313" i="1"/>
  <c r="IT305" i="1"/>
  <c r="BK307" i="1"/>
  <c r="BK297" i="1"/>
  <c r="BK300" i="1"/>
  <c r="BK309" i="1"/>
  <c r="BK298" i="1"/>
  <c r="BK308" i="1"/>
  <c r="BK301" i="1"/>
  <c r="BK310" i="1"/>
  <c r="BK299" i="1"/>
  <c r="BK294" i="1"/>
  <c r="BK303" i="1"/>
  <c r="BK311" i="1"/>
  <c r="BK295" i="1"/>
  <c r="BK306" i="1"/>
  <c r="BK302" i="1"/>
  <c r="BK312" i="1"/>
  <c r="BK313" i="1"/>
  <c r="BK296" i="1"/>
  <c r="BK305" i="1"/>
  <c r="BK304" i="1"/>
  <c r="LF309" i="1"/>
  <c r="LF298" i="1"/>
  <c r="LF306" i="1"/>
  <c r="LF301" i="1"/>
  <c r="LF308" i="1"/>
  <c r="LF300" i="1"/>
  <c r="LF297" i="1"/>
  <c r="LF307" i="1"/>
  <c r="LF302" i="1"/>
  <c r="LF303" i="1"/>
  <c r="LF305" i="1"/>
  <c r="LF311" i="1"/>
  <c r="LF310" i="1"/>
  <c r="LF295" i="1"/>
  <c r="LF294" i="1"/>
  <c r="LF299" i="1"/>
  <c r="LF296" i="1"/>
  <c r="LF313" i="1"/>
  <c r="LF304" i="1"/>
  <c r="LF312" i="1"/>
  <c r="ED308" i="1"/>
  <c r="ED300" i="1"/>
  <c r="ED307" i="1"/>
  <c r="ED301" i="1"/>
  <c r="ED297" i="1"/>
  <c r="ED306" i="1"/>
  <c r="ED303" i="1"/>
  <c r="ED311" i="1"/>
  <c r="ED294" i="1"/>
  <c r="ED309" i="1"/>
  <c r="ED310" i="1"/>
  <c r="ED302" i="1"/>
  <c r="ED298" i="1"/>
  <c r="ED299" i="1"/>
  <c r="ED295" i="1"/>
  <c r="ED305" i="1"/>
  <c r="ED296" i="1"/>
  <c r="ED312" i="1"/>
  <c r="ED304" i="1"/>
  <c r="ED313" i="1"/>
  <c r="BO306" i="1"/>
  <c r="BO307" i="1"/>
  <c r="BO308" i="1"/>
  <c r="BO309" i="1"/>
  <c r="BO297" i="1"/>
  <c r="BO298" i="1"/>
  <c r="BO301" i="1"/>
  <c r="BO300" i="1"/>
  <c r="BO311" i="1"/>
  <c r="BO295" i="1"/>
  <c r="BO294" i="1"/>
  <c r="BO303" i="1"/>
  <c r="BO299" i="1"/>
  <c r="BO302" i="1"/>
  <c r="BO310" i="1"/>
  <c r="BO296" i="1"/>
  <c r="BO304" i="1"/>
  <c r="BO313" i="1"/>
  <c r="BO305" i="1"/>
  <c r="BO312" i="1"/>
  <c r="IP307" i="1"/>
  <c r="IP300" i="1"/>
  <c r="IP298" i="1"/>
  <c r="IP306" i="1"/>
  <c r="IP301" i="1"/>
  <c r="IP308" i="1"/>
  <c r="IP309" i="1"/>
  <c r="IP310" i="1"/>
  <c r="IP295" i="1"/>
  <c r="IP303" i="1"/>
  <c r="IP311" i="1"/>
  <c r="IP294" i="1"/>
  <c r="IP297" i="1"/>
  <c r="IP299" i="1"/>
  <c r="IP296" i="1"/>
  <c r="IP305" i="1"/>
  <c r="IP304" i="1"/>
  <c r="IP312" i="1"/>
  <c r="IP302" i="1"/>
  <c r="IP313" i="1"/>
  <c r="BF298" i="1"/>
  <c r="BF306" i="1"/>
  <c r="BF301" i="1"/>
  <c r="BF308" i="1"/>
  <c r="BF297" i="1"/>
  <c r="BF309" i="1"/>
  <c r="BF307" i="1"/>
  <c r="BF300" i="1"/>
  <c r="BF294" i="1"/>
  <c r="BF302" i="1"/>
  <c r="BF310" i="1"/>
  <c r="BF295" i="1"/>
  <c r="BF303" i="1"/>
  <c r="BF311" i="1"/>
  <c r="BF312" i="1"/>
  <c r="BF296" i="1"/>
  <c r="BF305" i="1"/>
  <c r="BF304" i="1"/>
  <c r="BF299" i="1"/>
  <c r="BF313" i="1"/>
  <c r="CU300" i="1"/>
  <c r="CU309" i="1"/>
  <c r="CU298" i="1"/>
  <c r="CU301" i="1"/>
  <c r="CU308" i="1"/>
  <c r="CU306" i="1"/>
  <c r="CU307" i="1"/>
  <c r="CU294" i="1"/>
  <c r="CU303" i="1"/>
  <c r="CU302" i="1"/>
  <c r="CU299" i="1"/>
  <c r="CU310" i="1"/>
  <c r="CU311" i="1"/>
  <c r="CU297" i="1"/>
  <c r="CU295" i="1"/>
  <c r="CU312" i="1"/>
  <c r="CU296" i="1"/>
  <c r="CU305" i="1"/>
  <c r="CU304" i="1"/>
  <c r="CU313" i="1"/>
  <c r="IO301" i="1"/>
  <c r="IO308" i="1"/>
  <c r="IO309" i="1"/>
  <c r="IO306" i="1"/>
  <c r="IO297" i="1"/>
  <c r="IO298" i="1"/>
  <c r="IO310" i="1"/>
  <c r="IO302" i="1"/>
  <c r="IO307" i="1"/>
  <c r="IO295" i="1"/>
  <c r="IO294" i="1"/>
  <c r="IO303" i="1"/>
  <c r="IO300" i="1"/>
  <c r="IO311" i="1"/>
  <c r="IO305" i="1"/>
  <c r="IO312" i="1"/>
  <c r="IO296" i="1"/>
  <c r="IO299" i="1"/>
  <c r="IO313" i="1"/>
  <c r="IO304" i="1"/>
  <c r="KV301" i="1"/>
  <c r="KV309" i="1"/>
  <c r="KV300" i="1"/>
  <c r="KV306" i="1"/>
  <c r="KV307" i="1"/>
  <c r="KV308" i="1"/>
  <c r="KV297" i="1"/>
  <c r="KV295" i="1"/>
  <c r="KV302" i="1"/>
  <c r="KV294" i="1"/>
  <c r="KV303" i="1"/>
  <c r="KV299" i="1"/>
  <c r="KV298" i="1"/>
  <c r="KV310" i="1"/>
  <c r="KV313" i="1"/>
  <c r="KV311" i="1"/>
  <c r="KV305" i="1"/>
  <c r="KV312" i="1"/>
  <c r="KV296" i="1"/>
  <c r="KV304" i="1"/>
  <c r="LK306" i="1"/>
  <c r="LK309" i="1"/>
  <c r="LK308" i="1"/>
  <c r="LK297" i="1"/>
  <c r="LK298" i="1"/>
  <c r="LK300" i="1"/>
  <c r="LK303" i="1"/>
  <c r="LK311" i="1"/>
  <c r="LK307" i="1"/>
  <c r="LK302" i="1"/>
  <c r="LK299" i="1"/>
  <c r="LK301" i="1"/>
  <c r="LK295" i="1"/>
  <c r="LK310" i="1"/>
  <c r="LK294" i="1"/>
  <c r="LK305" i="1"/>
  <c r="LK296" i="1"/>
  <c r="LK304" i="1"/>
  <c r="LK313" i="1"/>
  <c r="LK312" i="1"/>
  <c r="IS297" i="1"/>
  <c r="IS298" i="1"/>
  <c r="IS301" i="1"/>
  <c r="IS307" i="1"/>
  <c r="IS300" i="1"/>
  <c r="IS306" i="1"/>
  <c r="IS308" i="1"/>
  <c r="IS309" i="1"/>
  <c r="IS302" i="1"/>
  <c r="IS295" i="1"/>
  <c r="IS310" i="1"/>
  <c r="IS294" i="1"/>
  <c r="IS303" i="1"/>
  <c r="IS311" i="1"/>
  <c r="IS304" i="1"/>
  <c r="IS299" i="1"/>
  <c r="IS313" i="1"/>
  <c r="IS312" i="1"/>
  <c r="IS305" i="1"/>
  <c r="IS296" i="1"/>
  <c r="CY300" i="1"/>
  <c r="CY307" i="1"/>
  <c r="CY309" i="1"/>
  <c r="CY308" i="1"/>
  <c r="CY297" i="1"/>
  <c r="CY298" i="1"/>
  <c r="CY301" i="1"/>
  <c r="CY306" i="1"/>
  <c r="CY311" i="1"/>
  <c r="CY310" i="1"/>
  <c r="CY295" i="1"/>
  <c r="CY294" i="1"/>
  <c r="CY303" i="1"/>
  <c r="CY299" i="1"/>
  <c r="CY302" i="1"/>
  <c r="CY312" i="1"/>
  <c r="CY296" i="1"/>
  <c r="CY304" i="1"/>
  <c r="CY313" i="1"/>
  <c r="CY305" i="1"/>
  <c r="BL309" i="1"/>
  <c r="BL307" i="1"/>
  <c r="BL298" i="1"/>
  <c r="BL301" i="1"/>
  <c r="BL297" i="1"/>
  <c r="BL306" i="1"/>
  <c r="BL310" i="1"/>
  <c r="BL308" i="1"/>
  <c r="BL295" i="1"/>
  <c r="BL302" i="1"/>
  <c r="BL311" i="1"/>
  <c r="BL303" i="1"/>
  <c r="BL294" i="1"/>
  <c r="BL300" i="1"/>
  <c r="BL299" i="1"/>
  <c r="BL312" i="1"/>
  <c r="BL304" i="1"/>
  <c r="BL313" i="1"/>
  <c r="BL296" i="1"/>
  <c r="BL305" i="1"/>
  <c r="DT297" i="1"/>
  <c r="DT306" i="1"/>
  <c r="DT307" i="1"/>
  <c r="DT298" i="1"/>
  <c r="DT300" i="1"/>
  <c r="DT301" i="1"/>
  <c r="DT309" i="1"/>
  <c r="DT308" i="1"/>
  <c r="DT295" i="1"/>
  <c r="DT294" i="1"/>
  <c r="DT310" i="1"/>
  <c r="DT303" i="1"/>
  <c r="DT299" i="1"/>
  <c r="DT302" i="1"/>
  <c r="DT311" i="1"/>
  <c r="DT313" i="1"/>
  <c r="DT296" i="1"/>
  <c r="DT312" i="1"/>
  <c r="DT304" i="1"/>
  <c r="DT305" i="1"/>
  <c r="KW307" i="1"/>
  <c r="KW298" i="1"/>
  <c r="KW309" i="1"/>
  <c r="KW297" i="1"/>
  <c r="KW301" i="1"/>
  <c r="KW308" i="1"/>
  <c r="KW306" i="1"/>
  <c r="KW305" i="1"/>
  <c r="KW302" i="1"/>
  <c r="KW294" i="1"/>
  <c r="KW300" i="1"/>
  <c r="KW295" i="1"/>
  <c r="KW311" i="1"/>
  <c r="KW312" i="1"/>
  <c r="KW296" i="1"/>
  <c r="KW310" i="1"/>
  <c r="KW304" i="1"/>
  <c r="KW299" i="1"/>
  <c r="KW313" i="1"/>
  <c r="KW303" i="1"/>
  <c r="CL297" i="1"/>
  <c r="CL301" i="1"/>
  <c r="CL300" i="1"/>
  <c r="CL309" i="1"/>
  <c r="CL298" i="1"/>
  <c r="CL306" i="1"/>
  <c r="CL307" i="1"/>
  <c r="CL294" i="1"/>
  <c r="CL303" i="1"/>
  <c r="CL311" i="1"/>
  <c r="CL308" i="1"/>
  <c r="CL295" i="1"/>
  <c r="CL302" i="1"/>
  <c r="CL310" i="1"/>
  <c r="CL299" i="1"/>
  <c r="CL313" i="1"/>
  <c r="CL296" i="1"/>
  <c r="CL305" i="1"/>
  <c r="CL312" i="1"/>
  <c r="CL304" i="1"/>
  <c r="CI298" i="1"/>
  <c r="CI307" i="1"/>
  <c r="CI301" i="1"/>
  <c r="CI309" i="1"/>
  <c r="CI306" i="1"/>
  <c r="CI308" i="1"/>
  <c r="CI300" i="1"/>
  <c r="CI294" i="1"/>
  <c r="CI295" i="1"/>
  <c r="CI311" i="1"/>
  <c r="CI302" i="1"/>
  <c r="CI299" i="1"/>
  <c r="CI304" i="1"/>
  <c r="CI297" i="1"/>
  <c r="CI312" i="1"/>
  <c r="CI305" i="1"/>
  <c r="CI296" i="1"/>
  <c r="CI303" i="1"/>
  <c r="CI310" i="1"/>
  <c r="CI313" i="1"/>
  <c r="CJ306" i="1"/>
  <c r="CJ301" i="1"/>
  <c r="CJ309" i="1"/>
  <c r="CJ297" i="1"/>
  <c r="CJ298" i="1"/>
  <c r="CJ307" i="1"/>
  <c r="CJ308" i="1"/>
  <c r="CJ294" i="1"/>
  <c r="CJ300" i="1"/>
  <c r="CJ311" i="1"/>
  <c r="CJ299" i="1"/>
  <c r="CJ303" i="1"/>
  <c r="CJ295" i="1"/>
  <c r="CJ310" i="1"/>
  <c r="CJ302" i="1"/>
  <c r="CJ312" i="1"/>
  <c r="CJ296" i="1"/>
  <c r="CJ313" i="1"/>
  <c r="CJ304" i="1"/>
  <c r="CJ305" i="1"/>
  <c r="CK306" i="1"/>
  <c r="CK307" i="1"/>
  <c r="CK298" i="1"/>
  <c r="CK297" i="1"/>
  <c r="CK308" i="1"/>
  <c r="CK309" i="1"/>
  <c r="CK300" i="1"/>
  <c r="CK302" i="1"/>
  <c r="CK294" i="1"/>
  <c r="CK303" i="1"/>
  <c r="CK301" i="1"/>
  <c r="CK310" i="1"/>
  <c r="CK311" i="1"/>
  <c r="CK295" i="1"/>
  <c r="CK312" i="1"/>
  <c r="CK299" i="1"/>
  <c r="CK305" i="1"/>
  <c r="CK313" i="1"/>
  <c r="CK296" i="1"/>
  <c r="CK304" i="1"/>
  <c r="JD297" i="1"/>
  <c r="JD298" i="1"/>
  <c r="JD307" i="1"/>
  <c r="JD308" i="1"/>
  <c r="JD306" i="1"/>
  <c r="JD301" i="1"/>
  <c r="JD300" i="1"/>
  <c r="JD302" i="1"/>
  <c r="JD294" i="1"/>
  <c r="JD295" i="1"/>
  <c r="JD303" i="1"/>
  <c r="JD309" i="1"/>
  <c r="JD310" i="1"/>
  <c r="JD305" i="1"/>
  <c r="JD311" i="1"/>
  <c r="JD299" i="1"/>
  <c r="JD313" i="1"/>
  <c r="JD304" i="1"/>
  <c r="JD312" i="1"/>
  <c r="JD296" i="1"/>
  <c r="CY291" i="1"/>
  <c r="CY292" i="1"/>
  <c r="CY293" i="1"/>
  <c r="CY290" i="1"/>
  <c r="BL293" i="1"/>
  <c r="BL292" i="1"/>
  <c r="BL290" i="1"/>
  <c r="BL291" i="1"/>
  <c r="IO292" i="1"/>
  <c r="IO293" i="1"/>
  <c r="IO290" i="1"/>
  <c r="IO291" i="1"/>
  <c r="LK293" i="1"/>
  <c r="LK292" i="1"/>
  <c r="LK291" i="1"/>
  <c r="LK290" i="1"/>
  <c r="IS291" i="1"/>
  <c r="IS290" i="1"/>
  <c r="IS292" i="1"/>
  <c r="IS293" i="1"/>
  <c r="CL291" i="1"/>
  <c r="CL292" i="1"/>
  <c r="CL293" i="1"/>
  <c r="CL290" i="1"/>
  <c r="CI291" i="1"/>
  <c r="CI292" i="1"/>
  <c r="CI293" i="1"/>
  <c r="CI290" i="1"/>
  <c r="CJ290" i="1"/>
  <c r="CJ291" i="1"/>
  <c r="CJ292" i="1"/>
  <c r="CJ293" i="1"/>
  <c r="CK293" i="1"/>
  <c r="CK292" i="1"/>
  <c r="CK290" i="1"/>
  <c r="CK291" i="1"/>
  <c r="BD291" i="1"/>
  <c r="BD290" i="1"/>
  <c r="BD293" i="1"/>
  <c r="BD292" i="1"/>
  <c r="KV290" i="1"/>
  <c r="KV291" i="1"/>
  <c r="KV292" i="1"/>
  <c r="KV293" i="1"/>
  <c r="LH290" i="1"/>
  <c r="LH291" i="1"/>
  <c r="LH293" i="1"/>
  <c r="LH292" i="1"/>
  <c r="JD291" i="1"/>
  <c r="JD292" i="1"/>
  <c r="JD293" i="1"/>
  <c r="JD290" i="1"/>
  <c r="IL292" i="1"/>
  <c r="IL291" i="1"/>
  <c r="IL290" i="1"/>
  <c r="IL293" i="1"/>
  <c r="BM293" i="1"/>
  <c r="BM292" i="1"/>
  <c r="BM291" i="1"/>
  <c r="BM290" i="1"/>
  <c r="MY291" i="1"/>
  <c r="MY292" i="1"/>
  <c r="MY293" i="1"/>
  <c r="MY290" i="1"/>
  <c r="KF291" i="1"/>
  <c r="KE291" i="1" s="1" a="1"/>
  <c r="KE291" i="1" s="1"/>
  <c r="KF292" i="1"/>
  <c r="KE292" i="1" s="1" a="1"/>
  <c r="KE292" i="1" s="1"/>
  <c r="KF293" i="1"/>
  <c r="KE293" i="1" s="1" a="1"/>
  <c r="KE293" i="1" s="1"/>
  <c r="KF290" i="1"/>
  <c r="KE290" i="1" s="1" a="1"/>
  <c r="KE290" i="1" s="1"/>
  <c r="BH290" i="1"/>
  <c r="BH291" i="1"/>
  <c r="BH292" i="1"/>
  <c r="BH293" i="1"/>
  <c r="KW293" i="1"/>
  <c r="KW290" i="1"/>
  <c r="KW291" i="1"/>
  <c r="KW292" i="1"/>
  <c r="CU291" i="1"/>
  <c r="CU292" i="1"/>
  <c r="CU290" i="1"/>
  <c r="CU293" i="1"/>
  <c r="MQ290" i="1"/>
  <c r="MQ291" i="1"/>
  <c r="MQ292" i="1"/>
  <c r="MQ293" i="1"/>
  <c r="CW293" i="1"/>
  <c r="CW291" i="1"/>
  <c r="CW290" i="1"/>
  <c r="CW292" i="1"/>
  <c r="CX290" i="1"/>
  <c r="CX293" i="1"/>
  <c r="CX292" i="1"/>
  <c r="CX291" i="1"/>
  <c r="BP291" i="1"/>
  <c r="BP292" i="1"/>
  <c r="BP293" i="1"/>
  <c r="BP290" i="1"/>
  <c r="OT291" i="1"/>
  <c r="OT292" i="1"/>
  <c r="OT293" i="1"/>
  <c r="OT290" i="1"/>
  <c r="KX292" i="1"/>
  <c r="KX293" i="1"/>
  <c r="KX290" i="1"/>
  <c r="KX291" i="1"/>
  <c r="BJ292" i="1"/>
  <c r="BJ293" i="1"/>
  <c r="BJ290" i="1"/>
  <c r="BJ291" i="1"/>
  <c r="IT291" i="1"/>
  <c r="IT293" i="1"/>
  <c r="IT290" i="1"/>
  <c r="IT292" i="1"/>
  <c r="BK290" i="1"/>
  <c r="BK291" i="1"/>
  <c r="BK293" i="1"/>
  <c r="BK292" i="1"/>
  <c r="LF292" i="1"/>
  <c r="LF293" i="1"/>
  <c r="LF291" i="1"/>
  <c r="LF290" i="1"/>
  <c r="ED293" i="1"/>
  <c r="ED292" i="1"/>
  <c r="ED291" i="1"/>
  <c r="ED290" i="1"/>
  <c r="BO291" i="1"/>
  <c r="BO292" i="1"/>
  <c r="BO293" i="1"/>
  <c r="BO290" i="1"/>
  <c r="IP292" i="1"/>
  <c r="IP290" i="1"/>
  <c r="IP293" i="1"/>
  <c r="IP291" i="1"/>
  <c r="CM292" i="1"/>
  <c r="CM290" i="1"/>
  <c r="CM291" i="1"/>
  <c r="CM293" i="1"/>
  <c r="KY292" i="1"/>
  <c r="KY291" i="1"/>
  <c r="KY293" i="1"/>
  <c r="KY290" i="1"/>
  <c r="DT291" i="1"/>
  <c r="DT293" i="1"/>
  <c r="DT292" i="1"/>
  <c r="DT290" i="1"/>
  <c r="BF291" i="1"/>
  <c r="BF290" i="1"/>
  <c r="BF293" i="1"/>
  <c r="BF292" i="1"/>
  <c r="CL285" i="1"/>
  <c r="CL289" i="1"/>
  <c r="IL285" i="1"/>
  <c r="IL289" i="1"/>
  <c r="BM285" i="1"/>
  <c r="BM289" i="1"/>
  <c r="MY285" i="1"/>
  <c r="MY289" i="1"/>
  <c r="KF285" i="1"/>
  <c r="KE285" i="1" s="1" a="1"/>
  <c r="KE285" i="1" s="1"/>
  <c r="KF289" i="1"/>
  <c r="KE289" i="1" s="1" a="1"/>
  <c r="KE289" i="1" s="1"/>
  <c r="BH285" i="1"/>
  <c r="BH289" i="1"/>
  <c r="IT285" i="1"/>
  <c r="IT289" i="1"/>
  <c r="BK285" i="1"/>
  <c r="BK289" i="1"/>
  <c r="OT285" i="1"/>
  <c r="OT289" i="1"/>
  <c r="LF285" i="1"/>
  <c r="LF289" i="1"/>
  <c r="KX285" i="1"/>
  <c r="KX289" i="1"/>
  <c r="BJ285" i="1"/>
  <c r="BJ289" i="1"/>
  <c r="ED285" i="1"/>
  <c r="ED289" i="1"/>
  <c r="DT285" i="1"/>
  <c r="DT289" i="1"/>
  <c r="BF285" i="1"/>
  <c r="BF289" i="1"/>
  <c r="BO285" i="1"/>
  <c r="BO289" i="1"/>
  <c r="IP285" i="1"/>
  <c r="IP289" i="1"/>
  <c r="KV285" i="1"/>
  <c r="KV289" i="1"/>
  <c r="KW285" i="1"/>
  <c r="KW289" i="1"/>
  <c r="CU285" i="1"/>
  <c r="CU289" i="1"/>
  <c r="IO285" i="1"/>
  <c r="IO289" i="1"/>
  <c r="LK285" i="1"/>
  <c r="LK289" i="1"/>
  <c r="IS285" i="1"/>
  <c r="IS289" i="1"/>
  <c r="CY285" i="1"/>
  <c r="CY289" i="1"/>
  <c r="BL285" i="1"/>
  <c r="BL289" i="1"/>
  <c r="CI285" i="1"/>
  <c r="CI289" i="1"/>
  <c r="CJ285" i="1"/>
  <c r="CJ289" i="1"/>
  <c r="CK285" i="1"/>
  <c r="CK289" i="1"/>
  <c r="KY285" i="1"/>
  <c r="KY289" i="1"/>
  <c r="MQ285" i="1"/>
  <c r="MQ289" i="1"/>
  <c r="CM285" i="1"/>
  <c r="CM289" i="1"/>
  <c r="CW285" i="1"/>
  <c r="CW289" i="1"/>
  <c r="BD285" i="1"/>
  <c r="BD289" i="1"/>
  <c r="CX285" i="1"/>
  <c r="CX289" i="1"/>
  <c r="LH285" i="1"/>
  <c r="LH289" i="1"/>
  <c r="BP285" i="1"/>
  <c r="BP289" i="1"/>
  <c r="JD285" i="1"/>
  <c r="JD289" i="1"/>
  <c r="BH273" i="1"/>
  <c r="BH272" i="1"/>
  <c r="BH271" i="1"/>
  <c r="ED273" i="1"/>
  <c r="ED272" i="1"/>
  <c r="ED271" i="1"/>
  <c r="BO271" i="1"/>
  <c r="BO273" i="1"/>
  <c r="BO272" i="1"/>
  <c r="IP272" i="1"/>
  <c r="IP271" i="1"/>
  <c r="IP273" i="1"/>
  <c r="MY272" i="1"/>
  <c r="MY273" i="1"/>
  <c r="MY271" i="1"/>
  <c r="BF271" i="1"/>
  <c r="BF272" i="1"/>
  <c r="BF273" i="1"/>
  <c r="BM271" i="1"/>
  <c r="BM273" i="1"/>
  <c r="BM272" i="1"/>
  <c r="BK273" i="1"/>
  <c r="BK271" i="1"/>
  <c r="BK272" i="1"/>
  <c r="BJ272" i="1"/>
  <c r="BJ273" i="1"/>
  <c r="BJ271" i="1"/>
  <c r="KW273" i="1"/>
  <c r="KW272" i="1"/>
  <c r="KW271" i="1"/>
  <c r="CU271" i="1"/>
  <c r="CU272" i="1"/>
  <c r="CU273" i="1"/>
  <c r="IO273" i="1"/>
  <c r="IO271" i="1"/>
  <c r="IO272" i="1"/>
  <c r="KV271" i="1"/>
  <c r="KV273" i="1"/>
  <c r="KV272" i="1"/>
  <c r="LK272" i="1"/>
  <c r="LK271" i="1"/>
  <c r="LK273" i="1"/>
  <c r="IS272" i="1"/>
  <c r="IS271" i="1"/>
  <c r="IS273" i="1"/>
  <c r="CY271" i="1"/>
  <c r="CY273" i="1"/>
  <c r="CY272" i="1"/>
  <c r="BL272" i="1"/>
  <c r="BL273" i="1"/>
  <c r="BL271" i="1"/>
  <c r="IL272" i="1"/>
  <c r="IL271" i="1"/>
  <c r="IL273" i="1"/>
  <c r="KF271" i="1"/>
  <c r="KE271" i="1" s="1" a="1"/>
  <c r="KE271" i="1" s="1"/>
  <c r="KF273" i="1"/>
  <c r="KE273" i="1" s="1" a="1"/>
  <c r="KE273" i="1" s="1"/>
  <c r="KF272" i="1"/>
  <c r="KE272" i="1" s="1" a="1"/>
  <c r="KE272" i="1" s="1"/>
  <c r="IT272" i="1"/>
  <c r="IT271" i="1"/>
  <c r="IT273" i="1"/>
  <c r="DT273" i="1"/>
  <c r="DT272" i="1"/>
  <c r="DT271" i="1"/>
  <c r="CL273" i="1"/>
  <c r="CL271" i="1"/>
  <c r="CL272" i="1"/>
  <c r="CI272" i="1"/>
  <c r="CI273" i="1"/>
  <c r="CI271" i="1"/>
  <c r="CJ272" i="1"/>
  <c r="CJ273" i="1"/>
  <c r="CJ271" i="1"/>
  <c r="CK271" i="1"/>
  <c r="CK272" i="1"/>
  <c r="CK273" i="1"/>
  <c r="OT271" i="1"/>
  <c r="OT272" i="1"/>
  <c r="OT273" i="1"/>
  <c r="LF272" i="1"/>
  <c r="LF273" i="1"/>
  <c r="LF271" i="1"/>
  <c r="KX271" i="1"/>
  <c r="KX272" i="1"/>
  <c r="KX273" i="1"/>
  <c r="KY272" i="1"/>
  <c r="KY271" i="1"/>
  <c r="KY273" i="1"/>
  <c r="MQ273" i="1"/>
  <c r="MQ272" i="1"/>
  <c r="MQ271" i="1"/>
  <c r="CM272" i="1"/>
  <c r="CM271" i="1"/>
  <c r="CM273" i="1"/>
  <c r="CW273" i="1"/>
  <c r="CW272" i="1"/>
  <c r="CW271" i="1"/>
  <c r="BD271" i="1"/>
  <c r="BD273" i="1"/>
  <c r="BD272" i="1"/>
  <c r="CX271" i="1"/>
  <c r="CX272" i="1"/>
  <c r="CX273" i="1"/>
  <c r="LH272" i="1"/>
  <c r="LH273" i="1"/>
  <c r="LH271" i="1"/>
  <c r="BP271" i="1"/>
  <c r="BP273" i="1"/>
  <c r="BP272" i="1"/>
  <c r="JD272" i="1"/>
  <c r="JD273" i="1"/>
  <c r="JD271" i="1"/>
  <c r="ED238" i="1"/>
  <c r="ED239" i="1"/>
  <c r="ED237" i="1"/>
  <c r="IL239" i="1"/>
  <c r="IL237" i="1"/>
  <c r="IL238" i="1"/>
  <c r="BM237" i="1"/>
  <c r="BM238" i="1"/>
  <c r="BM239" i="1"/>
  <c r="MY239" i="1"/>
  <c r="MY237" i="1"/>
  <c r="MY238" i="1"/>
  <c r="KF237" i="1"/>
  <c r="KE237" i="1" s="1" a="1"/>
  <c r="KE237" i="1" s="1"/>
  <c r="KF239" i="1"/>
  <c r="KE239" i="1" s="1" a="1"/>
  <c r="KE239" i="1" s="1"/>
  <c r="KF238" i="1"/>
  <c r="KE238" i="1" s="1" a="1"/>
  <c r="KE238" i="1" s="1"/>
  <c r="LH239" i="1"/>
  <c r="LH238" i="1"/>
  <c r="LH237" i="1"/>
  <c r="BP239" i="1"/>
  <c r="BP237" i="1"/>
  <c r="BP238" i="1"/>
  <c r="JD239" i="1"/>
  <c r="JD237" i="1"/>
  <c r="JD238" i="1"/>
  <c r="KX238" i="1"/>
  <c r="KX237" i="1"/>
  <c r="KX239" i="1"/>
  <c r="IT239" i="1"/>
  <c r="IT237" i="1"/>
  <c r="IT238" i="1"/>
  <c r="BK237" i="1"/>
  <c r="BK238" i="1"/>
  <c r="BK239" i="1"/>
  <c r="OT237" i="1"/>
  <c r="OT238" i="1"/>
  <c r="OT239" i="1"/>
  <c r="LF237" i="1"/>
  <c r="LF238" i="1"/>
  <c r="LF239" i="1"/>
  <c r="BH239" i="1"/>
  <c r="BH238" i="1"/>
  <c r="BH237" i="1"/>
  <c r="BO238" i="1"/>
  <c r="BO239" i="1"/>
  <c r="BO237" i="1"/>
  <c r="IP239" i="1"/>
  <c r="IP238" i="1"/>
  <c r="IP237" i="1"/>
  <c r="DT239" i="1"/>
  <c r="DT238" i="1"/>
  <c r="DT237" i="1"/>
  <c r="KY237" i="1"/>
  <c r="KY239" i="1"/>
  <c r="KY238" i="1"/>
  <c r="KV237" i="1"/>
  <c r="KV239" i="1"/>
  <c r="KV238" i="1"/>
  <c r="KW237" i="1"/>
  <c r="KW238" i="1"/>
  <c r="KW239" i="1"/>
  <c r="CU237" i="1"/>
  <c r="CU239" i="1"/>
  <c r="CU238" i="1"/>
  <c r="IO238" i="1"/>
  <c r="IO237" i="1"/>
  <c r="IO239" i="1"/>
  <c r="BF238" i="1"/>
  <c r="BF239" i="1"/>
  <c r="BF237" i="1"/>
  <c r="CY238" i="1"/>
  <c r="CY237" i="1"/>
  <c r="CY239" i="1"/>
  <c r="IS237" i="1"/>
  <c r="IS239" i="1"/>
  <c r="IS238" i="1"/>
  <c r="CI239" i="1"/>
  <c r="CI237" i="1"/>
  <c r="CI238" i="1"/>
  <c r="CJ239" i="1"/>
  <c r="CJ238" i="1"/>
  <c r="CJ237" i="1"/>
  <c r="CK239" i="1"/>
  <c r="CK237" i="1"/>
  <c r="CK238" i="1"/>
  <c r="BL239" i="1"/>
  <c r="BL237" i="1"/>
  <c r="BL238" i="1"/>
  <c r="BJ238" i="1"/>
  <c r="BJ239" i="1"/>
  <c r="BJ237" i="1"/>
  <c r="LK238" i="1"/>
  <c r="LK237" i="1"/>
  <c r="LK239" i="1"/>
  <c r="CL237" i="1"/>
  <c r="CL238" i="1"/>
  <c r="CL239" i="1"/>
  <c r="MQ238" i="1"/>
  <c r="MQ239" i="1"/>
  <c r="MQ237" i="1"/>
  <c r="CM237" i="1"/>
  <c r="CM238" i="1"/>
  <c r="CM239" i="1"/>
  <c r="CW239" i="1"/>
  <c r="CW238" i="1"/>
  <c r="CW237" i="1"/>
  <c r="BD238" i="1"/>
  <c r="BD239" i="1"/>
  <c r="BD237" i="1"/>
  <c r="CX237" i="1"/>
  <c r="CX238" i="1"/>
  <c r="CX239" i="1"/>
  <c r="JD163" i="1"/>
  <c r="JD164" i="1"/>
  <c r="JD165" i="1"/>
  <c r="JD166" i="1"/>
  <c r="JD167" i="1"/>
  <c r="DT145" i="1"/>
  <c r="DT146" i="1"/>
  <c r="DT147" i="1"/>
  <c r="DT148" i="1"/>
  <c r="DT149" i="1"/>
  <c r="BW136" i="1"/>
  <c r="BW137" i="1"/>
  <c r="BW138" i="1"/>
  <c r="BW139" i="1"/>
  <c r="BW140" i="1"/>
  <c r="BP136" i="1"/>
  <c r="BP137" i="1"/>
  <c r="BP138" i="1"/>
  <c r="BP139" i="1"/>
  <c r="BP140" i="1"/>
  <c r="BV163" i="1"/>
  <c r="BV164" i="1"/>
  <c r="BV165" i="1"/>
  <c r="BV166" i="1"/>
  <c r="BV167" i="1"/>
  <c r="BF136" i="1"/>
  <c r="BF137" i="1"/>
  <c r="BF138" i="1"/>
  <c r="BF139" i="1"/>
  <c r="BF140" i="1"/>
  <c r="CA145" i="1"/>
  <c r="CA146" i="1"/>
  <c r="CA147" i="1"/>
  <c r="CA148" i="1"/>
  <c r="CA149" i="1"/>
  <c r="CU136" i="1"/>
  <c r="CU137" i="1"/>
  <c r="CU138" i="1"/>
  <c r="CU139" i="1"/>
  <c r="CU140" i="1"/>
  <c r="BM145" i="1"/>
  <c r="BM146" i="1"/>
  <c r="BM147" i="1"/>
  <c r="BM148" i="1"/>
  <c r="BM149" i="1"/>
  <c r="BS145" i="1"/>
  <c r="BS146" i="1"/>
  <c r="BS147" i="1"/>
  <c r="BS148" i="1"/>
  <c r="BS149" i="1"/>
  <c r="IO163" i="1"/>
  <c r="IO164" i="1"/>
  <c r="IO165" i="1"/>
  <c r="IO166" i="1"/>
  <c r="IO167" i="1"/>
  <c r="BT145" i="1"/>
  <c r="BT146" i="1"/>
  <c r="BT147" i="1"/>
  <c r="BT148" i="1"/>
  <c r="BT149" i="1"/>
  <c r="BK145" i="1"/>
  <c r="BK146" i="1"/>
  <c r="BK147" i="1"/>
  <c r="BK148" i="1"/>
  <c r="BK149" i="1"/>
  <c r="BO145" i="1"/>
  <c r="BO146" i="1"/>
  <c r="BO147" i="1"/>
  <c r="BO148" i="1"/>
  <c r="BO149" i="1"/>
  <c r="BZ145" i="1"/>
  <c r="BZ146" i="1"/>
  <c r="BZ147" i="1"/>
  <c r="BZ148" i="1"/>
  <c r="BZ149" i="1"/>
  <c r="IL136" i="1"/>
  <c r="IL137" i="1"/>
  <c r="IL138" i="1"/>
  <c r="IL139" i="1"/>
  <c r="IL140" i="1"/>
  <c r="BX145" i="1"/>
  <c r="BX146" i="1"/>
  <c r="BX147" i="1"/>
  <c r="BX148" i="1"/>
  <c r="BX149" i="1"/>
  <c r="BL154" i="1"/>
  <c r="BL155" i="1"/>
  <c r="BL156" i="1"/>
  <c r="BL157" i="1"/>
  <c r="BL158" i="1"/>
  <c r="BW163" i="1"/>
  <c r="BW164" i="1"/>
  <c r="BW165" i="1"/>
  <c r="BW166" i="1"/>
  <c r="BW167" i="1"/>
  <c r="BP154" i="1"/>
  <c r="BP155" i="1"/>
  <c r="BP156" i="1"/>
  <c r="BP157" i="1"/>
  <c r="BP158" i="1"/>
  <c r="BV154" i="1"/>
  <c r="BV155" i="1"/>
  <c r="BV156" i="1"/>
  <c r="BV157" i="1"/>
  <c r="BV158" i="1"/>
  <c r="BF163" i="1"/>
  <c r="BF164" i="1"/>
  <c r="BF165" i="1"/>
  <c r="BF166" i="1"/>
  <c r="BF167" i="1"/>
  <c r="CA154" i="1"/>
  <c r="CA155" i="1"/>
  <c r="CA156" i="1"/>
  <c r="CA157" i="1"/>
  <c r="CA158" i="1"/>
  <c r="CU145" i="1"/>
  <c r="CU146" i="1"/>
  <c r="CU147" i="1"/>
  <c r="CU148" i="1"/>
  <c r="CU149" i="1"/>
  <c r="BM163" i="1"/>
  <c r="BM164" i="1"/>
  <c r="BM165" i="1"/>
  <c r="BM166" i="1"/>
  <c r="BM167" i="1"/>
  <c r="BS136" i="1"/>
  <c r="BS137" i="1"/>
  <c r="BS138" i="1"/>
  <c r="BS139" i="1"/>
  <c r="BS140" i="1"/>
  <c r="IO145" i="1"/>
  <c r="IO146" i="1"/>
  <c r="IO147" i="1"/>
  <c r="IO148" i="1"/>
  <c r="IO149" i="1"/>
  <c r="BT163" i="1"/>
  <c r="BT164" i="1"/>
  <c r="BT165" i="1"/>
  <c r="BT166" i="1"/>
  <c r="BT167" i="1"/>
  <c r="BK154" i="1"/>
  <c r="BK155" i="1"/>
  <c r="BK156" i="1"/>
  <c r="BK157" i="1"/>
  <c r="BK158" i="1"/>
  <c r="BO154" i="1"/>
  <c r="BO155" i="1"/>
  <c r="BO156" i="1"/>
  <c r="BO157" i="1"/>
  <c r="BO158" i="1"/>
  <c r="BZ163" i="1"/>
  <c r="BZ164" i="1"/>
  <c r="BZ165" i="1"/>
  <c r="BZ166" i="1"/>
  <c r="BZ167" i="1"/>
  <c r="IL145" i="1"/>
  <c r="IL146" i="1"/>
  <c r="IL147" i="1"/>
  <c r="IL148" i="1"/>
  <c r="IL149" i="1"/>
  <c r="BL136" i="1"/>
  <c r="BL137" i="1"/>
  <c r="BL138" i="1"/>
  <c r="BL139" i="1"/>
  <c r="BL140" i="1"/>
  <c r="BH163" i="1"/>
  <c r="BH164" i="1"/>
  <c r="BH165" i="1"/>
  <c r="BH166" i="1"/>
  <c r="BH167" i="1"/>
  <c r="BV136" i="1"/>
  <c r="BV137" i="1"/>
  <c r="BV138" i="1"/>
  <c r="BV139" i="1"/>
  <c r="BV140" i="1"/>
  <c r="CA136" i="1"/>
  <c r="CA137" i="1"/>
  <c r="CA138" i="1"/>
  <c r="CA139" i="1"/>
  <c r="CA140" i="1"/>
  <c r="BM154" i="1"/>
  <c r="BM155" i="1"/>
  <c r="BM156" i="1"/>
  <c r="BM157" i="1"/>
  <c r="BM158" i="1"/>
  <c r="IO154" i="1"/>
  <c r="IO155" i="1"/>
  <c r="IO156" i="1"/>
  <c r="IO157" i="1"/>
  <c r="IO158" i="1"/>
  <c r="BK136" i="1"/>
  <c r="BK137" i="1"/>
  <c r="BK138" i="1"/>
  <c r="BK139" i="1"/>
  <c r="BK140" i="1"/>
  <c r="BZ154" i="1"/>
  <c r="BZ155" i="1"/>
  <c r="BZ156" i="1"/>
  <c r="BZ157" i="1"/>
  <c r="BZ158" i="1"/>
  <c r="IL163" i="1"/>
  <c r="IL164" i="1"/>
  <c r="IL165" i="1"/>
  <c r="IL166" i="1"/>
  <c r="IL167" i="1"/>
  <c r="BX163" i="1"/>
  <c r="BX164" i="1"/>
  <c r="BX165" i="1"/>
  <c r="BX166" i="1"/>
  <c r="BX167" i="1"/>
  <c r="BL163" i="1"/>
  <c r="BL164" i="1"/>
  <c r="BL165" i="1"/>
  <c r="BL166" i="1"/>
  <c r="BL167" i="1"/>
  <c r="BH154" i="1"/>
  <c r="BH155" i="1"/>
  <c r="BH156" i="1"/>
  <c r="BH157" i="1"/>
  <c r="BH158" i="1"/>
  <c r="EE154" i="1"/>
  <c r="EE155" i="1"/>
  <c r="EE156" i="1"/>
  <c r="EE157" i="1"/>
  <c r="EE158" i="1"/>
  <c r="ED136" i="1"/>
  <c r="ED137" i="1"/>
  <c r="ED138" i="1"/>
  <c r="ED139" i="1"/>
  <c r="ED140" i="1"/>
  <c r="IP145" i="1"/>
  <c r="IP146" i="1"/>
  <c r="IP147" i="1"/>
  <c r="IP148" i="1"/>
  <c r="IP149" i="1"/>
  <c r="CU163" i="1"/>
  <c r="CU164" i="1"/>
  <c r="CU165" i="1"/>
  <c r="CU166" i="1"/>
  <c r="CU167" i="1"/>
  <c r="BM136" i="1"/>
  <c r="BM137" i="1"/>
  <c r="BM138" i="1"/>
  <c r="BM139" i="1"/>
  <c r="BM140" i="1"/>
  <c r="BS163" i="1"/>
  <c r="BS164" i="1"/>
  <c r="BS165" i="1"/>
  <c r="BS166" i="1"/>
  <c r="BS167" i="1"/>
  <c r="IO136" i="1"/>
  <c r="IO137" i="1"/>
  <c r="IO138" i="1"/>
  <c r="IO139" i="1"/>
  <c r="IO140" i="1"/>
  <c r="BT136" i="1"/>
  <c r="BT137" i="1"/>
  <c r="BT138" i="1"/>
  <c r="BT139" i="1"/>
  <c r="BT140" i="1"/>
  <c r="BK163" i="1"/>
  <c r="BK164" i="1"/>
  <c r="BK165" i="1"/>
  <c r="BK166" i="1"/>
  <c r="BK167" i="1"/>
  <c r="BO163" i="1"/>
  <c r="BO164" i="1"/>
  <c r="BO165" i="1"/>
  <c r="BO166" i="1"/>
  <c r="BO167" i="1"/>
  <c r="BZ136" i="1"/>
  <c r="BZ137" i="1"/>
  <c r="BZ138" i="1"/>
  <c r="BZ139" i="1"/>
  <c r="BZ140" i="1"/>
  <c r="IL154" i="1"/>
  <c r="IL155" i="1"/>
  <c r="IL156" i="1"/>
  <c r="IL157" i="1"/>
  <c r="IL158" i="1"/>
  <c r="BX136" i="1"/>
  <c r="BX137" i="1"/>
  <c r="BX138" i="1"/>
  <c r="BX139" i="1"/>
  <c r="BX140" i="1"/>
  <c r="BL145" i="1"/>
  <c r="BL146" i="1"/>
  <c r="BL147" i="1"/>
  <c r="BL148" i="1"/>
  <c r="BL149" i="1"/>
  <c r="BH136" i="1"/>
  <c r="BH137" i="1"/>
  <c r="BH138" i="1"/>
  <c r="BH139" i="1"/>
  <c r="BH140" i="1"/>
  <c r="EE136" i="1"/>
  <c r="EE137" i="1"/>
  <c r="EE138" i="1"/>
  <c r="EE139" i="1"/>
  <c r="EE140" i="1"/>
  <c r="ED154" i="1"/>
  <c r="ED155" i="1"/>
  <c r="ED156" i="1"/>
  <c r="ED157" i="1"/>
  <c r="ED158" i="1"/>
  <c r="IP163" i="1"/>
  <c r="IP164" i="1"/>
  <c r="IP165" i="1"/>
  <c r="IP166" i="1"/>
  <c r="IP167" i="1"/>
  <c r="BU154" i="1"/>
  <c r="BU155" i="1"/>
  <c r="BU156" i="1"/>
  <c r="BU157" i="1"/>
  <c r="BU158" i="1"/>
  <c r="BJ136" i="1"/>
  <c r="BJ137" i="1"/>
  <c r="BJ138" i="1"/>
  <c r="BJ139" i="1"/>
  <c r="BJ140" i="1"/>
  <c r="IT145" i="1"/>
  <c r="IT146" i="1"/>
  <c r="IT147" i="1"/>
  <c r="IT148" i="1"/>
  <c r="IT149" i="1"/>
  <c r="MM154" i="1"/>
  <c r="MM155" i="1"/>
  <c r="MM156" i="1"/>
  <c r="MM157" i="1"/>
  <c r="MM158" i="1"/>
  <c r="EF136" i="1"/>
  <c r="EF137" i="1"/>
  <c r="EF138" i="1"/>
  <c r="EF139" i="1"/>
  <c r="EF140" i="1"/>
  <c r="LR154" i="1"/>
  <c r="LR155" i="1"/>
  <c r="LR156" i="1"/>
  <c r="LR157" i="1"/>
  <c r="LR158" i="1"/>
  <c r="OT154" i="1"/>
  <c r="OT155" i="1"/>
  <c r="OT156" i="1"/>
  <c r="OT157" i="1"/>
  <c r="OT158" i="1"/>
  <c r="BR145" i="1"/>
  <c r="BR146" i="1"/>
  <c r="BR147" i="1"/>
  <c r="BR148" i="1"/>
  <c r="BR149" i="1"/>
  <c r="CK163" i="1"/>
  <c r="CK164" i="1"/>
  <c r="CK165" i="1"/>
  <c r="CK166" i="1"/>
  <c r="CK167" i="1"/>
  <c r="BY136" i="1"/>
  <c r="BY137" i="1"/>
  <c r="BY138" i="1"/>
  <c r="BY139" i="1"/>
  <c r="BY140" i="1"/>
  <c r="MC145" i="1"/>
  <c r="MC146" i="1"/>
  <c r="MC147" i="1"/>
  <c r="MC148" i="1"/>
  <c r="MC149" i="1"/>
  <c r="IS136" i="1"/>
  <c r="IS137" i="1"/>
  <c r="IS138" i="1"/>
  <c r="IS139" i="1"/>
  <c r="IS140" i="1"/>
  <c r="JD154" i="1"/>
  <c r="JD155" i="1"/>
  <c r="JD156" i="1"/>
  <c r="JD157" i="1"/>
  <c r="JD158" i="1"/>
  <c r="DT136" i="1"/>
  <c r="DT137" i="1"/>
  <c r="DT138" i="1"/>
  <c r="DT139" i="1"/>
  <c r="DT140" i="1"/>
  <c r="BH145" i="1"/>
  <c r="BH146" i="1"/>
  <c r="BH147" i="1"/>
  <c r="BH148" i="1"/>
  <c r="BH149" i="1"/>
  <c r="EE145" i="1"/>
  <c r="EE146" i="1"/>
  <c r="EE147" i="1"/>
  <c r="EE148" i="1"/>
  <c r="EE149" i="1"/>
  <c r="ED163" i="1"/>
  <c r="ED164" i="1"/>
  <c r="ED165" i="1"/>
  <c r="ED166" i="1"/>
  <c r="ED167" i="1"/>
  <c r="IP154" i="1"/>
  <c r="IP155" i="1"/>
  <c r="IP156" i="1"/>
  <c r="IP157" i="1"/>
  <c r="IP158" i="1"/>
  <c r="BU145" i="1"/>
  <c r="BU146" i="1"/>
  <c r="BU147" i="1"/>
  <c r="BU148" i="1"/>
  <c r="BU149" i="1"/>
  <c r="BJ154" i="1"/>
  <c r="BJ155" i="1"/>
  <c r="BJ156" i="1"/>
  <c r="BJ157" i="1"/>
  <c r="BJ158" i="1"/>
  <c r="IT136" i="1"/>
  <c r="IT137" i="1"/>
  <c r="IT138" i="1"/>
  <c r="IT139" i="1"/>
  <c r="IT140" i="1"/>
  <c r="MM136" i="1"/>
  <c r="MM137" i="1"/>
  <c r="MM138" i="1"/>
  <c r="MM139" i="1"/>
  <c r="MM140" i="1"/>
  <c r="EF145" i="1"/>
  <c r="EF146" i="1"/>
  <c r="EF147" i="1"/>
  <c r="EF148" i="1"/>
  <c r="EF149" i="1"/>
  <c r="LR136" i="1"/>
  <c r="LR137" i="1"/>
  <c r="LR138" i="1"/>
  <c r="LR139" i="1"/>
  <c r="LR140" i="1"/>
  <c r="OT136" i="1"/>
  <c r="OT137" i="1"/>
  <c r="OT138" i="1"/>
  <c r="OT139" i="1"/>
  <c r="OT140" i="1"/>
  <c r="BR163" i="1"/>
  <c r="BR164" i="1"/>
  <c r="BR165" i="1"/>
  <c r="BR166" i="1"/>
  <c r="BR167" i="1"/>
  <c r="CK145" i="1"/>
  <c r="CK146" i="1"/>
  <c r="CK147" i="1"/>
  <c r="CK148" i="1"/>
  <c r="CK149" i="1"/>
  <c r="BY154" i="1"/>
  <c r="BY155" i="1"/>
  <c r="BY156" i="1"/>
  <c r="BY157" i="1"/>
  <c r="BY158" i="1"/>
  <c r="MC136" i="1"/>
  <c r="MC137" i="1"/>
  <c r="MC138" i="1"/>
  <c r="MC139" i="1"/>
  <c r="MC140" i="1"/>
  <c r="IS163" i="1"/>
  <c r="IS164" i="1"/>
  <c r="IS165" i="1"/>
  <c r="IS166" i="1"/>
  <c r="IS167" i="1"/>
  <c r="BX154" i="1"/>
  <c r="BX155" i="1"/>
  <c r="BX156" i="1"/>
  <c r="BX157" i="1"/>
  <c r="BX158" i="1"/>
  <c r="BF145" i="1"/>
  <c r="BF146" i="1"/>
  <c r="BF147" i="1"/>
  <c r="BF148" i="1"/>
  <c r="BF149" i="1"/>
  <c r="CU154" i="1"/>
  <c r="CU155" i="1"/>
  <c r="CU156" i="1"/>
  <c r="CU157" i="1"/>
  <c r="CU158" i="1"/>
  <c r="BS154" i="1"/>
  <c r="BS155" i="1"/>
  <c r="BS156" i="1"/>
  <c r="BS157" i="1"/>
  <c r="BS158" i="1"/>
  <c r="BT154" i="1"/>
  <c r="BT155" i="1"/>
  <c r="BT156" i="1"/>
  <c r="BT157" i="1"/>
  <c r="BT158" i="1"/>
  <c r="BO136" i="1"/>
  <c r="BO137" i="1"/>
  <c r="BO138" i="1"/>
  <c r="BO139" i="1"/>
  <c r="BO140" i="1"/>
  <c r="JD136" i="1"/>
  <c r="JD137" i="1"/>
  <c r="JD138" i="1"/>
  <c r="JD139" i="1"/>
  <c r="JD140" i="1"/>
  <c r="DT154" i="1"/>
  <c r="DT155" i="1"/>
  <c r="DT156" i="1"/>
  <c r="DT157" i="1"/>
  <c r="DT158" i="1"/>
  <c r="BW145" i="1"/>
  <c r="BW146" i="1"/>
  <c r="BW147" i="1"/>
  <c r="BW148" i="1"/>
  <c r="BW149" i="1"/>
  <c r="BP163" i="1"/>
  <c r="BP164" i="1"/>
  <c r="BP165" i="1"/>
  <c r="BP166" i="1"/>
  <c r="BP167" i="1"/>
  <c r="EE163" i="1"/>
  <c r="EE164" i="1"/>
  <c r="EE165" i="1"/>
  <c r="EE166" i="1"/>
  <c r="EE167" i="1"/>
  <c r="ED145" i="1"/>
  <c r="ED146" i="1"/>
  <c r="ED147" i="1"/>
  <c r="ED148" i="1"/>
  <c r="ED149" i="1"/>
  <c r="IP136" i="1"/>
  <c r="IP137" i="1"/>
  <c r="IP138" i="1"/>
  <c r="IP139" i="1"/>
  <c r="IP140" i="1"/>
  <c r="BU136" i="1"/>
  <c r="BU137" i="1"/>
  <c r="BU138" i="1"/>
  <c r="BU139" i="1"/>
  <c r="BU140" i="1"/>
  <c r="BJ163" i="1"/>
  <c r="BJ164" i="1"/>
  <c r="BJ165" i="1"/>
  <c r="BJ166" i="1"/>
  <c r="BJ167" i="1"/>
  <c r="IT163" i="1"/>
  <c r="IT164" i="1"/>
  <c r="IT165" i="1"/>
  <c r="IT166" i="1"/>
  <c r="IT167" i="1"/>
  <c r="MM145" i="1"/>
  <c r="MM146" i="1"/>
  <c r="MM147" i="1"/>
  <c r="MM148" i="1"/>
  <c r="MM149" i="1"/>
  <c r="EF163" i="1"/>
  <c r="EF164" i="1"/>
  <c r="EF165" i="1"/>
  <c r="EF166" i="1"/>
  <c r="EF167" i="1"/>
  <c r="LR145" i="1"/>
  <c r="LR146" i="1"/>
  <c r="LR147" i="1"/>
  <c r="LR148" i="1"/>
  <c r="LR149" i="1"/>
  <c r="OT163" i="1"/>
  <c r="OT164" i="1"/>
  <c r="OT165" i="1"/>
  <c r="OT166" i="1"/>
  <c r="OT167" i="1"/>
  <c r="BR154" i="1"/>
  <c r="BR155" i="1"/>
  <c r="BR156" i="1"/>
  <c r="BR157" i="1"/>
  <c r="BR158" i="1"/>
  <c r="CK154" i="1"/>
  <c r="CK155" i="1"/>
  <c r="CK156" i="1"/>
  <c r="CK157" i="1"/>
  <c r="CK158" i="1"/>
  <c r="BY163" i="1"/>
  <c r="BY164" i="1"/>
  <c r="BY165" i="1"/>
  <c r="BY166" i="1"/>
  <c r="BY167" i="1"/>
  <c r="MC163" i="1"/>
  <c r="MC164" i="1"/>
  <c r="MC165" i="1"/>
  <c r="MC166" i="1"/>
  <c r="MC167" i="1"/>
  <c r="IS154" i="1"/>
  <c r="IS155" i="1"/>
  <c r="IS156" i="1"/>
  <c r="IS157" i="1"/>
  <c r="IS158" i="1"/>
  <c r="JD145" i="1"/>
  <c r="JD146" i="1"/>
  <c r="JD147" i="1"/>
  <c r="JD148" i="1"/>
  <c r="JD149" i="1"/>
  <c r="DT163" i="1"/>
  <c r="DT164" i="1"/>
  <c r="DT165" i="1"/>
  <c r="DT166" i="1"/>
  <c r="DT167" i="1"/>
  <c r="BW154" i="1"/>
  <c r="BW155" i="1"/>
  <c r="BW156" i="1"/>
  <c r="BW157" i="1"/>
  <c r="BW158" i="1"/>
  <c r="BP145" i="1"/>
  <c r="BP146" i="1"/>
  <c r="BP147" i="1"/>
  <c r="BP148" i="1"/>
  <c r="BP149" i="1"/>
  <c r="BV145" i="1"/>
  <c r="BV146" i="1"/>
  <c r="BV147" i="1"/>
  <c r="BV148" i="1"/>
  <c r="BV149" i="1"/>
  <c r="BF154" i="1"/>
  <c r="BF155" i="1"/>
  <c r="BF156" i="1"/>
  <c r="BF157" i="1"/>
  <c r="BF158" i="1"/>
  <c r="CA163" i="1"/>
  <c r="CA164" i="1"/>
  <c r="CA165" i="1"/>
  <c r="CA166" i="1"/>
  <c r="CA167" i="1"/>
  <c r="BU163" i="1"/>
  <c r="BU164" i="1"/>
  <c r="BU165" i="1"/>
  <c r="BU166" i="1"/>
  <c r="BU167" i="1"/>
  <c r="BJ145" i="1"/>
  <c r="BJ146" i="1"/>
  <c r="BJ147" i="1"/>
  <c r="BJ148" i="1"/>
  <c r="BJ149" i="1"/>
  <c r="IT154" i="1"/>
  <c r="IT155" i="1"/>
  <c r="IT156" i="1"/>
  <c r="IT157" i="1"/>
  <c r="IT158" i="1"/>
  <c r="MM163" i="1"/>
  <c r="MM164" i="1"/>
  <c r="MM165" i="1"/>
  <c r="MM166" i="1"/>
  <c r="MM167" i="1"/>
  <c r="EF154" i="1"/>
  <c r="EF155" i="1"/>
  <c r="EF156" i="1"/>
  <c r="EF157" i="1"/>
  <c r="EF158" i="1"/>
  <c r="LR163" i="1"/>
  <c r="LR164" i="1"/>
  <c r="LR165" i="1"/>
  <c r="LR166" i="1"/>
  <c r="LR167" i="1"/>
  <c r="OT145" i="1"/>
  <c r="OT146" i="1"/>
  <c r="OT147" i="1"/>
  <c r="OT148" i="1"/>
  <c r="OT149" i="1"/>
  <c r="BR136" i="1"/>
  <c r="BR137" i="1"/>
  <c r="BR138" i="1"/>
  <c r="BR139" i="1"/>
  <c r="BR140" i="1"/>
  <c r="CK136" i="1"/>
  <c r="CK137" i="1"/>
  <c r="CK138" i="1"/>
  <c r="CK139" i="1"/>
  <c r="CK140" i="1"/>
  <c r="BY145" i="1"/>
  <c r="BY146" i="1"/>
  <c r="BY147" i="1"/>
  <c r="BY148" i="1"/>
  <c r="BY149" i="1"/>
  <c r="MC154" i="1"/>
  <c r="MC155" i="1"/>
  <c r="MC156" i="1"/>
  <c r="MC157" i="1"/>
  <c r="MC158" i="1"/>
  <c r="IS145" i="1"/>
  <c r="IS146" i="1"/>
  <c r="IS147" i="1"/>
  <c r="IS148" i="1"/>
  <c r="IS149" i="1"/>
  <c r="CL282" i="1"/>
  <c r="CL283" i="1"/>
  <c r="CL284" i="1"/>
  <c r="CL281" i="1"/>
  <c r="BL282" i="1"/>
  <c r="BL283" i="1"/>
  <c r="BL281" i="1"/>
  <c r="BL284" i="1"/>
  <c r="MQ283" i="1"/>
  <c r="MQ282" i="1"/>
  <c r="MQ284" i="1"/>
  <c r="MQ281" i="1"/>
  <c r="CM283" i="1"/>
  <c r="CM282" i="1"/>
  <c r="CM284" i="1"/>
  <c r="CM281" i="1"/>
  <c r="CW283" i="1"/>
  <c r="CW282" i="1"/>
  <c r="CW281" i="1"/>
  <c r="CW284" i="1"/>
  <c r="BD282" i="1"/>
  <c r="BD283" i="1"/>
  <c r="BD284" i="1"/>
  <c r="BD281" i="1"/>
  <c r="CX282" i="1"/>
  <c r="CX283" i="1"/>
  <c r="CX284" i="1"/>
  <c r="CX281" i="1"/>
  <c r="IL283" i="1"/>
  <c r="IL282" i="1"/>
  <c r="IL281" i="1"/>
  <c r="IL284" i="1"/>
  <c r="BM283" i="1"/>
  <c r="BM282" i="1"/>
  <c r="BM284" i="1"/>
  <c r="BM281" i="1"/>
  <c r="MY283" i="1"/>
  <c r="MY282" i="1"/>
  <c r="MY284" i="1"/>
  <c r="MY281" i="1"/>
  <c r="KF283" i="1"/>
  <c r="KE283" i="1" s="1" a="1"/>
  <c r="KE283" i="1" s="1"/>
  <c r="KF282" i="1"/>
  <c r="KE282" i="1" s="1" a="1"/>
  <c r="KE282" i="1" s="1"/>
  <c r="KF284" i="1"/>
  <c r="KE284" i="1" s="1" a="1"/>
  <c r="KE284" i="1" s="1"/>
  <c r="KF281" i="1"/>
  <c r="KE281" i="1" s="1" a="1"/>
  <c r="KE281" i="1" s="1"/>
  <c r="LH283" i="1"/>
  <c r="LH282" i="1"/>
  <c r="LH281" i="1"/>
  <c r="LH284" i="1"/>
  <c r="BP282" i="1"/>
  <c r="BP283" i="1"/>
  <c r="BP284" i="1"/>
  <c r="BP281" i="1"/>
  <c r="JD282" i="1"/>
  <c r="JD283" i="1"/>
  <c r="JD281" i="1"/>
  <c r="JD284" i="1"/>
  <c r="CI282" i="1"/>
  <c r="CI283" i="1"/>
  <c r="CI281" i="1"/>
  <c r="CI284" i="1"/>
  <c r="IT283" i="1"/>
  <c r="IT282" i="1"/>
  <c r="IT284" i="1"/>
  <c r="IT281" i="1"/>
  <c r="BK282" i="1"/>
  <c r="BK283" i="1"/>
  <c r="BK281" i="1"/>
  <c r="BK284" i="1"/>
  <c r="OT282" i="1"/>
  <c r="OT283" i="1"/>
  <c r="OT284" i="1"/>
  <c r="OT281" i="1"/>
  <c r="LF282" i="1"/>
  <c r="LF283" i="1"/>
  <c r="LF284" i="1"/>
  <c r="LF281" i="1"/>
  <c r="BH283" i="1"/>
  <c r="BH282" i="1"/>
  <c r="BH281" i="1"/>
  <c r="BH284" i="1"/>
  <c r="ED283" i="1"/>
  <c r="ED282" i="1"/>
  <c r="ED281" i="1"/>
  <c r="ED284" i="1"/>
  <c r="IP283" i="1"/>
  <c r="IP282" i="1"/>
  <c r="IP281" i="1"/>
  <c r="IP284" i="1"/>
  <c r="DT282" i="1"/>
  <c r="DT283" i="1"/>
  <c r="DT281" i="1"/>
  <c r="DT284" i="1"/>
  <c r="KV282" i="1"/>
  <c r="KV283" i="1"/>
  <c r="KV281" i="1"/>
  <c r="KV284" i="1"/>
  <c r="KW282" i="1"/>
  <c r="KW283" i="1"/>
  <c r="KW284" i="1"/>
  <c r="KW281" i="1"/>
  <c r="CU282" i="1"/>
  <c r="CU283" i="1"/>
  <c r="CU281" i="1"/>
  <c r="CU284" i="1"/>
  <c r="IO283" i="1"/>
  <c r="IO282" i="1"/>
  <c r="IO281" i="1"/>
  <c r="IO284" i="1"/>
  <c r="BF283" i="1"/>
  <c r="BF282" i="1"/>
  <c r="BF284" i="1"/>
  <c r="BF281" i="1"/>
  <c r="CK283" i="1"/>
  <c r="CK282" i="1"/>
  <c r="CK281" i="1"/>
  <c r="CK284" i="1"/>
  <c r="BO283" i="1"/>
  <c r="BO282" i="1"/>
  <c r="BO284" i="1"/>
  <c r="BO281" i="1"/>
  <c r="KX282" i="1"/>
  <c r="KX283" i="1"/>
  <c r="KX284" i="1"/>
  <c r="KX281" i="1"/>
  <c r="BJ282" i="1"/>
  <c r="BJ283" i="1"/>
  <c r="BJ284" i="1"/>
  <c r="BJ281" i="1"/>
  <c r="KY282" i="1"/>
  <c r="KY281" i="1"/>
  <c r="KY283" i="1"/>
  <c r="KY284" i="1"/>
  <c r="LK283" i="1"/>
  <c r="LK282" i="1"/>
  <c r="LK284" i="1"/>
  <c r="LK281" i="1"/>
  <c r="IS282" i="1"/>
  <c r="IS283" i="1"/>
  <c r="IS284" i="1"/>
  <c r="IS281" i="1"/>
  <c r="CY283" i="1"/>
  <c r="CY282" i="1"/>
  <c r="CY284" i="1"/>
  <c r="CY281" i="1"/>
  <c r="CJ283" i="1"/>
  <c r="CJ282" i="1"/>
  <c r="CJ284" i="1"/>
  <c r="CJ281" i="1"/>
  <c r="EF64" i="1"/>
  <c r="BY73" i="1"/>
  <c r="BV75" i="1"/>
  <c r="EF68" i="1"/>
  <c r="EF67" i="1"/>
  <c r="CA75" i="1"/>
  <c r="EF66" i="1"/>
  <c r="BV74" i="1"/>
  <c r="EE68" i="1"/>
  <c r="MM68" i="1"/>
  <c r="BX76" i="1"/>
  <c r="MC66" i="1"/>
  <c r="BX75" i="1"/>
  <c r="CA76" i="1"/>
  <c r="LK244" i="1"/>
  <c r="LK245" i="1"/>
  <c r="LK256" i="1"/>
  <c r="LK252" i="1"/>
  <c r="LK267" i="1"/>
  <c r="LK249" i="1"/>
  <c r="LK265" i="1"/>
  <c r="LK257" i="1"/>
  <c r="LK248" i="1"/>
  <c r="LK264" i="1"/>
  <c r="LK255" i="1"/>
  <c r="LK251" i="1"/>
  <c r="LK269" i="1"/>
  <c r="LK253" i="1"/>
  <c r="LK268" i="1"/>
  <c r="LK247" i="1"/>
  <c r="LK243" i="1"/>
  <c r="LK263" i="1"/>
  <c r="CY265" i="1"/>
  <c r="CY267" i="1"/>
  <c r="CY245" i="1"/>
  <c r="CY256" i="1"/>
  <c r="CY252" i="1"/>
  <c r="CY249" i="1"/>
  <c r="CY269" i="1"/>
  <c r="CY243" i="1"/>
  <c r="CY253" i="1"/>
  <c r="CY255" i="1"/>
  <c r="CY257" i="1"/>
  <c r="CY248" i="1"/>
  <c r="CY264" i="1"/>
  <c r="CY244" i="1"/>
  <c r="CY268" i="1"/>
  <c r="CY247" i="1"/>
  <c r="CY251" i="1"/>
  <c r="CY263" i="1"/>
  <c r="CI256" i="1"/>
  <c r="CI267" i="1"/>
  <c r="CI245" i="1"/>
  <c r="CI252" i="1"/>
  <c r="CI269" i="1"/>
  <c r="CI249" i="1"/>
  <c r="CI265" i="1"/>
  <c r="CI244" i="1"/>
  <c r="CI268" i="1"/>
  <c r="CI257" i="1"/>
  <c r="CI255" i="1"/>
  <c r="CI247" i="1"/>
  <c r="CI264" i="1"/>
  <c r="CI243" i="1"/>
  <c r="CI251" i="1"/>
  <c r="CI248" i="1"/>
  <c r="CI253" i="1"/>
  <c r="CI263" i="1"/>
  <c r="CJ269" i="1"/>
  <c r="CJ249" i="1"/>
  <c r="CJ267" i="1"/>
  <c r="CJ244" i="1"/>
  <c r="CJ256" i="1"/>
  <c r="CJ245" i="1"/>
  <c r="CJ265" i="1"/>
  <c r="CJ252" i="1"/>
  <c r="CJ247" i="1"/>
  <c r="CJ257" i="1"/>
  <c r="CJ268" i="1"/>
  <c r="CJ253" i="1"/>
  <c r="CJ248" i="1"/>
  <c r="CJ255" i="1"/>
  <c r="CJ243" i="1"/>
  <c r="CJ251" i="1"/>
  <c r="CJ263" i="1"/>
  <c r="CJ264" i="1"/>
  <c r="CK256" i="1"/>
  <c r="CK253" i="1"/>
  <c r="CK245" i="1"/>
  <c r="CK252" i="1"/>
  <c r="CK265" i="1"/>
  <c r="CK269" i="1"/>
  <c r="CK249" i="1"/>
  <c r="CK267" i="1"/>
  <c r="CK244" i="1"/>
  <c r="CK264" i="1"/>
  <c r="CK255" i="1"/>
  <c r="CK257" i="1"/>
  <c r="CK243" i="1"/>
  <c r="CK268" i="1"/>
  <c r="CK247" i="1"/>
  <c r="CK248" i="1"/>
  <c r="CK263" i="1"/>
  <c r="CK251" i="1"/>
  <c r="BL245" i="1"/>
  <c r="BL267" i="1"/>
  <c r="BL265" i="1"/>
  <c r="BL252" i="1"/>
  <c r="BL249" i="1"/>
  <c r="BL244" i="1"/>
  <c r="BL269" i="1"/>
  <c r="BL256" i="1"/>
  <c r="BL253" i="1"/>
  <c r="BL247" i="1"/>
  <c r="BL257" i="1"/>
  <c r="BL243" i="1"/>
  <c r="BL264" i="1"/>
  <c r="BL255" i="1"/>
  <c r="BL248" i="1"/>
  <c r="BL268" i="1"/>
  <c r="BL263" i="1"/>
  <c r="BL251" i="1"/>
  <c r="BZ76" i="1"/>
  <c r="CL265" i="1"/>
  <c r="CL249" i="1"/>
  <c r="CL245" i="1"/>
  <c r="CL244" i="1"/>
  <c r="CL267" i="1"/>
  <c r="CL256" i="1"/>
  <c r="CL269" i="1"/>
  <c r="CL252" i="1"/>
  <c r="CL243" i="1"/>
  <c r="CL247" i="1"/>
  <c r="CL264" i="1"/>
  <c r="CL248" i="1"/>
  <c r="CL257" i="1"/>
  <c r="CL255" i="1"/>
  <c r="CL253" i="1"/>
  <c r="CL263" i="1"/>
  <c r="CL251" i="1"/>
  <c r="CL268" i="1"/>
  <c r="MQ249" i="1"/>
  <c r="MQ265" i="1"/>
  <c r="MQ267" i="1"/>
  <c r="MQ245" i="1"/>
  <c r="MQ256" i="1"/>
  <c r="MQ244" i="1"/>
  <c r="MQ252" i="1"/>
  <c r="MQ269" i="1"/>
  <c r="MQ253" i="1"/>
  <c r="MQ243" i="1"/>
  <c r="MQ264" i="1"/>
  <c r="MQ268" i="1"/>
  <c r="MQ248" i="1"/>
  <c r="MQ255" i="1"/>
  <c r="MQ257" i="1"/>
  <c r="MQ251" i="1"/>
  <c r="MQ247" i="1"/>
  <c r="MQ263" i="1"/>
  <c r="CM267" i="1"/>
  <c r="CM245" i="1"/>
  <c r="CM249" i="1"/>
  <c r="CM256" i="1"/>
  <c r="CM269" i="1"/>
  <c r="CM252" i="1"/>
  <c r="CM265" i="1"/>
  <c r="CM244" i="1"/>
  <c r="CM257" i="1"/>
  <c r="CM248" i="1"/>
  <c r="CM268" i="1"/>
  <c r="CM255" i="1"/>
  <c r="CM247" i="1"/>
  <c r="CM243" i="1"/>
  <c r="CM253" i="1"/>
  <c r="CM264" i="1"/>
  <c r="CM251" i="1"/>
  <c r="CM263" i="1"/>
  <c r="CW245" i="1"/>
  <c r="CW249" i="1"/>
  <c r="CW244" i="1"/>
  <c r="CW265" i="1"/>
  <c r="CW267" i="1"/>
  <c r="CW256" i="1"/>
  <c r="CW269" i="1"/>
  <c r="CW252" i="1"/>
  <c r="CW247" i="1"/>
  <c r="CW243" i="1"/>
  <c r="CW268" i="1"/>
  <c r="CW257" i="1"/>
  <c r="CW248" i="1"/>
  <c r="CW253" i="1"/>
  <c r="CW255" i="1"/>
  <c r="CW264" i="1"/>
  <c r="CW251" i="1"/>
  <c r="CW263" i="1"/>
  <c r="BD269" i="1"/>
  <c r="BD256" i="1"/>
  <c r="BD252" i="1"/>
  <c r="BD267" i="1"/>
  <c r="BD249" i="1"/>
  <c r="BD265" i="1"/>
  <c r="BD245" i="1"/>
  <c r="BD268" i="1"/>
  <c r="BD255" i="1"/>
  <c r="BD257" i="1"/>
  <c r="BD244" i="1"/>
  <c r="BD253" i="1"/>
  <c r="BD247" i="1"/>
  <c r="BD243" i="1"/>
  <c r="BD264" i="1"/>
  <c r="BD248" i="1"/>
  <c r="BD263" i="1"/>
  <c r="BD251" i="1"/>
  <c r="CX256" i="1"/>
  <c r="CX252" i="1"/>
  <c r="CX267" i="1"/>
  <c r="CX249" i="1"/>
  <c r="CX265" i="1"/>
  <c r="CX244" i="1"/>
  <c r="CX245" i="1"/>
  <c r="CX269" i="1"/>
  <c r="CX253" i="1"/>
  <c r="CX247" i="1"/>
  <c r="CX243" i="1"/>
  <c r="CX264" i="1"/>
  <c r="CX248" i="1"/>
  <c r="CX268" i="1"/>
  <c r="CX257" i="1"/>
  <c r="CX263" i="1"/>
  <c r="CX251" i="1"/>
  <c r="CX255" i="1"/>
  <c r="BZ75" i="1"/>
  <c r="IL267" i="1"/>
  <c r="IL269" i="1"/>
  <c r="IL245" i="1"/>
  <c r="IL268" i="1"/>
  <c r="IL256" i="1"/>
  <c r="IL252" i="1"/>
  <c r="IL249" i="1"/>
  <c r="IL265" i="1"/>
  <c r="IL244" i="1"/>
  <c r="IL255" i="1"/>
  <c r="IL257" i="1"/>
  <c r="IL253" i="1"/>
  <c r="IL247" i="1"/>
  <c r="IL243" i="1"/>
  <c r="IL264" i="1"/>
  <c r="IL251" i="1"/>
  <c r="IL248" i="1"/>
  <c r="IL263" i="1"/>
  <c r="MY267" i="1"/>
  <c r="MY245" i="1"/>
  <c r="MY256" i="1"/>
  <c r="MY252" i="1"/>
  <c r="MY269" i="1"/>
  <c r="MY249" i="1"/>
  <c r="MY265" i="1"/>
  <c r="MY244" i="1"/>
  <c r="MY268" i="1"/>
  <c r="MY248" i="1"/>
  <c r="MY255" i="1"/>
  <c r="MY251" i="1"/>
  <c r="MY247" i="1"/>
  <c r="MY243" i="1"/>
  <c r="MY253" i="1"/>
  <c r="MY263" i="1"/>
  <c r="MY264" i="1"/>
  <c r="MY257" i="1"/>
  <c r="IT245" i="1"/>
  <c r="IT269" i="1"/>
  <c r="IT256" i="1"/>
  <c r="IT252" i="1"/>
  <c r="IT249" i="1"/>
  <c r="IT265" i="1"/>
  <c r="IT244" i="1"/>
  <c r="IT267" i="1"/>
  <c r="IT255" i="1"/>
  <c r="IT257" i="1"/>
  <c r="IT251" i="1"/>
  <c r="IT253" i="1"/>
  <c r="IT247" i="1"/>
  <c r="IT243" i="1"/>
  <c r="IT264" i="1"/>
  <c r="IT268" i="1"/>
  <c r="IT248" i="1"/>
  <c r="IT263" i="1"/>
  <c r="BK267" i="1"/>
  <c r="BK245" i="1"/>
  <c r="BK256" i="1"/>
  <c r="BK269" i="1"/>
  <c r="BK252" i="1"/>
  <c r="BK265" i="1"/>
  <c r="BK249" i="1"/>
  <c r="BK244" i="1"/>
  <c r="BK257" i="1"/>
  <c r="BK248" i="1"/>
  <c r="BK251" i="1"/>
  <c r="BK255" i="1"/>
  <c r="BK247" i="1"/>
  <c r="BK243" i="1"/>
  <c r="BK263" i="1"/>
  <c r="BK253" i="1"/>
  <c r="BK268" i="1"/>
  <c r="BK264" i="1"/>
  <c r="OT245" i="1"/>
  <c r="OT256" i="1"/>
  <c r="OT269" i="1"/>
  <c r="OT252" i="1"/>
  <c r="OT267" i="1"/>
  <c r="OT249" i="1"/>
  <c r="OT265" i="1"/>
  <c r="OT244" i="1"/>
  <c r="OT255" i="1"/>
  <c r="OT268" i="1"/>
  <c r="OT257" i="1"/>
  <c r="OT253" i="1"/>
  <c r="OT247" i="1"/>
  <c r="OT243" i="1"/>
  <c r="OT248" i="1"/>
  <c r="OT263" i="1"/>
  <c r="OT264" i="1"/>
  <c r="OT251" i="1"/>
  <c r="LF252" i="1"/>
  <c r="LF245" i="1"/>
  <c r="LF269" i="1"/>
  <c r="LF249" i="1"/>
  <c r="LF267" i="1"/>
  <c r="LF256" i="1"/>
  <c r="LF265" i="1"/>
  <c r="LF268" i="1"/>
  <c r="LF243" i="1"/>
  <c r="LF264" i="1"/>
  <c r="LF248" i="1"/>
  <c r="LF247" i="1"/>
  <c r="LF251" i="1"/>
  <c r="LF257" i="1"/>
  <c r="LF253" i="1"/>
  <c r="LF244" i="1"/>
  <c r="LF255" i="1"/>
  <c r="LF263" i="1"/>
  <c r="BH252" i="1"/>
  <c r="BH265" i="1"/>
  <c r="BH269" i="1"/>
  <c r="BH249" i="1"/>
  <c r="BH267" i="1"/>
  <c r="BH244" i="1"/>
  <c r="BH256" i="1"/>
  <c r="BH245" i="1"/>
  <c r="BH247" i="1"/>
  <c r="BH257" i="1"/>
  <c r="BH268" i="1"/>
  <c r="BH248" i="1"/>
  <c r="BH253" i="1"/>
  <c r="BH255" i="1"/>
  <c r="BH264" i="1"/>
  <c r="BH243" i="1"/>
  <c r="BH251" i="1"/>
  <c r="BH263" i="1"/>
  <c r="IS265" i="1"/>
  <c r="IS256" i="1"/>
  <c r="IS269" i="1"/>
  <c r="IS252" i="1"/>
  <c r="IS249" i="1"/>
  <c r="IS267" i="1"/>
  <c r="IS245" i="1"/>
  <c r="IS244" i="1"/>
  <c r="IS253" i="1"/>
  <c r="IS255" i="1"/>
  <c r="IS268" i="1"/>
  <c r="IS247" i="1"/>
  <c r="IS243" i="1"/>
  <c r="IS264" i="1"/>
  <c r="IS257" i="1"/>
  <c r="IS248" i="1"/>
  <c r="IS263" i="1"/>
  <c r="IS251" i="1"/>
  <c r="ED269" i="1"/>
  <c r="ED267" i="1"/>
  <c r="ED245" i="1"/>
  <c r="ED256" i="1"/>
  <c r="ED252" i="1"/>
  <c r="ED249" i="1"/>
  <c r="ED265" i="1"/>
  <c r="ED244" i="1"/>
  <c r="ED248" i="1"/>
  <c r="ED255" i="1"/>
  <c r="ED257" i="1"/>
  <c r="ED253" i="1"/>
  <c r="ED247" i="1"/>
  <c r="ED264" i="1"/>
  <c r="ED251" i="1"/>
  <c r="ED243" i="1"/>
  <c r="ED268" i="1"/>
  <c r="ED263" i="1"/>
  <c r="IP249" i="1"/>
  <c r="IP256" i="1"/>
  <c r="IP244" i="1"/>
  <c r="IP245" i="1"/>
  <c r="IP267" i="1"/>
  <c r="IP265" i="1"/>
  <c r="IP253" i="1"/>
  <c r="IP252" i="1"/>
  <c r="IP269" i="1"/>
  <c r="IP257" i="1"/>
  <c r="IP251" i="1"/>
  <c r="IP248" i="1"/>
  <c r="IP264" i="1"/>
  <c r="IP255" i="1"/>
  <c r="IP243" i="1"/>
  <c r="IP268" i="1"/>
  <c r="IP247" i="1"/>
  <c r="IP263" i="1"/>
  <c r="KX265" i="1"/>
  <c r="KX252" i="1"/>
  <c r="KX245" i="1"/>
  <c r="KX249" i="1"/>
  <c r="KX267" i="1"/>
  <c r="KX244" i="1"/>
  <c r="KX256" i="1"/>
  <c r="KX269" i="1"/>
  <c r="KX255" i="1"/>
  <c r="KX268" i="1"/>
  <c r="KX243" i="1"/>
  <c r="KX264" i="1"/>
  <c r="KX248" i="1"/>
  <c r="KX251" i="1"/>
  <c r="KX257" i="1"/>
  <c r="KX253" i="1"/>
  <c r="KX247" i="1"/>
  <c r="KX263" i="1"/>
  <c r="BJ252" i="1"/>
  <c r="BJ244" i="1"/>
  <c r="BJ265" i="1"/>
  <c r="BJ245" i="1"/>
  <c r="BJ256" i="1"/>
  <c r="BJ269" i="1"/>
  <c r="BJ249" i="1"/>
  <c r="BJ267" i="1"/>
  <c r="BJ255" i="1"/>
  <c r="BJ253" i="1"/>
  <c r="BJ247" i="1"/>
  <c r="BJ243" i="1"/>
  <c r="BJ248" i="1"/>
  <c r="BJ264" i="1"/>
  <c r="BJ268" i="1"/>
  <c r="BJ257" i="1"/>
  <c r="BJ263" i="1"/>
  <c r="BJ251" i="1"/>
  <c r="BM244" i="1"/>
  <c r="BM256" i="1"/>
  <c r="BM252" i="1"/>
  <c r="BM267" i="1"/>
  <c r="BM269" i="1"/>
  <c r="BM249" i="1"/>
  <c r="BM265" i="1"/>
  <c r="BM245" i="1"/>
  <c r="BM255" i="1"/>
  <c r="BM257" i="1"/>
  <c r="BM253" i="1"/>
  <c r="BM247" i="1"/>
  <c r="BM243" i="1"/>
  <c r="BM264" i="1"/>
  <c r="BM248" i="1"/>
  <c r="BM263" i="1"/>
  <c r="BM251" i="1"/>
  <c r="BM268" i="1"/>
  <c r="KF249" i="1"/>
  <c r="KE249" i="1" s="1" a="1"/>
  <c r="KE249" i="1" s="1"/>
  <c r="KF245" i="1"/>
  <c r="KE245" i="1" s="1" a="1"/>
  <c r="KE245" i="1" s="1"/>
  <c r="KF244" i="1"/>
  <c r="KE244" i="1" s="1" a="1"/>
  <c r="KE244" i="1" s="1"/>
  <c r="KF267" i="1"/>
  <c r="KE267" i="1" s="1" a="1"/>
  <c r="KE267" i="1" s="1"/>
  <c r="KF265" i="1"/>
  <c r="KE265" i="1" s="1" a="1"/>
  <c r="KE265" i="1" s="1"/>
  <c r="KF256" i="1"/>
  <c r="KE256" i="1" s="1" a="1"/>
  <c r="KE256" i="1" s="1"/>
  <c r="KF269" i="1"/>
  <c r="KE269" i="1" s="1" a="1"/>
  <c r="KE269" i="1" s="1"/>
  <c r="KF252" i="1"/>
  <c r="KE252" i="1" s="1" a="1"/>
  <c r="KE252" i="1" s="1"/>
  <c r="KF247" i="1"/>
  <c r="KE247" i="1" s="1" a="1"/>
  <c r="KE247" i="1" s="1"/>
  <c r="KF243" i="1"/>
  <c r="KE243" i="1" s="1" a="1"/>
  <c r="KE243" i="1" s="1"/>
  <c r="KF264" i="1"/>
  <c r="KE264" i="1" s="1" a="1"/>
  <c r="KE264" i="1" s="1"/>
  <c r="KF248" i="1"/>
  <c r="KE248" i="1" s="1" a="1"/>
  <c r="KE248" i="1" s="1"/>
  <c r="KF255" i="1"/>
  <c r="KE255" i="1" s="1" a="1"/>
  <c r="KE255" i="1" s="1"/>
  <c r="KF253" i="1"/>
  <c r="KE253" i="1" s="1" a="1"/>
  <c r="KE253" i="1" s="1"/>
  <c r="KF268" i="1"/>
  <c r="KE268" i="1" s="1" a="1"/>
  <c r="KE268" i="1" s="1"/>
  <c r="KF257" i="1"/>
  <c r="KE257" i="1" s="1" a="1"/>
  <c r="KE257" i="1" s="1"/>
  <c r="KF251" i="1"/>
  <c r="KE251" i="1" s="1" a="1"/>
  <c r="KE251" i="1" s="1"/>
  <c r="KF263" i="1"/>
  <c r="KE263" i="1" s="1" a="1"/>
  <c r="KE263" i="1" s="1"/>
  <c r="BP267" i="1"/>
  <c r="BP253" i="1"/>
  <c r="BP269" i="1"/>
  <c r="BP249" i="1"/>
  <c r="BP265" i="1"/>
  <c r="BP244" i="1"/>
  <c r="BP256" i="1"/>
  <c r="BP252" i="1"/>
  <c r="BP245" i="1"/>
  <c r="BP268" i="1"/>
  <c r="BP257" i="1"/>
  <c r="BP247" i="1"/>
  <c r="BP243" i="1"/>
  <c r="BP255" i="1"/>
  <c r="BP264" i="1"/>
  <c r="BP263" i="1"/>
  <c r="BP251" i="1"/>
  <c r="BP248" i="1"/>
  <c r="BO249" i="1"/>
  <c r="BO252" i="1"/>
  <c r="BO244" i="1"/>
  <c r="BO256" i="1"/>
  <c r="BO267" i="1"/>
  <c r="BO245" i="1"/>
  <c r="BO265" i="1"/>
  <c r="BO269" i="1"/>
  <c r="BO257" i="1"/>
  <c r="BO255" i="1"/>
  <c r="BO243" i="1"/>
  <c r="BO268" i="1"/>
  <c r="BO248" i="1"/>
  <c r="BO247" i="1"/>
  <c r="BO264" i="1"/>
  <c r="BO253" i="1"/>
  <c r="BO263" i="1"/>
  <c r="BO251" i="1"/>
  <c r="KY249" i="1"/>
  <c r="KY244" i="1"/>
  <c r="KY256" i="1"/>
  <c r="KY245" i="1"/>
  <c r="KY265" i="1"/>
  <c r="KY252" i="1"/>
  <c r="KY267" i="1"/>
  <c r="KY269" i="1"/>
  <c r="KY251" i="1"/>
  <c r="KY264" i="1"/>
  <c r="KY257" i="1"/>
  <c r="KY253" i="1"/>
  <c r="KY255" i="1"/>
  <c r="KY243" i="1"/>
  <c r="KY247" i="1"/>
  <c r="KY248" i="1"/>
  <c r="KY263" i="1"/>
  <c r="KY268" i="1"/>
  <c r="LH249" i="1"/>
  <c r="LH244" i="1"/>
  <c r="LH245" i="1"/>
  <c r="LH267" i="1"/>
  <c r="LH265" i="1"/>
  <c r="LH253" i="1"/>
  <c r="LH252" i="1"/>
  <c r="LH256" i="1"/>
  <c r="LH269" i="1"/>
  <c r="LH247" i="1"/>
  <c r="LH248" i="1"/>
  <c r="LH268" i="1"/>
  <c r="LH257" i="1"/>
  <c r="LH251" i="1"/>
  <c r="LH264" i="1"/>
  <c r="LH255" i="1"/>
  <c r="LH243" i="1"/>
  <c r="LH263" i="1"/>
  <c r="JD249" i="1"/>
  <c r="JD267" i="1"/>
  <c r="JD244" i="1"/>
  <c r="JD256" i="1"/>
  <c r="JD252" i="1"/>
  <c r="JD245" i="1"/>
  <c r="JD265" i="1"/>
  <c r="JD269" i="1"/>
  <c r="JD253" i="1"/>
  <c r="JD257" i="1"/>
  <c r="JD255" i="1"/>
  <c r="JD268" i="1"/>
  <c r="JD243" i="1"/>
  <c r="JD264" i="1"/>
  <c r="JD247" i="1"/>
  <c r="JD248" i="1"/>
  <c r="JD251" i="1"/>
  <c r="JD263" i="1"/>
  <c r="DT267" i="1"/>
  <c r="DT249" i="1"/>
  <c r="DT244" i="1"/>
  <c r="DT265" i="1"/>
  <c r="DT245" i="1"/>
  <c r="DT256" i="1"/>
  <c r="DT269" i="1"/>
  <c r="DT252" i="1"/>
  <c r="DT247" i="1"/>
  <c r="DT268" i="1"/>
  <c r="DT243" i="1"/>
  <c r="DT264" i="1"/>
  <c r="DT253" i="1"/>
  <c r="DT257" i="1"/>
  <c r="DT255" i="1"/>
  <c r="DT248" i="1"/>
  <c r="DT251" i="1"/>
  <c r="DT263" i="1"/>
  <c r="KV252" i="1"/>
  <c r="KV269" i="1"/>
  <c r="KV253" i="1"/>
  <c r="KV249" i="1"/>
  <c r="KV265" i="1"/>
  <c r="KV244" i="1"/>
  <c r="KV267" i="1"/>
  <c r="KV245" i="1"/>
  <c r="KV256" i="1"/>
  <c r="KV257" i="1"/>
  <c r="KV251" i="1"/>
  <c r="KV247" i="1"/>
  <c r="KV243" i="1"/>
  <c r="KV264" i="1"/>
  <c r="KV268" i="1"/>
  <c r="KV248" i="1"/>
  <c r="KV255" i="1"/>
  <c r="KV263" i="1"/>
  <c r="KW265" i="1"/>
  <c r="KW245" i="1"/>
  <c r="KW244" i="1"/>
  <c r="KW256" i="1"/>
  <c r="KW249" i="1"/>
  <c r="KW252" i="1"/>
  <c r="KW267" i="1"/>
  <c r="KW248" i="1"/>
  <c r="KW264" i="1"/>
  <c r="KW253" i="1"/>
  <c r="KW257" i="1"/>
  <c r="KW251" i="1"/>
  <c r="KW268" i="1"/>
  <c r="KW255" i="1"/>
  <c r="KW269" i="1"/>
  <c r="KW247" i="1"/>
  <c r="KW243" i="1"/>
  <c r="KW263" i="1"/>
  <c r="CU249" i="1"/>
  <c r="CU245" i="1"/>
  <c r="CU244" i="1"/>
  <c r="CU267" i="1"/>
  <c r="CU256" i="1"/>
  <c r="CU269" i="1"/>
  <c r="CU265" i="1"/>
  <c r="CU252" i="1"/>
  <c r="CU248" i="1"/>
  <c r="CU253" i="1"/>
  <c r="CU257" i="1"/>
  <c r="CU255" i="1"/>
  <c r="CU264" i="1"/>
  <c r="CU243" i="1"/>
  <c r="CU268" i="1"/>
  <c r="CU251" i="1"/>
  <c r="CU247" i="1"/>
  <c r="CU263" i="1"/>
  <c r="IO252" i="1"/>
  <c r="IO249" i="1"/>
  <c r="IO265" i="1"/>
  <c r="IO267" i="1"/>
  <c r="IO245" i="1"/>
  <c r="IO244" i="1"/>
  <c r="IO256" i="1"/>
  <c r="IO253" i="1"/>
  <c r="IO255" i="1"/>
  <c r="IO243" i="1"/>
  <c r="IO248" i="1"/>
  <c r="IO247" i="1"/>
  <c r="IO264" i="1"/>
  <c r="IO257" i="1"/>
  <c r="IO269" i="1"/>
  <c r="IO263" i="1"/>
  <c r="IO268" i="1"/>
  <c r="IO251" i="1"/>
  <c r="BF252" i="1"/>
  <c r="BF256" i="1"/>
  <c r="BF249" i="1"/>
  <c r="BF265" i="1"/>
  <c r="BF267" i="1"/>
  <c r="BF245" i="1"/>
  <c r="BF269" i="1"/>
  <c r="BF255" i="1"/>
  <c r="BF247" i="1"/>
  <c r="BF257" i="1"/>
  <c r="BF253" i="1"/>
  <c r="BF243" i="1"/>
  <c r="BF264" i="1"/>
  <c r="BF244" i="1"/>
  <c r="BF268" i="1"/>
  <c r="BF248" i="1"/>
  <c r="BF251" i="1"/>
  <c r="BF263" i="1"/>
  <c r="KX233" i="1"/>
  <c r="KX234" i="1"/>
  <c r="KX235" i="1"/>
  <c r="ED235" i="1"/>
  <c r="ED233" i="1"/>
  <c r="ED234" i="1"/>
  <c r="BJ235" i="1"/>
  <c r="BJ233" i="1"/>
  <c r="BJ234" i="1"/>
  <c r="KV233" i="1"/>
  <c r="KV234" i="1"/>
  <c r="KV235" i="1"/>
  <c r="KW235" i="1"/>
  <c r="KW233" i="1"/>
  <c r="KW234" i="1"/>
  <c r="CU234" i="1"/>
  <c r="CU233" i="1"/>
  <c r="CU235" i="1"/>
  <c r="IO233" i="1"/>
  <c r="IO235" i="1"/>
  <c r="IO234" i="1"/>
  <c r="BF235" i="1"/>
  <c r="BF234" i="1"/>
  <c r="BF233" i="1"/>
  <c r="KY233" i="1"/>
  <c r="KY234" i="1"/>
  <c r="KY235" i="1"/>
  <c r="CY233" i="1"/>
  <c r="CY235" i="1"/>
  <c r="CY234" i="1"/>
  <c r="DT233" i="1"/>
  <c r="DT234" i="1"/>
  <c r="DT235" i="1"/>
  <c r="IS233" i="1"/>
  <c r="IS234" i="1"/>
  <c r="IS235" i="1"/>
  <c r="CL233" i="1"/>
  <c r="CL234" i="1"/>
  <c r="CL235" i="1"/>
  <c r="CI234" i="1"/>
  <c r="CI233" i="1"/>
  <c r="CI235" i="1"/>
  <c r="CJ234" i="1"/>
  <c r="CJ233" i="1"/>
  <c r="CJ235" i="1"/>
  <c r="CK233" i="1"/>
  <c r="CK235" i="1"/>
  <c r="CK234" i="1"/>
  <c r="BL233" i="1"/>
  <c r="BL234" i="1"/>
  <c r="BL235" i="1"/>
  <c r="BO234" i="1"/>
  <c r="BO233" i="1"/>
  <c r="BO235" i="1"/>
  <c r="IP233" i="1"/>
  <c r="IP234" i="1"/>
  <c r="IP235" i="1"/>
  <c r="LK233" i="1"/>
  <c r="LK234" i="1"/>
  <c r="LK235" i="1"/>
  <c r="MQ234" i="1"/>
  <c r="MQ233" i="1"/>
  <c r="MQ235" i="1"/>
  <c r="CM235" i="1"/>
  <c r="CM234" i="1"/>
  <c r="CM233" i="1"/>
  <c r="CW235" i="1"/>
  <c r="CW233" i="1"/>
  <c r="CW234" i="1"/>
  <c r="BD234" i="1"/>
  <c r="BD235" i="1"/>
  <c r="BD233" i="1"/>
  <c r="CX234" i="1"/>
  <c r="CX235" i="1"/>
  <c r="CX233" i="1"/>
  <c r="IL234" i="1"/>
  <c r="IL235" i="1"/>
  <c r="IL233" i="1"/>
  <c r="BM234" i="1"/>
  <c r="BM235" i="1"/>
  <c r="BM233" i="1"/>
  <c r="MY233" i="1"/>
  <c r="MY234" i="1"/>
  <c r="MY235" i="1"/>
  <c r="KF235" i="1"/>
  <c r="KE235" i="1" s="1" a="1"/>
  <c r="KE235" i="1" s="1"/>
  <c r="KF233" i="1"/>
  <c r="KE233" i="1" s="1" a="1"/>
  <c r="KE233" i="1" s="1"/>
  <c r="KF234" i="1"/>
  <c r="KE234" i="1" s="1" a="1"/>
  <c r="KE234" i="1" s="1"/>
  <c r="LH233" i="1"/>
  <c r="LH234" i="1"/>
  <c r="LH235" i="1"/>
  <c r="BP234" i="1"/>
  <c r="BP235" i="1"/>
  <c r="BP233" i="1"/>
  <c r="JD233" i="1"/>
  <c r="JD234" i="1"/>
  <c r="JD235" i="1"/>
  <c r="IT234" i="1"/>
  <c r="IT235" i="1"/>
  <c r="IT233" i="1"/>
  <c r="BK235" i="1"/>
  <c r="BK233" i="1"/>
  <c r="BK234" i="1"/>
  <c r="OT233" i="1"/>
  <c r="OT235" i="1"/>
  <c r="OT234" i="1"/>
  <c r="LF233" i="1"/>
  <c r="LF234" i="1"/>
  <c r="LF235" i="1"/>
  <c r="BH234" i="1"/>
  <c r="BH235" i="1"/>
  <c r="BH233" i="1"/>
  <c r="LR66" i="1"/>
  <c r="CL214" i="1"/>
  <c r="CL213" i="1"/>
  <c r="CL223" i="1"/>
  <c r="CL230" i="1"/>
  <c r="CL231" i="1"/>
  <c r="CL215" i="1"/>
  <c r="CL229" i="1"/>
  <c r="CL217" i="1"/>
  <c r="CL219" i="1"/>
  <c r="CL221" i="1"/>
  <c r="CL218" i="1"/>
  <c r="CL222" i="1"/>
  <c r="CI213" i="1"/>
  <c r="CI230" i="1"/>
  <c r="CI223" i="1"/>
  <c r="CI214" i="1"/>
  <c r="CI217" i="1"/>
  <c r="CI229" i="1"/>
  <c r="CI215" i="1"/>
  <c r="CI231" i="1"/>
  <c r="CI221" i="1"/>
  <c r="CI222" i="1"/>
  <c r="CI219" i="1"/>
  <c r="CI218" i="1"/>
  <c r="CJ214" i="1"/>
  <c r="CJ230" i="1"/>
  <c r="CJ213" i="1"/>
  <c r="CJ223" i="1"/>
  <c r="CJ215" i="1"/>
  <c r="CJ221" i="1"/>
  <c r="CJ231" i="1"/>
  <c r="CJ229" i="1"/>
  <c r="CJ217" i="1"/>
  <c r="CJ218" i="1"/>
  <c r="CJ219" i="1"/>
  <c r="CJ222" i="1"/>
  <c r="CK213" i="1"/>
  <c r="CK223" i="1"/>
  <c r="CK214" i="1"/>
  <c r="CK230" i="1"/>
  <c r="CK215" i="1"/>
  <c r="CK231" i="1"/>
  <c r="CK221" i="1"/>
  <c r="CK217" i="1"/>
  <c r="CK218" i="1"/>
  <c r="CK219" i="1"/>
  <c r="CK229" i="1"/>
  <c r="CK222" i="1"/>
  <c r="BL213" i="1"/>
  <c r="BL223" i="1"/>
  <c r="BL214" i="1"/>
  <c r="BL231" i="1"/>
  <c r="BL221" i="1"/>
  <c r="BL217" i="1"/>
  <c r="BL215" i="1"/>
  <c r="BL230" i="1"/>
  <c r="BL229" i="1"/>
  <c r="BL218" i="1"/>
  <c r="BL219" i="1"/>
  <c r="BL222" i="1"/>
  <c r="KY213" i="1"/>
  <c r="KY223" i="1"/>
  <c r="KY230" i="1"/>
  <c r="KY214" i="1"/>
  <c r="KY231" i="1"/>
  <c r="KY221" i="1"/>
  <c r="KY217" i="1"/>
  <c r="KY222" i="1"/>
  <c r="KY229" i="1"/>
  <c r="KY215" i="1"/>
  <c r="KY219" i="1"/>
  <c r="KY218" i="1"/>
  <c r="MQ214" i="1"/>
  <c r="MQ223" i="1"/>
  <c r="MQ215" i="1"/>
  <c r="MQ213" i="1"/>
  <c r="MQ230" i="1"/>
  <c r="MQ231" i="1"/>
  <c r="MQ221" i="1"/>
  <c r="MQ217" i="1"/>
  <c r="MQ229" i="1"/>
  <c r="MQ222" i="1"/>
  <c r="MQ218" i="1"/>
  <c r="MQ219" i="1"/>
  <c r="CM223" i="1"/>
  <c r="CM213" i="1"/>
  <c r="CM214" i="1"/>
  <c r="CM230" i="1"/>
  <c r="CM229" i="1"/>
  <c r="CM215" i="1"/>
  <c r="CM231" i="1"/>
  <c r="CM217" i="1"/>
  <c r="CM221" i="1"/>
  <c r="CM219" i="1"/>
  <c r="CM222" i="1"/>
  <c r="CM218" i="1"/>
  <c r="CW230" i="1"/>
  <c r="CW214" i="1"/>
  <c r="CW213" i="1"/>
  <c r="CW223" i="1"/>
  <c r="CW231" i="1"/>
  <c r="CW217" i="1"/>
  <c r="CW229" i="1"/>
  <c r="CW215" i="1"/>
  <c r="CW219" i="1"/>
  <c r="CW221" i="1"/>
  <c r="CW218" i="1"/>
  <c r="CW222" i="1"/>
  <c r="BD215" i="1"/>
  <c r="BD213" i="1"/>
  <c r="BD214" i="1"/>
  <c r="BD223" i="1"/>
  <c r="BD230" i="1"/>
  <c r="BD231" i="1"/>
  <c r="BD217" i="1"/>
  <c r="BD229" i="1"/>
  <c r="BD222" i="1"/>
  <c r="BD218" i="1"/>
  <c r="BD219" i="1"/>
  <c r="BD221" i="1"/>
  <c r="CX213" i="1"/>
  <c r="CX223" i="1"/>
  <c r="CX214" i="1"/>
  <c r="CX230" i="1"/>
  <c r="CX229" i="1"/>
  <c r="CX231" i="1"/>
  <c r="CX217" i="1"/>
  <c r="CX215" i="1"/>
  <c r="CX222" i="1"/>
  <c r="CX219" i="1"/>
  <c r="CX218" i="1"/>
  <c r="CX221" i="1"/>
  <c r="BO213" i="1"/>
  <c r="BO230" i="1"/>
  <c r="BO214" i="1"/>
  <c r="BO215" i="1"/>
  <c r="BO223" i="1"/>
  <c r="BO229" i="1"/>
  <c r="BO217" i="1"/>
  <c r="BO231" i="1"/>
  <c r="BO221" i="1"/>
  <c r="BO219" i="1"/>
  <c r="BO218" i="1"/>
  <c r="BO222" i="1"/>
  <c r="BM215" i="1"/>
  <c r="BM213" i="1"/>
  <c r="BM223" i="1"/>
  <c r="BM230" i="1"/>
  <c r="BM214" i="1"/>
  <c r="BM229" i="1"/>
  <c r="BM217" i="1"/>
  <c r="BM231" i="1"/>
  <c r="BM222" i="1"/>
  <c r="BM219" i="1"/>
  <c r="BM221" i="1"/>
  <c r="BM218" i="1"/>
  <c r="LH214" i="1"/>
  <c r="LH213" i="1"/>
  <c r="LH230" i="1"/>
  <c r="LH223" i="1"/>
  <c r="LH215" i="1"/>
  <c r="LH231" i="1"/>
  <c r="LH221" i="1"/>
  <c r="LH229" i="1"/>
  <c r="LH219" i="1"/>
  <c r="LH222" i="1"/>
  <c r="LH217" i="1"/>
  <c r="LH218" i="1"/>
  <c r="BP223" i="1"/>
  <c r="BP230" i="1"/>
  <c r="BP214" i="1"/>
  <c r="BP213" i="1"/>
  <c r="BP217" i="1"/>
  <c r="BP215" i="1"/>
  <c r="BP229" i="1"/>
  <c r="BP231" i="1"/>
  <c r="BP222" i="1"/>
  <c r="BP221" i="1"/>
  <c r="BP218" i="1"/>
  <c r="BP219" i="1"/>
  <c r="JD230" i="1"/>
  <c r="JD213" i="1"/>
  <c r="JD214" i="1"/>
  <c r="JD215" i="1"/>
  <c r="JD223" i="1"/>
  <c r="JD231" i="1"/>
  <c r="JD229" i="1"/>
  <c r="JD221" i="1"/>
  <c r="JD217" i="1"/>
  <c r="JD218" i="1"/>
  <c r="JD222" i="1"/>
  <c r="JD219" i="1"/>
  <c r="ED223" i="1"/>
  <c r="ED213" i="1"/>
  <c r="ED214" i="1"/>
  <c r="ED230" i="1"/>
  <c r="ED217" i="1"/>
  <c r="ED229" i="1"/>
  <c r="ED215" i="1"/>
  <c r="ED221" i="1"/>
  <c r="ED222" i="1"/>
  <c r="ED218" i="1"/>
  <c r="ED231" i="1"/>
  <c r="ED219" i="1"/>
  <c r="IL213" i="1"/>
  <c r="IL214" i="1"/>
  <c r="IL230" i="1"/>
  <c r="IL223" i="1"/>
  <c r="IL217" i="1"/>
  <c r="IL221" i="1"/>
  <c r="IL229" i="1"/>
  <c r="IL215" i="1"/>
  <c r="IL231" i="1"/>
  <c r="IL218" i="1"/>
  <c r="IL222" i="1"/>
  <c r="IL219" i="1"/>
  <c r="MY223" i="1"/>
  <c r="MY213" i="1"/>
  <c r="MY214" i="1"/>
  <c r="MY230" i="1"/>
  <c r="MY215" i="1"/>
  <c r="MY217" i="1"/>
  <c r="MY229" i="1"/>
  <c r="MY231" i="1"/>
  <c r="MY221" i="1"/>
  <c r="MY218" i="1"/>
  <c r="MY222" i="1"/>
  <c r="MY219" i="1"/>
  <c r="KF214" i="1"/>
  <c r="KE214" i="1" s="1" a="1"/>
  <c r="KE214" i="1" s="1"/>
  <c r="KF223" i="1"/>
  <c r="KE223" i="1" s="1" a="1"/>
  <c r="KE223" i="1" s="1"/>
  <c r="KF213" i="1"/>
  <c r="KE213" i="1" s="1" a="1"/>
  <c r="KE213" i="1" s="1"/>
  <c r="KF230" i="1"/>
  <c r="KE230" i="1" s="1" a="1"/>
  <c r="KE230" i="1" s="1"/>
  <c r="KF229" i="1"/>
  <c r="KE229" i="1" s="1" a="1"/>
  <c r="KE229" i="1" s="1"/>
  <c r="KF231" i="1"/>
  <c r="KE231" i="1" s="1" a="1"/>
  <c r="KE231" i="1" s="1"/>
  <c r="KF215" i="1"/>
  <c r="KE215" i="1" s="1" a="1"/>
  <c r="KE215" i="1" s="1"/>
  <c r="KF217" i="1"/>
  <c r="KE217" i="1" s="1" a="1"/>
  <c r="KE217" i="1" s="1"/>
  <c r="KF222" i="1"/>
  <c r="KE222" i="1" s="1" a="1"/>
  <c r="KE222" i="1" s="1"/>
  <c r="KF219" i="1"/>
  <c r="KE219" i="1" s="1" a="1"/>
  <c r="KE219" i="1" s="1"/>
  <c r="KF221" i="1"/>
  <c r="KE221" i="1" s="1" a="1"/>
  <c r="KE221" i="1" s="1"/>
  <c r="KF218" i="1"/>
  <c r="KE218" i="1" s="1" a="1"/>
  <c r="KE218" i="1" s="1"/>
  <c r="IT215" i="1"/>
  <c r="IT213" i="1"/>
  <c r="IT230" i="1"/>
  <c r="IT223" i="1"/>
  <c r="IT214" i="1"/>
  <c r="IT229" i="1"/>
  <c r="IT231" i="1"/>
  <c r="IT217" i="1"/>
  <c r="IT222" i="1"/>
  <c r="IT221" i="1"/>
  <c r="IT219" i="1"/>
  <c r="IT218" i="1"/>
  <c r="BK213" i="1"/>
  <c r="BK223" i="1"/>
  <c r="BK214" i="1"/>
  <c r="BK230" i="1"/>
  <c r="BK217" i="1"/>
  <c r="BK229" i="1"/>
  <c r="BK215" i="1"/>
  <c r="BK221" i="1"/>
  <c r="BK231" i="1"/>
  <c r="BK218" i="1"/>
  <c r="BK219" i="1"/>
  <c r="BK222" i="1"/>
  <c r="OT214" i="1"/>
  <c r="OT230" i="1"/>
  <c r="OT213" i="1"/>
  <c r="OT223" i="1"/>
  <c r="OT215" i="1"/>
  <c r="OT217" i="1"/>
  <c r="OT221" i="1"/>
  <c r="OT229" i="1"/>
  <c r="OT231" i="1"/>
  <c r="OT222" i="1"/>
  <c r="OT218" i="1"/>
  <c r="OT219" i="1"/>
  <c r="LF223" i="1"/>
  <c r="LF215" i="1"/>
  <c r="LF213" i="1"/>
  <c r="LF214" i="1"/>
  <c r="LF230" i="1"/>
  <c r="LF229" i="1"/>
  <c r="LF217" i="1"/>
  <c r="LF218" i="1"/>
  <c r="LF219" i="1"/>
  <c r="LF231" i="1"/>
  <c r="LF221" i="1"/>
  <c r="LF222" i="1"/>
  <c r="BH230" i="1"/>
  <c r="BH213" i="1"/>
  <c r="BH223" i="1"/>
  <c r="BH214" i="1"/>
  <c r="BH215" i="1"/>
  <c r="BH221" i="1"/>
  <c r="BH231" i="1"/>
  <c r="BH229" i="1"/>
  <c r="BH217" i="1"/>
  <c r="BH218" i="1"/>
  <c r="BH222" i="1"/>
  <c r="BH219" i="1"/>
  <c r="IP230" i="1"/>
  <c r="IP213" i="1"/>
  <c r="IP223" i="1"/>
  <c r="IP214" i="1"/>
  <c r="IP231" i="1"/>
  <c r="IP221" i="1"/>
  <c r="IP229" i="1"/>
  <c r="IP217" i="1"/>
  <c r="IP218" i="1"/>
  <c r="IP215" i="1"/>
  <c r="IP222" i="1"/>
  <c r="IP219" i="1"/>
  <c r="KX213" i="1"/>
  <c r="KX214" i="1"/>
  <c r="KX230" i="1"/>
  <c r="KX215" i="1"/>
  <c r="KX223" i="1"/>
  <c r="KX217" i="1"/>
  <c r="KX221" i="1"/>
  <c r="KX231" i="1"/>
  <c r="KX229" i="1"/>
  <c r="KX218" i="1"/>
  <c r="KX219" i="1"/>
  <c r="KX222" i="1"/>
  <c r="BJ213" i="1"/>
  <c r="BJ214" i="1"/>
  <c r="BJ223" i="1"/>
  <c r="BJ217" i="1"/>
  <c r="BJ231" i="1"/>
  <c r="BJ215" i="1"/>
  <c r="BJ230" i="1"/>
  <c r="BJ221" i="1"/>
  <c r="BJ222" i="1"/>
  <c r="BJ219" i="1"/>
  <c r="BJ218" i="1"/>
  <c r="BJ229" i="1"/>
  <c r="DT230" i="1"/>
  <c r="DT214" i="1"/>
  <c r="DT223" i="1"/>
  <c r="DT213" i="1"/>
  <c r="DT221" i="1"/>
  <c r="DT229" i="1"/>
  <c r="DT217" i="1"/>
  <c r="DT215" i="1"/>
  <c r="DT222" i="1"/>
  <c r="DT218" i="1"/>
  <c r="DT219" i="1"/>
  <c r="DT231" i="1"/>
  <c r="KW213" i="1"/>
  <c r="KW230" i="1"/>
  <c r="KW223" i="1"/>
  <c r="KW214" i="1"/>
  <c r="KW217" i="1"/>
  <c r="KW229" i="1"/>
  <c r="KW215" i="1"/>
  <c r="KW231" i="1"/>
  <c r="KW218" i="1"/>
  <c r="KW222" i="1"/>
  <c r="KW219" i="1"/>
  <c r="KW221" i="1"/>
  <c r="CU214" i="1"/>
  <c r="CU213" i="1"/>
  <c r="CU230" i="1"/>
  <c r="CU223" i="1"/>
  <c r="CU231" i="1"/>
  <c r="CU221" i="1"/>
  <c r="CU217" i="1"/>
  <c r="CU215" i="1"/>
  <c r="CU229" i="1"/>
  <c r="CU218" i="1"/>
  <c r="CU222" i="1"/>
  <c r="CU219" i="1"/>
  <c r="IO213" i="1"/>
  <c r="IO223" i="1"/>
  <c r="IO230" i="1"/>
  <c r="IO214" i="1"/>
  <c r="IO229" i="1"/>
  <c r="IO217" i="1"/>
  <c r="IO221" i="1"/>
  <c r="IO231" i="1"/>
  <c r="IO215" i="1"/>
  <c r="IO218" i="1"/>
  <c r="IO222" i="1"/>
  <c r="IO219" i="1"/>
  <c r="BF223" i="1"/>
  <c r="BF213" i="1"/>
  <c r="BF230" i="1"/>
  <c r="BF214" i="1"/>
  <c r="BF229" i="1"/>
  <c r="BF217" i="1"/>
  <c r="BF231" i="1"/>
  <c r="BF218" i="1"/>
  <c r="BF221" i="1"/>
  <c r="BF215" i="1"/>
  <c r="BF219" i="1"/>
  <c r="BF222" i="1"/>
  <c r="KV230" i="1"/>
  <c r="KV213" i="1"/>
  <c r="KV223" i="1"/>
  <c r="KV214" i="1"/>
  <c r="KV215" i="1"/>
  <c r="KV229" i="1"/>
  <c r="KV219" i="1"/>
  <c r="KV221" i="1"/>
  <c r="KV217" i="1"/>
  <c r="KV218" i="1"/>
  <c r="KV231" i="1"/>
  <c r="KV222" i="1"/>
  <c r="LK223" i="1"/>
  <c r="LK230" i="1"/>
  <c r="LK213" i="1"/>
  <c r="LK214" i="1"/>
  <c r="LK229" i="1"/>
  <c r="LK215" i="1"/>
  <c r="LK217" i="1"/>
  <c r="LK231" i="1"/>
  <c r="LK218" i="1"/>
  <c r="LK222" i="1"/>
  <c r="LK219" i="1"/>
  <c r="LK221" i="1"/>
  <c r="IS213" i="1"/>
  <c r="IS223" i="1"/>
  <c r="IS214" i="1"/>
  <c r="IS230" i="1"/>
  <c r="IS229" i="1"/>
  <c r="IS215" i="1"/>
  <c r="IS217" i="1"/>
  <c r="IS231" i="1"/>
  <c r="IS218" i="1"/>
  <c r="IS219" i="1"/>
  <c r="IS222" i="1"/>
  <c r="IS221" i="1"/>
  <c r="CY230" i="1"/>
  <c r="CY223" i="1"/>
  <c r="CY214" i="1"/>
  <c r="CY213" i="1"/>
  <c r="CY229" i="1"/>
  <c r="CY217" i="1"/>
  <c r="CY215" i="1"/>
  <c r="CY222" i="1"/>
  <c r="CY221" i="1"/>
  <c r="CY219" i="1"/>
  <c r="CY231" i="1"/>
  <c r="CY218" i="1"/>
  <c r="MC68" i="1"/>
  <c r="BU73" i="1"/>
  <c r="MC67" i="1"/>
  <c r="BY75" i="1"/>
  <c r="MC64" i="1"/>
  <c r="BU77" i="1"/>
  <c r="BU76" i="1"/>
  <c r="BU75" i="1"/>
  <c r="BY74" i="1"/>
  <c r="BY77" i="1"/>
  <c r="CA77" i="1"/>
  <c r="CA74" i="1"/>
  <c r="LR65" i="1"/>
  <c r="LR64" i="1"/>
  <c r="LR68" i="1"/>
  <c r="BT73" i="1"/>
  <c r="KV211" i="1"/>
  <c r="KV209" i="1"/>
  <c r="KV210" i="1"/>
  <c r="CU209" i="1"/>
  <c r="CU211" i="1"/>
  <c r="CU210" i="1"/>
  <c r="DT209" i="1"/>
  <c r="DT211" i="1"/>
  <c r="DT210" i="1"/>
  <c r="KW209" i="1"/>
  <c r="KW210" i="1"/>
  <c r="KW211" i="1"/>
  <c r="LK209" i="1"/>
  <c r="LK210" i="1"/>
  <c r="LK211" i="1"/>
  <c r="IS209" i="1"/>
  <c r="IS211" i="1"/>
  <c r="IS210" i="1"/>
  <c r="CY210" i="1"/>
  <c r="CY211" i="1"/>
  <c r="CY209" i="1"/>
  <c r="MM66" i="1"/>
  <c r="BS77" i="1"/>
  <c r="BZ74" i="1"/>
  <c r="BX74" i="1"/>
  <c r="BV73" i="1"/>
  <c r="MM67" i="1"/>
  <c r="CL209" i="1"/>
  <c r="CL211" i="1"/>
  <c r="CL210" i="1"/>
  <c r="CI211" i="1"/>
  <c r="CI210" i="1"/>
  <c r="CI209" i="1"/>
  <c r="CJ210" i="1"/>
  <c r="CJ211" i="1"/>
  <c r="CJ209" i="1"/>
  <c r="CK209" i="1"/>
  <c r="CK211" i="1"/>
  <c r="CK210" i="1"/>
  <c r="BL210" i="1"/>
  <c r="BL211" i="1"/>
  <c r="BL209" i="1"/>
  <c r="MM65" i="1"/>
  <c r="BS76" i="1"/>
  <c r="BZ73" i="1"/>
  <c r="BX73" i="1"/>
  <c r="BF210" i="1"/>
  <c r="BF211" i="1"/>
  <c r="BF209" i="1"/>
  <c r="BT77" i="1"/>
  <c r="BS75" i="1"/>
  <c r="KY209" i="1"/>
  <c r="KY210" i="1"/>
  <c r="KY211" i="1"/>
  <c r="IO53" i="1"/>
  <c r="CM210" i="1"/>
  <c r="CM209" i="1"/>
  <c r="CM211" i="1"/>
  <c r="BD211" i="1"/>
  <c r="BD210" i="1"/>
  <c r="BD209" i="1"/>
  <c r="IL211" i="1"/>
  <c r="IL209" i="1"/>
  <c r="IL210" i="1"/>
  <c r="KF211" i="1"/>
  <c r="KE211" i="1" s="1" a="1"/>
  <c r="KE211" i="1" s="1"/>
  <c r="KF209" i="1"/>
  <c r="KE209" i="1" s="1" a="1"/>
  <c r="KE209" i="1" s="1"/>
  <c r="KF210" i="1"/>
  <c r="KE210" i="1" s="1" a="1"/>
  <c r="KE210" i="1" s="1"/>
  <c r="LH211" i="1"/>
  <c r="LH209" i="1"/>
  <c r="LH210" i="1"/>
  <c r="BP210" i="1"/>
  <c r="BP209" i="1"/>
  <c r="BP211" i="1"/>
  <c r="JD209" i="1"/>
  <c r="JD211" i="1"/>
  <c r="JD210" i="1"/>
  <c r="BT76" i="1"/>
  <c r="BS74" i="1"/>
  <c r="MQ210" i="1"/>
  <c r="MQ211" i="1"/>
  <c r="MQ209" i="1"/>
  <c r="CW209" i="1"/>
  <c r="CW211" i="1"/>
  <c r="CW210" i="1"/>
  <c r="CX211" i="1"/>
  <c r="CX210" i="1"/>
  <c r="CX209" i="1"/>
  <c r="BM210" i="1"/>
  <c r="BM209" i="1"/>
  <c r="BM211" i="1"/>
  <c r="BK210" i="1"/>
  <c r="BK211" i="1"/>
  <c r="BK209" i="1"/>
  <c r="LF209" i="1"/>
  <c r="LF210" i="1"/>
  <c r="LF211" i="1"/>
  <c r="BH209" i="1"/>
  <c r="BH210" i="1"/>
  <c r="BH211" i="1"/>
  <c r="BT75" i="1"/>
  <c r="BV77" i="1"/>
  <c r="IO209" i="1"/>
  <c r="IO210" i="1"/>
  <c r="IO211" i="1"/>
  <c r="MY211" i="1"/>
  <c r="MY210" i="1"/>
  <c r="MY209" i="1"/>
  <c r="IT209" i="1"/>
  <c r="IT211" i="1"/>
  <c r="IT210" i="1"/>
  <c r="OT209" i="1"/>
  <c r="OT210" i="1"/>
  <c r="OT211" i="1"/>
  <c r="ED209" i="1"/>
  <c r="ED211" i="1"/>
  <c r="ED210" i="1"/>
  <c r="BO211" i="1"/>
  <c r="BO210" i="1"/>
  <c r="BO209" i="1"/>
  <c r="IP211" i="1"/>
  <c r="IP209" i="1"/>
  <c r="IP210" i="1"/>
  <c r="KX209" i="1"/>
  <c r="KX211" i="1"/>
  <c r="KX210" i="1"/>
  <c r="BJ211" i="1"/>
  <c r="BJ210" i="1"/>
  <c r="BJ209" i="1"/>
  <c r="BW74" i="1"/>
  <c r="EE67" i="1"/>
  <c r="BW73" i="1"/>
  <c r="EE66" i="1"/>
  <c r="EE65" i="1"/>
  <c r="BW77" i="1"/>
  <c r="BW76" i="1"/>
  <c r="BR65" i="1"/>
  <c r="BR64" i="1"/>
  <c r="BR68" i="1"/>
  <c r="BR67" i="1"/>
  <c r="BR66" i="1"/>
  <c r="BJ100" i="1"/>
  <c r="BJ101" i="1"/>
  <c r="BJ102" i="1"/>
  <c r="BJ103" i="1"/>
  <c r="BJ104" i="1"/>
  <c r="EF109" i="1"/>
  <c r="EF110" i="1"/>
  <c r="EF111" i="1"/>
  <c r="EF112" i="1"/>
  <c r="EF113" i="1"/>
  <c r="CA109" i="1"/>
  <c r="CA110" i="1"/>
  <c r="CA111" i="1"/>
  <c r="CA112" i="1"/>
  <c r="CA113" i="1"/>
  <c r="BO100" i="1"/>
  <c r="BO101" i="1"/>
  <c r="BO102" i="1"/>
  <c r="BO103" i="1"/>
  <c r="BO104" i="1"/>
  <c r="IS100" i="1"/>
  <c r="IS101" i="1"/>
  <c r="IS102" i="1"/>
  <c r="IS103" i="1"/>
  <c r="IS104" i="1"/>
  <c r="BW109" i="1"/>
  <c r="BW110" i="1"/>
  <c r="BW111" i="1"/>
  <c r="BW112" i="1"/>
  <c r="BW113" i="1"/>
  <c r="IO109" i="1"/>
  <c r="IO110" i="1"/>
  <c r="IO111" i="1"/>
  <c r="IO112" i="1"/>
  <c r="IO113" i="1"/>
  <c r="BF100" i="1"/>
  <c r="BF101" i="1"/>
  <c r="BF102" i="1"/>
  <c r="BF103" i="1"/>
  <c r="BF104" i="1"/>
  <c r="BJ109" i="1"/>
  <c r="BJ110" i="1"/>
  <c r="BJ111" i="1"/>
  <c r="BJ112" i="1"/>
  <c r="BJ113" i="1"/>
  <c r="EF100" i="1"/>
  <c r="EF101" i="1"/>
  <c r="EF102" i="1"/>
  <c r="EF103" i="1"/>
  <c r="EF104" i="1"/>
  <c r="BL109" i="1"/>
  <c r="BL110" i="1"/>
  <c r="BL111" i="1"/>
  <c r="BL112" i="1"/>
  <c r="BL113" i="1"/>
  <c r="MC100" i="1"/>
  <c r="MC101" i="1"/>
  <c r="MC102" i="1"/>
  <c r="MC103" i="1"/>
  <c r="MC104" i="1"/>
  <c r="IP109" i="1"/>
  <c r="IP110" i="1"/>
  <c r="IP111" i="1"/>
  <c r="IP112" i="1"/>
  <c r="IP113" i="1"/>
  <c r="BW100" i="1"/>
  <c r="BW101" i="1"/>
  <c r="BW102" i="1"/>
  <c r="BW103" i="1"/>
  <c r="BW104" i="1"/>
  <c r="DT109" i="1"/>
  <c r="DT110" i="1"/>
  <c r="DT111" i="1"/>
  <c r="DT112" i="1"/>
  <c r="DT113" i="1"/>
  <c r="BF109" i="1"/>
  <c r="BF110" i="1"/>
  <c r="BF111" i="1"/>
  <c r="BF112" i="1"/>
  <c r="BF113" i="1"/>
  <c r="BM109" i="1"/>
  <c r="BM110" i="1"/>
  <c r="BM111" i="1"/>
  <c r="BM112" i="1"/>
  <c r="BM113" i="1"/>
  <c r="BT109" i="1"/>
  <c r="BT110" i="1"/>
  <c r="BT111" i="1"/>
  <c r="BT112" i="1"/>
  <c r="BT113" i="1"/>
  <c r="BS100" i="1"/>
  <c r="BS101" i="1"/>
  <c r="BS102" i="1"/>
  <c r="BS103" i="1"/>
  <c r="BS104" i="1"/>
  <c r="BL100" i="1"/>
  <c r="BL101" i="1"/>
  <c r="BL102" i="1"/>
  <c r="BL103" i="1"/>
  <c r="BL104" i="1"/>
  <c r="CK100" i="1"/>
  <c r="CK101" i="1"/>
  <c r="CK102" i="1"/>
  <c r="CK103" i="1"/>
  <c r="CK104" i="1"/>
  <c r="MC109" i="1"/>
  <c r="MC110" i="1"/>
  <c r="MC111" i="1"/>
  <c r="MC112" i="1"/>
  <c r="MC113" i="1"/>
  <c r="IP100" i="1"/>
  <c r="IP101" i="1"/>
  <c r="IP102" i="1"/>
  <c r="IP103" i="1"/>
  <c r="IP104" i="1"/>
  <c r="DT100" i="1"/>
  <c r="DT101" i="1"/>
  <c r="DT102" i="1"/>
  <c r="DT103" i="1"/>
  <c r="DT104" i="1"/>
  <c r="ED100" i="1"/>
  <c r="ED101" i="1"/>
  <c r="ED102" i="1"/>
  <c r="ED103" i="1"/>
  <c r="ED104" i="1"/>
  <c r="BU109" i="1"/>
  <c r="BU110" i="1"/>
  <c r="BU111" i="1"/>
  <c r="BU112" i="1"/>
  <c r="BU113" i="1"/>
  <c r="BM100" i="1"/>
  <c r="BM101" i="1"/>
  <c r="BM102" i="1"/>
  <c r="BM103" i="1"/>
  <c r="BM104" i="1"/>
  <c r="BT100" i="1"/>
  <c r="BT101" i="1"/>
  <c r="BT102" i="1"/>
  <c r="BT103" i="1"/>
  <c r="BT104" i="1"/>
  <c r="BS109" i="1"/>
  <c r="BS110" i="1"/>
  <c r="BS111" i="1"/>
  <c r="BS112" i="1"/>
  <c r="BS113" i="1"/>
  <c r="BZ109" i="1"/>
  <c r="BZ110" i="1"/>
  <c r="BZ111" i="1"/>
  <c r="BZ112" i="1"/>
  <c r="BZ113" i="1"/>
  <c r="CK109" i="1"/>
  <c r="CK110" i="1"/>
  <c r="CK111" i="1"/>
  <c r="CK112" i="1"/>
  <c r="CK113" i="1"/>
  <c r="IL109" i="1"/>
  <c r="IL110" i="1"/>
  <c r="IL111" i="1"/>
  <c r="IL112" i="1"/>
  <c r="IL113" i="1"/>
  <c r="BX100" i="1"/>
  <c r="BX101" i="1"/>
  <c r="BX102" i="1"/>
  <c r="BX103" i="1"/>
  <c r="BX104" i="1"/>
  <c r="BH100" i="1"/>
  <c r="BH101" i="1"/>
  <c r="BH102" i="1"/>
  <c r="BH103" i="1"/>
  <c r="BH104" i="1"/>
  <c r="BV109" i="1"/>
  <c r="BV110" i="1"/>
  <c r="BV111" i="1"/>
  <c r="BV112" i="1"/>
  <c r="BV113" i="1"/>
  <c r="ED109" i="1"/>
  <c r="ED110" i="1"/>
  <c r="ED111" i="1"/>
  <c r="ED112" i="1"/>
  <c r="ED113" i="1"/>
  <c r="BU100" i="1"/>
  <c r="BU101" i="1"/>
  <c r="BU102" i="1"/>
  <c r="BU103" i="1"/>
  <c r="BU104" i="1"/>
  <c r="IT109" i="1"/>
  <c r="IT110" i="1"/>
  <c r="IT111" i="1"/>
  <c r="IT112" i="1"/>
  <c r="IT113" i="1"/>
  <c r="BZ100" i="1"/>
  <c r="BZ101" i="1"/>
  <c r="BZ102" i="1"/>
  <c r="BZ103" i="1"/>
  <c r="BZ104" i="1"/>
  <c r="BY100" i="1"/>
  <c r="BY101" i="1"/>
  <c r="BY102" i="1"/>
  <c r="BY103" i="1"/>
  <c r="BY104" i="1"/>
  <c r="IL100" i="1"/>
  <c r="IL101" i="1"/>
  <c r="IL102" i="1"/>
  <c r="IL103" i="1"/>
  <c r="IL104" i="1"/>
  <c r="BX109" i="1"/>
  <c r="BX110" i="1"/>
  <c r="BX111" i="1"/>
  <c r="BX112" i="1"/>
  <c r="BX113" i="1"/>
  <c r="BH109" i="1"/>
  <c r="BH110" i="1"/>
  <c r="BH111" i="1"/>
  <c r="BH112" i="1"/>
  <c r="BH113" i="1"/>
  <c r="BV100" i="1"/>
  <c r="BV101" i="1"/>
  <c r="BV102" i="1"/>
  <c r="BV103" i="1"/>
  <c r="BV104" i="1"/>
  <c r="IT100" i="1"/>
  <c r="IT101" i="1"/>
  <c r="IT102" i="1"/>
  <c r="IT103" i="1"/>
  <c r="IT104" i="1"/>
  <c r="LR100" i="1"/>
  <c r="LR101" i="1"/>
  <c r="LR102" i="1"/>
  <c r="LR103" i="1"/>
  <c r="LR104" i="1"/>
  <c r="MM100" i="1"/>
  <c r="MM101" i="1"/>
  <c r="MM102" i="1"/>
  <c r="MM103" i="1"/>
  <c r="MM104" i="1"/>
  <c r="BY109" i="1"/>
  <c r="BY110" i="1"/>
  <c r="BY111" i="1"/>
  <c r="BY112" i="1"/>
  <c r="BY113" i="1"/>
  <c r="BP100" i="1"/>
  <c r="BP101" i="1"/>
  <c r="BP102" i="1"/>
  <c r="BP103" i="1"/>
  <c r="BP104" i="1"/>
  <c r="CU100" i="1"/>
  <c r="CU101" i="1"/>
  <c r="CU102" i="1"/>
  <c r="CU103" i="1"/>
  <c r="CU104" i="1"/>
  <c r="BK109" i="1"/>
  <c r="BK110" i="1"/>
  <c r="BK111" i="1"/>
  <c r="BK112" i="1"/>
  <c r="BK113" i="1"/>
  <c r="LR109" i="1"/>
  <c r="LR110" i="1"/>
  <c r="LR111" i="1"/>
  <c r="LR112" i="1"/>
  <c r="LR113" i="1"/>
  <c r="MM109" i="1"/>
  <c r="MM110" i="1"/>
  <c r="MM111" i="1"/>
  <c r="MM112" i="1"/>
  <c r="MM113" i="1"/>
  <c r="BR100" i="1"/>
  <c r="BR101" i="1"/>
  <c r="BR102" i="1"/>
  <c r="BR103" i="1"/>
  <c r="BR104" i="1"/>
  <c r="JD109" i="1"/>
  <c r="JD110" i="1"/>
  <c r="JD111" i="1"/>
  <c r="JD112" i="1"/>
  <c r="JD113" i="1"/>
  <c r="BP109" i="1"/>
  <c r="BP110" i="1"/>
  <c r="BP111" i="1"/>
  <c r="BP112" i="1"/>
  <c r="BP113" i="1"/>
  <c r="EE109" i="1"/>
  <c r="EE110" i="1"/>
  <c r="EE111" i="1"/>
  <c r="EE112" i="1"/>
  <c r="EE113" i="1"/>
  <c r="OT109" i="1"/>
  <c r="OT110" i="1"/>
  <c r="OT111" i="1"/>
  <c r="OT112" i="1"/>
  <c r="OT113" i="1"/>
  <c r="CU109" i="1"/>
  <c r="CU110" i="1"/>
  <c r="CU111" i="1"/>
  <c r="CU112" i="1"/>
  <c r="CU113" i="1"/>
  <c r="BK100" i="1"/>
  <c r="BK101" i="1"/>
  <c r="BK102" i="1"/>
  <c r="BK103" i="1"/>
  <c r="BK104" i="1"/>
  <c r="CA100" i="1"/>
  <c r="CA101" i="1"/>
  <c r="CA102" i="1"/>
  <c r="CA103" i="1"/>
  <c r="CA104" i="1"/>
  <c r="BO109" i="1"/>
  <c r="BO110" i="1"/>
  <c r="BO111" i="1"/>
  <c r="BO112" i="1"/>
  <c r="BO113" i="1"/>
  <c r="BR109" i="1"/>
  <c r="BR110" i="1"/>
  <c r="BR111" i="1"/>
  <c r="BR112" i="1"/>
  <c r="BR113" i="1"/>
  <c r="IS109" i="1"/>
  <c r="IS110" i="1"/>
  <c r="IS111" i="1"/>
  <c r="IS112" i="1"/>
  <c r="IS113" i="1"/>
  <c r="JD100" i="1"/>
  <c r="JD101" i="1"/>
  <c r="JD102" i="1"/>
  <c r="JD103" i="1"/>
  <c r="JD104" i="1"/>
  <c r="IO100" i="1"/>
  <c r="IO101" i="1"/>
  <c r="IO102" i="1"/>
  <c r="IO103" i="1"/>
  <c r="IO104" i="1"/>
  <c r="EE100" i="1"/>
  <c r="EE101" i="1"/>
  <c r="EE102" i="1"/>
  <c r="EE103" i="1"/>
  <c r="EE104" i="1"/>
  <c r="OT100" i="1"/>
  <c r="OT101" i="1"/>
  <c r="OT102" i="1"/>
  <c r="OT103" i="1"/>
  <c r="OT104" i="1"/>
  <c r="BJ73" i="1"/>
  <c r="BJ74" i="1"/>
  <c r="BJ75" i="1"/>
  <c r="BJ76" i="1"/>
  <c r="BJ77" i="1"/>
  <c r="DT73" i="1"/>
  <c r="DT74" i="1"/>
  <c r="DT75" i="1"/>
  <c r="DT76" i="1"/>
  <c r="DT77" i="1"/>
  <c r="EE73" i="1"/>
  <c r="EE74" i="1"/>
  <c r="EE75" i="1"/>
  <c r="EE76" i="1"/>
  <c r="EE77" i="1"/>
  <c r="IO73" i="1"/>
  <c r="IO74" i="1"/>
  <c r="IO75" i="1"/>
  <c r="IO76" i="1"/>
  <c r="IO77" i="1"/>
  <c r="BH73" i="1"/>
  <c r="BH74" i="1"/>
  <c r="BH75" i="1"/>
  <c r="BH76" i="1"/>
  <c r="BH77" i="1"/>
  <c r="BM73" i="1"/>
  <c r="BM74" i="1"/>
  <c r="BM75" i="1"/>
  <c r="BM76" i="1"/>
  <c r="BM77" i="1"/>
  <c r="EF73" i="1"/>
  <c r="EF74" i="1"/>
  <c r="EF75" i="1"/>
  <c r="EF76" i="1"/>
  <c r="EF77" i="1"/>
  <c r="OT73" i="1"/>
  <c r="OT74" i="1"/>
  <c r="OT75" i="1"/>
  <c r="OT76" i="1"/>
  <c r="OT77" i="1"/>
  <c r="BF73" i="1"/>
  <c r="BF74" i="1"/>
  <c r="BF75" i="1"/>
  <c r="BF76" i="1"/>
  <c r="BF77" i="1"/>
  <c r="CK73" i="1"/>
  <c r="CK74" i="1"/>
  <c r="CK75" i="1"/>
  <c r="CK76" i="1"/>
  <c r="CK77" i="1"/>
  <c r="LR73" i="1"/>
  <c r="LR74" i="1"/>
  <c r="LR75" i="1"/>
  <c r="LR76" i="1"/>
  <c r="LR77" i="1"/>
  <c r="IL73" i="1"/>
  <c r="IL74" i="1"/>
  <c r="IL75" i="1"/>
  <c r="IL76" i="1"/>
  <c r="IL77" i="1"/>
  <c r="BP73" i="1"/>
  <c r="BP74" i="1"/>
  <c r="BP75" i="1"/>
  <c r="BP76" i="1"/>
  <c r="BP77" i="1"/>
  <c r="IT73" i="1"/>
  <c r="IT74" i="1"/>
  <c r="IT75" i="1"/>
  <c r="IT76" i="1"/>
  <c r="IT77" i="1"/>
  <c r="BR73" i="1"/>
  <c r="BR74" i="1"/>
  <c r="BR75" i="1"/>
  <c r="BR76" i="1"/>
  <c r="BR77" i="1"/>
  <c r="ED73" i="1"/>
  <c r="ED74" i="1"/>
  <c r="ED75" i="1"/>
  <c r="ED76" i="1"/>
  <c r="ED77" i="1"/>
  <c r="MM73" i="1"/>
  <c r="MM74" i="1"/>
  <c r="MM75" i="1"/>
  <c r="MM76" i="1"/>
  <c r="MM77" i="1"/>
  <c r="IS73" i="1"/>
  <c r="IS74" i="1"/>
  <c r="IS75" i="1"/>
  <c r="IS76" i="1"/>
  <c r="IS77" i="1"/>
  <c r="JD73" i="1"/>
  <c r="JD74" i="1"/>
  <c r="JD75" i="1"/>
  <c r="JD76" i="1"/>
  <c r="JD77" i="1"/>
  <c r="CU73" i="1"/>
  <c r="CU74" i="1"/>
  <c r="CU75" i="1"/>
  <c r="CU76" i="1"/>
  <c r="CU77" i="1"/>
  <c r="BK73" i="1"/>
  <c r="BK74" i="1"/>
  <c r="BK75" i="1"/>
  <c r="BK76" i="1"/>
  <c r="BK77" i="1"/>
  <c r="BL73" i="1"/>
  <c r="BL74" i="1"/>
  <c r="BL75" i="1"/>
  <c r="BL76" i="1"/>
  <c r="BL77" i="1"/>
  <c r="MC73" i="1"/>
  <c r="MC74" i="1"/>
  <c r="MC75" i="1"/>
  <c r="MC76" i="1"/>
  <c r="MC77" i="1"/>
  <c r="BO73" i="1"/>
  <c r="BO74" i="1"/>
  <c r="BO75" i="1"/>
  <c r="BO76" i="1"/>
  <c r="BO77" i="1"/>
  <c r="IP73" i="1"/>
  <c r="IP74" i="1"/>
  <c r="IP75" i="1"/>
  <c r="IP76" i="1"/>
  <c r="IP77" i="1"/>
  <c r="BF57" i="1"/>
  <c r="BF56" i="1"/>
  <c r="BJ53" i="1"/>
  <c r="IO56" i="1"/>
  <c r="BY54" i="1"/>
  <c r="BX59" i="1"/>
  <c r="OT59" i="1"/>
  <c r="BT53" i="1"/>
  <c r="MM47" i="1"/>
  <c r="BP58" i="1"/>
  <c r="BK57" i="1"/>
  <c r="KY203" i="1"/>
  <c r="KY202" i="1"/>
  <c r="KY204" i="1"/>
  <c r="IL202" i="1"/>
  <c r="IL203" i="1"/>
  <c r="IL204" i="1"/>
  <c r="BM204" i="1"/>
  <c r="BM202" i="1"/>
  <c r="BM203" i="1"/>
  <c r="MY202" i="1"/>
  <c r="MY204" i="1"/>
  <c r="MY203" i="1"/>
  <c r="KF204" i="1"/>
  <c r="KE204" i="1" s="1" a="1"/>
  <c r="KE204" i="1" s="1"/>
  <c r="KF202" i="1"/>
  <c r="KE202" i="1" s="1" a="1"/>
  <c r="KE202" i="1" s="1"/>
  <c r="KF203" i="1"/>
  <c r="KE203" i="1" s="1" a="1"/>
  <c r="KE203" i="1" s="1"/>
  <c r="LH202" i="1"/>
  <c r="LH203" i="1"/>
  <c r="LH204" i="1"/>
  <c r="BP203" i="1"/>
  <c r="BP204" i="1"/>
  <c r="BP202" i="1"/>
  <c r="JD202" i="1"/>
  <c r="JD203" i="1"/>
  <c r="JD204" i="1"/>
  <c r="IT202" i="1"/>
  <c r="IT203" i="1"/>
  <c r="IT204" i="1"/>
  <c r="BK204" i="1"/>
  <c r="BK202" i="1"/>
  <c r="BK203" i="1"/>
  <c r="OT204" i="1"/>
  <c r="OT203" i="1"/>
  <c r="OT202" i="1"/>
  <c r="LF204" i="1"/>
  <c r="LF202" i="1"/>
  <c r="LF203" i="1"/>
  <c r="BH204" i="1"/>
  <c r="BH202" i="1"/>
  <c r="BH203" i="1"/>
  <c r="BJ204" i="1"/>
  <c r="BJ202" i="1"/>
  <c r="BJ203" i="1"/>
  <c r="BO204" i="1"/>
  <c r="BO203" i="1"/>
  <c r="BO202" i="1"/>
  <c r="KX203" i="1"/>
  <c r="KX204" i="1"/>
  <c r="KX202" i="1"/>
  <c r="IP203" i="1"/>
  <c r="IP204" i="1"/>
  <c r="IP202" i="1"/>
  <c r="KV203" i="1"/>
  <c r="KV204" i="1"/>
  <c r="KV202" i="1"/>
  <c r="KW204" i="1"/>
  <c r="KW202" i="1"/>
  <c r="KW203" i="1"/>
  <c r="CU204" i="1"/>
  <c r="CU202" i="1"/>
  <c r="CU203" i="1"/>
  <c r="IO204" i="1"/>
  <c r="IO203" i="1"/>
  <c r="IO202" i="1"/>
  <c r="BF202" i="1"/>
  <c r="BF203" i="1"/>
  <c r="BF204" i="1"/>
  <c r="ED202" i="1"/>
  <c r="ED204" i="1"/>
  <c r="ED203" i="1"/>
  <c r="DT203" i="1"/>
  <c r="DT204" i="1"/>
  <c r="DT202" i="1"/>
  <c r="IS204" i="1"/>
  <c r="IS203" i="1"/>
  <c r="IS202" i="1"/>
  <c r="CY203" i="1"/>
  <c r="CY204" i="1"/>
  <c r="CY202" i="1"/>
  <c r="CL204" i="1"/>
  <c r="CL203" i="1"/>
  <c r="CL202" i="1"/>
  <c r="CI203" i="1"/>
  <c r="CI204" i="1"/>
  <c r="CI202" i="1"/>
  <c r="CJ202" i="1"/>
  <c r="CJ203" i="1"/>
  <c r="CJ204" i="1"/>
  <c r="CK204" i="1"/>
  <c r="CK203" i="1"/>
  <c r="CK202" i="1"/>
  <c r="BL203" i="1"/>
  <c r="BL204" i="1"/>
  <c r="BL202" i="1"/>
  <c r="LK202" i="1"/>
  <c r="LK203" i="1"/>
  <c r="LK204" i="1"/>
  <c r="MQ204" i="1"/>
  <c r="MQ202" i="1"/>
  <c r="MQ203" i="1"/>
  <c r="CM202" i="1"/>
  <c r="CM204" i="1"/>
  <c r="CM203" i="1"/>
  <c r="CW203" i="1"/>
  <c r="CW204" i="1"/>
  <c r="CW202" i="1"/>
  <c r="BD202" i="1"/>
  <c r="BD203" i="1"/>
  <c r="BD204" i="1"/>
  <c r="CX202" i="1"/>
  <c r="CX203" i="1"/>
  <c r="CX204" i="1"/>
  <c r="BX58" i="1"/>
  <c r="IL54" i="1"/>
  <c r="BX53" i="1"/>
  <c r="BK59" i="1"/>
  <c r="CU54" i="1"/>
  <c r="BO54" i="1"/>
  <c r="MM46" i="1"/>
  <c r="CU59" i="1"/>
  <c r="MM48" i="1"/>
  <c r="IL53" i="1"/>
  <c r="BP59" i="1"/>
  <c r="BK58" i="1"/>
  <c r="CU53" i="1"/>
  <c r="BO53" i="1"/>
  <c r="IL59" i="1"/>
  <c r="BO59" i="1"/>
  <c r="MM45" i="1"/>
  <c r="IL58" i="1"/>
  <c r="BX57" i="1"/>
  <c r="BP56" i="1"/>
  <c r="BK55" i="1"/>
  <c r="CU58" i="1"/>
  <c r="BO58" i="1"/>
  <c r="BP57" i="1"/>
  <c r="MM44" i="1"/>
  <c r="IL57" i="1"/>
  <c r="BX56" i="1"/>
  <c r="BP55" i="1"/>
  <c r="BK54" i="1"/>
  <c r="CU57" i="1"/>
  <c r="BO57" i="1"/>
  <c r="MM43" i="1"/>
  <c r="IL56" i="1"/>
  <c r="BX55" i="1"/>
  <c r="BP54" i="1"/>
  <c r="BK53" i="1"/>
  <c r="CU56" i="1"/>
  <c r="BO56" i="1"/>
  <c r="BY56" i="1"/>
  <c r="BY55" i="1"/>
  <c r="BY53" i="1"/>
  <c r="BY59" i="1"/>
  <c r="BY58" i="1"/>
  <c r="CM201" i="1"/>
  <c r="CM200" i="1"/>
  <c r="IT201" i="1"/>
  <c r="IT200" i="1"/>
  <c r="OT200" i="1"/>
  <c r="OT201" i="1"/>
  <c r="LF201" i="1"/>
  <c r="LF200" i="1"/>
  <c r="ED201" i="1"/>
  <c r="ED200" i="1"/>
  <c r="BO200" i="1"/>
  <c r="BO201" i="1"/>
  <c r="IP200" i="1"/>
  <c r="IP201" i="1"/>
  <c r="KX200" i="1"/>
  <c r="KX201" i="1"/>
  <c r="BJ201" i="1"/>
  <c r="BJ200" i="1"/>
  <c r="LK200" i="1"/>
  <c r="LK201" i="1"/>
  <c r="IS201" i="1"/>
  <c r="IS200" i="1"/>
  <c r="IL201" i="1"/>
  <c r="IL200" i="1"/>
  <c r="KY200" i="1"/>
  <c r="KY201" i="1"/>
  <c r="DT201" i="1"/>
  <c r="DT200" i="1"/>
  <c r="KV200" i="1"/>
  <c r="KV201" i="1"/>
  <c r="KW200" i="1"/>
  <c r="KW201" i="1"/>
  <c r="CU201" i="1"/>
  <c r="CU200" i="1"/>
  <c r="IO200" i="1"/>
  <c r="IO201" i="1"/>
  <c r="BF200" i="1"/>
  <c r="BF201" i="1"/>
  <c r="CL200" i="1"/>
  <c r="CL201" i="1"/>
  <c r="CI200" i="1"/>
  <c r="CI201" i="1"/>
  <c r="CJ201" i="1"/>
  <c r="CJ200" i="1"/>
  <c r="CK201" i="1"/>
  <c r="CK200" i="1"/>
  <c r="BL200" i="1"/>
  <c r="BL201" i="1"/>
  <c r="MQ201" i="1"/>
  <c r="MQ200" i="1"/>
  <c r="CW201" i="1"/>
  <c r="CW200" i="1"/>
  <c r="BD200" i="1"/>
  <c r="BD201" i="1"/>
  <c r="CX201" i="1"/>
  <c r="CX200" i="1"/>
  <c r="CY200" i="1"/>
  <c r="CY201" i="1"/>
  <c r="BM200" i="1"/>
  <c r="BM201" i="1"/>
  <c r="MY201" i="1"/>
  <c r="MY200" i="1"/>
  <c r="KF200" i="1"/>
  <c r="KE200" i="1" s="1" a="1"/>
  <c r="KE200" i="1" s="1"/>
  <c r="KF201" i="1"/>
  <c r="KE201" i="1" s="1" a="1"/>
  <c r="KE201" i="1" s="1"/>
  <c r="LH200" i="1"/>
  <c r="LH201" i="1"/>
  <c r="BP201" i="1"/>
  <c r="BP200" i="1"/>
  <c r="JD201" i="1"/>
  <c r="JD200" i="1"/>
  <c r="BK201" i="1"/>
  <c r="BK200" i="1"/>
  <c r="BH201" i="1"/>
  <c r="BH200" i="1"/>
  <c r="BU55" i="1"/>
  <c r="LR44" i="1"/>
  <c r="LR43" i="1"/>
  <c r="LR42" i="1"/>
  <c r="LR48" i="1"/>
  <c r="LR47" i="1"/>
  <c r="LR46" i="1"/>
  <c r="BZ54" i="1"/>
  <c r="BU57" i="1"/>
  <c r="IP58" i="1"/>
  <c r="IT54" i="1"/>
  <c r="IP56" i="1"/>
  <c r="BH56" i="1"/>
  <c r="IT56" i="1"/>
  <c r="BH54" i="1"/>
  <c r="BZ56" i="1"/>
  <c r="CA58" i="1"/>
  <c r="BZ55" i="1"/>
  <c r="IP57" i="1"/>
  <c r="BH55" i="1"/>
  <c r="BU56" i="1"/>
  <c r="IT55" i="1"/>
  <c r="BZ53" i="1"/>
  <c r="IP55" i="1"/>
  <c r="BH53" i="1"/>
  <c r="BU54" i="1"/>
  <c r="IT53" i="1"/>
  <c r="IP54" i="1"/>
  <c r="BU53" i="1"/>
  <c r="BZ59" i="1"/>
  <c r="IP53" i="1"/>
  <c r="BH59" i="1"/>
  <c r="IT59" i="1"/>
  <c r="BZ58" i="1"/>
  <c r="BH58" i="1"/>
  <c r="BU59" i="1"/>
  <c r="IT58" i="1"/>
  <c r="CA55" i="1"/>
  <c r="CA54" i="1"/>
  <c r="CA53" i="1"/>
  <c r="EE44" i="1"/>
  <c r="BM57" i="1"/>
  <c r="CA59" i="1"/>
  <c r="CA57" i="1"/>
  <c r="ED59" i="1"/>
  <c r="MC48" i="1"/>
  <c r="MC46" i="1"/>
  <c r="MC45" i="1"/>
  <c r="MC47" i="1"/>
  <c r="MC44" i="1"/>
  <c r="MC43" i="1"/>
  <c r="JD53" i="1"/>
  <c r="BT57" i="1"/>
  <c r="OT57" i="1"/>
  <c r="OT53" i="1"/>
  <c r="IS56" i="1"/>
  <c r="DT54" i="1"/>
  <c r="BL53" i="1"/>
  <c r="IS59" i="1"/>
  <c r="DT57" i="1"/>
  <c r="BL56" i="1"/>
  <c r="BW55" i="1"/>
  <c r="ED54" i="1"/>
  <c r="IS58" i="1"/>
  <c r="DT56" i="1"/>
  <c r="BL55" i="1"/>
  <c r="BW54" i="1"/>
  <c r="BM59" i="1"/>
  <c r="ED53" i="1"/>
  <c r="IS57" i="1"/>
  <c r="DT55" i="1"/>
  <c r="BL54" i="1"/>
  <c r="BW53" i="1"/>
  <c r="BM58" i="1"/>
  <c r="IS55" i="1"/>
  <c r="DT53" i="1"/>
  <c r="BW59" i="1"/>
  <c r="BM56" i="1"/>
  <c r="ED58" i="1"/>
  <c r="IS54" i="1"/>
  <c r="BL59" i="1"/>
  <c r="BW58" i="1"/>
  <c r="BM55" i="1"/>
  <c r="ED57" i="1"/>
  <c r="DT59" i="1"/>
  <c r="BL58" i="1"/>
  <c r="BW57" i="1"/>
  <c r="BM54" i="1"/>
  <c r="ED56" i="1"/>
  <c r="EE43" i="1"/>
  <c r="EE42" i="1"/>
  <c r="EF43" i="1"/>
  <c r="EE48" i="1"/>
  <c r="EE47" i="1"/>
  <c r="EE46" i="1"/>
  <c r="JD59" i="1"/>
  <c r="BF55" i="1"/>
  <c r="BJ59" i="1"/>
  <c r="EF48" i="1"/>
  <c r="JD58" i="1"/>
  <c r="BV55" i="1"/>
  <c r="BF54" i="1"/>
  <c r="BJ58" i="1"/>
  <c r="EF47" i="1"/>
  <c r="JD57" i="1"/>
  <c r="BF53" i="1"/>
  <c r="BJ57" i="1"/>
  <c r="EF42" i="1"/>
  <c r="EF46" i="1"/>
  <c r="JD56" i="1"/>
  <c r="BJ56" i="1"/>
  <c r="EF45" i="1"/>
  <c r="JD55" i="1"/>
  <c r="BF59" i="1"/>
  <c r="BJ55" i="1"/>
  <c r="BR48" i="1"/>
  <c r="CK59" i="1"/>
  <c r="OT58" i="1"/>
  <c r="BV54" i="1"/>
  <c r="BT54" i="1"/>
  <c r="CK58" i="1"/>
  <c r="BV53" i="1"/>
  <c r="BR46" i="1"/>
  <c r="CK57" i="1"/>
  <c r="OT56" i="1"/>
  <c r="BR45" i="1"/>
  <c r="CK56" i="1"/>
  <c r="OT55" i="1"/>
  <c r="BV59" i="1"/>
  <c r="BR47" i="1"/>
  <c r="BR44" i="1"/>
  <c r="CK55" i="1"/>
  <c r="BV58" i="1"/>
  <c r="CK54" i="1"/>
  <c r="BV57" i="1"/>
  <c r="BR43" i="1"/>
  <c r="BS55" i="1"/>
  <c r="BT58" i="1"/>
  <c r="BT56" i="1"/>
  <c r="IO59" i="1"/>
  <c r="IO58" i="1"/>
  <c r="IO57" i="1"/>
  <c r="BT64" i="1"/>
  <c r="BT65" i="1"/>
  <c r="BT66" i="1"/>
  <c r="BT67" i="1"/>
  <c r="BT68" i="1"/>
  <c r="OT64" i="1"/>
  <c r="OT65" i="1"/>
  <c r="OT66" i="1"/>
  <c r="OT67" i="1"/>
  <c r="OT68" i="1"/>
  <c r="JD64" i="1"/>
  <c r="JD65" i="1"/>
  <c r="JD66" i="1"/>
  <c r="JD67" i="1"/>
  <c r="JD68" i="1"/>
  <c r="BF64" i="1"/>
  <c r="BF65" i="1"/>
  <c r="BF66" i="1"/>
  <c r="BF67" i="1"/>
  <c r="BF68" i="1"/>
  <c r="BJ64" i="1"/>
  <c r="BJ65" i="1"/>
  <c r="BJ66" i="1"/>
  <c r="BJ67" i="1"/>
  <c r="BJ68" i="1"/>
  <c r="BS59" i="1"/>
  <c r="DT64" i="1"/>
  <c r="DT65" i="1"/>
  <c r="DT66" i="1"/>
  <c r="DT67" i="1"/>
  <c r="DT68" i="1"/>
  <c r="BL64" i="1"/>
  <c r="BL65" i="1"/>
  <c r="BL66" i="1"/>
  <c r="BL67" i="1"/>
  <c r="BL68" i="1"/>
  <c r="BO64" i="1"/>
  <c r="BO65" i="1"/>
  <c r="BO66" i="1"/>
  <c r="BO67" i="1"/>
  <c r="BO68" i="1"/>
  <c r="BS58" i="1"/>
  <c r="CA64" i="1"/>
  <c r="CA65" i="1"/>
  <c r="CA66" i="1"/>
  <c r="CA67" i="1"/>
  <c r="CA68" i="1"/>
  <c r="BY64" i="1"/>
  <c r="BY65" i="1"/>
  <c r="BY66" i="1"/>
  <c r="BY67" i="1"/>
  <c r="BY68" i="1"/>
  <c r="IS64" i="1"/>
  <c r="IS65" i="1"/>
  <c r="IS66" i="1"/>
  <c r="IS67" i="1"/>
  <c r="IS68" i="1"/>
  <c r="BW64" i="1"/>
  <c r="BW65" i="1"/>
  <c r="BW66" i="1"/>
  <c r="BW67" i="1"/>
  <c r="BW68" i="1"/>
  <c r="ED64" i="1"/>
  <c r="ED65" i="1"/>
  <c r="ED66" i="1"/>
  <c r="ED67" i="1"/>
  <c r="ED68" i="1"/>
  <c r="BM64" i="1"/>
  <c r="BM65" i="1"/>
  <c r="BM66" i="1"/>
  <c r="BM67" i="1"/>
  <c r="BM68" i="1"/>
  <c r="BT55" i="1"/>
  <c r="BS57" i="1"/>
  <c r="BZ64" i="1"/>
  <c r="BZ65" i="1"/>
  <c r="BZ66" i="1"/>
  <c r="BZ67" i="1"/>
  <c r="BZ68" i="1"/>
  <c r="BS56" i="1"/>
  <c r="BS64" i="1"/>
  <c r="BS65" i="1"/>
  <c r="BS66" i="1"/>
  <c r="BS67" i="1"/>
  <c r="BS68" i="1"/>
  <c r="IP64" i="1"/>
  <c r="IP65" i="1"/>
  <c r="IP66" i="1"/>
  <c r="IP67" i="1"/>
  <c r="IP68" i="1"/>
  <c r="BH64" i="1"/>
  <c r="BH65" i="1"/>
  <c r="BH66" i="1"/>
  <c r="BH67" i="1"/>
  <c r="BH68" i="1"/>
  <c r="BU64" i="1"/>
  <c r="BU65" i="1"/>
  <c r="BU66" i="1"/>
  <c r="BU67" i="1"/>
  <c r="BU68" i="1"/>
  <c r="IT64" i="1"/>
  <c r="IT65" i="1"/>
  <c r="IT66" i="1"/>
  <c r="IT67" i="1"/>
  <c r="IT68" i="1"/>
  <c r="BS54" i="1"/>
  <c r="IO55" i="1"/>
  <c r="CK64" i="1"/>
  <c r="CK65" i="1"/>
  <c r="CK66" i="1"/>
  <c r="CK67" i="1"/>
  <c r="CK68" i="1"/>
  <c r="IL64" i="1"/>
  <c r="IL65" i="1"/>
  <c r="IL66" i="1"/>
  <c r="IL67" i="1"/>
  <c r="IL68" i="1"/>
  <c r="BX64" i="1"/>
  <c r="BX65" i="1"/>
  <c r="BX66" i="1"/>
  <c r="BX67" i="1"/>
  <c r="BX68" i="1"/>
  <c r="BP64" i="1"/>
  <c r="BP65" i="1"/>
  <c r="BP66" i="1"/>
  <c r="BP67" i="1"/>
  <c r="BP68" i="1"/>
  <c r="CU64" i="1"/>
  <c r="CU65" i="1"/>
  <c r="CU66" i="1"/>
  <c r="CU67" i="1"/>
  <c r="CU68" i="1"/>
  <c r="BK64" i="1"/>
  <c r="BK65" i="1"/>
  <c r="BK66" i="1"/>
  <c r="BK67" i="1"/>
  <c r="BK68" i="1"/>
  <c r="IO64" i="1"/>
  <c r="IO65" i="1"/>
  <c r="IO66" i="1"/>
  <c r="IO67" i="1"/>
  <c r="IO68" i="1"/>
  <c r="BV64" i="1"/>
  <c r="BV65" i="1"/>
  <c r="BV66" i="1"/>
  <c r="BV67" i="1"/>
  <c r="BV68" i="1"/>
  <c r="EE53" i="1"/>
  <c r="EE54" i="1"/>
  <c r="EE55" i="1"/>
  <c r="EE56" i="1"/>
  <c r="EE57" i="1"/>
  <c r="EE58" i="1"/>
  <c r="EE59" i="1"/>
  <c r="MC53" i="1"/>
  <c r="MC54" i="1"/>
  <c r="MC55" i="1"/>
  <c r="MC56" i="1"/>
  <c r="MC57" i="1"/>
  <c r="MC58" i="1"/>
  <c r="MC59" i="1"/>
  <c r="EF53" i="1"/>
  <c r="EF54" i="1"/>
  <c r="EF55" i="1"/>
  <c r="EF56" i="1"/>
  <c r="EF57" i="1"/>
  <c r="EF58" i="1"/>
  <c r="EF59" i="1"/>
  <c r="BR53" i="1"/>
  <c r="BR54" i="1"/>
  <c r="BR55" i="1"/>
  <c r="BR56" i="1"/>
  <c r="BR57" i="1"/>
  <c r="BR58" i="1"/>
  <c r="BR59" i="1"/>
  <c r="LR53" i="1"/>
  <c r="LR54" i="1"/>
  <c r="LR55" i="1"/>
  <c r="LR56" i="1"/>
  <c r="LR57" i="1"/>
  <c r="LR58" i="1"/>
  <c r="LR59" i="1"/>
  <c r="MM53" i="1"/>
  <c r="MM54" i="1"/>
  <c r="MM55" i="1"/>
  <c r="MM56" i="1"/>
  <c r="MM57" i="1"/>
  <c r="MM58" i="1"/>
  <c r="MM59" i="1"/>
  <c r="BO48" i="1"/>
  <c r="ED47" i="1"/>
  <c r="BX43" i="1"/>
  <c r="CS18" i="1"/>
  <c r="CS19" i="1"/>
  <c r="CS21" i="1"/>
  <c r="BY46" i="1"/>
  <c r="IL44" i="1"/>
  <c r="BW42" i="1"/>
  <c r="BM47" i="1"/>
  <c r="BJ42" i="1"/>
  <c r="BX42" i="1"/>
  <c r="BM46" i="1"/>
  <c r="BD19" i="1"/>
  <c r="BO42" i="1"/>
  <c r="BY48" i="1"/>
  <c r="IL46" i="1"/>
  <c r="BX45" i="1"/>
  <c r="BW44" i="1"/>
  <c r="BO47" i="1"/>
  <c r="BD18" i="1"/>
  <c r="BY47" i="1"/>
  <c r="IL45" i="1"/>
  <c r="BX44" i="1"/>
  <c r="BW43" i="1"/>
  <c r="ED48" i="1"/>
  <c r="BM48" i="1"/>
  <c r="BY45" i="1"/>
  <c r="BO46" i="1"/>
  <c r="BY44" i="1"/>
  <c r="IL42" i="1"/>
  <c r="BW48" i="1"/>
  <c r="ED45" i="1"/>
  <c r="BM45" i="1"/>
  <c r="IL43" i="1"/>
  <c r="BO45" i="1"/>
  <c r="BY43" i="1"/>
  <c r="BX48" i="1"/>
  <c r="BW47" i="1"/>
  <c r="ED44" i="1"/>
  <c r="BM44" i="1"/>
  <c r="BD21" i="1"/>
  <c r="BO44" i="1"/>
  <c r="IL48" i="1"/>
  <c r="BX47" i="1"/>
  <c r="BW46" i="1"/>
  <c r="ED43" i="1"/>
  <c r="BM43" i="1"/>
  <c r="ED46" i="1"/>
  <c r="CZ20" i="1"/>
  <c r="CZ18" i="1"/>
  <c r="CZ21" i="1"/>
  <c r="CZ19" i="1"/>
  <c r="BL42" i="1"/>
  <c r="BP47" i="1"/>
  <c r="BS48" i="1"/>
  <c r="BT44" i="1"/>
  <c r="CO21" i="1"/>
  <c r="BS42" i="1"/>
  <c r="BZ46" i="1"/>
  <c r="DT43" i="1"/>
  <c r="BJ46" i="1"/>
  <c r="CO20" i="1"/>
  <c r="BZ42" i="1"/>
  <c r="BT48" i="1"/>
  <c r="BJ45" i="1"/>
  <c r="CO19" i="1"/>
  <c r="BS47" i="1"/>
  <c r="BT43" i="1"/>
  <c r="BF48" i="1"/>
  <c r="BS46" i="1"/>
  <c r="BT42" i="1"/>
  <c r="BF47" i="1"/>
  <c r="BS45" i="1"/>
  <c r="BF45" i="1"/>
  <c r="BK47" i="1"/>
  <c r="BS44" i="1"/>
  <c r="DT45" i="1"/>
  <c r="BK46" i="1"/>
  <c r="BZ48" i="1"/>
  <c r="DT44" i="1"/>
  <c r="BK43" i="1"/>
  <c r="BK45" i="1"/>
  <c r="BJ44" i="1"/>
  <c r="BZ47" i="1"/>
  <c r="DT42" i="1"/>
  <c r="BF46" i="1"/>
  <c r="BK44" i="1"/>
  <c r="BJ43" i="1"/>
  <c r="BZ45" i="1"/>
  <c r="DT48" i="1"/>
  <c r="BT47" i="1"/>
  <c r="BF44" i="1"/>
  <c r="BK42" i="1"/>
  <c r="BZ44" i="1"/>
  <c r="DT47" i="1"/>
  <c r="BT46" i="1"/>
  <c r="BF43" i="1"/>
  <c r="BJ48" i="1"/>
  <c r="CU20" i="1"/>
  <c r="IO48" i="1"/>
  <c r="CK45" i="1"/>
  <c r="IO42" i="1"/>
  <c r="BU47" i="1"/>
  <c r="CA43" i="1"/>
  <c r="CU46" i="1"/>
  <c r="JD43" i="1"/>
  <c r="BV44" i="1"/>
  <c r="BH48" i="1"/>
  <c r="BU46" i="1"/>
  <c r="IT45" i="1"/>
  <c r="BH47" i="1"/>
  <c r="IT43" i="1"/>
  <c r="BH42" i="1"/>
  <c r="IT42" i="1"/>
  <c r="IP45" i="1"/>
  <c r="CA46" i="1"/>
  <c r="CK48" i="1"/>
  <c r="IP43" i="1"/>
  <c r="CA44" i="1"/>
  <c r="CK46" i="1"/>
  <c r="IP42" i="1"/>
  <c r="JD48" i="1"/>
  <c r="BV46" i="1"/>
  <c r="CU48" i="1"/>
  <c r="CA45" i="1"/>
  <c r="OT46" i="1"/>
  <c r="CK47" i="1"/>
  <c r="IP44" i="1"/>
  <c r="JD42" i="1"/>
  <c r="BP48" i="1"/>
  <c r="BV45" i="1"/>
  <c r="BU48" i="1"/>
  <c r="CU47" i="1"/>
  <c r="IT44" i="1"/>
  <c r="IO47" i="1"/>
  <c r="BV43" i="1"/>
  <c r="CU45" i="1"/>
  <c r="CP20" i="1"/>
  <c r="CR20" i="1"/>
  <c r="CA42" i="1"/>
  <c r="IO46" i="1"/>
  <c r="CK44" i="1"/>
  <c r="IS47" i="1"/>
  <c r="JD47" i="1"/>
  <c r="BH46" i="1"/>
  <c r="BP45" i="1"/>
  <c r="BV42" i="1"/>
  <c r="BU45" i="1"/>
  <c r="CU44" i="1"/>
  <c r="CQ19" i="1"/>
  <c r="BP46" i="1"/>
  <c r="CP21" i="1"/>
  <c r="CR21" i="1"/>
  <c r="IO45" i="1"/>
  <c r="CK43" i="1"/>
  <c r="IS42" i="1"/>
  <c r="IP48" i="1"/>
  <c r="JD46" i="1"/>
  <c r="BH45" i="1"/>
  <c r="BP44" i="1"/>
  <c r="BU44" i="1"/>
  <c r="CU43" i="1"/>
  <c r="IT48" i="1"/>
  <c r="CP18" i="1"/>
  <c r="CR19" i="1"/>
  <c r="CA48" i="1"/>
  <c r="IO44" i="1"/>
  <c r="IP47" i="1"/>
  <c r="JD45" i="1"/>
  <c r="BH44" i="1"/>
  <c r="BP43" i="1"/>
  <c r="BV48" i="1"/>
  <c r="BU43" i="1"/>
  <c r="IT47" i="1"/>
  <c r="BL45" i="1"/>
  <c r="CQ20" i="1"/>
  <c r="OT48" i="1"/>
  <c r="BL44" i="1"/>
  <c r="CQ21" i="1"/>
  <c r="OT47" i="1"/>
  <c r="IS48" i="1"/>
  <c r="BL43" i="1"/>
  <c r="OT45" i="1"/>
  <c r="IS46" i="1"/>
  <c r="OT44" i="1"/>
  <c r="IS45" i="1"/>
  <c r="BL48" i="1"/>
  <c r="OT43" i="1"/>
  <c r="IS44" i="1"/>
  <c r="BL47" i="1"/>
  <c r="CT21" i="1"/>
  <c r="MQ190" i="1"/>
  <c r="MQ191" i="1"/>
  <c r="CM190" i="1"/>
  <c r="CM191" i="1"/>
  <c r="CW191" i="1"/>
  <c r="CW190" i="1"/>
  <c r="BD190" i="1"/>
  <c r="BD191" i="1"/>
  <c r="CX190" i="1"/>
  <c r="CX191" i="1"/>
  <c r="CT20" i="1"/>
  <c r="CL191" i="1"/>
  <c r="CL190" i="1"/>
  <c r="CK191" i="1"/>
  <c r="CK190" i="1"/>
  <c r="IL191" i="1"/>
  <c r="IL190" i="1"/>
  <c r="KF190" i="1"/>
  <c r="KE190" i="1" s="1" a="1"/>
  <c r="KE190" i="1" s="1"/>
  <c r="KF191" i="1"/>
  <c r="KE191" i="1" s="1" a="1"/>
  <c r="KE191" i="1" s="1"/>
  <c r="LH190" i="1"/>
  <c r="LH191" i="1"/>
  <c r="BP191" i="1"/>
  <c r="BP190" i="1"/>
  <c r="JD191" i="1"/>
  <c r="JD190" i="1"/>
  <c r="CT19" i="1"/>
  <c r="MY191" i="1"/>
  <c r="MY190" i="1"/>
  <c r="BK191" i="1"/>
  <c r="BK190" i="1"/>
  <c r="LF190" i="1"/>
  <c r="LF191" i="1"/>
  <c r="BH190" i="1"/>
  <c r="BH191" i="1"/>
  <c r="CJ190" i="1"/>
  <c r="CJ191" i="1"/>
  <c r="BM190" i="1"/>
  <c r="BM191" i="1"/>
  <c r="IT191" i="1"/>
  <c r="IT190" i="1"/>
  <c r="OT191" i="1"/>
  <c r="OT190" i="1"/>
  <c r="ED190" i="1"/>
  <c r="ED191" i="1"/>
  <c r="BO191" i="1"/>
  <c r="BO190" i="1"/>
  <c r="IP190" i="1"/>
  <c r="IP191" i="1"/>
  <c r="KX191" i="1"/>
  <c r="KX190" i="1"/>
  <c r="BJ190" i="1"/>
  <c r="BJ191" i="1"/>
  <c r="CI190" i="1"/>
  <c r="CI191" i="1"/>
  <c r="BL190" i="1"/>
  <c r="BL191" i="1"/>
  <c r="DT190" i="1"/>
  <c r="DT191" i="1"/>
  <c r="KW191" i="1"/>
  <c r="KW190" i="1"/>
  <c r="CU191" i="1"/>
  <c r="CU190" i="1"/>
  <c r="IO190" i="1"/>
  <c r="IO191" i="1"/>
  <c r="BF191" i="1"/>
  <c r="BF190" i="1"/>
  <c r="KY190" i="1"/>
  <c r="KY191" i="1"/>
  <c r="KV191" i="1"/>
  <c r="KV190" i="1"/>
  <c r="LK191" i="1"/>
  <c r="LK190" i="1"/>
  <c r="IS190" i="1"/>
  <c r="IS191" i="1"/>
  <c r="CY191" i="1"/>
  <c r="CY190" i="1"/>
  <c r="CU21" i="1"/>
  <c r="CU19" i="1"/>
  <c r="KE24" i="1" a="1"/>
  <c r="KE24" i="1" s="1"/>
  <c r="MM34" i="1"/>
  <c r="MM36" i="1"/>
  <c r="MM32" i="1"/>
  <c r="MC36" i="1"/>
  <c r="MC34" i="1"/>
  <c r="MC32" i="1"/>
  <c r="MC35" i="1"/>
  <c r="MC33" i="1"/>
  <c r="MC31" i="1"/>
  <c r="MM37" i="1"/>
  <c r="MM35" i="1"/>
  <c r="MM33" i="1"/>
  <c r="MM31" i="1"/>
  <c r="MC37" i="1"/>
  <c r="EF37" i="1"/>
  <c r="EE37" i="1"/>
  <c r="MR24" i="1"/>
  <c r="MR30" i="1"/>
  <c r="MS24" i="1"/>
  <c r="MS30" i="1"/>
  <c r="MT24" i="1"/>
  <c r="MT30" i="1"/>
  <c r="MU24" i="1"/>
  <c r="MU30" i="1"/>
  <c r="MV24" i="1"/>
  <c r="MV30" i="1"/>
  <c r="MW30" i="1"/>
  <c r="MW24" i="1"/>
  <c r="MX30" i="1"/>
  <c r="MX24" i="1"/>
  <c r="JD26" i="1"/>
  <c r="JD25" i="1"/>
  <c r="JD31" i="1"/>
  <c r="JD32" i="1"/>
  <c r="JD33" i="1"/>
  <c r="JD34" i="1"/>
  <c r="JD35" i="1"/>
  <c r="JD36" i="1"/>
  <c r="JD37" i="1"/>
  <c r="EF31" i="1"/>
  <c r="EF32" i="1"/>
  <c r="EF33" i="1"/>
  <c r="EF34" i="1"/>
  <c r="EF35" i="1"/>
  <c r="EF36" i="1"/>
  <c r="KX25" i="1"/>
  <c r="KX26" i="1"/>
  <c r="BL31" i="1"/>
  <c r="BL32" i="1"/>
  <c r="BL33" i="1"/>
  <c r="BL34" i="1"/>
  <c r="BL35" i="1"/>
  <c r="BL36" i="1"/>
  <c r="BL37" i="1"/>
  <c r="BP25" i="1"/>
  <c r="BP26" i="1"/>
  <c r="BP31" i="1"/>
  <c r="BP32" i="1"/>
  <c r="BP33" i="1"/>
  <c r="BP34" i="1"/>
  <c r="BP35" i="1"/>
  <c r="BP36" i="1"/>
  <c r="BP37" i="1"/>
  <c r="BJ25" i="1"/>
  <c r="BJ26" i="1"/>
  <c r="BJ31" i="1"/>
  <c r="BJ32" i="1"/>
  <c r="BJ33" i="1"/>
  <c r="BJ34" i="1"/>
  <c r="BJ35" i="1"/>
  <c r="BJ36" i="1"/>
  <c r="BJ37" i="1"/>
  <c r="BF25" i="1"/>
  <c r="BF26" i="1"/>
  <c r="BF31" i="1"/>
  <c r="BF32" i="1"/>
  <c r="BF33" i="1"/>
  <c r="BF34" i="1"/>
  <c r="BF35" i="1"/>
  <c r="BF36" i="1"/>
  <c r="BF37" i="1"/>
  <c r="BL25" i="1"/>
  <c r="BL26" i="1"/>
  <c r="BV31" i="1"/>
  <c r="BV32" i="1"/>
  <c r="BV33" i="1"/>
  <c r="BV34" i="1"/>
  <c r="BV35" i="1"/>
  <c r="BV36" i="1"/>
  <c r="BV37" i="1"/>
  <c r="BZ31" i="1"/>
  <c r="BZ32" i="1"/>
  <c r="BZ33" i="1"/>
  <c r="BZ34" i="1"/>
  <c r="BZ35" i="1"/>
  <c r="BZ36" i="1"/>
  <c r="BZ37" i="1"/>
  <c r="BY31" i="1"/>
  <c r="BY32" i="1"/>
  <c r="BY33" i="1"/>
  <c r="BY34" i="1"/>
  <c r="BY35" i="1"/>
  <c r="BY36" i="1"/>
  <c r="BY37" i="1"/>
  <c r="BS31" i="1"/>
  <c r="BS32" i="1"/>
  <c r="BS33" i="1"/>
  <c r="BS34" i="1"/>
  <c r="BS35" i="1"/>
  <c r="BS36" i="1"/>
  <c r="BS37" i="1"/>
  <c r="BU31" i="1"/>
  <c r="BU32" i="1"/>
  <c r="BU33" i="1"/>
  <c r="BU34" i="1"/>
  <c r="BU35" i="1"/>
  <c r="BU36" i="1"/>
  <c r="BU37" i="1"/>
  <c r="BW31" i="1"/>
  <c r="BW32" i="1"/>
  <c r="BW33" i="1"/>
  <c r="BW34" i="1"/>
  <c r="BW35" i="1"/>
  <c r="BW36" i="1"/>
  <c r="BW37" i="1"/>
  <c r="BR31" i="1"/>
  <c r="BR32" i="1"/>
  <c r="BR33" i="1"/>
  <c r="BR34" i="1"/>
  <c r="BR35" i="1"/>
  <c r="BR36" i="1"/>
  <c r="BR37" i="1"/>
  <c r="BT31" i="1"/>
  <c r="BT32" i="1"/>
  <c r="BT33" i="1"/>
  <c r="BT34" i="1"/>
  <c r="BT35" i="1"/>
  <c r="BT36" i="1"/>
  <c r="BT37" i="1"/>
  <c r="CA31" i="1"/>
  <c r="CA32" i="1"/>
  <c r="CA33" i="1"/>
  <c r="CA34" i="1"/>
  <c r="CA35" i="1"/>
  <c r="CA36" i="1"/>
  <c r="CA37" i="1"/>
  <c r="BX31" i="1"/>
  <c r="BX32" i="1"/>
  <c r="BX33" i="1"/>
  <c r="BX34" i="1"/>
  <c r="BX35" i="1"/>
  <c r="BX36" i="1"/>
  <c r="BX37" i="1"/>
  <c r="BH33" i="1"/>
  <c r="BH32" i="1"/>
  <c r="BH25" i="1"/>
  <c r="BH26" i="1"/>
  <c r="BH31" i="1"/>
  <c r="BH37" i="1"/>
  <c r="BH36" i="1"/>
  <c r="BH35" i="1"/>
  <c r="BH34" i="1"/>
  <c r="LH25" i="1"/>
  <c r="LH26" i="1"/>
  <c r="IO31" i="1"/>
  <c r="IO32" i="1"/>
  <c r="IO33" i="1"/>
  <c r="IO34" i="1"/>
  <c r="IO35" i="1"/>
  <c r="IO36" i="1"/>
  <c r="IO37" i="1"/>
  <c r="IP31" i="1"/>
  <c r="IP32" i="1"/>
  <c r="IP33" i="1"/>
  <c r="IP34" i="1"/>
  <c r="IP35" i="1"/>
  <c r="IP36" i="1"/>
  <c r="IP37" i="1"/>
  <c r="LR31" i="1"/>
  <c r="LR32" i="1"/>
  <c r="LR33" i="1"/>
  <c r="LR34" i="1"/>
  <c r="LR35" i="1"/>
  <c r="LR36" i="1"/>
  <c r="LR37" i="1"/>
  <c r="IO26" i="1"/>
  <c r="IO25" i="1"/>
  <c r="IP26" i="1"/>
  <c r="IP25" i="1"/>
  <c r="EE34" i="1"/>
  <c r="EE35" i="1"/>
  <c r="BM34" i="1"/>
  <c r="BM35" i="1"/>
  <c r="BK34" i="1"/>
  <c r="BK35" i="1"/>
  <c r="CK34" i="1"/>
  <c r="CK35" i="1"/>
  <c r="CU34" i="1"/>
  <c r="CU35" i="1"/>
  <c r="BG34" i="1"/>
  <c r="BG35" i="1"/>
  <c r="IT34" i="1"/>
  <c r="IT35" i="1"/>
  <c r="IL34" i="1"/>
  <c r="IL35" i="1"/>
  <c r="OT34" i="1"/>
  <c r="OT35" i="1"/>
  <c r="IS34" i="1"/>
  <c r="IS35" i="1"/>
  <c r="DT34" i="1"/>
  <c r="DT35" i="1"/>
  <c r="BD34" i="1"/>
  <c r="BD35" i="1"/>
  <c r="ED34" i="1"/>
  <c r="ED35" i="1"/>
  <c r="LF34" i="1"/>
  <c r="LF35" i="1"/>
  <c r="MY34" i="1"/>
  <c r="MY35" i="1"/>
  <c r="BO34" i="1"/>
  <c r="BO35" i="1"/>
  <c r="AJ30" i="1"/>
  <c r="CY26" i="1"/>
  <c r="CY25" i="1"/>
  <c r="CY37" i="1"/>
  <c r="CX26" i="1"/>
  <c r="CX25" i="1"/>
  <c r="CX37" i="1"/>
  <c r="CU31" i="1"/>
  <c r="CU32" i="1"/>
  <c r="CU33" i="1"/>
  <c r="CU36" i="1"/>
  <c r="CU37" i="1"/>
  <c r="CU25" i="1"/>
  <c r="CU26" i="1"/>
  <c r="CK31" i="1"/>
  <c r="CK32" i="1"/>
  <c r="CK33" i="1"/>
  <c r="CK36" i="1"/>
  <c r="CK37" i="1"/>
  <c r="H532" i="4"/>
  <c r="I533" i="4"/>
  <c r="G483" i="4"/>
  <c r="LF25" i="1"/>
  <c r="LF26" i="1"/>
  <c r="LF31" i="1"/>
  <c r="LF32" i="1"/>
  <c r="LF33" i="1"/>
  <c r="LF36" i="1"/>
  <c r="LF37" i="1"/>
  <c r="CK25" i="1"/>
  <c r="KF26" i="1"/>
  <c r="KE26" i="1" s="1" a="1"/>
  <c r="KE26" i="1" s="1"/>
  <c r="CK26" i="1"/>
  <c r="BD31" i="1"/>
  <c r="BD32" i="1"/>
  <c r="BD33" i="1"/>
  <c r="BD36" i="1"/>
  <c r="BD37" i="1"/>
  <c r="BD26" i="1"/>
  <c r="BD25" i="1"/>
  <c r="AT26" i="1"/>
  <c r="AT25" i="1"/>
  <c r="P470" i="4"/>
  <c r="C471" i="4"/>
  <c r="B471" i="4" s="1"/>
  <c r="F535" i="4"/>
  <c r="E535" i="4"/>
  <c r="R535" i="4" s="1"/>
  <c r="D535" i="4"/>
  <c r="Q535" i="4" s="1"/>
  <c r="V471" i="4"/>
  <c r="U527" i="4"/>
  <c r="U521" i="4"/>
  <c r="U524" i="4"/>
  <c r="U530" i="4"/>
  <c r="S454" i="4"/>
  <c r="EE31" i="1"/>
  <c r="EE32" i="1"/>
  <c r="EE33" i="1"/>
  <c r="EE36" i="1"/>
  <c r="KF25" i="1"/>
  <c r="KE25" i="1" s="1" a="1"/>
  <c r="KE25" i="1" s="1"/>
  <c r="CG26" i="1"/>
  <c r="CH26" i="1"/>
  <c r="A536" i="4"/>
  <c r="CJ26" i="1"/>
  <c r="CJ25" i="1"/>
  <c r="BM36" i="1"/>
  <c r="BM31" i="1"/>
  <c r="BM33" i="1"/>
  <c r="BM32" i="1"/>
  <c r="BM37" i="1"/>
  <c r="CL33" i="1"/>
  <c r="CL32" i="1"/>
  <c r="CL31" i="1"/>
  <c r="CL36" i="1"/>
  <c r="BK36" i="1"/>
  <c r="BK31" i="1"/>
  <c r="BK33" i="1"/>
  <c r="BK32" i="1"/>
  <c r="BK37" i="1"/>
  <c r="KY37" i="1"/>
  <c r="KY31" i="1"/>
  <c r="KY36" i="1"/>
  <c r="KY32" i="1"/>
  <c r="KY33" i="1"/>
  <c r="CI33" i="1"/>
  <c r="CI31" i="1"/>
  <c r="CI36" i="1"/>
  <c r="CI32" i="1"/>
  <c r="IS36" i="1"/>
  <c r="IS33" i="1"/>
  <c r="IS32" i="1"/>
  <c r="IS31" i="1"/>
  <c r="IS37" i="1"/>
  <c r="IT36" i="1"/>
  <c r="IT32" i="1"/>
  <c r="IT31" i="1"/>
  <c r="IT33" i="1"/>
  <c r="IT37" i="1"/>
  <c r="DT33" i="1"/>
  <c r="DT32" i="1"/>
  <c r="DT31" i="1"/>
  <c r="DT36" i="1"/>
  <c r="DT37" i="1"/>
  <c r="BG37" i="1"/>
  <c r="BG32" i="1"/>
  <c r="BG36" i="1"/>
  <c r="BG33" i="1"/>
  <c r="BG31" i="1"/>
  <c r="MY32" i="1"/>
  <c r="MY31" i="1"/>
  <c r="MY33" i="1"/>
  <c r="MY36" i="1"/>
  <c r="MY37" i="1"/>
  <c r="ED36" i="1"/>
  <c r="ED32" i="1"/>
  <c r="ED33" i="1"/>
  <c r="ED31" i="1"/>
  <c r="ED37" i="1"/>
  <c r="IL33" i="1"/>
  <c r="IL31" i="1"/>
  <c r="IL32" i="1"/>
  <c r="IL36" i="1"/>
  <c r="IL37" i="1"/>
  <c r="BO33" i="1"/>
  <c r="BO32" i="1"/>
  <c r="BO36" i="1"/>
  <c r="BO31" i="1"/>
  <c r="BO37" i="1"/>
  <c r="OT36" i="1"/>
  <c r="OT31" i="1"/>
  <c r="OT32" i="1"/>
  <c r="OT33" i="1"/>
  <c r="OT37" i="1"/>
  <c r="MQ31" i="1"/>
  <c r="MQ36" i="1"/>
  <c r="MQ32" i="1"/>
  <c r="MQ33" i="1"/>
  <c r="MQ37" i="1"/>
  <c r="KV33" i="1"/>
  <c r="KV31" i="1"/>
  <c r="KV32" i="1"/>
  <c r="KV36" i="1"/>
  <c r="KV37" i="1"/>
  <c r="CM32" i="1"/>
  <c r="CM31" i="1"/>
  <c r="CM36" i="1"/>
  <c r="CM33" i="1"/>
  <c r="CW37" i="1"/>
  <c r="IS25" i="1"/>
  <c r="CM25" i="1"/>
  <c r="CL26" i="1"/>
  <c r="CM26" i="1"/>
  <c r="CI26" i="1"/>
  <c r="OT25" i="1"/>
  <c r="KW26" i="1"/>
  <c r="LK26" i="1"/>
  <c r="IS26" i="1"/>
  <c r="IL25" i="1"/>
  <c r="KW25" i="1"/>
  <c r="OT26" i="1"/>
  <c r="CL25" i="1"/>
  <c r="CI25" i="1"/>
  <c r="MY25" i="1"/>
  <c r="BK25" i="1"/>
  <c r="DT25" i="1"/>
  <c r="CE26" i="1"/>
  <c r="BO25" i="1"/>
  <c r="ED26" i="1"/>
  <c r="BK26" i="1"/>
  <c r="BO26" i="1"/>
  <c r="DT26" i="1"/>
  <c r="KY26" i="1"/>
  <c r="KY25" i="1"/>
  <c r="LK25" i="1"/>
  <c r="ED25" i="1"/>
  <c r="KV25" i="1"/>
  <c r="BM26" i="1"/>
  <c r="MY26" i="1"/>
  <c r="IT25" i="1"/>
  <c r="CW26" i="1"/>
  <c r="KV26" i="1"/>
  <c r="CW25" i="1"/>
  <c r="MQ26" i="1"/>
  <c r="BM25" i="1"/>
  <c r="IT26" i="1"/>
  <c r="IL26" i="1"/>
  <c r="MQ25" i="1"/>
  <c r="MS261" i="1" l="1"/>
  <c r="MS260" i="1"/>
  <c r="MS259" i="1"/>
  <c r="MV261" i="1"/>
  <c r="MV260" i="1"/>
  <c r="MV259" i="1"/>
  <c r="MR261" i="1"/>
  <c r="MR260" i="1"/>
  <c r="MR259" i="1"/>
  <c r="MU259" i="1"/>
  <c r="MU261" i="1"/>
  <c r="MU260" i="1"/>
  <c r="MX261" i="1"/>
  <c r="MX260" i="1"/>
  <c r="MX259" i="1"/>
  <c r="MT260" i="1"/>
  <c r="MT259" i="1"/>
  <c r="MT261" i="1"/>
  <c r="MW260" i="1"/>
  <c r="MW259" i="1"/>
  <c r="MW261" i="1"/>
  <c r="MU225" i="1"/>
  <c r="MU226" i="1"/>
  <c r="MU227" i="1"/>
  <c r="MX226" i="1"/>
  <c r="MX225" i="1"/>
  <c r="MX227" i="1"/>
  <c r="MR226" i="1"/>
  <c r="MR225" i="1"/>
  <c r="MR227" i="1"/>
  <c r="MT226" i="1"/>
  <c r="MT225" i="1"/>
  <c r="MT227" i="1"/>
  <c r="MW227" i="1"/>
  <c r="MW226" i="1"/>
  <c r="MW225" i="1"/>
  <c r="MS225" i="1"/>
  <c r="MS226" i="1"/>
  <c r="MS227" i="1"/>
  <c r="MV226" i="1"/>
  <c r="MV225" i="1"/>
  <c r="MV227" i="1"/>
  <c r="MV276" i="1"/>
  <c r="MV275" i="1"/>
  <c r="MV277" i="1"/>
  <c r="MR275" i="1"/>
  <c r="MR276" i="1"/>
  <c r="MR277" i="1"/>
  <c r="MU276" i="1"/>
  <c r="MU277" i="1"/>
  <c r="MU275" i="1"/>
  <c r="MX276" i="1"/>
  <c r="MX277" i="1"/>
  <c r="MX275" i="1"/>
  <c r="MT275" i="1"/>
  <c r="MT277" i="1"/>
  <c r="MT276" i="1"/>
  <c r="MW276" i="1"/>
  <c r="MW277" i="1"/>
  <c r="MW275" i="1"/>
  <c r="MS277" i="1"/>
  <c r="MS275" i="1"/>
  <c r="MS276" i="1"/>
  <c r="MV309" i="1"/>
  <c r="MV297" i="1"/>
  <c r="MV307" i="1"/>
  <c r="MV300" i="1"/>
  <c r="MV306" i="1"/>
  <c r="MV308" i="1"/>
  <c r="MV301" i="1"/>
  <c r="MV298" i="1"/>
  <c r="MV302" i="1"/>
  <c r="MV310" i="1"/>
  <c r="MV299" i="1"/>
  <c r="MV311" i="1"/>
  <c r="MV294" i="1"/>
  <c r="MV313" i="1"/>
  <c r="MV296" i="1"/>
  <c r="MV303" i="1"/>
  <c r="MV295" i="1"/>
  <c r="MV305" i="1"/>
  <c r="MV304" i="1"/>
  <c r="MV312" i="1"/>
  <c r="MR298" i="1"/>
  <c r="MR297" i="1"/>
  <c r="MR308" i="1"/>
  <c r="MR301" i="1"/>
  <c r="MR311" i="1"/>
  <c r="MR299" i="1"/>
  <c r="MR300" i="1"/>
  <c r="MR303" i="1"/>
  <c r="MR307" i="1"/>
  <c r="MR310" i="1"/>
  <c r="MR294" i="1"/>
  <c r="MR309" i="1"/>
  <c r="MR302" i="1"/>
  <c r="MR305" i="1"/>
  <c r="MR296" i="1"/>
  <c r="MR306" i="1"/>
  <c r="MR295" i="1"/>
  <c r="MR313" i="1"/>
  <c r="MR304" i="1"/>
  <c r="MR312" i="1"/>
  <c r="MU308" i="1"/>
  <c r="MU309" i="1"/>
  <c r="MU301" i="1"/>
  <c r="MU307" i="1"/>
  <c r="MU306" i="1"/>
  <c r="MU297" i="1"/>
  <c r="MU300" i="1"/>
  <c r="MU295" i="1"/>
  <c r="MU303" i="1"/>
  <c r="MU311" i="1"/>
  <c r="MU310" i="1"/>
  <c r="MU299" i="1"/>
  <c r="MU294" i="1"/>
  <c r="MU298" i="1"/>
  <c r="MU302" i="1"/>
  <c r="MU312" i="1"/>
  <c r="MU305" i="1"/>
  <c r="MU304" i="1"/>
  <c r="MU313" i="1"/>
  <c r="MU296" i="1"/>
  <c r="MX300" i="1"/>
  <c r="MX306" i="1"/>
  <c r="MX307" i="1"/>
  <c r="MX297" i="1"/>
  <c r="MX298" i="1"/>
  <c r="MX301" i="1"/>
  <c r="MX308" i="1"/>
  <c r="MX302" i="1"/>
  <c r="MX294" i="1"/>
  <c r="MX311" i="1"/>
  <c r="MX309" i="1"/>
  <c r="MX310" i="1"/>
  <c r="MX303" i="1"/>
  <c r="MX299" i="1"/>
  <c r="MX296" i="1"/>
  <c r="MX304" i="1"/>
  <c r="MX295" i="1"/>
  <c r="MX312" i="1"/>
  <c r="MX313" i="1"/>
  <c r="MX305" i="1"/>
  <c r="MW308" i="1"/>
  <c r="MW298" i="1"/>
  <c r="MW306" i="1"/>
  <c r="MW301" i="1"/>
  <c r="MW297" i="1"/>
  <c r="MW307" i="1"/>
  <c r="MW300" i="1"/>
  <c r="MW299" i="1"/>
  <c r="MW302" i="1"/>
  <c r="MW294" i="1"/>
  <c r="MW303" i="1"/>
  <c r="MW311" i="1"/>
  <c r="MW295" i="1"/>
  <c r="MW296" i="1"/>
  <c r="MW304" i="1"/>
  <c r="MW309" i="1"/>
  <c r="MW313" i="1"/>
  <c r="MW305" i="1"/>
  <c r="MW312" i="1"/>
  <c r="MW310" i="1"/>
  <c r="MT297" i="1"/>
  <c r="MT300" i="1"/>
  <c r="MT307" i="1"/>
  <c r="MT306" i="1"/>
  <c r="MT298" i="1"/>
  <c r="MT308" i="1"/>
  <c r="MT309" i="1"/>
  <c r="MT311" i="1"/>
  <c r="MT301" i="1"/>
  <c r="MT295" i="1"/>
  <c r="MT294" i="1"/>
  <c r="MT303" i="1"/>
  <c r="MT299" i="1"/>
  <c r="MT313" i="1"/>
  <c r="MT296" i="1"/>
  <c r="MT304" i="1"/>
  <c r="MT302" i="1"/>
  <c r="MT312" i="1"/>
  <c r="MT310" i="1"/>
  <c r="MT305" i="1"/>
  <c r="MS301" i="1"/>
  <c r="MS308" i="1"/>
  <c r="MS306" i="1"/>
  <c r="MS300" i="1"/>
  <c r="MS297" i="1"/>
  <c r="MS298" i="1"/>
  <c r="MS307" i="1"/>
  <c r="MS302" i="1"/>
  <c r="MS310" i="1"/>
  <c r="MS309" i="1"/>
  <c r="MS303" i="1"/>
  <c r="MS295" i="1"/>
  <c r="MS305" i="1"/>
  <c r="MS311" i="1"/>
  <c r="MS296" i="1"/>
  <c r="MS294" i="1"/>
  <c r="MS312" i="1"/>
  <c r="MS299" i="1"/>
  <c r="MS313" i="1"/>
  <c r="MS304" i="1"/>
  <c r="MR290" i="1"/>
  <c r="MR291" i="1"/>
  <c r="MR292" i="1"/>
  <c r="MR293" i="1"/>
  <c r="MU292" i="1"/>
  <c r="MU290" i="1"/>
  <c r="MU291" i="1"/>
  <c r="MU293" i="1"/>
  <c r="MV291" i="1"/>
  <c r="MV292" i="1"/>
  <c r="MV290" i="1"/>
  <c r="MV293" i="1"/>
  <c r="MX292" i="1"/>
  <c r="MX293" i="1"/>
  <c r="MX291" i="1"/>
  <c r="MX290" i="1"/>
  <c r="MT291" i="1"/>
  <c r="MT292" i="1"/>
  <c r="MT290" i="1"/>
  <c r="MT293" i="1"/>
  <c r="MW291" i="1"/>
  <c r="MW290" i="1"/>
  <c r="MW292" i="1"/>
  <c r="MW293" i="1"/>
  <c r="MS292" i="1"/>
  <c r="MS293" i="1"/>
  <c r="MS290" i="1"/>
  <c r="MS291" i="1"/>
  <c r="MV285" i="1"/>
  <c r="MV289" i="1"/>
  <c r="MR285" i="1"/>
  <c r="MR289" i="1"/>
  <c r="MU285" i="1"/>
  <c r="MU289" i="1"/>
  <c r="MX285" i="1"/>
  <c r="MX289" i="1"/>
  <c r="MT285" i="1"/>
  <c r="MT289" i="1"/>
  <c r="MW285" i="1"/>
  <c r="MW289" i="1"/>
  <c r="MS285" i="1"/>
  <c r="MS289" i="1"/>
  <c r="MU271" i="1"/>
  <c r="MU273" i="1"/>
  <c r="MU272" i="1"/>
  <c r="MX273" i="1"/>
  <c r="MX272" i="1"/>
  <c r="MX271" i="1"/>
  <c r="MT273" i="1"/>
  <c r="MT271" i="1"/>
  <c r="MT272" i="1"/>
  <c r="MW272" i="1"/>
  <c r="MW271" i="1"/>
  <c r="MW273" i="1"/>
  <c r="MS273" i="1"/>
  <c r="MS271" i="1"/>
  <c r="MS272" i="1"/>
  <c r="MV272" i="1"/>
  <c r="MV273" i="1"/>
  <c r="MV271" i="1"/>
  <c r="MR271" i="1"/>
  <c r="MR273" i="1"/>
  <c r="MR272" i="1"/>
  <c r="MS237" i="1"/>
  <c r="MS238" i="1"/>
  <c r="MS239" i="1"/>
  <c r="MV238" i="1"/>
  <c r="MV239" i="1"/>
  <c r="MV237" i="1"/>
  <c r="MR239" i="1"/>
  <c r="MR237" i="1"/>
  <c r="MR238" i="1"/>
  <c r="MU239" i="1"/>
  <c r="MU238" i="1"/>
  <c r="MU237" i="1"/>
  <c r="MX237" i="1"/>
  <c r="MX238" i="1"/>
  <c r="MX239" i="1"/>
  <c r="MT237" i="1"/>
  <c r="MT239" i="1"/>
  <c r="MT238" i="1"/>
  <c r="MW239" i="1"/>
  <c r="MW237" i="1"/>
  <c r="MW238" i="1"/>
  <c r="MR282" i="1"/>
  <c r="MR283" i="1"/>
  <c r="MR281" i="1"/>
  <c r="MR284" i="1"/>
  <c r="MX282" i="1"/>
  <c r="MX283" i="1"/>
  <c r="MX281" i="1"/>
  <c r="MX284" i="1"/>
  <c r="MV282" i="1"/>
  <c r="MV283" i="1"/>
  <c r="MV281" i="1"/>
  <c r="MV284" i="1"/>
  <c r="MT283" i="1"/>
  <c r="MT282" i="1"/>
  <c r="MT284" i="1"/>
  <c r="MT281" i="1"/>
  <c r="MW283" i="1"/>
  <c r="MW282" i="1"/>
  <c r="MW281" i="1"/>
  <c r="MW284" i="1"/>
  <c r="MS282" i="1"/>
  <c r="MS283" i="1"/>
  <c r="MS281" i="1"/>
  <c r="MS284" i="1"/>
  <c r="MU283" i="1"/>
  <c r="MU282" i="1"/>
  <c r="MU281" i="1"/>
  <c r="MU284" i="1"/>
  <c r="MR244" i="1"/>
  <c r="MR249" i="1"/>
  <c r="MR256" i="1"/>
  <c r="MR252" i="1"/>
  <c r="MR267" i="1"/>
  <c r="MR265" i="1"/>
  <c r="MR269" i="1"/>
  <c r="MR245" i="1"/>
  <c r="MR268" i="1"/>
  <c r="MR247" i="1"/>
  <c r="MR243" i="1"/>
  <c r="MR248" i="1"/>
  <c r="MR264" i="1"/>
  <c r="MR253" i="1"/>
  <c r="MR263" i="1"/>
  <c r="MR251" i="1"/>
  <c r="MR257" i="1"/>
  <c r="MR255" i="1"/>
  <c r="MW245" i="1"/>
  <c r="MW244" i="1"/>
  <c r="MW265" i="1"/>
  <c r="MW249" i="1"/>
  <c r="MW267" i="1"/>
  <c r="MW256" i="1"/>
  <c r="MW269" i="1"/>
  <c r="MW252" i="1"/>
  <c r="MW243" i="1"/>
  <c r="MW248" i="1"/>
  <c r="MW253" i="1"/>
  <c r="MW255" i="1"/>
  <c r="MW268" i="1"/>
  <c r="MW257" i="1"/>
  <c r="MW251" i="1"/>
  <c r="MW247" i="1"/>
  <c r="MW264" i="1"/>
  <c r="MW263" i="1"/>
  <c r="MS245" i="1"/>
  <c r="MS269" i="1"/>
  <c r="MS249" i="1"/>
  <c r="MS265" i="1"/>
  <c r="MS267" i="1"/>
  <c r="MS244" i="1"/>
  <c r="MS256" i="1"/>
  <c r="MS252" i="1"/>
  <c r="MS251" i="1"/>
  <c r="MS257" i="1"/>
  <c r="MS253" i="1"/>
  <c r="MS255" i="1"/>
  <c r="MS268" i="1"/>
  <c r="MS243" i="1"/>
  <c r="MS264" i="1"/>
  <c r="MS248" i="1"/>
  <c r="MS263" i="1"/>
  <c r="MS247" i="1"/>
  <c r="MU249" i="1"/>
  <c r="MU244" i="1"/>
  <c r="MU245" i="1"/>
  <c r="MU267" i="1"/>
  <c r="MU265" i="1"/>
  <c r="MU252" i="1"/>
  <c r="MU256" i="1"/>
  <c r="MU269" i="1"/>
  <c r="MU253" i="1"/>
  <c r="MU268" i="1"/>
  <c r="MU248" i="1"/>
  <c r="MU257" i="1"/>
  <c r="MU251" i="1"/>
  <c r="MU264" i="1"/>
  <c r="MU255" i="1"/>
  <c r="MU243" i="1"/>
  <c r="MU263" i="1"/>
  <c r="MU247" i="1"/>
  <c r="MV267" i="1"/>
  <c r="MV256" i="1"/>
  <c r="MV269" i="1"/>
  <c r="MV252" i="1"/>
  <c r="MV249" i="1"/>
  <c r="MV245" i="1"/>
  <c r="MV244" i="1"/>
  <c r="MV265" i="1"/>
  <c r="MV255" i="1"/>
  <c r="MV248" i="1"/>
  <c r="MV268" i="1"/>
  <c r="MV257" i="1"/>
  <c r="MV253" i="1"/>
  <c r="MV243" i="1"/>
  <c r="MV247" i="1"/>
  <c r="MV251" i="1"/>
  <c r="MV264" i="1"/>
  <c r="MV263" i="1"/>
  <c r="MX256" i="1"/>
  <c r="MX269" i="1"/>
  <c r="MX252" i="1"/>
  <c r="MX245" i="1"/>
  <c r="MX249" i="1"/>
  <c r="MX265" i="1"/>
  <c r="MX267" i="1"/>
  <c r="MX244" i="1"/>
  <c r="MX255" i="1"/>
  <c r="MX253" i="1"/>
  <c r="MX268" i="1"/>
  <c r="MX247" i="1"/>
  <c r="MX264" i="1"/>
  <c r="MX251" i="1"/>
  <c r="MX243" i="1"/>
  <c r="MX257" i="1"/>
  <c r="MX248" i="1"/>
  <c r="MX263" i="1"/>
  <c r="MT245" i="1"/>
  <c r="MT253" i="1"/>
  <c r="MT267" i="1"/>
  <c r="MT252" i="1"/>
  <c r="MT269" i="1"/>
  <c r="MT249" i="1"/>
  <c r="MT244" i="1"/>
  <c r="MT265" i="1"/>
  <c r="MT256" i="1"/>
  <c r="MT257" i="1"/>
  <c r="MT255" i="1"/>
  <c r="MT243" i="1"/>
  <c r="MT247" i="1"/>
  <c r="MT251" i="1"/>
  <c r="MT263" i="1"/>
  <c r="MT268" i="1"/>
  <c r="MT264" i="1"/>
  <c r="MT248" i="1"/>
  <c r="MU233" i="1"/>
  <c r="MU234" i="1"/>
  <c r="MU235" i="1"/>
  <c r="MX233" i="1"/>
  <c r="MX234" i="1"/>
  <c r="MX235" i="1"/>
  <c r="MW234" i="1"/>
  <c r="MW235" i="1"/>
  <c r="MW233" i="1"/>
  <c r="MT233" i="1"/>
  <c r="MT234" i="1"/>
  <c r="MT235" i="1"/>
  <c r="MS234" i="1"/>
  <c r="MS235" i="1"/>
  <c r="MS233" i="1"/>
  <c r="MV234" i="1"/>
  <c r="MV235" i="1"/>
  <c r="MV233" i="1"/>
  <c r="MR233" i="1"/>
  <c r="MR234" i="1"/>
  <c r="MR235" i="1"/>
  <c r="MU214" i="1"/>
  <c r="MU230" i="1"/>
  <c r="MU213" i="1"/>
  <c r="MU223" i="1"/>
  <c r="MU231" i="1"/>
  <c r="MU215" i="1"/>
  <c r="MU229" i="1"/>
  <c r="MU218" i="1"/>
  <c r="MU222" i="1"/>
  <c r="MU219" i="1"/>
  <c r="MU221" i="1"/>
  <c r="MU217" i="1"/>
  <c r="MX214" i="1"/>
  <c r="MX230" i="1"/>
  <c r="MX213" i="1"/>
  <c r="MX223" i="1"/>
  <c r="MX215" i="1"/>
  <c r="MX217" i="1"/>
  <c r="MX219" i="1"/>
  <c r="MX218" i="1"/>
  <c r="MX222" i="1"/>
  <c r="MX229" i="1"/>
  <c r="MX221" i="1"/>
  <c r="MX231" i="1"/>
  <c r="MT213" i="1"/>
  <c r="MT214" i="1"/>
  <c r="MT223" i="1"/>
  <c r="MT230" i="1"/>
  <c r="MT215" i="1"/>
  <c r="MT229" i="1"/>
  <c r="MT217" i="1"/>
  <c r="MT231" i="1"/>
  <c r="MT221" i="1"/>
  <c r="MT218" i="1"/>
  <c r="MT219" i="1"/>
  <c r="MT222" i="1"/>
  <c r="MS223" i="1"/>
  <c r="MS230" i="1"/>
  <c r="MS213" i="1"/>
  <c r="MS214" i="1"/>
  <c r="MS215" i="1"/>
  <c r="MS231" i="1"/>
  <c r="MS221" i="1"/>
  <c r="MS217" i="1"/>
  <c r="MS229" i="1"/>
  <c r="MS222" i="1"/>
  <c r="MS219" i="1"/>
  <c r="MS218" i="1"/>
  <c r="MV230" i="1"/>
  <c r="MV213" i="1"/>
  <c r="MV223" i="1"/>
  <c r="MV214" i="1"/>
  <c r="MV231" i="1"/>
  <c r="MV215" i="1"/>
  <c r="MV217" i="1"/>
  <c r="MV229" i="1"/>
  <c r="MV221" i="1"/>
  <c r="MV218" i="1"/>
  <c r="MV222" i="1"/>
  <c r="MV219" i="1"/>
  <c r="MR214" i="1"/>
  <c r="MR230" i="1"/>
  <c r="MR213" i="1"/>
  <c r="MR223" i="1"/>
  <c r="MR231" i="1"/>
  <c r="MR215" i="1"/>
  <c r="MR229" i="1"/>
  <c r="MR221" i="1"/>
  <c r="MR217" i="1"/>
  <c r="MR222" i="1"/>
  <c r="MR218" i="1"/>
  <c r="MR219" i="1"/>
  <c r="MW213" i="1"/>
  <c r="MW230" i="1"/>
  <c r="MW223" i="1"/>
  <c r="MW214" i="1"/>
  <c r="MW229" i="1"/>
  <c r="MW221" i="1"/>
  <c r="MW217" i="1"/>
  <c r="MW231" i="1"/>
  <c r="MW215" i="1"/>
  <c r="MW222" i="1"/>
  <c r="MW218" i="1"/>
  <c r="MW219" i="1"/>
  <c r="MX211" i="1"/>
  <c r="MX210" i="1"/>
  <c r="MX209" i="1"/>
  <c r="MT210" i="1"/>
  <c r="MT209" i="1"/>
  <c r="MT211" i="1"/>
  <c r="MW210" i="1"/>
  <c r="MW211" i="1"/>
  <c r="MW209" i="1"/>
  <c r="MS210" i="1"/>
  <c r="MS211" i="1"/>
  <c r="MS209" i="1"/>
  <c r="MU211" i="1"/>
  <c r="MU209" i="1"/>
  <c r="MU210" i="1"/>
  <c r="MV209" i="1"/>
  <c r="MV211" i="1"/>
  <c r="MV210" i="1"/>
  <c r="MR211" i="1"/>
  <c r="MR209" i="1"/>
  <c r="MR210" i="1"/>
  <c r="MT204" i="1"/>
  <c r="MT203" i="1"/>
  <c r="MT202" i="1"/>
  <c r="MW203" i="1"/>
  <c r="MW202" i="1"/>
  <c r="MW204" i="1"/>
  <c r="MS202" i="1"/>
  <c r="MS203" i="1"/>
  <c r="MS204" i="1"/>
  <c r="MV202" i="1"/>
  <c r="MV203" i="1"/>
  <c r="MV204" i="1"/>
  <c r="MR203" i="1"/>
  <c r="MR204" i="1"/>
  <c r="MR202" i="1"/>
  <c r="MU203" i="1"/>
  <c r="MU202" i="1"/>
  <c r="MU204" i="1"/>
  <c r="MX202" i="1"/>
  <c r="MX203" i="1"/>
  <c r="MX204" i="1"/>
  <c r="MU201" i="1"/>
  <c r="MU200" i="1"/>
  <c r="MX200" i="1"/>
  <c r="MX201" i="1"/>
  <c r="MT201" i="1"/>
  <c r="MT200" i="1"/>
  <c r="MW200" i="1"/>
  <c r="MW201" i="1"/>
  <c r="MS200" i="1"/>
  <c r="MS201" i="1"/>
  <c r="MV201" i="1"/>
  <c r="MV200" i="1"/>
  <c r="MR200" i="1"/>
  <c r="MR201" i="1"/>
  <c r="MX190" i="1"/>
  <c r="MX191" i="1"/>
  <c r="MU190" i="1"/>
  <c r="MU191" i="1"/>
  <c r="MT190" i="1"/>
  <c r="MT191" i="1"/>
  <c r="MW190" i="1"/>
  <c r="MW191" i="1"/>
  <c r="MS190" i="1"/>
  <c r="MS191" i="1"/>
  <c r="MV191" i="1"/>
  <c r="MV190" i="1"/>
  <c r="MR191" i="1"/>
  <c r="MR190" i="1"/>
  <c r="MX26" i="1"/>
  <c r="MX25" i="1"/>
  <c r="MX31" i="1"/>
  <c r="MX32" i="1"/>
  <c r="MX33" i="1"/>
  <c r="MX34" i="1"/>
  <c r="MX35" i="1"/>
  <c r="MX36" i="1"/>
  <c r="MX37" i="1"/>
  <c r="MW25" i="1"/>
  <c r="MW26" i="1"/>
  <c r="MW31" i="1"/>
  <c r="MW32" i="1"/>
  <c r="MW33" i="1"/>
  <c r="MW34" i="1"/>
  <c r="MW35" i="1"/>
  <c r="MW36" i="1"/>
  <c r="MW37" i="1"/>
  <c r="MV31" i="1"/>
  <c r="MV32" i="1"/>
  <c r="MV33" i="1"/>
  <c r="MV34" i="1"/>
  <c r="MV35" i="1"/>
  <c r="MV36" i="1"/>
  <c r="MV37" i="1"/>
  <c r="MV26" i="1"/>
  <c r="MV25" i="1"/>
  <c r="MU31" i="1"/>
  <c r="MU32" i="1"/>
  <c r="MU33" i="1"/>
  <c r="MU34" i="1"/>
  <c r="MU35" i="1"/>
  <c r="MU36" i="1"/>
  <c r="MU37" i="1"/>
  <c r="MU26" i="1"/>
  <c r="MU25" i="1"/>
  <c r="MT31" i="1"/>
  <c r="MT32" i="1"/>
  <c r="MT33" i="1"/>
  <c r="MT34" i="1"/>
  <c r="MT35" i="1"/>
  <c r="MT36" i="1"/>
  <c r="MT37" i="1"/>
  <c r="MT26" i="1"/>
  <c r="MT25" i="1"/>
  <c r="MS31" i="1"/>
  <c r="MS32" i="1"/>
  <c r="MS33" i="1"/>
  <c r="MS34" i="1"/>
  <c r="MS35" i="1"/>
  <c r="MS36" i="1"/>
  <c r="MS37" i="1"/>
  <c r="MS26" i="1"/>
  <c r="MS25" i="1"/>
  <c r="MR31" i="1"/>
  <c r="MR32" i="1"/>
  <c r="MR33" i="1"/>
  <c r="MR34" i="1"/>
  <c r="MR35" i="1"/>
  <c r="MR36" i="1"/>
  <c r="MR37" i="1"/>
  <c r="MR26" i="1"/>
  <c r="MR25" i="1"/>
  <c r="G484" i="4"/>
  <c r="H533" i="4"/>
  <c r="I534" i="4"/>
  <c r="P471" i="4"/>
  <c r="C472" i="4"/>
  <c r="B472" i="4" s="1"/>
  <c r="F536" i="4"/>
  <c r="E536" i="4"/>
  <c r="R536" i="4" s="1"/>
  <c r="D536" i="4"/>
  <c r="Q536" i="4" s="1"/>
  <c r="U528" i="4"/>
  <c r="U525" i="4"/>
  <c r="U531" i="4"/>
  <c r="V472" i="4"/>
  <c r="S455" i="4"/>
  <c r="A537" i="4"/>
  <c r="H534" i="4" l="1"/>
  <c r="U534" i="4" s="1"/>
  <c r="I535" i="4"/>
  <c r="G485" i="4"/>
  <c r="P472" i="4"/>
  <c r="C473" i="4"/>
  <c r="B473" i="4" s="1"/>
  <c r="F537" i="4"/>
  <c r="E537" i="4"/>
  <c r="R537" i="4" s="1"/>
  <c r="D537" i="4"/>
  <c r="Q537" i="4" s="1"/>
  <c r="V473" i="4"/>
  <c r="U529" i="4"/>
  <c r="U532" i="4"/>
  <c r="S456" i="4"/>
  <c r="A538" i="4"/>
  <c r="G486" i="4" l="1"/>
  <c r="H535" i="4"/>
  <c r="U535" i="4" s="1"/>
  <c r="I536" i="4"/>
  <c r="P473" i="4"/>
  <c r="C474" i="4"/>
  <c r="B474" i="4" s="1"/>
  <c r="E538" i="4"/>
  <c r="R538" i="4" s="1"/>
  <c r="D538" i="4"/>
  <c r="Q538" i="4" s="1"/>
  <c r="F538" i="4"/>
  <c r="U533" i="4"/>
  <c r="V474" i="4"/>
  <c r="S457" i="4"/>
  <c r="A539" i="4"/>
  <c r="H536" i="4" l="1"/>
  <c r="U536" i="4" s="1"/>
  <c r="I537" i="4"/>
  <c r="G487" i="4"/>
  <c r="P474" i="4"/>
  <c r="C475" i="4"/>
  <c r="B475" i="4" s="1"/>
  <c r="F539" i="4"/>
  <c r="E539" i="4"/>
  <c r="R539" i="4" s="1"/>
  <c r="D539" i="4"/>
  <c r="Q539" i="4" s="1"/>
  <c r="V475" i="4"/>
  <c r="S458" i="4"/>
  <c r="A540" i="4"/>
  <c r="LW5" i="1"/>
  <c r="LW321" i="1" s="1"/>
  <c r="LV5" i="1"/>
  <c r="LV321" i="1" s="1"/>
  <c r="LU5" i="1"/>
  <c r="LU321" i="1" s="1"/>
  <c r="IR5" i="1"/>
  <c r="IR321" i="1" s="1"/>
  <c r="IQ5" i="1"/>
  <c r="IQ321" i="1" s="1"/>
  <c r="IN5" i="1"/>
  <c r="IN321" i="1" s="1"/>
  <c r="IM5" i="1"/>
  <c r="IM321" i="1" s="1"/>
  <c r="IJ5" i="1"/>
  <c r="IJ321" i="1" s="1"/>
  <c r="JY5" i="1"/>
  <c r="JY321" i="1" s="1"/>
  <c r="JX5" i="1"/>
  <c r="JX321" i="1" s="1"/>
  <c r="DW5" i="1"/>
  <c r="DW321" i="1" s="1"/>
  <c r="DV5" i="1"/>
  <c r="DV321" i="1" s="1"/>
  <c r="DU5" i="1"/>
  <c r="DU321" i="1" s="1"/>
  <c r="DS5" i="1"/>
  <c r="DS321" i="1" s="1"/>
  <c r="DR5" i="1"/>
  <c r="DR321" i="1" s="1"/>
  <c r="DQ5" i="1"/>
  <c r="DQ321" i="1" s="1"/>
  <c r="DP5" i="1"/>
  <c r="DP321" i="1" s="1"/>
  <c r="DO5" i="1"/>
  <c r="DO321" i="1" s="1"/>
  <c r="AS5" i="1"/>
  <c r="AS321" i="1" s="1"/>
  <c r="AR5" i="1"/>
  <c r="AR321" i="1" s="1"/>
  <c r="AQ5" i="1"/>
  <c r="AQ321" i="1" s="1"/>
  <c r="AP5" i="1"/>
  <c r="AP321" i="1" s="1"/>
  <c r="AO5" i="1"/>
  <c r="BN5" i="1"/>
  <c r="BN321" i="1" s="1"/>
  <c r="BI5" i="1"/>
  <c r="BI321" i="1" s="1"/>
  <c r="JW5" i="1"/>
  <c r="JW321" i="1" s="1"/>
  <c r="IH5" i="1"/>
  <c r="IH321" i="1" s="1"/>
  <c r="IG5" i="1"/>
  <c r="IG321" i="1" s="1"/>
  <c r="CV5" i="1"/>
  <c r="CV321" i="1" s="1"/>
  <c r="DN13" i="1"/>
  <c r="DM13" i="1"/>
  <c r="JU5" i="1"/>
  <c r="JU321" i="1" s="1"/>
  <c r="JS5" i="1"/>
  <c r="JS321" i="1" s="1"/>
  <c r="AX5" i="1"/>
  <c r="AX321" i="1" s="1"/>
  <c r="G488" i="4" l="1"/>
  <c r="H537" i="4"/>
  <c r="U537" i="4" s="1"/>
  <c r="I538" i="4"/>
  <c r="P475" i="4"/>
  <c r="C476" i="4"/>
  <c r="B476" i="4" s="1"/>
  <c r="F540" i="4"/>
  <c r="E540" i="4"/>
  <c r="R540" i="4" s="1"/>
  <c r="D540" i="4"/>
  <c r="Q540" i="4" s="1"/>
  <c r="V476" i="4"/>
  <c r="S459" i="4"/>
  <c r="A541" i="4"/>
  <c r="CV13" i="1"/>
  <c r="CV17" i="1" s="1"/>
  <c r="H538" i="4" l="1"/>
  <c r="U538" i="4" s="1"/>
  <c r="I539" i="4"/>
  <c r="G489" i="4"/>
  <c r="P476" i="4"/>
  <c r="C477" i="4"/>
  <c r="B477" i="4" s="1"/>
  <c r="F541" i="4"/>
  <c r="E541" i="4"/>
  <c r="R541" i="4" s="1"/>
  <c r="D541" i="4"/>
  <c r="Q541" i="4" s="1"/>
  <c r="V477" i="4"/>
  <c r="S460" i="4"/>
  <c r="A542" i="4"/>
  <c r="CV16" i="1"/>
  <c r="CV14" i="1"/>
  <c r="CV81" i="1" s="1"/>
  <c r="CV86" i="1" l="1"/>
  <c r="AL81" i="1"/>
  <c r="CV224" i="1"/>
  <c r="CV258" i="1"/>
  <c r="CV274" i="1"/>
  <c r="CV90" i="1"/>
  <c r="CV117" i="1"/>
  <c r="CV122" i="1" s="1"/>
  <c r="CV126" i="1"/>
  <c r="CV171" i="1"/>
  <c r="CV176" i="1" s="1"/>
  <c r="CV180" i="1"/>
  <c r="CV236" i="1"/>
  <c r="CV270" i="1"/>
  <c r="CV153" i="1"/>
  <c r="AL153" i="1" s="1"/>
  <c r="AL154" i="1" s="1"/>
  <c r="AL155" i="1" s="1"/>
  <c r="AL156" i="1" s="1"/>
  <c r="AL157" i="1" s="1"/>
  <c r="CV135" i="1"/>
  <c r="CV144" i="1"/>
  <c r="CV162" i="1"/>
  <c r="AL162" i="1" s="1"/>
  <c r="AL163" i="1" s="1"/>
  <c r="AL164" i="1" s="1"/>
  <c r="AL165" i="1" s="1"/>
  <c r="AL166" i="1" s="1"/>
  <c r="CV262" i="1"/>
  <c r="CV266" i="1"/>
  <c r="CV246" i="1"/>
  <c r="CV242" i="1"/>
  <c r="AL242" i="1" s="1"/>
  <c r="CV250" i="1"/>
  <c r="CV254" i="1"/>
  <c r="CV232" i="1"/>
  <c r="CV228" i="1"/>
  <c r="CV220" i="1"/>
  <c r="CV216" i="1"/>
  <c r="CV212" i="1"/>
  <c r="CV99" i="1"/>
  <c r="CV108" i="1"/>
  <c r="CV208" i="1"/>
  <c r="AL208" i="1" s="1"/>
  <c r="CV72" i="1"/>
  <c r="CV199" i="1"/>
  <c r="AL199" i="1" s="1"/>
  <c r="CV195" i="1"/>
  <c r="AL195" i="1" s="1"/>
  <c r="CV52" i="1"/>
  <c r="CV59" i="1" s="1"/>
  <c r="CV63" i="1"/>
  <c r="CV41" i="1"/>
  <c r="CV48" i="1" s="1"/>
  <c r="CV189" i="1"/>
  <c r="AL189" i="1" s="1"/>
  <c r="G490" i="4"/>
  <c r="H539" i="4"/>
  <c r="U539" i="4" s="1"/>
  <c r="I540" i="4"/>
  <c r="CV19" i="1"/>
  <c r="CV18" i="1"/>
  <c r="P477" i="4"/>
  <c r="C478" i="4"/>
  <c r="B478" i="4" s="1"/>
  <c r="F542" i="4"/>
  <c r="E542" i="4"/>
  <c r="R542" i="4" s="1"/>
  <c r="D542" i="4"/>
  <c r="Q542" i="4" s="1"/>
  <c r="V478" i="4"/>
  <c r="S461" i="4"/>
  <c r="CV30" i="1"/>
  <c r="AL30" i="1" s="1"/>
  <c r="A543" i="4"/>
  <c r="CV24" i="1"/>
  <c r="AL82" i="1" l="1"/>
  <c r="AL117" i="1"/>
  <c r="AL118" i="1" s="1"/>
  <c r="CV261" i="1"/>
  <c r="CV260" i="1"/>
  <c r="CV259" i="1"/>
  <c r="CV225" i="1"/>
  <c r="CV227" i="1"/>
  <c r="CV226" i="1"/>
  <c r="CV95" i="1"/>
  <c r="AL90" i="1"/>
  <c r="AL171" i="1"/>
  <c r="AL172" i="1" s="1"/>
  <c r="CV275" i="1"/>
  <c r="CV277" i="1"/>
  <c r="CV276" i="1"/>
  <c r="CV131" i="1"/>
  <c r="AL126" i="1"/>
  <c r="AL127" i="1" s="1"/>
  <c r="CV185" i="1"/>
  <c r="AL180" i="1"/>
  <c r="CV309" i="1"/>
  <c r="CV298" i="1"/>
  <c r="CV301" i="1"/>
  <c r="CV295" i="1"/>
  <c r="CV297" i="1"/>
  <c r="CV306" i="1"/>
  <c r="CV300" i="1"/>
  <c r="CV307" i="1"/>
  <c r="CV308" i="1"/>
  <c r="CV302" i="1"/>
  <c r="CV311" i="1"/>
  <c r="CV303" i="1"/>
  <c r="CV294" i="1"/>
  <c r="CV310" i="1"/>
  <c r="CV299" i="1"/>
  <c r="CV305" i="1"/>
  <c r="CV304" i="1"/>
  <c r="CV313" i="1"/>
  <c r="CV296" i="1"/>
  <c r="CV312" i="1"/>
  <c r="CV292" i="1"/>
  <c r="CV290" i="1"/>
  <c r="CV293" i="1"/>
  <c r="CV291" i="1"/>
  <c r="CV285" i="1"/>
  <c r="CV289" i="1"/>
  <c r="AL289" i="1" s="1"/>
  <c r="CV272" i="1"/>
  <c r="CV273" i="1"/>
  <c r="CV271" i="1"/>
  <c r="CV237" i="1"/>
  <c r="CV238" i="1"/>
  <c r="CV239" i="1"/>
  <c r="AL144" i="1"/>
  <c r="AL145" i="1" s="1"/>
  <c r="AL146" i="1" s="1"/>
  <c r="AL147" i="1" s="1"/>
  <c r="AL148" i="1" s="1"/>
  <c r="AL135" i="1"/>
  <c r="AL136" i="1" s="1"/>
  <c r="AL137" i="1" s="1"/>
  <c r="AL138" i="1" s="1"/>
  <c r="AL139" i="1" s="1"/>
  <c r="AL140" i="1" s="1"/>
  <c r="CV167" i="1"/>
  <c r="AL167" i="1" s="1"/>
  <c r="CV149" i="1"/>
  <c r="CV140" i="1"/>
  <c r="CV158" i="1"/>
  <c r="AL158" i="1" s="1"/>
  <c r="CV282" i="1"/>
  <c r="CV283" i="1"/>
  <c r="CV281" i="1"/>
  <c r="CV284" i="1"/>
  <c r="AL52" i="1"/>
  <c r="AL53" i="1" s="1"/>
  <c r="CV267" i="1"/>
  <c r="CV245" i="1"/>
  <c r="CV256" i="1"/>
  <c r="CV269" i="1"/>
  <c r="CV252" i="1"/>
  <c r="CV265" i="1"/>
  <c r="CV244" i="1"/>
  <c r="CV249" i="1"/>
  <c r="CV255" i="1"/>
  <c r="CV248" i="1"/>
  <c r="CV247" i="1"/>
  <c r="CV243" i="1"/>
  <c r="AL243" i="1" s="1"/>
  <c r="CV253" i="1"/>
  <c r="CV268" i="1"/>
  <c r="CV264" i="1"/>
  <c r="CV251" i="1"/>
  <c r="CV257" i="1"/>
  <c r="CV263" i="1"/>
  <c r="CV235" i="1"/>
  <c r="CV234" i="1"/>
  <c r="CV233" i="1"/>
  <c r="CV223" i="1"/>
  <c r="CV213" i="1"/>
  <c r="CV214" i="1"/>
  <c r="CV230" i="1"/>
  <c r="CV229" i="1"/>
  <c r="CV231" i="1"/>
  <c r="CV215" i="1"/>
  <c r="CV221" i="1"/>
  <c r="CV217" i="1"/>
  <c r="CV218" i="1"/>
  <c r="CV219" i="1"/>
  <c r="CV222" i="1"/>
  <c r="CV210" i="1"/>
  <c r="CV211" i="1"/>
  <c r="CV209" i="1"/>
  <c r="AL209" i="1" s="1"/>
  <c r="CV113" i="1"/>
  <c r="AL108" i="1"/>
  <c r="CV104" i="1"/>
  <c r="AL99" i="1"/>
  <c r="CV77" i="1"/>
  <c r="AL72" i="1"/>
  <c r="AL41" i="1"/>
  <c r="AL42" i="1" s="1"/>
  <c r="AL43" i="1" s="1"/>
  <c r="AL44" i="1" s="1"/>
  <c r="AL45" i="1" s="1"/>
  <c r="AL46" i="1" s="1"/>
  <c r="AL47" i="1" s="1"/>
  <c r="AL48" i="1" s="1"/>
  <c r="CV203" i="1"/>
  <c r="CV202" i="1"/>
  <c r="CV204" i="1"/>
  <c r="CV200" i="1"/>
  <c r="AL200" i="1" s="1"/>
  <c r="CV201" i="1"/>
  <c r="CV68" i="1"/>
  <c r="AL63" i="1"/>
  <c r="AL24" i="1"/>
  <c r="CV191" i="1"/>
  <c r="CV190" i="1"/>
  <c r="AL190" i="1" s="1"/>
  <c r="AL31" i="1"/>
  <c r="AL32" i="1" s="1"/>
  <c r="AL33" i="1" s="1"/>
  <c r="AL34" i="1" s="1"/>
  <c r="AL35" i="1" s="1"/>
  <c r="AL36" i="1" s="1"/>
  <c r="H540" i="4"/>
  <c r="U540" i="4" s="1"/>
  <c r="I541" i="4"/>
  <c r="G491" i="4"/>
  <c r="CV21" i="1"/>
  <c r="AL21" i="1" s="1"/>
  <c r="CV20" i="1"/>
  <c r="AL20" i="1" s="1"/>
  <c r="P478" i="4"/>
  <c r="C479" i="4"/>
  <c r="B479" i="4" s="1"/>
  <c r="F543" i="4"/>
  <c r="E543" i="4"/>
  <c r="R543" i="4" s="1"/>
  <c r="D543" i="4"/>
  <c r="Q543" i="4" s="1"/>
  <c r="V479" i="4"/>
  <c r="S462" i="4"/>
  <c r="CV37" i="1"/>
  <c r="A544" i="4"/>
  <c r="CV26" i="1"/>
  <c r="CV25" i="1"/>
  <c r="C56" i="3"/>
  <c r="C43" i="3"/>
  <c r="C39" i="3"/>
  <c r="C37" i="3"/>
  <c r="AL83" i="1" l="1"/>
  <c r="AL91" i="1"/>
  <c r="AL119" i="1"/>
  <c r="AL181" i="1"/>
  <c r="AL173" i="1"/>
  <c r="AL149" i="1"/>
  <c r="AL290" i="1"/>
  <c r="AL291" i="1" s="1"/>
  <c r="AL210" i="1"/>
  <c r="AL211" i="1" s="1"/>
  <c r="AL212" i="1" s="1"/>
  <c r="AL244" i="1"/>
  <c r="AL25" i="1"/>
  <c r="AL100" i="1"/>
  <c r="AL109" i="1"/>
  <c r="AL73" i="1"/>
  <c r="AL201" i="1"/>
  <c r="AL202" i="1" s="1"/>
  <c r="AL64" i="1"/>
  <c r="AL54" i="1"/>
  <c r="AL191" i="1"/>
  <c r="AL37" i="1"/>
  <c r="AM8" i="1"/>
  <c r="AM11" i="1"/>
  <c r="AM12" i="1"/>
  <c r="AM9" i="1"/>
  <c r="AM10" i="1"/>
  <c r="G492" i="4"/>
  <c r="H541" i="4"/>
  <c r="U541" i="4" s="1"/>
  <c r="I542" i="4"/>
  <c r="P479" i="4"/>
  <c r="C480" i="4"/>
  <c r="B480" i="4" s="1"/>
  <c r="F544" i="4"/>
  <c r="E544" i="4"/>
  <c r="R544" i="4" s="1"/>
  <c r="D544" i="4"/>
  <c r="Q544" i="4" s="1"/>
  <c r="V480" i="4"/>
  <c r="S463" i="4"/>
  <c r="A545" i="4"/>
  <c r="IR13" i="1"/>
  <c r="IR17" i="1" s="1"/>
  <c r="B37" i="3"/>
  <c r="B58" i="3"/>
  <c r="B57" i="3"/>
  <c r="B56" i="3"/>
  <c r="B43" i="3"/>
  <c r="B39" i="3"/>
  <c r="B40" i="3"/>
  <c r="AL84" i="1" l="1"/>
  <c r="AL92" i="1"/>
  <c r="AL128" i="1"/>
  <c r="AL120" i="1"/>
  <c r="AL182" i="1"/>
  <c r="AL174" i="1"/>
  <c r="AL292" i="1"/>
  <c r="AL245" i="1"/>
  <c r="AL213" i="1"/>
  <c r="AL110" i="1"/>
  <c r="AL101" i="1"/>
  <c r="AL74" i="1"/>
  <c r="AL203" i="1"/>
  <c r="AL65" i="1"/>
  <c r="AL55" i="1"/>
  <c r="H542" i="4"/>
  <c r="U542" i="4" s="1"/>
  <c r="I543" i="4"/>
  <c r="G493" i="4"/>
  <c r="P480" i="4"/>
  <c r="C481" i="4"/>
  <c r="B481" i="4" s="1"/>
  <c r="F545" i="4"/>
  <c r="E545" i="4"/>
  <c r="R545" i="4" s="1"/>
  <c r="D545" i="4"/>
  <c r="Q545" i="4" s="1"/>
  <c r="V481" i="4"/>
  <c r="S464" i="4"/>
  <c r="A546" i="4"/>
  <c r="IR16" i="1"/>
  <c r="IR14" i="1"/>
  <c r="IR81" i="1" s="1"/>
  <c r="AS13" i="1"/>
  <c r="IR82" i="1" l="1"/>
  <c r="IR83" i="1"/>
  <c r="IR84" i="1"/>
  <c r="IR85" i="1"/>
  <c r="IR86" i="1"/>
  <c r="AL85" i="1"/>
  <c r="IR224" i="1"/>
  <c r="IR258" i="1"/>
  <c r="IR274" i="1"/>
  <c r="IR90" i="1"/>
  <c r="AL93" i="1"/>
  <c r="IR117" i="1"/>
  <c r="IR118" i="1" s="1"/>
  <c r="IR126" i="1"/>
  <c r="AL129" i="1"/>
  <c r="AL121" i="1"/>
  <c r="IR171" i="1"/>
  <c r="IR172" i="1" s="1"/>
  <c r="IR180" i="1"/>
  <c r="AL183" i="1"/>
  <c r="AL175" i="1"/>
  <c r="AL293" i="1"/>
  <c r="AL294" i="1" s="1"/>
  <c r="IR236" i="1"/>
  <c r="IR270" i="1"/>
  <c r="IR135" i="1"/>
  <c r="IR144" i="1"/>
  <c r="IR162" i="1"/>
  <c r="IR153" i="1"/>
  <c r="IR254" i="1"/>
  <c r="IR262" i="1"/>
  <c r="IR266" i="1"/>
  <c r="IR250" i="1"/>
  <c r="IR246" i="1"/>
  <c r="IR242" i="1"/>
  <c r="AL246" i="1"/>
  <c r="IR232" i="1"/>
  <c r="AL214" i="1"/>
  <c r="IR212" i="1"/>
  <c r="IR228" i="1"/>
  <c r="IR220" i="1"/>
  <c r="IR216" i="1"/>
  <c r="IR99" i="1"/>
  <c r="IR108" i="1"/>
  <c r="IR208" i="1"/>
  <c r="IR72" i="1"/>
  <c r="AL204" i="1"/>
  <c r="IR199" i="1"/>
  <c r="IR195" i="1"/>
  <c r="IR52" i="1"/>
  <c r="IR59" i="1" s="1"/>
  <c r="IR63" i="1"/>
  <c r="AL56" i="1"/>
  <c r="IR41" i="1"/>
  <c r="IR42" i="1" s="1"/>
  <c r="IR189" i="1"/>
  <c r="G494" i="4"/>
  <c r="H543" i="4"/>
  <c r="U543" i="4" s="1"/>
  <c r="I544" i="4"/>
  <c r="IR19" i="1"/>
  <c r="IR18" i="1"/>
  <c r="P481" i="4"/>
  <c r="C482" i="4"/>
  <c r="B482" i="4" s="1"/>
  <c r="F546" i="4"/>
  <c r="E546" i="4"/>
  <c r="R546" i="4" s="1"/>
  <c r="D546" i="4"/>
  <c r="Q546" i="4" s="1"/>
  <c r="V482" i="4"/>
  <c r="S465" i="4"/>
  <c r="IR30" i="1"/>
  <c r="A547" i="4"/>
  <c r="IR24" i="1"/>
  <c r="AS14" i="1"/>
  <c r="AL86" i="1" l="1"/>
  <c r="IR261" i="1"/>
  <c r="IR259" i="1"/>
  <c r="IR260" i="1"/>
  <c r="IR226" i="1"/>
  <c r="IR225" i="1"/>
  <c r="IR227" i="1"/>
  <c r="AL94" i="1"/>
  <c r="IR91" i="1"/>
  <c r="IR92" i="1"/>
  <c r="IR93" i="1"/>
  <c r="IR94" i="1"/>
  <c r="IR95" i="1"/>
  <c r="IR276" i="1"/>
  <c r="IR275" i="1"/>
  <c r="IR277" i="1"/>
  <c r="IR119" i="1"/>
  <c r="IR122" i="1"/>
  <c r="IR121" i="1"/>
  <c r="IR120" i="1"/>
  <c r="IR175" i="1"/>
  <c r="IR174" i="1"/>
  <c r="AL130" i="1"/>
  <c r="IR127" i="1"/>
  <c r="IR128" i="1"/>
  <c r="IR129" i="1"/>
  <c r="IR130" i="1"/>
  <c r="IR131" i="1"/>
  <c r="IR176" i="1"/>
  <c r="IR173" i="1"/>
  <c r="AL122" i="1"/>
  <c r="AL184" i="1"/>
  <c r="IR181" i="1"/>
  <c r="IR182" i="1"/>
  <c r="IR183" i="1"/>
  <c r="IR184" i="1"/>
  <c r="IR185" i="1"/>
  <c r="AL176" i="1"/>
  <c r="IR307" i="1"/>
  <c r="IR300" i="1"/>
  <c r="IR298" i="1"/>
  <c r="IR309" i="1"/>
  <c r="IR301" i="1"/>
  <c r="IR308" i="1"/>
  <c r="IR294" i="1"/>
  <c r="IR297" i="1"/>
  <c r="IR310" i="1"/>
  <c r="IR299" i="1"/>
  <c r="IR303" i="1"/>
  <c r="IR295" i="1"/>
  <c r="IR306" i="1"/>
  <c r="IR305" i="1"/>
  <c r="IR302" i="1"/>
  <c r="IR312" i="1"/>
  <c r="IR304" i="1"/>
  <c r="IR313" i="1"/>
  <c r="IR311" i="1"/>
  <c r="IR296" i="1"/>
  <c r="AL295" i="1"/>
  <c r="IR292" i="1"/>
  <c r="IR291" i="1"/>
  <c r="IR290" i="1"/>
  <c r="IR293" i="1"/>
  <c r="IR285" i="1"/>
  <c r="IR289" i="1"/>
  <c r="IR271" i="1"/>
  <c r="IR272" i="1"/>
  <c r="IR273" i="1"/>
  <c r="IR238" i="1"/>
  <c r="IR237" i="1"/>
  <c r="IR239" i="1"/>
  <c r="IR154" i="1"/>
  <c r="IR155" i="1"/>
  <c r="IR156" i="1"/>
  <c r="IR157" i="1"/>
  <c r="IR158" i="1"/>
  <c r="IR163" i="1"/>
  <c r="IR164" i="1"/>
  <c r="IR165" i="1"/>
  <c r="IR166" i="1"/>
  <c r="IR167" i="1"/>
  <c r="IR145" i="1"/>
  <c r="IR146" i="1"/>
  <c r="IR147" i="1"/>
  <c r="IR148" i="1"/>
  <c r="IR149" i="1"/>
  <c r="IR136" i="1"/>
  <c r="IR137" i="1"/>
  <c r="IR138" i="1"/>
  <c r="IR139" i="1"/>
  <c r="IR140" i="1"/>
  <c r="IR283" i="1"/>
  <c r="IR282" i="1"/>
  <c r="IR281" i="1"/>
  <c r="IR284" i="1"/>
  <c r="AL247" i="1"/>
  <c r="IR249" i="1"/>
  <c r="IR244" i="1"/>
  <c r="IR267" i="1"/>
  <c r="IR265" i="1"/>
  <c r="IR256" i="1"/>
  <c r="IR252" i="1"/>
  <c r="IR245" i="1"/>
  <c r="IR253" i="1"/>
  <c r="IR264" i="1"/>
  <c r="IR268" i="1"/>
  <c r="IR257" i="1"/>
  <c r="IR255" i="1"/>
  <c r="IR251" i="1"/>
  <c r="IR248" i="1"/>
  <c r="IR247" i="1"/>
  <c r="IR243" i="1"/>
  <c r="IR263" i="1"/>
  <c r="IR269" i="1"/>
  <c r="IR234" i="1"/>
  <c r="IR235" i="1"/>
  <c r="IR233" i="1"/>
  <c r="AL215" i="1"/>
  <c r="IR214" i="1"/>
  <c r="IR223" i="1"/>
  <c r="IR213" i="1"/>
  <c r="IR230" i="1"/>
  <c r="IR229" i="1"/>
  <c r="IR231" i="1"/>
  <c r="IR217" i="1"/>
  <c r="IR221" i="1"/>
  <c r="IR218" i="1"/>
  <c r="IR219" i="1"/>
  <c r="IR222" i="1"/>
  <c r="IR215" i="1"/>
  <c r="IR209" i="1"/>
  <c r="IR210" i="1"/>
  <c r="IR211" i="1"/>
  <c r="AL111" i="1"/>
  <c r="IR109" i="1"/>
  <c r="IR110" i="1"/>
  <c r="IR111" i="1"/>
  <c r="IR112" i="1"/>
  <c r="IR113" i="1"/>
  <c r="IR100" i="1"/>
  <c r="IR101" i="1"/>
  <c r="IR102" i="1"/>
  <c r="IR103" i="1"/>
  <c r="IR104" i="1"/>
  <c r="AL102" i="1"/>
  <c r="AL75" i="1"/>
  <c r="IR73" i="1"/>
  <c r="IR74" i="1"/>
  <c r="IR75" i="1"/>
  <c r="IR76" i="1"/>
  <c r="IR77" i="1"/>
  <c r="IR56" i="1"/>
  <c r="IR54" i="1"/>
  <c r="IR53" i="1"/>
  <c r="IR203" i="1"/>
  <c r="IR202" i="1"/>
  <c r="IR204" i="1"/>
  <c r="IR58" i="1"/>
  <c r="IR57" i="1"/>
  <c r="IR200" i="1"/>
  <c r="IR201" i="1"/>
  <c r="IR55" i="1"/>
  <c r="AL66" i="1"/>
  <c r="IR64" i="1"/>
  <c r="IR65" i="1"/>
  <c r="IR66" i="1"/>
  <c r="IR67" i="1"/>
  <c r="IR68" i="1"/>
  <c r="AL57" i="1"/>
  <c r="IR48" i="1"/>
  <c r="IR47" i="1"/>
  <c r="IR46" i="1"/>
  <c r="IR45" i="1"/>
  <c r="IR44" i="1"/>
  <c r="IR43" i="1"/>
  <c r="IR190" i="1"/>
  <c r="IR191" i="1"/>
  <c r="IR34" i="1"/>
  <c r="IR35" i="1"/>
  <c r="H544" i="4"/>
  <c r="U544" i="4" s="1"/>
  <c r="I545" i="4"/>
  <c r="G495" i="4"/>
  <c r="IR21" i="1"/>
  <c r="IR20" i="1"/>
  <c r="IR36" i="1"/>
  <c r="IR37" i="1"/>
  <c r="IR33" i="1"/>
  <c r="IR32" i="1"/>
  <c r="IR31" i="1"/>
  <c r="P482" i="4"/>
  <c r="C483" i="4"/>
  <c r="B483" i="4" s="1"/>
  <c r="F547" i="4"/>
  <c r="E547" i="4"/>
  <c r="R547" i="4" s="1"/>
  <c r="D547" i="4"/>
  <c r="Q547" i="4" s="1"/>
  <c r="V483" i="4"/>
  <c r="S466" i="4"/>
  <c r="A548" i="4"/>
  <c r="AS24" i="1"/>
  <c r="IR26" i="1"/>
  <c r="IR25" i="1"/>
  <c r="AL95" i="1" l="1"/>
  <c r="AL131" i="1"/>
  <c r="AL185" i="1"/>
  <c r="AL296" i="1"/>
  <c r="AL248" i="1"/>
  <c r="AL216" i="1"/>
  <c r="AL103" i="1"/>
  <c r="AL112" i="1"/>
  <c r="AL76" i="1"/>
  <c r="AL67" i="1"/>
  <c r="AL58" i="1"/>
  <c r="G496" i="4"/>
  <c r="H545" i="4"/>
  <c r="U545" i="4" s="1"/>
  <c r="I546" i="4"/>
  <c r="P483" i="4"/>
  <c r="C484" i="4"/>
  <c r="B484" i="4" s="1"/>
  <c r="F548" i="4"/>
  <c r="E548" i="4"/>
  <c r="R548" i="4" s="1"/>
  <c r="D548" i="4"/>
  <c r="Q548" i="4" s="1"/>
  <c r="V484" i="4"/>
  <c r="S467" i="4"/>
  <c r="A549" i="4"/>
  <c r="AS25" i="1"/>
  <c r="AS26" i="1"/>
  <c r="DR13" i="1"/>
  <c r="DS13" i="1"/>
  <c r="JX13" i="1"/>
  <c r="JX17" i="1" s="1"/>
  <c r="JY13" i="1"/>
  <c r="JY17" i="1" s="1"/>
  <c r="AL297" i="1" l="1"/>
  <c r="AL249" i="1"/>
  <c r="AL217" i="1"/>
  <c r="AL59" i="1"/>
  <c r="DS16" i="1"/>
  <c r="DS17" i="1"/>
  <c r="DR16" i="1"/>
  <c r="DR18" i="1" s="1"/>
  <c r="DR17" i="1"/>
  <c r="H546" i="4"/>
  <c r="U546" i="4" s="1"/>
  <c r="I547" i="4"/>
  <c r="G497" i="4"/>
  <c r="DS18" i="1"/>
  <c r="DS19" i="1"/>
  <c r="P484" i="4"/>
  <c r="C485" i="4"/>
  <c r="D549" i="4"/>
  <c r="Q549" i="4" s="1"/>
  <c r="F549" i="4"/>
  <c r="E549" i="4"/>
  <c r="R549" i="4" s="1"/>
  <c r="V485" i="4"/>
  <c r="S468" i="4"/>
  <c r="A550" i="4"/>
  <c r="JY16" i="1"/>
  <c r="DS14" i="1"/>
  <c r="DS81" i="1" s="1"/>
  <c r="DR14" i="1"/>
  <c r="DR81" i="1" s="1"/>
  <c r="JX16" i="1"/>
  <c r="JX14" i="1"/>
  <c r="JY14" i="1"/>
  <c r="DS82" i="1" l="1"/>
  <c r="DS83" i="1"/>
  <c r="DS84" i="1"/>
  <c r="DS85" i="1"/>
  <c r="DS86" i="1"/>
  <c r="DR82" i="1"/>
  <c r="DR83" i="1"/>
  <c r="DR84" i="1"/>
  <c r="DR85" i="1"/>
  <c r="DR86" i="1"/>
  <c r="DR224" i="1"/>
  <c r="DR258" i="1"/>
  <c r="DS224" i="1"/>
  <c r="DS258" i="1"/>
  <c r="DR274" i="1"/>
  <c r="DR90" i="1"/>
  <c r="DS274" i="1"/>
  <c r="DS90" i="1"/>
  <c r="DS117" i="1"/>
  <c r="DS119" i="1" s="1"/>
  <c r="DS126" i="1"/>
  <c r="DR117" i="1"/>
  <c r="DR122" i="1" s="1"/>
  <c r="DR126" i="1"/>
  <c r="DR171" i="1"/>
  <c r="DR174" i="1" s="1"/>
  <c r="DR180" i="1"/>
  <c r="DS171" i="1"/>
  <c r="DS172" i="1" s="1"/>
  <c r="DS180" i="1"/>
  <c r="AL298" i="1"/>
  <c r="DR236" i="1"/>
  <c r="DR270" i="1"/>
  <c r="DS236" i="1"/>
  <c r="DS270" i="1"/>
  <c r="DR135" i="1"/>
  <c r="DR153" i="1"/>
  <c r="DR144" i="1"/>
  <c r="DR162" i="1"/>
  <c r="DS144" i="1"/>
  <c r="DS162" i="1"/>
  <c r="DS153" i="1"/>
  <c r="DS135" i="1"/>
  <c r="DS242" i="1"/>
  <c r="DS246" i="1"/>
  <c r="DS254" i="1"/>
  <c r="DS262" i="1"/>
  <c r="DS250" i="1"/>
  <c r="DS266" i="1"/>
  <c r="AL250" i="1"/>
  <c r="DR266" i="1"/>
  <c r="DR246" i="1"/>
  <c r="DR262" i="1"/>
  <c r="DR250" i="1"/>
  <c r="DR242" i="1"/>
  <c r="DR254" i="1"/>
  <c r="DR232" i="1"/>
  <c r="DS232" i="1"/>
  <c r="DR220" i="1"/>
  <c r="DR212" i="1"/>
  <c r="DR216" i="1"/>
  <c r="DR228" i="1"/>
  <c r="DS228" i="1"/>
  <c r="DS212" i="1"/>
  <c r="DS220" i="1"/>
  <c r="DS216" i="1"/>
  <c r="AL218" i="1"/>
  <c r="DS108" i="1"/>
  <c r="DS99" i="1"/>
  <c r="AL104" i="1"/>
  <c r="DR108" i="1"/>
  <c r="DR99" i="1"/>
  <c r="AL113" i="1"/>
  <c r="DR208" i="1"/>
  <c r="DR72" i="1"/>
  <c r="DS208" i="1"/>
  <c r="DS72" i="1"/>
  <c r="AL77" i="1"/>
  <c r="DS199" i="1"/>
  <c r="DS195" i="1"/>
  <c r="DR199" i="1"/>
  <c r="DR195" i="1"/>
  <c r="DR52" i="1"/>
  <c r="DR58" i="1" s="1"/>
  <c r="DR63" i="1"/>
  <c r="DS52" i="1"/>
  <c r="DS56" i="1" s="1"/>
  <c r="DS63" i="1"/>
  <c r="AL68" i="1"/>
  <c r="DR41" i="1"/>
  <c r="DR43" i="1" s="1"/>
  <c r="DR189" i="1"/>
  <c r="DS41" i="1"/>
  <c r="DS46" i="1" s="1"/>
  <c r="DS189" i="1"/>
  <c r="DR19" i="1"/>
  <c r="G498" i="4"/>
  <c r="H547" i="4"/>
  <c r="U547" i="4" s="1"/>
  <c r="I548" i="4"/>
  <c r="JX19" i="1"/>
  <c r="JX18" i="1"/>
  <c r="JY18" i="1"/>
  <c r="JY19" i="1"/>
  <c r="DS20" i="1"/>
  <c r="DS21" i="1"/>
  <c r="DR20" i="1"/>
  <c r="DR21" i="1"/>
  <c r="P485" i="4"/>
  <c r="C486" i="4"/>
  <c r="B486" i="4" s="1"/>
  <c r="B485" i="4"/>
  <c r="F550" i="4"/>
  <c r="E550" i="4"/>
  <c r="R550" i="4" s="1"/>
  <c r="D550" i="4"/>
  <c r="Q550" i="4" s="1"/>
  <c r="V486" i="4"/>
  <c r="S469" i="4"/>
  <c r="DR30" i="1"/>
  <c r="DS30" i="1"/>
  <c r="A551" i="4"/>
  <c r="DS24" i="1"/>
  <c r="DR24" i="1"/>
  <c r="DR259" i="1" l="1"/>
  <c r="DR261" i="1"/>
  <c r="DR260" i="1"/>
  <c r="DS261" i="1"/>
  <c r="DS260" i="1"/>
  <c r="DS259" i="1"/>
  <c r="DR227" i="1"/>
  <c r="DR226" i="1"/>
  <c r="DR225" i="1"/>
  <c r="DS225" i="1"/>
  <c r="DS227" i="1"/>
  <c r="DS226" i="1"/>
  <c r="DS91" i="1"/>
  <c r="DS92" i="1"/>
  <c r="DS93" i="1"/>
  <c r="DS94" i="1"/>
  <c r="DS95" i="1"/>
  <c r="DR91" i="1"/>
  <c r="DR92" i="1"/>
  <c r="DR93" i="1"/>
  <c r="DR94" i="1"/>
  <c r="DR95" i="1"/>
  <c r="DR276" i="1"/>
  <c r="DR275" i="1"/>
  <c r="DR277" i="1"/>
  <c r="DS277" i="1"/>
  <c r="DS275" i="1"/>
  <c r="DS276" i="1"/>
  <c r="DS122" i="1"/>
  <c r="DS118" i="1"/>
  <c r="DS121" i="1"/>
  <c r="DS120" i="1"/>
  <c r="DR121" i="1"/>
  <c r="DR120" i="1"/>
  <c r="DR119" i="1"/>
  <c r="DR118" i="1"/>
  <c r="DS176" i="1"/>
  <c r="DS175" i="1"/>
  <c r="DR176" i="1"/>
  <c r="DR173" i="1"/>
  <c r="DR127" i="1"/>
  <c r="DR128" i="1"/>
  <c r="DR129" i="1"/>
  <c r="DR130" i="1"/>
  <c r="DR131" i="1"/>
  <c r="DR172" i="1"/>
  <c r="DS127" i="1"/>
  <c r="DS128" i="1"/>
  <c r="DS129" i="1"/>
  <c r="DS130" i="1"/>
  <c r="DS131" i="1"/>
  <c r="DS174" i="1"/>
  <c r="DR175" i="1"/>
  <c r="DS173" i="1"/>
  <c r="DS181" i="1"/>
  <c r="DS182" i="1"/>
  <c r="DS183" i="1"/>
  <c r="DS184" i="1"/>
  <c r="DS185" i="1"/>
  <c r="DR181" i="1"/>
  <c r="DR182" i="1"/>
  <c r="DR183" i="1"/>
  <c r="DR184" i="1"/>
  <c r="DR185" i="1"/>
  <c r="DR298" i="1"/>
  <c r="DR307" i="1"/>
  <c r="DR308" i="1"/>
  <c r="DR297" i="1"/>
  <c r="DR301" i="1"/>
  <c r="DR300" i="1"/>
  <c r="DR306" i="1"/>
  <c r="DR309" i="1"/>
  <c r="DR294" i="1"/>
  <c r="DR303" i="1"/>
  <c r="DR295" i="1"/>
  <c r="DR299" i="1"/>
  <c r="DR310" i="1"/>
  <c r="DR302" i="1"/>
  <c r="DR312" i="1"/>
  <c r="DR311" i="1"/>
  <c r="DR313" i="1"/>
  <c r="DR296" i="1"/>
  <c r="DR305" i="1"/>
  <c r="DR304" i="1"/>
  <c r="DS306" i="1"/>
  <c r="DS301" i="1"/>
  <c r="DS307" i="1"/>
  <c r="DS297" i="1"/>
  <c r="DS308" i="1"/>
  <c r="DS309" i="1"/>
  <c r="DS300" i="1"/>
  <c r="DS295" i="1"/>
  <c r="DS311" i="1"/>
  <c r="DS302" i="1"/>
  <c r="DS310" i="1"/>
  <c r="DS294" i="1"/>
  <c r="DS298" i="1"/>
  <c r="DS303" i="1"/>
  <c r="DS299" i="1"/>
  <c r="DS304" i="1"/>
  <c r="DS305" i="1"/>
  <c r="DS313" i="1"/>
  <c r="DS296" i="1"/>
  <c r="DS312" i="1"/>
  <c r="AL299" i="1"/>
  <c r="DR290" i="1"/>
  <c r="DR291" i="1"/>
  <c r="DR292" i="1"/>
  <c r="DR293" i="1"/>
  <c r="DS292" i="1"/>
  <c r="DS291" i="1"/>
  <c r="DS290" i="1"/>
  <c r="DS293" i="1"/>
  <c r="DS285" i="1"/>
  <c r="DS289" i="1"/>
  <c r="DR285" i="1"/>
  <c r="DR289" i="1"/>
  <c r="DR272" i="1"/>
  <c r="DR273" i="1"/>
  <c r="DR271" i="1"/>
  <c r="DS271" i="1"/>
  <c r="DS273" i="1"/>
  <c r="DS272" i="1"/>
  <c r="DR237" i="1"/>
  <c r="DR239" i="1"/>
  <c r="DR238" i="1"/>
  <c r="DS239" i="1"/>
  <c r="DS237" i="1"/>
  <c r="DS238" i="1"/>
  <c r="DS136" i="1"/>
  <c r="DS137" i="1"/>
  <c r="DS138" i="1"/>
  <c r="DS139" i="1"/>
  <c r="DS140" i="1"/>
  <c r="DS154" i="1"/>
  <c r="DS155" i="1"/>
  <c r="DS156" i="1"/>
  <c r="DS157" i="1"/>
  <c r="DS158" i="1"/>
  <c r="DS163" i="1"/>
  <c r="DS164" i="1"/>
  <c r="DS165" i="1"/>
  <c r="DS166" i="1"/>
  <c r="DS167" i="1"/>
  <c r="DS145" i="1"/>
  <c r="DS146" i="1"/>
  <c r="DS147" i="1"/>
  <c r="DS148" i="1"/>
  <c r="DS149" i="1"/>
  <c r="DR163" i="1"/>
  <c r="DR164" i="1"/>
  <c r="DR165" i="1"/>
  <c r="DR166" i="1"/>
  <c r="DR167" i="1"/>
  <c r="DR145" i="1"/>
  <c r="DR146" i="1"/>
  <c r="DR147" i="1"/>
  <c r="DR148" i="1"/>
  <c r="DR149" i="1"/>
  <c r="DR154" i="1"/>
  <c r="DR155" i="1"/>
  <c r="DR156" i="1"/>
  <c r="DR157" i="1"/>
  <c r="DR158" i="1"/>
  <c r="DR136" i="1"/>
  <c r="DR137" i="1"/>
  <c r="DR138" i="1"/>
  <c r="DR139" i="1"/>
  <c r="DR140" i="1"/>
  <c r="AL281" i="1"/>
  <c r="DR283" i="1"/>
  <c r="DR282" i="1"/>
  <c r="DR281" i="1"/>
  <c r="DR284" i="1"/>
  <c r="DS282" i="1"/>
  <c r="DS283" i="1"/>
  <c r="DS284" i="1"/>
  <c r="DS281" i="1"/>
  <c r="AL251" i="1"/>
  <c r="DR252" i="1"/>
  <c r="DR269" i="1"/>
  <c r="DR249" i="1"/>
  <c r="DR244" i="1"/>
  <c r="DR256" i="1"/>
  <c r="DR265" i="1"/>
  <c r="DR253" i="1"/>
  <c r="DR267" i="1"/>
  <c r="DR245" i="1"/>
  <c r="DR268" i="1"/>
  <c r="DR247" i="1"/>
  <c r="DR248" i="1"/>
  <c r="DR264" i="1"/>
  <c r="DR255" i="1"/>
  <c r="DR257" i="1"/>
  <c r="DR243" i="1"/>
  <c r="DR251" i="1"/>
  <c r="DR263" i="1"/>
  <c r="DS265" i="1"/>
  <c r="DS256" i="1"/>
  <c r="DS269" i="1"/>
  <c r="DS252" i="1"/>
  <c r="DS267" i="1"/>
  <c r="DS249" i="1"/>
  <c r="DS245" i="1"/>
  <c r="DS244" i="1"/>
  <c r="DS268" i="1"/>
  <c r="DS243" i="1"/>
  <c r="DS257" i="1"/>
  <c r="DS255" i="1"/>
  <c r="DS248" i="1"/>
  <c r="DS247" i="1"/>
  <c r="DS264" i="1"/>
  <c r="DS251" i="1"/>
  <c r="DS263" i="1"/>
  <c r="DS253" i="1"/>
  <c r="DS233" i="1"/>
  <c r="DS235" i="1"/>
  <c r="DS234" i="1"/>
  <c r="DR233" i="1"/>
  <c r="DR234" i="1"/>
  <c r="DR235" i="1"/>
  <c r="DR214" i="1"/>
  <c r="DR213" i="1"/>
  <c r="DR223" i="1"/>
  <c r="DR230" i="1"/>
  <c r="DR217" i="1"/>
  <c r="DR229" i="1"/>
  <c r="DR231" i="1"/>
  <c r="DR221" i="1"/>
  <c r="DR215" i="1"/>
  <c r="DR222" i="1"/>
  <c r="DR219" i="1"/>
  <c r="DR218" i="1"/>
  <c r="AL219" i="1"/>
  <c r="DS214" i="1"/>
  <c r="DS213" i="1"/>
  <c r="DS223" i="1"/>
  <c r="DS230" i="1"/>
  <c r="DS215" i="1"/>
  <c r="DS229" i="1"/>
  <c r="DS217" i="1"/>
  <c r="DS231" i="1"/>
  <c r="DS221" i="1"/>
  <c r="DS218" i="1"/>
  <c r="DS222" i="1"/>
  <c r="DS219" i="1"/>
  <c r="DS210" i="1"/>
  <c r="DS209" i="1"/>
  <c r="DS211" i="1"/>
  <c r="DR209" i="1"/>
  <c r="DR211" i="1"/>
  <c r="DR210" i="1"/>
  <c r="DR100" i="1"/>
  <c r="DR101" i="1"/>
  <c r="DR102" i="1"/>
  <c r="DR103" i="1"/>
  <c r="DR104" i="1"/>
  <c r="DR109" i="1"/>
  <c r="DR110" i="1"/>
  <c r="DR111" i="1"/>
  <c r="DR112" i="1"/>
  <c r="DR113" i="1"/>
  <c r="DS100" i="1"/>
  <c r="DS101" i="1"/>
  <c r="DS102" i="1"/>
  <c r="DS103" i="1"/>
  <c r="DS104" i="1"/>
  <c r="DS109" i="1"/>
  <c r="DS110" i="1"/>
  <c r="DS111" i="1"/>
  <c r="DS112" i="1"/>
  <c r="DS113" i="1"/>
  <c r="DS73" i="1"/>
  <c r="DS74" i="1"/>
  <c r="DS75" i="1"/>
  <c r="DS76" i="1"/>
  <c r="DS77" i="1"/>
  <c r="DR73" i="1"/>
  <c r="DR74" i="1"/>
  <c r="DR75" i="1"/>
  <c r="DR76" i="1"/>
  <c r="DR77" i="1"/>
  <c r="DR204" i="1"/>
  <c r="DR203" i="1"/>
  <c r="DR202" i="1"/>
  <c r="DS204" i="1"/>
  <c r="DS202" i="1"/>
  <c r="DS203" i="1"/>
  <c r="DS53" i="1"/>
  <c r="DR57" i="1"/>
  <c r="DR56" i="1"/>
  <c r="DS201" i="1"/>
  <c r="DS200" i="1"/>
  <c r="DR200" i="1"/>
  <c r="DR201" i="1"/>
  <c r="DS58" i="1"/>
  <c r="DS55" i="1"/>
  <c r="DS54" i="1"/>
  <c r="DR55" i="1"/>
  <c r="DR54" i="1"/>
  <c r="DR53" i="1"/>
  <c r="DR59" i="1"/>
  <c r="DS59" i="1"/>
  <c r="DS64" i="1"/>
  <c r="DS65" i="1"/>
  <c r="DS66" i="1"/>
  <c r="DS67" i="1"/>
  <c r="DS68" i="1"/>
  <c r="DS57" i="1"/>
  <c r="DR64" i="1"/>
  <c r="DR65" i="1"/>
  <c r="DR66" i="1"/>
  <c r="DR67" i="1"/>
  <c r="DR68" i="1"/>
  <c r="DR46" i="1"/>
  <c r="DS45" i="1"/>
  <c r="DS44" i="1"/>
  <c r="DR45" i="1"/>
  <c r="DR44" i="1"/>
  <c r="DR42" i="1"/>
  <c r="DS43" i="1"/>
  <c r="DS42" i="1"/>
  <c r="DR48" i="1"/>
  <c r="DR47" i="1"/>
  <c r="DS48" i="1"/>
  <c r="DR191" i="1"/>
  <c r="DR190" i="1"/>
  <c r="DS190" i="1"/>
  <c r="DS191" i="1"/>
  <c r="DS47" i="1"/>
  <c r="DS31" i="1"/>
  <c r="DS32" i="1"/>
  <c r="DS33" i="1"/>
  <c r="DS34" i="1"/>
  <c r="DS35" i="1"/>
  <c r="DS36" i="1"/>
  <c r="DR31" i="1"/>
  <c r="DR32" i="1"/>
  <c r="DR33" i="1"/>
  <c r="DR34" i="1"/>
  <c r="DR35" i="1"/>
  <c r="DR36" i="1"/>
  <c r="H548" i="4"/>
  <c r="U548" i="4" s="1"/>
  <c r="I549" i="4"/>
  <c r="G499" i="4"/>
  <c r="JY20" i="1"/>
  <c r="JY21" i="1"/>
  <c r="JX20" i="1"/>
  <c r="JX21" i="1"/>
  <c r="P486" i="4"/>
  <c r="C487" i="4"/>
  <c r="B487" i="4" s="1"/>
  <c r="F551" i="4"/>
  <c r="E551" i="4"/>
  <c r="R551" i="4" s="1"/>
  <c r="D551" i="4"/>
  <c r="Q551" i="4" s="1"/>
  <c r="V487" i="4"/>
  <c r="S470" i="4"/>
  <c r="DR37" i="1"/>
  <c r="DS37" i="1"/>
  <c r="A552" i="4"/>
  <c r="DS26" i="1"/>
  <c r="DR26" i="1"/>
  <c r="DR25" i="1"/>
  <c r="DS25" i="1"/>
  <c r="AL300" i="1" l="1"/>
  <c r="AL252" i="1"/>
  <c r="AL220" i="1"/>
  <c r="G500" i="4"/>
  <c r="H549" i="4"/>
  <c r="U549" i="4" s="1"/>
  <c r="I550" i="4"/>
  <c r="P487" i="4"/>
  <c r="C488" i="4"/>
  <c r="B488" i="4" s="1"/>
  <c r="F552" i="4"/>
  <c r="E552" i="4"/>
  <c r="R552" i="4" s="1"/>
  <c r="D552" i="4"/>
  <c r="Q552" i="4" s="1"/>
  <c r="V488" i="4"/>
  <c r="S471" i="4"/>
  <c r="A553" i="4"/>
  <c r="AR13" i="1"/>
  <c r="AL301" i="1" l="1"/>
  <c r="AL253" i="1"/>
  <c r="AL221" i="1"/>
  <c r="H550" i="4"/>
  <c r="U550" i="4" s="1"/>
  <c r="I551" i="4"/>
  <c r="G501" i="4"/>
  <c r="P488" i="4"/>
  <c r="C489" i="4"/>
  <c r="B489" i="4" s="1"/>
  <c r="F553" i="4"/>
  <c r="E553" i="4"/>
  <c r="R553" i="4" s="1"/>
  <c r="D553" i="4"/>
  <c r="Q553" i="4" s="1"/>
  <c r="V489" i="4"/>
  <c r="S472" i="4"/>
  <c r="A554" i="4"/>
  <c r="AR14" i="1"/>
  <c r="LV13" i="1"/>
  <c r="BI13" i="1"/>
  <c r="BI17" i="1" s="1"/>
  <c r="AL302" i="1" l="1"/>
  <c r="AL254" i="1"/>
  <c r="AL222" i="1"/>
  <c r="LV17" i="1"/>
  <c r="LV16" i="1"/>
  <c r="G502" i="4"/>
  <c r="H551" i="4"/>
  <c r="U551" i="4" s="1"/>
  <c r="I552" i="4"/>
  <c r="P489" i="4"/>
  <c r="C490" i="4"/>
  <c r="B490" i="4" s="1"/>
  <c r="E554" i="4"/>
  <c r="R554" i="4" s="1"/>
  <c r="D554" i="4"/>
  <c r="Q554" i="4" s="1"/>
  <c r="F554" i="4"/>
  <c r="V490" i="4"/>
  <c r="S473" i="4"/>
  <c r="A555" i="4"/>
  <c r="AR24" i="1"/>
  <c r="BI16" i="1"/>
  <c r="BI14" i="1"/>
  <c r="BI81" i="1" s="1"/>
  <c r="LW13" i="1"/>
  <c r="LU13" i="1"/>
  <c r="AO321" i="1"/>
  <c r="BN13" i="1"/>
  <c r="BI82" i="1" l="1"/>
  <c r="BI83" i="1"/>
  <c r="BI84" i="1"/>
  <c r="BI85" i="1"/>
  <c r="BI86" i="1"/>
  <c r="BI224" i="1"/>
  <c r="BI258" i="1"/>
  <c r="BI274" i="1"/>
  <c r="BI90" i="1"/>
  <c r="BI117" i="1"/>
  <c r="BI118" i="1" s="1"/>
  <c r="BI126" i="1"/>
  <c r="BI171" i="1"/>
  <c r="BI173" i="1" s="1"/>
  <c r="BI180" i="1"/>
  <c r="AL303" i="1"/>
  <c r="BI236" i="1"/>
  <c r="BI270" i="1"/>
  <c r="BI135" i="1"/>
  <c r="BI144" i="1"/>
  <c r="BI162" i="1"/>
  <c r="BI153" i="1"/>
  <c r="AL282" i="1"/>
  <c r="BI242" i="1"/>
  <c r="BI262" i="1"/>
  <c r="BI266" i="1"/>
  <c r="BI250" i="1"/>
  <c r="BI246" i="1"/>
  <c r="BI254" i="1"/>
  <c r="AL255" i="1"/>
  <c r="BI232" i="1"/>
  <c r="BI228" i="1"/>
  <c r="BI212" i="1"/>
  <c r="BI216" i="1"/>
  <c r="BI220" i="1"/>
  <c r="AL223" i="1"/>
  <c r="AL224" i="1" s="1"/>
  <c r="BI108" i="1"/>
  <c r="BI99" i="1"/>
  <c r="BI208" i="1"/>
  <c r="BI72" i="1"/>
  <c r="BI199" i="1"/>
  <c r="BI195" i="1"/>
  <c r="BI52" i="1"/>
  <c r="BI53" i="1" s="1"/>
  <c r="BI63" i="1"/>
  <c r="BI41" i="1"/>
  <c r="BI42" i="1" s="1"/>
  <c r="BI189" i="1"/>
  <c r="LU17" i="1"/>
  <c r="LU16" i="1"/>
  <c r="LW17" i="1"/>
  <c r="LW16" i="1"/>
  <c r="BN14" i="1"/>
  <c r="BN81" i="1" s="1"/>
  <c r="BN17" i="1"/>
  <c r="BI20" i="1"/>
  <c r="BI18" i="1"/>
  <c r="BI21" i="1"/>
  <c r="BI19" i="1"/>
  <c r="H552" i="4"/>
  <c r="U552" i="4" s="1"/>
  <c r="I553" i="4"/>
  <c r="G503" i="4"/>
  <c r="LV19" i="1"/>
  <c r="LV18" i="1"/>
  <c r="P490" i="4"/>
  <c r="C491" i="4"/>
  <c r="B491" i="4" s="1"/>
  <c r="F555" i="4"/>
  <c r="E555" i="4"/>
  <c r="R555" i="4" s="1"/>
  <c r="D555" i="4"/>
  <c r="Q555" i="4" s="1"/>
  <c r="V491" i="4"/>
  <c r="S474" i="4"/>
  <c r="BI30" i="1"/>
  <c r="A556" i="4"/>
  <c r="AR25" i="1"/>
  <c r="AR26" i="1"/>
  <c r="BI24" i="1"/>
  <c r="LV24" i="1"/>
  <c r="BN16" i="1"/>
  <c r="BN82" i="1" l="1"/>
  <c r="BN83" i="1"/>
  <c r="BN84" i="1"/>
  <c r="BN85" i="1"/>
  <c r="BN86" i="1"/>
  <c r="BI260" i="1"/>
  <c r="BI261" i="1"/>
  <c r="BI259" i="1"/>
  <c r="BN224" i="1"/>
  <c r="BN258" i="1"/>
  <c r="LV259" i="1"/>
  <c r="LV261" i="1"/>
  <c r="LV260" i="1"/>
  <c r="LV227" i="1"/>
  <c r="LV226" i="1"/>
  <c r="LV225" i="1"/>
  <c r="BI225" i="1"/>
  <c r="BI227" i="1"/>
  <c r="BI226" i="1"/>
  <c r="AL225" i="1"/>
  <c r="BI91" i="1"/>
  <c r="BI92" i="1"/>
  <c r="BI93" i="1"/>
  <c r="BI94" i="1"/>
  <c r="BI95" i="1"/>
  <c r="BN274" i="1"/>
  <c r="BN90" i="1"/>
  <c r="BI276" i="1"/>
  <c r="BI275" i="1"/>
  <c r="BI277" i="1"/>
  <c r="LV277" i="1"/>
  <c r="LV276" i="1"/>
  <c r="LV275" i="1"/>
  <c r="BI119" i="1"/>
  <c r="BI122" i="1"/>
  <c r="BI121" i="1"/>
  <c r="BI120" i="1"/>
  <c r="BN117" i="1"/>
  <c r="BN119" i="1" s="1"/>
  <c r="BN126" i="1"/>
  <c r="BI172" i="1"/>
  <c r="BI127" i="1"/>
  <c r="BI128" i="1"/>
  <c r="BI129" i="1"/>
  <c r="BI130" i="1"/>
  <c r="BI131" i="1"/>
  <c r="BI176" i="1"/>
  <c r="BI175" i="1"/>
  <c r="BI174" i="1"/>
  <c r="BN171" i="1"/>
  <c r="BN172" i="1" s="1"/>
  <c r="BN180" i="1"/>
  <c r="BI181" i="1"/>
  <c r="BI182" i="1"/>
  <c r="BI183" i="1"/>
  <c r="BI184" i="1"/>
  <c r="BI185" i="1"/>
  <c r="BI306" i="1"/>
  <c r="BI301" i="1"/>
  <c r="BI309" i="1"/>
  <c r="BI297" i="1"/>
  <c r="BI300" i="1"/>
  <c r="BI307" i="1"/>
  <c r="BI298" i="1"/>
  <c r="BI308" i="1"/>
  <c r="BI294" i="1"/>
  <c r="BI299" i="1"/>
  <c r="BI303" i="1"/>
  <c r="BI311" i="1"/>
  <c r="BI295" i="1"/>
  <c r="BI310" i="1"/>
  <c r="BI302" i="1"/>
  <c r="BI296" i="1"/>
  <c r="BI313" i="1"/>
  <c r="BI304" i="1"/>
  <c r="BI305" i="1"/>
  <c r="BI312" i="1"/>
  <c r="LV297" i="1"/>
  <c r="LV308" i="1"/>
  <c r="LV306" i="1"/>
  <c r="LV300" i="1"/>
  <c r="LV309" i="1"/>
  <c r="LV307" i="1"/>
  <c r="LV298" i="1"/>
  <c r="LV301" i="1"/>
  <c r="LV303" i="1"/>
  <c r="LV299" i="1"/>
  <c r="LV302" i="1"/>
  <c r="LV294" i="1"/>
  <c r="LV310" i="1"/>
  <c r="LV311" i="1"/>
  <c r="LV305" i="1"/>
  <c r="LV304" i="1"/>
  <c r="LV295" i="1"/>
  <c r="LV313" i="1"/>
  <c r="LV312" i="1"/>
  <c r="LV296" i="1"/>
  <c r="AL304" i="1"/>
  <c r="BI290" i="1"/>
  <c r="BI291" i="1"/>
  <c r="BI293" i="1"/>
  <c r="BI292" i="1"/>
  <c r="LV291" i="1"/>
  <c r="LV290" i="1"/>
  <c r="LV292" i="1"/>
  <c r="LV293" i="1"/>
  <c r="BI285" i="1"/>
  <c r="BI289" i="1"/>
  <c r="LV285" i="1"/>
  <c r="LV289" i="1"/>
  <c r="BN236" i="1"/>
  <c r="BN270" i="1"/>
  <c r="BI271" i="1"/>
  <c r="BI272" i="1"/>
  <c r="BI273" i="1"/>
  <c r="LV271" i="1"/>
  <c r="LV273" i="1"/>
  <c r="LV272" i="1"/>
  <c r="LV237" i="1"/>
  <c r="LV238" i="1"/>
  <c r="LV239" i="1"/>
  <c r="BI239" i="1"/>
  <c r="BI237" i="1"/>
  <c r="BI238" i="1"/>
  <c r="BN144" i="1"/>
  <c r="BN162" i="1"/>
  <c r="BN135" i="1"/>
  <c r="BN153" i="1"/>
  <c r="BI154" i="1"/>
  <c r="BI155" i="1"/>
  <c r="BI156" i="1"/>
  <c r="BI157" i="1"/>
  <c r="BI158" i="1"/>
  <c r="BI163" i="1"/>
  <c r="BI164" i="1"/>
  <c r="BI165" i="1"/>
  <c r="BI166" i="1"/>
  <c r="BI167" i="1"/>
  <c r="BI145" i="1"/>
  <c r="BI146" i="1"/>
  <c r="BI147" i="1"/>
  <c r="BI148" i="1"/>
  <c r="BI149" i="1"/>
  <c r="BI136" i="1"/>
  <c r="BI137" i="1"/>
  <c r="BI138" i="1"/>
  <c r="BI139" i="1"/>
  <c r="BI140" i="1"/>
  <c r="LV282" i="1"/>
  <c r="LV283" i="1"/>
  <c r="LV281" i="1"/>
  <c r="LV284" i="1"/>
  <c r="BI282" i="1"/>
  <c r="BI281" i="1"/>
  <c r="BI283" i="1"/>
  <c r="BI284" i="1"/>
  <c r="BN250" i="1"/>
  <c r="BN266" i="1"/>
  <c r="BN242" i="1"/>
  <c r="BN254" i="1"/>
  <c r="BN246" i="1"/>
  <c r="BN262" i="1"/>
  <c r="AL256" i="1"/>
  <c r="LV269" i="1"/>
  <c r="LV249" i="1"/>
  <c r="LV265" i="1"/>
  <c r="LV267" i="1"/>
  <c r="LV245" i="1"/>
  <c r="LV256" i="1"/>
  <c r="LV252" i="1"/>
  <c r="LV247" i="1"/>
  <c r="LV253" i="1"/>
  <c r="LV243" i="1"/>
  <c r="LV264" i="1"/>
  <c r="LV268" i="1"/>
  <c r="LV248" i="1"/>
  <c r="LV244" i="1"/>
  <c r="LV255" i="1"/>
  <c r="LV257" i="1"/>
  <c r="LV251" i="1"/>
  <c r="LV263" i="1"/>
  <c r="BI256" i="1"/>
  <c r="BI245" i="1"/>
  <c r="BI252" i="1"/>
  <c r="BI269" i="1"/>
  <c r="BI249" i="1"/>
  <c r="BI265" i="1"/>
  <c r="BI267" i="1"/>
  <c r="BI244" i="1"/>
  <c r="BI264" i="1"/>
  <c r="BI248" i="1"/>
  <c r="BI255" i="1"/>
  <c r="BI257" i="1"/>
  <c r="BI243" i="1"/>
  <c r="BI253" i="1"/>
  <c r="BI268" i="1"/>
  <c r="BI247" i="1"/>
  <c r="BI263" i="1"/>
  <c r="BI251" i="1"/>
  <c r="BN232" i="1"/>
  <c r="LV234" i="1"/>
  <c r="LV233" i="1"/>
  <c r="LV235" i="1"/>
  <c r="BI233" i="1"/>
  <c r="BI235" i="1"/>
  <c r="BI234" i="1"/>
  <c r="BN216" i="1"/>
  <c r="BN220" i="1"/>
  <c r="BN228" i="1"/>
  <c r="BN212" i="1"/>
  <c r="LV230" i="1"/>
  <c r="LV214" i="1"/>
  <c r="LV223" i="1"/>
  <c r="LV215" i="1"/>
  <c r="LV213" i="1"/>
  <c r="LV231" i="1"/>
  <c r="LV217" i="1"/>
  <c r="LV219" i="1"/>
  <c r="LV218" i="1"/>
  <c r="LV229" i="1"/>
  <c r="LV222" i="1"/>
  <c r="LV221" i="1"/>
  <c r="BI213" i="1"/>
  <c r="BI223" i="1"/>
  <c r="BI214" i="1"/>
  <c r="BI230" i="1"/>
  <c r="BI217" i="1"/>
  <c r="BI215" i="1"/>
  <c r="BI229" i="1"/>
  <c r="BI231" i="1"/>
  <c r="BI218" i="1"/>
  <c r="BI222" i="1"/>
  <c r="BI219" i="1"/>
  <c r="BI221" i="1"/>
  <c r="LV210" i="1"/>
  <c r="LV211" i="1"/>
  <c r="LV209" i="1"/>
  <c r="BI210" i="1"/>
  <c r="BI209" i="1"/>
  <c r="BI211" i="1"/>
  <c r="BN99" i="1"/>
  <c r="BN108" i="1"/>
  <c r="BI100" i="1"/>
  <c r="BI101" i="1"/>
  <c r="BI102" i="1"/>
  <c r="BI103" i="1"/>
  <c r="BI104" i="1"/>
  <c r="BI109" i="1"/>
  <c r="BI110" i="1"/>
  <c r="BI111" i="1"/>
  <c r="BI112" i="1"/>
  <c r="BI113" i="1"/>
  <c r="BN208" i="1"/>
  <c r="BN72" i="1"/>
  <c r="BI73" i="1"/>
  <c r="BI74" i="1"/>
  <c r="BI75" i="1"/>
  <c r="BI76" i="1"/>
  <c r="BI77" i="1"/>
  <c r="BI58" i="1"/>
  <c r="BI57" i="1"/>
  <c r="LV203" i="1"/>
  <c r="LV204" i="1"/>
  <c r="LV202" i="1"/>
  <c r="BI202" i="1"/>
  <c r="BI203" i="1"/>
  <c r="BI204" i="1"/>
  <c r="BN199" i="1"/>
  <c r="BN195" i="1"/>
  <c r="BI59" i="1"/>
  <c r="BI56" i="1"/>
  <c r="BI55" i="1"/>
  <c r="LV200" i="1"/>
  <c r="LV201" i="1"/>
  <c r="BI201" i="1"/>
  <c r="BI200" i="1"/>
  <c r="BI54" i="1"/>
  <c r="BN52" i="1"/>
  <c r="BN56" i="1" s="1"/>
  <c r="BN63" i="1"/>
  <c r="BI64" i="1"/>
  <c r="BI65" i="1"/>
  <c r="BI66" i="1"/>
  <c r="BI67" i="1"/>
  <c r="BI68" i="1"/>
  <c r="BI48" i="1"/>
  <c r="BI47" i="1"/>
  <c r="BI45" i="1"/>
  <c r="BI44" i="1"/>
  <c r="BN41" i="1"/>
  <c r="BN48" i="1" s="1"/>
  <c r="BN189" i="1"/>
  <c r="BI46" i="1"/>
  <c r="LV190" i="1"/>
  <c r="LV191" i="1"/>
  <c r="BI43" i="1"/>
  <c r="BI190" i="1"/>
  <c r="BI191" i="1"/>
  <c r="BN20" i="1"/>
  <c r="BN18" i="1"/>
  <c r="BN21" i="1"/>
  <c r="BN19" i="1"/>
  <c r="IG20" i="1"/>
  <c r="IG21" i="1"/>
  <c r="BI34" i="1"/>
  <c r="BI35" i="1"/>
  <c r="G504" i="4"/>
  <c r="H553" i="4"/>
  <c r="U553" i="4" s="1"/>
  <c r="I554" i="4"/>
  <c r="IG18" i="1"/>
  <c r="IG19" i="1"/>
  <c r="LW18" i="1"/>
  <c r="LW19" i="1"/>
  <c r="LU19" i="1"/>
  <c r="LU18" i="1"/>
  <c r="LV20" i="1"/>
  <c r="LV21" i="1"/>
  <c r="P491" i="4"/>
  <c r="C492" i="4"/>
  <c r="B492" i="4" s="1"/>
  <c r="F556" i="4"/>
  <c r="E556" i="4"/>
  <c r="R556" i="4" s="1"/>
  <c r="D556" i="4"/>
  <c r="Q556" i="4" s="1"/>
  <c r="V492" i="4"/>
  <c r="S475" i="4"/>
  <c r="BI37" i="1"/>
  <c r="BI31" i="1"/>
  <c r="BI33" i="1"/>
  <c r="BI36" i="1"/>
  <c r="BI32" i="1"/>
  <c r="BN30" i="1"/>
  <c r="A557" i="4"/>
  <c r="LV26" i="1"/>
  <c r="BI26" i="1"/>
  <c r="LV25" i="1"/>
  <c r="BI25" i="1"/>
  <c r="BN24" i="1"/>
  <c r="LU24" i="1"/>
  <c r="LW24" i="1"/>
  <c r="LW261" i="1" l="1"/>
  <c r="LW260" i="1"/>
  <c r="LW259" i="1"/>
  <c r="BN261" i="1"/>
  <c r="BN260" i="1"/>
  <c r="BN259" i="1"/>
  <c r="LU260" i="1"/>
  <c r="LU259" i="1"/>
  <c r="LU261" i="1"/>
  <c r="AL226" i="1"/>
  <c r="LW227" i="1"/>
  <c r="LW225" i="1"/>
  <c r="LW226" i="1"/>
  <c r="LU225" i="1"/>
  <c r="LU226" i="1"/>
  <c r="LU227" i="1"/>
  <c r="BN226" i="1"/>
  <c r="BN225" i="1"/>
  <c r="BN227" i="1"/>
  <c r="BN91" i="1"/>
  <c r="BN92" i="1"/>
  <c r="BN93" i="1"/>
  <c r="BN94" i="1"/>
  <c r="BN95" i="1"/>
  <c r="LU276" i="1"/>
  <c r="LU277" i="1"/>
  <c r="LU275" i="1"/>
  <c r="LW275" i="1"/>
  <c r="LW276" i="1"/>
  <c r="LW277" i="1"/>
  <c r="BN277" i="1"/>
  <c r="BN275" i="1"/>
  <c r="BN276" i="1"/>
  <c r="BN118" i="1"/>
  <c r="BN122" i="1"/>
  <c r="BN121" i="1"/>
  <c r="BN120" i="1"/>
  <c r="BN176" i="1"/>
  <c r="BN175" i="1"/>
  <c r="BN174" i="1"/>
  <c r="BN173" i="1"/>
  <c r="BN127" i="1"/>
  <c r="BN128" i="1"/>
  <c r="BN129" i="1"/>
  <c r="BN130" i="1"/>
  <c r="BN131" i="1"/>
  <c r="BN181" i="1"/>
  <c r="BN182" i="1"/>
  <c r="BN183" i="1"/>
  <c r="BN184" i="1"/>
  <c r="BN185" i="1"/>
  <c r="LU301" i="1"/>
  <c r="LU308" i="1"/>
  <c r="LU309" i="1"/>
  <c r="LU300" i="1"/>
  <c r="LU307" i="1"/>
  <c r="LU306" i="1"/>
  <c r="LU297" i="1"/>
  <c r="LU298" i="1"/>
  <c r="LU311" i="1"/>
  <c r="LU294" i="1"/>
  <c r="LU302" i="1"/>
  <c r="LU303" i="1"/>
  <c r="LU299" i="1"/>
  <c r="LU313" i="1"/>
  <c r="LU295" i="1"/>
  <c r="LU310" i="1"/>
  <c r="LU305" i="1"/>
  <c r="LU312" i="1"/>
  <c r="LU296" i="1"/>
  <c r="LU304" i="1"/>
  <c r="LW306" i="1"/>
  <c r="LW301" i="1"/>
  <c r="LW300" i="1"/>
  <c r="LW309" i="1"/>
  <c r="LW298" i="1"/>
  <c r="LW297" i="1"/>
  <c r="LW308" i="1"/>
  <c r="LW307" i="1"/>
  <c r="LW294" i="1"/>
  <c r="LW311" i="1"/>
  <c r="LW310" i="1"/>
  <c r="LW299" i="1"/>
  <c r="LW295" i="1"/>
  <c r="LW303" i="1"/>
  <c r="LW312" i="1"/>
  <c r="LW296" i="1"/>
  <c r="LW305" i="1"/>
  <c r="LW313" i="1"/>
  <c r="LW304" i="1"/>
  <c r="LW302" i="1"/>
  <c r="AL305" i="1"/>
  <c r="BN297" i="1"/>
  <c r="BN308" i="1"/>
  <c r="BN309" i="1"/>
  <c r="BN307" i="1"/>
  <c r="BN298" i="1"/>
  <c r="BN300" i="1"/>
  <c r="BN306" i="1"/>
  <c r="BN302" i="1"/>
  <c r="BN301" i="1"/>
  <c r="BN303" i="1"/>
  <c r="BN299" i="1"/>
  <c r="BN295" i="1"/>
  <c r="BN310" i="1"/>
  <c r="BN311" i="1"/>
  <c r="BN294" i="1"/>
  <c r="BN312" i="1"/>
  <c r="BN296" i="1"/>
  <c r="BN304" i="1"/>
  <c r="BN313" i="1"/>
  <c r="BN305" i="1"/>
  <c r="BN291" i="1"/>
  <c r="BN290" i="1"/>
  <c r="BN293" i="1"/>
  <c r="BN292" i="1"/>
  <c r="LU292" i="1"/>
  <c r="LU291" i="1"/>
  <c r="LU293" i="1"/>
  <c r="LU290" i="1"/>
  <c r="LW290" i="1"/>
  <c r="LW291" i="1"/>
  <c r="LW292" i="1"/>
  <c r="LW293" i="1"/>
  <c r="BN285" i="1"/>
  <c r="BN289" i="1"/>
  <c r="LU285" i="1"/>
  <c r="LU289" i="1"/>
  <c r="LW285" i="1"/>
  <c r="LW289" i="1"/>
  <c r="LW273" i="1"/>
  <c r="LW271" i="1"/>
  <c r="LW272" i="1"/>
  <c r="LU271" i="1"/>
  <c r="LU273" i="1"/>
  <c r="LU272" i="1"/>
  <c r="BN271" i="1"/>
  <c r="BN272" i="1"/>
  <c r="BN273" i="1"/>
  <c r="LW237" i="1"/>
  <c r="LW238" i="1"/>
  <c r="LW239" i="1"/>
  <c r="LU238" i="1"/>
  <c r="LU237" i="1"/>
  <c r="LU239" i="1"/>
  <c r="BN238" i="1"/>
  <c r="BN237" i="1"/>
  <c r="BN239" i="1"/>
  <c r="BN154" i="1"/>
  <c r="BN155" i="1"/>
  <c r="BN156" i="1"/>
  <c r="BN157" i="1"/>
  <c r="BN158" i="1"/>
  <c r="BN136" i="1"/>
  <c r="BN137" i="1"/>
  <c r="BN138" i="1"/>
  <c r="BN139" i="1"/>
  <c r="BN140" i="1"/>
  <c r="BN163" i="1"/>
  <c r="BN164" i="1"/>
  <c r="BN165" i="1"/>
  <c r="BN166" i="1"/>
  <c r="BN167" i="1"/>
  <c r="BN145" i="1"/>
  <c r="BN146" i="1"/>
  <c r="BN147" i="1"/>
  <c r="BN148" i="1"/>
  <c r="BN149" i="1"/>
  <c r="BN283" i="1"/>
  <c r="BN282" i="1"/>
  <c r="BN281" i="1"/>
  <c r="BN284" i="1"/>
  <c r="LU283" i="1"/>
  <c r="LU282" i="1"/>
  <c r="LU281" i="1"/>
  <c r="LU284" i="1"/>
  <c r="LW282" i="1"/>
  <c r="LW283" i="1"/>
  <c r="LW281" i="1"/>
  <c r="LW284" i="1"/>
  <c r="AL257" i="1"/>
  <c r="AL258" i="1" s="1"/>
  <c r="BN249" i="1"/>
  <c r="BN265" i="1"/>
  <c r="BN267" i="1"/>
  <c r="BN245" i="1"/>
  <c r="BN244" i="1"/>
  <c r="BN256" i="1"/>
  <c r="BN252" i="1"/>
  <c r="BN269" i="1"/>
  <c r="BN247" i="1"/>
  <c r="BN243" i="1"/>
  <c r="BN253" i="1"/>
  <c r="BN268" i="1"/>
  <c r="BN257" i="1"/>
  <c r="BN248" i="1"/>
  <c r="BN255" i="1"/>
  <c r="BN264" i="1"/>
  <c r="BN263" i="1"/>
  <c r="BN251" i="1"/>
  <c r="LU256" i="1"/>
  <c r="LU269" i="1"/>
  <c r="LU252" i="1"/>
  <c r="LU249" i="1"/>
  <c r="LU265" i="1"/>
  <c r="LU267" i="1"/>
  <c r="LU245" i="1"/>
  <c r="LU244" i="1"/>
  <c r="LU257" i="1"/>
  <c r="LU264" i="1"/>
  <c r="LU255" i="1"/>
  <c r="LU253" i="1"/>
  <c r="LU268" i="1"/>
  <c r="LU247" i="1"/>
  <c r="LU243" i="1"/>
  <c r="LU248" i="1"/>
  <c r="LU251" i="1"/>
  <c r="LU263" i="1"/>
  <c r="LW245" i="1"/>
  <c r="LW244" i="1"/>
  <c r="LW256" i="1"/>
  <c r="LW252" i="1"/>
  <c r="LW269" i="1"/>
  <c r="LW249" i="1"/>
  <c r="LW267" i="1"/>
  <c r="LW265" i="1"/>
  <c r="LW251" i="1"/>
  <c r="LW268" i="1"/>
  <c r="LW247" i="1"/>
  <c r="LW243" i="1"/>
  <c r="LW255" i="1"/>
  <c r="LW257" i="1"/>
  <c r="LW248" i="1"/>
  <c r="LW264" i="1"/>
  <c r="LW253" i="1"/>
  <c r="LW263" i="1"/>
  <c r="LW235" i="1"/>
  <c r="LW233" i="1"/>
  <c r="LW234" i="1"/>
  <c r="LU234" i="1"/>
  <c r="LU233" i="1"/>
  <c r="LU235" i="1"/>
  <c r="BN233" i="1"/>
  <c r="BN235" i="1"/>
  <c r="BN234" i="1"/>
  <c r="BN230" i="1"/>
  <c r="BN214" i="1"/>
  <c r="BN213" i="1"/>
  <c r="BN223" i="1"/>
  <c r="BN229" i="1"/>
  <c r="BN217" i="1"/>
  <c r="BN231" i="1"/>
  <c r="BN219" i="1"/>
  <c r="BN215" i="1"/>
  <c r="BN218" i="1"/>
  <c r="BN221" i="1"/>
  <c r="BN222" i="1"/>
  <c r="LW223" i="1"/>
  <c r="LW230" i="1"/>
  <c r="LW214" i="1"/>
  <c r="LW213" i="1"/>
  <c r="LW231" i="1"/>
  <c r="LW215" i="1"/>
  <c r="LW229" i="1"/>
  <c r="LW217" i="1"/>
  <c r="LW219" i="1"/>
  <c r="LW221" i="1"/>
  <c r="LW218" i="1"/>
  <c r="LW222" i="1"/>
  <c r="LU230" i="1"/>
  <c r="LU213" i="1"/>
  <c r="LU223" i="1"/>
  <c r="LU214" i="1"/>
  <c r="LU215" i="1"/>
  <c r="LU229" i="1"/>
  <c r="LU217" i="1"/>
  <c r="LU221" i="1"/>
  <c r="LU231" i="1"/>
  <c r="LU218" i="1"/>
  <c r="LU219" i="1"/>
  <c r="LU222" i="1"/>
  <c r="LW210" i="1"/>
  <c r="LW211" i="1"/>
  <c r="LW209" i="1"/>
  <c r="LU209" i="1"/>
  <c r="LU211" i="1"/>
  <c r="LU210" i="1"/>
  <c r="BN210" i="1"/>
  <c r="BN211" i="1"/>
  <c r="BN209" i="1"/>
  <c r="BN109" i="1"/>
  <c r="BN110" i="1"/>
  <c r="BN111" i="1"/>
  <c r="BN112" i="1"/>
  <c r="BN113" i="1"/>
  <c r="BN100" i="1"/>
  <c r="BN101" i="1"/>
  <c r="BN102" i="1"/>
  <c r="BN103" i="1"/>
  <c r="BN104" i="1"/>
  <c r="BN73" i="1"/>
  <c r="BN74" i="1"/>
  <c r="BN75" i="1"/>
  <c r="BN76" i="1"/>
  <c r="BN77" i="1"/>
  <c r="LW202" i="1"/>
  <c r="LW203" i="1"/>
  <c r="LW204" i="1"/>
  <c r="LU202" i="1"/>
  <c r="LU203" i="1"/>
  <c r="LU204" i="1"/>
  <c r="BN203" i="1"/>
  <c r="BN204" i="1"/>
  <c r="BN202" i="1"/>
  <c r="BN201" i="1"/>
  <c r="BN200" i="1"/>
  <c r="LW201" i="1"/>
  <c r="LW200" i="1"/>
  <c r="LU200" i="1"/>
  <c r="LU201" i="1"/>
  <c r="BN55" i="1"/>
  <c r="BN54" i="1"/>
  <c r="BN53" i="1"/>
  <c r="BN59" i="1"/>
  <c r="BN58" i="1"/>
  <c r="BN57" i="1"/>
  <c r="BN64" i="1"/>
  <c r="BN65" i="1"/>
  <c r="BN66" i="1"/>
  <c r="BN67" i="1"/>
  <c r="BN68" i="1"/>
  <c r="BN43" i="1"/>
  <c r="BN42" i="1"/>
  <c r="BN45" i="1"/>
  <c r="BN44" i="1"/>
  <c r="BN47" i="1"/>
  <c r="BN46" i="1"/>
  <c r="LW191" i="1"/>
  <c r="LW190" i="1"/>
  <c r="LU191" i="1"/>
  <c r="LU190" i="1"/>
  <c r="BN190" i="1"/>
  <c r="BN191" i="1"/>
  <c r="BN34" i="1"/>
  <c r="BN35" i="1"/>
  <c r="H554" i="4"/>
  <c r="U554" i="4" s="1"/>
  <c r="I555" i="4"/>
  <c r="G505" i="4"/>
  <c r="LW20" i="1"/>
  <c r="LW21" i="1"/>
  <c r="LU20" i="1"/>
  <c r="LU21" i="1"/>
  <c r="P492" i="4"/>
  <c r="C493" i="4"/>
  <c r="B493" i="4" s="1"/>
  <c r="BN36" i="1"/>
  <c r="F557" i="4"/>
  <c r="E557" i="4"/>
  <c r="R557" i="4" s="1"/>
  <c r="D557" i="4"/>
  <c r="Q557" i="4" s="1"/>
  <c r="V493" i="4"/>
  <c r="S476" i="4"/>
  <c r="BN32" i="1"/>
  <c r="BN37" i="1"/>
  <c r="BN33" i="1"/>
  <c r="BN31" i="1"/>
  <c r="A558" i="4"/>
  <c r="BN26" i="1"/>
  <c r="LW26" i="1"/>
  <c r="LU26" i="1"/>
  <c r="BN25" i="1"/>
  <c r="LU25" i="1"/>
  <c r="LW25" i="1"/>
  <c r="DW13" i="1"/>
  <c r="DW17" i="1" s="1"/>
  <c r="DV13" i="1"/>
  <c r="DV17" i="1" s="1"/>
  <c r="DU13" i="1"/>
  <c r="AL259" i="1" l="1"/>
  <c r="AL227" i="1"/>
  <c r="AL306" i="1"/>
  <c r="DU16" i="1"/>
  <c r="DU17" i="1"/>
  <c r="G506" i="4"/>
  <c r="H555" i="4"/>
  <c r="U555" i="4" s="1"/>
  <c r="I556" i="4"/>
  <c r="DU18" i="1"/>
  <c r="DU19" i="1"/>
  <c r="P493" i="4"/>
  <c r="C494" i="4"/>
  <c r="B494" i="4" s="1"/>
  <c r="F558" i="4"/>
  <c r="E558" i="4"/>
  <c r="R558" i="4" s="1"/>
  <c r="D558" i="4"/>
  <c r="Q558" i="4" s="1"/>
  <c r="V494" i="4"/>
  <c r="S477" i="4"/>
  <c r="A559" i="4"/>
  <c r="DW16" i="1"/>
  <c r="DW14" i="1"/>
  <c r="DW81" i="1" s="1"/>
  <c r="DW86" i="1" s="1"/>
  <c r="DV16" i="1"/>
  <c r="DV14" i="1"/>
  <c r="DV81" i="1" s="1"/>
  <c r="DV86" i="1" s="1"/>
  <c r="DV224" i="1" l="1"/>
  <c r="DV258" i="1"/>
  <c r="DW224" i="1"/>
  <c r="DW258" i="1"/>
  <c r="AL260" i="1"/>
  <c r="AL228" i="1"/>
  <c r="AL229" i="1" s="1"/>
  <c r="AL230" i="1" s="1"/>
  <c r="AL231" i="1" s="1"/>
  <c r="AL232" i="1" s="1"/>
  <c r="DW274" i="1"/>
  <c r="DW90" i="1"/>
  <c r="DW95" i="1" s="1"/>
  <c r="DV274" i="1"/>
  <c r="DV90" i="1"/>
  <c r="DV95" i="1" s="1"/>
  <c r="DV117" i="1"/>
  <c r="DV122" i="1" s="1"/>
  <c r="DV126" i="1"/>
  <c r="DW117" i="1"/>
  <c r="DW122" i="1" s="1"/>
  <c r="DW126" i="1"/>
  <c r="DV171" i="1"/>
  <c r="DV176" i="1" s="1"/>
  <c r="DV180" i="1"/>
  <c r="DV185" i="1" s="1"/>
  <c r="DW171" i="1"/>
  <c r="DW176" i="1" s="1"/>
  <c r="DW180" i="1"/>
  <c r="DW185" i="1" s="1"/>
  <c r="AL307" i="1"/>
  <c r="DV236" i="1"/>
  <c r="DV270" i="1"/>
  <c r="DW236" i="1"/>
  <c r="DW270" i="1"/>
  <c r="DW162" i="1"/>
  <c r="DW167" i="1" s="1"/>
  <c r="DW144" i="1"/>
  <c r="DW149" i="1" s="1"/>
  <c r="DW135" i="1"/>
  <c r="DW140" i="1" s="1"/>
  <c r="DW153" i="1"/>
  <c r="DW158" i="1" s="1"/>
  <c r="DV144" i="1"/>
  <c r="DV149" i="1" s="1"/>
  <c r="DV162" i="1"/>
  <c r="DV167" i="1" s="1"/>
  <c r="DV153" i="1"/>
  <c r="DV158" i="1" s="1"/>
  <c r="DV135" i="1"/>
  <c r="DV140" i="1" s="1"/>
  <c r="AL283" i="1"/>
  <c r="DV266" i="1"/>
  <c r="DV254" i="1"/>
  <c r="DV250" i="1"/>
  <c r="DV246" i="1"/>
  <c r="DV262" i="1"/>
  <c r="DV242" i="1"/>
  <c r="DW250" i="1"/>
  <c r="DW246" i="1"/>
  <c r="DW254" i="1"/>
  <c r="DW242" i="1"/>
  <c r="DW262" i="1"/>
  <c r="DW266" i="1"/>
  <c r="DV232" i="1"/>
  <c r="DW232" i="1"/>
  <c r="DV212" i="1"/>
  <c r="DV216" i="1"/>
  <c r="DV228" i="1"/>
  <c r="DV220" i="1"/>
  <c r="DW216" i="1"/>
  <c r="DW220" i="1"/>
  <c r="DW212" i="1"/>
  <c r="DW228" i="1"/>
  <c r="DW99" i="1"/>
  <c r="DW104" i="1" s="1"/>
  <c r="DW108" i="1"/>
  <c r="DW113" i="1" s="1"/>
  <c r="DV99" i="1"/>
  <c r="DV104" i="1" s="1"/>
  <c r="DV108" i="1"/>
  <c r="DV113" i="1" s="1"/>
  <c r="DV208" i="1"/>
  <c r="DV72" i="1"/>
  <c r="DV77" i="1" s="1"/>
  <c r="DW208" i="1"/>
  <c r="DW72" i="1"/>
  <c r="DW77" i="1" s="1"/>
  <c r="DW199" i="1"/>
  <c r="DW195" i="1"/>
  <c r="DV199" i="1"/>
  <c r="DV195" i="1"/>
  <c r="DV52" i="1"/>
  <c r="DV59" i="1" s="1"/>
  <c r="DV63" i="1"/>
  <c r="DV68" i="1" s="1"/>
  <c r="DW52" i="1"/>
  <c r="DW59" i="1" s="1"/>
  <c r="DW63" i="1"/>
  <c r="DW68" i="1" s="1"/>
  <c r="DW41" i="1"/>
  <c r="DW48" i="1" s="1"/>
  <c r="DW189" i="1"/>
  <c r="DV41" i="1"/>
  <c r="DV48" i="1" s="1"/>
  <c r="DV189" i="1"/>
  <c r="H556" i="4"/>
  <c r="U556" i="4" s="1"/>
  <c r="I557" i="4"/>
  <c r="G507" i="4"/>
  <c r="DV18" i="1"/>
  <c r="DV19" i="1"/>
  <c r="DW18" i="1"/>
  <c r="DW19" i="1"/>
  <c r="AM23" i="1"/>
  <c r="DU20" i="1"/>
  <c r="DU21" i="1"/>
  <c r="AM6" i="1"/>
  <c r="AM24" i="1"/>
  <c r="AM7" i="1"/>
  <c r="AM22" i="1"/>
  <c r="AM20" i="1"/>
  <c r="AM21" i="1"/>
  <c r="P494" i="4"/>
  <c r="C495" i="4"/>
  <c r="B495" i="4" s="1"/>
  <c r="F559" i="4"/>
  <c r="E559" i="4"/>
  <c r="R559" i="4" s="1"/>
  <c r="D559" i="4"/>
  <c r="Q559" i="4" s="1"/>
  <c r="V495" i="4"/>
  <c r="S478" i="4"/>
  <c r="DV30" i="1"/>
  <c r="DW30" i="1"/>
  <c r="A560" i="4"/>
  <c r="DW24" i="1"/>
  <c r="DV24" i="1"/>
  <c r="DO13" i="1"/>
  <c r="DQ13" i="1"/>
  <c r="DP13" i="1"/>
  <c r="DP17" i="1" s="1"/>
  <c r="AL261" i="1" l="1"/>
  <c r="DV259" i="1"/>
  <c r="DV261" i="1"/>
  <c r="DV260" i="1"/>
  <c r="DW259" i="1"/>
  <c r="DW261" i="1"/>
  <c r="DW260" i="1"/>
  <c r="DV225" i="1"/>
  <c r="DV226" i="1"/>
  <c r="DV227" i="1"/>
  <c r="DW226" i="1"/>
  <c r="DW227" i="1"/>
  <c r="DW225" i="1"/>
  <c r="DV276" i="1"/>
  <c r="DV277" i="1"/>
  <c r="DV275" i="1"/>
  <c r="DW276" i="1"/>
  <c r="DW277" i="1"/>
  <c r="DW275" i="1"/>
  <c r="DW131" i="1"/>
  <c r="DV131" i="1"/>
  <c r="DV309" i="1"/>
  <c r="DV308" i="1"/>
  <c r="DV300" i="1"/>
  <c r="DV307" i="1"/>
  <c r="DV301" i="1"/>
  <c r="DV298" i="1"/>
  <c r="DV297" i="1"/>
  <c r="DV306" i="1"/>
  <c r="DV310" i="1"/>
  <c r="DV294" i="1"/>
  <c r="DV311" i="1"/>
  <c r="DV295" i="1"/>
  <c r="DV302" i="1"/>
  <c r="DV299" i="1"/>
  <c r="DV303" i="1"/>
  <c r="DV305" i="1"/>
  <c r="DV296" i="1"/>
  <c r="DV312" i="1"/>
  <c r="DV304" i="1"/>
  <c r="DV313" i="1"/>
  <c r="AL308" i="1"/>
  <c r="DW297" i="1"/>
  <c r="DW301" i="1"/>
  <c r="DW300" i="1"/>
  <c r="DW308" i="1"/>
  <c r="DW306" i="1"/>
  <c r="DW309" i="1"/>
  <c r="DW307" i="1"/>
  <c r="DW298" i="1"/>
  <c r="DW303" i="1"/>
  <c r="DW299" i="1"/>
  <c r="DW302" i="1"/>
  <c r="DW310" i="1"/>
  <c r="DW311" i="1"/>
  <c r="DW294" i="1"/>
  <c r="DW304" i="1"/>
  <c r="DW312" i="1"/>
  <c r="DW305" i="1"/>
  <c r="DW313" i="1"/>
  <c r="DW295" i="1"/>
  <c r="DW296" i="1"/>
  <c r="DV292" i="1"/>
  <c r="DV291" i="1"/>
  <c r="DV293" i="1"/>
  <c r="DV290" i="1"/>
  <c r="DW290" i="1"/>
  <c r="DW291" i="1"/>
  <c r="DW292" i="1"/>
  <c r="DW293" i="1"/>
  <c r="DV289" i="1"/>
  <c r="DW289" i="1"/>
  <c r="DW273" i="1"/>
  <c r="DW272" i="1"/>
  <c r="DW271" i="1"/>
  <c r="DV273" i="1"/>
  <c r="DV271" i="1"/>
  <c r="DV272" i="1"/>
  <c r="DV237" i="1"/>
  <c r="DV238" i="1"/>
  <c r="DV239" i="1"/>
  <c r="DW237" i="1"/>
  <c r="DW238" i="1"/>
  <c r="DW239" i="1"/>
  <c r="DV249" i="1"/>
  <c r="DV265" i="1"/>
  <c r="DV267" i="1"/>
  <c r="DV245" i="1"/>
  <c r="DV244" i="1"/>
  <c r="DV256" i="1"/>
  <c r="DV252" i="1"/>
  <c r="DV269" i="1"/>
  <c r="DV268" i="1"/>
  <c r="DV243" i="1"/>
  <c r="DV264" i="1"/>
  <c r="DV251" i="1"/>
  <c r="DV248" i="1"/>
  <c r="DV255" i="1"/>
  <c r="DV257" i="1"/>
  <c r="DV253" i="1"/>
  <c r="DV247" i="1"/>
  <c r="DV263" i="1"/>
  <c r="DW245" i="1"/>
  <c r="DW269" i="1"/>
  <c r="DW244" i="1"/>
  <c r="DW256" i="1"/>
  <c r="DW252" i="1"/>
  <c r="DW267" i="1"/>
  <c r="DW249" i="1"/>
  <c r="DW265" i="1"/>
  <c r="DW255" i="1"/>
  <c r="DW247" i="1"/>
  <c r="DW243" i="1"/>
  <c r="DW253" i="1"/>
  <c r="DW268" i="1"/>
  <c r="DW257" i="1"/>
  <c r="DW248" i="1"/>
  <c r="DW264" i="1"/>
  <c r="DW263" i="1"/>
  <c r="DW251" i="1"/>
  <c r="DV235" i="1"/>
  <c r="DV233" i="1"/>
  <c r="DV234" i="1"/>
  <c r="DW235" i="1"/>
  <c r="DW233" i="1"/>
  <c r="DW234" i="1"/>
  <c r="AL233" i="1"/>
  <c r="DW230" i="1"/>
  <c r="DW223" i="1"/>
  <c r="DW213" i="1"/>
  <c r="DW214" i="1"/>
  <c r="DW231" i="1"/>
  <c r="DW221" i="1"/>
  <c r="DW215" i="1"/>
  <c r="DW229" i="1"/>
  <c r="DW217" i="1"/>
  <c r="DW222" i="1"/>
  <c r="DW219" i="1"/>
  <c r="DW218" i="1"/>
  <c r="DV223" i="1"/>
  <c r="DV213" i="1"/>
  <c r="DV215" i="1"/>
  <c r="DV214" i="1"/>
  <c r="DV230" i="1"/>
  <c r="DV217" i="1"/>
  <c r="DV229" i="1"/>
  <c r="DV231" i="1"/>
  <c r="DV221" i="1"/>
  <c r="DV222" i="1"/>
  <c r="DV218" i="1"/>
  <c r="DV219" i="1"/>
  <c r="DW211" i="1"/>
  <c r="DW209" i="1"/>
  <c r="DW210" i="1"/>
  <c r="DV210" i="1"/>
  <c r="DV209" i="1"/>
  <c r="DV211" i="1"/>
  <c r="DV204" i="1"/>
  <c r="DV203" i="1"/>
  <c r="DV202" i="1"/>
  <c r="DW202" i="1"/>
  <c r="DW203" i="1"/>
  <c r="DW204" i="1"/>
  <c r="DV200" i="1"/>
  <c r="DV201" i="1"/>
  <c r="DW200" i="1"/>
  <c r="DW201" i="1"/>
  <c r="DW191" i="1"/>
  <c r="DW190" i="1"/>
  <c r="DV191" i="1"/>
  <c r="DV190" i="1"/>
  <c r="DO16" i="1"/>
  <c r="DO18" i="1" s="1"/>
  <c r="DO17" i="1"/>
  <c r="DQ16" i="1"/>
  <c r="DQ19" i="1" s="1"/>
  <c r="DQ17" i="1"/>
  <c r="G508" i="4"/>
  <c r="H557" i="4"/>
  <c r="U557" i="4" s="1"/>
  <c r="I558" i="4"/>
  <c r="DV20" i="1"/>
  <c r="DV21" i="1"/>
  <c r="DW20" i="1"/>
  <c r="DW21" i="1"/>
  <c r="P495" i="4"/>
  <c r="C496" i="4"/>
  <c r="B496" i="4" s="1"/>
  <c r="F560" i="4"/>
  <c r="E560" i="4"/>
  <c r="R560" i="4" s="1"/>
  <c r="D560" i="4"/>
  <c r="Q560" i="4" s="1"/>
  <c r="V496" i="4"/>
  <c r="S479" i="4"/>
  <c r="DV37" i="1"/>
  <c r="DW37" i="1"/>
  <c r="A561" i="4"/>
  <c r="DV26" i="1"/>
  <c r="DW26" i="1"/>
  <c r="DV25" i="1"/>
  <c r="DW25" i="1"/>
  <c r="DP16" i="1"/>
  <c r="DP14" i="1"/>
  <c r="DP81" i="1" s="1"/>
  <c r="DP86" i="1" s="1"/>
  <c r="DQ14" i="1"/>
  <c r="DQ81" i="1" s="1"/>
  <c r="DQ86" i="1" s="1"/>
  <c r="DP224" i="1" l="1"/>
  <c r="DP258" i="1"/>
  <c r="DQ224" i="1"/>
  <c r="DQ258" i="1"/>
  <c r="AL262" i="1"/>
  <c r="AL263" i="1" s="1"/>
  <c r="AL264" i="1" s="1"/>
  <c r="AL265" i="1" s="1"/>
  <c r="DQ274" i="1"/>
  <c r="DQ90" i="1"/>
  <c r="DQ95" i="1" s="1"/>
  <c r="DP274" i="1"/>
  <c r="DP90" i="1"/>
  <c r="DP95" i="1" s="1"/>
  <c r="DP117" i="1"/>
  <c r="DP122" i="1" s="1"/>
  <c r="DP126" i="1"/>
  <c r="DQ117" i="1"/>
  <c r="DQ122" i="1" s="1"/>
  <c r="DQ126" i="1"/>
  <c r="DQ171" i="1"/>
  <c r="DQ176" i="1" s="1"/>
  <c r="DQ180" i="1"/>
  <c r="DQ185" i="1" s="1"/>
  <c r="DP171" i="1"/>
  <c r="DP176" i="1" s="1"/>
  <c r="DP180" i="1"/>
  <c r="DP185" i="1" s="1"/>
  <c r="AL309" i="1"/>
  <c r="DQ236" i="1"/>
  <c r="DQ270" i="1"/>
  <c r="DP236" i="1"/>
  <c r="DP270" i="1"/>
  <c r="DQ135" i="1"/>
  <c r="DQ140" i="1" s="1"/>
  <c r="DQ153" i="1"/>
  <c r="DQ158" i="1" s="1"/>
  <c r="DQ162" i="1"/>
  <c r="DQ167" i="1" s="1"/>
  <c r="DQ144" i="1"/>
  <c r="DQ149" i="1" s="1"/>
  <c r="DP135" i="1"/>
  <c r="DP140" i="1" s="1"/>
  <c r="DP144" i="1"/>
  <c r="DP149" i="1" s="1"/>
  <c r="DP153" i="1"/>
  <c r="DP158" i="1" s="1"/>
  <c r="DP162" i="1"/>
  <c r="DP167" i="1" s="1"/>
  <c r="DQ254" i="1"/>
  <c r="DQ250" i="1"/>
  <c r="DQ262" i="1"/>
  <c r="DQ242" i="1"/>
  <c r="DQ246" i="1"/>
  <c r="DQ266" i="1"/>
  <c r="DP250" i="1"/>
  <c r="DP254" i="1"/>
  <c r="DP262" i="1"/>
  <c r="DP266" i="1"/>
  <c r="DP246" i="1"/>
  <c r="DP242" i="1"/>
  <c r="DQ232" i="1"/>
  <c r="DP232" i="1"/>
  <c r="AL234" i="1"/>
  <c r="DQ216" i="1"/>
  <c r="DQ212" i="1"/>
  <c r="DQ220" i="1"/>
  <c r="DQ228" i="1"/>
  <c r="DP228" i="1"/>
  <c r="DP220" i="1"/>
  <c r="DP212" i="1"/>
  <c r="DP216" i="1"/>
  <c r="DQ99" i="1"/>
  <c r="DQ104" i="1" s="1"/>
  <c r="DQ108" i="1"/>
  <c r="DQ113" i="1" s="1"/>
  <c r="DP108" i="1"/>
  <c r="DP113" i="1" s="1"/>
  <c r="DP99" i="1"/>
  <c r="DP104" i="1" s="1"/>
  <c r="DP208" i="1"/>
  <c r="DP72" i="1"/>
  <c r="DP77" i="1" s="1"/>
  <c r="DQ208" i="1"/>
  <c r="DQ72" i="1"/>
  <c r="DQ77" i="1" s="1"/>
  <c r="DQ199" i="1"/>
  <c r="DQ195" i="1"/>
  <c r="DP199" i="1"/>
  <c r="DP195" i="1"/>
  <c r="DQ52" i="1"/>
  <c r="DQ59" i="1" s="1"/>
  <c r="DQ63" i="1"/>
  <c r="DQ68" i="1" s="1"/>
  <c r="DP52" i="1"/>
  <c r="DP59" i="1" s="1"/>
  <c r="DP63" i="1"/>
  <c r="DP68" i="1" s="1"/>
  <c r="DQ18" i="1"/>
  <c r="DO19" i="1"/>
  <c r="DQ41" i="1"/>
  <c r="DQ48" i="1" s="1"/>
  <c r="DQ189" i="1"/>
  <c r="DP41" i="1"/>
  <c r="DP48" i="1" s="1"/>
  <c r="DP189" i="1"/>
  <c r="H558" i="4"/>
  <c r="U558" i="4" s="1"/>
  <c r="I559" i="4"/>
  <c r="G509" i="4"/>
  <c r="DP19" i="1"/>
  <c r="DP18" i="1"/>
  <c r="DQ20" i="1"/>
  <c r="DQ21" i="1"/>
  <c r="DO20" i="1"/>
  <c r="DO21" i="1"/>
  <c r="P496" i="4"/>
  <c r="C497" i="4"/>
  <c r="B497" i="4" s="1"/>
  <c r="F561" i="4"/>
  <c r="E561" i="4"/>
  <c r="R561" i="4" s="1"/>
  <c r="D561" i="4"/>
  <c r="Q561" i="4" s="1"/>
  <c r="V497" i="4"/>
  <c r="S480" i="4"/>
  <c r="DQ30" i="1"/>
  <c r="DP30" i="1"/>
  <c r="DO30" i="1"/>
  <c r="DO24" i="1"/>
  <c r="A562" i="4"/>
  <c r="DQ24" i="1"/>
  <c r="DP24" i="1"/>
  <c r="IQ13" i="1"/>
  <c r="IQ17" i="1" s="1"/>
  <c r="IN13" i="1"/>
  <c r="IN17" i="1" s="1"/>
  <c r="IJ13" i="1"/>
  <c r="IM13" i="1"/>
  <c r="IM17" i="1" s="1"/>
  <c r="DQ259" i="1" l="1"/>
  <c r="DQ261" i="1"/>
  <c r="DQ260" i="1"/>
  <c r="DO260" i="1"/>
  <c r="DO259" i="1"/>
  <c r="DO261" i="1"/>
  <c r="DP260" i="1"/>
  <c r="DP261" i="1"/>
  <c r="DP259" i="1"/>
  <c r="DO225" i="1"/>
  <c r="DO226" i="1"/>
  <c r="DO227" i="1"/>
  <c r="DQ225" i="1"/>
  <c r="DQ227" i="1"/>
  <c r="DQ226" i="1"/>
  <c r="DP225" i="1"/>
  <c r="DP227" i="1"/>
  <c r="DP226" i="1"/>
  <c r="DP275" i="1"/>
  <c r="DP276" i="1"/>
  <c r="DP277" i="1"/>
  <c r="DQ277" i="1"/>
  <c r="DQ275" i="1"/>
  <c r="DQ276" i="1"/>
  <c r="DO276" i="1"/>
  <c r="DO277" i="1"/>
  <c r="DO275" i="1"/>
  <c r="DQ131" i="1"/>
  <c r="DP131" i="1"/>
  <c r="DQ307" i="1"/>
  <c r="DQ308" i="1"/>
  <c r="DQ309" i="1"/>
  <c r="DQ306" i="1"/>
  <c r="DQ301" i="1"/>
  <c r="DQ300" i="1"/>
  <c r="DQ298" i="1"/>
  <c r="DQ311" i="1"/>
  <c r="DQ297" i="1"/>
  <c r="DQ295" i="1"/>
  <c r="DQ310" i="1"/>
  <c r="DQ302" i="1"/>
  <c r="DQ294" i="1"/>
  <c r="DQ299" i="1"/>
  <c r="DQ303" i="1"/>
  <c r="DQ304" i="1"/>
  <c r="DQ296" i="1"/>
  <c r="DQ312" i="1"/>
  <c r="DQ305" i="1"/>
  <c r="DQ313" i="1"/>
  <c r="DP301" i="1"/>
  <c r="DP306" i="1"/>
  <c r="DP300" i="1"/>
  <c r="DP297" i="1"/>
  <c r="DP307" i="1"/>
  <c r="DP309" i="1"/>
  <c r="DP295" i="1"/>
  <c r="DP310" i="1"/>
  <c r="DP303" i="1"/>
  <c r="DP298" i="1"/>
  <c r="DP311" i="1"/>
  <c r="DP308" i="1"/>
  <c r="DP294" i="1"/>
  <c r="DP305" i="1"/>
  <c r="DP296" i="1"/>
  <c r="DP299" i="1"/>
  <c r="DP302" i="1"/>
  <c r="DP313" i="1"/>
  <c r="DP312" i="1"/>
  <c r="DP304" i="1"/>
  <c r="DO308" i="1"/>
  <c r="DO297" i="1"/>
  <c r="DO300" i="1"/>
  <c r="DO301" i="1"/>
  <c r="DO298" i="1"/>
  <c r="DO306" i="1"/>
  <c r="DO309" i="1"/>
  <c r="DO295" i="1"/>
  <c r="DO303" i="1"/>
  <c r="DO299" i="1"/>
  <c r="DO310" i="1"/>
  <c r="DO294" i="1"/>
  <c r="DO307" i="1"/>
  <c r="DO311" i="1"/>
  <c r="DO312" i="1"/>
  <c r="DO296" i="1"/>
  <c r="DO304" i="1"/>
  <c r="DO302" i="1"/>
  <c r="DO305" i="1"/>
  <c r="DO313" i="1"/>
  <c r="AL310" i="1"/>
  <c r="DQ291" i="1"/>
  <c r="DQ292" i="1"/>
  <c r="DQ293" i="1"/>
  <c r="DQ290" i="1"/>
  <c r="DP292" i="1"/>
  <c r="DP290" i="1"/>
  <c r="DP291" i="1"/>
  <c r="DP293" i="1"/>
  <c r="DO290" i="1"/>
  <c r="DO291" i="1"/>
  <c r="DO292" i="1"/>
  <c r="DO293" i="1"/>
  <c r="DQ285" i="1"/>
  <c r="DQ289" i="1"/>
  <c r="DP285" i="1"/>
  <c r="DP289" i="1"/>
  <c r="DO285" i="1"/>
  <c r="DO289" i="1"/>
  <c r="DP272" i="1"/>
  <c r="DP271" i="1"/>
  <c r="DP273" i="1"/>
  <c r="DQ272" i="1"/>
  <c r="DQ271" i="1"/>
  <c r="DQ273" i="1"/>
  <c r="DO272" i="1"/>
  <c r="DO273" i="1"/>
  <c r="DO271" i="1"/>
  <c r="DO237" i="1"/>
  <c r="DO238" i="1"/>
  <c r="DO239" i="1"/>
  <c r="DP238" i="1"/>
  <c r="DP237" i="1"/>
  <c r="DP239" i="1"/>
  <c r="DQ238" i="1"/>
  <c r="DQ237" i="1"/>
  <c r="DQ239" i="1"/>
  <c r="DP283" i="1"/>
  <c r="DP282" i="1"/>
  <c r="DP281" i="1"/>
  <c r="DP284" i="1"/>
  <c r="DQ283" i="1"/>
  <c r="DQ282" i="1"/>
  <c r="DQ281" i="1"/>
  <c r="DQ284" i="1"/>
  <c r="DO282" i="1"/>
  <c r="DO283" i="1"/>
  <c r="DO284" i="1"/>
  <c r="DO281" i="1"/>
  <c r="DO267" i="1"/>
  <c r="DO245" i="1"/>
  <c r="DO244" i="1"/>
  <c r="DO256" i="1"/>
  <c r="DO252" i="1"/>
  <c r="DO249" i="1"/>
  <c r="DO265" i="1"/>
  <c r="DO268" i="1"/>
  <c r="DO255" i="1"/>
  <c r="DO247" i="1"/>
  <c r="DO243" i="1"/>
  <c r="DO269" i="1"/>
  <c r="DO251" i="1"/>
  <c r="DO253" i="1"/>
  <c r="DO263" i="1"/>
  <c r="DO248" i="1"/>
  <c r="DO257" i="1"/>
  <c r="DO264" i="1"/>
  <c r="AL266" i="1"/>
  <c r="DQ245" i="1"/>
  <c r="DQ256" i="1"/>
  <c r="DQ265" i="1"/>
  <c r="DQ252" i="1"/>
  <c r="DQ267" i="1"/>
  <c r="DQ269" i="1"/>
  <c r="DQ249" i="1"/>
  <c r="DQ244" i="1"/>
  <c r="DQ268" i="1"/>
  <c r="DQ253" i="1"/>
  <c r="DQ255" i="1"/>
  <c r="DQ248" i="1"/>
  <c r="DQ243" i="1"/>
  <c r="DQ264" i="1"/>
  <c r="DQ247" i="1"/>
  <c r="DQ257" i="1"/>
  <c r="DQ263" i="1"/>
  <c r="DQ251" i="1"/>
  <c r="DP265" i="1"/>
  <c r="DP252" i="1"/>
  <c r="DP269" i="1"/>
  <c r="DP249" i="1"/>
  <c r="DP267" i="1"/>
  <c r="DP256" i="1"/>
  <c r="DP245" i="1"/>
  <c r="DP243" i="1"/>
  <c r="DP248" i="1"/>
  <c r="DP253" i="1"/>
  <c r="DP268" i="1"/>
  <c r="DP264" i="1"/>
  <c r="DP257" i="1"/>
  <c r="DP244" i="1"/>
  <c r="DP247" i="1"/>
  <c r="DP255" i="1"/>
  <c r="DP251" i="1"/>
  <c r="DP263" i="1"/>
  <c r="DP233" i="1"/>
  <c r="DP234" i="1"/>
  <c r="DP235" i="1"/>
  <c r="DQ234" i="1"/>
  <c r="DQ233" i="1"/>
  <c r="DQ235" i="1"/>
  <c r="DO233" i="1"/>
  <c r="DO235" i="1"/>
  <c r="DO234" i="1"/>
  <c r="AL235" i="1"/>
  <c r="AL236" i="1" s="1"/>
  <c r="DP215" i="1"/>
  <c r="DP230" i="1"/>
  <c r="DP214" i="1"/>
  <c r="DP223" i="1"/>
  <c r="DP213" i="1"/>
  <c r="DP217" i="1"/>
  <c r="DP229" i="1"/>
  <c r="DP231" i="1"/>
  <c r="DP219" i="1"/>
  <c r="DP221" i="1"/>
  <c r="DP218" i="1"/>
  <c r="DP222" i="1"/>
  <c r="DQ214" i="1"/>
  <c r="DQ213" i="1"/>
  <c r="DQ223" i="1"/>
  <c r="DQ230" i="1"/>
  <c r="DQ229" i="1"/>
  <c r="DQ217" i="1"/>
  <c r="DQ221" i="1"/>
  <c r="DQ215" i="1"/>
  <c r="DQ231" i="1"/>
  <c r="DQ222" i="1"/>
  <c r="DQ218" i="1"/>
  <c r="DQ219" i="1"/>
  <c r="DO230" i="1"/>
  <c r="DO213" i="1"/>
  <c r="DO214" i="1"/>
  <c r="DO223" i="1"/>
  <c r="DO217" i="1"/>
  <c r="DO215" i="1"/>
  <c r="DO231" i="1"/>
  <c r="DO229" i="1"/>
  <c r="DO221" i="1"/>
  <c r="DO222" i="1"/>
  <c r="DO218" i="1"/>
  <c r="DO219" i="1"/>
  <c r="DQ209" i="1"/>
  <c r="DQ211" i="1"/>
  <c r="DQ210" i="1"/>
  <c r="DP210" i="1"/>
  <c r="DP209" i="1"/>
  <c r="DP211" i="1"/>
  <c r="DO209" i="1"/>
  <c r="DO211" i="1"/>
  <c r="DO210" i="1"/>
  <c r="DQ204" i="1"/>
  <c r="DQ202" i="1"/>
  <c r="DQ203" i="1"/>
  <c r="DP204" i="1"/>
  <c r="DP203" i="1"/>
  <c r="DP202" i="1"/>
  <c r="DO202" i="1"/>
  <c r="DO203" i="1"/>
  <c r="DO204" i="1"/>
  <c r="DQ200" i="1"/>
  <c r="DQ201" i="1"/>
  <c r="DO200" i="1"/>
  <c r="DO201" i="1"/>
  <c r="DP200" i="1"/>
  <c r="DP201" i="1"/>
  <c r="DO191" i="1"/>
  <c r="DO190" i="1"/>
  <c r="DP190" i="1"/>
  <c r="DP191" i="1"/>
  <c r="DQ191" i="1"/>
  <c r="DQ190" i="1"/>
  <c r="IJ17" i="1"/>
  <c r="IJ16" i="1"/>
  <c r="DO33" i="1"/>
  <c r="DO34" i="1"/>
  <c r="DO35" i="1"/>
  <c r="G510" i="4"/>
  <c r="H559" i="4"/>
  <c r="U559" i="4" s="1"/>
  <c r="I560" i="4"/>
  <c r="DP20" i="1"/>
  <c r="DP21" i="1"/>
  <c r="DO32" i="1"/>
  <c r="DO36" i="1"/>
  <c r="DO37" i="1"/>
  <c r="DP37" i="1"/>
  <c r="P497" i="4"/>
  <c r="C498" i="4"/>
  <c r="B498" i="4" s="1"/>
  <c r="F562" i="4"/>
  <c r="E562" i="4"/>
  <c r="R562" i="4" s="1"/>
  <c r="D562" i="4"/>
  <c r="Q562" i="4" s="1"/>
  <c r="V498" i="4"/>
  <c r="S481" i="4"/>
  <c r="DQ37" i="1"/>
  <c r="DO25" i="1"/>
  <c r="DO26" i="1"/>
  <c r="A563" i="4"/>
  <c r="DP26" i="1"/>
  <c r="DQ26" i="1"/>
  <c r="DP25" i="1"/>
  <c r="DQ25" i="1"/>
  <c r="IN16" i="1"/>
  <c r="IN14" i="1"/>
  <c r="IN81" i="1" s="1"/>
  <c r="IQ16" i="1"/>
  <c r="IQ14" i="1"/>
  <c r="IQ81" i="1" s="1"/>
  <c r="IJ14" i="1"/>
  <c r="IM16" i="1"/>
  <c r="IM14" i="1"/>
  <c r="IM81" i="1" s="1"/>
  <c r="IQ82" i="1" l="1"/>
  <c r="IQ83" i="1"/>
  <c r="IQ84" i="1"/>
  <c r="IQ85" i="1"/>
  <c r="IQ86" i="1"/>
  <c r="IN82" i="1"/>
  <c r="IN83" i="1"/>
  <c r="IN84" i="1"/>
  <c r="IN85" i="1"/>
  <c r="IN86" i="1"/>
  <c r="IM82" i="1"/>
  <c r="IM83" i="1"/>
  <c r="IM84" i="1"/>
  <c r="IM85" i="1"/>
  <c r="IM86" i="1"/>
  <c r="IM224" i="1"/>
  <c r="IM258" i="1"/>
  <c r="IN224" i="1"/>
  <c r="IN258" i="1"/>
  <c r="IQ224" i="1"/>
  <c r="IQ258" i="1"/>
  <c r="IM274" i="1"/>
  <c r="IM90" i="1"/>
  <c r="IQ274" i="1"/>
  <c r="IQ90" i="1"/>
  <c r="IN274" i="1"/>
  <c r="IN90" i="1"/>
  <c r="IQ117" i="1"/>
  <c r="IQ121" i="1" s="1"/>
  <c r="IQ126" i="1"/>
  <c r="IN117" i="1"/>
  <c r="IN119" i="1" s="1"/>
  <c r="IN126" i="1"/>
  <c r="IM117" i="1"/>
  <c r="IM118" i="1" s="1"/>
  <c r="IM126" i="1"/>
  <c r="IQ171" i="1"/>
  <c r="IQ175" i="1" s="1"/>
  <c r="IQ180" i="1"/>
  <c r="IN171" i="1"/>
  <c r="IN175" i="1" s="1"/>
  <c r="IN180" i="1"/>
  <c r="IM171" i="1"/>
  <c r="IM172" i="1" s="1"/>
  <c r="IM180" i="1"/>
  <c r="AL311" i="1"/>
  <c r="IQ236" i="1"/>
  <c r="IQ270" i="1"/>
  <c r="IN236" i="1"/>
  <c r="IN270" i="1"/>
  <c r="IM236" i="1"/>
  <c r="IM270" i="1"/>
  <c r="AL237" i="1"/>
  <c r="IQ135" i="1"/>
  <c r="IQ153" i="1"/>
  <c r="IQ144" i="1"/>
  <c r="IQ162" i="1"/>
  <c r="IN162" i="1"/>
  <c r="IN144" i="1"/>
  <c r="IN135" i="1"/>
  <c r="IN153" i="1"/>
  <c r="IM135" i="1"/>
  <c r="IM144" i="1"/>
  <c r="IM162" i="1"/>
  <c r="IM153" i="1"/>
  <c r="AL284" i="1"/>
  <c r="AL285" i="1" s="1"/>
  <c r="IM250" i="1"/>
  <c r="IM246" i="1"/>
  <c r="IM262" i="1"/>
  <c r="IM242" i="1"/>
  <c r="IM254" i="1"/>
  <c r="IM266" i="1"/>
  <c r="AL267" i="1"/>
  <c r="IQ246" i="1"/>
  <c r="IQ254" i="1"/>
  <c r="IQ262" i="1"/>
  <c r="IQ250" i="1"/>
  <c r="IQ242" i="1"/>
  <c r="IQ266" i="1"/>
  <c r="IN246" i="1"/>
  <c r="IN266" i="1"/>
  <c r="IN250" i="1"/>
  <c r="IN242" i="1"/>
  <c r="IN254" i="1"/>
  <c r="IN262" i="1"/>
  <c r="IM232" i="1"/>
  <c r="IQ232" i="1"/>
  <c r="IN232" i="1"/>
  <c r="IQ212" i="1"/>
  <c r="IQ220" i="1"/>
  <c r="IQ216" i="1"/>
  <c r="IQ228" i="1"/>
  <c r="IN228" i="1"/>
  <c r="IN216" i="1"/>
  <c r="IN220" i="1"/>
  <c r="IN212" i="1"/>
  <c r="IM220" i="1"/>
  <c r="IM216" i="1"/>
  <c r="IM228" i="1"/>
  <c r="IM212" i="1"/>
  <c r="IQ108" i="1"/>
  <c r="IQ99" i="1"/>
  <c r="IM99" i="1"/>
  <c r="IM108" i="1"/>
  <c r="IN108" i="1"/>
  <c r="IN99" i="1"/>
  <c r="IQ208" i="1"/>
  <c r="IQ72" i="1"/>
  <c r="IN208" i="1"/>
  <c r="IN72" i="1"/>
  <c r="IM208" i="1"/>
  <c r="IM72" i="1"/>
  <c r="IM199" i="1"/>
  <c r="IM195" i="1"/>
  <c r="IQ199" i="1"/>
  <c r="IQ195" i="1"/>
  <c r="IN199" i="1"/>
  <c r="IN195" i="1"/>
  <c r="IN52" i="1"/>
  <c r="IN59" i="1" s="1"/>
  <c r="IN63" i="1"/>
  <c r="IM52" i="1"/>
  <c r="IM56" i="1" s="1"/>
  <c r="IM63" i="1"/>
  <c r="IQ52" i="1"/>
  <c r="IQ55" i="1" s="1"/>
  <c r="IQ63" i="1"/>
  <c r="IQ41" i="1"/>
  <c r="IQ43" i="1" s="1"/>
  <c r="IQ189" i="1"/>
  <c r="IN41" i="1"/>
  <c r="IN44" i="1" s="1"/>
  <c r="IN189" i="1"/>
  <c r="IM41" i="1"/>
  <c r="IM45" i="1" s="1"/>
  <c r="IM189" i="1"/>
  <c r="DU35" i="1"/>
  <c r="DU34" i="1"/>
  <c r="H560" i="4"/>
  <c r="U560" i="4" s="1"/>
  <c r="I561" i="4"/>
  <c r="G511" i="4"/>
  <c r="IJ19" i="1"/>
  <c r="IJ18" i="1"/>
  <c r="IM18" i="1"/>
  <c r="IM19" i="1"/>
  <c r="IQ19" i="1"/>
  <c r="IQ18" i="1"/>
  <c r="IN18" i="1"/>
  <c r="IN19" i="1"/>
  <c r="DU36" i="1"/>
  <c r="DU33" i="1"/>
  <c r="DU32" i="1"/>
  <c r="P498" i="4"/>
  <c r="C499" i="4"/>
  <c r="B499" i="4" s="1"/>
  <c r="F563" i="4"/>
  <c r="E563" i="4"/>
  <c r="R563" i="4" s="1"/>
  <c r="D563" i="4"/>
  <c r="Q563" i="4" s="1"/>
  <c r="V499" i="4"/>
  <c r="S482" i="4"/>
  <c r="IN30" i="1"/>
  <c r="IM30" i="1"/>
  <c r="IQ30" i="1"/>
  <c r="A564" i="4"/>
  <c r="IQ24" i="1"/>
  <c r="IM24" i="1"/>
  <c r="IN24" i="1"/>
  <c r="AQ13" i="1"/>
  <c r="AP13" i="1"/>
  <c r="IN260" i="1" l="1"/>
  <c r="IN261" i="1"/>
  <c r="IN259" i="1"/>
  <c r="IM261" i="1"/>
  <c r="IM260" i="1"/>
  <c r="IM259" i="1"/>
  <c r="IQ259" i="1"/>
  <c r="IQ260" i="1"/>
  <c r="IQ261" i="1"/>
  <c r="IN226" i="1"/>
  <c r="IN225" i="1"/>
  <c r="IN227" i="1"/>
  <c r="IQ227" i="1"/>
  <c r="IQ225" i="1"/>
  <c r="IQ226" i="1"/>
  <c r="IM225" i="1"/>
  <c r="IM227" i="1"/>
  <c r="IM226" i="1"/>
  <c r="IN91" i="1"/>
  <c r="IN92" i="1"/>
  <c r="IN93" i="1"/>
  <c r="IN94" i="1"/>
  <c r="IN95" i="1"/>
  <c r="IQ91" i="1"/>
  <c r="IQ92" i="1"/>
  <c r="IQ93" i="1"/>
  <c r="IQ94" i="1"/>
  <c r="IQ95" i="1"/>
  <c r="IM91" i="1"/>
  <c r="IM92" i="1"/>
  <c r="IM93" i="1"/>
  <c r="IM94" i="1"/>
  <c r="IM95" i="1"/>
  <c r="IM276" i="1"/>
  <c r="IM277" i="1"/>
  <c r="IM275" i="1"/>
  <c r="IQ275" i="1"/>
  <c r="IQ276" i="1"/>
  <c r="IQ277" i="1"/>
  <c r="IN275" i="1"/>
  <c r="IN276" i="1"/>
  <c r="IN277" i="1"/>
  <c r="IQ120" i="1"/>
  <c r="IQ119" i="1"/>
  <c r="IQ118" i="1"/>
  <c r="IQ122" i="1"/>
  <c r="IN118" i="1"/>
  <c r="IN122" i="1"/>
  <c r="IN121" i="1"/>
  <c r="IN120" i="1"/>
  <c r="IN174" i="1"/>
  <c r="IN173" i="1"/>
  <c r="IM122" i="1"/>
  <c r="IN172" i="1"/>
  <c r="IM121" i="1"/>
  <c r="IM127" i="1"/>
  <c r="IM128" i="1"/>
  <c r="IM129" i="1"/>
  <c r="IM130" i="1"/>
  <c r="IM131" i="1"/>
  <c r="IQ174" i="1"/>
  <c r="IQ173" i="1"/>
  <c r="IN127" i="1"/>
  <c r="IN128" i="1"/>
  <c r="IN129" i="1"/>
  <c r="IN130" i="1"/>
  <c r="IN131" i="1"/>
  <c r="IM120" i="1"/>
  <c r="IN176" i="1"/>
  <c r="IM119" i="1"/>
  <c r="IQ127" i="1"/>
  <c r="IQ128" i="1"/>
  <c r="IQ129" i="1"/>
  <c r="IQ130" i="1"/>
  <c r="IQ131" i="1"/>
  <c r="IQ172" i="1"/>
  <c r="IQ176" i="1"/>
  <c r="IM176" i="1"/>
  <c r="IM181" i="1"/>
  <c r="IM182" i="1"/>
  <c r="IM183" i="1"/>
  <c r="IM184" i="1"/>
  <c r="IM185" i="1"/>
  <c r="IM175" i="1"/>
  <c r="IN181" i="1"/>
  <c r="IN182" i="1"/>
  <c r="IN183" i="1"/>
  <c r="IN184" i="1"/>
  <c r="IN185" i="1"/>
  <c r="IM174" i="1"/>
  <c r="IM173" i="1"/>
  <c r="IQ181" i="1"/>
  <c r="IQ182" i="1"/>
  <c r="IQ183" i="1"/>
  <c r="IQ184" i="1"/>
  <c r="IQ185" i="1"/>
  <c r="IN297" i="1"/>
  <c r="IN298" i="1"/>
  <c r="IN309" i="1"/>
  <c r="IN311" i="1"/>
  <c r="IN301" i="1"/>
  <c r="IN308" i="1"/>
  <c r="IN303" i="1"/>
  <c r="IN300" i="1"/>
  <c r="IN294" i="1"/>
  <c r="IN307" i="1"/>
  <c r="IN306" i="1"/>
  <c r="IN302" i="1"/>
  <c r="IN299" i="1"/>
  <c r="IN310" i="1"/>
  <c r="IN305" i="1"/>
  <c r="IN296" i="1"/>
  <c r="IN313" i="1"/>
  <c r="IN295" i="1"/>
  <c r="IN312" i="1"/>
  <c r="IN304" i="1"/>
  <c r="IM297" i="1"/>
  <c r="IM301" i="1"/>
  <c r="IM298" i="1"/>
  <c r="IM308" i="1"/>
  <c r="IM306" i="1"/>
  <c r="IM309" i="1"/>
  <c r="IM307" i="1"/>
  <c r="IM300" i="1"/>
  <c r="IM303" i="1"/>
  <c r="IM299" i="1"/>
  <c r="IM302" i="1"/>
  <c r="IM295" i="1"/>
  <c r="IM294" i="1"/>
  <c r="IM310" i="1"/>
  <c r="IM311" i="1"/>
  <c r="IM313" i="1"/>
  <c r="IM305" i="1"/>
  <c r="IM312" i="1"/>
  <c r="IM296" i="1"/>
  <c r="IM304" i="1"/>
  <c r="IQ306" i="1"/>
  <c r="IQ301" i="1"/>
  <c r="IQ307" i="1"/>
  <c r="IQ297" i="1"/>
  <c r="IQ300" i="1"/>
  <c r="IQ298" i="1"/>
  <c r="IQ309" i="1"/>
  <c r="IQ302" i="1"/>
  <c r="IQ311" i="1"/>
  <c r="IQ308" i="1"/>
  <c r="IQ310" i="1"/>
  <c r="IQ294" i="1"/>
  <c r="IQ295" i="1"/>
  <c r="IQ303" i="1"/>
  <c r="IQ304" i="1"/>
  <c r="IQ313" i="1"/>
  <c r="IQ299" i="1"/>
  <c r="IQ296" i="1"/>
  <c r="IQ305" i="1"/>
  <c r="IQ312" i="1"/>
  <c r="AL312" i="1"/>
  <c r="IN290" i="1"/>
  <c r="IN291" i="1"/>
  <c r="IN293" i="1"/>
  <c r="IN292" i="1"/>
  <c r="IQ292" i="1"/>
  <c r="IQ290" i="1"/>
  <c r="IQ291" i="1"/>
  <c r="IQ293" i="1"/>
  <c r="IM291" i="1"/>
  <c r="IM292" i="1"/>
  <c r="IM293" i="1"/>
  <c r="IM290" i="1"/>
  <c r="IM285" i="1"/>
  <c r="IM289" i="1"/>
  <c r="IQ285" i="1"/>
  <c r="IQ289" i="1"/>
  <c r="IN285" i="1"/>
  <c r="IN289" i="1"/>
  <c r="IN271" i="1"/>
  <c r="IN273" i="1"/>
  <c r="IN272" i="1"/>
  <c r="IM272" i="1"/>
  <c r="IM273" i="1"/>
  <c r="IM271" i="1"/>
  <c r="IQ273" i="1"/>
  <c r="IQ271" i="1"/>
  <c r="IQ272" i="1"/>
  <c r="IQ237" i="1"/>
  <c r="IQ238" i="1"/>
  <c r="IQ239" i="1"/>
  <c r="IN238" i="1"/>
  <c r="IN237" i="1"/>
  <c r="IN239" i="1"/>
  <c r="IM237" i="1"/>
  <c r="IM238" i="1"/>
  <c r="IM239" i="1"/>
  <c r="AL238" i="1"/>
  <c r="IN154" i="1"/>
  <c r="IN155" i="1"/>
  <c r="IN156" i="1"/>
  <c r="IN157" i="1"/>
  <c r="IN158" i="1"/>
  <c r="IN145" i="1"/>
  <c r="IN146" i="1"/>
  <c r="IN147" i="1"/>
  <c r="IN148" i="1"/>
  <c r="IN149" i="1"/>
  <c r="IN136" i="1"/>
  <c r="IN137" i="1"/>
  <c r="IN138" i="1"/>
  <c r="IN139" i="1"/>
  <c r="IN140" i="1"/>
  <c r="IN163" i="1"/>
  <c r="IN164" i="1"/>
  <c r="IN165" i="1"/>
  <c r="IN166" i="1"/>
  <c r="IN167" i="1"/>
  <c r="IM154" i="1"/>
  <c r="IM155" i="1"/>
  <c r="IM156" i="1"/>
  <c r="IM157" i="1"/>
  <c r="IM158" i="1"/>
  <c r="IQ163" i="1"/>
  <c r="IQ164" i="1"/>
  <c r="IQ165" i="1"/>
  <c r="IQ166" i="1"/>
  <c r="IQ167" i="1"/>
  <c r="IQ145" i="1"/>
  <c r="IQ146" i="1"/>
  <c r="IQ147" i="1"/>
  <c r="IQ148" i="1"/>
  <c r="IQ149" i="1"/>
  <c r="IM145" i="1"/>
  <c r="IM146" i="1"/>
  <c r="IM147" i="1"/>
  <c r="IM148" i="1"/>
  <c r="IM149" i="1"/>
  <c r="IQ154" i="1"/>
  <c r="IQ155" i="1"/>
  <c r="IQ156" i="1"/>
  <c r="IQ157" i="1"/>
  <c r="IQ158" i="1"/>
  <c r="IM163" i="1"/>
  <c r="IM164" i="1"/>
  <c r="IM165" i="1"/>
  <c r="IM166" i="1"/>
  <c r="IM167" i="1"/>
  <c r="IM136" i="1"/>
  <c r="IM137" i="1"/>
  <c r="IM138" i="1"/>
  <c r="IM139" i="1"/>
  <c r="IM140" i="1"/>
  <c r="IQ136" i="1"/>
  <c r="IQ137" i="1"/>
  <c r="IQ138" i="1"/>
  <c r="IQ139" i="1"/>
  <c r="IQ140" i="1"/>
  <c r="IN283" i="1"/>
  <c r="IN282" i="1"/>
  <c r="IN281" i="1"/>
  <c r="IN284" i="1"/>
  <c r="IM282" i="1"/>
  <c r="IM283" i="1"/>
  <c r="IM281" i="1"/>
  <c r="IM284" i="1"/>
  <c r="IQ282" i="1"/>
  <c r="IQ283" i="1"/>
  <c r="IQ284" i="1"/>
  <c r="IQ281" i="1"/>
  <c r="IQ256" i="1"/>
  <c r="IQ269" i="1"/>
  <c r="IQ252" i="1"/>
  <c r="IQ267" i="1"/>
  <c r="IQ245" i="1"/>
  <c r="IQ249" i="1"/>
  <c r="IQ265" i="1"/>
  <c r="IQ248" i="1"/>
  <c r="IQ247" i="1"/>
  <c r="IQ251" i="1"/>
  <c r="IQ264" i="1"/>
  <c r="IQ253" i="1"/>
  <c r="IQ243" i="1"/>
  <c r="IQ257" i="1"/>
  <c r="IQ268" i="1"/>
  <c r="IQ244" i="1"/>
  <c r="IQ263" i="1"/>
  <c r="IQ255" i="1"/>
  <c r="IN265" i="1"/>
  <c r="IN245" i="1"/>
  <c r="IN269" i="1"/>
  <c r="IN249" i="1"/>
  <c r="IN267" i="1"/>
  <c r="IN244" i="1"/>
  <c r="IN256" i="1"/>
  <c r="IN252" i="1"/>
  <c r="IN251" i="1"/>
  <c r="IN253" i="1"/>
  <c r="IN257" i="1"/>
  <c r="IN247" i="1"/>
  <c r="IN255" i="1"/>
  <c r="IN268" i="1"/>
  <c r="IN243" i="1"/>
  <c r="IN264" i="1"/>
  <c r="IN248" i="1"/>
  <c r="IN263" i="1"/>
  <c r="AL268" i="1"/>
  <c r="IM245" i="1"/>
  <c r="IM244" i="1"/>
  <c r="IM256" i="1"/>
  <c r="IM252" i="1"/>
  <c r="IM267" i="1"/>
  <c r="IM265" i="1"/>
  <c r="IM249" i="1"/>
  <c r="IM268" i="1"/>
  <c r="IM247" i="1"/>
  <c r="IM243" i="1"/>
  <c r="IM257" i="1"/>
  <c r="IM253" i="1"/>
  <c r="IM255" i="1"/>
  <c r="IM248" i="1"/>
  <c r="IM264" i="1"/>
  <c r="IM269" i="1"/>
  <c r="IM263" i="1"/>
  <c r="IM251" i="1"/>
  <c r="IN234" i="1"/>
  <c r="IN235" i="1"/>
  <c r="IN233" i="1"/>
  <c r="IM233" i="1"/>
  <c r="IM234" i="1"/>
  <c r="IM235" i="1"/>
  <c r="IQ233" i="1"/>
  <c r="IQ234" i="1"/>
  <c r="IQ235" i="1"/>
  <c r="IM213" i="1"/>
  <c r="IM230" i="1"/>
  <c r="IM223" i="1"/>
  <c r="IM214" i="1"/>
  <c r="IM231" i="1"/>
  <c r="IM221" i="1"/>
  <c r="IM229" i="1"/>
  <c r="IM215" i="1"/>
  <c r="IM217" i="1"/>
  <c r="IM222" i="1"/>
  <c r="IM218" i="1"/>
  <c r="IM219" i="1"/>
  <c r="IQ223" i="1"/>
  <c r="IQ214" i="1"/>
  <c r="IQ230" i="1"/>
  <c r="IQ213" i="1"/>
  <c r="IQ215" i="1"/>
  <c r="IQ217" i="1"/>
  <c r="IQ231" i="1"/>
  <c r="IQ218" i="1"/>
  <c r="IQ222" i="1"/>
  <c r="IQ229" i="1"/>
  <c r="IQ219" i="1"/>
  <c r="IQ221" i="1"/>
  <c r="IN230" i="1"/>
  <c r="IN213" i="1"/>
  <c r="IN223" i="1"/>
  <c r="IN214" i="1"/>
  <c r="IN217" i="1"/>
  <c r="IN229" i="1"/>
  <c r="IN215" i="1"/>
  <c r="IN231" i="1"/>
  <c r="IN221" i="1"/>
  <c r="IN219" i="1"/>
  <c r="IN222" i="1"/>
  <c r="IN218" i="1"/>
  <c r="IN210" i="1"/>
  <c r="IN211" i="1"/>
  <c r="IN209" i="1"/>
  <c r="IM211" i="1"/>
  <c r="IM210" i="1"/>
  <c r="IM209" i="1"/>
  <c r="IQ209" i="1"/>
  <c r="IQ211" i="1"/>
  <c r="IQ210" i="1"/>
  <c r="IN100" i="1"/>
  <c r="IN101" i="1"/>
  <c r="IN102" i="1"/>
  <c r="IN103" i="1"/>
  <c r="IN104" i="1"/>
  <c r="IN109" i="1"/>
  <c r="IN110" i="1"/>
  <c r="IN111" i="1"/>
  <c r="IN112" i="1"/>
  <c r="IN113" i="1"/>
  <c r="IM109" i="1"/>
  <c r="IM110" i="1"/>
  <c r="IM111" i="1"/>
  <c r="IM112" i="1"/>
  <c r="IM113" i="1"/>
  <c r="IM100" i="1"/>
  <c r="IM101" i="1"/>
  <c r="IM102" i="1"/>
  <c r="IM103" i="1"/>
  <c r="IM104" i="1"/>
  <c r="IQ100" i="1"/>
  <c r="IQ101" i="1"/>
  <c r="IQ102" i="1"/>
  <c r="IQ103" i="1"/>
  <c r="IQ104" i="1"/>
  <c r="IQ109" i="1"/>
  <c r="IQ110" i="1"/>
  <c r="IQ111" i="1"/>
  <c r="IQ112" i="1"/>
  <c r="IQ113" i="1"/>
  <c r="IM73" i="1"/>
  <c r="IM74" i="1"/>
  <c r="IM75" i="1"/>
  <c r="IM76" i="1"/>
  <c r="IM77" i="1"/>
  <c r="IN73" i="1"/>
  <c r="IN74" i="1"/>
  <c r="IN75" i="1"/>
  <c r="IN76" i="1"/>
  <c r="IN77" i="1"/>
  <c r="IQ73" i="1"/>
  <c r="IQ74" i="1"/>
  <c r="IQ75" i="1"/>
  <c r="IQ76" i="1"/>
  <c r="IQ77" i="1"/>
  <c r="IQ203" i="1"/>
  <c r="IQ204" i="1"/>
  <c r="IQ202" i="1"/>
  <c r="IM202" i="1"/>
  <c r="IM203" i="1"/>
  <c r="IM204" i="1"/>
  <c r="IN202" i="1"/>
  <c r="IN203" i="1"/>
  <c r="IN204" i="1"/>
  <c r="IN56" i="1"/>
  <c r="IN55" i="1"/>
  <c r="IN54" i="1"/>
  <c r="IN53" i="1"/>
  <c r="IN58" i="1"/>
  <c r="IN57" i="1"/>
  <c r="IM54" i="1"/>
  <c r="IQ200" i="1"/>
  <c r="IQ201" i="1"/>
  <c r="IN201" i="1"/>
  <c r="IN200" i="1"/>
  <c r="IM200" i="1"/>
  <c r="IM201" i="1"/>
  <c r="IQ54" i="1"/>
  <c r="IM59" i="1"/>
  <c r="IM58" i="1"/>
  <c r="IM57" i="1"/>
  <c r="IM55" i="1"/>
  <c r="IQ53" i="1"/>
  <c r="IM53" i="1"/>
  <c r="IQ59" i="1"/>
  <c r="IQ64" i="1"/>
  <c r="IQ65" i="1"/>
  <c r="IQ66" i="1"/>
  <c r="IQ67" i="1"/>
  <c r="IQ68" i="1"/>
  <c r="IQ58" i="1"/>
  <c r="IM64" i="1"/>
  <c r="IM65" i="1"/>
  <c r="IM66" i="1"/>
  <c r="IM67" i="1"/>
  <c r="IM68" i="1"/>
  <c r="IQ57" i="1"/>
  <c r="IQ56" i="1"/>
  <c r="IN64" i="1"/>
  <c r="IN65" i="1"/>
  <c r="IN66" i="1"/>
  <c r="IN67" i="1"/>
  <c r="IN68" i="1"/>
  <c r="IQ42" i="1"/>
  <c r="IN42" i="1"/>
  <c r="IN43" i="1"/>
  <c r="IQ46" i="1"/>
  <c r="IQ48" i="1"/>
  <c r="IQ47" i="1"/>
  <c r="IQ45" i="1"/>
  <c r="IQ44" i="1"/>
  <c r="IM48" i="1"/>
  <c r="IM47" i="1"/>
  <c r="IM44" i="1"/>
  <c r="IM43" i="1"/>
  <c r="IN48" i="1"/>
  <c r="IM42" i="1"/>
  <c r="IN47" i="1"/>
  <c r="IN46" i="1"/>
  <c r="IM190" i="1"/>
  <c r="IM191" i="1"/>
  <c r="IM46" i="1"/>
  <c r="IN45" i="1"/>
  <c r="IQ190" i="1"/>
  <c r="IQ191" i="1"/>
  <c r="IN191" i="1"/>
  <c r="IN190" i="1"/>
  <c r="IM34" i="1"/>
  <c r="IM35" i="1"/>
  <c r="IN34" i="1"/>
  <c r="IN35" i="1"/>
  <c r="IQ34" i="1"/>
  <c r="IQ35" i="1"/>
  <c r="DW32" i="1"/>
  <c r="DV32" i="1"/>
  <c r="G512" i="4"/>
  <c r="H561" i="4"/>
  <c r="U561" i="4" s="1"/>
  <c r="I562" i="4"/>
  <c r="IN21" i="1"/>
  <c r="IN20" i="1"/>
  <c r="IQ21" i="1"/>
  <c r="IQ20" i="1"/>
  <c r="IJ20" i="1"/>
  <c r="IJ21" i="1"/>
  <c r="IM21" i="1"/>
  <c r="IM20" i="1"/>
  <c r="P499" i="4"/>
  <c r="C500" i="4"/>
  <c r="B500" i="4" s="1"/>
  <c r="F564" i="4"/>
  <c r="E564" i="4"/>
  <c r="R564" i="4" s="1"/>
  <c r="D564" i="4"/>
  <c r="Q564" i="4" s="1"/>
  <c r="V500" i="4"/>
  <c r="S483" i="4"/>
  <c r="IN36" i="1"/>
  <c r="IN32" i="1"/>
  <c r="IN31" i="1"/>
  <c r="IN37" i="1"/>
  <c r="IN33" i="1"/>
  <c r="IM37" i="1"/>
  <c r="IM36" i="1"/>
  <c r="IM31" i="1"/>
  <c r="IM32" i="1"/>
  <c r="IM33" i="1"/>
  <c r="IQ32" i="1"/>
  <c r="IQ36" i="1"/>
  <c r="IQ33" i="1"/>
  <c r="IQ31" i="1"/>
  <c r="IQ37" i="1"/>
  <c r="A565" i="4"/>
  <c r="IN26" i="1"/>
  <c r="IM26" i="1"/>
  <c r="IQ26" i="1"/>
  <c r="IM25" i="1"/>
  <c r="IN25" i="1"/>
  <c r="IQ25" i="1"/>
  <c r="AP14" i="1"/>
  <c r="AQ14" i="1"/>
  <c r="AL313" i="1" l="1"/>
  <c r="AL239" i="1"/>
  <c r="AL269" i="1"/>
  <c r="AL270" i="1" s="1"/>
  <c r="H562" i="4"/>
  <c r="U562" i="4" s="1"/>
  <c r="I563" i="4"/>
  <c r="G513" i="4"/>
  <c r="DW36" i="1"/>
  <c r="DV36" i="1"/>
  <c r="P500" i="4"/>
  <c r="C501" i="4"/>
  <c r="B501" i="4" s="1"/>
  <c r="D565" i="4"/>
  <c r="Q565" i="4" s="1"/>
  <c r="F565" i="4"/>
  <c r="E565" i="4"/>
  <c r="R565" i="4" s="1"/>
  <c r="V501" i="4"/>
  <c r="S484" i="4"/>
  <c r="A566" i="4"/>
  <c r="AQ24" i="1"/>
  <c r="AP24" i="1"/>
  <c r="AO13" i="1"/>
  <c r="AL271" i="1" l="1"/>
  <c r="G514" i="4"/>
  <c r="H563" i="4"/>
  <c r="U563" i="4" s="1"/>
  <c r="I564" i="4"/>
  <c r="P501" i="4"/>
  <c r="C502" i="4"/>
  <c r="B502" i="4" s="1"/>
  <c r="F566" i="4"/>
  <c r="E566" i="4"/>
  <c r="R566" i="4" s="1"/>
  <c r="D566" i="4"/>
  <c r="Q566" i="4" s="1"/>
  <c r="V502" i="4"/>
  <c r="S485" i="4"/>
  <c r="A567" i="4"/>
  <c r="AP26" i="1"/>
  <c r="AQ25" i="1"/>
  <c r="AP25" i="1"/>
  <c r="AQ26" i="1"/>
  <c r="AO14" i="1"/>
  <c r="AL272" i="1" l="1"/>
  <c r="H564" i="4"/>
  <c r="U564" i="4" s="1"/>
  <c r="I565" i="4"/>
  <c r="G515" i="4"/>
  <c r="P502" i="4"/>
  <c r="C503" i="4"/>
  <c r="B503" i="4" s="1"/>
  <c r="F567" i="4"/>
  <c r="E567" i="4"/>
  <c r="R567" i="4" s="1"/>
  <c r="D567" i="4"/>
  <c r="Q567" i="4" s="1"/>
  <c r="V503" i="4"/>
  <c r="S486" i="4"/>
  <c r="A568" i="4"/>
  <c r="AO24" i="1"/>
  <c r="AL273" i="1" l="1"/>
  <c r="AL274" i="1" s="1"/>
  <c r="G516" i="4"/>
  <c r="H565" i="4"/>
  <c r="U565" i="4" s="1"/>
  <c r="I566" i="4"/>
  <c r="P503" i="4"/>
  <c r="C504" i="4"/>
  <c r="B504" i="4" s="1"/>
  <c r="F568" i="4"/>
  <c r="E568" i="4"/>
  <c r="R568" i="4" s="1"/>
  <c r="D568" i="4"/>
  <c r="Q568" i="4" s="1"/>
  <c r="V504" i="4"/>
  <c r="S487" i="4"/>
  <c r="A569" i="4"/>
  <c r="AO25" i="1"/>
  <c r="AO26" i="1"/>
  <c r="AL275" i="1" l="1"/>
  <c r="H566" i="4"/>
  <c r="U566" i="4" s="1"/>
  <c r="I567" i="4"/>
  <c r="G517" i="4"/>
  <c r="P504" i="4"/>
  <c r="C505" i="4"/>
  <c r="B505" i="4" s="1"/>
  <c r="F569" i="4"/>
  <c r="E569" i="4"/>
  <c r="R569" i="4" s="1"/>
  <c r="D569" i="4"/>
  <c r="Q569" i="4" s="1"/>
  <c r="V505" i="4"/>
  <c r="S488" i="4"/>
  <c r="A570" i="4"/>
  <c r="G518" i="4" l="1"/>
  <c r="H567" i="4"/>
  <c r="U567" i="4" s="1"/>
  <c r="I568" i="4"/>
  <c r="P505" i="4"/>
  <c r="C506" i="4"/>
  <c r="B506" i="4" s="1"/>
  <c r="E570" i="4"/>
  <c r="R570" i="4" s="1"/>
  <c r="D570" i="4"/>
  <c r="Q570" i="4" s="1"/>
  <c r="F570" i="4"/>
  <c r="V506" i="4"/>
  <c r="S489" i="4"/>
  <c r="A571" i="4"/>
  <c r="H568" i="4" l="1"/>
  <c r="U568" i="4" s="1"/>
  <c r="I569" i="4"/>
  <c r="G519" i="4"/>
  <c r="P506" i="4"/>
  <c r="C507" i="4"/>
  <c r="B507" i="4" s="1"/>
  <c r="F571" i="4"/>
  <c r="E571" i="4"/>
  <c r="R571" i="4" s="1"/>
  <c r="D571" i="4"/>
  <c r="Q571" i="4" s="1"/>
  <c r="V507" i="4"/>
  <c r="S490" i="4"/>
  <c r="A572" i="4"/>
  <c r="AX13" i="1"/>
  <c r="AL276" i="1" l="1"/>
  <c r="AL277" i="1" s="1"/>
  <c r="G520" i="4"/>
  <c r="H569" i="4"/>
  <c r="U569" i="4" s="1"/>
  <c r="I570" i="4"/>
  <c r="P507" i="4"/>
  <c r="C508" i="4"/>
  <c r="B508" i="4" s="1"/>
  <c r="F572" i="4"/>
  <c r="E572" i="4"/>
  <c r="R572" i="4" s="1"/>
  <c r="D572" i="4"/>
  <c r="Q572" i="4" s="1"/>
  <c r="V508" i="4"/>
  <c r="S491" i="4"/>
  <c r="A573" i="4"/>
  <c r="H570" i="4" l="1"/>
  <c r="U570" i="4" s="1"/>
  <c r="I571" i="4"/>
  <c r="G521" i="4"/>
  <c r="P508" i="4"/>
  <c r="C509" i="4"/>
  <c r="B509" i="4" s="1"/>
  <c r="F573" i="4"/>
  <c r="E573" i="4"/>
  <c r="R573" i="4" s="1"/>
  <c r="D573" i="4"/>
  <c r="Q573" i="4" s="1"/>
  <c r="V509" i="4"/>
  <c r="S492" i="4"/>
  <c r="A574" i="4"/>
  <c r="G522" i="4" l="1"/>
  <c r="H571" i="4"/>
  <c r="U571" i="4" s="1"/>
  <c r="I572" i="4"/>
  <c r="AX20" i="1"/>
  <c r="AX21" i="1"/>
  <c r="P509" i="4"/>
  <c r="C510" i="4"/>
  <c r="B510" i="4" s="1"/>
  <c r="F574" i="4"/>
  <c r="E574" i="4"/>
  <c r="R574" i="4" s="1"/>
  <c r="D574" i="4"/>
  <c r="Q574" i="4" s="1"/>
  <c r="V510" i="4"/>
  <c r="S493" i="4"/>
  <c r="A575" i="4"/>
  <c r="A4" i="1"/>
  <c r="H572" i="4" l="1"/>
  <c r="U572" i="4" s="1"/>
  <c r="I573" i="4"/>
  <c r="G523" i="4"/>
  <c r="P510" i="4"/>
  <c r="C511" i="4"/>
  <c r="B511" i="4" s="1"/>
  <c r="F575" i="4"/>
  <c r="E575" i="4"/>
  <c r="R575" i="4" s="1"/>
  <c r="D575" i="4"/>
  <c r="Q575" i="4" s="1"/>
  <c r="V511" i="4"/>
  <c r="S494" i="4"/>
  <c r="A576" i="4"/>
  <c r="G524" i="4" l="1"/>
  <c r="H573" i="4"/>
  <c r="U573" i="4" s="1"/>
  <c r="I574" i="4"/>
  <c r="P511" i="4"/>
  <c r="C512" i="4"/>
  <c r="B512" i="4" s="1"/>
  <c r="F576" i="4"/>
  <c r="E576" i="4"/>
  <c r="R576" i="4" s="1"/>
  <c r="D576" i="4"/>
  <c r="Q576" i="4" s="1"/>
  <c r="V512" i="4"/>
  <c r="S495" i="4"/>
  <c r="A577" i="4"/>
  <c r="H574" i="4" l="1"/>
  <c r="U574" i="4" s="1"/>
  <c r="I575" i="4"/>
  <c r="G525" i="4"/>
  <c r="P512" i="4"/>
  <c r="C513" i="4"/>
  <c r="B513" i="4" s="1"/>
  <c r="F577" i="4"/>
  <c r="E577" i="4"/>
  <c r="R577" i="4" s="1"/>
  <c r="D577" i="4"/>
  <c r="Q577" i="4" s="1"/>
  <c r="V513" i="4"/>
  <c r="S496" i="4"/>
  <c r="A578" i="4"/>
  <c r="G526" i="4" l="1"/>
  <c r="H575" i="4"/>
  <c r="U575" i="4" s="1"/>
  <c r="I576" i="4"/>
  <c r="P513" i="4"/>
  <c r="C514" i="4"/>
  <c r="B514" i="4" s="1"/>
  <c r="F578" i="4"/>
  <c r="E578" i="4"/>
  <c r="R578" i="4" s="1"/>
  <c r="D578" i="4"/>
  <c r="Q578" i="4" s="1"/>
  <c r="V514" i="4"/>
  <c r="S497" i="4"/>
  <c r="A579" i="4"/>
  <c r="H576" i="4" l="1"/>
  <c r="U576" i="4" s="1"/>
  <c r="I577" i="4"/>
  <c r="G527" i="4"/>
  <c r="P514" i="4"/>
  <c r="C515" i="4"/>
  <c r="B515" i="4" s="1"/>
  <c r="F579" i="4"/>
  <c r="E579" i="4"/>
  <c r="R579" i="4" s="1"/>
  <c r="D579" i="4"/>
  <c r="Q579" i="4" s="1"/>
  <c r="V515" i="4"/>
  <c r="S498" i="4"/>
  <c r="A580" i="4"/>
  <c r="G528" i="4" l="1"/>
  <c r="H577" i="4"/>
  <c r="U577" i="4" s="1"/>
  <c r="I578" i="4"/>
  <c r="P515" i="4"/>
  <c r="C516" i="4"/>
  <c r="B516" i="4" s="1"/>
  <c r="F580" i="4"/>
  <c r="E580" i="4"/>
  <c r="R580" i="4" s="1"/>
  <c r="D580" i="4"/>
  <c r="Q580" i="4" s="1"/>
  <c r="V516" i="4"/>
  <c r="S499" i="4"/>
  <c r="A581" i="4"/>
  <c r="H578" i="4" l="1"/>
  <c r="U578" i="4" s="1"/>
  <c r="I579" i="4"/>
  <c r="G529" i="4"/>
  <c r="P516" i="4"/>
  <c r="C517" i="4"/>
  <c r="B517" i="4" s="1"/>
  <c r="D581" i="4"/>
  <c r="Q581" i="4" s="1"/>
  <c r="F581" i="4"/>
  <c r="E581" i="4"/>
  <c r="R581" i="4" s="1"/>
  <c r="V517" i="4"/>
  <c r="S500" i="4"/>
  <c r="A582" i="4"/>
  <c r="G530" i="4" l="1"/>
  <c r="H579" i="4"/>
  <c r="U579" i="4" s="1"/>
  <c r="I580" i="4"/>
  <c r="P517" i="4"/>
  <c r="C518" i="4"/>
  <c r="B518" i="4" s="1"/>
  <c r="F582" i="4"/>
  <c r="E582" i="4"/>
  <c r="R582" i="4" s="1"/>
  <c r="D582" i="4"/>
  <c r="Q582" i="4" s="1"/>
  <c r="V518" i="4"/>
  <c r="S501" i="4"/>
  <c r="A583" i="4"/>
  <c r="H580" i="4" l="1"/>
  <c r="U580" i="4" s="1"/>
  <c r="I581" i="4"/>
  <c r="G531" i="4"/>
  <c r="P518" i="4"/>
  <c r="C519" i="4"/>
  <c r="B519" i="4" s="1"/>
  <c r="F583" i="4"/>
  <c r="E583" i="4"/>
  <c r="R583" i="4" s="1"/>
  <c r="D583" i="4"/>
  <c r="Q583" i="4" s="1"/>
  <c r="V519" i="4"/>
  <c r="S502" i="4"/>
  <c r="A584" i="4"/>
  <c r="G532" i="4" l="1"/>
  <c r="H581" i="4"/>
  <c r="U581" i="4" s="1"/>
  <c r="I582" i="4"/>
  <c r="P519" i="4"/>
  <c r="C520" i="4"/>
  <c r="B520" i="4" s="1"/>
  <c r="F584" i="4"/>
  <c r="E584" i="4"/>
  <c r="R584" i="4" s="1"/>
  <c r="D584" i="4"/>
  <c r="Q584" i="4" s="1"/>
  <c r="V520" i="4"/>
  <c r="S503" i="4"/>
  <c r="A585" i="4"/>
  <c r="H582" i="4" l="1"/>
  <c r="U582" i="4" s="1"/>
  <c r="I583" i="4"/>
  <c r="G533" i="4"/>
  <c r="P520" i="4"/>
  <c r="C521" i="4"/>
  <c r="B521" i="4" s="1"/>
  <c r="F585" i="4"/>
  <c r="E585" i="4"/>
  <c r="R585" i="4" s="1"/>
  <c r="D585" i="4"/>
  <c r="Q585" i="4" s="1"/>
  <c r="V521" i="4"/>
  <c r="S504" i="4"/>
  <c r="A586" i="4"/>
  <c r="G534" i="4" l="1"/>
  <c r="H583" i="4"/>
  <c r="U583" i="4" s="1"/>
  <c r="I584" i="4"/>
  <c r="P521" i="4"/>
  <c r="C522" i="4"/>
  <c r="B522" i="4" s="1"/>
  <c r="E586" i="4"/>
  <c r="R586" i="4" s="1"/>
  <c r="D586" i="4"/>
  <c r="Q586" i="4" s="1"/>
  <c r="F586" i="4"/>
  <c r="V522" i="4"/>
  <c r="S505" i="4"/>
  <c r="A587" i="4"/>
  <c r="H584" i="4" l="1"/>
  <c r="U584" i="4" s="1"/>
  <c r="I585" i="4"/>
  <c r="G535" i="4"/>
  <c r="P522" i="4"/>
  <c r="C523" i="4"/>
  <c r="B523" i="4" s="1"/>
  <c r="F587" i="4"/>
  <c r="E587" i="4"/>
  <c r="R587" i="4" s="1"/>
  <c r="D587" i="4"/>
  <c r="Q587" i="4" s="1"/>
  <c r="V523" i="4"/>
  <c r="S506" i="4"/>
  <c r="A588" i="4"/>
  <c r="G536" i="4" l="1"/>
  <c r="H585" i="4"/>
  <c r="U585" i="4" s="1"/>
  <c r="I586" i="4"/>
  <c r="P523" i="4"/>
  <c r="C524" i="4"/>
  <c r="B524" i="4" s="1"/>
  <c r="F588" i="4"/>
  <c r="E588" i="4"/>
  <c r="R588" i="4" s="1"/>
  <c r="D588" i="4"/>
  <c r="Q588" i="4" s="1"/>
  <c r="V524" i="4"/>
  <c r="S507" i="4"/>
  <c r="A589" i="4"/>
  <c r="H586" i="4" l="1"/>
  <c r="U586" i="4" s="1"/>
  <c r="I587" i="4"/>
  <c r="G537" i="4"/>
  <c r="P524" i="4"/>
  <c r="C525" i="4"/>
  <c r="B525" i="4" s="1"/>
  <c r="F589" i="4"/>
  <c r="E589" i="4"/>
  <c r="R589" i="4" s="1"/>
  <c r="D589" i="4"/>
  <c r="Q589" i="4" s="1"/>
  <c r="V525" i="4"/>
  <c r="S508" i="4"/>
  <c r="A590" i="4"/>
  <c r="G538" i="4" l="1"/>
  <c r="H587" i="4"/>
  <c r="U587" i="4" s="1"/>
  <c r="I588" i="4"/>
  <c r="P525" i="4"/>
  <c r="C526" i="4"/>
  <c r="B526" i="4" s="1"/>
  <c r="F590" i="4"/>
  <c r="E590" i="4"/>
  <c r="R590" i="4" s="1"/>
  <c r="D590" i="4"/>
  <c r="Q590" i="4" s="1"/>
  <c r="V526" i="4"/>
  <c r="S509" i="4"/>
  <c r="A591" i="4"/>
  <c r="H588" i="4" l="1"/>
  <c r="U588" i="4" s="1"/>
  <c r="I589" i="4"/>
  <c r="G539" i="4"/>
  <c r="P526" i="4"/>
  <c r="C527" i="4"/>
  <c r="B527" i="4" s="1"/>
  <c r="F591" i="4"/>
  <c r="E591" i="4"/>
  <c r="R591" i="4" s="1"/>
  <c r="D591" i="4"/>
  <c r="Q591" i="4" s="1"/>
  <c r="V527" i="4"/>
  <c r="S510" i="4"/>
  <c r="A592" i="4"/>
  <c r="G540" i="4" l="1"/>
  <c r="H589" i="4"/>
  <c r="U589" i="4" s="1"/>
  <c r="I590" i="4"/>
  <c r="P527" i="4"/>
  <c r="C528" i="4"/>
  <c r="B528" i="4" s="1"/>
  <c r="F592" i="4"/>
  <c r="E592" i="4"/>
  <c r="R592" i="4" s="1"/>
  <c r="D592" i="4"/>
  <c r="Q592" i="4" s="1"/>
  <c r="V528" i="4"/>
  <c r="S511" i="4"/>
  <c r="A593" i="4"/>
  <c r="H590" i="4" l="1"/>
  <c r="U590" i="4" s="1"/>
  <c r="I591" i="4"/>
  <c r="G541" i="4"/>
  <c r="P528" i="4"/>
  <c r="C529" i="4"/>
  <c r="B529" i="4" s="1"/>
  <c r="F593" i="4"/>
  <c r="E593" i="4"/>
  <c r="R593" i="4" s="1"/>
  <c r="D593" i="4"/>
  <c r="Q593" i="4" s="1"/>
  <c r="V529" i="4"/>
  <c r="S512" i="4"/>
  <c r="A594" i="4"/>
  <c r="G542" i="4" l="1"/>
  <c r="H591" i="4"/>
  <c r="U591" i="4" s="1"/>
  <c r="I592" i="4"/>
  <c r="P529" i="4"/>
  <c r="C530" i="4"/>
  <c r="B530" i="4" s="1"/>
  <c r="F594" i="4"/>
  <c r="E594" i="4"/>
  <c r="R594" i="4" s="1"/>
  <c r="D594" i="4"/>
  <c r="Q594" i="4" s="1"/>
  <c r="V530" i="4"/>
  <c r="S513" i="4"/>
  <c r="A595" i="4"/>
  <c r="H592" i="4" l="1"/>
  <c r="U592" i="4" s="1"/>
  <c r="I593" i="4"/>
  <c r="G543" i="4"/>
  <c r="P530" i="4"/>
  <c r="C531" i="4"/>
  <c r="B531" i="4" s="1"/>
  <c r="F595" i="4"/>
  <c r="E595" i="4"/>
  <c r="R595" i="4" s="1"/>
  <c r="D595" i="4"/>
  <c r="Q595" i="4" s="1"/>
  <c r="V531" i="4"/>
  <c r="S514" i="4"/>
  <c r="A596" i="4"/>
  <c r="G544" i="4" l="1"/>
  <c r="H593" i="4"/>
  <c r="U593" i="4" s="1"/>
  <c r="I594" i="4"/>
  <c r="P531" i="4"/>
  <c r="C532" i="4"/>
  <c r="B532" i="4" s="1"/>
  <c r="F596" i="4"/>
  <c r="E596" i="4"/>
  <c r="R596" i="4" s="1"/>
  <c r="D596" i="4"/>
  <c r="Q596" i="4" s="1"/>
  <c r="V532" i="4"/>
  <c r="S515" i="4"/>
  <c r="A597" i="4"/>
  <c r="H594" i="4" l="1"/>
  <c r="U594" i="4" s="1"/>
  <c r="I595" i="4"/>
  <c r="G545" i="4"/>
  <c r="P532" i="4"/>
  <c r="C533" i="4"/>
  <c r="B533" i="4" s="1"/>
  <c r="D597" i="4"/>
  <c r="Q597" i="4" s="1"/>
  <c r="F597" i="4"/>
  <c r="E597" i="4"/>
  <c r="R597" i="4" s="1"/>
  <c r="V533" i="4"/>
  <c r="S516" i="4"/>
  <c r="A598" i="4"/>
  <c r="G546" i="4" l="1"/>
  <c r="H595" i="4"/>
  <c r="U595" i="4" s="1"/>
  <c r="I596" i="4"/>
  <c r="P533" i="4"/>
  <c r="C534" i="4"/>
  <c r="B534" i="4" s="1"/>
  <c r="F598" i="4"/>
  <c r="E598" i="4"/>
  <c r="R598" i="4" s="1"/>
  <c r="D598" i="4"/>
  <c r="Q598" i="4" s="1"/>
  <c r="V534" i="4"/>
  <c r="S517" i="4"/>
  <c r="A599" i="4"/>
  <c r="H596" i="4" l="1"/>
  <c r="U596" i="4" s="1"/>
  <c r="I597" i="4"/>
  <c r="G547" i="4"/>
  <c r="P534" i="4"/>
  <c r="C535" i="4"/>
  <c r="B535" i="4" s="1"/>
  <c r="F599" i="4"/>
  <c r="E599" i="4"/>
  <c r="R599" i="4" s="1"/>
  <c r="D599" i="4"/>
  <c r="Q599" i="4" s="1"/>
  <c r="V535" i="4"/>
  <c r="S518" i="4"/>
  <c r="A600" i="4"/>
  <c r="G548" i="4" l="1"/>
  <c r="H597" i="4"/>
  <c r="U597" i="4" s="1"/>
  <c r="I598" i="4"/>
  <c r="P535" i="4"/>
  <c r="C536" i="4"/>
  <c r="B536" i="4" s="1"/>
  <c r="F600" i="4"/>
  <c r="E600" i="4"/>
  <c r="R600" i="4" s="1"/>
  <c r="D600" i="4"/>
  <c r="Q600" i="4" s="1"/>
  <c r="V536" i="4"/>
  <c r="S519" i="4"/>
  <c r="A601" i="4"/>
  <c r="H598" i="4" l="1"/>
  <c r="U598" i="4" s="1"/>
  <c r="I599" i="4"/>
  <c r="G549" i="4"/>
  <c r="P536" i="4"/>
  <c r="C537" i="4"/>
  <c r="B537" i="4" s="1"/>
  <c r="F601" i="4"/>
  <c r="E601" i="4"/>
  <c r="R601" i="4" s="1"/>
  <c r="D601" i="4"/>
  <c r="Q601" i="4" s="1"/>
  <c r="V537" i="4"/>
  <c r="S520" i="4"/>
  <c r="A602" i="4"/>
  <c r="G550" i="4" l="1"/>
  <c r="H599" i="4"/>
  <c r="U599" i="4" s="1"/>
  <c r="I600" i="4"/>
  <c r="P537" i="4"/>
  <c r="C538" i="4"/>
  <c r="B538" i="4" s="1"/>
  <c r="E602" i="4"/>
  <c r="R602" i="4" s="1"/>
  <c r="D602" i="4"/>
  <c r="Q602" i="4" s="1"/>
  <c r="F602" i="4"/>
  <c r="V538" i="4"/>
  <c r="S521" i="4"/>
  <c r="A603" i="4"/>
  <c r="H600" i="4" l="1"/>
  <c r="U600" i="4" s="1"/>
  <c r="I601" i="4"/>
  <c r="G551" i="4"/>
  <c r="P538" i="4"/>
  <c r="C539" i="4"/>
  <c r="B539" i="4" s="1"/>
  <c r="F603" i="4"/>
  <c r="E603" i="4"/>
  <c r="R603" i="4" s="1"/>
  <c r="D603" i="4"/>
  <c r="Q603" i="4" s="1"/>
  <c r="V539" i="4"/>
  <c r="S522" i="4"/>
  <c r="A604" i="4"/>
  <c r="G552" i="4" l="1"/>
  <c r="H601" i="4"/>
  <c r="U601" i="4" s="1"/>
  <c r="I602" i="4"/>
  <c r="P539" i="4"/>
  <c r="C540" i="4"/>
  <c r="B540" i="4" s="1"/>
  <c r="F604" i="4"/>
  <c r="E604" i="4"/>
  <c r="R604" i="4" s="1"/>
  <c r="D604" i="4"/>
  <c r="Q604" i="4" s="1"/>
  <c r="V540" i="4"/>
  <c r="S523" i="4"/>
  <c r="A605" i="4"/>
  <c r="H602" i="4" l="1"/>
  <c r="U602" i="4" s="1"/>
  <c r="I603" i="4"/>
  <c r="G553" i="4"/>
  <c r="P540" i="4"/>
  <c r="C541" i="4"/>
  <c r="B541" i="4" s="1"/>
  <c r="F605" i="4"/>
  <c r="E605" i="4"/>
  <c r="R605" i="4" s="1"/>
  <c r="D605" i="4"/>
  <c r="Q605" i="4" s="1"/>
  <c r="V541" i="4"/>
  <c r="S524" i="4"/>
  <c r="A606" i="4"/>
  <c r="G554" i="4" l="1"/>
  <c r="H603" i="4"/>
  <c r="U603" i="4" s="1"/>
  <c r="I604" i="4"/>
  <c r="P541" i="4"/>
  <c r="C542" i="4"/>
  <c r="B542" i="4" s="1"/>
  <c r="F606" i="4"/>
  <c r="E606" i="4"/>
  <c r="R606" i="4" s="1"/>
  <c r="D606" i="4"/>
  <c r="Q606" i="4" s="1"/>
  <c r="V542" i="4"/>
  <c r="S525" i="4"/>
  <c r="A607" i="4"/>
  <c r="H604" i="4" l="1"/>
  <c r="U604" i="4" s="1"/>
  <c r="I605" i="4"/>
  <c r="G555" i="4"/>
  <c r="P542" i="4"/>
  <c r="C543" i="4"/>
  <c r="B543" i="4" s="1"/>
  <c r="F607" i="4"/>
  <c r="E607" i="4"/>
  <c r="R607" i="4" s="1"/>
  <c r="D607" i="4"/>
  <c r="Q607" i="4" s="1"/>
  <c r="V543" i="4"/>
  <c r="S526" i="4"/>
  <c r="A608" i="4"/>
  <c r="G556" i="4" l="1"/>
  <c r="H605" i="4"/>
  <c r="U605" i="4" s="1"/>
  <c r="I606" i="4"/>
  <c r="P543" i="4"/>
  <c r="C544" i="4"/>
  <c r="B544" i="4" s="1"/>
  <c r="F608" i="4"/>
  <c r="E608" i="4"/>
  <c r="R608" i="4" s="1"/>
  <c r="D608" i="4"/>
  <c r="Q608" i="4" s="1"/>
  <c r="V544" i="4"/>
  <c r="S527" i="4"/>
  <c r="A609" i="4"/>
  <c r="H606" i="4" l="1"/>
  <c r="U606" i="4" s="1"/>
  <c r="I607" i="4"/>
  <c r="G557" i="4"/>
  <c r="P544" i="4"/>
  <c r="C545" i="4"/>
  <c r="B545" i="4" s="1"/>
  <c r="F609" i="4"/>
  <c r="E609" i="4"/>
  <c r="R609" i="4" s="1"/>
  <c r="D609" i="4"/>
  <c r="Q609" i="4" s="1"/>
  <c r="V545" i="4"/>
  <c r="S528" i="4"/>
  <c r="A610" i="4"/>
  <c r="G558" i="4" l="1"/>
  <c r="H607" i="4"/>
  <c r="U607" i="4" s="1"/>
  <c r="I608" i="4"/>
  <c r="P545" i="4"/>
  <c r="C546" i="4"/>
  <c r="B546" i="4" s="1"/>
  <c r="F610" i="4"/>
  <c r="E610" i="4"/>
  <c r="R610" i="4" s="1"/>
  <c r="D610" i="4"/>
  <c r="Q610" i="4" s="1"/>
  <c r="V546" i="4"/>
  <c r="S529" i="4"/>
  <c r="A611" i="4"/>
  <c r="H608" i="4" l="1"/>
  <c r="U608" i="4" s="1"/>
  <c r="I609" i="4"/>
  <c r="G559" i="4"/>
  <c r="P546" i="4"/>
  <c r="C547" i="4"/>
  <c r="B547" i="4" s="1"/>
  <c r="F611" i="4"/>
  <c r="E611" i="4"/>
  <c r="R611" i="4" s="1"/>
  <c r="D611" i="4"/>
  <c r="Q611" i="4" s="1"/>
  <c r="V547" i="4"/>
  <c r="S530" i="4"/>
  <c r="A612" i="4"/>
  <c r="G560" i="4" l="1"/>
  <c r="H609" i="4"/>
  <c r="U609" i="4" s="1"/>
  <c r="I610" i="4"/>
  <c r="P547" i="4"/>
  <c r="C548" i="4"/>
  <c r="B548" i="4" s="1"/>
  <c r="F612" i="4"/>
  <c r="E612" i="4"/>
  <c r="R612" i="4" s="1"/>
  <c r="D612" i="4"/>
  <c r="Q612" i="4" s="1"/>
  <c r="V548" i="4"/>
  <c r="S531" i="4"/>
  <c r="A613" i="4"/>
  <c r="H610" i="4" l="1"/>
  <c r="U610" i="4" s="1"/>
  <c r="I611" i="4"/>
  <c r="G561" i="4"/>
  <c r="P548" i="4"/>
  <c r="C549" i="4"/>
  <c r="B549" i="4" s="1"/>
  <c r="D613" i="4"/>
  <c r="Q613" i="4" s="1"/>
  <c r="F613" i="4"/>
  <c r="E613" i="4"/>
  <c r="R613" i="4" s="1"/>
  <c r="V549" i="4"/>
  <c r="S532" i="4"/>
  <c r="A614" i="4"/>
  <c r="G562" i="4" l="1"/>
  <c r="H611" i="4"/>
  <c r="U611" i="4" s="1"/>
  <c r="I612" i="4"/>
  <c r="P549" i="4"/>
  <c r="C550" i="4"/>
  <c r="B550" i="4" s="1"/>
  <c r="F614" i="4"/>
  <c r="E614" i="4"/>
  <c r="R614" i="4" s="1"/>
  <c r="D614" i="4"/>
  <c r="Q614" i="4" s="1"/>
  <c r="V550" i="4"/>
  <c r="S533" i="4"/>
  <c r="A615" i="4"/>
  <c r="H612" i="4" l="1"/>
  <c r="U612" i="4" s="1"/>
  <c r="I613" i="4"/>
  <c r="G563" i="4"/>
  <c r="P550" i="4"/>
  <c r="C551" i="4"/>
  <c r="B551" i="4" s="1"/>
  <c r="F615" i="4"/>
  <c r="E615" i="4"/>
  <c r="R615" i="4" s="1"/>
  <c r="D615" i="4"/>
  <c r="Q615" i="4" s="1"/>
  <c r="V551" i="4"/>
  <c r="S534" i="4"/>
  <c r="A616" i="4"/>
  <c r="G564" i="4" l="1"/>
  <c r="H613" i="4"/>
  <c r="U613" i="4" s="1"/>
  <c r="I614" i="4"/>
  <c r="P551" i="4"/>
  <c r="C552" i="4"/>
  <c r="B552" i="4" s="1"/>
  <c r="F616" i="4"/>
  <c r="E616" i="4"/>
  <c r="R616" i="4" s="1"/>
  <c r="D616" i="4"/>
  <c r="Q616" i="4" s="1"/>
  <c r="V552" i="4"/>
  <c r="S535" i="4"/>
  <c r="A617" i="4"/>
  <c r="H614" i="4" l="1"/>
  <c r="U614" i="4" s="1"/>
  <c r="I615" i="4"/>
  <c r="G565" i="4"/>
  <c r="P552" i="4"/>
  <c r="C553" i="4"/>
  <c r="B553" i="4" s="1"/>
  <c r="F617" i="4"/>
  <c r="E617" i="4"/>
  <c r="R617" i="4" s="1"/>
  <c r="D617" i="4"/>
  <c r="Q617" i="4" s="1"/>
  <c r="V553" i="4"/>
  <c r="S536" i="4"/>
  <c r="A618" i="4"/>
  <c r="G566" i="4" l="1"/>
  <c r="H615" i="4"/>
  <c r="U615" i="4" s="1"/>
  <c r="I616" i="4"/>
  <c r="P553" i="4"/>
  <c r="C554" i="4"/>
  <c r="B554" i="4" s="1"/>
  <c r="E618" i="4"/>
  <c r="R618" i="4" s="1"/>
  <c r="D618" i="4"/>
  <c r="Q618" i="4" s="1"/>
  <c r="F618" i="4"/>
  <c r="V554" i="4"/>
  <c r="S537" i="4"/>
  <c r="A619" i="4"/>
  <c r="H616" i="4" l="1"/>
  <c r="U616" i="4" s="1"/>
  <c r="I617" i="4"/>
  <c r="G567" i="4"/>
  <c r="P554" i="4"/>
  <c r="C555" i="4"/>
  <c r="B555" i="4" s="1"/>
  <c r="F619" i="4"/>
  <c r="E619" i="4"/>
  <c r="R619" i="4" s="1"/>
  <c r="D619" i="4"/>
  <c r="Q619" i="4" s="1"/>
  <c r="V555" i="4"/>
  <c r="S538" i="4"/>
  <c r="A620" i="4"/>
  <c r="G568" i="4" l="1"/>
  <c r="H617" i="4"/>
  <c r="U617" i="4" s="1"/>
  <c r="I618" i="4"/>
  <c r="P555" i="4"/>
  <c r="C556" i="4"/>
  <c r="B556" i="4" s="1"/>
  <c r="F620" i="4"/>
  <c r="E620" i="4"/>
  <c r="R620" i="4" s="1"/>
  <c r="D620" i="4"/>
  <c r="Q620" i="4" s="1"/>
  <c r="V556" i="4"/>
  <c r="S539" i="4"/>
  <c r="A621" i="4"/>
  <c r="H618" i="4" l="1"/>
  <c r="U618" i="4" s="1"/>
  <c r="I619" i="4"/>
  <c r="G569" i="4"/>
  <c r="P556" i="4"/>
  <c r="C557" i="4"/>
  <c r="B557" i="4" s="1"/>
  <c r="F621" i="4"/>
  <c r="E621" i="4"/>
  <c r="R621" i="4" s="1"/>
  <c r="D621" i="4"/>
  <c r="Q621" i="4" s="1"/>
  <c r="V557" i="4"/>
  <c r="S540" i="4"/>
  <c r="A622" i="4"/>
  <c r="G570" i="4" l="1"/>
  <c r="H619" i="4"/>
  <c r="U619" i="4" s="1"/>
  <c r="I620" i="4"/>
  <c r="P557" i="4"/>
  <c r="C558" i="4"/>
  <c r="B558" i="4" s="1"/>
  <c r="F622" i="4"/>
  <c r="E622" i="4"/>
  <c r="R622" i="4" s="1"/>
  <c r="D622" i="4"/>
  <c r="Q622" i="4" s="1"/>
  <c r="V558" i="4"/>
  <c r="S541" i="4"/>
  <c r="A623" i="4"/>
  <c r="H620" i="4" l="1"/>
  <c r="U620" i="4" s="1"/>
  <c r="I621" i="4"/>
  <c r="G571" i="4"/>
  <c r="P558" i="4"/>
  <c r="C559" i="4"/>
  <c r="B559" i="4" s="1"/>
  <c r="F623" i="4"/>
  <c r="E623" i="4"/>
  <c r="R623" i="4" s="1"/>
  <c r="D623" i="4"/>
  <c r="Q623" i="4" s="1"/>
  <c r="V559" i="4"/>
  <c r="S542" i="4"/>
  <c r="A624" i="4"/>
  <c r="G572" i="4" l="1"/>
  <c r="H621" i="4"/>
  <c r="U621" i="4" s="1"/>
  <c r="I622" i="4"/>
  <c r="P559" i="4"/>
  <c r="C560" i="4"/>
  <c r="B560" i="4" s="1"/>
  <c r="F624" i="4"/>
  <c r="E624" i="4"/>
  <c r="R624" i="4" s="1"/>
  <c r="D624" i="4"/>
  <c r="Q624" i="4" s="1"/>
  <c r="V560" i="4"/>
  <c r="S543" i="4"/>
  <c r="A625" i="4"/>
  <c r="H622" i="4" l="1"/>
  <c r="U622" i="4" s="1"/>
  <c r="I623" i="4"/>
  <c r="G573" i="4"/>
  <c r="P560" i="4"/>
  <c r="C561" i="4"/>
  <c r="B561" i="4" s="1"/>
  <c r="F625" i="4"/>
  <c r="E625" i="4"/>
  <c r="R625" i="4" s="1"/>
  <c r="D625" i="4"/>
  <c r="Q625" i="4" s="1"/>
  <c r="V561" i="4"/>
  <c r="S544" i="4"/>
  <c r="A626" i="4"/>
  <c r="G574" i="4" l="1"/>
  <c r="H623" i="4"/>
  <c r="U623" i="4" s="1"/>
  <c r="I624" i="4"/>
  <c r="P561" i="4"/>
  <c r="C562" i="4"/>
  <c r="B562" i="4" s="1"/>
  <c r="F626" i="4"/>
  <c r="E626" i="4"/>
  <c r="R626" i="4" s="1"/>
  <c r="D626" i="4"/>
  <c r="Q626" i="4" s="1"/>
  <c r="V562" i="4"/>
  <c r="S545" i="4"/>
  <c r="A627" i="4"/>
  <c r="H624" i="4" l="1"/>
  <c r="U624" i="4" s="1"/>
  <c r="I625" i="4"/>
  <c r="G575" i="4"/>
  <c r="P562" i="4"/>
  <c r="C563" i="4"/>
  <c r="B563" i="4" s="1"/>
  <c r="F627" i="4"/>
  <c r="E627" i="4"/>
  <c r="R627" i="4" s="1"/>
  <c r="D627" i="4"/>
  <c r="Q627" i="4" s="1"/>
  <c r="V563" i="4"/>
  <c r="S546" i="4"/>
  <c r="A628" i="4"/>
  <c r="G576" i="4" l="1"/>
  <c r="H625" i="4"/>
  <c r="U625" i="4" s="1"/>
  <c r="I626" i="4"/>
  <c r="P563" i="4"/>
  <c r="C564" i="4"/>
  <c r="B564" i="4" s="1"/>
  <c r="F628" i="4"/>
  <c r="E628" i="4"/>
  <c r="R628" i="4" s="1"/>
  <c r="D628" i="4"/>
  <c r="Q628" i="4" s="1"/>
  <c r="V564" i="4"/>
  <c r="S547" i="4"/>
  <c r="A629" i="4"/>
  <c r="H626" i="4" l="1"/>
  <c r="U626" i="4" s="1"/>
  <c r="I627" i="4"/>
  <c r="G577" i="4"/>
  <c r="P564" i="4"/>
  <c r="C565" i="4"/>
  <c r="B565" i="4" s="1"/>
  <c r="D629" i="4"/>
  <c r="Q629" i="4" s="1"/>
  <c r="F629" i="4"/>
  <c r="E629" i="4"/>
  <c r="R629" i="4" s="1"/>
  <c r="V565" i="4"/>
  <c r="S548" i="4"/>
  <c r="A630" i="4"/>
  <c r="G578" i="4" l="1"/>
  <c r="H627" i="4"/>
  <c r="U627" i="4" s="1"/>
  <c r="I628" i="4"/>
  <c r="P565" i="4"/>
  <c r="C566" i="4"/>
  <c r="B566" i="4" s="1"/>
  <c r="F630" i="4"/>
  <c r="E630" i="4"/>
  <c r="R630" i="4" s="1"/>
  <c r="D630" i="4"/>
  <c r="Q630" i="4" s="1"/>
  <c r="V566" i="4"/>
  <c r="S549" i="4"/>
  <c r="A631" i="4"/>
  <c r="H628" i="4" l="1"/>
  <c r="U628" i="4" s="1"/>
  <c r="I629" i="4"/>
  <c r="G579" i="4"/>
  <c r="P566" i="4"/>
  <c r="C567" i="4"/>
  <c r="B567" i="4" s="1"/>
  <c r="F631" i="4"/>
  <c r="E631" i="4"/>
  <c r="R631" i="4" s="1"/>
  <c r="D631" i="4"/>
  <c r="Q631" i="4" s="1"/>
  <c r="V567" i="4"/>
  <c r="S550" i="4"/>
  <c r="A632" i="4"/>
  <c r="G580" i="4" l="1"/>
  <c r="H629" i="4"/>
  <c r="U629" i="4" s="1"/>
  <c r="I630" i="4"/>
  <c r="P567" i="4"/>
  <c r="C568" i="4"/>
  <c r="B568" i="4" s="1"/>
  <c r="F632" i="4"/>
  <c r="E632" i="4"/>
  <c r="R632" i="4" s="1"/>
  <c r="D632" i="4"/>
  <c r="Q632" i="4" s="1"/>
  <c r="V568" i="4"/>
  <c r="S551" i="4"/>
  <c r="A633" i="4"/>
  <c r="H630" i="4" l="1"/>
  <c r="U630" i="4" s="1"/>
  <c r="I631" i="4"/>
  <c r="G581" i="4"/>
  <c r="P568" i="4"/>
  <c r="C569" i="4"/>
  <c r="B569" i="4" s="1"/>
  <c r="F633" i="4"/>
  <c r="E633" i="4"/>
  <c r="R633" i="4" s="1"/>
  <c r="D633" i="4"/>
  <c r="Q633" i="4" s="1"/>
  <c r="V569" i="4"/>
  <c r="S552" i="4"/>
  <c r="A634" i="4"/>
  <c r="G582" i="4" l="1"/>
  <c r="H631" i="4"/>
  <c r="U631" i="4" s="1"/>
  <c r="I632" i="4"/>
  <c r="P569" i="4"/>
  <c r="C570" i="4"/>
  <c r="B570" i="4" s="1"/>
  <c r="E634" i="4"/>
  <c r="R634" i="4" s="1"/>
  <c r="D634" i="4"/>
  <c r="Q634" i="4" s="1"/>
  <c r="F634" i="4"/>
  <c r="V570" i="4"/>
  <c r="S553" i="4"/>
  <c r="A635" i="4"/>
  <c r="H632" i="4" l="1"/>
  <c r="U632" i="4" s="1"/>
  <c r="I633" i="4"/>
  <c r="G583" i="4"/>
  <c r="P570" i="4"/>
  <c r="C571" i="4"/>
  <c r="B571" i="4" s="1"/>
  <c r="F635" i="4"/>
  <c r="E635" i="4"/>
  <c r="R635" i="4" s="1"/>
  <c r="D635" i="4"/>
  <c r="Q635" i="4" s="1"/>
  <c r="V571" i="4"/>
  <c r="S554" i="4"/>
  <c r="A636" i="4"/>
  <c r="G584" i="4" l="1"/>
  <c r="H633" i="4"/>
  <c r="U633" i="4" s="1"/>
  <c r="I634" i="4"/>
  <c r="P571" i="4"/>
  <c r="C572" i="4"/>
  <c r="B572" i="4" s="1"/>
  <c r="F636" i="4"/>
  <c r="E636" i="4"/>
  <c r="R636" i="4" s="1"/>
  <c r="D636" i="4"/>
  <c r="Q636" i="4" s="1"/>
  <c r="V572" i="4"/>
  <c r="S555" i="4"/>
  <c r="A637" i="4"/>
  <c r="H634" i="4" l="1"/>
  <c r="U634" i="4" s="1"/>
  <c r="I635" i="4"/>
  <c r="G585" i="4"/>
  <c r="P572" i="4"/>
  <c r="C573" i="4"/>
  <c r="B573" i="4" s="1"/>
  <c r="F637" i="4"/>
  <c r="E637" i="4"/>
  <c r="R637" i="4" s="1"/>
  <c r="D637" i="4"/>
  <c r="Q637" i="4" s="1"/>
  <c r="V573" i="4"/>
  <c r="S556" i="4"/>
  <c r="A638" i="4"/>
  <c r="G586" i="4" l="1"/>
  <c r="H635" i="4"/>
  <c r="U635" i="4" s="1"/>
  <c r="I636" i="4"/>
  <c r="P573" i="4"/>
  <c r="C574" i="4"/>
  <c r="B574" i="4" s="1"/>
  <c r="F638" i="4"/>
  <c r="E638" i="4"/>
  <c r="R638" i="4" s="1"/>
  <c r="D638" i="4"/>
  <c r="Q638" i="4" s="1"/>
  <c r="V574" i="4"/>
  <c r="S557" i="4"/>
  <c r="A639" i="4"/>
  <c r="H636" i="4" l="1"/>
  <c r="U636" i="4" s="1"/>
  <c r="I637" i="4"/>
  <c r="G587" i="4"/>
  <c r="P574" i="4"/>
  <c r="C575" i="4"/>
  <c r="B575" i="4" s="1"/>
  <c r="F639" i="4"/>
  <c r="E639" i="4"/>
  <c r="R639" i="4" s="1"/>
  <c r="D639" i="4"/>
  <c r="Q639" i="4" s="1"/>
  <c r="V575" i="4"/>
  <c r="S558" i="4"/>
  <c r="A640" i="4"/>
  <c r="G588" i="4" l="1"/>
  <c r="H637" i="4"/>
  <c r="U637" i="4" s="1"/>
  <c r="I638" i="4"/>
  <c r="P575" i="4"/>
  <c r="C576" i="4"/>
  <c r="B576" i="4" s="1"/>
  <c r="F640" i="4"/>
  <c r="E640" i="4"/>
  <c r="R640" i="4" s="1"/>
  <c r="D640" i="4"/>
  <c r="Q640" i="4" s="1"/>
  <c r="V576" i="4"/>
  <c r="S559" i="4"/>
  <c r="A641" i="4"/>
  <c r="H638" i="4" l="1"/>
  <c r="U638" i="4" s="1"/>
  <c r="I639" i="4"/>
  <c r="G589" i="4"/>
  <c r="P576" i="4"/>
  <c r="C577" i="4"/>
  <c r="B577" i="4" s="1"/>
  <c r="F641" i="4"/>
  <c r="E641" i="4"/>
  <c r="R641" i="4" s="1"/>
  <c r="D641" i="4"/>
  <c r="Q641" i="4" s="1"/>
  <c r="V577" i="4"/>
  <c r="S560" i="4"/>
  <c r="A642" i="4"/>
  <c r="G590" i="4" l="1"/>
  <c r="H639" i="4"/>
  <c r="U639" i="4" s="1"/>
  <c r="I640" i="4"/>
  <c r="P577" i="4"/>
  <c r="C578" i="4"/>
  <c r="B578" i="4" s="1"/>
  <c r="F642" i="4"/>
  <c r="E642" i="4"/>
  <c r="R642" i="4" s="1"/>
  <c r="D642" i="4"/>
  <c r="Q642" i="4" s="1"/>
  <c r="V578" i="4"/>
  <c r="S561" i="4"/>
  <c r="A643" i="4"/>
  <c r="H640" i="4" l="1"/>
  <c r="U640" i="4" s="1"/>
  <c r="I641" i="4"/>
  <c r="G591" i="4"/>
  <c r="P578" i="4"/>
  <c r="C579" i="4"/>
  <c r="B579" i="4" s="1"/>
  <c r="F643" i="4"/>
  <c r="E643" i="4"/>
  <c r="R643" i="4" s="1"/>
  <c r="D643" i="4"/>
  <c r="Q643" i="4" s="1"/>
  <c r="V579" i="4"/>
  <c r="S562" i="4"/>
  <c r="A644" i="4"/>
  <c r="G592" i="4" l="1"/>
  <c r="H641" i="4"/>
  <c r="U641" i="4" s="1"/>
  <c r="I642" i="4"/>
  <c r="P579" i="4"/>
  <c r="C580" i="4"/>
  <c r="B580" i="4" s="1"/>
  <c r="F644" i="4"/>
  <c r="E644" i="4"/>
  <c r="R644" i="4" s="1"/>
  <c r="D644" i="4"/>
  <c r="Q644" i="4" s="1"/>
  <c r="V580" i="4"/>
  <c r="S563" i="4"/>
  <c r="A645" i="4"/>
  <c r="H642" i="4" l="1"/>
  <c r="U642" i="4" s="1"/>
  <c r="I643" i="4"/>
  <c r="G593" i="4"/>
  <c r="P580" i="4"/>
  <c r="C581" i="4"/>
  <c r="B581" i="4" s="1"/>
  <c r="D645" i="4"/>
  <c r="Q645" i="4" s="1"/>
  <c r="F645" i="4"/>
  <c r="E645" i="4"/>
  <c r="R645" i="4" s="1"/>
  <c r="V581" i="4"/>
  <c r="S564" i="4"/>
  <c r="A646" i="4"/>
  <c r="G594" i="4" l="1"/>
  <c r="H643" i="4"/>
  <c r="U643" i="4" s="1"/>
  <c r="I644" i="4"/>
  <c r="P581" i="4"/>
  <c r="C582" i="4"/>
  <c r="B582" i="4" s="1"/>
  <c r="F646" i="4"/>
  <c r="E646" i="4"/>
  <c r="R646" i="4" s="1"/>
  <c r="D646" i="4"/>
  <c r="Q646" i="4" s="1"/>
  <c r="V582" i="4"/>
  <c r="S565" i="4"/>
  <c r="A647" i="4"/>
  <c r="H644" i="4" l="1"/>
  <c r="U644" i="4" s="1"/>
  <c r="I645" i="4"/>
  <c r="G595" i="4"/>
  <c r="P582" i="4"/>
  <c r="C583" i="4"/>
  <c r="B583" i="4" s="1"/>
  <c r="F647" i="4"/>
  <c r="E647" i="4"/>
  <c r="R647" i="4" s="1"/>
  <c r="D647" i="4"/>
  <c r="Q647" i="4" s="1"/>
  <c r="V583" i="4"/>
  <c r="S566" i="4"/>
  <c r="A648" i="4"/>
  <c r="G596" i="4" l="1"/>
  <c r="H645" i="4"/>
  <c r="U645" i="4" s="1"/>
  <c r="I646" i="4"/>
  <c r="P583" i="4"/>
  <c r="C584" i="4"/>
  <c r="B584" i="4" s="1"/>
  <c r="F648" i="4"/>
  <c r="E648" i="4"/>
  <c r="R648" i="4" s="1"/>
  <c r="D648" i="4"/>
  <c r="Q648" i="4" s="1"/>
  <c r="V584" i="4"/>
  <c r="S567" i="4"/>
  <c r="A649" i="4"/>
  <c r="H646" i="4" l="1"/>
  <c r="U646" i="4" s="1"/>
  <c r="I647" i="4"/>
  <c r="G597" i="4"/>
  <c r="P584" i="4"/>
  <c r="C585" i="4"/>
  <c r="B585" i="4" s="1"/>
  <c r="F649" i="4"/>
  <c r="E649" i="4"/>
  <c r="R649" i="4" s="1"/>
  <c r="D649" i="4"/>
  <c r="Q649" i="4" s="1"/>
  <c r="V585" i="4"/>
  <c r="S568" i="4"/>
  <c r="A650" i="4"/>
  <c r="G598" i="4" l="1"/>
  <c r="H647" i="4"/>
  <c r="U647" i="4" s="1"/>
  <c r="I648" i="4"/>
  <c r="P585" i="4"/>
  <c r="C586" i="4"/>
  <c r="B586" i="4" s="1"/>
  <c r="E650" i="4"/>
  <c r="R650" i="4" s="1"/>
  <c r="D650" i="4"/>
  <c r="Q650" i="4" s="1"/>
  <c r="F650" i="4"/>
  <c r="V586" i="4"/>
  <c r="S569" i="4"/>
  <c r="A651" i="4"/>
  <c r="H648" i="4" l="1"/>
  <c r="U648" i="4" s="1"/>
  <c r="I649" i="4"/>
  <c r="G599" i="4"/>
  <c r="P586" i="4"/>
  <c r="C587" i="4"/>
  <c r="B587" i="4" s="1"/>
  <c r="F651" i="4"/>
  <c r="E651" i="4"/>
  <c r="R651" i="4" s="1"/>
  <c r="D651" i="4"/>
  <c r="Q651" i="4" s="1"/>
  <c r="V587" i="4"/>
  <c r="S570" i="4"/>
  <c r="A652" i="4"/>
  <c r="G600" i="4" l="1"/>
  <c r="H649" i="4"/>
  <c r="U649" i="4" s="1"/>
  <c r="I650" i="4"/>
  <c r="P587" i="4"/>
  <c r="C588" i="4"/>
  <c r="B588" i="4" s="1"/>
  <c r="F652" i="4"/>
  <c r="E652" i="4"/>
  <c r="R652" i="4" s="1"/>
  <c r="D652" i="4"/>
  <c r="Q652" i="4" s="1"/>
  <c r="V588" i="4"/>
  <c r="S571" i="4"/>
  <c r="A653" i="4"/>
  <c r="H650" i="4" l="1"/>
  <c r="U650" i="4" s="1"/>
  <c r="I651" i="4"/>
  <c r="G601" i="4"/>
  <c r="P588" i="4"/>
  <c r="C589" i="4"/>
  <c r="B589" i="4" s="1"/>
  <c r="F653" i="4"/>
  <c r="E653" i="4"/>
  <c r="R653" i="4" s="1"/>
  <c r="D653" i="4"/>
  <c r="Q653" i="4" s="1"/>
  <c r="V589" i="4"/>
  <c r="S572" i="4"/>
  <c r="A654" i="4"/>
  <c r="G602" i="4" l="1"/>
  <c r="H651" i="4"/>
  <c r="U651" i="4" s="1"/>
  <c r="I652" i="4"/>
  <c r="P589" i="4"/>
  <c r="C590" i="4"/>
  <c r="B590" i="4" s="1"/>
  <c r="F654" i="4"/>
  <c r="E654" i="4"/>
  <c r="R654" i="4" s="1"/>
  <c r="D654" i="4"/>
  <c r="Q654" i="4" s="1"/>
  <c r="V590" i="4"/>
  <c r="S573" i="4"/>
  <c r="A655" i="4"/>
  <c r="H652" i="4" l="1"/>
  <c r="U652" i="4" s="1"/>
  <c r="I653" i="4"/>
  <c r="G603" i="4"/>
  <c r="P590" i="4"/>
  <c r="C591" i="4"/>
  <c r="B591" i="4" s="1"/>
  <c r="F655" i="4"/>
  <c r="E655" i="4"/>
  <c r="R655" i="4" s="1"/>
  <c r="D655" i="4"/>
  <c r="Q655" i="4" s="1"/>
  <c r="V591" i="4"/>
  <c r="S574" i="4"/>
  <c r="A656" i="4"/>
  <c r="G604" i="4" l="1"/>
  <c r="H653" i="4"/>
  <c r="U653" i="4" s="1"/>
  <c r="I654" i="4"/>
  <c r="P591" i="4"/>
  <c r="C592" i="4"/>
  <c r="B592" i="4" s="1"/>
  <c r="F656" i="4"/>
  <c r="E656" i="4"/>
  <c r="R656" i="4" s="1"/>
  <c r="D656" i="4"/>
  <c r="Q656" i="4" s="1"/>
  <c r="V592" i="4"/>
  <c r="S575" i="4"/>
  <c r="A657" i="4"/>
  <c r="H654" i="4" l="1"/>
  <c r="U654" i="4" s="1"/>
  <c r="I655" i="4"/>
  <c r="G605" i="4"/>
  <c r="P592" i="4"/>
  <c r="C593" i="4"/>
  <c r="B593" i="4" s="1"/>
  <c r="F657" i="4"/>
  <c r="E657" i="4"/>
  <c r="R657" i="4" s="1"/>
  <c r="D657" i="4"/>
  <c r="Q657" i="4" s="1"/>
  <c r="V593" i="4"/>
  <c r="S576" i="4"/>
  <c r="A658" i="4"/>
  <c r="G606" i="4" l="1"/>
  <c r="H655" i="4"/>
  <c r="U655" i="4" s="1"/>
  <c r="I656" i="4"/>
  <c r="P593" i="4"/>
  <c r="C594" i="4"/>
  <c r="B594" i="4" s="1"/>
  <c r="F658" i="4"/>
  <c r="E658" i="4"/>
  <c r="R658" i="4" s="1"/>
  <c r="D658" i="4"/>
  <c r="Q658" i="4" s="1"/>
  <c r="V594" i="4"/>
  <c r="S577" i="4"/>
  <c r="A659" i="4"/>
  <c r="H656" i="4" l="1"/>
  <c r="U656" i="4" s="1"/>
  <c r="I657" i="4"/>
  <c r="G607" i="4"/>
  <c r="P594" i="4"/>
  <c r="C595" i="4"/>
  <c r="B595" i="4" s="1"/>
  <c r="F659" i="4"/>
  <c r="E659" i="4"/>
  <c r="R659" i="4" s="1"/>
  <c r="D659" i="4"/>
  <c r="Q659" i="4" s="1"/>
  <c r="V595" i="4"/>
  <c r="S578" i="4"/>
  <c r="A660" i="4"/>
  <c r="G608" i="4" l="1"/>
  <c r="H657" i="4"/>
  <c r="U657" i="4" s="1"/>
  <c r="I658" i="4"/>
  <c r="P595" i="4"/>
  <c r="C596" i="4"/>
  <c r="B596" i="4" s="1"/>
  <c r="F660" i="4"/>
  <c r="E660" i="4"/>
  <c r="R660" i="4" s="1"/>
  <c r="D660" i="4"/>
  <c r="Q660" i="4" s="1"/>
  <c r="V596" i="4"/>
  <c r="S579" i="4"/>
  <c r="A661" i="4"/>
  <c r="H658" i="4" l="1"/>
  <c r="U658" i="4" s="1"/>
  <c r="I659" i="4"/>
  <c r="G609" i="4"/>
  <c r="P596" i="4"/>
  <c r="C597" i="4"/>
  <c r="B597" i="4" s="1"/>
  <c r="D661" i="4"/>
  <c r="Q661" i="4" s="1"/>
  <c r="F661" i="4"/>
  <c r="E661" i="4"/>
  <c r="R661" i="4" s="1"/>
  <c r="V597" i="4"/>
  <c r="S580" i="4"/>
  <c r="A662" i="4"/>
  <c r="G610" i="4" l="1"/>
  <c r="H659" i="4"/>
  <c r="U659" i="4" s="1"/>
  <c r="I660" i="4"/>
  <c r="P597" i="4"/>
  <c r="C598" i="4"/>
  <c r="B598" i="4" s="1"/>
  <c r="F662" i="4"/>
  <c r="E662" i="4"/>
  <c r="R662" i="4" s="1"/>
  <c r="D662" i="4"/>
  <c r="Q662" i="4" s="1"/>
  <c r="V598" i="4"/>
  <c r="S581" i="4"/>
  <c r="A663" i="4"/>
  <c r="H660" i="4" l="1"/>
  <c r="U660" i="4" s="1"/>
  <c r="I661" i="4"/>
  <c r="G611" i="4"/>
  <c r="P598" i="4"/>
  <c r="C599" i="4"/>
  <c r="B599" i="4" s="1"/>
  <c r="F663" i="4"/>
  <c r="E663" i="4"/>
  <c r="R663" i="4" s="1"/>
  <c r="D663" i="4"/>
  <c r="Q663" i="4" s="1"/>
  <c r="V599" i="4"/>
  <c r="S582" i="4"/>
  <c r="A664" i="4"/>
  <c r="G612" i="4" l="1"/>
  <c r="H661" i="4"/>
  <c r="U661" i="4" s="1"/>
  <c r="I662" i="4"/>
  <c r="P599" i="4"/>
  <c r="C600" i="4"/>
  <c r="B600" i="4" s="1"/>
  <c r="F664" i="4"/>
  <c r="E664" i="4"/>
  <c r="R664" i="4" s="1"/>
  <c r="D664" i="4"/>
  <c r="Q664" i="4" s="1"/>
  <c r="V600" i="4"/>
  <c r="S583" i="4"/>
  <c r="A665" i="4"/>
  <c r="H662" i="4" l="1"/>
  <c r="U662" i="4" s="1"/>
  <c r="I663" i="4"/>
  <c r="G613" i="4"/>
  <c r="P600" i="4"/>
  <c r="C601" i="4"/>
  <c r="B601" i="4" s="1"/>
  <c r="F665" i="4"/>
  <c r="E665" i="4"/>
  <c r="R665" i="4" s="1"/>
  <c r="D665" i="4"/>
  <c r="Q665" i="4" s="1"/>
  <c r="V601" i="4"/>
  <c r="S584" i="4"/>
  <c r="A666" i="4"/>
  <c r="G614" i="4" l="1"/>
  <c r="H663" i="4"/>
  <c r="U663" i="4" s="1"/>
  <c r="I664" i="4"/>
  <c r="P601" i="4"/>
  <c r="C602" i="4"/>
  <c r="B602" i="4" s="1"/>
  <c r="E666" i="4"/>
  <c r="R666" i="4" s="1"/>
  <c r="D666" i="4"/>
  <c r="Q666" i="4" s="1"/>
  <c r="F666" i="4"/>
  <c r="V602" i="4"/>
  <c r="S585" i="4"/>
  <c r="A667" i="4"/>
  <c r="H664" i="4" l="1"/>
  <c r="U664" i="4" s="1"/>
  <c r="I665" i="4"/>
  <c r="G615" i="4"/>
  <c r="P602" i="4"/>
  <c r="C603" i="4"/>
  <c r="B603" i="4" s="1"/>
  <c r="F667" i="4"/>
  <c r="E667" i="4"/>
  <c r="R667" i="4" s="1"/>
  <c r="D667" i="4"/>
  <c r="Q667" i="4" s="1"/>
  <c r="V603" i="4"/>
  <c r="S586" i="4"/>
  <c r="A668" i="4"/>
  <c r="G616" i="4" l="1"/>
  <c r="H665" i="4"/>
  <c r="U665" i="4" s="1"/>
  <c r="I666" i="4"/>
  <c r="P603" i="4"/>
  <c r="C604" i="4"/>
  <c r="B604" i="4" s="1"/>
  <c r="F668" i="4"/>
  <c r="E668" i="4"/>
  <c r="R668" i="4" s="1"/>
  <c r="D668" i="4"/>
  <c r="Q668" i="4" s="1"/>
  <c r="V604" i="4"/>
  <c r="S587" i="4"/>
  <c r="A669" i="4"/>
  <c r="H666" i="4" l="1"/>
  <c r="U666" i="4" s="1"/>
  <c r="I667" i="4"/>
  <c r="G617" i="4"/>
  <c r="P604" i="4"/>
  <c r="C605" i="4"/>
  <c r="B605" i="4" s="1"/>
  <c r="F669" i="4"/>
  <c r="E669" i="4"/>
  <c r="R669" i="4" s="1"/>
  <c r="D669" i="4"/>
  <c r="Q669" i="4" s="1"/>
  <c r="V605" i="4"/>
  <c r="S588" i="4"/>
  <c r="A670" i="4"/>
  <c r="G618" i="4" l="1"/>
  <c r="H667" i="4"/>
  <c r="U667" i="4" s="1"/>
  <c r="I668" i="4"/>
  <c r="P605" i="4"/>
  <c r="C606" i="4"/>
  <c r="B606" i="4" s="1"/>
  <c r="F670" i="4"/>
  <c r="E670" i="4"/>
  <c r="R670" i="4" s="1"/>
  <c r="D670" i="4"/>
  <c r="Q670" i="4" s="1"/>
  <c r="V606" i="4"/>
  <c r="S589" i="4"/>
  <c r="A671" i="4"/>
  <c r="H668" i="4" l="1"/>
  <c r="U668" i="4" s="1"/>
  <c r="I669" i="4"/>
  <c r="G619" i="4"/>
  <c r="P606" i="4"/>
  <c r="C607" i="4"/>
  <c r="B607" i="4" s="1"/>
  <c r="F671" i="4"/>
  <c r="E671" i="4"/>
  <c r="R671" i="4" s="1"/>
  <c r="D671" i="4"/>
  <c r="Q671" i="4" s="1"/>
  <c r="V607" i="4"/>
  <c r="S590" i="4"/>
  <c r="A672" i="4"/>
  <c r="G620" i="4" l="1"/>
  <c r="H669" i="4"/>
  <c r="U669" i="4" s="1"/>
  <c r="I670" i="4"/>
  <c r="P607" i="4"/>
  <c r="C608" i="4"/>
  <c r="B608" i="4" s="1"/>
  <c r="F672" i="4"/>
  <c r="E672" i="4"/>
  <c r="R672" i="4" s="1"/>
  <c r="D672" i="4"/>
  <c r="Q672" i="4" s="1"/>
  <c r="V608" i="4"/>
  <c r="S591" i="4"/>
  <c r="A673" i="4"/>
  <c r="H670" i="4" l="1"/>
  <c r="U670" i="4" s="1"/>
  <c r="I671" i="4"/>
  <c r="G621" i="4"/>
  <c r="P608" i="4"/>
  <c r="C609" i="4"/>
  <c r="B609" i="4" s="1"/>
  <c r="F673" i="4"/>
  <c r="E673" i="4"/>
  <c r="R673" i="4" s="1"/>
  <c r="D673" i="4"/>
  <c r="Q673" i="4" s="1"/>
  <c r="V609" i="4"/>
  <c r="S592" i="4"/>
  <c r="A674" i="4"/>
  <c r="G622" i="4" l="1"/>
  <c r="H671" i="4"/>
  <c r="U671" i="4" s="1"/>
  <c r="I672" i="4"/>
  <c r="P609" i="4"/>
  <c r="C610" i="4"/>
  <c r="B610" i="4" s="1"/>
  <c r="F674" i="4"/>
  <c r="E674" i="4"/>
  <c r="R674" i="4" s="1"/>
  <c r="D674" i="4"/>
  <c r="Q674" i="4" s="1"/>
  <c r="V610" i="4"/>
  <c r="S593" i="4"/>
  <c r="A675" i="4"/>
  <c r="H672" i="4" l="1"/>
  <c r="U672" i="4" s="1"/>
  <c r="I673" i="4"/>
  <c r="G623" i="4"/>
  <c r="P610" i="4"/>
  <c r="C611" i="4"/>
  <c r="B611" i="4" s="1"/>
  <c r="F675" i="4"/>
  <c r="E675" i="4"/>
  <c r="R675" i="4" s="1"/>
  <c r="D675" i="4"/>
  <c r="Q675" i="4" s="1"/>
  <c r="V611" i="4"/>
  <c r="S594" i="4"/>
  <c r="A676" i="4"/>
  <c r="G624" i="4" l="1"/>
  <c r="H673" i="4"/>
  <c r="U673" i="4" s="1"/>
  <c r="I674" i="4"/>
  <c r="P611" i="4"/>
  <c r="C612" i="4"/>
  <c r="B612" i="4" s="1"/>
  <c r="F676" i="4"/>
  <c r="E676" i="4"/>
  <c r="R676" i="4" s="1"/>
  <c r="D676" i="4"/>
  <c r="Q676" i="4" s="1"/>
  <c r="V612" i="4"/>
  <c r="S595" i="4"/>
  <c r="A677" i="4"/>
  <c r="H674" i="4" l="1"/>
  <c r="U674" i="4" s="1"/>
  <c r="I675" i="4"/>
  <c r="G625" i="4"/>
  <c r="P612" i="4"/>
  <c r="C613" i="4"/>
  <c r="B613" i="4" s="1"/>
  <c r="D677" i="4"/>
  <c r="Q677" i="4" s="1"/>
  <c r="F677" i="4"/>
  <c r="E677" i="4"/>
  <c r="R677" i="4" s="1"/>
  <c r="V613" i="4"/>
  <c r="S596" i="4"/>
  <c r="A678" i="4"/>
  <c r="G626" i="4" l="1"/>
  <c r="H675" i="4"/>
  <c r="U675" i="4" s="1"/>
  <c r="I676" i="4"/>
  <c r="P613" i="4"/>
  <c r="C614" i="4"/>
  <c r="B614" i="4" s="1"/>
  <c r="F678" i="4"/>
  <c r="E678" i="4"/>
  <c r="R678" i="4" s="1"/>
  <c r="D678" i="4"/>
  <c r="Q678" i="4" s="1"/>
  <c r="V614" i="4"/>
  <c r="S597" i="4"/>
  <c r="A679" i="4"/>
  <c r="H676" i="4" l="1"/>
  <c r="U676" i="4" s="1"/>
  <c r="I677" i="4"/>
  <c r="G627" i="4"/>
  <c r="P614" i="4"/>
  <c r="C615" i="4"/>
  <c r="B615" i="4" s="1"/>
  <c r="F679" i="4"/>
  <c r="E679" i="4"/>
  <c r="R679" i="4" s="1"/>
  <c r="D679" i="4"/>
  <c r="Q679" i="4" s="1"/>
  <c r="V615" i="4"/>
  <c r="S598" i="4"/>
  <c r="A680" i="4"/>
  <c r="G628" i="4" l="1"/>
  <c r="H677" i="4"/>
  <c r="U677" i="4" s="1"/>
  <c r="I678" i="4"/>
  <c r="P615" i="4"/>
  <c r="C616" i="4"/>
  <c r="B616" i="4" s="1"/>
  <c r="F680" i="4"/>
  <c r="E680" i="4"/>
  <c r="R680" i="4" s="1"/>
  <c r="D680" i="4"/>
  <c r="Q680" i="4" s="1"/>
  <c r="V616" i="4"/>
  <c r="S599" i="4"/>
  <c r="A681" i="4"/>
  <c r="H678" i="4" l="1"/>
  <c r="U678" i="4" s="1"/>
  <c r="I679" i="4"/>
  <c r="G629" i="4"/>
  <c r="P616" i="4"/>
  <c r="C617" i="4"/>
  <c r="B617" i="4" s="1"/>
  <c r="F681" i="4"/>
  <c r="E681" i="4"/>
  <c r="R681" i="4" s="1"/>
  <c r="D681" i="4"/>
  <c r="Q681" i="4" s="1"/>
  <c r="V617" i="4"/>
  <c r="S600" i="4"/>
  <c r="A682" i="4"/>
  <c r="G630" i="4" l="1"/>
  <c r="H679" i="4"/>
  <c r="U679" i="4" s="1"/>
  <c r="I680" i="4"/>
  <c r="P617" i="4"/>
  <c r="C618" i="4"/>
  <c r="B618" i="4" s="1"/>
  <c r="E682" i="4"/>
  <c r="R682" i="4" s="1"/>
  <c r="D682" i="4"/>
  <c r="Q682" i="4" s="1"/>
  <c r="F682" i="4"/>
  <c r="V618" i="4"/>
  <c r="S601" i="4"/>
  <c r="A683" i="4"/>
  <c r="H680" i="4" l="1"/>
  <c r="U680" i="4" s="1"/>
  <c r="I681" i="4"/>
  <c r="G631" i="4"/>
  <c r="P618" i="4"/>
  <c r="C619" i="4"/>
  <c r="B619" i="4" s="1"/>
  <c r="F683" i="4"/>
  <c r="E683" i="4"/>
  <c r="R683" i="4" s="1"/>
  <c r="D683" i="4"/>
  <c r="Q683" i="4" s="1"/>
  <c r="V619" i="4"/>
  <c r="S602" i="4"/>
  <c r="A684" i="4"/>
  <c r="G632" i="4" l="1"/>
  <c r="H681" i="4"/>
  <c r="U681" i="4" s="1"/>
  <c r="I682" i="4"/>
  <c r="P619" i="4"/>
  <c r="C620" i="4"/>
  <c r="B620" i="4" s="1"/>
  <c r="F684" i="4"/>
  <c r="E684" i="4"/>
  <c r="R684" i="4" s="1"/>
  <c r="D684" i="4"/>
  <c r="Q684" i="4" s="1"/>
  <c r="V620" i="4"/>
  <c r="S603" i="4"/>
  <c r="A685" i="4"/>
  <c r="H682" i="4" l="1"/>
  <c r="U682" i="4" s="1"/>
  <c r="I683" i="4"/>
  <c r="G633" i="4"/>
  <c r="P620" i="4"/>
  <c r="C621" i="4"/>
  <c r="B621" i="4" s="1"/>
  <c r="F685" i="4"/>
  <c r="E685" i="4"/>
  <c r="R685" i="4" s="1"/>
  <c r="D685" i="4"/>
  <c r="Q685" i="4" s="1"/>
  <c r="V621" i="4"/>
  <c r="S604" i="4"/>
  <c r="A686" i="4"/>
  <c r="G634" i="4" l="1"/>
  <c r="H683" i="4"/>
  <c r="U683" i="4" s="1"/>
  <c r="I684" i="4"/>
  <c r="P621" i="4"/>
  <c r="C622" i="4"/>
  <c r="B622" i="4" s="1"/>
  <c r="F686" i="4"/>
  <c r="E686" i="4"/>
  <c r="R686" i="4" s="1"/>
  <c r="D686" i="4"/>
  <c r="Q686" i="4" s="1"/>
  <c r="V622" i="4"/>
  <c r="S605" i="4"/>
  <c r="A687" i="4"/>
  <c r="H684" i="4" l="1"/>
  <c r="U684" i="4" s="1"/>
  <c r="I685" i="4"/>
  <c r="G635" i="4"/>
  <c r="P622" i="4"/>
  <c r="C623" i="4"/>
  <c r="B623" i="4" s="1"/>
  <c r="F687" i="4"/>
  <c r="E687" i="4"/>
  <c r="R687" i="4" s="1"/>
  <c r="D687" i="4"/>
  <c r="Q687" i="4" s="1"/>
  <c r="V623" i="4"/>
  <c r="S606" i="4"/>
  <c r="A688" i="4"/>
  <c r="G636" i="4" l="1"/>
  <c r="H685" i="4"/>
  <c r="U685" i="4" s="1"/>
  <c r="I686" i="4"/>
  <c r="P623" i="4"/>
  <c r="C624" i="4"/>
  <c r="B624" i="4" s="1"/>
  <c r="F688" i="4"/>
  <c r="E688" i="4"/>
  <c r="R688" i="4" s="1"/>
  <c r="D688" i="4"/>
  <c r="Q688" i="4" s="1"/>
  <c r="V624" i="4"/>
  <c r="S607" i="4"/>
  <c r="A689" i="4"/>
  <c r="H686" i="4" l="1"/>
  <c r="U686" i="4" s="1"/>
  <c r="I687" i="4"/>
  <c r="G637" i="4"/>
  <c r="P624" i="4"/>
  <c r="C625" i="4"/>
  <c r="B625" i="4" s="1"/>
  <c r="F689" i="4"/>
  <c r="E689" i="4"/>
  <c r="R689" i="4" s="1"/>
  <c r="D689" i="4"/>
  <c r="Q689" i="4" s="1"/>
  <c r="V625" i="4"/>
  <c r="S608" i="4"/>
  <c r="A690" i="4"/>
  <c r="G638" i="4" l="1"/>
  <c r="H687" i="4"/>
  <c r="U687" i="4" s="1"/>
  <c r="I688" i="4"/>
  <c r="P625" i="4"/>
  <c r="C626" i="4"/>
  <c r="B626" i="4" s="1"/>
  <c r="F690" i="4"/>
  <c r="E690" i="4"/>
  <c r="R690" i="4" s="1"/>
  <c r="D690" i="4"/>
  <c r="Q690" i="4" s="1"/>
  <c r="V626" i="4"/>
  <c r="S609" i="4"/>
  <c r="A691" i="4"/>
  <c r="H688" i="4" l="1"/>
  <c r="U688" i="4" s="1"/>
  <c r="I689" i="4"/>
  <c r="G639" i="4"/>
  <c r="P626" i="4"/>
  <c r="C627" i="4"/>
  <c r="B627" i="4" s="1"/>
  <c r="F691" i="4"/>
  <c r="E691" i="4"/>
  <c r="R691" i="4" s="1"/>
  <c r="D691" i="4"/>
  <c r="Q691" i="4" s="1"/>
  <c r="V627" i="4"/>
  <c r="S610" i="4"/>
  <c r="A692" i="4"/>
  <c r="G640" i="4" l="1"/>
  <c r="H689" i="4"/>
  <c r="U689" i="4" s="1"/>
  <c r="I690" i="4"/>
  <c r="P627" i="4"/>
  <c r="C628" i="4"/>
  <c r="B628" i="4" s="1"/>
  <c r="F692" i="4"/>
  <c r="E692" i="4"/>
  <c r="R692" i="4" s="1"/>
  <c r="D692" i="4"/>
  <c r="Q692" i="4" s="1"/>
  <c r="V628" i="4"/>
  <c r="S611" i="4"/>
  <c r="H690" i="4" l="1"/>
  <c r="U690" i="4" s="1"/>
  <c r="I691" i="4"/>
  <c r="G641" i="4"/>
  <c r="P628" i="4"/>
  <c r="C629" i="4"/>
  <c r="B629" i="4" s="1"/>
  <c r="V629" i="4"/>
  <c r="S612" i="4"/>
  <c r="G642" i="4" l="1"/>
  <c r="H691" i="4"/>
  <c r="U691" i="4" s="1"/>
  <c r="I692" i="4"/>
  <c r="P629" i="4"/>
  <c r="C630" i="4"/>
  <c r="B630" i="4" s="1"/>
  <c r="V630" i="4"/>
  <c r="S613" i="4"/>
  <c r="H692" i="4" l="1"/>
  <c r="U692" i="4" s="1"/>
  <c r="G643" i="4"/>
  <c r="P630" i="4"/>
  <c r="C631" i="4"/>
  <c r="B631" i="4" s="1"/>
  <c r="V631" i="4"/>
  <c r="S614" i="4"/>
  <c r="G644" i="4" l="1"/>
  <c r="P631" i="4"/>
  <c r="C632" i="4"/>
  <c r="B632" i="4" s="1"/>
  <c r="V632" i="4"/>
  <c r="S615" i="4"/>
  <c r="G645" i="4" l="1"/>
  <c r="P632" i="4"/>
  <c r="C633" i="4"/>
  <c r="B633" i="4" s="1"/>
  <c r="V633" i="4"/>
  <c r="S616" i="4"/>
  <c r="G646" i="4" l="1"/>
  <c r="P633" i="4"/>
  <c r="C634" i="4"/>
  <c r="B634" i="4" s="1"/>
  <c r="V634" i="4"/>
  <c r="S617" i="4"/>
  <c r="G647" i="4" l="1"/>
  <c r="P634" i="4"/>
  <c r="C635" i="4"/>
  <c r="B635" i="4" s="1"/>
  <c r="V635" i="4"/>
  <c r="S618" i="4"/>
  <c r="G648" i="4" l="1"/>
  <c r="P635" i="4"/>
  <c r="C636" i="4"/>
  <c r="B636" i="4" s="1"/>
  <c r="V636" i="4"/>
  <c r="S619" i="4"/>
  <c r="G649" i="4" l="1"/>
  <c r="P636" i="4"/>
  <c r="C637" i="4"/>
  <c r="B637" i="4" s="1"/>
  <c r="V637" i="4"/>
  <c r="S620" i="4"/>
  <c r="G650" i="4" l="1"/>
  <c r="P637" i="4"/>
  <c r="C638" i="4"/>
  <c r="B638" i="4" s="1"/>
  <c r="V638" i="4"/>
  <c r="S621" i="4"/>
  <c r="G651" i="4" l="1"/>
  <c r="P638" i="4"/>
  <c r="C639" i="4"/>
  <c r="B639" i="4" s="1"/>
  <c r="V639" i="4"/>
  <c r="S622" i="4"/>
  <c r="G652" i="4" l="1"/>
  <c r="P639" i="4"/>
  <c r="C640" i="4"/>
  <c r="B640" i="4" s="1"/>
  <c r="V640" i="4"/>
  <c r="S623" i="4"/>
  <c r="G653" i="4" l="1"/>
  <c r="P640" i="4"/>
  <c r="C641" i="4"/>
  <c r="B641" i="4" s="1"/>
  <c r="V641" i="4"/>
  <c r="S624" i="4"/>
  <c r="G654" i="4" l="1"/>
  <c r="P641" i="4"/>
  <c r="C642" i="4"/>
  <c r="B642" i="4" s="1"/>
  <c r="V642" i="4"/>
  <c r="S625" i="4"/>
  <c r="G655" i="4" l="1"/>
  <c r="P642" i="4"/>
  <c r="C643" i="4"/>
  <c r="B643" i="4" s="1"/>
  <c r="V643" i="4"/>
  <c r="S626" i="4"/>
  <c r="G656" i="4" l="1"/>
  <c r="P643" i="4"/>
  <c r="C644" i="4"/>
  <c r="B644" i="4" s="1"/>
  <c r="V644" i="4"/>
  <c r="S627" i="4"/>
  <c r="G657" i="4" l="1"/>
  <c r="P644" i="4"/>
  <c r="C645" i="4"/>
  <c r="B645" i="4" s="1"/>
  <c r="V645" i="4"/>
  <c r="S628" i="4"/>
  <c r="G658" i="4" l="1"/>
  <c r="P645" i="4"/>
  <c r="C646" i="4"/>
  <c r="B646" i="4" s="1"/>
  <c r="V646" i="4"/>
  <c r="S629" i="4"/>
  <c r="G659" i="4" l="1"/>
  <c r="P646" i="4"/>
  <c r="C647" i="4"/>
  <c r="B647" i="4" s="1"/>
  <c r="V647" i="4"/>
  <c r="S630" i="4"/>
  <c r="G660" i="4" l="1"/>
  <c r="P647" i="4"/>
  <c r="C648" i="4"/>
  <c r="B648" i="4" s="1"/>
  <c r="V648" i="4"/>
  <c r="S631" i="4"/>
  <c r="G661" i="4" l="1"/>
  <c r="P648" i="4"/>
  <c r="C649" i="4"/>
  <c r="B649" i="4" s="1"/>
  <c r="V649" i="4"/>
  <c r="S632" i="4"/>
  <c r="G662" i="4" l="1"/>
  <c r="P649" i="4"/>
  <c r="C650" i="4"/>
  <c r="B650" i="4" s="1"/>
  <c r="V650" i="4"/>
  <c r="S633" i="4"/>
  <c r="G663" i="4" l="1"/>
  <c r="P650" i="4"/>
  <c r="C651" i="4"/>
  <c r="B651" i="4" s="1"/>
  <c r="V651" i="4"/>
  <c r="S634" i="4"/>
  <c r="G664" i="4" l="1"/>
  <c r="P651" i="4"/>
  <c r="C652" i="4"/>
  <c r="B652" i="4" s="1"/>
  <c r="V652" i="4"/>
  <c r="S635" i="4"/>
  <c r="G665" i="4" l="1"/>
  <c r="P652" i="4"/>
  <c r="C653" i="4"/>
  <c r="B653" i="4" s="1"/>
  <c r="V653" i="4"/>
  <c r="S636" i="4"/>
  <c r="G666" i="4" l="1"/>
  <c r="P653" i="4"/>
  <c r="C654" i="4"/>
  <c r="B654" i="4" s="1"/>
  <c r="V654" i="4"/>
  <c r="S637" i="4"/>
  <c r="G667" i="4" l="1"/>
  <c r="P654" i="4"/>
  <c r="C655" i="4"/>
  <c r="B655" i="4" s="1"/>
  <c r="V655" i="4"/>
  <c r="S638" i="4"/>
  <c r="G668" i="4" l="1"/>
  <c r="P655" i="4"/>
  <c r="C656" i="4"/>
  <c r="B656" i="4" s="1"/>
  <c r="V656" i="4"/>
  <c r="S639" i="4"/>
  <c r="G669" i="4" l="1"/>
  <c r="P656" i="4"/>
  <c r="C657" i="4"/>
  <c r="B657" i="4" s="1"/>
  <c r="V657" i="4"/>
  <c r="S640" i="4"/>
  <c r="G670" i="4" l="1"/>
  <c r="P657" i="4"/>
  <c r="C658" i="4"/>
  <c r="B658" i="4" s="1"/>
  <c r="V658" i="4"/>
  <c r="S641" i="4"/>
  <c r="G671" i="4" l="1"/>
  <c r="P658" i="4"/>
  <c r="C659" i="4"/>
  <c r="B659" i="4" s="1"/>
  <c r="V659" i="4"/>
  <c r="S642" i="4"/>
  <c r="G672" i="4" l="1"/>
  <c r="P659" i="4"/>
  <c r="C660" i="4"/>
  <c r="B660" i="4" s="1"/>
  <c r="V660" i="4"/>
  <c r="S643" i="4"/>
  <c r="G673" i="4" l="1"/>
  <c r="P660" i="4"/>
  <c r="C661" i="4"/>
  <c r="B661" i="4" s="1"/>
  <c r="V661" i="4"/>
  <c r="S644" i="4"/>
  <c r="G674" i="4" l="1"/>
  <c r="P661" i="4"/>
  <c r="C662" i="4"/>
  <c r="B662" i="4" s="1"/>
  <c r="V662" i="4"/>
  <c r="S645" i="4"/>
  <c r="G675" i="4" l="1"/>
  <c r="P662" i="4"/>
  <c r="C663" i="4"/>
  <c r="B663" i="4" s="1"/>
  <c r="V663" i="4"/>
  <c r="S646" i="4"/>
  <c r="G676" i="4" l="1"/>
  <c r="P663" i="4"/>
  <c r="C664" i="4"/>
  <c r="B664" i="4" s="1"/>
  <c r="V664" i="4"/>
  <c r="S647" i="4"/>
  <c r="G677" i="4" l="1"/>
  <c r="P664" i="4"/>
  <c r="C665" i="4"/>
  <c r="B665" i="4" s="1"/>
  <c r="V665" i="4"/>
  <c r="S648" i="4"/>
  <c r="G678" i="4" l="1"/>
  <c r="P665" i="4"/>
  <c r="C666" i="4"/>
  <c r="B666" i="4" s="1"/>
  <c r="V666" i="4"/>
  <c r="S649" i="4"/>
  <c r="G679" i="4" l="1"/>
  <c r="P666" i="4"/>
  <c r="C667" i="4"/>
  <c r="B667" i="4" s="1"/>
  <c r="V667" i="4"/>
  <c r="S650" i="4"/>
  <c r="G680" i="4" l="1"/>
  <c r="P667" i="4"/>
  <c r="C668" i="4"/>
  <c r="B668" i="4" s="1"/>
  <c r="V668" i="4"/>
  <c r="S651" i="4"/>
  <c r="G681" i="4" l="1"/>
  <c r="P668" i="4"/>
  <c r="C669" i="4"/>
  <c r="B669" i="4" s="1"/>
  <c r="V669" i="4"/>
  <c r="S652" i="4"/>
  <c r="G682" i="4" l="1"/>
  <c r="P669" i="4"/>
  <c r="C670" i="4"/>
  <c r="B670" i="4" s="1"/>
  <c r="V670" i="4"/>
  <c r="S653" i="4"/>
  <c r="G683" i="4" l="1"/>
  <c r="P670" i="4"/>
  <c r="C671" i="4"/>
  <c r="B671" i="4" s="1"/>
  <c r="V671" i="4"/>
  <c r="S654" i="4"/>
  <c r="G684" i="4" l="1"/>
  <c r="P671" i="4"/>
  <c r="C672" i="4"/>
  <c r="B672" i="4" s="1"/>
  <c r="V672" i="4"/>
  <c r="S655" i="4"/>
  <c r="G685" i="4" l="1"/>
  <c r="P672" i="4"/>
  <c r="C673" i="4"/>
  <c r="B673" i="4" s="1"/>
  <c r="V673" i="4"/>
  <c r="S656" i="4"/>
  <c r="G686" i="4" l="1"/>
  <c r="P673" i="4"/>
  <c r="C674" i="4"/>
  <c r="B674" i="4" s="1"/>
  <c r="V674" i="4"/>
  <c r="S657" i="4"/>
  <c r="G687" i="4" l="1"/>
  <c r="P674" i="4"/>
  <c r="C675" i="4"/>
  <c r="B675" i="4" s="1"/>
  <c r="V675" i="4"/>
  <c r="S658" i="4"/>
  <c r="G688" i="4" l="1"/>
  <c r="P675" i="4"/>
  <c r="C676" i="4"/>
  <c r="B676" i="4" s="1"/>
  <c r="V676" i="4"/>
  <c r="S659" i="4"/>
  <c r="G689" i="4" l="1"/>
  <c r="P676" i="4"/>
  <c r="C677" i="4"/>
  <c r="B677" i="4" s="1"/>
  <c r="V677" i="4"/>
  <c r="S660" i="4"/>
  <c r="G690" i="4" l="1"/>
  <c r="P677" i="4"/>
  <c r="C678" i="4"/>
  <c r="B678" i="4" s="1"/>
  <c r="V678" i="4"/>
  <c r="S661" i="4"/>
  <c r="G691" i="4" l="1"/>
  <c r="P678" i="4"/>
  <c r="C679" i="4"/>
  <c r="B679" i="4" s="1"/>
  <c r="V679" i="4"/>
  <c r="S662" i="4"/>
  <c r="G692" i="4" l="1"/>
  <c r="P679" i="4"/>
  <c r="C680" i="4"/>
  <c r="B680" i="4" s="1"/>
  <c r="V680" i="4"/>
  <c r="S663" i="4"/>
  <c r="P680" i="4" l="1"/>
  <c r="C681" i="4"/>
  <c r="B681" i="4" s="1"/>
  <c r="V681" i="4"/>
  <c r="S664" i="4"/>
  <c r="P681" i="4" l="1"/>
  <c r="C682" i="4"/>
  <c r="B682" i="4" s="1"/>
  <c r="V682" i="4"/>
  <c r="S665" i="4"/>
  <c r="P682" i="4" l="1"/>
  <c r="C683" i="4"/>
  <c r="B683" i="4" s="1"/>
  <c r="V683" i="4"/>
  <c r="S666" i="4"/>
  <c r="P683" i="4" l="1"/>
  <c r="C684" i="4"/>
  <c r="B684" i="4" s="1"/>
  <c r="V684" i="4"/>
  <c r="S667" i="4"/>
  <c r="P684" i="4" l="1"/>
  <c r="C685" i="4"/>
  <c r="B685" i="4" s="1"/>
  <c r="V685" i="4"/>
  <c r="S668" i="4"/>
  <c r="P685" i="4" l="1"/>
  <c r="C686" i="4"/>
  <c r="B686" i="4" s="1"/>
  <c r="V686" i="4"/>
  <c r="S669" i="4"/>
  <c r="P686" i="4" l="1"/>
  <c r="C687" i="4"/>
  <c r="B687" i="4" s="1"/>
  <c r="V687" i="4"/>
  <c r="S670" i="4"/>
  <c r="P687" i="4" l="1"/>
  <c r="C688" i="4"/>
  <c r="B688" i="4" s="1"/>
  <c r="V688" i="4"/>
  <c r="S671" i="4"/>
  <c r="P688" i="4" l="1"/>
  <c r="C689" i="4"/>
  <c r="B689" i="4" s="1"/>
  <c r="V689" i="4"/>
  <c r="S672" i="4"/>
  <c r="P689" i="4" l="1"/>
  <c r="C690" i="4"/>
  <c r="B690" i="4" s="1"/>
  <c r="V690" i="4"/>
  <c r="S673" i="4"/>
  <c r="P690" i="4" l="1"/>
  <c r="C691" i="4"/>
  <c r="B691" i="4" s="1"/>
  <c r="V691" i="4"/>
  <c r="S674" i="4"/>
  <c r="P691" i="4" l="1"/>
  <c r="C692" i="4"/>
  <c r="P692" i="4" s="1"/>
  <c r="V692" i="4"/>
  <c r="S675" i="4"/>
  <c r="B692" i="4" l="1"/>
  <c r="S676" i="4"/>
  <c r="S677" i="4" l="1"/>
  <c r="S678" i="4" l="1"/>
  <c r="S679" i="4" l="1"/>
  <c r="S680" i="4" l="1"/>
  <c r="S681" i="4" l="1"/>
  <c r="S682" i="4" l="1"/>
  <c r="S683" i="4" l="1"/>
  <c r="S684" i="4" l="1"/>
  <c r="S685" i="4" l="1"/>
  <c r="S686" i="4" l="1"/>
  <c r="S687" i="4" l="1"/>
  <c r="S688" i="4" l="1"/>
  <c r="S689" i="4" l="1"/>
  <c r="S690" i="4" l="1"/>
  <c r="S691" i="4" l="1"/>
  <c r="S692" i="4"/>
  <c r="MC26" i="1" l="1"/>
  <c r="AL26" i="1" s="1"/>
  <c r="MD26" i="1"/>
  <c r="MM26" i="1"/>
  <c r="AM82" i="1" l="1"/>
  <c r="AM81" i="1"/>
  <c r="AM87" i="1"/>
  <c r="AM80" i="1"/>
  <c r="AM83" i="1"/>
  <c r="AM84" i="1"/>
  <c r="AM85" i="1"/>
  <c r="AM86" i="1"/>
  <c r="AM279" i="1"/>
  <c r="AM287" i="1"/>
  <c r="AM258" i="1"/>
  <c r="AM259" i="1"/>
  <c r="AM260" i="1"/>
  <c r="AM261" i="1"/>
  <c r="AM224" i="1"/>
  <c r="AM225" i="1"/>
  <c r="AM226" i="1"/>
  <c r="AM227" i="1"/>
  <c r="AM90" i="1"/>
  <c r="AM96" i="1"/>
  <c r="AM89" i="1"/>
  <c r="AM91" i="1"/>
  <c r="AM92" i="1"/>
  <c r="AM93" i="1"/>
  <c r="AM94" i="1"/>
  <c r="AM95" i="1"/>
  <c r="AM274" i="1"/>
  <c r="AM275" i="1"/>
  <c r="AM276" i="1"/>
  <c r="AM277" i="1"/>
  <c r="AM125" i="1"/>
  <c r="AM127" i="1"/>
  <c r="AM126" i="1"/>
  <c r="AM132" i="1"/>
  <c r="AM128" i="1"/>
  <c r="AM129" i="1"/>
  <c r="AM130" i="1"/>
  <c r="AM131" i="1"/>
  <c r="AM123" i="1"/>
  <c r="AM117" i="1"/>
  <c r="AM119" i="1"/>
  <c r="AM118" i="1"/>
  <c r="AM116" i="1"/>
  <c r="AM120" i="1"/>
  <c r="AM121" i="1"/>
  <c r="AM122" i="1"/>
  <c r="AM179" i="1"/>
  <c r="AM181" i="1"/>
  <c r="AM180" i="1"/>
  <c r="AM186" i="1"/>
  <c r="AM182" i="1"/>
  <c r="AM183" i="1"/>
  <c r="AM184" i="1"/>
  <c r="AM185" i="1"/>
  <c r="AM170" i="1"/>
  <c r="AM171" i="1"/>
  <c r="AM173" i="1"/>
  <c r="AM172" i="1"/>
  <c r="AM177" i="1"/>
  <c r="AM174" i="1"/>
  <c r="AM175" i="1"/>
  <c r="AM176" i="1"/>
  <c r="AM294" i="1"/>
  <c r="AM295" i="1"/>
  <c r="AM296" i="1"/>
  <c r="AM297" i="1"/>
  <c r="AM298" i="1"/>
  <c r="AM299" i="1"/>
  <c r="AM300" i="1"/>
  <c r="AM301" i="1"/>
  <c r="AM302" i="1"/>
  <c r="AM303" i="1"/>
  <c r="AM304" i="1"/>
  <c r="AM305" i="1"/>
  <c r="AM306" i="1"/>
  <c r="AM307" i="1"/>
  <c r="AM308" i="1"/>
  <c r="AM309" i="1"/>
  <c r="AM310" i="1"/>
  <c r="AM311" i="1"/>
  <c r="AM312" i="1"/>
  <c r="AM313" i="1"/>
  <c r="AM290" i="1"/>
  <c r="AM291" i="1"/>
  <c r="AM292" i="1"/>
  <c r="AM293" i="1"/>
  <c r="AM285" i="1"/>
  <c r="AM288" i="1"/>
  <c r="AM289" i="1"/>
  <c r="AM314" i="1"/>
  <c r="AM270" i="1"/>
  <c r="AM271" i="1"/>
  <c r="AM272" i="1"/>
  <c r="AM273" i="1"/>
  <c r="AM236" i="1"/>
  <c r="AM237" i="1"/>
  <c r="AM238" i="1"/>
  <c r="AM239" i="1"/>
  <c r="AM168" i="1"/>
  <c r="AM153" i="1"/>
  <c r="AM143" i="1"/>
  <c r="AM154" i="1"/>
  <c r="AM144" i="1"/>
  <c r="AM163" i="1"/>
  <c r="AM134" i="1"/>
  <c r="AM159" i="1"/>
  <c r="AM136" i="1"/>
  <c r="AM162" i="1"/>
  <c r="AM152" i="1"/>
  <c r="AM145" i="1"/>
  <c r="AM135" i="1"/>
  <c r="AM161" i="1"/>
  <c r="AM146" i="1"/>
  <c r="AM137" i="1"/>
  <c r="AM155" i="1"/>
  <c r="AM164" i="1"/>
  <c r="AM138" i="1"/>
  <c r="AM165" i="1"/>
  <c r="AM147" i="1"/>
  <c r="AM156" i="1"/>
  <c r="AM157" i="1"/>
  <c r="AM139" i="1"/>
  <c r="AM166" i="1"/>
  <c r="AM148" i="1"/>
  <c r="AM140" i="1"/>
  <c r="AM141" i="1"/>
  <c r="AM149" i="1"/>
  <c r="AM150" i="1"/>
  <c r="AM167" i="1"/>
  <c r="AM158" i="1"/>
  <c r="AM280" i="1"/>
  <c r="AM286" i="1"/>
  <c r="AM281" i="1"/>
  <c r="AM282" i="1"/>
  <c r="AM283" i="1"/>
  <c r="AM284" i="1"/>
  <c r="AM278" i="1"/>
  <c r="AM241" i="1"/>
  <c r="AM244" i="1"/>
  <c r="AM243" i="1"/>
  <c r="AM245" i="1"/>
  <c r="AM246" i="1"/>
  <c r="AM247" i="1"/>
  <c r="AM248" i="1"/>
  <c r="AM249" i="1"/>
  <c r="AM250" i="1"/>
  <c r="AM251" i="1"/>
  <c r="AM252" i="1"/>
  <c r="AM253" i="1"/>
  <c r="AM254" i="1"/>
  <c r="AM255" i="1"/>
  <c r="AM256" i="1"/>
  <c r="AM257" i="1"/>
  <c r="AM262" i="1"/>
  <c r="AM263" i="1"/>
  <c r="AM264" i="1"/>
  <c r="AM265" i="1"/>
  <c r="AM266" i="1"/>
  <c r="AM267" i="1"/>
  <c r="AM268" i="1"/>
  <c r="AM242" i="1"/>
  <c r="AM269" i="1"/>
  <c r="AM232" i="1"/>
  <c r="AM233" i="1"/>
  <c r="AM234" i="1"/>
  <c r="AM235" i="1"/>
  <c r="AM212" i="1"/>
  <c r="AM213" i="1"/>
  <c r="AM214" i="1"/>
  <c r="AM215" i="1"/>
  <c r="AM216" i="1"/>
  <c r="AM217" i="1"/>
  <c r="AM218" i="1"/>
  <c r="AM219" i="1"/>
  <c r="AM220" i="1"/>
  <c r="AM221" i="1"/>
  <c r="AM222" i="1"/>
  <c r="AM223" i="1"/>
  <c r="AM228" i="1"/>
  <c r="AM229" i="1"/>
  <c r="AM230" i="1"/>
  <c r="AM231" i="1"/>
  <c r="AM209" i="1"/>
  <c r="AM210" i="1"/>
  <c r="AM211" i="1"/>
  <c r="AM99" i="1"/>
  <c r="AM107" i="1"/>
  <c r="AM98" i="1"/>
  <c r="AM114" i="1"/>
  <c r="AM105" i="1"/>
  <c r="AM108" i="1"/>
  <c r="AM109" i="1"/>
  <c r="AM100" i="1"/>
  <c r="AM101" i="1"/>
  <c r="AM110" i="1"/>
  <c r="AM102" i="1"/>
  <c r="AM111" i="1"/>
  <c r="AM112" i="1"/>
  <c r="AM103" i="1"/>
  <c r="AM113" i="1"/>
  <c r="AM104" i="1"/>
  <c r="AM71" i="1"/>
  <c r="AM78" i="1"/>
  <c r="AM72" i="1"/>
  <c r="AM73" i="1"/>
  <c r="AM74" i="1"/>
  <c r="AM75" i="1"/>
  <c r="AM76" i="1"/>
  <c r="AM77" i="1"/>
  <c r="AM206" i="1"/>
  <c r="AM207" i="1"/>
  <c r="AM240" i="1"/>
  <c r="AM208" i="1"/>
  <c r="AM202" i="1"/>
  <c r="AM203" i="1"/>
  <c r="AM204" i="1"/>
  <c r="AM193" i="1"/>
  <c r="AM194" i="1"/>
  <c r="AM196" i="1"/>
  <c r="AM195" i="1"/>
  <c r="AM198" i="1"/>
  <c r="AM197" i="1"/>
  <c r="AM205" i="1"/>
  <c r="AM199" i="1"/>
  <c r="AM200" i="1"/>
  <c r="AM201" i="1"/>
  <c r="AM62" i="1"/>
  <c r="AM69" i="1"/>
  <c r="AM63" i="1"/>
  <c r="AM64" i="1"/>
  <c r="AM65" i="1"/>
  <c r="AM66" i="1"/>
  <c r="AM67" i="1"/>
  <c r="AM68" i="1"/>
  <c r="AM52" i="1"/>
  <c r="AM51" i="1"/>
  <c r="AM60" i="1"/>
  <c r="AM53" i="1"/>
  <c r="AM54" i="1"/>
  <c r="AM55" i="1"/>
  <c r="AM56" i="1"/>
  <c r="AM57" i="1"/>
  <c r="AM58" i="1"/>
  <c r="AM59" i="1"/>
  <c r="AM189" i="1"/>
  <c r="AM190" i="1"/>
  <c r="AM188" i="1"/>
  <c r="AM187" i="1"/>
  <c r="AM191" i="1"/>
  <c r="AM40" i="1"/>
  <c r="AM49" i="1"/>
  <c r="AM42" i="1"/>
  <c r="AM41" i="1"/>
  <c r="AM43" i="1"/>
  <c r="AM44" i="1"/>
  <c r="AM45" i="1"/>
  <c r="AM46" i="1"/>
  <c r="AM47" i="1"/>
  <c r="AM48" i="1"/>
  <c r="F4" i="1"/>
  <c r="G4" i="1"/>
  <c r="E4" i="1"/>
  <c r="C25" i="1" l="1"/>
  <c r="C26" i="1"/>
  <c r="AF25" i="1"/>
  <c r="AF26" i="1"/>
  <c r="JI26" i="1" l="1"/>
  <c r="JH26" i="1"/>
  <c r="JJ26" i="1"/>
  <c r="JG26" i="1"/>
  <c r="JK26" i="1"/>
  <c r="JH25" i="1"/>
  <c r="JK25" i="1"/>
  <c r="JJ25" i="1"/>
  <c r="JG25" i="1"/>
  <c r="JI25" i="1"/>
  <c r="B3" i="1"/>
  <c r="KD25" i="1"/>
  <c r="KC25" i="1"/>
  <c r="KB25" i="1"/>
  <c r="KA25" i="1"/>
  <c r="JZ25" i="1"/>
  <c r="JY25" i="1"/>
  <c r="JX25" i="1"/>
  <c r="JZ26" i="1"/>
  <c r="JX26" i="1"/>
  <c r="KD26" i="1"/>
  <c r="KC26" i="1"/>
  <c r="JY26" i="1"/>
  <c r="KB26" i="1"/>
  <c r="KA26" i="1"/>
  <c r="AM25" i="1"/>
  <c r="AM37" i="1" l="1"/>
  <c r="AM32" i="1"/>
  <c r="AM33" i="1"/>
  <c r="AM34" i="1"/>
  <c r="AM35" i="1"/>
  <c r="AM31" i="1"/>
  <c r="AM38" i="1"/>
  <c r="AM26" i="1"/>
  <c r="AM28" i="1"/>
  <c r="AM36" i="1"/>
  <c r="AM30" i="1"/>
  <c r="AM27" i="1"/>
  <c r="AM29" i="1"/>
  <c r="AM192" i="1" l="1"/>
  <c r="AM321" i="1" l="1"/>
  <c r="AM315" i="1"/>
  <c r="AM316" i="1"/>
  <c r="AM317" i="1"/>
  <c r="AM320" i="1"/>
  <c r="AM318" i="1"/>
  <c r="AM319" i="1"/>
  <c r="AM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L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J2" authorId="2" shapeId="0" xr:uid="{C53F027C-6D33-40C1-A15B-F0B88F167C36}">
      <text>
        <r>
          <rPr>
            <b/>
            <sz val="9"/>
            <color indexed="81"/>
            <rFont val="Tahoma"/>
            <family val="2"/>
          </rPr>
          <t>John:</t>
        </r>
        <r>
          <rPr>
            <sz val="9"/>
            <color indexed="81"/>
            <rFont val="Tahoma"/>
            <family val="2"/>
          </rPr>
          <t xml:space="preserve">
blank is don't use REV
any -ve is create REV for all traits
non-negative is hold all constant except the target trait.</t>
        </r>
      </text>
    </comment>
    <comment ref="N2" authorId="2" shapeId="0" xr:uid="{D3CDF64A-9D77-4BF3-A62E-00602A49ED13}">
      <text>
        <r>
          <rPr>
            <b/>
            <sz val="9"/>
            <color indexed="81"/>
            <rFont val="Tahoma"/>
            <family val="2"/>
          </rPr>
          <t>John:</t>
        </r>
        <r>
          <rPr>
            <sz val="9"/>
            <color indexed="81"/>
            <rFont val="Tahoma"/>
            <family val="2"/>
          </rPr>
          <t xml:space="preserve">
These are the farm scenarios
</t>
        </r>
      </text>
    </comment>
    <comment ref="W2" authorId="2" shapeId="0" xr:uid="{ACF8FAF4-1DC0-4CD0-BFAA-186410F7C97A}">
      <text>
        <r>
          <rPr>
            <b/>
            <sz val="9"/>
            <color indexed="81"/>
            <rFont val="Tahoma"/>
            <family val="2"/>
          </rPr>
          <t>John:</t>
        </r>
        <r>
          <rPr>
            <sz val="9"/>
            <color indexed="81"/>
            <rFont val="Tahoma"/>
            <family val="2"/>
          </rPr>
          <t xml:space="preserve">
Vary the conservtion limit </t>
        </r>
      </text>
    </comment>
    <comment ref="AJ2" authorId="2" shapeId="0" xr:uid="{29F76506-18E5-4478-99A2-8EA42D2227FD}">
      <text>
        <r>
          <rPr>
            <b/>
            <sz val="9"/>
            <color indexed="81"/>
            <rFont val="Tahoma"/>
            <family val="2"/>
          </rPr>
          <t>John:</t>
        </r>
        <r>
          <rPr>
            <sz val="9"/>
            <color indexed="81"/>
            <rFont val="Tahoma"/>
            <family val="2"/>
          </rPr>
          <t xml:space="preserve">
A check that the FS being used is correct</t>
        </r>
      </text>
    </comment>
    <comment ref="AK2" authorId="2" shapeId="0" xr:uid="{D330DD2B-C9F7-4BB6-9B3C-C786936FD1F0}">
      <text>
        <r>
          <rPr>
            <b/>
            <sz val="9"/>
            <color indexed="81"/>
            <rFont val="Tahoma"/>
            <family val="2"/>
          </rPr>
          <t>John:</t>
        </r>
        <r>
          <rPr>
            <sz val="9"/>
            <color indexed="81"/>
            <rFont val="Tahoma"/>
            <family val="2"/>
          </rPr>
          <t xml:space="preserve">
The offset to the trial that created the pkl to use for the manual opt trial</t>
        </r>
      </text>
    </comment>
    <comment ref="AL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S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T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X2" authorId="2" shapeId="0" xr:uid="{D2C83A71-A43D-4A61-BC5E-091A39F490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AY2" authorId="0" shapeId="0" xr:uid="{FAC0135F-726B-45E5-BFBB-BB7191BD4BA0}">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AZ2" authorId="0" shapeId="0" xr:uid="{3F95BC45-547C-4B73-9632-7481A4B08FA6}">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BB2" authorId="2" shapeId="0" xr:uid="{A921C694-8265-4355-B72E-3A66B9007880}">
      <text>
        <r>
          <rPr>
            <b/>
            <sz val="9"/>
            <color indexed="81"/>
            <rFont val="Tahoma"/>
            <family val="2"/>
          </rPr>
          <t>John:</t>
        </r>
        <r>
          <rPr>
            <sz val="9"/>
            <color indexed="81"/>
            <rFont val="Tahoma"/>
            <family val="2"/>
          </rPr>
          <t xml:space="preserve">
comment: are season nodes included in steady state model, note: they always are for dsp model)</t>
        </r>
      </text>
    </comment>
    <comment ref="BC2" authorId="2" shapeId="0" xr:uid="{86D2AB41-D5C5-457E-8F5A-BEB9D9374C27}">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D2" authorId="2" shapeId="0" xr:uid="{9B2AD214-0909-4C4C-9D20-6D7881E85B0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BF2" authorId="2" shapeId="0" xr:uid="{2189A71B-9A05-4643-8C04-2DD041A3D414}">
      <text>
        <r>
          <rPr>
            <b/>
            <sz val="9"/>
            <color indexed="81"/>
            <rFont val="Tahoma"/>
            <family val="2"/>
          </rPr>
          <t>John:</t>
        </r>
        <r>
          <rPr>
            <sz val="9"/>
            <color indexed="81"/>
            <rFont val="Tahoma"/>
            <family val="2"/>
          </rPr>
          <t xml:space="preserve">
Equations used for the sires</t>
        </r>
      </text>
    </comment>
    <comment ref="BG2" authorId="2" shapeId="0" xr:uid="{1EE367D6-5B2C-432B-9E24-7B047F438E41}">
      <text>
        <r>
          <rPr>
            <b/>
            <sz val="9"/>
            <color indexed="81"/>
            <rFont val="Tahoma"/>
            <family val="2"/>
          </rPr>
          <t>John:</t>
        </r>
        <r>
          <rPr>
            <sz val="9"/>
            <color indexed="81"/>
            <rFont val="Tahoma"/>
            <family val="2"/>
          </rPr>
          <t xml:space="preserve">
Equations used for the dams</t>
        </r>
      </text>
    </comment>
    <comment ref="BK2" authorId="2" shapeId="0" xr:uid="{B81F53F6-7294-4E30-A92A-BF71AA8396E1}">
      <text>
        <r>
          <rPr>
            <b/>
            <sz val="9"/>
            <color indexed="81"/>
            <rFont val="Tahoma"/>
            <family val="2"/>
          </rPr>
          <t>John:</t>
        </r>
        <r>
          <rPr>
            <sz val="9"/>
            <color indexed="81"/>
            <rFont val="Tahoma"/>
            <family val="2"/>
          </rPr>
          <t xml:space="preserve">
Equations used for the prog</t>
        </r>
      </text>
    </comment>
    <comment ref="BO2" authorId="2" shapeId="0" xr:uid="{B951E732-FFC2-4EC0-A2AA-21F415BC93AF}">
      <text>
        <r>
          <rPr>
            <b/>
            <sz val="9"/>
            <color indexed="81"/>
            <rFont val="Tahoma"/>
            <family val="2"/>
          </rPr>
          <t>John:</t>
        </r>
        <r>
          <rPr>
            <sz val="9"/>
            <color indexed="81"/>
            <rFont val="Tahoma"/>
            <family val="2"/>
          </rPr>
          <t xml:space="preserve">
Equations used for the offspring</t>
        </r>
      </text>
    </comment>
    <comment ref="BR2" authorId="0" shapeId="0" xr:uid="{BAE7719B-0991-4E0A-AC3C-75100EA48A10}">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BS2" authorId="0" shapeId="0" xr:uid="{6305077E-A2B8-4976-A3B0-540AD29C20A9}">
      <text>
        <r>
          <rPr>
            <b/>
            <sz val="9"/>
            <color indexed="81"/>
            <rFont val="Tahoma"/>
            <family val="2"/>
          </rPr>
          <t>Michael:</t>
        </r>
        <r>
          <rPr>
            <sz val="9"/>
            <color indexed="81"/>
            <rFont val="Tahoma"/>
            <family val="2"/>
          </rPr>
          <t xml:space="preserve">
rev number is appended to std rev pkl file. So you can specify which trial to use as std.</t>
        </r>
      </text>
    </comment>
    <comment ref="BT2" authorId="2" shapeId="0" xr:uid="{E935E2FF-5137-4162-AF11-998DA68AACE5}">
      <text>
        <r>
          <rPr>
            <b/>
            <sz val="9"/>
            <color indexed="81"/>
            <rFont val="Tahoma"/>
            <family val="2"/>
          </rPr>
          <t>John:</t>
        </r>
        <r>
          <rPr>
            <sz val="9"/>
            <color indexed="81"/>
            <rFont val="Tahoma"/>
            <family val="2"/>
          </rPr>
          <t xml:space="preserve">
Control which traits are included in the REV_pkl file</t>
        </r>
      </text>
    </comment>
    <comment ref="BU2" authorId="2" shapeId="0" xr:uid="{D4613405-8326-4137-9E9B-456105F08357}">
      <text>
        <r>
          <rPr>
            <b/>
            <sz val="9"/>
            <color indexed="81"/>
            <rFont val="Tahoma"/>
            <family val="2"/>
          </rPr>
          <t>John:</t>
        </r>
        <r>
          <rPr>
            <sz val="9"/>
            <color indexed="81"/>
            <rFont val="Tahoma"/>
            <family val="2"/>
          </rPr>
          <t xml:space="preserve">
Control which traits are included in the REV_pkl file</t>
        </r>
      </text>
    </comment>
    <comment ref="BV2" authorId="2" shapeId="0" xr:uid="{5AB1AA03-FB61-4EAD-8CB3-7FE6B50FF55F}">
      <text>
        <r>
          <rPr>
            <b/>
            <sz val="9"/>
            <color indexed="81"/>
            <rFont val="Tahoma"/>
            <family val="2"/>
          </rPr>
          <t>John:</t>
        </r>
        <r>
          <rPr>
            <sz val="9"/>
            <color indexed="81"/>
            <rFont val="Tahoma"/>
            <family val="2"/>
          </rPr>
          <t xml:space="preserve">
Control which traits are included in the REV_pkl file</t>
        </r>
      </text>
    </comment>
    <comment ref="BW2" authorId="2" shapeId="0" xr:uid="{72ABC2FB-DABF-426C-A3FA-A8D46DCB897A}">
      <text>
        <r>
          <rPr>
            <b/>
            <sz val="9"/>
            <color indexed="81"/>
            <rFont val="Tahoma"/>
            <family val="2"/>
          </rPr>
          <t>John:</t>
        </r>
        <r>
          <rPr>
            <sz val="9"/>
            <color indexed="81"/>
            <rFont val="Tahoma"/>
            <family val="2"/>
          </rPr>
          <t xml:space="preserve">
Control which traits are included in the REV_pkl file</t>
        </r>
      </text>
    </comment>
    <comment ref="BX2" authorId="2" shapeId="0" xr:uid="{3E1A457D-9D1E-4904-9C4E-6AE375540D28}">
      <text>
        <r>
          <rPr>
            <b/>
            <sz val="9"/>
            <color indexed="81"/>
            <rFont val="Tahoma"/>
            <family val="2"/>
          </rPr>
          <t>John:</t>
        </r>
        <r>
          <rPr>
            <sz val="9"/>
            <color indexed="81"/>
            <rFont val="Tahoma"/>
            <family val="2"/>
          </rPr>
          <t xml:space="preserve">
Control which traits are included in the REV_pkl file</t>
        </r>
      </text>
    </comment>
    <comment ref="BY2" authorId="2" shapeId="0" xr:uid="{E4D06360-A173-4FC4-9502-C904A93ABED3}">
      <text>
        <r>
          <rPr>
            <b/>
            <sz val="9"/>
            <color indexed="81"/>
            <rFont val="Tahoma"/>
            <family val="2"/>
          </rPr>
          <t>John:</t>
        </r>
        <r>
          <rPr>
            <sz val="9"/>
            <color indexed="81"/>
            <rFont val="Tahoma"/>
            <family val="2"/>
          </rPr>
          <t xml:space="preserve">
Control which traits are included in the REV_pkl file</t>
        </r>
      </text>
    </comment>
    <comment ref="BZ2" authorId="2" shapeId="0" xr:uid="{90F1775C-679E-49CC-9DAE-F7ECA2FBBC45}">
      <text>
        <r>
          <rPr>
            <b/>
            <sz val="9"/>
            <color indexed="81"/>
            <rFont val="Tahoma"/>
            <family val="2"/>
          </rPr>
          <t>John:</t>
        </r>
        <r>
          <rPr>
            <sz val="9"/>
            <color indexed="81"/>
            <rFont val="Tahoma"/>
            <family val="2"/>
          </rPr>
          <t xml:space="preserve">
Control which traits are included in the REV_pkl file</t>
        </r>
      </text>
    </comment>
    <comment ref="CA2" authorId="2" shapeId="0" xr:uid="{C9C78BF3-BA5C-42C4-8B9E-D95EDD12DE43}">
      <text>
        <r>
          <rPr>
            <b/>
            <sz val="9"/>
            <color indexed="81"/>
            <rFont val="Tahoma"/>
            <family val="2"/>
          </rPr>
          <t>John:</t>
        </r>
        <r>
          <rPr>
            <sz val="9"/>
            <color indexed="81"/>
            <rFont val="Tahoma"/>
            <family val="2"/>
          </rPr>
          <t xml:space="preserve">
Control which traits are included in the REV_pkl file</t>
        </r>
      </text>
    </comment>
    <comment ref="CC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CD2" authorId="2" shapeId="0" xr:uid="{A9F2A2E9-6E02-42A7-A9DE-B0D822E1C79C}">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E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CG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H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CI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CK2" authorId="2" shapeId="0" xr:uid="{75EBFB8E-2343-4D23-9CB2-84C16326D1A4}">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L2" authorId="2" shapeId="0" xr:uid="{475B899E-4098-4704-8F4A-9342720E1D57}">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M2" authorId="2" shapeId="0" xr:uid="{3F198605-991D-4CFD-A7DA-B2B35304D508}">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O2" authorId="2" shapeId="0" xr:uid="{3FDAAE70-2EB8-4631-BBB7-D23C162063C5}">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R2" authorId="2" shapeId="0" xr:uid="{0B6E93A2-75CE-479C-84CD-FDBF79E672FA}">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CU2" authorId="2" shapeId="0" xr:uid="{A2D6CA70-B706-40DF-824C-D49FB9CDFDA2}">
      <text>
        <r>
          <rPr>
            <b/>
            <sz val="9"/>
            <color indexed="81"/>
            <rFont val="Tahoma"/>
            <family val="2"/>
          </rPr>
          <t>John:</t>
        </r>
        <r>
          <rPr>
            <sz val="9"/>
            <color indexed="81"/>
            <rFont val="Tahoma"/>
            <family val="2"/>
          </rPr>
          <t xml:space="preserve">
Alter the user defined FVP dates (specified as a day of the year).</t>
        </r>
      </text>
    </comment>
    <comment ref="CV2" authorId="0" shapeId="0" xr:uid="{69B0895F-ABB4-4439-B83D-5CA8CA02A07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CW2" authorId="0" shapeId="0" xr:uid="{3C15DE3A-3651-474F-A941-22E9853F3632}">
      <text>
        <r>
          <rPr>
            <b/>
            <sz val="9"/>
            <color indexed="81"/>
            <rFont val="Tahoma"/>
            <family val="2"/>
          </rPr>
          <t>Michael:</t>
        </r>
        <r>
          <rPr>
            <sz val="9"/>
            <color indexed="81"/>
            <rFont val="Tahoma"/>
            <family val="2"/>
          </rPr>
          <t xml:space="preserve">
Mask changeable fvps.
</t>
        </r>
      </text>
    </comment>
    <comment ref="CX2" authorId="0" shapeId="0" xr:uid="{6528534C-25F6-46C2-8F56-59A497C99EAB}">
      <text>
        <r>
          <rPr>
            <b/>
            <sz val="9"/>
            <color indexed="81"/>
            <rFont val="Tahoma"/>
            <family val="2"/>
          </rPr>
          <t>Michael:</t>
        </r>
        <r>
          <rPr>
            <sz val="9"/>
            <color indexed="81"/>
            <rFont val="Tahoma"/>
            <family val="2"/>
          </rPr>
          <t xml:space="preserve">
Mask changeable fvps.
</t>
        </r>
      </text>
    </comment>
    <comment ref="CY2" authorId="0" shapeId="0" xr:uid="{FBA9E428-55D7-4DB3-8992-2DFD4BB16263}">
      <text>
        <r>
          <rPr>
            <b/>
            <sz val="9"/>
            <color indexed="81"/>
            <rFont val="Tahoma"/>
            <family val="2"/>
          </rPr>
          <t>Michael:</t>
        </r>
        <r>
          <rPr>
            <sz val="9"/>
            <color indexed="81"/>
            <rFont val="Tahoma"/>
            <family val="2"/>
          </rPr>
          <t xml:space="preserve">
Mask changeable fvps.
</t>
        </r>
      </text>
    </comment>
    <comment ref="DM2" authorId="0" shapeId="0" xr:uid="{AE7FD3AC-C9CB-4026-85FF-6E03D9846296}">
      <text>
        <r>
          <rPr>
            <b/>
            <sz val="9"/>
            <color indexed="81"/>
            <rFont val="Tahoma"/>
            <family val="2"/>
          </rPr>
          <t>Michael:</t>
        </r>
        <r>
          <rPr>
            <sz val="9"/>
            <color indexed="81"/>
            <rFont val="Tahoma"/>
            <family val="2"/>
          </rPr>
          <t xml:space="preserve">
number of nutrition options in each FVP for dams</t>
        </r>
      </text>
    </comment>
    <comment ref="DN2" authorId="0" shapeId="0" xr:uid="{3FE51FD1-1444-49E0-8085-D8BA0336878C}">
      <text>
        <r>
          <rPr>
            <b/>
            <sz val="9"/>
            <color indexed="81"/>
            <rFont val="Tahoma"/>
            <family val="2"/>
          </rPr>
          <t>Michael:</t>
        </r>
        <r>
          <rPr>
            <sz val="9"/>
            <color indexed="81"/>
            <rFont val="Tahoma"/>
            <family val="2"/>
          </rPr>
          <t xml:space="preserve">
number of nutrition options in each FVP for offs</t>
        </r>
      </text>
    </comment>
    <comment ref="DO2" authorId="0" shapeId="0" xr:uid="{70087CB0-6E49-44D1-A56A-F9C4200A3EC4}">
      <text>
        <r>
          <rPr>
            <b/>
            <sz val="9"/>
            <color indexed="81"/>
            <rFont val="Tahoma"/>
            <family val="2"/>
          </rPr>
          <t>Michael Young:</t>
        </r>
        <r>
          <rPr>
            <sz val="9"/>
            <color indexed="81"/>
            <rFont val="Tahoma"/>
            <family val="2"/>
          </rPr>
          <t xml:space="preserve">
The variation in the feedsupply from the standard for this slice of N.</t>
        </r>
      </text>
    </comment>
    <comment ref="ED2" authorId="2" shapeId="0" xr:uid="{2BFA7B03-7181-4A8A-91C1-7DB6FB98BE13}">
      <text>
        <r>
          <rPr>
            <b/>
            <sz val="9"/>
            <color indexed="81"/>
            <rFont val="Tahoma"/>
            <family val="2"/>
          </rPr>
          <t>John:</t>
        </r>
        <r>
          <rPr>
            <sz val="9"/>
            <color indexed="81"/>
            <rFont val="Tahoma"/>
            <family val="2"/>
          </rPr>
          <t xml:space="preserve">
Alter the standard feed supply options (r1)</t>
        </r>
      </text>
    </comment>
    <comment ref="EE2" authorId="2" shapeId="0" xr:uid="{122BDBC4-69F8-4FA6-9C3B-7D1C29DB08D2}">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IE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G2" authorId="2" shapeId="0" xr:uid="{C8159EC4-D3D1-4E57-80B5-24A11B47607B}">
      <text>
        <r>
          <rPr>
            <b/>
            <sz val="9"/>
            <color indexed="81"/>
            <rFont val="Tahoma"/>
            <family val="2"/>
          </rPr>
          <t>John:</t>
        </r>
        <r>
          <rPr>
            <sz val="9"/>
            <color indexed="81"/>
            <rFont val="Tahoma"/>
            <family val="2"/>
          </rPr>
          <t xml:space="preserve">
Select the genotype for the 3 breeds
This the g0 axis for the 3 sire breeds.</t>
        </r>
      </text>
    </comment>
    <comment ref="IL2" authorId="2" shapeId="0" xr:uid="{CFB4D159-059A-4627-B94D-DD53ED665E8A}">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JD2" authorId="2" shapeId="0" xr:uid="{BBE6D4A3-06A7-4F42-A611-3B269155EB02}">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JE2" authorId="2" shapeId="0" xr:uid="{C37091B4-53BE-4495-95EE-AE87564B5885}">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JF2" authorId="2" shapeId="0" xr:uid="{327A2265-B9FB-4C7B-BE53-C34146D9751D}">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L2" authorId="2" shapeId="0" xr:uid="{85B6FA7A-7666-4907-8A66-C33C175B5E65}">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M2" authorId="2" shapeId="0" xr:uid="{92D12C75-52BD-418A-B3B1-C1D22C7745A1}">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N2" authorId="2" shapeId="0" xr:uid="{D4C0F22E-C00E-4ABE-AD6E-0EDD930C625E}">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JP2" authorId="0" shapeId="0" xr:uid="{C984AB09-9680-43A7-A3CF-31528209122A}">
      <text>
        <r>
          <rPr>
            <b/>
            <sz val="9"/>
            <color indexed="81"/>
            <rFont val="Tahoma"/>
            <family val="2"/>
          </rPr>
          <t>Michael Young (21512438):</t>
        </r>
        <r>
          <rPr>
            <sz val="9"/>
            <color indexed="81"/>
            <rFont val="Tahoma"/>
            <family val="2"/>
          </rPr>
          <t xml:space="preserve">
control if cropgrazing is included. Default is True</t>
        </r>
      </text>
    </comment>
    <comment ref="JQ2" authorId="0" shapeId="0" xr:uid="{4CC5CA67-0671-4C38-98D6-E12B56B57E73}">
      <text>
        <r>
          <rPr>
            <b/>
            <sz val="9"/>
            <color indexed="81"/>
            <rFont val="Tahoma"/>
            <family val="2"/>
          </rPr>
          <t>Michael Young:</t>
        </r>
        <r>
          <rPr>
            <sz val="9"/>
            <color indexed="81"/>
            <rFont val="Tahoma"/>
            <family val="2"/>
          </rPr>
          <t xml:space="preserve">
Turn on and off the SR bound (True = on)</t>
        </r>
      </text>
    </comment>
    <comment ref="JR2" authorId="0" shapeId="0" xr:uid="{235B2855-AB79-4E62-9C09-79853C37CC99}">
      <text>
        <r>
          <rPr>
            <b/>
            <sz val="9"/>
            <color indexed="81"/>
            <rFont val="Tahoma"/>
            <family val="2"/>
          </rPr>
          <t>Michael Young:</t>
        </r>
        <r>
          <rPr>
            <sz val="9"/>
            <color indexed="81"/>
            <rFont val="Tahoma"/>
            <family val="2"/>
          </rPr>
          <t xml:space="preserve">
set the SR for each pasture. (DSE/ha)</t>
        </r>
      </text>
    </comment>
    <comment ref="JV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JX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JY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B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D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KE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KF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N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KO2" authorId="0" shapeId="0" xr:uid="{FB2123B6-90C7-4A9E-85E9-B18F0AE4DF31}">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V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KW2" authorId="0" shapeId="0" xr:uid="{CBD300F2-C140-49FF-A3D1-19531521668F}">
      <text>
        <r>
          <rPr>
            <b/>
            <sz val="9"/>
            <color indexed="81"/>
            <rFont val="Tahoma"/>
            <family val="2"/>
          </rPr>
          <t>Michael Young:</t>
        </r>
        <r>
          <rPr>
            <sz val="9"/>
            <color indexed="81"/>
            <rFont val="Tahoma"/>
            <family val="2"/>
          </rPr>
          <t xml:space="preserve">
min dams</t>
        </r>
      </text>
    </comment>
    <comment ref="KY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E2" authorId="0" shapeId="0" xr:uid="{20F28C74-D082-42E9-94E7-5BAA399ED926}">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LF2" authorId="0" shapeId="0" xr:uid="{8545BCAB-19ED-4430-9483-8C80953465FF}">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LH2" authorId="0" shapeId="0" xr:uid="{30952663-7CAE-4DD2-B497-32DAAC969621}">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LL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LM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LN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LO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LP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LR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LS2" authorId="0" shapeId="0" xr:uid="{C8048BFB-7419-4759-ABB2-4C1BFC80ABFB}">
      <text>
        <r>
          <rPr>
            <b/>
            <sz val="9"/>
            <color indexed="81"/>
            <rFont val="Tahoma"/>
            <family val="2"/>
          </rPr>
          <t xml:space="preserve">John:
</t>
        </r>
        <r>
          <rPr>
            <sz val="9"/>
            <color indexed="81"/>
            <rFont val="Tahoma"/>
            <family val="2"/>
          </rPr>
          <t>Scale the feed that must be left ungrazed as a conservation buffer.</t>
        </r>
      </text>
    </comment>
    <comment ref="MC2" authorId="2" shapeId="0" xr:uid="{A17ED6A7-B11B-4EE0-BAFE-C76DE5D3D4B7}">
      <text>
        <r>
          <rPr>
            <b/>
            <sz val="9"/>
            <color indexed="81"/>
            <rFont val="Tahoma"/>
            <family val="2"/>
          </rPr>
          <t>John:</t>
        </r>
        <r>
          <rPr>
            <sz val="9"/>
            <color indexed="81"/>
            <rFont val="Tahoma"/>
            <family val="2"/>
          </rPr>
          <t xml:space="preserve">
Scale wool prices. Operates on the micron price guides</t>
        </r>
      </text>
    </comment>
    <comment ref="MD2" authorId="2" shapeId="0" xr:uid="{B8CA1343-AEDD-463A-A4B4-7BF2F4B50750}">
      <text>
        <r>
          <rPr>
            <b/>
            <sz val="9"/>
            <color indexed="81"/>
            <rFont val="Tahoma"/>
            <family val="2"/>
          </rPr>
          <t>John:</t>
        </r>
        <r>
          <rPr>
            <sz val="9"/>
            <color indexed="81"/>
            <rFont val="Tahoma"/>
            <family val="2"/>
          </rPr>
          <t xml:space="preserve">
Needs h4 added when taken to Master branch
Scale sale sheep prices. Operates on the maximum prices in the grids</t>
        </r>
      </text>
    </comment>
    <comment ref="MM2" authorId="2" shapeId="0" xr:uid="{1096BD26-6232-4DAB-A642-CFD570CE472E}">
      <text>
        <r>
          <rPr>
            <b/>
            <sz val="9"/>
            <color indexed="81"/>
            <rFont val="Tahoma"/>
            <family val="2"/>
          </rPr>
          <t>John:</t>
        </r>
        <r>
          <rPr>
            <sz val="9"/>
            <color indexed="81"/>
            <rFont val="Tahoma"/>
            <family val="2"/>
          </rPr>
          <t xml:space="preserve">
Scale grain prices. Operates on both firsts and seconds</t>
        </r>
      </text>
    </comment>
    <comment ref="MO2" authorId="2" shapeId="0" xr:uid="{F1302F12-E598-4879-9F1B-3E0A35F98861}">
      <text>
        <r>
          <rPr>
            <b/>
            <sz val="9"/>
            <color indexed="81"/>
            <rFont val="Tahoma"/>
            <family val="2"/>
          </rPr>
          <t>John:</t>
        </r>
        <r>
          <rPr>
            <sz val="9"/>
            <color indexed="81"/>
            <rFont val="Tahoma"/>
            <family val="2"/>
          </rPr>
          <t xml:space="preserve">
Include pasture. Default is True</t>
        </r>
      </text>
    </comment>
    <comment ref="MP2" authorId="2" shapeId="0" xr:uid="{F59C3DA6-DA99-4992-859E-070A767D8620}">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MQ2" authorId="2" shapeId="0" xr:uid="{A86234FB-ABFC-48AB-A8B0-19468B9B6F24}">
      <text>
        <r>
          <rPr>
            <b/>
            <sz val="9"/>
            <color indexed="81"/>
            <rFont val="Tahoma"/>
            <family val="2"/>
          </rPr>
          <t>John:</t>
        </r>
        <r>
          <rPr>
            <sz val="9"/>
            <color indexed="81"/>
            <rFont val="Tahoma"/>
            <family val="2"/>
          </rPr>
          <t xml:space="preserve">
Pasture growth rate by weather-year &amp; feed period (all LMUs)`</t>
        </r>
      </text>
    </comment>
    <comment ref="MR2" authorId="2" shapeId="0" xr:uid="{8C9C4B47-53E5-477C-BEAF-97BE8C67762B}">
      <text>
        <r>
          <rPr>
            <b/>
            <sz val="9"/>
            <color indexed="81"/>
            <rFont val="Tahoma"/>
            <family val="2"/>
          </rPr>
          <t>John:</t>
        </r>
        <r>
          <rPr>
            <sz val="9"/>
            <color indexed="81"/>
            <rFont val="Tahoma"/>
            <family val="2"/>
          </rPr>
          <t xml:space="preserve">
Pasture growth rate by weather-year &amp; feed period (all LMUs)`</t>
        </r>
      </text>
    </comment>
    <comment ref="MS2" authorId="2" shapeId="0" xr:uid="{83199BA4-74D8-456B-9052-521440639227}">
      <text>
        <r>
          <rPr>
            <b/>
            <sz val="9"/>
            <color indexed="81"/>
            <rFont val="Tahoma"/>
            <family val="2"/>
          </rPr>
          <t>John:</t>
        </r>
        <r>
          <rPr>
            <sz val="9"/>
            <color indexed="81"/>
            <rFont val="Tahoma"/>
            <family val="2"/>
          </rPr>
          <t xml:space="preserve">
Pasture growth rate by weather-year &amp; feed period (all LMUs)`</t>
        </r>
      </text>
    </comment>
    <comment ref="MT2" authorId="2" shapeId="0" xr:uid="{C1FCE566-F417-4452-9ABF-887229D0E0BD}">
      <text>
        <r>
          <rPr>
            <b/>
            <sz val="9"/>
            <color indexed="81"/>
            <rFont val="Tahoma"/>
            <family val="2"/>
          </rPr>
          <t>John:</t>
        </r>
        <r>
          <rPr>
            <sz val="9"/>
            <color indexed="81"/>
            <rFont val="Tahoma"/>
            <family val="2"/>
          </rPr>
          <t xml:space="preserve">
Pasture growth rate by weather-year &amp; feed period (all LMUs)`</t>
        </r>
      </text>
    </comment>
    <comment ref="MU2" authorId="2" shapeId="0" xr:uid="{B0F375F8-EAAF-4CA4-8EA8-F9C292946B09}">
      <text>
        <r>
          <rPr>
            <b/>
            <sz val="9"/>
            <color indexed="81"/>
            <rFont val="Tahoma"/>
            <family val="2"/>
          </rPr>
          <t>John:</t>
        </r>
        <r>
          <rPr>
            <sz val="9"/>
            <color indexed="81"/>
            <rFont val="Tahoma"/>
            <family val="2"/>
          </rPr>
          <t xml:space="preserve">
Pasture growth rate by weather-year &amp; feed period (all LMUs)`</t>
        </r>
      </text>
    </comment>
    <comment ref="MV2" authorId="2" shapeId="0" xr:uid="{1310BDF0-04F1-47D6-BA44-BCCE521DEE3B}">
      <text>
        <r>
          <rPr>
            <b/>
            <sz val="9"/>
            <color indexed="81"/>
            <rFont val="Tahoma"/>
            <family val="2"/>
          </rPr>
          <t>John:</t>
        </r>
        <r>
          <rPr>
            <sz val="9"/>
            <color indexed="81"/>
            <rFont val="Tahoma"/>
            <family val="2"/>
          </rPr>
          <t xml:space="preserve">
Pasture growth rate by weather-year &amp; feed period (all LMUs)`</t>
        </r>
      </text>
    </comment>
    <comment ref="MW2" authorId="2" shapeId="0" xr:uid="{43A8DEF1-E2D6-46C8-8AF2-192D8434089A}">
      <text>
        <r>
          <rPr>
            <b/>
            <sz val="9"/>
            <color indexed="81"/>
            <rFont val="Tahoma"/>
            <family val="2"/>
          </rPr>
          <t>John:</t>
        </r>
        <r>
          <rPr>
            <sz val="9"/>
            <color indexed="81"/>
            <rFont val="Tahoma"/>
            <family val="2"/>
          </rPr>
          <t xml:space="preserve">
Pasture growth rate by weather-year &amp; feed period (all LMUs)`</t>
        </r>
      </text>
    </comment>
    <comment ref="MX2" authorId="2" shapeId="0" xr:uid="{22C4D4AB-A31A-4F62-A6E3-456FF55C8E76}">
      <text>
        <r>
          <rPr>
            <b/>
            <sz val="9"/>
            <color indexed="81"/>
            <rFont val="Tahoma"/>
            <family val="2"/>
          </rPr>
          <t>John:</t>
        </r>
        <r>
          <rPr>
            <sz val="9"/>
            <color indexed="81"/>
            <rFont val="Tahoma"/>
            <family val="2"/>
          </rPr>
          <t xml:space="preserve">
Pasture growth rate by weather-year &amp; feed period (all LMUs)`</t>
        </r>
      </text>
    </comment>
    <comment ref="MY2" authorId="2" shapeId="0" xr:uid="{62CE5666-B379-4F9D-BDEF-7AD693622CBB}">
      <text>
        <r>
          <rPr>
            <b/>
            <sz val="9"/>
            <color indexed="81"/>
            <rFont val="Tahoma"/>
            <family val="2"/>
          </rPr>
          <t>John:</t>
        </r>
        <r>
          <rPr>
            <sz val="9"/>
            <color indexed="81"/>
            <rFont val="Tahoma"/>
            <family val="2"/>
          </rPr>
          <t xml:space="preserve">
Germination of pasture across all lmus</t>
        </r>
      </text>
    </comment>
    <comment ref="MZ2" authorId="2" shapeId="0" xr:uid="{C045DD92-7FD3-49BD-B925-771CCE74595D}">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OT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L3" authorId="1" shapeId="0" xr:uid="{3BDB7BEB-FC53-4975-ADDB-A81C02A033DC}">
      <text>
        <r>
          <rPr>
            <b/>
            <sz val="9"/>
            <color indexed="81"/>
            <rFont val="Tahoma"/>
            <family val="2"/>
          </rPr>
          <t>Michael Young:</t>
        </r>
        <r>
          <rPr>
            <sz val="9"/>
            <color indexed="81"/>
            <rFont val="Tahoma"/>
            <family val="2"/>
          </rPr>
          <t xml:space="preserve">
Optional
- Needed for pas</t>
        </r>
      </text>
    </comment>
    <comment ref="LS3" authorId="2" shapeId="0" xr:uid="{A4EAEBB0-C590-44CA-87C6-FCF02042830F}">
      <text>
        <r>
          <rPr>
            <b/>
            <sz val="9"/>
            <color indexed="81"/>
            <rFont val="Tahoma"/>
            <family val="2"/>
          </rPr>
          <t>John:</t>
        </r>
        <r>
          <rPr>
            <sz val="9"/>
            <color indexed="81"/>
            <rFont val="Tahoma"/>
            <family val="2"/>
          </rPr>
          <t xml:space="preserve">
Pasture type</t>
        </r>
      </text>
    </comment>
    <comment ref="MQ3" authorId="2" shapeId="0" xr:uid="{B954CDF6-1ABF-48D4-9FEA-F3C077148276}">
      <text>
        <r>
          <rPr>
            <b/>
            <sz val="9"/>
            <color indexed="81"/>
            <rFont val="Tahoma"/>
            <family val="2"/>
          </rPr>
          <t>John:</t>
        </r>
        <r>
          <rPr>
            <sz val="9"/>
            <color indexed="81"/>
            <rFont val="Tahoma"/>
            <family val="2"/>
          </rPr>
          <t xml:space="preserve">
Pasture type</t>
        </r>
      </text>
    </comment>
    <comment ref="MR3" authorId="2" shapeId="0" xr:uid="{EDBAF20B-E6F1-46E4-90F2-F767570B3214}">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L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M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Y4" authorId="2" shapeId="0" xr:uid="{65AC9013-C8BC-431C-A041-442CFAE54F13}">
      <text>
        <r>
          <rPr>
            <b/>
            <sz val="9"/>
            <color indexed="81"/>
            <rFont val="Tahoma"/>
            <family val="2"/>
          </rPr>
          <t>John:</t>
        </r>
        <r>
          <rPr>
            <sz val="9"/>
            <color indexed="81"/>
            <rFont val="Tahoma"/>
            <family val="2"/>
          </rPr>
          <t xml:space="preserve">
All season types, so that all can be set to FALSE</t>
        </r>
      </text>
    </comment>
    <comment ref="AZ4" authorId="2" shapeId="0" xr:uid="{19F4979E-E9FC-4AC5-A8B2-F8FBFEB8CB12}">
      <text>
        <r>
          <rPr>
            <b/>
            <sz val="9"/>
            <color indexed="81"/>
            <rFont val="Tahoma"/>
            <family val="2"/>
          </rPr>
          <t>John:</t>
        </r>
        <r>
          <rPr>
            <sz val="9"/>
            <color indexed="81"/>
            <rFont val="Tahoma"/>
            <family val="2"/>
          </rPr>
          <t xml:space="preserve">
All season types, so that all can be set to FALSE</t>
        </r>
      </text>
    </comment>
    <comment ref="BA4" authorId="2" shapeId="0" xr:uid="{37A36AA4-6496-4439-9629-1133FD0AD66A}">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F4" authorId="0" shapeId="0" xr:uid="{7861D19F-916D-408A-A538-198C929599E5}">
      <text>
        <r>
          <rPr>
            <b/>
            <sz val="9"/>
            <color indexed="81"/>
            <rFont val="Tahoma"/>
            <family val="2"/>
          </rPr>
          <t>John:</t>
        </r>
        <r>
          <rPr>
            <sz val="9"/>
            <color indexed="81"/>
            <rFont val="Tahoma"/>
            <family val="2"/>
          </rPr>
          <t xml:space="preserve">
Relative availability</t>
        </r>
      </text>
    </comment>
    <comment ref="BG4" authorId="0" shapeId="0" xr:uid="{F2BDF62F-A2C0-480F-B4A2-37C24BFCFD37}">
      <text>
        <r>
          <rPr>
            <b/>
            <sz val="9"/>
            <color indexed="81"/>
            <rFont val="Tahoma"/>
            <family val="2"/>
          </rPr>
          <t>John:</t>
        </r>
        <r>
          <rPr>
            <sz val="9"/>
            <color indexed="81"/>
            <rFont val="Tahoma"/>
            <family val="2"/>
          </rPr>
          <t xml:space="preserve">
Conception</t>
        </r>
      </text>
    </comment>
    <comment ref="BH4" authorId="0" shapeId="0" xr:uid="{0C042DA4-D01F-4462-9FFE-DECC324238C5}">
      <text>
        <r>
          <rPr>
            <b/>
            <sz val="9"/>
            <color indexed="81"/>
            <rFont val="Tahoma"/>
            <family val="2"/>
          </rPr>
          <t>John:</t>
        </r>
        <r>
          <rPr>
            <sz val="9"/>
            <color indexed="81"/>
            <rFont val="Tahoma"/>
            <family val="2"/>
          </rPr>
          <t xml:space="preserve">
Weaner mortality</t>
        </r>
      </text>
    </comment>
    <comment ref="BI4" authorId="0" shapeId="0" xr:uid="{D8F50781-0506-497E-A15D-0AC6218853A7}">
      <text>
        <r>
          <rPr>
            <b/>
            <sz val="9"/>
            <color indexed="81"/>
            <rFont val="Tahoma"/>
            <family val="2"/>
          </rPr>
          <t>John:</t>
        </r>
        <r>
          <rPr>
            <sz val="9"/>
            <color indexed="81"/>
            <rFont val="Tahoma"/>
            <family val="2"/>
          </rPr>
          <t xml:space="preserve">
Dam mortality</t>
        </r>
      </text>
    </comment>
    <comment ref="BJ4" authorId="0" shapeId="0" xr:uid="{1E2CC5AE-FD66-4928-899F-555D857AB655}">
      <text>
        <r>
          <rPr>
            <b/>
            <sz val="9"/>
            <color indexed="81"/>
            <rFont val="Tahoma"/>
            <family val="2"/>
          </rPr>
          <t>John:</t>
        </r>
        <r>
          <rPr>
            <sz val="9"/>
            <color indexed="81"/>
            <rFont val="Tahoma"/>
            <family val="2"/>
          </rPr>
          <t xml:space="preserve">
Relative availability</t>
        </r>
      </text>
    </comment>
    <comment ref="BK4" authorId="0" shapeId="0" xr:uid="{DD1BC7DC-9510-49A0-8CF8-2ACF91E46EB3}">
      <text>
        <r>
          <rPr>
            <sz val="9"/>
            <color indexed="81"/>
            <rFont val="Tahoma"/>
            <family val="2"/>
          </rPr>
          <t>Progeny survival</t>
        </r>
      </text>
    </comment>
    <comment ref="BL4" authorId="0" shapeId="0" xr:uid="{0C4CB34C-52A2-4080-A23E-ADED3301A1F0}">
      <text>
        <r>
          <rPr>
            <b/>
            <sz val="9"/>
            <color indexed="81"/>
            <rFont val="Tahoma"/>
            <family val="2"/>
          </rPr>
          <t>John:</t>
        </r>
        <r>
          <rPr>
            <sz val="9"/>
            <color indexed="81"/>
            <rFont val="Tahoma"/>
            <family val="2"/>
          </rPr>
          <t xml:space="preserve">
Relative availability</t>
        </r>
      </text>
    </comment>
    <comment ref="BM4" authorId="0" shapeId="0" xr:uid="{3F3DB6C4-DE2F-419B-AD18-07785C231917}">
      <text>
        <r>
          <rPr>
            <sz val="9"/>
            <color indexed="81"/>
            <rFont val="Tahoma"/>
            <family val="2"/>
          </rPr>
          <t>Birth weight</t>
        </r>
      </text>
    </comment>
    <comment ref="BN4" authorId="0" shapeId="0" xr:uid="{DA1C078D-AA81-4A78-9DFC-37E0A8AB8B86}">
      <text>
        <r>
          <rPr>
            <sz val="9"/>
            <color indexed="81"/>
            <rFont val="Tahoma"/>
            <family val="2"/>
          </rPr>
          <t>Weaning weight</t>
        </r>
      </text>
    </comment>
    <comment ref="BO4" authorId="0" shapeId="0" xr:uid="{1EC0D7CF-12F9-4F1F-8977-A8F060C09A40}">
      <text>
        <r>
          <rPr>
            <b/>
            <sz val="9"/>
            <color indexed="81"/>
            <rFont val="Tahoma"/>
            <family val="2"/>
          </rPr>
          <t>John:</t>
        </r>
        <r>
          <rPr>
            <sz val="9"/>
            <color indexed="81"/>
            <rFont val="Tahoma"/>
            <family val="2"/>
          </rPr>
          <t xml:space="preserve">
Weaner mortality</t>
        </r>
      </text>
    </comment>
    <comment ref="BP4" authorId="0" shapeId="0" xr:uid="{85ED7518-3248-46F2-BEC1-6F6D2BDF3C8C}">
      <text>
        <r>
          <rPr>
            <b/>
            <sz val="9"/>
            <color indexed="81"/>
            <rFont val="Tahoma"/>
            <family val="2"/>
          </rPr>
          <t>John:</t>
        </r>
        <r>
          <rPr>
            <sz val="9"/>
            <color indexed="81"/>
            <rFont val="Tahoma"/>
            <family val="2"/>
          </rPr>
          <t xml:space="preserve">
Relative availability</t>
        </r>
      </text>
    </comment>
    <comment ref="BT4" authorId="2" shapeId="0" xr:uid="{92BC5E23-6B81-457A-9465-BBCED9EC75CB}">
      <text>
        <r>
          <rPr>
            <b/>
            <sz val="9"/>
            <color indexed="81"/>
            <rFont val="Tahoma"/>
            <family val="2"/>
          </rPr>
          <t>John:</t>
        </r>
        <r>
          <rPr>
            <sz val="9"/>
            <color indexed="81"/>
            <rFont val="Tahoma"/>
            <family val="2"/>
          </rPr>
          <t xml:space="preserve">
CFW</t>
        </r>
      </text>
    </comment>
    <comment ref="BU4" authorId="2" shapeId="0" xr:uid="{B828607C-FA29-4707-A21B-CE463104DACB}">
      <text>
        <r>
          <rPr>
            <b/>
            <sz val="9"/>
            <color indexed="81"/>
            <rFont val="Tahoma"/>
            <family val="2"/>
          </rPr>
          <t>John:</t>
        </r>
        <r>
          <rPr>
            <sz val="9"/>
            <color indexed="81"/>
            <rFont val="Tahoma"/>
            <family val="2"/>
          </rPr>
          <t xml:space="preserve">
FD</t>
        </r>
      </text>
    </comment>
    <comment ref="BV4" authorId="2" shapeId="0" xr:uid="{DA236917-5303-4A06-BB47-A0705356AA07}">
      <text>
        <r>
          <rPr>
            <b/>
            <sz val="9"/>
            <color indexed="81"/>
            <rFont val="Tahoma"/>
            <family val="2"/>
          </rPr>
          <t>John:</t>
        </r>
        <r>
          <rPr>
            <sz val="9"/>
            <color indexed="81"/>
            <rFont val="Tahoma"/>
            <family val="2"/>
          </rPr>
          <t xml:space="preserve">
Conception</t>
        </r>
      </text>
    </comment>
    <comment ref="BW4" authorId="2" shapeId="0" xr:uid="{BAD5328B-6C1D-476D-9EA6-9F3B09A960E6}">
      <text>
        <r>
          <rPr>
            <b/>
            <sz val="9"/>
            <color indexed="81"/>
            <rFont val="Tahoma"/>
            <family val="2"/>
          </rPr>
          <t>John:</t>
        </r>
        <r>
          <rPr>
            <sz val="9"/>
            <color indexed="81"/>
            <rFont val="Tahoma"/>
            <family val="2"/>
          </rPr>
          <t xml:space="preserve">
Litter Size</t>
        </r>
      </text>
    </comment>
    <comment ref="BX4" authorId="2" shapeId="0" xr:uid="{9691464A-CF42-40C2-A5A9-9F838DFF54A4}">
      <text>
        <r>
          <rPr>
            <b/>
            <sz val="9"/>
            <color indexed="81"/>
            <rFont val="Tahoma"/>
            <family val="2"/>
          </rPr>
          <t>John:</t>
        </r>
        <r>
          <rPr>
            <sz val="9"/>
            <color indexed="81"/>
            <rFont val="Tahoma"/>
            <family val="2"/>
          </rPr>
          <t xml:space="preserve">
ERA (Ewe rearing ability = Lamb survival)</t>
        </r>
      </text>
    </comment>
    <comment ref="BY4" authorId="2" shapeId="0" xr:uid="{579A665C-935B-4B09-BDA4-C11E26059193}">
      <text>
        <r>
          <rPr>
            <b/>
            <sz val="9"/>
            <color indexed="81"/>
            <rFont val="Tahoma"/>
            <family val="2"/>
          </rPr>
          <t>John:</t>
        </r>
        <r>
          <rPr>
            <sz val="9"/>
            <color indexed="81"/>
            <rFont val="Tahoma"/>
            <family val="2"/>
          </rPr>
          <t xml:space="preserve">
Mortality</t>
        </r>
      </text>
    </comment>
    <comment ref="BZ4" authorId="2" shapeId="0" xr:uid="{F58C5024-3A0E-4955-8FAD-6C2D321A8471}">
      <text>
        <r>
          <rPr>
            <b/>
            <sz val="9"/>
            <color indexed="81"/>
            <rFont val="Tahoma"/>
            <family val="2"/>
          </rPr>
          <t>John:</t>
        </r>
        <r>
          <rPr>
            <sz val="9"/>
            <color indexed="81"/>
            <rFont val="Tahoma"/>
            <family val="2"/>
          </rPr>
          <t xml:space="preserve">
LWC (Liveweight change)</t>
        </r>
      </text>
    </comment>
    <comment ref="CA4" authorId="2" shapeId="0" xr:uid="{EE3CD86E-40C8-47D8-9196-79048B93823C}">
      <text>
        <r>
          <rPr>
            <b/>
            <sz val="9"/>
            <color indexed="81"/>
            <rFont val="Tahoma"/>
            <family val="2"/>
          </rPr>
          <t>John:</t>
        </r>
        <r>
          <rPr>
            <sz val="9"/>
            <color indexed="81"/>
            <rFont val="Tahoma"/>
            <family val="2"/>
          </rPr>
          <t xml:space="preserve">
Random</t>
        </r>
      </text>
    </comment>
    <comment ref="CH4" authorId="0" shapeId="0" xr:uid="{1FFA69E7-0806-4E89-B418-84B5B76C2E09}">
      <text>
        <r>
          <rPr>
            <b/>
            <sz val="9"/>
            <color indexed="81"/>
            <rFont val="Tahoma"/>
            <family val="2"/>
          </rPr>
          <t>John:</t>
        </r>
        <r>
          <rPr>
            <sz val="9"/>
            <color indexed="81"/>
            <rFont val="Tahoma"/>
            <family val="2"/>
          </rPr>
          <t xml:space="preserve">
All periods and slices of r2</t>
        </r>
      </text>
    </comment>
    <comment ref="CO4" authorId="2" shapeId="0" xr:uid="{610AB6DD-FD22-4297-BF0A-2D181104B4CA}">
      <text>
        <r>
          <rPr>
            <b/>
            <sz val="9"/>
            <color indexed="81"/>
            <rFont val="Tahoma"/>
            <family val="2"/>
          </rPr>
          <t>John:</t>
        </r>
        <r>
          <rPr>
            <sz val="9"/>
            <color indexed="81"/>
            <rFont val="Tahoma"/>
            <family val="2"/>
          </rPr>
          <t xml:space="preserve">
post weaning fvp date u[0] for autumn lambing i[0] mated ewe lambs y[1].
Note: y[1] if post-weaning is occurring prior to the end of the calendar year</t>
        </r>
      </text>
    </comment>
    <comment ref="CP4" authorId="2" shapeId="0" xr:uid="{5A6AAD67-6B24-4478-AA2B-B4D72B9626E1}">
      <text>
        <r>
          <rPr>
            <b/>
            <sz val="9"/>
            <color indexed="81"/>
            <rFont val="Tahoma"/>
            <family val="2"/>
          </rPr>
          <t>John:</t>
        </r>
        <r>
          <rPr>
            <sz val="9"/>
            <color indexed="81"/>
            <rFont val="Tahoma"/>
            <family val="2"/>
          </rPr>
          <t xml:space="preserve">
Winter lambing</t>
        </r>
      </text>
    </comment>
    <comment ref="CQ4" authorId="2" shapeId="0" xr:uid="{49A803EA-9D60-4526-B14D-9DBCEAFCEE6A}">
      <text>
        <r>
          <rPr>
            <b/>
            <sz val="9"/>
            <color indexed="81"/>
            <rFont val="Tahoma"/>
            <family val="2"/>
          </rPr>
          <t>John:</t>
        </r>
        <r>
          <rPr>
            <sz val="9"/>
            <color indexed="81"/>
            <rFont val="Tahoma"/>
            <family val="2"/>
          </rPr>
          <t xml:space="preserve">
Spring lambing</t>
        </r>
      </text>
    </comment>
    <comment ref="CR4" authorId="2" shapeId="0" xr:uid="{2CCF2EF6-F305-4461-BA9B-1F0096A2D23E}">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CS4" authorId="2" shapeId="0" xr:uid="{8CE6F3B7-A272-4B56-A841-4ECCBBB11606}">
      <text>
        <r>
          <rPr>
            <b/>
            <sz val="9"/>
            <color indexed="81"/>
            <rFont val="Tahoma"/>
            <family val="2"/>
          </rPr>
          <t>John:</t>
        </r>
        <r>
          <rPr>
            <sz val="9"/>
            <color indexed="81"/>
            <rFont val="Tahoma"/>
            <family val="2"/>
          </rPr>
          <t xml:space="preserve">
Winter lambing</t>
        </r>
      </text>
    </comment>
    <comment ref="CT4" authorId="2" shapeId="0" xr:uid="{BB1B7A79-AABC-44EF-81C3-8CA0654D0B2D}">
      <text>
        <r>
          <rPr>
            <b/>
            <sz val="9"/>
            <color indexed="81"/>
            <rFont val="Tahoma"/>
            <family val="2"/>
          </rPr>
          <t>John:</t>
        </r>
        <r>
          <rPr>
            <sz val="9"/>
            <color indexed="81"/>
            <rFont val="Tahoma"/>
            <family val="2"/>
          </rPr>
          <t xml:space="preserve">
Spring lambing</t>
        </r>
      </text>
    </comment>
    <comment ref="CV4" authorId="0" shapeId="0" xr:uid="{823CD838-0DE7-46A5-A20C-4967BBB8336D}">
      <text>
        <r>
          <rPr>
            <b/>
            <sz val="9"/>
            <color indexed="81"/>
            <rFont val="Tahoma"/>
            <family val="2"/>
          </rPr>
          <t>Young:</t>
        </r>
        <r>
          <rPr>
            <sz val="9"/>
            <color indexed="81"/>
            <rFont val="Tahoma"/>
            <family val="2"/>
          </rPr>
          <t xml:space="preserve">
0:1 is weaning </t>
        </r>
      </text>
    </comment>
    <comment ref="CW4" authorId="0" shapeId="0" xr:uid="{6BC3055B-92CF-4A14-9943-D7F2CC6C2EDC}">
      <text>
        <r>
          <rPr>
            <b/>
            <sz val="9"/>
            <color indexed="81"/>
            <rFont val="Tahoma"/>
            <family val="2"/>
          </rPr>
          <t>Young:</t>
        </r>
        <r>
          <rPr>
            <sz val="9"/>
            <color indexed="81"/>
            <rFont val="Tahoma"/>
            <family val="2"/>
          </rPr>
          <t xml:space="preserve">
1:2 is mid-way from weaning to next joining</t>
        </r>
      </text>
    </comment>
    <comment ref="CX4" authorId="0" shapeId="0" xr:uid="{80B56CAA-A291-4E4A-BD18-38C0D96EC2FD}">
      <text>
        <r>
          <rPr>
            <b/>
            <sz val="9"/>
            <color indexed="81"/>
            <rFont val="Tahoma"/>
            <family val="2"/>
          </rPr>
          <t>Young:</t>
        </r>
        <r>
          <rPr>
            <sz val="9"/>
            <color indexed="81"/>
            <rFont val="Tahoma"/>
            <family val="2"/>
          </rPr>
          <t xml:space="preserve">
2:3 is mid-way from from previous FVP to next joining</t>
        </r>
      </text>
    </comment>
    <comment ref="CY4" authorId="0" shapeId="0" xr:uid="{361C9512-277F-4EDD-A9A0-0918E2A5BCD4}">
      <text>
        <r>
          <rPr>
            <b/>
            <sz val="9"/>
            <color indexed="81"/>
            <rFont val="Tahoma"/>
            <family val="2"/>
          </rPr>
          <t>Young:</t>
        </r>
        <r>
          <rPr>
            <sz val="9"/>
            <color indexed="81"/>
            <rFont val="Tahoma"/>
            <family val="2"/>
          </rPr>
          <t xml:space="preserve">
3:4 is the end of joining
Use this period with ewe lambs to optimise LWC during joining</t>
        </r>
      </text>
    </comment>
    <comment ref="DO4" authorId="0" shapeId="0" xr:uid="{B8F07D38-6E2A-4E25-83FF-2F4C0CED32B0}">
      <text>
        <r>
          <rPr>
            <b/>
            <sz val="9"/>
            <color indexed="81"/>
            <rFont val="Tahoma"/>
            <family val="2"/>
          </rPr>
          <t>Michael:</t>
        </r>
        <r>
          <rPr>
            <sz val="9"/>
            <color indexed="81"/>
            <rFont val="Tahoma"/>
            <family val="2"/>
          </rPr>
          <t xml:space="preserve">
For 0:1
      if n=3: medium nut (expected optimum)
      if n=2: high nut</t>
        </r>
      </text>
    </comment>
    <comment ref="DP4" authorId="0" shapeId="0" xr:uid="{93FC427B-BE5A-4196-B094-D85A64CED208}">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DQ4" authorId="0" shapeId="0" xr:uid="{10205AE4-AAC9-4546-8C7B-044919FA2215}">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E4" authorId="2" shapeId="0" xr:uid="{5F8D7599-9B1B-4CCD-8F76-B4A1DF99C4FD}">
      <text>
        <r>
          <rPr>
            <b/>
            <sz val="9"/>
            <color indexed="81"/>
            <rFont val="Tahoma"/>
            <family val="2"/>
          </rPr>
          <t>John:</t>
        </r>
        <r>
          <rPr>
            <sz val="9"/>
            <color indexed="81"/>
            <rFont val="Tahoma"/>
            <family val="2"/>
          </rPr>
          <t xml:space="preserve">
aStd - weanage
</t>
        </r>
      </text>
    </comment>
    <comment ref="IG4" authorId="2" shapeId="0" xr:uid="{F1DCE357-7D7A-405D-B226-69055F5D6A5E}">
      <text>
        <r>
          <rPr>
            <b/>
            <sz val="9"/>
            <color indexed="81"/>
            <rFont val="Tahoma"/>
            <family val="2"/>
          </rPr>
          <t>John:</t>
        </r>
        <r>
          <rPr>
            <sz val="9"/>
            <color indexed="81"/>
            <rFont val="Tahoma"/>
            <family val="2"/>
          </rPr>
          <t xml:space="preserve">
The base breed. This is usually Merino or composite.</t>
        </r>
      </text>
    </comment>
    <comment ref="IH4" authorId="2" shapeId="0" xr:uid="{EA5FCC71-3412-4D05-9092-E3A7BA334AF5}">
      <text>
        <r>
          <rPr>
            <b/>
            <sz val="9"/>
            <color indexed="81"/>
            <rFont val="Tahoma"/>
            <family val="2"/>
          </rPr>
          <t>John:</t>
        </r>
        <r>
          <rPr>
            <sz val="9"/>
            <color indexed="81"/>
            <rFont val="Tahoma"/>
            <family val="2"/>
          </rPr>
          <t xml:space="preserve">
Include BBT</t>
        </r>
      </text>
    </comment>
    <comment ref="IL4" authorId="2" shapeId="0" xr:uid="{7877AB00-722C-4EF7-B63C-1C525262DD20}">
      <text>
        <r>
          <rPr>
            <b/>
            <sz val="9"/>
            <color indexed="81"/>
            <rFont val="Tahoma"/>
            <family val="2"/>
          </rPr>
          <t>John:</t>
        </r>
        <r>
          <rPr>
            <sz val="9"/>
            <color indexed="81"/>
            <rFont val="Tahoma"/>
            <family val="2"/>
          </rPr>
          <t xml:space="preserve">
Yearling progeny, Singles</t>
        </r>
      </text>
    </comment>
    <comment ref="IM4" authorId="2" shapeId="0" xr:uid="{9109237E-D341-425C-94DD-E8B235456F16}">
      <text>
        <r>
          <rPr>
            <b/>
            <sz val="9"/>
            <color indexed="81"/>
            <rFont val="Tahoma"/>
            <family val="2"/>
          </rPr>
          <t>John:</t>
        </r>
        <r>
          <rPr>
            <sz val="9"/>
            <color indexed="81"/>
            <rFont val="Tahoma"/>
            <family val="2"/>
          </rPr>
          <t xml:space="preserve">
Yearling progeny, Twins</t>
        </r>
      </text>
    </comment>
    <comment ref="IN4" authorId="2" shapeId="0" xr:uid="{CCA187A1-9C97-4752-826A-E05F9D71DDD7}">
      <text>
        <r>
          <rPr>
            <b/>
            <sz val="9"/>
            <color indexed="81"/>
            <rFont val="Tahoma"/>
            <family val="2"/>
          </rPr>
          <t>John:</t>
        </r>
        <r>
          <rPr>
            <sz val="9"/>
            <color indexed="81"/>
            <rFont val="Tahoma"/>
            <family val="2"/>
          </rPr>
          <t xml:space="preserve">
Yearling progeny, Triplets</t>
        </r>
      </text>
    </comment>
    <comment ref="IO4" authorId="2" shapeId="0" xr:uid="{A9D92726-D062-4EA4-B0EB-877D2BDC0631}">
      <text>
        <r>
          <rPr>
            <b/>
            <sz val="9"/>
            <color indexed="81"/>
            <rFont val="Tahoma"/>
            <family val="2"/>
          </rPr>
          <t>John:</t>
        </r>
        <r>
          <rPr>
            <sz val="9"/>
            <color indexed="81"/>
            <rFont val="Tahoma"/>
            <family val="2"/>
          </rPr>
          <t xml:space="preserve">
2-tooth progeny, Singles</t>
        </r>
      </text>
    </comment>
    <comment ref="IP4" authorId="2" shapeId="0" xr:uid="{D3219BAF-DDDC-47AE-84C4-3AF7E943AB74}">
      <text>
        <r>
          <rPr>
            <b/>
            <sz val="9"/>
            <color indexed="81"/>
            <rFont val="Tahoma"/>
            <family val="2"/>
          </rPr>
          <t>John:</t>
        </r>
        <r>
          <rPr>
            <sz val="9"/>
            <color indexed="81"/>
            <rFont val="Tahoma"/>
            <family val="2"/>
          </rPr>
          <t xml:space="preserve">
2-tooth progeny, Twins</t>
        </r>
      </text>
    </comment>
    <comment ref="IQ4" authorId="2" shapeId="0" xr:uid="{D73C6C91-4A7E-4DFF-BCEF-0C66428603B0}">
      <text>
        <r>
          <rPr>
            <b/>
            <sz val="9"/>
            <color indexed="81"/>
            <rFont val="Tahoma"/>
            <family val="2"/>
          </rPr>
          <t>John:</t>
        </r>
        <r>
          <rPr>
            <sz val="9"/>
            <color indexed="81"/>
            <rFont val="Tahoma"/>
            <family val="2"/>
          </rPr>
          <t xml:space="preserve">
2-tooth progeny, Triplets</t>
        </r>
      </text>
    </comment>
    <comment ref="IR4" authorId="2" shapeId="0" xr:uid="{3C7B93C2-CC23-4AD1-B05D-F055CF4ABE5F}">
      <text>
        <r>
          <rPr>
            <b/>
            <sz val="9"/>
            <color indexed="81"/>
            <rFont val="Tahoma"/>
            <family val="2"/>
          </rPr>
          <t>John:</t>
        </r>
        <r>
          <rPr>
            <sz val="9"/>
            <color indexed="81"/>
            <rFont val="Tahoma"/>
            <family val="2"/>
          </rPr>
          <t xml:space="preserve">
Adult progeny, Singles</t>
        </r>
      </text>
    </comment>
    <comment ref="IS4" authorId="2" shapeId="0" xr:uid="{DC1D9C50-F10D-4107-99AD-A015D00886E3}">
      <text>
        <r>
          <rPr>
            <b/>
            <sz val="9"/>
            <color indexed="81"/>
            <rFont val="Tahoma"/>
            <family val="2"/>
          </rPr>
          <t>John:</t>
        </r>
        <r>
          <rPr>
            <sz val="9"/>
            <color indexed="81"/>
            <rFont val="Tahoma"/>
            <family val="2"/>
          </rPr>
          <t xml:space="preserve">
Adult progeny, Twins</t>
        </r>
      </text>
    </comment>
    <comment ref="IT4" authorId="2" shapeId="0" xr:uid="{8541F861-6F27-4EBE-BEFF-E94CBAB2491C}">
      <text>
        <r>
          <rPr>
            <b/>
            <sz val="9"/>
            <color indexed="81"/>
            <rFont val="Tahoma"/>
            <family val="2"/>
          </rPr>
          <t>John:</t>
        </r>
        <r>
          <rPr>
            <sz val="9"/>
            <color indexed="81"/>
            <rFont val="Tahoma"/>
            <family val="2"/>
          </rPr>
          <t xml:space="preserve">
Adult progeny, Triplets</t>
        </r>
      </text>
    </comment>
    <comment ref="IU4" authorId="2" shapeId="0" xr:uid="{EB2A31A7-16EF-4ACB-8ECB-93FB358CBB13}">
      <text>
        <r>
          <rPr>
            <b/>
            <sz val="9"/>
            <color indexed="81"/>
            <rFont val="Tahoma"/>
            <family val="2"/>
          </rPr>
          <t>John:</t>
        </r>
        <r>
          <rPr>
            <sz val="9"/>
            <color indexed="81"/>
            <rFont val="Tahoma"/>
            <family val="2"/>
          </rPr>
          <t xml:space="preserve">
Yearling progeny, Singles</t>
        </r>
      </text>
    </comment>
    <comment ref="IV4" authorId="2" shapeId="0" xr:uid="{8FAE3320-31AD-4151-9D71-5B32EAEBD88F}">
      <text>
        <r>
          <rPr>
            <b/>
            <sz val="9"/>
            <color indexed="81"/>
            <rFont val="Tahoma"/>
            <family val="2"/>
          </rPr>
          <t>John:</t>
        </r>
        <r>
          <rPr>
            <sz val="9"/>
            <color indexed="81"/>
            <rFont val="Tahoma"/>
            <family val="2"/>
          </rPr>
          <t xml:space="preserve">
Yearling progeny, Twins</t>
        </r>
      </text>
    </comment>
    <comment ref="IW4" authorId="2" shapeId="0" xr:uid="{668C5235-7D2B-40C5-864F-91A51EE2395C}">
      <text>
        <r>
          <rPr>
            <b/>
            <sz val="9"/>
            <color indexed="81"/>
            <rFont val="Tahoma"/>
            <family val="2"/>
          </rPr>
          <t>John:</t>
        </r>
        <r>
          <rPr>
            <sz val="9"/>
            <color indexed="81"/>
            <rFont val="Tahoma"/>
            <family val="2"/>
          </rPr>
          <t xml:space="preserve">
Yearling progeny, Triplets</t>
        </r>
      </text>
    </comment>
    <comment ref="IX4" authorId="2" shapeId="0" xr:uid="{51538251-0809-4BBF-86C7-5614E7A0450E}">
      <text>
        <r>
          <rPr>
            <b/>
            <sz val="9"/>
            <color indexed="81"/>
            <rFont val="Tahoma"/>
            <family val="2"/>
          </rPr>
          <t>John:</t>
        </r>
        <r>
          <rPr>
            <sz val="9"/>
            <color indexed="81"/>
            <rFont val="Tahoma"/>
            <family val="2"/>
          </rPr>
          <t xml:space="preserve">
2-tooth progeny, Singles</t>
        </r>
      </text>
    </comment>
    <comment ref="IY4" authorId="2" shapeId="0" xr:uid="{0BDFFEEC-5242-412E-90E8-F1DB30000D7F}">
      <text>
        <r>
          <rPr>
            <b/>
            <sz val="9"/>
            <color indexed="81"/>
            <rFont val="Tahoma"/>
            <family val="2"/>
          </rPr>
          <t>John:</t>
        </r>
        <r>
          <rPr>
            <sz val="9"/>
            <color indexed="81"/>
            <rFont val="Tahoma"/>
            <family val="2"/>
          </rPr>
          <t xml:space="preserve">
2-tooth progeny, Twins</t>
        </r>
      </text>
    </comment>
    <comment ref="IZ4" authorId="2" shapeId="0" xr:uid="{08D92574-B1DD-4B8E-AF6D-E34266BB7BB0}">
      <text>
        <r>
          <rPr>
            <b/>
            <sz val="9"/>
            <color indexed="81"/>
            <rFont val="Tahoma"/>
            <family val="2"/>
          </rPr>
          <t>John:</t>
        </r>
        <r>
          <rPr>
            <sz val="9"/>
            <color indexed="81"/>
            <rFont val="Tahoma"/>
            <family val="2"/>
          </rPr>
          <t xml:space="preserve">
2-tooth progeny, Triplets</t>
        </r>
      </text>
    </comment>
    <comment ref="JA4" authorId="2" shapeId="0" xr:uid="{1586BE15-E561-4A67-8852-375351E10B47}">
      <text>
        <r>
          <rPr>
            <b/>
            <sz val="9"/>
            <color indexed="81"/>
            <rFont val="Tahoma"/>
            <family val="2"/>
          </rPr>
          <t>John:</t>
        </r>
        <r>
          <rPr>
            <sz val="9"/>
            <color indexed="81"/>
            <rFont val="Tahoma"/>
            <family val="2"/>
          </rPr>
          <t xml:space="preserve">
Adult progeny, Singles</t>
        </r>
      </text>
    </comment>
    <comment ref="JB4" authorId="2" shapeId="0" xr:uid="{3E1E2DCB-BA1B-4CD4-80DD-213E670B06C4}">
      <text>
        <r>
          <rPr>
            <b/>
            <sz val="9"/>
            <color indexed="81"/>
            <rFont val="Tahoma"/>
            <family val="2"/>
          </rPr>
          <t>John:</t>
        </r>
        <r>
          <rPr>
            <sz val="9"/>
            <color indexed="81"/>
            <rFont val="Tahoma"/>
            <family val="2"/>
          </rPr>
          <t xml:space="preserve">
Adult progeny, Twins</t>
        </r>
      </text>
    </comment>
    <comment ref="JC4" authorId="2" shapeId="0" xr:uid="{9677EF28-B8F0-4B0C-817A-999F7BED8CAE}">
      <text>
        <r>
          <rPr>
            <b/>
            <sz val="9"/>
            <color indexed="81"/>
            <rFont val="Tahoma"/>
            <family val="2"/>
          </rPr>
          <t>John:</t>
        </r>
        <r>
          <rPr>
            <sz val="9"/>
            <color indexed="81"/>
            <rFont val="Tahoma"/>
            <family val="2"/>
          </rPr>
          <t xml:space="preserve">
Adult progeny, Triplets</t>
        </r>
      </text>
    </comment>
    <comment ref="JD4" authorId="2" shapeId="0" xr:uid="{C401C45A-0949-4A27-B292-5EFC6A6B3A4C}">
      <text>
        <r>
          <rPr>
            <b/>
            <sz val="9"/>
            <color indexed="81"/>
            <rFont val="Tahoma"/>
            <family val="2"/>
          </rPr>
          <t xml:space="preserve">John:
</t>
        </r>
        <r>
          <rPr>
            <sz val="9"/>
            <color indexed="81"/>
            <rFont val="Tahoma"/>
            <family val="2"/>
          </rPr>
          <t>Adjust litter size for all dams</t>
        </r>
      </text>
    </comment>
    <comment ref="JE4" authorId="2" shapeId="0" xr:uid="{7D9E818E-E367-4B5F-B85A-957F7C0A5632}">
      <text>
        <r>
          <rPr>
            <b/>
            <sz val="9"/>
            <color indexed="81"/>
            <rFont val="Tahoma"/>
            <family val="2"/>
          </rPr>
          <t xml:space="preserve">John:
</t>
        </r>
        <r>
          <rPr>
            <sz val="9"/>
            <color indexed="81"/>
            <rFont val="Tahoma"/>
            <family val="2"/>
          </rPr>
          <t>Increase the number of dams with triplets</t>
        </r>
      </text>
    </comment>
    <comment ref="JL4" authorId="2" shapeId="0" xr:uid="{F86BD2A4-2CE5-4DF0-BCA2-4C8FB71F91A9}">
      <text>
        <r>
          <rPr>
            <b/>
            <sz val="9"/>
            <color indexed="81"/>
            <rFont val="Tahoma"/>
            <family val="2"/>
          </rPr>
          <t xml:space="preserve">John:
</t>
        </r>
        <r>
          <rPr>
            <sz val="9"/>
            <color indexed="81"/>
            <rFont val="Tahoma"/>
            <family val="2"/>
          </rPr>
          <t>Increase the number of dams with triplets</t>
        </r>
      </text>
    </comment>
    <comment ref="JM4" authorId="2" shapeId="0" xr:uid="{F3E77B2F-0322-4494-947A-6632AE7E77D2}">
      <text>
        <r>
          <rPr>
            <b/>
            <sz val="9"/>
            <color indexed="81"/>
            <rFont val="Tahoma"/>
            <family val="2"/>
          </rPr>
          <t xml:space="preserve">John:
</t>
        </r>
        <r>
          <rPr>
            <sz val="9"/>
            <color indexed="81"/>
            <rFont val="Tahoma"/>
            <family val="2"/>
          </rPr>
          <t>Increase the number of dams with triplets</t>
        </r>
      </text>
    </comment>
    <comment ref="JN4" authorId="2" shapeId="0" xr:uid="{80DC842D-1F3A-4815-A7F3-6F04941EA52A}">
      <text>
        <r>
          <rPr>
            <b/>
            <sz val="9"/>
            <color indexed="81"/>
            <rFont val="Tahoma"/>
            <family val="2"/>
          </rPr>
          <t xml:space="preserve">John:
</t>
        </r>
        <r>
          <rPr>
            <sz val="9"/>
            <color indexed="81"/>
            <rFont val="Tahoma"/>
            <family val="2"/>
          </rPr>
          <t>Increase the number of dams with triplets</t>
        </r>
      </text>
    </comment>
    <comment ref="JS4" authorId="2" shapeId="0" xr:uid="{90C07E8A-2A5C-4510-B26D-109EE346383F}">
      <text>
        <r>
          <rPr>
            <b/>
            <sz val="9"/>
            <color indexed="81"/>
            <rFont val="Tahoma"/>
            <family val="2"/>
          </rPr>
          <t>John:</t>
        </r>
        <r>
          <rPr>
            <sz val="9"/>
            <color indexed="81"/>
            <rFont val="Tahoma"/>
            <family val="2"/>
          </rPr>
          <t xml:space="preserve">
Autumn lambing included</t>
        </r>
      </text>
    </comment>
    <comment ref="JT4" authorId="2" shapeId="0" xr:uid="{DDC4B732-0724-4618-967C-94830644C7C0}">
      <text>
        <r>
          <rPr>
            <b/>
            <sz val="9"/>
            <color indexed="81"/>
            <rFont val="Tahoma"/>
            <family val="2"/>
          </rPr>
          <t>John:</t>
        </r>
        <r>
          <rPr>
            <sz val="9"/>
            <color indexed="81"/>
            <rFont val="Tahoma"/>
            <family val="2"/>
          </rPr>
          <t xml:space="preserve">
Winter lambing included</t>
        </r>
      </text>
    </comment>
    <comment ref="JU4" authorId="2" shapeId="0" xr:uid="{E5BCC9AA-3746-43B7-A671-B947067682D5}">
      <text>
        <r>
          <rPr>
            <b/>
            <sz val="9"/>
            <color indexed="81"/>
            <rFont val="Tahoma"/>
            <family val="2"/>
          </rPr>
          <t>John:</t>
        </r>
        <r>
          <rPr>
            <sz val="9"/>
            <color indexed="81"/>
            <rFont val="Tahoma"/>
            <family val="2"/>
          </rPr>
          <t xml:space="preserve">
Spring lambing included</t>
        </r>
      </text>
    </comment>
    <comment ref="JV4" authorId="2" shapeId="0" xr:uid="{F6A63D6B-CC6D-44BF-9483-ED1A61E96B2D}">
      <text>
        <r>
          <rPr>
            <b/>
            <sz val="9"/>
            <color indexed="81"/>
            <rFont val="Tahoma"/>
            <family val="2"/>
          </rPr>
          <t>John:</t>
        </r>
        <r>
          <rPr>
            <sz val="9"/>
            <color indexed="81"/>
            <rFont val="Tahoma"/>
            <family val="2"/>
          </rPr>
          <t xml:space="preserve">
Ewe lambs for all genotypes</t>
        </r>
      </text>
    </comment>
    <comment ref="JW4" authorId="2" shapeId="0" xr:uid="{1E367B46-AD3A-4C5F-8A79-CB4BC99A69D4}">
      <text>
        <r>
          <rPr>
            <b/>
            <sz val="9"/>
            <color indexed="81"/>
            <rFont val="Tahoma"/>
            <family val="2"/>
          </rPr>
          <t>John:</t>
        </r>
        <r>
          <rPr>
            <sz val="9"/>
            <color indexed="81"/>
            <rFont val="Tahoma"/>
            <family val="2"/>
          </rPr>
          <t xml:space="preserve">
2-tooths &amp; Adults for all genotypes</t>
        </r>
      </text>
    </comment>
    <comment ref="JX4" authorId="2" shapeId="0" xr:uid="{1009D4DF-56FA-4849-A964-B6F2A9D0CC8E}">
      <text>
        <r>
          <rPr>
            <b/>
            <sz val="9"/>
            <color indexed="81"/>
            <rFont val="Tahoma"/>
            <family val="2"/>
          </rPr>
          <t>John:</t>
        </r>
        <r>
          <rPr>
            <sz val="9"/>
            <color indexed="81"/>
            <rFont val="Tahoma"/>
            <family val="2"/>
          </rPr>
          <t xml:space="preserve">
0:1 is the yearlings
</t>
        </r>
      </text>
    </comment>
    <comment ref="JY4" authorId="2" shapeId="0" xr:uid="{FD1719A0-8CDF-47F4-8165-6A9FDAA90CEE}">
      <text>
        <r>
          <rPr>
            <b/>
            <sz val="9"/>
            <color indexed="81"/>
            <rFont val="Tahoma"/>
            <family val="2"/>
          </rPr>
          <t>John:</t>
        </r>
        <r>
          <rPr>
            <sz val="9"/>
            <color indexed="81"/>
            <rFont val="Tahoma"/>
            <family val="2"/>
          </rPr>
          <t xml:space="preserve">
0:1 is the yearlings
</t>
        </r>
      </text>
    </comment>
    <comment ref="JZ4" authorId="2" shapeId="0" xr:uid="{C201F09B-FDE6-471C-AAE8-29AF72EADD72}">
      <text>
        <r>
          <rPr>
            <b/>
            <sz val="9"/>
            <color indexed="81"/>
            <rFont val="Tahoma"/>
            <family val="2"/>
          </rPr>
          <t>John:</t>
        </r>
        <r>
          <rPr>
            <sz val="9"/>
            <color indexed="81"/>
            <rFont val="Tahoma"/>
            <family val="2"/>
          </rPr>
          <t xml:space="preserve">
1: is maidens and older
</t>
        </r>
      </text>
    </comment>
    <comment ref="KA4" authorId="2" shapeId="0" xr:uid="{CE326799-14A2-4FBE-839D-DFEE07CFA0A6}">
      <text>
        <r>
          <rPr>
            <b/>
            <sz val="9"/>
            <color indexed="81"/>
            <rFont val="Tahoma"/>
            <family val="2"/>
          </rPr>
          <t>John:</t>
        </r>
        <r>
          <rPr>
            <sz val="9"/>
            <color indexed="81"/>
            <rFont val="Tahoma"/>
            <family val="2"/>
          </rPr>
          <t xml:space="preserve">
1: is maidens and older
</t>
        </r>
      </text>
    </comment>
    <comment ref="KB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KC4" authorId="2" shapeId="0" xr:uid="{E7FBCDF3-95A2-464D-89EF-A5E1D73E4C62}">
      <text>
        <r>
          <rPr>
            <b/>
            <sz val="9"/>
            <color indexed="81"/>
            <rFont val="Tahoma"/>
            <family val="2"/>
          </rPr>
          <t>John:</t>
        </r>
        <r>
          <rPr>
            <sz val="9"/>
            <color indexed="81"/>
            <rFont val="Tahoma"/>
            <family val="2"/>
          </rPr>
          <t xml:space="preserve">
1: is maidens and older
</t>
        </r>
      </text>
    </comment>
    <comment ref="KF4" authorId="2" shapeId="0" xr:uid="{FC21816D-6968-40A2-8F3C-C2D6D3963CD9}">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KO4" authorId="0" shapeId="0" xr:uid="{1AEAFFC6-882C-4AA1-B3F5-BB220C633F9A}">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KP4" authorId="0" shapeId="0" xr:uid="{19A3B348-25AD-4034-9A31-56E81899B99B}">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KQ4" authorId="0" shapeId="0" xr:uid="{B4214F5E-D6BF-402A-8858-47A6C1834B8C}">
      <text>
        <r>
          <rPr>
            <b/>
            <sz val="9"/>
            <color indexed="81"/>
            <rFont val="Tahoma"/>
            <family val="2"/>
          </rPr>
          <t>Young:</t>
        </r>
        <r>
          <rPr>
            <sz val="9"/>
            <color indexed="81"/>
            <rFont val="Tahoma"/>
            <family val="2"/>
          </rPr>
          <t xml:space="preserve">
t1 (scanned empty) dam sales at 2 tooth scanning.</t>
        </r>
      </text>
    </comment>
    <comment ref="KR4" authorId="0" shapeId="0" xr:uid="{C2ED0609-6FFC-4462-8A3A-4316CA3061F1}">
      <text>
        <r>
          <rPr>
            <b/>
            <sz val="9"/>
            <color indexed="81"/>
            <rFont val="Tahoma"/>
            <family val="2"/>
          </rPr>
          <t>Young:</t>
        </r>
        <r>
          <rPr>
            <sz val="9"/>
            <color indexed="81"/>
            <rFont val="Tahoma"/>
            <family val="2"/>
          </rPr>
          <t xml:space="preserve">
t1 (scanned empty) dam sales at 3yo scanning.</t>
        </r>
      </text>
    </comment>
    <comment ref="KS4" authorId="0" shapeId="0" xr:uid="{528352E8-39B0-4D03-A80E-7E690C0E1FC8}">
      <text>
        <r>
          <rPr>
            <b/>
            <sz val="9"/>
            <color indexed="81"/>
            <rFont val="Tahoma"/>
            <family val="2"/>
          </rPr>
          <t>Young:</t>
        </r>
        <r>
          <rPr>
            <sz val="9"/>
            <color indexed="81"/>
            <rFont val="Tahoma"/>
            <family val="2"/>
          </rPr>
          <t xml:space="preserve">
t1 (scanned empty) dam sales at 4yo scanning.</t>
        </r>
      </text>
    </comment>
    <comment ref="KT4" authorId="0" shapeId="0" xr:uid="{AA157892-6C0A-4F83-94DF-A98E5AD87DFD}">
      <text>
        <r>
          <rPr>
            <b/>
            <sz val="9"/>
            <color indexed="81"/>
            <rFont val="Tahoma"/>
            <family val="2"/>
          </rPr>
          <t>Young:</t>
        </r>
        <r>
          <rPr>
            <sz val="9"/>
            <color indexed="81"/>
            <rFont val="Tahoma"/>
            <family val="2"/>
          </rPr>
          <t xml:space="preserve">
t1 (scanned empty) dam sales at 5yo scanning.</t>
        </r>
      </text>
    </comment>
    <comment ref="KU4" authorId="2" shapeId="0" xr:uid="{EF8C679F-64A5-44F9-8A53-B94816DFEEA4}">
      <text>
        <r>
          <rPr>
            <b/>
            <sz val="9"/>
            <color indexed="81"/>
            <rFont val="Tahoma"/>
            <family val="2"/>
          </rPr>
          <t>John:</t>
        </r>
        <r>
          <rPr>
            <sz val="9"/>
            <color indexed="81"/>
            <rFont val="Tahoma"/>
            <family val="2"/>
          </rPr>
          <t xml:space="preserve">
Sale of ewes at5yo to 5.5yo.</t>
        </r>
      </text>
    </comment>
    <comment ref="KW4" authorId="2" shapeId="0" xr:uid="{FF11C513-C8F8-4A4C-A686-435B5D3AE751}">
      <text>
        <r>
          <rPr>
            <b/>
            <sz val="9"/>
            <color indexed="81"/>
            <rFont val="Tahoma"/>
            <family val="2"/>
          </rPr>
          <t>John:</t>
        </r>
        <r>
          <rPr>
            <sz val="9"/>
            <color indexed="81"/>
            <rFont val="Tahoma"/>
            <family val="2"/>
          </rPr>
          <t xml:space="preserve">
Offspring from ewe lambs</t>
        </r>
      </text>
    </comment>
    <comment ref="KX4" authorId="2" shapeId="0" xr:uid="{799208A9-2EFF-4842-AFD0-BCFD340EF355}">
      <text>
        <r>
          <rPr>
            <b/>
            <sz val="9"/>
            <color indexed="81"/>
            <rFont val="Tahoma"/>
            <family val="2"/>
          </rPr>
          <t>John:</t>
        </r>
        <r>
          <rPr>
            <sz val="9"/>
            <color indexed="81"/>
            <rFont val="Tahoma"/>
            <family val="2"/>
          </rPr>
          <t xml:space="preserve">
Offspring from 2 tooth and adults.</t>
        </r>
      </text>
    </comment>
    <comment ref="KZ4" authorId="0" shapeId="0" xr:uid="{FF4642AB-DEED-454F-B9AF-6D3304A5BB80}">
      <text>
        <r>
          <rPr>
            <b/>
            <sz val="9"/>
            <color indexed="81"/>
            <rFont val="Tahoma"/>
            <family val="2"/>
          </rPr>
          <t>Young:</t>
        </r>
        <r>
          <rPr>
            <sz val="9"/>
            <color indexed="81"/>
            <rFont val="Tahoma"/>
            <family val="2"/>
          </rPr>
          <t xml:space="preserve">
Retained (t[0:1]) offspring of yearlings (d[0:1])  
0 means all must be sold as suckers or as lambs (in t[1 or 2] in v[0])</t>
        </r>
      </text>
    </comment>
    <comment ref="LA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LB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C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LD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LF4" authorId="0" shapeId="0" xr:uid="{E1E8EC34-13F8-4C24-AD1E-0BDF76ACE525}">
      <text>
        <r>
          <rPr>
            <b/>
            <sz val="9"/>
            <color indexed="81"/>
            <rFont val="Tahoma"/>
            <family val="2"/>
          </rPr>
          <t xml:space="preserve">John:
</t>
        </r>
        <r>
          <rPr>
            <sz val="9"/>
            <color indexed="81"/>
            <rFont val="Tahoma"/>
            <family val="2"/>
          </rPr>
          <t>0:1,1:, 1:2,: is female progeny from 2-tooth and adluts sold as suckers</t>
        </r>
      </text>
    </comment>
    <comment ref="LG4" authorId="0" shapeId="0" xr:uid="{50ACDAB6-35BC-465D-9E35-1902C7926F37}">
      <text>
        <r>
          <rPr>
            <b/>
            <sz val="9"/>
            <color indexed="81"/>
            <rFont val="Tahoma"/>
            <family val="2"/>
          </rPr>
          <t xml:space="preserve">John:
</t>
        </r>
        <r>
          <rPr>
            <sz val="9"/>
            <color indexed="81"/>
            <rFont val="Tahoma"/>
            <family val="2"/>
          </rPr>
          <t>2:3,:, 0:1,: is female progeny from 2-tooth and adluts transferred to offspring</t>
        </r>
      </text>
    </comment>
    <comment ref="LI4" authorId="0" shapeId="0" xr:uid="{A2DAE735-7374-4EA5-9E7B-D2C986AC4139}">
      <text>
        <r>
          <rPr>
            <b/>
            <sz val="9"/>
            <color indexed="81"/>
            <rFont val="Tahoma"/>
            <family val="2"/>
          </rPr>
          <t>John:
0</t>
        </r>
        <r>
          <rPr>
            <sz val="9"/>
            <color indexed="81"/>
            <rFont val="Tahoma"/>
            <family val="2"/>
          </rPr>
          <t>:1, : is yearlings of all genotypes</t>
        </r>
      </text>
    </comment>
    <comment ref="LJ4" authorId="0" shapeId="0" xr:uid="{238F5B35-0757-4AEB-9958-2508BF4C33C1}">
      <text>
        <r>
          <rPr>
            <b/>
            <sz val="9"/>
            <color indexed="81"/>
            <rFont val="Tahoma"/>
            <family val="2"/>
          </rPr>
          <t>John:
0</t>
        </r>
        <r>
          <rPr>
            <sz val="9"/>
            <color indexed="81"/>
            <rFont val="Tahoma"/>
            <family val="2"/>
          </rPr>
          <t>:1, : is yearlings of all genotypes</t>
        </r>
      </text>
    </comment>
    <comment ref="LK4" authorId="0" shapeId="0" xr:uid="{45011FBE-C7D8-4383-8F68-AFF71A3E23F7}">
      <text>
        <r>
          <rPr>
            <b/>
            <sz val="9"/>
            <color indexed="81"/>
            <rFont val="Tahoma"/>
            <family val="2"/>
          </rPr>
          <t xml:space="preserve">John:
</t>
        </r>
        <r>
          <rPr>
            <sz val="9"/>
            <color indexed="81"/>
            <rFont val="Tahoma"/>
            <family val="2"/>
          </rPr>
          <t>1:2, : is maidens of all genotypes</t>
        </r>
      </text>
    </comment>
    <comment ref="LM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LN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LO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LP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R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LS4" authorId="2" shapeId="0" xr:uid="{173ACA8E-5989-49CA-B024-5CE0C71659AC}">
      <text>
        <r>
          <rPr>
            <b/>
            <sz val="9"/>
            <color indexed="81"/>
            <rFont val="Tahoma"/>
            <family val="2"/>
          </rPr>
          <t>John:</t>
        </r>
        <r>
          <rPr>
            <sz val="9"/>
            <color indexed="81"/>
            <rFont val="Tahoma"/>
            <family val="2"/>
          </rPr>
          <t xml:space="preserve">
All feed periods</t>
        </r>
      </text>
    </comment>
    <comment ref="LY4" authorId="0" shapeId="0" xr:uid="{64D25C9D-1616-454E-AFDD-556FC8FAF41E}">
      <text>
        <r>
          <rPr>
            <b/>
            <sz val="9"/>
            <color indexed="81"/>
            <rFont val="Tahoma"/>
            <charset val="1"/>
          </rPr>
          <t>Michael Young (21512438):</t>
        </r>
        <r>
          <rPr>
            <sz val="9"/>
            <color indexed="81"/>
            <rFont val="Tahoma"/>
            <charset val="1"/>
          </rPr>
          <t xml:space="preserve">
stop wethers selling in mutton grid</t>
        </r>
      </text>
    </comment>
    <comment ref="LZ4" authorId="0" shapeId="0" xr:uid="{B477E43E-18EC-4951-B312-76507C58C08A}">
      <text>
        <r>
          <rPr>
            <b/>
            <sz val="9"/>
            <color indexed="81"/>
            <rFont val="Tahoma"/>
            <charset val="1"/>
          </rPr>
          <t>Michael Young (21512438):</t>
        </r>
        <r>
          <rPr>
            <sz val="9"/>
            <color indexed="81"/>
            <rFont val="Tahoma"/>
            <charset val="1"/>
          </rPr>
          <t xml:space="preserve">
stop ewes selling in lamb grids</t>
        </r>
      </text>
    </comment>
    <comment ref="MA4" authorId="0" shapeId="0" xr:uid="{83B28373-1884-4D26-A7A6-22604630BCE8}">
      <text>
        <r>
          <rPr>
            <b/>
            <sz val="9"/>
            <color indexed="81"/>
            <rFont val="Tahoma"/>
            <charset val="1"/>
          </rPr>
          <t>Michael Young (21512438):</t>
        </r>
        <r>
          <rPr>
            <sz val="9"/>
            <color indexed="81"/>
            <rFont val="Tahoma"/>
            <charset val="1"/>
          </rPr>
          <t xml:space="preserve">
min sale weight for lamb grid
</t>
        </r>
      </text>
    </comment>
    <comment ref="MB4" authorId="0" shapeId="0" xr:uid="{2A7C792D-15EC-4726-BF67-8DBA1E3F1F3D}">
      <text>
        <r>
          <rPr>
            <b/>
            <sz val="9"/>
            <color indexed="81"/>
            <rFont val="Tahoma"/>
            <charset val="1"/>
          </rPr>
          <t>Michael Young (21512438):</t>
        </r>
        <r>
          <rPr>
            <sz val="9"/>
            <color indexed="81"/>
            <rFont val="Tahoma"/>
            <charset val="1"/>
          </rPr>
          <t xml:space="preserve">
max sale weight for lamb grid
</t>
        </r>
      </text>
    </comment>
    <comment ref="MO4" authorId="2" shapeId="0" xr:uid="{01FBFE63-8E1C-4B46-A8C5-1EB011B92D61}">
      <text>
        <r>
          <rPr>
            <b/>
            <sz val="9"/>
            <color indexed="81"/>
            <rFont val="Tahoma"/>
            <family val="2"/>
          </rPr>
          <t>Michael:</t>
        </r>
        <r>
          <rPr>
            <sz val="9"/>
            <color indexed="81"/>
            <rFont val="Tahoma"/>
            <family val="2"/>
          </rPr>
          <t xml:space="preserve">
Understory</t>
        </r>
      </text>
    </comment>
    <comment ref="AL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
Do not delete because it is required to set the type of SAVs. If deleted then sav can be read in as a float and this causes errors if the value is used as an indices</t>
        </r>
      </text>
    </comment>
    <comment ref="M6" authorId="2" shapeId="0" xr:uid="{8516748A-7D07-4601-8F89-40A773540EE1}">
      <text>
        <r>
          <rPr>
            <b/>
            <sz val="9"/>
            <color indexed="81"/>
            <rFont val="Tahoma"/>
            <family val="2"/>
          </rPr>
          <t>John:</t>
        </r>
        <r>
          <rPr>
            <sz val="9"/>
            <color indexed="81"/>
            <rFont val="Tahoma"/>
            <family val="2"/>
          </rPr>
          <t xml:space="preserve">
Number of levels. Can be used to generate random levels
Use 1, 2, 3 or 4 for the range of genotypes with unconstrained flock structure
This value is 54 when doing all flock structures</t>
        </r>
      </text>
    </comment>
    <comment ref="W6" authorId="2" shapeId="0" xr:uid="{B9B53983-CE0B-4154-9828-3A2700A30BFC}">
      <text>
        <r>
          <rPr>
            <b/>
            <sz val="9"/>
            <color indexed="81"/>
            <rFont val="Tahoma"/>
            <family val="2"/>
          </rPr>
          <t>John:</t>
        </r>
        <r>
          <rPr>
            <sz val="9"/>
            <color indexed="81"/>
            <rFont val="Tahoma"/>
            <family val="2"/>
          </rPr>
          <t xml:space="preserve">
2 is sam == 1
1 is lower and 2 is higher</t>
        </r>
      </text>
    </comment>
    <comment ref="AL6"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7"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AF7" authorId="2" shapeId="0" xr:uid="{EBC3F4C4-6518-483D-92E7-3BE6B3F4EA27}">
      <text>
        <r>
          <rPr>
            <b/>
            <sz val="9"/>
            <color indexed="81"/>
            <rFont val="Tahoma"/>
            <family val="2"/>
          </rPr>
          <t>John:</t>
        </r>
        <r>
          <rPr>
            <sz val="9"/>
            <color indexed="81"/>
            <rFont val="Tahoma"/>
            <family val="2"/>
          </rPr>
          <t xml:space="preserve">
Can overwrite formula with 1 to have unconstrained adult dry management</t>
        </r>
      </text>
    </comment>
    <comment ref="IE7" authorId="2" shapeId="0" xr:uid="{47CEE58D-DACA-4CD8-8F1C-54EEAC1EC271}">
      <text>
        <r>
          <rPr>
            <b/>
            <sz val="9"/>
            <color indexed="81"/>
            <rFont val="Tahoma"/>
            <family val="2"/>
          </rPr>
          <t>John:</t>
        </r>
        <r>
          <rPr>
            <sz val="9"/>
            <color indexed="81"/>
            <rFont val="Tahoma"/>
            <family val="2"/>
          </rPr>
          <t xml:space="preserve">
For the EL analysis the weanage adjustment is active for all periods, not just after weaning</t>
        </r>
      </text>
    </comment>
    <comment ref="KB7"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F8" authorId="2" shapeId="0" xr:uid="{C9DE17B5-449F-4D8B-8150-4641FBB73FA1}">
      <text>
        <r>
          <rPr>
            <b/>
            <sz val="9"/>
            <color indexed="81"/>
            <rFont val="Tahoma"/>
            <family val="2"/>
          </rPr>
          <t>John:</t>
        </r>
        <r>
          <rPr>
            <sz val="9"/>
            <color indexed="81"/>
            <rFont val="Tahoma"/>
            <family val="2"/>
          </rPr>
          <t xml:space="preserve">
Can overwrite formula with 1 to have unconstrained adult dry management</t>
        </r>
      </text>
    </comment>
    <comment ref="JG8" authorId="2" shapeId="0" xr:uid="{36C73689-54FA-4A4E-82DB-DB588DC847B7}">
      <text>
        <r>
          <rPr>
            <b/>
            <sz val="9"/>
            <color indexed="81"/>
            <rFont val="Tahoma"/>
            <family val="2"/>
          </rPr>
          <t>John:</t>
        </r>
        <r>
          <rPr>
            <sz val="9"/>
            <color indexed="81"/>
            <rFont val="Tahoma"/>
            <family val="2"/>
          </rPr>
          <t xml:space="preserve">
Column pointer for i.StdELMan</t>
        </r>
      </text>
    </comment>
    <comment ref="JH8" authorId="2" shapeId="0" xr:uid="{2B6B5B59-12BB-45C3-AD1E-1488E084A7A9}">
      <text>
        <r>
          <rPr>
            <b/>
            <sz val="9"/>
            <color indexed="81"/>
            <rFont val="Tahoma"/>
            <family val="2"/>
          </rPr>
          <t>John:</t>
        </r>
        <r>
          <rPr>
            <sz val="9"/>
            <color indexed="81"/>
            <rFont val="Tahoma"/>
            <family val="2"/>
          </rPr>
          <t xml:space="preserve">
Column pointer for i.StdELMan</t>
        </r>
      </text>
    </comment>
    <comment ref="JI8" authorId="2" shapeId="0" xr:uid="{9EE7C9A2-D914-42C5-879C-801953FFBE23}">
      <text>
        <r>
          <rPr>
            <b/>
            <sz val="9"/>
            <color indexed="81"/>
            <rFont val="Tahoma"/>
            <family val="2"/>
          </rPr>
          <t>John:</t>
        </r>
        <r>
          <rPr>
            <sz val="9"/>
            <color indexed="81"/>
            <rFont val="Tahoma"/>
            <family val="2"/>
          </rPr>
          <t xml:space="preserve">
Column pointer for i.StdELMan</t>
        </r>
      </text>
    </comment>
    <comment ref="JJ8" authorId="2" shapeId="0" xr:uid="{CC5C6636-8216-4338-AF0B-F2D7E6D3AC78}">
      <text>
        <r>
          <rPr>
            <b/>
            <sz val="9"/>
            <color indexed="81"/>
            <rFont val="Tahoma"/>
            <family val="2"/>
          </rPr>
          <t>John:</t>
        </r>
        <r>
          <rPr>
            <sz val="9"/>
            <color indexed="81"/>
            <rFont val="Tahoma"/>
            <family val="2"/>
          </rPr>
          <t xml:space="preserve">
Column pointer for i.StdELMan</t>
        </r>
      </text>
    </comment>
    <comment ref="JK8" authorId="2" shapeId="0" xr:uid="{5697136F-9DFB-4CA9-A3AB-0755B3109E89}">
      <text>
        <r>
          <rPr>
            <b/>
            <sz val="9"/>
            <color indexed="81"/>
            <rFont val="Tahoma"/>
            <family val="2"/>
          </rPr>
          <t>John:</t>
        </r>
        <r>
          <rPr>
            <sz val="9"/>
            <color indexed="81"/>
            <rFont val="Tahoma"/>
            <family val="2"/>
          </rPr>
          <t xml:space="preserve">
Column pointer for i.StdELMan</t>
        </r>
      </text>
    </comment>
    <comment ref="JX8" authorId="2" shapeId="0" xr:uid="{A7E75DC3-1D26-4846-9ECA-0E6903126B38}">
      <text>
        <r>
          <rPr>
            <b/>
            <sz val="9"/>
            <color indexed="81"/>
            <rFont val="Tahoma"/>
            <family val="2"/>
          </rPr>
          <t>John:</t>
        </r>
        <r>
          <rPr>
            <sz val="9"/>
            <color indexed="81"/>
            <rFont val="Tahoma"/>
            <family val="2"/>
          </rPr>
          <t xml:space="preserve">
Column pointer for i.StdELMan</t>
        </r>
      </text>
    </comment>
    <comment ref="AL13"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L14" authorId="2" shapeId="0" xr:uid="{44C4DC79-3810-47B9-8C2A-72D2B72B6FAC}">
      <text>
        <r>
          <rPr>
            <sz val="9"/>
            <color indexed="81"/>
            <rFont val="Tahoma"/>
            <family val="2"/>
          </rPr>
          <t>Make changes to SA variables to define the standard model for this experiment</t>
        </r>
      </text>
    </comment>
    <comment ref="BC14" authorId="2" shapeId="0" xr:uid="{C98065CB-D238-4655-B919-8E33DD40EB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JV14" authorId="2" shapeId="0" xr:uid="{5B116B5B-B26F-4101-9E24-977C0DC8515E}">
      <text>
        <r>
          <rPr>
            <b/>
            <sz val="9"/>
            <color indexed="81"/>
            <rFont val="Tahoma"/>
            <family val="2"/>
          </rPr>
          <t>John:</t>
        </r>
        <r>
          <rPr>
            <sz val="9"/>
            <color indexed="81"/>
            <rFont val="Tahoma"/>
            <family val="2"/>
          </rPr>
          <t xml:space="preserve">
Scan the Ewe Lambs for Multiples
</t>
        </r>
      </text>
    </comment>
    <comment ref="JW14" authorId="2" shapeId="0" xr:uid="{F11EBBB4-002F-404A-ADD3-2E8B6BFA9DF5}">
      <text>
        <r>
          <rPr>
            <b/>
            <sz val="9"/>
            <color indexed="81"/>
            <rFont val="Tahoma"/>
            <family val="2"/>
          </rPr>
          <t>John:</t>
        </r>
        <r>
          <rPr>
            <sz val="9"/>
            <color indexed="81"/>
            <rFont val="Tahoma"/>
            <family val="2"/>
          </rPr>
          <t xml:space="preserve">
Scan the 2tooths and adults for Multiples
</t>
        </r>
      </text>
    </comment>
    <comment ref="KO14" authorId="2" shapeId="0" xr:uid="{FFCD6CB7-1D48-46E7-B848-12F5782BB1EA}">
      <text>
        <r>
          <rPr>
            <b/>
            <sz val="9"/>
            <color indexed="81"/>
            <rFont val="Tahoma"/>
            <family val="2"/>
          </rPr>
          <t>John:</t>
        </r>
        <r>
          <rPr>
            <sz val="9"/>
            <color indexed="81"/>
            <rFont val="Tahoma"/>
            <family val="2"/>
          </rPr>
          <t xml:space="preserve">
Exclude all sales of dams prior to v[17]</t>
        </r>
      </text>
    </comment>
    <comment ref="KQ14" authorId="2" shapeId="0" xr:uid="{A91B1DF3-5B7E-47D5-B080-1CFEC3880464}">
      <text>
        <r>
          <rPr>
            <b/>
            <sz val="9"/>
            <color indexed="81"/>
            <rFont val="Tahoma"/>
            <family val="2"/>
          </rPr>
          <t>John:</t>
        </r>
        <r>
          <rPr>
            <sz val="9"/>
            <color indexed="81"/>
            <rFont val="Tahoma"/>
            <family val="2"/>
          </rPr>
          <t xml:space="preserve">
Allow sales in these slices</t>
        </r>
      </text>
    </comment>
    <comment ref="KU14" authorId="2" shapeId="0" xr:uid="{42A02B94-9ECA-43CB-AA24-7DC32F2CA076}">
      <text>
        <r>
          <rPr>
            <b/>
            <sz val="9"/>
            <color indexed="81"/>
            <rFont val="Tahoma"/>
            <family val="2"/>
          </rPr>
          <t>John:</t>
        </r>
        <r>
          <rPr>
            <sz val="9"/>
            <color indexed="81"/>
            <rFont val="Tahoma"/>
            <family val="2"/>
          </rPr>
          <t xml:space="preserve">
Allow sale of 5 &amp; 5.5yo
</t>
        </r>
      </text>
    </comment>
    <comment ref="LF14" authorId="2" shapeId="0" xr:uid="{BCCB6E6A-49F9-41BE-9BCA-D677C854D1AB}">
      <text>
        <r>
          <rPr>
            <b/>
            <sz val="9"/>
            <color indexed="81"/>
            <rFont val="Tahoma"/>
            <family val="2"/>
          </rPr>
          <t>John:</t>
        </r>
        <r>
          <rPr>
            <sz val="9"/>
            <color indexed="81"/>
            <rFont val="Tahoma"/>
            <family val="2"/>
          </rPr>
          <t xml:space="preserve">
0 is no female progeny sold as suckers</t>
        </r>
      </text>
    </comment>
    <comment ref="LG14" authorId="2" shapeId="0" xr:uid="{74A44E61-2184-47C0-A168-00B5BCB27514}">
      <text>
        <r>
          <rPr>
            <b/>
            <sz val="9"/>
            <color indexed="81"/>
            <rFont val="Tahoma"/>
            <family val="2"/>
          </rPr>
          <t>John:</t>
        </r>
        <r>
          <rPr>
            <sz val="9"/>
            <color indexed="81"/>
            <rFont val="Tahoma"/>
            <family val="2"/>
          </rPr>
          <t xml:space="preserve">
0 is no female progeny transferred to offspring</t>
        </r>
      </text>
    </comment>
    <comment ref="LW14" authorId="2" shapeId="0" xr:uid="{CF736385-313E-4822-B867-032005ABD76F}">
      <text>
        <r>
          <rPr>
            <b/>
            <sz val="9"/>
            <color indexed="81"/>
            <rFont val="Tahoma"/>
            <family val="2"/>
          </rPr>
          <t>John:</t>
        </r>
        <r>
          <rPr>
            <sz val="9"/>
            <color indexed="81"/>
            <rFont val="Tahoma"/>
            <family val="2"/>
          </rPr>
          <t xml:space="preserve">
85 is equivalent to 70 before making the month_adj change in Oct22</t>
        </r>
      </text>
    </comment>
    <comment ref="F16"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6" authorId="2" shapeId="0" xr:uid="{4FCB2B46-87D0-4931-B6CA-851BCE5469A0}">
      <text>
        <r>
          <rPr>
            <b/>
            <sz val="9"/>
            <color indexed="81"/>
            <rFont val="Tahoma"/>
            <family val="2"/>
          </rPr>
          <t>John:</t>
        </r>
        <r>
          <rPr>
            <sz val="9"/>
            <color indexed="81"/>
            <rFont val="Tahoma"/>
            <family val="2"/>
          </rPr>
          <t xml:space="preserve">
Required for the FFCFW reporting.
Can be deleted after EweLamb
</t>
        </r>
      </text>
    </comment>
    <comment ref="KQ16" authorId="2" shapeId="0" xr:uid="{E144E6AB-5233-45D6-8073-DDE7731BBA87}">
      <text>
        <r>
          <rPr>
            <b/>
            <sz val="9"/>
            <color indexed="81"/>
            <rFont val="Tahoma"/>
            <family val="2"/>
          </rPr>
          <t>John:</t>
        </r>
        <r>
          <rPr>
            <sz val="9"/>
            <color indexed="81"/>
            <rFont val="Tahoma"/>
            <family val="2"/>
          </rPr>
          <t xml:space="preserve">
Allow sales in these slices</t>
        </r>
      </text>
    </comment>
    <comment ref="LW16" authorId="2" shapeId="0" xr:uid="{9C2B2519-79A6-47DB-8F5D-D0F14E9308FE}">
      <text>
        <r>
          <rPr>
            <b/>
            <sz val="9"/>
            <color indexed="81"/>
            <rFont val="Tahoma"/>
            <family val="2"/>
          </rPr>
          <t>John:</t>
        </r>
        <r>
          <rPr>
            <sz val="9"/>
            <color indexed="81"/>
            <rFont val="Tahoma"/>
            <family val="2"/>
          </rPr>
          <t xml:space="preserve">
85 is equivalent to 70 before making the month_adj change in Oct22</t>
        </r>
      </text>
    </comment>
    <comment ref="F17" authorId="2" shapeId="0" xr:uid="{2E65FA97-0CDA-439D-B991-DE7E467529CB}">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N17" authorId="2" shapeId="0" xr:uid="{54F1A946-8955-43CA-AF3A-10445B1775F0}">
      <text>
        <r>
          <rPr>
            <b/>
            <sz val="9"/>
            <color indexed="81"/>
            <rFont val="Tahoma"/>
            <family val="2"/>
          </rPr>
          <t>John:</t>
        </r>
        <r>
          <rPr>
            <sz val="9"/>
            <color indexed="81"/>
            <rFont val="Tahoma"/>
            <family val="2"/>
          </rPr>
          <t xml:space="preserve">
Required for the FFCFW reporting.
Can be deleted after EweLamb
</t>
        </r>
      </text>
    </comment>
    <comment ref="KQ17" authorId="2" shapeId="0" xr:uid="{9ABB9757-2047-4B9B-90B8-2DE512756E8A}">
      <text>
        <r>
          <rPr>
            <b/>
            <sz val="9"/>
            <color indexed="81"/>
            <rFont val="Tahoma"/>
            <family val="2"/>
          </rPr>
          <t>John:</t>
        </r>
        <r>
          <rPr>
            <sz val="9"/>
            <color indexed="81"/>
            <rFont val="Tahoma"/>
            <family val="2"/>
          </rPr>
          <t xml:space="preserve">
Allow sales in these slices</t>
        </r>
      </text>
    </comment>
    <comment ref="AL22"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L23"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 authorId="2" shapeId="0" xr:uid="{2B75D0D1-5472-46F7-8C4B-BDDE55D05894}">
      <text>
        <r>
          <rPr>
            <b/>
            <sz val="9"/>
            <color indexed="81"/>
            <rFont val="Tahoma"/>
            <family val="2"/>
          </rPr>
          <t>John:</t>
        </r>
        <r>
          <rPr>
            <sz val="9"/>
            <color indexed="81"/>
            <rFont val="Tahoma"/>
            <family val="2"/>
          </rPr>
          <t xml:space="preserve">
Manually entered options</t>
        </r>
      </text>
    </comment>
    <comment ref="BC24" authorId="2" shapeId="0" xr:uid="{2EB87EF2-316D-4762-9342-8293564173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 authorId="2" shapeId="0" xr:uid="{DFD8932A-996F-4528-890B-A3723C611BC4}">
      <text>
        <r>
          <rPr>
            <b/>
            <sz val="9"/>
            <color indexed="81"/>
            <rFont val="Tahoma"/>
            <family val="2"/>
          </rPr>
          <t>John:</t>
        </r>
        <r>
          <rPr>
            <sz val="9"/>
            <color indexed="81"/>
            <rFont val="Tahoma"/>
            <family val="2"/>
          </rPr>
          <t xml:space="preserve">
Use the MU (LMAT) equations if maternal genotype</t>
        </r>
      </text>
    </comment>
    <comment ref="CE24" authorId="2" shapeId="0" xr:uid="{8EFA7D22-E9F7-484C-A60B-FEF49436D5AB}">
      <text>
        <r>
          <rPr>
            <b/>
            <sz val="9"/>
            <color indexed="81"/>
            <rFont val="Tahoma"/>
            <family val="2"/>
          </rPr>
          <t>John:</t>
        </r>
        <r>
          <rPr>
            <sz val="9"/>
            <color indexed="81"/>
            <rFont val="Tahoma"/>
            <family val="2"/>
          </rPr>
          <t xml:space="preserve">
Set to FALSE if an optimisation for this region, genotype &amp; TOL has never been done.</t>
        </r>
      </text>
    </comment>
    <comment ref="CF24" authorId="2" shapeId="0" xr:uid="{5644A59A-53D1-4DD8-8B99-4E0D42A0C82E}">
      <text>
        <r>
          <rPr>
            <b/>
            <sz val="9"/>
            <color indexed="81"/>
            <rFont val="Tahoma"/>
            <family val="2"/>
          </rPr>
          <t>John:</t>
        </r>
        <r>
          <rPr>
            <sz val="9"/>
            <color indexed="81"/>
            <rFont val="Tahoma"/>
            <family val="2"/>
          </rPr>
          <t xml:space="preserve">
Start with the final pkl_fs from the previous optimisation. Use meatprice[1]</t>
        </r>
      </text>
    </comment>
    <comment ref="CG24" authorId="2" shapeId="0" xr:uid="{3FF8D98A-7E14-4A27-98EF-F4BC45AD8D2C}">
      <text>
        <r>
          <rPr>
            <b/>
            <sz val="9"/>
            <color indexed="81"/>
            <rFont val="Tahoma"/>
            <family val="2"/>
          </rPr>
          <t>John:</t>
        </r>
        <r>
          <rPr>
            <sz val="9"/>
            <color indexed="81"/>
            <rFont val="Tahoma"/>
            <family val="2"/>
          </rPr>
          <t xml:space="preserve">
Include r2 adjust if using Property.xl feed supply</t>
        </r>
      </text>
    </comment>
    <comment ref="EE24" authorId="2" shapeId="0" xr:uid="{0526B397-F395-4AC3-8491-48CAA98987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 authorId="2" shapeId="0" xr:uid="{580388DA-2F74-46C6-AC97-BD2ABC48C2FD}">
      <text>
        <r>
          <rPr>
            <b/>
            <sz val="9"/>
            <color indexed="81"/>
            <rFont val="Tahoma"/>
            <family val="2"/>
          </rPr>
          <t>John:</t>
        </r>
        <r>
          <rPr>
            <sz val="9"/>
            <color indexed="81"/>
            <rFont val="Tahoma"/>
            <family val="2"/>
          </rPr>
          <t xml:space="preserve">
Feed supply changes in individual periods</t>
        </r>
      </text>
    </comment>
    <comment ref="JX24" authorId="2" shapeId="0" xr:uid="{073221BD-733B-441A-ADA4-6CD89F03AF6D}">
      <text>
        <r>
          <rPr>
            <b/>
            <sz val="9"/>
            <color indexed="81"/>
            <rFont val="Tahoma"/>
            <family val="2"/>
          </rPr>
          <t>John:</t>
        </r>
        <r>
          <rPr>
            <sz val="9"/>
            <color indexed="81"/>
            <rFont val="Tahoma"/>
            <family val="2"/>
          </rPr>
          <t xml:space="preserve">
RC20 is the management of the dry ewe lambs</t>
        </r>
      </text>
    </comment>
    <comment ref="JY24" authorId="2" shapeId="0" xr:uid="{EED25E50-032D-4DF0-AC96-B83A8064FC1A}">
      <text>
        <r>
          <rPr>
            <b/>
            <sz val="9"/>
            <color indexed="81"/>
            <rFont val="Tahoma"/>
            <family val="2"/>
          </rPr>
          <t>John:</t>
        </r>
        <r>
          <rPr>
            <sz val="9"/>
            <color indexed="81"/>
            <rFont val="Tahoma"/>
            <family val="2"/>
          </rPr>
          <t xml:space="preserve">
RC20 is the management of the dry ewe lambs</t>
        </r>
      </text>
    </comment>
    <comment ref="JZ24" authorId="2" shapeId="0" xr:uid="{17B92E6F-D9DF-45A7-B52C-224A7D8CB7AE}">
      <text>
        <r>
          <rPr>
            <b/>
            <sz val="9"/>
            <color indexed="81"/>
            <rFont val="Tahoma"/>
            <family val="2"/>
          </rPr>
          <t>John:</t>
        </r>
        <r>
          <rPr>
            <sz val="9"/>
            <color indexed="81"/>
            <rFont val="Tahoma"/>
            <family val="2"/>
          </rPr>
          <t xml:space="preserve">
RC28 is the management of the dry adult dams.</t>
        </r>
      </text>
    </comment>
    <comment ref="KA24" authorId="2" shapeId="0" xr:uid="{1B6C2799-1697-4FFB-B990-D100CC3A5160}">
      <text>
        <r>
          <rPr>
            <b/>
            <sz val="9"/>
            <color indexed="81"/>
            <rFont val="Tahoma"/>
            <family val="2"/>
          </rPr>
          <t>John:</t>
        </r>
        <r>
          <rPr>
            <sz val="9"/>
            <color indexed="81"/>
            <rFont val="Tahoma"/>
            <family val="2"/>
          </rPr>
          <t xml:space="preserve">
RC28 is the management of the dry adult dams.</t>
        </r>
      </text>
    </comment>
    <comment ref="KD24" authorId="2" shapeId="0" xr:uid="{BA66C79D-30AA-425D-8F49-0CDD65E2D42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BC25" authorId="2" shapeId="0" xr:uid="{8C2D0C5E-FA64-47B2-83EE-2738E75859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5" authorId="2" shapeId="0" xr:uid="{33DE9ED5-641B-4503-8904-9F893E9CB914}">
      <text>
        <r>
          <rPr>
            <b/>
            <sz val="9"/>
            <color indexed="81"/>
            <rFont val="Tahoma"/>
            <family val="2"/>
          </rPr>
          <t>John:</t>
        </r>
        <r>
          <rPr>
            <sz val="9"/>
            <color indexed="81"/>
            <rFont val="Tahoma"/>
            <family val="2"/>
          </rPr>
          <t xml:space="preserve">
Set to FALSE if an optimisation for this region, genotype &amp; TOL has never been done.</t>
        </r>
      </text>
    </comment>
    <comment ref="CF25" authorId="2" shapeId="0" xr:uid="{7583AAF1-C682-4D09-AACE-F8DDCC0F5F67}">
      <text>
        <r>
          <rPr>
            <b/>
            <sz val="9"/>
            <color indexed="81"/>
            <rFont val="Tahoma"/>
            <family val="2"/>
          </rPr>
          <t>John:</t>
        </r>
        <r>
          <rPr>
            <sz val="9"/>
            <color indexed="81"/>
            <rFont val="Tahoma"/>
            <family val="2"/>
          </rPr>
          <t xml:space="preserve">
Start with the final pkl_fs from the previous optimisation. Use meatprice[1]</t>
        </r>
      </text>
    </comment>
    <comment ref="CG25" authorId="2" shapeId="0" xr:uid="{D3456AC9-90BD-4284-A731-6A66F77A4FA6}">
      <text>
        <r>
          <rPr>
            <b/>
            <sz val="9"/>
            <color indexed="81"/>
            <rFont val="Tahoma"/>
            <family val="2"/>
          </rPr>
          <t>John:</t>
        </r>
        <r>
          <rPr>
            <sz val="9"/>
            <color indexed="81"/>
            <rFont val="Tahoma"/>
            <family val="2"/>
          </rPr>
          <t xml:space="preserve">
Include r2 adjust if using Property.xl feed supply</t>
        </r>
      </text>
    </comment>
    <comment ref="BC26" authorId="2" shapeId="0" xr:uid="{221A4BA7-47E5-4B18-99E9-1E937769346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28" authorId="2" shapeId="0" xr:uid="{912DD74E-1333-4ABF-812A-28ABAB200D6A}">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29"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L29" authorId="2" shapeId="0" xr:uid="{D91B5D03-9FC5-494B-9451-61469334EA7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30" authorId="2" shapeId="0" xr:uid="{C06229AE-2591-4AD9-A5CE-B59DA7112EE3}">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30" authorId="2" shapeId="0" xr:uid="{AFE42F36-CF64-4986-B8D3-4F45022A4F91}">
      <text>
        <r>
          <rPr>
            <b/>
            <sz val="9"/>
            <color indexed="81"/>
            <rFont val="Tahoma"/>
            <family val="2"/>
          </rPr>
          <t>John:</t>
        </r>
        <r>
          <rPr>
            <sz val="9"/>
            <color indexed="81"/>
            <rFont val="Tahoma"/>
            <family val="2"/>
          </rPr>
          <t xml:space="preserve">
Manually entered options</t>
        </r>
      </text>
    </comment>
    <comment ref="AL30" authorId="2" shapeId="0" xr:uid="{7C8DE371-C518-4553-8D47-10C9730D586D}">
      <text>
        <r>
          <rPr>
            <b/>
            <sz val="9"/>
            <color indexed="81"/>
            <rFont val="Tahoma"/>
            <family val="2"/>
          </rPr>
          <t>John:</t>
        </r>
        <r>
          <rPr>
            <sz val="9"/>
            <color indexed="81"/>
            <rFont val="Tahoma"/>
            <family val="2"/>
          </rPr>
          <t xml:space="preserve">
Full output for N11 to check for individual period problems.</t>
        </r>
      </text>
    </comment>
    <comment ref="BC30" authorId="2" shapeId="0" xr:uid="{270AC1A1-72BE-4A71-91A5-A0CDDA555A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30" authorId="2" shapeId="0" xr:uid="{29D5153C-BB49-4F85-9C11-5115FD24B749}">
      <text>
        <r>
          <rPr>
            <b/>
            <sz val="9"/>
            <color indexed="81"/>
            <rFont val="Tahoma"/>
            <family val="2"/>
          </rPr>
          <t>John:</t>
        </r>
        <r>
          <rPr>
            <sz val="9"/>
            <color indexed="81"/>
            <rFont val="Tahoma"/>
            <family val="2"/>
          </rPr>
          <t xml:space="preserve">
Set to FALSE if an optimisation for this region, genotype &amp; TOL has never been done.</t>
        </r>
      </text>
    </comment>
    <comment ref="CF30" authorId="2" shapeId="0" xr:uid="{6C0FDD4B-BAB2-4030-BE2C-5C9BD650D4C9}">
      <text>
        <r>
          <rPr>
            <b/>
            <sz val="9"/>
            <color indexed="81"/>
            <rFont val="Tahoma"/>
            <family val="2"/>
          </rPr>
          <t>John:</t>
        </r>
        <r>
          <rPr>
            <sz val="9"/>
            <color indexed="81"/>
            <rFont val="Tahoma"/>
            <family val="2"/>
          </rPr>
          <t xml:space="preserve">
Start with the final pkl_fs from the previous optimisation. Use meatprice[1]</t>
        </r>
      </text>
    </comment>
    <comment ref="CG30" authorId="2" shapeId="0" xr:uid="{CD822114-9190-4C66-BCD3-0746FA5DB384}">
      <text>
        <r>
          <rPr>
            <b/>
            <sz val="9"/>
            <color indexed="81"/>
            <rFont val="Tahoma"/>
            <family val="2"/>
          </rPr>
          <t>John:</t>
        </r>
        <r>
          <rPr>
            <sz val="9"/>
            <color indexed="81"/>
            <rFont val="Tahoma"/>
            <family val="2"/>
          </rPr>
          <t xml:space="preserve">
Include r2 adjust if using Property.xl feed supply</t>
        </r>
      </text>
    </comment>
    <comment ref="KF30"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KO30" authorId="2" shapeId="0" xr:uid="{C692D73C-427F-4B1A-9E85-52A12F74F30D}">
      <text>
        <r>
          <rPr>
            <b/>
            <sz val="9"/>
            <color indexed="81"/>
            <rFont val="Tahoma"/>
            <family val="2"/>
          </rPr>
          <t>John:</t>
        </r>
        <r>
          <rPr>
            <sz val="9"/>
            <color indexed="81"/>
            <rFont val="Tahoma"/>
            <family val="2"/>
          </rPr>
          <t xml:space="preserve">
Allow sales of dams prior to v[17]</t>
        </r>
      </text>
    </comment>
    <comment ref="G31" authorId="2" shapeId="0" xr:uid="{8388AA91-E202-484C-83D5-4154641251AB}">
      <text>
        <r>
          <rPr>
            <b/>
            <sz val="9"/>
            <color indexed="81"/>
            <rFont val="Tahoma"/>
            <family val="2"/>
          </rPr>
          <t>John:</t>
        </r>
        <r>
          <rPr>
            <sz val="9"/>
            <color indexed="81"/>
            <rFont val="Tahoma"/>
            <family val="2"/>
          </rPr>
          <t xml:space="preserve">
These reports are removed so that they aren't reported when doing a jont run withLWCj</t>
        </r>
      </text>
    </comment>
    <comment ref="AL31" authorId="2" shapeId="0" xr:uid="{0593863B-A441-49EE-BEC8-5D32BE256E67}">
      <text>
        <r>
          <rPr>
            <b/>
            <sz val="9"/>
            <color indexed="81"/>
            <rFont val="Tahoma"/>
            <family val="2"/>
          </rPr>
          <t>John:</t>
        </r>
        <r>
          <rPr>
            <sz val="9"/>
            <color indexed="81"/>
            <rFont val="Tahoma"/>
            <family val="2"/>
          </rPr>
          <t xml:space="preserve">
N33 include weaning FVP.
Nutspread 2.0</t>
        </r>
      </text>
    </comment>
    <comment ref="BC31" authorId="2" shapeId="0" xr:uid="{9E992503-F90C-46A9-A618-4F791331C6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31" authorId="2" shapeId="0" xr:uid="{C13272D7-BBBD-434F-93A5-CA4A536467B9}">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32" authorId="2" shapeId="0" xr:uid="{25F173CB-4297-4512-BAC0-80D0B608E68C}">
      <text>
        <r>
          <rPr>
            <b/>
            <sz val="9"/>
            <color indexed="81"/>
            <rFont val="Tahoma"/>
            <family val="2"/>
          </rPr>
          <t>John:</t>
        </r>
        <r>
          <rPr>
            <sz val="9"/>
            <color indexed="81"/>
            <rFont val="Tahoma"/>
            <family val="2"/>
          </rPr>
          <t xml:space="preserve">
N33 include weaning FVP.
Nutspread 2.0</t>
        </r>
      </text>
    </comment>
    <comment ref="BC32" authorId="2" shapeId="0" xr:uid="{C774D6A2-0392-45AF-B386-A71E3A44464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3" authorId="2" shapeId="0" xr:uid="{2CAB2D3C-2593-45F5-98F2-5E391939C761}">
      <text>
        <r>
          <rPr>
            <b/>
            <sz val="9"/>
            <color indexed="81"/>
            <rFont val="Tahoma"/>
            <family val="2"/>
          </rPr>
          <t>John:</t>
        </r>
        <r>
          <rPr>
            <sz val="9"/>
            <color indexed="81"/>
            <rFont val="Tahoma"/>
            <family val="2"/>
          </rPr>
          <t xml:space="preserve">
N33 include weaning FVP.
Nutspread 2.0</t>
        </r>
      </text>
    </comment>
    <comment ref="BC33" authorId="2" shapeId="0" xr:uid="{D74F5F32-E33F-44B3-83D0-EA064EAAF1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4" authorId="2" shapeId="0" xr:uid="{43E447C9-5B7D-4400-8E97-F17EB0B5A2F5}">
      <text>
        <r>
          <rPr>
            <b/>
            <sz val="9"/>
            <color indexed="81"/>
            <rFont val="Tahoma"/>
            <family val="2"/>
          </rPr>
          <t>John:</t>
        </r>
        <r>
          <rPr>
            <sz val="9"/>
            <color indexed="81"/>
            <rFont val="Tahoma"/>
            <family val="2"/>
          </rPr>
          <t xml:space="preserve">
N33 include weaning FVP.
Nutspread 2.0</t>
        </r>
      </text>
    </comment>
    <comment ref="BC34" authorId="2" shapeId="0" xr:uid="{32E5D16D-14F1-4A75-AEC7-5B76C1E21D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5" authorId="2" shapeId="0" xr:uid="{D08E22A3-D089-4F22-B50C-785806C386CA}">
      <text>
        <r>
          <rPr>
            <b/>
            <sz val="9"/>
            <color indexed="81"/>
            <rFont val="Tahoma"/>
            <family val="2"/>
          </rPr>
          <t>John:</t>
        </r>
        <r>
          <rPr>
            <sz val="9"/>
            <color indexed="81"/>
            <rFont val="Tahoma"/>
            <family val="2"/>
          </rPr>
          <t xml:space="preserve">
N33 include weaning FVP.
Nutspread 2.0</t>
        </r>
      </text>
    </comment>
    <comment ref="BC35" authorId="2" shapeId="0" xr:uid="{29C94CC5-29F5-4036-908A-96627FFE961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36" authorId="2" shapeId="0" xr:uid="{CFE35678-14EB-460F-B6E4-72A6ED8AAE54}">
      <text>
        <r>
          <rPr>
            <b/>
            <sz val="9"/>
            <color indexed="81"/>
            <rFont val="Tahoma"/>
            <family val="2"/>
          </rPr>
          <t>John:</t>
        </r>
        <r>
          <rPr>
            <sz val="9"/>
            <color indexed="81"/>
            <rFont val="Tahoma"/>
            <family val="2"/>
          </rPr>
          <t xml:space="preserve">
N33 include weaning FVP.
Nutspread 2.0</t>
        </r>
      </text>
    </comment>
    <comment ref="BC36" authorId="2" shapeId="0" xr:uid="{1309983F-B32B-417D-95EB-AA1C081415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37" authorId="2" shapeId="0" xr:uid="{B18F5852-47DA-401F-99AA-59E8C0F07495}">
      <text>
        <r>
          <rPr>
            <b/>
            <sz val="9"/>
            <color indexed="81"/>
            <rFont val="Tahoma"/>
            <family val="2"/>
          </rPr>
          <t>John:</t>
        </r>
        <r>
          <rPr>
            <sz val="9"/>
            <color indexed="81"/>
            <rFont val="Tahoma"/>
            <family val="2"/>
          </rPr>
          <t xml:space="preserve">
Offset for the source feed supply
</t>
        </r>
      </text>
    </comment>
    <comment ref="AL37" authorId="2" shapeId="0" xr:uid="{2E822811-EE52-40B5-B399-3270EA3A658E}">
      <text>
        <r>
          <rPr>
            <b/>
            <sz val="9"/>
            <color indexed="81"/>
            <rFont val="Tahoma"/>
            <family val="2"/>
          </rPr>
          <t>John:</t>
        </r>
        <r>
          <rPr>
            <sz val="9"/>
            <color indexed="81"/>
            <rFont val="Tahoma"/>
            <family val="2"/>
          </rPr>
          <t xml:space="preserve">
N33 include weaning FVP.
Nutspread 2.0</t>
        </r>
      </text>
    </comment>
    <comment ref="BC37" authorId="2" shapeId="0" xr:uid="{5D203812-34B5-4370-8F91-D20E2BAF1D7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7" authorId="2" shapeId="0" xr:uid="{7638FE6F-E3BD-4253-93ED-00C96E12095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37" authorId="2" shapeId="0" xr:uid="{7D1909DC-2DC7-4E04-8817-11409778D7B1}">
      <text>
        <r>
          <rPr>
            <b/>
            <sz val="9"/>
            <color indexed="81"/>
            <rFont val="Tahoma"/>
            <family val="2"/>
          </rPr>
          <t>John:</t>
        </r>
        <r>
          <rPr>
            <sz val="9"/>
            <color indexed="81"/>
            <rFont val="Tahoma"/>
            <family val="2"/>
          </rPr>
          <t xml:space="preserve">
Include r2 adjust to carry out LTW profile optimisation</t>
        </r>
      </text>
    </comment>
    <comment ref="CL37" authorId="2" shapeId="0" xr:uid="{14A3BC5F-4790-4A56-B91B-553745F868BB}">
      <text>
        <r>
          <rPr>
            <b/>
            <sz val="9"/>
            <color indexed="81"/>
            <rFont val="Tahoma"/>
            <family val="2"/>
          </rPr>
          <t>John:</t>
        </r>
        <r>
          <rPr>
            <sz val="9"/>
            <color indexed="81"/>
            <rFont val="Tahoma"/>
            <family val="2"/>
          </rPr>
          <t xml:space="preserve">
Turn on the LTW scalar for the optimisation of the LWC during pregnancy.</t>
        </r>
      </text>
    </comment>
    <comment ref="AC38" authorId="2" shapeId="0" xr:uid="{E3DBDC6E-8F68-4DEB-85CD-662521916EE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39" authorId="2" shapeId="0" xr:uid="{30D2E597-D2A7-40F9-8931-8DEAD39CF73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40" authorId="2" shapeId="0" xr:uid="{7688B61F-E36F-4FE4-A61D-ECFF4E4AA864}">
      <text>
        <r>
          <rPr>
            <b/>
            <sz val="9"/>
            <color indexed="81"/>
            <rFont val="Tahoma"/>
            <family val="2"/>
          </rPr>
          <t>John:</t>
        </r>
        <r>
          <rPr>
            <sz val="9"/>
            <color indexed="81"/>
            <rFont val="Tahoma"/>
            <family val="2"/>
          </rPr>
          <t xml:space="preserve">
Yellow highlight means that this value has been altered for this experiment</t>
        </r>
      </text>
    </comment>
    <comment ref="AL40" authorId="2" shapeId="0" xr:uid="{1FADB9BE-222A-449B-A202-7351D76C932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40" authorId="2" shapeId="0" xr:uid="{602C0E6A-A6FD-426C-8A90-E3A4041B9BCE}">
      <text>
        <r>
          <rPr>
            <b/>
            <sz val="9"/>
            <color indexed="81"/>
            <rFont val="Tahoma"/>
            <family val="2"/>
          </rPr>
          <t>John:</t>
        </r>
        <r>
          <rPr>
            <sz val="9"/>
            <color indexed="81"/>
            <rFont val="Tahoma"/>
            <family val="2"/>
          </rPr>
          <t xml:space="preserve">
Force a minimum of 2 head so that a LW pattern is created for each class of dams.</t>
        </r>
      </text>
    </comment>
    <comment ref="KO40" authorId="2" shapeId="0" xr:uid="{EC146B07-C970-463D-AC00-65C4C9360314}">
      <text>
        <r>
          <rPr>
            <b/>
            <sz val="9"/>
            <color indexed="81"/>
            <rFont val="Tahoma"/>
            <family val="2"/>
          </rPr>
          <t>John:</t>
        </r>
        <r>
          <rPr>
            <sz val="9"/>
            <color indexed="81"/>
            <rFont val="Tahoma"/>
            <family val="2"/>
          </rPr>
          <t xml:space="preserve">
Allow sales of dams prior to v[17]</t>
        </r>
      </text>
    </comment>
    <comment ref="G41" authorId="2" shapeId="0" xr:uid="{E15F8888-CAF1-4112-974F-BFEB0B15CE0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41" authorId="2" shapeId="0" xr:uid="{410BC9DA-E48C-4D3D-B28C-2A972D7AA30D}">
      <text>
        <r>
          <rPr>
            <b/>
            <sz val="9"/>
            <color indexed="81"/>
            <rFont val="Tahoma"/>
            <family val="2"/>
          </rPr>
          <t>John:</t>
        </r>
        <r>
          <rPr>
            <sz val="9"/>
            <color indexed="81"/>
            <rFont val="Tahoma"/>
            <family val="2"/>
          </rPr>
          <t xml:space="preserve">
Manually entered options</t>
        </r>
      </text>
    </comment>
    <comment ref="AL41" authorId="2" shapeId="0" xr:uid="{11456171-858B-4B67-8F3B-CF0F4A356791}">
      <text>
        <r>
          <rPr>
            <b/>
            <sz val="9"/>
            <color indexed="81"/>
            <rFont val="Tahoma"/>
            <family val="2"/>
          </rPr>
          <t>John:</t>
        </r>
        <r>
          <rPr>
            <sz val="9"/>
            <color indexed="81"/>
            <rFont val="Tahoma"/>
            <family val="2"/>
          </rPr>
          <t xml:space="preserve">
Full output for N11 to check for individual period problems.</t>
        </r>
      </text>
    </comment>
    <comment ref="BC41" authorId="2" shapeId="0" xr:uid="{396B2243-C63E-44E6-80BB-F855826482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41" authorId="2" shapeId="0" xr:uid="{81DB7322-5752-4B68-85E5-86187103221D}">
      <text>
        <r>
          <rPr>
            <b/>
            <sz val="9"/>
            <color indexed="81"/>
            <rFont val="Tahoma"/>
            <family val="2"/>
          </rPr>
          <t>John:</t>
        </r>
        <r>
          <rPr>
            <sz val="9"/>
            <color indexed="81"/>
            <rFont val="Tahoma"/>
            <family val="2"/>
          </rPr>
          <t xml:space="preserve">
Set to FALSE if an optimisation for this region, genotype &amp; TOL has never been done.</t>
        </r>
      </text>
    </comment>
    <comment ref="CF41" authorId="2" shapeId="0" xr:uid="{A8BFC710-6FDE-47EE-A3A6-E4593B39861E}">
      <text>
        <r>
          <rPr>
            <b/>
            <sz val="9"/>
            <color indexed="81"/>
            <rFont val="Tahoma"/>
            <family val="2"/>
          </rPr>
          <t>John:</t>
        </r>
        <r>
          <rPr>
            <sz val="9"/>
            <color indexed="81"/>
            <rFont val="Tahoma"/>
            <family val="2"/>
          </rPr>
          <t xml:space="preserve">
Start with the final pkl_fs from the previous optimisation. Use meatprice[1]</t>
        </r>
      </text>
    </comment>
    <comment ref="CG41" authorId="2" shapeId="0" xr:uid="{EFEAF715-78D1-482D-9764-BD3D9264BEA1}">
      <text>
        <r>
          <rPr>
            <b/>
            <sz val="9"/>
            <color indexed="81"/>
            <rFont val="Tahoma"/>
            <family val="2"/>
          </rPr>
          <t>John:</t>
        </r>
        <r>
          <rPr>
            <sz val="9"/>
            <color indexed="81"/>
            <rFont val="Tahoma"/>
            <family val="2"/>
          </rPr>
          <t xml:space="preserve">
Include r2 adjust if using Property.xl feed supply</t>
        </r>
      </text>
    </comment>
    <comment ref="KF41" authorId="2" shapeId="0" xr:uid="{C43AE01D-B4ED-4E7B-A738-FE991D0783C2}">
      <text>
        <r>
          <rPr>
            <b/>
            <sz val="9"/>
            <color indexed="81"/>
            <rFont val="Tahoma"/>
            <family val="2"/>
          </rPr>
          <t>John:</t>
        </r>
        <r>
          <rPr>
            <sz val="9"/>
            <color indexed="81"/>
            <rFont val="Tahoma"/>
            <family val="2"/>
          </rPr>
          <t xml:space="preserve">
Force a minimum of 2 head so that a LW pattern is created for each class of dams.</t>
        </r>
      </text>
    </comment>
    <comment ref="KO41" authorId="2" shapeId="0" xr:uid="{5A80C48B-0371-4A32-94A1-D54C84056FB9}">
      <text>
        <r>
          <rPr>
            <b/>
            <sz val="9"/>
            <color indexed="81"/>
            <rFont val="Tahoma"/>
            <family val="2"/>
          </rPr>
          <t>John:</t>
        </r>
        <r>
          <rPr>
            <sz val="9"/>
            <color indexed="81"/>
            <rFont val="Tahoma"/>
            <family val="2"/>
          </rPr>
          <t xml:space="preserve">
Allow sales of dams prior to v[17]</t>
        </r>
      </text>
    </comment>
    <comment ref="G42" authorId="2" shapeId="0" xr:uid="{D9322581-27DE-42BD-A823-3509C5041B82}">
      <text>
        <r>
          <rPr>
            <b/>
            <sz val="9"/>
            <color indexed="81"/>
            <rFont val="Tahoma"/>
            <family val="2"/>
          </rPr>
          <t>John:</t>
        </r>
        <r>
          <rPr>
            <sz val="9"/>
            <color indexed="81"/>
            <rFont val="Tahoma"/>
            <family val="2"/>
          </rPr>
          <t xml:space="preserve">
These reports are removed so that they aren't reported when doing a jont run withLWCj</t>
        </r>
      </text>
    </comment>
    <comment ref="AL42" authorId="2" shapeId="0" xr:uid="{A5C7D35C-BBC6-4D41-A578-69D360B64D31}">
      <text>
        <r>
          <rPr>
            <b/>
            <sz val="9"/>
            <color indexed="81"/>
            <rFont val="Tahoma"/>
            <family val="2"/>
          </rPr>
          <t>John:</t>
        </r>
        <r>
          <rPr>
            <sz val="9"/>
            <color indexed="81"/>
            <rFont val="Tahoma"/>
            <family val="2"/>
          </rPr>
          <t xml:space="preserve">
N33 include weaning FVP.
Nutspread 2.0</t>
        </r>
      </text>
    </comment>
    <comment ref="BC42" authorId="2" shapeId="0" xr:uid="{BD1FCE6A-984A-471A-A36F-26E9F22C66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42" authorId="2" shapeId="0" xr:uid="{B566B614-1C9E-4BE0-8E1F-A560BAEFD52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43" authorId="2" shapeId="0" xr:uid="{FE7B9A6C-06D1-442A-9FFA-4CCF181FD045}">
      <text>
        <r>
          <rPr>
            <b/>
            <sz val="9"/>
            <color indexed="81"/>
            <rFont val="Tahoma"/>
            <family val="2"/>
          </rPr>
          <t>John:</t>
        </r>
        <r>
          <rPr>
            <sz val="9"/>
            <color indexed="81"/>
            <rFont val="Tahoma"/>
            <family val="2"/>
          </rPr>
          <t xml:space="preserve">
N33 include weaning FVP.
Nutspread 2.0</t>
        </r>
      </text>
    </comment>
    <comment ref="BC43" authorId="2" shapeId="0" xr:uid="{A7447D48-6BF7-40C6-A52E-17B42D0E744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4" authorId="2" shapeId="0" xr:uid="{EC0780D3-EB3C-48BD-936E-878C0E44B6D6}">
      <text>
        <r>
          <rPr>
            <b/>
            <sz val="9"/>
            <color indexed="81"/>
            <rFont val="Tahoma"/>
            <family val="2"/>
          </rPr>
          <t>John:</t>
        </r>
        <r>
          <rPr>
            <sz val="9"/>
            <color indexed="81"/>
            <rFont val="Tahoma"/>
            <family val="2"/>
          </rPr>
          <t xml:space="preserve">
N33 include weaning FVP.
Nutspread 2.0</t>
        </r>
      </text>
    </comment>
    <comment ref="BC44" authorId="2" shapeId="0" xr:uid="{F01E2A97-2A2D-4109-AD51-F0273B0DC89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5" authorId="2" shapeId="0" xr:uid="{7EB0CED6-8900-47E0-A41B-05F17D015D53}">
      <text>
        <r>
          <rPr>
            <b/>
            <sz val="9"/>
            <color indexed="81"/>
            <rFont val="Tahoma"/>
            <family val="2"/>
          </rPr>
          <t>John:</t>
        </r>
        <r>
          <rPr>
            <sz val="9"/>
            <color indexed="81"/>
            <rFont val="Tahoma"/>
            <family val="2"/>
          </rPr>
          <t xml:space="preserve">
N33 include weaning FVP.
Nutspread 2.0</t>
        </r>
      </text>
    </comment>
    <comment ref="BC45" authorId="2" shapeId="0" xr:uid="{AC3A9D91-1140-4FCE-9857-6EF42EF025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6" authorId="2" shapeId="0" xr:uid="{0F9271CA-587E-4C6D-A3AD-392D98AE7CE6}">
      <text>
        <r>
          <rPr>
            <b/>
            <sz val="9"/>
            <color indexed="81"/>
            <rFont val="Tahoma"/>
            <family val="2"/>
          </rPr>
          <t>John:</t>
        </r>
        <r>
          <rPr>
            <sz val="9"/>
            <color indexed="81"/>
            <rFont val="Tahoma"/>
            <family val="2"/>
          </rPr>
          <t xml:space="preserve">
N33 include weaning FVP.
Nutspread 2.0</t>
        </r>
      </text>
    </comment>
    <comment ref="BC46" authorId="2" shapeId="0" xr:uid="{038213C4-8B28-4F66-BF2C-D04AF7E6CE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47" authorId="2" shapeId="0" xr:uid="{BDFF5A77-F856-461E-AD84-D67E25C7489B}">
      <text>
        <r>
          <rPr>
            <b/>
            <sz val="9"/>
            <color indexed="81"/>
            <rFont val="Tahoma"/>
            <family val="2"/>
          </rPr>
          <t>John:</t>
        </r>
        <r>
          <rPr>
            <sz val="9"/>
            <color indexed="81"/>
            <rFont val="Tahoma"/>
            <family val="2"/>
          </rPr>
          <t xml:space="preserve">
N33 include weaning FVP.
Nutspread 2.0</t>
        </r>
      </text>
    </comment>
    <comment ref="BC47" authorId="2" shapeId="0" xr:uid="{84A4B14B-F645-45C5-861F-615548F0481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48" authorId="2" shapeId="0" xr:uid="{BF431576-8E9D-41CF-92C0-39FF1FF75952}">
      <text>
        <r>
          <rPr>
            <b/>
            <sz val="9"/>
            <color indexed="81"/>
            <rFont val="Tahoma"/>
            <family val="2"/>
          </rPr>
          <t>John:</t>
        </r>
        <r>
          <rPr>
            <sz val="9"/>
            <color indexed="81"/>
            <rFont val="Tahoma"/>
            <family val="2"/>
          </rPr>
          <t xml:space="preserve">
Offset for the source feed supply
</t>
        </r>
      </text>
    </comment>
    <comment ref="AL48" authorId="2" shapeId="0" xr:uid="{39387C88-9E97-4A1E-BAE0-FC184236A732}">
      <text>
        <r>
          <rPr>
            <b/>
            <sz val="9"/>
            <color indexed="81"/>
            <rFont val="Tahoma"/>
            <family val="2"/>
          </rPr>
          <t>John:</t>
        </r>
        <r>
          <rPr>
            <sz val="9"/>
            <color indexed="81"/>
            <rFont val="Tahoma"/>
            <family val="2"/>
          </rPr>
          <t xml:space="preserve">
N33 include weaning FVP.
Nutspread 2.0</t>
        </r>
      </text>
    </comment>
    <comment ref="BC48" authorId="2" shapeId="0" xr:uid="{19980D4B-6205-43B3-A794-649A9D0CA87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48" authorId="2" shapeId="0" xr:uid="{7A677FC8-6281-4ECD-BF3E-98CF70010A27}">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48" authorId="2" shapeId="0" xr:uid="{B008985C-C7B2-426C-8285-5CEE5AE696DB}">
      <text>
        <r>
          <rPr>
            <b/>
            <sz val="9"/>
            <color indexed="81"/>
            <rFont val="Tahoma"/>
            <family val="2"/>
          </rPr>
          <t>John:</t>
        </r>
        <r>
          <rPr>
            <sz val="9"/>
            <color indexed="81"/>
            <rFont val="Tahoma"/>
            <family val="2"/>
          </rPr>
          <t xml:space="preserve">
Include r2 adjust to carry out LTW profile optimisation</t>
        </r>
      </text>
    </comment>
    <comment ref="CL48" authorId="2" shapeId="0" xr:uid="{73A2608F-18E1-4EB8-96AF-71D30D769148}">
      <text>
        <r>
          <rPr>
            <b/>
            <sz val="9"/>
            <color indexed="81"/>
            <rFont val="Tahoma"/>
            <family val="2"/>
          </rPr>
          <t>John:</t>
        </r>
        <r>
          <rPr>
            <sz val="9"/>
            <color indexed="81"/>
            <rFont val="Tahoma"/>
            <family val="2"/>
          </rPr>
          <t xml:space="preserve">
Turn on the LTW scalar for the optimisation of the LWC during pregnancy.</t>
        </r>
      </text>
    </comment>
    <comment ref="AC49" authorId="2" shapeId="0" xr:uid="{38823AB5-961E-4BC0-A9E9-E774ED5C8A3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50" authorId="2" shapeId="0" xr:uid="{273E8861-F6E4-426C-A819-FC24B93B59B3}">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51" authorId="2" shapeId="0" xr:uid="{3397E22E-34D2-4E54-A420-674ABFC91A1F}">
      <text>
        <r>
          <rPr>
            <b/>
            <sz val="9"/>
            <color indexed="81"/>
            <rFont val="Tahoma"/>
            <family val="2"/>
          </rPr>
          <t>John:</t>
        </r>
        <r>
          <rPr>
            <sz val="9"/>
            <color indexed="81"/>
            <rFont val="Tahoma"/>
            <family val="2"/>
          </rPr>
          <t xml:space="preserve">
Yellow highlight means that this value has been altered for this experiment</t>
        </r>
      </text>
    </comment>
    <comment ref="AL51" authorId="2" shapeId="0" xr:uid="{A25BEFBE-5DDE-47FD-B33A-A6FF30A70C6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52" authorId="2" shapeId="0" xr:uid="{3E10CF5E-A7F0-4E62-9B5C-F5C2FC098CC9}">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52" authorId="2" shapeId="0" xr:uid="{E7230E8E-4BA6-43F5-BB2C-DD8DE4E329A1}">
      <text>
        <r>
          <rPr>
            <b/>
            <sz val="9"/>
            <color indexed="81"/>
            <rFont val="Tahoma"/>
            <family val="2"/>
          </rPr>
          <t>John:</t>
        </r>
        <r>
          <rPr>
            <sz val="9"/>
            <color indexed="81"/>
            <rFont val="Tahoma"/>
            <family val="2"/>
          </rPr>
          <t xml:space="preserve">
Manually entered options</t>
        </r>
      </text>
    </comment>
    <comment ref="AL52" authorId="2" shapeId="0" xr:uid="{2E2571C2-5B40-4287-8884-784480278B9E}">
      <text>
        <r>
          <rPr>
            <b/>
            <sz val="9"/>
            <color indexed="81"/>
            <rFont val="Tahoma"/>
            <family val="2"/>
          </rPr>
          <t>John:</t>
        </r>
        <r>
          <rPr>
            <sz val="9"/>
            <color indexed="81"/>
            <rFont val="Tahoma"/>
            <family val="2"/>
          </rPr>
          <t xml:space="preserve">
Full output for N11 to check for individual period problems.</t>
        </r>
      </text>
    </comment>
    <comment ref="BC52" authorId="2" shapeId="0" xr:uid="{68C43D71-DCAE-468E-914E-C599B71100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52" authorId="2" shapeId="0" xr:uid="{A65D1316-F257-4B56-AAC6-C07D865179EB}">
      <text>
        <r>
          <rPr>
            <b/>
            <sz val="9"/>
            <color indexed="81"/>
            <rFont val="Tahoma"/>
            <family val="2"/>
          </rPr>
          <t>John:</t>
        </r>
        <r>
          <rPr>
            <sz val="9"/>
            <color indexed="81"/>
            <rFont val="Tahoma"/>
            <family val="2"/>
          </rPr>
          <t xml:space="preserve">
Set to FALSE if an optimisation for this region, genotype &amp; TOL has never been done.</t>
        </r>
      </text>
    </comment>
    <comment ref="CF52" authorId="2" shapeId="0" xr:uid="{40156AAD-8C73-4772-937D-52943090FD36}">
      <text>
        <r>
          <rPr>
            <b/>
            <sz val="9"/>
            <color indexed="81"/>
            <rFont val="Tahoma"/>
            <family val="2"/>
          </rPr>
          <t>John:</t>
        </r>
        <r>
          <rPr>
            <sz val="9"/>
            <color indexed="81"/>
            <rFont val="Tahoma"/>
            <family val="2"/>
          </rPr>
          <t xml:space="preserve">
Start with the final pkl_fs from the previous optimisation. Use meatprice[1]</t>
        </r>
      </text>
    </comment>
    <comment ref="CG52" authorId="2" shapeId="0" xr:uid="{E7076789-F49E-41E6-BB6F-EF2715C91375}">
      <text>
        <r>
          <rPr>
            <b/>
            <sz val="9"/>
            <color indexed="81"/>
            <rFont val="Tahoma"/>
            <family val="2"/>
          </rPr>
          <t>John:</t>
        </r>
        <r>
          <rPr>
            <sz val="9"/>
            <color indexed="81"/>
            <rFont val="Tahoma"/>
            <family val="2"/>
          </rPr>
          <t xml:space="preserve">
Include r2 adjust if using Property.xl feed supply</t>
        </r>
      </text>
    </comment>
    <comment ref="KF52" authorId="2" shapeId="0" xr:uid="{791FBFA7-4014-4EA0-A577-8B9546DB858A}">
      <text>
        <r>
          <rPr>
            <b/>
            <sz val="9"/>
            <color indexed="81"/>
            <rFont val="Tahoma"/>
            <family val="2"/>
          </rPr>
          <t>John:</t>
        </r>
        <r>
          <rPr>
            <sz val="9"/>
            <color indexed="81"/>
            <rFont val="Tahoma"/>
            <family val="2"/>
          </rPr>
          <t xml:space="preserve">
Force a minimum of 2 head so that a LW pattern is created for each class of dams.</t>
        </r>
      </text>
    </comment>
    <comment ref="KO52" authorId="2" shapeId="0" xr:uid="{07B856F9-87E8-438E-808D-B947B650C5E8}">
      <text>
        <r>
          <rPr>
            <b/>
            <sz val="9"/>
            <color indexed="81"/>
            <rFont val="Tahoma"/>
            <family val="2"/>
          </rPr>
          <t>John:</t>
        </r>
        <r>
          <rPr>
            <sz val="9"/>
            <color indexed="81"/>
            <rFont val="Tahoma"/>
            <family val="2"/>
          </rPr>
          <t xml:space="preserve">
Allow sales of dams prior to v[17]</t>
        </r>
      </text>
    </comment>
    <comment ref="G53" authorId="2" shapeId="0" xr:uid="{780476A1-F8F8-41BD-8855-94DD2D3C9890}">
      <text>
        <r>
          <rPr>
            <b/>
            <sz val="9"/>
            <color indexed="81"/>
            <rFont val="Tahoma"/>
            <family val="2"/>
          </rPr>
          <t>John:</t>
        </r>
        <r>
          <rPr>
            <sz val="9"/>
            <color indexed="81"/>
            <rFont val="Tahoma"/>
            <family val="2"/>
          </rPr>
          <t xml:space="preserve">
These reports are removed so that they aren't reported when doing a jont run withLWCj</t>
        </r>
      </text>
    </comment>
    <comment ref="AL53" authorId="2" shapeId="0" xr:uid="{0D0A5188-DE03-487A-BBEC-29FD992B88F5}">
      <text>
        <r>
          <rPr>
            <b/>
            <sz val="9"/>
            <color indexed="81"/>
            <rFont val="Tahoma"/>
            <family val="2"/>
          </rPr>
          <t>John:</t>
        </r>
        <r>
          <rPr>
            <sz val="9"/>
            <color indexed="81"/>
            <rFont val="Tahoma"/>
            <family val="2"/>
          </rPr>
          <t xml:space="preserve">
N33 include weaning FVP.
Nutspread 2.0</t>
        </r>
      </text>
    </comment>
    <comment ref="BC53" authorId="2" shapeId="0" xr:uid="{F69923D9-4C51-4873-96C7-57832A74D3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53" authorId="2" shapeId="0" xr:uid="{A41F28D1-B09A-497E-900F-679B40432652}">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54" authorId="2" shapeId="0" xr:uid="{7DEEA502-3027-437D-A9B0-E64953E26F72}">
      <text>
        <r>
          <rPr>
            <b/>
            <sz val="9"/>
            <color indexed="81"/>
            <rFont val="Tahoma"/>
            <family val="2"/>
          </rPr>
          <t>John:</t>
        </r>
        <r>
          <rPr>
            <sz val="9"/>
            <color indexed="81"/>
            <rFont val="Tahoma"/>
            <family val="2"/>
          </rPr>
          <t xml:space="preserve">
N33 include weaning FVP.
Nutspread 2.0</t>
        </r>
      </text>
    </comment>
    <comment ref="BC54" authorId="2" shapeId="0" xr:uid="{75D66335-0552-4430-B3E7-0019E5DDD15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5" authorId="2" shapeId="0" xr:uid="{98A6C6C0-B990-45B0-8471-050E93D04F3C}">
      <text>
        <r>
          <rPr>
            <b/>
            <sz val="9"/>
            <color indexed="81"/>
            <rFont val="Tahoma"/>
            <family val="2"/>
          </rPr>
          <t>John:</t>
        </r>
        <r>
          <rPr>
            <sz val="9"/>
            <color indexed="81"/>
            <rFont val="Tahoma"/>
            <family val="2"/>
          </rPr>
          <t xml:space="preserve">
N33 include weaning FVP.
Nutspread 2.0</t>
        </r>
      </text>
    </comment>
    <comment ref="BC55" authorId="2" shapeId="0" xr:uid="{FD521987-DF32-497D-ACA8-F07340C165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6" authorId="2" shapeId="0" xr:uid="{F491F801-776B-4C6F-9B91-B59542754BA9}">
      <text>
        <r>
          <rPr>
            <b/>
            <sz val="9"/>
            <color indexed="81"/>
            <rFont val="Tahoma"/>
            <family val="2"/>
          </rPr>
          <t>John:</t>
        </r>
        <r>
          <rPr>
            <sz val="9"/>
            <color indexed="81"/>
            <rFont val="Tahoma"/>
            <family val="2"/>
          </rPr>
          <t xml:space="preserve">
N33 include weaning FVP.
Nutspread 2.0</t>
        </r>
      </text>
    </comment>
    <comment ref="BC56" authorId="2" shapeId="0" xr:uid="{6133D8DC-54F9-4EA8-A137-DB51A315339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7" authorId="2" shapeId="0" xr:uid="{8059D3F7-6008-4B61-95BA-C2A0FFE56452}">
      <text>
        <r>
          <rPr>
            <b/>
            <sz val="9"/>
            <color indexed="81"/>
            <rFont val="Tahoma"/>
            <family val="2"/>
          </rPr>
          <t>John:</t>
        </r>
        <r>
          <rPr>
            <sz val="9"/>
            <color indexed="81"/>
            <rFont val="Tahoma"/>
            <family val="2"/>
          </rPr>
          <t xml:space="preserve">
N33 include weaning FVP.
Nutspread 2.0</t>
        </r>
      </text>
    </comment>
    <comment ref="BC57" authorId="2" shapeId="0" xr:uid="{9AFC0AD8-A00F-44E5-B1FA-25F614AA15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58" authorId="2" shapeId="0" xr:uid="{AD14EA14-C464-4A50-B906-64D48BFE6858}">
      <text>
        <r>
          <rPr>
            <b/>
            <sz val="9"/>
            <color indexed="81"/>
            <rFont val="Tahoma"/>
            <family val="2"/>
          </rPr>
          <t>John:</t>
        </r>
        <r>
          <rPr>
            <sz val="9"/>
            <color indexed="81"/>
            <rFont val="Tahoma"/>
            <family val="2"/>
          </rPr>
          <t xml:space="preserve">
N33 include weaning FVP.
Nutspread 2.0</t>
        </r>
      </text>
    </comment>
    <comment ref="BC58" authorId="2" shapeId="0" xr:uid="{2901B44B-6364-4FC8-9F86-71BC5C52C0B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59" authorId="2" shapeId="0" xr:uid="{76B8DE43-443D-4FAE-AF98-3E0C749FED9A}">
      <text>
        <r>
          <rPr>
            <b/>
            <sz val="9"/>
            <color indexed="81"/>
            <rFont val="Tahoma"/>
            <family val="2"/>
          </rPr>
          <t>John:</t>
        </r>
        <r>
          <rPr>
            <sz val="9"/>
            <color indexed="81"/>
            <rFont val="Tahoma"/>
            <family val="2"/>
          </rPr>
          <t xml:space="preserve">
Offset for the source feed supply
</t>
        </r>
      </text>
    </comment>
    <comment ref="AL59" authorId="2" shapeId="0" xr:uid="{77DC17A7-7E1D-4802-AC23-686B90FA7284}">
      <text>
        <r>
          <rPr>
            <b/>
            <sz val="9"/>
            <color indexed="81"/>
            <rFont val="Tahoma"/>
            <family val="2"/>
          </rPr>
          <t>John:</t>
        </r>
        <r>
          <rPr>
            <sz val="9"/>
            <color indexed="81"/>
            <rFont val="Tahoma"/>
            <family val="2"/>
          </rPr>
          <t xml:space="preserve">
N33 include weaning FVP.
Nutspread 2.0</t>
        </r>
      </text>
    </comment>
    <comment ref="BC59" authorId="2" shapeId="0" xr:uid="{331DC00D-6EC7-4CD5-B482-E077F17726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59" authorId="2" shapeId="0" xr:uid="{58383E38-2F7F-4F4A-9094-17C10C053FB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59" authorId="2" shapeId="0" xr:uid="{624F953B-96EC-484C-A138-A7D3068F1182}">
      <text>
        <r>
          <rPr>
            <b/>
            <sz val="9"/>
            <color indexed="81"/>
            <rFont val="Tahoma"/>
            <family val="2"/>
          </rPr>
          <t>John:</t>
        </r>
        <r>
          <rPr>
            <sz val="9"/>
            <color indexed="81"/>
            <rFont val="Tahoma"/>
            <family val="2"/>
          </rPr>
          <t xml:space="preserve">
Include r2 adjust to carry out LTW profile optimisation</t>
        </r>
      </text>
    </comment>
    <comment ref="CL59" authorId="2" shapeId="0" xr:uid="{BDDE40AF-C414-4F5B-9E6A-62AEF9E9DB3C}">
      <text>
        <r>
          <rPr>
            <b/>
            <sz val="9"/>
            <color indexed="81"/>
            <rFont val="Tahoma"/>
            <family val="2"/>
          </rPr>
          <t>John:</t>
        </r>
        <r>
          <rPr>
            <sz val="9"/>
            <color indexed="81"/>
            <rFont val="Tahoma"/>
            <family val="2"/>
          </rPr>
          <t xml:space="preserve">
Turn on the LTW scalar for the optimisation of the LWC during pregnancy.</t>
        </r>
      </text>
    </comment>
    <comment ref="AC60" authorId="2" shapeId="0" xr:uid="{852FDEF9-466B-42FF-AEE9-445E97DB257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61" authorId="2" shapeId="0" xr:uid="{D7C3961B-321C-4FED-B920-E0AA1BDB5545}">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62" authorId="2" shapeId="0" xr:uid="{F83EB399-1EA2-4D94-B6FF-7299D182E0F4}">
      <text>
        <r>
          <rPr>
            <b/>
            <sz val="9"/>
            <color indexed="81"/>
            <rFont val="Tahoma"/>
            <family val="2"/>
          </rPr>
          <t>John:</t>
        </r>
        <r>
          <rPr>
            <sz val="9"/>
            <color indexed="81"/>
            <rFont val="Tahoma"/>
            <family val="2"/>
          </rPr>
          <t xml:space="preserve">
Yellow highlight means that this value has been altered for this experiment</t>
        </r>
      </text>
    </comment>
    <comment ref="AL62" authorId="2" shapeId="0" xr:uid="{6025AD4B-1935-4F6A-9F36-31F61DAD004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63" authorId="2" shapeId="0" xr:uid="{93FE80A9-88F9-4CAD-8C7E-CCC9DBD74F5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63" authorId="2" shapeId="0" xr:uid="{FB1A69FA-DCD5-47F5-9C3B-92A320148286}">
      <text>
        <r>
          <rPr>
            <b/>
            <sz val="9"/>
            <color indexed="81"/>
            <rFont val="Tahoma"/>
            <family val="2"/>
          </rPr>
          <t>John:</t>
        </r>
        <r>
          <rPr>
            <sz val="9"/>
            <color indexed="81"/>
            <rFont val="Tahoma"/>
            <family val="2"/>
          </rPr>
          <t xml:space="preserve">
Manually entered options</t>
        </r>
      </text>
    </comment>
    <comment ref="AL63" authorId="2" shapeId="0" xr:uid="{26CC3199-54C4-45C8-B324-689A9A09226F}">
      <text>
        <r>
          <rPr>
            <b/>
            <sz val="9"/>
            <color indexed="81"/>
            <rFont val="Tahoma"/>
            <family val="2"/>
          </rPr>
          <t>John:</t>
        </r>
        <r>
          <rPr>
            <sz val="9"/>
            <color indexed="81"/>
            <rFont val="Tahoma"/>
            <family val="2"/>
          </rPr>
          <t xml:space="preserve">
Full output for N11 to check for individual period problems.</t>
        </r>
      </text>
    </comment>
    <comment ref="BC63" authorId="2" shapeId="0" xr:uid="{4387A2D4-CF3C-46CF-A2EE-4DE973FE8A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63" authorId="2" shapeId="0" xr:uid="{8A7339BC-5486-4635-8EBC-BB5F3382CF6A}">
      <text>
        <r>
          <rPr>
            <b/>
            <sz val="9"/>
            <color indexed="81"/>
            <rFont val="Tahoma"/>
            <family val="2"/>
          </rPr>
          <t>John:</t>
        </r>
        <r>
          <rPr>
            <sz val="9"/>
            <color indexed="81"/>
            <rFont val="Tahoma"/>
            <family val="2"/>
          </rPr>
          <t xml:space="preserve">
Set to FALSE if an optimisation for this region, genotype &amp; TOL has never been done.</t>
        </r>
      </text>
    </comment>
    <comment ref="CF63" authorId="2" shapeId="0" xr:uid="{00FA37CB-96BC-45AA-ACDC-615FEDD70765}">
      <text>
        <r>
          <rPr>
            <b/>
            <sz val="9"/>
            <color indexed="81"/>
            <rFont val="Tahoma"/>
            <family val="2"/>
          </rPr>
          <t>John:</t>
        </r>
        <r>
          <rPr>
            <sz val="9"/>
            <color indexed="81"/>
            <rFont val="Tahoma"/>
            <family val="2"/>
          </rPr>
          <t xml:space="preserve">
Start with the final pkl_fs from the previous optimisation. Use meatprice[1]</t>
        </r>
      </text>
    </comment>
    <comment ref="CG63" authorId="2" shapeId="0" xr:uid="{C42D3410-BC55-4A28-AD0F-51C17F64A7CF}">
      <text>
        <r>
          <rPr>
            <b/>
            <sz val="9"/>
            <color indexed="81"/>
            <rFont val="Tahoma"/>
            <family val="2"/>
          </rPr>
          <t>John:</t>
        </r>
        <r>
          <rPr>
            <sz val="9"/>
            <color indexed="81"/>
            <rFont val="Tahoma"/>
            <family val="2"/>
          </rPr>
          <t xml:space="preserve">
Include r2 adjust if using Property.xl feed supply</t>
        </r>
      </text>
    </comment>
    <comment ref="KF63" authorId="2" shapeId="0" xr:uid="{EFB4D05B-951A-47A4-B0E7-39B27D849D36}">
      <text>
        <r>
          <rPr>
            <b/>
            <sz val="9"/>
            <color indexed="81"/>
            <rFont val="Tahoma"/>
            <family val="2"/>
          </rPr>
          <t>John:</t>
        </r>
        <r>
          <rPr>
            <sz val="9"/>
            <color indexed="81"/>
            <rFont val="Tahoma"/>
            <family val="2"/>
          </rPr>
          <t xml:space="preserve">
Force a minimum of 2 head so that a LW pattern is created for each class of dams.</t>
        </r>
      </text>
    </comment>
    <comment ref="KO63" authorId="2" shapeId="0" xr:uid="{59500D26-5C9B-4B75-9BB1-3F267185BAED}">
      <text>
        <r>
          <rPr>
            <b/>
            <sz val="9"/>
            <color indexed="81"/>
            <rFont val="Tahoma"/>
            <family val="2"/>
          </rPr>
          <t>John:</t>
        </r>
        <r>
          <rPr>
            <sz val="9"/>
            <color indexed="81"/>
            <rFont val="Tahoma"/>
            <family val="2"/>
          </rPr>
          <t xml:space="preserve">
Allow sales of dams prior to v[17]</t>
        </r>
      </text>
    </comment>
    <comment ref="G64" authorId="2" shapeId="0" xr:uid="{E3C94DF2-151F-491A-8EA3-9E74B048BF2A}">
      <text>
        <r>
          <rPr>
            <b/>
            <sz val="9"/>
            <color indexed="81"/>
            <rFont val="Tahoma"/>
            <family val="2"/>
          </rPr>
          <t>John:</t>
        </r>
        <r>
          <rPr>
            <sz val="9"/>
            <color indexed="81"/>
            <rFont val="Tahoma"/>
            <family val="2"/>
          </rPr>
          <t xml:space="preserve">
These reports are removed so that they aren't reported when doing a jont run withLWCj</t>
        </r>
      </text>
    </comment>
    <comment ref="AL64" authorId="2" shapeId="0" xr:uid="{B7C87646-AA3A-4544-9E77-CCB1BAAC9834}">
      <text>
        <r>
          <rPr>
            <b/>
            <sz val="9"/>
            <color indexed="81"/>
            <rFont val="Tahoma"/>
            <family val="2"/>
          </rPr>
          <t>John:</t>
        </r>
        <r>
          <rPr>
            <sz val="9"/>
            <color indexed="81"/>
            <rFont val="Tahoma"/>
            <family val="2"/>
          </rPr>
          <t xml:space="preserve">
N33 include weaning FVP.
Nutspread 2.0</t>
        </r>
      </text>
    </comment>
    <comment ref="BC64" authorId="2" shapeId="0" xr:uid="{40550A9B-D328-4FD6-8E90-C044BD9E88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64" authorId="2" shapeId="0" xr:uid="{BA348A83-51D3-4F9A-8F6A-4846C3EDF95F}">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65" authorId="2" shapeId="0" xr:uid="{7C334EF0-A3A7-4934-BC6A-8BD40B25EFB1}">
      <text>
        <r>
          <rPr>
            <b/>
            <sz val="9"/>
            <color indexed="81"/>
            <rFont val="Tahoma"/>
            <family val="2"/>
          </rPr>
          <t>John:</t>
        </r>
        <r>
          <rPr>
            <sz val="9"/>
            <color indexed="81"/>
            <rFont val="Tahoma"/>
            <family val="2"/>
          </rPr>
          <t xml:space="preserve">
N33 include weaning FVP.
Nutspread 2.0</t>
        </r>
      </text>
    </comment>
    <comment ref="BC65" authorId="2" shapeId="0" xr:uid="{283831F7-8BB7-46C2-9317-D24A973CD85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6" authorId="2" shapeId="0" xr:uid="{BD30087E-4DCB-4534-BBDF-BB993D562268}">
      <text>
        <r>
          <rPr>
            <b/>
            <sz val="9"/>
            <color indexed="81"/>
            <rFont val="Tahoma"/>
            <family val="2"/>
          </rPr>
          <t>John:</t>
        </r>
        <r>
          <rPr>
            <sz val="9"/>
            <color indexed="81"/>
            <rFont val="Tahoma"/>
            <family val="2"/>
          </rPr>
          <t xml:space="preserve">
N33 include weaning FVP.
Nutspread 2.0</t>
        </r>
      </text>
    </comment>
    <comment ref="BC66" authorId="2" shapeId="0" xr:uid="{FA5468E8-BD00-4F11-B637-2C0C8974598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67" authorId="2" shapeId="0" xr:uid="{C58A1A39-7B8D-445C-B2A2-BB556445919D}">
      <text>
        <r>
          <rPr>
            <b/>
            <sz val="9"/>
            <color indexed="81"/>
            <rFont val="Tahoma"/>
            <family val="2"/>
          </rPr>
          <t>John:</t>
        </r>
        <r>
          <rPr>
            <sz val="9"/>
            <color indexed="81"/>
            <rFont val="Tahoma"/>
            <family val="2"/>
          </rPr>
          <t xml:space="preserve">
N33 include weaning FVP.
Nutspread 2.0</t>
        </r>
      </text>
    </comment>
    <comment ref="BC67" authorId="2" shapeId="0" xr:uid="{A72C6DB9-9441-444E-9B98-D9F518A805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68" authorId="2" shapeId="0" xr:uid="{84F6C36C-CA2D-415D-B176-04FA3D6E96F5}">
      <text>
        <r>
          <rPr>
            <b/>
            <sz val="9"/>
            <color indexed="81"/>
            <rFont val="Tahoma"/>
            <family val="2"/>
          </rPr>
          <t>John:</t>
        </r>
        <r>
          <rPr>
            <sz val="9"/>
            <color indexed="81"/>
            <rFont val="Tahoma"/>
            <family val="2"/>
          </rPr>
          <t xml:space="preserve">
Offset for the source feed supply
</t>
        </r>
      </text>
    </comment>
    <comment ref="AL68" authorId="2" shapeId="0" xr:uid="{BD19A428-F7F7-451B-A98B-19897465406E}">
      <text>
        <r>
          <rPr>
            <b/>
            <sz val="9"/>
            <color indexed="81"/>
            <rFont val="Tahoma"/>
            <family val="2"/>
          </rPr>
          <t>John:</t>
        </r>
        <r>
          <rPr>
            <sz val="9"/>
            <color indexed="81"/>
            <rFont val="Tahoma"/>
            <family val="2"/>
          </rPr>
          <t xml:space="preserve">
N33 include weaning FVP.
Nutspread 2.0</t>
        </r>
      </text>
    </comment>
    <comment ref="BC68" authorId="2" shapeId="0" xr:uid="{C2012593-C3FD-425C-B1A9-300999B9DC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68" authorId="2" shapeId="0" xr:uid="{92CD4E4F-205F-4310-ACC5-D5BBF63DCDD1}">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68" authorId="2" shapeId="0" xr:uid="{F199AED4-D2B5-4B55-A53D-0BCF0EEF190C}">
      <text>
        <r>
          <rPr>
            <b/>
            <sz val="9"/>
            <color indexed="81"/>
            <rFont val="Tahoma"/>
            <family val="2"/>
          </rPr>
          <t>John:</t>
        </r>
        <r>
          <rPr>
            <sz val="9"/>
            <color indexed="81"/>
            <rFont val="Tahoma"/>
            <family val="2"/>
          </rPr>
          <t xml:space="preserve">
Include r2 adjust to carry out LTW profile optimisation</t>
        </r>
      </text>
    </comment>
    <comment ref="CL68" authorId="2" shapeId="0" xr:uid="{240CF37D-B9D0-4EB9-B7BE-B4ACBFFCB4F6}">
      <text>
        <r>
          <rPr>
            <b/>
            <sz val="9"/>
            <color indexed="81"/>
            <rFont val="Tahoma"/>
            <family val="2"/>
          </rPr>
          <t>John:</t>
        </r>
        <r>
          <rPr>
            <sz val="9"/>
            <color indexed="81"/>
            <rFont val="Tahoma"/>
            <family val="2"/>
          </rPr>
          <t xml:space="preserve">
Turn on the LTW scalar for the optimisation of the LWC during pregnancy.</t>
        </r>
      </text>
    </comment>
    <comment ref="AC69" authorId="2" shapeId="0" xr:uid="{7FBEF600-9DDD-4F38-A11C-D4381BB0B88D}">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0" authorId="2" shapeId="0" xr:uid="{0B546C96-774A-4D61-BE9D-FCD68E60EF0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71" authorId="2" shapeId="0" xr:uid="{AF3816AE-04E3-4AFD-9641-F11852BAD62C}">
      <text>
        <r>
          <rPr>
            <b/>
            <sz val="9"/>
            <color indexed="81"/>
            <rFont val="Tahoma"/>
            <family val="2"/>
          </rPr>
          <t>John:</t>
        </r>
        <r>
          <rPr>
            <sz val="9"/>
            <color indexed="81"/>
            <rFont val="Tahoma"/>
            <family val="2"/>
          </rPr>
          <t xml:space="preserve">
Yellow highlight means that this value has been altered for this experiment</t>
        </r>
      </text>
    </comment>
    <comment ref="AL71" authorId="2" shapeId="0" xr:uid="{B0CB16C4-0BE7-4670-B545-0F56F593EC2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71" authorId="2" shapeId="0" xr:uid="{A56A29EC-56DC-49FB-9B93-86708554AF12}">
      <text>
        <r>
          <rPr>
            <b/>
            <sz val="9"/>
            <color indexed="81"/>
            <rFont val="Tahoma"/>
            <family val="2"/>
          </rPr>
          <t>John:</t>
        </r>
        <r>
          <rPr>
            <sz val="9"/>
            <color indexed="81"/>
            <rFont val="Tahoma"/>
            <family val="2"/>
          </rPr>
          <t xml:space="preserve">
Force a minimum of 2 head so that a LW pattern is created for each class of dams.</t>
        </r>
      </text>
    </comment>
    <comment ref="KO71" authorId="2" shapeId="0" xr:uid="{A8A2D4F5-7CD0-48BA-A094-207162EED20C}">
      <text>
        <r>
          <rPr>
            <b/>
            <sz val="9"/>
            <color indexed="81"/>
            <rFont val="Tahoma"/>
            <family val="2"/>
          </rPr>
          <t>John:</t>
        </r>
        <r>
          <rPr>
            <sz val="9"/>
            <color indexed="81"/>
            <rFont val="Tahoma"/>
            <family val="2"/>
          </rPr>
          <t xml:space="preserve">
Allow sales of dams prior to v[17]</t>
        </r>
      </text>
    </comment>
    <comment ref="G72" authorId="2" shapeId="0" xr:uid="{A27F169A-C659-4436-BBC1-AE8EBCF19522}">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72" authorId="2" shapeId="0" xr:uid="{E45B4DCC-D7FA-4BAE-9AC6-F685C3B8C048}">
      <text>
        <r>
          <rPr>
            <b/>
            <sz val="9"/>
            <color indexed="81"/>
            <rFont val="Tahoma"/>
            <family val="2"/>
          </rPr>
          <t>John:</t>
        </r>
        <r>
          <rPr>
            <sz val="9"/>
            <color indexed="81"/>
            <rFont val="Tahoma"/>
            <family val="2"/>
          </rPr>
          <t xml:space="preserve">
Manually entered options</t>
        </r>
      </text>
    </comment>
    <comment ref="AL72" authorId="2" shapeId="0" xr:uid="{52DC0B51-5DD2-42C5-BCA4-D2274D4F6956}">
      <text>
        <r>
          <rPr>
            <b/>
            <sz val="9"/>
            <color indexed="81"/>
            <rFont val="Tahoma"/>
            <family val="2"/>
          </rPr>
          <t>John:</t>
        </r>
        <r>
          <rPr>
            <sz val="9"/>
            <color indexed="81"/>
            <rFont val="Tahoma"/>
            <family val="2"/>
          </rPr>
          <t xml:space="preserve">
Full output for N11 to check for individual period problems.</t>
        </r>
      </text>
    </comment>
    <comment ref="BC72" authorId="2" shapeId="0" xr:uid="{AE34A8C3-EA1E-4FD9-81CA-D925E775F7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72" authorId="2" shapeId="0" xr:uid="{FE289A92-6F46-43B6-88E4-8A6452150661}">
      <text>
        <r>
          <rPr>
            <b/>
            <sz val="9"/>
            <color indexed="81"/>
            <rFont val="Tahoma"/>
            <family val="2"/>
          </rPr>
          <t>John:</t>
        </r>
        <r>
          <rPr>
            <sz val="9"/>
            <color indexed="81"/>
            <rFont val="Tahoma"/>
            <family val="2"/>
          </rPr>
          <t xml:space="preserve">
Set to FALSE if an optimisation for this region, genotype &amp; TOL has never been done.</t>
        </r>
      </text>
    </comment>
    <comment ref="CF72" authorId="2" shapeId="0" xr:uid="{842B6BF8-33C7-4B2F-AE2B-74E2CDD2408E}">
      <text>
        <r>
          <rPr>
            <b/>
            <sz val="9"/>
            <color indexed="81"/>
            <rFont val="Tahoma"/>
            <family val="2"/>
          </rPr>
          <t>John:</t>
        </r>
        <r>
          <rPr>
            <sz val="9"/>
            <color indexed="81"/>
            <rFont val="Tahoma"/>
            <family val="2"/>
          </rPr>
          <t xml:space="preserve">
Start with the final pkl_fs from the previous optimisation. Use meatprice[1]</t>
        </r>
      </text>
    </comment>
    <comment ref="CG72" authorId="2" shapeId="0" xr:uid="{EA3F54F3-81EF-48F2-962F-0A623FE8DDA0}">
      <text>
        <r>
          <rPr>
            <b/>
            <sz val="9"/>
            <color indexed="81"/>
            <rFont val="Tahoma"/>
            <family val="2"/>
          </rPr>
          <t>John:</t>
        </r>
        <r>
          <rPr>
            <sz val="9"/>
            <color indexed="81"/>
            <rFont val="Tahoma"/>
            <family val="2"/>
          </rPr>
          <t xml:space="preserve">
Include r2 adjust if using Property.xl feed supply</t>
        </r>
      </text>
    </comment>
    <comment ref="KF72" authorId="2" shapeId="0" xr:uid="{49F6C768-CFD5-4B52-A0DD-3315F31B4A75}">
      <text>
        <r>
          <rPr>
            <b/>
            <sz val="9"/>
            <color indexed="81"/>
            <rFont val="Tahoma"/>
            <family val="2"/>
          </rPr>
          <t>John:</t>
        </r>
        <r>
          <rPr>
            <sz val="9"/>
            <color indexed="81"/>
            <rFont val="Tahoma"/>
            <family val="2"/>
          </rPr>
          <t xml:space="preserve">
Force a minimum of 2 head so that a LW pattern is created for each class of dams.</t>
        </r>
      </text>
    </comment>
    <comment ref="KO72" authorId="2" shapeId="0" xr:uid="{0382F2AF-443D-4301-B557-83176D29956A}">
      <text>
        <r>
          <rPr>
            <b/>
            <sz val="9"/>
            <color indexed="81"/>
            <rFont val="Tahoma"/>
            <family val="2"/>
          </rPr>
          <t>John:</t>
        </r>
        <r>
          <rPr>
            <sz val="9"/>
            <color indexed="81"/>
            <rFont val="Tahoma"/>
            <family val="2"/>
          </rPr>
          <t xml:space="preserve">
Allow sales of dams prior to v[17]</t>
        </r>
      </text>
    </comment>
    <comment ref="G73" authorId="2" shapeId="0" xr:uid="{BF94EE4F-F728-42FA-B16F-733327731040}">
      <text>
        <r>
          <rPr>
            <b/>
            <sz val="9"/>
            <color indexed="81"/>
            <rFont val="Tahoma"/>
            <family val="2"/>
          </rPr>
          <t>John:</t>
        </r>
        <r>
          <rPr>
            <sz val="9"/>
            <color indexed="81"/>
            <rFont val="Tahoma"/>
            <family val="2"/>
          </rPr>
          <t xml:space="preserve">
These reports are removed so that they aren't reported when doing a jont run withLWCj</t>
        </r>
      </text>
    </comment>
    <comment ref="AL73" authorId="2" shapeId="0" xr:uid="{4DD71698-2797-4449-9A4A-2E81FFEF71B9}">
      <text>
        <r>
          <rPr>
            <b/>
            <sz val="9"/>
            <color indexed="81"/>
            <rFont val="Tahoma"/>
            <family val="2"/>
          </rPr>
          <t>John:</t>
        </r>
        <r>
          <rPr>
            <sz val="9"/>
            <color indexed="81"/>
            <rFont val="Tahoma"/>
            <family val="2"/>
          </rPr>
          <t xml:space="preserve">
N33 include weaning FVP.
Nutspread 2.0</t>
        </r>
      </text>
    </comment>
    <comment ref="BC73" authorId="2" shapeId="0" xr:uid="{F84846FE-0E77-48A0-8000-B53CFD139D2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73" authorId="2" shapeId="0" xr:uid="{4788338B-B194-411D-A67F-9DB306AE49A6}">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74" authorId="2" shapeId="0" xr:uid="{6390215C-FFB1-411B-900B-8583CFF379E1}">
      <text>
        <r>
          <rPr>
            <b/>
            <sz val="9"/>
            <color indexed="81"/>
            <rFont val="Tahoma"/>
            <family val="2"/>
          </rPr>
          <t>John:</t>
        </r>
        <r>
          <rPr>
            <sz val="9"/>
            <color indexed="81"/>
            <rFont val="Tahoma"/>
            <family val="2"/>
          </rPr>
          <t xml:space="preserve">
N33 include weaning FVP.
Nutspread 2.0</t>
        </r>
      </text>
    </comment>
    <comment ref="BC74" authorId="2" shapeId="0" xr:uid="{FAEE0FCE-BA97-475A-80FE-7F50083647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5" authorId="2" shapeId="0" xr:uid="{B4D9B993-55A6-4DE5-8679-0299FF14037B}">
      <text>
        <r>
          <rPr>
            <b/>
            <sz val="9"/>
            <color indexed="81"/>
            <rFont val="Tahoma"/>
            <family val="2"/>
          </rPr>
          <t>John:</t>
        </r>
        <r>
          <rPr>
            <sz val="9"/>
            <color indexed="81"/>
            <rFont val="Tahoma"/>
            <family val="2"/>
          </rPr>
          <t xml:space="preserve">
N33 include weaning FVP.
Nutspread 2.0</t>
        </r>
      </text>
    </comment>
    <comment ref="BC75" authorId="2" shapeId="0" xr:uid="{065798D9-6D04-4A3A-BCFD-9794E1A13A2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76" authorId="2" shapeId="0" xr:uid="{FDB37FC5-0071-48EC-88C9-8560E610B143}">
      <text>
        <r>
          <rPr>
            <b/>
            <sz val="9"/>
            <color indexed="81"/>
            <rFont val="Tahoma"/>
            <family val="2"/>
          </rPr>
          <t>John:</t>
        </r>
        <r>
          <rPr>
            <sz val="9"/>
            <color indexed="81"/>
            <rFont val="Tahoma"/>
            <family val="2"/>
          </rPr>
          <t xml:space="preserve">
N33 include weaning FVP.
Nutspread 2.0</t>
        </r>
      </text>
    </comment>
    <comment ref="BC76" authorId="2" shapeId="0" xr:uid="{832EEC29-D260-4ABB-B501-0124703998F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77" authorId="2" shapeId="0" xr:uid="{9167C0B5-FCB3-4B7E-B914-882971C1DA74}">
      <text>
        <r>
          <rPr>
            <b/>
            <sz val="9"/>
            <color indexed="81"/>
            <rFont val="Tahoma"/>
            <family val="2"/>
          </rPr>
          <t>John:</t>
        </r>
        <r>
          <rPr>
            <sz val="9"/>
            <color indexed="81"/>
            <rFont val="Tahoma"/>
            <family val="2"/>
          </rPr>
          <t xml:space="preserve">
Offset for the source feed supply
</t>
        </r>
      </text>
    </comment>
    <comment ref="AL77" authorId="2" shapeId="0" xr:uid="{5BCD879E-8738-4043-9D4A-6C6A2EDD1658}">
      <text>
        <r>
          <rPr>
            <b/>
            <sz val="9"/>
            <color indexed="81"/>
            <rFont val="Tahoma"/>
            <family val="2"/>
          </rPr>
          <t>John:</t>
        </r>
        <r>
          <rPr>
            <sz val="9"/>
            <color indexed="81"/>
            <rFont val="Tahoma"/>
            <family val="2"/>
          </rPr>
          <t xml:space="preserve">
N33 include weaning FVP.
Nutspread 2.0</t>
        </r>
      </text>
    </comment>
    <comment ref="BC77" authorId="2" shapeId="0" xr:uid="{8D2AC70A-6C59-43E1-9E36-5E5A26ED6AF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77" authorId="2" shapeId="0" xr:uid="{333ACC37-D197-4467-8543-387C60B97A0A}">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77" authorId="2" shapeId="0" xr:uid="{9517F5E2-2B5B-43CF-8697-C6CC72D51E71}">
      <text>
        <r>
          <rPr>
            <b/>
            <sz val="9"/>
            <color indexed="81"/>
            <rFont val="Tahoma"/>
            <family val="2"/>
          </rPr>
          <t>John:</t>
        </r>
        <r>
          <rPr>
            <sz val="9"/>
            <color indexed="81"/>
            <rFont val="Tahoma"/>
            <family val="2"/>
          </rPr>
          <t xml:space="preserve">
Include r2 adjust to carry out LTW profile optimisation</t>
        </r>
      </text>
    </comment>
    <comment ref="CL77" authorId="2" shapeId="0" xr:uid="{F361BA26-5D36-4DE8-A654-AAC737687352}">
      <text>
        <r>
          <rPr>
            <b/>
            <sz val="9"/>
            <color indexed="81"/>
            <rFont val="Tahoma"/>
            <family val="2"/>
          </rPr>
          <t>John:</t>
        </r>
        <r>
          <rPr>
            <sz val="9"/>
            <color indexed="81"/>
            <rFont val="Tahoma"/>
            <family val="2"/>
          </rPr>
          <t xml:space="preserve">
Turn on the LTW scalar for the optimisation of the LWC during pregnancy.</t>
        </r>
      </text>
    </comment>
    <comment ref="AC78" authorId="2" shapeId="0" xr:uid="{7057D962-00F3-499D-BB66-8953DB2B2707}">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79" authorId="2" shapeId="0" xr:uid="{B543B390-FB06-4818-852F-388D80570784}">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0" authorId="2" shapeId="0" xr:uid="{E9FAC325-0A99-4C8E-95DE-7F31E049259E}">
      <text>
        <r>
          <rPr>
            <b/>
            <sz val="9"/>
            <color indexed="81"/>
            <rFont val="Tahoma"/>
            <family val="2"/>
          </rPr>
          <t>John:</t>
        </r>
        <r>
          <rPr>
            <sz val="9"/>
            <color indexed="81"/>
            <rFont val="Tahoma"/>
            <family val="2"/>
          </rPr>
          <t xml:space="preserve">
Yellow highlight means that this value has been altered for this experiment</t>
        </r>
      </text>
    </comment>
    <comment ref="AL80" authorId="2" shapeId="0" xr:uid="{6B315FEA-EFE9-4358-80BA-99C23944862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0" authorId="2" shapeId="0" xr:uid="{602CED95-D0FF-4F0C-ACF0-87029437698D}">
      <text>
        <r>
          <rPr>
            <b/>
            <sz val="9"/>
            <color indexed="81"/>
            <rFont val="Tahoma"/>
            <family val="2"/>
          </rPr>
          <t>John:</t>
        </r>
        <r>
          <rPr>
            <sz val="9"/>
            <color indexed="81"/>
            <rFont val="Tahoma"/>
            <family val="2"/>
          </rPr>
          <t xml:space="preserve">
Force a minimum of 2 head so that a LW pattern is created for each class of dams.</t>
        </r>
      </text>
    </comment>
    <comment ref="KO80" authorId="2" shapeId="0" xr:uid="{B64B8B17-7FF5-4C0F-8C13-DE4EC43E82A9}">
      <text>
        <r>
          <rPr>
            <b/>
            <sz val="9"/>
            <color indexed="81"/>
            <rFont val="Tahoma"/>
            <family val="2"/>
          </rPr>
          <t>John:</t>
        </r>
        <r>
          <rPr>
            <sz val="9"/>
            <color indexed="81"/>
            <rFont val="Tahoma"/>
            <family val="2"/>
          </rPr>
          <t xml:space="preserve">
Allow sales of dams prior to v[17]</t>
        </r>
      </text>
    </comment>
    <comment ref="G81" authorId="2" shapeId="0" xr:uid="{4FC58175-2BA7-4E69-B614-CD43FD0D42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81" authorId="2" shapeId="0" xr:uid="{86EE4AA3-1B49-4452-AFE0-47CBF29FAA05}">
      <text>
        <r>
          <rPr>
            <b/>
            <sz val="9"/>
            <color indexed="81"/>
            <rFont val="Tahoma"/>
            <family val="2"/>
          </rPr>
          <t>John:</t>
        </r>
        <r>
          <rPr>
            <sz val="9"/>
            <color indexed="81"/>
            <rFont val="Tahoma"/>
            <family val="2"/>
          </rPr>
          <t xml:space="preserve">
Manually entered options</t>
        </r>
      </text>
    </comment>
    <comment ref="AL81" authorId="2" shapeId="0" xr:uid="{DFCA6F63-4087-42E1-B4A4-5B3E8542FC58}">
      <text>
        <r>
          <rPr>
            <b/>
            <sz val="9"/>
            <color indexed="81"/>
            <rFont val="Tahoma"/>
            <family val="2"/>
          </rPr>
          <t>John:</t>
        </r>
        <r>
          <rPr>
            <sz val="9"/>
            <color indexed="81"/>
            <rFont val="Tahoma"/>
            <family val="2"/>
          </rPr>
          <t xml:space="preserve">
Full output for N11 to check for individual period problems.</t>
        </r>
      </text>
    </comment>
    <comment ref="BC81" authorId="2" shapeId="0" xr:uid="{A0CB4E84-39D6-4F5E-ACB1-65A7CB2336A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81" authorId="2" shapeId="0" xr:uid="{CC66EC9C-E8AD-4401-A93B-0503B5D6B54C}">
      <text>
        <r>
          <rPr>
            <b/>
            <sz val="9"/>
            <color indexed="81"/>
            <rFont val="Tahoma"/>
            <family val="2"/>
          </rPr>
          <t>John:</t>
        </r>
        <r>
          <rPr>
            <sz val="9"/>
            <color indexed="81"/>
            <rFont val="Tahoma"/>
            <family val="2"/>
          </rPr>
          <t xml:space="preserve">
Set to FALSE if an optimisation for this region, genotype &amp; TOL has never been done.</t>
        </r>
      </text>
    </comment>
    <comment ref="CF81" authorId="2" shapeId="0" xr:uid="{4709D89F-FFBB-4B21-85B1-65D4769D9360}">
      <text>
        <r>
          <rPr>
            <b/>
            <sz val="9"/>
            <color indexed="81"/>
            <rFont val="Tahoma"/>
            <family val="2"/>
          </rPr>
          <t>John:</t>
        </r>
        <r>
          <rPr>
            <sz val="9"/>
            <color indexed="81"/>
            <rFont val="Tahoma"/>
            <family val="2"/>
          </rPr>
          <t xml:space="preserve">
Start with the final pkl_fs from the previous optimisation. Use meatprice[1]</t>
        </r>
      </text>
    </comment>
    <comment ref="CG81" authorId="2" shapeId="0" xr:uid="{977C2AD7-460C-4D04-B3DF-82E1A661A487}">
      <text>
        <r>
          <rPr>
            <b/>
            <sz val="9"/>
            <color indexed="81"/>
            <rFont val="Tahoma"/>
            <family val="2"/>
          </rPr>
          <t>John:</t>
        </r>
        <r>
          <rPr>
            <sz val="9"/>
            <color indexed="81"/>
            <rFont val="Tahoma"/>
            <family val="2"/>
          </rPr>
          <t xml:space="preserve">
Include r2 adjust if using Property.xl feed supply</t>
        </r>
      </text>
    </comment>
    <comment ref="KF81" authorId="2" shapeId="0" xr:uid="{7581BF12-67BC-4F6F-BF08-6E1A72C757FD}">
      <text>
        <r>
          <rPr>
            <b/>
            <sz val="9"/>
            <color indexed="81"/>
            <rFont val="Tahoma"/>
            <family val="2"/>
          </rPr>
          <t>John:</t>
        </r>
        <r>
          <rPr>
            <sz val="9"/>
            <color indexed="81"/>
            <rFont val="Tahoma"/>
            <family val="2"/>
          </rPr>
          <t xml:space="preserve">
Force a minimum of 2 head so that a LW pattern is created for each class of dams.</t>
        </r>
      </text>
    </comment>
    <comment ref="KO81" authorId="2" shapeId="0" xr:uid="{50136BC8-4A82-4A16-B4EB-D4A0EA8C9A9D}">
      <text>
        <r>
          <rPr>
            <b/>
            <sz val="9"/>
            <color indexed="81"/>
            <rFont val="Tahoma"/>
            <family val="2"/>
          </rPr>
          <t>John:</t>
        </r>
        <r>
          <rPr>
            <sz val="9"/>
            <color indexed="81"/>
            <rFont val="Tahoma"/>
            <family val="2"/>
          </rPr>
          <t xml:space="preserve">
Allow sales of dams prior to v[17]</t>
        </r>
      </text>
    </comment>
    <comment ref="G82" authorId="2" shapeId="0" xr:uid="{563D9571-886A-458C-B865-789F4A21B618}">
      <text>
        <r>
          <rPr>
            <b/>
            <sz val="9"/>
            <color indexed="81"/>
            <rFont val="Tahoma"/>
            <family val="2"/>
          </rPr>
          <t>John:</t>
        </r>
        <r>
          <rPr>
            <sz val="9"/>
            <color indexed="81"/>
            <rFont val="Tahoma"/>
            <family val="2"/>
          </rPr>
          <t xml:space="preserve">
These reports are removed so that they aren't reported when doing a jont run withLWCj</t>
        </r>
      </text>
    </comment>
    <comment ref="AL82" authorId="2" shapeId="0" xr:uid="{40174CEA-4822-44EF-A5BD-8ABE09D5D124}">
      <text>
        <r>
          <rPr>
            <b/>
            <sz val="9"/>
            <color indexed="81"/>
            <rFont val="Tahoma"/>
            <family val="2"/>
          </rPr>
          <t>John:</t>
        </r>
        <r>
          <rPr>
            <sz val="9"/>
            <color indexed="81"/>
            <rFont val="Tahoma"/>
            <family val="2"/>
          </rPr>
          <t xml:space="preserve">
N33 include weaning FVP.
Nutspread 2.0</t>
        </r>
      </text>
    </comment>
    <comment ref="BC82" authorId="2" shapeId="0" xr:uid="{39338081-7E60-402A-83BC-A7CF4544E42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82" authorId="2" shapeId="0" xr:uid="{C5B7521C-32CB-4A89-9B13-F7C629786BB0}">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83" authorId="2" shapeId="0" xr:uid="{765036B8-550A-4F5E-A582-224B22DEB567}">
      <text>
        <r>
          <rPr>
            <b/>
            <sz val="9"/>
            <color indexed="81"/>
            <rFont val="Tahoma"/>
            <family val="2"/>
          </rPr>
          <t>John:</t>
        </r>
        <r>
          <rPr>
            <sz val="9"/>
            <color indexed="81"/>
            <rFont val="Tahoma"/>
            <family val="2"/>
          </rPr>
          <t xml:space="preserve">
N33 include weaning FVP.
Nutspread 2.0</t>
        </r>
      </text>
    </comment>
    <comment ref="BC83" authorId="2" shapeId="0" xr:uid="{0E06369F-1538-46FD-B7A0-8E0AF75AAA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4" authorId="2" shapeId="0" xr:uid="{E3A37676-CB91-4B75-928E-77C880F9EC77}">
      <text>
        <r>
          <rPr>
            <b/>
            <sz val="9"/>
            <color indexed="81"/>
            <rFont val="Tahoma"/>
            <family val="2"/>
          </rPr>
          <t>John:</t>
        </r>
        <r>
          <rPr>
            <sz val="9"/>
            <color indexed="81"/>
            <rFont val="Tahoma"/>
            <family val="2"/>
          </rPr>
          <t xml:space="preserve">
N33 include weaning FVP.
Nutspread 2.0</t>
        </r>
      </text>
    </comment>
    <comment ref="BC84" authorId="2" shapeId="0" xr:uid="{DD6E6E69-FD4C-4D7A-85A4-60BECDD5E1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85" authorId="2" shapeId="0" xr:uid="{EE40CEED-F996-4B9B-AD8F-5F1FDB74A05B}">
      <text>
        <r>
          <rPr>
            <b/>
            <sz val="9"/>
            <color indexed="81"/>
            <rFont val="Tahoma"/>
            <family val="2"/>
          </rPr>
          <t>John:</t>
        </r>
        <r>
          <rPr>
            <sz val="9"/>
            <color indexed="81"/>
            <rFont val="Tahoma"/>
            <family val="2"/>
          </rPr>
          <t xml:space="preserve">
N33 include weaning FVP.
Nutspread 2.0</t>
        </r>
      </text>
    </comment>
    <comment ref="BC85" authorId="2" shapeId="0" xr:uid="{0E9271A0-3E52-4E0A-B677-1DC0BA8C3C6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86" authorId="2" shapeId="0" xr:uid="{D4279B89-2C5D-48A9-8880-7562DC649521}">
      <text>
        <r>
          <rPr>
            <b/>
            <sz val="9"/>
            <color indexed="81"/>
            <rFont val="Tahoma"/>
            <family val="2"/>
          </rPr>
          <t>John:</t>
        </r>
        <r>
          <rPr>
            <sz val="9"/>
            <color indexed="81"/>
            <rFont val="Tahoma"/>
            <family val="2"/>
          </rPr>
          <t xml:space="preserve">
Offset for the source feed supply
</t>
        </r>
      </text>
    </comment>
    <comment ref="AL86" authorId="2" shapeId="0" xr:uid="{81F42754-CFC8-4BCB-A86A-8D28F0A88291}">
      <text>
        <r>
          <rPr>
            <b/>
            <sz val="9"/>
            <color indexed="81"/>
            <rFont val="Tahoma"/>
            <family val="2"/>
          </rPr>
          <t>John:</t>
        </r>
        <r>
          <rPr>
            <sz val="9"/>
            <color indexed="81"/>
            <rFont val="Tahoma"/>
            <family val="2"/>
          </rPr>
          <t xml:space="preserve">
N33 include weaning FVP.
Nutspread 2.0</t>
        </r>
      </text>
    </comment>
    <comment ref="BC86" authorId="2" shapeId="0" xr:uid="{A16154DD-9B9F-4B40-AF1D-82791979AA7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86" authorId="2" shapeId="0" xr:uid="{FCBCC7F9-42D7-4283-8979-2819CDB39AC2}">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86" authorId="2" shapeId="0" xr:uid="{880128A6-4019-46D1-9F15-6033AABB40C2}">
      <text>
        <r>
          <rPr>
            <b/>
            <sz val="9"/>
            <color indexed="81"/>
            <rFont val="Tahoma"/>
            <family val="2"/>
          </rPr>
          <t>John:</t>
        </r>
        <r>
          <rPr>
            <sz val="9"/>
            <color indexed="81"/>
            <rFont val="Tahoma"/>
            <family val="2"/>
          </rPr>
          <t xml:space="preserve">
Include r2 adjust to carry out LTW profile optimisation</t>
        </r>
      </text>
    </comment>
    <comment ref="CL86" authorId="2" shapeId="0" xr:uid="{E20628A1-2325-41B0-A1C9-DBE4F6BFB479}">
      <text>
        <r>
          <rPr>
            <b/>
            <sz val="9"/>
            <color indexed="81"/>
            <rFont val="Tahoma"/>
            <family val="2"/>
          </rPr>
          <t>John:</t>
        </r>
        <r>
          <rPr>
            <sz val="9"/>
            <color indexed="81"/>
            <rFont val="Tahoma"/>
            <family val="2"/>
          </rPr>
          <t xml:space="preserve">
Turn on the LTW scalar for the optimisation of the LWC during pregnancy.</t>
        </r>
      </text>
    </comment>
    <comment ref="AC87" authorId="2" shapeId="0" xr:uid="{60F6E192-ED92-47D1-95AF-9D5B7401857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88" authorId="2" shapeId="0" xr:uid="{01575FA0-99D9-4221-B716-4F1E0227EC31}">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89" authorId="2" shapeId="0" xr:uid="{A381E210-81A0-43C4-AA13-5741A3AF0128}">
      <text>
        <r>
          <rPr>
            <b/>
            <sz val="9"/>
            <color indexed="81"/>
            <rFont val="Tahoma"/>
            <family val="2"/>
          </rPr>
          <t>John:</t>
        </r>
        <r>
          <rPr>
            <sz val="9"/>
            <color indexed="81"/>
            <rFont val="Tahoma"/>
            <family val="2"/>
          </rPr>
          <t xml:space="preserve">
Yellow highlight means that this value has been altered for this experiment</t>
        </r>
      </text>
    </comment>
    <comment ref="AL89" authorId="2" shapeId="0" xr:uid="{99ABEBE8-C155-4A7E-ACDC-3346F8DBE93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89" authorId="2" shapeId="0" xr:uid="{A187A2FD-1D59-4008-8CE9-FCE6962F7D97}">
      <text>
        <r>
          <rPr>
            <b/>
            <sz val="9"/>
            <color indexed="81"/>
            <rFont val="Tahoma"/>
            <family val="2"/>
          </rPr>
          <t>John:</t>
        </r>
        <r>
          <rPr>
            <sz val="9"/>
            <color indexed="81"/>
            <rFont val="Tahoma"/>
            <family val="2"/>
          </rPr>
          <t xml:space="preserve">
Force a minimum of 2 head so that a LW pattern is created for each class of dams.</t>
        </r>
      </text>
    </comment>
    <comment ref="KO89" authorId="2" shapeId="0" xr:uid="{FB0A926F-2EE7-4C5D-874E-CB3514EF7B63}">
      <text>
        <r>
          <rPr>
            <b/>
            <sz val="9"/>
            <color indexed="81"/>
            <rFont val="Tahoma"/>
            <family val="2"/>
          </rPr>
          <t>John:</t>
        </r>
        <r>
          <rPr>
            <sz val="9"/>
            <color indexed="81"/>
            <rFont val="Tahoma"/>
            <family val="2"/>
          </rPr>
          <t xml:space="preserve">
Allow sales of dams prior to v[17]</t>
        </r>
      </text>
    </comment>
    <comment ref="G90" authorId="2" shapeId="0" xr:uid="{423EFE86-1315-42F9-9274-9D0EADE6AE0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0" authorId="2" shapeId="0" xr:uid="{4F3CB452-91A0-4EA9-B99F-2ACC8FEB3C85}">
      <text>
        <r>
          <rPr>
            <b/>
            <sz val="9"/>
            <color indexed="81"/>
            <rFont val="Tahoma"/>
            <family val="2"/>
          </rPr>
          <t>John:</t>
        </r>
        <r>
          <rPr>
            <sz val="9"/>
            <color indexed="81"/>
            <rFont val="Tahoma"/>
            <family val="2"/>
          </rPr>
          <t xml:space="preserve">
Manually entered options</t>
        </r>
      </text>
    </comment>
    <comment ref="AL90" authorId="2" shapeId="0" xr:uid="{3C6CC73C-380F-426D-A6C5-B5E9982C3CC7}">
      <text>
        <r>
          <rPr>
            <b/>
            <sz val="9"/>
            <color indexed="81"/>
            <rFont val="Tahoma"/>
            <family val="2"/>
          </rPr>
          <t>John:</t>
        </r>
        <r>
          <rPr>
            <sz val="9"/>
            <color indexed="81"/>
            <rFont val="Tahoma"/>
            <family val="2"/>
          </rPr>
          <t xml:space="preserve">
Full output for N11 to check for individual period problems.</t>
        </r>
      </text>
    </comment>
    <comment ref="BC90" authorId="2" shapeId="0" xr:uid="{06C0646C-46F8-4B7D-AF10-80D51BDB1D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0" authorId="2" shapeId="0" xr:uid="{C4D02D7B-C78C-41E9-85CE-E9BD59201B0D}">
      <text>
        <r>
          <rPr>
            <b/>
            <sz val="9"/>
            <color indexed="81"/>
            <rFont val="Tahoma"/>
            <family val="2"/>
          </rPr>
          <t>John:</t>
        </r>
        <r>
          <rPr>
            <sz val="9"/>
            <color indexed="81"/>
            <rFont val="Tahoma"/>
            <family val="2"/>
          </rPr>
          <t xml:space="preserve">
Set to FALSE if an optimisation for this region, genotype &amp; TOL has never been done.</t>
        </r>
      </text>
    </comment>
    <comment ref="CF90" authorId="2" shapeId="0" xr:uid="{3ADF146B-064A-4E9B-873F-0BC35E889CA3}">
      <text>
        <r>
          <rPr>
            <b/>
            <sz val="9"/>
            <color indexed="81"/>
            <rFont val="Tahoma"/>
            <family val="2"/>
          </rPr>
          <t>John:</t>
        </r>
        <r>
          <rPr>
            <sz val="9"/>
            <color indexed="81"/>
            <rFont val="Tahoma"/>
            <family val="2"/>
          </rPr>
          <t xml:space="preserve">
Start with the final pkl_fs from the previous optimisation. Use meatprice[1]</t>
        </r>
      </text>
    </comment>
    <comment ref="CG90" authorId="2" shapeId="0" xr:uid="{9F3BE704-92C8-421F-934F-848608DE3EB6}">
      <text>
        <r>
          <rPr>
            <b/>
            <sz val="9"/>
            <color indexed="81"/>
            <rFont val="Tahoma"/>
            <family val="2"/>
          </rPr>
          <t>John:</t>
        </r>
        <r>
          <rPr>
            <sz val="9"/>
            <color indexed="81"/>
            <rFont val="Tahoma"/>
            <family val="2"/>
          </rPr>
          <t xml:space="preserve">
Include r2 adjust if using Property.xl feed supply</t>
        </r>
      </text>
    </comment>
    <comment ref="KF90" authorId="2" shapeId="0" xr:uid="{92E7DD0C-7D4E-4EA6-8E37-B77ED8700FA9}">
      <text>
        <r>
          <rPr>
            <b/>
            <sz val="9"/>
            <color indexed="81"/>
            <rFont val="Tahoma"/>
            <family val="2"/>
          </rPr>
          <t>John:</t>
        </r>
        <r>
          <rPr>
            <sz val="9"/>
            <color indexed="81"/>
            <rFont val="Tahoma"/>
            <family val="2"/>
          </rPr>
          <t xml:space="preserve">
Force a minimum of 2 head so that a LW pattern is created for each class of dams.</t>
        </r>
      </text>
    </comment>
    <comment ref="KO90" authorId="2" shapeId="0" xr:uid="{119FD0B5-CDCD-42C8-B876-61C6EA9FE680}">
      <text>
        <r>
          <rPr>
            <b/>
            <sz val="9"/>
            <color indexed="81"/>
            <rFont val="Tahoma"/>
            <family val="2"/>
          </rPr>
          <t>John:</t>
        </r>
        <r>
          <rPr>
            <sz val="9"/>
            <color indexed="81"/>
            <rFont val="Tahoma"/>
            <family val="2"/>
          </rPr>
          <t xml:space="preserve">
Allow sales of dams prior to v[17]</t>
        </r>
      </text>
    </comment>
    <comment ref="G91" authorId="2" shapeId="0" xr:uid="{2235CAC2-AE37-4656-A56E-74FEE9D4E4F9}">
      <text>
        <r>
          <rPr>
            <b/>
            <sz val="9"/>
            <color indexed="81"/>
            <rFont val="Tahoma"/>
            <family val="2"/>
          </rPr>
          <t>John:</t>
        </r>
        <r>
          <rPr>
            <sz val="9"/>
            <color indexed="81"/>
            <rFont val="Tahoma"/>
            <family val="2"/>
          </rPr>
          <t xml:space="preserve">
These reports are removed so that they aren't reported when doing a jont run withLWCj</t>
        </r>
      </text>
    </comment>
    <comment ref="AL91" authorId="2" shapeId="0" xr:uid="{D0BD5572-66F7-4853-A5B9-604ED7ECF646}">
      <text>
        <r>
          <rPr>
            <b/>
            <sz val="9"/>
            <color indexed="81"/>
            <rFont val="Tahoma"/>
            <family val="2"/>
          </rPr>
          <t>John:</t>
        </r>
        <r>
          <rPr>
            <sz val="9"/>
            <color indexed="81"/>
            <rFont val="Tahoma"/>
            <family val="2"/>
          </rPr>
          <t xml:space="preserve">
N33 include weaning FVP.
Nutspread 2.0</t>
        </r>
      </text>
    </comment>
    <comment ref="BC91" authorId="2" shapeId="0" xr:uid="{4BEB2352-477D-4B27-8FEF-A963A6E329A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91" authorId="2" shapeId="0" xr:uid="{11A11B4B-8E94-4E5F-91D6-E0F0DD86257C}">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92" authorId="2" shapeId="0" xr:uid="{180FECF5-3C32-4043-A274-53710FB3EFD3}">
      <text>
        <r>
          <rPr>
            <b/>
            <sz val="9"/>
            <color indexed="81"/>
            <rFont val="Tahoma"/>
            <family val="2"/>
          </rPr>
          <t>John:</t>
        </r>
        <r>
          <rPr>
            <sz val="9"/>
            <color indexed="81"/>
            <rFont val="Tahoma"/>
            <family val="2"/>
          </rPr>
          <t xml:space="preserve">
N33 include weaning FVP.
Nutspread 2.0</t>
        </r>
      </text>
    </comment>
    <comment ref="BC92" authorId="2" shapeId="0" xr:uid="{B7A5DABF-5A89-440F-897A-56B634084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3" authorId="2" shapeId="0" xr:uid="{7C7B0077-1B50-4D8A-86B3-FD6820FA3A62}">
      <text>
        <r>
          <rPr>
            <b/>
            <sz val="9"/>
            <color indexed="81"/>
            <rFont val="Tahoma"/>
            <family val="2"/>
          </rPr>
          <t>John:</t>
        </r>
        <r>
          <rPr>
            <sz val="9"/>
            <color indexed="81"/>
            <rFont val="Tahoma"/>
            <family val="2"/>
          </rPr>
          <t xml:space="preserve">
N33 include weaning FVP.
Nutspread 2.0</t>
        </r>
      </text>
    </comment>
    <comment ref="BC93" authorId="2" shapeId="0" xr:uid="{D2900F03-AD0D-4BA3-A73C-0D49805760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94" authorId="2" shapeId="0" xr:uid="{109574E1-8298-4620-B494-E38814F5CB72}">
      <text>
        <r>
          <rPr>
            <b/>
            <sz val="9"/>
            <color indexed="81"/>
            <rFont val="Tahoma"/>
            <family val="2"/>
          </rPr>
          <t>John:</t>
        </r>
        <r>
          <rPr>
            <sz val="9"/>
            <color indexed="81"/>
            <rFont val="Tahoma"/>
            <family val="2"/>
          </rPr>
          <t xml:space="preserve">
N33 include weaning FVP.
Nutspread 2.0</t>
        </r>
      </text>
    </comment>
    <comment ref="BC94" authorId="2" shapeId="0" xr:uid="{579711D8-5E03-4341-83F4-45E8C1B114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95" authorId="2" shapeId="0" xr:uid="{C913A224-FFB8-4D17-A101-B7FB1BFE3737}">
      <text>
        <r>
          <rPr>
            <b/>
            <sz val="9"/>
            <color indexed="81"/>
            <rFont val="Tahoma"/>
            <family val="2"/>
          </rPr>
          <t>John:</t>
        </r>
        <r>
          <rPr>
            <sz val="9"/>
            <color indexed="81"/>
            <rFont val="Tahoma"/>
            <family val="2"/>
          </rPr>
          <t xml:space="preserve">
Offset for the source feed supply
</t>
        </r>
      </text>
    </comment>
    <comment ref="AL95" authorId="2" shapeId="0" xr:uid="{133E5B56-80DA-44C0-B9C0-E4C9095C45EF}">
      <text>
        <r>
          <rPr>
            <b/>
            <sz val="9"/>
            <color indexed="81"/>
            <rFont val="Tahoma"/>
            <family val="2"/>
          </rPr>
          <t>John:</t>
        </r>
        <r>
          <rPr>
            <sz val="9"/>
            <color indexed="81"/>
            <rFont val="Tahoma"/>
            <family val="2"/>
          </rPr>
          <t xml:space="preserve">
N33 include weaning FVP.
Nutspread 2.0</t>
        </r>
      </text>
    </comment>
    <comment ref="BC95" authorId="2" shapeId="0" xr:uid="{0288F69A-8A2B-43DF-A221-45FB5770647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95" authorId="2" shapeId="0" xr:uid="{CC5CEF77-C4BA-4B5C-A251-49F0D050DDFE}">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95" authorId="2" shapeId="0" xr:uid="{130FB266-BAD4-4789-866B-475E79AF8193}">
      <text>
        <r>
          <rPr>
            <b/>
            <sz val="9"/>
            <color indexed="81"/>
            <rFont val="Tahoma"/>
            <family val="2"/>
          </rPr>
          <t>John:</t>
        </r>
        <r>
          <rPr>
            <sz val="9"/>
            <color indexed="81"/>
            <rFont val="Tahoma"/>
            <family val="2"/>
          </rPr>
          <t xml:space="preserve">
Include r2 adjust to carry out LTW profile optimisation</t>
        </r>
      </text>
    </comment>
    <comment ref="CL95" authorId="2" shapeId="0" xr:uid="{D185F88D-AE64-46B0-B7F4-414317F1EC31}">
      <text>
        <r>
          <rPr>
            <b/>
            <sz val="9"/>
            <color indexed="81"/>
            <rFont val="Tahoma"/>
            <family val="2"/>
          </rPr>
          <t>John:</t>
        </r>
        <r>
          <rPr>
            <sz val="9"/>
            <color indexed="81"/>
            <rFont val="Tahoma"/>
            <family val="2"/>
          </rPr>
          <t xml:space="preserve">
Turn on the LTW scalar for the optimisation of the LWC during pregnancy.</t>
        </r>
      </text>
    </comment>
    <comment ref="AC96" authorId="2" shapeId="0" xr:uid="{CA9D45A5-71CA-4F39-9390-E2475E602CC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97" authorId="2" shapeId="0" xr:uid="{E4AA0741-E866-425C-A615-B928B1B55219}">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98" authorId="2" shapeId="0" xr:uid="{BF7DA184-837C-4FB2-AFEE-3B299FD782D5}">
      <text>
        <r>
          <rPr>
            <b/>
            <sz val="9"/>
            <color indexed="81"/>
            <rFont val="Tahoma"/>
            <family val="2"/>
          </rPr>
          <t>John:</t>
        </r>
        <r>
          <rPr>
            <sz val="9"/>
            <color indexed="81"/>
            <rFont val="Tahoma"/>
            <family val="2"/>
          </rPr>
          <t xml:space="preserve">
Yellow highlight means that this value has been altered for this experiment</t>
        </r>
      </text>
    </comment>
    <comment ref="AL98" authorId="2" shapeId="0" xr:uid="{BCCE3CDE-A063-4AD5-BD08-A7AAE56A947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99" authorId="2" shapeId="0" xr:uid="{65D33753-4D93-4030-8578-613FFEDA55DC}">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99" authorId="2" shapeId="0" xr:uid="{49EEA5B3-E83F-4C1B-BFE6-18D656BC8617}">
      <text>
        <r>
          <rPr>
            <b/>
            <sz val="9"/>
            <color indexed="81"/>
            <rFont val="Tahoma"/>
            <family val="2"/>
          </rPr>
          <t>John:</t>
        </r>
        <r>
          <rPr>
            <sz val="9"/>
            <color indexed="81"/>
            <rFont val="Tahoma"/>
            <family val="2"/>
          </rPr>
          <t xml:space="preserve">
Manually entered options</t>
        </r>
      </text>
    </comment>
    <comment ref="AL99" authorId="2" shapeId="0" xr:uid="{8B377398-66E5-493F-83F4-351557B6823E}">
      <text>
        <r>
          <rPr>
            <b/>
            <sz val="9"/>
            <color indexed="81"/>
            <rFont val="Tahoma"/>
            <family val="2"/>
          </rPr>
          <t>John:</t>
        </r>
        <r>
          <rPr>
            <sz val="9"/>
            <color indexed="81"/>
            <rFont val="Tahoma"/>
            <family val="2"/>
          </rPr>
          <t xml:space="preserve">
Full output for N11 to check for individual period problems.</t>
        </r>
      </text>
    </comment>
    <comment ref="BC99" authorId="2" shapeId="0" xr:uid="{EEB387DA-9600-4AA6-8423-28131F1759B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99" authorId="2" shapeId="0" xr:uid="{07DCD1A0-ED61-414C-B1E7-C6C9A1A2397A}">
      <text>
        <r>
          <rPr>
            <b/>
            <sz val="9"/>
            <color indexed="81"/>
            <rFont val="Tahoma"/>
            <family val="2"/>
          </rPr>
          <t>John:</t>
        </r>
        <r>
          <rPr>
            <sz val="9"/>
            <color indexed="81"/>
            <rFont val="Tahoma"/>
            <family val="2"/>
          </rPr>
          <t xml:space="preserve">
Set to FALSE if an optimisation for this region, genotype &amp; TOL has never been done.</t>
        </r>
      </text>
    </comment>
    <comment ref="CF99" authorId="2" shapeId="0" xr:uid="{0D27EF80-1F23-4BF1-8FD9-96003671A597}">
      <text>
        <r>
          <rPr>
            <b/>
            <sz val="9"/>
            <color indexed="81"/>
            <rFont val="Tahoma"/>
            <family val="2"/>
          </rPr>
          <t>John:</t>
        </r>
        <r>
          <rPr>
            <sz val="9"/>
            <color indexed="81"/>
            <rFont val="Tahoma"/>
            <family val="2"/>
          </rPr>
          <t xml:space="preserve">
Start with the final pkl_fs from the previous optimisation. Use meatprice[1]</t>
        </r>
      </text>
    </comment>
    <comment ref="CG99" authorId="2" shapeId="0" xr:uid="{ECEF4F55-DB50-4555-82DC-43CCC099B75D}">
      <text>
        <r>
          <rPr>
            <b/>
            <sz val="9"/>
            <color indexed="81"/>
            <rFont val="Tahoma"/>
            <family val="2"/>
          </rPr>
          <t>John:</t>
        </r>
        <r>
          <rPr>
            <sz val="9"/>
            <color indexed="81"/>
            <rFont val="Tahoma"/>
            <family val="2"/>
          </rPr>
          <t xml:space="preserve">
Include r2 adjust if using Property.xl feed supply</t>
        </r>
      </text>
    </comment>
    <comment ref="KF99" authorId="2" shapeId="0" xr:uid="{1CDD3727-57DC-4F88-BCAD-AF9C07E6D433}">
      <text>
        <r>
          <rPr>
            <b/>
            <sz val="9"/>
            <color indexed="81"/>
            <rFont val="Tahoma"/>
            <family val="2"/>
          </rPr>
          <t>John:</t>
        </r>
        <r>
          <rPr>
            <sz val="9"/>
            <color indexed="81"/>
            <rFont val="Tahoma"/>
            <family val="2"/>
          </rPr>
          <t xml:space="preserve">
Force a minimum of 2 head so that a LW pattern is created for each class of dams.</t>
        </r>
      </text>
    </comment>
    <comment ref="KO99" authorId="2" shapeId="0" xr:uid="{18BBF668-D550-43D5-9192-6109A7D56C75}">
      <text>
        <r>
          <rPr>
            <b/>
            <sz val="9"/>
            <color indexed="81"/>
            <rFont val="Tahoma"/>
            <family val="2"/>
          </rPr>
          <t>John:</t>
        </r>
        <r>
          <rPr>
            <sz val="9"/>
            <color indexed="81"/>
            <rFont val="Tahoma"/>
            <family val="2"/>
          </rPr>
          <t xml:space="preserve">
Allow sales of dams prior to v[17]</t>
        </r>
      </text>
    </comment>
    <comment ref="G100" authorId="2" shapeId="0" xr:uid="{A22C095F-812A-417A-9FFF-49C2FB33965C}">
      <text>
        <r>
          <rPr>
            <b/>
            <sz val="9"/>
            <color indexed="81"/>
            <rFont val="Tahoma"/>
            <family val="2"/>
          </rPr>
          <t>John:</t>
        </r>
        <r>
          <rPr>
            <sz val="9"/>
            <color indexed="81"/>
            <rFont val="Tahoma"/>
            <family val="2"/>
          </rPr>
          <t xml:space="preserve">
These reports are removed so that they aren't reported when doing a jont run withLWCj</t>
        </r>
      </text>
    </comment>
    <comment ref="AL100" authorId="2" shapeId="0" xr:uid="{BAA08DC2-A56C-4FEF-91CD-6B5656364B75}">
      <text>
        <r>
          <rPr>
            <b/>
            <sz val="9"/>
            <color indexed="81"/>
            <rFont val="Tahoma"/>
            <family val="2"/>
          </rPr>
          <t>John:</t>
        </r>
        <r>
          <rPr>
            <sz val="9"/>
            <color indexed="81"/>
            <rFont val="Tahoma"/>
            <family val="2"/>
          </rPr>
          <t xml:space="preserve">
N33 include weaning FVP.
Nutspread 2.0</t>
        </r>
      </text>
    </comment>
    <comment ref="BC100" authorId="2" shapeId="0" xr:uid="{414F2432-9096-4F18-B6E4-35E2C7CD35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0" authorId="2" shapeId="0" xr:uid="{C496558C-6208-4443-981B-E1E055C9986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01" authorId="2" shapeId="0" xr:uid="{D92AD6FA-532C-4E8A-8786-53ED8EC6DA32}">
      <text>
        <r>
          <rPr>
            <b/>
            <sz val="9"/>
            <color indexed="81"/>
            <rFont val="Tahoma"/>
            <family val="2"/>
          </rPr>
          <t>John:</t>
        </r>
        <r>
          <rPr>
            <sz val="9"/>
            <color indexed="81"/>
            <rFont val="Tahoma"/>
            <family val="2"/>
          </rPr>
          <t xml:space="preserve">
N33 include weaning FVP.
Nutspread 2.0</t>
        </r>
      </text>
    </comment>
    <comment ref="BC101" authorId="2" shapeId="0" xr:uid="{BD037C22-7E30-4CA7-8A0B-D68CFD7D182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2" authorId="2" shapeId="0" xr:uid="{D763AA23-74EF-4BF4-AD36-DA0574999CC2}">
      <text>
        <r>
          <rPr>
            <b/>
            <sz val="9"/>
            <color indexed="81"/>
            <rFont val="Tahoma"/>
            <family val="2"/>
          </rPr>
          <t>John:</t>
        </r>
        <r>
          <rPr>
            <sz val="9"/>
            <color indexed="81"/>
            <rFont val="Tahoma"/>
            <family val="2"/>
          </rPr>
          <t xml:space="preserve">
N33 include weaning FVP.
Nutspread 2.0</t>
        </r>
      </text>
    </comment>
    <comment ref="BC102" authorId="2" shapeId="0" xr:uid="{5EC466B1-4FF4-4B6C-B2B7-6C80FFC5B4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03" authorId="2" shapeId="0" xr:uid="{76FFF0AE-15FA-42BF-8667-10A48D154FB6}">
      <text>
        <r>
          <rPr>
            <b/>
            <sz val="9"/>
            <color indexed="81"/>
            <rFont val="Tahoma"/>
            <family val="2"/>
          </rPr>
          <t>John:</t>
        </r>
        <r>
          <rPr>
            <sz val="9"/>
            <color indexed="81"/>
            <rFont val="Tahoma"/>
            <family val="2"/>
          </rPr>
          <t xml:space="preserve">
N33 include weaning FVP.
Nutspread 2.0</t>
        </r>
      </text>
    </comment>
    <comment ref="BC103" authorId="2" shapeId="0" xr:uid="{2752733A-A7F4-45AD-BE2D-EB4A4D8BF5D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04" authorId="2" shapeId="0" xr:uid="{3604A90C-6AD4-4F00-8B02-D317161A300D}">
      <text>
        <r>
          <rPr>
            <b/>
            <sz val="9"/>
            <color indexed="81"/>
            <rFont val="Tahoma"/>
            <family val="2"/>
          </rPr>
          <t>John:</t>
        </r>
        <r>
          <rPr>
            <sz val="9"/>
            <color indexed="81"/>
            <rFont val="Tahoma"/>
            <family val="2"/>
          </rPr>
          <t xml:space="preserve">
Offset for the source feed supply
</t>
        </r>
      </text>
    </comment>
    <comment ref="AL104" authorId="2" shapeId="0" xr:uid="{8668A925-6778-4093-BDB1-FBD218D71F52}">
      <text>
        <r>
          <rPr>
            <b/>
            <sz val="9"/>
            <color indexed="81"/>
            <rFont val="Tahoma"/>
            <family val="2"/>
          </rPr>
          <t>John:</t>
        </r>
        <r>
          <rPr>
            <sz val="9"/>
            <color indexed="81"/>
            <rFont val="Tahoma"/>
            <family val="2"/>
          </rPr>
          <t xml:space="preserve">
N33 include weaning FVP.
Nutspread 2.0</t>
        </r>
      </text>
    </comment>
    <comment ref="BC104" authorId="2" shapeId="0" xr:uid="{0D6E3773-1057-46D1-9AD9-B8B62C17A1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04" authorId="2" shapeId="0" xr:uid="{6FA077C9-CC53-4228-ADEE-37FE87D1DF3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04" authorId="2" shapeId="0" xr:uid="{F84AEA98-F1EE-4A93-BEF9-998602332274}">
      <text>
        <r>
          <rPr>
            <b/>
            <sz val="9"/>
            <color indexed="81"/>
            <rFont val="Tahoma"/>
            <family val="2"/>
          </rPr>
          <t>John:</t>
        </r>
        <r>
          <rPr>
            <sz val="9"/>
            <color indexed="81"/>
            <rFont val="Tahoma"/>
            <family val="2"/>
          </rPr>
          <t xml:space="preserve">
Include r2 adjust to carry out LTW profile optimisation</t>
        </r>
      </text>
    </comment>
    <comment ref="CL104" authorId="2" shapeId="0" xr:uid="{5EDA70DF-AE55-45A5-B74E-CCC1C93AEB0B}">
      <text>
        <r>
          <rPr>
            <b/>
            <sz val="9"/>
            <color indexed="81"/>
            <rFont val="Tahoma"/>
            <family val="2"/>
          </rPr>
          <t>John:</t>
        </r>
        <r>
          <rPr>
            <sz val="9"/>
            <color indexed="81"/>
            <rFont val="Tahoma"/>
            <family val="2"/>
          </rPr>
          <t xml:space="preserve">
Turn on the LTW scalar for the optimisation of the LWC during pregnancy.</t>
        </r>
      </text>
    </comment>
    <comment ref="AC105" authorId="2" shapeId="0" xr:uid="{7B0FB5B4-D09F-46D7-A2C0-82B4C758DA4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06" authorId="2" shapeId="0" xr:uid="{ED6FDA80-1411-486E-9237-4CBAB670DD4E}">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07" authorId="2" shapeId="0" xr:uid="{1540ABC7-64F9-4CBC-96CA-CF9E3637C284}">
      <text>
        <r>
          <rPr>
            <b/>
            <sz val="9"/>
            <color indexed="81"/>
            <rFont val="Tahoma"/>
            <family val="2"/>
          </rPr>
          <t>John:</t>
        </r>
        <r>
          <rPr>
            <sz val="9"/>
            <color indexed="81"/>
            <rFont val="Tahoma"/>
            <family val="2"/>
          </rPr>
          <t xml:space="preserve">
Yellow highlight means that this value has been altered for this experiment</t>
        </r>
      </text>
    </comment>
    <comment ref="AL107" authorId="2" shapeId="0" xr:uid="{A9F3D5D4-1EC1-46F6-8900-4591CE1B45B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07" authorId="2" shapeId="0" xr:uid="{874870F6-9E8F-4B30-B99D-5C33CBD53D47}">
      <text>
        <r>
          <rPr>
            <b/>
            <sz val="9"/>
            <color indexed="81"/>
            <rFont val="Tahoma"/>
            <family val="2"/>
          </rPr>
          <t>John:</t>
        </r>
        <r>
          <rPr>
            <sz val="9"/>
            <color indexed="81"/>
            <rFont val="Tahoma"/>
            <family val="2"/>
          </rPr>
          <t xml:space="preserve">
Force a minimum of 2 head so that a LW pattern is created for each class of dams.</t>
        </r>
      </text>
    </comment>
    <comment ref="KO107" authorId="2" shapeId="0" xr:uid="{F21BEB8F-31B4-43E6-9D6C-6AB4B63FE0D3}">
      <text>
        <r>
          <rPr>
            <b/>
            <sz val="9"/>
            <color indexed="81"/>
            <rFont val="Tahoma"/>
            <family val="2"/>
          </rPr>
          <t>John:</t>
        </r>
        <r>
          <rPr>
            <sz val="9"/>
            <color indexed="81"/>
            <rFont val="Tahoma"/>
            <family val="2"/>
          </rPr>
          <t xml:space="preserve">
Allow sales of dams prior to v[17]</t>
        </r>
      </text>
    </comment>
    <comment ref="G108" authorId="2" shapeId="0" xr:uid="{8BC43AE7-C08F-475C-8604-2286097DAAE5}">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08" authorId="2" shapeId="0" xr:uid="{4A8461C1-6ECC-4292-9BD1-7CF1339AD7D6}">
      <text>
        <r>
          <rPr>
            <b/>
            <sz val="9"/>
            <color indexed="81"/>
            <rFont val="Tahoma"/>
            <family val="2"/>
          </rPr>
          <t>John:</t>
        </r>
        <r>
          <rPr>
            <sz val="9"/>
            <color indexed="81"/>
            <rFont val="Tahoma"/>
            <family val="2"/>
          </rPr>
          <t xml:space="preserve">
Manually entered options</t>
        </r>
      </text>
    </comment>
    <comment ref="AL108" authorId="2" shapeId="0" xr:uid="{1AD7109D-F82C-4658-867D-85FB77073676}">
      <text>
        <r>
          <rPr>
            <b/>
            <sz val="9"/>
            <color indexed="81"/>
            <rFont val="Tahoma"/>
            <family val="2"/>
          </rPr>
          <t>John:</t>
        </r>
        <r>
          <rPr>
            <sz val="9"/>
            <color indexed="81"/>
            <rFont val="Tahoma"/>
            <family val="2"/>
          </rPr>
          <t xml:space="preserve">
Full output for N11 to check for individual period problems.</t>
        </r>
      </text>
    </comment>
    <comment ref="BC108" authorId="2" shapeId="0" xr:uid="{F70470E8-93B1-459E-838E-A314F908ED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08" authorId="2" shapeId="0" xr:uid="{D60BBE76-9C46-412D-B29D-2FA13C701899}">
      <text>
        <r>
          <rPr>
            <b/>
            <sz val="9"/>
            <color indexed="81"/>
            <rFont val="Tahoma"/>
            <family val="2"/>
          </rPr>
          <t>John:</t>
        </r>
        <r>
          <rPr>
            <sz val="9"/>
            <color indexed="81"/>
            <rFont val="Tahoma"/>
            <family val="2"/>
          </rPr>
          <t xml:space="preserve">
Set to FALSE if an optimisation for this region, genotype &amp; TOL has never been done.</t>
        </r>
      </text>
    </comment>
    <comment ref="CF108" authorId="2" shapeId="0" xr:uid="{89099F89-DD67-40F1-B14E-E877FD274254}">
      <text>
        <r>
          <rPr>
            <b/>
            <sz val="9"/>
            <color indexed="81"/>
            <rFont val="Tahoma"/>
            <family val="2"/>
          </rPr>
          <t>John:</t>
        </r>
        <r>
          <rPr>
            <sz val="9"/>
            <color indexed="81"/>
            <rFont val="Tahoma"/>
            <family val="2"/>
          </rPr>
          <t xml:space="preserve">
Start with the final pkl_fs from the previous optimisation. Use meatprice[1]</t>
        </r>
      </text>
    </comment>
    <comment ref="CG108" authorId="2" shapeId="0" xr:uid="{437DCB05-934E-42B7-AAC1-9B6055A86CC8}">
      <text>
        <r>
          <rPr>
            <b/>
            <sz val="9"/>
            <color indexed="81"/>
            <rFont val="Tahoma"/>
            <family val="2"/>
          </rPr>
          <t>John:</t>
        </r>
        <r>
          <rPr>
            <sz val="9"/>
            <color indexed="81"/>
            <rFont val="Tahoma"/>
            <family val="2"/>
          </rPr>
          <t xml:space="preserve">
Include r2 adjust if using Property.xl feed supply</t>
        </r>
      </text>
    </comment>
    <comment ref="KF108" authorId="2" shapeId="0" xr:uid="{FD14F8B4-0430-4BF2-9EA7-27A8C1B60BA8}">
      <text>
        <r>
          <rPr>
            <b/>
            <sz val="9"/>
            <color indexed="81"/>
            <rFont val="Tahoma"/>
            <family val="2"/>
          </rPr>
          <t>John:</t>
        </r>
        <r>
          <rPr>
            <sz val="9"/>
            <color indexed="81"/>
            <rFont val="Tahoma"/>
            <family val="2"/>
          </rPr>
          <t xml:space="preserve">
Force a minimum of 2 head so that a LW pattern is created for each class of dams.</t>
        </r>
      </text>
    </comment>
    <comment ref="KO108" authorId="2" shapeId="0" xr:uid="{CA1ED548-A16C-491C-9FA8-9ACCEF02205A}">
      <text>
        <r>
          <rPr>
            <b/>
            <sz val="9"/>
            <color indexed="81"/>
            <rFont val="Tahoma"/>
            <family val="2"/>
          </rPr>
          <t>John:</t>
        </r>
        <r>
          <rPr>
            <sz val="9"/>
            <color indexed="81"/>
            <rFont val="Tahoma"/>
            <family val="2"/>
          </rPr>
          <t xml:space="preserve">
Allow sales of dams prior to v[17]</t>
        </r>
      </text>
    </comment>
    <comment ref="G109" authorId="2" shapeId="0" xr:uid="{9CEE0EF5-B51C-4930-9176-0FBAD9681E1F}">
      <text>
        <r>
          <rPr>
            <b/>
            <sz val="9"/>
            <color indexed="81"/>
            <rFont val="Tahoma"/>
            <family val="2"/>
          </rPr>
          <t>John:</t>
        </r>
        <r>
          <rPr>
            <sz val="9"/>
            <color indexed="81"/>
            <rFont val="Tahoma"/>
            <family val="2"/>
          </rPr>
          <t xml:space="preserve">
These reports are removed so that they aren't reported when doing a jont run withLWCj</t>
        </r>
      </text>
    </comment>
    <comment ref="AL109" authorId="2" shapeId="0" xr:uid="{642CEBE9-4AE6-48D8-9B9A-4042196DA92A}">
      <text>
        <r>
          <rPr>
            <b/>
            <sz val="9"/>
            <color indexed="81"/>
            <rFont val="Tahoma"/>
            <family val="2"/>
          </rPr>
          <t>John:</t>
        </r>
        <r>
          <rPr>
            <sz val="9"/>
            <color indexed="81"/>
            <rFont val="Tahoma"/>
            <family val="2"/>
          </rPr>
          <t xml:space="preserve">
N33 include weaning FVP.
Nutspread 2.0</t>
        </r>
      </text>
    </comment>
    <comment ref="BC109" authorId="2" shapeId="0" xr:uid="{CBB68757-AE8D-41A8-A234-E506D9F3F81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09" authorId="2" shapeId="0" xr:uid="{73A61A15-7992-4A70-A744-46E791D5342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0" authorId="2" shapeId="0" xr:uid="{E5096DD0-B10E-493B-95E8-D2985C4CB70D}">
      <text>
        <r>
          <rPr>
            <b/>
            <sz val="9"/>
            <color indexed="81"/>
            <rFont val="Tahoma"/>
            <family val="2"/>
          </rPr>
          <t>John:</t>
        </r>
        <r>
          <rPr>
            <sz val="9"/>
            <color indexed="81"/>
            <rFont val="Tahoma"/>
            <family val="2"/>
          </rPr>
          <t xml:space="preserve">
N33 include weaning FVP.
Nutspread 2.0</t>
        </r>
      </text>
    </comment>
    <comment ref="BC110" authorId="2" shapeId="0" xr:uid="{9DB1A702-6657-4229-9647-6A67CC18C6E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1" authorId="2" shapeId="0" xr:uid="{495BFC6D-6B8A-494C-8E2E-9C261AF67958}">
      <text>
        <r>
          <rPr>
            <b/>
            <sz val="9"/>
            <color indexed="81"/>
            <rFont val="Tahoma"/>
            <family val="2"/>
          </rPr>
          <t>John:</t>
        </r>
        <r>
          <rPr>
            <sz val="9"/>
            <color indexed="81"/>
            <rFont val="Tahoma"/>
            <family val="2"/>
          </rPr>
          <t xml:space="preserve">
N33 include weaning FVP.
Nutspread 2.0</t>
        </r>
      </text>
    </comment>
    <comment ref="BC111" authorId="2" shapeId="0" xr:uid="{3B341AD3-8EDC-4AFF-82AD-1DAA476EB1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12" authorId="2" shapeId="0" xr:uid="{41CFA314-9823-4C56-81A8-95B5F22A9476}">
      <text>
        <r>
          <rPr>
            <b/>
            <sz val="9"/>
            <color indexed="81"/>
            <rFont val="Tahoma"/>
            <family val="2"/>
          </rPr>
          <t>John:</t>
        </r>
        <r>
          <rPr>
            <sz val="9"/>
            <color indexed="81"/>
            <rFont val="Tahoma"/>
            <family val="2"/>
          </rPr>
          <t xml:space="preserve">
N33 include weaning FVP.
Nutspread 2.0</t>
        </r>
      </text>
    </comment>
    <comment ref="BC112" authorId="2" shapeId="0" xr:uid="{8FBF17E2-9172-4388-8E35-25E86ACDEC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13" authorId="2" shapeId="0" xr:uid="{B8638799-67E7-4F97-9E32-2BDB2CF349BE}">
      <text>
        <r>
          <rPr>
            <b/>
            <sz val="9"/>
            <color indexed="81"/>
            <rFont val="Tahoma"/>
            <family val="2"/>
          </rPr>
          <t>John:</t>
        </r>
        <r>
          <rPr>
            <sz val="9"/>
            <color indexed="81"/>
            <rFont val="Tahoma"/>
            <family val="2"/>
          </rPr>
          <t xml:space="preserve">
Offset for the source feed supply
</t>
        </r>
      </text>
    </comment>
    <comment ref="AL113" authorId="2" shapeId="0" xr:uid="{E46F0671-51D6-4D26-ACE3-0A20E5135E48}">
      <text>
        <r>
          <rPr>
            <b/>
            <sz val="9"/>
            <color indexed="81"/>
            <rFont val="Tahoma"/>
            <family val="2"/>
          </rPr>
          <t>John:</t>
        </r>
        <r>
          <rPr>
            <sz val="9"/>
            <color indexed="81"/>
            <rFont val="Tahoma"/>
            <family val="2"/>
          </rPr>
          <t xml:space="preserve">
N33 include weaning FVP.
Nutspread 2.0</t>
        </r>
      </text>
    </comment>
    <comment ref="BC113" authorId="2" shapeId="0" xr:uid="{32AC06C7-267A-4EB9-94C8-99EFA2F3B3E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13" authorId="2" shapeId="0" xr:uid="{BA484B22-FC39-4EF4-90F5-754823940D3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13" authorId="2" shapeId="0" xr:uid="{48024AA8-E4A9-4806-B5DB-FABAD3D07AEE}">
      <text>
        <r>
          <rPr>
            <b/>
            <sz val="9"/>
            <color indexed="81"/>
            <rFont val="Tahoma"/>
            <family val="2"/>
          </rPr>
          <t>John:</t>
        </r>
        <r>
          <rPr>
            <sz val="9"/>
            <color indexed="81"/>
            <rFont val="Tahoma"/>
            <family val="2"/>
          </rPr>
          <t xml:space="preserve">
Include r2 adjust to carry out LTW profile optimisation</t>
        </r>
      </text>
    </comment>
    <comment ref="CL113" authorId="2" shapeId="0" xr:uid="{2413798D-9062-41E0-B141-47CE94D34D6B}">
      <text>
        <r>
          <rPr>
            <b/>
            <sz val="9"/>
            <color indexed="81"/>
            <rFont val="Tahoma"/>
            <family val="2"/>
          </rPr>
          <t>John:</t>
        </r>
        <r>
          <rPr>
            <sz val="9"/>
            <color indexed="81"/>
            <rFont val="Tahoma"/>
            <family val="2"/>
          </rPr>
          <t xml:space="preserve">
Turn on the LTW scalar for the optimisation of the LWC during pregnancy.</t>
        </r>
      </text>
    </comment>
    <comment ref="AC114" authorId="2" shapeId="0" xr:uid="{4B100264-3A38-4A8F-9649-46DBE54DCF91}">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15" authorId="2" shapeId="0" xr:uid="{71863E05-E6C1-4FFD-AF49-42B1B0051FD2}">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16" authorId="2" shapeId="0" xr:uid="{004EA7AA-4425-4D8F-B619-7371C1FB68B1}">
      <text>
        <r>
          <rPr>
            <b/>
            <sz val="9"/>
            <color indexed="81"/>
            <rFont val="Tahoma"/>
            <family val="2"/>
          </rPr>
          <t>John:</t>
        </r>
        <r>
          <rPr>
            <sz val="9"/>
            <color indexed="81"/>
            <rFont val="Tahoma"/>
            <family val="2"/>
          </rPr>
          <t xml:space="preserve">
Yellow highlight means that this value has been altered for this experiment</t>
        </r>
      </text>
    </comment>
    <comment ref="AL116" authorId="2" shapeId="0" xr:uid="{358116B0-A34D-4044-9F11-6BDC7DF6530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16" authorId="2" shapeId="0" xr:uid="{39F1E57E-D39A-49DD-966D-DF7681DE4696}">
      <text>
        <r>
          <rPr>
            <b/>
            <sz val="9"/>
            <color indexed="81"/>
            <rFont val="Tahoma"/>
            <family val="2"/>
          </rPr>
          <t>John:</t>
        </r>
        <r>
          <rPr>
            <sz val="9"/>
            <color indexed="81"/>
            <rFont val="Tahoma"/>
            <family val="2"/>
          </rPr>
          <t xml:space="preserve">
Force a minimum of 2 head so that a LW pattern is created for each class of dams.</t>
        </r>
      </text>
    </comment>
    <comment ref="KO116" authorId="2" shapeId="0" xr:uid="{C3348732-B4D9-4FE4-B058-69F237D0A44F}">
      <text>
        <r>
          <rPr>
            <b/>
            <sz val="9"/>
            <color indexed="81"/>
            <rFont val="Tahoma"/>
            <family val="2"/>
          </rPr>
          <t>John:</t>
        </r>
        <r>
          <rPr>
            <sz val="9"/>
            <color indexed="81"/>
            <rFont val="Tahoma"/>
            <family val="2"/>
          </rPr>
          <t xml:space="preserve">
Allow sales of dams prior to v[17]</t>
        </r>
      </text>
    </comment>
    <comment ref="G117" authorId="2" shapeId="0" xr:uid="{59A7EF3E-C9E8-4267-8A28-BE7D78D08F2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17" authorId="2" shapeId="0" xr:uid="{E2590EDA-0266-4592-A90C-B0FF81EFB6A8}">
      <text>
        <r>
          <rPr>
            <b/>
            <sz val="9"/>
            <color indexed="81"/>
            <rFont val="Tahoma"/>
            <family val="2"/>
          </rPr>
          <t>John:</t>
        </r>
        <r>
          <rPr>
            <sz val="9"/>
            <color indexed="81"/>
            <rFont val="Tahoma"/>
            <family val="2"/>
          </rPr>
          <t xml:space="preserve">
Manually entered options</t>
        </r>
      </text>
    </comment>
    <comment ref="AL117" authorId="2" shapeId="0" xr:uid="{FF2878B3-0704-4A92-B29E-3D2A56BF4579}">
      <text>
        <r>
          <rPr>
            <b/>
            <sz val="9"/>
            <color indexed="81"/>
            <rFont val="Tahoma"/>
            <family val="2"/>
          </rPr>
          <t>John:</t>
        </r>
        <r>
          <rPr>
            <sz val="9"/>
            <color indexed="81"/>
            <rFont val="Tahoma"/>
            <family val="2"/>
          </rPr>
          <t xml:space="preserve">
Full output for N11 to check for individual period problems.</t>
        </r>
      </text>
    </comment>
    <comment ref="BC117" authorId="2" shapeId="0" xr:uid="{78D33455-35B3-4812-B713-59A35834D95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17" authorId="2" shapeId="0" xr:uid="{B0A225BE-C61E-4713-99CB-197ABEE79821}">
      <text>
        <r>
          <rPr>
            <b/>
            <sz val="9"/>
            <color indexed="81"/>
            <rFont val="Tahoma"/>
            <family val="2"/>
          </rPr>
          <t>John:</t>
        </r>
        <r>
          <rPr>
            <sz val="9"/>
            <color indexed="81"/>
            <rFont val="Tahoma"/>
            <family val="2"/>
          </rPr>
          <t xml:space="preserve">
Set to FALSE if an optimisation for this region, genotype &amp; TOL has never been done.</t>
        </r>
      </text>
    </comment>
    <comment ref="CF117" authorId="2" shapeId="0" xr:uid="{A8685574-9A56-401D-B555-256B572E4B0E}">
      <text>
        <r>
          <rPr>
            <b/>
            <sz val="9"/>
            <color indexed="81"/>
            <rFont val="Tahoma"/>
            <family val="2"/>
          </rPr>
          <t>John:</t>
        </r>
        <r>
          <rPr>
            <sz val="9"/>
            <color indexed="81"/>
            <rFont val="Tahoma"/>
            <family val="2"/>
          </rPr>
          <t xml:space="preserve">
Start with the final pkl_fs from the previous optimisation. Use meatprice[1]</t>
        </r>
      </text>
    </comment>
    <comment ref="CG117" authorId="2" shapeId="0" xr:uid="{CE9B9497-BCFC-4B9F-A20B-232CEEB0F34A}">
      <text>
        <r>
          <rPr>
            <b/>
            <sz val="9"/>
            <color indexed="81"/>
            <rFont val="Tahoma"/>
            <family val="2"/>
          </rPr>
          <t>John:</t>
        </r>
        <r>
          <rPr>
            <sz val="9"/>
            <color indexed="81"/>
            <rFont val="Tahoma"/>
            <family val="2"/>
          </rPr>
          <t xml:space="preserve">
Include r2 adjust if using Property.xl feed supply</t>
        </r>
      </text>
    </comment>
    <comment ref="KF117" authorId="2" shapeId="0" xr:uid="{5B65F474-F1B0-446C-BC89-51B415E20563}">
      <text>
        <r>
          <rPr>
            <b/>
            <sz val="9"/>
            <color indexed="81"/>
            <rFont val="Tahoma"/>
            <family val="2"/>
          </rPr>
          <t>John:</t>
        </r>
        <r>
          <rPr>
            <sz val="9"/>
            <color indexed="81"/>
            <rFont val="Tahoma"/>
            <family val="2"/>
          </rPr>
          <t xml:space="preserve">
Force a minimum of 2 head so that a LW pattern is created for each class of dams.</t>
        </r>
      </text>
    </comment>
    <comment ref="KO117" authorId="2" shapeId="0" xr:uid="{93F11C97-FBF0-478A-AFC8-2E9A5BDE833B}">
      <text>
        <r>
          <rPr>
            <b/>
            <sz val="9"/>
            <color indexed="81"/>
            <rFont val="Tahoma"/>
            <family val="2"/>
          </rPr>
          <t>John:</t>
        </r>
        <r>
          <rPr>
            <sz val="9"/>
            <color indexed="81"/>
            <rFont val="Tahoma"/>
            <family val="2"/>
          </rPr>
          <t xml:space="preserve">
Allow sales of dams prior to v[17]</t>
        </r>
      </text>
    </comment>
    <comment ref="G118" authorId="2" shapeId="0" xr:uid="{718E4F04-A78B-4CF7-8C62-84041CCCDCB1}">
      <text>
        <r>
          <rPr>
            <b/>
            <sz val="9"/>
            <color indexed="81"/>
            <rFont val="Tahoma"/>
            <family val="2"/>
          </rPr>
          <t>John:</t>
        </r>
        <r>
          <rPr>
            <sz val="9"/>
            <color indexed="81"/>
            <rFont val="Tahoma"/>
            <family val="2"/>
          </rPr>
          <t xml:space="preserve">
These reports are removed so that they aren't reported when doing a jont run withLWCj</t>
        </r>
      </text>
    </comment>
    <comment ref="AL118" authorId="2" shapeId="0" xr:uid="{7AD6C66E-6891-4766-9864-27C2509752CC}">
      <text>
        <r>
          <rPr>
            <b/>
            <sz val="9"/>
            <color indexed="81"/>
            <rFont val="Tahoma"/>
            <family val="2"/>
          </rPr>
          <t>John:</t>
        </r>
        <r>
          <rPr>
            <sz val="9"/>
            <color indexed="81"/>
            <rFont val="Tahoma"/>
            <family val="2"/>
          </rPr>
          <t xml:space="preserve">
N33 include weaning FVP.
Nutspread 2.0</t>
        </r>
      </text>
    </comment>
    <comment ref="BC118" authorId="2" shapeId="0" xr:uid="{FCFE134E-AE90-401D-A1FD-6A8953C645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18" authorId="2" shapeId="0" xr:uid="{D9B71D90-2C78-437E-8FC8-AB029D2DDD41}">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19" authorId="2" shapeId="0" xr:uid="{5168C31A-59A5-4084-89B4-D7D1A9072A29}">
      <text>
        <r>
          <rPr>
            <b/>
            <sz val="9"/>
            <color indexed="81"/>
            <rFont val="Tahoma"/>
            <family val="2"/>
          </rPr>
          <t>John:</t>
        </r>
        <r>
          <rPr>
            <sz val="9"/>
            <color indexed="81"/>
            <rFont val="Tahoma"/>
            <family val="2"/>
          </rPr>
          <t xml:space="preserve">
N33 include weaning FVP.
Nutspread 2.0</t>
        </r>
      </text>
    </comment>
    <comment ref="BC119" authorId="2" shapeId="0" xr:uid="{F2709EB7-7DE4-4171-B301-1849FD7086B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0" authorId="2" shapeId="0" xr:uid="{AC911B56-319F-4794-A291-AACC9610DBE7}">
      <text>
        <r>
          <rPr>
            <b/>
            <sz val="9"/>
            <color indexed="81"/>
            <rFont val="Tahoma"/>
            <family val="2"/>
          </rPr>
          <t>John:</t>
        </r>
        <r>
          <rPr>
            <sz val="9"/>
            <color indexed="81"/>
            <rFont val="Tahoma"/>
            <family val="2"/>
          </rPr>
          <t xml:space="preserve">
N33 include weaning FVP.
Nutspread 2.0</t>
        </r>
      </text>
    </comment>
    <comment ref="BC120" authorId="2" shapeId="0" xr:uid="{620717C8-EC5A-4079-BA8A-A9731A2EF50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1" authorId="2" shapeId="0" xr:uid="{72371CEB-7876-4127-A5EB-F4331D69107D}">
      <text>
        <r>
          <rPr>
            <b/>
            <sz val="9"/>
            <color indexed="81"/>
            <rFont val="Tahoma"/>
            <family val="2"/>
          </rPr>
          <t>John:</t>
        </r>
        <r>
          <rPr>
            <sz val="9"/>
            <color indexed="81"/>
            <rFont val="Tahoma"/>
            <family val="2"/>
          </rPr>
          <t xml:space="preserve">
N33 include weaning FVP.
Nutspread 2.0</t>
        </r>
      </text>
    </comment>
    <comment ref="BC121" authorId="2" shapeId="0" xr:uid="{53C0F163-F885-4B0E-90AC-36A0AD803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22" authorId="2" shapeId="0" xr:uid="{8B55888E-20E0-4B4A-B615-0FAF5F6131DB}">
      <text>
        <r>
          <rPr>
            <b/>
            <sz val="9"/>
            <color indexed="81"/>
            <rFont val="Tahoma"/>
            <family val="2"/>
          </rPr>
          <t>John:</t>
        </r>
        <r>
          <rPr>
            <sz val="9"/>
            <color indexed="81"/>
            <rFont val="Tahoma"/>
            <family val="2"/>
          </rPr>
          <t xml:space="preserve">
Offset for the source feed supply
</t>
        </r>
      </text>
    </comment>
    <comment ref="AL122" authorId="2" shapeId="0" xr:uid="{87F897A5-38D0-4E2F-B043-C2C858378F96}">
      <text>
        <r>
          <rPr>
            <b/>
            <sz val="9"/>
            <color indexed="81"/>
            <rFont val="Tahoma"/>
            <family val="2"/>
          </rPr>
          <t>John:</t>
        </r>
        <r>
          <rPr>
            <sz val="9"/>
            <color indexed="81"/>
            <rFont val="Tahoma"/>
            <family val="2"/>
          </rPr>
          <t xml:space="preserve">
N33 include weaning FVP.
Nutspread 2.0</t>
        </r>
      </text>
    </comment>
    <comment ref="BC122" authorId="2" shapeId="0" xr:uid="{F16C3706-32A1-491C-A35F-E362A7F81E3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22" authorId="2" shapeId="0" xr:uid="{21F741E2-F480-4CF3-BF4E-1CA660F171F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22" authorId="2" shapeId="0" xr:uid="{164CD843-19E4-48FB-9ABA-BFB797A64F35}">
      <text>
        <r>
          <rPr>
            <b/>
            <sz val="9"/>
            <color indexed="81"/>
            <rFont val="Tahoma"/>
            <family val="2"/>
          </rPr>
          <t>John:</t>
        </r>
        <r>
          <rPr>
            <sz val="9"/>
            <color indexed="81"/>
            <rFont val="Tahoma"/>
            <family val="2"/>
          </rPr>
          <t xml:space="preserve">
Include r2 adjust to carry out LTW profile optimisation</t>
        </r>
      </text>
    </comment>
    <comment ref="CL122" authorId="2" shapeId="0" xr:uid="{DA3C00E1-2E8C-44B5-8767-E5F6E6DA2768}">
      <text>
        <r>
          <rPr>
            <b/>
            <sz val="9"/>
            <color indexed="81"/>
            <rFont val="Tahoma"/>
            <family val="2"/>
          </rPr>
          <t>John:</t>
        </r>
        <r>
          <rPr>
            <sz val="9"/>
            <color indexed="81"/>
            <rFont val="Tahoma"/>
            <family val="2"/>
          </rPr>
          <t xml:space="preserve">
Turn on the LTW scalar for the optimisation of the LWC during pregnancy.</t>
        </r>
      </text>
    </comment>
    <comment ref="AC123" authorId="2" shapeId="0" xr:uid="{DA8571D7-5628-4A81-999E-A1A9199AD3F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24" authorId="2" shapeId="0" xr:uid="{A9A3BCBE-0362-432B-971B-6FD07891269C}">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25" authorId="2" shapeId="0" xr:uid="{5BA81B9D-593B-46B0-9A9E-594068776B91}">
      <text>
        <r>
          <rPr>
            <b/>
            <sz val="9"/>
            <color indexed="81"/>
            <rFont val="Tahoma"/>
            <family val="2"/>
          </rPr>
          <t>John:</t>
        </r>
        <r>
          <rPr>
            <sz val="9"/>
            <color indexed="81"/>
            <rFont val="Tahoma"/>
            <family val="2"/>
          </rPr>
          <t xml:space="preserve">
Yellow highlight means that this value has been altered for this experiment</t>
        </r>
      </text>
    </comment>
    <comment ref="AL125" authorId="2" shapeId="0" xr:uid="{D0456D34-4413-47CC-8076-81FDA591ACE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25" authorId="2" shapeId="0" xr:uid="{121CC459-801C-483D-89CE-8017D90277AF}">
      <text>
        <r>
          <rPr>
            <b/>
            <sz val="9"/>
            <color indexed="81"/>
            <rFont val="Tahoma"/>
            <family val="2"/>
          </rPr>
          <t>John:</t>
        </r>
        <r>
          <rPr>
            <sz val="9"/>
            <color indexed="81"/>
            <rFont val="Tahoma"/>
            <family val="2"/>
          </rPr>
          <t xml:space="preserve">
Force a minimum of 2 head so that a LW pattern is created for each class of dams.</t>
        </r>
      </text>
    </comment>
    <comment ref="KO125" authorId="2" shapeId="0" xr:uid="{C6C6F8BC-0381-44E8-83B8-ED9AE19931F8}">
      <text>
        <r>
          <rPr>
            <b/>
            <sz val="9"/>
            <color indexed="81"/>
            <rFont val="Tahoma"/>
            <family val="2"/>
          </rPr>
          <t>John:</t>
        </r>
        <r>
          <rPr>
            <sz val="9"/>
            <color indexed="81"/>
            <rFont val="Tahoma"/>
            <family val="2"/>
          </rPr>
          <t xml:space="preserve">
Allow sales of dams prior to v[17]</t>
        </r>
      </text>
    </comment>
    <comment ref="G126" authorId="2" shapeId="0" xr:uid="{2ECDB178-8C81-4C28-BCDA-2B2A5ADD054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26" authorId="2" shapeId="0" xr:uid="{237208CC-C578-4F62-B8CB-C7405755A113}">
      <text>
        <r>
          <rPr>
            <b/>
            <sz val="9"/>
            <color indexed="81"/>
            <rFont val="Tahoma"/>
            <family val="2"/>
          </rPr>
          <t>John:</t>
        </r>
        <r>
          <rPr>
            <sz val="9"/>
            <color indexed="81"/>
            <rFont val="Tahoma"/>
            <family val="2"/>
          </rPr>
          <t xml:space="preserve">
Manually entered options</t>
        </r>
      </text>
    </comment>
    <comment ref="AL126" authorId="2" shapeId="0" xr:uid="{BE809DAE-D408-4B21-A86B-F75004A31234}">
      <text>
        <r>
          <rPr>
            <b/>
            <sz val="9"/>
            <color indexed="81"/>
            <rFont val="Tahoma"/>
            <family val="2"/>
          </rPr>
          <t>John:</t>
        </r>
        <r>
          <rPr>
            <sz val="9"/>
            <color indexed="81"/>
            <rFont val="Tahoma"/>
            <family val="2"/>
          </rPr>
          <t xml:space="preserve">
Full output for N11 to check for individual period problems.</t>
        </r>
      </text>
    </comment>
    <comment ref="BC126" authorId="2" shapeId="0" xr:uid="{59CFF271-2D88-4BE4-9E7A-3C7319F4142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26" authorId="2" shapeId="0" xr:uid="{F5A3B6DB-226C-4A29-8E89-3AEC21F898EC}">
      <text>
        <r>
          <rPr>
            <b/>
            <sz val="9"/>
            <color indexed="81"/>
            <rFont val="Tahoma"/>
            <family val="2"/>
          </rPr>
          <t>John:</t>
        </r>
        <r>
          <rPr>
            <sz val="9"/>
            <color indexed="81"/>
            <rFont val="Tahoma"/>
            <family val="2"/>
          </rPr>
          <t xml:space="preserve">
Set to FALSE if an optimisation for this region, genotype &amp; TOL has never been done.</t>
        </r>
      </text>
    </comment>
    <comment ref="CF126" authorId="2" shapeId="0" xr:uid="{096C3491-2C42-4D68-BF42-AD4E59C6D183}">
      <text>
        <r>
          <rPr>
            <b/>
            <sz val="9"/>
            <color indexed="81"/>
            <rFont val="Tahoma"/>
            <family val="2"/>
          </rPr>
          <t>John:</t>
        </r>
        <r>
          <rPr>
            <sz val="9"/>
            <color indexed="81"/>
            <rFont val="Tahoma"/>
            <family val="2"/>
          </rPr>
          <t xml:space="preserve">
Start with the final pkl_fs from the previous optimisation. Use meatprice[1]</t>
        </r>
      </text>
    </comment>
    <comment ref="CG126" authorId="2" shapeId="0" xr:uid="{86761013-F919-44FC-9CC3-E87B3EEE4865}">
      <text>
        <r>
          <rPr>
            <b/>
            <sz val="9"/>
            <color indexed="81"/>
            <rFont val="Tahoma"/>
            <family val="2"/>
          </rPr>
          <t>John:</t>
        </r>
        <r>
          <rPr>
            <sz val="9"/>
            <color indexed="81"/>
            <rFont val="Tahoma"/>
            <family val="2"/>
          </rPr>
          <t xml:space="preserve">
Include r2 adjust if using Property.xl feed supply</t>
        </r>
      </text>
    </comment>
    <comment ref="KF126" authorId="2" shapeId="0" xr:uid="{67A39168-3F10-46AF-B55B-4B16E312283F}">
      <text>
        <r>
          <rPr>
            <b/>
            <sz val="9"/>
            <color indexed="81"/>
            <rFont val="Tahoma"/>
            <family val="2"/>
          </rPr>
          <t>John:</t>
        </r>
        <r>
          <rPr>
            <sz val="9"/>
            <color indexed="81"/>
            <rFont val="Tahoma"/>
            <family val="2"/>
          </rPr>
          <t xml:space="preserve">
Force a minimum of 2 head so that a LW pattern is created for each class of dams.</t>
        </r>
      </text>
    </comment>
    <comment ref="KO126" authorId="2" shapeId="0" xr:uid="{9C700F87-1897-4B41-9F2E-06A87BE47EF7}">
      <text>
        <r>
          <rPr>
            <b/>
            <sz val="9"/>
            <color indexed="81"/>
            <rFont val="Tahoma"/>
            <family val="2"/>
          </rPr>
          <t>John:</t>
        </r>
        <r>
          <rPr>
            <sz val="9"/>
            <color indexed="81"/>
            <rFont val="Tahoma"/>
            <family val="2"/>
          </rPr>
          <t xml:space="preserve">
Allow sales of dams prior to v[17]</t>
        </r>
      </text>
    </comment>
    <comment ref="G127" authorId="2" shapeId="0" xr:uid="{3B0F3C66-0CD0-4F5D-864A-6ED9AFE0946C}">
      <text>
        <r>
          <rPr>
            <b/>
            <sz val="9"/>
            <color indexed="81"/>
            <rFont val="Tahoma"/>
            <family val="2"/>
          </rPr>
          <t>John:</t>
        </r>
        <r>
          <rPr>
            <sz val="9"/>
            <color indexed="81"/>
            <rFont val="Tahoma"/>
            <family val="2"/>
          </rPr>
          <t xml:space="preserve">
These reports are removed so that they aren't reported when doing a jont run withLWCj</t>
        </r>
      </text>
    </comment>
    <comment ref="AL127" authorId="2" shapeId="0" xr:uid="{D6315C4F-ABDC-4C38-9587-FC34E285FD07}">
      <text>
        <r>
          <rPr>
            <b/>
            <sz val="9"/>
            <color indexed="81"/>
            <rFont val="Tahoma"/>
            <family val="2"/>
          </rPr>
          <t>John:</t>
        </r>
        <r>
          <rPr>
            <sz val="9"/>
            <color indexed="81"/>
            <rFont val="Tahoma"/>
            <family val="2"/>
          </rPr>
          <t xml:space="preserve">
N33 include weaning FVP.
Nutspread 2.0</t>
        </r>
      </text>
    </comment>
    <comment ref="BC127" authorId="2" shapeId="0" xr:uid="{577F88CB-73F7-46D8-9029-4C36C77949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J127" authorId="2" shapeId="0" xr:uid="{D07D8EAD-7E6C-4041-94A7-79F94A081A74}">
      <text>
        <r>
          <rPr>
            <b/>
            <sz val="9"/>
            <color indexed="81"/>
            <rFont val="Tahoma"/>
            <family val="2"/>
          </rPr>
          <t>John:</t>
        </r>
        <r>
          <rPr>
            <sz val="9"/>
            <color indexed="81"/>
            <rFont val="Tahoma"/>
            <family val="2"/>
          </rPr>
          <t xml:space="preserve">
This is calculated from input details so that the first trial can use any fs_pkl file w/o affect the remainder of the experiment</t>
        </r>
      </text>
    </comment>
    <comment ref="AL128" authorId="2" shapeId="0" xr:uid="{6138C02F-828A-460E-BD71-DFCF4A998EFE}">
      <text>
        <r>
          <rPr>
            <b/>
            <sz val="9"/>
            <color indexed="81"/>
            <rFont val="Tahoma"/>
            <family val="2"/>
          </rPr>
          <t>John:</t>
        </r>
        <r>
          <rPr>
            <sz val="9"/>
            <color indexed="81"/>
            <rFont val="Tahoma"/>
            <family val="2"/>
          </rPr>
          <t xml:space="preserve">
N33 include weaning FVP.
Nutspread 2.0</t>
        </r>
      </text>
    </comment>
    <comment ref="BC128" authorId="2" shapeId="0" xr:uid="{1567A6BB-AD02-4169-A678-12B8A853A9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29" authorId="2" shapeId="0" xr:uid="{9B8E2644-350B-4407-B3D7-8BB46F0CF1F5}">
      <text>
        <r>
          <rPr>
            <b/>
            <sz val="9"/>
            <color indexed="81"/>
            <rFont val="Tahoma"/>
            <family val="2"/>
          </rPr>
          <t>John:</t>
        </r>
        <r>
          <rPr>
            <sz val="9"/>
            <color indexed="81"/>
            <rFont val="Tahoma"/>
            <family val="2"/>
          </rPr>
          <t xml:space="preserve">
N33 include weaning FVP.
Nutspread 2.0</t>
        </r>
      </text>
    </comment>
    <comment ref="BC129" authorId="2" shapeId="0" xr:uid="{2B5FCB39-017F-47F0-9A9F-F1DA7112E0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0" authorId="2" shapeId="0" xr:uid="{BF935FA6-F369-4B54-8631-53E729AD2E8B}">
      <text>
        <r>
          <rPr>
            <b/>
            <sz val="9"/>
            <color indexed="81"/>
            <rFont val="Tahoma"/>
            <family val="2"/>
          </rPr>
          <t>John:</t>
        </r>
        <r>
          <rPr>
            <sz val="9"/>
            <color indexed="81"/>
            <rFont val="Tahoma"/>
            <family val="2"/>
          </rPr>
          <t xml:space="preserve">
N33 include weaning FVP.
Nutspread 2.0</t>
        </r>
      </text>
    </comment>
    <comment ref="BC130" authorId="2" shapeId="0" xr:uid="{CC40C402-4321-49FB-A4C6-6BA8346F17D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31" authorId="2" shapeId="0" xr:uid="{29070137-63C3-4BEB-ACEF-D97E8EF7B9F4}">
      <text>
        <r>
          <rPr>
            <b/>
            <sz val="9"/>
            <color indexed="81"/>
            <rFont val="Tahoma"/>
            <family val="2"/>
          </rPr>
          <t>John:</t>
        </r>
        <r>
          <rPr>
            <sz val="9"/>
            <color indexed="81"/>
            <rFont val="Tahoma"/>
            <family val="2"/>
          </rPr>
          <t xml:space="preserve">
Offset for the source feed supply
</t>
        </r>
      </text>
    </comment>
    <comment ref="AL131" authorId="2" shapeId="0" xr:uid="{966FA3CE-450E-4AA8-9C6A-79395CE8C37D}">
      <text>
        <r>
          <rPr>
            <b/>
            <sz val="9"/>
            <color indexed="81"/>
            <rFont val="Tahoma"/>
            <family val="2"/>
          </rPr>
          <t>John:</t>
        </r>
        <r>
          <rPr>
            <sz val="9"/>
            <color indexed="81"/>
            <rFont val="Tahoma"/>
            <family val="2"/>
          </rPr>
          <t xml:space="preserve">
N33 include weaning FVP.
Nutspread 2.0</t>
        </r>
      </text>
    </comment>
    <comment ref="BC131" authorId="2" shapeId="0" xr:uid="{03BAB3E4-EB20-4BC8-88FF-2F69917B445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31" authorId="2" shapeId="0" xr:uid="{F0193010-1318-4443-ABFF-9CAE9D3D46A5}">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31" authorId="2" shapeId="0" xr:uid="{F3D8BAD1-983A-4DA9-BA15-D16984FEB47C}">
      <text>
        <r>
          <rPr>
            <b/>
            <sz val="9"/>
            <color indexed="81"/>
            <rFont val="Tahoma"/>
            <family val="2"/>
          </rPr>
          <t>John:</t>
        </r>
        <r>
          <rPr>
            <sz val="9"/>
            <color indexed="81"/>
            <rFont val="Tahoma"/>
            <family val="2"/>
          </rPr>
          <t xml:space="preserve">
Include r2 adjust to carry out LTW profile optimisation</t>
        </r>
      </text>
    </comment>
    <comment ref="CL131" authorId="2" shapeId="0" xr:uid="{4E492709-C944-412D-8968-23E4BAA8DB01}">
      <text>
        <r>
          <rPr>
            <b/>
            <sz val="9"/>
            <color indexed="81"/>
            <rFont val="Tahoma"/>
            <family val="2"/>
          </rPr>
          <t>John:</t>
        </r>
        <r>
          <rPr>
            <sz val="9"/>
            <color indexed="81"/>
            <rFont val="Tahoma"/>
            <family val="2"/>
          </rPr>
          <t xml:space="preserve">
Turn on the LTW scalar for the optimisation of the LWC during pregnancy.</t>
        </r>
      </text>
    </comment>
    <comment ref="AC132" authorId="2" shapeId="0" xr:uid="{9A3F7285-404C-4AC9-A298-45A795779F99}">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33" authorId="2" shapeId="0" xr:uid="{3A7D7444-533D-4D54-9BE3-C5A5F0817856}">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34" authorId="2" shapeId="0" xr:uid="{FC76D191-6891-43BB-B789-13F4717E3DB1}">
      <text>
        <r>
          <rPr>
            <b/>
            <sz val="9"/>
            <color indexed="81"/>
            <rFont val="Tahoma"/>
            <family val="2"/>
          </rPr>
          <t>John:</t>
        </r>
        <r>
          <rPr>
            <sz val="9"/>
            <color indexed="81"/>
            <rFont val="Tahoma"/>
            <family val="2"/>
          </rPr>
          <t xml:space="preserve">
Yellow highlight means that this value has been altered for this experiment</t>
        </r>
      </text>
    </comment>
    <comment ref="AL134" authorId="2" shapeId="0" xr:uid="{79466ED7-4ACC-445C-837C-589D9F1842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35" authorId="2" shapeId="0" xr:uid="{55037DE6-A600-4A66-9842-7385ECF9529A}">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35" authorId="2" shapeId="0" xr:uid="{DAD4EF4D-4D19-41E1-8F81-BA739560EF2F}">
      <text>
        <r>
          <rPr>
            <b/>
            <sz val="9"/>
            <color indexed="81"/>
            <rFont val="Tahoma"/>
            <family val="2"/>
          </rPr>
          <t>John:</t>
        </r>
        <r>
          <rPr>
            <sz val="9"/>
            <color indexed="81"/>
            <rFont val="Tahoma"/>
            <family val="2"/>
          </rPr>
          <t xml:space="preserve">
Manually entered options</t>
        </r>
      </text>
    </comment>
    <comment ref="AL135" authorId="2" shapeId="0" xr:uid="{EB810CD0-1910-432F-9844-FBF18DAEFB8D}">
      <text>
        <r>
          <rPr>
            <b/>
            <sz val="9"/>
            <color indexed="81"/>
            <rFont val="Tahoma"/>
            <family val="2"/>
          </rPr>
          <t>John:</t>
        </r>
        <r>
          <rPr>
            <sz val="9"/>
            <color indexed="81"/>
            <rFont val="Tahoma"/>
            <family val="2"/>
          </rPr>
          <t xml:space="preserve">
Full output for N11 to check for individual period problems.</t>
        </r>
      </text>
    </comment>
    <comment ref="BC135" authorId="2" shapeId="0" xr:uid="{E750652A-ABFC-446E-B220-6CF2CD8B681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35" authorId="2" shapeId="0" xr:uid="{920C4375-3BC2-4770-917D-B995EB825C26}">
      <text>
        <r>
          <rPr>
            <b/>
            <sz val="9"/>
            <color indexed="81"/>
            <rFont val="Tahoma"/>
            <family val="2"/>
          </rPr>
          <t>John:</t>
        </r>
        <r>
          <rPr>
            <sz val="9"/>
            <color indexed="81"/>
            <rFont val="Tahoma"/>
            <family val="2"/>
          </rPr>
          <t xml:space="preserve">
Set to FALSE if an optimisation for this region, genotype &amp; TOL has never been done.</t>
        </r>
      </text>
    </comment>
    <comment ref="CF135" authorId="2" shapeId="0" xr:uid="{00A137D0-3EDB-4F5A-BB23-A0585B321D4F}">
      <text>
        <r>
          <rPr>
            <b/>
            <sz val="9"/>
            <color indexed="81"/>
            <rFont val="Tahoma"/>
            <family val="2"/>
          </rPr>
          <t>John:</t>
        </r>
        <r>
          <rPr>
            <sz val="9"/>
            <color indexed="81"/>
            <rFont val="Tahoma"/>
            <family val="2"/>
          </rPr>
          <t xml:space="preserve">
Start with the final pkl_fs from the previous optimisation. Use meatprice[1]</t>
        </r>
      </text>
    </comment>
    <comment ref="CG135" authorId="2" shapeId="0" xr:uid="{8EB6CAC2-FB17-4EF8-A5DB-04F34AB530C5}">
      <text>
        <r>
          <rPr>
            <b/>
            <sz val="9"/>
            <color indexed="81"/>
            <rFont val="Tahoma"/>
            <family val="2"/>
          </rPr>
          <t>John:</t>
        </r>
        <r>
          <rPr>
            <sz val="9"/>
            <color indexed="81"/>
            <rFont val="Tahoma"/>
            <family val="2"/>
          </rPr>
          <t xml:space="preserve">
Include r2 adjust if using Property.xl feed supply</t>
        </r>
      </text>
    </comment>
    <comment ref="KF135" authorId="2" shapeId="0" xr:uid="{6E9BFC29-9C68-4C7A-90AD-97451B08D1B5}">
      <text>
        <r>
          <rPr>
            <b/>
            <sz val="9"/>
            <color indexed="81"/>
            <rFont val="Tahoma"/>
            <family val="2"/>
          </rPr>
          <t>John:</t>
        </r>
        <r>
          <rPr>
            <sz val="9"/>
            <color indexed="81"/>
            <rFont val="Tahoma"/>
            <family val="2"/>
          </rPr>
          <t xml:space="preserve">
Force a minimum of 2 head so that a LW pattern is created for each class of dams.</t>
        </r>
      </text>
    </comment>
    <comment ref="KO135" authorId="2" shapeId="0" xr:uid="{738A1FF6-F78A-440B-A3EB-7EF32AE2423F}">
      <text>
        <r>
          <rPr>
            <b/>
            <sz val="9"/>
            <color indexed="81"/>
            <rFont val="Tahoma"/>
            <family val="2"/>
          </rPr>
          <t>John:</t>
        </r>
        <r>
          <rPr>
            <sz val="9"/>
            <color indexed="81"/>
            <rFont val="Tahoma"/>
            <family val="2"/>
          </rPr>
          <t xml:space="preserve">
Allow sales of dams prior to v[17]</t>
        </r>
      </text>
    </comment>
    <comment ref="G136" authorId="2" shapeId="0" xr:uid="{8EA48B37-9106-423E-A58F-9BC721E2CE25}">
      <text>
        <r>
          <rPr>
            <b/>
            <sz val="9"/>
            <color indexed="81"/>
            <rFont val="Tahoma"/>
            <family val="2"/>
          </rPr>
          <t>John:</t>
        </r>
        <r>
          <rPr>
            <sz val="9"/>
            <color indexed="81"/>
            <rFont val="Tahoma"/>
            <family val="2"/>
          </rPr>
          <t xml:space="preserve">
These reports are removed so that they aren't reported when doing a jont run withLWCj</t>
        </r>
      </text>
    </comment>
    <comment ref="AL136" authorId="2" shapeId="0" xr:uid="{16032ABC-BFAD-41EE-89BA-5E744396896B}">
      <text>
        <r>
          <rPr>
            <b/>
            <sz val="9"/>
            <color indexed="81"/>
            <rFont val="Tahoma"/>
            <family val="2"/>
          </rPr>
          <t>John:</t>
        </r>
        <r>
          <rPr>
            <sz val="9"/>
            <color indexed="81"/>
            <rFont val="Tahoma"/>
            <family val="2"/>
          </rPr>
          <t xml:space="preserve">
N33 include weaning FVP.
Nutspread 2.0</t>
        </r>
      </text>
    </comment>
    <comment ref="BC136" authorId="2" shapeId="0" xr:uid="{3D18429C-4A38-4829-A371-219BA6E5E59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7" authorId="2" shapeId="0" xr:uid="{0F226C76-836A-4EF0-AB62-A742E20BAD09}">
      <text>
        <r>
          <rPr>
            <b/>
            <sz val="9"/>
            <color indexed="81"/>
            <rFont val="Tahoma"/>
            <family val="2"/>
          </rPr>
          <t>John:</t>
        </r>
        <r>
          <rPr>
            <sz val="9"/>
            <color indexed="81"/>
            <rFont val="Tahoma"/>
            <family val="2"/>
          </rPr>
          <t xml:space="preserve">
N33 include weaning FVP.
Nutspread 2.0</t>
        </r>
      </text>
    </comment>
    <comment ref="BC137" authorId="2" shapeId="0" xr:uid="{4091A466-09BF-4521-8CB1-3CE4E9271F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8" authorId="2" shapeId="0" xr:uid="{55677208-1AF5-42B6-B849-B7FC9717684A}">
      <text>
        <r>
          <rPr>
            <b/>
            <sz val="9"/>
            <color indexed="81"/>
            <rFont val="Tahoma"/>
            <family val="2"/>
          </rPr>
          <t>John:</t>
        </r>
        <r>
          <rPr>
            <sz val="9"/>
            <color indexed="81"/>
            <rFont val="Tahoma"/>
            <family val="2"/>
          </rPr>
          <t xml:space="preserve">
N33 include weaning FVP.
Nutspread 2.0</t>
        </r>
      </text>
    </comment>
    <comment ref="BC138" authorId="2" shapeId="0" xr:uid="{6D1114D6-A965-4174-80B8-00ECC7D70A7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39" authorId="2" shapeId="0" xr:uid="{751D369A-5BC8-4B61-B151-970DAF4C96B2}">
      <text>
        <r>
          <rPr>
            <b/>
            <sz val="9"/>
            <color indexed="81"/>
            <rFont val="Tahoma"/>
            <family val="2"/>
          </rPr>
          <t>John:</t>
        </r>
        <r>
          <rPr>
            <sz val="9"/>
            <color indexed="81"/>
            <rFont val="Tahoma"/>
            <family val="2"/>
          </rPr>
          <t xml:space="preserve">
N33 include weaning FVP.
Nutspread 2.0</t>
        </r>
      </text>
    </comment>
    <comment ref="BC139" authorId="2" shapeId="0" xr:uid="{EFC6A49F-C03D-4A22-960A-1F4F828C758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0" authorId="2" shapeId="0" xr:uid="{D4AA245C-D6F0-44CE-AA0B-2183828CEFF8}">
      <text>
        <r>
          <rPr>
            <b/>
            <sz val="9"/>
            <color indexed="81"/>
            <rFont val="Tahoma"/>
            <family val="2"/>
          </rPr>
          <t>John:</t>
        </r>
        <r>
          <rPr>
            <sz val="9"/>
            <color indexed="81"/>
            <rFont val="Tahoma"/>
            <family val="2"/>
          </rPr>
          <t xml:space="preserve">
Offset for the source feed supply
</t>
        </r>
      </text>
    </comment>
    <comment ref="AL140" authorId="2" shapeId="0" xr:uid="{DC459396-11B3-4BF0-A087-E02BF942D192}">
      <text>
        <r>
          <rPr>
            <b/>
            <sz val="9"/>
            <color indexed="81"/>
            <rFont val="Tahoma"/>
            <family val="2"/>
          </rPr>
          <t>John:</t>
        </r>
        <r>
          <rPr>
            <sz val="9"/>
            <color indexed="81"/>
            <rFont val="Tahoma"/>
            <family val="2"/>
          </rPr>
          <t xml:space="preserve">
N33 include weaning FVP.
Nutspread 2.0</t>
        </r>
      </text>
    </comment>
    <comment ref="BC140" authorId="2" shapeId="0" xr:uid="{BF9FE356-C91C-4D2E-9393-BA8B564B915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0" authorId="2" shapeId="0" xr:uid="{E76B69F5-A149-4727-8B93-FA92D787B9AC}">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0" authorId="2" shapeId="0" xr:uid="{F2C39BD2-5345-4B69-A6D9-D09B2B1203C0}">
      <text>
        <r>
          <rPr>
            <b/>
            <sz val="9"/>
            <color indexed="81"/>
            <rFont val="Tahoma"/>
            <family val="2"/>
          </rPr>
          <t>John:</t>
        </r>
        <r>
          <rPr>
            <sz val="9"/>
            <color indexed="81"/>
            <rFont val="Tahoma"/>
            <family val="2"/>
          </rPr>
          <t xml:space="preserve">
Include r2 adjust to carry out LTW profile optimisation</t>
        </r>
      </text>
    </comment>
    <comment ref="CL140" authorId="2" shapeId="0" xr:uid="{E62999F8-DDEE-47DF-93A3-E386AA27415E}">
      <text>
        <r>
          <rPr>
            <b/>
            <sz val="9"/>
            <color indexed="81"/>
            <rFont val="Tahoma"/>
            <family val="2"/>
          </rPr>
          <t>John:</t>
        </r>
        <r>
          <rPr>
            <sz val="9"/>
            <color indexed="81"/>
            <rFont val="Tahoma"/>
            <family val="2"/>
          </rPr>
          <t xml:space="preserve">
Turn on the LTW scalar for the optimisation of the LWC during pregnancy.</t>
        </r>
      </text>
    </comment>
    <comment ref="AC141" authorId="2" shapeId="0" xr:uid="{541EBA91-3707-4393-966B-73D03BFB6284}">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42" authorId="2" shapeId="0" xr:uid="{567A5AF0-65BA-4AF4-8A72-D1EC68F324C7}">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43" authorId="2" shapeId="0" xr:uid="{0C029CF0-6A67-414C-8276-FD70BFF2FE80}">
      <text>
        <r>
          <rPr>
            <b/>
            <sz val="9"/>
            <color indexed="81"/>
            <rFont val="Tahoma"/>
            <family val="2"/>
          </rPr>
          <t>John:</t>
        </r>
        <r>
          <rPr>
            <sz val="9"/>
            <color indexed="81"/>
            <rFont val="Tahoma"/>
            <family val="2"/>
          </rPr>
          <t xml:space="preserve">
Yellow highlight means that this value has been altered for this experiment</t>
        </r>
      </text>
    </comment>
    <comment ref="AL143" authorId="2" shapeId="0" xr:uid="{C3C983A2-F6D5-4239-A94A-55E25252B2E7}">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43" authorId="2" shapeId="0" xr:uid="{6336FD0C-C7E5-41A9-B8AE-632956B9575C}">
      <text>
        <r>
          <rPr>
            <b/>
            <sz val="9"/>
            <color indexed="81"/>
            <rFont val="Tahoma"/>
            <family val="2"/>
          </rPr>
          <t>John:</t>
        </r>
        <r>
          <rPr>
            <sz val="9"/>
            <color indexed="81"/>
            <rFont val="Tahoma"/>
            <family val="2"/>
          </rPr>
          <t xml:space="preserve">
Force a minimum of 2 head so that a LW pattern is created for each class of dams.</t>
        </r>
      </text>
    </comment>
    <comment ref="KO143" authorId="2" shapeId="0" xr:uid="{B2F4327B-667B-4E5A-8592-DE2D2D41515A}">
      <text>
        <r>
          <rPr>
            <b/>
            <sz val="9"/>
            <color indexed="81"/>
            <rFont val="Tahoma"/>
            <family val="2"/>
          </rPr>
          <t>John:</t>
        </r>
        <r>
          <rPr>
            <sz val="9"/>
            <color indexed="81"/>
            <rFont val="Tahoma"/>
            <family val="2"/>
          </rPr>
          <t xml:space="preserve">
Allow sales of dams prior to v[17]</t>
        </r>
      </text>
    </comment>
    <comment ref="G144" authorId="2" shapeId="0" xr:uid="{6AA986DA-CC0D-4884-97AA-937B8621C5F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44" authorId="2" shapeId="0" xr:uid="{8826A444-0A36-4E76-A8A0-7F9192BCC743}">
      <text>
        <r>
          <rPr>
            <b/>
            <sz val="9"/>
            <color indexed="81"/>
            <rFont val="Tahoma"/>
            <family val="2"/>
          </rPr>
          <t>John:</t>
        </r>
        <r>
          <rPr>
            <sz val="9"/>
            <color indexed="81"/>
            <rFont val="Tahoma"/>
            <family val="2"/>
          </rPr>
          <t xml:space="preserve">
Manually entered options</t>
        </r>
      </text>
    </comment>
    <comment ref="AL144" authorId="2" shapeId="0" xr:uid="{2C4C7F64-B975-4FC2-BB26-FB57929E9E20}">
      <text>
        <r>
          <rPr>
            <b/>
            <sz val="9"/>
            <color indexed="81"/>
            <rFont val="Tahoma"/>
            <family val="2"/>
          </rPr>
          <t>John:</t>
        </r>
        <r>
          <rPr>
            <sz val="9"/>
            <color indexed="81"/>
            <rFont val="Tahoma"/>
            <family val="2"/>
          </rPr>
          <t xml:space="preserve">
Full output for N11 to check for individual period problems.</t>
        </r>
      </text>
    </comment>
    <comment ref="BC144" authorId="2" shapeId="0" xr:uid="{C403078D-B8CB-4258-A236-8275389E810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44" authorId="2" shapeId="0" xr:uid="{DE792F51-054F-4CB0-BAA4-BF2B5CD7FAD5}">
      <text>
        <r>
          <rPr>
            <b/>
            <sz val="9"/>
            <color indexed="81"/>
            <rFont val="Tahoma"/>
            <family val="2"/>
          </rPr>
          <t>John:</t>
        </r>
        <r>
          <rPr>
            <sz val="9"/>
            <color indexed="81"/>
            <rFont val="Tahoma"/>
            <family val="2"/>
          </rPr>
          <t xml:space="preserve">
Set to FALSE if an optimisation for this region, genotype &amp; TOL has never been done.</t>
        </r>
      </text>
    </comment>
    <comment ref="CF144" authorId="2" shapeId="0" xr:uid="{EF461F68-57CE-4999-9A07-B32FAB7B04DD}">
      <text>
        <r>
          <rPr>
            <b/>
            <sz val="9"/>
            <color indexed="81"/>
            <rFont val="Tahoma"/>
            <family val="2"/>
          </rPr>
          <t>John:</t>
        </r>
        <r>
          <rPr>
            <sz val="9"/>
            <color indexed="81"/>
            <rFont val="Tahoma"/>
            <family val="2"/>
          </rPr>
          <t xml:space="preserve">
Start with the final pkl_fs from the previous optimisation. Use meatprice[1]</t>
        </r>
      </text>
    </comment>
    <comment ref="CG144" authorId="2" shapeId="0" xr:uid="{CB0D3B19-77D7-43DA-8DCE-DB6D86C97C23}">
      <text>
        <r>
          <rPr>
            <b/>
            <sz val="9"/>
            <color indexed="81"/>
            <rFont val="Tahoma"/>
            <family val="2"/>
          </rPr>
          <t>John:</t>
        </r>
        <r>
          <rPr>
            <sz val="9"/>
            <color indexed="81"/>
            <rFont val="Tahoma"/>
            <family val="2"/>
          </rPr>
          <t xml:space="preserve">
Include r2 adjust if using Property.xl feed supply</t>
        </r>
      </text>
    </comment>
    <comment ref="KF144" authorId="2" shapeId="0" xr:uid="{D981B5BB-257F-47AF-A462-BAC9746D1DC6}">
      <text>
        <r>
          <rPr>
            <b/>
            <sz val="9"/>
            <color indexed="81"/>
            <rFont val="Tahoma"/>
            <family val="2"/>
          </rPr>
          <t>John:</t>
        </r>
        <r>
          <rPr>
            <sz val="9"/>
            <color indexed="81"/>
            <rFont val="Tahoma"/>
            <family val="2"/>
          </rPr>
          <t xml:space="preserve">
Force a minimum of 2 head so that a LW pattern is created for each class of dams.</t>
        </r>
      </text>
    </comment>
    <comment ref="KO144" authorId="2" shapeId="0" xr:uid="{38A2173E-DC71-4511-90FE-8958FDBB5DFD}">
      <text>
        <r>
          <rPr>
            <b/>
            <sz val="9"/>
            <color indexed="81"/>
            <rFont val="Tahoma"/>
            <family val="2"/>
          </rPr>
          <t>John:</t>
        </r>
        <r>
          <rPr>
            <sz val="9"/>
            <color indexed="81"/>
            <rFont val="Tahoma"/>
            <family val="2"/>
          </rPr>
          <t xml:space="preserve">
Allow sales of dams prior to v[17]</t>
        </r>
      </text>
    </comment>
    <comment ref="G145" authorId="2" shapeId="0" xr:uid="{A0DD3D40-C5B1-4D60-8BFE-CFF941F8AFB5}">
      <text>
        <r>
          <rPr>
            <b/>
            <sz val="9"/>
            <color indexed="81"/>
            <rFont val="Tahoma"/>
            <family val="2"/>
          </rPr>
          <t>John:</t>
        </r>
        <r>
          <rPr>
            <sz val="9"/>
            <color indexed="81"/>
            <rFont val="Tahoma"/>
            <family val="2"/>
          </rPr>
          <t xml:space="preserve">
These reports are removed so that they aren't reported when doing a jont run withLWCj</t>
        </r>
      </text>
    </comment>
    <comment ref="AL145" authorId="2" shapeId="0" xr:uid="{FAFEB996-5009-4B4C-8198-1B9152609FE9}">
      <text>
        <r>
          <rPr>
            <b/>
            <sz val="9"/>
            <color indexed="81"/>
            <rFont val="Tahoma"/>
            <family val="2"/>
          </rPr>
          <t>John:</t>
        </r>
        <r>
          <rPr>
            <sz val="9"/>
            <color indexed="81"/>
            <rFont val="Tahoma"/>
            <family val="2"/>
          </rPr>
          <t xml:space="preserve">
N33 include weaning FVP.
Nutspread 2.0</t>
        </r>
      </text>
    </comment>
    <comment ref="BC145" authorId="2" shapeId="0" xr:uid="{D2B8E985-4C45-48AF-AB1B-8CD0D4A4BC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6" authorId="2" shapeId="0" xr:uid="{D7A26DDA-F07C-4F84-A45B-75D43466047B}">
      <text>
        <r>
          <rPr>
            <b/>
            <sz val="9"/>
            <color indexed="81"/>
            <rFont val="Tahoma"/>
            <family val="2"/>
          </rPr>
          <t>John:</t>
        </r>
        <r>
          <rPr>
            <sz val="9"/>
            <color indexed="81"/>
            <rFont val="Tahoma"/>
            <family val="2"/>
          </rPr>
          <t xml:space="preserve">
N33 include weaning FVP.
Nutspread 2.0</t>
        </r>
      </text>
    </comment>
    <comment ref="BC146" authorId="2" shapeId="0" xr:uid="{C99C440C-C69E-475C-87E2-95B1F5E9F37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7" authorId="2" shapeId="0" xr:uid="{1A6140A5-2393-4F4C-BD7D-75BA3D1D9342}">
      <text>
        <r>
          <rPr>
            <b/>
            <sz val="9"/>
            <color indexed="81"/>
            <rFont val="Tahoma"/>
            <family val="2"/>
          </rPr>
          <t>John:</t>
        </r>
        <r>
          <rPr>
            <sz val="9"/>
            <color indexed="81"/>
            <rFont val="Tahoma"/>
            <family val="2"/>
          </rPr>
          <t xml:space="preserve">
N33 include weaning FVP.
Nutspread 2.0</t>
        </r>
      </text>
    </comment>
    <comment ref="BC147" authorId="2" shapeId="0" xr:uid="{62A9C3AD-C6B4-4877-9ECD-FE71C1654AC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48" authorId="2" shapeId="0" xr:uid="{A33586AB-58EF-4CFF-BA0F-7BA1C1D51157}">
      <text>
        <r>
          <rPr>
            <b/>
            <sz val="9"/>
            <color indexed="81"/>
            <rFont val="Tahoma"/>
            <family val="2"/>
          </rPr>
          <t>John:</t>
        </r>
        <r>
          <rPr>
            <sz val="9"/>
            <color indexed="81"/>
            <rFont val="Tahoma"/>
            <family val="2"/>
          </rPr>
          <t xml:space="preserve">
N33 include weaning FVP.
Nutspread 2.0</t>
        </r>
      </text>
    </comment>
    <comment ref="BC148" authorId="2" shapeId="0" xr:uid="{6A2D806D-9AEB-4E88-AD50-8383055DEF2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49" authorId="2" shapeId="0" xr:uid="{C21257B2-4C92-49F1-A663-38A0C7314DD1}">
      <text>
        <r>
          <rPr>
            <b/>
            <sz val="9"/>
            <color indexed="81"/>
            <rFont val="Tahoma"/>
            <family val="2"/>
          </rPr>
          <t>John:</t>
        </r>
        <r>
          <rPr>
            <sz val="9"/>
            <color indexed="81"/>
            <rFont val="Tahoma"/>
            <family val="2"/>
          </rPr>
          <t xml:space="preserve">
Offset for the source feed supply
</t>
        </r>
      </text>
    </comment>
    <comment ref="AL149" authorId="2" shapeId="0" xr:uid="{7EF21F3B-0BB1-4E85-BB82-D4A2C740A170}">
      <text>
        <r>
          <rPr>
            <b/>
            <sz val="9"/>
            <color indexed="81"/>
            <rFont val="Tahoma"/>
            <family val="2"/>
          </rPr>
          <t>John:</t>
        </r>
        <r>
          <rPr>
            <sz val="9"/>
            <color indexed="81"/>
            <rFont val="Tahoma"/>
            <family val="2"/>
          </rPr>
          <t xml:space="preserve">
N33 include weaning FVP.
Nutspread 2.0</t>
        </r>
      </text>
    </comment>
    <comment ref="BC149" authorId="2" shapeId="0" xr:uid="{29234986-6CC8-43C7-A827-D470B552636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49" authorId="2" shapeId="0" xr:uid="{B20D6A69-9BE4-41D5-BF06-310F230221CF}">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49" authorId="2" shapeId="0" xr:uid="{094A1979-3803-45DA-92AC-AD5DDA3A43A8}">
      <text>
        <r>
          <rPr>
            <b/>
            <sz val="9"/>
            <color indexed="81"/>
            <rFont val="Tahoma"/>
            <family val="2"/>
          </rPr>
          <t>John:</t>
        </r>
        <r>
          <rPr>
            <sz val="9"/>
            <color indexed="81"/>
            <rFont val="Tahoma"/>
            <family val="2"/>
          </rPr>
          <t xml:space="preserve">
Include r2 adjust to carry out LTW profile optimisation</t>
        </r>
      </text>
    </comment>
    <comment ref="CL149" authorId="2" shapeId="0" xr:uid="{11FB91D9-BBB5-4754-8EE8-92E848A752F3}">
      <text>
        <r>
          <rPr>
            <b/>
            <sz val="9"/>
            <color indexed="81"/>
            <rFont val="Tahoma"/>
            <family val="2"/>
          </rPr>
          <t>John:</t>
        </r>
        <r>
          <rPr>
            <sz val="9"/>
            <color indexed="81"/>
            <rFont val="Tahoma"/>
            <family val="2"/>
          </rPr>
          <t xml:space="preserve">
Turn on the LTW scalar for the optimisation of the LWC during pregnancy.</t>
        </r>
      </text>
    </comment>
    <comment ref="AC150" authorId="2" shapeId="0" xr:uid="{4972D03D-1334-4810-91D2-ACD7BF946C6F}">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51" authorId="2" shapeId="0" xr:uid="{B8CB4822-E20F-41F4-9FEC-E9F5F1F7D32D}">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52" authorId="2" shapeId="0" xr:uid="{707870B7-2B0E-4EDF-A95C-64895430AB59}">
      <text>
        <r>
          <rPr>
            <b/>
            <sz val="9"/>
            <color indexed="81"/>
            <rFont val="Tahoma"/>
            <family val="2"/>
          </rPr>
          <t>John:</t>
        </r>
        <r>
          <rPr>
            <sz val="9"/>
            <color indexed="81"/>
            <rFont val="Tahoma"/>
            <family val="2"/>
          </rPr>
          <t xml:space="preserve">
Yellow highlight means that this value has been altered for this experiment</t>
        </r>
      </text>
    </comment>
    <comment ref="AL152" authorId="2" shapeId="0" xr:uid="{5734A9AD-B3C1-4E55-B197-75E0FCF26DAA}">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G153" authorId="2" shapeId="0" xr:uid="{BFF65B10-AB69-4EFF-A49D-9E2976CDE56F}">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53" authorId="2" shapeId="0" xr:uid="{21C88C34-6345-4679-81D9-D55C8C85A2F2}">
      <text>
        <r>
          <rPr>
            <b/>
            <sz val="9"/>
            <color indexed="81"/>
            <rFont val="Tahoma"/>
            <family val="2"/>
          </rPr>
          <t>John:</t>
        </r>
        <r>
          <rPr>
            <sz val="9"/>
            <color indexed="81"/>
            <rFont val="Tahoma"/>
            <family val="2"/>
          </rPr>
          <t xml:space="preserve">
Manually entered options</t>
        </r>
      </text>
    </comment>
    <comment ref="AL153" authorId="2" shapeId="0" xr:uid="{EC9402CC-7204-4263-8254-C24BCECDAE3F}">
      <text>
        <r>
          <rPr>
            <b/>
            <sz val="9"/>
            <color indexed="81"/>
            <rFont val="Tahoma"/>
            <family val="2"/>
          </rPr>
          <t>John:</t>
        </r>
        <r>
          <rPr>
            <sz val="9"/>
            <color indexed="81"/>
            <rFont val="Tahoma"/>
            <family val="2"/>
          </rPr>
          <t xml:space="preserve">
Full output for N11 to check for individual period problems.</t>
        </r>
      </text>
    </comment>
    <comment ref="BC153" authorId="2" shapeId="0" xr:uid="{F0B3BE07-7C15-4E90-95A2-6482FBDD418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53" authorId="2" shapeId="0" xr:uid="{72AAA950-34B4-4ED6-9B96-3BC514589292}">
      <text>
        <r>
          <rPr>
            <b/>
            <sz val="9"/>
            <color indexed="81"/>
            <rFont val="Tahoma"/>
            <family val="2"/>
          </rPr>
          <t>John:</t>
        </r>
        <r>
          <rPr>
            <sz val="9"/>
            <color indexed="81"/>
            <rFont val="Tahoma"/>
            <family val="2"/>
          </rPr>
          <t xml:space="preserve">
Set to FALSE if an optimisation for this region, genotype &amp; TOL has never been done.</t>
        </r>
      </text>
    </comment>
    <comment ref="CF153" authorId="2" shapeId="0" xr:uid="{97DD94CD-0C6A-47F3-8A28-F48A2363FB5A}">
      <text>
        <r>
          <rPr>
            <b/>
            <sz val="9"/>
            <color indexed="81"/>
            <rFont val="Tahoma"/>
            <family val="2"/>
          </rPr>
          <t>John:</t>
        </r>
        <r>
          <rPr>
            <sz val="9"/>
            <color indexed="81"/>
            <rFont val="Tahoma"/>
            <family val="2"/>
          </rPr>
          <t xml:space="preserve">
Start with the final pkl_fs from the previous optimisation. Use meatprice[1]</t>
        </r>
      </text>
    </comment>
    <comment ref="CG153" authorId="2" shapeId="0" xr:uid="{979521A7-E2B0-4A5A-A138-AF689716FE03}">
      <text>
        <r>
          <rPr>
            <b/>
            <sz val="9"/>
            <color indexed="81"/>
            <rFont val="Tahoma"/>
            <family val="2"/>
          </rPr>
          <t>John:</t>
        </r>
        <r>
          <rPr>
            <sz val="9"/>
            <color indexed="81"/>
            <rFont val="Tahoma"/>
            <family val="2"/>
          </rPr>
          <t xml:space="preserve">
Include r2 adjust if using Property.xl feed supply</t>
        </r>
      </text>
    </comment>
    <comment ref="KF153" authorId="2" shapeId="0" xr:uid="{D8AC7CDD-D2F9-456C-A334-47FE6EF7516B}">
      <text>
        <r>
          <rPr>
            <b/>
            <sz val="9"/>
            <color indexed="81"/>
            <rFont val="Tahoma"/>
            <family val="2"/>
          </rPr>
          <t>John:</t>
        </r>
        <r>
          <rPr>
            <sz val="9"/>
            <color indexed="81"/>
            <rFont val="Tahoma"/>
            <family val="2"/>
          </rPr>
          <t xml:space="preserve">
Force a minimum of 2 head so that a LW pattern is created for each class of dams.</t>
        </r>
      </text>
    </comment>
    <comment ref="KO153" authorId="2" shapeId="0" xr:uid="{DFAB10B7-107E-4946-8FF2-3AE736B2629F}">
      <text>
        <r>
          <rPr>
            <b/>
            <sz val="9"/>
            <color indexed="81"/>
            <rFont val="Tahoma"/>
            <family val="2"/>
          </rPr>
          <t>John:</t>
        </r>
        <r>
          <rPr>
            <sz val="9"/>
            <color indexed="81"/>
            <rFont val="Tahoma"/>
            <family val="2"/>
          </rPr>
          <t xml:space="preserve">
Allow sales of dams prior to v[17]</t>
        </r>
      </text>
    </comment>
    <comment ref="G154" authorId="2" shapeId="0" xr:uid="{8F53DCF9-ECF3-4576-B445-24ED07384D4F}">
      <text>
        <r>
          <rPr>
            <b/>
            <sz val="9"/>
            <color indexed="81"/>
            <rFont val="Tahoma"/>
            <family val="2"/>
          </rPr>
          <t>John:</t>
        </r>
        <r>
          <rPr>
            <sz val="9"/>
            <color indexed="81"/>
            <rFont val="Tahoma"/>
            <family val="2"/>
          </rPr>
          <t xml:space="preserve">
These reports are removed so that they aren't reported when doing a jont run withLWCj</t>
        </r>
      </text>
    </comment>
    <comment ref="AL154" authorId="2" shapeId="0" xr:uid="{183B5182-B1C1-427E-80A7-FB5CC2CB07ED}">
      <text>
        <r>
          <rPr>
            <b/>
            <sz val="9"/>
            <color indexed="81"/>
            <rFont val="Tahoma"/>
            <family val="2"/>
          </rPr>
          <t>John:</t>
        </r>
        <r>
          <rPr>
            <sz val="9"/>
            <color indexed="81"/>
            <rFont val="Tahoma"/>
            <family val="2"/>
          </rPr>
          <t xml:space="preserve">
N33 include weaning FVP.
Nutspread 2.0</t>
        </r>
      </text>
    </comment>
    <comment ref="BC154" authorId="2" shapeId="0" xr:uid="{75D549FE-80AA-4AE8-B863-4CAF933B855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5" authorId="2" shapeId="0" xr:uid="{109CA0B0-AC11-4C8F-A3A6-471234F7C489}">
      <text>
        <r>
          <rPr>
            <b/>
            <sz val="9"/>
            <color indexed="81"/>
            <rFont val="Tahoma"/>
            <family val="2"/>
          </rPr>
          <t>John:</t>
        </r>
        <r>
          <rPr>
            <sz val="9"/>
            <color indexed="81"/>
            <rFont val="Tahoma"/>
            <family val="2"/>
          </rPr>
          <t xml:space="preserve">
N33 include weaning FVP.
Nutspread 2.0</t>
        </r>
      </text>
    </comment>
    <comment ref="BC155" authorId="2" shapeId="0" xr:uid="{7F850016-55E6-42BB-ABD1-F247E1260B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6" authorId="2" shapeId="0" xr:uid="{FE32EA81-D539-4E2C-96E2-A06B2A2CBC43}">
      <text>
        <r>
          <rPr>
            <b/>
            <sz val="9"/>
            <color indexed="81"/>
            <rFont val="Tahoma"/>
            <family val="2"/>
          </rPr>
          <t>John:</t>
        </r>
        <r>
          <rPr>
            <sz val="9"/>
            <color indexed="81"/>
            <rFont val="Tahoma"/>
            <family val="2"/>
          </rPr>
          <t xml:space="preserve">
N33 include weaning FVP.
Nutspread 2.0</t>
        </r>
      </text>
    </comment>
    <comment ref="BC156" authorId="2" shapeId="0" xr:uid="{B79AF712-7B28-4E70-8E73-75A6DADCFCF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57" authorId="2" shapeId="0" xr:uid="{3D3FD6B1-5FB9-4A52-8A6B-A71D10942220}">
      <text>
        <r>
          <rPr>
            <b/>
            <sz val="9"/>
            <color indexed="81"/>
            <rFont val="Tahoma"/>
            <family val="2"/>
          </rPr>
          <t>John:</t>
        </r>
        <r>
          <rPr>
            <sz val="9"/>
            <color indexed="81"/>
            <rFont val="Tahoma"/>
            <family val="2"/>
          </rPr>
          <t xml:space="preserve">
N33 include weaning FVP.
Nutspread 2.0</t>
        </r>
      </text>
    </comment>
    <comment ref="BC157" authorId="2" shapeId="0" xr:uid="{91E4A8F4-ABBA-49D2-92F9-FEADD1927C3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58" authorId="2" shapeId="0" xr:uid="{C0DC3195-868E-4072-8AEE-4499876C237A}">
      <text>
        <r>
          <rPr>
            <b/>
            <sz val="9"/>
            <color indexed="81"/>
            <rFont val="Tahoma"/>
            <family val="2"/>
          </rPr>
          <t>John:</t>
        </r>
        <r>
          <rPr>
            <sz val="9"/>
            <color indexed="81"/>
            <rFont val="Tahoma"/>
            <family val="2"/>
          </rPr>
          <t xml:space="preserve">
Offset for the source feed supply
</t>
        </r>
      </text>
    </comment>
    <comment ref="AL158" authorId="2" shapeId="0" xr:uid="{5F34CB58-1F5D-4D6D-9B8B-154962BFB8A6}">
      <text>
        <r>
          <rPr>
            <b/>
            <sz val="9"/>
            <color indexed="81"/>
            <rFont val="Tahoma"/>
            <family val="2"/>
          </rPr>
          <t>John:</t>
        </r>
        <r>
          <rPr>
            <sz val="9"/>
            <color indexed="81"/>
            <rFont val="Tahoma"/>
            <family val="2"/>
          </rPr>
          <t xml:space="preserve">
N33 include weaning FVP.
Nutspread 2.0</t>
        </r>
      </text>
    </comment>
    <comment ref="BC158" authorId="2" shapeId="0" xr:uid="{46AE2D2E-71D0-46D3-83F3-A837A3B64C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58" authorId="2" shapeId="0" xr:uid="{ACB1829E-F6AE-42AB-BE64-0735391500ED}">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58" authorId="2" shapeId="0" xr:uid="{596C39B3-D52F-49CE-A71F-8A8424ECA818}">
      <text>
        <r>
          <rPr>
            <b/>
            <sz val="9"/>
            <color indexed="81"/>
            <rFont val="Tahoma"/>
            <family val="2"/>
          </rPr>
          <t>John:</t>
        </r>
        <r>
          <rPr>
            <sz val="9"/>
            <color indexed="81"/>
            <rFont val="Tahoma"/>
            <family val="2"/>
          </rPr>
          <t xml:space="preserve">
Include r2 adjust to carry out LTW profile optimisation</t>
        </r>
      </text>
    </comment>
    <comment ref="CL158" authorId="2" shapeId="0" xr:uid="{7285B37C-35C4-43E4-BC0E-3173EE600600}">
      <text>
        <r>
          <rPr>
            <b/>
            <sz val="9"/>
            <color indexed="81"/>
            <rFont val="Tahoma"/>
            <family val="2"/>
          </rPr>
          <t>John:</t>
        </r>
        <r>
          <rPr>
            <sz val="9"/>
            <color indexed="81"/>
            <rFont val="Tahoma"/>
            <family val="2"/>
          </rPr>
          <t xml:space="preserve">
Turn on the LTW scalar for the optimisation of the LWC during pregnancy.</t>
        </r>
      </text>
    </comment>
    <comment ref="AC159" authorId="2" shapeId="0" xr:uid="{2215DC55-1710-4360-84E7-CA4A5B1C8730}">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0" authorId="2" shapeId="0" xr:uid="{FE411E17-8964-4BAC-BE94-82EDDFCFA1C8}">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61" authorId="2" shapeId="0" xr:uid="{452DD88F-609E-4E3D-B475-B349670FF4AE}">
      <text>
        <r>
          <rPr>
            <b/>
            <sz val="9"/>
            <color indexed="81"/>
            <rFont val="Tahoma"/>
            <family val="2"/>
          </rPr>
          <t>John:</t>
        </r>
        <r>
          <rPr>
            <sz val="9"/>
            <color indexed="81"/>
            <rFont val="Tahoma"/>
            <family val="2"/>
          </rPr>
          <t xml:space="preserve">
Yellow highlight means that this value has been altered for this experiment</t>
        </r>
      </text>
    </comment>
    <comment ref="AL161" authorId="2" shapeId="0" xr:uid="{86BE21E3-E498-443A-9DD7-19BB4EC045F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61" authorId="2" shapeId="0" xr:uid="{9A514CC2-5605-46E1-96BF-24FC28572A85}">
      <text>
        <r>
          <rPr>
            <b/>
            <sz val="9"/>
            <color indexed="81"/>
            <rFont val="Tahoma"/>
            <family val="2"/>
          </rPr>
          <t>John:</t>
        </r>
        <r>
          <rPr>
            <sz val="9"/>
            <color indexed="81"/>
            <rFont val="Tahoma"/>
            <family val="2"/>
          </rPr>
          <t xml:space="preserve">
Force a minimum of 2 head so that a LW pattern is created for each class of dams.</t>
        </r>
      </text>
    </comment>
    <comment ref="KO161" authorId="2" shapeId="0" xr:uid="{C9C18A28-751C-4177-A203-0C987F8DE91C}">
      <text>
        <r>
          <rPr>
            <b/>
            <sz val="9"/>
            <color indexed="81"/>
            <rFont val="Tahoma"/>
            <family val="2"/>
          </rPr>
          <t>John:</t>
        </r>
        <r>
          <rPr>
            <sz val="9"/>
            <color indexed="81"/>
            <rFont val="Tahoma"/>
            <family val="2"/>
          </rPr>
          <t xml:space="preserve">
Allow sales of dams prior to v[17]</t>
        </r>
      </text>
    </comment>
    <comment ref="G162" authorId="2" shapeId="0" xr:uid="{132E3D67-9332-42D6-AAD4-ACB6F38DB096}">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62" authorId="2" shapeId="0" xr:uid="{511141A8-E72B-4B8F-9857-116C31A1E815}">
      <text>
        <r>
          <rPr>
            <b/>
            <sz val="9"/>
            <color indexed="81"/>
            <rFont val="Tahoma"/>
            <family val="2"/>
          </rPr>
          <t>John:</t>
        </r>
        <r>
          <rPr>
            <sz val="9"/>
            <color indexed="81"/>
            <rFont val="Tahoma"/>
            <family val="2"/>
          </rPr>
          <t xml:space="preserve">
Manually entered options</t>
        </r>
      </text>
    </comment>
    <comment ref="AL162" authorId="2" shapeId="0" xr:uid="{7D6F415E-A58A-4CB5-894A-5AA85CF25EDB}">
      <text>
        <r>
          <rPr>
            <b/>
            <sz val="9"/>
            <color indexed="81"/>
            <rFont val="Tahoma"/>
            <family val="2"/>
          </rPr>
          <t>John:</t>
        </r>
        <r>
          <rPr>
            <sz val="9"/>
            <color indexed="81"/>
            <rFont val="Tahoma"/>
            <family val="2"/>
          </rPr>
          <t xml:space="preserve">
Full output for N11 to check for individual period problems.</t>
        </r>
      </text>
    </comment>
    <comment ref="BC162" authorId="2" shapeId="0" xr:uid="{D6354CEE-260F-43A9-83BC-DD11B308D70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62" authorId="2" shapeId="0" xr:uid="{636BDB4C-2D61-48AC-8754-83F953E468F6}">
      <text>
        <r>
          <rPr>
            <b/>
            <sz val="9"/>
            <color indexed="81"/>
            <rFont val="Tahoma"/>
            <family val="2"/>
          </rPr>
          <t>John:</t>
        </r>
        <r>
          <rPr>
            <sz val="9"/>
            <color indexed="81"/>
            <rFont val="Tahoma"/>
            <family val="2"/>
          </rPr>
          <t xml:space="preserve">
Set to FALSE if an optimisation for this region, genotype &amp; TOL has never been done.</t>
        </r>
      </text>
    </comment>
    <comment ref="CF162" authorId="2" shapeId="0" xr:uid="{996AD00A-F4EB-4DEC-9C66-7A58D18F8C67}">
      <text>
        <r>
          <rPr>
            <b/>
            <sz val="9"/>
            <color indexed="81"/>
            <rFont val="Tahoma"/>
            <family val="2"/>
          </rPr>
          <t>John:</t>
        </r>
        <r>
          <rPr>
            <sz val="9"/>
            <color indexed="81"/>
            <rFont val="Tahoma"/>
            <family val="2"/>
          </rPr>
          <t xml:space="preserve">
Start with the final pkl_fs from the previous optimisation. Use meatprice[1]</t>
        </r>
      </text>
    </comment>
    <comment ref="CG162" authorId="2" shapeId="0" xr:uid="{1945A9A0-7A49-4AC8-BE44-E3F04BD6945F}">
      <text>
        <r>
          <rPr>
            <b/>
            <sz val="9"/>
            <color indexed="81"/>
            <rFont val="Tahoma"/>
            <family val="2"/>
          </rPr>
          <t>John:</t>
        </r>
        <r>
          <rPr>
            <sz val="9"/>
            <color indexed="81"/>
            <rFont val="Tahoma"/>
            <family val="2"/>
          </rPr>
          <t xml:space="preserve">
Include r2 adjust if using Property.xl feed supply</t>
        </r>
      </text>
    </comment>
    <comment ref="KF162" authorId="2" shapeId="0" xr:uid="{CF22E4F9-4B00-4DC0-81ED-6C1B856E027F}">
      <text>
        <r>
          <rPr>
            <b/>
            <sz val="9"/>
            <color indexed="81"/>
            <rFont val="Tahoma"/>
            <family val="2"/>
          </rPr>
          <t>John:</t>
        </r>
        <r>
          <rPr>
            <sz val="9"/>
            <color indexed="81"/>
            <rFont val="Tahoma"/>
            <family val="2"/>
          </rPr>
          <t xml:space="preserve">
Force a minimum of 2 head so that a LW pattern is created for each class of dams.</t>
        </r>
      </text>
    </comment>
    <comment ref="KO162" authorId="2" shapeId="0" xr:uid="{C43D7813-E6AC-4EB5-B9F1-FDBF2367CA08}">
      <text>
        <r>
          <rPr>
            <b/>
            <sz val="9"/>
            <color indexed="81"/>
            <rFont val="Tahoma"/>
            <family val="2"/>
          </rPr>
          <t>John:</t>
        </r>
        <r>
          <rPr>
            <sz val="9"/>
            <color indexed="81"/>
            <rFont val="Tahoma"/>
            <family val="2"/>
          </rPr>
          <t xml:space="preserve">
Allow sales of dams prior to v[17]</t>
        </r>
      </text>
    </comment>
    <comment ref="G163" authorId="2" shapeId="0" xr:uid="{E616E868-78F6-432A-BC33-9028F0945452}">
      <text>
        <r>
          <rPr>
            <b/>
            <sz val="9"/>
            <color indexed="81"/>
            <rFont val="Tahoma"/>
            <family val="2"/>
          </rPr>
          <t>John:</t>
        </r>
        <r>
          <rPr>
            <sz val="9"/>
            <color indexed="81"/>
            <rFont val="Tahoma"/>
            <family val="2"/>
          </rPr>
          <t xml:space="preserve">
These reports are removed so that they aren't reported when doing a jont run withLWCj</t>
        </r>
      </text>
    </comment>
    <comment ref="AL163" authorId="2" shapeId="0" xr:uid="{292BE6D6-1717-4280-B83A-7524A2B1CAF6}">
      <text>
        <r>
          <rPr>
            <b/>
            <sz val="9"/>
            <color indexed="81"/>
            <rFont val="Tahoma"/>
            <family val="2"/>
          </rPr>
          <t>John:</t>
        </r>
        <r>
          <rPr>
            <sz val="9"/>
            <color indexed="81"/>
            <rFont val="Tahoma"/>
            <family val="2"/>
          </rPr>
          <t xml:space="preserve">
N33 include weaning FVP.
Nutspread 2.0</t>
        </r>
      </text>
    </comment>
    <comment ref="BC163" authorId="2" shapeId="0" xr:uid="{B9683675-25D7-42F7-A5C7-C4ACCB69E46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4" authorId="2" shapeId="0" xr:uid="{ED50718F-BCBF-4E71-BA51-A485749147F7}">
      <text>
        <r>
          <rPr>
            <b/>
            <sz val="9"/>
            <color indexed="81"/>
            <rFont val="Tahoma"/>
            <family val="2"/>
          </rPr>
          <t>John:</t>
        </r>
        <r>
          <rPr>
            <sz val="9"/>
            <color indexed="81"/>
            <rFont val="Tahoma"/>
            <family val="2"/>
          </rPr>
          <t xml:space="preserve">
N33 include weaning FVP.
Nutspread 2.0</t>
        </r>
      </text>
    </comment>
    <comment ref="BC164" authorId="2" shapeId="0" xr:uid="{9D21A717-A7FB-4928-BECA-6254817C9A9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5" authorId="2" shapeId="0" xr:uid="{1379D48F-BB7A-42CE-921C-4405635B88AA}">
      <text>
        <r>
          <rPr>
            <b/>
            <sz val="9"/>
            <color indexed="81"/>
            <rFont val="Tahoma"/>
            <family val="2"/>
          </rPr>
          <t>John:</t>
        </r>
        <r>
          <rPr>
            <sz val="9"/>
            <color indexed="81"/>
            <rFont val="Tahoma"/>
            <family val="2"/>
          </rPr>
          <t xml:space="preserve">
N33 include weaning FVP.
Nutspread 2.0</t>
        </r>
      </text>
    </comment>
    <comment ref="BC165" authorId="2" shapeId="0" xr:uid="{38CFF65D-4C99-4B6A-B39B-85B0632FB71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66" authorId="2" shapeId="0" xr:uid="{78900EAD-40FE-4E2A-85A4-364F187FBFA7}">
      <text>
        <r>
          <rPr>
            <b/>
            <sz val="9"/>
            <color indexed="81"/>
            <rFont val="Tahoma"/>
            <family val="2"/>
          </rPr>
          <t>John:</t>
        </r>
        <r>
          <rPr>
            <sz val="9"/>
            <color indexed="81"/>
            <rFont val="Tahoma"/>
            <family val="2"/>
          </rPr>
          <t xml:space="preserve">
N33 include weaning FVP.
Nutspread 2.0</t>
        </r>
      </text>
    </comment>
    <comment ref="BC166" authorId="2" shapeId="0" xr:uid="{E6048154-3E3C-461D-BA05-E72B2098F05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67" authorId="2" shapeId="0" xr:uid="{73253370-D4D1-4947-9A49-0E38E84DDA98}">
      <text>
        <r>
          <rPr>
            <b/>
            <sz val="9"/>
            <color indexed="81"/>
            <rFont val="Tahoma"/>
            <family val="2"/>
          </rPr>
          <t>John:</t>
        </r>
        <r>
          <rPr>
            <sz val="9"/>
            <color indexed="81"/>
            <rFont val="Tahoma"/>
            <family val="2"/>
          </rPr>
          <t xml:space="preserve">
Offset for the source feed supply
</t>
        </r>
      </text>
    </comment>
    <comment ref="AL167" authorId="2" shapeId="0" xr:uid="{8BE0FC7F-2369-4B3A-A926-179EDC23B280}">
      <text>
        <r>
          <rPr>
            <b/>
            <sz val="9"/>
            <color indexed="81"/>
            <rFont val="Tahoma"/>
            <family val="2"/>
          </rPr>
          <t>John:</t>
        </r>
        <r>
          <rPr>
            <sz val="9"/>
            <color indexed="81"/>
            <rFont val="Tahoma"/>
            <family val="2"/>
          </rPr>
          <t xml:space="preserve">
N33 include weaning FVP.
Nutspread 2.0</t>
        </r>
      </text>
    </comment>
    <comment ref="BC167" authorId="2" shapeId="0" xr:uid="{E8AB84FC-822D-4AE1-971F-C7359F31AB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67" authorId="2" shapeId="0" xr:uid="{5617DE84-6FDD-4BD3-81B7-0A4F1ECC682B}">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67" authorId="2" shapeId="0" xr:uid="{2520AAE5-25D4-448F-AA02-8AB4249DDF8A}">
      <text>
        <r>
          <rPr>
            <b/>
            <sz val="9"/>
            <color indexed="81"/>
            <rFont val="Tahoma"/>
            <family val="2"/>
          </rPr>
          <t>John:</t>
        </r>
        <r>
          <rPr>
            <sz val="9"/>
            <color indexed="81"/>
            <rFont val="Tahoma"/>
            <family val="2"/>
          </rPr>
          <t xml:space="preserve">
Include r2 adjust to carry out LTW profile optimisation</t>
        </r>
      </text>
    </comment>
    <comment ref="CL167" authorId="2" shapeId="0" xr:uid="{F3C8A9AA-1C3E-4D42-B19B-F11BD45C0A15}">
      <text>
        <r>
          <rPr>
            <b/>
            <sz val="9"/>
            <color indexed="81"/>
            <rFont val="Tahoma"/>
            <family val="2"/>
          </rPr>
          <t>John:</t>
        </r>
        <r>
          <rPr>
            <sz val="9"/>
            <color indexed="81"/>
            <rFont val="Tahoma"/>
            <family val="2"/>
          </rPr>
          <t xml:space="preserve">
Turn on the LTW scalar for the optimisation of the LWC during pregnancy.</t>
        </r>
      </text>
    </comment>
    <comment ref="AC168" authorId="2" shapeId="0" xr:uid="{A0EDDD2C-DC1C-440E-B86E-C8F59F9CA2DA}">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69" authorId="2" shapeId="0" xr:uid="{80C43A53-8A0B-4A6D-96E2-DDB7CB7AD280}">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0" authorId="2" shapeId="0" xr:uid="{B3FA2701-D7B8-4620-8138-F122F8792137}">
      <text>
        <r>
          <rPr>
            <b/>
            <sz val="9"/>
            <color indexed="81"/>
            <rFont val="Tahoma"/>
            <family val="2"/>
          </rPr>
          <t>John:</t>
        </r>
        <r>
          <rPr>
            <sz val="9"/>
            <color indexed="81"/>
            <rFont val="Tahoma"/>
            <family val="2"/>
          </rPr>
          <t xml:space="preserve">
Yellow highlight means that this value has been altered for this experiment</t>
        </r>
      </text>
    </comment>
    <comment ref="AL170" authorId="2" shapeId="0" xr:uid="{D3B4F6A9-AF16-43B6-8E1E-A0A03ED1884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0" authorId="2" shapeId="0" xr:uid="{BFB8DB3C-A1A1-4327-97B8-3FFBEF25C984}">
      <text>
        <r>
          <rPr>
            <b/>
            <sz val="9"/>
            <color indexed="81"/>
            <rFont val="Tahoma"/>
            <family val="2"/>
          </rPr>
          <t>John:</t>
        </r>
        <r>
          <rPr>
            <sz val="9"/>
            <color indexed="81"/>
            <rFont val="Tahoma"/>
            <family val="2"/>
          </rPr>
          <t xml:space="preserve">
Force a minimum of 2 head so that a LW pattern is created for each class of dams.</t>
        </r>
      </text>
    </comment>
    <comment ref="KO170" authorId="2" shapeId="0" xr:uid="{A0976146-4E46-49C3-87B9-9EA43A45060A}">
      <text>
        <r>
          <rPr>
            <b/>
            <sz val="9"/>
            <color indexed="81"/>
            <rFont val="Tahoma"/>
            <family val="2"/>
          </rPr>
          <t>John:</t>
        </r>
        <r>
          <rPr>
            <sz val="9"/>
            <color indexed="81"/>
            <rFont val="Tahoma"/>
            <family val="2"/>
          </rPr>
          <t xml:space="preserve">
Allow sales of dams prior to v[17]</t>
        </r>
      </text>
    </comment>
    <comment ref="G171" authorId="2" shapeId="0" xr:uid="{21283362-EEEE-4E66-89CF-D05DD68A80DB}">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71" authorId="2" shapeId="0" xr:uid="{71E1052A-0ECC-4744-B97B-EDF9B86F91C1}">
      <text>
        <r>
          <rPr>
            <b/>
            <sz val="9"/>
            <color indexed="81"/>
            <rFont val="Tahoma"/>
            <family val="2"/>
          </rPr>
          <t>John:</t>
        </r>
        <r>
          <rPr>
            <sz val="9"/>
            <color indexed="81"/>
            <rFont val="Tahoma"/>
            <family val="2"/>
          </rPr>
          <t xml:space="preserve">
Manually entered options</t>
        </r>
      </text>
    </comment>
    <comment ref="AL171" authorId="2" shapeId="0" xr:uid="{BEAB9CF3-A888-4301-8341-8C02782931FD}">
      <text>
        <r>
          <rPr>
            <b/>
            <sz val="9"/>
            <color indexed="81"/>
            <rFont val="Tahoma"/>
            <family val="2"/>
          </rPr>
          <t>John:</t>
        </r>
        <r>
          <rPr>
            <sz val="9"/>
            <color indexed="81"/>
            <rFont val="Tahoma"/>
            <family val="2"/>
          </rPr>
          <t xml:space="preserve">
Full output for N11 to check for individual period problems.</t>
        </r>
      </text>
    </comment>
    <comment ref="BC171" authorId="2" shapeId="0" xr:uid="{8BFA399E-D4B7-453C-8C88-932DA327698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71" authorId="2" shapeId="0" xr:uid="{0B0E21BA-D703-4C9A-8C22-E3A87D7DBEC8}">
      <text>
        <r>
          <rPr>
            <b/>
            <sz val="9"/>
            <color indexed="81"/>
            <rFont val="Tahoma"/>
            <family val="2"/>
          </rPr>
          <t>John:</t>
        </r>
        <r>
          <rPr>
            <sz val="9"/>
            <color indexed="81"/>
            <rFont val="Tahoma"/>
            <family val="2"/>
          </rPr>
          <t xml:space="preserve">
Set to FALSE if an optimisation for this region, genotype &amp; TOL has never been done.</t>
        </r>
      </text>
    </comment>
    <comment ref="CF171" authorId="2" shapeId="0" xr:uid="{A356A3E0-1951-4A49-AEBB-8702111A6609}">
      <text>
        <r>
          <rPr>
            <b/>
            <sz val="9"/>
            <color indexed="81"/>
            <rFont val="Tahoma"/>
            <family val="2"/>
          </rPr>
          <t>John:</t>
        </r>
        <r>
          <rPr>
            <sz val="9"/>
            <color indexed="81"/>
            <rFont val="Tahoma"/>
            <family val="2"/>
          </rPr>
          <t xml:space="preserve">
Start with the final pkl_fs from the previous optimisation. Use meatprice[1]</t>
        </r>
      </text>
    </comment>
    <comment ref="CG171" authorId="2" shapeId="0" xr:uid="{8F4D6D58-817B-48DE-AE6B-72BA42FB05BB}">
      <text>
        <r>
          <rPr>
            <b/>
            <sz val="9"/>
            <color indexed="81"/>
            <rFont val="Tahoma"/>
            <family val="2"/>
          </rPr>
          <t>John:</t>
        </r>
        <r>
          <rPr>
            <sz val="9"/>
            <color indexed="81"/>
            <rFont val="Tahoma"/>
            <family val="2"/>
          </rPr>
          <t xml:space="preserve">
Include r2 adjust if using Property.xl feed supply</t>
        </r>
      </text>
    </comment>
    <comment ref="KF171" authorId="2" shapeId="0" xr:uid="{F36AC2BC-DDB3-4733-8B81-85FDA4E959A4}">
      <text>
        <r>
          <rPr>
            <b/>
            <sz val="9"/>
            <color indexed="81"/>
            <rFont val="Tahoma"/>
            <family val="2"/>
          </rPr>
          <t>John:</t>
        </r>
        <r>
          <rPr>
            <sz val="9"/>
            <color indexed="81"/>
            <rFont val="Tahoma"/>
            <family val="2"/>
          </rPr>
          <t xml:space="preserve">
Force a minimum of 2 head so that a LW pattern is created for each class of dams.</t>
        </r>
      </text>
    </comment>
    <comment ref="KO171" authorId="2" shapeId="0" xr:uid="{587C2BCB-A257-4F26-A8F6-1F43A2287957}">
      <text>
        <r>
          <rPr>
            <b/>
            <sz val="9"/>
            <color indexed="81"/>
            <rFont val="Tahoma"/>
            <family val="2"/>
          </rPr>
          <t>John:</t>
        </r>
        <r>
          <rPr>
            <sz val="9"/>
            <color indexed="81"/>
            <rFont val="Tahoma"/>
            <family val="2"/>
          </rPr>
          <t xml:space="preserve">
Allow sales of dams prior to v[17]</t>
        </r>
      </text>
    </comment>
    <comment ref="G172" authorId="2" shapeId="0" xr:uid="{C51CAE0A-468B-49CD-A0A4-3975C75DEF1C}">
      <text>
        <r>
          <rPr>
            <b/>
            <sz val="9"/>
            <color indexed="81"/>
            <rFont val="Tahoma"/>
            <family val="2"/>
          </rPr>
          <t>John:</t>
        </r>
        <r>
          <rPr>
            <sz val="9"/>
            <color indexed="81"/>
            <rFont val="Tahoma"/>
            <family val="2"/>
          </rPr>
          <t xml:space="preserve">
These reports are removed so that they aren't reported when doing a jont run withLWCj</t>
        </r>
      </text>
    </comment>
    <comment ref="AL172" authorId="2" shapeId="0" xr:uid="{A60FB537-6E88-4772-9837-8AC49F2F712D}">
      <text>
        <r>
          <rPr>
            <b/>
            <sz val="9"/>
            <color indexed="81"/>
            <rFont val="Tahoma"/>
            <family val="2"/>
          </rPr>
          <t>John:</t>
        </r>
        <r>
          <rPr>
            <sz val="9"/>
            <color indexed="81"/>
            <rFont val="Tahoma"/>
            <family val="2"/>
          </rPr>
          <t xml:space="preserve">
N33 include weaning FVP.
Nutspread 2.0</t>
        </r>
      </text>
    </comment>
    <comment ref="BC172" authorId="2" shapeId="0" xr:uid="{825DD0C1-F277-4B62-9353-352A08BE3B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3" authorId="2" shapeId="0" xr:uid="{A6E7EFBE-1FC6-4A69-A519-964FA0A59A85}">
      <text>
        <r>
          <rPr>
            <b/>
            <sz val="9"/>
            <color indexed="81"/>
            <rFont val="Tahoma"/>
            <family val="2"/>
          </rPr>
          <t>John:</t>
        </r>
        <r>
          <rPr>
            <sz val="9"/>
            <color indexed="81"/>
            <rFont val="Tahoma"/>
            <family val="2"/>
          </rPr>
          <t xml:space="preserve">
N33 include weaning FVP.
Nutspread 2.0</t>
        </r>
      </text>
    </comment>
    <comment ref="BC173" authorId="2" shapeId="0" xr:uid="{B783CA64-46F6-4F05-B5C0-81A354603D8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4" authorId="2" shapeId="0" xr:uid="{4710CEF3-28F7-4E03-9084-8C22549B19A3}">
      <text>
        <r>
          <rPr>
            <b/>
            <sz val="9"/>
            <color indexed="81"/>
            <rFont val="Tahoma"/>
            <family val="2"/>
          </rPr>
          <t>John:</t>
        </r>
        <r>
          <rPr>
            <sz val="9"/>
            <color indexed="81"/>
            <rFont val="Tahoma"/>
            <family val="2"/>
          </rPr>
          <t xml:space="preserve">
N33 include weaning FVP.
Nutspread 2.0</t>
        </r>
      </text>
    </comment>
    <comment ref="BC174" authorId="2" shapeId="0" xr:uid="{6F4945AB-9091-4C9A-AF0C-3D26C48E8E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75" authorId="2" shapeId="0" xr:uid="{561828BF-B439-4CF7-A59A-F952D80F722A}">
      <text>
        <r>
          <rPr>
            <b/>
            <sz val="9"/>
            <color indexed="81"/>
            <rFont val="Tahoma"/>
            <family val="2"/>
          </rPr>
          <t>John:</t>
        </r>
        <r>
          <rPr>
            <sz val="9"/>
            <color indexed="81"/>
            <rFont val="Tahoma"/>
            <family val="2"/>
          </rPr>
          <t xml:space="preserve">
N33 include weaning FVP.
Nutspread 2.0</t>
        </r>
      </text>
    </comment>
    <comment ref="BC175" authorId="2" shapeId="0" xr:uid="{65DC91DD-7285-4BFC-80E0-44E3C01FC7A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76" authorId="2" shapeId="0" xr:uid="{FFEA0DBF-C021-4911-8858-B203A9670104}">
      <text>
        <r>
          <rPr>
            <b/>
            <sz val="9"/>
            <color indexed="81"/>
            <rFont val="Tahoma"/>
            <family val="2"/>
          </rPr>
          <t>John:</t>
        </r>
        <r>
          <rPr>
            <sz val="9"/>
            <color indexed="81"/>
            <rFont val="Tahoma"/>
            <family val="2"/>
          </rPr>
          <t xml:space="preserve">
Offset for the source feed supply
</t>
        </r>
      </text>
    </comment>
    <comment ref="AL176" authorId="2" shapeId="0" xr:uid="{4C244F32-DC7C-4409-BF4B-B0E74F385AA7}">
      <text>
        <r>
          <rPr>
            <b/>
            <sz val="9"/>
            <color indexed="81"/>
            <rFont val="Tahoma"/>
            <family val="2"/>
          </rPr>
          <t>John:</t>
        </r>
        <r>
          <rPr>
            <sz val="9"/>
            <color indexed="81"/>
            <rFont val="Tahoma"/>
            <family val="2"/>
          </rPr>
          <t xml:space="preserve">
N33 include weaning FVP.
Nutspread 2.0</t>
        </r>
      </text>
    </comment>
    <comment ref="BC176" authorId="2" shapeId="0" xr:uid="{C94CEA82-E9B5-42F4-8582-18DC7723673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76" authorId="2" shapeId="0" xr:uid="{5AB1BA1D-07AE-433D-BCE9-26CFEA59F519}">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76" authorId="2" shapeId="0" xr:uid="{22D3E77E-A31B-40A3-8CFA-E000BCFADF01}">
      <text>
        <r>
          <rPr>
            <b/>
            <sz val="9"/>
            <color indexed="81"/>
            <rFont val="Tahoma"/>
            <family val="2"/>
          </rPr>
          <t>John:</t>
        </r>
        <r>
          <rPr>
            <sz val="9"/>
            <color indexed="81"/>
            <rFont val="Tahoma"/>
            <family val="2"/>
          </rPr>
          <t xml:space="preserve">
Include r2 adjust to carry out LTW profile optimisation</t>
        </r>
      </text>
    </comment>
    <comment ref="CL176" authorId="2" shapeId="0" xr:uid="{01A9D536-7A36-4AE2-B585-1EC04DA33580}">
      <text>
        <r>
          <rPr>
            <b/>
            <sz val="9"/>
            <color indexed="81"/>
            <rFont val="Tahoma"/>
            <family val="2"/>
          </rPr>
          <t>John:</t>
        </r>
        <r>
          <rPr>
            <sz val="9"/>
            <color indexed="81"/>
            <rFont val="Tahoma"/>
            <family val="2"/>
          </rPr>
          <t xml:space="preserve">
Turn on the LTW scalar for the optimisation of the LWC during pregnancy.</t>
        </r>
      </text>
    </comment>
    <comment ref="AC177" authorId="2" shapeId="0" xr:uid="{1AF552EB-A3B7-4332-9F20-39856DE05DE5}">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78" authorId="2" shapeId="0" xr:uid="{9A30E864-F80D-4F69-8F57-6DD7F253A22F}">
      <text>
        <r>
          <rPr>
            <b/>
            <sz val="9"/>
            <color indexed="81"/>
            <rFont val="Tahoma"/>
            <family val="2"/>
          </rPr>
          <t>John:</t>
        </r>
        <r>
          <rPr>
            <sz val="9"/>
            <color indexed="81"/>
            <rFont val="Tahoma"/>
            <family val="2"/>
          </rPr>
          <t xml:space="preserve">
This Feed supply template experiment is used by setting the reference row to the standard trial for which the FS is to be optimised.
Be sure to check the fs_use_number and fs_create_number or use formulas that relate to the scenario.</t>
        </r>
      </text>
    </comment>
    <comment ref="G179" authorId="2" shapeId="0" xr:uid="{86AD1811-119F-48C0-BAB8-7C1375E8B220}">
      <text>
        <r>
          <rPr>
            <b/>
            <sz val="9"/>
            <color indexed="81"/>
            <rFont val="Tahoma"/>
            <family val="2"/>
          </rPr>
          <t>John:</t>
        </r>
        <r>
          <rPr>
            <sz val="9"/>
            <color indexed="81"/>
            <rFont val="Tahoma"/>
            <family val="2"/>
          </rPr>
          <t xml:space="preserve">
Yellow highlight means that this value has been altered for this experiment</t>
        </r>
      </text>
    </comment>
    <comment ref="AL179" authorId="2" shapeId="0" xr:uid="{16F22A13-696B-4694-8DB2-9CC85CDBE99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KF179" authorId="2" shapeId="0" xr:uid="{A1316847-71F6-45A7-BA52-351F45334B2B}">
      <text>
        <r>
          <rPr>
            <b/>
            <sz val="9"/>
            <color indexed="81"/>
            <rFont val="Tahoma"/>
            <family val="2"/>
          </rPr>
          <t>John:</t>
        </r>
        <r>
          <rPr>
            <sz val="9"/>
            <color indexed="81"/>
            <rFont val="Tahoma"/>
            <family val="2"/>
          </rPr>
          <t xml:space="preserve">
Force a minimum of 2 head so that a LW pattern is created for each class of dams.</t>
        </r>
      </text>
    </comment>
    <comment ref="KO179" authorId="2" shapeId="0" xr:uid="{1274BCC8-2711-4D33-B353-28396A05C9E9}">
      <text>
        <r>
          <rPr>
            <b/>
            <sz val="9"/>
            <color indexed="81"/>
            <rFont val="Tahoma"/>
            <family val="2"/>
          </rPr>
          <t>John:</t>
        </r>
        <r>
          <rPr>
            <sz val="9"/>
            <color indexed="81"/>
            <rFont val="Tahoma"/>
            <family val="2"/>
          </rPr>
          <t xml:space="preserve">
Allow sales of dams prior to v[17]</t>
        </r>
      </text>
    </comment>
    <comment ref="G180" authorId="2" shapeId="0" xr:uid="{8DDBF12E-0F9C-4EB9-A001-40135F729AE4}">
      <text>
        <r>
          <rPr>
            <b/>
            <sz val="9"/>
            <color indexed="81"/>
            <rFont val="Tahoma"/>
            <family val="2"/>
          </rPr>
          <t>John:</t>
        </r>
        <r>
          <rPr>
            <sz val="9"/>
            <color indexed="81"/>
            <rFont val="Tahoma"/>
            <family val="2"/>
          </rPr>
          <t xml:space="preserve">
This report is removed unless only doing the preliminary runs. 
So that a report with a w axis is formatted correctly</t>
        </r>
      </text>
    </comment>
    <comment ref="N180" authorId="2" shapeId="0" xr:uid="{91673B09-88A7-4A06-9CFB-594D8E6B10C2}">
      <text>
        <r>
          <rPr>
            <b/>
            <sz val="9"/>
            <color indexed="81"/>
            <rFont val="Tahoma"/>
            <family val="2"/>
          </rPr>
          <t>John:</t>
        </r>
        <r>
          <rPr>
            <sz val="9"/>
            <color indexed="81"/>
            <rFont val="Tahoma"/>
            <family val="2"/>
          </rPr>
          <t xml:space="preserve">
Manually entered options</t>
        </r>
      </text>
    </comment>
    <comment ref="AL180" authorId="2" shapeId="0" xr:uid="{3E2CC54C-B34F-4B4A-B64D-A5AD524639A6}">
      <text>
        <r>
          <rPr>
            <b/>
            <sz val="9"/>
            <color indexed="81"/>
            <rFont val="Tahoma"/>
            <family val="2"/>
          </rPr>
          <t>John:</t>
        </r>
        <r>
          <rPr>
            <sz val="9"/>
            <color indexed="81"/>
            <rFont val="Tahoma"/>
            <family val="2"/>
          </rPr>
          <t xml:space="preserve">
Full output for N11 to check for individual period problems.</t>
        </r>
      </text>
    </comment>
    <comment ref="BC180" authorId="2" shapeId="0" xr:uid="{DA279953-BB08-4376-9FDA-8263C180396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80" authorId="2" shapeId="0" xr:uid="{8BC23E96-91B6-4556-99CF-601C86A4DBB8}">
      <text>
        <r>
          <rPr>
            <b/>
            <sz val="9"/>
            <color indexed="81"/>
            <rFont val="Tahoma"/>
            <family val="2"/>
          </rPr>
          <t>John:</t>
        </r>
        <r>
          <rPr>
            <sz val="9"/>
            <color indexed="81"/>
            <rFont val="Tahoma"/>
            <family val="2"/>
          </rPr>
          <t xml:space="preserve">
Set to FALSE if an optimisation for this region, genotype &amp; TOL has never been done.</t>
        </r>
      </text>
    </comment>
    <comment ref="CF180" authorId="2" shapeId="0" xr:uid="{0C1D384B-D50F-4C45-9E53-AF876B093701}">
      <text>
        <r>
          <rPr>
            <b/>
            <sz val="9"/>
            <color indexed="81"/>
            <rFont val="Tahoma"/>
            <family val="2"/>
          </rPr>
          <t>John:</t>
        </r>
        <r>
          <rPr>
            <sz val="9"/>
            <color indexed="81"/>
            <rFont val="Tahoma"/>
            <family val="2"/>
          </rPr>
          <t xml:space="preserve">
Start with the final pkl_fs from the previous optimisation. Use meatprice[1]</t>
        </r>
      </text>
    </comment>
    <comment ref="CG180" authorId="2" shapeId="0" xr:uid="{DF419BE6-BDB3-4996-A20B-22703D96044C}">
      <text>
        <r>
          <rPr>
            <b/>
            <sz val="9"/>
            <color indexed="81"/>
            <rFont val="Tahoma"/>
            <family val="2"/>
          </rPr>
          <t>John:</t>
        </r>
        <r>
          <rPr>
            <sz val="9"/>
            <color indexed="81"/>
            <rFont val="Tahoma"/>
            <family val="2"/>
          </rPr>
          <t xml:space="preserve">
Include r2 adjust if using Property.xl feed supply</t>
        </r>
      </text>
    </comment>
    <comment ref="KF180" authorId="2" shapeId="0" xr:uid="{7FDE4555-F38E-4683-9AD3-7FE0F547BCB4}">
      <text>
        <r>
          <rPr>
            <b/>
            <sz val="9"/>
            <color indexed="81"/>
            <rFont val="Tahoma"/>
            <family val="2"/>
          </rPr>
          <t>John:</t>
        </r>
        <r>
          <rPr>
            <sz val="9"/>
            <color indexed="81"/>
            <rFont val="Tahoma"/>
            <family val="2"/>
          </rPr>
          <t xml:space="preserve">
Force a minimum of 2 head so that a LW pattern is created for each class of dams.</t>
        </r>
      </text>
    </comment>
    <comment ref="KO180" authorId="2" shapeId="0" xr:uid="{8CE8318B-8460-4E4C-9FFF-E445981826BB}">
      <text>
        <r>
          <rPr>
            <b/>
            <sz val="9"/>
            <color indexed="81"/>
            <rFont val="Tahoma"/>
            <family val="2"/>
          </rPr>
          <t>John:</t>
        </r>
        <r>
          <rPr>
            <sz val="9"/>
            <color indexed="81"/>
            <rFont val="Tahoma"/>
            <family val="2"/>
          </rPr>
          <t xml:space="preserve">
Allow sales of dams prior to v[17]</t>
        </r>
      </text>
    </comment>
    <comment ref="G181" authorId="2" shapeId="0" xr:uid="{3ED55793-8EC7-4D36-A0AC-739E030D584D}">
      <text>
        <r>
          <rPr>
            <b/>
            <sz val="9"/>
            <color indexed="81"/>
            <rFont val="Tahoma"/>
            <family val="2"/>
          </rPr>
          <t>John:</t>
        </r>
        <r>
          <rPr>
            <sz val="9"/>
            <color indexed="81"/>
            <rFont val="Tahoma"/>
            <family val="2"/>
          </rPr>
          <t xml:space="preserve">
These reports are removed so that they aren't reported when doing a jont run withLWCj</t>
        </r>
      </text>
    </comment>
    <comment ref="AL181" authorId="2" shapeId="0" xr:uid="{92E9AA7E-DC8E-4463-BD7D-798CB2EB6804}">
      <text>
        <r>
          <rPr>
            <b/>
            <sz val="9"/>
            <color indexed="81"/>
            <rFont val="Tahoma"/>
            <family val="2"/>
          </rPr>
          <t>John:</t>
        </r>
        <r>
          <rPr>
            <sz val="9"/>
            <color indexed="81"/>
            <rFont val="Tahoma"/>
            <family val="2"/>
          </rPr>
          <t xml:space="preserve">
N33 include weaning FVP.
Nutspread 2.0</t>
        </r>
      </text>
    </comment>
    <comment ref="BC181" authorId="2" shapeId="0" xr:uid="{9E3B617F-5675-4A60-8275-8CEE9DA8BD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2" authorId="2" shapeId="0" xr:uid="{D15855E5-A654-41A4-B8FC-D08BF88EE29F}">
      <text>
        <r>
          <rPr>
            <b/>
            <sz val="9"/>
            <color indexed="81"/>
            <rFont val="Tahoma"/>
            <family val="2"/>
          </rPr>
          <t>John:</t>
        </r>
        <r>
          <rPr>
            <sz val="9"/>
            <color indexed="81"/>
            <rFont val="Tahoma"/>
            <family val="2"/>
          </rPr>
          <t xml:space="preserve">
N33 include weaning FVP.
Nutspread 2.0</t>
        </r>
      </text>
    </comment>
    <comment ref="BC182" authorId="2" shapeId="0" xr:uid="{D9769D0B-D4E2-4FD6-B446-DDE234DF136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3" authorId="2" shapeId="0" xr:uid="{B522F7C6-90FD-48DF-8DF0-D90E961F1AB1}">
      <text>
        <r>
          <rPr>
            <b/>
            <sz val="9"/>
            <color indexed="81"/>
            <rFont val="Tahoma"/>
            <family val="2"/>
          </rPr>
          <t>John:</t>
        </r>
        <r>
          <rPr>
            <sz val="9"/>
            <color indexed="81"/>
            <rFont val="Tahoma"/>
            <family val="2"/>
          </rPr>
          <t xml:space="preserve">
N33 include weaning FVP.
Nutspread 2.0</t>
        </r>
      </text>
    </comment>
    <comment ref="BC183" authorId="2" shapeId="0" xr:uid="{A2BA391F-EEC3-46D2-BBF1-325D9B8AC0A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L184" authorId="2" shapeId="0" xr:uid="{DA2CC6C8-72E4-42EA-85A6-C82A0C904455}">
      <text>
        <r>
          <rPr>
            <b/>
            <sz val="9"/>
            <color indexed="81"/>
            <rFont val="Tahoma"/>
            <family val="2"/>
          </rPr>
          <t>John:</t>
        </r>
        <r>
          <rPr>
            <sz val="9"/>
            <color indexed="81"/>
            <rFont val="Tahoma"/>
            <family val="2"/>
          </rPr>
          <t xml:space="preserve">
N33 include weaning FVP.
Nutspread 2.0</t>
        </r>
      </text>
    </comment>
    <comment ref="BC184" authorId="2" shapeId="0" xr:uid="{503A18C9-303F-400E-B01A-5F48929610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AK185" authorId="2" shapeId="0" xr:uid="{B0D994A4-ECC3-48A7-A0CC-B436D76FB492}">
      <text>
        <r>
          <rPr>
            <b/>
            <sz val="9"/>
            <color indexed="81"/>
            <rFont val="Tahoma"/>
            <family val="2"/>
          </rPr>
          <t>John:</t>
        </r>
        <r>
          <rPr>
            <sz val="9"/>
            <color indexed="81"/>
            <rFont val="Tahoma"/>
            <family val="2"/>
          </rPr>
          <t xml:space="preserve">
Offset for the source feed supply
</t>
        </r>
      </text>
    </comment>
    <comment ref="AL185" authorId="2" shapeId="0" xr:uid="{DBC62E35-8539-4DD5-8205-CCF5A0CC2641}">
      <text>
        <r>
          <rPr>
            <b/>
            <sz val="9"/>
            <color indexed="81"/>
            <rFont val="Tahoma"/>
            <family val="2"/>
          </rPr>
          <t>John:</t>
        </r>
        <r>
          <rPr>
            <sz val="9"/>
            <color indexed="81"/>
            <rFont val="Tahoma"/>
            <family val="2"/>
          </rPr>
          <t xml:space="preserve">
N33 include weaning FVP.
Nutspread 2.0</t>
        </r>
      </text>
    </comment>
    <comment ref="BC185" authorId="2" shapeId="0" xr:uid="{6CD72658-7976-43CF-A05E-BFCDB7E536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85" authorId="2" shapeId="0" xr:uid="{3E26EB8E-AE6C-4C93-B3AD-248922F98F74}">
      <text>
        <r>
          <rPr>
            <b/>
            <sz val="9"/>
            <color indexed="81"/>
            <rFont val="Tahoma"/>
            <family val="2"/>
          </rPr>
          <t>John:</t>
        </r>
        <r>
          <rPr>
            <sz val="9"/>
            <color indexed="81"/>
            <rFont val="Tahoma"/>
            <family val="2"/>
          </rPr>
          <t xml:space="preserve">
Start these trials from the pattern optimised using N33. LTW, LWCj &amp; the final pattern are based on the N33 pattern with an r2 adjustment</t>
        </r>
      </text>
    </comment>
    <comment ref="CG185" authorId="2" shapeId="0" xr:uid="{4E2EAE49-5369-4ACC-A183-825F78B251C2}">
      <text>
        <r>
          <rPr>
            <b/>
            <sz val="9"/>
            <color indexed="81"/>
            <rFont val="Tahoma"/>
            <family val="2"/>
          </rPr>
          <t>John:</t>
        </r>
        <r>
          <rPr>
            <sz val="9"/>
            <color indexed="81"/>
            <rFont val="Tahoma"/>
            <family val="2"/>
          </rPr>
          <t xml:space="preserve">
Include r2 adjust to carry out LTW profile optimisation</t>
        </r>
      </text>
    </comment>
    <comment ref="CL185" authorId="2" shapeId="0" xr:uid="{9A375EE9-5E23-419A-BE3A-3C811DBFD6A1}">
      <text>
        <r>
          <rPr>
            <b/>
            <sz val="9"/>
            <color indexed="81"/>
            <rFont val="Tahoma"/>
            <family val="2"/>
          </rPr>
          <t>John:</t>
        </r>
        <r>
          <rPr>
            <sz val="9"/>
            <color indexed="81"/>
            <rFont val="Tahoma"/>
            <family val="2"/>
          </rPr>
          <t xml:space="preserve">
Turn on the LTW scalar for the optimisation of the LWC during pregnancy.</t>
        </r>
      </text>
    </comment>
    <comment ref="AC186" authorId="2" shapeId="0" xr:uid="{C4B47CD3-68B1-4D6D-A111-2C7F272E4118}">
      <text>
        <r>
          <rPr>
            <b/>
            <sz val="9"/>
            <color indexed="81"/>
            <rFont val="Tahoma"/>
            <family val="2"/>
          </rPr>
          <t>John:</t>
        </r>
        <r>
          <rPr>
            <sz val="9"/>
            <color indexed="81"/>
            <rFont val="Tahoma"/>
            <family val="2"/>
          </rPr>
          <t xml:space="preserve">
Copy of the LTW selection of the optimum
</t>
        </r>
        <r>
          <rPr>
            <b/>
            <sz val="9"/>
            <color indexed="81"/>
            <rFont val="Tahoma"/>
            <family val="2"/>
          </rPr>
          <t>John:</t>
        </r>
        <r>
          <rPr>
            <sz val="9"/>
            <color indexed="81"/>
            <rFont val="Tahoma"/>
            <family val="2"/>
          </rPr>
          <t xml:space="preserve">
Lookup the optimum LTW adj pattern for this flock. Breed x TOL x Age x GI
       Change the row index for ewe age group
EL=1, Mdn=2, Adult=3 (so that the preg profile adjustment can vary by age)
        Change the scanning column for each age</t>
        </r>
      </text>
    </comment>
    <comment ref="AL187" authorId="2" shapeId="0" xr:uid="{72CE97FE-B063-4C14-9149-863FF95061AC}">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88" authorId="2" shapeId="0" xr:uid="{EBA40645-9B53-415B-9711-358344DC3F55}">
      <text>
        <r>
          <rPr>
            <b/>
            <sz val="9"/>
            <color indexed="81"/>
            <rFont val="Tahoma"/>
            <family val="2"/>
          </rPr>
          <t>John:</t>
        </r>
        <r>
          <rPr>
            <sz val="9"/>
            <color indexed="81"/>
            <rFont val="Tahoma"/>
            <family val="2"/>
          </rPr>
          <t xml:space="preserve">
Yellow highlight means that this value has been altered for this experiment</t>
        </r>
      </text>
    </comment>
    <comment ref="AL188" authorId="2" shapeId="0" xr:uid="{4FD1F2FF-56D0-45CE-9F33-1182310AB5A6}">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89" authorId="2" shapeId="0" xr:uid="{0430340B-856E-44D4-B598-F55B0B7BD8C7}">
      <text>
        <r>
          <rPr>
            <b/>
            <sz val="9"/>
            <color indexed="81"/>
            <rFont val="Tahoma"/>
            <family val="2"/>
          </rPr>
          <t>John:</t>
        </r>
        <r>
          <rPr>
            <sz val="9"/>
            <color indexed="81"/>
            <rFont val="Tahoma"/>
            <family val="2"/>
          </rPr>
          <t xml:space="preserve">
Manually entered options</t>
        </r>
      </text>
    </comment>
    <comment ref="BC189" authorId="2" shapeId="0" xr:uid="{D487AADC-0460-4389-9EB0-5E0400FC6DD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89" authorId="2" shapeId="0" xr:uid="{BC1478AF-5E60-4092-8205-1D77499570A7}">
      <text>
        <r>
          <rPr>
            <b/>
            <sz val="9"/>
            <color indexed="81"/>
            <rFont val="Tahoma"/>
            <family val="2"/>
          </rPr>
          <t>John:</t>
        </r>
        <r>
          <rPr>
            <sz val="9"/>
            <color indexed="81"/>
            <rFont val="Tahoma"/>
            <family val="2"/>
          </rPr>
          <t xml:space="preserve">
Use the MU (LMAT) equations if maternal genotype</t>
        </r>
      </text>
    </comment>
    <comment ref="CF189" authorId="2" shapeId="0" xr:uid="{5DD80657-B0E9-4D14-BE45-9FEF3D04832A}">
      <text>
        <r>
          <rPr>
            <b/>
            <sz val="9"/>
            <color indexed="81"/>
            <rFont val="Tahoma"/>
            <family val="2"/>
          </rPr>
          <t>John:</t>
        </r>
        <r>
          <rPr>
            <sz val="9"/>
            <color indexed="81"/>
            <rFont val="Tahoma"/>
            <family val="2"/>
          </rPr>
          <t xml:space="preserve">
Start with the final pkl_fs from the previous optimisation. Use meatprice[1]</t>
        </r>
      </text>
    </comment>
    <comment ref="CG189" authorId="2" shapeId="0" xr:uid="{07266928-501B-43AF-AD5A-344278A82420}">
      <text>
        <r>
          <rPr>
            <b/>
            <sz val="9"/>
            <color indexed="81"/>
            <rFont val="Tahoma"/>
            <family val="2"/>
          </rPr>
          <t>John:</t>
        </r>
        <r>
          <rPr>
            <sz val="9"/>
            <color indexed="81"/>
            <rFont val="Tahoma"/>
            <family val="2"/>
          </rPr>
          <t xml:space="preserve">
Include r2 adjust if using Property.xl feed supply</t>
        </r>
      </text>
    </comment>
    <comment ref="EE189" authorId="2" shapeId="0" xr:uid="{54C44966-3F3F-4B2A-9E46-ACF4DE9C1C3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89" authorId="2" shapeId="0" xr:uid="{5382B975-1DA8-4FBB-B73F-4281758FDE78}">
      <text>
        <r>
          <rPr>
            <b/>
            <sz val="9"/>
            <color indexed="81"/>
            <rFont val="Tahoma"/>
            <family val="2"/>
          </rPr>
          <t>John:</t>
        </r>
        <r>
          <rPr>
            <sz val="9"/>
            <color indexed="81"/>
            <rFont val="Tahoma"/>
            <family val="2"/>
          </rPr>
          <t xml:space="preserve">
Feed supply changes in individual periods</t>
        </r>
      </text>
    </comment>
    <comment ref="JX189" authorId="2" shapeId="0" xr:uid="{DE0D6C9C-DD5D-4B79-B842-490EB6E81A03}">
      <text>
        <r>
          <rPr>
            <b/>
            <sz val="9"/>
            <color indexed="81"/>
            <rFont val="Tahoma"/>
            <family val="2"/>
          </rPr>
          <t>John:</t>
        </r>
        <r>
          <rPr>
            <sz val="9"/>
            <color indexed="81"/>
            <rFont val="Tahoma"/>
            <family val="2"/>
          </rPr>
          <t xml:space="preserve">
RC20 is the management of the dry ewe lambs</t>
        </r>
      </text>
    </comment>
    <comment ref="JY189" authorId="2" shapeId="0" xr:uid="{4D2F837B-6E4E-45BE-8188-DC079D8D6DAC}">
      <text>
        <r>
          <rPr>
            <b/>
            <sz val="9"/>
            <color indexed="81"/>
            <rFont val="Tahoma"/>
            <family val="2"/>
          </rPr>
          <t>John:</t>
        </r>
        <r>
          <rPr>
            <sz val="9"/>
            <color indexed="81"/>
            <rFont val="Tahoma"/>
            <family val="2"/>
          </rPr>
          <t xml:space="preserve">
RC20 is the management of the dry ewe lambs</t>
        </r>
      </text>
    </comment>
    <comment ref="JZ189" authorId="2" shapeId="0" xr:uid="{30E1A21A-9F2E-47FB-B286-CDC0DA6155C9}">
      <text>
        <r>
          <rPr>
            <b/>
            <sz val="9"/>
            <color indexed="81"/>
            <rFont val="Tahoma"/>
            <family val="2"/>
          </rPr>
          <t>John:</t>
        </r>
        <r>
          <rPr>
            <sz val="9"/>
            <color indexed="81"/>
            <rFont val="Tahoma"/>
            <family val="2"/>
          </rPr>
          <t xml:space="preserve">
RC28 is the management of the dry adult dams.</t>
        </r>
      </text>
    </comment>
    <comment ref="KA189" authorId="2" shapeId="0" xr:uid="{82C19087-316A-4623-B07A-EA39A98B0C08}">
      <text>
        <r>
          <rPr>
            <b/>
            <sz val="9"/>
            <color indexed="81"/>
            <rFont val="Tahoma"/>
            <family val="2"/>
          </rPr>
          <t>John:</t>
        </r>
        <r>
          <rPr>
            <sz val="9"/>
            <color indexed="81"/>
            <rFont val="Tahoma"/>
            <family val="2"/>
          </rPr>
          <t xml:space="preserve">
RC28 is the management of the dry adult dams.</t>
        </r>
      </text>
    </comment>
    <comment ref="KD189" authorId="2" shapeId="0" xr:uid="{50F490FD-9F4C-4870-8F68-73954D326FCA}">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190" authorId="2" shapeId="0" xr:uid="{F7FC7B13-E37F-4F0D-A009-C6441A7A0FAA}">
      <text>
        <r>
          <rPr>
            <b/>
            <sz val="9"/>
            <color indexed="81"/>
            <rFont val="Tahoma"/>
            <family val="2"/>
          </rPr>
          <t>John:</t>
        </r>
        <r>
          <rPr>
            <sz val="9"/>
            <color indexed="81"/>
            <rFont val="Tahoma"/>
            <family val="2"/>
          </rPr>
          <t xml:space="preserve">
Runs through all options. Set the first trial with the lowest value for all pointers</t>
        </r>
      </text>
    </comment>
    <comment ref="BC190" authorId="2" shapeId="0" xr:uid="{0A55BC5B-A465-4542-B70A-0C935D3C54B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190" authorId="2" shapeId="0" xr:uid="{4831DE6C-53EE-4639-92A9-BD5D7FED349C}">
      <text>
        <r>
          <rPr>
            <b/>
            <sz val="9"/>
            <color indexed="81"/>
            <rFont val="Tahoma"/>
            <family val="2"/>
          </rPr>
          <t>John:</t>
        </r>
        <r>
          <rPr>
            <sz val="9"/>
            <color indexed="81"/>
            <rFont val="Tahoma"/>
            <family val="2"/>
          </rPr>
          <t xml:space="preserve">
Start with the final pkl_fs from the previous optimisation. Use meatprice[1]</t>
        </r>
      </text>
    </comment>
    <comment ref="CG190" authorId="2" shapeId="0" xr:uid="{FDA9513F-03AF-454C-9BA5-70B4745F21CB}">
      <text>
        <r>
          <rPr>
            <b/>
            <sz val="9"/>
            <color indexed="81"/>
            <rFont val="Tahoma"/>
            <family val="2"/>
          </rPr>
          <t>John:</t>
        </r>
        <r>
          <rPr>
            <sz val="9"/>
            <color indexed="81"/>
            <rFont val="Tahoma"/>
            <family val="2"/>
          </rPr>
          <t xml:space="preserve">
Include r2 adjust if using Property.xl feed supply</t>
        </r>
      </text>
    </comment>
    <comment ref="BC191" authorId="2" shapeId="0" xr:uid="{3C05D4D5-F205-44A6-8ACE-9D9B70B90B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191" authorId="2" shapeId="0" xr:uid="{5FEFAAA6-FAB5-41ED-A579-F06FF2D0B8BD}">
      <text>
        <r>
          <rPr>
            <b/>
            <sz val="9"/>
            <color indexed="81"/>
            <rFont val="Tahoma"/>
            <family val="2"/>
          </rPr>
          <t>John:</t>
        </r>
        <r>
          <rPr>
            <sz val="9"/>
            <color indexed="81"/>
            <rFont val="Tahoma"/>
            <family val="2"/>
          </rPr>
          <t xml:space="preserve">
Set to FALSE if an optimisation for this region, genotype &amp; TOL has never been done.</t>
        </r>
      </text>
    </comment>
    <comment ref="AL193" authorId="2" shapeId="0" xr:uid="{50A4AEC2-D25C-4815-9985-DB89EAFBDC15}">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4" authorId="2" shapeId="0" xr:uid="{E9ED3CD8-7DA6-4E54-8CEB-41C67ED30879}">
      <text>
        <r>
          <rPr>
            <b/>
            <sz val="9"/>
            <color indexed="81"/>
            <rFont val="Tahoma"/>
            <family val="2"/>
          </rPr>
          <t>John:</t>
        </r>
        <r>
          <rPr>
            <sz val="9"/>
            <color indexed="81"/>
            <rFont val="Tahoma"/>
            <family val="2"/>
          </rPr>
          <t xml:space="preserve">
Yellow highlight means that this value has been altered for this experiment</t>
        </r>
      </text>
    </comment>
    <comment ref="AL194" authorId="2" shapeId="0" xr:uid="{81BA9E73-76C9-47A1-832E-0239646B47B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5" authorId="2" shapeId="0" xr:uid="{D5F12804-F6AD-46E4-8CAC-95D7F0376248}">
      <text>
        <r>
          <rPr>
            <b/>
            <sz val="9"/>
            <color indexed="81"/>
            <rFont val="Tahoma"/>
            <family val="2"/>
          </rPr>
          <t>John:</t>
        </r>
        <r>
          <rPr>
            <sz val="9"/>
            <color indexed="81"/>
            <rFont val="Tahoma"/>
            <family val="2"/>
          </rPr>
          <t xml:space="preserve">
Manually entered options</t>
        </r>
      </text>
    </comment>
    <comment ref="BC195" authorId="2" shapeId="0" xr:uid="{8C7F1016-9308-4349-9206-EF20569668F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5" authorId="2" shapeId="0" xr:uid="{76987661-BAC8-46B6-BC7E-8A107330A204}">
      <text>
        <r>
          <rPr>
            <b/>
            <sz val="9"/>
            <color indexed="81"/>
            <rFont val="Tahoma"/>
            <family val="2"/>
          </rPr>
          <t>John:</t>
        </r>
        <r>
          <rPr>
            <sz val="9"/>
            <color indexed="81"/>
            <rFont val="Tahoma"/>
            <family val="2"/>
          </rPr>
          <t xml:space="preserve">
Use the MU (LMAT) equations if maternal genotype</t>
        </r>
      </text>
    </comment>
    <comment ref="CD195" authorId="0" shapeId="0" xr:uid="{314BC836-74CF-4CC8-99F4-8706EED28B32}">
      <text>
        <r>
          <rPr>
            <b/>
            <sz val="9"/>
            <color indexed="81"/>
            <rFont val="Tahoma"/>
            <charset val="1"/>
          </rPr>
          <t>Michael Young (21512438):</t>
        </r>
        <r>
          <rPr>
            <sz val="9"/>
            <color indexed="81"/>
            <rFont val="Tahoma"/>
            <charset val="1"/>
          </rPr>
          <t xml:space="preserve">
can't use condensed values here because changing the fs for offs</t>
        </r>
      </text>
    </comment>
    <comment ref="CF195" authorId="2" shapeId="0" xr:uid="{FF726599-F1F4-45C4-8D5B-334ACBBB2531}">
      <text>
        <r>
          <rPr>
            <b/>
            <sz val="9"/>
            <color indexed="81"/>
            <rFont val="Tahoma"/>
            <family val="2"/>
          </rPr>
          <t>John:</t>
        </r>
        <r>
          <rPr>
            <sz val="9"/>
            <color indexed="81"/>
            <rFont val="Tahoma"/>
            <family val="2"/>
          </rPr>
          <t xml:space="preserve">
Start with the final pkl_fs from the previous optimisation. Use meatprice[1]</t>
        </r>
      </text>
    </comment>
    <comment ref="CG195" authorId="2" shapeId="0" xr:uid="{E8BDDBA0-82CC-493E-9C07-0155055D104C}">
      <text>
        <r>
          <rPr>
            <b/>
            <sz val="9"/>
            <color indexed="81"/>
            <rFont val="Tahoma"/>
            <family val="2"/>
          </rPr>
          <t>John:</t>
        </r>
        <r>
          <rPr>
            <sz val="9"/>
            <color indexed="81"/>
            <rFont val="Tahoma"/>
            <family val="2"/>
          </rPr>
          <t xml:space="preserve">
Include r2 adjust if using Property.xl feed supply</t>
        </r>
      </text>
    </comment>
    <comment ref="EE195" authorId="2" shapeId="0" xr:uid="{1926D62C-4B93-4213-B3D4-56E1013BEB8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5" authorId="2" shapeId="0" xr:uid="{B30FF418-0ECC-40B9-85BF-67387E015B40}">
      <text>
        <r>
          <rPr>
            <b/>
            <sz val="9"/>
            <color indexed="81"/>
            <rFont val="Tahoma"/>
            <family val="2"/>
          </rPr>
          <t>John:</t>
        </r>
        <r>
          <rPr>
            <sz val="9"/>
            <color indexed="81"/>
            <rFont val="Tahoma"/>
            <family val="2"/>
          </rPr>
          <t xml:space="preserve">
Feed supply changes in individual periods</t>
        </r>
      </text>
    </comment>
    <comment ref="JX195" authorId="2" shapeId="0" xr:uid="{A29345A4-C256-4617-8CA7-82653614333B}">
      <text>
        <r>
          <rPr>
            <b/>
            <sz val="9"/>
            <color indexed="81"/>
            <rFont val="Tahoma"/>
            <family val="2"/>
          </rPr>
          <t>John:</t>
        </r>
        <r>
          <rPr>
            <sz val="9"/>
            <color indexed="81"/>
            <rFont val="Tahoma"/>
            <family val="2"/>
          </rPr>
          <t xml:space="preserve">
RC20 is the management of the dry ewe lambs</t>
        </r>
      </text>
    </comment>
    <comment ref="JY195" authorId="2" shapeId="0" xr:uid="{3CA9717F-6F4E-4C73-9FD2-60560131335E}">
      <text>
        <r>
          <rPr>
            <b/>
            <sz val="9"/>
            <color indexed="81"/>
            <rFont val="Tahoma"/>
            <family val="2"/>
          </rPr>
          <t>John:</t>
        </r>
        <r>
          <rPr>
            <sz val="9"/>
            <color indexed="81"/>
            <rFont val="Tahoma"/>
            <family val="2"/>
          </rPr>
          <t xml:space="preserve">
RC20 is the management of the dry ewe lambs</t>
        </r>
      </text>
    </comment>
    <comment ref="JZ195" authorId="2" shapeId="0" xr:uid="{66881B1E-7607-42B2-BFF0-86B7914579AA}">
      <text>
        <r>
          <rPr>
            <b/>
            <sz val="9"/>
            <color indexed="81"/>
            <rFont val="Tahoma"/>
            <family val="2"/>
          </rPr>
          <t>John:</t>
        </r>
        <r>
          <rPr>
            <sz val="9"/>
            <color indexed="81"/>
            <rFont val="Tahoma"/>
            <family val="2"/>
          </rPr>
          <t xml:space="preserve">
RC28 is the management of the dry adult dams.</t>
        </r>
      </text>
    </comment>
    <comment ref="KA195" authorId="2" shapeId="0" xr:uid="{FC6C5BC8-06AB-4B2A-A954-773FF50248F9}">
      <text>
        <r>
          <rPr>
            <b/>
            <sz val="9"/>
            <color indexed="81"/>
            <rFont val="Tahoma"/>
            <family val="2"/>
          </rPr>
          <t>John:</t>
        </r>
        <r>
          <rPr>
            <sz val="9"/>
            <color indexed="81"/>
            <rFont val="Tahoma"/>
            <family val="2"/>
          </rPr>
          <t xml:space="preserve">
RC28 is the management of the dry adult dams.</t>
        </r>
      </text>
    </comment>
    <comment ref="KD195" authorId="2" shapeId="0" xr:uid="{983432D7-6AE0-44D6-8669-6BE8A8953D3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AL197" authorId="2" shapeId="0" xr:uid="{81707494-EA43-4625-8425-F52CAF337A2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98" authorId="2" shapeId="0" xr:uid="{BFE9D525-D3AB-426D-8A16-EBFE499CC0CC}">
      <text>
        <r>
          <rPr>
            <b/>
            <sz val="9"/>
            <color indexed="81"/>
            <rFont val="Tahoma"/>
            <family val="2"/>
          </rPr>
          <t>John:</t>
        </r>
        <r>
          <rPr>
            <sz val="9"/>
            <color indexed="81"/>
            <rFont val="Tahoma"/>
            <family val="2"/>
          </rPr>
          <t xml:space="preserve">
Yellow highlight means that this value has been altered for this experiment</t>
        </r>
      </text>
    </comment>
    <comment ref="AL198" authorId="2" shapeId="0" xr:uid="{6D8973DF-56A3-47D0-AED2-2727AAA185EC}">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199" authorId="2" shapeId="0" xr:uid="{31EE723B-0ADA-424F-8986-3B762689D297}">
      <text>
        <r>
          <rPr>
            <b/>
            <sz val="9"/>
            <color indexed="81"/>
            <rFont val="Tahoma"/>
            <family val="2"/>
          </rPr>
          <t>John:</t>
        </r>
        <r>
          <rPr>
            <sz val="9"/>
            <color indexed="81"/>
            <rFont val="Tahoma"/>
            <family val="2"/>
          </rPr>
          <t xml:space="preserve">
Manually entered options</t>
        </r>
      </text>
    </comment>
    <comment ref="BC199" authorId="2" shapeId="0" xr:uid="{7E075042-30E7-4670-BBB5-B9E5119BCD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199" authorId="2" shapeId="0" xr:uid="{65A9F8EE-C541-44B9-8DAA-203E190B3519}">
      <text>
        <r>
          <rPr>
            <b/>
            <sz val="9"/>
            <color indexed="81"/>
            <rFont val="Tahoma"/>
            <family val="2"/>
          </rPr>
          <t>John:</t>
        </r>
        <r>
          <rPr>
            <sz val="9"/>
            <color indexed="81"/>
            <rFont val="Tahoma"/>
            <family val="2"/>
          </rPr>
          <t xml:space="preserve">
Use the MU (LMAT) equations if maternal genotype</t>
        </r>
      </text>
    </comment>
    <comment ref="CF199" authorId="2" shapeId="0" xr:uid="{97D96772-3D6D-4318-974D-2E08F61DAEB4}">
      <text>
        <r>
          <rPr>
            <b/>
            <sz val="9"/>
            <color indexed="81"/>
            <rFont val="Tahoma"/>
            <family val="2"/>
          </rPr>
          <t>John:</t>
        </r>
        <r>
          <rPr>
            <sz val="9"/>
            <color indexed="81"/>
            <rFont val="Tahoma"/>
            <family val="2"/>
          </rPr>
          <t xml:space="preserve">
Start with the final pkl_fs from the previous optimisation. Use meatprice[1]</t>
        </r>
      </text>
    </comment>
    <comment ref="CG199" authorId="2" shapeId="0" xr:uid="{994123E8-AFA5-44A1-AEB4-99B921567DE0}">
      <text>
        <r>
          <rPr>
            <b/>
            <sz val="9"/>
            <color indexed="81"/>
            <rFont val="Tahoma"/>
            <family val="2"/>
          </rPr>
          <t>John:</t>
        </r>
        <r>
          <rPr>
            <sz val="9"/>
            <color indexed="81"/>
            <rFont val="Tahoma"/>
            <family val="2"/>
          </rPr>
          <t xml:space="preserve">
Include r2 adjust if using Property.xl feed supply</t>
        </r>
      </text>
    </comment>
    <comment ref="EE199" authorId="2" shapeId="0" xr:uid="{D6448F17-DC9C-47FB-841E-3B2FA259EE3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199" authorId="2" shapeId="0" xr:uid="{E3A9010A-E04B-4C5C-B987-C25AC20CA95F}">
      <text>
        <r>
          <rPr>
            <b/>
            <sz val="9"/>
            <color indexed="81"/>
            <rFont val="Tahoma"/>
            <family val="2"/>
          </rPr>
          <t>John:</t>
        </r>
        <r>
          <rPr>
            <sz val="9"/>
            <color indexed="81"/>
            <rFont val="Tahoma"/>
            <family val="2"/>
          </rPr>
          <t xml:space="preserve">
Feed supply changes in individual periods</t>
        </r>
      </text>
    </comment>
    <comment ref="JX199" authorId="2" shapeId="0" xr:uid="{D7E55BFC-8A31-49D3-BA4A-9CCF064D0D75}">
      <text>
        <r>
          <rPr>
            <b/>
            <sz val="9"/>
            <color indexed="81"/>
            <rFont val="Tahoma"/>
            <family val="2"/>
          </rPr>
          <t>John:</t>
        </r>
        <r>
          <rPr>
            <sz val="9"/>
            <color indexed="81"/>
            <rFont val="Tahoma"/>
            <family val="2"/>
          </rPr>
          <t xml:space="preserve">
RC20 is the management of the dry ewe lambs</t>
        </r>
      </text>
    </comment>
    <comment ref="JY199" authorId="2" shapeId="0" xr:uid="{CAF79957-D7A6-4DB6-A179-3CA0FAFA330A}">
      <text>
        <r>
          <rPr>
            <b/>
            <sz val="9"/>
            <color indexed="81"/>
            <rFont val="Tahoma"/>
            <family val="2"/>
          </rPr>
          <t>John:</t>
        </r>
        <r>
          <rPr>
            <sz val="9"/>
            <color indexed="81"/>
            <rFont val="Tahoma"/>
            <family val="2"/>
          </rPr>
          <t xml:space="preserve">
RC20 is the management of the dry ewe lambs</t>
        </r>
      </text>
    </comment>
    <comment ref="JZ199" authorId="2" shapeId="0" xr:uid="{B9BA432B-3361-4D2C-8463-233BFAB1A51E}">
      <text>
        <r>
          <rPr>
            <b/>
            <sz val="9"/>
            <color indexed="81"/>
            <rFont val="Tahoma"/>
            <family val="2"/>
          </rPr>
          <t>John:</t>
        </r>
        <r>
          <rPr>
            <sz val="9"/>
            <color indexed="81"/>
            <rFont val="Tahoma"/>
            <family val="2"/>
          </rPr>
          <t xml:space="preserve">
RC28 is the management of the dry adult dams.</t>
        </r>
      </text>
    </comment>
    <comment ref="KA199" authorId="2" shapeId="0" xr:uid="{3DEBBDC7-9232-4C64-8042-7BADBC23018F}">
      <text>
        <r>
          <rPr>
            <b/>
            <sz val="9"/>
            <color indexed="81"/>
            <rFont val="Tahoma"/>
            <family val="2"/>
          </rPr>
          <t>John:</t>
        </r>
        <r>
          <rPr>
            <sz val="9"/>
            <color indexed="81"/>
            <rFont val="Tahoma"/>
            <family val="2"/>
          </rPr>
          <t xml:space="preserve">
RC28 is the management of the dry adult dams.</t>
        </r>
      </text>
    </comment>
    <comment ref="KD199" authorId="2" shapeId="0" xr:uid="{6885204E-0D13-4BF1-A475-3C652928D3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0" authorId="2" shapeId="0" xr:uid="{2FABD05D-DCA9-4F62-B221-42A9878C81B0}">
      <text>
        <r>
          <rPr>
            <b/>
            <sz val="9"/>
            <color indexed="81"/>
            <rFont val="Tahoma"/>
            <family val="2"/>
          </rPr>
          <t>John:</t>
        </r>
        <r>
          <rPr>
            <sz val="9"/>
            <color indexed="81"/>
            <rFont val="Tahoma"/>
            <family val="2"/>
          </rPr>
          <t xml:space="preserve">
Runs through all options. Set the first trial with the lowest value for all pointers</t>
        </r>
      </text>
    </comment>
    <comment ref="BC200" authorId="2" shapeId="0" xr:uid="{D5FFB974-00A8-471B-992E-72C0013EE44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0" authorId="2" shapeId="0" xr:uid="{C46ADEFC-0CB3-4B80-B094-60A2916D14F7}">
      <text>
        <r>
          <rPr>
            <b/>
            <sz val="9"/>
            <color indexed="81"/>
            <rFont val="Tahoma"/>
            <family val="2"/>
          </rPr>
          <t>John:</t>
        </r>
        <r>
          <rPr>
            <sz val="9"/>
            <color indexed="81"/>
            <rFont val="Tahoma"/>
            <family val="2"/>
          </rPr>
          <t xml:space="preserve">
Start with the final pkl_fs from the previous optimisation. Use meatprice[1]</t>
        </r>
      </text>
    </comment>
    <comment ref="CG200" authorId="2" shapeId="0" xr:uid="{9AB884E3-D959-4449-B455-60646A4377A7}">
      <text>
        <r>
          <rPr>
            <b/>
            <sz val="9"/>
            <color indexed="81"/>
            <rFont val="Tahoma"/>
            <family val="2"/>
          </rPr>
          <t>John:</t>
        </r>
        <r>
          <rPr>
            <sz val="9"/>
            <color indexed="81"/>
            <rFont val="Tahoma"/>
            <family val="2"/>
          </rPr>
          <t xml:space="preserve">
Include r2 adjust if using Property.xl feed supply</t>
        </r>
      </text>
    </comment>
    <comment ref="BC201" authorId="2" shapeId="0" xr:uid="{1CDDEBB2-CE9D-469A-B32E-7CFE67B353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1" authorId="2" shapeId="0" xr:uid="{45D8F5B0-9C36-40C2-88BB-8B2EFF6182A9}">
      <text>
        <r>
          <rPr>
            <b/>
            <sz val="9"/>
            <color indexed="81"/>
            <rFont val="Tahoma"/>
            <family val="2"/>
          </rPr>
          <t>John:</t>
        </r>
        <r>
          <rPr>
            <sz val="9"/>
            <color indexed="81"/>
            <rFont val="Tahoma"/>
            <family val="2"/>
          </rPr>
          <t xml:space="preserve">
Set to FALSE if an optimisation for this region, genotype &amp; TOL has never been done.</t>
        </r>
      </text>
    </comment>
    <comment ref="BC202" authorId="2" shapeId="0" xr:uid="{C3BAAA51-EA90-4F78-B900-CB980158571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2" authorId="2" shapeId="0" xr:uid="{34A92F30-AF94-4547-BE01-236A1F8D279A}">
      <text>
        <r>
          <rPr>
            <b/>
            <sz val="9"/>
            <color indexed="81"/>
            <rFont val="Tahoma"/>
            <family val="2"/>
          </rPr>
          <t>John:</t>
        </r>
        <r>
          <rPr>
            <sz val="9"/>
            <color indexed="81"/>
            <rFont val="Tahoma"/>
            <family val="2"/>
          </rPr>
          <t xml:space="preserve">
Set to FALSE if an optimisation for this region, genotype &amp; TOL has never been done.</t>
        </r>
      </text>
    </comment>
    <comment ref="BC203" authorId="2" shapeId="0" xr:uid="{8D679E01-F65D-4FCB-B690-4F5FE516BEA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3" authorId="2" shapeId="0" xr:uid="{CCEAC691-ABF3-4BE8-A3DE-9AEE46EEE739}">
      <text>
        <r>
          <rPr>
            <b/>
            <sz val="9"/>
            <color indexed="81"/>
            <rFont val="Tahoma"/>
            <family val="2"/>
          </rPr>
          <t>John:</t>
        </r>
        <r>
          <rPr>
            <sz val="9"/>
            <color indexed="81"/>
            <rFont val="Tahoma"/>
            <family val="2"/>
          </rPr>
          <t xml:space="preserve">
Set to FALSE if an optimisation for this region, genotype &amp; TOL has never been done.</t>
        </r>
      </text>
    </comment>
    <comment ref="BC204" authorId="2" shapeId="0" xr:uid="{2D28D045-421D-4137-BDAC-6CD401EAE4A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E204" authorId="2" shapeId="0" xr:uid="{1CAF7113-57E4-4775-8D47-65549500A3F0}">
      <text>
        <r>
          <rPr>
            <b/>
            <sz val="9"/>
            <color indexed="81"/>
            <rFont val="Tahoma"/>
            <family val="2"/>
          </rPr>
          <t>John:</t>
        </r>
        <r>
          <rPr>
            <sz val="9"/>
            <color indexed="81"/>
            <rFont val="Tahoma"/>
            <family val="2"/>
          </rPr>
          <t xml:space="preserve">
Set to FALSE if an optimisation for this region, genotype &amp; TOL has never been done.</t>
        </r>
      </text>
    </comment>
    <comment ref="AL206" authorId="2" shapeId="0" xr:uid="{47E71FCF-E259-4D56-A532-BEF10F3B6822}">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68CB16A1-0E20-4EA4-80A7-7AC18C9C32D9}">
      <text>
        <r>
          <rPr>
            <b/>
            <sz val="9"/>
            <color indexed="81"/>
            <rFont val="Tahoma"/>
            <family val="2"/>
          </rPr>
          <t>John:</t>
        </r>
        <r>
          <rPr>
            <sz val="9"/>
            <color indexed="81"/>
            <rFont val="Tahoma"/>
            <family val="2"/>
          </rPr>
          <t xml:space="preserve">
Yellow highlight means that this value has been altered for this experiment</t>
        </r>
      </text>
    </comment>
    <comment ref="AL207" authorId="2" shapeId="0" xr:uid="{0F2FC8AB-6A30-4ABA-8BC2-3F1B88B8CD0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08" authorId="2" shapeId="0" xr:uid="{7147307A-C057-483B-A6D6-FC95E9095ACD}">
      <text>
        <r>
          <rPr>
            <b/>
            <sz val="9"/>
            <color indexed="81"/>
            <rFont val="Tahoma"/>
            <family val="2"/>
          </rPr>
          <t>John:</t>
        </r>
        <r>
          <rPr>
            <sz val="9"/>
            <color indexed="81"/>
            <rFont val="Tahoma"/>
            <family val="2"/>
          </rPr>
          <t xml:space="preserve">
Manually entered options</t>
        </r>
      </text>
    </comment>
    <comment ref="BC208" authorId="2" shapeId="0" xr:uid="{36B8FDFF-0787-4131-B73F-4C3903081D9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08" authorId="2" shapeId="0" xr:uid="{338FB188-C810-4776-B60D-68F29AFAA668}">
      <text>
        <r>
          <rPr>
            <b/>
            <sz val="9"/>
            <color indexed="81"/>
            <rFont val="Tahoma"/>
            <family val="2"/>
          </rPr>
          <t>John:</t>
        </r>
        <r>
          <rPr>
            <sz val="9"/>
            <color indexed="81"/>
            <rFont val="Tahoma"/>
            <family val="2"/>
          </rPr>
          <t xml:space="preserve">
Use the MU (LMAT) equations if maternal genotype</t>
        </r>
      </text>
    </comment>
    <comment ref="CF208" authorId="2" shapeId="0" xr:uid="{E2FB790A-DAF9-4F80-B2B9-1AE157F283F6}">
      <text>
        <r>
          <rPr>
            <b/>
            <sz val="9"/>
            <color indexed="81"/>
            <rFont val="Tahoma"/>
            <family val="2"/>
          </rPr>
          <t>John:</t>
        </r>
        <r>
          <rPr>
            <sz val="9"/>
            <color indexed="81"/>
            <rFont val="Tahoma"/>
            <family val="2"/>
          </rPr>
          <t xml:space="preserve">
Start with the final pkl_fs from the previous optimisation. Use meatprice[1]</t>
        </r>
      </text>
    </comment>
    <comment ref="CG208" authorId="2" shapeId="0" xr:uid="{FDC7AB3E-4040-4034-9834-0EEC6199E8FF}">
      <text>
        <r>
          <rPr>
            <b/>
            <sz val="9"/>
            <color indexed="81"/>
            <rFont val="Tahoma"/>
            <family val="2"/>
          </rPr>
          <t>John:</t>
        </r>
        <r>
          <rPr>
            <sz val="9"/>
            <color indexed="81"/>
            <rFont val="Tahoma"/>
            <family val="2"/>
          </rPr>
          <t xml:space="preserve">
Include r2 adjust if using Property.xl feed supply</t>
        </r>
      </text>
    </comment>
    <comment ref="EE208" authorId="2" shapeId="0" xr:uid="{5EFEA0DC-543B-4773-85C3-35C318E0443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08" authorId="2" shapeId="0" xr:uid="{33096AED-C7B9-405E-BD28-C18D8C865B07}">
      <text>
        <r>
          <rPr>
            <b/>
            <sz val="9"/>
            <color indexed="81"/>
            <rFont val="Tahoma"/>
            <family val="2"/>
          </rPr>
          <t>John:</t>
        </r>
        <r>
          <rPr>
            <sz val="9"/>
            <color indexed="81"/>
            <rFont val="Tahoma"/>
            <family val="2"/>
          </rPr>
          <t xml:space="preserve">
Feed supply changes in individual periods</t>
        </r>
      </text>
    </comment>
    <comment ref="JX208" authorId="2" shapeId="0" xr:uid="{98E510A2-7303-4A6C-9F28-38A4F6E0B9E5}">
      <text>
        <r>
          <rPr>
            <b/>
            <sz val="9"/>
            <color indexed="81"/>
            <rFont val="Tahoma"/>
            <family val="2"/>
          </rPr>
          <t>John:</t>
        </r>
        <r>
          <rPr>
            <sz val="9"/>
            <color indexed="81"/>
            <rFont val="Tahoma"/>
            <family val="2"/>
          </rPr>
          <t xml:space="preserve">
RC20 is the management of the dry ewe lambs</t>
        </r>
      </text>
    </comment>
    <comment ref="JY208" authorId="2" shapeId="0" xr:uid="{CA76E328-297C-4F78-870C-FBEF8F07CA03}">
      <text>
        <r>
          <rPr>
            <b/>
            <sz val="9"/>
            <color indexed="81"/>
            <rFont val="Tahoma"/>
            <family val="2"/>
          </rPr>
          <t>John:</t>
        </r>
        <r>
          <rPr>
            <sz val="9"/>
            <color indexed="81"/>
            <rFont val="Tahoma"/>
            <family val="2"/>
          </rPr>
          <t xml:space="preserve">
RC20 is the management of the dry ewe lambs</t>
        </r>
      </text>
    </comment>
    <comment ref="JZ208" authorId="2" shapeId="0" xr:uid="{9C09B1ED-1DB1-48A1-BBE5-91BB6C341872}">
      <text>
        <r>
          <rPr>
            <b/>
            <sz val="9"/>
            <color indexed="81"/>
            <rFont val="Tahoma"/>
            <family val="2"/>
          </rPr>
          <t>John:</t>
        </r>
        <r>
          <rPr>
            <sz val="9"/>
            <color indexed="81"/>
            <rFont val="Tahoma"/>
            <family val="2"/>
          </rPr>
          <t xml:space="preserve">
RC28 is the management of the dry adult dams.</t>
        </r>
      </text>
    </comment>
    <comment ref="KA208" authorId="2" shapeId="0" xr:uid="{208D9E67-AC35-42AA-8277-16BDA7580BFE}">
      <text>
        <r>
          <rPr>
            <b/>
            <sz val="9"/>
            <color indexed="81"/>
            <rFont val="Tahoma"/>
            <family val="2"/>
          </rPr>
          <t>John:</t>
        </r>
        <r>
          <rPr>
            <sz val="9"/>
            <color indexed="81"/>
            <rFont val="Tahoma"/>
            <family val="2"/>
          </rPr>
          <t xml:space="preserve">
RC28 is the management of the dry adult dams.</t>
        </r>
      </text>
    </comment>
    <comment ref="KD208" authorId="2" shapeId="0" xr:uid="{4BC16FB4-F1FB-4A0B-91FE-E1914C49175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09" authorId="2" shapeId="0" xr:uid="{B53B7ADF-5253-4D0E-A715-2D37374114E5}">
      <text>
        <r>
          <rPr>
            <b/>
            <sz val="9"/>
            <color indexed="81"/>
            <rFont val="Tahoma"/>
            <family val="2"/>
          </rPr>
          <t>John:</t>
        </r>
        <r>
          <rPr>
            <sz val="9"/>
            <color indexed="81"/>
            <rFont val="Tahoma"/>
            <family val="2"/>
          </rPr>
          <t xml:space="preserve">
Runs through all options. Set the first trial with the lowest value for all pointers</t>
        </r>
      </text>
    </comment>
    <comment ref="BC209" authorId="2" shapeId="0" xr:uid="{81F8DC4F-B8F7-4B43-B1A5-2C9904D1520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09" authorId="2" shapeId="0" xr:uid="{38F3E2FA-13AC-4F89-8FE7-E24AACFCB5DB}">
      <text>
        <r>
          <rPr>
            <b/>
            <sz val="9"/>
            <color indexed="81"/>
            <rFont val="Tahoma"/>
            <family val="2"/>
          </rPr>
          <t>John:</t>
        </r>
        <r>
          <rPr>
            <sz val="9"/>
            <color indexed="81"/>
            <rFont val="Tahoma"/>
            <family val="2"/>
          </rPr>
          <t xml:space="preserve">
Start with the final pkl_fs from the previous optimisation. Use meatprice[1]</t>
        </r>
      </text>
    </comment>
    <comment ref="CG209" authorId="2" shapeId="0" xr:uid="{F5D4B99F-45BB-4D5E-A368-2FE0FB0A2FFB}">
      <text>
        <r>
          <rPr>
            <b/>
            <sz val="9"/>
            <color indexed="81"/>
            <rFont val="Tahoma"/>
            <family val="2"/>
          </rPr>
          <t>John:</t>
        </r>
        <r>
          <rPr>
            <sz val="9"/>
            <color indexed="81"/>
            <rFont val="Tahoma"/>
            <family val="2"/>
          </rPr>
          <t xml:space="preserve">
Include r2 adjust if using Property.xl feed supply</t>
        </r>
      </text>
    </comment>
    <comment ref="N210" authorId="2" shapeId="0" xr:uid="{CB9663C4-BCDD-45A2-B3DC-A16A1944FF7B}">
      <text>
        <r>
          <rPr>
            <b/>
            <sz val="9"/>
            <color indexed="81"/>
            <rFont val="Tahoma"/>
            <family val="2"/>
          </rPr>
          <t>John:</t>
        </r>
        <r>
          <rPr>
            <sz val="9"/>
            <color indexed="81"/>
            <rFont val="Tahoma"/>
            <family val="2"/>
          </rPr>
          <t xml:space="preserve">
Runs through all options. Set the first trial with the lowest value for all pointers</t>
        </r>
      </text>
    </comment>
    <comment ref="BC210" authorId="2" shapeId="0" xr:uid="{1EA1FEEB-4894-4D6C-859F-68828B7BEC4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0" authorId="2" shapeId="0" xr:uid="{9B04D21F-794F-40E9-8D7A-D56C912561C5}">
      <text>
        <r>
          <rPr>
            <b/>
            <sz val="9"/>
            <color indexed="81"/>
            <rFont val="Tahoma"/>
            <family val="2"/>
          </rPr>
          <t>John:</t>
        </r>
        <r>
          <rPr>
            <sz val="9"/>
            <color indexed="81"/>
            <rFont val="Tahoma"/>
            <family val="2"/>
          </rPr>
          <t xml:space="preserve">
Start with the final pkl_fs from the previous optimisation. Use meatprice[1]</t>
        </r>
      </text>
    </comment>
    <comment ref="CG210" authorId="2" shapeId="0" xr:uid="{0A5F5774-C1E0-4D48-9142-7F4C35A08216}">
      <text>
        <r>
          <rPr>
            <b/>
            <sz val="9"/>
            <color indexed="81"/>
            <rFont val="Tahoma"/>
            <family val="2"/>
          </rPr>
          <t>John:</t>
        </r>
        <r>
          <rPr>
            <sz val="9"/>
            <color indexed="81"/>
            <rFont val="Tahoma"/>
            <family val="2"/>
          </rPr>
          <t xml:space="preserve">
Include r2 adjust if using Property.xl feed supply</t>
        </r>
      </text>
    </comment>
    <comment ref="N211" authorId="2" shapeId="0" xr:uid="{776F2F40-1B52-4B17-B103-AE7830E660FC}">
      <text>
        <r>
          <rPr>
            <b/>
            <sz val="9"/>
            <color indexed="81"/>
            <rFont val="Tahoma"/>
            <family val="2"/>
          </rPr>
          <t>John:</t>
        </r>
        <r>
          <rPr>
            <sz val="9"/>
            <color indexed="81"/>
            <rFont val="Tahoma"/>
            <family val="2"/>
          </rPr>
          <t xml:space="preserve">
Runs through all options. Set the first trial with the lowest value for all pointers</t>
        </r>
      </text>
    </comment>
    <comment ref="BC211" authorId="2" shapeId="0" xr:uid="{A1071310-9FA0-4B12-8EBC-D923282982E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1" authorId="2" shapeId="0" xr:uid="{8D6C3F9E-313C-4F38-9B21-461C4B94C604}">
      <text>
        <r>
          <rPr>
            <b/>
            <sz val="9"/>
            <color indexed="81"/>
            <rFont val="Tahoma"/>
            <family val="2"/>
          </rPr>
          <t>John:</t>
        </r>
        <r>
          <rPr>
            <sz val="9"/>
            <color indexed="81"/>
            <rFont val="Tahoma"/>
            <family val="2"/>
          </rPr>
          <t xml:space="preserve">
Start with the final pkl_fs from the previous optimisation. Use meatprice[1]</t>
        </r>
      </text>
    </comment>
    <comment ref="CG211" authorId="2" shapeId="0" xr:uid="{C4FCBA12-431A-4BD9-8DC7-A8ECDD7315A2}">
      <text>
        <r>
          <rPr>
            <b/>
            <sz val="9"/>
            <color indexed="81"/>
            <rFont val="Tahoma"/>
            <family val="2"/>
          </rPr>
          <t>John:</t>
        </r>
        <r>
          <rPr>
            <sz val="9"/>
            <color indexed="81"/>
            <rFont val="Tahoma"/>
            <family val="2"/>
          </rPr>
          <t xml:space="preserve">
Include r2 adjust if using Property.xl feed supply</t>
        </r>
      </text>
    </comment>
    <comment ref="N212" authorId="2" shapeId="0" xr:uid="{D8C893FD-E050-4C9D-A14C-EFF0E01D8330}">
      <text>
        <r>
          <rPr>
            <b/>
            <sz val="9"/>
            <color indexed="81"/>
            <rFont val="Tahoma"/>
            <family val="2"/>
          </rPr>
          <t>John:</t>
        </r>
        <r>
          <rPr>
            <sz val="9"/>
            <color indexed="81"/>
            <rFont val="Tahoma"/>
            <family val="2"/>
          </rPr>
          <t xml:space="preserve">
Manually entered options</t>
        </r>
      </text>
    </comment>
    <comment ref="BC212" authorId="2" shapeId="0" xr:uid="{543ED131-70CD-4080-B85B-9BBFA166FB2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2" authorId="2" shapeId="0" xr:uid="{8E946AD7-F0D0-403E-A354-2C45B0E63BAB}">
      <text>
        <r>
          <rPr>
            <b/>
            <sz val="9"/>
            <color indexed="81"/>
            <rFont val="Tahoma"/>
            <family val="2"/>
          </rPr>
          <t>John:</t>
        </r>
        <r>
          <rPr>
            <sz val="9"/>
            <color indexed="81"/>
            <rFont val="Tahoma"/>
            <family val="2"/>
          </rPr>
          <t xml:space="preserve">
Use the MU (LMAT) equations if maternal genotype</t>
        </r>
      </text>
    </comment>
    <comment ref="CF212" authorId="2" shapeId="0" xr:uid="{D0D8EA0B-F0A7-4E00-9EA5-459B3B92845A}">
      <text>
        <r>
          <rPr>
            <b/>
            <sz val="9"/>
            <color indexed="81"/>
            <rFont val="Tahoma"/>
            <family val="2"/>
          </rPr>
          <t>John:</t>
        </r>
        <r>
          <rPr>
            <sz val="9"/>
            <color indexed="81"/>
            <rFont val="Tahoma"/>
            <family val="2"/>
          </rPr>
          <t xml:space="preserve">
Start with the final pkl_fs from the previous optimisation. Use meatprice[1]</t>
        </r>
      </text>
    </comment>
    <comment ref="CG212" authorId="2" shapeId="0" xr:uid="{9AA02C38-457E-4651-AD7A-6A1CD3DD93F7}">
      <text>
        <r>
          <rPr>
            <b/>
            <sz val="9"/>
            <color indexed="81"/>
            <rFont val="Tahoma"/>
            <family val="2"/>
          </rPr>
          <t>John:</t>
        </r>
        <r>
          <rPr>
            <sz val="9"/>
            <color indexed="81"/>
            <rFont val="Tahoma"/>
            <family val="2"/>
          </rPr>
          <t xml:space="preserve">
Include r2 adjust if using Property.xl feed supply</t>
        </r>
      </text>
    </comment>
    <comment ref="EE212" authorId="2" shapeId="0" xr:uid="{DC11A844-446C-454C-943F-7A9BC3367F4C}">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2" authorId="2" shapeId="0" xr:uid="{292223A7-B649-40F5-BC20-1474B62F9402}">
      <text>
        <r>
          <rPr>
            <b/>
            <sz val="9"/>
            <color indexed="81"/>
            <rFont val="Tahoma"/>
            <family val="2"/>
          </rPr>
          <t>John:</t>
        </r>
        <r>
          <rPr>
            <sz val="9"/>
            <color indexed="81"/>
            <rFont val="Tahoma"/>
            <family val="2"/>
          </rPr>
          <t xml:space="preserve">
Feed supply changes in individual periods</t>
        </r>
      </text>
    </comment>
    <comment ref="JX212" authorId="2" shapeId="0" xr:uid="{9B2E6911-FF15-4308-B7AF-16538E9E7609}">
      <text>
        <r>
          <rPr>
            <b/>
            <sz val="9"/>
            <color indexed="81"/>
            <rFont val="Tahoma"/>
            <family val="2"/>
          </rPr>
          <t>John:</t>
        </r>
        <r>
          <rPr>
            <sz val="9"/>
            <color indexed="81"/>
            <rFont val="Tahoma"/>
            <family val="2"/>
          </rPr>
          <t xml:space="preserve">
RC20 is the management of the dry ewe lambs</t>
        </r>
      </text>
    </comment>
    <comment ref="JY212" authorId="2" shapeId="0" xr:uid="{7779E477-9722-4D49-9061-9A4509846CCB}">
      <text>
        <r>
          <rPr>
            <b/>
            <sz val="9"/>
            <color indexed="81"/>
            <rFont val="Tahoma"/>
            <family val="2"/>
          </rPr>
          <t>John:</t>
        </r>
        <r>
          <rPr>
            <sz val="9"/>
            <color indexed="81"/>
            <rFont val="Tahoma"/>
            <family val="2"/>
          </rPr>
          <t xml:space="preserve">
RC20 is the management of the dry ewe lambs</t>
        </r>
      </text>
    </comment>
    <comment ref="JZ212" authorId="2" shapeId="0" xr:uid="{589D3A3D-771C-410F-AA61-7E049EF564B2}">
      <text>
        <r>
          <rPr>
            <b/>
            <sz val="9"/>
            <color indexed="81"/>
            <rFont val="Tahoma"/>
            <family val="2"/>
          </rPr>
          <t>John:</t>
        </r>
        <r>
          <rPr>
            <sz val="9"/>
            <color indexed="81"/>
            <rFont val="Tahoma"/>
            <family val="2"/>
          </rPr>
          <t xml:space="preserve">
RC28 is the management of the dry adult dams.</t>
        </r>
      </text>
    </comment>
    <comment ref="KA212" authorId="2" shapeId="0" xr:uid="{8FF7F3A3-50CF-4E10-9DA8-823DACED596B}">
      <text>
        <r>
          <rPr>
            <b/>
            <sz val="9"/>
            <color indexed="81"/>
            <rFont val="Tahoma"/>
            <family val="2"/>
          </rPr>
          <t>John:</t>
        </r>
        <r>
          <rPr>
            <sz val="9"/>
            <color indexed="81"/>
            <rFont val="Tahoma"/>
            <family val="2"/>
          </rPr>
          <t xml:space="preserve">
RC28 is the management of the dry adult dams.</t>
        </r>
      </text>
    </comment>
    <comment ref="KD212" authorId="2" shapeId="0" xr:uid="{A0F0B7BD-0D99-45B4-A66E-D4DB0A310A09}">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3" authorId="2" shapeId="0" xr:uid="{8DBB90DD-F28F-45AF-9DF7-D7A6778B55AF}">
      <text>
        <r>
          <rPr>
            <b/>
            <sz val="9"/>
            <color indexed="81"/>
            <rFont val="Tahoma"/>
            <family val="2"/>
          </rPr>
          <t>John:</t>
        </r>
        <r>
          <rPr>
            <sz val="9"/>
            <color indexed="81"/>
            <rFont val="Tahoma"/>
            <family val="2"/>
          </rPr>
          <t xml:space="preserve">
Runs through all options. Set the first trial with the lowest value for all pointers</t>
        </r>
      </text>
    </comment>
    <comment ref="BC213" authorId="2" shapeId="0" xr:uid="{4C493EFC-C66C-46B8-B967-BBED6C0CE6C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3" authorId="2" shapeId="0" xr:uid="{5007F30C-8699-4777-B341-8FBF97D508ED}">
      <text>
        <r>
          <rPr>
            <b/>
            <sz val="9"/>
            <color indexed="81"/>
            <rFont val="Tahoma"/>
            <family val="2"/>
          </rPr>
          <t>John:</t>
        </r>
        <r>
          <rPr>
            <sz val="9"/>
            <color indexed="81"/>
            <rFont val="Tahoma"/>
            <family val="2"/>
          </rPr>
          <t xml:space="preserve">
Start with the final pkl_fs from the previous optimisation. Use meatprice[1]</t>
        </r>
      </text>
    </comment>
    <comment ref="CG213" authorId="2" shapeId="0" xr:uid="{47A179FD-6BD8-470C-82F5-6D7B99523C59}">
      <text>
        <r>
          <rPr>
            <b/>
            <sz val="9"/>
            <color indexed="81"/>
            <rFont val="Tahoma"/>
            <family val="2"/>
          </rPr>
          <t>John:</t>
        </r>
        <r>
          <rPr>
            <sz val="9"/>
            <color indexed="81"/>
            <rFont val="Tahoma"/>
            <family val="2"/>
          </rPr>
          <t xml:space="preserve">
Include r2 adjust if using Property.xl feed supply</t>
        </r>
      </text>
    </comment>
    <comment ref="N214" authorId="2" shapeId="0" xr:uid="{C32C2CAE-337C-40D9-8EBF-D30CA78246EC}">
      <text>
        <r>
          <rPr>
            <b/>
            <sz val="9"/>
            <color indexed="81"/>
            <rFont val="Tahoma"/>
            <family val="2"/>
          </rPr>
          <t>John:</t>
        </r>
        <r>
          <rPr>
            <sz val="9"/>
            <color indexed="81"/>
            <rFont val="Tahoma"/>
            <family val="2"/>
          </rPr>
          <t xml:space="preserve">
Runs through all options. Set the first trial with the lowest value for all pointers</t>
        </r>
      </text>
    </comment>
    <comment ref="BC214" authorId="2" shapeId="0" xr:uid="{B63E0046-61A3-4121-A95A-D425ABC987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4" authorId="2" shapeId="0" xr:uid="{230C5F79-7269-4363-B664-AA271664C217}">
      <text>
        <r>
          <rPr>
            <b/>
            <sz val="9"/>
            <color indexed="81"/>
            <rFont val="Tahoma"/>
            <family val="2"/>
          </rPr>
          <t>John:</t>
        </r>
        <r>
          <rPr>
            <sz val="9"/>
            <color indexed="81"/>
            <rFont val="Tahoma"/>
            <family val="2"/>
          </rPr>
          <t xml:space="preserve">
Start with the final pkl_fs from the previous optimisation. Use meatprice[1]</t>
        </r>
      </text>
    </comment>
    <comment ref="CG214" authorId="2" shapeId="0" xr:uid="{5CB170DD-F8FB-4643-A7D3-FA331A8E1AE9}">
      <text>
        <r>
          <rPr>
            <b/>
            <sz val="9"/>
            <color indexed="81"/>
            <rFont val="Tahoma"/>
            <family val="2"/>
          </rPr>
          <t>John:</t>
        </r>
        <r>
          <rPr>
            <sz val="9"/>
            <color indexed="81"/>
            <rFont val="Tahoma"/>
            <family val="2"/>
          </rPr>
          <t xml:space="preserve">
Include r2 adjust if using Property.xl feed supply</t>
        </r>
      </text>
    </comment>
    <comment ref="N215" authorId="2" shapeId="0" xr:uid="{4A477BC7-5A4B-407C-A910-945FDD5A75D0}">
      <text>
        <r>
          <rPr>
            <b/>
            <sz val="9"/>
            <color indexed="81"/>
            <rFont val="Tahoma"/>
            <family val="2"/>
          </rPr>
          <t>John:</t>
        </r>
        <r>
          <rPr>
            <sz val="9"/>
            <color indexed="81"/>
            <rFont val="Tahoma"/>
            <family val="2"/>
          </rPr>
          <t xml:space="preserve">
Runs through all options. Set the first trial with the lowest value for all pointers</t>
        </r>
      </text>
    </comment>
    <comment ref="BC215" authorId="2" shapeId="0" xr:uid="{94B59D8D-B2A9-4E75-BA81-CB58F8DC47B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5" authorId="2" shapeId="0" xr:uid="{35F72A25-892D-47F3-8E4E-144671641CEF}">
      <text>
        <r>
          <rPr>
            <b/>
            <sz val="9"/>
            <color indexed="81"/>
            <rFont val="Tahoma"/>
            <family val="2"/>
          </rPr>
          <t>John:</t>
        </r>
        <r>
          <rPr>
            <sz val="9"/>
            <color indexed="81"/>
            <rFont val="Tahoma"/>
            <family val="2"/>
          </rPr>
          <t xml:space="preserve">
Start with the final pkl_fs from the previous optimisation. Use meatprice[1]</t>
        </r>
      </text>
    </comment>
    <comment ref="CG215" authorId="2" shapeId="0" xr:uid="{3645D446-D1A4-4E69-9632-6977F6672C19}">
      <text>
        <r>
          <rPr>
            <b/>
            <sz val="9"/>
            <color indexed="81"/>
            <rFont val="Tahoma"/>
            <family val="2"/>
          </rPr>
          <t>John:</t>
        </r>
        <r>
          <rPr>
            <sz val="9"/>
            <color indexed="81"/>
            <rFont val="Tahoma"/>
            <family val="2"/>
          </rPr>
          <t xml:space="preserve">
Include r2 adjust if using Property.xl feed supply</t>
        </r>
      </text>
    </comment>
    <comment ref="N216" authorId="2" shapeId="0" xr:uid="{7A7B552F-2C71-49FA-A781-733813BB6903}">
      <text>
        <r>
          <rPr>
            <b/>
            <sz val="9"/>
            <color indexed="81"/>
            <rFont val="Tahoma"/>
            <family val="2"/>
          </rPr>
          <t>John:</t>
        </r>
        <r>
          <rPr>
            <sz val="9"/>
            <color indexed="81"/>
            <rFont val="Tahoma"/>
            <family val="2"/>
          </rPr>
          <t xml:space="preserve">
Manually entered options</t>
        </r>
      </text>
    </comment>
    <comment ref="BC216" authorId="2" shapeId="0" xr:uid="{976AC156-1532-4F13-8829-C99A651CE01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16" authorId="2" shapeId="0" xr:uid="{541A1FAA-EFF9-4524-82C3-1F52EED32460}">
      <text>
        <r>
          <rPr>
            <b/>
            <sz val="9"/>
            <color indexed="81"/>
            <rFont val="Tahoma"/>
            <family val="2"/>
          </rPr>
          <t>John:</t>
        </r>
        <r>
          <rPr>
            <sz val="9"/>
            <color indexed="81"/>
            <rFont val="Tahoma"/>
            <family val="2"/>
          </rPr>
          <t xml:space="preserve">
Use the MU (LMAT) equations if maternal genotype</t>
        </r>
      </text>
    </comment>
    <comment ref="CF216" authorId="2" shapeId="0" xr:uid="{05F5DE3B-FF2D-4F75-B008-D7E387E32B7C}">
      <text>
        <r>
          <rPr>
            <b/>
            <sz val="9"/>
            <color indexed="81"/>
            <rFont val="Tahoma"/>
            <family val="2"/>
          </rPr>
          <t>John:</t>
        </r>
        <r>
          <rPr>
            <sz val="9"/>
            <color indexed="81"/>
            <rFont val="Tahoma"/>
            <family val="2"/>
          </rPr>
          <t xml:space="preserve">
Start with the final pkl_fs from the previous optimisation. Use meatprice[1]</t>
        </r>
      </text>
    </comment>
    <comment ref="CG216" authorId="2" shapeId="0" xr:uid="{E7C28C0D-28E5-48D0-9586-9D6EFC61FBE4}">
      <text>
        <r>
          <rPr>
            <b/>
            <sz val="9"/>
            <color indexed="81"/>
            <rFont val="Tahoma"/>
            <family val="2"/>
          </rPr>
          <t>John:</t>
        </r>
        <r>
          <rPr>
            <sz val="9"/>
            <color indexed="81"/>
            <rFont val="Tahoma"/>
            <family val="2"/>
          </rPr>
          <t xml:space="preserve">
Include r2 adjust if using Property.xl feed supply</t>
        </r>
      </text>
    </comment>
    <comment ref="EE216" authorId="2" shapeId="0" xr:uid="{920082C2-1C4E-463A-A7FC-E979E167C8BD}">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16" authorId="2" shapeId="0" xr:uid="{02EE3766-6261-4A7C-8848-526C8CDAD596}">
      <text>
        <r>
          <rPr>
            <b/>
            <sz val="9"/>
            <color indexed="81"/>
            <rFont val="Tahoma"/>
            <family val="2"/>
          </rPr>
          <t>John:</t>
        </r>
        <r>
          <rPr>
            <sz val="9"/>
            <color indexed="81"/>
            <rFont val="Tahoma"/>
            <family val="2"/>
          </rPr>
          <t xml:space="preserve">
Feed supply changes in individual periods</t>
        </r>
      </text>
    </comment>
    <comment ref="JX216" authorId="2" shapeId="0" xr:uid="{2B877EAA-8EF1-4135-84E1-D29238B05180}">
      <text>
        <r>
          <rPr>
            <b/>
            <sz val="9"/>
            <color indexed="81"/>
            <rFont val="Tahoma"/>
            <family val="2"/>
          </rPr>
          <t>John:</t>
        </r>
        <r>
          <rPr>
            <sz val="9"/>
            <color indexed="81"/>
            <rFont val="Tahoma"/>
            <family val="2"/>
          </rPr>
          <t xml:space="preserve">
RC20 is the management of the dry ewe lambs</t>
        </r>
      </text>
    </comment>
    <comment ref="JY216" authorId="2" shapeId="0" xr:uid="{8808BE9F-6C48-4FA0-834C-86F35E23C135}">
      <text>
        <r>
          <rPr>
            <b/>
            <sz val="9"/>
            <color indexed="81"/>
            <rFont val="Tahoma"/>
            <family val="2"/>
          </rPr>
          <t>John:</t>
        </r>
        <r>
          <rPr>
            <sz val="9"/>
            <color indexed="81"/>
            <rFont val="Tahoma"/>
            <family val="2"/>
          </rPr>
          <t xml:space="preserve">
RC20 is the management of the dry ewe lambs</t>
        </r>
      </text>
    </comment>
    <comment ref="JZ216" authorId="2" shapeId="0" xr:uid="{B29A830E-A3A6-4DC0-B9D6-DB824547AEAB}">
      <text>
        <r>
          <rPr>
            <b/>
            <sz val="9"/>
            <color indexed="81"/>
            <rFont val="Tahoma"/>
            <family val="2"/>
          </rPr>
          <t>John:</t>
        </r>
        <r>
          <rPr>
            <sz val="9"/>
            <color indexed="81"/>
            <rFont val="Tahoma"/>
            <family val="2"/>
          </rPr>
          <t xml:space="preserve">
RC28 is the management of the dry adult dams.</t>
        </r>
      </text>
    </comment>
    <comment ref="KA216" authorId="2" shapeId="0" xr:uid="{6FA650AD-9B58-40B7-86ED-4142FA688DBA}">
      <text>
        <r>
          <rPr>
            <b/>
            <sz val="9"/>
            <color indexed="81"/>
            <rFont val="Tahoma"/>
            <family val="2"/>
          </rPr>
          <t>John:</t>
        </r>
        <r>
          <rPr>
            <sz val="9"/>
            <color indexed="81"/>
            <rFont val="Tahoma"/>
            <family val="2"/>
          </rPr>
          <t xml:space="preserve">
RC28 is the management of the dry adult dams.</t>
        </r>
      </text>
    </comment>
    <comment ref="KD216" authorId="2" shapeId="0" xr:uid="{214E1B3F-3086-4930-97B2-53BB152FBF46}">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17" authorId="2" shapeId="0" xr:uid="{6C9D3722-D8E8-4A18-BCB3-42FCA8505517}">
      <text>
        <r>
          <rPr>
            <b/>
            <sz val="9"/>
            <color indexed="81"/>
            <rFont val="Tahoma"/>
            <family val="2"/>
          </rPr>
          <t>John:</t>
        </r>
        <r>
          <rPr>
            <sz val="9"/>
            <color indexed="81"/>
            <rFont val="Tahoma"/>
            <family val="2"/>
          </rPr>
          <t xml:space="preserve">
Runs through all options. Set the first trial with the lowest value for all pointers</t>
        </r>
      </text>
    </comment>
    <comment ref="BC217" authorId="2" shapeId="0" xr:uid="{8985A876-C90E-4277-B412-DB3FB9201E4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7" authorId="2" shapeId="0" xr:uid="{FCB95EF6-DB6A-4A18-B690-793C32C03601}">
      <text>
        <r>
          <rPr>
            <b/>
            <sz val="9"/>
            <color indexed="81"/>
            <rFont val="Tahoma"/>
            <family val="2"/>
          </rPr>
          <t>John:</t>
        </r>
        <r>
          <rPr>
            <sz val="9"/>
            <color indexed="81"/>
            <rFont val="Tahoma"/>
            <family val="2"/>
          </rPr>
          <t xml:space="preserve">
Start with the final pkl_fs from the previous optimisation. Use meatprice[1]</t>
        </r>
      </text>
    </comment>
    <comment ref="CG217" authorId="2" shapeId="0" xr:uid="{D2954F3A-BAD8-4FEA-8C1D-D4E991B7F1B3}">
      <text>
        <r>
          <rPr>
            <b/>
            <sz val="9"/>
            <color indexed="81"/>
            <rFont val="Tahoma"/>
            <family val="2"/>
          </rPr>
          <t>John:</t>
        </r>
        <r>
          <rPr>
            <sz val="9"/>
            <color indexed="81"/>
            <rFont val="Tahoma"/>
            <family val="2"/>
          </rPr>
          <t xml:space="preserve">
Include r2 adjust if using Property.xl feed supply</t>
        </r>
      </text>
    </comment>
    <comment ref="N218" authorId="2" shapeId="0" xr:uid="{5CF00FF5-4CA8-4764-8AC6-574CCF759A65}">
      <text>
        <r>
          <rPr>
            <b/>
            <sz val="9"/>
            <color indexed="81"/>
            <rFont val="Tahoma"/>
            <family val="2"/>
          </rPr>
          <t>John:</t>
        </r>
        <r>
          <rPr>
            <sz val="9"/>
            <color indexed="81"/>
            <rFont val="Tahoma"/>
            <family val="2"/>
          </rPr>
          <t xml:space="preserve">
Runs through all options. Set the first trial with the lowest value for all pointers</t>
        </r>
      </text>
    </comment>
    <comment ref="BC218" authorId="2" shapeId="0" xr:uid="{8CCD19D0-C24D-47E3-927E-61BE68FBB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8" authorId="2" shapeId="0" xr:uid="{618A4187-F162-4809-999F-BB9E3899CB1C}">
      <text>
        <r>
          <rPr>
            <b/>
            <sz val="9"/>
            <color indexed="81"/>
            <rFont val="Tahoma"/>
            <family val="2"/>
          </rPr>
          <t>John:</t>
        </r>
        <r>
          <rPr>
            <sz val="9"/>
            <color indexed="81"/>
            <rFont val="Tahoma"/>
            <family val="2"/>
          </rPr>
          <t xml:space="preserve">
Start with the final pkl_fs from the previous optimisation. Use meatprice[1]</t>
        </r>
      </text>
    </comment>
    <comment ref="CG218" authorId="2" shapeId="0" xr:uid="{A527B16A-1247-41EC-AFE2-40927A75BD07}">
      <text>
        <r>
          <rPr>
            <b/>
            <sz val="9"/>
            <color indexed="81"/>
            <rFont val="Tahoma"/>
            <family val="2"/>
          </rPr>
          <t>John:</t>
        </r>
        <r>
          <rPr>
            <sz val="9"/>
            <color indexed="81"/>
            <rFont val="Tahoma"/>
            <family val="2"/>
          </rPr>
          <t xml:space="preserve">
Include r2 adjust if using Property.xl feed supply</t>
        </r>
      </text>
    </comment>
    <comment ref="N219" authorId="2" shapeId="0" xr:uid="{9ED971FE-CC8A-4F0D-AE2E-6FC3271B9542}">
      <text>
        <r>
          <rPr>
            <b/>
            <sz val="9"/>
            <color indexed="81"/>
            <rFont val="Tahoma"/>
            <family val="2"/>
          </rPr>
          <t>John:</t>
        </r>
        <r>
          <rPr>
            <sz val="9"/>
            <color indexed="81"/>
            <rFont val="Tahoma"/>
            <family val="2"/>
          </rPr>
          <t xml:space="preserve">
Runs through all options. Set the first trial with the lowest value for all pointers</t>
        </r>
      </text>
    </comment>
    <comment ref="BC219" authorId="2" shapeId="0" xr:uid="{00D7E46E-D5DF-461F-ABCB-35F523FF746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19" authorId="2" shapeId="0" xr:uid="{405346E8-212A-4BA8-BD94-7075EBA2BF6E}">
      <text>
        <r>
          <rPr>
            <b/>
            <sz val="9"/>
            <color indexed="81"/>
            <rFont val="Tahoma"/>
            <family val="2"/>
          </rPr>
          <t>John:</t>
        </r>
        <r>
          <rPr>
            <sz val="9"/>
            <color indexed="81"/>
            <rFont val="Tahoma"/>
            <family val="2"/>
          </rPr>
          <t xml:space="preserve">
Start with the final pkl_fs from the previous optimisation. Use meatprice[1]</t>
        </r>
      </text>
    </comment>
    <comment ref="CG219" authorId="2" shapeId="0" xr:uid="{E45485A4-AC91-4A35-9376-3817013561CE}">
      <text>
        <r>
          <rPr>
            <b/>
            <sz val="9"/>
            <color indexed="81"/>
            <rFont val="Tahoma"/>
            <family val="2"/>
          </rPr>
          <t>John:</t>
        </r>
        <r>
          <rPr>
            <sz val="9"/>
            <color indexed="81"/>
            <rFont val="Tahoma"/>
            <family val="2"/>
          </rPr>
          <t xml:space="preserve">
Include r2 adjust if using Property.xl feed supply</t>
        </r>
      </text>
    </comment>
    <comment ref="N220" authorId="2" shapeId="0" xr:uid="{DAB58018-449E-4EE6-99F8-FA2373ADD86F}">
      <text>
        <r>
          <rPr>
            <b/>
            <sz val="9"/>
            <color indexed="81"/>
            <rFont val="Tahoma"/>
            <family val="2"/>
          </rPr>
          <t>John:</t>
        </r>
        <r>
          <rPr>
            <sz val="9"/>
            <color indexed="81"/>
            <rFont val="Tahoma"/>
            <family val="2"/>
          </rPr>
          <t xml:space="preserve">
Manually entered options</t>
        </r>
      </text>
    </comment>
    <comment ref="BC220" authorId="2" shapeId="0" xr:uid="{77CAD419-665B-47F0-944E-B8502662969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0" authorId="2" shapeId="0" xr:uid="{051810A0-E988-4AFC-8239-273EB9D53C0C}">
      <text>
        <r>
          <rPr>
            <b/>
            <sz val="9"/>
            <color indexed="81"/>
            <rFont val="Tahoma"/>
            <family val="2"/>
          </rPr>
          <t>John:</t>
        </r>
        <r>
          <rPr>
            <sz val="9"/>
            <color indexed="81"/>
            <rFont val="Tahoma"/>
            <family val="2"/>
          </rPr>
          <t xml:space="preserve">
Use the MU (LMAT) equations if maternal genotype</t>
        </r>
      </text>
    </comment>
    <comment ref="CF220" authorId="2" shapeId="0" xr:uid="{6DA216F6-F1B8-42D4-950F-FA4AA530A6AD}">
      <text>
        <r>
          <rPr>
            <b/>
            <sz val="9"/>
            <color indexed="81"/>
            <rFont val="Tahoma"/>
            <family val="2"/>
          </rPr>
          <t>John:</t>
        </r>
        <r>
          <rPr>
            <sz val="9"/>
            <color indexed="81"/>
            <rFont val="Tahoma"/>
            <family val="2"/>
          </rPr>
          <t xml:space="preserve">
Start with the final pkl_fs from the previous optimisation. Use meatprice[1]</t>
        </r>
      </text>
    </comment>
    <comment ref="CG220" authorId="2" shapeId="0" xr:uid="{C9608201-D92E-48B3-8C89-248390181DED}">
      <text>
        <r>
          <rPr>
            <b/>
            <sz val="9"/>
            <color indexed="81"/>
            <rFont val="Tahoma"/>
            <family val="2"/>
          </rPr>
          <t>John:</t>
        </r>
        <r>
          <rPr>
            <sz val="9"/>
            <color indexed="81"/>
            <rFont val="Tahoma"/>
            <family val="2"/>
          </rPr>
          <t xml:space="preserve">
Include r2 adjust if using Property.xl feed supply</t>
        </r>
      </text>
    </comment>
    <comment ref="EE220" authorId="2" shapeId="0" xr:uid="{38A28DC9-4998-48E4-ADBE-5A120C64915A}">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0" authorId="2" shapeId="0" xr:uid="{218A709A-F90C-4B4E-9E9B-03C9B0F4E8CE}">
      <text>
        <r>
          <rPr>
            <b/>
            <sz val="9"/>
            <color indexed="81"/>
            <rFont val="Tahoma"/>
            <family val="2"/>
          </rPr>
          <t>John:</t>
        </r>
        <r>
          <rPr>
            <sz val="9"/>
            <color indexed="81"/>
            <rFont val="Tahoma"/>
            <family val="2"/>
          </rPr>
          <t xml:space="preserve">
Feed supply changes in individual periods</t>
        </r>
      </text>
    </comment>
    <comment ref="JX220" authorId="2" shapeId="0" xr:uid="{DAA90D40-7BEC-47E9-A4B7-D7BA88515BA7}">
      <text>
        <r>
          <rPr>
            <b/>
            <sz val="9"/>
            <color indexed="81"/>
            <rFont val="Tahoma"/>
            <family val="2"/>
          </rPr>
          <t>John:</t>
        </r>
        <r>
          <rPr>
            <sz val="9"/>
            <color indexed="81"/>
            <rFont val="Tahoma"/>
            <family val="2"/>
          </rPr>
          <t xml:space="preserve">
RC20 is the management of the dry ewe lambs</t>
        </r>
      </text>
    </comment>
    <comment ref="JY220" authorId="2" shapeId="0" xr:uid="{B5A9303C-96BD-4F4D-B5FB-4BF277BB4D7F}">
      <text>
        <r>
          <rPr>
            <b/>
            <sz val="9"/>
            <color indexed="81"/>
            <rFont val="Tahoma"/>
            <family val="2"/>
          </rPr>
          <t>John:</t>
        </r>
        <r>
          <rPr>
            <sz val="9"/>
            <color indexed="81"/>
            <rFont val="Tahoma"/>
            <family val="2"/>
          </rPr>
          <t xml:space="preserve">
RC20 is the management of the dry ewe lambs</t>
        </r>
      </text>
    </comment>
    <comment ref="JZ220" authorId="2" shapeId="0" xr:uid="{8AB51EF4-DFA0-40D1-9984-CE4DA7385FFE}">
      <text>
        <r>
          <rPr>
            <b/>
            <sz val="9"/>
            <color indexed="81"/>
            <rFont val="Tahoma"/>
            <family val="2"/>
          </rPr>
          <t>John:</t>
        </r>
        <r>
          <rPr>
            <sz val="9"/>
            <color indexed="81"/>
            <rFont val="Tahoma"/>
            <family val="2"/>
          </rPr>
          <t xml:space="preserve">
RC28 is the management of the dry adult dams.</t>
        </r>
      </text>
    </comment>
    <comment ref="KA220" authorId="2" shapeId="0" xr:uid="{1944EC74-BA1F-4A17-9803-89AAFA04D3D9}">
      <text>
        <r>
          <rPr>
            <b/>
            <sz val="9"/>
            <color indexed="81"/>
            <rFont val="Tahoma"/>
            <family val="2"/>
          </rPr>
          <t>John:</t>
        </r>
        <r>
          <rPr>
            <sz val="9"/>
            <color indexed="81"/>
            <rFont val="Tahoma"/>
            <family val="2"/>
          </rPr>
          <t xml:space="preserve">
RC28 is the management of the dry adult dams.</t>
        </r>
      </text>
    </comment>
    <comment ref="KD220" authorId="2" shapeId="0" xr:uid="{F7B472F4-C882-4365-BF65-DEC6359D6B7C}">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1" authorId="2" shapeId="0" xr:uid="{FA417447-A731-40AE-AEB3-A2CEAD469BC5}">
      <text>
        <r>
          <rPr>
            <b/>
            <sz val="9"/>
            <color indexed="81"/>
            <rFont val="Tahoma"/>
            <family val="2"/>
          </rPr>
          <t>John:</t>
        </r>
        <r>
          <rPr>
            <sz val="9"/>
            <color indexed="81"/>
            <rFont val="Tahoma"/>
            <family val="2"/>
          </rPr>
          <t xml:space="preserve">
Runs through all options. Set the first trial with the lowest value for all pointers</t>
        </r>
      </text>
    </comment>
    <comment ref="BC221" authorId="2" shapeId="0" xr:uid="{43435183-7B8C-4B54-AE9C-4E5819929E1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1" authorId="2" shapeId="0" xr:uid="{5A113B45-E682-4128-A9C9-CA7716B6C3AB}">
      <text>
        <r>
          <rPr>
            <b/>
            <sz val="9"/>
            <color indexed="81"/>
            <rFont val="Tahoma"/>
            <family val="2"/>
          </rPr>
          <t>John:</t>
        </r>
        <r>
          <rPr>
            <sz val="9"/>
            <color indexed="81"/>
            <rFont val="Tahoma"/>
            <family val="2"/>
          </rPr>
          <t xml:space="preserve">
Start with the final pkl_fs from the previous optimisation. Use meatprice[1]</t>
        </r>
      </text>
    </comment>
    <comment ref="CG221" authorId="2" shapeId="0" xr:uid="{FF9B36C3-C353-4F1D-B530-AF2FF3AD4A31}">
      <text>
        <r>
          <rPr>
            <b/>
            <sz val="9"/>
            <color indexed="81"/>
            <rFont val="Tahoma"/>
            <family val="2"/>
          </rPr>
          <t>John:</t>
        </r>
        <r>
          <rPr>
            <sz val="9"/>
            <color indexed="81"/>
            <rFont val="Tahoma"/>
            <family val="2"/>
          </rPr>
          <t xml:space="preserve">
Include r2 adjust if using Property.xl feed supply</t>
        </r>
      </text>
    </comment>
    <comment ref="N222" authorId="2" shapeId="0" xr:uid="{12E4921E-66BD-480D-B71D-7C62786129C0}">
      <text>
        <r>
          <rPr>
            <b/>
            <sz val="9"/>
            <color indexed="81"/>
            <rFont val="Tahoma"/>
            <family val="2"/>
          </rPr>
          <t>John:</t>
        </r>
        <r>
          <rPr>
            <sz val="9"/>
            <color indexed="81"/>
            <rFont val="Tahoma"/>
            <family val="2"/>
          </rPr>
          <t xml:space="preserve">
Runs through all options. Set the first trial with the lowest value for all pointers</t>
        </r>
      </text>
    </comment>
    <comment ref="BC222" authorId="2" shapeId="0" xr:uid="{2C3330CD-7D11-4E6A-9F16-9571144C18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2" authorId="2" shapeId="0" xr:uid="{4B4B3620-F86E-443B-A8B3-7399DD59597A}">
      <text>
        <r>
          <rPr>
            <b/>
            <sz val="9"/>
            <color indexed="81"/>
            <rFont val="Tahoma"/>
            <family val="2"/>
          </rPr>
          <t>John:</t>
        </r>
        <r>
          <rPr>
            <sz val="9"/>
            <color indexed="81"/>
            <rFont val="Tahoma"/>
            <family val="2"/>
          </rPr>
          <t xml:space="preserve">
Start with the final pkl_fs from the previous optimisation. Use meatprice[1]</t>
        </r>
      </text>
    </comment>
    <comment ref="CG222" authorId="2" shapeId="0" xr:uid="{BC5EF000-6340-4E5F-B055-B0A0F87CAA39}">
      <text>
        <r>
          <rPr>
            <b/>
            <sz val="9"/>
            <color indexed="81"/>
            <rFont val="Tahoma"/>
            <family val="2"/>
          </rPr>
          <t>John:</t>
        </r>
        <r>
          <rPr>
            <sz val="9"/>
            <color indexed="81"/>
            <rFont val="Tahoma"/>
            <family val="2"/>
          </rPr>
          <t xml:space="preserve">
Include r2 adjust if using Property.xl feed supply</t>
        </r>
      </text>
    </comment>
    <comment ref="N223" authorId="2" shapeId="0" xr:uid="{2588FF59-7079-4C84-863D-901F6992496B}">
      <text>
        <r>
          <rPr>
            <b/>
            <sz val="9"/>
            <color indexed="81"/>
            <rFont val="Tahoma"/>
            <family val="2"/>
          </rPr>
          <t>John:</t>
        </r>
        <r>
          <rPr>
            <sz val="9"/>
            <color indexed="81"/>
            <rFont val="Tahoma"/>
            <family val="2"/>
          </rPr>
          <t xml:space="preserve">
Runs through all options. Set the first trial with the lowest value for all pointers</t>
        </r>
      </text>
    </comment>
    <comment ref="BC223" authorId="2" shapeId="0" xr:uid="{D748693F-3C94-43D8-9289-98F5539AE3A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3" authorId="2" shapeId="0" xr:uid="{0F166F3F-F4E9-458D-A8C7-E2EEADCDD1A8}">
      <text>
        <r>
          <rPr>
            <b/>
            <sz val="9"/>
            <color indexed="81"/>
            <rFont val="Tahoma"/>
            <family val="2"/>
          </rPr>
          <t>John:</t>
        </r>
        <r>
          <rPr>
            <sz val="9"/>
            <color indexed="81"/>
            <rFont val="Tahoma"/>
            <family val="2"/>
          </rPr>
          <t xml:space="preserve">
Start with the final pkl_fs from the previous optimisation. Use meatprice[1]</t>
        </r>
      </text>
    </comment>
    <comment ref="CG223" authorId="2" shapeId="0" xr:uid="{E6A9ADBC-D56D-4DDC-8BD3-BA8B17860017}">
      <text>
        <r>
          <rPr>
            <b/>
            <sz val="9"/>
            <color indexed="81"/>
            <rFont val="Tahoma"/>
            <family val="2"/>
          </rPr>
          <t>John:</t>
        </r>
        <r>
          <rPr>
            <sz val="9"/>
            <color indexed="81"/>
            <rFont val="Tahoma"/>
            <family val="2"/>
          </rPr>
          <t xml:space="preserve">
Include r2 adjust if using Property.xl feed supply</t>
        </r>
      </text>
    </comment>
    <comment ref="N224" authorId="2" shapeId="0" xr:uid="{7A466836-D7DC-4FAD-9C3D-B7DCD9E85CF6}">
      <text>
        <r>
          <rPr>
            <b/>
            <sz val="9"/>
            <color indexed="81"/>
            <rFont val="Tahoma"/>
            <family val="2"/>
          </rPr>
          <t>John:</t>
        </r>
        <r>
          <rPr>
            <sz val="9"/>
            <color indexed="81"/>
            <rFont val="Tahoma"/>
            <family val="2"/>
          </rPr>
          <t xml:space="preserve">
Manually entered options</t>
        </r>
      </text>
    </comment>
    <comment ref="BC224" authorId="2" shapeId="0" xr:uid="{B4C2CE57-14F0-4812-A968-51908386BF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4" authorId="2" shapeId="0" xr:uid="{7BF679C0-EFED-479E-A88E-5904757F873C}">
      <text>
        <r>
          <rPr>
            <b/>
            <sz val="9"/>
            <color indexed="81"/>
            <rFont val="Tahoma"/>
            <family val="2"/>
          </rPr>
          <t>John:</t>
        </r>
        <r>
          <rPr>
            <sz val="9"/>
            <color indexed="81"/>
            <rFont val="Tahoma"/>
            <family val="2"/>
          </rPr>
          <t xml:space="preserve">
Use the MU (LMAT) equations if maternal genotype</t>
        </r>
      </text>
    </comment>
    <comment ref="CF224" authorId="2" shapeId="0" xr:uid="{59F10320-C8B9-40A5-9326-BFD115D12584}">
      <text>
        <r>
          <rPr>
            <b/>
            <sz val="9"/>
            <color indexed="81"/>
            <rFont val="Tahoma"/>
            <family val="2"/>
          </rPr>
          <t>John:</t>
        </r>
        <r>
          <rPr>
            <sz val="9"/>
            <color indexed="81"/>
            <rFont val="Tahoma"/>
            <family val="2"/>
          </rPr>
          <t xml:space="preserve">
Start with the final pkl_fs from the previous optimisation. Use meatprice[1]</t>
        </r>
      </text>
    </comment>
    <comment ref="CG224" authorId="2" shapeId="0" xr:uid="{C3EDE42B-A126-46CF-A329-32B54294B23E}">
      <text>
        <r>
          <rPr>
            <b/>
            <sz val="9"/>
            <color indexed="81"/>
            <rFont val="Tahoma"/>
            <family val="2"/>
          </rPr>
          <t>John:</t>
        </r>
        <r>
          <rPr>
            <sz val="9"/>
            <color indexed="81"/>
            <rFont val="Tahoma"/>
            <family val="2"/>
          </rPr>
          <t xml:space="preserve">
Include r2 adjust if using Property.xl feed supply</t>
        </r>
      </text>
    </comment>
    <comment ref="EE224" authorId="2" shapeId="0" xr:uid="{02BF4CA1-3649-46ED-87C5-5D80C7736B2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4" authorId="2" shapeId="0" xr:uid="{5DD1C278-E801-468D-A048-591392A701DA}">
      <text>
        <r>
          <rPr>
            <b/>
            <sz val="9"/>
            <color indexed="81"/>
            <rFont val="Tahoma"/>
            <family val="2"/>
          </rPr>
          <t>John:</t>
        </r>
        <r>
          <rPr>
            <sz val="9"/>
            <color indexed="81"/>
            <rFont val="Tahoma"/>
            <family val="2"/>
          </rPr>
          <t xml:space="preserve">
Feed supply changes in individual periods</t>
        </r>
      </text>
    </comment>
    <comment ref="JX224" authorId="2" shapeId="0" xr:uid="{96645EFF-0048-4364-A665-F6B9C558BED8}">
      <text>
        <r>
          <rPr>
            <b/>
            <sz val="9"/>
            <color indexed="81"/>
            <rFont val="Tahoma"/>
            <family val="2"/>
          </rPr>
          <t>John:</t>
        </r>
        <r>
          <rPr>
            <sz val="9"/>
            <color indexed="81"/>
            <rFont val="Tahoma"/>
            <family val="2"/>
          </rPr>
          <t xml:space="preserve">
RC20 is the management of the dry ewe lambs</t>
        </r>
      </text>
    </comment>
    <comment ref="JY224" authorId="2" shapeId="0" xr:uid="{032313AC-EF1E-4A35-9926-9B8E4B6922FF}">
      <text>
        <r>
          <rPr>
            <b/>
            <sz val="9"/>
            <color indexed="81"/>
            <rFont val="Tahoma"/>
            <family val="2"/>
          </rPr>
          <t>John:</t>
        </r>
        <r>
          <rPr>
            <sz val="9"/>
            <color indexed="81"/>
            <rFont val="Tahoma"/>
            <family val="2"/>
          </rPr>
          <t xml:space="preserve">
RC20 is the management of the dry ewe lambs</t>
        </r>
      </text>
    </comment>
    <comment ref="JZ224" authorId="2" shapeId="0" xr:uid="{408DE1D7-75E7-4332-9A33-0CA134C2CA00}">
      <text>
        <r>
          <rPr>
            <b/>
            <sz val="9"/>
            <color indexed="81"/>
            <rFont val="Tahoma"/>
            <family val="2"/>
          </rPr>
          <t>John:</t>
        </r>
        <r>
          <rPr>
            <sz val="9"/>
            <color indexed="81"/>
            <rFont val="Tahoma"/>
            <family val="2"/>
          </rPr>
          <t xml:space="preserve">
RC28 is the management of the dry adult dams.</t>
        </r>
      </text>
    </comment>
    <comment ref="KA224" authorId="2" shapeId="0" xr:uid="{682DA312-6924-4F3D-9E17-CBCA6F66413C}">
      <text>
        <r>
          <rPr>
            <b/>
            <sz val="9"/>
            <color indexed="81"/>
            <rFont val="Tahoma"/>
            <family val="2"/>
          </rPr>
          <t>John:</t>
        </r>
        <r>
          <rPr>
            <sz val="9"/>
            <color indexed="81"/>
            <rFont val="Tahoma"/>
            <family val="2"/>
          </rPr>
          <t xml:space="preserve">
RC28 is the management of the dry adult dams.</t>
        </r>
      </text>
    </comment>
    <comment ref="KD224" authorId="2" shapeId="0" xr:uid="{6BCA2E20-AF84-4087-8B74-CA2FC1C63EB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5" authorId="2" shapeId="0" xr:uid="{3C153474-4959-434C-9B06-7A91D71C997F}">
      <text>
        <r>
          <rPr>
            <b/>
            <sz val="9"/>
            <color indexed="81"/>
            <rFont val="Tahoma"/>
            <family val="2"/>
          </rPr>
          <t>John:</t>
        </r>
        <r>
          <rPr>
            <sz val="9"/>
            <color indexed="81"/>
            <rFont val="Tahoma"/>
            <family val="2"/>
          </rPr>
          <t xml:space="preserve">
Runs through all options. Set the first trial with the lowest value for all pointers</t>
        </r>
      </text>
    </comment>
    <comment ref="BC225" authorId="2" shapeId="0" xr:uid="{D0817998-32EA-4C5A-857F-D769487F4E6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5" authorId="2" shapeId="0" xr:uid="{F0DA1BBA-2F14-47B4-BB24-18D6661ECCF4}">
      <text>
        <r>
          <rPr>
            <b/>
            <sz val="9"/>
            <color indexed="81"/>
            <rFont val="Tahoma"/>
            <family val="2"/>
          </rPr>
          <t>John:</t>
        </r>
        <r>
          <rPr>
            <sz val="9"/>
            <color indexed="81"/>
            <rFont val="Tahoma"/>
            <family val="2"/>
          </rPr>
          <t xml:space="preserve">
Start with the final pkl_fs from the previous optimisation. Use meatprice[1]</t>
        </r>
      </text>
    </comment>
    <comment ref="CG225" authorId="2" shapeId="0" xr:uid="{65D08250-8AB4-4516-A6AE-46CAED11BCFE}">
      <text>
        <r>
          <rPr>
            <b/>
            <sz val="9"/>
            <color indexed="81"/>
            <rFont val="Tahoma"/>
            <family val="2"/>
          </rPr>
          <t>John:</t>
        </r>
        <r>
          <rPr>
            <sz val="9"/>
            <color indexed="81"/>
            <rFont val="Tahoma"/>
            <family val="2"/>
          </rPr>
          <t xml:space="preserve">
Include r2 adjust if using Property.xl feed supply</t>
        </r>
      </text>
    </comment>
    <comment ref="N226" authorId="2" shapeId="0" xr:uid="{215FDFF9-5B25-4D19-931E-8988F9B18F55}">
      <text>
        <r>
          <rPr>
            <b/>
            <sz val="9"/>
            <color indexed="81"/>
            <rFont val="Tahoma"/>
            <family val="2"/>
          </rPr>
          <t>John:</t>
        </r>
        <r>
          <rPr>
            <sz val="9"/>
            <color indexed="81"/>
            <rFont val="Tahoma"/>
            <family val="2"/>
          </rPr>
          <t xml:space="preserve">
Runs through all options. Set the first trial with the lowest value for all pointers</t>
        </r>
      </text>
    </comment>
    <comment ref="BC226" authorId="2" shapeId="0" xr:uid="{DE444A4D-08DD-42CF-8F42-53C7FE5447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6" authorId="2" shapeId="0" xr:uid="{AA9A3F7A-8E24-45E4-B12E-51A0D0389E74}">
      <text>
        <r>
          <rPr>
            <b/>
            <sz val="9"/>
            <color indexed="81"/>
            <rFont val="Tahoma"/>
            <family val="2"/>
          </rPr>
          <t>John:</t>
        </r>
        <r>
          <rPr>
            <sz val="9"/>
            <color indexed="81"/>
            <rFont val="Tahoma"/>
            <family val="2"/>
          </rPr>
          <t xml:space="preserve">
Start with the final pkl_fs from the previous optimisation. Use meatprice[1]</t>
        </r>
      </text>
    </comment>
    <comment ref="CG226" authorId="2" shapeId="0" xr:uid="{43606BCD-01CF-4133-89E0-591E6C89E097}">
      <text>
        <r>
          <rPr>
            <b/>
            <sz val="9"/>
            <color indexed="81"/>
            <rFont val="Tahoma"/>
            <family val="2"/>
          </rPr>
          <t>John:</t>
        </r>
        <r>
          <rPr>
            <sz val="9"/>
            <color indexed="81"/>
            <rFont val="Tahoma"/>
            <family val="2"/>
          </rPr>
          <t xml:space="preserve">
Include r2 adjust if using Property.xl feed supply</t>
        </r>
      </text>
    </comment>
    <comment ref="N227" authorId="2" shapeId="0" xr:uid="{8FAABDB5-E18E-4914-ADF9-154392B6484F}">
      <text>
        <r>
          <rPr>
            <b/>
            <sz val="9"/>
            <color indexed="81"/>
            <rFont val="Tahoma"/>
            <family val="2"/>
          </rPr>
          <t>John:</t>
        </r>
        <r>
          <rPr>
            <sz val="9"/>
            <color indexed="81"/>
            <rFont val="Tahoma"/>
            <family val="2"/>
          </rPr>
          <t xml:space="preserve">
Runs through all options. Set the first trial with the lowest value for all pointers</t>
        </r>
      </text>
    </comment>
    <comment ref="BC227" authorId="2" shapeId="0" xr:uid="{CCCA531B-C955-4DC4-8A26-15C45C2381E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7" authorId="2" shapeId="0" xr:uid="{4DF043D5-7D6C-47A9-A45C-B1B0BF107DCD}">
      <text>
        <r>
          <rPr>
            <b/>
            <sz val="9"/>
            <color indexed="81"/>
            <rFont val="Tahoma"/>
            <family val="2"/>
          </rPr>
          <t>John:</t>
        </r>
        <r>
          <rPr>
            <sz val="9"/>
            <color indexed="81"/>
            <rFont val="Tahoma"/>
            <family val="2"/>
          </rPr>
          <t xml:space="preserve">
Start with the final pkl_fs from the previous optimisation. Use meatprice[1]</t>
        </r>
      </text>
    </comment>
    <comment ref="CG227" authorId="2" shapeId="0" xr:uid="{E901EB1F-1482-40E2-99B6-E3458DFDC0E3}">
      <text>
        <r>
          <rPr>
            <b/>
            <sz val="9"/>
            <color indexed="81"/>
            <rFont val="Tahoma"/>
            <family val="2"/>
          </rPr>
          <t>John:</t>
        </r>
        <r>
          <rPr>
            <sz val="9"/>
            <color indexed="81"/>
            <rFont val="Tahoma"/>
            <family val="2"/>
          </rPr>
          <t xml:space="preserve">
Include r2 adjust if using Property.xl feed supply</t>
        </r>
      </text>
    </comment>
    <comment ref="N228" authorId="2" shapeId="0" xr:uid="{E3D842F8-F442-47FE-A6E7-7BCC45E5ADC2}">
      <text>
        <r>
          <rPr>
            <b/>
            <sz val="9"/>
            <color indexed="81"/>
            <rFont val="Tahoma"/>
            <family val="2"/>
          </rPr>
          <t>John:</t>
        </r>
        <r>
          <rPr>
            <sz val="9"/>
            <color indexed="81"/>
            <rFont val="Tahoma"/>
            <family val="2"/>
          </rPr>
          <t xml:space="preserve">
Manually entered options</t>
        </r>
      </text>
    </comment>
    <comment ref="BC228" authorId="2" shapeId="0" xr:uid="{3EF395CB-7248-463E-9AD2-3ACAB3CE26E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28" authorId="2" shapeId="0" xr:uid="{3A15BC07-EB9B-4F02-869D-5539E91214E4}">
      <text>
        <r>
          <rPr>
            <b/>
            <sz val="9"/>
            <color indexed="81"/>
            <rFont val="Tahoma"/>
            <family val="2"/>
          </rPr>
          <t>John:</t>
        </r>
        <r>
          <rPr>
            <sz val="9"/>
            <color indexed="81"/>
            <rFont val="Tahoma"/>
            <family val="2"/>
          </rPr>
          <t xml:space="preserve">
Use the MU (LMAT) equations if maternal genotype</t>
        </r>
      </text>
    </comment>
    <comment ref="CF228" authorId="2" shapeId="0" xr:uid="{BDEEDF9C-BE67-4503-B5EA-B5E5ADF538F4}">
      <text>
        <r>
          <rPr>
            <b/>
            <sz val="9"/>
            <color indexed="81"/>
            <rFont val="Tahoma"/>
            <family val="2"/>
          </rPr>
          <t>John:</t>
        </r>
        <r>
          <rPr>
            <sz val="9"/>
            <color indexed="81"/>
            <rFont val="Tahoma"/>
            <family val="2"/>
          </rPr>
          <t xml:space="preserve">
Start with the final pkl_fs from the previous optimisation. Use meatprice[1]</t>
        </r>
      </text>
    </comment>
    <comment ref="CG228" authorId="2" shapeId="0" xr:uid="{E2E27A5D-883B-43F3-BD12-61A05412353F}">
      <text>
        <r>
          <rPr>
            <b/>
            <sz val="9"/>
            <color indexed="81"/>
            <rFont val="Tahoma"/>
            <family val="2"/>
          </rPr>
          <t>John:</t>
        </r>
        <r>
          <rPr>
            <sz val="9"/>
            <color indexed="81"/>
            <rFont val="Tahoma"/>
            <family val="2"/>
          </rPr>
          <t xml:space="preserve">
Include r2 adjust if using Property.xl feed supply</t>
        </r>
      </text>
    </comment>
    <comment ref="EE228" authorId="2" shapeId="0" xr:uid="{B15737EA-D094-4F7A-9338-E8741E2BA106}">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28" authorId="2" shapeId="0" xr:uid="{554A2F02-8BF0-48D5-BEA3-87757736A71E}">
      <text>
        <r>
          <rPr>
            <b/>
            <sz val="9"/>
            <color indexed="81"/>
            <rFont val="Tahoma"/>
            <family val="2"/>
          </rPr>
          <t>John:</t>
        </r>
        <r>
          <rPr>
            <sz val="9"/>
            <color indexed="81"/>
            <rFont val="Tahoma"/>
            <family val="2"/>
          </rPr>
          <t xml:space="preserve">
Feed supply changes in individual periods</t>
        </r>
      </text>
    </comment>
    <comment ref="JX228" authorId="2" shapeId="0" xr:uid="{CA18B008-B8F4-491F-A9BD-82C84F9C347C}">
      <text>
        <r>
          <rPr>
            <b/>
            <sz val="9"/>
            <color indexed="81"/>
            <rFont val="Tahoma"/>
            <family val="2"/>
          </rPr>
          <t>John:</t>
        </r>
        <r>
          <rPr>
            <sz val="9"/>
            <color indexed="81"/>
            <rFont val="Tahoma"/>
            <family val="2"/>
          </rPr>
          <t xml:space="preserve">
RC20 is the management of the dry ewe lambs</t>
        </r>
      </text>
    </comment>
    <comment ref="JY228" authorId="2" shapeId="0" xr:uid="{06B691F6-AD24-4762-8372-A92731B7C49D}">
      <text>
        <r>
          <rPr>
            <b/>
            <sz val="9"/>
            <color indexed="81"/>
            <rFont val="Tahoma"/>
            <family val="2"/>
          </rPr>
          <t>John:</t>
        </r>
        <r>
          <rPr>
            <sz val="9"/>
            <color indexed="81"/>
            <rFont val="Tahoma"/>
            <family val="2"/>
          </rPr>
          <t xml:space="preserve">
RC20 is the management of the dry ewe lambs</t>
        </r>
      </text>
    </comment>
    <comment ref="JZ228" authorId="2" shapeId="0" xr:uid="{143BB915-ECD7-4881-886C-A5A5C9BC998F}">
      <text>
        <r>
          <rPr>
            <b/>
            <sz val="9"/>
            <color indexed="81"/>
            <rFont val="Tahoma"/>
            <family val="2"/>
          </rPr>
          <t>John:</t>
        </r>
        <r>
          <rPr>
            <sz val="9"/>
            <color indexed="81"/>
            <rFont val="Tahoma"/>
            <family val="2"/>
          </rPr>
          <t xml:space="preserve">
RC28 is the management of the dry adult dams.</t>
        </r>
      </text>
    </comment>
    <comment ref="KA228" authorId="2" shapeId="0" xr:uid="{FE48A1F8-638F-4E6E-80B0-ECFFD7109846}">
      <text>
        <r>
          <rPr>
            <b/>
            <sz val="9"/>
            <color indexed="81"/>
            <rFont val="Tahoma"/>
            <family val="2"/>
          </rPr>
          <t>John:</t>
        </r>
        <r>
          <rPr>
            <sz val="9"/>
            <color indexed="81"/>
            <rFont val="Tahoma"/>
            <family val="2"/>
          </rPr>
          <t xml:space="preserve">
RC28 is the management of the dry adult dams.</t>
        </r>
      </text>
    </comment>
    <comment ref="KD228" authorId="2" shapeId="0" xr:uid="{0DF63A31-D16F-4BEE-A107-D284D17191A4}">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29" authorId="2" shapeId="0" xr:uid="{FE36DF4B-E453-45A1-8850-5C856C5243DC}">
      <text>
        <r>
          <rPr>
            <b/>
            <sz val="9"/>
            <color indexed="81"/>
            <rFont val="Tahoma"/>
            <family val="2"/>
          </rPr>
          <t>John:</t>
        </r>
        <r>
          <rPr>
            <sz val="9"/>
            <color indexed="81"/>
            <rFont val="Tahoma"/>
            <family val="2"/>
          </rPr>
          <t xml:space="preserve">
Runs through all options. Set the first trial with the lowest value for all pointers</t>
        </r>
      </text>
    </comment>
    <comment ref="BC229" authorId="2" shapeId="0" xr:uid="{C7168382-F749-4CCD-89B6-74F762008D2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29" authorId="2" shapeId="0" xr:uid="{DDA2D6AE-A17A-4D5B-95C1-3519408DE257}">
      <text>
        <r>
          <rPr>
            <b/>
            <sz val="9"/>
            <color indexed="81"/>
            <rFont val="Tahoma"/>
            <family val="2"/>
          </rPr>
          <t>John:</t>
        </r>
        <r>
          <rPr>
            <sz val="9"/>
            <color indexed="81"/>
            <rFont val="Tahoma"/>
            <family val="2"/>
          </rPr>
          <t xml:space="preserve">
Start with the final pkl_fs from the previous optimisation. Use meatprice[1]</t>
        </r>
      </text>
    </comment>
    <comment ref="CG229" authorId="2" shapeId="0" xr:uid="{16C4ABD3-CA0C-4CA8-8D8A-C0E3259F976D}">
      <text>
        <r>
          <rPr>
            <b/>
            <sz val="9"/>
            <color indexed="81"/>
            <rFont val="Tahoma"/>
            <family val="2"/>
          </rPr>
          <t>John:</t>
        </r>
        <r>
          <rPr>
            <sz val="9"/>
            <color indexed="81"/>
            <rFont val="Tahoma"/>
            <family val="2"/>
          </rPr>
          <t xml:space="preserve">
Include r2 adjust if using Property.xl feed supply</t>
        </r>
      </text>
    </comment>
    <comment ref="N230" authorId="2" shapeId="0" xr:uid="{18BBD472-C908-4F35-ADD7-B21FC16F26C8}">
      <text>
        <r>
          <rPr>
            <b/>
            <sz val="9"/>
            <color indexed="81"/>
            <rFont val="Tahoma"/>
            <family val="2"/>
          </rPr>
          <t>John:</t>
        </r>
        <r>
          <rPr>
            <sz val="9"/>
            <color indexed="81"/>
            <rFont val="Tahoma"/>
            <family val="2"/>
          </rPr>
          <t xml:space="preserve">
Runs through all options. Set the first trial with the lowest value for all pointers</t>
        </r>
      </text>
    </comment>
    <comment ref="BC230" authorId="2" shapeId="0" xr:uid="{E5F23DCA-2123-4BBD-BB0B-2B778B9BDEEE}">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0" authorId="2" shapeId="0" xr:uid="{35E66620-6C7C-4308-BCED-11470CB82C2C}">
      <text>
        <r>
          <rPr>
            <b/>
            <sz val="9"/>
            <color indexed="81"/>
            <rFont val="Tahoma"/>
            <family val="2"/>
          </rPr>
          <t>John:</t>
        </r>
        <r>
          <rPr>
            <sz val="9"/>
            <color indexed="81"/>
            <rFont val="Tahoma"/>
            <family val="2"/>
          </rPr>
          <t xml:space="preserve">
Start with the final pkl_fs from the previous optimisation. Use meatprice[1]</t>
        </r>
      </text>
    </comment>
    <comment ref="CG230" authorId="2" shapeId="0" xr:uid="{619C3FAD-B602-4BC8-A9C4-4B62C0005107}">
      <text>
        <r>
          <rPr>
            <b/>
            <sz val="9"/>
            <color indexed="81"/>
            <rFont val="Tahoma"/>
            <family val="2"/>
          </rPr>
          <t>John:</t>
        </r>
        <r>
          <rPr>
            <sz val="9"/>
            <color indexed="81"/>
            <rFont val="Tahoma"/>
            <family val="2"/>
          </rPr>
          <t xml:space="preserve">
Include r2 adjust if using Property.xl feed supply</t>
        </r>
      </text>
    </comment>
    <comment ref="N231" authorId="2" shapeId="0" xr:uid="{ECD76F89-8B0D-4AA4-BFE1-A41048EF6A3D}">
      <text>
        <r>
          <rPr>
            <b/>
            <sz val="9"/>
            <color indexed="81"/>
            <rFont val="Tahoma"/>
            <family val="2"/>
          </rPr>
          <t>John:</t>
        </r>
        <r>
          <rPr>
            <sz val="9"/>
            <color indexed="81"/>
            <rFont val="Tahoma"/>
            <family val="2"/>
          </rPr>
          <t xml:space="preserve">
Runs through all options. Set the first trial with the lowest value for all pointers</t>
        </r>
      </text>
    </comment>
    <comment ref="BC231" authorId="2" shapeId="0" xr:uid="{25CD9D81-6B51-44AF-9042-48C6A649F87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1" authorId="2" shapeId="0" xr:uid="{E6704685-0DC8-487A-A072-9C2F86A2B23D}">
      <text>
        <r>
          <rPr>
            <b/>
            <sz val="9"/>
            <color indexed="81"/>
            <rFont val="Tahoma"/>
            <family val="2"/>
          </rPr>
          <t>John:</t>
        </r>
        <r>
          <rPr>
            <sz val="9"/>
            <color indexed="81"/>
            <rFont val="Tahoma"/>
            <family val="2"/>
          </rPr>
          <t xml:space="preserve">
Start with the final pkl_fs from the previous optimisation. Use meatprice[1]</t>
        </r>
      </text>
    </comment>
    <comment ref="CG231" authorId="2" shapeId="0" xr:uid="{3A92DAFA-4D0C-4FE3-A8A9-919E2A5DA306}">
      <text>
        <r>
          <rPr>
            <b/>
            <sz val="9"/>
            <color indexed="81"/>
            <rFont val="Tahoma"/>
            <family val="2"/>
          </rPr>
          <t>John:</t>
        </r>
        <r>
          <rPr>
            <sz val="9"/>
            <color indexed="81"/>
            <rFont val="Tahoma"/>
            <family val="2"/>
          </rPr>
          <t xml:space="preserve">
Include r2 adjust if using Property.xl feed supply</t>
        </r>
      </text>
    </comment>
    <comment ref="N232" authorId="2" shapeId="0" xr:uid="{D14BBA64-115A-4DEA-A414-C54D575B6EE3}">
      <text>
        <r>
          <rPr>
            <b/>
            <sz val="9"/>
            <color indexed="81"/>
            <rFont val="Tahoma"/>
            <family val="2"/>
          </rPr>
          <t>John:</t>
        </r>
        <r>
          <rPr>
            <sz val="9"/>
            <color indexed="81"/>
            <rFont val="Tahoma"/>
            <family val="2"/>
          </rPr>
          <t xml:space="preserve">
Manually entered options</t>
        </r>
      </text>
    </comment>
    <comment ref="BC232" authorId="2" shapeId="0" xr:uid="{E5E3479A-3450-47E2-8D41-F10346B913F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2" authorId="2" shapeId="0" xr:uid="{F14A49C8-EB39-423D-B11B-C7BBBCD4B117}">
      <text>
        <r>
          <rPr>
            <b/>
            <sz val="9"/>
            <color indexed="81"/>
            <rFont val="Tahoma"/>
            <family val="2"/>
          </rPr>
          <t>John:</t>
        </r>
        <r>
          <rPr>
            <sz val="9"/>
            <color indexed="81"/>
            <rFont val="Tahoma"/>
            <family val="2"/>
          </rPr>
          <t xml:space="preserve">
Use the MU (LMAT) equations if maternal genotype</t>
        </r>
      </text>
    </comment>
    <comment ref="CF232" authorId="2" shapeId="0" xr:uid="{529F6BA3-F134-4223-BFF5-3AFE702B69EE}">
      <text>
        <r>
          <rPr>
            <b/>
            <sz val="9"/>
            <color indexed="81"/>
            <rFont val="Tahoma"/>
            <family val="2"/>
          </rPr>
          <t>John:</t>
        </r>
        <r>
          <rPr>
            <sz val="9"/>
            <color indexed="81"/>
            <rFont val="Tahoma"/>
            <family val="2"/>
          </rPr>
          <t xml:space="preserve">
Start with the final pkl_fs from the previous optimisation. Use meatprice[1]</t>
        </r>
      </text>
    </comment>
    <comment ref="CG232" authorId="2" shapeId="0" xr:uid="{8B565FEB-FADA-490C-A70A-65E42D7387EC}">
      <text>
        <r>
          <rPr>
            <b/>
            <sz val="9"/>
            <color indexed="81"/>
            <rFont val="Tahoma"/>
            <family val="2"/>
          </rPr>
          <t>John:</t>
        </r>
        <r>
          <rPr>
            <sz val="9"/>
            <color indexed="81"/>
            <rFont val="Tahoma"/>
            <family val="2"/>
          </rPr>
          <t xml:space="preserve">
Include r2 adjust if using Property.xl feed supply</t>
        </r>
      </text>
    </comment>
    <comment ref="EE232" authorId="2" shapeId="0" xr:uid="{72F73E41-3195-4663-9E22-65409ABA5F8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2" authorId="2" shapeId="0" xr:uid="{F8D5D9FC-6759-44C6-B7D4-638E3CF8B01A}">
      <text>
        <r>
          <rPr>
            <b/>
            <sz val="9"/>
            <color indexed="81"/>
            <rFont val="Tahoma"/>
            <family val="2"/>
          </rPr>
          <t>John:</t>
        </r>
        <r>
          <rPr>
            <sz val="9"/>
            <color indexed="81"/>
            <rFont val="Tahoma"/>
            <family val="2"/>
          </rPr>
          <t xml:space="preserve">
Feed supply changes in individual periods</t>
        </r>
      </text>
    </comment>
    <comment ref="JX232" authorId="2" shapeId="0" xr:uid="{127452B4-7ED0-499B-8F1E-95E64C3F7577}">
      <text>
        <r>
          <rPr>
            <b/>
            <sz val="9"/>
            <color indexed="81"/>
            <rFont val="Tahoma"/>
            <family val="2"/>
          </rPr>
          <t>John:</t>
        </r>
        <r>
          <rPr>
            <sz val="9"/>
            <color indexed="81"/>
            <rFont val="Tahoma"/>
            <family val="2"/>
          </rPr>
          <t xml:space="preserve">
RC20 is the management of the dry ewe lambs</t>
        </r>
      </text>
    </comment>
    <comment ref="JY232" authorId="2" shapeId="0" xr:uid="{AF8E7C10-4E34-4837-8CCD-436FAD5B15B4}">
      <text>
        <r>
          <rPr>
            <b/>
            <sz val="9"/>
            <color indexed="81"/>
            <rFont val="Tahoma"/>
            <family val="2"/>
          </rPr>
          <t>John:</t>
        </r>
        <r>
          <rPr>
            <sz val="9"/>
            <color indexed="81"/>
            <rFont val="Tahoma"/>
            <family val="2"/>
          </rPr>
          <t xml:space="preserve">
RC20 is the management of the dry ewe lambs</t>
        </r>
      </text>
    </comment>
    <comment ref="JZ232" authorId="2" shapeId="0" xr:uid="{DDBE00FF-7237-4ABD-8D6A-65A7A09BF3C2}">
      <text>
        <r>
          <rPr>
            <b/>
            <sz val="9"/>
            <color indexed="81"/>
            <rFont val="Tahoma"/>
            <family val="2"/>
          </rPr>
          <t>John:</t>
        </r>
        <r>
          <rPr>
            <sz val="9"/>
            <color indexed="81"/>
            <rFont val="Tahoma"/>
            <family val="2"/>
          </rPr>
          <t xml:space="preserve">
RC28 is the management of the dry adult dams.</t>
        </r>
      </text>
    </comment>
    <comment ref="KA232" authorId="2" shapeId="0" xr:uid="{AF440385-412C-49AD-953C-2D8A65114CF6}">
      <text>
        <r>
          <rPr>
            <b/>
            <sz val="9"/>
            <color indexed="81"/>
            <rFont val="Tahoma"/>
            <family val="2"/>
          </rPr>
          <t>John:</t>
        </r>
        <r>
          <rPr>
            <sz val="9"/>
            <color indexed="81"/>
            <rFont val="Tahoma"/>
            <family val="2"/>
          </rPr>
          <t xml:space="preserve">
RC28 is the management of the dry adult dams.</t>
        </r>
      </text>
    </comment>
    <comment ref="KD232" authorId="2" shapeId="0" xr:uid="{A3A370B0-4A8C-43B0-822B-0511084596D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3" authorId="2" shapeId="0" xr:uid="{554CE21C-968D-48ED-91FB-4DAF3A87FB56}">
      <text>
        <r>
          <rPr>
            <b/>
            <sz val="9"/>
            <color indexed="81"/>
            <rFont val="Tahoma"/>
            <family val="2"/>
          </rPr>
          <t>John:</t>
        </r>
        <r>
          <rPr>
            <sz val="9"/>
            <color indexed="81"/>
            <rFont val="Tahoma"/>
            <family val="2"/>
          </rPr>
          <t xml:space="preserve">
Runs through all options. Set the first trial with the lowest value for all pointers</t>
        </r>
      </text>
    </comment>
    <comment ref="BC233" authorId="2" shapeId="0" xr:uid="{E8073C77-E61E-4CF5-9E6B-D173B803A77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3" authorId="2" shapeId="0" xr:uid="{2934FF51-CE15-4A54-BF8E-AC229E297C6F}">
      <text>
        <r>
          <rPr>
            <b/>
            <sz val="9"/>
            <color indexed="81"/>
            <rFont val="Tahoma"/>
            <family val="2"/>
          </rPr>
          <t>John:</t>
        </r>
        <r>
          <rPr>
            <sz val="9"/>
            <color indexed="81"/>
            <rFont val="Tahoma"/>
            <family val="2"/>
          </rPr>
          <t xml:space="preserve">
Start with the final pkl_fs from the previous optimisation. Use meatprice[1]</t>
        </r>
      </text>
    </comment>
    <comment ref="CG233" authorId="2" shapeId="0" xr:uid="{5A4A5D20-A619-493F-B1DB-2F7FAF44963C}">
      <text>
        <r>
          <rPr>
            <b/>
            <sz val="9"/>
            <color indexed="81"/>
            <rFont val="Tahoma"/>
            <family val="2"/>
          </rPr>
          <t>John:</t>
        </r>
        <r>
          <rPr>
            <sz val="9"/>
            <color indexed="81"/>
            <rFont val="Tahoma"/>
            <family val="2"/>
          </rPr>
          <t xml:space="preserve">
Include r2 adjust if using Property.xl feed supply</t>
        </r>
      </text>
    </comment>
    <comment ref="N234" authorId="2" shapeId="0" xr:uid="{E9ACBC46-4984-4DFF-A29C-BA7483EBA2B3}">
      <text>
        <r>
          <rPr>
            <b/>
            <sz val="9"/>
            <color indexed="81"/>
            <rFont val="Tahoma"/>
            <family val="2"/>
          </rPr>
          <t>John:</t>
        </r>
        <r>
          <rPr>
            <sz val="9"/>
            <color indexed="81"/>
            <rFont val="Tahoma"/>
            <family val="2"/>
          </rPr>
          <t xml:space="preserve">
Runs through all options. Set the first trial with the lowest value for all pointers</t>
        </r>
      </text>
    </comment>
    <comment ref="BC234" authorId="2" shapeId="0" xr:uid="{A406AB12-174C-423B-92B8-E23F06FD252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4" authorId="2" shapeId="0" xr:uid="{07C02E47-ABD0-4844-8924-EFB0BDF26821}">
      <text>
        <r>
          <rPr>
            <b/>
            <sz val="9"/>
            <color indexed="81"/>
            <rFont val="Tahoma"/>
            <family val="2"/>
          </rPr>
          <t>John:</t>
        </r>
        <r>
          <rPr>
            <sz val="9"/>
            <color indexed="81"/>
            <rFont val="Tahoma"/>
            <family val="2"/>
          </rPr>
          <t xml:space="preserve">
Start with the final pkl_fs from the previous optimisation. Use meatprice[1]</t>
        </r>
      </text>
    </comment>
    <comment ref="CG234" authorId="2" shapeId="0" xr:uid="{CA88BE94-8AF6-4A43-BCF4-64E12E65F42F}">
      <text>
        <r>
          <rPr>
            <b/>
            <sz val="9"/>
            <color indexed="81"/>
            <rFont val="Tahoma"/>
            <family val="2"/>
          </rPr>
          <t>John:</t>
        </r>
        <r>
          <rPr>
            <sz val="9"/>
            <color indexed="81"/>
            <rFont val="Tahoma"/>
            <family val="2"/>
          </rPr>
          <t xml:space="preserve">
Include r2 adjust if using Property.xl feed supply</t>
        </r>
      </text>
    </comment>
    <comment ref="N235" authorId="2" shapeId="0" xr:uid="{4A5A521F-750B-4C50-A19D-4180B5E8A603}">
      <text>
        <r>
          <rPr>
            <b/>
            <sz val="9"/>
            <color indexed="81"/>
            <rFont val="Tahoma"/>
            <family val="2"/>
          </rPr>
          <t>John:</t>
        </r>
        <r>
          <rPr>
            <sz val="9"/>
            <color indexed="81"/>
            <rFont val="Tahoma"/>
            <family val="2"/>
          </rPr>
          <t xml:space="preserve">
Runs through all options. Set the first trial with the lowest value for all pointers</t>
        </r>
      </text>
    </comment>
    <comment ref="BC235" authorId="2" shapeId="0" xr:uid="{0FC18B49-FAB1-4E30-8467-B21A5993952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5" authorId="2" shapeId="0" xr:uid="{8882A5A9-D341-40AC-8C6D-2E35699D510B}">
      <text>
        <r>
          <rPr>
            <b/>
            <sz val="9"/>
            <color indexed="81"/>
            <rFont val="Tahoma"/>
            <family val="2"/>
          </rPr>
          <t>John:</t>
        </r>
        <r>
          <rPr>
            <sz val="9"/>
            <color indexed="81"/>
            <rFont val="Tahoma"/>
            <family val="2"/>
          </rPr>
          <t xml:space="preserve">
Start with the final pkl_fs from the previous optimisation. Use meatprice[1]</t>
        </r>
      </text>
    </comment>
    <comment ref="CG235" authorId="2" shapeId="0" xr:uid="{963EA9C3-43EF-4183-96A4-03C4E9CD5021}">
      <text>
        <r>
          <rPr>
            <b/>
            <sz val="9"/>
            <color indexed="81"/>
            <rFont val="Tahoma"/>
            <family val="2"/>
          </rPr>
          <t>John:</t>
        </r>
        <r>
          <rPr>
            <sz val="9"/>
            <color indexed="81"/>
            <rFont val="Tahoma"/>
            <family val="2"/>
          </rPr>
          <t xml:space="preserve">
Include r2 adjust if using Property.xl feed supply</t>
        </r>
      </text>
    </comment>
    <comment ref="N236" authorId="2" shapeId="0" xr:uid="{37827507-95DD-4C25-AA40-C728FF5C8477}">
      <text>
        <r>
          <rPr>
            <b/>
            <sz val="9"/>
            <color indexed="81"/>
            <rFont val="Tahoma"/>
            <family val="2"/>
          </rPr>
          <t>John:</t>
        </r>
        <r>
          <rPr>
            <sz val="9"/>
            <color indexed="81"/>
            <rFont val="Tahoma"/>
            <family val="2"/>
          </rPr>
          <t xml:space="preserve">
Manually entered options</t>
        </r>
      </text>
    </comment>
    <comment ref="BC236" authorId="2" shapeId="0" xr:uid="{EE3D86FB-6967-4A3F-934B-8E2184F234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36" authorId="2" shapeId="0" xr:uid="{7A56F43B-9BFA-492C-9E7D-3378E5A653DF}">
      <text>
        <r>
          <rPr>
            <b/>
            <sz val="9"/>
            <color indexed="81"/>
            <rFont val="Tahoma"/>
            <family val="2"/>
          </rPr>
          <t>John:</t>
        </r>
        <r>
          <rPr>
            <sz val="9"/>
            <color indexed="81"/>
            <rFont val="Tahoma"/>
            <family val="2"/>
          </rPr>
          <t xml:space="preserve">
Use the MU (LMAT) equations if maternal genotype</t>
        </r>
      </text>
    </comment>
    <comment ref="CF236" authorId="2" shapeId="0" xr:uid="{FFFE83E8-F44F-4096-9D84-3720B8563C95}">
      <text>
        <r>
          <rPr>
            <b/>
            <sz val="9"/>
            <color indexed="81"/>
            <rFont val="Tahoma"/>
            <family val="2"/>
          </rPr>
          <t>John:</t>
        </r>
        <r>
          <rPr>
            <sz val="9"/>
            <color indexed="81"/>
            <rFont val="Tahoma"/>
            <family val="2"/>
          </rPr>
          <t xml:space="preserve">
Start with the final pkl_fs from the previous optimisation. Use meatprice[1]</t>
        </r>
      </text>
    </comment>
    <comment ref="CG236" authorId="2" shapeId="0" xr:uid="{10213317-36BA-4F10-8D2F-07B10CBFAA6E}">
      <text>
        <r>
          <rPr>
            <b/>
            <sz val="9"/>
            <color indexed="81"/>
            <rFont val="Tahoma"/>
            <family val="2"/>
          </rPr>
          <t>John:</t>
        </r>
        <r>
          <rPr>
            <sz val="9"/>
            <color indexed="81"/>
            <rFont val="Tahoma"/>
            <family val="2"/>
          </rPr>
          <t xml:space="preserve">
Include r2 adjust if using Property.xl feed supply</t>
        </r>
      </text>
    </comment>
    <comment ref="EE236" authorId="2" shapeId="0" xr:uid="{1C63478E-D37E-467F-8D3D-8B5F43070AD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36" authorId="2" shapeId="0" xr:uid="{9551ECD4-0F10-4579-9509-B9270D0CFBFE}">
      <text>
        <r>
          <rPr>
            <b/>
            <sz val="9"/>
            <color indexed="81"/>
            <rFont val="Tahoma"/>
            <family val="2"/>
          </rPr>
          <t>John:</t>
        </r>
        <r>
          <rPr>
            <sz val="9"/>
            <color indexed="81"/>
            <rFont val="Tahoma"/>
            <family val="2"/>
          </rPr>
          <t xml:space="preserve">
Feed supply changes in individual periods</t>
        </r>
      </text>
    </comment>
    <comment ref="JX236" authorId="2" shapeId="0" xr:uid="{102DE1D1-A84F-43AD-9A59-226CAE887AD3}">
      <text>
        <r>
          <rPr>
            <b/>
            <sz val="9"/>
            <color indexed="81"/>
            <rFont val="Tahoma"/>
            <family val="2"/>
          </rPr>
          <t>John:</t>
        </r>
        <r>
          <rPr>
            <sz val="9"/>
            <color indexed="81"/>
            <rFont val="Tahoma"/>
            <family val="2"/>
          </rPr>
          <t xml:space="preserve">
RC20 is the management of the dry ewe lambs</t>
        </r>
      </text>
    </comment>
    <comment ref="JY236" authorId="2" shapeId="0" xr:uid="{16B0F325-08DE-4C5A-80D7-D247021F6700}">
      <text>
        <r>
          <rPr>
            <b/>
            <sz val="9"/>
            <color indexed="81"/>
            <rFont val="Tahoma"/>
            <family val="2"/>
          </rPr>
          <t>John:</t>
        </r>
        <r>
          <rPr>
            <sz val="9"/>
            <color indexed="81"/>
            <rFont val="Tahoma"/>
            <family val="2"/>
          </rPr>
          <t xml:space="preserve">
RC20 is the management of the dry ewe lambs</t>
        </r>
      </text>
    </comment>
    <comment ref="JZ236" authorId="2" shapeId="0" xr:uid="{5B24B062-1108-4B82-B76F-90FF98731333}">
      <text>
        <r>
          <rPr>
            <b/>
            <sz val="9"/>
            <color indexed="81"/>
            <rFont val="Tahoma"/>
            <family val="2"/>
          </rPr>
          <t>John:</t>
        </r>
        <r>
          <rPr>
            <sz val="9"/>
            <color indexed="81"/>
            <rFont val="Tahoma"/>
            <family val="2"/>
          </rPr>
          <t xml:space="preserve">
RC28 is the management of the dry adult dams.</t>
        </r>
      </text>
    </comment>
    <comment ref="KA236" authorId="2" shapeId="0" xr:uid="{3AF3500C-50C5-485A-B0F5-C65AA026A321}">
      <text>
        <r>
          <rPr>
            <b/>
            <sz val="9"/>
            <color indexed="81"/>
            <rFont val="Tahoma"/>
            <family val="2"/>
          </rPr>
          <t>John:</t>
        </r>
        <r>
          <rPr>
            <sz val="9"/>
            <color indexed="81"/>
            <rFont val="Tahoma"/>
            <family val="2"/>
          </rPr>
          <t xml:space="preserve">
RC28 is the management of the dry adult dams.</t>
        </r>
      </text>
    </comment>
    <comment ref="KD236" authorId="2" shapeId="0" xr:uid="{621257F2-F934-4C0E-977A-739BB4DDB0B3}">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37" authorId="2" shapeId="0" xr:uid="{A348AC27-B803-4FBB-9FE9-6750AEA88ED8}">
      <text>
        <r>
          <rPr>
            <b/>
            <sz val="9"/>
            <color indexed="81"/>
            <rFont val="Tahoma"/>
            <family val="2"/>
          </rPr>
          <t>John:</t>
        </r>
        <r>
          <rPr>
            <sz val="9"/>
            <color indexed="81"/>
            <rFont val="Tahoma"/>
            <family val="2"/>
          </rPr>
          <t xml:space="preserve">
Runs through all options. Set the first trial with the lowest value for all pointers</t>
        </r>
      </text>
    </comment>
    <comment ref="BC237" authorId="2" shapeId="0" xr:uid="{4646EF44-EB30-4988-9FCC-CBA04C28FC5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7" authorId="2" shapeId="0" xr:uid="{CD63314F-91E2-4AF6-88F4-E9A759F7B213}">
      <text>
        <r>
          <rPr>
            <b/>
            <sz val="9"/>
            <color indexed="81"/>
            <rFont val="Tahoma"/>
            <family val="2"/>
          </rPr>
          <t>John:</t>
        </r>
        <r>
          <rPr>
            <sz val="9"/>
            <color indexed="81"/>
            <rFont val="Tahoma"/>
            <family val="2"/>
          </rPr>
          <t xml:space="preserve">
Start with the final pkl_fs from the previous optimisation. Use meatprice[1]</t>
        </r>
      </text>
    </comment>
    <comment ref="CG237" authorId="2" shapeId="0" xr:uid="{FDFB0765-9409-45A9-9124-89FB728765F5}">
      <text>
        <r>
          <rPr>
            <b/>
            <sz val="9"/>
            <color indexed="81"/>
            <rFont val="Tahoma"/>
            <family val="2"/>
          </rPr>
          <t>John:</t>
        </r>
        <r>
          <rPr>
            <sz val="9"/>
            <color indexed="81"/>
            <rFont val="Tahoma"/>
            <family val="2"/>
          </rPr>
          <t xml:space="preserve">
Include r2 adjust if using Property.xl feed supply</t>
        </r>
      </text>
    </comment>
    <comment ref="N238" authorId="2" shapeId="0" xr:uid="{680A8BE0-6C3F-42AA-BC74-B8802FC5FC3E}">
      <text>
        <r>
          <rPr>
            <b/>
            <sz val="9"/>
            <color indexed="81"/>
            <rFont val="Tahoma"/>
            <family val="2"/>
          </rPr>
          <t>John:</t>
        </r>
        <r>
          <rPr>
            <sz val="9"/>
            <color indexed="81"/>
            <rFont val="Tahoma"/>
            <family val="2"/>
          </rPr>
          <t xml:space="preserve">
Runs through all options. Set the first trial with the lowest value for all pointers</t>
        </r>
      </text>
    </comment>
    <comment ref="BC238" authorId="2" shapeId="0" xr:uid="{53EBAE4B-44A4-43CE-943C-3AF86B44970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8" authorId="2" shapeId="0" xr:uid="{5A013108-5102-4AC4-9ED0-E8A18DDA5448}">
      <text>
        <r>
          <rPr>
            <b/>
            <sz val="9"/>
            <color indexed="81"/>
            <rFont val="Tahoma"/>
            <family val="2"/>
          </rPr>
          <t>John:</t>
        </r>
        <r>
          <rPr>
            <sz val="9"/>
            <color indexed="81"/>
            <rFont val="Tahoma"/>
            <family val="2"/>
          </rPr>
          <t xml:space="preserve">
Start with the final pkl_fs from the previous optimisation. Use meatprice[1]</t>
        </r>
      </text>
    </comment>
    <comment ref="CG238" authorId="2" shapeId="0" xr:uid="{DAA2C367-7C15-4394-A468-5F935378CF9F}">
      <text>
        <r>
          <rPr>
            <b/>
            <sz val="9"/>
            <color indexed="81"/>
            <rFont val="Tahoma"/>
            <family val="2"/>
          </rPr>
          <t>John:</t>
        </r>
        <r>
          <rPr>
            <sz val="9"/>
            <color indexed="81"/>
            <rFont val="Tahoma"/>
            <family val="2"/>
          </rPr>
          <t xml:space="preserve">
Include r2 adjust if using Property.xl feed supply</t>
        </r>
      </text>
    </comment>
    <comment ref="N239" authorId="2" shapeId="0" xr:uid="{3ACD77A6-3694-421E-92E9-A1D4FEA47833}">
      <text>
        <r>
          <rPr>
            <b/>
            <sz val="9"/>
            <color indexed="81"/>
            <rFont val="Tahoma"/>
            <family val="2"/>
          </rPr>
          <t>John:</t>
        </r>
        <r>
          <rPr>
            <sz val="9"/>
            <color indexed="81"/>
            <rFont val="Tahoma"/>
            <family val="2"/>
          </rPr>
          <t xml:space="preserve">
Runs through all options. Set the first trial with the lowest value for all pointers</t>
        </r>
      </text>
    </comment>
    <comment ref="BC239" authorId="2" shapeId="0" xr:uid="{A7404D78-ED66-450E-85E1-790D981EFA58}">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39" authorId="2" shapeId="0" xr:uid="{121CFB7F-AB11-40EF-B40F-D4012F8681B8}">
      <text>
        <r>
          <rPr>
            <b/>
            <sz val="9"/>
            <color indexed="81"/>
            <rFont val="Tahoma"/>
            <family val="2"/>
          </rPr>
          <t>John:</t>
        </r>
        <r>
          <rPr>
            <sz val="9"/>
            <color indexed="81"/>
            <rFont val="Tahoma"/>
            <family val="2"/>
          </rPr>
          <t xml:space="preserve">
Start with the final pkl_fs from the previous optimisation. Use meatprice[1]</t>
        </r>
      </text>
    </comment>
    <comment ref="CG239" authorId="2" shapeId="0" xr:uid="{DE408B21-DC5F-4BCA-ABF2-3B10E46ED933}">
      <text>
        <r>
          <rPr>
            <b/>
            <sz val="9"/>
            <color indexed="81"/>
            <rFont val="Tahoma"/>
            <family val="2"/>
          </rPr>
          <t>John:</t>
        </r>
        <r>
          <rPr>
            <sz val="9"/>
            <color indexed="81"/>
            <rFont val="Tahoma"/>
            <family val="2"/>
          </rPr>
          <t xml:space="preserve">
Include r2 adjust if using Property.xl feed supply</t>
        </r>
      </text>
    </comment>
    <comment ref="G241" authorId="2" shapeId="0" xr:uid="{F19A3BB3-1438-49C1-8938-19C1EF1A683E}">
      <text>
        <r>
          <rPr>
            <b/>
            <sz val="9"/>
            <color indexed="81"/>
            <rFont val="Tahoma"/>
            <family val="2"/>
          </rPr>
          <t>John:</t>
        </r>
        <r>
          <rPr>
            <sz val="9"/>
            <color indexed="81"/>
            <rFont val="Tahoma"/>
            <family val="2"/>
          </rPr>
          <t xml:space="preserve">
Yellow highlight means that this value has been altered for this experiment</t>
        </r>
      </text>
    </comment>
    <comment ref="AL241" authorId="2" shapeId="0" xr:uid="{FB62BEBC-D10E-4BCF-BBD6-B37C1F2873C8}">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42" authorId="2" shapeId="0" xr:uid="{956A7C29-2C2B-499F-B451-71E1E612D562}">
      <text>
        <r>
          <rPr>
            <b/>
            <sz val="9"/>
            <color indexed="81"/>
            <rFont val="Tahoma"/>
            <family val="2"/>
          </rPr>
          <t>John:</t>
        </r>
        <r>
          <rPr>
            <sz val="9"/>
            <color indexed="81"/>
            <rFont val="Tahoma"/>
            <family val="2"/>
          </rPr>
          <t xml:space="preserve">
Manually entered options</t>
        </r>
      </text>
    </comment>
    <comment ref="BC242" authorId="2" shapeId="0" xr:uid="{8315ACF0-8FDA-4CC1-9612-06869B9C8DF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2" authorId="2" shapeId="0" xr:uid="{38FAEF7F-037E-49EE-B105-9FF0E0B3E7E4}">
      <text>
        <r>
          <rPr>
            <b/>
            <sz val="9"/>
            <color indexed="81"/>
            <rFont val="Tahoma"/>
            <family val="2"/>
          </rPr>
          <t>John:</t>
        </r>
        <r>
          <rPr>
            <sz val="9"/>
            <color indexed="81"/>
            <rFont val="Tahoma"/>
            <family val="2"/>
          </rPr>
          <t xml:space="preserve">
Use the MU (LMAT) equations if maternal genotype</t>
        </r>
      </text>
    </comment>
    <comment ref="CG242" authorId="2" shapeId="0" xr:uid="{82113754-EC66-457E-9FE2-1334FA93D586}">
      <text>
        <r>
          <rPr>
            <b/>
            <sz val="9"/>
            <color indexed="81"/>
            <rFont val="Tahoma"/>
            <family val="2"/>
          </rPr>
          <t>John:</t>
        </r>
        <r>
          <rPr>
            <sz val="9"/>
            <color indexed="81"/>
            <rFont val="Tahoma"/>
            <family val="2"/>
          </rPr>
          <t xml:space="preserve">
Include r2 adjust if using Property.xl feed supply</t>
        </r>
      </text>
    </comment>
    <comment ref="EE242" authorId="2" shapeId="0" xr:uid="{C224479C-9C2F-452A-AAB8-1E737B89CB3E}">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2" authorId="2" shapeId="0" xr:uid="{DBF83E9B-A869-4B61-A221-FDFAB35562AA}">
      <text>
        <r>
          <rPr>
            <b/>
            <sz val="9"/>
            <color indexed="81"/>
            <rFont val="Tahoma"/>
            <family val="2"/>
          </rPr>
          <t>John:</t>
        </r>
        <r>
          <rPr>
            <sz val="9"/>
            <color indexed="81"/>
            <rFont val="Tahoma"/>
            <family val="2"/>
          </rPr>
          <t xml:space="preserve">
Feed supply changes in individual periods</t>
        </r>
      </text>
    </comment>
    <comment ref="JX242" authorId="2" shapeId="0" xr:uid="{F8C9E9EB-899F-4A90-B87F-1F89FF1828AD}">
      <text>
        <r>
          <rPr>
            <b/>
            <sz val="9"/>
            <color indexed="81"/>
            <rFont val="Tahoma"/>
            <family val="2"/>
          </rPr>
          <t>John:</t>
        </r>
        <r>
          <rPr>
            <sz val="9"/>
            <color indexed="81"/>
            <rFont val="Tahoma"/>
            <family val="2"/>
          </rPr>
          <t xml:space="preserve">
RC20 is the management of the dry ewe lambs</t>
        </r>
      </text>
    </comment>
    <comment ref="JY242" authorId="2" shapeId="0" xr:uid="{B67C6737-31C4-46BD-B5C1-17050C2FFA1E}">
      <text>
        <r>
          <rPr>
            <b/>
            <sz val="9"/>
            <color indexed="81"/>
            <rFont val="Tahoma"/>
            <family val="2"/>
          </rPr>
          <t>John:</t>
        </r>
        <r>
          <rPr>
            <sz val="9"/>
            <color indexed="81"/>
            <rFont val="Tahoma"/>
            <family val="2"/>
          </rPr>
          <t xml:space="preserve">
RC20 is the management of the dry ewe lambs</t>
        </r>
      </text>
    </comment>
    <comment ref="JZ242" authorId="2" shapeId="0" xr:uid="{4A52CA06-B055-401C-B48E-0C4357E8900D}">
      <text>
        <r>
          <rPr>
            <b/>
            <sz val="9"/>
            <color indexed="81"/>
            <rFont val="Tahoma"/>
            <family val="2"/>
          </rPr>
          <t>John:</t>
        </r>
        <r>
          <rPr>
            <sz val="9"/>
            <color indexed="81"/>
            <rFont val="Tahoma"/>
            <family val="2"/>
          </rPr>
          <t xml:space="preserve">
RC28 is the management of the dry adult dams.</t>
        </r>
      </text>
    </comment>
    <comment ref="KA242" authorId="2" shapeId="0" xr:uid="{DC0A5B38-A4E8-41B1-93C7-166F70E8A014}">
      <text>
        <r>
          <rPr>
            <b/>
            <sz val="9"/>
            <color indexed="81"/>
            <rFont val="Tahoma"/>
            <family val="2"/>
          </rPr>
          <t>John:</t>
        </r>
        <r>
          <rPr>
            <sz val="9"/>
            <color indexed="81"/>
            <rFont val="Tahoma"/>
            <family val="2"/>
          </rPr>
          <t xml:space="preserve">
RC28 is the management of the dry adult dams.</t>
        </r>
      </text>
    </comment>
    <comment ref="KD242" authorId="2" shapeId="0" xr:uid="{9C4C233D-BE23-4959-A81E-6B748C9D778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3" authorId="2" shapeId="0" xr:uid="{276EC49B-8098-408B-9DC7-0BA0D3B2A4BC}">
      <text>
        <r>
          <rPr>
            <b/>
            <sz val="9"/>
            <color indexed="81"/>
            <rFont val="Tahoma"/>
            <family val="2"/>
          </rPr>
          <t>John:</t>
        </r>
        <r>
          <rPr>
            <sz val="9"/>
            <color indexed="81"/>
            <rFont val="Tahoma"/>
            <family val="2"/>
          </rPr>
          <t xml:space="preserve">
Runs through all options. Set the first trial with the lowest value for all pointers</t>
        </r>
      </text>
    </comment>
    <comment ref="BC243" authorId="2" shapeId="0" xr:uid="{7A263DD0-3A3B-4DC0-81FF-E06D32BF07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3" authorId="2" shapeId="0" xr:uid="{959E5C5A-6CA9-4FF6-859C-5460DC020907}">
      <text>
        <r>
          <rPr>
            <b/>
            <sz val="9"/>
            <color indexed="81"/>
            <rFont val="Tahoma"/>
            <family val="2"/>
          </rPr>
          <t>John:</t>
        </r>
        <r>
          <rPr>
            <sz val="9"/>
            <color indexed="81"/>
            <rFont val="Tahoma"/>
            <family val="2"/>
          </rPr>
          <t xml:space="preserve">
Start with the final pkl_fs from the previous optimisation. Use meatprice[1]</t>
        </r>
      </text>
    </comment>
    <comment ref="CG243" authorId="2" shapeId="0" xr:uid="{054FB1F3-9CD5-4552-B04C-2B3367271D95}">
      <text>
        <r>
          <rPr>
            <b/>
            <sz val="9"/>
            <color indexed="81"/>
            <rFont val="Tahoma"/>
            <family val="2"/>
          </rPr>
          <t>John:</t>
        </r>
        <r>
          <rPr>
            <sz val="9"/>
            <color indexed="81"/>
            <rFont val="Tahoma"/>
            <family val="2"/>
          </rPr>
          <t xml:space="preserve">
Include r2 adjust if using Property.xl feed supply</t>
        </r>
      </text>
    </comment>
    <comment ref="N244" authorId="2" shapeId="0" xr:uid="{9601DB39-1A56-4D99-98F9-28450A2FA9A7}">
      <text>
        <r>
          <rPr>
            <b/>
            <sz val="9"/>
            <color indexed="81"/>
            <rFont val="Tahoma"/>
            <family val="2"/>
          </rPr>
          <t>John:</t>
        </r>
        <r>
          <rPr>
            <sz val="9"/>
            <color indexed="81"/>
            <rFont val="Tahoma"/>
            <family val="2"/>
          </rPr>
          <t xml:space="preserve">
Runs through all options. Set the first trial with the lowest value for all pointers</t>
        </r>
      </text>
    </comment>
    <comment ref="BC244" authorId="2" shapeId="0" xr:uid="{B9457FCC-61D4-4F84-8B5B-984DAA1F0E4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4" authorId="2" shapeId="0" xr:uid="{336B5141-50C7-4705-938D-ECB726FCFB55}">
      <text>
        <r>
          <rPr>
            <b/>
            <sz val="9"/>
            <color indexed="81"/>
            <rFont val="Tahoma"/>
            <family val="2"/>
          </rPr>
          <t>John:</t>
        </r>
        <r>
          <rPr>
            <sz val="9"/>
            <color indexed="81"/>
            <rFont val="Tahoma"/>
            <family val="2"/>
          </rPr>
          <t xml:space="preserve">
Start with the final pkl_fs from the previous optimisation. Use meatprice[1]</t>
        </r>
      </text>
    </comment>
    <comment ref="CG244" authorId="2" shapeId="0" xr:uid="{7E19A97F-9E44-417D-9CA0-E820B952A5F7}">
      <text>
        <r>
          <rPr>
            <b/>
            <sz val="9"/>
            <color indexed="81"/>
            <rFont val="Tahoma"/>
            <family val="2"/>
          </rPr>
          <t>John:</t>
        </r>
        <r>
          <rPr>
            <sz val="9"/>
            <color indexed="81"/>
            <rFont val="Tahoma"/>
            <family val="2"/>
          </rPr>
          <t xml:space="preserve">
Include r2 adjust if using Property.xl feed supply</t>
        </r>
      </text>
    </comment>
    <comment ref="N245" authorId="2" shapeId="0" xr:uid="{921D2319-A304-4435-9D13-C3F745D54248}">
      <text>
        <r>
          <rPr>
            <b/>
            <sz val="9"/>
            <color indexed="81"/>
            <rFont val="Tahoma"/>
            <family val="2"/>
          </rPr>
          <t>John:</t>
        </r>
        <r>
          <rPr>
            <sz val="9"/>
            <color indexed="81"/>
            <rFont val="Tahoma"/>
            <family val="2"/>
          </rPr>
          <t xml:space="preserve">
Runs through all options. Set the first trial with the lowest value for all pointers</t>
        </r>
      </text>
    </comment>
    <comment ref="BC245" authorId="2" shapeId="0" xr:uid="{39B5BF91-9AF6-45F8-BF6E-8BF038A113F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5" authorId="2" shapeId="0" xr:uid="{96B653C9-1CFE-40E4-B954-3E0775D9387E}">
      <text>
        <r>
          <rPr>
            <b/>
            <sz val="9"/>
            <color indexed="81"/>
            <rFont val="Tahoma"/>
            <family val="2"/>
          </rPr>
          <t>John:</t>
        </r>
        <r>
          <rPr>
            <sz val="9"/>
            <color indexed="81"/>
            <rFont val="Tahoma"/>
            <family val="2"/>
          </rPr>
          <t xml:space="preserve">
Start with the final pkl_fs from the previous optimisation. Use meatprice[1]</t>
        </r>
      </text>
    </comment>
    <comment ref="CG245" authorId="2" shapeId="0" xr:uid="{0BFA656A-0EE5-4EB5-A87F-1AA8BB06DDD0}">
      <text>
        <r>
          <rPr>
            <b/>
            <sz val="9"/>
            <color indexed="81"/>
            <rFont val="Tahoma"/>
            <family val="2"/>
          </rPr>
          <t>John:</t>
        </r>
        <r>
          <rPr>
            <sz val="9"/>
            <color indexed="81"/>
            <rFont val="Tahoma"/>
            <family val="2"/>
          </rPr>
          <t xml:space="preserve">
Include r2 adjust if using Property.xl feed supply</t>
        </r>
      </text>
    </comment>
    <comment ref="N246" authorId="2" shapeId="0" xr:uid="{2240CD32-387C-4165-8C8F-F80C30EFBA59}">
      <text>
        <r>
          <rPr>
            <b/>
            <sz val="9"/>
            <color indexed="81"/>
            <rFont val="Tahoma"/>
            <family val="2"/>
          </rPr>
          <t>John:</t>
        </r>
        <r>
          <rPr>
            <sz val="9"/>
            <color indexed="81"/>
            <rFont val="Tahoma"/>
            <family val="2"/>
          </rPr>
          <t xml:space="preserve">
Manually entered options</t>
        </r>
      </text>
    </comment>
    <comment ref="BC246" authorId="2" shapeId="0" xr:uid="{AAB76081-3755-4F22-B1FC-87A77125D7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46" authorId="2" shapeId="0" xr:uid="{9D6497B5-C559-41DB-AF7C-2C1BAA66881A}">
      <text>
        <r>
          <rPr>
            <b/>
            <sz val="9"/>
            <color indexed="81"/>
            <rFont val="Tahoma"/>
            <family val="2"/>
          </rPr>
          <t>John:</t>
        </r>
        <r>
          <rPr>
            <sz val="9"/>
            <color indexed="81"/>
            <rFont val="Tahoma"/>
            <family val="2"/>
          </rPr>
          <t xml:space="preserve">
Use the MU (LMAT) equations if maternal genotype</t>
        </r>
      </text>
    </comment>
    <comment ref="CF246" authorId="2" shapeId="0" xr:uid="{AA329773-9BE9-4296-85BE-6714F6D38CAF}">
      <text>
        <r>
          <rPr>
            <b/>
            <sz val="9"/>
            <color indexed="81"/>
            <rFont val="Tahoma"/>
            <family val="2"/>
          </rPr>
          <t>John:</t>
        </r>
        <r>
          <rPr>
            <sz val="9"/>
            <color indexed="81"/>
            <rFont val="Tahoma"/>
            <family val="2"/>
          </rPr>
          <t xml:space="preserve">
Start with the final pkl_fs from the previous optimisation. Use meatprice[1]</t>
        </r>
      </text>
    </comment>
    <comment ref="CG246" authorId="2" shapeId="0" xr:uid="{D54494EE-D738-48EA-855F-4500F0C68E7F}">
      <text>
        <r>
          <rPr>
            <b/>
            <sz val="9"/>
            <color indexed="81"/>
            <rFont val="Tahoma"/>
            <family val="2"/>
          </rPr>
          <t>John:</t>
        </r>
        <r>
          <rPr>
            <sz val="9"/>
            <color indexed="81"/>
            <rFont val="Tahoma"/>
            <family val="2"/>
          </rPr>
          <t xml:space="preserve">
Include r2 adjust if using Property.xl feed supply</t>
        </r>
      </text>
    </comment>
    <comment ref="EE246" authorId="2" shapeId="0" xr:uid="{F3A1A03C-CDAE-4722-B1C3-25AB218B0B60}">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46" authorId="2" shapeId="0" xr:uid="{121EE3C4-328A-416E-868B-4A309EFB3D25}">
      <text>
        <r>
          <rPr>
            <b/>
            <sz val="9"/>
            <color indexed="81"/>
            <rFont val="Tahoma"/>
            <family val="2"/>
          </rPr>
          <t>John:</t>
        </r>
        <r>
          <rPr>
            <sz val="9"/>
            <color indexed="81"/>
            <rFont val="Tahoma"/>
            <family val="2"/>
          </rPr>
          <t xml:space="preserve">
Feed supply changes in individual periods</t>
        </r>
      </text>
    </comment>
    <comment ref="JX246" authorId="2" shapeId="0" xr:uid="{139BB950-6C21-47EA-B9FE-770FD87B8FB5}">
      <text>
        <r>
          <rPr>
            <b/>
            <sz val="9"/>
            <color indexed="81"/>
            <rFont val="Tahoma"/>
            <family val="2"/>
          </rPr>
          <t>John:</t>
        </r>
        <r>
          <rPr>
            <sz val="9"/>
            <color indexed="81"/>
            <rFont val="Tahoma"/>
            <family val="2"/>
          </rPr>
          <t xml:space="preserve">
RC20 is the management of the dry ewe lambs</t>
        </r>
      </text>
    </comment>
    <comment ref="JY246" authorId="2" shapeId="0" xr:uid="{66AECD76-B48A-4B24-B30B-E1D7FFB7D352}">
      <text>
        <r>
          <rPr>
            <b/>
            <sz val="9"/>
            <color indexed="81"/>
            <rFont val="Tahoma"/>
            <family val="2"/>
          </rPr>
          <t>John:</t>
        </r>
        <r>
          <rPr>
            <sz val="9"/>
            <color indexed="81"/>
            <rFont val="Tahoma"/>
            <family val="2"/>
          </rPr>
          <t xml:space="preserve">
RC20 is the management of the dry ewe lambs</t>
        </r>
      </text>
    </comment>
    <comment ref="JZ246" authorId="2" shapeId="0" xr:uid="{2E3AC37A-CDA6-4BFA-8063-4D56ED1EAB29}">
      <text>
        <r>
          <rPr>
            <b/>
            <sz val="9"/>
            <color indexed="81"/>
            <rFont val="Tahoma"/>
            <family val="2"/>
          </rPr>
          <t>John:</t>
        </r>
        <r>
          <rPr>
            <sz val="9"/>
            <color indexed="81"/>
            <rFont val="Tahoma"/>
            <family val="2"/>
          </rPr>
          <t xml:space="preserve">
RC28 is the management of the dry adult dams.</t>
        </r>
      </text>
    </comment>
    <comment ref="KA246" authorId="2" shapeId="0" xr:uid="{7AAD8869-3844-44F2-8D7E-037AAEB21269}">
      <text>
        <r>
          <rPr>
            <b/>
            <sz val="9"/>
            <color indexed="81"/>
            <rFont val="Tahoma"/>
            <family val="2"/>
          </rPr>
          <t>John:</t>
        </r>
        <r>
          <rPr>
            <sz val="9"/>
            <color indexed="81"/>
            <rFont val="Tahoma"/>
            <family val="2"/>
          </rPr>
          <t xml:space="preserve">
RC28 is the management of the dry adult dams.</t>
        </r>
      </text>
    </comment>
    <comment ref="KD246" authorId="2" shapeId="0" xr:uid="{89CFDF3E-0A3F-4FAC-88E5-B846A90F9770}">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47" authorId="2" shapeId="0" xr:uid="{070A02EB-85E9-4E7D-AC9F-DBAD31F8E09E}">
      <text>
        <r>
          <rPr>
            <b/>
            <sz val="9"/>
            <color indexed="81"/>
            <rFont val="Tahoma"/>
            <family val="2"/>
          </rPr>
          <t>John:</t>
        </r>
        <r>
          <rPr>
            <sz val="9"/>
            <color indexed="81"/>
            <rFont val="Tahoma"/>
            <family val="2"/>
          </rPr>
          <t xml:space="preserve">
Runs through all options. Set the first trial with the lowest value for all pointers</t>
        </r>
      </text>
    </comment>
    <comment ref="BC247" authorId="2" shapeId="0" xr:uid="{BC9117B7-73B5-4549-9553-7E7A91A9673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7" authorId="2" shapeId="0" xr:uid="{767D16A8-A003-4E29-8BF3-F2831C5FF736}">
      <text>
        <r>
          <rPr>
            <b/>
            <sz val="9"/>
            <color indexed="81"/>
            <rFont val="Tahoma"/>
            <family val="2"/>
          </rPr>
          <t>John:</t>
        </r>
        <r>
          <rPr>
            <sz val="9"/>
            <color indexed="81"/>
            <rFont val="Tahoma"/>
            <family val="2"/>
          </rPr>
          <t xml:space="preserve">
Start with the final pkl_fs from the previous optimisation. Use meatprice[1]</t>
        </r>
      </text>
    </comment>
    <comment ref="CG247" authorId="2" shapeId="0" xr:uid="{15D92AE2-4C1D-4C9E-BBBB-1F1F6E4B4FA9}">
      <text>
        <r>
          <rPr>
            <b/>
            <sz val="9"/>
            <color indexed="81"/>
            <rFont val="Tahoma"/>
            <family val="2"/>
          </rPr>
          <t>John:</t>
        </r>
        <r>
          <rPr>
            <sz val="9"/>
            <color indexed="81"/>
            <rFont val="Tahoma"/>
            <family val="2"/>
          </rPr>
          <t xml:space="preserve">
Include r2 adjust if using Property.xl feed supply</t>
        </r>
      </text>
    </comment>
    <comment ref="N248" authorId="2" shapeId="0" xr:uid="{07E5BFD6-C8E3-43EE-8515-BC2A95C4B5DB}">
      <text>
        <r>
          <rPr>
            <b/>
            <sz val="9"/>
            <color indexed="81"/>
            <rFont val="Tahoma"/>
            <family val="2"/>
          </rPr>
          <t>John:</t>
        </r>
        <r>
          <rPr>
            <sz val="9"/>
            <color indexed="81"/>
            <rFont val="Tahoma"/>
            <family val="2"/>
          </rPr>
          <t xml:space="preserve">
Runs through all options. Set the first trial with the lowest value for all pointers</t>
        </r>
      </text>
    </comment>
    <comment ref="BC248" authorId="2" shapeId="0" xr:uid="{3DE743EA-1A1C-46A4-9E29-DF6957F030B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8" authorId="2" shapeId="0" xr:uid="{CDE6DAF1-8C99-4796-A12F-808394B03AB7}">
      <text>
        <r>
          <rPr>
            <b/>
            <sz val="9"/>
            <color indexed="81"/>
            <rFont val="Tahoma"/>
            <family val="2"/>
          </rPr>
          <t>John:</t>
        </r>
        <r>
          <rPr>
            <sz val="9"/>
            <color indexed="81"/>
            <rFont val="Tahoma"/>
            <family val="2"/>
          </rPr>
          <t xml:space="preserve">
Start with the final pkl_fs from the previous optimisation. Use meatprice[1]</t>
        </r>
      </text>
    </comment>
    <comment ref="CG248" authorId="2" shapeId="0" xr:uid="{5DA83468-511E-4DE3-957C-12A0E14E66E3}">
      <text>
        <r>
          <rPr>
            <b/>
            <sz val="9"/>
            <color indexed="81"/>
            <rFont val="Tahoma"/>
            <family val="2"/>
          </rPr>
          <t>John:</t>
        </r>
        <r>
          <rPr>
            <sz val="9"/>
            <color indexed="81"/>
            <rFont val="Tahoma"/>
            <family val="2"/>
          </rPr>
          <t xml:space="preserve">
Include r2 adjust if using Property.xl feed supply</t>
        </r>
      </text>
    </comment>
    <comment ref="N249" authorId="2" shapeId="0" xr:uid="{DFEBA86F-F994-4FA9-9A3C-B3999C085501}">
      <text>
        <r>
          <rPr>
            <b/>
            <sz val="9"/>
            <color indexed="81"/>
            <rFont val="Tahoma"/>
            <family val="2"/>
          </rPr>
          <t>John:</t>
        </r>
        <r>
          <rPr>
            <sz val="9"/>
            <color indexed="81"/>
            <rFont val="Tahoma"/>
            <family val="2"/>
          </rPr>
          <t xml:space="preserve">
Runs through all options. Set the first trial with the lowest value for all pointers</t>
        </r>
      </text>
    </comment>
    <comment ref="BC249" authorId="2" shapeId="0" xr:uid="{07D0106C-B209-4716-A7D3-0C92BB6FCF3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49" authorId="2" shapeId="0" xr:uid="{98E49DDD-BF47-43A1-A8D3-A5F4BA154FDD}">
      <text>
        <r>
          <rPr>
            <b/>
            <sz val="9"/>
            <color indexed="81"/>
            <rFont val="Tahoma"/>
            <family val="2"/>
          </rPr>
          <t>John:</t>
        </r>
        <r>
          <rPr>
            <sz val="9"/>
            <color indexed="81"/>
            <rFont val="Tahoma"/>
            <family val="2"/>
          </rPr>
          <t xml:space="preserve">
Start with the final pkl_fs from the previous optimisation. Use meatprice[1]</t>
        </r>
      </text>
    </comment>
    <comment ref="CG249" authorId="2" shapeId="0" xr:uid="{C5235868-0ABE-4D83-8093-B28912D0CFF9}">
      <text>
        <r>
          <rPr>
            <b/>
            <sz val="9"/>
            <color indexed="81"/>
            <rFont val="Tahoma"/>
            <family val="2"/>
          </rPr>
          <t>John:</t>
        </r>
        <r>
          <rPr>
            <sz val="9"/>
            <color indexed="81"/>
            <rFont val="Tahoma"/>
            <family val="2"/>
          </rPr>
          <t xml:space="preserve">
Include r2 adjust if using Property.xl feed supply</t>
        </r>
      </text>
    </comment>
    <comment ref="N250" authorId="2" shapeId="0" xr:uid="{FAD1BC60-FD4F-44C5-9162-A86472CDE01D}">
      <text>
        <r>
          <rPr>
            <b/>
            <sz val="9"/>
            <color indexed="81"/>
            <rFont val="Tahoma"/>
            <family val="2"/>
          </rPr>
          <t>John:</t>
        </r>
        <r>
          <rPr>
            <sz val="9"/>
            <color indexed="81"/>
            <rFont val="Tahoma"/>
            <family val="2"/>
          </rPr>
          <t xml:space="preserve">
Manually entered options</t>
        </r>
      </text>
    </comment>
    <comment ref="BC250" authorId="2" shapeId="0" xr:uid="{22D078C2-365A-460B-B052-06E0C686281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0" authorId="2" shapeId="0" xr:uid="{4181E57D-6A9F-426F-86AB-59A3ABCBEF11}">
      <text>
        <r>
          <rPr>
            <b/>
            <sz val="9"/>
            <color indexed="81"/>
            <rFont val="Tahoma"/>
            <family val="2"/>
          </rPr>
          <t>John:</t>
        </r>
        <r>
          <rPr>
            <sz val="9"/>
            <color indexed="81"/>
            <rFont val="Tahoma"/>
            <family val="2"/>
          </rPr>
          <t xml:space="preserve">
Use the MU (LMAT) equations if maternal genotype</t>
        </r>
      </text>
    </comment>
    <comment ref="CF250" authorId="2" shapeId="0" xr:uid="{D434765C-39F6-4951-BFC7-B1AB9694456A}">
      <text>
        <r>
          <rPr>
            <b/>
            <sz val="9"/>
            <color indexed="81"/>
            <rFont val="Tahoma"/>
            <family val="2"/>
          </rPr>
          <t>John:</t>
        </r>
        <r>
          <rPr>
            <sz val="9"/>
            <color indexed="81"/>
            <rFont val="Tahoma"/>
            <family val="2"/>
          </rPr>
          <t xml:space="preserve">
Start with the final pkl_fs from the previous optimisation. Use meatprice[1]</t>
        </r>
      </text>
    </comment>
    <comment ref="CG250" authorId="2" shapeId="0" xr:uid="{F2299535-CB25-4C3B-AE21-CB6DD546AAAB}">
      <text>
        <r>
          <rPr>
            <b/>
            <sz val="9"/>
            <color indexed="81"/>
            <rFont val="Tahoma"/>
            <family val="2"/>
          </rPr>
          <t>John:</t>
        </r>
        <r>
          <rPr>
            <sz val="9"/>
            <color indexed="81"/>
            <rFont val="Tahoma"/>
            <family val="2"/>
          </rPr>
          <t xml:space="preserve">
Include r2 adjust if using Property.xl feed supply</t>
        </r>
      </text>
    </comment>
    <comment ref="EE250" authorId="2" shapeId="0" xr:uid="{AB8E4E4B-ED6A-4B25-AAB8-38C89583037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0" authorId="2" shapeId="0" xr:uid="{D79ADC50-BB53-4E26-8E68-C1A169520DEF}">
      <text>
        <r>
          <rPr>
            <b/>
            <sz val="9"/>
            <color indexed="81"/>
            <rFont val="Tahoma"/>
            <family val="2"/>
          </rPr>
          <t>John:</t>
        </r>
        <r>
          <rPr>
            <sz val="9"/>
            <color indexed="81"/>
            <rFont val="Tahoma"/>
            <family val="2"/>
          </rPr>
          <t xml:space="preserve">
Feed supply changes in individual periods</t>
        </r>
      </text>
    </comment>
    <comment ref="JX250" authorId="2" shapeId="0" xr:uid="{4CEC60CF-F8A8-4BD4-95A3-16573C09565D}">
      <text>
        <r>
          <rPr>
            <b/>
            <sz val="9"/>
            <color indexed="81"/>
            <rFont val="Tahoma"/>
            <family val="2"/>
          </rPr>
          <t>John:</t>
        </r>
        <r>
          <rPr>
            <sz val="9"/>
            <color indexed="81"/>
            <rFont val="Tahoma"/>
            <family val="2"/>
          </rPr>
          <t xml:space="preserve">
RC20 is the management of the dry ewe lambs</t>
        </r>
      </text>
    </comment>
    <comment ref="JY250" authorId="2" shapeId="0" xr:uid="{3F237FFC-EEA7-4F21-AE11-F3B92C9C51DC}">
      <text>
        <r>
          <rPr>
            <b/>
            <sz val="9"/>
            <color indexed="81"/>
            <rFont val="Tahoma"/>
            <family val="2"/>
          </rPr>
          <t>John:</t>
        </r>
        <r>
          <rPr>
            <sz val="9"/>
            <color indexed="81"/>
            <rFont val="Tahoma"/>
            <family val="2"/>
          </rPr>
          <t xml:space="preserve">
RC20 is the management of the dry ewe lambs</t>
        </r>
      </text>
    </comment>
    <comment ref="JZ250" authorId="2" shapeId="0" xr:uid="{53170D02-E7FC-405C-A5A7-0944A84FDEBD}">
      <text>
        <r>
          <rPr>
            <b/>
            <sz val="9"/>
            <color indexed="81"/>
            <rFont val="Tahoma"/>
            <family val="2"/>
          </rPr>
          <t>John:</t>
        </r>
        <r>
          <rPr>
            <sz val="9"/>
            <color indexed="81"/>
            <rFont val="Tahoma"/>
            <family val="2"/>
          </rPr>
          <t xml:space="preserve">
RC28 is the management of the dry adult dams.</t>
        </r>
      </text>
    </comment>
    <comment ref="KA250" authorId="2" shapeId="0" xr:uid="{1CD54E53-C7CD-4D2B-82FB-66F3C5FC4A46}">
      <text>
        <r>
          <rPr>
            <b/>
            <sz val="9"/>
            <color indexed="81"/>
            <rFont val="Tahoma"/>
            <family val="2"/>
          </rPr>
          <t>John:</t>
        </r>
        <r>
          <rPr>
            <sz val="9"/>
            <color indexed="81"/>
            <rFont val="Tahoma"/>
            <family val="2"/>
          </rPr>
          <t xml:space="preserve">
RC28 is the management of the dry adult dams.</t>
        </r>
      </text>
    </comment>
    <comment ref="KD250" authorId="2" shapeId="0" xr:uid="{49707C4C-D71B-4FFE-89F3-BD6A13C5490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1" authorId="2" shapeId="0" xr:uid="{867989A2-BD1B-4CF4-A494-E2C6BD214176}">
      <text>
        <r>
          <rPr>
            <b/>
            <sz val="9"/>
            <color indexed="81"/>
            <rFont val="Tahoma"/>
            <family val="2"/>
          </rPr>
          <t>John:</t>
        </r>
        <r>
          <rPr>
            <sz val="9"/>
            <color indexed="81"/>
            <rFont val="Tahoma"/>
            <family val="2"/>
          </rPr>
          <t xml:space="preserve">
Runs through all options. Set the first trial with the lowest value for all pointers</t>
        </r>
      </text>
    </comment>
    <comment ref="BC251" authorId="2" shapeId="0" xr:uid="{A5428391-CDA2-4D9C-9088-986C12B0B8C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1" authorId="2" shapeId="0" xr:uid="{1F12B191-2F8C-43D7-9A7A-A83BB04315F8}">
      <text>
        <r>
          <rPr>
            <b/>
            <sz val="9"/>
            <color indexed="81"/>
            <rFont val="Tahoma"/>
            <family val="2"/>
          </rPr>
          <t>John:</t>
        </r>
        <r>
          <rPr>
            <sz val="9"/>
            <color indexed="81"/>
            <rFont val="Tahoma"/>
            <family val="2"/>
          </rPr>
          <t xml:space="preserve">
Start with the final pkl_fs from the previous optimisation. Use meatprice[1]</t>
        </r>
      </text>
    </comment>
    <comment ref="CG251" authorId="2" shapeId="0" xr:uid="{94196FA4-BDDC-4F6E-A20B-33A2E503B768}">
      <text>
        <r>
          <rPr>
            <b/>
            <sz val="9"/>
            <color indexed="81"/>
            <rFont val="Tahoma"/>
            <family val="2"/>
          </rPr>
          <t>John:</t>
        </r>
        <r>
          <rPr>
            <sz val="9"/>
            <color indexed="81"/>
            <rFont val="Tahoma"/>
            <family val="2"/>
          </rPr>
          <t xml:space="preserve">
Include r2 adjust if using Property.xl feed supply</t>
        </r>
      </text>
    </comment>
    <comment ref="N252" authorId="2" shapeId="0" xr:uid="{53B0E3CA-E110-407D-ABDB-5463A77D77E1}">
      <text>
        <r>
          <rPr>
            <b/>
            <sz val="9"/>
            <color indexed="81"/>
            <rFont val="Tahoma"/>
            <family val="2"/>
          </rPr>
          <t>John:</t>
        </r>
        <r>
          <rPr>
            <sz val="9"/>
            <color indexed="81"/>
            <rFont val="Tahoma"/>
            <family val="2"/>
          </rPr>
          <t xml:space="preserve">
Runs through all options. Set the first trial with the lowest value for all pointers</t>
        </r>
      </text>
    </comment>
    <comment ref="BC252" authorId="2" shapeId="0" xr:uid="{13CB1B20-F67D-47B5-8A75-E24B82B48A8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2" authorId="2" shapeId="0" xr:uid="{E7409E36-0C7E-4891-950B-D64F96A52E6C}">
      <text>
        <r>
          <rPr>
            <b/>
            <sz val="9"/>
            <color indexed="81"/>
            <rFont val="Tahoma"/>
            <family val="2"/>
          </rPr>
          <t>John:</t>
        </r>
        <r>
          <rPr>
            <sz val="9"/>
            <color indexed="81"/>
            <rFont val="Tahoma"/>
            <family val="2"/>
          </rPr>
          <t xml:space="preserve">
Start with the final pkl_fs from the previous optimisation. Use meatprice[1]</t>
        </r>
      </text>
    </comment>
    <comment ref="CG252" authorId="2" shapeId="0" xr:uid="{03E9F51D-18F4-4781-9724-FD3B871055DF}">
      <text>
        <r>
          <rPr>
            <b/>
            <sz val="9"/>
            <color indexed="81"/>
            <rFont val="Tahoma"/>
            <family val="2"/>
          </rPr>
          <t>John:</t>
        </r>
        <r>
          <rPr>
            <sz val="9"/>
            <color indexed="81"/>
            <rFont val="Tahoma"/>
            <family val="2"/>
          </rPr>
          <t xml:space="preserve">
Include r2 adjust if using Property.xl feed supply</t>
        </r>
      </text>
    </comment>
    <comment ref="N253" authorId="2" shapeId="0" xr:uid="{C7D34109-36A7-4FB1-8DAC-189482FF49AF}">
      <text>
        <r>
          <rPr>
            <b/>
            <sz val="9"/>
            <color indexed="81"/>
            <rFont val="Tahoma"/>
            <family val="2"/>
          </rPr>
          <t>John:</t>
        </r>
        <r>
          <rPr>
            <sz val="9"/>
            <color indexed="81"/>
            <rFont val="Tahoma"/>
            <family val="2"/>
          </rPr>
          <t xml:space="preserve">
Runs through all options. Set the first trial with the lowest value for all pointers</t>
        </r>
      </text>
    </comment>
    <comment ref="BC253" authorId="2" shapeId="0" xr:uid="{E60F66D8-96DF-4AD1-8B55-AFB04CA6163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3" authorId="2" shapeId="0" xr:uid="{043FE50D-9FB6-49B3-A32B-17F0BFAAC102}">
      <text>
        <r>
          <rPr>
            <b/>
            <sz val="9"/>
            <color indexed="81"/>
            <rFont val="Tahoma"/>
            <family val="2"/>
          </rPr>
          <t>John:</t>
        </r>
        <r>
          <rPr>
            <sz val="9"/>
            <color indexed="81"/>
            <rFont val="Tahoma"/>
            <family val="2"/>
          </rPr>
          <t xml:space="preserve">
Start with the final pkl_fs from the previous optimisation. Use meatprice[1]</t>
        </r>
      </text>
    </comment>
    <comment ref="CG253" authorId="2" shapeId="0" xr:uid="{82ED955F-D4CB-4F59-A400-76B84F3B0D02}">
      <text>
        <r>
          <rPr>
            <b/>
            <sz val="9"/>
            <color indexed="81"/>
            <rFont val="Tahoma"/>
            <family val="2"/>
          </rPr>
          <t>John:</t>
        </r>
        <r>
          <rPr>
            <sz val="9"/>
            <color indexed="81"/>
            <rFont val="Tahoma"/>
            <family val="2"/>
          </rPr>
          <t xml:space="preserve">
Include r2 adjust if using Property.xl feed supply</t>
        </r>
      </text>
    </comment>
    <comment ref="N254" authorId="2" shapeId="0" xr:uid="{2C04D26D-A1CE-45BE-8725-5EF2BF8C488B}">
      <text>
        <r>
          <rPr>
            <b/>
            <sz val="9"/>
            <color indexed="81"/>
            <rFont val="Tahoma"/>
            <family val="2"/>
          </rPr>
          <t>John:</t>
        </r>
        <r>
          <rPr>
            <sz val="9"/>
            <color indexed="81"/>
            <rFont val="Tahoma"/>
            <family val="2"/>
          </rPr>
          <t xml:space="preserve">
Manually entered options</t>
        </r>
      </text>
    </comment>
    <comment ref="BC254" authorId="2" shapeId="0" xr:uid="{14AB7426-1437-45E5-8F99-E86394B12A2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4" authorId="2" shapeId="0" xr:uid="{9453599D-153D-4FC5-9D7B-6DE86666D5F0}">
      <text>
        <r>
          <rPr>
            <b/>
            <sz val="9"/>
            <color indexed="81"/>
            <rFont val="Tahoma"/>
            <family val="2"/>
          </rPr>
          <t>John:</t>
        </r>
        <r>
          <rPr>
            <sz val="9"/>
            <color indexed="81"/>
            <rFont val="Tahoma"/>
            <family val="2"/>
          </rPr>
          <t xml:space="preserve">
Use the MU (LMAT) equations if maternal genotype</t>
        </r>
      </text>
    </comment>
    <comment ref="CF254" authorId="2" shapeId="0" xr:uid="{85FC939A-BB07-4F80-88E9-20A98D3F7099}">
      <text>
        <r>
          <rPr>
            <b/>
            <sz val="9"/>
            <color indexed="81"/>
            <rFont val="Tahoma"/>
            <family val="2"/>
          </rPr>
          <t>John:</t>
        </r>
        <r>
          <rPr>
            <sz val="9"/>
            <color indexed="81"/>
            <rFont val="Tahoma"/>
            <family val="2"/>
          </rPr>
          <t xml:space="preserve">
Start with the final pkl_fs from the previous optimisation. Use meatprice[1]</t>
        </r>
      </text>
    </comment>
    <comment ref="CG254" authorId="2" shapeId="0" xr:uid="{43B24799-205A-4D06-90B1-47D349DEB162}">
      <text>
        <r>
          <rPr>
            <b/>
            <sz val="9"/>
            <color indexed="81"/>
            <rFont val="Tahoma"/>
            <family val="2"/>
          </rPr>
          <t>John:</t>
        </r>
        <r>
          <rPr>
            <sz val="9"/>
            <color indexed="81"/>
            <rFont val="Tahoma"/>
            <family val="2"/>
          </rPr>
          <t xml:space="preserve">
Include r2 adjust if using Property.xl feed supply</t>
        </r>
      </text>
    </comment>
    <comment ref="EE254" authorId="2" shapeId="0" xr:uid="{3197CF7C-04F1-4995-86CE-6FCB714572F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4" authorId="2" shapeId="0" xr:uid="{54845301-BCC3-43EF-8734-85BD7C15B6BF}">
      <text>
        <r>
          <rPr>
            <b/>
            <sz val="9"/>
            <color indexed="81"/>
            <rFont val="Tahoma"/>
            <family val="2"/>
          </rPr>
          <t>John:</t>
        </r>
        <r>
          <rPr>
            <sz val="9"/>
            <color indexed="81"/>
            <rFont val="Tahoma"/>
            <family val="2"/>
          </rPr>
          <t xml:space="preserve">
Feed supply changes in individual periods</t>
        </r>
      </text>
    </comment>
    <comment ref="JX254" authorId="2" shapeId="0" xr:uid="{C44926DE-1A9B-423C-953C-1B42EB310E86}">
      <text>
        <r>
          <rPr>
            <b/>
            <sz val="9"/>
            <color indexed="81"/>
            <rFont val="Tahoma"/>
            <family val="2"/>
          </rPr>
          <t>John:</t>
        </r>
        <r>
          <rPr>
            <sz val="9"/>
            <color indexed="81"/>
            <rFont val="Tahoma"/>
            <family val="2"/>
          </rPr>
          <t xml:space="preserve">
RC20 is the management of the dry ewe lambs</t>
        </r>
      </text>
    </comment>
    <comment ref="JY254" authorId="2" shapeId="0" xr:uid="{951B43A4-E93D-4862-8719-BB5B56EF76F3}">
      <text>
        <r>
          <rPr>
            <b/>
            <sz val="9"/>
            <color indexed="81"/>
            <rFont val="Tahoma"/>
            <family val="2"/>
          </rPr>
          <t>John:</t>
        </r>
        <r>
          <rPr>
            <sz val="9"/>
            <color indexed="81"/>
            <rFont val="Tahoma"/>
            <family val="2"/>
          </rPr>
          <t xml:space="preserve">
RC20 is the management of the dry ewe lambs</t>
        </r>
      </text>
    </comment>
    <comment ref="JZ254" authorId="2" shapeId="0" xr:uid="{31E8CE86-5CDD-4B7A-8BC1-D80526415DA3}">
      <text>
        <r>
          <rPr>
            <b/>
            <sz val="9"/>
            <color indexed="81"/>
            <rFont val="Tahoma"/>
            <family val="2"/>
          </rPr>
          <t>John:</t>
        </r>
        <r>
          <rPr>
            <sz val="9"/>
            <color indexed="81"/>
            <rFont val="Tahoma"/>
            <family val="2"/>
          </rPr>
          <t xml:space="preserve">
RC28 is the management of the dry adult dams.</t>
        </r>
      </text>
    </comment>
    <comment ref="KA254" authorId="2" shapeId="0" xr:uid="{DE2EDC8F-487F-4D9D-B348-4DD2F7D4B051}">
      <text>
        <r>
          <rPr>
            <b/>
            <sz val="9"/>
            <color indexed="81"/>
            <rFont val="Tahoma"/>
            <family val="2"/>
          </rPr>
          <t>John:</t>
        </r>
        <r>
          <rPr>
            <sz val="9"/>
            <color indexed="81"/>
            <rFont val="Tahoma"/>
            <family val="2"/>
          </rPr>
          <t xml:space="preserve">
RC28 is the management of the dry adult dams.</t>
        </r>
      </text>
    </comment>
    <comment ref="KD254" authorId="2" shapeId="0" xr:uid="{ED8696D0-D411-4425-8A99-2B5BEAE47B17}">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5" authorId="2" shapeId="0" xr:uid="{147E83AD-052D-4464-BFD8-6EE9D06F86CD}">
      <text>
        <r>
          <rPr>
            <b/>
            <sz val="9"/>
            <color indexed="81"/>
            <rFont val="Tahoma"/>
            <family val="2"/>
          </rPr>
          <t>John:</t>
        </r>
        <r>
          <rPr>
            <sz val="9"/>
            <color indexed="81"/>
            <rFont val="Tahoma"/>
            <family val="2"/>
          </rPr>
          <t xml:space="preserve">
Runs through all options. Set the first trial with the lowest value for all pointers</t>
        </r>
      </text>
    </comment>
    <comment ref="BC255" authorId="2" shapeId="0" xr:uid="{44CAD588-8891-49E6-8E51-0A87C178E9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5" authorId="2" shapeId="0" xr:uid="{05A74A9E-4849-447A-932D-63BE976712FA}">
      <text>
        <r>
          <rPr>
            <b/>
            <sz val="9"/>
            <color indexed="81"/>
            <rFont val="Tahoma"/>
            <family val="2"/>
          </rPr>
          <t>John:</t>
        </r>
        <r>
          <rPr>
            <sz val="9"/>
            <color indexed="81"/>
            <rFont val="Tahoma"/>
            <family val="2"/>
          </rPr>
          <t xml:space="preserve">
Start with the final pkl_fs from the previous optimisation. Use meatprice[1]</t>
        </r>
      </text>
    </comment>
    <comment ref="CG255" authorId="2" shapeId="0" xr:uid="{32B7B80B-3F11-4C7E-B2C3-A9F1E15F3EC7}">
      <text>
        <r>
          <rPr>
            <b/>
            <sz val="9"/>
            <color indexed="81"/>
            <rFont val="Tahoma"/>
            <family val="2"/>
          </rPr>
          <t>John:</t>
        </r>
        <r>
          <rPr>
            <sz val="9"/>
            <color indexed="81"/>
            <rFont val="Tahoma"/>
            <family val="2"/>
          </rPr>
          <t xml:space="preserve">
Include r2 adjust if using Property.xl feed supply</t>
        </r>
      </text>
    </comment>
    <comment ref="N256" authorId="2" shapeId="0" xr:uid="{AD1B8486-E699-4A5E-8341-869540174C60}">
      <text>
        <r>
          <rPr>
            <b/>
            <sz val="9"/>
            <color indexed="81"/>
            <rFont val="Tahoma"/>
            <family val="2"/>
          </rPr>
          <t>John:</t>
        </r>
        <r>
          <rPr>
            <sz val="9"/>
            <color indexed="81"/>
            <rFont val="Tahoma"/>
            <family val="2"/>
          </rPr>
          <t xml:space="preserve">
Runs through all options. Set the first trial with the lowest value for all pointers</t>
        </r>
      </text>
    </comment>
    <comment ref="BC256" authorId="2" shapeId="0" xr:uid="{9E965D7A-1254-48B5-B819-F7418664DB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6" authorId="2" shapeId="0" xr:uid="{F3536F35-B660-402B-B8B3-81D132C95C4B}">
      <text>
        <r>
          <rPr>
            <b/>
            <sz val="9"/>
            <color indexed="81"/>
            <rFont val="Tahoma"/>
            <family val="2"/>
          </rPr>
          <t>John:</t>
        </r>
        <r>
          <rPr>
            <sz val="9"/>
            <color indexed="81"/>
            <rFont val="Tahoma"/>
            <family val="2"/>
          </rPr>
          <t xml:space="preserve">
Start with the final pkl_fs from the previous optimisation. Use meatprice[1]</t>
        </r>
      </text>
    </comment>
    <comment ref="CG256" authorId="2" shapeId="0" xr:uid="{83DFF75F-EEC0-48DF-A281-EE9CE2E6B248}">
      <text>
        <r>
          <rPr>
            <b/>
            <sz val="9"/>
            <color indexed="81"/>
            <rFont val="Tahoma"/>
            <family val="2"/>
          </rPr>
          <t>John:</t>
        </r>
        <r>
          <rPr>
            <sz val="9"/>
            <color indexed="81"/>
            <rFont val="Tahoma"/>
            <family val="2"/>
          </rPr>
          <t xml:space="preserve">
Include r2 adjust if using Property.xl feed supply</t>
        </r>
      </text>
    </comment>
    <comment ref="N257" authorId="2" shapeId="0" xr:uid="{3650EDF6-9E26-4267-A277-933405417750}">
      <text>
        <r>
          <rPr>
            <b/>
            <sz val="9"/>
            <color indexed="81"/>
            <rFont val="Tahoma"/>
            <family val="2"/>
          </rPr>
          <t>John:</t>
        </r>
        <r>
          <rPr>
            <sz val="9"/>
            <color indexed="81"/>
            <rFont val="Tahoma"/>
            <family val="2"/>
          </rPr>
          <t xml:space="preserve">
Runs through all options. Set the first trial with the lowest value for all pointers</t>
        </r>
      </text>
    </comment>
    <comment ref="BC257" authorId="2" shapeId="0" xr:uid="{E5895C24-B65B-445A-87A4-D5835775EAB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7" authorId="2" shapeId="0" xr:uid="{46CBF8A7-9DE8-4CDD-951D-95161ADD11B3}">
      <text>
        <r>
          <rPr>
            <b/>
            <sz val="9"/>
            <color indexed="81"/>
            <rFont val="Tahoma"/>
            <family val="2"/>
          </rPr>
          <t>John:</t>
        </r>
        <r>
          <rPr>
            <sz val="9"/>
            <color indexed="81"/>
            <rFont val="Tahoma"/>
            <family val="2"/>
          </rPr>
          <t xml:space="preserve">
Start with the final pkl_fs from the previous optimisation. Use meatprice[1]</t>
        </r>
      </text>
    </comment>
    <comment ref="CG257" authorId="2" shapeId="0" xr:uid="{8C07BD32-C2C7-4F8B-80D9-F7224F3B9530}">
      <text>
        <r>
          <rPr>
            <b/>
            <sz val="9"/>
            <color indexed="81"/>
            <rFont val="Tahoma"/>
            <family val="2"/>
          </rPr>
          <t>John:</t>
        </r>
        <r>
          <rPr>
            <sz val="9"/>
            <color indexed="81"/>
            <rFont val="Tahoma"/>
            <family val="2"/>
          </rPr>
          <t xml:space="preserve">
Include r2 adjust if using Property.xl feed supply</t>
        </r>
      </text>
    </comment>
    <comment ref="N258" authorId="2" shapeId="0" xr:uid="{8927B874-8F2F-4619-BD40-8D870CEC1C76}">
      <text>
        <r>
          <rPr>
            <b/>
            <sz val="9"/>
            <color indexed="81"/>
            <rFont val="Tahoma"/>
            <family val="2"/>
          </rPr>
          <t>John:</t>
        </r>
        <r>
          <rPr>
            <sz val="9"/>
            <color indexed="81"/>
            <rFont val="Tahoma"/>
            <family val="2"/>
          </rPr>
          <t xml:space="preserve">
Manually entered options</t>
        </r>
      </text>
    </comment>
    <comment ref="BC258" authorId="2" shapeId="0" xr:uid="{E08F9F6C-9C28-4CEB-9F7A-3DB205A3861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58" authorId="2" shapeId="0" xr:uid="{9CFB8FAA-4735-48CE-A846-D41CA8D08F33}">
      <text>
        <r>
          <rPr>
            <b/>
            <sz val="9"/>
            <color indexed="81"/>
            <rFont val="Tahoma"/>
            <family val="2"/>
          </rPr>
          <t>John:</t>
        </r>
        <r>
          <rPr>
            <sz val="9"/>
            <color indexed="81"/>
            <rFont val="Tahoma"/>
            <family val="2"/>
          </rPr>
          <t xml:space="preserve">
Use the MU (LMAT) equations if maternal genotype</t>
        </r>
      </text>
    </comment>
    <comment ref="CF258" authorId="2" shapeId="0" xr:uid="{CEB149BD-F201-4FA4-A84B-ACF1FBA93302}">
      <text>
        <r>
          <rPr>
            <b/>
            <sz val="9"/>
            <color indexed="81"/>
            <rFont val="Tahoma"/>
            <family val="2"/>
          </rPr>
          <t>John:</t>
        </r>
        <r>
          <rPr>
            <sz val="9"/>
            <color indexed="81"/>
            <rFont val="Tahoma"/>
            <family val="2"/>
          </rPr>
          <t xml:space="preserve">
Start with the final pkl_fs from the previous optimisation. Use meatprice[1]</t>
        </r>
      </text>
    </comment>
    <comment ref="CG258" authorId="2" shapeId="0" xr:uid="{CDE6766E-7011-444A-A8CB-D8D5A9021A8B}">
      <text>
        <r>
          <rPr>
            <b/>
            <sz val="9"/>
            <color indexed="81"/>
            <rFont val="Tahoma"/>
            <family val="2"/>
          </rPr>
          <t>John:</t>
        </r>
        <r>
          <rPr>
            <sz val="9"/>
            <color indexed="81"/>
            <rFont val="Tahoma"/>
            <family val="2"/>
          </rPr>
          <t xml:space="preserve">
Include r2 adjust if using Property.xl feed supply</t>
        </r>
      </text>
    </comment>
    <comment ref="EE258" authorId="2" shapeId="0" xr:uid="{2FA9E6A4-9EDB-40B6-92A0-8016DCBFF853}">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58" authorId="2" shapeId="0" xr:uid="{208EC023-7D53-413E-AC99-4DEB13F9ED0E}">
      <text>
        <r>
          <rPr>
            <b/>
            <sz val="9"/>
            <color indexed="81"/>
            <rFont val="Tahoma"/>
            <family val="2"/>
          </rPr>
          <t>John:</t>
        </r>
        <r>
          <rPr>
            <sz val="9"/>
            <color indexed="81"/>
            <rFont val="Tahoma"/>
            <family val="2"/>
          </rPr>
          <t xml:space="preserve">
Feed supply changes in individual periods</t>
        </r>
      </text>
    </comment>
    <comment ref="JX258" authorId="2" shapeId="0" xr:uid="{ED1D33F2-ED92-4FE3-9B7E-88FD048D1123}">
      <text>
        <r>
          <rPr>
            <b/>
            <sz val="9"/>
            <color indexed="81"/>
            <rFont val="Tahoma"/>
            <family val="2"/>
          </rPr>
          <t>John:</t>
        </r>
        <r>
          <rPr>
            <sz val="9"/>
            <color indexed="81"/>
            <rFont val="Tahoma"/>
            <family val="2"/>
          </rPr>
          <t xml:space="preserve">
RC20 is the management of the dry ewe lambs</t>
        </r>
      </text>
    </comment>
    <comment ref="JY258" authorId="2" shapeId="0" xr:uid="{E1C5B570-F68F-412B-828C-8D93914373D0}">
      <text>
        <r>
          <rPr>
            <b/>
            <sz val="9"/>
            <color indexed="81"/>
            <rFont val="Tahoma"/>
            <family val="2"/>
          </rPr>
          <t>John:</t>
        </r>
        <r>
          <rPr>
            <sz val="9"/>
            <color indexed="81"/>
            <rFont val="Tahoma"/>
            <family val="2"/>
          </rPr>
          <t xml:space="preserve">
RC20 is the management of the dry ewe lambs</t>
        </r>
      </text>
    </comment>
    <comment ref="JZ258" authorId="2" shapeId="0" xr:uid="{D2E88248-AEFE-4683-BC83-F9A7978136E0}">
      <text>
        <r>
          <rPr>
            <b/>
            <sz val="9"/>
            <color indexed="81"/>
            <rFont val="Tahoma"/>
            <family val="2"/>
          </rPr>
          <t>John:</t>
        </r>
        <r>
          <rPr>
            <sz val="9"/>
            <color indexed="81"/>
            <rFont val="Tahoma"/>
            <family val="2"/>
          </rPr>
          <t xml:space="preserve">
RC28 is the management of the dry adult dams.</t>
        </r>
      </text>
    </comment>
    <comment ref="KA258" authorId="2" shapeId="0" xr:uid="{BF52D87F-25D3-4FFD-813E-2AD47EB28F07}">
      <text>
        <r>
          <rPr>
            <b/>
            <sz val="9"/>
            <color indexed="81"/>
            <rFont val="Tahoma"/>
            <family val="2"/>
          </rPr>
          <t>John:</t>
        </r>
        <r>
          <rPr>
            <sz val="9"/>
            <color indexed="81"/>
            <rFont val="Tahoma"/>
            <family val="2"/>
          </rPr>
          <t xml:space="preserve">
RC28 is the management of the dry adult dams.</t>
        </r>
      </text>
    </comment>
    <comment ref="KD258" authorId="2" shapeId="0" xr:uid="{4F788574-5EE7-4044-8DF8-31C08C9CB9AB}">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59" authorId="2" shapeId="0" xr:uid="{954FFCEF-FF08-439B-AC76-B1C465F6C6A4}">
      <text>
        <r>
          <rPr>
            <b/>
            <sz val="9"/>
            <color indexed="81"/>
            <rFont val="Tahoma"/>
            <family val="2"/>
          </rPr>
          <t>John:</t>
        </r>
        <r>
          <rPr>
            <sz val="9"/>
            <color indexed="81"/>
            <rFont val="Tahoma"/>
            <family val="2"/>
          </rPr>
          <t xml:space="preserve">
Runs through all options. Set the first trial with the lowest value for all pointers</t>
        </r>
      </text>
    </comment>
    <comment ref="BC259" authorId="2" shapeId="0" xr:uid="{34559411-8292-4437-AB8C-48957EFC3B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59" authorId="2" shapeId="0" xr:uid="{19EC8001-D30F-4363-97DD-D2D4EC74A2F9}">
      <text>
        <r>
          <rPr>
            <b/>
            <sz val="9"/>
            <color indexed="81"/>
            <rFont val="Tahoma"/>
            <family val="2"/>
          </rPr>
          <t>John:</t>
        </r>
        <r>
          <rPr>
            <sz val="9"/>
            <color indexed="81"/>
            <rFont val="Tahoma"/>
            <family val="2"/>
          </rPr>
          <t xml:space="preserve">
Start with the final pkl_fs from the previous optimisation. Use meatprice[1]</t>
        </r>
      </text>
    </comment>
    <comment ref="CG259" authorId="2" shapeId="0" xr:uid="{69F672CB-5074-412A-AD39-50C5699B7D6C}">
      <text>
        <r>
          <rPr>
            <b/>
            <sz val="9"/>
            <color indexed="81"/>
            <rFont val="Tahoma"/>
            <family val="2"/>
          </rPr>
          <t>John:</t>
        </r>
        <r>
          <rPr>
            <sz val="9"/>
            <color indexed="81"/>
            <rFont val="Tahoma"/>
            <family val="2"/>
          </rPr>
          <t xml:space="preserve">
Include r2 adjust if using Property.xl feed supply</t>
        </r>
      </text>
    </comment>
    <comment ref="N260" authorId="2" shapeId="0" xr:uid="{00276A99-BCE4-4FE1-9CD8-188A14713127}">
      <text>
        <r>
          <rPr>
            <b/>
            <sz val="9"/>
            <color indexed="81"/>
            <rFont val="Tahoma"/>
            <family val="2"/>
          </rPr>
          <t>John:</t>
        </r>
        <r>
          <rPr>
            <sz val="9"/>
            <color indexed="81"/>
            <rFont val="Tahoma"/>
            <family val="2"/>
          </rPr>
          <t xml:space="preserve">
Runs through all options. Set the first trial with the lowest value for all pointers</t>
        </r>
      </text>
    </comment>
    <comment ref="BC260" authorId="2" shapeId="0" xr:uid="{B22550AA-4077-4C8F-A359-049B5F9EAE3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0" authorId="2" shapeId="0" xr:uid="{FD4AC617-948B-40B6-96F6-9CD03269500A}">
      <text>
        <r>
          <rPr>
            <b/>
            <sz val="9"/>
            <color indexed="81"/>
            <rFont val="Tahoma"/>
            <family val="2"/>
          </rPr>
          <t>John:</t>
        </r>
        <r>
          <rPr>
            <sz val="9"/>
            <color indexed="81"/>
            <rFont val="Tahoma"/>
            <family val="2"/>
          </rPr>
          <t xml:space="preserve">
Start with the final pkl_fs from the previous optimisation. Use meatprice[1]</t>
        </r>
      </text>
    </comment>
    <comment ref="CG260" authorId="2" shapeId="0" xr:uid="{9FDFDC72-5BFA-4614-9E86-5A7399CB83E3}">
      <text>
        <r>
          <rPr>
            <b/>
            <sz val="9"/>
            <color indexed="81"/>
            <rFont val="Tahoma"/>
            <family val="2"/>
          </rPr>
          <t>John:</t>
        </r>
        <r>
          <rPr>
            <sz val="9"/>
            <color indexed="81"/>
            <rFont val="Tahoma"/>
            <family val="2"/>
          </rPr>
          <t xml:space="preserve">
Include r2 adjust if using Property.xl feed supply</t>
        </r>
      </text>
    </comment>
    <comment ref="N261" authorId="2" shapeId="0" xr:uid="{480714E1-DF3B-4469-AC81-6DC0030FF15D}">
      <text>
        <r>
          <rPr>
            <b/>
            <sz val="9"/>
            <color indexed="81"/>
            <rFont val="Tahoma"/>
            <family val="2"/>
          </rPr>
          <t>John:</t>
        </r>
        <r>
          <rPr>
            <sz val="9"/>
            <color indexed="81"/>
            <rFont val="Tahoma"/>
            <family val="2"/>
          </rPr>
          <t xml:space="preserve">
Runs through all options. Set the first trial with the lowest value for all pointers</t>
        </r>
      </text>
    </comment>
    <comment ref="BC261" authorId="2" shapeId="0" xr:uid="{38B00944-E3AA-4BE1-B756-297E572145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1" authorId="2" shapeId="0" xr:uid="{58C29359-9A63-4C17-B5FE-0837FAF6E300}">
      <text>
        <r>
          <rPr>
            <b/>
            <sz val="9"/>
            <color indexed="81"/>
            <rFont val="Tahoma"/>
            <family val="2"/>
          </rPr>
          <t>John:</t>
        </r>
        <r>
          <rPr>
            <sz val="9"/>
            <color indexed="81"/>
            <rFont val="Tahoma"/>
            <family val="2"/>
          </rPr>
          <t xml:space="preserve">
Start with the final pkl_fs from the previous optimisation. Use meatprice[1]</t>
        </r>
      </text>
    </comment>
    <comment ref="CG261" authorId="2" shapeId="0" xr:uid="{F97B6D6C-EB8B-45D9-9777-4C7E748F5C90}">
      <text>
        <r>
          <rPr>
            <b/>
            <sz val="9"/>
            <color indexed="81"/>
            <rFont val="Tahoma"/>
            <family val="2"/>
          </rPr>
          <t>John:</t>
        </r>
        <r>
          <rPr>
            <sz val="9"/>
            <color indexed="81"/>
            <rFont val="Tahoma"/>
            <family val="2"/>
          </rPr>
          <t xml:space="preserve">
Include r2 adjust if using Property.xl feed supply</t>
        </r>
      </text>
    </comment>
    <comment ref="N262" authorId="2" shapeId="0" xr:uid="{81D19B0C-A4F2-41A9-8ABD-DB130E801EC2}">
      <text>
        <r>
          <rPr>
            <b/>
            <sz val="9"/>
            <color indexed="81"/>
            <rFont val="Tahoma"/>
            <family val="2"/>
          </rPr>
          <t>John:</t>
        </r>
        <r>
          <rPr>
            <sz val="9"/>
            <color indexed="81"/>
            <rFont val="Tahoma"/>
            <family val="2"/>
          </rPr>
          <t xml:space="preserve">
Manually entered options</t>
        </r>
      </text>
    </comment>
    <comment ref="BC262" authorId="2" shapeId="0" xr:uid="{75484FEB-9931-462E-942B-4BF80B87BA8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2" authorId="2" shapeId="0" xr:uid="{325C7609-84FC-4EAA-A8D8-E7A039949B1F}">
      <text>
        <r>
          <rPr>
            <b/>
            <sz val="9"/>
            <color indexed="81"/>
            <rFont val="Tahoma"/>
            <family val="2"/>
          </rPr>
          <t>John:</t>
        </r>
        <r>
          <rPr>
            <sz val="9"/>
            <color indexed="81"/>
            <rFont val="Tahoma"/>
            <family val="2"/>
          </rPr>
          <t xml:space="preserve">
Use the MU (LMAT) equations if maternal genotype</t>
        </r>
      </text>
    </comment>
    <comment ref="CF262" authorId="2" shapeId="0" xr:uid="{AE4C8BD9-5AB9-4024-A5B5-B0F10D36B8A3}">
      <text>
        <r>
          <rPr>
            <b/>
            <sz val="9"/>
            <color indexed="81"/>
            <rFont val="Tahoma"/>
            <family val="2"/>
          </rPr>
          <t>John:</t>
        </r>
        <r>
          <rPr>
            <sz val="9"/>
            <color indexed="81"/>
            <rFont val="Tahoma"/>
            <family val="2"/>
          </rPr>
          <t xml:space="preserve">
Start with the final pkl_fs from the previous optimisation. Use meatprice[1]</t>
        </r>
      </text>
    </comment>
    <comment ref="CG262" authorId="2" shapeId="0" xr:uid="{DACC8A1C-1B53-4345-8D91-DF3592169F9B}">
      <text>
        <r>
          <rPr>
            <b/>
            <sz val="9"/>
            <color indexed="81"/>
            <rFont val="Tahoma"/>
            <family val="2"/>
          </rPr>
          <t>John:</t>
        </r>
        <r>
          <rPr>
            <sz val="9"/>
            <color indexed="81"/>
            <rFont val="Tahoma"/>
            <family val="2"/>
          </rPr>
          <t xml:space="preserve">
Include r2 adjust if using Property.xl feed supply</t>
        </r>
      </text>
    </comment>
    <comment ref="EE262" authorId="2" shapeId="0" xr:uid="{F0457272-1C21-4A3E-AEB1-2059F601D5B5}">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2" authorId="2" shapeId="0" xr:uid="{CFAEFE25-0391-45CA-B765-A5A1A91D5BB8}">
      <text>
        <r>
          <rPr>
            <b/>
            <sz val="9"/>
            <color indexed="81"/>
            <rFont val="Tahoma"/>
            <family val="2"/>
          </rPr>
          <t>John:</t>
        </r>
        <r>
          <rPr>
            <sz val="9"/>
            <color indexed="81"/>
            <rFont val="Tahoma"/>
            <family val="2"/>
          </rPr>
          <t xml:space="preserve">
Feed supply changes in individual periods</t>
        </r>
      </text>
    </comment>
    <comment ref="JX262" authorId="2" shapeId="0" xr:uid="{3C063C6C-57AB-4F4A-B077-7B751BC8F302}">
      <text>
        <r>
          <rPr>
            <b/>
            <sz val="9"/>
            <color indexed="81"/>
            <rFont val="Tahoma"/>
            <family val="2"/>
          </rPr>
          <t>John:</t>
        </r>
        <r>
          <rPr>
            <sz val="9"/>
            <color indexed="81"/>
            <rFont val="Tahoma"/>
            <family val="2"/>
          </rPr>
          <t xml:space="preserve">
RC20 is the management of the dry ewe lambs</t>
        </r>
      </text>
    </comment>
    <comment ref="JY262" authorId="2" shapeId="0" xr:uid="{53BF1EC0-4797-43E4-B251-F5B7B709D36E}">
      <text>
        <r>
          <rPr>
            <b/>
            <sz val="9"/>
            <color indexed="81"/>
            <rFont val="Tahoma"/>
            <family val="2"/>
          </rPr>
          <t>John:</t>
        </r>
        <r>
          <rPr>
            <sz val="9"/>
            <color indexed="81"/>
            <rFont val="Tahoma"/>
            <family val="2"/>
          </rPr>
          <t xml:space="preserve">
RC20 is the management of the dry ewe lambs</t>
        </r>
      </text>
    </comment>
    <comment ref="JZ262" authorId="2" shapeId="0" xr:uid="{0E533E1A-86D2-4B39-878B-B06EB7969C9A}">
      <text>
        <r>
          <rPr>
            <b/>
            <sz val="9"/>
            <color indexed="81"/>
            <rFont val="Tahoma"/>
            <family val="2"/>
          </rPr>
          <t>John:</t>
        </r>
        <r>
          <rPr>
            <sz val="9"/>
            <color indexed="81"/>
            <rFont val="Tahoma"/>
            <family val="2"/>
          </rPr>
          <t xml:space="preserve">
RC28 is the management of the dry adult dams.</t>
        </r>
      </text>
    </comment>
    <comment ref="KA262" authorId="2" shapeId="0" xr:uid="{42B50F7C-F9EC-475E-A17F-3D7EFE001143}">
      <text>
        <r>
          <rPr>
            <b/>
            <sz val="9"/>
            <color indexed="81"/>
            <rFont val="Tahoma"/>
            <family val="2"/>
          </rPr>
          <t>John:</t>
        </r>
        <r>
          <rPr>
            <sz val="9"/>
            <color indexed="81"/>
            <rFont val="Tahoma"/>
            <family val="2"/>
          </rPr>
          <t xml:space="preserve">
RC28 is the management of the dry adult dams.</t>
        </r>
      </text>
    </comment>
    <comment ref="KD262" authorId="2" shapeId="0" xr:uid="{4F03DBBD-59C1-48B7-B110-6D6DB61DF48F}">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3" authorId="2" shapeId="0" xr:uid="{56976DC6-DAC0-4672-A162-DE281BB37C55}">
      <text>
        <r>
          <rPr>
            <b/>
            <sz val="9"/>
            <color indexed="81"/>
            <rFont val="Tahoma"/>
            <family val="2"/>
          </rPr>
          <t>John:</t>
        </r>
        <r>
          <rPr>
            <sz val="9"/>
            <color indexed="81"/>
            <rFont val="Tahoma"/>
            <family val="2"/>
          </rPr>
          <t xml:space="preserve">
Runs through all options. Set the first trial with the lowest value for all pointers</t>
        </r>
      </text>
    </comment>
    <comment ref="BC263" authorId="2" shapeId="0" xr:uid="{119E5C04-F90B-4F8E-9002-0A2DC69A5BC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3" authorId="2" shapeId="0" xr:uid="{2AB258CC-D6A9-4AA0-BB71-D4C5039D67B7}">
      <text>
        <r>
          <rPr>
            <b/>
            <sz val="9"/>
            <color indexed="81"/>
            <rFont val="Tahoma"/>
            <family val="2"/>
          </rPr>
          <t>John:</t>
        </r>
        <r>
          <rPr>
            <sz val="9"/>
            <color indexed="81"/>
            <rFont val="Tahoma"/>
            <family val="2"/>
          </rPr>
          <t xml:space="preserve">
Start with the final pkl_fs from the previous optimisation. Use meatprice[1]</t>
        </r>
      </text>
    </comment>
    <comment ref="CG263" authorId="2" shapeId="0" xr:uid="{FB197A50-A8B4-4A43-81C9-F41511F7FC8B}">
      <text>
        <r>
          <rPr>
            <b/>
            <sz val="9"/>
            <color indexed="81"/>
            <rFont val="Tahoma"/>
            <family val="2"/>
          </rPr>
          <t>John:</t>
        </r>
        <r>
          <rPr>
            <sz val="9"/>
            <color indexed="81"/>
            <rFont val="Tahoma"/>
            <family val="2"/>
          </rPr>
          <t xml:space="preserve">
Include r2 adjust if using Property.xl feed supply</t>
        </r>
      </text>
    </comment>
    <comment ref="N264" authorId="2" shapeId="0" xr:uid="{46B84F57-133D-4B72-8F39-8D7D8E935575}">
      <text>
        <r>
          <rPr>
            <b/>
            <sz val="9"/>
            <color indexed="81"/>
            <rFont val="Tahoma"/>
            <family val="2"/>
          </rPr>
          <t>John:</t>
        </r>
        <r>
          <rPr>
            <sz val="9"/>
            <color indexed="81"/>
            <rFont val="Tahoma"/>
            <family val="2"/>
          </rPr>
          <t xml:space="preserve">
Runs through all options. Set the first trial with the lowest value for all pointers</t>
        </r>
      </text>
    </comment>
    <comment ref="BC264" authorId="2" shapeId="0" xr:uid="{FED5E7E7-442F-49DB-9C9D-34DD84D92B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4" authorId="2" shapeId="0" xr:uid="{DDFB07C1-34C0-4D8A-BD88-7D8691C81510}">
      <text>
        <r>
          <rPr>
            <b/>
            <sz val="9"/>
            <color indexed="81"/>
            <rFont val="Tahoma"/>
            <family val="2"/>
          </rPr>
          <t>John:</t>
        </r>
        <r>
          <rPr>
            <sz val="9"/>
            <color indexed="81"/>
            <rFont val="Tahoma"/>
            <family val="2"/>
          </rPr>
          <t xml:space="preserve">
Start with the final pkl_fs from the previous optimisation. Use meatprice[1]</t>
        </r>
      </text>
    </comment>
    <comment ref="CG264" authorId="2" shapeId="0" xr:uid="{FEE35F7A-C2E3-4D37-9CD5-27C500FC76D8}">
      <text>
        <r>
          <rPr>
            <b/>
            <sz val="9"/>
            <color indexed="81"/>
            <rFont val="Tahoma"/>
            <family val="2"/>
          </rPr>
          <t>John:</t>
        </r>
        <r>
          <rPr>
            <sz val="9"/>
            <color indexed="81"/>
            <rFont val="Tahoma"/>
            <family val="2"/>
          </rPr>
          <t xml:space="preserve">
Include r2 adjust if using Property.xl feed supply</t>
        </r>
      </text>
    </comment>
    <comment ref="N265" authorId="2" shapeId="0" xr:uid="{2D0AB0D2-E014-467D-9FA2-16E0D23961DD}">
      <text>
        <r>
          <rPr>
            <b/>
            <sz val="9"/>
            <color indexed="81"/>
            <rFont val="Tahoma"/>
            <family val="2"/>
          </rPr>
          <t>John:</t>
        </r>
        <r>
          <rPr>
            <sz val="9"/>
            <color indexed="81"/>
            <rFont val="Tahoma"/>
            <family val="2"/>
          </rPr>
          <t xml:space="preserve">
Runs through all options. Set the first trial with the lowest value for all pointers</t>
        </r>
      </text>
    </comment>
    <comment ref="BC265" authorId="2" shapeId="0" xr:uid="{98C5B74C-B7A9-4ECB-9CAB-BEF74C5F218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5" authorId="2" shapeId="0" xr:uid="{A81BE553-662E-43BA-A855-ABE5A2BBF2C0}">
      <text>
        <r>
          <rPr>
            <b/>
            <sz val="9"/>
            <color indexed="81"/>
            <rFont val="Tahoma"/>
            <family val="2"/>
          </rPr>
          <t>John:</t>
        </r>
        <r>
          <rPr>
            <sz val="9"/>
            <color indexed="81"/>
            <rFont val="Tahoma"/>
            <family val="2"/>
          </rPr>
          <t xml:space="preserve">
Start with the final pkl_fs from the previous optimisation. Use meatprice[1]</t>
        </r>
      </text>
    </comment>
    <comment ref="CG265" authorId="2" shapeId="0" xr:uid="{AE10820F-1742-416F-8626-A63243C277BC}">
      <text>
        <r>
          <rPr>
            <b/>
            <sz val="9"/>
            <color indexed="81"/>
            <rFont val="Tahoma"/>
            <family val="2"/>
          </rPr>
          <t>John:</t>
        </r>
        <r>
          <rPr>
            <sz val="9"/>
            <color indexed="81"/>
            <rFont val="Tahoma"/>
            <family val="2"/>
          </rPr>
          <t xml:space="preserve">
Include r2 adjust if using Property.xl feed supply</t>
        </r>
      </text>
    </comment>
    <comment ref="N266" authorId="2" shapeId="0" xr:uid="{664F2961-1F1F-47A2-B8A1-26A84EB26A02}">
      <text>
        <r>
          <rPr>
            <b/>
            <sz val="9"/>
            <color indexed="81"/>
            <rFont val="Tahoma"/>
            <family val="2"/>
          </rPr>
          <t>John:</t>
        </r>
        <r>
          <rPr>
            <sz val="9"/>
            <color indexed="81"/>
            <rFont val="Tahoma"/>
            <family val="2"/>
          </rPr>
          <t xml:space="preserve">
Manually entered options</t>
        </r>
      </text>
    </comment>
    <comment ref="BC266" authorId="2" shapeId="0" xr:uid="{B3360B8F-104F-4EC4-A061-8FCA5E575FE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66" authorId="2" shapeId="0" xr:uid="{A72D84BE-9993-44C1-93C4-AEFC53EEB76E}">
      <text>
        <r>
          <rPr>
            <b/>
            <sz val="9"/>
            <color indexed="81"/>
            <rFont val="Tahoma"/>
            <family val="2"/>
          </rPr>
          <t>John:</t>
        </r>
        <r>
          <rPr>
            <sz val="9"/>
            <color indexed="81"/>
            <rFont val="Tahoma"/>
            <family val="2"/>
          </rPr>
          <t xml:space="preserve">
Use the MU (LMAT) equations if maternal genotype</t>
        </r>
      </text>
    </comment>
    <comment ref="CF266" authorId="2" shapeId="0" xr:uid="{C402327E-77DC-4B06-A26B-BB93732A18D7}">
      <text>
        <r>
          <rPr>
            <b/>
            <sz val="9"/>
            <color indexed="81"/>
            <rFont val="Tahoma"/>
            <family val="2"/>
          </rPr>
          <t>John:</t>
        </r>
        <r>
          <rPr>
            <sz val="9"/>
            <color indexed="81"/>
            <rFont val="Tahoma"/>
            <family val="2"/>
          </rPr>
          <t xml:space="preserve">
Start with the final pkl_fs from the previous optimisation. Use meatprice[1]</t>
        </r>
      </text>
    </comment>
    <comment ref="CG266" authorId="2" shapeId="0" xr:uid="{0351A845-EA22-4322-924E-0FFB1EFBF38B}">
      <text>
        <r>
          <rPr>
            <b/>
            <sz val="9"/>
            <color indexed="81"/>
            <rFont val="Tahoma"/>
            <family val="2"/>
          </rPr>
          <t>John:</t>
        </r>
        <r>
          <rPr>
            <sz val="9"/>
            <color indexed="81"/>
            <rFont val="Tahoma"/>
            <family val="2"/>
          </rPr>
          <t xml:space="preserve">
Include r2 adjust if using Property.xl feed supply</t>
        </r>
      </text>
    </comment>
    <comment ref="EE266" authorId="2" shapeId="0" xr:uid="{4290ADFE-CAB6-4E7B-AE4A-F16664593BC1}">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66" authorId="2" shapeId="0" xr:uid="{107FE8AD-8427-40C2-8FE6-1ACDABCE6DE1}">
      <text>
        <r>
          <rPr>
            <b/>
            <sz val="9"/>
            <color indexed="81"/>
            <rFont val="Tahoma"/>
            <family val="2"/>
          </rPr>
          <t>John:</t>
        </r>
        <r>
          <rPr>
            <sz val="9"/>
            <color indexed="81"/>
            <rFont val="Tahoma"/>
            <family val="2"/>
          </rPr>
          <t xml:space="preserve">
Feed supply changes in individual periods</t>
        </r>
      </text>
    </comment>
    <comment ref="JX266" authorId="2" shapeId="0" xr:uid="{46D8B6CC-36EA-4039-94D1-28B6369C9817}">
      <text>
        <r>
          <rPr>
            <b/>
            <sz val="9"/>
            <color indexed="81"/>
            <rFont val="Tahoma"/>
            <family val="2"/>
          </rPr>
          <t>John:</t>
        </r>
        <r>
          <rPr>
            <sz val="9"/>
            <color indexed="81"/>
            <rFont val="Tahoma"/>
            <family val="2"/>
          </rPr>
          <t xml:space="preserve">
RC20 is the management of the dry ewe lambs</t>
        </r>
      </text>
    </comment>
    <comment ref="JY266" authorId="2" shapeId="0" xr:uid="{D291E035-2752-424D-AE0D-2C8F01FA01F1}">
      <text>
        <r>
          <rPr>
            <b/>
            <sz val="9"/>
            <color indexed="81"/>
            <rFont val="Tahoma"/>
            <family val="2"/>
          </rPr>
          <t>John:</t>
        </r>
        <r>
          <rPr>
            <sz val="9"/>
            <color indexed="81"/>
            <rFont val="Tahoma"/>
            <family val="2"/>
          </rPr>
          <t xml:space="preserve">
RC20 is the management of the dry ewe lambs</t>
        </r>
      </text>
    </comment>
    <comment ref="JZ266" authorId="2" shapeId="0" xr:uid="{E91B2A6F-7117-4604-9B4B-8D0579D59672}">
      <text>
        <r>
          <rPr>
            <b/>
            <sz val="9"/>
            <color indexed="81"/>
            <rFont val="Tahoma"/>
            <family val="2"/>
          </rPr>
          <t>John:</t>
        </r>
        <r>
          <rPr>
            <sz val="9"/>
            <color indexed="81"/>
            <rFont val="Tahoma"/>
            <family val="2"/>
          </rPr>
          <t xml:space="preserve">
RC28 is the management of the dry adult dams.</t>
        </r>
      </text>
    </comment>
    <comment ref="KA266" authorId="2" shapeId="0" xr:uid="{10BAE435-0550-460D-B15A-9E17F81D5625}">
      <text>
        <r>
          <rPr>
            <b/>
            <sz val="9"/>
            <color indexed="81"/>
            <rFont val="Tahoma"/>
            <family val="2"/>
          </rPr>
          <t>John:</t>
        </r>
        <r>
          <rPr>
            <sz val="9"/>
            <color indexed="81"/>
            <rFont val="Tahoma"/>
            <family val="2"/>
          </rPr>
          <t xml:space="preserve">
RC28 is the management of the dry adult dams.</t>
        </r>
      </text>
    </comment>
    <comment ref="KD266" authorId="2" shapeId="0" xr:uid="{83A432C8-8BF7-404E-A3D9-F094AC70A398}">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67" authorId="2" shapeId="0" xr:uid="{7EE7FAC9-D50F-4F77-BE41-C423D9721886}">
      <text>
        <r>
          <rPr>
            <b/>
            <sz val="9"/>
            <color indexed="81"/>
            <rFont val="Tahoma"/>
            <family val="2"/>
          </rPr>
          <t>John:</t>
        </r>
        <r>
          <rPr>
            <sz val="9"/>
            <color indexed="81"/>
            <rFont val="Tahoma"/>
            <family val="2"/>
          </rPr>
          <t xml:space="preserve">
Runs through all options. Set the first trial with the lowest value for all pointers</t>
        </r>
      </text>
    </comment>
    <comment ref="BC267" authorId="2" shapeId="0" xr:uid="{1378ED90-D1ED-41C1-82F8-57CD9549A9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7" authorId="2" shapeId="0" xr:uid="{EFE784F7-1EA7-4AA1-AF0B-4AB4F2C3B3B5}">
      <text>
        <r>
          <rPr>
            <b/>
            <sz val="9"/>
            <color indexed="81"/>
            <rFont val="Tahoma"/>
            <family val="2"/>
          </rPr>
          <t>John:</t>
        </r>
        <r>
          <rPr>
            <sz val="9"/>
            <color indexed="81"/>
            <rFont val="Tahoma"/>
            <family val="2"/>
          </rPr>
          <t xml:space="preserve">
Start with the final pkl_fs from the previous optimisation. Use meatprice[1]</t>
        </r>
      </text>
    </comment>
    <comment ref="CG267" authorId="2" shapeId="0" xr:uid="{84B72927-F5F2-4A7D-AB4D-708197223971}">
      <text>
        <r>
          <rPr>
            <b/>
            <sz val="9"/>
            <color indexed="81"/>
            <rFont val="Tahoma"/>
            <family val="2"/>
          </rPr>
          <t>John:</t>
        </r>
        <r>
          <rPr>
            <sz val="9"/>
            <color indexed="81"/>
            <rFont val="Tahoma"/>
            <family val="2"/>
          </rPr>
          <t xml:space="preserve">
Include r2 adjust if using Property.xl feed supply</t>
        </r>
      </text>
    </comment>
    <comment ref="N268" authorId="2" shapeId="0" xr:uid="{F229D2E0-61C7-435A-81A9-CFF7A14A58D4}">
      <text>
        <r>
          <rPr>
            <b/>
            <sz val="9"/>
            <color indexed="81"/>
            <rFont val="Tahoma"/>
            <family val="2"/>
          </rPr>
          <t>John:</t>
        </r>
        <r>
          <rPr>
            <sz val="9"/>
            <color indexed="81"/>
            <rFont val="Tahoma"/>
            <family val="2"/>
          </rPr>
          <t xml:space="preserve">
Runs through all options. Set the first trial with the lowest value for all pointers</t>
        </r>
      </text>
    </comment>
    <comment ref="BC268" authorId="2" shapeId="0" xr:uid="{D9B611C7-83DB-4282-9A55-6332EBF5CA9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8" authorId="2" shapeId="0" xr:uid="{0D0CE7E3-88D1-4A73-9264-8239A1F89007}">
      <text>
        <r>
          <rPr>
            <b/>
            <sz val="9"/>
            <color indexed="81"/>
            <rFont val="Tahoma"/>
            <family val="2"/>
          </rPr>
          <t>John:</t>
        </r>
        <r>
          <rPr>
            <sz val="9"/>
            <color indexed="81"/>
            <rFont val="Tahoma"/>
            <family val="2"/>
          </rPr>
          <t xml:space="preserve">
Start with the final pkl_fs from the previous optimisation. Use meatprice[1]</t>
        </r>
      </text>
    </comment>
    <comment ref="CG268" authorId="2" shapeId="0" xr:uid="{B39A3435-7C92-4E3B-A0F5-06C575E928BD}">
      <text>
        <r>
          <rPr>
            <b/>
            <sz val="9"/>
            <color indexed="81"/>
            <rFont val="Tahoma"/>
            <family val="2"/>
          </rPr>
          <t>John:</t>
        </r>
        <r>
          <rPr>
            <sz val="9"/>
            <color indexed="81"/>
            <rFont val="Tahoma"/>
            <family val="2"/>
          </rPr>
          <t xml:space="preserve">
Include r2 adjust if using Property.xl feed supply</t>
        </r>
      </text>
    </comment>
    <comment ref="N269" authorId="2" shapeId="0" xr:uid="{AB4B37C9-1BAF-434D-AEE2-79FC7D7E3D0A}">
      <text>
        <r>
          <rPr>
            <b/>
            <sz val="9"/>
            <color indexed="81"/>
            <rFont val="Tahoma"/>
            <family val="2"/>
          </rPr>
          <t>John:</t>
        </r>
        <r>
          <rPr>
            <sz val="9"/>
            <color indexed="81"/>
            <rFont val="Tahoma"/>
            <family val="2"/>
          </rPr>
          <t xml:space="preserve">
Runs through all options. Set the first trial with the lowest value for all pointers</t>
        </r>
      </text>
    </comment>
    <comment ref="BC269" authorId="2" shapeId="0" xr:uid="{63A67A8F-E7B6-48FF-B97A-CA97BFE13E1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69" authorId="2" shapeId="0" xr:uid="{C4B888A7-51EA-4E53-AED4-F911406206A1}">
      <text>
        <r>
          <rPr>
            <b/>
            <sz val="9"/>
            <color indexed="81"/>
            <rFont val="Tahoma"/>
            <family val="2"/>
          </rPr>
          <t>John:</t>
        </r>
        <r>
          <rPr>
            <sz val="9"/>
            <color indexed="81"/>
            <rFont val="Tahoma"/>
            <family val="2"/>
          </rPr>
          <t xml:space="preserve">
Start with the final pkl_fs from the previous optimisation. Use meatprice[1]</t>
        </r>
      </text>
    </comment>
    <comment ref="CG269" authorId="2" shapeId="0" xr:uid="{C36DCDCB-F132-478C-8728-A8A916A7458A}">
      <text>
        <r>
          <rPr>
            <b/>
            <sz val="9"/>
            <color indexed="81"/>
            <rFont val="Tahoma"/>
            <family val="2"/>
          </rPr>
          <t>John:</t>
        </r>
        <r>
          <rPr>
            <sz val="9"/>
            <color indexed="81"/>
            <rFont val="Tahoma"/>
            <family val="2"/>
          </rPr>
          <t xml:space="preserve">
Include r2 adjust if using Property.xl feed supply</t>
        </r>
      </text>
    </comment>
    <comment ref="N270" authorId="2" shapeId="0" xr:uid="{E755439C-8E75-48EA-ACA3-215B4D3BCEB4}">
      <text>
        <r>
          <rPr>
            <b/>
            <sz val="9"/>
            <color indexed="81"/>
            <rFont val="Tahoma"/>
            <family val="2"/>
          </rPr>
          <t>John:</t>
        </r>
        <r>
          <rPr>
            <sz val="9"/>
            <color indexed="81"/>
            <rFont val="Tahoma"/>
            <family val="2"/>
          </rPr>
          <t xml:space="preserve">
Manually entered options</t>
        </r>
      </text>
    </comment>
    <comment ref="BC270" authorId="2" shapeId="0" xr:uid="{8EC1BDD6-F14F-46EE-8F9C-21F3B773753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0" authorId="2" shapeId="0" xr:uid="{4527E347-8392-4DA4-BB91-EC72E71C1DD1}">
      <text>
        <r>
          <rPr>
            <b/>
            <sz val="9"/>
            <color indexed="81"/>
            <rFont val="Tahoma"/>
            <family val="2"/>
          </rPr>
          <t>John:</t>
        </r>
        <r>
          <rPr>
            <sz val="9"/>
            <color indexed="81"/>
            <rFont val="Tahoma"/>
            <family val="2"/>
          </rPr>
          <t xml:space="preserve">
Use the MU (LMAT) equations if maternal genotype</t>
        </r>
      </text>
    </comment>
    <comment ref="CF270" authorId="2" shapeId="0" xr:uid="{E3C75719-1C4E-4BD6-9CFF-F0E8BBC9FABF}">
      <text>
        <r>
          <rPr>
            <b/>
            <sz val="9"/>
            <color indexed="81"/>
            <rFont val="Tahoma"/>
            <family val="2"/>
          </rPr>
          <t>John:</t>
        </r>
        <r>
          <rPr>
            <sz val="9"/>
            <color indexed="81"/>
            <rFont val="Tahoma"/>
            <family val="2"/>
          </rPr>
          <t xml:space="preserve">
Start with the final pkl_fs from the previous optimisation. Use meatprice[1]</t>
        </r>
      </text>
    </comment>
    <comment ref="CG270" authorId="2" shapeId="0" xr:uid="{D88DF7CC-6E51-426E-9F11-8C32387C15A7}">
      <text>
        <r>
          <rPr>
            <b/>
            <sz val="9"/>
            <color indexed="81"/>
            <rFont val="Tahoma"/>
            <family val="2"/>
          </rPr>
          <t>John:</t>
        </r>
        <r>
          <rPr>
            <sz val="9"/>
            <color indexed="81"/>
            <rFont val="Tahoma"/>
            <family val="2"/>
          </rPr>
          <t xml:space="preserve">
Include r2 adjust if using Property.xl feed supply</t>
        </r>
      </text>
    </comment>
    <comment ref="EE270" authorId="2" shapeId="0" xr:uid="{E57C003E-02A5-40DC-99CB-D2EAA72EB01B}">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0" authorId="2" shapeId="0" xr:uid="{F5545BF9-54F3-4DC3-B427-6B23BBDF9BD5}">
      <text>
        <r>
          <rPr>
            <b/>
            <sz val="9"/>
            <color indexed="81"/>
            <rFont val="Tahoma"/>
            <family val="2"/>
          </rPr>
          <t>John:</t>
        </r>
        <r>
          <rPr>
            <sz val="9"/>
            <color indexed="81"/>
            <rFont val="Tahoma"/>
            <family val="2"/>
          </rPr>
          <t xml:space="preserve">
Feed supply changes in individual periods</t>
        </r>
      </text>
    </comment>
    <comment ref="JX270" authorId="2" shapeId="0" xr:uid="{E536E109-850D-4EE3-9C2D-D120D7CEF5E5}">
      <text>
        <r>
          <rPr>
            <b/>
            <sz val="9"/>
            <color indexed="81"/>
            <rFont val="Tahoma"/>
            <family val="2"/>
          </rPr>
          <t>John:</t>
        </r>
        <r>
          <rPr>
            <sz val="9"/>
            <color indexed="81"/>
            <rFont val="Tahoma"/>
            <family val="2"/>
          </rPr>
          <t xml:space="preserve">
RC20 is the management of the dry ewe lambs</t>
        </r>
      </text>
    </comment>
    <comment ref="JY270" authorId="2" shapeId="0" xr:uid="{7AAF649A-4886-4C82-8814-F1D7BA10EABF}">
      <text>
        <r>
          <rPr>
            <b/>
            <sz val="9"/>
            <color indexed="81"/>
            <rFont val="Tahoma"/>
            <family val="2"/>
          </rPr>
          <t>John:</t>
        </r>
        <r>
          <rPr>
            <sz val="9"/>
            <color indexed="81"/>
            <rFont val="Tahoma"/>
            <family val="2"/>
          </rPr>
          <t xml:space="preserve">
RC20 is the management of the dry ewe lambs</t>
        </r>
      </text>
    </comment>
    <comment ref="JZ270" authorId="2" shapeId="0" xr:uid="{00ED9782-8DED-4837-95ED-1A9EF7818844}">
      <text>
        <r>
          <rPr>
            <b/>
            <sz val="9"/>
            <color indexed="81"/>
            <rFont val="Tahoma"/>
            <family val="2"/>
          </rPr>
          <t>John:</t>
        </r>
        <r>
          <rPr>
            <sz val="9"/>
            <color indexed="81"/>
            <rFont val="Tahoma"/>
            <family val="2"/>
          </rPr>
          <t xml:space="preserve">
RC28 is the management of the dry adult dams.</t>
        </r>
      </text>
    </comment>
    <comment ref="KA270" authorId="2" shapeId="0" xr:uid="{680968CC-6197-4EF0-B28C-C3F5BB8CC94A}">
      <text>
        <r>
          <rPr>
            <b/>
            <sz val="9"/>
            <color indexed="81"/>
            <rFont val="Tahoma"/>
            <family val="2"/>
          </rPr>
          <t>John:</t>
        </r>
        <r>
          <rPr>
            <sz val="9"/>
            <color indexed="81"/>
            <rFont val="Tahoma"/>
            <family val="2"/>
          </rPr>
          <t xml:space="preserve">
RC28 is the management of the dry adult dams.</t>
        </r>
      </text>
    </comment>
    <comment ref="KD270" authorId="2" shapeId="0" xr:uid="{BC1331B4-5889-4DEA-AD9A-957CB6F82EBE}">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1" authorId="2" shapeId="0" xr:uid="{9B699D35-8CAD-45B5-9A5A-76097BE6523A}">
      <text>
        <r>
          <rPr>
            <b/>
            <sz val="9"/>
            <color indexed="81"/>
            <rFont val="Tahoma"/>
            <family val="2"/>
          </rPr>
          <t>John:</t>
        </r>
        <r>
          <rPr>
            <sz val="9"/>
            <color indexed="81"/>
            <rFont val="Tahoma"/>
            <family val="2"/>
          </rPr>
          <t xml:space="preserve">
Runs through all options. Set the first trial with the lowest value for all pointers</t>
        </r>
      </text>
    </comment>
    <comment ref="BC271" authorId="2" shapeId="0" xr:uid="{90313D53-D817-4875-A1B1-F2EDD942B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1" authorId="2" shapeId="0" xr:uid="{7B30888C-D3D9-4BDB-8345-E7E18BEEBC14}">
      <text>
        <r>
          <rPr>
            <b/>
            <sz val="9"/>
            <color indexed="81"/>
            <rFont val="Tahoma"/>
            <family val="2"/>
          </rPr>
          <t>John:</t>
        </r>
        <r>
          <rPr>
            <sz val="9"/>
            <color indexed="81"/>
            <rFont val="Tahoma"/>
            <family val="2"/>
          </rPr>
          <t xml:space="preserve">
Start with the final pkl_fs from the previous optimisation. Use meatprice[1]</t>
        </r>
      </text>
    </comment>
    <comment ref="CG271" authorId="2" shapeId="0" xr:uid="{DAFF6649-CAD4-4AA4-B087-D70BEAE1FEED}">
      <text>
        <r>
          <rPr>
            <b/>
            <sz val="9"/>
            <color indexed="81"/>
            <rFont val="Tahoma"/>
            <family val="2"/>
          </rPr>
          <t>John:</t>
        </r>
        <r>
          <rPr>
            <sz val="9"/>
            <color indexed="81"/>
            <rFont val="Tahoma"/>
            <family val="2"/>
          </rPr>
          <t xml:space="preserve">
Include r2 adjust if using Property.xl feed supply</t>
        </r>
      </text>
    </comment>
    <comment ref="N272" authorId="2" shapeId="0" xr:uid="{13F9CF25-526A-41A4-9F19-06615D25DCBB}">
      <text>
        <r>
          <rPr>
            <b/>
            <sz val="9"/>
            <color indexed="81"/>
            <rFont val="Tahoma"/>
            <family val="2"/>
          </rPr>
          <t>John:</t>
        </r>
        <r>
          <rPr>
            <sz val="9"/>
            <color indexed="81"/>
            <rFont val="Tahoma"/>
            <family val="2"/>
          </rPr>
          <t xml:space="preserve">
Runs through all options. Set the first trial with the lowest value for all pointers</t>
        </r>
      </text>
    </comment>
    <comment ref="BC272" authorId="2" shapeId="0" xr:uid="{33ABB5FD-2224-425A-8645-1148FF98953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2" authorId="2" shapeId="0" xr:uid="{A9DF726A-4050-408D-A045-A60D1DD04061}">
      <text>
        <r>
          <rPr>
            <b/>
            <sz val="9"/>
            <color indexed="81"/>
            <rFont val="Tahoma"/>
            <family val="2"/>
          </rPr>
          <t>John:</t>
        </r>
        <r>
          <rPr>
            <sz val="9"/>
            <color indexed="81"/>
            <rFont val="Tahoma"/>
            <family val="2"/>
          </rPr>
          <t xml:space="preserve">
Start with the final pkl_fs from the previous optimisation. Use meatprice[1]</t>
        </r>
      </text>
    </comment>
    <comment ref="CG272" authorId="2" shapeId="0" xr:uid="{BC23FE8E-9759-4A2F-9382-D86EDA8D258F}">
      <text>
        <r>
          <rPr>
            <b/>
            <sz val="9"/>
            <color indexed="81"/>
            <rFont val="Tahoma"/>
            <family val="2"/>
          </rPr>
          <t>John:</t>
        </r>
        <r>
          <rPr>
            <sz val="9"/>
            <color indexed="81"/>
            <rFont val="Tahoma"/>
            <family val="2"/>
          </rPr>
          <t xml:space="preserve">
Include r2 adjust if using Property.xl feed supply</t>
        </r>
      </text>
    </comment>
    <comment ref="N273" authorId="2" shapeId="0" xr:uid="{400CF6DC-0173-4AF7-BBD2-F540E849BFC1}">
      <text>
        <r>
          <rPr>
            <b/>
            <sz val="9"/>
            <color indexed="81"/>
            <rFont val="Tahoma"/>
            <family val="2"/>
          </rPr>
          <t>John:</t>
        </r>
        <r>
          <rPr>
            <sz val="9"/>
            <color indexed="81"/>
            <rFont val="Tahoma"/>
            <family val="2"/>
          </rPr>
          <t xml:space="preserve">
Runs through all options. Set the first trial with the lowest value for all pointers</t>
        </r>
      </text>
    </comment>
    <comment ref="BC273" authorId="2" shapeId="0" xr:uid="{01C84A94-8FCC-426D-8B6D-2A4FDCD96CD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3" authorId="2" shapeId="0" xr:uid="{FF1A2BD1-D095-4480-B865-F1B1501405D2}">
      <text>
        <r>
          <rPr>
            <b/>
            <sz val="9"/>
            <color indexed="81"/>
            <rFont val="Tahoma"/>
            <family val="2"/>
          </rPr>
          <t>John:</t>
        </r>
        <r>
          <rPr>
            <sz val="9"/>
            <color indexed="81"/>
            <rFont val="Tahoma"/>
            <family val="2"/>
          </rPr>
          <t xml:space="preserve">
Start with the final pkl_fs from the previous optimisation. Use meatprice[1]</t>
        </r>
      </text>
    </comment>
    <comment ref="CG273" authorId="2" shapeId="0" xr:uid="{96911020-8514-4659-93D8-C766A8D7DE23}">
      <text>
        <r>
          <rPr>
            <b/>
            <sz val="9"/>
            <color indexed="81"/>
            <rFont val="Tahoma"/>
            <family val="2"/>
          </rPr>
          <t>John:</t>
        </r>
        <r>
          <rPr>
            <sz val="9"/>
            <color indexed="81"/>
            <rFont val="Tahoma"/>
            <family val="2"/>
          </rPr>
          <t xml:space="preserve">
Include r2 adjust if using Property.xl feed supply</t>
        </r>
      </text>
    </comment>
    <comment ref="N274" authorId="2" shapeId="0" xr:uid="{737AFAA4-F9B9-4AC4-8AF6-7A50FDAD54AA}">
      <text>
        <r>
          <rPr>
            <b/>
            <sz val="9"/>
            <color indexed="81"/>
            <rFont val="Tahoma"/>
            <family val="2"/>
          </rPr>
          <t>John:</t>
        </r>
        <r>
          <rPr>
            <sz val="9"/>
            <color indexed="81"/>
            <rFont val="Tahoma"/>
            <family val="2"/>
          </rPr>
          <t xml:space="preserve">
Manually entered options</t>
        </r>
      </text>
    </comment>
    <comment ref="BC274" authorId="2" shapeId="0" xr:uid="{8971AE58-BD5F-4CF9-A227-AF7AE65FA10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BF274" authorId="2" shapeId="0" xr:uid="{7E2A0A90-76E1-45B0-8021-7CB096F52348}">
      <text>
        <r>
          <rPr>
            <b/>
            <sz val="9"/>
            <color indexed="81"/>
            <rFont val="Tahoma"/>
            <family val="2"/>
          </rPr>
          <t>John:</t>
        </r>
        <r>
          <rPr>
            <sz val="9"/>
            <color indexed="81"/>
            <rFont val="Tahoma"/>
            <family val="2"/>
          </rPr>
          <t xml:space="preserve">
Use the MU (LMAT) equations if maternal genotype</t>
        </r>
      </text>
    </comment>
    <comment ref="CF274" authorId="2" shapeId="0" xr:uid="{897DB2E1-574A-4379-8484-A23B672C8B28}">
      <text>
        <r>
          <rPr>
            <b/>
            <sz val="9"/>
            <color indexed="81"/>
            <rFont val="Tahoma"/>
            <family val="2"/>
          </rPr>
          <t>John:</t>
        </r>
        <r>
          <rPr>
            <sz val="9"/>
            <color indexed="81"/>
            <rFont val="Tahoma"/>
            <family val="2"/>
          </rPr>
          <t xml:space="preserve">
Start with the final pkl_fs from the previous optimisation. Use meatprice[1]</t>
        </r>
      </text>
    </comment>
    <comment ref="CG274" authorId="2" shapeId="0" xr:uid="{A8A13E87-F207-4E8C-B0BB-CBCD390C21F9}">
      <text>
        <r>
          <rPr>
            <b/>
            <sz val="9"/>
            <color indexed="81"/>
            <rFont val="Tahoma"/>
            <family val="2"/>
          </rPr>
          <t>John:</t>
        </r>
        <r>
          <rPr>
            <sz val="9"/>
            <color indexed="81"/>
            <rFont val="Tahoma"/>
            <family val="2"/>
          </rPr>
          <t xml:space="preserve">
Include r2 adjust if using Property.xl feed supply</t>
        </r>
      </text>
    </comment>
    <comment ref="EE274" authorId="2" shapeId="0" xr:uid="{2D76E4E0-7E47-493A-9AC3-9B267842D3C9}">
      <text>
        <r>
          <rPr>
            <b/>
            <sz val="9"/>
            <color indexed="81"/>
            <rFont val="Tahoma"/>
            <family val="2"/>
          </rPr>
          <t>John:</t>
        </r>
        <r>
          <rPr>
            <sz val="9"/>
            <color indexed="81"/>
            <rFont val="Tahoma"/>
            <family val="2"/>
          </rPr>
          <t xml:space="preserve">
LTW feed supply adjustments that has combinations of feed ling level during pre-joining and  pregnancy</t>
        </r>
      </text>
    </comment>
    <comment ref="EG274" authorId="2" shapeId="0" xr:uid="{8D909D96-D2A8-4DAD-AB1F-92D2DEB3DB0C}">
      <text>
        <r>
          <rPr>
            <b/>
            <sz val="9"/>
            <color indexed="81"/>
            <rFont val="Tahoma"/>
            <family val="2"/>
          </rPr>
          <t>John:</t>
        </r>
        <r>
          <rPr>
            <sz val="9"/>
            <color indexed="81"/>
            <rFont val="Tahoma"/>
            <family val="2"/>
          </rPr>
          <t xml:space="preserve">
Feed supply changes in individual periods</t>
        </r>
      </text>
    </comment>
    <comment ref="JX274" authorId="2" shapeId="0" xr:uid="{E4CC8361-74CF-4743-8614-289C9D7C9511}">
      <text>
        <r>
          <rPr>
            <b/>
            <sz val="9"/>
            <color indexed="81"/>
            <rFont val="Tahoma"/>
            <family val="2"/>
          </rPr>
          <t>John:</t>
        </r>
        <r>
          <rPr>
            <sz val="9"/>
            <color indexed="81"/>
            <rFont val="Tahoma"/>
            <family val="2"/>
          </rPr>
          <t xml:space="preserve">
RC20 is the management of the dry ewe lambs</t>
        </r>
      </text>
    </comment>
    <comment ref="JY274" authorId="2" shapeId="0" xr:uid="{B6CDD204-59C8-4B4D-9D13-EB759EE76A5C}">
      <text>
        <r>
          <rPr>
            <b/>
            <sz val="9"/>
            <color indexed="81"/>
            <rFont val="Tahoma"/>
            <family val="2"/>
          </rPr>
          <t>John:</t>
        </r>
        <r>
          <rPr>
            <sz val="9"/>
            <color indexed="81"/>
            <rFont val="Tahoma"/>
            <family val="2"/>
          </rPr>
          <t xml:space="preserve">
RC20 is the management of the dry ewe lambs</t>
        </r>
      </text>
    </comment>
    <comment ref="JZ274" authorId="2" shapeId="0" xr:uid="{498D7B13-F3BB-43F8-832B-E7FC03A1CB73}">
      <text>
        <r>
          <rPr>
            <b/>
            <sz val="9"/>
            <color indexed="81"/>
            <rFont val="Tahoma"/>
            <family val="2"/>
          </rPr>
          <t>John:</t>
        </r>
        <r>
          <rPr>
            <sz val="9"/>
            <color indexed="81"/>
            <rFont val="Tahoma"/>
            <family val="2"/>
          </rPr>
          <t xml:space="preserve">
RC28 is the management of the dry adult dams.</t>
        </r>
      </text>
    </comment>
    <comment ref="KA274" authorId="2" shapeId="0" xr:uid="{ABB2E7A8-17F4-4EB8-A796-40510CE0EFE6}">
      <text>
        <r>
          <rPr>
            <b/>
            <sz val="9"/>
            <color indexed="81"/>
            <rFont val="Tahoma"/>
            <family val="2"/>
          </rPr>
          <t>John:</t>
        </r>
        <r>
          <rPr>
            <sz val="9"/>
            <color indexed="81"/>
            <rFont val="Tahoma"/>
            <family val="2"/>
          </rPr>
          <t xml:space="preserve">
RC28 is the management of the dry adult dams.</t>
        </r>
      </text>
    </comment>
    <comment ref="KD274" authorId="2" shapeId="0" xr:uid="{4DA37F16-83ED-40D3-B7A5-6A78F1A17231}">
      <text>
        <r>
          <rPr>
            <b/>
            <sz val="9"/>
            <color indexed="81"/>
            <rFont val="Tahoma"/>
            <family val="2"/>
          </rPr>
          <t>John:</t>
        </r>
        <r>
          <rPr>
            <sz val="9"/>
            <color indexed="81"/>
            <rFont val="Tahoma"/>
            <family val="2"/>
          </rPr>
          <t xml:space="preserve">
The management of the adult drys varies with genotype.
Twice drys can only be sold if the flock is scanned</t>
        </r>
      </text>
    </comment>
    <comment ref="N275" authorId="2" shapeId="0" xr:uid="{7EF023DF-26A6-4D59-BF0D-C932D2C8EE2E}">
      <text>
        <r>
          <rPr>
            <b/>
            <sz val="9"/>
            <color indexed="81"/>
            <rFont val="Tahoma"/>
            <family val="2"/>
          </rPr>
          <t>John:</t>
        </r>
        <r>
          <rPr>
            <sz val="9"/>
            <color indexed="81"/>
            <rFont val="Tahoma"/>
            <family val="2"/>
          </rPr>
          <t xml:space="preserve">
Runs through all options. Set the first trial with the lowest value for all pointers</t>
        </r>
      </text>
    </comment>
    <comment ref="BC275" authorId="2" shapeId="0" xr:uid="{4D99D1B8-4C7A-4F4B-87B8-199ACBF2668C}">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5" authorId="2" shapeId="0" xr:uid="{6E45AD99-3D1A-4DEE-9C5F-A204A55B1F43}">
      <text>
        <r>
          <rPr>
            <b/>
            <sz val="9"/>
            <color indexed="81"/>
            <rFont val="Tahoma"/>
            <family val="2"/>
          </rPr>
          <t>John:</t>
        </r>
        <r>
          <rPr>
            <sz val="9"/>
            <color indexed="81"/>
            <rFont val="Tahoma"/>
            <family val="2"/>
          </rPr>
          <t xml:space="preserve">
Start with the final pkl_fs from the previous optimisation. Use meatprice[1]</t>
        </r>
      </text>
    </comment>
    <comment ref="CG275" authorId="2" shapeId="0" xr:uid="{A2B647B9-C3EA-4683-8796-C05023A7E372}">
      <text>
        <r>
          <rPr>
            <b/>
            <sz val="9"/>
            <color indexed="81"/>
            <rFont val="Tahoma"/>
            <family val="2"/>
          </rPr>
          <t>John:</t>
        </r>
        <r>
          <rPr>
            <sz val="9"/>
            <color indexed="81"/>
            <rFont val="Tahoma"/>
            <family val="2"/>
          </rPr>
          <t xml:space="preserve">
Include r2 adjust if using Property.xl feed supply</t>
        </r>
      </text>
    </comment>
    <comment ref="N276" authorId="2" shapeId="0" xr:uid="{7E45E452-C270-420A-BB00-D8BEC9C7CE55}">
      <text>
        <r>
          <rPr>
            <b/>
            <sz val="9"/>
            <color indexed="81"/>
            <rFont val="Tahoma"/>
            <family val="2"/>
          </rPr>
          <t>John:</t>
        </r>
        <r>
          <rPr>
            <sz val="9"/>
            <color indexed="81"/>
            <rFont val="Tahoma"/>
            <family val="2"/>
          </rPr>
          <t xml:space="preserve">
Runs through all options. Set the first trial with the lowest value for all pointers</t>
        </r>
      </text>
    </comment>
    <comment ref="BC276" authorId="2" shapeId="0" xr:uid="{72107F02-7B75-4D7B-A8B0-14105F4BA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6" authorId="2" shapeId="0" xr:uid="{0A3E56F6-7220-4969-85FE-5009807127DC}">
      <text>
        <r>
          <rPr>
            <b/>
            <sz val="9"/>
            <color indexed="81"/>
            <rFont val="Tahoma"/>
            <family val="2"/>
          </rPr>
          <t>John:</t>
        </r>
        <r>
          <rPr>
            <sz val="9"/>
            <color indexed="81"/>
            <rFont val="Tahoma"/>
            <family val="2"/>
          </rPr>
          <t xml:space="preserve">
Start with the final pkl_fs from the previous optimisation. Use meatprice[1]</t>
        </r>
      </text>
    </comment>
    <comment ref="CG276" authorId="2" shapeId="0" xr:uid="{46A34BEA-6AFC-4803-A863-E333050E1194}">
      <text>
        <r>
          <rPr>
            <b/>
            <sz val="9"/>
            <color indexed="81"/>
            <rFont val="Tahoma"/>
            <family val="2"/>
          </rPr>
          <t>John:</t>
        </r>
        <r>
          <rPr>
            <sz val="9"/>
            <color indexed="81"/>
            <rFont val="Tahoma"/>
            <family val="2"/>
          </rPr>
          <t xml:space="preserve">
Include r2 adjust if using Property.xl feed supply</t>
        </r>
      </text>
    </comment>
    <comment ref="N277" authorId="2" shapeId="0" xr:uid="{D7152EEA-0337-4860-8EAE-378A1F230038}">
      <text>
        <r>
          <rPr>
            <b/>
            <sz val="9"/>
            <color indexed="81"/>
            <rFont val="Tahoma"/>
            <family val="2"/>
          </rPr>
          <t>John:</t>
        </r>
        <r>
          <rPr>
            <sz val="9"/>
            <color indexed="81"/>
            <rFont val="Tahoma"/>
            <family val="2"/>
          </rPr>
          <t xml:space="preserve">
Runs through all options. Set the first trial with the lowest value for all pointers</t>
        </r>
      </text>
    </comment>
    <comment ref="BC277" authorId="2" shapeId="0" xr:uid="{77F18CB1-DBC2-49C1-B9E8-5E946A3F75E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77" authorId="2" shapeId="0" xr:uid="{1456B131-E3C6-4535-BA25-6DB4B80AF009}">
      <text>
        <r>
          <rPr>
            <b/>
            <sz val="9"/>
            <color indexed="81"/>
            <rFont val="Tahoma"/>
            <family val="2"/>
          </rPr>
          <t>John:</t>
        </r>
        <r>
          <rPr>
            <sz val="9"/>
            <color indexed="81"/>
            <rFont val="Tahoma"/>
            <family val="2"/>
          </rPr>
          <t xml:space="preserve">
Start with the final pkl_fs from the previous optimisation. Use meatprice[1]</t>
        </r>
      </text>
    </comment>
    <comment ref="CG277" authorId="2" shapeId="0" xr:uid="{42190071-C3CE-4465-9164-94B9B6FBDD4B}">
      <text>
        <r>
          <rPr>
            <b/>
            <sz val="9"/>
            <color indexed="81"/>
            <rFont val="Tahoma"/>
            <family val="2"/>
          </rPr>
          <t>John:</t>
        </r>
        <r>
          <rPr>
            <sz val="9"/>
            <color indexed="81"/>
            <rFont val="Tahoma"/>
            <family val="2"/>
          </rPr>
          <t xml:space="preserve">
Include r2 adjust if using Property.xl feed supply</t>
        </r>
      </text>
    </comment>
    <comment ref="AL279" authorId="2" shapeId="0" xr:uid="{D65C4132-EC34-4A3D-99A3-D4206018E88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0" authorId="2" shapeId="0" xr:uid="{7C326927-4A1A-467E-999A-3DEC21E3D1EE}">
      <text>
        <r>
          <rPr>
            <b/>
            <sz val="9"/>
            <color indexed="81"/>
            <rFont val="Tahoma"/>
            <family val="2"/>
          </rPr>
          <t>John:</t>
        </r>
        <r>
          <rPr>
            <sz val="9"/>
            <color indexed="81"/>
            <rFont val="Tahoma"/>
            <family val="2"/>
          </rPr>
          <t xml:space="preserve">
Yellow highlight means that this value has been altered for this experiment</t>
        </r>
      </text>
    </comment>
    <comment ref="AL280" authorId="2" shapeId="0" xr:uid="{A525D2BB-C018-447B-9FF5-2D2C74BC3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1" authorId="2" shapeId="0" xr:uid="{2AE33E47-D921-467D-97B9-A14937A1EDB5}">
      <text>
        <r>
          <rPr>
            <b/>
            <sz val="9"/>
            <color indexed="81"/>
            <rFont val="Tahoma"/>
            <family val="2"/>
          </rPr>
          <t>John:</t>
        </r>
        <r>
          <rPr>
            <sz val="9"/>
            <color indexed="81"/>
            <rFont val="Tahoma"/>
            <family val="2"/>
          </rPr>
          <t xml:space="preserve">
Manually entered options</t>
        </r>
      </text>
    </comment>
    <comment ref="BC281" authorId="2" shapeId="0" xr:uid="{F5160C6C-E1E3-4307-A073-9DD43FAEE7E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1" authorId="2" shapeId="0" xr:uid="{656EB086-BED3-4B8C-AFDF-1B18CDB0BC00}">
      <text>
        <r>
          <rPr>
            <b/>
            <sz val="9"/>
            <color indexed="81"/>
            <rFont val="Tahoma"/>
            <family val="2"/>
          </rPr>
          <t>John:</t>
        </r>
        <r>
          <rPr>
            <sz val="9"/>
            <color indexed="81"/>
            <rFont val="Tahoma"/>
            <family val="2"/>
          </rPr>
          <t xml:space="preserve">
Start with the final pkl_fs from the previous optimisation. Use meatprice[1]</t>
        </r>
      </text>
    </comment>
    <comment ref="CG281" authorId="2" shapeId="0" xr:uid="{19BCBE33-5DEA-4892-8F5D-424AD644B5E9}">
      <text>
        <r>
          <rPr>
            <b/>
            <sz val="9"/>
            <color indexed="81"/>
            <rFont val="Tahoma"/>
            <family val="2"/>
          </rPr>
          <t>John:</t>
        </r>
        <r>
          <rPr>
            <sz val="9"/>
            <color indexed="81"/>
            <rFont val="Tahoma"/>
            <family val="2"/>
          </rPr>
          <t xml:space="preserve">
Include r2 adjust if using Property.xl feed supply</t>
        </r>
      </text>
    </comment>
    <comment ref="N282" authorId="2" shapeId="0" xr:uid="{9CB08B0A-C02F-4F4F-ADC1-972728D72215}">
      <text>
        <r>
          <rPr>
            <b/>
            <sz val="9"/>
            <color indexed="81"/>
            <rFont val="Tahoma"/>
            <family val="2"/>
          </rPr>
          <t>John:</t>
        </r>
        <r>
          <rPr>
            <sz val="9"/>
            <color indexed="81"/>
            <rFont val="Tahoma"/>
            <family val="2"/>
          </rPr>
          <t xml:space="preserve">
Manually entered options</t>
        </r>
      </text>
    </comment>
    <comment ref="BC282" authorId="2" shapeId="0" xr:uid="{FAB19A05-2A10-4A76-AE30-1EA10033D05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2" authorId="2" shapeId="0" xr:uid="{9A3579AD-42F2-44A1-8727-3C6FECD62A4D}">
      <text>
        <r>
          <rPr>
            <b/>
            <sz val="9"/>
            <color indexed="81"/>
            <rFont val="Tahoma"/>
            <family val="2"/>
          </rPr>
          <t>John:</t>
        </r>
        <r>
          <rPr>
            <sz val="9"/>
            <color indexed="81"/>
            <rFont val="Tahoma"/>
            <family val="2"/>
          </rPr>
          <t xml:space="preserve">
Start with the final pkl_fs from the previous optimisation. Use meatprice[1]</t>
        </r>
      </text>
    </comment>
    <comment ref="CG282" authorId="2" shapeId="0" xr:uid="{0672D226-4CD3-4C1C-A313-8C3376A83A93}">
      <text>
        <r>
          <rPr>
            <b/>
            <sz val="9"/>
            <color indexed="81"/>
            <rFont val="Tahoma"/>
            <family val="2"/>
          </rPr>
          <t>John:</t>
        </r>
        <r>
          <rPr>
            <sz val="9"/>
            <color indexed="81"/>
            <rFont val="Tahoma"/>
            <family val="2"/>
          </rPr>
          <t xml:space="preserve">
Include r2 adjust if using Property.xl feed supply</t>
        </r>
      </text>
    </comment>
    <comment ref="N283" authorId="2" shapeId="0" xr:uid="{9CFC317E-11D2-4F19-9C95-502B363802A5}">
      <text>
        <r>
          <rPr>
            <b/>
            <sz val="9"/>
            <color indexed="81"/>
            <rFont val="Tahoma"/>
            <family val="2"/>
          </rPr>
          <t>John:</t>
        </r>
        <r>
          <rPr>
            <sz val="9"/>
            <color indexed="81"/>
            <rFont val="Tahoma"/>
            <family val="2"/>
          </rPr>
          <t xml:space="preserve">
Manually entered options</t>
        </r>
      </text>
    </comment>
    <comment ref="BC283" authorId="2" shapeId="0" xr:uid="{EAC19A0E-B43E-49BC-8142-0C1E9FCA74D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3" authorId="2" shapeId="0" xr:uid="{6877E012-E4B0-4601-B9B8-78B79D3CC4D5}">
      <text>
        <r>
          <rPr>
            <b/>
            <sz val="9"/>
            <color indexed="81"/>
            <rFont val="Tahoma"/>
            <family val="2"/>
          </rPr>
          <t>John:</t>
        </r>
        <r>
          <rPr>
            <sz val="9"/>
            <color indexed="81"/>
            <rFont val="Tahoma"/>
            <family val="2"/>
          </rPr>
          <t xml:space="preserve">
Start with the final pkl_fs from the previous optimisation. Use meatprice[1]</t>
        </r>
      </text>
    </comment>
    <comment ref="CG283" authorId="2" shapeId="0" xr:uid="{740F690E-95D1-4191-8EBA-9CA6B99EC52F}">
      <text>
        <r>
          <rPr>
            <b/>
            <sz val="9"/>
            <color indexed="81"/>
            <rFont val="Tahoma"/>
            <family val="2"/>
          </rPr>
          <t>John:</t>
        </r>
        <r>
          <rPr>
            <sz val="9"/>
            <color indexed="81"/>
            <rFont val="Tahoma"/>
            <family val="2"/>
          </rPr>
          <t xml:space="preserve">
Include r2 adjust if using Property.xl feed supply</t>
        </r>
      </text>
    </comment>
    <comment ref="N284" authorId="2" shapeId="0" xr:uid="{1B29496D-C020-4FB9-8CE0-EF1C220F35A9}">
      <text>
        <r>
          <rPr>
            <b/>
            <sz val="9"/>
            <color indexed="81"/>
            <rFont val="Tahoma"/>
            <family val="2"/>
          </rPr>
          <t>John:</t>
        </r>
        <r>
          <rPr>
            <sz val="9"/>
            <color indexed="81"/>
            <rFont val="Tahoma"/>
            <family val="2"/>
          </rPr>
          <t xml:space="preserve">
Manually entered options</t>
        </r>
      </text>
    </comment>
    <comment ref="BC284" authorId="2" shapeId="0" xr:uid="{6DCC5E45-A812-45B2-87D1-1DFAB89B222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4" authorId="2" shapeId="0" xr:uid="{48880770-8338-46EE-BF09-9E569B749DC2}">
      <text>
        <r>
          <rPr>
            <b/>
            <sz val="9"/>
            <color indexed="81"/>
            <rFont val="Tahoma"/>
            <family val="2"/>
          </rPr>
          <t>John:</t>
        </r>
        <r>
          <rPr>
            <sz val="9"/>
            <color indexed="81"/>
            <rFont val="Tahoma"/>
            <family val="2"/>
          </rPr>
          <t xml:space="preserve">
Start with the final pkl_fs from the previous optimisation. Use meatprice[1]</t>
        </r>
      </text>
    </comment>
    <comment ref="CG284" authorId="2" shapeId="0" xr:uid="{641BE88B-28F5-4960-8B33-F593CB7FA2A4}">
      <text>
        <r>
          <rPr>
            <b/>
            <sz val="9"/>
            <color indexed="81"/>
            <rFont val="Tahoma"/>
            <family val="2"/>
          </rPr>
          <t>John:</t>
        </r>
        <r>
          <rPr>
            <sz val="9"/>
            <color indexed="81"/>
            <rFont val="Tahoma"/>
            <family val="2"/>
          </rPr>
          <t xml:space="preserve">
Include r2 adjust if using Property.xl feed supply</t>
        </r>
      </text>
    </comment>
    <comment ref="N285" authorId="2" shapeId="0" xr:uid="{DA9B9C92-8562-42DD-8815-988C486E4AE7}">
      <text>
        <r>
          <rPr>
            <b/>
            <sz val="9"/>
            <color indexed="81"/>
            <rFont val="Tahoma"/>
            <family val="2"/>
          </rPr>
          <t>John:</t>
        </r>
        <r>
          <rPr>
            <sz val="9"/>
            <color indexed="81"/>
            <rFont val="Tahoma"/>
            <family val="2"/>
          </rPr>
          <t xml:space="preserve">
Manually entered options</t>
        </r>
      </text>
    </comment>
    <comment ref="BC285" authorId="2" shapeId="0" xr:uid="{DCC0AFF2-3F8F-4665-99C3-9A088781A14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5" authorId="2" shapeId="0" xr:uid="{29441091-C859-4F02-BAED-1E128338B6B5}">
      <text>
        <r>
          <rPr>
            <b/>
            <sz val="9"/>
            <color indexed="81"/>
            <rFont val="Tahoma"/>
            <family val="2"/>
          </rPr>
          <t>John:</t>
        </r>
        <r>
          <rPr>
            <sz val="9"/>
            <color indexed="81"/>
            <rFont val="Tahoma"/>
            <family val="2"/>
          </rPr>
          <t xml:space="preserve">
Start with the final pkl_fs from the previous optimisation. Use meatprice[1]</t>
        </r>
      </text>
    </comment>
    <comment ref="CG285" authorId="2" shapeId="0" xr:uid="{35814511-8132-4579-BB44-965BB289DC85}">
      <text>
        <r>
          <rPr>
            <b/>
            <sz val="9"/>
            <color indexed="81"/>
            <rFont val="Tahoma"/>
            <family val="2"/>
          </rPr>
          <t>John:</t>
        </r>
        <r>
          <rPr>
            <sz val="9"/>
            <color indexed="81"/>
            <rFont val="Tahoma"/>
            <family val="2"/>
          </rPr>
          <t xml:space="preserve">
Include r2 adjust if using Property.xl feed supply</t>
        </r>
      </text>
    </comment>
    <comment ref="AL287" authorId="2" shapeId="0" xr:uid="{62CF6EA8-C53A-4C48-AB0E-BC75A5BCEAB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8" authorId="2" shapeId="0" xr:uid="{F5A726A8-661B-46F5-A3F2-02CA21471D2F}">
      <text>
        <r>
          <rPr>
            <b/>
            <sz val="9"/>
            <color indexed="81"/>
            <rFont val="Tahoma"/>
            <family val="2"/>
          </rPr>
          <t>John:</t>
        </r>
        <r>
          <rPr>
            <sz val="9"/>
            <color indexed="81"/>
            <rFont val="Tahoma"/>
            <family val="2"/>
          </rPr>
          <t xml:space="preserve">
Yellow highlight means that this value has been altered for this experiment</t>
        </r>
      </text>
    </comment>
    <comment ref="AL288" authorId="2" shapeId="0" xr:uid="{3AEED092-8BA3-4BB8-AC63-B2900E4ACF7F}">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N289" authorId="2" shapeId="0" xr:uid="{171BA013-95DE-4650-B122-63BB65856972}">
      <text>
        <r>
          <rPr>
            <b/>
            <sz val="9"/>
            <color indexed="81"/>
            <rFont val="Tahoma"/>
            <family val="2"/>
          </rPr>
          <t>John:</t>
        </r>
        <r>
          <rPr>
            <sz val="9"/>
            <color indexed="81"/>
            <rFont val="Tahoma"/>
            <family val="2"/>
          </rPr>
          <t xml:space="preserve">
Manually entered options</t>
        </r>
      </text>
    </comment>
    <comment ref="BC289" authorId="2" shapeId="0" xr:uid="{375B55EB-EC6A-47EF-A2A6-4708A4AF1964}">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89" authorId="2" shapeId="0" xr:uid="{035C3476-5830-4FA5-957A-5748ED1A01DC}">
      <text>
        <r>
          <rPr>
            <b/>
            <sz val="9"/>
            <color indexed="81"/>
            <rFont val="Tahoma"/>
            <family val="2"/>
          </rPr>
          <t>John:</t>
        </r>
        <r>
          <rPr>
            <sz val="9"/>
            <color indexed="81"/>
            <rFont val="Tahoma"/>
            <family val="2"/>
          </rPr>
          <t xml:space="preserve">
Start with the final pkl_fs from the previous optimisation. Use meatprice[1]</t>
        </r>
      </text>
    </comment>
    <comment ref="CG289" authorId="2" shapeId="0" xr:uid="{42CD7C7F-479A-49E2-B702-83273E570F1B}">
      <text>
        <r>
          <rPr>
            <b/>
            <sz val="9"/>
            <color indexed="81"/>
            <rFont val="Tahoma"/>
            <family val="2"/>
          </rPr>
          <t>John:</t>
        </r>
        <r>
          <rPr>
            <sz val="9"/>
            <color indexed="81"/>
            <rFont val="Tahoma"/>
            <family val="2"/>
          </rPr>
          <t xml:space="preserve">
Include r2 adjust if using Property.xl feed supply</t>
        </r>
      </text>
    </comment>
    <comment ref="N290" authorId="2" shapeId="0" xr:uid="{1F6A3E9A-93A0-456A-B56C-DF79283A1E58}">
      <text>
        <r>
          <rPr>
            <b/>
            <sz val="9"/>
            <color indexed="81"/>
            <rFont val="Tahoma"/>
            <family val="2"/>
          </rPr>
          <t>John:</t>
        </r>
        <r>
          <rPr>
            <sz val="9"/>
            <color indexed="81"/>
            <rFont val="Tahoma"/>
            <family val="2"/>
          </rPr>
          <t xml:space="preserve">
Manually entered options</t>
        </r>
      </text>
    </comment>
    <comment ref="BC290" authorId="2" shapeId="0" xr:uid="{72CEDE40-1745-4EC4-ABC5-1BB1FE60DFC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0" authorId="2" shapeId="0" xr:uid="{D83B20C1-7953-4DA8-98D2-0BB8B323B6D1}">
      <text>
        <r>
          <rPr>
            <b/>
            <sz val="9"/>
            <color indexed="81"/>
            <rFont val="Tahoma"/>
            <family val="2"/>
          </rPr>
          <t>John:</t>
        </r>
        <r>
          <rPr>
            <sz val="9"/>
            <color indexed="81"/>
            <rFont val="Tahoma"/>
            <family val="2"/>
          </rPr>
          <t xml:space="preserve">
Start with the final pkl_fs from the previous optimisation. Use meatprice[1]</t>
        </r>
      </text>
    </comment>
    <comment ref="CG290" authorId="2" shapeId="0" xr:uid="{6A2D7AD3-5837-4737-966A-038ABC188C28}">
      <text>
        <r>
          <rPr>
            <b/>
            <sz val="9"/>
            <color indexed="81"/>
            <rFont val="Tahoma"/>
            <family val="2"/>
          </rPr>
          <t>John:</t>
        </r>
        <r>
          <rPr>
            <sz val="9"/>
            <color indexed="81"/>
            <rFont val="Tahoma"/>
            <family val="2"/>
          </rPr>
          <t xml:space="preserve">
Include r2 adjust if using Property.xl feed supply</t>
        </r>
      </text>
    </comment>
    <comment ref="N291" authorId="2" shapeId="0" xr:uid="{06D8AC69-4ADF-49EB-816C-3B33EB91F820}">
      <text>
        <r>
          <rPr>
            <b/>
            <sz val="9"/>
            <color indexed="81"/>
            <rFont val="Tahoma"/>
            <family val="2"/>
          </rPr>
          <t>John:</t>
        </r>
        <r>
          <rPr>
            <sz val="9"/>
            <color indexed="81"/>
            <rFont val="Tahoma"/>
            <family val="2"/>
          </rPr>
          <t xml:space="preserve">
Manually entered options</t>
        </r>
      </text>
    </comment>
    <comment ref="BC291" authorId="2" shapeId="0" xr:uid="{B52A09BC-F0FB-4070-B71A-3B2F2A5C883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1" authorId="2" shapeId="0" xr:uid="{E88786BC-B54F-403D-9974-E7BB95F49BF3}">
      <text>
        <r>
          <rPr>
            <b/>
            <sz val="9"/>
            <color indexed="81"/>
            <rFont val="Tahoma"/>
            <family val="2"/>
          </rPr>
          <t>John:</t>
        </r>
        <r>
          <rPr>
            <sz val="9"/>
            <color indexed="81"/>
            <rFont val="Tahoma"/>
            <family val="2"/>
          </rPr>
          <t xml:space="preserve">
Start with the final pkl_fs from the previous optimisation. Use meatprice[1]</t>
        </r>
      </text>
    </comment>
    <comment ref="CG291" authorId="2" shapeId="0" xr:uid="{A9EB2DAB-4D1F-43F8-A8B6-4B71C09914E1}">
      <text>
        <r>
          <rPr>
            <b/>
            <sz val="9"/>
            <color indexed="81"/>
            <rFont val="Tahoma"/>
            <family val="2"/>
          </rPr>
          <t>John:</t>
        </r>
        <r>
          <rPr>
            <sz val="9"/>
            <color indexed="81"/>
            <rFont val="Tahoma"/>
            <family val="2"/>
          </rPr>
          <t xml:space="preserve">
Include r2 adjust if using Property.xl feed supply</t>
        </r>
      </text>
    </comment>
    <comment ref="N292" authorId="2" shapeId="0" xr:uid="{EE3C9DC3-EC62-4EFE-87A0-BA343316CC76}">
      <text>
        <r>
          <rPr>
            <b/>
            <sz val="9"/>
            <color indexed="81"/>
            <rFont val="Tahoma"/>
            <family val="2"/>
          </rPr>
          <t>John:</t>
        </r>
        <r>
          <rPr>
            <sz val="9"/>
            <color indexed="81"/>
            <rFont val="Tahoma"/>
            <family val="2"/>
          </rPr>
          <t xml:space="preserve">
Manually entered options</t>
        </r>
      </text>
    </comment>
    <comment ref="BC292" authorId="2" shapeId="0" xr:uid="{64F0736C-35E0-48B3-8ED9-DB238141A18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2" authorId="2" shapeId="0" xr:uid="{6E97F4EB-CABF-4743-90F2-25ADF08DD980}">
      <text>
        <r>
          <rPr>
            <b/>
            <sz val="9"/>
            <color indexed="81"/>
            <rFont val="Tahoma"/>
            <family val="2"/>
          </rPr>
          <t>John:</t>
        </r>
        <r>
          <rPr>
            <sz val="9"/>
            <color indexed="81"/>
            <rFont val="Tahoma"/>
            <family val="2"/>
          </rPr>
          <t xml:space="preserve">
Start with the final pkl_fs from the previous optimisation. Use meatprice[1]</t>
        </r>
      </text>
    </comment>
    <comment ref="CG292" authorId="2" shapeId="0" xr:uid="{BD2B161C-DE30-4FE2-86A3-FAFD21696607}">
      <text>
        <r>
          <rPr>
            <b/>
            <sz val="9"/>
            <color indexed="81"/>
            <rFont val="Tahoma"/>
            <family val="2"/>
          </rPr>
          <t>John:</t>
        </r>
        <r>
          <rPr>
            <sz val="9"/>
            <color indexed="81"/>
            <rFont val="Tahoma"/>
            <family val="2"/>
          </rPr>
          <t xml:space="preserve">
Include r2 adjust if using Property.xl feed supply</t>
        </r>
      </text>
    </comment>
    <comment ref="N293" authorId="2" shapeId="0" xr:uid="{FEC810DD-8B4E-409B-9A38-2F8FB950E0D1}">
      <text>
        <r>
          <rPr>
            <b/>
            <sz val="9"/>
            <color indexed="81"/>
            <rFont val="Tahoma"/>
            <family val="2"/>
          </rPr>
          <t>John:</t>
        </r>
        <r>
          <rPr>
            <sz val="9"/>
            <color indexed="81"/>
            <rFont val="Tahoma"/>
            <family val="2"/>
          </rPr>
          <t xml:space="preserve">
Manually entered options</t>
        </r>
      </text>
    </comment>
    <comment ref="BC293" authorId="2" shapeId="0" xr:uid="{25AEFFAD-95EB-469B-BFA5-5303FF00F2E0}">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3" authorId="2" shapeId="0" xr:uid="{DF4E1037-ADFE-417B-89B2-5DEEBD904EA4}">
      <text>
        <r>
          <rPr>
            <b/>
            <sz val="9"/>
            <color indexed="81"/>
            <rFont val="Tahoma"/>
            <family val="2"/>
          </rPr>
          <t>John:</t>
        </r>
        <r>
          <rPr>
            <sz val="9"/>
            <color indexed="81"/>
            <rFont val="Tahoma"/>
            <family val="2"/>
          </rPr>
          <t xml:space="preserve">
Start with the final pkl_fs from the previous optimisation. Use meatprice[1]</t>
        </r>
      </text>
    </comment>
    <comment ref="CG293" authorId="2" shapeId="0" xr:uid="{0AC22005-4E9A-4214-9615-DC2ED0A9F56E}">
      <text>
        <r>
          <rPr>
            <b/>
            <sz val="9"/>
            <color indexed="81"/>
            <rFont val="Tahoma"/>
            <family val="2"/>
          </rPr>
          <t>John:</t>
        </r>
        <r>
          <rPr>
            <sz val="9"/>
            <color indexed="81"/>
            <rFont val="Tahoma"/>
            <family val="2"/>
          </rPr>
          <t xml:space="preserve">
Include r2 adjust if using Property.xl feed supply</t>
        </r>
      </text>
    </comment>
    <comment ref="N294" authorId="2" shapeId="0" xr:uid="{4D311309-6950-44C1-A6F5-F9A44B30E8FF}">
      <text>
        <r>
          <rPr>
            <b/>
            <sz val="9"/>
            <color indexed="81"/>
            <rFont val="Tahoma"/>
            <family val="2"/>
          </rPr>
          <t>John:</t>
        </r>
        <r>
          <rPr>
            <sz val="9"/>
            <color indexed="81"/>
            <rFont val="Tahoma"/>
            <family val="2"/>
          </rPr>
          <t xml:space="preserve">
Manually entered options</t>
        </r>
      </text>
    </comment>
    <comment ref="BC294" authorId="2" shapeId="0" xr:uid="{E905D0F3-7BD5-43AD-8462-FFB843A8028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4" authorId="2" shapeId="0" xr:uid="{19698955-3D25-45F5-A965-659CEFDB0115}">
      <text>
        <r>
          <rPr>
            <b/>
            <sz val="9"/>
            <color indexed="81"/>
            <rFont val="Tahoma"/>
            <family val="2"/>
          </rPr>
          <t>John:</t>
        </r>
        <r>
          <rPr>
            <sz val="9"/>
            <color indexed="81"/>
            <rFont val="Tahoma"/>
            <family val="2"/>
          </rPr>
          <t xml:space="preserve">
Start with the final pkl_fs from the previous optimisation. Use meatprice[1]</t>
        </r>
      </text>
    </comment>
    <comment ref="CG294" authorId="2" shapeId="0" xr:uid="{D89320F3-6329-4A65-879C-E4C8B405B7E3}">
      <text>
        <r>
          <rPr>
            <b/>
            <sz val="9"/>
            <color indexed="81"/>
            <rFont val="Tahoma"/>
            <family val="2"/>
          </rPr>
          <t>John:</t>
        </r>
        <r>
          <rPr>
            <sz val="9"/>
            <color indexed="81"/>
            <rFont val="Tahoma"/>
            <family val="2"/>
          </rPr>
          <t xml:space="preserve">
Include r2 adjust if using Property.xl feed supply</t>
        </r>
      </text>
    </comment>
    <comment ref="N295" authorId="2" shapeId="0" xr:uid="{DF4A49B7-71BA-4184-BD82-3C23E13505C3}">
      <text>
        <r>
          <rPr>
            <b/>
            <sz val="9"/>
            <color indexed="81"/>
            <rFont val="Tahoma"/>
            <family val="2"/>
          </rPr>
          <t>John:</t>
        </r>
        <r>
          <rPr>
            <sz val="9"/>
            <color indexed="81"/>
            <rFont val="Tahoma"/>
            <family val="2"/>
          </rPr>
          <t xml:space="preserve">
Manually entered options</t>
        </r>
      </text>
    </comment>
    <comment ref="BC295" authorId="2" shapeId="0" xr:uid="{E09198C5-45A6-451C-BA4F-6FF4592124D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5" authorId="2" shapeId="0" xr:uid="{55955ABB-8729-40F3-A5D4-942ED96035BC}">
      <text>
        <r>
          <rPr>
            <b/>
            <sz val="9"/>
            <color indexed="81"/>
            <rFont val="Tahoma"/>
            <family val="2"/>
          </rPr>
          <t>John:</t>
        </r>
        <r>
          <rPr>
            <sz val="9"/>
            <color indexed="81"/>
            <rFont val="Tahoma"/>
            <family val="2"/>
          </rPr>
          <t xml:space="preserve">
Start with the final pkl_fs from the previous optimisation. Use meatprice[1]</t>
        </r>
      </text>
    </comment>
    <comment ref="CG295" authorId="2" shapeId="0" xr:uid="{101BC359-4DE2-49AD-BE60-B4B8DD99A87A}">
      <text>
        <r>
          <rPr>
            <b/>
            <sz val="9"/>
            <color indexed="81"/>
            <rFont val="Tahoma"/>
            <family val="2"/>
          </rPr>
          <t>John:</t>
        </r>
        <r>
          <rPr>
            <sz val="9"/>
            <color indexed="81"/>
            <rFont val="Tahoma"/>
            <family val="2"/>
          </rPr>
          <t xml:space="preserve">
Include r2 adjust if using Property.xl feed supply</t>
        </r>
      </text>
    </comment>
    <comment ref="N296" authorId="2" shapeId="0" xr:uid="{0ED4AAD6-A178-4199-8D92-3D2B41263484}">
      <text>
        <r>
          <rPr>
            <b/>
            <sz val="9"/>
            <color indexed="81"/>
            <rFont val="Tahoma"/>
            <family val="2"/>
          </rPr>
          <t>John:</t>
        </r>
        <r>
          <rPr>
            <sz val="9"/>
            <color indexed="81"/>
            <rFont val="Tahoma"/>
            <family val="2"/>
          </rPr>
          <t xml:space="preserve">
Manually entered options</t>
        </r>
      </text>
    </comment>
    <comment ref="BC296" authorId="2" shapeId="0" xr:uid="{08DEFFA4-077A-474B-A623-8F5720F4E9FA}">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6" authorId="2" shapeId="0" xr:uid="{E65A3A27-62FB-4399-9907-3FC421D0929C}">
      <text>
        <r>
          <rPr>
            <b/>
            <sz val="9"/>
            <color indexed="81"/>
            <rFont val="Tahoma"/>
            <family val="2"/>
          </rPr>
          <t>John:</t>
        </r>
        <r>
          <rPr>
            <sz val="9"/>
            <color indexed="81"/>
            <rFont val="Tahoma"/>
            <family val="2"/>
          </rPr>
          <t xml:space="preserve">
Start with the final pkl_fs from the previous optimisation. Use meatprice[1]</t>
        </r>
      </text>
    </comment>
    <comment ref="CG296" authorId="2" shapeId="0" xr:uid="{B33EA548-71F7-40C7-9F3D-9DEF60ECDF7C}">
      <text>
        <r>
          <rPr>
            <b/>
            <sz val="9"/>
            <color indexed="81"/>
            <rFont val="Tahoma"/>
            <family val="2"/>
          </rPr>
          <t>John:</t>
        </r>
        <r>
          <rPr>
            <sz val="9"/>
            <color indexed="81"/>
            <rFont val="Tahoma"/>
            <family val="2"/>
          </rPr>
          <t xml:space="preserve">
Include r2 adjust if using Property.xl feed supply</t>
        </r>
      </text>
    </comment>
    <comment ref="N297" authorId="2" shapeId="0" xr:uid="{A5B19033-9931-4B20-9B28-A5A8CBFB95CC}">
      <text>
        <r>
          <rPr>
            <b/>
            <sz val="9"/>
            <color indexed="81"/>
            <rFont val="Tahoma"/>
            <family val="2"/>
          </rPr>
          <t>John:</t>
        </r>
        <r>
          <rPr>
            <sz val="9"/>
            <color indexed="81"/>
            <rFont val="Tahoma"/>
            <family val="2"/>
          </rPr>
          <t xml:space="preserve">
Manually entered options</t>
        </r>
      </text>
    </comment>
    <comment ref="BC297" authorId="2" shapeId="0" xr:uid="{456568B6-5D95-436A-ABAF-FF59726C357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7" authorId="2" shapeId="0" xr:uid="{883C18E9-3C39-44D5-BF8C-FC4A953EC151}">
      <text>
        <r>
          <rPr>
            <b/>
            <sz val="9"/>
            <color indexed="81"/>
            <rFont val="Tahoma"/>
            <family val="2"/>
          </rPr>
          <t>John:</t>
        </r>
        <r>
          <rPr>
            <sz val="9"/>
            <color indexed="81"/>
            <rFont val="Tahoma"/>
            <family val="2"/>
          </rPr>
          <t xml:space="preserve">
Start with the final pkl_fs from the previous optimisation. Use meatprice[1]</t>
        </r>
      </text>
    </comment>
    <comment ref="CG297" authorId="2" shapeId="0" xr:uid="{B784A3E2-64B0-4E98-BD6A-90F233A15078}">
      <text>
        <r>
          <rPr>
            <b/>
            <sz val="9"/>
            <color indexed="81"/>
            <rFont val="Tahoma"/>
            <family val="2"/>
          </rPr>
          <t>John:</t>
        </r>
        <r>
          <rPr>
            <sz val="9"/>
            <color indexed="81"/>
            <rFont val="Tahoma"/>
            <family val="2"/>
          </rPr>
          <t xml:space="preserve">
Include r2 adjust if using Property.xl feed supply</t>
        </r>
      </text>
    </comment>
    <comment ref="N298" authorId="2" shapeId="0" xr:uid="{BE44A2AB-176B-457B-A512-B6D597E92B5B}">
      <text>
        <r>
          <rPr>
            <b/>
            <sz val="9"/>
            <color indexed="81"/>
            <rFont val="Tahoma"/>
            <family val="2"/>
          </rPr>
          <t>John:</t>
        </r>
        <r>
          <rPr>
            <sz val="9"/>
            <color indexed="81"/>
            <rFont val="Tahoma"/>
            <family val="2"/>
          </rPr>
          <t xml:space="preserve">
Manually entered options</t>
        </r>
      </text>
    </comment>
    <comment ref="BC298" authorId="2" shapeId="0" xr:uid="{0788D3FB-E347-4E20-99BD-8BF62D89728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8" authorId="2" shapeId="0" xr:uid="{55777F9F-857A-4BF8-BC55-D785C97FE4E5}">
      <text>
        <r>
          <rPr>
            <b/>
            <sz val="9"/>
            <color indexed="81"/>
            <rFont val="Tahoma"/>
            <family val="2"/>
          </rPr>
          <t>John:</t>
        </r>
        <r>
          <rPr>
            <sz val="9"/>
            <color indexed="81"/>
            <rFont val="Tahoma"/>
            <family val="2"/>
          </rPr>
          <t xml:space="preserve">
Start with the final pkl_fs from the previous optimisation. Use meatprice[1]</t>
        </r>
      </text>
    </comment>
    <comment ref="CG298" authorId="2" shapeId="0" xr:uid="{67D99DD6-FBA0-48E8-9F8E-EF26EFDF8BDA}">
      <text>
        <r>
          <rPr>
            <b/>
            <sz val="9"/>
            <color indexed="81"/>
            <rFont val="Tahoma"/>
            <family val="2"/>
          </rPr>
          <t>John:</t>
        </r>
        <r>
          <rPr>
            <sz val="9"/>
            <color indexed="81"/>
            <rFont val="Tahoma"/>
            <family val="2"/>
          </rPr>
          <t xml:space="preserve">
Include r2 adjust if using Property.xl feed supply</t>
        </r>
      </text>
    </comment>
    <comment ref="N299" authorId="2" shapeId="0" xr:uid="{58ECB69B-1692-4E04-BAAD-D371B5B3EB0A}">
      <text>
        <r>
          <rPr>
            <b/>
            <sz val="9"/>
            <color indexed="81"/>
            <rFont val="Tahoma"/>
            <family val="2"/>
          </rPr>
          <t>John:</t>
        </r>
        <r>
          <rPr>
            <sz val="9"/>
            <color indexed="81"/>
            <rFont val="Tahoma"/>
            <family val="2"/>
          </rPr>
          <t xml:space="preserve">
Manually entered options</t>
        </r>
      </text>
    </comment>
    <comment ref="BC299" authorId="2" shapeId="0" xr:uid="{39E4739A-BC4F-4AB6-B758-7D97D37AE881}">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299" authorId="2" shapeId="0" xr:uid="{14C8A070-9C47-44F7-A0E2-CF7EAEA366C8}">
      <text>
        <r>
          <rPr>
            <b/>
            <sz val="9"/>
            <color indexed="81"/>
            <rFont val="Tahoma"/>
            <family val="2"/>
          </rPr>
          <t>John:</t>
        </r>
        <r>
          <rPr>
            <sz val="9"/>
            <color indexed="81"/>
            <rFont val="Tahoma"/>
            <family val="2"/>
          </rPr>
          <t xml:space="preserve">
Start with the final pkl_fs from the previous optimisation. Use meatprice[1]</t>
        </r>
      </text>
    </comment>
    <comment ref="CG299" authorId="2" shapeId="0" xr:uid="{1259AFCB-1226-4416-9B9E-E4785A01CDCE}">
      <text>
        <r>
          <rPr>
            <b/>
            <sz val="9"/>
            <color indexed="81"/>
            <rFont val="Tahoma"/>
            <family val="2"/>
          </rPr>
          <t>John:</t>
        </r>
        <r>
          <rPr>
            <sz val="9"/>
            <color indexed="81"/>
            <rFont val="Tahoma"/>
            <family val="2"/>
          </rPr>
          <t xml:space="preserve">
Include r2 adjust if using Property.xl feed supply</t>
        </r>
      </text>
    </comment>
    <comment ref="N300" authorId="2" shapeId="0" xr:uid="{C857F9FF-611E-407E-8D43-95EE34F22F2E}">
      <text>
        <r>
          <rPr>
            <b/>
            <sz val="9"/>
            <color indexed="81"/>
            <rFont val="Tahoma"/>
            <family val="2"/>
          </rPr>
          <t>John:</t>
        </r>
        <r>
          <rPr>
            <sz val="9"/>
            <color indexed="81"/>
            <rFont val="Tahoma"/>
            <family val="2"/>
          </rPr>
          <t xml:space="preserve">
Manually entered options</t>
        </r>
      </text>
    </comment>
    <comment ref="BC300" authorId="2" shapeId="0" xr:uid="{96A5A41C-D060-4A11-9D37-F104675629D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0" authorId="2" shapeId="0" xr:uid="{40717DE6-DD7A-4C1D-8FE0-299E5570EBBE}">
      <text>
        <r>
          <rPr>
            <b/>
            <sz val="9"/>
            <color indexed="81"/>
            <rFont val="Tahoma"/>
            <family val="2"/>
          </rPr>
          <t>John:</t>
        </r>
        <r>
          <rPr>
            <sz val="9"/>
            <color indexed="81"/>
            <rFont val="Tahoma"/>
            <family val="2"/>
          </rPr>
          <t xml:space="preserve">
Start with the final pkl_fs from the previous optimisation. Use meatprice[1]</t>
        </r>
      </text>
    </comment>
    <comment ref="CG300" authorId="2" shapeId="0" xr:uid="{C0A746B9-D161-4B7C-8898-1E97B0EB3322}">
      <text>
        <r>
          <rPr>
            <b/>
            <sz val="9"/>
            <color indexed="81"/>
            <rFont val="Tahoma"/>
            <family val="2"/>
          </rPr>
          <t>John:</t>
        </r>
        <r>
          <rPr>
            <sz val="9"/>
            <color indexed="81"/>
            <rFont val="Tahoma"/>
            <family val="2"/>
          </rPr>
          <t xml:space="preserve">
Include r2 adjust if using Property.xl feed supply</t>
        </r>
      </text>
    </comment>
    <comment ref="N301" authorId="2" shapeId="0" xr:uid="{BD81E3A5-25EB-44E0-93C5-55F4F86FB691}">
      <text>
        <r>
          <rPr>
            <b/>
            <sz val="9"/>
            <color indexed="81"/>
            <rFont val="Tahoma"/>
            <family val="2"/>
          </rPr>
          <t>John:</t>
        </r>
        <r>
          <rPr>
            <sz val="9"/>
            <color indexed="81"/>
            <rFont val="Tahoma"/>
            <family val="2"/>
          </rPr>
          <t xml:space="preserve">
Manually entered options</t>
        </r>
      </text>
    </comment>
    <comment ref="BC301" authorId="2" shapeId="0" xr:uid="{785C47EC-94D5-4FCD-B896-4D8187A98DAD}">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1" authorId="2" shapeId="0" xr:uid="{15BA6B66-4599-49E6-BC64-D04DA843F358}">
      <text>
        <r>
          <rPr>
            <b/>
            <sz val="9"/>
            <color indexed="81"/>
            <rFont val="Tahoma"/>
            <family val="2"/>
          </rPr>
          <t>John:</t>
        </r>
        <r>
          <rPr>
            <sz val="9"/>
            <color indexed="81"/>
            <rFont val="Tahoma"/>
            <family val="2"/>
          </rPr>
          <t xml:space="preserve">
Start with the final pkl_fs from the previous optimisation. Use meatprice[1]</t>
        </r>
      </text>
    </comment>
    <comment ref="CG301" authorId="2" shapeId="0" xr:uid="{6DF49706-370A-4044-B845-E0EFD7D5758B}">
      <text>
        <r>
          <rPr>
            <b/>
            <sz val="9"/>
            <color indexed="81"/>
            <rFont val="Tahoma"/>
            <family val="2"/>
          </rPr>
          <t>John:</t>
        </r>
        <r>
          <rPr>
            <sz val="9"/>
            <color indexed="81"/>
            <rFont val="Tahoma"/>
            <family val="2"/>
          </rPr>
          <t xml:space="preserve">
Include r2 adjust if using Property.xl feed supply</t>
        </r>
      </text>
    </comment>
    <comment ref="N302" authorId="2" shapeId="0" xr:uid="{595AC971-ECE7-41B5-ADC5-4C6FFF01AD20}">
      <text>
        <r>
          <rPr>
            <b/>
            <sz val="9"/>
            <color indexed="81"/>
            <rFont val="Tahoma"/>
            <family val="2"/>
          </rPr>
          <t>John:</t>
        </r>
        <r>
          <rPr>
            <sz val="9"/>
            <color indexed="81"/>
            <rFont val="Tahoma"/>
            <family val="2"/>
          </rPr>
          <t xml:space="preserve">
Manually entered options</t>
        </r>
      </text>
    </comment>
    <comment ref="BC302" authorId="2" shapeId="0" xr:uid="{B66FF0B5-02FE-4D54-ADA4-2DFAFB2E82CF}">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2" authorId="2" shapeId="0" xr:uid="{A091B1E1-B8F1-4862-B756-3F6B50CDD252}">
      <text>
        <r>
          <rPr>
            <b/>
            <sz val="9"/>
            <color indexed="81"/>
            <rFont val="Tahoma"/>
            <family val="2"/>
          </rPr>
          <t>John:</t>
        </r>
        <r>
          <rPr>
            <sz val="9"/>
            <color indexed="81"/>
            <rFont val="Tahoma"/>
            <family val="2"/>
          </rPr>
          <t xml:space="preserve">
Start with the final pkl_fs from the previous optimisation. Use meatprice[1]</t>
        </r>
      </text>
    </comment>
    <comment ref="CG302" authorId="2" shapeId="0" xr:uid="{B2DFA30E-0D68-4001-AC20-F577B404DD1F}">
      <text>
        <r>
          <rPr>
            <b/>
            <sz val="9"/>
            <color indexed="81"/>
            <rFont val="Tahoma"/>
            <family val="2"/>
          </rPr>
          <t>John:</t>
        </r>
        <r>
          <rPr>
            <sz val="9"/>
            <color indexed="81"/>
            <rFont val="Tahoma"/>
            <family val="2"/>
          </rPr>
          <t xml:space="preserve">
Include r2 adjust if using Property.xl feed supply</t>
        </r>
      </text>
    </comment>
    <comment ref="N303" authorId="2" shapeId="0" xr:uid="{2156CFB7-2255-4F32-B3F4-BF889819C3A4}">
      <text>
        <r>
          <rPr>
            <b/>
            <sz val="9"/>
            <color indexed="81"/>
            <rFont val="Tahoma"/>
            <family val="2"/>
          </rPr>
          <t>John:</t>
        </r>
        <r>
          <rPr>
            <sz val="9"/>
            <color indexed="81"/>
            <rFont val="Tahoma"/>
            <family val="2"/>
          </rPr>
          <t xml:space="preserve">
Manually entered options</t>
        </r>
      </text>
    </comment>
    <comment ref="BC303" authorId="2" shapeId="0" xr:uid="{037D330A-B663-4695-AB19-E0D16DE3EF7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3" authorId="2" shapeId="0" xr:uid="{503684DF-D22F-436E-AB73-7095CE3FAE82}">
      <text>
        <r>
          <rPr>
            <b/>
            <sz val="9"/>
            <color indexed="81"/>
            <rFont val="Tahoma"/>
            <family val="2"/>
          </rPr>
          <t>John:</t>
        </r>
        <r>
          <rPr>
            <sz val="9"/>
            <color indexed="81"/>
            <rFont val="Tahoma"/>
            <family val="2"/>
          </rPr>
          <t xml:space="preserve">
Start with the final pkl_fs from the previous optimisation. Use meatprice[1]</t>
        </r>
      </text>
    </comment>
    <comment ref="CG303" authorId="2" shapeId="0" xr:uid="{9DF824C1-27DA-414F-BDEE-4CEFFFFCAD3D}">
      <text>
        <r>
          <rPr>
            <b/>
            <sz val="9"/>
            <color indexed="81"/>
            <rFont val="Tahoma"/>
            <family val="2"/>
          </rPr>
          <t>John:</t>
        </r>
        <r>
          <rPr>
            <sz val="9"/>
            <color indexed="81"/>
            <rFont val="Tahoma"/>
            <family val="2"/>
          </rPr>
          <t xml:space="preserve">
Include r2 adjust if using Property.xl feed supply</t>
        </r>
      </text>
    </comment>
    <comment ref="N304" authorId="2" shapeId="0" xr:uid="{B902DA81-F522-45A8-91A1-44A273A31110}">
      <text>
        <r>
          <rPr>
            <b/>
            <sz val="9"/>
            <color indexed="81"/>
            <rFont val="Tahoma"/>
            <family val="2"/>
          </rPr>
          <t>John:</t>
        </r>
        <r>
          <rPr>
            <sz val="9"/>
            <color indexed="81"/>
            <rFont val="Tahoma"/>
            <family val="2"/>
          </rPr>
          <t xml:space="preserve">
Manually entered options</t>
        </r>
      </text>
    </comment>
    <comment ref="BC304" authorId="2" shapeId="0" xr:uid="{FB4FF77D-9B81-4328-9CEE-03CB8213B067}">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4" authorId="2" shapeId="0" xr:uid="{096A0E62-5AA9-4FF7-AD1B-AA0B32D36A4F}">
      <text>
        <r>
          <rPr>
            <b/>
            <sz val="9"/>
            <color indexed="81"/>
            <rFont val="Tahoma"/>
            <family val="2"/>
          </rPr>
          <t>John:</t>
        </r>
        <r>
          <rPr>
            <sz val="9"/>
            <color indexed="81"/>
            <rFont val="Tahoma"/>
            <family val="2"/>
          </rPr>
          <t xml:space="preserve">
Start with the final pkl_fs from the previous optimisation. Use meatprice[1]</t>
        </r>
      </text>
    </comment>
    <comment ref="CG304" authorId="2" shapeId="0" xr:uid="{AA05668A-9E23-4BDE-91EE-85FE4C3AF4D1}">
      <text>
        <r>
          <rPr>
            <b/>
            <sz val="9"/>
            <color indexed="81"/>
            <rFont val="Tahoma"/>
            <family val="2"/>
          </rPr>
          <t>John:</t>
        </r>
        <r>
          <rPr>
            <sz val="9"/>
            <color indexed="81"/>
            <rFont val="Tahoma"/>
            <family val="2"/>
          </rPr>
          <t xml:space="preserve">
Include r2 adjust if using Property.xl feed supply</t>
        </r>
      </text>
    </comment>
    <comment ref="N305" authorId="2" shapeId="0" xr:uid="{55F831E7-D22A-4E4F-8FCF-92E35C0B4490}">
      <text>
        <r>
          <rPr>
            <b/>
            <sz val="9"/>
            <color indexed="81"/>
            <rFont val="Tahoma"/>
            <family val="2"/>
          </rPr>
          <t>John:</t>
        </r>
        <r>
          <rPr>
            <sz val="9"/>
            <color indexed="81"/>
            <rFont val="Tahoma"/>
            <family val="2"/>
          </rPr>
          <t xml:space="preserve">
Manually entered options</t>
        </r>
      </text>
    </comment>
    <comment ref="BC305" authorId="2" shapeId="0" xr:uid="{53347DF3-CBC4-4B27-8E4F-DEFC7226F10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5" authorId="2" shapeId="0" xr:uid="{C432A5C8-80E8-4ADE-88C1-5C37903FB67F}">
      <text>
        <r>
          <rPr>
            <b/>
            <sz val="9"/>
            <color indexed="81"/>
            <rFont val="Tahoma"/>
            <family val="2"/>
          </rPr>
          <t>John:</t>
        </r>
        <r>
          <rPr>
            <sz val="9"/>
            <color indexed="81"/>
            <rFont val="Tahoma"/>
            <family val="2"/>
          </rPr>
          <t xml:space="preserve">
Start with the final pkl_fs from the previous optimisation. Use meatprice[1]</t>
        </r>
      </text>
    </comment>
    <comment ref="CG305" authorId="2" shapeId="0" xr:uid="{235B2538-9440-4396-A580-846AF232A7B4}">
      <text>
        <r>
          <rPr>
            <b/>
            <sz val="9"/>
            <color indexed="81"/>
            <rFont val="Tahoma"/>
            <family val="2"/>
          </rPr>
          <t>John:</t>
        </r>
        <r>
          <rPr>
            <sz val="9"/>
            <color indexed="81"/>
            <rFont val="Tahoma"/>
            <family val="2"/>
          </rPr>
          <t xml:space="preserve">
Include r2 adjust if using Property.xl feed supply</t>
        </r>
      </text>
    </comment>
    <comment ref="N306" authorId="2" shapeId="0" xr:uid="{89508DD5-272D-42F9-A190-80227637EC0D}">
      <text>
        <r>
          <rPr>
            <b/>
            <sz val="9"/>
            <color indexed="81"/>
            <rFont val="Tahoma"/>
            <family val="2"/>
          </rPr>
          <t>John:</t>
        </r>
        <r>
          <rPr>
            <sz val="9"/>
            <color indexed="81"/>
            <rFont val="Tahoma"/>
            <family val="2"/>
          </rPr>
          <t xml:space="preserve">
Manually entered options</t>
        </r>
      </text>
    </comment>
    <comment ref="BC306" authorId="2" shapeId="0" xr:uid="{08E46482-236D-4972-9971-4A0366E75CF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6" authorId="2" shapeId="0" xr:uid="{28DC94DC-CAEE-4B35-835F-D12C2D7BAECA}">
      <text>
        <r>
          <rPr>
            <b/>
            <sz val="9"/>
            <color indexed="81"/>
            <rFont val="Tahoma"/>
            <family val="2"/>
          </rPr>
          <t>John:</t>
        </r>
        <r>
          <rPr>
            <sz val="9"/>
            <color indexed="81"/>
            <rFont val="Tahoma"/>
            <family val="2"/>
          </rPr>
          <t xml:space="preserve">
Start with the final pkl_fs from the previous optimisation. Use meatprice[1]</t>
        </r>
      </text>
    </comment>
    <comment ref="CG306" authorId="2" shapeId="0" xr:uid="{D68215E5-A387-4422-9BE8-3F2B5D5BFAF3}">
      <text>
        <r>
          <rPr>
            <b/>
            <sz val="9"/>
            <color indexed="81"/>
            <rFont val="Tahoma"/>
            <family val="2"/>
          </rPr>
          <t>John:</t>
        </r>
        <r>
          <rPr>
            <sz val="9"/>
            <color indexed="81"/>
            <rFont val="Tahoma"/>
            <family val="2"/>
          </rPr>
          <t xml:space="preserve">
Include r2 adjust if using Property.xl feed supply</t>
        </r>
      </text>
    </comment>
    <comment ref="N307" authorId="2" shapeId="0" xr:uid="{EDAD02E5-39EC-4FCB-8480-3AFBA2094118}">
      <text>
        <r>
          <rPr>
            <b/>
            <sz val="9"/>
            <color indexed="81"/>
            <rFont val="Tahoma"/>
            <family val="2"/>
          </rPr>
          <t>John:</t>
        </r>
        <r>
          <rPr>
            <sz val="9"/>
            <color indexed="81"/>
            <rFont val="Tahoma"/>
            <family val="2"/>
          </rPr>
          <t xml:space="preserve">
Manually entered options</t>
        </r>
      </text>
    </comment>
    <comment ref="BC307" authorId="2" shapeId="0" xr:uid="{73984D6A-C558-48D2-A186-B0AC9FEA8505}">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7" authorId="2" shapeId="0" xr:uid="{ADDF9B68-1D5D-4136-BFF9-18390550D47E}">
      <text>
        <r>
          <rPr>
            <b/>
            <sz val="9"/>
            <color indexed="81"/>
            <rFont val="Tahoma"/>
            <family val="2"/>
          </rPr>
          <t>John:</t>
        </r>
        <r>
          <rPr>
            <sz val="9"/>
            <color indexed="81"/>
            <rFont val="Tahoma"/>
            <family val="2"/>
          </rPr>
          <t xml:space="preserve">
Start with the final pkl_fs from the previous optimisation. Use meatprice[1]</t>
        </r>
      </text>
    </comment>
    <comment ref="CG307" authorId="2" shapeId="0" xr:uid="{65EF8687-D32C-4A7E-952C-8EAF67B7EE14}">
      <text>
        <r>
          <rPr>
            <b/>
            <sz val="9"/>
            <color indexed="81"/>
            <rFont val="Tahoma"/>
            <family val="2"/>
          </rPr>
          <t>John:</t>
        </r>
        <r>
          <rPr>
            <sz val="9"/>
            <color indexed="81"/>
            <rFont val="Tahoma"/>
            <family val="2"/>
          </rPr>
          <t xml:space="preserve">
Include r2 adjust if using Property.xl feed supply</t>
        </r>
      </text>
    </comment>
    <comment ref="N308" authorId="2" shapeId="0" xr:uid="{B94E39FF-9E15-4660-B66A-E22068872191}">
      <text>
        <r>
          <rPr>
            <b/>
            <sz val="9"/>
            <color indexed="81"/>
            <rFont val="Tahoma"/>
            <family val="2"/>
          </rPr>
          <t>John:</t>
        </r>
        <r>
          <rPr>
            <sz val="9"/>
            <color indexed="81"/>
            <rFont val="Tahoma"/>
            <family val="2"/>
          </rPr>
          <t xml:space="preserve">
Manually entered options</t>
        </r>
      </text>
    </comment>
    <comment ref="BC308" authorId="2" shapeId="0" xr:uid="{AE3939FC-416C-4125-9027-4ADBD4167A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8" authorId="2" shapeId="0" xr:uid="{6A9D8592-A90C-47E7-86C1-D6BDEB00444F}">
      <text>
        <r>
          <rPr>
            <b/>
            <sz val="9"/>
            <color indexed="81"/>
            <rFont val="Tahoma"/>
            <family val="2"/>
          </rPr>
          <t>John:</t>
        </r>
        <r>
          <rPr>
            <sz val="9"/>
            <color indexed="81"/>
            <rFont val="Tahoma"/>
            <family val="2"/>
          </rPr>
          <t xml:space="preserve">
Start with the final pkl_fs from the previous optimisation. Use meatprice[1]</t>
        </r>
      </text>
    </comment>
    <comment ref="CG308" authorId="2" shapeId="0" xr:uid="{0C436EB9-8E06-437E-B696-F792AFD90507}">
      <text>
        <r>
          <rPr>
            <b/>
            <sz val="9"/>
            <color indexed="81"/>
            <rFont val="Tahoma"/>
            <family val="2"/>
          </rPr>
          <t>John:</t>
        </r>
        <r>
          <rPr>
            <sz val="9"/>
            <color indexed="81"/>
            <rFont val="Tahoma"/>
            <family val="2"/>
          </rPr>
          <t xml:space="preserve">
Include r2 adjust if using Property.xl feed supply</t>
        </r>
      </text>
    </comment>
    <comment ref="N309" authorId="2" shapeId="0" xr:uid="{D359FB40-82AC-4EEF-B35A-000024FAF791}">
      <text>
        <r>
          <rPr>
            <b/>
            <sz val="9"/>
            <color indexed="81"/>
            <rFont val="Tahoma"/>
            <family val="2"/>
          </rPr>
          <t>John:</t>
        </r>
        <r>
          <rPr>
            <sz val="9"/>
            <color indexed="81"/>
            <rFont val="Tahoma"/>
            <family val="2"/>
          </rPr>
          <t xml:space="preserve">
Manually entered options</t>
        </r>
      </text>
    </comment>
    <comment ref="BC309" authorId="2" shapeId="0" xr:uid="{666E2287-B400-46DC-935C-27CC4588FC02}">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09" authorId="2" shapeId="0" xr:uid="{3C9C8222-F277-41A8-926E-1B0A672D3CCD}">
      <text>
        <r>
          <rPr>
            <b/>
            <sz val="9"/>
            <color indexed="81"/>
            <rFont val="Tahoma"/>
            <family val="2"/>
          </rPr>
          <t>John:</t>
        </r>
        <r>
          <rPr>
            <sz val="9"/>
            <color indexed="81"/>
            <rFont val="Tahoma"/>
            <family val="2"/>
          </rPr>
          <t xml:space="preserve">
Start with the final pkl_fs from the previous optimisation. Use meatprice[1]</t>
        </r>
      </text>
    </comment>
    <comment ref="CG309" authorId="2" shapeId="0" xr:uid="{CBC960DF-B2F1-45D6-8790-50292E2081F1}">
      <text>
        <r>
          <rPr>
            <b/>
            <sz val="9"/>
            <color indexed="81"/>
            <rFont val="Tahoma"/>
            <family val="2"/>
          </rPr>
          <t>John:</t>
        </r>
        <r>
          <rPr>
            <sz val="9"/>
            <color indexed="81"/>
            <rFont val="Tahoma"/>
            <family val="2"/>
          </rPr>
          <t xml:space="preserve">
Include r2 adjust if using Property.xl feed supply</t>
        </r>
      </text>
    </comment>
    <comment ref="N310" authorId="2" shapeId="0" xr:uid="{FD205FA9-3628-4517-92DD-8D5A6CE1DD5B}">
      <text>
        <r>
          <rPr>
            <b/>
            <sz val="9"/>
            <color indexed="81"/>
            <rFont val="Tahoma"/>
            <family val="2"/>
          </rPr>
          <t>John:</t>
        </r>
        <r>
          <rPr>
            <sz val="9"/>
            <color indexed="81"/>
            <rFont val="Tahoma"/>
            <family val="2"/>
          </rPr>
          <t xml:space="preserve">
Manually entered options</t>
        </r>
      </text>
    </comment>
    <comment ref="BC310" authorId="2" shapeId="0" xr:uid="{B8388D23-235B-49A8-9DCA-D9F54094279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0" authorId="2" shapeId="0" xr:uid="{8B9190CD-5AEE-4DC1-9656-7D4B74767919}">
      <text>
        <r>
          <rPr>
            <b/>
            <sz val="9"/>
            <color indexed="81"/>
            <rFont val="Tahoma"/>
            <family val="2"/>
          </rPr>
          <t>John:</t>
        </r>
        <r>
          <rPr>
            <sz val="9"/>
            <color indexed="81"/>
            <rFont val="Tahoma"/>
            <family val="2"/>
          </rPr>
          <t xml:space="preserve">
Start with the final pkl_fs from the previous optimisation. Use meatprice[1]</t>
        </r>
      </text>
    </comment>
    <comment ref="CG310" authorId="2" shapeId="0" xr:uid="{19EC0D6A-E45A-455F-8DAD-71A92E1E7B17}">
      <text>
        <r>
          <rPr>
            <b/>
            <sz val="9"/>
            <color indexed="81"/>
            <rFont val="Tahoma"/>
            <family val="2"/>
          </rPr>
          <t>John:</t>
        </r>
        <r>
          <rPr>
            <sz val="9"/>
            <color indexed="81"/>
            <rFont val="Tahoma"/>
            <family val="2"/>
          </rPr>
          <t xml:space="preserve">
Include r2 adjust if using Property.xl feed supply</t>
        </r>
      </text>
    </comment>
    <comment ref="N311" authorId="2" shapeId="0" xr:uid="{218485E0-45B5-497D-8E22-36EAB2D07345}">
      <text>
        <r>
          <rPr>
            <b/>
            <sz val="9"/>
            <color indexed="81"/>
            <rFont val="Tahoma"/>
            <family val="2"/>
          </rPr>
          <t>John:</t>
        </r>
        <r>
          <rPr>
            <sz val="9"/>
            <color indexed="81"/>
            <rFont val="Tahoma"/>
            <family val="2"/>
          </rPr>
          <t xml:space="preserve">
Manually entered options</t>
        </r>
      </text>
    </comment>
    <comment ref="BC311" authorId="2" shapeId="0" xr:uid="{057CB511-FE1D-43EE-8B82-66FDA0C34683}">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1" authorId="2" shapeId="0" xr:uid="{6A1C1C15-02F1-40C7-9756-03566D0162D1}">
      <text>
        <r>
          <rPr>
            <b/>
            <sz val="9"/>
            <color indexed="81"/>
            <rFont val="Tahoma"/>
            <family val="2"/>
          </rPr>
          <t>John:</t>
        </r>
        <r>
          <rPr>
            <sz val="9"/>
            <color indexed="81"/>
            <rFont val="Tahoma"/>
            <family val="2"/>
          </rPr>
          <t xml:space="preserve">
Start with the final pkl_fs from the previous optimisation. Use meatprice[1]</t>
        </r>
      </text>
    </comment>
    <comment ref="CG311" authorId="2" shapeId="0" xr:uid="{B1CBD19A-CB40-494D-A290-2B7C3EF9138E}">
      <text>
        <r>
          <rPr>
            <b/>
            <sz val="9"/>
            <color indexed="81"/>
            <rFont val="Tahoma"/>
            <family val="2"/>
          </rPr>
          <t>John:</t>
        </r>
        <r>
          <rPr>
            <sz val="9"/>
            <color indexed="81"/>
            <rFont val="Tahoma"/>
            <family val="2"/>
          </rPr>
          <t xml:space="preserve">
Include r2 adjust if using Property.xl feed supply</t>
        </r>
      </text>
    </comment>
    <comment ref="N312" authorId="2" shapeId="0" xr:uid="{ACBC4C5E-63A0-4E7A-B1DE-34D5AD1FBE14}">
      <text>
        <r>
          <rPr>
            <b/>
            <sz val="9"/>
            <color indexed="81"/>
            <rFont val="Tahoma"/>
            <family val="2"/>
          </rPr>
          <t>John:</t>
        </r>
        <r>
          <rPr>
            <sz val="9"/>
            <color indexed="81"/>
            <rFont val="Tahoma"/>
            <family val="2"/>
          </rPr>
          <t xml:space="preserve">
Manually entered options</t>
        </r>
      </text>
    </comment>
    <comment ref="BC312" authorId="2" shapeId="0" xr:uid="{172B75B8-9002-4526-A175-8E780699BA69}">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2" authorId="2" shapeId="0" xr:uid="{E89803FE-CB49-4D7B-BB93-0A9265316247}">
      <text>
        <r>
          <rPr>
            <b/>
            <sz val="9"/>
            <color indexed="81"/>
            <rFont val="Tahoma"/>
            <family val="2"/>
          </rPr>
          <t>John:</t>
        </r>
        <r>
          <rPr>
            <sz val="9"/>
            <color indexed="81"/>
            <rFont val="Tahoma"/>
            <family val="2"/>
          </rPr>
          <t xml:space="preserve">
Start with the final pkl_fs from the previous optimisation. Use meatprice[1]</t>
        </r>
      </text>
    </comment>
    <comment ref="CG312" authorId="2" shapeId="0" xr:uid="{FCC29A38-9669-434E-A182-99ABDADDA097}">
      <text>
        <r>
          <rPr>
            <b/>
            <sz val="9"/>
            <color indexed="81"/>
            <rFont val="Tahoma"/>
            <family val="2"/>
          </rPr>
          <t>John:</t>
        </r>
        <r>
          <rPr>
            <sz val="9"/>
            <color indexed="81"/>
            <rFont val="Tahoma"/>
            <family val="2"/>
          </rPr>
          <t xml:space="preserve">
Include r2 adjust if using Property.xl feed supply</t>
        </r>
      </text>
    </comment>
    <comment ref="N313" authorId="2" shapeId="0" xr:uid="{31A59F65-91C9-49BF-864E-73092C8367E8}">
      <text>
        <r>
          <rPr>
            <b/>
            <sz val="9"/>
            <color indexed="81"/>
            <rFont val="Tahoma"/>
            <family val="2"/>
          </rPr>
          <t>John:</t>
        </r>
        <r>
          <rPr>
            <sz val="9"/>
            <color indexed="81"/>
            <rFont val="Tahoma"/>
            <family val="2"/>
          </rPr>
          <t xml:space="preserve">
Manually entered options</t>
        </r>
      </text>
    </comment>
    <comment ref="BC313" authorId="2" shapeId="0" xr:uid="{A3191619-A756-4F97-A805-6B6BADC35E6B}">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CF313" authorId="2" shapeId="0" xr:uid="{D566880B-26AA-47A7-B91E-F9C581566C1A}">
      <text>
        <r>
          <rPr>
            <b/>
            <sz val="9"/>
            <color indexed="81"/>
            <rFont val="Tahoma"/>
            <family val="2"/>
          </rPr>
          <t>John:</t>
        </r>
        <r>
          <rPr>
            <sz val="9"/>
            <color indexed="81"/>
            <rFont val="Tahoma"/>
            <family val="2"/>
          </rPr>
          <t xml:space="preserve">
Start with the final pkl_fs from the previous optimisation. Use meatprice[1]</t>
        </r>
      </text>
    </comment>
    <comment ref="CG313" authorId="2" shapeId="0" xr:uid="{9738A8E7-EEE3-4908-BC4A-9C5E0C227EEF}">
      <text>
        <r>
          <rPr>
            <b/>
            <sz val="9"/>
            <color indexed="81"/>
            <rFont val="Tahoma"/>
            <family val="2"/>
          </rPr>
          <t>John:</t>
        </r>
        <r>
          <rPr>
            <sz val="9"/>
            <color indexed="81"/>
            <rFont val="Tahoma"/>
            <family val="2"/>
          </rPr>
          <t xml:space="preserve">
Include r2 adjust if using Property.xl feed supply</t>
        </r>
      </text>
    </comment>
    <comment ref="AL320"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9989616B-6ED4-42B9-8282-2CF928F6B149}">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FF10605F-0FDF-4033-9B81-6DA0051AE2E8}">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B8" authorId="0" shapeId="0" xr:uid="{9DDC045F-F0D1-4EAD-9579-22C5C44A3249}">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AW10" authorId="0" shapeId="0" xr:uid="{0CBB8EF0-2E4C-4374-A6AA-D822B9B85685}">
      <text>
        <r>
          <rPr>
            <b/>
            <sz val="9"/>
            <color indexed="81"/>
            <rFont val="Tahoma"/>
            <family val="2"/>
          </rPr>
          <t>John:</t>
        </r>
        <r>
          <rPr>
            <sz val="9"/>
            <color indexed="81"/>
            <rFont val="Tahoma"/>
            <family val="2"/>
          </rPr>
          <t xml:space="preserve">
days relative to start of lambing
</t>
        </r>
      </text>
    </comment>
    <comment ref="AX10" authorId="0" shapeId="0" xr:uid="{DC8CED4E-3FF3-4CA1-80D7-7E7AE1B2B1CD}">
      <text>
        <r>
          <rPr>
            <b/>
            <sz val="9"/>
            <color indexed="81"/>
            <rFont val="Tahoma"/>
            <family val="2"/>
          </rPr>
          <t>John:</t>
        </r>
        <r>
          <rPr>
            <sz val="9"/>
            <color indexed="81"/>
            <rFont val="Tahoma"/>
            <family val="2"/>
          </rPr>
          <t xml:space="preserve">
Date of first lamb plus half an aoestrus cycle
On the basis that is the date that is rounded to nearest period</t>
        </r>
      </text>
    </comment>
    <comment ref="BA10" authorId="0" shapeId="0" xr:uid="{C4299F31-0139-48D1-9428-3A0CB1058D68}">
      <text>
        <r>
          <rPr>
            <b/>
            <sz val="9"/>
            <color indexed="81"/>
            <rFont val="Tahoma"/>
            <family val="2"/>
          </rPr>
          <t>John:</t>
        </r>
        <r>
          <rPr>
            <sz val="9"/>
            <color indexed="81"/>
            <rFont val="Tahoma"/>
            <family val="2"/>
          </rPr>
          <t xml:space="preserve">
Date of first lamb plus half an aoestrus cycle
</t>
        </r>
      </text>
    </comment>
    <comment ref="BD10" authorId="0" shapeId="0" xr:uid="{21940B92-E1DB-407E-AF6E-88DCD995B018}">
      <text>
        <r>
          <rPr>
            <b/>
            <sz val="9"/>
            <color indexed="81"/>
            <rFont val="Tahoma"/>
            <family val="2"/>
          </rPr>
          <t>John:</t>
        </r>
        <r>
          <rPr>
            <sz val="9"/>
            <color indexed="81"/>
            <rFont val="Tahoma"/>
            <family val="2"/>
          </rPr>
          <t xml:space="preserve">
Date of first lamb plus half an aoestrus cycle
</t>
        </r>
      </text>
    </comment>
    <comment ref="B11" authorId="0" shapeId="0" xr:uid="{A9AA8128-563A-4F4F-BD19-DB1BE4D5B7BF}">
      <text>
        <r>
          <rPr>
            <b/>
            <sz val="9"/>
            <color indexed="81"/>
            <rFont val="Tahoma"/>
            <family val="2"/>
          </rPr>
          <t>John:</t>
        </r>
        <r>
          <rPr>
            <sz val="9"/>
            <color indexed="81"/>
            <rFont val="Tahoma"/>
            <family val="2"/>
          </rPr>
          <t xml:space="preserve">
This is the first period of the generator</t>
        </r>
      </text>
    </comment>
    <comment ref="AM11" authorId="0" shapeId="0" xr:uid="{280A6B92-E1AE-4801-A6E4-AEE213F1467C}">
      <text>
        <r>
          <rPr>
            <b/>
            <sz val="9"/>
            <color indexed="81"/>
            <rFont val="Tahoma"/>
            <family val="2"/>
          </rPr>
          <t>John:</t>
        </r>
        <r>
          <rPr>
            <sz val="9"/>
            <color indexed="81"/>
            <rFont val="Tahoma"/>
            <family val="2"/>
          </rPr>
          <t xml:space="preserve">
+1 to make it the period after weaning because weaning occurs during the period so there is no start weight</t>
        </r>
      </text>
    </comment>
    <comment ref="AW12" authorId="0" shapeId="0" xr:uid="{EF86BFD1-1718-4EBD-9AEC-92049BD381B2}">
      <text>
        <r>
          <rPr>
            <b/>
            <sz val="9"/>
            <color indexed="81"/>
            <rFont val="Tahoma"/>
            <family val="2"/>
          </rPr>
          <t>John:</t>
        </r>
        <r>
          <rPr>
            <sz val="9"/>
            <color indexed="81"/>
            <rFont val="Tahoma"/>
            <family val="2"/>
          </rPr>
          <t xml:space="preserve">
22 week gestation because AFO works in weeks</t>
        </r>
      </text>
    </comment>
    <comment ref="B15" authorId="0" shapeId="0" xr:uid="{038D046D-B10E-45F3-85C3-717C15085634}">
      <text>
        <r>
          <rPr>
            <b/>
            <sz val="9"/>
            <color indexed="81"/>
            <rFont val="Tahoma"/>
            <family val="2"/>
          </rPr>
          <t>John:</t>
        </r>
        <r>
          <rPr>
            <sz val="9"/>
            <color indexed="81"/>
            <rFont val="Tahoma"/>
            <family val="2"/>
          </rPr>
          <t xml:space="preserve">
End of lambing period</t>
        </r>
      </text>
    </comment>
    <comment ref="AW15" authorId="0" shapeId="0" xr:uid="{DCB790B4-0325-4D37-9210-4BC6D3541401}">
      <text>
        <r>
          <rPr>
            <b/>
            <sz val="9"/>
            <color indexed="81"/>
            <rFont val="Tahoma"/>
            <family val="2"/>
          </rPr>
          <t>John:</t>
        </r>
        <r>
          <rPr>
            <sz val="9"/>
            <color indexed="81"/>
            <rFont val="Tahoma"/>
            <family val="2"/>
          </rPr>
          <t xml:space="preserve">
Date at the end of the lambing period.
Length of joining minus half an oestrus cycle</t>
        </r>
      </text>
    </comment>
    <comment ref="C17" authorId="0" shapeId="0" xr:uid="{1B7F1E55-4D36-48BD-8FD6-E6E56E1B99E8}">
      <text>
        <r>
          <rPr>
            <b/>
            <sz val="9"/>
            <color indexed="81"/>
            <rFont val="Tahoma"/>
            <family val="2"/>
          </rPr>
          <t>John:</t>
        </r>
        <r>
          <rPr>
            <sz val="9"/>
            <color indexed="81"/>
            <rFont val="Tahoma"/>
            <family val="2"/>
          </rPr>
          <t xml:space="preserve">
Date of maiden joining doesn't vary with age at ewe lamb joining</t>
        </r>
      </text>
    </comment>
    <comment ref="B19" authorId="0" shapeId="0" xr:uid="{5A3DF7C0-36F0-40EC-AE7C-59056D30C048}">
      <text>
        <r>
          <rPr>
            <b/>
            <sz val="9"/>
            <color indexed="81"/>
            <rFont val="Tahoma"/>
            <family val="2"/>
          </rPr>
          <t>John:</t>
        </r>
        <r>
          <rPr>
            <sz val="9"/>
            <color indexed="81"/>
            <rFont val="Tahoma"/>
            <family val="2"/>
          </rPr>
          <t xml:space="preserve">
End of lambing period</t>
        </r>
      </text>
    </comment>
    <comment ref="AW19" authorId="0" shapeId="0" xr:uid="{1D4B8438-80CC-4224-8A4E-50DC2544481C}">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4E8154A6-1D84-4F8C-9C27-7F86F4525BC2}">
      <text>
        <r>
          <rPr>
            <b/>
            <sz val="9"/>
            <color indexed="81"/>
            <rFont val="Tahoma"/>
            <family val="2"/>
          </rPr>
          <t>John:</t>
        </r>
        <r>
          <rPr>
            <sz val="9"/>
            <color indexed="81"/>
            <rFont val="Tahoma"/>
            <family val="2"/>
          </rPr>
          <t xml:space="preserve">
Date of maiden joining doesn't vary with age at ewe lamb joining</t>
        </r>
      </text>
    </comment>
    <comment ref="B23" authorId="0" shapeId="0" xr:uid="{81F3D432-B6FA-40D2-9735-BF5670B9E660}">
      <text>
        <r>
          <rPr>
            <b/>
            <sz val="9"/>
            <color indexed="81"/>
            <rFont val="Tahoma"/>
            <family val="2"/>
          </rPr>
          <t>John:</t>
        </r>
        <r>
          <rPr>
            <sz val="9"/>
            <color indexed="81"/>
            <rFont val="Tahoma"/>
            <family val="2"/>
          </rPr>
          <t xml:space="preserve">
End of lambing period</t>
        </r>
      </text>
    </comment>
    <comment ref="AW23" authorId="0" shapeId="0" xr:uid="{28440009-610B-407C-9B02-3E7C17168E52}">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685764D1-D249-4C76-BDA5-876E231E5ED9}">
      <text>
        <r>
          <rPr>
            <b/>
            <sz val="9"/>
            <color indexed="81"/>
            <rFont val="Tahoma"/>
            <family val="2"/>
          </rPr>
          <t>John:</t>
        </r>
        <r>
          <rPr>
            <sz val="9"/>
            <color indexed="81"/>
            <rFont val="Tahoma"/>
            <family val="2"/>
          </rPr>
          <t xml:space="preserve">
Date of maiden joining doesn't vary with age at ewe lamb joining</t>
        </r>
      </text>
    </comment>
    <comment ref="B27" authorId="0" shapeId="0" xr:uid="{2575BA64-8137-47D3-AEAD-DD891295B1CF}">
      <text>
        <r>
          <rPr>
            <b/>
            <sz val="9"/>
            <color indexed="81"/>
            <rFont val="Tahoma"/>
            <family val="2"/>
          </rPr>
          <t>John:</t>
        </r>
        <r>
          <rPr>
            <sz val="9"/>
            <color indexed="81"/>
            <rFont val="Tahoma"/>
            <family val="2"/>
          </rPr>
          <t xml:space="preserve">
End of lambing period</t>
        </r>
      </text>
    </comment>
    <comment ref="AW27" authorId="0" shapeId="0" xr:uid="{D7C46248-C0A3-4B68-9CF9-F8295614B254}">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AD4C7701-A698-4F18-A9EA-E0A384310A8C}">
      <text>
        <r>
          <rPr>
            <b/>
            <sz val="9"/>
            <color indexed="81"/>
            <rFont val="Tahoma"/>
            <family val="2"/>
          </rPr>
          <t>John:</t>
        </r>
        <r>
          <rPr>
            <sz val="9"/>
            <color indexed="81"/>
            <rFont val="Tahoma"/>
            <family val="2"/>
          </rPr>
          <t xml:space="preserve">
Date of maiden joining doesn't vary with age at ewe lamb joining</t>
        </r>
      </text>
    </comment>
    <comment ref="B31" authorId="0" shapeId="0" xr:uid="{41FC1900-7CC7-4763-8C72-1B7E356391EE}">
      <text>
        <r>
          <rPr>
            <b/>
            <sz val="9"/>
            <color indexed="81"/>
            <rFont val="Tahoma"/>
            <family val="2"/>
          </rPr>
          <t>John:</t>
        </r>
        <r>
          <rPr>
            <sz val="9"/>
            <color indexed="81"/>
            <rFont val="Tahoma"/>
            <family val="2"/>
          </rPr>
          <t xml:space="preserve">
End of lambing period</t>
        </r>
      </text>
    </comment>
    <comment ref="AW31" authorId="0" shapeId="0" xr:uid="{7DD25400-0D78-49E6-B3AA-B545646F94B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803658C-48B8-41B0-98A3-676CA034C262}">
      <text>
        <r>
          <rPr>
            <b/>
            <sz val="9"/>
            <color indexed="81"/>
            <rFont val="Tahoma"/>
            <family val="2"/>
          </rPr>
          <t>John:</t>
        </r>
        <r>
          <rPr>
            <sz val="9"/>
            <color indexed="81"/>
            <rFont val="Tahoma"/>
            <family val="2"/>
          </rPr>
          <t xml:space="preserve">
Date of maiden joining doesn't vary with age at ewe lamb joining</t>
        </r>
      </text>
    </comment>
    <comment ref="B35" authorId="0" shapeId="0" xr:uid="{98197533-0F98-4B80-9D1D-253EF3FCD5A1}">
      <text>
        <r>
          <rPr>
            <b/>
            <sz val="9"/>
            <color indexed="81"/>
            <rFont val="Tahoma"/>
            <family val="2"/>
          </rPr>
          <t>John:</t>
        </r>
        <r>
          <rPr>
            <sz val="9"/>
            <color indexed="81"/>
            <rFont val="Tahoma"/>
            <family val="2"/>
          </rPr>
          <t xml:space="preserve">
End of lambing period</t>
        </r>
      </text>
    </comment>
    <comment ref="AW35" authorId="0" shapeId="0" xr:uid="{1F33FE39-6F2B-4790-9FA9-0837CB0BCB51}">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F7616367-84E6-4D21-A992-E70CA9EE38B7}">
      <text>
        <r>
          <rPr>
            <b/>
            <sz val="9"/>
            <color indexed="81"/>
            <rFont val="Tahoma"/>
            <family val="2"/>
          </rPr>
          <t>John:</t>
        </r>
        <r>
          <rPr>
            <sz val="9"/>
            <color indexed="81"/>
            <rFont val="Tahoma"/>
            <family val="2"/>
          </rPr>
          <t xml:space="preserve">
Date of maiden joining doesn't vary with age at ewe lamb joining</t>
        </r>
      </text>
    </comment>
    <comment ref="C39" authorId="0" shapeId="0" xr:uid="{A179C77C-B0C3-4B26-AFCB-A07A65E584B6}">
      <text>
        <r>
          <rPr>
            <b/>
            <sz val="9"/>
            <color indexed="81"/>
            <rFont val="Tahoma"/>
            <family val="2"/>
          </rPr>
          <t>John:</t>
        </r>
        <r>
          <rPr>
            <sz val="9"/>
            <color indexed="81"/>
            <rFont val="Tahoma"/>
            <family val="2"/>
          </rPr>
          <t xml:space="preserve">
The number of feedoptions_var (R1) for each TOL</t>
        </r>
      </text>
    </comment>
    <comment ref="D39" authorId="0" shapeId="0" xr:uid="{4319DF1F-0A22-4E52-A358-4D1580650972}">
      <text>
        <r>
          <rPr>
            <b/>
            <sz val="9"/>
            <color indexed="81"/>
            <rFont val="Tahoma"/>
            <family val="2"/>
          </rPr>
          <t>John:</t>
        </r>
        <r>
          <rPr>
            <sz val="9"/>
            <color indexed="81"/>
            <rFont val="Tahoma"/>
            <family val="2"/>
          </rPr>
          <t xml:space="preserve">
The number of feedoption_adj (R2) for each TOL</t>
        </r>
      </text>
    </comment>
    <comment ref="F39" authorId="0" shapeId="0" xr:uid="{A0238016-B740-46AB-8083-39DBE5D823D3}">
      <text>
        <r>
          <rPr>
            <b/>
            <sz val="9"/>
            <color indexed="81"/>
            <rFont val="Tahoma"/>
            <family val="2"/>
          </rPr>
          <t>John:</t>
        </r>
        <r>
          <rPr>
            <sz val="9"/>
            <color indexed="81"/>
            <rFont val="Tahoma"/>
            <family val="2"/>
          </rPr>
          <t xml:space="preserve">
The number of feedsupply options  (R1) between BBB &amp; BMT</t>
        </r>
      </text>
    </comment>
    <comment ref="G39" authorId="0" shapeId="0" xr:uid="{CCAE046D-4183-4F4F-8781-6ECAD55B9335}">
      <text>
        <r>
          <rPr>
            <b/>
            <sz val="9"/>
            <color indexed="81"/>
            <rFont val="Tahoma"/>
            <family val="2"/>
          </rPr>
          <t>John:</t>
        </r>
        <r>
          <rPr>
            <sz val="9"/>
            <color indexed="81"/>
            <rFont val="Tahoma"/>
            <family val="2"/>
          </rPr>
          <t xml:space="preserve">
The number of feedsupply_adj options (R2) between BBB (merino) &amp; BMT (maternal)</t>
        </r>
      </text>
    </comment>
    <comment ref="D42" authorId="1" shapeId="0" xr:uid="{248AFA8D-5A0F-43FD-97DF-FC63271FAFEC}">
      <text>
        <r>
          <rPr>
            <b/>
            <sz val="9"/>
            <color indexed="81"/>
            <rFont val="Tahoma"/>
            <family val="2"/>
          </rPr>
          <t>Michael Young (21512438):</t>
        </r>
        <r>
          <rPr>
            <sz val="9"/>
            <color indexed="81"/>
            <rFont val="Tahoma"/>
            <family val="2"/>
          </rPr>
          <t xml:space="preserve">
number of years in the season sequence. Default is 1.</t>
        </r>
      </text>
    </comment>
    <comment ref="E42" authorId="1" shapeId="0" xr:uid="{16B952D6-60AC-468C-A94A-3A8803184561}">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G42" authorId="0" shapeId="0" xr:uid="{F7062044-C46F-4F69-BE6F-C942FBE67720}">
      <text>
        <r>
          <rPr>
            <b/>
            <sz val="9"/>
            <color indexed="81"/>
            <rFont val="Tahoma"/>
            <family val="2"/>
          </rPr>
          <t>John:</t>
        </r>
        <r>
          <rPr>
            <sz val="9"/>
            <color indexed="81"/>
            <rFont val="Tahoma"/>
            <family val="2"/>
          </rPr>
          <t xml:space="preserve">
comment: are season nodes included in steady state model, note: they always are for dsp model)</t>
        </r>
      </text>
    </comment>
    <comment ref="H42" authorId="0" shapeId="0" xr:uid="{20585C17-418A-411B-B585-1352496563E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H43" authorId="0" shapeId="0" xr:uid="{D2BA8ED0-BB0B-4605-96F9-E5342A3EAA56}">
      <text>
        <r>
          <rPr>
            <b/>
            <sz val="9"/>
            <color indexed="81"/>
            <rFont val="Tahoma"/>
            <family val="2"/>
          </rPr>
          <t>John:</t>
        </r>
        <r>
          <rPr>
            <sz val="9"/>
            <color indexed="81"/>
            <rFont val="Tahoma"/>
            <family val="2"/>
          </rPr>
          <t xml:space="preserve">
Selected minroe of 0.25 for both the optimisation of the feed supply and the full analysis to represent that expenditure will only be incurred if the marginal returns is at least 25%</t>
        </r>
      </text>
    </comment>
    <comment ref="M50" authorId="0" shapeId="0" xr:uid="{B9920FB3-ABA2-4ADA-9A7C-D110E8659961}">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21CFAB-1277-4A0A-9690-E078993499F1}">
      <text>
        <r>
          <rPr>
            <b/>
            <sz val="9"/>
            <color indexed="81"/>
            <rFont val="Tahoma"/>
            <family val="2"/>
          </rPr>
          <t>John:</t>
        </r>
        <r>
          <rPr>
            <sz val="9"/>
            <color indexed="81"/>
            <rFont val="Tahoma"/>
            <family val="2"/>
          </rPr>
          <t xml:space="preserve">
Adjust the adult single ewe GFW to 5.5kg</t>
        </r>
      </text>
    </comment>
    <comment ref="O50" authorId="0" shapeId="0" xr:uid="{D2C71138-5DA2-4C22-A743-02243F91A2EA}">
      <text>
        <r>
          <rPr>
            <b/>
            <sz val="9"/>
            <color indexed="81"/>
            <rFont val="Tahoma"/>
            <family val="2"/>
          </rPr>
          <t>John:</t>
        </r>
        <r>
          <rPr>
            <sz val="9"/>
            <color indexed="81"/>
            <rFont val="Tahoma"/>
            <family val="2"/>
          </rPr>
          <t xml:space="preserve">
FD of adult ewes 19u
</t>
        </r>
      </text>
    </comment>
    <comment ref="P50" authorId="0" shapeId="0" xr:uid="{C84D3D39-24A3-4212-A085-8D1860CDAD3E}">
      <text>
        <r>
          <rPr>
            <b/>
            <sz val="9"/>
            <color indexed="81"/>
            <rFont val="Tahoma"/>
            <family val="2"/>
          </rPr>
          <t>John:</t>
        </r>
        <r>
          <rPr>
            <sz val="9"/>
            <color indexed="81"/>
            <rFont val="Tahoma"/>
            <family val="2"/>
          </rPr>
          <t xml:space="preserve">
No change of seasonality of the merinos</t>
        </r>
      </text>
    </comment>
    <comment ref="Q50" authorId="0" shapeId="0" xr:uid="{C3AFE304-65B6-49D0-AB51-A6D89BF46046}">
      <text>
        <r>
          <rPr>
            <b/>
            <sz val="9"/>
            <color indexed="81"/>
            <rFont val="Tahoma"/>
            <family val="2"/>
          </rPr>
          <t>John:</t>
        </r>
        <r>
          <rPr>
            <sz val="9"/>
            <color indexed="81"/>
            <rFont val="Tahoma"/>
            <family val="2"/>
          </rPr>
          <t xml:space="preserve">
No change of seasonality of the merinos</t>
        </r>
      </text>
    </comment>
    <comment ref="R50" authorId="0" shapeId="0" xr:uid="{F430DA5A-678B-4453-AF41-9C72BB819E13}">
      <text>
        <r>
          <rPr>
            <b/>
            <sz val="9"/>
            <color indexed="81"/>
            <rFont val="Tahoma"/>
            <family val="2"/>
          </rPr>
          <t>John:</t>
        </r>
        <r>
          <rPr>
            <sz val="9"/>
            <color indexed="81"/>
            <rFont val="Tahoma"/>
            <family val="2"/>
          </rPr>
          <t xml:space="preserve">
Adjust proportion of drys to 12%</t>
        </r>
      </text>
    </comment>
    <comment ref="S50" authorId="0" shapeId="0" xr:uid="{04DE3EF2-34E8-4DFE-ACD8-837ED5909756}">
      <text>
        <r>
          <rPr>
            <b/>
            <sz val="9"/>
            <color indexed="81"/>
            <rFont val="Tahoma"/>
            <family val="2"/>
          </rPr>
          <t>John:</t>
        </r>
        <r>
          <rPr>
            <sz val="9"/>
            <color indexed="81"/>
            <rFont val="Tahoma"/>
            <family val="2"/>
          </rPr>
          <t xml:space="preserve">
Reduce reproduction to scan 128%</t>
        </r>
      </text>
    </comment>
    <comment ref="T50" authorId="0" shapeId="0" xr:uid="{81F22164-FD5B-463F-9095-9DAAE22B1490}">
      <text>
        <r>
          <rPr>
            <b/>
            <sz val="9"/>
            <color indexed="81"/>
            <rFont val="Tahoma"/>
            <family val="2"/>
          </rPr>
          <t>John:</t>
        </r>
        <r>
          <rPr>
            <sz val="9"/>
            <color indexed="81"/>
            <rFont val="Tahoma"/>
            <family val="2"/>
          </rPr>
          <t xml:space="preserve">
Adjust single survival to 88%</t>
        </r>
      </text>
    </comment>
    <comment ref="U50" authorId="0" shapeId="0" xr:uid="{17265981-F560-4F69-9795-132F6ED331ED}">
      <text>
        <r>
          <rPr>
            <b/>
            <sz val="9"/>
            <color indexed="81"/>
            <rFont val="Tahoma"/>
            <family val="2"/>
          </rPr>
          <t>John:</t>
        </r>
        <r>
          <rPr>
            <sz val="9"/>
            <color indexed="81"/>
            <rFont val="Tahoma"/>
            <family val="2"/>
          </rPr>
          <t xml:space="preserve">
Adjust single survival to 88%</t>
        </r>
      </text>
    </comment>
    <comment ref="V50" authorId="0" shapeId="0" xr:uid="{F323F6CD-550B-41F0-B05C-517F13A94406}">
      <text>
        <r>
          <rPr>
            <b/>
            <sz val="9"/>
            <color indexed="81"/>
            <rFont val="Tahoma"/>
            <family val="2"/>
          </rPr>
          <t>John:</t>
        </r>
        <r>
          <rPr>
            <sz val="9"/>
            <color indexed="81"/>
            <rFont val="Tahoma"/>
            <family val="2"/>
          </rPr>
          <t xml:space="preserve">
Adjust single survival to 88%</t>
        </r>
      </text>
    </comment>
    <comment ref="W50" authorId="0" shapeId="0" xr:uid="{7EF9EEC8-BA10-4EBD-A060-4D81D7118EA2}">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6DC38DBF-46A0-4C8B-8CAC-156399D38469}">
      <text>
        <r>
          <rPr>
            <b/>
            <sz val="9"/>
            <color indexed="81"/>
            <rFont val="Tahoma"/>
            <family val="2"/>
          </rPr>
          <t>John:</t>
        </r>
        <r>
          <rPr>
            <sz val="9"/>
            <color indexed="81"/>
            <rFont val="Tahoma"/>
            <family val="2"/>
          </rPr>
          <t xml:space="preserve">
Adjust the adult single ewe GFW to 5.8kg</t>
        </r>
      </text>
    </comment>
    <comment ref="Y50" authorId="0" shapeId="0" xr:uid="{0A7F77C7-B0DF-48F6-AF98-19EDD8C594CD}">
      <text>
        <r>
          <rPr>
            <b/>
            <sz val="9"/>
            <color indexed="81"/>
            <rFont val="Tahoma"/>
            <family val="2"/>
          </rPr>
          <t>John:</t>
        </r>
        <r>
          <rPr>
            <sz val="9"/>
            <color indexed="81"/>
            <rFont val="Tahoma"/>
            <family val="2"/>
          </rPr>
          <t xml:space="preserve">
FD of adult ewes 19.5u
</t>
        </r>
      </text>
    </comment>
    <comment ref="Z50" authorId="0" shapeId="0" xr:uid="{33490A5D-E5A5-4A3B-B814-B128B4D5EAFC}">
      <text>
        <r>
          <rPr>
            <b/>
            <sz val="9"/>
            <color indexed="81"/>
            <rFont val="Tahoma"/>
            <family val="2"/>
          </rPr>
          <t>John:</t>
        </r>
        <r>
          <rPr>
            <sz val="9"/>
            <color indexed="81"/>
            <rFont val="Tahoma"/>
            <family val="2"/>
          </rPr>
          <t xml:space="preserve">
No change of seasonality of the merinos</t>
        </r>
      </text>
    </comment>
    <comment ref="AA50" authorId="0" shapeId="0" xr:uid="{A71CD485-2A04-42E0-BFC9-A4DA81C2E697}">
      <text>
        <r>
          <rPr>
            <b/>
            <sz val="9"/>
            <color indexed="81"/>
            <rFont val="Tahoma"/>
            <family val="2"/>
          </rPr>
          <t>John:</t>
        </r>
        <r>
          <rPr>
            <sz val="9"/>
            <color indexed="81"/>
            <rFont val="Tahoma"/>
            <family val="2"/>
          </rPr>
          <t xml:space="preserve">
No change of seasonality of the merinos</t>
        </r>
      </text>
    </comment>
    <comment ref="AB50" authorId="0" shapeId="0" xr:uid="{D410083C-C66C-488C-9441-C2194B0641F4}">
      <text>
        <r>
          <rPr>
            <b/>
            <sz val="9"/>
            <color indexed="81"/>
            <rFont val="Tahoma"/>
            <family val="2"/>
          </rPr>
          <t>John:</t>
        </r>
        <r>
          <rPr>
            <sz val="9"/>
            <color indexed="81"/>
            <rFont val="Tahoma"/>
            <family val="2"/>
          </rPr>
          <t xml:space="preserve">
Adjust proportion of drys to 12%</t>
        </r>
      </text>
    </comment>
    <comment ref="AC50" authorId="0" shapeId="0" xr:uid="{A42E977B-ED68-417A-A08E-2365707A3FE4}">
      <text>
        <r>
          <rPr>
            <b/>
            <sz val="9"/>
            <color indexed="81"/>
            <rFont val="Tahoma"/>
            <family val="2"/>
          </rPr>
          <t>John:</t>
        </r>
        <r>
          <rPr>
            <sz val="9"/>
            <color indexed="81"/>
            <rFont val="Tahoma"/>
            <family val="2"/>
          </rPr>
          <t xml:space="preserve">
Reduce reproduction to scan 128%</t>
        </r>
      </text>
    </comment>
    <comment ref="AD50" authorId="0" shapeId="0" xr:uid="{9CD88926-45A5-43D0-8528-72D1946F718D}">
      <text>
        <r>
          <rPr>
            <b/>
            <sz val="9"/>
            <color indexed="81"/>
            <rFont val="Tahoma"/>
            <family val="2"/>
          </rPr>
          <t>John:</t>
        </r>
        <r>
          <rPr>
            <sz val="9"/>
            <color indexed="81"/>
            <rFont val="Tahoma"/>
            <family val="2"/>
          </rPr>
          <t xml:space="preserve">
Adjust single survival to 88%</t>
        </r>
      </text>
    </comment>
    <comment ref="AE50" authorId="0" shapeId="0" xr:uid="{A8A76209-9A7B-486A-8B91-654681BD5430}">
      <text>
        <r>
          <rPr>
            <b/>
            <sz val="9"/>
            <color indexed="81"/>
            <rFont val="Tahoma"/>
            <family val="2"/>
          </rPr>
          <t>John:</t>
        </r>
        <r>
          <rPr>
            <sz val="9"/>
            <color indexed="81"/>
            <rFont val="Tahoma"/>
            <family val="2"/>
          </rPr>
          <t xml:space="preserve">
Adjust single survival to 88%</t>
        </r>
      </text>
    </comment>
    <comment ref="AF50" authorId="0" shapeId="0" xr:uid="{846BEE13-5B90-433B-9A20-744858A50475}">
      <text>
        <r>
          <rPr>
            <b/>
            <sz val="9"/>
            <color indexed="81"/>
            <rFont val="Tahoma"/>
            <family val="2"/>
          </rPr>
          <t>John:</t>
        </r>
        <r>
          <rPr>
            <sz val="9"/>
            <color indexed="81"/>
            <rFont val="Tahoma"/>
            <family val="2"/>
          </rPr>
          <t xml:space="preserve">
Adjust single survival to 88%</t>
        </r>
      </text>
    </comment>
    <comment ref="AG50" authorId="0" shapeId="0" xr:uid="{DE9B6128-879F-4CCA-9DE2-EAA85235C2A1}">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27F0089C-33FA-4FCC-97AD-0C745ADE0766}">
      <text>
        <r>
          <rPr>
            <b/>
            <sz val="9"/>
            <color indexed="81"/>
            <rFont val="Tahoma"/>
            <family val="2"/>
          </rPr>
          <t>John:</t>
        </r>
        <r>
          <rPr>
            <sz val="9"/>
            <color indexed="81"/>
            <rFont val="Tahoma"/>
            <family val="2"/>
          </rPr>
          <t xml:space="preserve">
Adjust the adult single ewe GFW to 5.5kg</t>
        </r>
      </text>
    </comment>
    <comment ref="AI50" authorId="0" shapeId="0" xr:uid="{5F863B10-C37D-47D2-B9DF-759640D7DA5D}">
      <text>
        <r>
          <rPr>
            <b/>
            <sz val="9"/>
            <color indexed="81"/>
            <rFont val="Tahoma"/>
            <family val="2"/>
          </rPr>
          <t>John:</t>
        </r>
        <r>
          <rPr>
            <sz val="9"/>
            <color indexed="81"/>
            <rFont val="Tahoma"/>
            <family val="2"/>
          </rPr>
          <t xml:space="preserve">
FD of adult ewes 19u
</t>
        </r>
      </text>
    </comment>
    <comment ref="AJ50" authorId="0" shapeId="0" xr:uid="{96B47E5F-BBF1-4BCE-8581-9979A3295319}">
      <text>
        <r>
          <rPr>
            <b/>
            <sz val="9"/>
            <color indexed="81"/>
            <rFont val="Tahoma"/>
            <family val="2"/>
          </rPr>
          <t>John:</t>
        </r>
        <r>
          <rPr>
            <sz val="9"/>
            <color indexed="81"/>
            <rFont val="Tahoma"/>
            <family val="2"/>
          </rPr>
          <t xml:space="preserve">
No change of seasonality of the merinos</t>
        </r>
      </text>
    </comment>
    <comment ref="AK50" authorId="0" shapeId="0" xr:uid="{23DDA277-4EDD-4AB8-9CA8-F2D18EC0FCD4}">
      <text>
        <r>
          <rPr>
            <b/>
            <sz val="9"/>
            <color indexed="81"/>
            <rFont val="Tahoma"/>
            <family val="2"/>
          </rPr>
          <t>John:</t>
        </r>
        <r>
          <rPr>
            <sz val="9"/>
            <color indexed="81"/>
            <rFont val="Tahoma"/>
            <family val="2"/>
          </rPr>
          <t xml:space="preserve">
No change of seasonality of the merinos</t>
        </r>
      </text>
    </comment>
    <comment ref="AL50" authorId="0" shapeId="0" xr:uid="{0A7A1500-BE4F-4C4F-BAAB-F09D77C39B12}">
      <text>
        <r>
          <rPr>
            <b/>
            <sz val="9"/>
            <color indexed="81"/>
            <rFont val="Tahoma"/>
            <family val="2"/>
          </rPr>
          <t>John:</t>
        </r>
        <r>
          <rPr>
            <sz val="9"/>
            <color indexed="81"/>
            <rFont val="Tahoma"/>
            <family val="2"/>
          </rPr>
          <t xml:space="preserve">
Adjust proportion of drys to 12%</t>
        </r>
      </text>
    </comment>
    <comment ref="AM50" authorId="0" shapeId="0" xr:uid="{5CED4D01-9D08-4C2F-AFF4-3B8948E7BB50}">
      <text>
        <r>
          <rPr>
            <b/>
            <sz val="9"/>
            <color indexed="81"/>
            <rFont val="Tahoma"/>
            <family val="2"/>
          </rPr>
          <t>John:</t>
        </r>
        <r>
          <rPr>
            <sz val="9"/>
            <color indexed="81"/>
            <rFont val="Tahoma"/>
            <family val="2"/>
          </rPr>
          <t xml:space="preserve">
Reduce reproduction to scan 128%</t>
        </r>
      </text>
    </comment>
    <comment ref="AN50" authorId="0" shapeId="0" xr:uid="{BE9AB3CE-A75D-4989-8838-E197760B92A4}">
      <text>
        <r>
          <rPr>
            <b/>
            <sz val="9"/>
            <color indexed="81"/>
            <rFont val="Tahoma"/>
            <family val="2"/>
          </rPr>
          <t>John:</t>
        </r>
        <r>
          <rPr>
            <sz val="9"/>
            <color indexed="81"/>
            <rFont val="Tahoma"/>
            <family val="2"/>
          </rPr>
          <t xml:space="preserve">
Adjust single survival to 88%</t>
        </r>
      </text>
    </comment>
    <comment ref="AO50" authorId="0" shapeId="0" xr:uid="{07D0B1BF-EEE6-422A-B03A-0C078EAD1DB6}">
      <text>
        <r>
          <rPr>
            <b/>
            <sz val="9"/>
            <color indexed="81"/>
            <rFont val="Tahoma"/>
            <family val="2"/>
          </rPr>
          <t>John:</t>
        </r>
        <r>
          <rPr>
            <sz val="9"/>
            <color indexed="81"/>
            <rFont val="Tahoma"/>
            <family val="2"/>
          </rPr>
          <t xml:space="preserve">
Adjust single survival to 88%</t>
        </r>
      </text>
    </comment>
    <comment ref="AP50" authorId="0" shapeId="0" xr:uid="{C94DCA5B-3A7A-4CA1-906E-66E615E25849}">
      <text>
        <r>
          <rPr>
            <b/>
            <sz val="9"/>
            <color indexed="81"/>
            <rFont val="Tahoma"/>
            <family val="2"/>
          </rPr>
          <t>John:</t>
        </r>
        <r>
          <rPr>
            <sz val="9"/>
            <color indexed="81"/>
            <rFont val="Tahoma"/>
            <family val="2"/>
          </rPr>
          <t xml:space="preserve">
Adjust single survival to 88%</t>
        </r>
      </text>
    </comment>
    <comment ref="AJ53" authorId="0" shapeId="0" xr:uid="{CB6412D4-DCF1-4D8B-A26B-101AC61CE47D}">
      <text>
        <r>
          <rPr>
            <b/>
            <sz val="9"/>
            <color indexed="81"/>
            <rFont val="Tahoma"/>
            <family val="2"/>
          </rPr>
          <t>John:</t>
        </r>
        <r>
          <rPr>
            <sz val="9"/>
            <color indexed="81"/>
            <rFont val="Tahoma"/>
            <family val="2"/>
          </rPr>
          <t xml:space="preserve">
Reduce seasonality pf meat breeds to same as merinos</t>
        </r>
      </text>
    </comment>
    <comment ref="AK53" authorId="0" shapeId="0" xr:uid="{EBC95ABC-861D-41C2-8B43-86B1225B8BBC}">
      <text>
        <r>
          <rPr>
            <b/>
            <sz val="9"/>
            <color indexed="81"/>
            <rFont val="Tahoma"/>
            <family val="2"/>
          </rPr>
          <t>John:</t>
        </r>
        <r>
          <rPr>
            <sz val="9"/>
            <color indexed="81"/>
            <rFont val="Tahoma"/>
            <family val="2"/>
          </rPr>
          <t xml:space="preserve">
Reduce seasonality pf meat breeds to same as merinos</t>
        </r>
      </text>
    </comment>
    <comment ref="W59" authorId="0" shapeId="0" xr:uid="{88714028-63B9-497C-BB73-4B980FB104DC}">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W60" authorId="0" shapeId="0" xr:uid="{CA35EB0D-6878-416C-98B5-7F38B42C4067}">
      <text>
        <r>
          <rPr>
            <b/>
            <sz val="9"/>
            <color indexed="81"/>
            <rFont val="Tahoma"/>
            <family val="2"/>
          </rPr>
          <t>John:</t>
        </r>
        <r>
          <rPr>
            <sz val="9"/>
            <color indexed="81"/>
            <rFont val="Tahoma"/>
            <family val="2"/>
          </rPr>
          <t xml:space="preserve">
Based on PfS comparison with AFO inputs.
July22: Halved the difference because Autumn lambing was not solving</t>
        </r>
      </text>
    </comment>
    <comment ref="H65" authorId="0" shapeId="0" xr:uid="{ACF1C757-0E8B-44A7-B810-E0172BEF8EF5}">
      <text>
        <r>
          <rPr>
            <b/>
            <sz val="9"/>
            <color indexed="81"/>
            <rFont val="Tahoma"/>
            <family val="2"/>
          </rPr>
          <t>John:</t>
        </r>
        <r>
          <rPr>
            <sz val="9"/>
            <color indexed="81"/>
            <rFont val="Tahoma"/>
            <family val="2"/>
          </rPr>
          <t xml:space="preserve">
Default is 33% of the drys are twice dry</t>
        </r>
      </text>
    </comment>
    <comment ref="O65" authorId="1" shapeId="0" xr:uid="{1A8A587D-990A-4B63-9711-2A1FDD5F31C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S65" authorId="1" shapeId="0" xr:uid="{07E82BD8-270A-4CF4-B568-C16E2F4144CD}">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68" authorId="0" shapeId="0" xr:uid="{1F75459B-C375-4E00-BFAF-F09DB447F9EC}">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0" authorId="0" shapeId="0" xr:uid="{3FE9CD0A-1DBD-4519-A146-799AD5527FD7}">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J71" authorId="0" shapeId="0" xr:uid="{57685CFC-2323-427B-A93D-F817A749F22E}">
      <text>
        <r>
          <rPr>
            <b/>
            <sz val="9"/>
            <color indexed="81"/>
            <rFont val="Tahoma"/>
            <family val="2"/>
          </rPr>
          <t>John:</t>
        </r>
        <r>
          <rPr>
            <sz val="9"/>
            <color indexed="81"/>
            <rFont val="Tahoma"/>
            <family val="2"/>
          </rPr>
          <t xml:space="preserve">
Genetic benefit of culling passengers</t>
        </r>
      </text>
    </comment>
    <comment ref="O71" authorId="0" shapeId="0" xr:uid="{492BBD6F-F4B5-43C1-B409-695227B28FD8}">
      <text>
        <r>
          <rPr>
            <b/>
            <sz val="9"/>
            <color indexed="81"/>
            <rFont val="Tahoma"/>
            <family val="2"/>
          </rPr>
          <t>John:</t>
        </r>
        <r>
          <rPr>
            <sz val="9"/>
            <color indexed="81"/>
            <rFont val="Tahoma"/>
            <family val="2"/>
          </rPr>
          <t xml:space="preserve">
66% based on 33% of the drys being twice dry</t>
        </r>
      </text>
    </comment>
    <comment ref="S71" authorId="0" shapeId="0" xr:uid="{19282753-81AA-4366-86A1-ACCBCB8E5234}">
      <text>
        <r>
          <rPr>
            <b/>
            <sz val="9"/>
            <color indexed="81"/>
            <rFont val="Tahoma"/>
            <family val="2"/>
          </rPr>
          <t>John:</t>
        </r>
        <r>
          <rPr>
            <sz val="9"/>
            <color indexed="81"/>
            <rFont val="Tahoma"/>
            <family val="2"/>
          </rPr>
          <t xml:space="preserve">
66% based on 33% of the drys being twice dry</t>
        </r>
      </text>
    </comment>
    <comment ref="J72" authorId="0" shapeId="0" xr:uid="{99F8CEFC-5479-4DFE-8CFB-ACF49758DC69}">
      <text>
        <r>
          <rPr>
            <b/>
            <sz val="9"/>
            <color indexed="81"/>
            <rFont val="Tahoma"/>
            <family val="2"/>
          </rPr>
          <t>John:</t>
        </r>
        <r>
          <rPr>
            <sz val="9"/>
            <color indexed="81"/>
            <rFont val="Tahoma"/>
            <family val="2"/>
          </rPr>
          <t xml:space="preserve">
Assume that half the benefit (of sell dry EL &amp; twice dry addults) is achieved if the flock management is flexible. </t>
        </r>
      </text>
    </comment>
    <comment ref="J74" authorId="0" shapeId="0" xr:uid="{EF8F76BC-0A8E-4D1A-A015-50C9D02FBD54}">
      <text>
        <r>
          <rPr>
            <b/>
            <sz val="9"/>
            <color indexed="81"/>
            <rFont val="Tahoma"/>
            <family val="2"/>
          </rPr>
          <t>John:</t>
        </r>
        <r>
          <rPr>
            <sz val="9"/>
            <color indexed="81"/>
            <rFont val="Tahoma"/>
            <family val="2"/>
          </rPr>
          <t xml:space="preserve">
1.25 is the scalar for the response in the current genertion from SA PvP dataset - used for genetic gain too.</t>
        </r>
      </text>
    </comment>
    <comment ref="S75" authorId="0" shapeId="0" xr:uid="{747C6585-CB56-4C4C-B2E7-2576EC5207DC}">
      <text>
        <r>
          <rPr>
            <b/>
            <sz val="9"/>
            <color indexed="81"/>
            <rFont val="Tahoma"/>
            <family val="2"/>
          </rPr>
          <t>John:</t>
        </r>
        <r>
          <rPr>
            <sz val="9"/>
            <color indexed="81"/>
            <rFont val="Tahoma"/>
            <family val="2"/>
          </rPr>
          <t xml:space="preserve">
66% based on 33% of the drys being twice dry</t>
        </r>
      </text>
    </comment>
    <comment ref="I76" authorId="0" shapeId="0" xr:uid="{9C8AF1DB-44D3-42E8-803E-4FEDDA3F670E}">
      <text>
        <r>
          <rPr>
            <b/>
            <sz val="9"/>
            <color indexed="81"/>
            <rFont val="Tahoma"/>
            <family val="2"/>
          </rPr>
          <t>John:</t>
        </r>
        <r>
          <rPr>
            <sz val="9"/>
            <color indexed="81"/>
            <rFont val="Tahoma"/>
            <family val="2"/>
          </rPr>
          <t xml:space="preserve">
This value is (1 - mortality), with a little to spare</t>
        </r>
      </text>
    </comment>
    <comment ref="S79" authorId="0" shapeId="0" xr:uid="{9ABFCA4A-FF24-44AA-83C5-D1EBB00BE635}">
      <text>
        <r>
          <rPr>
            <b/>
            <sz val="9"/>
            <color indexed="81"/>
            <rFont val="Tahoma"/>
            <family val="2"/>
          </rPr>
          <t>John:</t>
        </r>
        <r>
          <rPr>
            <sz val="9"/>
            <color indexed="81"/>
            <rFont val="Tahoma"/>
            <family val="2"/>
          </rPr>
          <t xml:space="preserve">
66% based on 33% of the drys being twice dry</t>
        </r>
      </text>
    </comment>
    <comment ref="J80" authorId="0" shapeId="0" xr:uid="{03B14098-5E76-4F88-922A-E8D6D27C8C5B}">
      <text>
        <r>
          <rPr>
            <b/>
            <sz val="9"/>
            <color indexed="81"/>
            <rFont val="Tahoma"/>
            <family val="2"/>
          </rPr>
          <t>John:</t>
        </r>
        <r>
          <rPr>
            <sz val="9"/>
            <color indexed="81"/>
            <rFont val="Tahoma"/>
            <family val="2"/>
          </rPr>
          <t xml:space="preserve">
Genetic benefit of retaining performers</t>
        </r>
      </text>
    </comment>
    <comment ref="S83" authorId="0" shapeId="0" xr:uid="{87378AD4-90B6-43D8-8EAE-E894EF13D744}">
      <text>
        <r>
          <rPr>
            <b/>
            <sz val="9"/>
            <color indexed="81"/>
            <rFont val="Tahoma"/>
            <family val="2"/>
          </rPr>
          <t>John:</t>
        </r>
        <r>
          <rPr>
            <sz val="9"/>
            <color indexed="81"/>
            <rFont val="Tahoma"/>
            <family val="2"/>
          </rPr>
          <t xml:space="preserve">
66% based on 33% of the drys being twice dry</t>
        </r>
      </text>
    </comment>
    <comment ref="G97" authorId="0" shapeId="0" xr:uid="{85BEA8AF-1C53-4836-964D-5969F6634293}">
      <text>
        <r>
          <rPr>
            <b/>
            <sz val="9"/>
            <color indexed="81"/>
            <rFont val="Tahoma"/>
            <family val="2"/>
          </rPr>
          <t>John:</t>
        </r>
        <r>
          <rPr>
            <sz val="9"/>
            <color indexed="81"/>
            <rFont val="Tahoma"/>
            <family val="2"/>
          </rPr>
          <t xml:space="preserve">
The $/hd grids have a minimum age so that very young animals can't receive a price per head</t>
        </r>
      </text>
    </comment>
    <comment ref="H97" authorId="0" shapeId="0" xr:uid="{61F5A5C7-B291-4054-AFD5-C88EF670E68F}">
      <text>
        <r>
          <rPr>
            <b/>
            <sz val="9"/>
            <color indexed="81"/>
            <rFont val="Tahoma"/>
            <family val="2"/>
          </rPr>
          <t>John:</t>
        </r>
        <r>
          <rPr>
            <sz val="9"/>
            <color indexed="81"/>
            <rFont val="Tahoma"/>
            <family val="2"/>
          </rPr>
          <t xml:space="preserve">
The $/hd grids have a minimum age so that very young animals can't receive a price per head</t>
        </r>
      </text>
    </comment>
    <comment ref="C116" authorId="0" shapeId="0" xr:uid="{0D84E846-27D9-4912-88C0-40BF74EAD29F}">
      <text>
        <r>
          <rPr>
            <b/>
            <sz val="9"/>
            <color indexed="81"/>
            <rFont val="Tahoma"/>
            <family val="2"/>
          </rPr>
          <t>John:</t>
        </r>
        <r>
          <rPr>
            <sz val="9"/>
            <color indexed="81"/>
            <rFont val="Tahoma"/>
            <family val="2"/>
          </rPr>
          <t xml:space="preserve">
Change which weanage feed supply adjustment is selected for:
i - TOL
k0 -Wean age.
g - genotype
Note: For EL &amp; Triplet analysis the adjustment is active in all periods not just post weaning
Using weanage adjustment because it can be set up to span all generator periods</t>
        </r>
      </text>
    </comment>
    <comment ref="E116" authorId="0" shapeId="0" xr:uid="{E90AA9B9-A111-4EC3-9472-12EACA4E3CC9}">
      <text>
        <r>
          <rPr>
            <b/>
            <sz val="9"/>
            <color indexed="81"/>
            <rFont val="Tahoma"/>
            <family val="2"/>
          </rPr>
          <t>John:</t>
        </r>
        <r>
          <rPr>
            <sz val="9"/>
            <color indexed="81"/>
            <rFont val="Tahoma"/>
            <family val="2"/>
          </rPr>
          <t xml:space="preserve">
Used to add the FS change back to the NM dams. Because can't access the 'mated' dams feed supply prior to scanning separate from NM</t>
        </r>
      </text>
    </comment>
    <comment ref="H122" authorId="1" shapeId="0" xr:uid="{C86B0C52-6D96-4623-A0B5-880E9EEA71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122" authorId="1" shapeId="0" xr:uid="{7FF47B5D-7BC9-496B-8B0A-6CB077AA0816}">
      <text>
        <r>
          <rPr>
            <b/>
            <sz val="9"/>
            <color indexed="81"/>
            <rFont val="Tahoma"/>
            <family val="2"/>
          </rPr>
          <t>Michael Young (21512438):</t>
        </r>
        <r>
          <rPr>
            <sz val="9"/>
            <color indexed="81"/>
            <rFont val="Tahoma"/>
            <family val="2"/>
          </rPr>
          <t xml:space="preserve">
upper bound for casual staff during seeding and harv time.</t>
        </r>
      </text>
    </comment>
    <comment ref="J122" authorId="1" shapeId="0" xr:uid="{4D797F38-E490-40EE-980F-D5C5E91C74CF}">
      <text>
        <r>
          <rPr>
            <b/>
            <sz val="9"/>
            <color indexed="81"/>
            <rFont val="Tahoma"/>
            <family val="2"/>
          </rPr>
          <t>Michael Young (21512438):</t>
        </r>
        <r>
          <rPr>
            <sz val="9"/>
            <color indexed="81"/>
            <rFont val="Tahoma"/>
            <family val="2"/>
          </rPr>
          <t xml:space="preserve">
control if cropgrazing is included. Default is True</t>
        </r>
      </text>
    </comment>
    <comment ref="K122" authorId="0" shapeId="0" xr:uid="{584A85AA-3725-4352-8D34-E2F600E60450}">
      <text>
        <r>
          <rPr>
            <b/>
            <sz val="9"/>
            <color indexed="81"/>
            <rFont val="Tahoma"/>
            <family val="2"/>
          </rPr>
          <t>John:</t>
        </r>
        <r>
          <rPr>
            <sz val="9"/>
            <color indexed="81"/>
            <rFont val="Tahoma"/>
            <family val="2"/>
          </rPr>
          <t xml:space="preserve">
Yields in all rot on all LMUS</t>
        </r>
      </text>
    </comment>
    <comment ref="L122" authorId="1" shapeId="0" xr:uid="{C32EE181-75B8-48F5-829C-3FB1F3302EAF}">
      <text>
        <r>
          <rPr>
            <b/>
            <sz val="9"/>
            <color indexed="81"/>
            <rFont val="Tahoma"/>
            <family val="2"/>
          </rPr>
          <t>Michael Young (21512438):</t>
        </r>
        <r>
          <rPr>
            <sz val="9"/>
            <color indexed="81"/>
            <rFont val="Tahoma"/>
            <family val="2"/>
          </rPr>
          <t xml:space="preserve">
this does germ and pgr</t>
        </r>
      </text>
    </comment>
    <comment ref="A137" authorId="0" shapeId="0" xr:uid="{AACFE0DF-D8C4-47E3-B1F7-34D8ACBBCA32}">
      <text>
        <r>
          <rPr>
            <b/>
            <sz val="9"/>
            <color indexed="81"/>
            <rFont val="Tahoma"/>
            <family val="2"/>
          </rPr>
          <t>John:</t>
        </r>
        <r>
          <rPr>
            <sz val="9"/>
            <color indexed="81"/>
            <rFont val="Tahoma"/>
            <family val="2"/>
          </rPr>
          <t xml:space="preserve">
The NLB scenario for the farm.
Could be implemented through NLB in f_concepion_lmat(), but is actually done by SAA[rr] because this also alters scan_std (and the other conception functions.</t>
        </r>
      </text>
    </comment>
    <comment ref="H147" authorId="1" shapeId="0" xr:uid="{8E3FE7EC-08A8-4E2E-809D-C28D865D27A9}">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147" authorId="1" shapeId="0" xr:uid="{34CBD141-3730-4DBA-ADBD-2A728EE617E5}">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J147" authorId="1" shapeId="0" xr:uid="{6081DDB4-3E9A-44D5-ABF8-6D2AF3644FE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K147" authorId="1" shapeId="0" xr:uid="{176E21A4-A639-4894-91EA-88E460AC2558}">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M147" authorId="0" shapeId="0" xr:uid="{0621F933-215D-45B5-AE55-4E0054B9C42B}">
      <text>
        <r>
          <rPr>
            <b/>
            <sz val="9"/>
            <color indexed="81"/>
            <rFont val="Tahoma"/>
            <family val="2"/>
          </rPr>
          <t>John:</t>
        </r>
        <r>
          <rPr>
            <sz val="9"/>
            <color indexed="81"/>
            <rFont val="Tahoma"/>
            <family val="2"/>
          </rPr>
          <t xml:space="preserve">
This was removed from the EL analysis because this constraint only operates on the Offspring and all the females are forced to be dams so that the  propn mated works on the total number of progeny.
Set to default to make it obvious that it is not operating.
Also it may have caused unusual results when a high propotion of the dams were mated as lambs and then couldn't be sold post weaning</t>
        </r>
      </text>
    </comment>
    <comment ref="N147" authorId="0" shapeId="0" xr:uid="{E20591F2-A299-49C6-BCFF-74B9707DC27E}">
      <text>
        <r>
          <rPr>
            <b/>
            <sz val="9"/>
            <color indexed="81"/>
            <rFont val="Tahoma"/>
            <family val="2"/>
          </rPr>
          <t>John:</t>
        </r>
        <r>
          <rPr>
            <sz val="9"/>
            <color indexed="81"/>
            <rFont val="Tahoma"/>
            <family val="2"/>
          </rPr>
          <t xml:space="preserve">
Sell CFA at 6.5yo
Can't be 100% because constraint is 6yo = x 5yo and x needs to account for mortality.</t>
        </r>
      </text>
    </comment>
    <comment ref="C149" authorId="0" shapeId="0" xr:uid="{014F0FDB-FDD5-4EA1-A56A-0072593AC843}">
      <text>
        <r>
          <rPr>
            <b/>
            <sz val="9"/>
            <color indexed="81"/>
            <rFont val="Tahoma"/>
            <family val="2"/>
          </rPr>
          <t>John:</t>
        </r>
        <r>
          <rPr>
            <sz val="9"/>
            <color indexed="81"/>
            <rFont val="Tahoma"/>
            <family val="2"/>
          </rPr>
          <t xml:space="preserve">
Fine wool merino</t>
        </r>
      </text>
    </comment>
    <comment ref="D149" authorId="0" shapeId="0" xr:uid="{9EA1FDE4-1DB1-4F34-8986-9D4193402830}">
      <text>
        <r>
          <rPr>
            <b/>
            <sz val="9"/>
            <color indexed="81"/>
            <rFont val="Tahoma"/>
            <family val="2"/>
          </rPr>
          <t>John:</t>
        </r>
        <r>
          <rPr>
            <sz val="9"/>
            <color indexed="81"/>
            <rFont val="Tahoma"/>
            <family val="2"/>
          </rPr>
          <t xml:space="preserve">
BBB</t>
        </r>
      </text>
    </comment>
    <comment ref="F149" authorId="0" shapeId="0" xr:uid="{E378D495-5FF2-4AAB-976A-26AA53FE3729}">
      <text>
        <r>
          <rPr>
            <b/>
            <sz val="9"/>
            <color indexed="81"/>
            <rFont val="Tahoma"/>
            <family val="2"/>
          </rPr>
          <t>John:</t>
        </r>
        <r>
          <rPr>
            <sz val="9"/>
            <color indexed="81"/>
            <rFont val="Tahoma"/>
            <family val="2"/>
          </rPr>
          <t xml:space="preserve">
Sell 0 to 8mths</t>
        </r>
      </text>
    </comment>
    <comment ref="L149" authorId="0" shapeId="0" xr:uid="{120126D5-EFD6-4B2B-9AA2-B70FDED61FA8}">
      <text>
        <r>
          <rPr>
            <b/>
            <sz val="9"/>
            <color indexed="81"/>
            <rFont val="Tahoma"/>
            <family val="2"/>
          </rPr>
          <t xml:space="preserve">John:
</t>
        </r>
        <r>
          <rPr>
            <sz val="9"/>
            <color indexed="81"/>
            <rFont val="Tahoma"/>
            <family val="2"/>
          </rPr>
          <t>Can't sell till hogget shearing</t>
        </r>
      </text>
    </comment>
    <comment ref="M149" authorId="0" shapeId="0" xr:uid="{CC9AF517-6235-42DD-B458-CBB3B52ACB6C}">
      <text>
        <r>
          <rPr>
            <b/>
            <sz val="9"/>
            <color indexed="81"/>
            <rFont val="Tahoma"/>
            <family val="2"/>
          </rPr>
          <t>John:</t>
        </r>
        <r>
          <rPr>
            <sz val="9"/>
            <color indexed="81"/>
            <rFont val="Tahoma"/>
            <family val="2"/>
          </rPr>
          <t xml:space="preserve">
Teeth eruption at 15mths means that animals can't be sold as lambs</t>
        </r>
      </text>
    </comment>
    <comment ref="C150" authorId="0" shapeId="0" xr:uid="{7FC65395-37C8-4580-A0A6-0F84045D51D7}">
      <text>
        <r>
          <rPr>
            <b/>
            <sz val="9"/>
            <color indexed="81"/>
            <rFont val="Tahoma"/>
            <family val="2"/>
          </rPr>
          <t>John:</t>
        </r>
        <r>
          <rPr>
            <sz val="9"/>
            <color indexed="81"/>
            <rFont val="Tahoma"/>
            <family val="2"/>
          </rPr>
          <t xml:space="preserve">
Medium merino</t>
        </r>
      </text>
    </comment>
    <comment ref="F150" authorId="0" shapeId="0" xr:uid="{654B64AE-A166-4C29-81C4-4E2CFDD2B6EB}">
      <text>
        <r>
          <rPr>
            <b/>
            <sz val="9"/>
            <color indexed="81"/>
            <rFont val="Tahoma"/>
            <family val="2"/>
          </rPr>
          <t>John:</t>
        </r>
        <r>
          <rPr>
            <sz val="9"/>
            <color indexed="81"/>
            <rFont val="Tahoma"/>
            <family val="2"/>
          </rPr>
          <t xml:space="preserve">
Sell 15 mths to 21 mths</t>
        </r>
      </text>
    </comment>
    <comment ref="L150" authorId="0" shapeId="0" xr:uid="{FF193044-FE2E-4D11-8B22-F9877CB5D8EB}">
      <text>
        <r>
          <rPr>
            <b/>
            <sz val="9"/>
            <color indexed="81"/>
            <rFont val="Tahoma"/>
            <family val="2"/>
          </rPr>
          <t xml:space="preserve">John:
</t>
        </r>
        <r>
          <rPr>
            <sz val="9"/>
            <color indexed="81"/>
            <rFont val="Tahoma"/>
            <family val="2"/>
          </rPr>
          <t>Can't sell till hogget shearing</t>
        </r>
      </text>
    </comment>
    <comment ref="D151" authorId="0" shapeId="0" xr:uid="{10B08A1C-74D4-4D5E-A000-55C242B7BD88}">
      <text>
        <r>
          <rPr>
            <b/>
            <sz val="9"/>
            <color indexed="81"/>
            <rFont val="Tahoma"/>
            <family val="2"/>
          </rPr>
          <t>John:</t>
        </r>
        <r>
          <rPr>
            <sz val="9"/>
            <color indexed="81"/>
            <rFont val="Tahoma"/>
            <family val="2"/>
          </rPr>
          <t xml:space="preserve">
BBT</t>
        </r>
      </text>
    </comment>
    <comment ref="F151" authorId="0" shapeId="0" xr:uid="{8DBBE291-7593-49F8-BDCC-D9F2F067AA25}">
      <text>
        <r>
          <rPr>
            <b/>
            <sz val="9"/>
            <color indexed="81"/>
            <rFont val="Tahoma"/>
            <family val="2"/>
          </rPr>
          <t>John:</t>
        </r>
        <r>
          <rPr>
            <sz val="9"/>
            <color indexed="81"/>
            <rFont val="Tahoma"/>
            <family val="2"/>
          </rPr>
          <t xml:space="preserve">
Sell older</t>
        </r>
      </text>
    </comment>
    <comment ref="L151" authorId="0" shapeId="0" xr:uid="{10E41382-2598-4025-83AA-103D4CDAF95C}">
      <text>
        <r>
          <rPr>
            <b/>
            <sz val="9"/>
            <color indexed="81"/>
            <rFont val="Tahoma"/>
            <family val="2"/>
          </rPr>
          <t xml:space="preserve">John:
</t>
        </r>
        <r>
          <rPr>
            <sz val="9"/>
            <color indexed="81"/>
            <rFont val="Tahoma"/>
            <family val="2"/>
          </rPr>
          <t>Can't sell till hogget shearing</t>
        </r>
      </text>
    </comment>
    <comment ref="N151" authorId="0" shapeId="0" xr:uid="{2F4DBAE3-5139-4A48-9028-83EF29939CCC}">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C152" authorId="0" shapeId="0" xr:uid="{252D0767-43F3-42C0-9FDD-C015A92C6765}">
      <text>
        <r>
          <rPr>
            <b/>
            <sz val="9"/>
            <color indexed="81"/>
            <rFont val="Tahoma"/>
            <family val="2"/>
          </rPr>
          <t>John:</t>
        </r>
        <r>
          <rPr>
            <sz val="9"/>
            <color indexed="81"/>
            <rFont val="Tahoma"/>
            <family val="2"/>
          </rPr>
          <t xml:space="preserve">
Maternal</t>
        </r>
      </text>
    </comment>
    <comment ref="L152" authorId="0" shapeId="0" xr:uid="{D63C6FD1-0DDB-4038-B1DD-6302FFBCDBA7}">
      <text>
        <r>
          <rPr>
            <b/>
            <sz val="9"/>
            <color indexed="81"/>
            <rFont val="Tahoma"/>
            <family val="2"/>
          </rPr>
          <t>John:</t>
        </r>
        <r>
          <rPr>
            <sz val="9"/>
            <color indexed="81"/>
            <rFont val="Tahoma"/>
            <family val="2"/>
          </rPr>
          <t xml:space="preserve">
Sell any age (hopefully as a lamb)</t>
        </r>
      </text>
    </comment>
    <comment ref="N152" authorId="0" shapeId="0" xr:uid="{89C7916C-5B11-46F1-B19A-3AD0D9F255B3}">
      <text>
        <r>
          <rPr>
            <b/>
            <sz val="9"/>
            <color indexed="81"/>
            <rFont val="Tahoma"/>
            <family val="2"/>
          </rPr>
          <t>John:</t>
        </r>
        <r>
          <rPr>
            <sz val="9"/>
            <color indexed="81"/>
            <rFont val="Tahoma"/>
            <family val="2"/>
          </rPr>
          <t xml:space="preserve">
Sell CFA at 5.5yo
Value has to be less than 1 to allow for mortality between DVP14 &amp; DVP17. About 90% works well</t>
        </r>
      </text>
    </comment>
    <comment ref="B157" authorId="0" shapeId="0" xr:uid="{8EB6D661-EC8E-49C7-9AD3-B219F64EA311}">
      <text>
        <r>
          <rPr>
            <b/>
            <sz val="9"/>
            <color indexed="81"/>
            <rFont val="Tahoma"/>
            <family val="2"/>
          </rPr>
          <t>John:</t>
        </r>
        <r>
          <rPr>
            <sz val="9"/>
            <color indexed="81"/>
            <rFont val="Tahoma"/>
            <family val="2"/>
          </rPr>
          <t xml:space="preserve">
Subtract 1 to convert from Excel index to python slice.</t>
        </r>
      </text>
    </comment>
    <comment ref="B215" authorId="0" shapeId="0" xr:uid="{DEABF0B4-0BC9-451E-B2FC-A54C4551B320}">
      <text>
        <r>
          <rPr>
            <b/>
            <sz val="9"/>
            <color indexed="81"/>
            <rFont val="Tahoma"/>
            <family val="2"/>
          </rPr>
          <t>John:</t>
        </r>
        <r>
          <rPr>
            <sz val="9"/>
            <color indexed="81"/>
            <rFont val="Tahoma"/>
            <family val="2"/>
          </rPr>
          <t xml:space="preserve">
Selecting this mating age has the added effect of setting proportion mated to 0.</t>
        </r>
      </text>
    </comment>
    <comment ref="F216" authorId="0" shapeId="0" xr:uid="{495F61C2-86BA-4C43-8D11-CAD7CA98B444}">
      <text>
        <r>
          <rPr>
            <b/>
            <sz val="9"/>
            <color indexed="81"/>
            <rFont val="Tahoma"/>
            <family val="2"/>
          </rPr>
          <t>John:</t>
        </r>
        <r>
          <rPr>
            <sz val="9"/>
            <color indexed="81"/>
            <rFont val="Tahoma"/>
            <family val="2"/>
          </rPr>
          <t xml:space="preserve">
For </t>
        </r>
      </text>
    </comment>
    <comment ref="C346" authorId="0" shapeId="0" xr:uid="{CB45BAC6-EADC-4B73-9F64-9E12441EDA23}">
      <text>
        <r>
          <rPr>
            <b/>
            <sz val="9"/>
            <color indexed="81"/>
            <rFont val="Tahoma"/>
            <family val="2"/>
          </rPr>
          <t>John:</t>
        </r>
        <r>
          <rPr>
            <sz val="9"/>
            <color indexed="81"/>
            <rFont val="Tahoma"/>
            <family val="2"/>
          </rPr>
          <t xml:space="preserve">
Values if 4 levels:
-0.5
0
0.4
0.8</t>
        </r>
      </text>
    </comment>
    <comment ref="D346" authorId="0" shapeId="0" xr:uid="{33A6B5DE-A036-432E-8B04-7647E2717CA0}">
      <text>
        <r>
          <rPr>
            <b/>
            <sz val="9"/>
            <color indexed="81"/>
            <rFont val="Tahoma"/>
            <family val="2"/>
          </rPr>
          <t>John:</t>
        </r>
        <r>
          <rPr>
            <sz val="9"/>
            <color indexed="81"/>
            <rFont val="Tahoma"/>
            <family val="2"/>
          </rPr>
          <t xml:space="preserve">
Values if 4 levels:
-0.5
0
0.4
0.8</t>
        </r>
      </text>
    </comment>
    <comment ref="E346" authorId="0" shapeId="0" xr:uid="{751FB96B-24F6-4D84-8B31-F5BE2727D1F2}">
      <text>
        <r>
          <rPr>
            <b/>
            <sz val="9"/>
            <color indexed="81"/>
            <rFont val="Tahoma"/>
            <family val="2"/>
          </rPr>
          <t>John:</t>
        </r>
        <r>
          <rPr>
            <sz val="9"/>
            <color indexed="81"/>
            <rFont val="Tahoma"/>
            <family val="2"/>
          </rPr>
          <t xml:space="preserve">
Values if 4 levels:
-0.8
-0.4
0
0.5</t>
        </r>
      </text>
    </comment>
    <comment ref="F346" authorId="0" shapeId="0" xr:uid="{4A801745-D400-4549-9E4B-4F1AE8C78F3D}">
      <text>
        <r>
          <rPr>
            <b/>
            <sz val="9"/>
            <color indexed="81"/>
            <rFont val="Tahoma"/>
            <family val="2"/>
          </rPr>
          <t>John:</t>
        </r>
        <r>
          <rPr>
            <sz val="9"/>
            <color indexed="81"/>
            <rFont val="Tahoma"/>
            <family val="2"/>
          </rPr>
          <t xml:space="preserve">
Values if 4 levels:
-0.5
0
0.4
0.8</t>
        </r>
      </text>
    </comment>
    <comment ref="I346" authorId="0" shapeId="0" xr:uid="{FFCD9017-CC93-448C-B9AC-ACE184E2556F}">
      <text>
        <r>
          <rPr>
            <b/>
            <sz val="9"/>
            <color indexed="81"/>
            <rFont val="Tahoma"/>
            <family val="2"/>
          </rPr>
          <t>John:</t>
        </r>
        <r>
          <rPr>
            <sz val="9"/>
            <color indexed="81"/>
            <rFont val="Tahoma"/>
            <family val="2"/>
          </rPr>
          <t xml:space="preserve">
Values if 4 levels:
-0.5
0
0.4
0.8</t>
        </r>
      </text>
    </comment>
    <comment ref="P351" authorId="0" shapeId="0" xr:uid="{F976F7F4-02E2-443C-BA51-6E12CD034BD2}">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52" authorId="0" shapeId="0" xr:uid="{9FDD0EA5-C95A-446E-B066-B2B0B150F04F}">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52" authorId="0" shapeId="0" xr:uid="{B7F24C21-167D-45C1-80CF-CA4180AE6E2B}">
      <text>
        <r>
          <rPr>
            <b/>
            <sz val="9"/>
            <color indexed="81"/>
            <rFont val="Tahoma"/>
            <family val="2"/>
          </rPr>
          <t>John:</t>
        </r>
        <r>
          <rPr>
            <sz val="9"/>
            <color indexed="81"/>
            <rFont val="Tahoma"/>
            <family val="2"/>
          </rPr>
          <t xml:space="preserve">
Feed supply adjustment,  r2 slice for empty ewes scanned for preg status</t>
        </r>
      </text>
    </comment>
    <comment ref="F352" authorId="0" shapeId="0" xr:uid="{ADD19FB8-4060-4FD9-ACD7-421C99B4FC7A}">
      <text>
        <r>
          <rPr>
            <b/>
            <sz val="9"/>
            <color indexed="81"/>
            <rFont val="Tahoma"/>
            <family val="2"/>
          </rPr>
          <t>John:</t>
        </r>
        <r>
          <rPr>
            <sz val="9"/>
            <color indexed="81"/>
            <rFont val="Tahoma"/>
            <family val="2"/>
          </rPr>
          <t xml:space="preserve">
Feed supply adjustment,  r2 slice for pregnant ewes scanned for preg status</t>
        </r>
      </text>
    </comment>
    <comment ref="G352" authorId="0" shapeId="0" xr:uid="{B69EBCEB-6FAB-4821-B981-46C5B03EE12A}">
      <text>
        <r>
          <rPr>
            <b/>
            <sz val="9"/>
            <color indexed="81"/>
            <rFont val="Tahoma"/>
            <family val="2"/>
          </rPr>
          <t>John:</t>
        </r>
        <r>
          <rPr>
            <sz val="9"/>
            <color indexed="81"/>
            <rFont val="Tahoma"/>
            <family val="2"/>
          </rPr>
          <t xml:space="preserve">
Feed supply adjustment,  r2 slice for empty ewes scanned for multiples</t>
        </r>
      </text>
    </comment>
    <comment ref="H352" authorId="0" shapeId="0" xr:uid="{0048C55F-A208-418E-99A1-8B10D0F91439}">
      <text>
        <r>
          <rPr>
            <b/>
            <sz val="9"/>
            <color indexed="81"/>
            <rFont val="Tahoma"/>
            <family val="2"/>
          </rPr>
          <t>John:</t>
        </r>
        <r>
          <rPr>
            <sz val="9"/>
            <color indexed="81"/>
            <rFont val="Tahoma"/>
            <family val="2"/>
          </rPr>
          <t xml:space="preserve">
Feed supply adjustment,  r2 slice for single ewes scanned for multiples</t>
        </r>
      </text>
    </comment>
    <comment ref="I352" authorId="0" shapeId="0" xr:uid="{D831C090-47D6-4A92-B1D7-6ADDCDF5C7BB}">
      <text>
        <r>
          <rPr>
            <b/>
            <sz val="9"/>
            <color indexed="81"/>
            <rFont val="Tahoma"/>
            <family val="2"/>
          </rPr>
          <t>John:</t>
        </r>
        <r>
          <rPr>
            <sz val="9"/>
            <color indexed="81"/>
            <rFont val="Tahoma"/>
            <family val="2"/>
          </rPr>
          <t xml:space="preserve">
Feed supply adjustment,  r2 slice for multiple  ewes scanned for multiples</t>
        </r>
      </text>
    </comment>
    <comment ref="A356" authorId="0" shapeId="0" xr:uid="{B7AB83F0-B27E-4AE9-AB1F-69EBDD75433B}">
      <text>
        <r>
          <rPr>
            <b/>
            <sz val="9"/>
            <color indexed="81"/>
            <rFont val="Tahoma"/>
            <family val="2"/>
          </rPr>
          <t>John:</t>
        </r>
        <r>
          <rPr>
            <sz val="9"/>
            <color indexed="81"/>
            <rFont val="Tahoma"/>
            <family val="2"/>
          </rPr>
          <t xml:space="preserve">
Scan levels set at the maximum number based on all 4 levels of nutrition being tested.</t>
        </r>
      </text>
    </comment>
    <comment ref="P356" authorId="0" shapeId="0" xr:uid="{2E73D731-3FF0-4208-B1B5-75CDE545D759}">
      <text>
        <r>
          <rPr>
            <b/>
            <sz val="9"/>
            <color indexed="81"/>
            <rFont val="Tahoma"/>
            <family val="2"/>
          </rPr>
          <t>John:</t>
        </r>
        <r>
          <rPr>
            <sz val="9"/>
            <color indexed="81"/>
            <rFont val="Tahoma"/>
            <family val="2"/>
          </rPr>
          <t xml:space="preserve">
There is an error introduced with this feeds upply adjustment.
R2[0:1] is used for all the fs adjustments (weaning, lsln, oestrus). So it will get added in more than once.</t>
        </r>
      </text>
    </comment>
    <comment ref="T437" authorId="0" shapeId="0" xr:uid="{6A2EB716-8E8E-481E-A8EE-41FF3A62B94E}">
      <text>
        <r>
          <rPr>
            <b/>
            <sz val="9"/>
            <color indexed="81"/>
            <rFont val="Tahoma"/>
            <family val="2"/>
          </rPr>
          <t>John:</t>
        </r>
        <r>
          <rPr>
            <sz val="9"/>
            <color indexed="81"/>
            <rFont val="Tahoma"/>
            <family val="2"/>
          </rPr>
          <t xml:space="preserve">
Only a small adjustment because the late pregnancy feed supply of the empty ewes has been optimised. The only difference is that the requirement for the multiple bearing ewes might be increased and hence increased competition.</t>
        </r>
      </text>
    </comment>
    <comment ref="O713" authorId="0" shapeId="0" xr:uid="{BAB86947-6057-442C-B7C8-D6EF601BE50B}">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713" authorId="0" shapeId="0" xr:uid="{D2636615-3481-4AFE-B7CA-B61D6440859E}">
      <text>
        <r>
          <rPr>
            <b/>
            <sz val="9"/>
            <color indexed="81"/>
            <rFont val="Tahoma"/>
            <family val="2"/>
          </rPr>
          <t>John:</t>
        </r>
        <r>
          <rPr>
            <sz val="9"/>
            <color indexed="81"/>
            <rFont val="Tahoma"/>
            <family val="2"/>
          </rPr>
          <t xml:space="preserve">
Number of singles moving is the number of twins scaled by the relative DSE/hd</t>
        </r>
      </text>
    </comment>
    <comment ref="G715" authorId="0" shapeId="0" xr:uid="{9DDA7EC5-5441-4D58-B2A3-2739913054F8}">
      <text>
        <r>
          <rPr>
            <b/>
            <sz val="9"/>
            <color indexed="81"/>
            <rFont val="Tahoma"/>
            <family val="2"/>
          </rPr>
          <t>John:</t>
        </r>
        <r>
          <rPr>
            <sz val="9"/>
            <color indexed="81"/>
            <rFont val="Tahoma"/>
            <family val="2"/>
          </rPr>
          <t xml:space="preserve">
Based on allocating twins to a mob that is half the size of singles</t>
        </r>
      </text>
    </comment>
    <comment ref="Y715" authorId="0" shapeId="0" xr:uid="{F37DAEA6-9019-4CFE-AC65-C63FCAE23A7A}">
      <text>
        <r>
          <rPr>
            <b/>
            <sz val="9"/>
            <color indexed="81"/>
            <rFont val="Tahoma"/>
            <family val="2"/>
          </rPr>
          <t>John:</t>
        </r>
        <r>
          <rPr>
            <sz val="9"/>
            <color indexed="81"/>
            <rFont val="Tahoma"/>
            <family val="2"/>
          </rPr>
          <t xml:space="preserve">
Change in mortlaity when mob size increases</t>
        </r>
      </text>
    </comment>
    <comment ref="C716" authorId="0" shapeId="0" xr:uid="{5E4FB8F4-5D74-4C9F-8BDC-D35733363C05}">
      <text>
        <r>
          <rPr>
            <b/>
            <sz val="9"/>
            <color indexed="81"/>
            <rFont val="Tahoma"/>
            <family val="2"/>
          </rPr>
          <t>John:</t>
        </r>
        <r>
          <rPr>
            <sz val="9"/>
            <color indexed="81"/>
            <rFont val="Tahoma"/>
            <family val="2"/>
          </rPr>
          <t xml:space="preserve">
Also used in the components analysis</t>
        </r>
      </text>
    </comment>
    <comment ref="G719" authorId="0" shapeId="0" xr:uid="{7E466FD6-5A55-4A42-BEF2-8E7109FF3810}">
      <text>
        <r>
          <rPr>
            <b/>
            <sz val="9"/>
            <color indexed="81"/>
            <rFont val="Tahoma"/>
            <family val="2"/>
          </rPr>
          <t>John:</t>
        </r>
        <r>
          <rPr>
            <sz val="9"/>
            <color indexed="81"/>
            <rFont val="Tahoma"/>
            <family val="2"/>
          </rPr>
          <t xml:space="preserve">
Based on allocating twins to a mob that is half the size of singles</t>
        </r>
      </text>
    </comment>
    <comment ref="Y719" authorId="0" shapeId="0" xr:uid="{F1FC7159-ECE4-40C4-BE95-DA0C8DADA6A5}">
      <text>
        <r>
          <rPr>
            <b/>
            <sz val="9"/>
            <color indexed="81"/>
            <rFont val="Tahoma"/>
            <family val="2"/>
          </rPr>
          <t>John:</t>
        </r>
        <r>
          <rPr>
            <sz val="9"/>
            <color indexed="81"/>
            <rFont val="Tahoma"/>
            <family val="2"/>
          </rPr>
          <t xml:space="preserve">
Change in mortlaity when mob size increases</t>
        </r>
      </text>
    </comment>
    <comment ref="C720" authorId="0" shapeId="0" xr:uid="{237285B0-B146-4ED8-9D40-BB7EF0C3643C}">
      <text>
        <r>
          <rPr>
            <b/>
            <sz val="9"/>
            <color indexed="81"/>
            <rFont val="Tahoma"/>
            <family val="2"/>
          </rPr>
          <t>John:</t>
        </r>
        <r>
          <rPr>
            <sz val="9"/>
            <color indexed="81"/>
            <rFont val="Tahoma"/>
            <family val="2"/>
          </rPr>
          <t xml:space="preserve">
Also used in the components analysis</t>
        </r>
      </text>
    </comment>
    <comment ref="C766" authorId="0" shapeId="0" xr:uid="{A3B7E511-E9E6-4B34-88EE-C59A288C1355}">
      <text>
        <r>
          <rPr>
            <b/>
            <sz val="9"/>
            <color indexed="81"/>
            <rFont val="Tahoma"/>
            <family val="2"/>
          </rPr>
          <t>John:</t>
        </r>
        <r>
          <rPr>
            <sz val="9"/>
            <color indexed="81"/>
            <rFont val="Tahoma"/>
            <family val="2"/>
          </rPr>
          <t xml:space="preserve">
Based on a standard meat price of $7/kg in March, achieved from a percentile of 85%</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F206DD1C-7E42-4C90-A9AE-1EF7B13A73B0}">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581DAD6E-CBA9-41D7-8271-E7DAEBC9764D}">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7B3936C6-E4CA-4B74-B260-5CE1F8B616A9}">
      <text>
        <r>
          <rPr>
            <b/>
            <sz val="9"/>
            <color indexed="81"/>
            <rFont val="Tahoma"/>
            <family val="2"/>
          </rPr>
          <t>John:</t>
        </r>
        <r>
          <rPr>
            <sz val="9"/>
            <color indexed="81"/>
            <rFont val="Tahoma"/>
            <family val="2"/>
          </rPr>
          <t xml:space="preserve">
This is the first period of the generator</t>
        </r>
      </text>
    </comment>
    <comment ref="B19" authorId="0" shapeId="0" xr:uid="{B7D9B7A1-EE05-4C4D-BA6D-57DA1AF121B8}">
      <text>
        <r>
          <rPr>
            <b/>
            <sz val="9"/>
            <color indexed="81"/>
            <rFont val="Tahoma"/>
            <family val="2"/>
          </rPr>
          <t>John:</t>
        </r>
        <r>
          <rPr>
            <sz val="9"/>
            <color indexed="81"/>
            <rFont val="Tahoma"/>
            <family val="2"/>
          </rPr>
          <t xml:space="preserve">
End of lambing period</t>
        </r>
      </text>
    </comment>
    <comment ref="AW19" authorId="0" shapeId="0" xr:uid="{CF619A8A-50D9-4964-AF00-427EDB4E6A8D}">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FE8C2584-453A-4D03-B000-D8B071691D4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ABC8D226-E74D-4BFC-9BAA-4CD0158DEC54}">
      <text>
        <r>
          <rPr>
            <b/>
            <sz val="9"/>
            <color indexed="81"/>
            <rFont val="Tahoma"/>
            <family val="2"/>
          </rPr>
          <t>John:</t>
        </r>
        <r>
          <rPr>
            <sz val="9"/>
            <color indexed="81"/>
            <rFont val="Tahoma"/>
            <family val="2"/>
          </rPr>
          <t xml:space="preserve">
End of lambing period</t>
        </r>
      </text>
    </comment>
    <comment ref="AW23" authorId="0" shapeId="0" xr:uid="{F2BBBD50-F7AE-4B37-B576-CDECF959E7EC}">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72B0472A-E0CB-4BDB-ACA7-840A04F39C8B}">
      <text>
        <r>
          <rPr>
            <b/>
            <sz val="9"/>
            <color indexed="81"/>
            <rFont val="Tahoma"/>
            <family val="2"/>
          </rPr>
          <t>John:</t>
        </r>
        <r>
          <rPr>
            <sz val="9"/>
            <color indexed="81"/>
            <rFont val="Tahoma"/>
            <family val="2"/>
          </rPr>
          <t xml:space="preserve">
Date of maiden joining doesn't vary with age at ewe lamb joining</t>
        </r>
      </text>
    </comment>
    <comment ref="B27" authorId="0" shapeId="0" xr:uid="{6263290A-33CC-4B22-BBEF-E36FB22E6149}">
      <text>
        <r>
          <rPr>
            <b/>
            <sz val="9"/>
            <color indexed="81"/>
            <rFont val="Tahoma"/>
            <family val="2"/>
          </rPr>
          <t>John:</t>
        </r>
        <r>
          <rPr>
            <sz val="9"/>
            <color indexed="81"/>
            <rFont val="Tahoma"/>
            <family val="2"/>
          </rPr>
          <t xml:space="preserve">
End of lambing period</t>
        </r>
      </text>
    </comment>
    <comment ref="AW27" authorId="0" shapeId="0" xr:uid="{072E1F7F-848E-44BE-8BBF-C2123203DACA}">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2AA8A8CB-504B-4781-9012-C5C60AFABA0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BA5BAB41-6F1E-40F3-B1C0-D8ACDAD1586B}">
      <text>
        <r>
          <rPr>
            <b/>
            <sz val="9"/>
            <color indexed="81"/>
            <rFont val="Tahoma"/>
            <family val="2"/>
          </rPr>
          <t>John:</t>
        </r>
        <r>
          <rPr>
            <sz val="9"/>
            <color indexed="81"/>
            <rFont val="Tahoma"/>
            <family val="2"/>
          </rPr>
          <t xml:space="preserve">
End of lambing period</t>
        </r>
      </text>
    </comment>
    <comment ref="AW31" authorId="0" shapeId="0" xr:uid="{F6502F30-6F96-445F-825E-19EF083CBE13}">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3CE7CB60-E737-4143-A10F-CC17D778973D}">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F729E34-C8DB-4B59-B518-280AACEA1014}">
      <text>
        <r>
          <rPr>
            <b/>
            <sz val="9"/>
            <color indexed="81"/>
            <rFont val="Tahoma"/>
            <family val="2"/>
          </rPr>
          <t>John:</t>
        </r>
        <r>
          <rPr>
            <sz val="9"/>
            <color indexed="81"/>
            <rFont val="Tahoma"/>
            <family val="2"/>
          </rPr>
          <t xml:space="preserve">
End of lambing period</t>
        </r>
      </text>
    </comment>
    <comment ref="AW35" authorId="0" shapeId="0" xr:uid="{51856A25-7772-4AFE-9D4D-71F860F97027}">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74F3917D-5A4E-4136-B81E-A5466E887AB5}">
      <text>
        <r>
          <rPr>
            <b/>
            <sz val="9"/>
            <color indexed="81"/>
            <rFont val="Tahoma"/>
            <family val="2"/>
          </rPr>
          <t>John:</t>
        </r>
        <r>
          <rPr>
            <sz val="9"/>
            <color indexed="81"/>
            <rFont val="Tahoma"/>
            <family val="2"/>
          </rPr>
          <t xml:space="preserve">
Date of maiden joining doesn't vary with age at ewe lamb joining</t>
        </r>
      </text>
    </comment>
    <comment ref="M50" authorId="0" shapeId="0" xr:uid="{7470908F-9EBE-4BBD-9BCF-434EA6839EDF}">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FCCB82E9-19F8-4147-A638-D473E10F70FC}">
      <text>
        <r>
          <rPr>
            <b/>
            <sz val="9"/>
            <color indexed="81"/>
            <rFont val="Tahoma"/>
            <family val="2"/>
          </rPr>
          <t>John:</t>
        </r>
        <r>
          <rPr>
            <sz val="9"/>
            <color indexed="81"/>
            <rFont val="Tahoma"/>
            <family val="2"/>
          </rPr>
          <t xml:space="preserve">
Adjust the adult single ewe GFW to 5.5kg</t>
        </r>
      </text>
    </comment>
    <comment ref="O50" authorId="0" shapeId="0" xr:uid="{11AECEF7-AE2F-41C4-B5DB-72D5ED769321}">
      <text>
        <r>
          <rPr>
            <b/>
            <sz val="9"/>
            <color indexed="81"/>
            <rFont val="Tahoma"/>
            <family val="2"/>
          </rPr>
          <t>John:</t>
        </r>
        <r>
          <rPr>
            <sz val="9"/>
            <color indexed="81"/>
            <rFont val="Tahoma"/>
            <family val="2"/>
          </rPr>
          <t xml:space="preserve">
FD of adult ewes 19u
</t>
        </r>
      </text>
    </comment>
    <comment ref="P50" authorId="0" shapeId="0" xr:uid="{05B41F82-98D2-4149-AA89-8F54EEB30308}">
      <text>
        <r>
          <rPr>
            <b/>
            <sz val="9"/>
            <color indexed="81"/>
            <rFont val="Tahoma"/>
            <family val="2"/>
          </rPr>
          <t>John:</t>
        </r>
        <r>
          <rPr>
            <sz val="9"/>
            <color indexed="81"/>
            <rFont val="Tahoma"/>
            <family val="2"/>
          </rPr>
          <t xml:space="preserve">
No change of seasonality of the merinos</t>
        </r>
      </text>
    </comment>
    <comment ref="Q50" authorId="0" shapeId="0" xr:uid="{10D73E7C-F033-479E-B486-88ECBE1D1EFA}">
      <text>
        <r>
          <rPr>
            <b/>
            <sz val="9"/>
            <color indexed="81"/>
            <rFont val="Tahoma"/>
            <family val="2"/>
          </rPr>
          <t>John:</t>
        </r>
        <r>
          <rPr>
            <sz val="9"/>
            <color indexed="81"/>
            <rFont val="Tahoma"/>
            <family val="2"/>
          </rPr>
          <t xml:space="preserve">
No change of seasonality of the merinos</t>
        </r>
      </text>
    </comment>
    <comment ref="R50" authorId="0" shapeId="0" xr:uid="{7AF842BC-9CE5-4EE7-AD9E-EA2A7668B765}">
      <text>
        <r>
          <rPr>
            <b/>
            <sz val="9"/>
            <color indexed="81"/>
            <rFont val="Tahoma"/>
            <family val="2"/>
          </rPr>
          <t>John:</t>
        </r>
        <r>
          <rPr>
            <sz val="9"/>
            <color indexed="81"/>
            <rFont val="Tahoma"/>
            <family val="2"/>
          </rPr>
          <t xml:space="preserve">
Adjust proportion of drys to 12%</t>
        </r>
      </text>
    </comment>
    <comment ref="S50" authorId="0" shapeId="0" xr:uid="{63059E66-3338-4890-9DAC-E9B9EBFE9120}">
      <text>
        <r>
          <rPr>
            <b/>
            <sz val="9"/>
            <color indexed="81"/>
            <rFont val="Tahoma"/>
            <family val="2"/>
          </rPr>
          <t>John:</t>
        </r>
        <r>
          <rPr>
            <sz val="9"/>
            <color indexed="81"/>
            <rFont val="Tahoma"/>
            <family val="2"/>
          </rPr>
          <t xml:space="preserve">
Reduce reproduction to scan 128%</t>
        </r>
      </text>
    </comment>
    <comment ref="T50" authorId="0" shapeId="0" xr:uid="{C68C2E38-D2B9-4519-8AFE-43D404492F00}">
      <text>
        <r>
          <rPr>
            <b/>
            <sz val="9"/>
            <color indexed="81"/>
            <rFont val="Tahoma"/>
            <family val="2"/>
          </rPr>
          <t>John:</t>
        </r>
        <r>
          <rPr>
            <sz val="9"/>
            <color indexed="81"/>
            <rFont val="Tahoma"/>
            <family val="2"/>
          </rPr>
          <t xml:space="preserve">
Adjust single survival to 88%</t>
        </r>
      </text>
    </comment>
    <comment ref="U50" authorId="0" shapeId="0" xr:uid="{442FB012-442C-42D9-A558-A1BFD75BB0C6}">
      <text>
        <r>
          <rPr>
            <b/>
            <sz val="9"/>
            <color indexed="81"/>
            <rFont val="Tahoma"/>
            <family val="2"/>
          </rPr>
          <t>John:</t>
        </r>
        <r>
          <rPr>
            <sz val="9"/>
            <color indexed="81"/>
            <rFont val="Tahoma"/>
            <family val="2"/>
          </rPr>
          <t xml:space="preserve">
Adjust single survival to 88%</t>
        </r>
      </text>
    </comment>
    <comment ref="V50" authorId="0" shapeId="0" xr:uid="{2D03F3E9-1F13-49F4-A79C-51788BF9F49A}">
      <text>
        <r>
          <rPr>
            <b/>
            <sz val="9"/>
            <color indexed="81"/>
            <rFont val="Tahoma"/>
            <family val="2"/>
          </rPr>
          <t>John:</t>
        </r>
        <r>
          <rPr>
            <sz val="9"/>
            <color indexed="81"/>
            <rFont val="Tahoma"/>
            <family val="2"/>
          </rPr>
          <t xml:space="preserve">
Adjust single survival to 88%</t>
        </r>
      </text>
    </comment>
    <comment ref="W50" authorId="0" shapeId="0" xr:uid="{70FD2809-C5B4-4A78-9BC7-613415EB2567}">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8F351E70-69F5-4115-B550-DC0778233995}">
      <text>
        <r>
          <rPr>
            <b/>
            <sz val="9"/>
            <color indexed="81"/>
            <rFont val="Tahoma"/>
            <family val="2"/>
          </rPr>
          <t>John:</t>
        </r>
        <r>
          <rPr>
            <sz val="9"/>
            <color indexed="81"/>
            <rFont val="Tahoma"/>
            <family val="2"/>
          </rPr>
          <t xml:space="preserve">
Adjust the adult single ewe GFW to 5.8kg</t>
        </r>
      </text>
    </comment>
    <comment ref="Y50" authorId="0" shapeId="0" xr:uid="{3A135EBF-29F0-4814-8C84-68A69CDAA1DE}">
      <text>
        <r>
          <rPr>
            <b/>
            <sz val="9"/>
            <color indexed="81"/>
            <rFont val="Tahoma"/>
            <family val="2"/>
          </rPr>
          <t>John:</t>
        </r>
        <r>
          <rPr>
            <sz val="9"/>
            <color indexed="81"/>
            <rFont val="Tahoma"/>
            <family val="2"/>
          </rPr>
          <t xml:space="preserve">
FD of adult ewes 19.5u
</t>
        </r>
      </text>
    </comment>
    <comment ref="Z50" authorId="0" shapeId="0" xr:uid="{ADE9D97B-C2DB-4DBF-A709-FB83575089AF}">
      <text>
        <r>
          <rPr>
            <b/>
            <sz val="9"/>
            <color indexed="81"/>
            <rFont val="Tahoma"/>
            <family val="2"/>
          </rPr>
          <t>John:</t>
        </r>
        <r>
          <rPr>
            <sz val="9"/>
            <color indexed="81"/>
            <rFont val="Tahoma"/>
            <family val="2"/>
          </rPr>
          <t xml:space="preserve">
No change of seasonality of the merinos</t>
        </r>
      </text>
    </comment>
    <comment ref="AA50" authorId="0" shapeId="0" xr:uid="{25AD1E42-255E-4FF3-A892-E87F205D36B3}">
      <text>
        <r>
          <rPr>
            <b/>
            <sz val="9"/>
            <color indexed="81"/>
            <rFont val="Tahoma"/>
            <family val="2"/>
          </rPr>
          <t>John:</t>
        </r>
        <r>
          <rPr>
            <sz val="9"/>
            <color indexed="81"/>
            <rFont val="Tahoma"/>
            <family val="2"/>
          </rPr>
          <t xml:space="preserve">
No change of seasonality of the merinos</t>
        </r>
      </text>
    </comment>
    <comment ref="AB50" authorId="0" shapeId="0" xr:uid="{761A911B-0357-4604-981C-7DB2582DAE6E}">
      <text>
        <r>
          <rPr>
            <b/>
            <sz val="9"/>
            <color indexed="81"/>
            <rFont val="Tahoma"/>
            <family val="2"/>
          </rPr>
          <t>John:</t>
        </r>
        <r>
          <rPr>
            <sz val="9"/>
            <color indexed="81"/>
            <rFont val="Tahoma"/>
            <family val="2"/>
          </rPr>
          <t xml:space="preserve">
Adjust proportion of drys to 12%</t>
        </r>
      </text>
    </comment>
    <comment ref="AC50" authorId="0" shapeId="0" xr:uid="{E182E535-2CE5-4123-8AD5-AACA89883DB1}">
      <text>
        <r>
          <rPr>
            <b/>
            <sz val="9"/>
            <color indexed="81"/>
            <rFont val="Tahoma"/>
            <family val="2"/>
          </rPr>
          <t>John:</t>
        </r>
        <r>
          <rPr>
            <sz val="9"/>
            <color indexed="81"/>
            <rFont val="Tahoma"/>
            <family val="2"/>
          </rPr>
          <t xml:space="preserve">
Reduce reproduction to scan 128%</t>
        </r>
      </text>
    </comment>
    <comment ref="AD50" authorId="0" shapeId="0" xr:uid="{AE435FA4-8F7A-4CAB-8B73-DF1AA90A9BC1}">
      <text>
        <r>
          <rPr>
            <b/>
            <sz val="9"/>
            <color indexed="81"/>
            <rFont val="Tahoma"/>
            <family val="2"/>
          </rPr>
          <t>John:</t>
        </r>
        <r>
          <rPr>
            <sz val="9"/>
            <color indexed="81"/>
            <rFont val="Tahoma"/>
            <family val="2"/>
          </rPr>
          <t xml:space="preserve">
Adjust single survival to 88%</t>
        </r>
      </text>
    </comment>
    <comment ref="AE50" authorId="0" shapeId="0" xr:uid="{D3809841-2EF8-46FA-AA57-DF5716192164}">
      <text>
        <r>
          <rPr>
            <b/>
            <sz val="9"/>
            <color indexed="81"/>
            <rFont val="Tahoma"/>
            <family val="2"/>
          </rPr>
          <t>John:</t>
        </r>
        <r>
          <rPr>
            <sz val="9"/>
            <color indexed="81"/>
            <rFont val="Tahoma"/>
            <family val="2"/>
          </rPr>
          <t xml:space="preserve">
Adjust single survival to 88%</t>
        </r>
      </text>
    </comment>
    <comment ref="AF50" authorId="0" shapeId="0" xr:uid="{87A4E015-C418-47FF-A6F4-BC0BA11D9F6E}">
      <text>
        <r>
          <rPr>
            <b/>
            <sz val="9"/>
            <color indexed="81"/>
            <rFont val="Tahoma"/>
            <family val="2"/>
          </rPr>
          <t>John:</t>
        </r>
        <r>
          <rPr>
            <sz val="9"/>
            <color indexed="81"/>
            <rFont val="Tahoma"/>
            <family val="2"/>
          </rPr>
          <t xml:space="preserve">
Adjust single survival to 88%</t>
        </r>
      </text>
    </comment>
    <comment ref="AG50" authorId="0" shapeId="0" xr:uid="{7E308890-87AA-4720-9C53-E0366F781D6E}">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0E18D71A-C895-46B5-9B68-48A83B9D1A8F}">
      <text>
        <r>
          <rPr>
            <b/>
            <sz val="9"/>
            <color indexed="81"/>
            <rFont val="Tahoma"/>
            <family val="2"/>
          </rPr>
          <t>John:</t>
        </r>
        <r>
          <rPr>
            <sz val="9"/>
            <color indexed="81"/>
            <rFont val="Tahoma"/>
            <family val="2"/>
          </rPr>
          <t xml:space="preserve">
Adjust the adult single ewe GFW to 5.5kg</t>
        </r>
      </text>
    </comment>
    <comment ref="AI50" authorId="0" shapeId="0" xr:uid="{0D21D5DF-12AE-49E6-BE7F-A424B9D361E6}">
      <text>
        <r>
          <rPr>
            <b/>
            <sz val="9"/>
            <color indexed="81"/>
            <rFont val="Tahoma"/>
            <family val="2"/>
          </rPr>
          <t>John:</t>
        </r>
        <r>
          <rPr>
            <sz val="9"/>
            <color indexed="81"/>
            <rFont val="Tahoma"/>
            <family val="2"/>
          </rPr>
          <t xml:space="preserve">
FD of adult ewes 19u
</t>
        </r>
      </text>
    </comment>
    <comment ref="AJ50" authorId="0" shapeId="0" xr:uid="{C282E89B-3514-422F-8D98-D175B687673A}">
      <text>
        <r>
          <rPr>
            <b/>
            <sz val="9"/>
            <color indexed="81"/>
            <rFont val="Tahoma"/>
            <family val="2"/>
          </rPr>
          <t>John:</t>
        </r>
        <r>
          <rPr>
            <sz val="9"/>
            <color indexed="81"/>
            <rFont val="Tahoma"/>
            <family val="2"/>
          </rPr>
          <t xml:space="preserve">
No change of seasonality of the merinos</t>
        </r>
      </text>
    </comment>
    <comment ref="AK50" authorId="0" shapeId="0" xr:uid="{15D4FA93-593B-43AE-B9C5-0C65258C2001}">
      <text>
        <r>
          <rPr>
            <b/>
            <sz val="9"/>
            <color indexed="81"/>
            <rFont val="Tahoma"/>
            <family val="2"/>
          </rPr>
          <t>John:</t>
        </r>
        <r>
          <rPr>
            <sz val="9"/>
            <color indexed="81"/>
            <rFont val="Tahoma"/>
            <family val="2"/>
          </rPr>
          <t xml:space="preserve">
No change of seasonality of the merinos</t>
        </r>
      </text>
    </comment>
    <comment ref="AL50" authorId="0" shapeId="0" xr:uid="{8DB8722C-BEED-4DB0-91A1-FB59649E74F7}">
      <text>
        <r>
          <rPr>
            <b/>
            <sz val="9"/>
            <color indexed="81"/>
            <rFont val="Tahoma"/>
            <family val="2"/>
          </rPr>
          <t>John:</t>
        </r>
        <r>
          <rPr>
            <sz val="9"/>
            <color indexed="81"/>
            <rFont val="Tahoma"/>
            <family val="2"/>
          </rPr>
          <t xml:space="preserve">
Adjust proportion of drys to 12%</t>
        </r>
      </text>
    </comment>
    <comment ref="AM50" authorId="0" shapeId="0" xr:uid="{46DE0B50-C869-4A34-81E5-4C8025F0A26E}">
      <text>
        <r>
          <rPr>
            <b/>
            <sz val="9"/>
            <color indexed="81"/>
            <rFont val="Tahoma"/>
            <family val="2"/>
          </rPr>
          <t>John:</t>
        </r>
        <r>
          <rPr>
            <sz val="9"/>
            <color indexed="81"/>
            <rFont val="Tahoma"/>
            <family val="2"/>
          </rPr>
          <t xml:space="preserve">
Reduce reproduction to scan 128%</t>
        </r>
      </text>
    </comment>
    <comment ref="AN50" authorId="0" shapeId="0" xr:uid="{AA9CF30A-C000-4EC7-A7BB-4E9CF25A1BE2}">
      <text>
        <r>
          <rPr>
            <b/>
            <sz val="9"/>
            <color indexed="81"/>
            <rFont val="Tahoma"/>
            <family val="2"/>
          </rPr>
          <t>John:</t>
        </r>
        <r>
          <rPr>
            <sz val="9"/>
            <color indexed="81"/>
            <rFont val="Tahoma"/>
            <family val="2"/>
          </rPr>
          <t xml:space="preserve">
Adjust single survival to 88%</t>
        </r>
      </text>
    </comment>
    <comment ref="AO50" authorId="0" shapeId="0" xr:uid="{D28A6BA4-8B88-4A63-B3D1-986E27F7932F}">
      <text>
        <r>
          <rPr>
            <b/>
            <sz val="9"/>
            <color indexed="81"/>
            <rFont val="Tahoma"/>
            <family val="2"/>
          </rPr>
          <t>John:</t>
        </r>
        <r>
          <rPr>
            <sz val="9"/>
            <color indexed="81"/>
            <rFont val="Tahoma"/>
            <family val="2"/>
          </rPr>
          <t xml:space="preserve">
Adjust single survival to 88%</t>
        </r>
      </text>
    </comment>
    <comment ref="AP50" authorId="0" shapeId="0" xr:uid="{10CA02F0-6D9B-48D9-A3D4-E2DEED40475D}">
      <text>
        <r>
          <rPr>
            <b/>
            <sz val="9"/>
            <color indexed="81"/>
            <rFont val="Tahoma"/>
            <family val="2"/>
          </rPr>
          <t>John:</t>
        </r>
        <r>
          <rPr>
            <sz val="9"/>
            <color indexed="81"/>
            <rFont val="Tahoma"/>
            <family val="2"/>
          </rPr>
          <t xml:space="preserve">
Adjust single survival to 88%</t>
        </r>
      </text>
    </comment>
    <comment ref="AJ53" authorId="0" shapeId="0" xr:uid="{F6B8259E-8259-44F4-9E74-64BD3A21C9D4}">
      <text>
        <r>
          <rPr>
            <b/>
            <sz val="9"/>
            <color indexed="81"/>
            <rFont val="Tahoma"/>
            <family val="2"/>
          </rPr>
          <t>John:</t>
        </r>
        <r>
          <rPr>
            <sz val="9"/>
            <color indexed="81"/>
            <rFont val="Tahoma"/>
            <family val="2"/>
          </rPr>
          <t xml:space="preserve">
Reduce seasonality pf meat breeds to same as merinos</t>
        </r>
      </text>
    </comment>
    <comment ref="AK53" authorId="0" shapeId="0" xr:uid="{9285CE8D-82C8-484D-8C1B-A6DCB5C4C5CE}">
      <text>
        <r>
          <rPr>
            <b/>
            <sz val="9"/>
            <color indexed="81"/>
            <rFont val="Tahoma"/>
            <family val="2"/>
          </rPr>
          <t>John:</t>
        </r>
        <r>
          <rPr>
            <sz val="9"/>
            <color indexed="81"/>
            <rFont val="Tahoma"/>
            <family val="2"/>
          </rPr>
          <t xml:space="preserve">
Reduce seasonality pf meat breeds to same as merinos</t>
        </r>
      </text>
    </comment>
    <comment ref="H65" authorId="0" shapeId="0" xr:uid="{6AF49ECA-340A-41A6-9708-3C2BEBBBDB67}">
      <text>
        <r>
          <rPr>
            <b/>
            <sz val="9"/>
            <color indexed="81"/>
            <rFont val="Tahoma"/>
            <family val="2"/>
          </rPr>
          <t>John:</t>
        </r>
        <r>
          <rPr>
            <sz val="9"/>
            <color indexed="81"/>
            <rFont val="Tahoma"/>
            <family val="2"/>
          </rPr>
          <t xml:space="preserve">
Default is 33% of the drys are twice dry</t>
        </r>
      </text>
    </comment>
    <comment ref="O65" authorId="1" shapeId="0" xr:uid="{C8C7D7A7-AF2E-4043-A0D7-6409110F5EE2}">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CF16F872-290F-4873-ADA6-42DA9A890BB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644A208E-E006-45BA-900B-B51E2E4041DC}">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0548C5AC-C8F6-490A-B38A-C718A7425E6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99813238-ED37-4F07-B625-72B451CED4F4}">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41700D11-1147-487F-8AE1-4FFE9FD5BD65}">
      <text>
        <r>
          <rPr>
            <b/>
            <sz val="9"/>
            <color indexed="81"/>
            <rFont val="Tahoma"/>
            <family val="2"/>
          </rPr>
          <t>John:</t>
        </r>
        <r>
          <rPr>
            <sz val="9"/>
            <color indexed="81"/>
            <rFont val="Tahoma"/>
            <family val="2"/>
          </rPr>
          <t xml:space="preserve">
Genetic benefit of culling passengers</t>
        </r>
      </text>
    </comment>
    <comment ref="I76" authorId="0" shapeId="0" xr:uid="{29E9DCDB-4CBA-40B0-9A5C-AFFD1548F143}">
      <text>
        <r>
          <rPr>
            <b/>
            <sz val="9"/>
            <color indexed="81"/>
            <rFont val="Tahoma"/>
            <family val="2"/>
          </rPr>
          <t>John:</t>
        </r>
        <r>
          <rPr>
            <sz val="9"/>
            <color indexed="81"/>
            <rFont val="Tahoma"/>
            <family val="2"/>
          </rPr>
          <t xml:space="preserve">
This value is (1 - mortality), with a little to spare</t>
        </r>
      </text>
    </comment>
    <comment ref="J80" authorId="0" shapeId="0" xr:uid="{13A2F80E-5B53-4328-BC44-CC970EECF8F2}">
      <text>
        <r>
          <rPr>
            <b/>
            <sz val="9"/>
            <color indexed="81"/>
            <rFont val="Tahoma"/>
            <family val="2"/>
          </rPr>
          <t>John:</t>
        </r>
        <r>
          <rPr>
            <sz val="9"/>
            <color indexed="81"/>
            <rFont val="Tahoma"/>
            <family val="2"/>
          </rPr>
          <t xml:space="preserve">
Genetic benefit of retaining performers</t>
        </r>
      </text>
    </comment>
    <comment ref="C133" authorId="0" shapeId="0" xr:uid="{79D77E2B-5FD8-46BF-888F-16169B5DBB3F}">
      <text>
        <r>
          <rPr>
            <b/>
            <sz val="9"/>
            <color indexed="81"/>
            <rFont val="Tahoma"/>
            <family val="2"/>
          </rPr>
          <t>John:</t>
        </r>
        <r>
          <rPr>
            <sz val="9"/>
            <color indexed="81"/>
            <rFont val="Tahoma"/>
            <family val="2"/>
          </rPr>
          <t xml:space="preserve">
Fine wool merino</t>
        </r>
      </text>
    </comment>
    <comment ref="E133" authorId="0" shapeId="0" xr:uid="{7E0CDF8D-30CB-46F1-A7E9-04457AB048B5}">
      <text>
        <r>
          <rPr>
            <b/>
            <sz val="9"/>
            <color indexed="81"/>
            <rFont val="Tahoma"/>
            <family val="2"/>
          </rPr>
          <t>John:</t>
        </r>
        <r>
          <rPr>
            <sz val="9"/>
            <color indexed="81"/>
            <rFont val="Tahoma"/>
            <family val="2"/>
          </rPr>
          <t xml:space="preserve">
BBB</t>
        </r>
      </text>
    </comment>
    <comment ref="F133" authorId="0" shapeId="0" xr:uid="{7FB7F7D3-1AC7-435B-A12F-B2AC91AC694B}">
      <text>
        <r>
          <rPr>
            <b/>
            <sz val="9"/>
            <color indexed="81"/>
            <rFont val="Tahoma"/>
            <family val="2"/>
          </rPr>
          <t>John:</t>
        </r>
        <r>
          <rPr>
            <sz val="9"/>
            <color indexed="81"/>
            <rFont val="Tahoma"/>
            <family val="2"/>
          </rPr>
          <t xml:space="preserve">
Sell 0 to 8mths</t>
        </r>
      </text>
    </comment>
    <comment ref="L133" authorId="0" shapeId="0" xr:uid="{C3D6640B-37AD-4E41-A2AE-7D60C0BE255C}">
      <text>
        <r>
          <rPr>
            <b/>
            <sz val="9"/>
            <color indexed="81"/>
            <rFont val="Tahoma"/>
            <family val="2"/>
          </rPr>
          <t>John:</t>
        </r>
        <r>
          <rPr>
            <sz val="9"/>
            <color indexed="81"/>
            <rFont val="Tahoma"/>
            <family val="2"/>
          </rPr>
          <t xml:space="preserve">
Sell any age (hopefully as a lamb)</t>
        </r>
      </text>
    </comment>
    <comment ref="N133" authorId="0" shapeId="0" xr:uid="{843C32F1-B33A-4E03-9930-12FE88BFD1A9}">
      <text>
        <r>
          <rPr>
            <b/>
            <sz val="9"/>
            <color indexed="81"/>
            <rFont val="Tahoma"/>
            <family val="2"/>
          </rPr>
          <t>John:</t>
        </r>
        <r>
          <rPr>
            <sz val="9"/>
            <color indexed="81"/>
            <rFont val="Tahoma"/>
            <family val="2"/>
          </rPr>
          <t xml:space="preserve">
Sell CFA at 5.5yo</t>
        </r>
      </text>
    </comment>
    <comment ref="C134" authorId="0" shapeId="0" xr:uid="{26525602-03D1-4AD9-A7EF-9A017E73CAB0}">
      <text>
        <r>
          <rPr>
            <b/>
            <sz val="9"/>
            <color indexed="81"/>
            <rFont val="Tahoma"/>
            <family val="2"/>
          </rPr>
          <t>John:</t>
        </r>
        <r>
          <rPr>
            <sz val="9"/>
            <color indexed="81"/>
            <rFont val="Tahoma"/>
            <family val="2"/>
          </rPr>
          <t xml:space="preserve">
Medium merino</t>
        </r>
      </text>
    </comment>
    <comment ref="F134" authorId="0" shapeId="0" xr:uid="{DB10309E-8F11-422D-B7F3-1D63DC7E2749}">
      <text>
        <r>
          <rPr>
            <b/>
            <sz val="9"/>
            <color indexed="81"/>
            <rFont val="Tahoma"/>
            <family val="2"/>
          </rPr>
          <t>John:</t>
        </r>
        <r>
          <rPr>
            <sz val="9"/>
            <color indexed="81"/>
            <rFont val="Tahoma"/>
            <family val="2"/>
          </rPr>
          <t xml:space="preserve">
Sell 8 to 15 mths</t>
        </r>
      </text>
    </comment>
    <comment ref="L134" authorId="0" shapeId="0" xr:uid="{4CD6B8E3-CFB8-4993-BD0D-494CD745EDF2}">
      <text>
        <r>
          <rPr>
            <b/>
            <sz val="9"/>
            <color indexed="81"/>
            <rFont val="Tahoma"/>
            <family val="2"/>
          </rPr>
          <t xml:space="preserve">John:
</t>
        </r>
        <r>
          <rPr>
            <sz val="9"/>
            <color indexed="81"/>
            <rFont val="Tahoma"/>
            <family val="2"/>
          </rPr>
          <t>Can't sell till hogget shearing</t>
        </r>
      </text>
    </comment>
    <comment ref="N134" authorId="0" shapeId="0" xr:uid="{76A1D5B8-88D0-4350-A4A9-F96B0BCE1650}">
      <text>
        <r>
          <rPr>
            <b/>
            <sz val="9"/>
            <color indexed="81"/>
            <rFont val="Tahoma"/>
            <family val="2"/>
          </rPr>
          <t>John:</t>
        </r>
        <r>
          <rPr>
            <sz val="9"/>
            <color indexed="81"/>
            <rFont val="Tahoma"/>
            <family val="2"/>
          </rPr>
          <t xml:space="preserve">
Sell CFA at 6.5yo</t>
        </r>
      </text>
    </comment>
    <comment ref="E135" authorId="0" shapeId="0" xr:uid="{39B785D6-592F-4BAE-A533-54411E8E8563}">
      <text>
        <r>
          <rPr>
            <b/>
            <sz val="9"/>
            <color indexed="81"/>
            <rFont val="Tahoma"/>
            <family val="2"/>
          </rPr>
          <t>John:</t>
        </r>
        <r>
          <rPr>
            <sz val="9"/>
            <color indexed="81"/>
            <rFont val="Tahoma"/>
            <family val="2"/>
          </rPr>
          <t xml:space="preserve">
BBT</t>
        </r>
      </text>
    </comment>
    <comment ref="F135" authorId="0" shapeId="0" xr:uid="{9E65433A-051C-4AB8-92B8-C9CFBB1EC95E}">
      <text>
        <r>
          <rPr>
            <b/>
            <sz val="9"/>
            <color indexed="81"/>
            <rFont val="Tahoma"/>
            <family val="2"/>
          </rPr>
          <t>John:</t>
        </r>
        <r>
          <rPr>
            <sz val="9"/>
            <color indexed="81"/>
            <rFont val="Tahoma"/>
            <family val="2"/>
          </rPr>
          <t xml:space="preserve">
Sell 15 mths to 21 mths</t>
        </r>
      </text>
    </comment>
    <comment ref="C136" authorId="0" shapeId="0" xr:uid="{F23FA1C2-3563-4D23-84CD-3ED25E3AA256}">
      <text>
        <r>
          <rPr>
            <b/>
            <sz val="9"/>
            <color indexed="81"/>
            <rFont val="Tahoma"/>
            <family val="2"/>
          </rPr>
          <t>John:</t>
        </r>
        <r>
          <rPr>
            <sz val="9"/>
            <color indexed="81"/>
            <rFont val="Tahoma"/>
            <family val="2"/>
          </rPr>
          <t xml:space="preserve">
Maternal</t>
        </r>
      </text>
    </comment>
    <comment ref="F136" authorId="0" shapeId="0" xr:uid="{8E7D5C88-700C-4D22-9D6D-44C6D0C48E8A}">
      <text>
        <r>
          <rPr>
            <b/>
            <sz val="9"/>
            <color indexed="81"/>
            <rFont val="Tahoma"/>
            <family val="2"/>
          </rPr>
          <t>John:</t>
        </r>
        <r>
          <rPr>
            <sz val="9"/>
            <color indexed="81"/>
            <rFont val="Tahoma"/>
            <family val="2"/>
          </rPr>
          <t xml:space="preserve">
Sell older</t>
        </r>
      </text>
    </comment>
    <comment ref="P335" authorId="0" shapeId="0" xr:uid="{F23F093E-CC7D-42EF-823C-ABF4592E3E1D}">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FA1B7B4D-A005-4212-92F9-D2D2C6D0166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9711C4A8-9EC8-4729-AE85-9BADAC4254BC}">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A4D55B1C-56E8-4F0B-B26C-6910700E90EA}">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26556EC3-A0AC-4AA2-BF33-8637BA22A833}">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4EDE5F86-6CB6-44BB-AB07-6D465A6CBCF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D9E11D76-50E0-4F85-947D-6063EFB2085E}">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1BCC03EC-8F02-4AE8-A001-4B8CBF93BC5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19184A73-52B7-477D-B813-40DB249E7E8C}">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588830CF-7DBE-4798-929B-DA7F100415AA}">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28356B9-21EE-4C7A-B399-5839760F58B2}">
      <text>
        <r>
          <rPr>
            <b/>
            <sz val="9"/>
            <color indexed="81"/>
            <rFont val="Tahoma"/>
            <family val="2"/>
          </rPr>
          <t>John:</t>
        </r>
        <r>
          <rPr>
            <sz val="9"/>
            <color indexed="81"/>
            <rFont val="Tahoma"/>
            <family val="2"/>
          </rPr>
          <t xml:space="preserve">
Change in mortlaity when mob size increases</t>
        </r>
      </text>
    </comment>
    <comment ref="C700" authorId="0" shapeId="0" xr:uid="{7BDE3F2B-4A97-4B24-9147-FEDA7DD75090}">
      <text>
        <r>
          <rPr>
            <b/>
            <sz val="9"/>
            <color indexed="81"/>
            <rFont val="Tahoma"/>
            <family val="2"/>
          </rPr>
          <t>John:</t>
        </r>
        <r>
          <rPr>
            <sz val="9"/>
            <color indexed="81"/>
            <rFont val="Tahoma"/>
            <family val="2"/>
          </rPr>
          <t xml:space="preserve">
Also used in the components analysis</t>
        </r>
      </text>
    </comment>
    <comment ref="G703" authorId="0" shapeId="0" xr:uid="{A0E13063-F093-4E15-947B-05A93884575E}">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16C14FA1-C8D1-4F20-83F6-0C5FF5FC2641}">
      <text>
        <r>
          <rPr>
            <b/>
            <sz val="9"/>
            <color indexed="81"/>
            <rFont val="Tahoma"/>
            <family val="2"/>
          </rPr>
          <t>John:</t>
        </r>
        <r>
          <rPr>
            <sz val="9"/>
            <color indexed="81"/>
            <rFont val="Tahoma"/>
            <family val="2"/>
          </rPr>
          <t xml:space="preserve">
Change in mortlaity when mob size increases</t>
        </r>
      </text>
    </comment>
    <comment ref="C704" authorId="0" shapeId="0" xr:uid="{ECF6C7D5-0650-4708-B608-3B7468C3B704}">
      <text>
        <r>
          <rPr>
            <b/>
            <sz val="9"/>
            <color indexed="81"/>
            <rFont val="Tahoma"/>
            <family val="2"/>
          </rPr>
          <t>John:</t>
        </r>
        <r>
          <rPr>
            <sz val="9"/>
            <color indexed="81"/>
            <rFont val="Tahoma"/>
            <family val="2"/>
          </rPr>
          <t xml:space="preserve">
Also used in the components analysis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9657381-4911-4219-8301-940D8159CE95}">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35E4F8A8-8A9C-4196-BEAB-E5F03C0B5176}">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2AE6C0D7-4F52-44D0-9D8B-D980F70DE8F2}">
      <text>
        <r>
          <rPr>
            <b/>
            <sz val="9"/>
            <color indexed="81"/>
            <rFont val="Tahoma"/>
            <family val="2"/>
          </rPr>
          <t>John:</t>
        </r>
        <r>
          <rPr>
            <sz val="9"/>
            <color indexed="81"/>
            <rFont val="Tahoma"/>
            <family val="2"/>
          </rPr>
          <t xml:space="preserve">
This is the first period of the generator</t>
        </r>
      </text>
    </comment>
    <comment ref="B19" authorId="0" shapeId="0" xr:uid="{0172A2D3-2C1A-491F-B8D3-9A847102556E}">
      <text>
        <r>
          <rPr>
            <b/>
            <sz val="9"/>
            <color indexed="81"/>
            <rFont val="Tahoma"/>
            <family val="2"/>
          </rPr>
          <t>John:</t>
        </r>
        <r>
          <rPr>
            <sz val="9"/>
            <color indexed="81"/>
            <rFont val="Tahoma"/>
            <family val="2"/>
          </rPr>
          <t xml:space="preserve">
End of lambing period</t>
        </r>
      </text>
    </comment>
    <comment ref="AW19" authorId="0" shapeId="0" xr:uid="{8186EECB-DD05-4473-8B2D-7037A4300A28}">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E1ED95E-BF35-4F10-BBCA-F9701076BCA1}">
      <text>
        <r>
          <rPr>
            <b/>
            <sz val="9"/>
            <color indexed="81"/>
            <rFont val="Tahoma"/>
            <family val="2"/>
          </rPr>
          <t>John:</t>
        </r>
        <r>
          <rPr>
            <sz val="9"/>
            <color indexed="81"/>
            <rFont val="Tahoma"/>
            <family val="2"/>
          </rPr>
          <t xml:space="preserve">
Date of maiden joining doesn't vary with age at ewe lamb joining</t>
        </r>
      </text>
    </comment>
    <comment ref="B23" authorId="0" shapeId="0" xr:uid="{9B5C590B-B71C-4D50-8C31-174225EE3F5E}">
      <text>
        <r>
          <rPr>
            <b/>
            <sz val="9"/>
            <color indexed="81"/>
            <rFont val="Tahoma"/>
            <family val="2"/>
          </rPr>
          <t>John:</t>
        </r>
        <r>
          <rPr>
            <sz val="9"/>
            <color indexed="81"/>
            <rFont val="Tahoma"/>
            <family val="2"/>
          </rPr>
          <t xml:space="preserve">
End of lambing period</t>
        </r>
      </text>
    </comment>
    <comment ref="AW23" authorId="0" shapeId="0" xr:uid="{3B6673A9-65D2-435F-8BF4-B42650187A78}">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5D923A40-33F1-4C90-8E79-5DCCD7BB8953}">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E4EDCBD-635B-41A6-AC92-7B00FB741895}">
      <text>
        <r>
          <rPr>
            <b/>
            <sz val="9"/>
            <color indexed="81"/>
            <rFont val="Tahoma"/>
            <family val="2"/>
          </rPr>
          <t>John:</t>
        </r>
        <r>
          <rPr>
            <sz val="9"/>
            <color indexed="81"/>
            <rFont val="Tahoma"/>
            <family val="2"/>
          </rPr>
          <t xml:space="preserve">
End of lambing period</t>
        </r>
      </text>
    </comment>
    <comment ref="AW27" authorId="0" shapeId="0" xr:uid="{80F72EAF-1148-4EFE-9FAF-4910A0EB789F}">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4ECE14B9-ABE0-4CD0-993F-2461AC845439}">
      <text>
        <r>
          <rPr>
            <b/>
            <sz val="9"/>
            <color indexed="81"/>
            <rFont val="Tahoma"/>
            <family val="2"/>
          </rPr>
          <t>John:</t>
        </r>
        <r>
          <rPr>
            <sz val="9"/>
            <color indexed="81"/>
            <rFont val="Tahoma"/>
            <family val="2"/>
          </rPr>
          <t xml:space="preserve">
Date of maiden joining doesn't vary with age at ewe lamb joining</t>
        </r>
      </text>
    </comment>
    <comment ref="B31" authorId="0" shapeId="0" xr:uid="{1CF2D3E3-D18E-4651-857C-FB0A13C9458A}">
      <text>
        <r>
          <rPr>
            <b/>
            <sz val="9"/>
            <color indexed="81"/>
            <rFont val="Tahoma"/>
            <family val="2"/>
          </rPr>
          <t>John:</t>
        </r>
        <r>
          <rPr>
            <sz val="9"/>
            <color indexed="81"/>
            <rFont val="Tahoma"/>
            <family val="2"/>
          </rPr>
          <t xml:space="preserve">
End of lambing period</t>
        </r>
      </text>
    </comment>
    <comment ref="AW31" authorId="0" shapeId="0" xr:uid="{B922EA3D-53E5-4BD1-BC79-20F7B9870CA0}">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1B9D034F-659E-4AC9-AF1A-C80832874B97}">
      <text>
        <r>
          <rPr>
            <b/>
            <sz val="9"/>
            <color indexed="81"/>
            <rFont val="Tahoma"/>
            <family val="2"/>
          </rPr>
          <t>John:</t>
        </r>
        <r>
          <rPr>
            <sz val="9"/>
            <color indexed="81"/>
            <rFont val="Tahoma"/>
            <family val="2"/>
          </rPr>
          <t xml:space="preserve">
Date of maiden joining doesn't vary with age at ewe lamb joining</t>
        </r>
      </text>
    </comment>
    <comment ref="B35" authorId="0" shapeId="0" xr:uid="{84EB60BA-CDD4-4BDB-AED1-03DB81255FE8}">
      <text>
        <r>
          <rPr>
            <b/>
            <sz val="9"/>
            <color indexed="81"/>
            <rFont val="Tahoma"/>
            <family val="2"/>
          </rPr>
          <t>John:</t>
        </r>
        <r>
          <rPr>
            <sz val="9"/>
            <color indexed="81"/>
            <rFont val="Tahoma"/>
            <family val="2"/>
          </rPr>
          <t xml:space="preserve">
End of lambing period</t>
        </r>
      </text>
    </comment>
    <comment ref="AW35" authorId="0" shapeId="0" xr:uid="{0B7B0EFB-BC3D-469C-A3F8-B9B2E995408F}">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96A71B2-3812-4567-A55F-27939F2D075C}">
      <text>
        <r>
          <rPr>
            <b/>
            <sz val="9"/>
            <color indexed="81"/>
            <rFont val="Tahoma"/>
            <family val="2"/>
          </rPr>
          <t>John:</t>
        </r>
        <r>
          <rPr>
            <sz val="9"/>
            <color indexed="81"/>
            <rFont val="Tahoma"/>
            <family val="2"/>
          </rPr>
          <t xml:space="preserve">
Date of maiden joining doesn't vary with age at ewe lamb joining</t>
        </r>
      </text>
    </comment>
    <comment ref="M50" authorId="0" shapeId="0" xr:uid="{C2E838DA-35B4-4D9A-9960-C284B1FB31B4}">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A7CB3C1B-B8CB-4F6C-A775-9333DC82FBF7}">
      <text>
        <r>
          <rPr>
            <b/>
            <sz val="9"/>
            <color indexed="81"/>
            <rFont val="Tahoma"/>
            <family val="2"/>
          </rPr>
          <t>John:</t>
        </r>
        <r>
          <rPr>
            <sz val="9"/>
            <color indexed="81"/>
            <rFont val="Tahoma"/>
            <family val="2"/>
          </rPr>
          <t xml:space="preserve">
Adjust the adult single ewe GFW to 5.5kg</t>
        </r>
      </text>
    </comment>
    <comment ref="O50" authorId="0" shapeId="0" xr:uid="{350CAE4A-6C6B-448D-8E1F-39B77C5B4886}">
      <text>
        <r>
          <rPr>
            <b/>
            <sz val="9"/>
            <color indexed="81"/>
            <rFont val="Tahoma"/>
            <family val="2"/>
          </rPr>
          <t>John:</t>
        </r>
        <r>
          <rPr>
            <sz val="9"/>
            <color indexed="81"/>
            <rFont val="Tahoma"/>
            <family val="2"/>
          </rPr>
          <t xml:space="preserve">
FD of adult ewes 19u
</t>
        </r>
      </text>
    </comment>
    <comment ref="P50" authorId="0" shapeId="0" xr:uid="{4DC499A3-F16B-4AD2-A47A-07ED56861504}">
      <text>
        <r>
          <rPr>
            <b/>
            <sz val="9"/>
            <color indexed="81"/>
            <rFont val="Tahoma"/>
            <family val="2"/>
          </rPr>
          <t>John:</t>
        </r>
        <r>
          <rPr>
            <sz val="9"/>
            <color indexed="81"/>
            <rFont val="Tahoma"/>
            <family val="2"/>
          </rPr>
          <t xml:space="preserve">
No change of seasonality of the merinos</t>
        </r>
      </text>
    </comment>
    <comment ref="Q50" authorId="0" shapeId="0" xr:uid="{5F49A64C-7595-400A-B7FA-BE6D451C4E33}">
      <text>
        <r>
          <rPr>
            <b/>
            <sz val="9"/>
            <color indexed="81"/>
            <rFont val="Tahoma"/>
            <family val="2"/>
          </rPr>
          <t>John:</t>
        </r>
        <r>
          <rPr>
            <sz val="9"/>
            <color indexed="81"/>
            <rFont val="Tahoma"/>
            <family val="2"/>
          </rPr>
          <t xml:space="preserve">
No change of seasonality of the merinos</t>
        </r>
      </text>
    </comment>
    <comment ref="R50" authorId="0" shapeId="0" xr:uid="{6CCC2E52-49C5-428B-AE8A-8C985D8D548F}">
      <text>
        <r>
          <rPr>
            <b/>
            <sz val="9"/>
            <color indexed="81"/>
            <rFont val="Tahoma"/>
            <family val="2"/>
          </rPr>
          <t>John:</t>
        </r>
        <r>
          <rPr>
            <sz val="9"/>
            <color indexed="81"/>
            <rFont val="Tahoma"/>
            <family val="2"/>
          </rPr>
          <t xml:space="preserve">
Adjust proportion of drys to 12%</t>
        </r>
      </text>
    </comment>
    <comment ref="S50" authorId="0" shapeId="0" xr:uid="{19FBA712-2696-4A97-8177-A45A1DF5D789}">
      <text>
        <r>
          <rPr>
            <b/>
            <sz val="9"/>
            <color indexed="81"/>
            <rFont val="Tahoma"/>
            <family val="2"/>
          </rPr>
          <t>John:</t>
        </r>
        <r>
          <rPr>
            <sz val="9"/>
            <color indexed="81"/>
            <rFont val="Tahoma"/>
            <family val="2"/>
          </rPr>
          <t xml:space="preserve">
Reduce reproduction to scan 128%</t>
        </r>
      </text>
    </comment>
    <comment ref="T50" authorId="0" shapeId="0" xr:uid="{F404DD80-72F1-4444-953D-D7F19EF71220}">
      <text>
        <r>
          <rPr>
            <b/>
            <sz val="9"/>
            <color indexed="81"/>
            <rFont val="Tahoma"/>
            <family val="2"/>
          </rPr>
          <t>John:</t>
        </r>
        <r>
          <rPr>
            <sz val="9"/>
            <color indexed="81"/>
            <rFont val="Tahoma"/>
            <family val="2"/>
          </rPr>
          <t xml:space="preserve">
Adjust single survival to 88%</t>
        </r>
      </text>
    </comment>
    <comment ref="U50" authorId="0" shapeId="0" xr:uid="{7F878649-8C84-4DFD-9210-1BD89F8AF573}">
      <text>
        <r>
          <rPr>
            <b/>
            <sz val="9"/>
            <color indexed="81"/>
            <rFont val="Tahoma"/>
            <family val="2"/>
          </rPr>
          <t>John:</t>
        </r>
        <r>
          <rPr>
            <sz val="9"/>
            <color indexed="81"/>
            <rFont val="Tahoma"/>
            <family val="2"/>
          </rPr>
          <t xml:space="preserve">
Adjust single survival to 88%</t>
        </r>
      </text>
    </comment>
    <comment ref="V50" authorId="0" shapeId="0" xr:uid="{5D6A0C83-1670-4EBE-90CA-0F8FF6766A6D}">
      <text>
        <r>
          <rPr>
            <b/>
            <sz val="9"/>
            <color indexed="81"/>
            <rFont val="Tahoma"/>
            <family val="2"/>
          </rPr>
          <t>John:</t>
        </r>
        <r>
          <rPr>
            <sz val="9"/>
            <color indexed="81"/>
            <rFont val="Tahoma"/>
            <family val="2"/>
          </rPr>
          <t xml:space="preserve">
Adjust single survival to 88%</t>
        </r>
      </text>
    </comment>
    <comment ref="W50" authorId="0" shapeId="0" xr:uid="{2350F8B3-7F35-41AF-951B-B9C8A4E55BD3}">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3D1137E9-973C-484D-8459-EB2C9A4D34B4}">
      <text>
        <r>
          <rPr>
            <b/>
            <sz val="9"/>
            <color indexed="81"/>
            <rFont val="Tahoma"/>
            <family val="2"/>
          </rPr>
          <t>John:</t>
        </r>
        <r>
          <rPr>
            <sz val="9"/>
            <color indexed="81"/>
            <rFont val="Tahoma"/>
            <family val="2"/>
          </rPr>
          <t xml:space="preserve">
Adjust the adult single ewe GFW to 5.8kg</t>
        </r>
      </text>
    </comment>
    <comment ref="Y50" authorId="0" shapeId="0" xr:uid="{8A313C6B-497C-4EE8-8476-8F664CE30671}">
      <text>
        <r>
          <rPr>
            <b/>
            <sz val="9"/>
            <color indexed="81"/>
            <rFont val="Tahoma"/>
            <family val="2"/>
          </rPr>
          <t>John:</t>
        </r>
        <r>
          <rPr>
            <sz val="9"/>
            <color indexed="81"/>
            <rFont val="Tahoma"/>
            <family val="2"/>
          </rPr>
          <t xml:space="preserve">
FD of adult ewes 19.5u
</t>
        </r>
      </text>
    </comment>
    <comment ref="Z50" authorId="0" shapeId="0" xr:uid="{0C2396A0-56C9-46EA-9051-5967B0280EE8}">
      <text>
        <r>
          <rPr>
            <b/>
            <sz val="9"/>
            <color indexed="81"/>
            <rFont val="Tahoma"/>
            <family val="2"/>
          </rPr>
          <t>John:</t>
        </r>
        <r>
          <rPr>
            <sz val="9"/>
            <color indexed="81"/>
            <rFont val="Tahoma"/>
            <family val="2"/>
          </rPr>
          <t xml:space="preserve">
No change of seasonality of the merinos</t>
        </r>
      </text>
    </comment>
    <comment ref="AA50" authorId="0" shapeId="0" xr:uid="{39D8DE7A-D947-459B-A974-1B09037ED926}">
      <text>
        <r>
          <rPr>
            <b/>
            <sz val="9"/>
            <color indexed="81"/>
            <rFont val="Tahoma"/>
            <family val="2"/>
          </rPr>
          <t>John:</t>
        </r>
        <r>
          <rPr>
            <sz val="9"/>
            <color indexed="81"/>
            <rFont val="Tahoma"/>
            <family val="2"/>
          </rPr>
          <t xml:space="preserve">
No change of seasonality of the merinos</t>
        </r>
      </text>
    </comment>
    <comment ref="AB50" authorId="0" shapeId="0" xr:uid="{F816D970-C188-49A7-A957-EF20E08CE934}">
      <text>
        <r>
          <rPr>
            <b/>
            <sz val="9"/>
            <color indexed="81"/>
            <rFont val="Tahoma"/>
            <family val="2"/>
          </rPr>
          <t>John:</t>
        </r>
        <r>
          <rPr>
            <sz val="9"/>
            <color indexed="81"/>
            <rFont val="Tahoma"/>
            <family val="2"/>
          </rPr>
          <t xml:space="preserve">
Adjust proportion of drys to 12%</t>
        </r>
      </text>
    </comment>
    <comment ref="AC50" authorId="0" shapeId="0" xr:uid="{A3C1A63C-04B5-46FC-9A2A-3F47A5897527}">
      <text>
        <r>
          <rPr>
            <b/>
            <sz val="9"/>
            <color indexed="81"/>
            <rFont val="Tahoma"/>
            <family val="2"/>
          </rPr>
          <t>John:</t>
        </r>
        <r>
          <rPr>
            <sz val="9"/>
            <color indexed="81"/>
            <rFont val="Tahoma"/>
            <family val="2"/>
          </rPr>
          <t xml:space="preserve">
Reduce reproduction to scan 128%</t>
        </r>
      </text>
    </comment>
    <comment ref="AD50" authorId="0" shapeId="0" xr:uid="{47FF5521-C4B4-4D7C-91FF-BF13FEAE81FB}">
      <text>
        <r>
          <rPr>
            <b/>
            <sz val="9"/>
            <color indexed="81"/>
            <rFont val="Tahoma"/>
            <family val="2"/>
          </rPr>
          <t>John:</t>
        </r>
        <r>
          <rPr>
            <sz val="9"/>
            <color indexed="81"/>
            <rFont val="Tahoma"/>
            <family val="2"/>
          </rPr>
          <t xml:space="preserve">
Adjust single survival to 88%</t>
        </r>
      </text>
    </comment>
    <comment ref="AE50" authorId="0" shapeId="0" xr:uid="{0E918004-C607-41AA-82B1-4E21E2021B7B}">
      <text>
        <r>
          <rPr>
            <b/>
            <sz val="9"/>
            <color indexed="81"/>
            <rFont val="Tahoma"/>
            <family val="2"/>
          </rPr>
          <t>John:</t>
        </r>
        <r>
          <rPr>
            <sz val="9"/>
            <color indexed="81"/>
            <rFont val="Tahoma"/>
            <family val="2"/>
          </rPr>
          <t xml:space="preserve">
Adjust single survival to 88%</t>
        </r>
      </text>
    </comment>
    <comment ref="AF50" authorId="0" shapeId="0" xr:uid="{6E215EC9-7D65-4ABE-A9C5-CEC9C41197AE}">
      <text>
        <r>
          <rPr>
            <b/>
            <sz val="9"/>
            <color indexed="81"/>
            <rFont val="Tahoma"/>
            <family val="2"/>
          </rPr>
          <t>John:</t>
        </r>
        <r>
          <rPr>
            <sz val="9"/>
            <color indexed="81"/>
            <rFont val="Tahoma"/>
            <family val="2"/>
          </rPr>
          <t xml:space="preserve">
Adjust single survival to 88%</t>
        </r>
      </text>
    </comment>
    <comment ref="AG50" authorId="0" shapeId="0" xr:uid="{BB6D8CDB-07AA-49A6-9F68-DE84ED5F4D9A}">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938C7EFC-2B56-4092-8631-71DFD62FA4F6}">
      <text>
        <r>
          <rPr>
            <b/>
            <sz val="9"/>
            <color indexed="81"/>
            <rFont val="Tahoma"/>
            <family val="2"/>
          </rPr>
          <t>John:</t>
        </r>
        <r>
          <rPr>
            <sz val="9"/>
            <color indexed="81"/>
            <rFont val="Tahoma"/>
            <family val="2"/>
          </rPr>
          <t xml:space="preserve">
Adjust the adult single ewe GFW to 5.5kg</t>
        </r>
      </text>
    </comment>
    <comment ref="AI50" authorId="0" shapeId="0" xr:uid="{B798D583-C57E-483B-A7D1-C8B49B73C741}">
      <text>
        <r>
          <rPr>
            <b/>
            <sz val="9"/>
            <color indexed="81"/>
            <rFont val="Tahoma"/>
            <family val="2"/>
          </rPr>
          <t>John:</t>
        </r>
        <r>
          <rPr>
            <sz val="9"/>
            <color indexed="81"/>
            <rFont val="Tahoma"/>
            <family val="2"/>
          </rPr>
          <t xml:space="preserve">
FD of adult ewes 19u
</t>
        </r>
      </text>
    </comment>
    <comment ref="AJ50" authorId="0" shapeId="0" xr:uid="{DB9C91B5-03CF-4511-868E-A83A61CC0A8D}">
      <text>
        <r>
          <rPr>
            <b/>
            <sz val="9"/>
            <color indexed="81"/>
            <rFont val="Tahoma"/>
            <family val="2"/>
          </rPr>
          <t>John:</t>
        </r>
        <r>
          <rPr>
            <sz val="9"/>
            <color indexed="81"/>
            <rFont val="Tahoma"/>
            <family val="2"/>
          </rPr>
          <t xml:space="preserve">
No change of seasonality of the merinos</t>
        </r>
      </text>
    </comment>
    <comment ref="AK50" authorId="0" shapeId="0" xr:uid="{39DC6BCC-BBEA-4F87-832B-02108E68F23D}">
      <text>
        <r>
          <rPr>
            <b/>
            <sz val="9"/>
            <color indexed="81"/>
            <rFont val="Tahoma"/>
            <family val="2"/>
          </rPr>
          <t>John:</t>
        </r>
        <r>
          <rPr>
            <sz val="9"/>
            <color indexed="81"/>
            <rFont val="Tahoma"/>
            <family val="2"/>
          </rPr>
          <t xml:space="preserve">
No change of seasonality of the merinos</t>
        </r>
      </text>
    </comment>
    <comment ref="AL50" authorId="0" shapeId="0" xr:uid="{74552C91-3A98-40BF-9893-AABBFFE4B3D9}">
      <text>
        <r>
          <rPr>
            <b/>
            <sz val="9"/>
            <color indexed="81"/>
            <rFont val="Tahoma"/>
            <family val="2"/>
          </rPr>
          <t>John:</t>
        </r>
        <r>
          <rPr>
            <sz val="9"/>
            <color indexed="81"/>
            <rFont val="Tahoma"/>
            <family val="2"/>
          </rPr>
          <t xml:space="preserve">
Adjust proportion of drys to 12%</t>
        </r>
      </text>
    </comment>
    <comment ref="AM50" authorId="0" shapeId="0" xr:uid="{A8551A6A-3BCB-4F44-925A-CD4C64E4AF0A}">
      <text>
        <r>
          <rPr>
            <b/>
            <sz val="9"/>
            <color indexed="81"/>
            <rFont val="Tahoma"/>
            <family val="2"/>
          </rPr>
          <t>John:</t>
        </r>
        <r>
          <rPr>
            <sz val="9"/>
            <color indexed="81"/>
            <rFont val="Tahoma"/>
            <family val="2"/>
          </rPr>
          <t xml:space="preserve">
Reduce reproduction to scan 128%</t>
        </r>
      </text>
    </comment>
    <comment ref="AN50" authorId="0" shapeId="0" xr:uid="{940731F3-E415-442A-82C3-6068F8606A7C}">
      <text>
        <r>
          <rPr>
            <b/>
            <sz val="9"/>
            <color indexed="81"/>
            <rFont val="Tahoma"/>
            <family val="2"/>
          </rPr>
          <t>John:</t>
        </r>
        <r>
          <rPr>
            <sz val="9"/>
            <color indexed="81"/>
            <rFont val="Tahoma"/>
            <family val="2"/>
          </rPr>
          <t xml:space="preserve">
Adjust single survival to 88%</t>
        </r>
      </text>
    </comment>
    <comment ref="AO50" authorId="0" shapeId="0" xr:uid="{1892FF49-A267-4408-B44C-FDDA84D2EA27}">
      <text>
        <r>
          <rPr>
            <b/>
            <sz val="9"/>
            <color indexed="81"/>
            <rFont val="Tahoma"/>
            <family val="2"/>
          </rPr>
          <t>John:</t>
        </r>
        <r>
          <rPr>
            <sz val="9"/>
            <color indexed="81"/>
            <rFont val="Tahoma"/>
            <family val="2"/>
          </rPr>
          <t xml:space="preserve">
Adjust single survival to 88%</t>
        </r>
      </text>
    </comment>
    <comment ref="AP50" authorId="0" shapeId="0" xr:uid="{C3288E78-787F-459E-8799-A6F899783802}">
      <text>
        <r>
          <rPr>
            <b/>
            <sz val="9"/>
            <color indexed="81"/>
            <rFont val="Tahoma"/>
            <family val="2"/>
          </rPr>
          <t>John:</t>
        </r>
        <r>
          <rPr>
            <sz val="9"/>
            <color indexed="81"/>
            <rFont val="Tahoma"/>
            <family val="2"/>
          </rPr>
          <t xml:space="preserve">
Adjust single survival to 88%</t>
        </r>
      </text>
    </comment>
    <comment ref="AJ53" authorId="0" shapeId="0" xr:uid="{0785834A-783B-40F2-A91D-1F7C35FF7907}">
      <text>
        <r>
          <rPr>
            <b/>
            <sz val="9"/>
            <color indexed="81"/>
            <rFont val="Tahoma"/>
            <family val="2"/>
          </rPr>
          <t>John:</t>
        </r>
        <r>
          <rPr>
            <sz val="9"/>
            <color indexed="81"/>
            <rFont val="Tahoma"/>
            <family val="2"/>
          </rPr>
          <t xml:space="preserve">
Reduce seasonality pf meat breeds to same as merinos</t>
        </r>
      </text>
    </comment>
    <comment ref="AK53" authorId="0" shapeId="0" xr:uid="{CE24661E-EDF4-437F-B873-23A68390F0ED}">
      <text>
        <r>
          <rPr>
            <b/>
            <sz val="9"/>
            <color indexed="81"/>
            <rFont val="Tahoma"/>
            <family val="2"/>
          </rPr>
          <t>John:</t>
        </r>
        <r>
          <rPr>
            <sz val="9"/>
            <color indexed="81"/>
            <rFont val="Tahoma"/>
            <family val="2"/>
          </rPr>
          <t xml:space="preserve">
Reduce seasonality pf meat breeds to same as merinos</t>
        </r>
      </text>
    </comment>
    <comment ref="H65" authorId="0" shapeId="0" xr:uid="{89064AD6-AD64-4E5C-BCE3-FAFA2EFCB695}">
      <text>
        <r>
          <rPr>
            <b/>
            <sz val="9"/>
            <color indexed="81"/>
            <rFont val="Tahoma"/>
            <family val="2"/>
          </rPr>
          <t>John:</t>
        </r>
        <r>
          <rPr>
            <sz val="9"/>
            <color indexed="81"/>
            <rFont val="Tahoma"/>
            <family val="2"/>
          </rPr>
          <t xml:space="preserve">
Default is 33% of the drys are twice dry</t>
        </r>
      </text>
    </comment>
    <comment ref="O65" authorId="1" shapeId="0" xr:uid="{22738CC8-8311-45D5-A59F-23FFBC57E2CE}">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A3B7D9F0-9B67-43EB-AE3E-E06B1E75B32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D37B4FEF-E5EB-46B8-97FB-7FBD529C8763}">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6B691D31-3179-4FBD-9574-9B300D18D695}">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5BEA0765-CFBC-48D5-BB1A-C9C8EA31B0FD}">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A5A55309-E29E-498B-9C35-11830D2B93E1}">
      <text>
        <r>
          <rPr>
            <b/>
            <sz val="9"/>
            <color indexed="81"/>
            <rFont val="Tahoma"/>
            <family val="2"/>
          </rPr>
          <t>John:</t>
        </r>
        <r>
          <rPr>
            <sz val="9"/>
            <color indexed="81"/>
            <rFont val="Tahoma"/>
            <family val="2"/>
          </rPr>
          <t xml:space="preserve">
Genetic benefit of culling passengers</t>
        </r>
      </text>
    </comment>
    <comment ref="I76" authorId="0" shapeId="0" xr:uid="{2B259824-05CC-4322-AD23-C776436E84EB}">
      <text>
        <r>
          <rPr>
            <b/>
            <sz val="9"/>
            <color indexed="81"/>
            <rFont val="Tahoma"/>
            <family val="2"/>
          </rPr>
          <t>John:</t>
        </r>
        <r>
          <rPr>
            <sz val="9"/>
            <color indexed="81"/>
            <rFont val="Tahoma"/>
            <family val="2"/>
          </rPr>
          <t xml:space="preserve">
This value is (1 - mortality), with a little to spare</t>
        </r>
      </text>
    </comment>
    <comment ref="J80" authorId="0" shapeId="0" xr:uid="{9FB9FCC2-13CF-46AA-9445-4641F2A7779D}">
      <text>
        <r>
          <rPr>
            <b/>
            <sz val="9"/>
            <color indexed="81"/>
            <rFont val="Tahoma"/>
            <family val="2"/>
          </rPr>
          <t>John:</t>
        </r>
        <r>
          <rPr>
            <sz val="9"/>
            <color indexed="81"/>
            <rFont val="Tahoma"/>
            <family val="2"/>
          </rPr>
          <t xml:space="preserve">
Genetic benefit of retaining performers</t>
        </r>
      </text>
    </comment>
    <comment ref="C100" authorId="0" shapeId="0" xr:uid="{7FE9FD28-8CF1-4F8A-B906-F1C3F70F6E2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3DB76265-3C5C-466B-8D66-34C1D5965729}">
      <text>
        <r>
          <rPr>
            <b/>
            <sz val="9"/>
            <color indexed="81"/>
            <rFont val="Tahoma"/>
            <family val="2"/>
          </rPr>
          <t>John:</t>
        </r>
        <r>
          <rPr>
            <sz val="9"/>
            <color indexed="81"/>
            <rFont val="Tahoma"/>
            <family val="2"/>
          </rPr>
          <t xml:space="preserve">
Fine wool merino</t>
        </r>
      </text>
    </comment>
    <comment ref="E133" authorId="0" shapeId="0" xr:uid="{A9CEB269-9673-4FDF-A85C-7C05D2F43988}">
      <text>
        <r>
          <rPr>
            <b/>
            <sz val="9"/>
            <color indexed="81"/>
            <rFont val="Tahoma"/>
            <family val="2"/>
          </rPr>
          <t>John:</t>
        </r>
        <r>
          <rPr>
            <sz val="9"/>
            <color indexed="81"/>
            <rFont val="Tahoma"/>
            <family val="2"/>
          </rPr>
          <t xml:space="preserve">
BBB</t>
        </r>
      </text>
    </comment>
    <comment ref="F133" authorId="0" shapeId="0" xr:uid="{9D875F7B-8F45-4932-B083-382A683FFB05}">
      <text>
        <r>
          <rPr>
            <b/>
            <sz val="9"/>
            <color indexed="81"/>
            <rFont val="Tahoma"/>
            <family val="2"/>
          </rPr>
          <t>John:</t>
        </r>
        <r>
          <rPr>
            <sz val="9"/>
            <color indexed="81"/>
            <rFont val="Tahoma"/>
            <family val="2"/>
          </rPr>
          <t xml:space="preserve">
Sell 0 to 8mths</t>
        </r>
      </text>
    </comment>
    <comment ref="L133" authorId="0" shapeId="0" xr:uid="{F096738D-9A15-40FF-9E87-DB5D52B677EF}">
      <text>
        <r>
          <rPr>
            <b/>
            <sz val="9"/>
            <color indexed="81"/>
            <rFont val="Tahoma"/>
            <family val="2"/>
          </rPr>
          <t>John:</t>
        </r>
        <r>
          <rPr>
            <sz val="9"/>
            <color indexed="81"/>
            <rFont val="Tahoma"/>
            <family val="2"/>
          </rPr>
          <t xml:space="preserve">
Sell any age (hopefully as a lamb)</t>
        </r>
      </text>
    </comment>
    <comment ref="N133" authorId="0" shapeId="0" xr:uid="{31D6DDAF-BF94-4E91-B2CA-E97638C58509}">
      <text>
        <r>
          <rPr>
            <b/>
            <sz val="9"/>
            <color indexed="81"/>
            <rFont val="Tahoma"/>
            <family val="2"/>
          </rPr>
          <t>John:</t>
        </r>
        <r>
          <rPr>
            <sz val="9"/>
            <color indexed="81"/>
            <rFont val="Tahoma"/>
            <family val="2"/>
          </rPr>
          <t xml:space="preserve">
Sell CFA at 5.5yo</t>
        </r>
      </text>
    </comment>
    <comment ref="C134" authorId="0" shapeId="0" xr:uid="{45FB17AB-E753-427C-A650-3B37CB813D95}">
      <text>
        <r>
          <rPr>
            <b/>
            <sz val="9"/>
            <color indexed="81"/>
            <rFont val="Tahoma"/>
            <family val="2"/>
          </rPr>
          <t>John:</t>
        </r>
        <r>
          <rPr>
            <sz val="9"/>
            <color indexed="81"/>
            <rFont val="Tahoma"/>
            <family val="2"/>
          </rPr>
          <t xml:space="preserve">
Medium merino</t>
        </r>
      </text>
    </comment>
    <comment ref="F134" authorId="0" shapeId="0" xr:uid="{FAD92512-2DC6-4A82-B4E0-5A130D4474CF}">
      <text>
        <r>
          <rPr>
            <b/>
            <sz val="9"/>
            <color indexed="81"/>
            <rFont val="Tahoma"/>
            <family val="2"/>
          </rPr>
          <t>John:</t>
        </r>
        <r>
          <rPr>
            <sz val="9"/>
            <color indexed="81"/>
            <rFont val="Tahoma"/>
            <family val="2"/>
          </rPr>
          <t xml:space="preserve">
Sell 8 to 15 mths</t>
        </r>
      </text>
    </comment>
    <comment ref="L134" authorId="0" shapeId="0" xr:uid="{87DF12F1-B5D1-421B-9311-4BD245C27F97}">
      <text>
        <r>
          <rPr>
            <b/>
            <sz val="9"/>
            <color indexed="81"/>
            <rFont val="Tahoma"/>
            <family val="2"/>
          </rPr>
          <t xml:space="preserve">John:
</t>
        </r>
        <r>
          <rPr>
            <sz val="9"/>
            <color indexed="81"/>
            <rFont val="Tahoma"/>
            <family val="2"/>
          </rPr>
          <t>Can't sell till hogget shearing</t>
        </r>
      </text>
    </comment>
    <comment ref="N134" authorId="0" shapeId="0" xr:uid="{1072BB36-8DF3-4BEE-A629-485BD1F043D2}">
      <text>
        <r>
          <rPr>
            <b/>
            <sz val="9"/>
            <color indexed="81"/>
            <rFont val="Tahoma"/>
            <family val="2"/>
          </rPr>
          <t>John:</t>
        </r>
        <r>
          <rPr>
            <sz val="9"/>
            <color indexed="81"/>
            <rFont val="Tahoma"/>
            <family val="2"/>
          </rPr>
          <t xml:space="preserve">
Sell CFA at 6.5yo</t>
        </r>
      </text>
    </comment>
    <comment ref="E135" authorId="0" shapeId="0" xr:uid="{02E5E433-D48D-4795-971D-B7645446779E}">
      <text>
        <r>
          <rPr>
            <b/>
            <sz val="9"/>
            <color indexed="81"/>
            <rFont val="Tahoma"/>
            <family val="2"/>
          </rPr>
          <t>John:</t>
        </r>
        <r>
          <rPr>
            <sz val="9"/>
            <color indexed="81"/>
            <rFont val="Tahoma"/>
            <family val="2"/>
          </rPr>
          <t xml:space="preserve">
BBT</t>
        </r>
      </text>
    </comment>
    <comment ref="F135" authorId="0" shapeId="0" xr:uid="{2E878A4F-AAC3-41A2-8C99-967C11353ACF}">
      <text>
        <r>
          <rPr>
            <b/>
            <sz val="9"/>
            <color indexed="81"/>
            <rFont val="Tahoma"/>
            <family val="2"/>
          </rPr>
          <t>John:</t>
        </r>
        <r>
          <rPr>
            <sz val="9"/>
            <color indexed="81"/>
            <rFont val="Tahoma"/>
            <family val="2"/>
          </rPr>
          <t xml:space="preserve">
Sell 15 mths to 21 mths</t>
        </r>
      </text>
    </comment>
    <comment ref="C136" authorId="0" shapeId="0" xr:uid="{43B6FBDB-09EE-468A-9B93-5EA7D775D949}">
      <text>
        <r>
          <rPr>
            <b/>
            <sz val="9"/>
            <color indexed="81"/>
            <rFont val="Tahoma"/>
            <family val="2"/>
          </rPr>
          <t>John:</t>
        </r>
        <r>
          <rPr>
            <sz val="9"/>
            <color indexed="81"/>
            <rFont val="Tahoma"/>
            <family val="2"/>
          </rPr>
          <t xml:space="preserve">
Maternal</t>
        </r>
      </text>
    </comment>
    <comment ref="F136" authorId="0" shapeId="0" xr:uid="{58683116-FCC6-470A-B89E-D460EACD70CA}">
      <text>
        <r>
          <rPr>
            <b/>
            <sz val="9"/>
            <color indexed="81"/>
            <rFont val="Tahoma"/>
            <family val="2"/>
          </rPr>
          <t>John:</t>
        </r>
        <r>
          <rPr>
            <sz val="9"/>
            <color indexed="81"/>
            <rFont val="Tahoma"/>
            <family val="2"/>
          </rPr>
          <t xml:space="preserve">
Sell older</t>
        </r>
      </text>
    </comment>
    <comment ref="P335" authorId="0" shapeId="0" xr:uid="{886167A9-C232-4487-8024-6D7C6242482E}">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0F7D3B1C-458F-41CF-B7B5-75A9988B738C}">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67039BAB-99F7-4C70-BA97-B491691FAC87}">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3DADA4DD-579F-4C14-96A7-D616093E45C2}">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C6DE0A83-0A02-4576-8291-57B7B39706AB}">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D5D21A4F-CD18-4ACD-9F6A-B837747DE7CF}">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8F6E2C47-768D-46E2-BDB4-B4AA7E479DC2}">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6D493FF4-B90C-48AC-83A4-C6A8F458CE36}">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D09B9BF7-B388-47B3-B18A-353E4F72BC7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9F1024C9-F835-4C58-8A0F-72611EADFC67}">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E99268CE-EBC2-4C9C-AA6F-CC7E8164D6D3}">
      <text>
        <r>
          <rPr>
            <b/>
            <sz val="9"/>
            <color indexed="81"/>
            <rFont val="Tahoma"/>
            <family val="2"/>
          </rPr>
          <t>John:</t>
        </r>
        <r>
          <rPr>
            <sz val="9"/>
            <color indexed="81"/>
            <rFont val="Tahoma"/>
            <family val="2"/>
          </rPr>
          <t xml:space="preserve">
Change in mortlaity when mob size increases</t>
        </r>
      </text>
    </comment>
    <comment ref="C700" authorId="0" shapeId="0" xr:uid="{09451E4E-9E24-4451-AB81-891132476689}">
      <text>
        <r>
          <rPr>
            <b/>
            <sz val="9"/>
            <color indexed="81"/>
            <rFont val="Tahoma"/>
            <family val="2"/>
          </rPr>
          <t>John:</t>
        </r>
        <r>
          <rPr>
            <sz val="9"/>
            <color indexed="81"/>
            <rFont val="Tahoma"/>
            <family val="2"/>
          </rPr>
          <t xml:space="preserve">
Also used in the components analysis</t>
        </r>
      </text>
    </comment>
    <comment ref="G703" authorId="0" shapeId="0" xr:uid="{5AD650A2-E23E-468A-AC2F-BDFD4B0814E1}">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56684ECD-5D2C-420F-B081-AF4269D4301B}">
      <text>
        <r>
          <rPr>
            <b/>
            <sz val="9"/>
            <color indexed="81"/>
            <rFont val="Tahoma"/>
            <family val="2"/>
          </rPr>
          <t>John:</t>
        </r>
        <r>
          <rPr>
            <sz val="9"/>
            <color indexed="81"/>
            <rFont val="Tahoma"/>
            <family val="2"/>
          </rPr>
          <t xml:space="preserve">
Change in mortlaity when mob size increases</t>
        </r>
      </text>
    </comment>
    <comment ref="C704" authorId="0" shapeId="0" xr:uid="{E323BB01-C08A-49B2-81CB-DF54ECFF5D24}">
      <text>
        <r>
          <rPr>
            <b/>
            <sz val="9"/>
            <color indexed="81"/>
            <rFont val="Tahoma"/>
            <family val="2"/>
          </rPr>
          <t>John:</t>
        </r>
        <r>
          <rPr>
            <sz val="9"/>
            <color indexed="81"/>
            <rFont val="Tahoma"/>
            <family val="2"/>
          </rPr>
          <t xml:space="preserve">
Also used in the components analysis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5A6BA757-33C3-4435-A114-75773FA89E4B}">
      <text>
        <r>
          <rPr>
            <b/>
            <sz val="9"/>
            <color indexed="81"/>
            <rFont val="Tahoma"/>
            <family val="2"/>
          </rPr>
          <t>John:</t>
        </r>
        <r>
          <rPr>
            <sz val="9"/>
            <color indexed="81"/>
            <rFont val="Tahoma"/>
            <family val="2"/>
          </rPr>
          <t xml:space="preserve">
Perhaps 2 different tables MM &amp; Mat. And different formulas in Experiment.xl</t>
        </r>
      </text>
    </comment>
    <comment ref="B8" authorId="0" shapeId="0" xr:uid="{FB08C4C3-B96D-44CC-A345-C1D78383EDD5}">
      <text>
        <r>
          <rPr>
            <b/>
            <sz val="9"/>
            <color indexed="81"/>
            <rFont val="Tahoma"/>
            <family val="2"/>
          </rPr>
          <t>John:</t>
        </r>
        <r>
          <rPr>
            <sz val="9"/>
            <color indexed="81"/>
            <rFont val="Tahoma"/>
            <family val="2"/>
          </rPr>
          <t xml:space="preserve">
Enter the period number for each of the following.
Enter the value for the Yearlings lambing at 12mo. The alternative times are adjusted in the table</t>
        </r>
      </text>
    </comment>
    <comment ref="B11" authorId="0" shapeId="0" xr:uid="{F4F980C1-D169-4943-AD2B-007AFF6592B8}">
      <text>
        <r>
          <rPr>
            <b/>
            <sz val="9"/>
            <color indexed="81"/>
            <rFont val="Tahoma"/>
            <family val="2"/>
          </rPr>
          <t>John:</t>
        </r>
        <r>
          <rPr>
            <sz val="9"/>
            <color indexed="81"/>
            <rFont val="Tahoma"/>
            <family val="2"/>
          </rPr>
          <t xml:space="preserve">
This is the first period of the generator</t>
        </r>
      </text>
    </comment>
    <comment ref="B19" authorId="0" shapeId="0" xr:uid="{C86C1487-5383-4C15-9D25-072B03A8A72C}">
      <text>
        <r>
          <rPr>
            <b/>
            <sz val="9"/>
            <color indexed="81"/>
            <rFont val="Tahoma"/>
            <family val="2"/>
          </rPr>
          <t>John:</t>
        </r>
        <r>
          <rPr>
            <sz val="9"/>
            <color indexed="81"/>
            <rFont val="Tahoma"/>
            <family val="2"/>
          </rPr>
          <t xml:space="preserve">
End of lambing period</t>
        </r>
      </text>
    </comment>
    <comment ref="AW19" authorId="0" shapeId="0" xr:uid="{4DB14302-6C94-4081-8082-618344930840}">
      <text>
        <r>
          <rPr>
            <b/>
            <sz val="9"/>
            <color indexed="81"/>
            <rFont val="Tahoma"/>
            <family val="2"/>
          </rPr>
          <t>John:</t>
        </r>
        <r>
          <rPr>
            <sz val="9"/>
            <color indexed="81"/>
            <rFont val="Tahoma"/>
            <family val="2"/>
          </rPr>
          <t xml:space="preserve">
Date at the end of the lambing period.
Length of joining minus half an oestrus cycle</t>
        </r>
      </text>
    </comment>
    <comment ref="C21" authorId="0" shapeId="0" xr:uid="{D6410E05-20D5-46F4-AC89-BAE46B946114}">
      <text>
        <r>
          <rPr>
            <b/>
            <sz val="9"/>
            <color indexed="81"/>
            <rFont val="Tahoma"/>
            <family val="2"/>
          </rPr>
          <t>John:</t>
        </r>
        <r>
          <rPr>
            <sz val="9"/>
            <color indexed="81"/>
            <rFont val="Tahoma"/>
            <family val="2"/>
          </rPr>
          <t xml:space="preserve">
Date of maiden joining doesn't vary with age at ewe lamb joining</t>
        </r>
      </text>
    </comment>
    <comment ref="B23" authorId="0" shapeId="0" xr:uid="{D7357E6A-E840-43AC-8FD5-42E8BE57410D}">
      <text>
        <r>
          <rPr>
            <b/>
            <sz val="9"/>
            <color indexed="81"/>
            <rFont val="Tahoma"/>
            <family val="2"/>
          </rPr>
          <t>John:</t>
        </r>
        <r>
          <rPr>
            <sz val="9"/>
            <color indexed="81"/>
            <rFont val="Tahoma"/>
            <family val="2"/>
          </rPr>
          <t xml:space="preserve">
End of lambing period</t>
        </r>
      </text>
    </comment>
    <comment ref="AW23" authorId="0" shapeId="0" xr:uid="{1AE3AEFF-44CF-401B-A67E-F8183C05A32D}">
      <text>
        <r>
          <rPr>
            <b/>
            <sz val="9"/>
            <color indexed="81"/>
            <rFont val="Tahoma"/>
            <family val="2"/>
          </rPr>
          <t>John:</t>
        </r>
        <r>
          <rPr>
            <sz val="9"/>
            <color indexed="81"/>
            <rFont val="Tahoma"/>
            <family val="2"/>
          </rPr>
          <t xml:space="preserve">
Date at the end of the lambing period.
Length of joining minus half an oestrus cycle</t>
        </r>
      </text>
    </comment>
    <comment ref="C25" authorId="0" shapeId="0" xr:uid="{8B23BF63-018B-4A35-B12F-2E46B8F7D6E2}">
      <text>
        <r>
          <rPr>
            <b/>
            <sz val="9"/>
            <color indexed="81"/>
            <rFont val="Tahoma"/>
            <family val="2"/>
          </rPr>
          <t>John:</t>
        </r>
        <r>
          <rPr>
            <sz val="9"/>
            <color indexed="81"/>
            <rFont val="Tahoma"/>
            <family val="2"/>
          </rPr>
          <t xml:space="preserve">
Date of maiden joining doesn't vary with age at ewe lamb joining</t>
        </r>
      </text>
    </comment>
    <comment ref="B27" authorId="0" shapeId="0" xr:uid="{DA4C43FE-464B-4B0E-81F9-B5C9EEDA4A60}">
      <text>
        <r>
          <rPr>
            <b/>
            <sz val="9"/>
            <color indexed="81"/>
            <rFont val="Tahoma"/>
            <family val="2"/>
          </rPr>
          <t>John:</t>
        </r>
        <r>
          <rPr>
            <sz val="9"/>
            <color indexed="81"/>
            <rFont val="Tahoma"/>
            <family val="2"/>
          </rPr>
          <t xml:space="preserve">
End of lambing period</t>
        </r>
      </text>
    </comment>
    <comment ref="AW27" authorId="0" shapeId="0" xr:uid="{A7740E79-3275-4A56-9A0F-A858218A8E5C}">
      <text>
        <r>
          <rPr>
            <b/>
            <sz val="9"/>
            <color indexed="81"/>
            <rFont val="Tahoma"/>
            <family val="2"/>
          </rPr>
          <t>John:</t>
        </r>
        <r>
          <rPr>
            <sz val="9"/>
            <color indexed="81"/>
            <rFont val="Tahoma"/>
            <family val="2"/>
          </rPr>
          <t xml:space="preserve">
Date at the end of the lambing period.
Length of joining minus half an oestrus cycle</t>
        </r>
      </text>
    </comment>
    <comment ref="C29" authorId="0" shapeId="0" xr:uid="{8DEC8E53-D9F8-4918-B2B0-689C5F143EC1}">
      <text>
        <r>
          <rPr>
            <b/>
            <sz val="9"/>
            <color indexed="81"/>
            <rFont val="Tahoma"/>
            <family val="2"/>
          </rPr>
          <t>John:</t>
        </r>
        <r>
          <rPr>
            <sz val="9"/>
            <color indexed="81"/>
            <rFont val="Tahoma"/>
            <family val="2"/>
          </rPr>
          <t xml:space="preserve">
Date of maiden joining doesn't vary with age at ewe lamb joining</t>
        </r>
      </text>
    </comment>
    <comment ref="B31" authorId="0" shapeId="0" xr:uid="{594DB935-3018-493E-938A-75FD563BDC9D}">
      <text>
        <r>
          <rPr>
            <b/>
            <sz val="9"/>
            <color indexed="81"/>
            <rFont val="Tahoma"/>
            <family val="2"/>
          </rPr>
          <t>John:</t>
        </r>
        <r>
          <rPr>
            <sz val="9"/>
            <color indexed="81"/>
            <rFont val="Tahoma"/>
            <family val="2"/>
          </rPr>
          <t xml:space="preserve">
End of lambing period</t>
        </r>
      </text>
    </comment>
    <comment ref="AW31" authorId="0" shapeId="0" xr:uid="{1DEDD7AA-A8BA-401E-B424-0AAC0B012F01}">
      <text>
        <r>
          <rPr>
            <b/>
            <sz val="9"/>
            <color indexed="81"/>
            <rFont val="Tahoma"/>
            <family val="2"/>
          </rPr>
          <t>John:</t>
        </r>
        <r>
          <rPr>
            <sz val="9"/>
            <color indexed="81"/>
            <rFont val="Tahoma"/>
            <family val="2"/>
          </rPr>
          <t xml:space="preserve">
Date at the end of the lambing period.
Length of joining minus half an oestrus cycle</t>
        </r>
      </text>
    </comment>
    <comment ref="C33" authorId="0" shapeId="0" xr:uid="{D9ACD09E-C338-4D9C-8912-DDC7B2E76278}">
      <text>
        <r>
          <rPr>
            <b/>
            <sz val="9"/>
            <color indexed="81"/>
            <rFont val="Tahoma"/>
            <family val="2"/>
          </rPr>
          <t>John:</t>
        </r>
        <r>
          <rPr>
            <sz val="9"/>
            <color indexed="81"/>
            <rFont val="Tahoma"/>
            <family val="2"/>
          </rPr>
          <t xml:space="preserve">
Date of maiden joining doesn't vary with age at ewe lamb joining</t>
        </r>
      </text>
    </comment>
    <comment ref="B35" authorId="0" shapeId="0" xr:uid="{DBED51B8-20A5-494C-ACDC-E71341D2AF15}">
      <text>
        <r>
          <rPr>
            <b/>
            <sz val="9"/>
            <color indexed="81"/>
            <rFont val="Tahoma"/>
            <family val="2"/>
          </rPr>
          <t>John:</t>
        </r>
        <r>
          <rPr>
            <sz val="9"/>
            <color indexed="81"/>
            <rFont val="Tahoma"/>
            <family val="2"/>
          </rPr>
          <t xml:space="preserve">
End of lambing period</t>
        </r>
      </text>
    </comment>
    <comment ref="AW35" authorId="0" shapeId="0" xr:uid="{EB3507E7-AAD5-4921-8D51-27C78BA6E405}">
      <text>
        <r>
          <rPr>
            <b/>
            <sz val="9"/>
            <color indexed="81"/>
            <rFont val="Tahoma"/>
            <family val="2"/>
          </rPr>
          <t>John:</t>
        </r>
        <r>
          <rPr>
            <sz val="9"/>
            <color indexed="81"/>
            <rFont val="Tahoma"/>
            <family val="2"/>
          </rPr>
          <t xml:space="preserve">
Date at the end of the lambing period.
Length of joining minus half an oestrus cycle</t>
        </r>
      </text>
    </comment>
    <comment ref="C37" authorId="0" shapeId="0" xr:uid="{21902382-602C-4221-AE0F-2260E4BB5BAD}">
      <text>
        <r>
          <rPr>
            <b/>
            <sz val="9"/>
            <color indexed="81"/>
            <rFont val="Tahoma"/>
            <family val="2"/>
          </rPr>
          <t>John:</t>
        </r>
        <r>
          <rPr>
            <sz val="9"/>
            <color indexed="81"/>
            <rFont val="Tahoma"/>
            <family val="2"/>
          </rPr>
          <t xml:space="preserve">
Date of maiden joining doesn't vary with age at ewe lamb joining</t>
        </r>
      </text>
    </comment>
    <comment ref="M50" authorId="0" shapeId="0" xr:uid="{EED25F1F-297D-479D-B3CF-EB6608DF9C06}">
      <text>
        <r>
          <rPr>
            <b/>
            <sz val="9"/>
            <color indexed="81"/>
            <rFont val="Tahoma"/>
            <family val="2"/>
          </rPr>
          <t>John:</t>
        </r>
        <r>
          <rPr>
            <sz val="9"/>
            <color indexed="81"/>
            <rFont val="Tahoma"/>
            <family val="2"/>
          </rPr>
          <t xml:space="preserve">
Adjust twin survival (independent of single survival) to achieve 67% survival</t>
        </r>
      </text>
    </comment>
    <comment ref="N50" authorId="0" shapeId="0" xr:uid="{711107D6-446D-4862-9AE9-F4D3FD647FAC}">
      <text>
        <r>
          <rPr>
            <b/>
            <sz val="9"/>
            <color indexed="81"/>
            <rFont val="Tahoma"/>
            <family val="2"/>
          </rPr>
          <t>John:</t>
        </r>
        <r>
          <rPr>
            <sz val="9"/>
            <color indexed="81"/>
            <rFont val="Tahoma"/>
            <family val="2"/>
          </rPr>
          <t xml:space="preserve">
Adjust the adult single ewe GFW to 5.5kg</t>
        </r>
      </text>
    </comment>
    <comment ref="O50" authorId="0" shapeId="0" xr:uid="{BD4CDCD3-8ED1-4D3E-A388-00849A35600F}">
      <text>
        <r>
          <rPr>
            <b/>
            <sz val="9"/>
            <color indexed="81"/>
            <rFont val="Tahoma"/>
            <family val="2"/>
          </rPr>
          <t>John:</t>
        </r>
        <r>
          <rPr>
            <sz val="9"/>
            <color indexed="81"/>
            <rFont val="Tahoma"/>
            <family val="2"/>
          </rPr>
          <t xml:space="preserve">
FD of adult ewes 19u
</t>
        </r>
      </text>
    </comment>
    <comment ref="P50" authorId="0" shapeId="0" xr:uid="{62759B21-0221-40A2-B466-CB9CCC7AB065}">
      <text>
        <r>
          <rPr>
            <b/>
            <sz val="9"/>
            <color indexed="81"/>
            <rFont val="Tahoma"/>
            <family val="2"/>
          </rPr>
          <t>John:</t>
        </r>
        <r>
          <rPr>
            <sz val="9"/>
            <color indexed="81"/>
            <rFont val="Tahoma"/>
            <family val="2"/>
          </rPr>
          <t xml:space="preserve">
No change of seasonality of the merinos</t>
        </r>
      </text>
    </comment>
    <comment ref="Q50" authorId="0" shapeId="0" xr:uid="{A6700988-4D12-408F-8BB1-DB2C97D4C19E}">
      <text>
        <r>
          <rPr>
            <b/>
            <sz val="9"/>
            <color indexed="81"/>
            <rFont val="Tahoma"/>
            <family val="2"/>
          </rPr>
          <t>John:</t>
        </r>
        <r>
          <rPr>
            <sz val="9"/>
            <color indexed="81"/>
            <rFont val="Tahoma"/>
            <family val="2"/>
          </rPr>
          <t xml:space="preserve">
No change of seasonality of the merinos</t>
        </r>
      </text>
    </comment>
    <comment ref="R50" authorId="0" shapeId="0" xr:uid="{8390C887-7E5D-4E0F-85EB-2B9750BBFCE4}">
      <text>
        <r>
          <rPr>
            <b/>
            <sz val="9"/>
            <color indexed="81"/>
            <rFont val="Tahoma"/>
            <family val="2"/>
          </rPr>
          <t>John:</t>
        </r>
        <r>
          <rPr>
            <sz val="9"/>
            <color indexed="81"/>
            <rFont val="Tahoma"/>
            <family val="2"/>
          </rPr>
          <t xml:space="preserve">
Adjust proportion of drys to 12%</t>
        </r>
      </text>
    </comment>
    <comment ref="S50" authorId="0" shapeId="0" xr:uid="{2A8F43ED-7210-476F-A129-2DB4483FD3D8}">
      <text>
        <r>
          <rPr>
            <b/>
            <sz val="9"/>
            <color indexed="81"/>
            <rFont val="Tahoma"/>
            <family val="2"/>
          </rPr>
          <t>John:</t>
        </r>
        <r>
          <rPr>
            <sz val="9"/>
            <color indexed="81"/>
            <rFont val="Tahoma"/>
            <family val="2"/>
          </rPr>
          <t xml:space="preserve">
Reduce reproduction to scan 128%</t>
        </r>
      </text>
    </comment>
    <comment ref="T50" authorId="0" shapeId="0" xr:uid="{97BE888C-0D2F-4C66-B47B-1FAD57061389}">
      <text>
        <r>
          <rPr>
            <b/>
            <sz val="9"/>
            <color indexed="81"/>
            <rFont val="Tahoma"/>
            <family val="2"/>
          </rPr>
          <t>John:</t>
        </r>
        <r>
          <rPr>
            <sz val="9"/>
            <color indexed="81"/>
            <rFont val="Tahoma"/>
            <family val="2"/>
          </rPr>
          <t xml:space="preserve">
Adjust single survival to 88%</t>
        </r>
      </text>
    </comment>
    <comment ref="U50" authorId="0" shapeId="0" xr:uid="{B942AD7F-9EE5-4F06-BDB1-AFFBEB091C06}">
      <text>
        <r>
          <rPr>
            <b/>
            <sz val="9"/>
            <color indexed="81"/>
            <rFont val="Tahoma"/>
            <family val="2"/>
          </rPr>
          <t>John:</t>
        </r>
        <r>
          <rPr>
            <sz val="9"/>
            <color indexed="81"/>
            <rFont val="Tahoma"/>
            <family val="2"/>
          </rPr>
          <t xml:space="preserve">
Adjust single survival to 88%</t>
        </r>
      </text>
    </comment>
    <comment ref="V50" authorId="0" shapeId="0" xr:uid="{4EF6EF9F-11DA-4F6F-ACF1-AFF4FA79F779}">
      <text>
        <r>
          <rPr>
            <b/>
            <sz val="9"/>
            <color indexed="81"/>
            <rFont val="Tahoma"/>
            <family val="2"/>
          </rPr>
          <t>John:</t>
        </r>
        <r>
          <rPr>
            <sz val="9"/>
            <color indexed="81"/>
            <rFont val="Tahoma"/>
            <family val="2"/>
          </rPr>
          <t xml:space="preserve">
Adjust single survival to 88%</t>
        </r>
      </text>
    </comment>
    <comment ref="W50" authorId="0" shapeId="0" xr:uid="{C2D8E5AB-7077-4703-A78A-7D8C92A976E9}">
      <text>
        <r>
          <rPr>
            <b/>
            <sz val="9"/>
            <color indexed="81"/>
            <rFont val="Tahoma"/>
            <family val="2"/>
          </rPr>
          <t>John:</t>
        </r>
        <r>
          <rPr>
            <sz val="9"/>
            <color indexed="81"/>
            <rFont val="Tahoma"/>
            <family val="2"/>
          </rPr>
          <t xml:space="preserve">
Adjust twin survival (independent of single survival) to achieve 67% survival</t>
        </r>
      </text>
    </comment>
    <comment ref="X50" authorId="0" shapeId="0" xr:uid="{568F817E-EB6F-4D0D-A622-BA159375FAC9}">
      <text>
        <r>
          <rPr>
            <b/>
            <sz val="9"/>
            <color indexed="81"/>
            <rFont val="Tahoma"/>
            <family val="2"/>
          </rPr>
          <t>John:</t>
        </r>
        <r>
          <rPr>
            <sz val="9"/>
            <color indexed="81"/>
            <rFont val="Tahoma"/>
            <family val="2"/>
          </rPr>
          <t xml:space="preserve">
Adjust the adult single ewe GFW to 5.8kg</t>
        </r>
      </text>
    </comment>
    <comment ref="Y50" authorId="0" shapeId="0" xr:uid="{297A00D4-4ABF-4A39-AAB5-4C977A644F4B}">
      <text>
        <r>
          <rPr>
            <b/>
            <sz val="9"/>
            <color indexed="81"/>
            <rFont val="Tahoma"/>
            <family val="2"/>
          </rPr>
          <t>John:</t>
        </r>
        <r>
          <rPr>
            <sz val="9"/>
            <color indexed="81"/>
            <rFont val="Tahoma"/>
            <family val="2"/>
          </rPr>
          <t xml:space="preserve">
FD of adult ewes 19.5u
</t>
        </r>
      </text>
    </comment>
    <comment ref="Z50" authorId="0" shapeId="0" xr:uid="{1B1C7ABC-FC2B-485F-AC39-D2C90B74CB30}">
      <text>
        <r>
          <rPr>
            <b/>
            <sz val="9"/>
            <color indexed="81"/>
            <rFont val="Tahoma"/>
            <family val="2"/>
          </rPr>
          <t>John:</t>
        </r>
        <r>
          <rPr>
            <sz val="9"/>
            <color indexed="81"/>
            <rFont val="Tahoma"/>
            <family val="2"/>
          </rPr>
          <t xml:space="preserve">
No change of seasonality of the merinos</t>
        </r>
      </text>
    </comment>
    <comment ref="AA50" authorId="0" shapeId="0" xr:uid="{62EFF9BD-BAB0-435F-9371-0288E200EAB7}">
      <text>
        <r>
          <rPr>
            <b/>
            <sz val="9"/>
            <color indexed="81"/>
            <rFont val="Tahoma"/>
            <family val="2"/>
          </rPr>
          <t>John:</t>
        </r>
        <r>
          <rPr>
            <sz val="9"/>
            <color indexed="81"/>
            <rFont val="Tahoma"/>
            <family val="2"/>
          </rPr>
          <t xml:space="preserve">
No change of seasonality of the merinos</t>
        </r>
      </text>
    </comment>
    <comment ref="AB50" authorId="0" shapeId="0" xr:uid="{004FE27E-3FFF-4276-A228-F701D4CCB59C}">
      <text>
        <r>
          <rPr>
            <b/>
            <sz val="9"/>
            <color indexed="81"/>
            <rFont val="Tahoma"/>
            <family val="2"/>
          </rPr>
          <t>John:</t>
        </r>
        <r>
          <rPr>
            <sz val="9"/>
            <color indexed="81"/>
            <rFont val="Tahoma"/>
            <family val="2"/>
          </rPr>
          <t xml:space="preserve">
Adjust proportion of drys to 12%</t>
        </r>
      </text>
    </comment>
    <comment ref="AC50" authorId="0" shapeId="0" xr:uid="{793A226D-6574-4C15-A244-641883C67BAE}">
      <text>
        <r>
          <rPr>
            <b/>
            <sz val="9"/>
            <color indexed="81"/>
            <rFont val="Tahoma"/>
            <family val="2"/>
          </rPr>
          <t>John:</t>
        </r>
        <r>
          <rPr>
            <sz val="9"/>
            <color indexed="81"/>
            <rFont val="Tahoma"/>
            <family val="2"/>
          </rPr>
          <t xml:space="preserve">
Reduce reproduction to scan 128%</t>
        </r>
      </text>
    </comment>
    <comment ref="AD50" authorId="0" shapeId="0" xr:uid="{D80D8591-D6D0-475B-AEE0-8B167772A624}">
      <text>
        <r>
          <rPr>
            <b/>
            <sz val="9"/>
            <color indexed="81"/>
            <rFont val="Tahoma"/>
            <family val="2"/>
          </rPr>
          <t>John:</t>
        </r>
        <r>
          <rPr>
            <sz val="9"/>
            <color indexed="81"/>
            <rFont val="Tahoma"/>
            <family val="2"/>
          </rPr>
          <t xml:space="preserve">
Adjust single survival to 88%</t>
        </r>
      </text>
    </comment>
    <comment ref="AE50" authorId="0" shapeId="0" xr:uid="{873CD540-63DD-476D-9B20-9C950056C2FF}">
      <text>
        <r>
          <rPr>
            <b/>
            <sz val="9"/>
            <color indexed="81"/>
            <rFont val="Tahoma"/>
            <family val="2"/>
          </rPr>
          <t>John:</t>
        </r>
        <r>
          <rPr>
            <sz val="9"/>
            <color indexed="81"/>
            <rFont val="Tahoma"/>
            <family val="2"/>
          </rPr>
          <t xml:space="preserve">
Adjust single survival to 88%</t>
        </r>
      </text>
    </comment>
    <comment ref="AF50" authorId="0" shapeId="0" xr:uid="{D8835CB0-3C2C-4E2B-B292-AF09F06A2093}">
      <text>
        <r>
          <rPr>
            <b/>
            <sz val="9"/>
            <color indexed="81"/>
            <rFont val="Tahoma"/>
            <family val="2"/>
          </rPr>
          <t>John:</t>
        </r>
        <r>
          <rPr>
            <sz val="9"/>
            <color indexed="81"/>
            <rFont val="Tahoma"/>
            <family val="2"/>
          </rPr>
          <t xml:space="preserve">
Adjust single survival to 88%</t>
        </r>
      </text>
    </comment>
    <comment ref="AG50" authorId="0" shapeId="0" xr:uid="{03BFA3A3-BC6A-49D7-B1B1-B7ED98A930DF}">
      <text>
        <r>
          <rPr>
            <b/>
            <sz val="9"/>
            <color indexed="81"/>
            <rFont val="Tahoma"/>
            <family val="2"/>
          </rPr>
          <t>John:</t>
        </r>
        <r>
          <rPr>
            <sz val="9"/>
            <color indexed="81"/>
            <rFont val="Tahoma"/>
            <family val="2"/>
          </rPr>
          <t xml:space="preserve">
Adjust twin survival (independent of single survival) to achieve 67% survival</t>
        </r>
      </text>
    </comment>
    <comment ref="AH50" authorId="0" shapeId="0" xr:uid="{AB133FAE-7783-42F9-84F8-760DE0B1509C}">
      <text>
        <r>
          <rPr>
            <b/>
            <sz val="9"/>
            <color indexed="81"/>
            <rFont val="Tahoma"/>
            <family val="2"/>
          </rPr>
          <t>John:</t>
        </r>
        <r>
          <rPr>
            <sz val="9"/>
            <color indexed="81"/>
            <rFont val="Tahoma"/>
            <family val="2"/>
          </rPr>
          <t xml:space="preserve">
Adjust the adult single ewe GFW to 5.5kg</t>
        </r>
      </text>
    </comment>
    <comment ref="AI50" authorId="0" shapeId="0" xr:uid="{D5888315-68DA-4CB6-9881-1A0BCED50623}">
      <text>
        <r>
          <rPr>
            <b/>
            <sz val="9"/>
            <color indexed="81"/>
            <rFont val="Tahoma"/>
            <family val="2"/>
          </rPr>
          <t>John:</t>
        </r>
        <r>
          <rPr>
            <sz val="9"/>
            <color indexed="81"/>
            <rFont val="Tahoma"/>
            <family val="2"/>
          </rPr>
          <t xml:space="preserve">
FD of adult ewes 19u
</t>
        </r>
      </text>
    </comment>
    <comment ref="AJ50" authorId="0" shapeId="0" xr:uid="{E126FFEB-7F8D-42BE-BA7F-E69E328D7CA9}">
      <text>
        <r>
          <rPr>
            <b/>
            <sz val="9"/>
            <color indexed="81"/>
            <rFont val="Tahoma"/>
            <family val="2"/>
          </rPr>
          <t>John:</t>
        </r>
        <r>
          <rPr>
            <sz val="9"/>
            <color indexed="81"/>
            <rFont val="Tahoma"/>
            <family val="2"/>
          </rPr>
          <t xml:space="preserve">
No change of seasonality of the merinos</t>
        </r>
      </text>
    </comment>
    <comment ref="AK50" authorId="0" shapeId="0" xr:uid="{ABE71C95-1438-41A0-91E7-725C41641410}">
      <text>
        <r>
          <rPr>
            <b/>
            <sz val="9"/>
            <color indexed="81"/>
            <rFont val="Tahoma"/>
            <family val="2"/>
          </rPr>
          <t>John:</t>
        </r>
        <r>
          <rPr>
            <sz val="9"/>
            <color indexed="81"/>
            <rFont val="Tahoma"/>
            <family val="2"/>
          </rPr>
          <t xml:space="preserve">
No change of seasonality of the merinos</t>
        </r>
      </text>
    </comment>
    <comment ref="AL50" authorId="0" shapeId="0" xr:uid="{1FA1C296-2181-4539-89E6-CBF2A66C26AC}">
      <text>
        <r>
          <rPr>
            <b/>
            <sz val="9"/>
            <color indexed="81"/>
            <rFont val="Tahoma"/>
            <family val="2"/>
          </rPr>
          <t>John:</t>
        </r>
        <r>
          <rPr>
            <sz val="9"/>
            <color indexed="81"/>
            <rFont val="Tahoma"/>
            <family val="2"/>
          </rPr>
          <t xml:space="preserve">
Adjust proportion of drys to 12%</t>
        </r>
      </text>
    </comment>
    <comment ref="AM50" authorId="0" shapeId="0" xr:uid="{1ACC53EA-E454-469F-ACFF-E27DE64EF7C2}">
      <text>
        <r>
          <rPr>
            <b/>
            <sz val="9"/>
            <color indexed="81"/>
            <rFont val="Tahoma"/>
            <family val="2"/>
          </rPr>
          <t>John:</t>
        </r>
        <r>
          <rPr>
            <sz val="9"/>
            <color indexed="81"/>
            <rFont val="Tahoma"/>
            <family val="2"/>
          </rPr>
          <t xml:space="preserve">
Reduce reproduction to scan 128%</t>
        </r>
      </text>
    </comment>
    <comment ref="AN50" authorId="0" shapeId="0" xr:uid="{E50CB5D1-6D5F-48FC-AA31-A09194A93D91}">
      <text>
        <r>
          <rPr>
            <b/>
            <sz val="9"/>
            <color indexed="81"/>
            <rFont val="Tahoma"/>
            <family val="2"/>
          </rPr>
          <t>John:</t>
        </r>
        <r>
          <rPr>
            <sz val="9"/>
            <color indexed="81"/>
            <rFont val="Tahoma"/>
            <family val="2"/>
          </rPr>
          <t xml:space="preserve">
Adjust single survival to 88%</t>
        </r>
      </text>
    </comment>
    <comment ref="AO50" authorId="0" shapeId="0" xr:uid="{C3A2CB2A-A599-430F-96E4-EB4641684D46}">
      <text>
        <r>
          <rPr>
            <b/>
            <sz val="9"/>
            <color indexed="81"/>
            <rFont val="Tahoma"/>
            <family val="2"/>
          </rPr>
          <t>John:</t>
        </r>
        <r>
          <rPr>
            <sz val="9"/>
            <color indexed="81"/>
            <rFont val="Tahoma"/>
            <family val="2"/>
          </rPr>
          <t xml:space="preserve">
Adjust single survival to 88%</t>
        </r>
      </text>
    </comment>
    <comment ref="AP50" authorId="0" shapeId="0" xr:uid="{D2CD3B03-B949-41AD-8A9C-CBA4358D6752}">
      <text>
        <r>
          <rPr>
            <b/>
            <sz val="9"/>
            <color indexed="81"/>
            <rFont val="Tahoma"/>
            <family val="2"/>
          </rPr>
          <t>John:</t>
        </r>
        <r>
          <rPr>
            <sz val="9"/>
            <color indexed="81"/>
            <rFont val="Tahoma"/>
            <family val="2"/>
          </rPr>
          <t xml:space="preserve">
Adjust single survival to 88%</t>
        </r>
      </text>
    </comment>
    <comment ref="AJ53" authorId="0" shapeId="0" xr:uid="{038CAA6A-C158-4DBA-B12D-F54613893C7B}">
      <text>
        <r>
          <rPr>
            <b/>
            <sz val="9"/>
            <color indexed="81"/>
            <rFont val="Tahoma"/>
            <family val="2"/>
          </rPr>
          <t>John:</t>
        </r>
        <r>
          <rPr>
            <sz val="9"/>
            <color indexed="81"/>
            <rFont val="Tahoma"/>
            <family val="2"/>
          </rPr>
          <t xml:space="preserve">
Reduce seasonality pf meat breeds to same as merinos</t>
        </r>
      </text>
    </comment>
    <comment ref="AK53" authorId="0" shapeId="0" xr:uid="{FB525F24-418F-414D-8DD6-E65D60A00810}">
      <text>
        <r>
          <rPr>
            <b/>
            <sz val="9"/>
            <color indexed="81"/>
            <rFont val="Tahoma"/>
            <family val="2"/>
          </rPr>
          <t>John:</t>
        </r>
        <r>
          <rPr>
            <sz val="9"/>
            <color indexed="81"/>
            <rFont val="Tahoma"/>
            <family val="2"/>
          </rPr>
          <t xml:space="preserve">
Reduce seasonality pf meat breeds to same as merinos</t>
        </r>
      </text>
    </comment>
    <comment ref="H65" authorId="0" shapeId="0" xr:uid="{12792ADF-1940-4C1D-8AC8-3C132421BBEF}">
      <text>
        <r>
          <rPr>
            <b/>
            <sz val="9"/>
            <color indexed="81"/>
            <rFont val="Tahoma"/>
            <family val="2"/>
          </rPr>
          <t>John:</t>
        </r>
        <r>
          <rPr>
            <sz val="9"/>
            <color indexed="81"/>
            <rFont val="Tahoma"/>
            <family val="2"/>
          </rPr>
          <t xml:space="preserve">
Default is 33% of the drys are twice dry</t>
        </r>
      </text>
    </comment>
    <comment ref="O65" authorId="1" shapeId="0" xr:uid="{59FA6A79-2E0B-4492-8E36-953748A0F6D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P65" authorId="1" shapeId="0" xr:uid="{28BFEEF0-E56D-4574-AD1C-468481A46E7A}">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Q65" authorId="1" shapeId="0" xr:uid="{4A0BD674-ED4B-4035-9F41-7976F819B131}">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R65" authorId="1" shapeId="0" xr:uid="{E308EF13-EED1-48DB-B6A1-5BC332358646}">
      <text>
        <r>
          <rPr>
            <b/>
            <sz val="9"/>
            <color indexed="81"/>
            <rFont val="Tahoma"/>
            <family val="2"/>
          </rPr>
          <t>Young:</t>
        </r>
        <r>
          <rPr>
            <sz val="9"/>
            <color indexed="81"/>
            <rFont val="Tahoma"/>
            <family val="2"/>
          </rPr>
          <t xml:space="preserve">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J70" authorId="0" shapeId="0" xr:uid="{CED7A870-648A-4732-AD03-E21F267DE469}">
      <text>
        <r>
          <rPr>
            <b/>
            <sz val="9"/>
            <color indexed="81"/>
            <rFont val="Tahoma"/>
            <family val="2"/>
          </rPr>
          <t>John:</t>
        </r>
        <r>
          <rPr>
            <sz val="9"/>
            <color indexed="81"/>
            <rFont val="Tahoma"/>
            <family val="2"/>
          </rPr>
          <t xml:space="preserve">
1.7 is the scalar for the response in the current genertion from SA PvP dataset - used for genetic gain too.</t>
        </r>
      </text>
    </comment>
    <comment ref="J71" authorId="0" shapeId="0" xr:uid="{D35FEE78-D893-44B3-9CAA-BDD028928331}">
      <text>
        <r>
          <rPr>
            <b/>
            <sz val="9"/>
            <color indexed="81"/>
            <rFont val="Tahoma"/>
            <family val="2"/>
          </rPr>
          <t>John:</t>
        </r>
        <r>
          <rPr>
            <sz val="9"/>
            <color indexed="81"/>
            <rFont val="Tahoma"/>
            <family val="2"/>
          </rPr>
          <t xml:space="preserve">
Genetic benefit of culling passengers</t>
        </r>
      </text>
    </comment>
    <comment ref="I76" authorId="0" shapeId="0" xr:uid="{7E6A1DBE-ADE4-40C2-82C8-A3759EDA03E5}">
      <text>
        <r>
          <rPr>
            <b/>
            <sz val="9"/>
            <color indexed="81"/>
            <rFont val="Tahoma"/>
            <family val="2"/>
          </rPr>
          <t>John:</t>
        </r>
        <r>
          <rPr>
            <sz val="9"/>
            <color indexed="81"/>
            <rFont val="Tahoma"/>
            <family val="2"/>
          </rPr>
          <t xml:space="preserve">
This value is (1 - mortality), with a little to spare</t>
        </r>
      </text>
    </comment>
    <comment ref="J80" authorId="0" shapeId="0" xr:uid="{56EB7646-BDA9-4B1D-AEFD-589A3C98B4BE}">
      <text>
        <r>
          <rPr>
            <b/>
            <sz val="9"/>
            <color indexed="81"/>
            <rFont val="Tahoma"/>
            <family val="2"/>
          </rPr>
          <t>John:</t>
        </r>
        <r>
          <rPr>
            <sz val="9"/>
            <color indexed="81"/>
            <rFont val="Tahoma"/>
            <family val="2"/>
          </rPr>
          <t xml:space="preserve">
Genetic benefit of retaining performers</t>
        </r>
      </text>
    </comment>
    <comment ref="C100" authorId="0" shapeId="0" xr:uid="{58B13142-B454-461A-90F9-E3F5A3087EC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t>
        </r>
      </text>
    </comment>
    <comment ref="C133" authorId="0" shapeId="0" xr:uid="{413E5F14-4AF1-4A8A-9D22-0D32A6176EDA}">
      <text>
        <r>
          <rPr>
            <b/>
            <sz val="9"/>
            <color indexed="81"/>
            <rFont val="Tahoma"/>
            <family val="2"/>
          </rPr>
          <t>John:</t>
        </r>
        <r>
          <rPr>
            <sz val="9"/>
            <color indexed="81"/>
            <rFont val="Tahoma"/>
            <family val="2"/>
          </rPr>
          <t xml:space="preserve">
Fine wool merino</t>
        </r>
      </text>
    </comment>
    <comment ref="E133" authorId="0" shapeId="0" xr:uid="{BCFDA45C-04D7-4F1C-812A-4550AE6EDD37}">
      <text>
        <r>
          <rPr>
            <b/>
            <sz val="9"/>
            <color indexed="81"/>
            <rFont val="Tahoma"/>
            <family val="2"/>
          </rPr>
          <t>John:</t>
        </r>
        <r>
          <rPr>
            <sz val="9"/>
            <color indexed="81"/>
            <rFont val="Tahoma"/>
            <family val="2"/>
          </rPr>
          <t xml:space="preserve">
BBB</t>
        </r>
      </text>
    </comment>
    <comment ref="F133" authorId="0" shapeId="0" xr:uid="{D36BE712-19E6-462F-BAA0-48B6A81F215E}">
      <text>
        <r>
          <rPr>
            <b/>
            <sz val="9"/>
            <color indexed="81"/>
            <rFont val="Tahoma"/>
            <family val="2"/>
          </rPr>
          <t>John:</t>
        </r>
        <r>
          <rPr>
            <sz val="9"/>
            <color indexed="81"/>
            <rFont val="Tahoma"/>
            <family val="2"/>
          </rPr>
          <t xml:space="preserve">
Sell 0 to 8mths</t>
        </r>
      </text>
    </comment>
    <comment ref="L133" authorId="0" shapeId="0" xr:uid="{D1FCC2D3-1DA7-4AD4-ABED-048885AF0872}">
      <text>
        <r>
          <rPr>
            <b/>
            <sz val="9"/>
            <color indexed="81"/>
            <rFont val="Tahoma"/>
            <family val="2"/>
          </rPr>
          <t>John:</t>
        </r>
        <r>
          <rPr>
            <sz val="9"/>
            <color indexed="81"/>
            <rFont val="Tahoma"/>
            <family val="2"/>
          </rPr>
          <t xml:space="preserve">
Sell any age (hopefully as a lamb)</t>
        </r>
      </text>
    </comment>
    <comment ref="N133" authorId="0" shapeId="0" xr:uid="{FD1ECCB3-217C-463E-97C5-DA00DA696103}">
      <text>
        <r>
          <rPr>
            <b/>
            <sz val="9"/>
            <color indexed="81"/>
            <rFont val="Tahoma"/>
            <family val="2"/>
          </rPr>
          <t>John:</t>
        </r>
        <r>
          <rPr>
            <sz val="9"/>
            <color indexed="81"/>
            <rFont val="Tahoma"/>
            <family val="2"/>
          </rPr>
          <t xml:space="preserve">
Sell CFA at 5.5yo</t>
        </r>
      </text>
    </comment>
    <comment ref="C134" authorId="0" shapeId="0" xr:uid="{95FC3FF6-0738-4AD7-81BE-D28D0D6DBBEE}">
      <text>
        <r>
          <rPr>
            <b/>
            <sz val="9"/>
            <color indexed="81"/>
            <rFont val="Tahoma"/>
            <family val="2"/>
          </rPr>
          <t>John:</t>
        </r>
        <r>
          <rPr>
            <sz val="9"/>
            <color indexed="81"/>
            <rFont val="Tahoma"/>
            <family val="2"/>
          </rPr>
          <t xml:space="preserve">
Medium merino</t>
        </r>
      </text>
    </comment>
    <comment ref="F134" authorId="0" shapeId="0" xr:uid="{F32EF213-235C-4918-948C-1D903F8A2B1C}">
      <text>
        <r>
          <rPr>
            <b/>
            <sz val="9"/>
            <color indexed="81"/>
            <rFont val="Tahoma"/>
            <family val="2"/>
          </rPr>
          <t>John:</t>
        </r>
        <r>
          <rPr>
            <sz val="9"/>
            <color indexed="81"/>
            <rFont val="Tahoma"/>
            <family val="2"/>
          </rPr>
          <t xml:space="preserve">
Sell 8 to 15 mths</t>
        </r>
      </text>
    </comment>
    <comment ref="L134" authorId="0" shapeId="0" xr:uid="{0D75E9A0-0F66-470B-96D2-8FBA71B4A521}">
      <text>
        <r>
          <rPr>
            <b/>
            <sz val="9"/>
            <color indexed="81"/>
            <rFont val="Tahoma"/>
            <family val="2"/>
          </rPr>
          <t xml:space="preserve">John:
</t>
        </r>
        <r>
          <rPr>
            <sz val="9"/>
            <color indexed="81"/>
            <rFont val="Tahoma"/>
            <family val="2"/>
          </rPr>
          <t>Can't sell till hogget shearing</t>
        </r>
      </text>
    </comment>
    <comment ref="N134" authorId="0" shapeId="0" xr:uid="{3144FBAD-7924-4756-ACA6-E08C34A66B2A}">
      <text>
        <r>
          <rPr>
            <b/>
            <sz val="9"/>
            <color indexed="81"/>
            <rFont val="Tahoma"/>
            <family val="2"/>
          </rPr>
          <t>John:</t>
        </r>
        <r>
          <rPr>
            <sz val="9"/>
            <color indexed="81"/>
            <rFont val="Tahoma"/>
            <family val="2"/>
          </rPr>
          <t xml:space="preserve">
Sell CFA at 6.5yo</t>
        </r>
      </text>
    </comment>
    <comment ref="E135" authorId="0" shapeId="0" xr:uid="{B0471BED-AA48-4773-98F4-654AEE2EE460}">
      <text>
        <r>
          <rPr>
            <b/>
            <sz val="9"/>
            <color indexed="81"/>
            <rFont val="Tahoma"/>
            <family val="2"/>
          </rPr>
          <t>John:</t>
        </r>
        <r>
          <rPr>
            <sz val="9"/>
            <color indexed="81"/>
            <rFont val="Tahoma"/>
            <family val="2"/>
          </rPr>
          <t xml:space="preserve">
BBT</t>
        </r>
      </text>
    </comment>
    <comment ref="F135" authorId="0" shapeId="0" xr:uid="{2A3B1448-55AD-45E4-A8CF-CEA6434F7172}">
      <text>
        <r>
          <rPr>
            <b/>
            <sz val="9"/>
            <color indexed="81"/>
            <rFont val="Tahoma"/>
            <family val="2"/>
          </rPr>
          <t>John:</t>
        </r>
        <r>
          <rPr>
            <sz val="9"/>
            <color indexed="81"/>
            <rFont val="Tahoma"/>
            <family val="2"/>
          </rPr>
          <t xml:space="preserve">
Sell 15 mths to 21 mths</t>
        </r>
      </text>
    </comment>
    <comment ref="C136" authorId="0" shapeId="0" xr:uid="{C88AA643-DE81-4B37-B5F7-3004211546B6}">
      <text>
        <r>
          <rPr>
            <b/>
            <sz val="9"/>
            <color indexed="81"/>
            <rFont val="Tahoma"/>
            <family val="2"/>
          </rPr>
          <t>John:</t>
        </r>
        <r>
          <rPr>
            <sz val="9"/>
            <color indexed="81"/>
            <rFont val="Tahoma"/>
            <family val="2"/>
          </rPr>
          <t xml:space="preserve">
Maternal</t>
        </r>
      </text>
    </comment>
    <comment ref="F136" authorId="0" shapeId="0" xr:uid="{CD0977DC-2B77-403C-A49A-DA238CFF379C}">
      <text>
        <r>
          <rPr>
            <b/>
            <sz val="9"/>
            <color indexed="81"/>
            <rFont val="Tahoma"/>
            <family val="2"/>
          </rPr>
          <t>John:</t>
        </r>
        <r>
          <rPr>
            <sz val="9"/>
            <color indexed="81"/>
            <rFont val="Tahoma"/>
            <family val="2"/>
          </rPr>
          <t xml:space="preserve">
Sell older</t>
        </r>
      </text>
    </comment>
    <comment ref="P335" authorId="0" shapeId="0" xr:uid="{4EDDA170-CE79-4BE1-97E2-B863352FA68B}">
      <text>
        <r>
          <rPr>
            <b/>
            <sz val="9"/>
            <color indexed="81"/>
            <rFont val="Tahoma"/>
            <family val="2"/>
          </rPr>
          <t>John:</t>
        </r>
        <r>
          <rPr>
            <sz val="9"/>
            <color indexed="81"/>
            <rFont val="Tahoma"/>
            <family val="2"/>
          </rPr>
          <t xml:space="preserve">
From end of joining to mid-preg so that EP nutrition is not being driven by LWC during joining</t>
        </r>
      </text>
    </comment>
    <comment ref="C336" authorId="0" shapeId="0" xr:uid="{A6A749C3-CBC0-4D6B-AC2A-6606BDA37B95}">
      <text>
        <r>
          <rPr>
            <b/>
            <sz val="9"/>
            <color indexed="81"/>
            <rFont val="Tahoma"/>
            <family val="2"/>
          </rPr>
          <t>John:</t>
        </r>
        <r>
          <rPr>
            <sz val="9"/>
            <color indexed="81"/>
            <rFont val="Tahoma"/>
            <family val="2"/>
          </rPr>
          <t xml:space="preserve">
Feed supply adjustment,  r2 slice for mated ewes not scanned
This slice doesn't change with TOL or genotype</t>
        </r>
      </text>
    </comment>
    <comment ref="E336" authorId="0" shapeId="0" xr:uid="{DFACC3AA-C5CD-41A8-B1EE-9E979AB0FD60}">
      <text>
        <r>
          <rPr>
            <b/>
            <sz val="9"/>
            <color indexed="81"/>
            <rFont val="Tahoma"/>
            <family val="2"/>
          </rPr>
          <t>John:</t>
        </r>
        <r>
          <rPr>
            <sz val="9"/>
            <color indexed="81"/>
            <rFont val="Tahoma"/>
            <family val="2"/>
          </rPr>
          <t xml:space="preserve">
Feed supply adjustment,  r2 slice for empty ewes scanned for preg status</t>
        </r>
      </text>
    </comment>
    <comment ref="F336" authorId="0" shapeId="0" xr:uid="{B67CC908-9B6A-4588-B89F-A8EC269BBAB3}">
      <text>
        <r>
          <rPr>
            <b/>
            <sz val="9"/>
            <color indexed="81"/>
            <rFont val="Tahoma"/>
            <family val="2"/>
          </rPr>
          <t>John:</t>
        </r>
        <r>
          <rPr>
            <sz val="9"/>
            <color indexed="81"/>
            <rFont val="Tahoma"/>
            <family val="2"/>
          </rPr>
          <t xml:space="preserve">
Feed supply adjustment,  r2 slice for pregnant ewes scanned for preg status</t>
        </r>
      </text>
    </comment>
    <comment ref="G336" authorId="0" shapeId="0" xr:uid="{080FAD36-BE99-44A3-83C7-7C17249EAC9D}">
      <text>
        <r>
          <rPr>
            <b/>
            <sz val="9"/>
            <color indexed="81"/>
            <rFont val="Tahoma"/>
            <family val="2"/>
          </rPr>
          <t>John:</t>
        </r>
        <r>
          <rPr>
            <sz val="9"/>
            <color indexed="81"/>
            <rFont val="Tahoma"/>
            <family val="2"/>
          </rPr>
          <t xml:space="preserve">
Feed supply adjustment,  r2 slice for empty ewes scanned for multiples</t>
        </r>
      </text>
    </comment>
    <comment ref="H336" authorId="0" shapeId="0" xr:uid="{F5A09DA1-C378-4AFF-B008-9003F108A2D9}">
      <text>
        <r>
          <rPr>
            <b/>
            <sz val="9"/>
            <color indexed="81"/>
            <rFont val="Tahoma"/>
            <family val="2"/>
          </rPr>
          <t>John:</t>
        </r>
        <r>
          <rPr>
            <sz val="9"/>
            <color indexed="81"/>
            <rFont val="Tahoma"/>
            <family val="2"/>
          </rPr>
          <t xml:space="preserve">
Feed supply adjustment,  r2 slice for single ewes scanned for multiples</t>
        </r>
      </text>
    </comment>
    <comment ref="I336" authorId="0" shapeId="0" xr:uid="{03B92308-D389-49B3-8BD6-74D3E132F4E0}">
      <text>
        <r>
          <rPr>
            <b/>
            <sz val="9"/>
            <color indexed="81"/>
            <rFont val="Tahoma"/>
            <family val="2"/>
          </rPr>
          <t>John:</t>
        </r>
        <r>
          <rPr>
            <sz val="9"/>
            <color indexed="81"/>
            <rFont val="Tahoma"/>
            <family val="2"/>
          </rPr>
          <t xml:space="preserve">
Feed supply adjustment,  r2 slice for multiple  ewes scanned for multiples</t>
        </r>
      </text>
    </comment>
    <comment ref="O697" authorId="0" shapeId="0" xr:uid="{AB579C52-BF9A-421D-9770-8AE5BD2B6F8E}">
      <text>
        <r>
          <rPr>
            <b/>
            <sz val="9"/>
            <color indexed="81"/>
            <rFont val="Tahoma"/>
            <family val="2"/>
          </rPr>
          <t>John:</t>
        </r>
        <r>
          <rPr>
            <sz val="9"/>
            <color indexed="81"/>
            <rFont val="Tahoma"/>
            <family val="2"/>
          </rPr>
          <t xml:space="preserve">
Minimum of the number of DSE of twins in the poor paddock or the number of DSE of singles in the good paddock</t>
        </r>
      </text>
    </comment>
    <comment ref="P697" authorId="0" shapeId="0" xr:uid="{E6806137-A889-4EB6-ABFE-522F43E8F826}">
      <text>
        <r>
          <rPr>
            <b/>
            <sz val="9"/>
            <color indexed="81"/>
            <rFont val="Tahoma"/>
            <family val="2"/>
          </rPr>
          <t>John:</t>
        </r>
        <r>
          <rPr>
            <sz val="9"/>
            <color indexed="81"/>
            <rFont val="Tahoma"/>
            <family val="2"/>
          </rPr>
          <t xml:space="preserve">
Number of singles moving is the number of twins scaled by the relative DSE/hd</t>
        </r>
      </text>
    </comment>
    <comment ref="G699" authorId="0" shapeId="0" xr:uid="{091212F3-4B56-43C1-9A36-6382CCA8FF4B}">
      <text>
        <r>
          <rPr>
            <b/>
            <sz val="9"/>
            <color indexed="81"/>
            <rFont val="Tahoma"/>
            <family val="2"/>
          </rPr>
          <t>John:</t>
        </r>
        <r>
          <rPr>
            <sz val="9"/>
            <color indexed="81"/>
            <rFont val="Tahoma"/>
            <family val="2"/>
          </rPr>
          <t xml:space="preserve">
Based on allocating twins to a mob that is half the size of singles</t>
        </r>
      </text>
    </comment>
    <comment ref="Y699" authorId="0" shapeId="0" xr:uid="{085066F3-5CF9-413D-B01A-D188CA198D47}">
      <text>
        <r>
          <rPr>
            <b/>
            <sz val="9"/>
            <color indexed="81"/>
            <rFont val="Tahoma"/>
            <family val="2"/>
          </rPr>
          <t>John:</t>
        </r>
        <r>
          <rPr>
            <sz val="9"/>
            <color indexed="81"/>
            <rFont val="Tahoma"/>
            <family val="2"/>
          </rPr>
          <t xml:space="preserve">
Change in mortlaity when mob size increases</t>
        </r>
      </text>
    </comment>
    <comment ref="C700" authorId="0" shapeId="0" xr:uid="{3BA2296B-BD15-47E5-9E22-00B85B54FA1A}">
      <text>
        <r>
          <rPr>
            <b/>
            <sz val="9"/>
            <color indexed="81"/>
            <rFont val="Tahoma"/>
            <family val="2"/>
          </rPr>
          <t>John:</t>
        </r>
        <r>
          <rPr>
            <sz val="9"/>
            <color indexed="81"/>
            <rFont val="Tahoma"/>
            <family val="2"/>
          </rPr>
          <t xml:space="preserve">
Also used in the components analysis</t>
        </r>
      </text>
    </comment>
    <comment ref="G703" authorId="0" shapeId="0" xr:uid="{973294E5-9E85-44B1-876F-568ED6240A83}">
      <text>
        <r>
          <rPr>
            <b/>
            <sz val="9"/>
            <color indexed="81"/>
            <rFont val="Tahoma"/>
            <family val="2"/>
          </rPr>
          <t>John:</t>
        </r>
        <r>
          <rPr>
            <sz val="9"/>
            <color indexed="81"/>
            <rFont val="Tahoma"/>
            <family val="2"/>
          </rPr>
          <t xml:space="preserve">
Based on allocating twins to a mob that is half the size of singles</t>
        </r>
      </text>
    </comment>
    <comment ref="Y703" authorId="0" shapeId="0" xr:uid="{B7FFC7EF-9B29-40BA-BCB4-61F916B2262B}">
      <text>
        <r>
          <rPr>
            <b/>
            <sz val="9"/>
            <color indexed="81"/>
            <rFont val="Tahoma"/>
            <family val="2"/>
          </rPr>
          <t>John:</t>
        </r>
        <r>
          <rPr>
            <sz val="9"/>
            <color indexed="81"/>
            <rFont val="Tahoma"/>
            <family val="2"/>
          </rPr>
          <t xml:space="preserve">
Change in mortlaity when mob size increases</t>
        </r>
      </text>
    </comment>
    <comment ref="C704" authorId="0" shapeId="0" xr:uid="{46D30DA3-D581-4E0D-AB78-BDD20A8A7BDB}">
      <text>
        <r>
          <rPr>
            <b/>
            <sz val="9"/>
            <color indexed="81"/>
            <rFont val="Tahoma"/>
            <family val="2"/>
          </rPr>
          <t>John:</t>
        </r>
        <r>
          <rPr>
            <sz val="9"/>
            <color indexed="81"/>
            <rFont val="Tahoma"/>
            <family val="2"/>
          </rPr>
          <t xml:space="preserve">
Also used in the components analysis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Small results with Feed Budget</t>
        </r>
      </text>
    </comment>
    <comment ref="I2" authorId="0" shapeId="0" xr:uid="{7FD93DF6-6400-491C-A568-0A55512BCCD5}">
      <text>
        <r>
          <rPr>
            <b/>
            <sz val="9"/>
            <color indexed="81"/>
            <rFont val="Tahoma"/>
            <family val="2"/>
          </rPr>
          <t>John:</t>
        </r>
        <r>
          <rPr>
            <sz val="9"/>
            <color indexed="81"/>
            <rFont val="Tahoma"/>
            <family val="2"/>
          </rPr>
          <t xml:space="preserve">
Summary &amp; FFCFW_cut only. For LTW reporting</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A33" authorId="0" shapeId="0" xr:uid="{25854C97-8084-4321-9676-D97F7B97723D}">
      <text>
        <r>
          <rPr>
            <b/>
            <sz val="9"/>
            <color indexed="81"/>
            <rFont val="Tahoma"/>
            <family val="2"/>
          </rPr>
          <t>John:</t>
        </r>
        <r>
          <rPr>
            <sz val="9"/>
            <color indexed="81"/>
            <rFont val="Tahoma"/>
            <family val="2"/>
          </rPr>
          <t xml:space="preserve">
These are the detailed results that require extra r_vals to be stored during the soultion</t>
        </r>
      </text>
    </comment>
    <comment ref="A55" authorId="0" shapeId="0" xr:uid="{A316E903-C6C1-4A57-B593-0A200A4E0936}">
      <text>
        <r>
          <rPr>
            <b/>
            <sz val="9"/>
            <color indexed="81"/>
            <rFont val="Tahoma"/>
            <family val="2"/>
          </rPr>
          <t>John:</t>
        </r>
        <r>
          <rPr>
            <sz val="9"/>
            <color indexed="81"/>
            <rFont val="Tahoma"/>
            <family val="2"/>
          </rPr>
          <t xml:space="preserve">
These are the detailed results that require extra r_vals to be stored during the soultion</t>
        </r>
      </text>
    </comment>
    <comment ref="G59"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I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J3" authorId="1" shapeId="0" xr:uid="{5D9C3883-ABE9-4DD4-8C20-F7C1371C06DB}">
      <text>
        <r>
          <rPr>
            <b/>
            <sz val="9"/>
            <color indexed="81"/>
            <rFont val="Tahoma"/>
            <family val="2"/>
          </rPr>
          <t>Michael Young:</t>
        </r>
        <r>
          <rPr>
            <sz val="9"/>
            <color indexed="81"/>
            <rFont val="Tahoma"/>
            <family val="2"/>
          </rPr>
          <t xml:space="preserve">
Optional
- Needed for pas</t>
        </r>
      </text>
    </comment>
    <comment ref="K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K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C10" authorId="0" shapeId="0" xr:uid="{D4D1326B-4392-4CED-A8AA-E9C8D19055A4}">
      <text>
        <r>
          <rPr>
            <b/>
            <sz val="9"/>
            <color indexed="81"/>
            <rFont val="Tahoma"/>
            <family val="2"/>
          </rPr>
          <t>Michael:</t>
        </r>
        <r>
          <rPr>
            <sz val="9"/>
            <color indexed="81"/>
            <rFont val="Tahoma"/>
            <family val="2"/>
          </rPr>
          <t xml:space="preserve">
store the info in generator for the mortality report</t>
        </r>
      </text>
    </comment>
    <comment ref="I10"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C11" authorId="0" shapeId="0" xr:uid="{2CB0DBB4-4E7B-43BF-A0FF-A644ACAB3568}">
      <text>
        <r>
          <rPr>
            <b/>
            <sz val="9"/>
            <color indexed="81"/>
            <rFont val="Tahoma"/>
            <family val="2"/>
          </rPr>
          <t>Michael Young (21512438):</t>
        </r>
        <r>
          <rPr>
            <sz val="9"/>
            <color indexed="81"/>
            <rFont val="Tahoma"/>
            <family val="2"/>
          </rPr>
          <t xml:space="preserve">
store the info in generator for the feed budget report</t>
        </r>
      </text>
    </comment>
    <comment ref="I11"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C13" authorId="2" shapeId="0" xr:uid="{EE3D1814-3F29-40CB-94A6-3A5413F1EFD8}">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I13" authorId="2" shapeId="0" xr:uid="{C0396E7C-D06B-4A09-9140-68405CC4B8C7}">
      <text>
        <r>
          <rPr>
            <b/>
            <sz val="9"/>
            <color indexed="81"/>
            <rFont val="Tahoma"/>
            <family val="2"/>
          </rPr>
          <t>John:</t>
        </r>
        <r>
          <rPr>
            <sz val="9"/>
            <color indexed="81"/>
            <rFont val="Tahoma"/>
            <family val="2"/>
          </rPr>
          <t xml:space="preserve">
Weighted average across the z axis to create a steady state model. This allows a SE version of the model to be compared with DSP using the same inputs.
Note: Only changes the calculations if there is more than one slice of z included</t>
        </r>
      </text>
    </comment>
    <comment ref="C14" authorId="2" shapeId="0" xr:uid="{0866219C-257C-4C8B-8716-DD1945747B4C}">
      <text>
        <r>
          <rPr>
            <b/>
            <sz val="9"/>
            <color indexed="81"/>
            <rFont val="Tahoma"/>
            <family val="2"/>
          </rPr>
          <t>John:</t>
        </r>
        <r>
          <rPr>
            <sz val="9"/>
            <color indexed="81"/>
            <rFont val="Tahoma"/>
            <family val="2"/>
          </rPr>
          <t xml:space="preserve">
comment: are season nodes included in steady state model, note: they always are for dsp model)</t>
        </r>
      </text>
    </comment>
    <comment ref="I14" authorId="2" shapeId="0" xr:uid="{F701F00E-4506-4688-81F7-E5116EAC9AD5}">
      <text>
        <r>
          <rPr>
            <b/>
            <sz val="9"/>
            <color indexed="81"/>
            <rFont val="Tahoma"/>
            <family val="2"/>
          </rPr>
          <t>John:</t>
        </r>
        <r>
          <rPr>
            <sz val="9"/>
            <color indexed="81"/>
            <rFont val="Tahoma"/>
            <family val="2"/>
          </rPr>
          <t xml:space="preserve">
A switch to control DSP or SQ/MP. This is the number of years (q axis) in the model. 
An input of 1 is DSP (or SE), greater than one is SQ or MP model.</t>
        </r>
      </text>
    </comment>
    <comment ref="C15" authorId="2" shapeId="0" xr:uid="{75A5F7EE-B828-428D-9284-7023B561910B}">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E15" authorId="2" shapeId="0" xr:uid="{21587B58-0758-473B-9084-AA45D0685A20}">
      <text>
        <r>
          <rPr>
            <b/>
            <sz val="9"/>
            <color indexed="81"/>
            <rFont val="Tahoma"/>
            <family val="2"/>
          </rPr>
          <t>John:</t>
        </r>
        <r>
          <rPr>
            <sz val="9"/>
            <color indexed="81"/>
            <rFont val="Tahoma"/>
            <family val="2"/>
          </rPr>
          <t xml:space="preserve">
All season types, so that all can be set to FALSE</t>
        </r>
      </text>
    </comment>
    <comment ref="I15" authorId="0" shapeId="0" xr:uid="{B710BDFF-C642-4639-898C-6DDEECB6C15B}">
      <text>
        <r>
          <rPr>
            <b/>
            <sz val="9"/>
            <color indexed="81"/>
            <rFont val="Tahoma"/>
            <family val="2"/>
          </rPr>
          <t>Michael:</t>
        </r>
        <r>
          <rPr>
            <sz val="9"/>
            <color indexed="81"/>
            <rFont val="Tahoma"/>
            <family val="2"/>
          </rPr>
          <t xml:space="preserve">
Mask which season types are included
Note the slice numbers in this mask are different to the slice numbers for the DSP season types in the model proper because in the DSP 'typ' is removed (by this mask). However, 'typ' exists - as slice 0 - in the inputs and this mask
Note: default is including only 'typ' i.e. the SE model</t>
        </r>
      </text>
    </comment>
    <comment ref="K15"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L15"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C16" authorId="2" shapeId="0" xr:uid="{12612069-27E4-4FF4-AE0C-C6234FED55E1}">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I16"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C17" authorId="2" shapeId="0" xr:uid="{699582CC-8790-41B9-859C-F2C281F4C540}">
      <text>
        <r>
          <rPr>
            <b/>
            <sz val="9"/>
            <color indexed="81"/>
            <rFont val="Tahoma"/>
            <family val="2"/>
          </rPr>
          <t>John:</t>
        </r>
        <r>
          <rPr>
            <sz val="9"/>
            <color indexed="81"/>
            <rFont val="Tahoma"/>
            <family val="2"/>
          </rPr>
          <t xml:space="preserve">
Equations used for the sires</t>
        </r>
      </text>
    </comment>
    <comment ref="I17"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I18" authorId="2" shapeId="0" xr:uid="{C6C634F1-5138-4815-A627-8F890A4E691C}">
      <text>
        <r>
          <rPr>
            <b/>
            <sz val="9"/>
            <color indexed="81"/>
            <rFont val="Tahoma"/>
            <family val="2"/>
          </rPr>
          <t>Michael:</t>
        </r>
        <r>
          <rPr>
            <sz val="9"/>
            <color indexed="81"/>
            <rFont val="Tahoma"/>
            <family val="2"/>
          </rPr>
          <t xml:space="preserve">
Control if using the pinp rotations (TRUE) or the full rotation list (FALSE - note full rot requires simulation inputs)</t>
        </r>
      </text>
    </comment>
    <comment ref="C19" authorId="2" shapeId="0" xr:uid="{FAEE6B2B-3F87-4EB5-89A1-E03D4C8B5755}">
      <text>
        <r>
          <rPr>
            <b/>
            <sz val="9"/>
            <color indexed="81"/>
            <rFont val="Tahoma"/>
            <family val="2"/>
          </rPr>
          <t>John:</t>
        </r>
        <r>
          <rPr>
            <sz val="9"/>
            <color indexed="81"/>
            <rFont val="Tahoma"/>
            <family val="2"/>
          </rPr>
          <t xml:space="preserve">
Equations used for the dams</t>
        </r>
      </text>
    </comment>
    <comment ref="I19" authorId="2" shapeId="0" xr:uid="{D8111F50-F49A-4A0C-B06C-7A816E8C62F8}">
      <text>
        <r>
          <rPr>
            <b/>
            <sz val="9"/>
            <color indexed="81"/>
            <rFont val="Tahoma"/>
            <family val="2"/>
          </rPr>
          <t>Michael:</t>
        </r>
        <r>
          <rPr>
            <sz val="9"/>
            <color indexed="81"/>
            <rFont val="Tahoma"/>
            <family val="2"/>
          </rPr>
          <t xml:space="preserve">
Control if risk aversion is included. Default is not included (ie utility=profit).</t>
        </r>
      </text>
    </comment>
    <comment ref="I20" authorId="2" shapeId="0" xr:uid="{43908D74-52B6-49CC-A205-3E79E580F691}">
      <text>
        <r>
          <rPr>
            <b/>
            <sz val="9"/>
            <color indexed="81"/>
            <rFont val="Tahoma"/>
            <family val="2"/>
          </rPr>
          <t>Michael:</t>
        </r>
        <r>
          <rPr>
            <sz val="9"/>
            <color indexed="81"/>
            <rFont val="Tahoma"/>
            <family val="2"/>
          </rPr>
          <t xml:space="preserve">
Control if price variation is on. This only effects result if risk aversion is included.</t>
        </r>
      </text>
    </comment>
    <comment ref="C23" authorId="2" shapeId="0" xr:uid="{5C3E5BBC-3B66-4A2C-9575-A6D1AFB76CA8}">
      <text>
        <r>
          <rPr>
            <b/>
            <sz val="9"/>
            <color indexed="81"/>
            <rFont val="Tahoma"/>
            <family val="2"/>
          </rPr>
          <t>John:</t>
        </r>
        <r>
          <rPr>
            <sz val="9"/>
            <color indexed="81"/>
            <rFont val="Tahoma"/>
            <family val="2"/>
          </rPr>
          <t xml:space="preserve">
Equations used for the prog</t>
        </r>
      </text>
    </comment>
    <comment ref="C24" authorId="2" shapeId="0" xr:uid="{79912194-DA1F-4F39-9B5E-5913703FBA58}">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25" authorId="2" shapeId="0" xr:uid="{E2A138F4-F75E-4032-A448-91B954EA5083}">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E25" authorId="0" shapeId="0" xr:uid="{43484557-7F50-4DE7-A1BE-E2C589A3C7E9}">
      <text>
        <r>
          <rPr>
            <b/>
            <sz val="9"/>
            <color indexed="81"/>
            <rFont val="Tahoma"/>
            <family val="2"/>
          </rPr>
          <t>John:</t>
        </r>
        <r>
          <rPr>
            <sz val="9"/>
            <color indexed="81"/>
            <rFont val="Tahoma"/>
            <family val="2"/>
          </rPr>
          <t xml:space="preserve">
Relative availability</t>
        </r>
      </text>
    </comment>
    <comment ref="I25" authorId="2" shapeId="0" xr:uid="{71F32379-A913-468B-B1C8-8EAD8A0014C4}">
      <text>
        <r>
          <rPr>
            <b/>
            <sz val="9"/>
            <color indexed="81"/>
            <rFont val="Tahoma"/>
            <family val="2"/>
          </rPr>
          <t>John:</t>
        </r>
        <r>
          <rPr>
            <sz val="9"/>
            <color indexed="81"/>
            <rFont val="Tahoma"/>
            <family val="2"/>
          </rPr>
          <t xml:space="preserve">
Equations used for the sires</t>
        </r>
      </text>
    </comment>
    <comment ref="K25" authorId="0" shapeId="0" xr:uid="{C8D619B3-2C67-4B0E-A1C4-8B9E34D77C6E}">
      <text>
        <r>
          <rPr>
            <b/>
            <sz val="9"/>
            <color indexed="81"/>
            <rFont val="Tahoma"/>
            <family val="2"/>
          </rPr>
          <t>John:</t>
        </r>
        <r>
          <rPr>
            <sz val="9"/>
            <color indexed="81"/>
            <rFont val="Tahoma"/>
            <family val="2"/>
          </rPr>
          <t xml:space="preserve">
Relative availability</t>
        </r>
      </text>
    </comment>
    <comment ref="E26" authorId="0" shapeId="0" xr:uid="{DD2F7DF9-8109-41F3-8EAB-94C0B1F3919F}">
      <text>
        <r>
          <rPr>
            <b/>
            <sz val="9"/>
            <color indexed="81"/>
            <rFont val="Tahoma"/>
            <family val="2"/>
          </rPr>
          <t>John:</t>
        </r>
        <r>
          <rPr>
            <sz val="9"/>
            <color indexed="81"/>
            <rFont val="Tahoma"/>
            <family val="2"/>
          </rPr>
          <t xml:space="preserve">
Weaner mortality</t>
        </r>
      </text>
    </comment>
    <comment ref="I26" authorId="2" shapeId="0" xr:uid="{7A5E3A2B-6FAA-4C26-85E4-E4F75B34FBF1}">
      <text>
        <r>
          <rPr>
            <b/>
            <sz val="9"/>
            <color indexed="81"/>
            <rFont val="Tahoma"/>
            <family val="2"/>
          </rPr>
          <t>John:</t>
        </r>
        <r>
          <rPr>
            <sz val="9"/>
            <color indexed="81"/>
            <rFont val="Tahoma"/>
            <family val="2"/>
          </rPr>
          <t xml:space="preserve">
Equations used for the dams</t>
        </r>
      </text>
    </comment>
    <comment ref="K26" authorId="0" shapeId="0" xr:uid="{22BD87D7-B6E6-44E4-8581-B79CB8AB80DD}">
      <text>
        <r>
          <rPr>
            <b/>
            <sz val="9"/>
            <color indexed="81"/>
            <rFont val="Tahoma"/>
            <family val="2"/>
          </rPr>
          <t>John:</t>
        </r>
        <r>
          <rPr>
            <sz val="9"/>
            <color indexed="81"/>
            <rFont val="Tahoma"/>
            <family val="2"/>
          </rPr>
          <t xml:space="preserve">
Weaner mortality</t>
        </r>
      </text>
    </comment>
    <comment ref="L26" authorId="0" shapeId="0" xr:uid="{ED9912CF-B23D-4485-81E3-C8E76B0CC893}">
      <text>
        <r>
          <rPr>
            <b/>
            <sz val="9"/>
            <color indexed="81"/>
            <rFont val="Tahoma"/>
            <family val="2"/>
          </rPr>
          <t>John:</t>
        </r>
        <r>
          <rPr>
            <sz val="9"/>
            <color indexed="81"/>
            <rFont val="Tahoma"/>
            <family val="2"/>
          </rPr>
          <t xml:space="preserve">
Dam mortality</t>
        </r>
      </text>
    </comment>
    <comment ref="M26" authorId="0" shapeId="0" xr:uid="{9DB94E84-A60C-4682-8B8F-46CE9D2C35F7}">
      <text>
        <r>
          <rPr>
            <b/>
            <sz val="9"/>
            <color indexed="81"/>
            <rFont val="Tahoma"/>
            <family val="2"/>
          </rPr>
          <t>John:</t>
        </r>
        <r>
          <rPr>
            <sz val="9"/>
            <color indexed="81"/>
            <rFont val="Tahoma"/>
            <family val="2"/>
          </rPr>
          <t xml:space="preserve">
Relative availability</t>
        </r>
      </text>
    </comment>
    <comment ref="C27" authorId="2" shapeId="0" xr:uid="{C1D47810-1B51-4576-BD12-AACE510C2B97}">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E27" authorId="0" shapeId="0" xr:uid="{96D80B4F-4A06-43EA-B6DC-425C53E84B9C}">
      <text>
        <r>
          <rPr>
            <sz val="9"/>
            <color indexed="81"/>
            <rFont val="Tahoma"/>
            <family val="2"/>
          </rPr>
          <t>Progeny survival</t>
        </r>
      </text>
    </comment>
    <comment ref="I27" authorId="2" shapeId="0" xr:uid="{D4B2A84E-0162-4968-BEFA-08B6DF8167D4}">
      <text>
        <r>
          <rPr>
            <b/>
            <sz val="9"/>
            <color indexed="81"/>
            <rFont val="Tahoma"/>
            <family val="2"/>
          </rPr>
          <t>John:</t>
        </r>
        <r>
          <rPr>
            <sz val="9"/>
            <color indexed="81"/>
            <rFont val="Tahoma"/>
            <family val="2"/>
          </rPr>
          <t xml:space="preserve">
Equations used for the prog</t>
        </r>
      </text>
    </comment>
    <comment ref="K27" authorId="0" shapeId="0" xr:uid="{39E0A771-A87D-4BF5-80AF-A2284B70FC5D}">
      <text>
        <r>
          <rPr>
            <sz val="9"/>
            <color indexed="81"/>
            <rFont val="Tahoma"/>
            <family val="2"/>
          </rPr>
          <t>Progeny survival</t>
        </r>
      </text>
    </comment>
    <comment ref="L27" authorId="0" shapeId="0" xr:uid="{F78EA851-53C8-4DBE-AE0F-0BD0B0104B0A}">
      <text>
        <r>
          <rPr>
            <b/>
            <sz val="9"/>
            <color indexed="81"/>
            <rFont val="Tahoma"/>
            <family val="2"/>
          </rPr>
          <t>John:</t>
        </r>
        <r>
          <rPr>
            <sz val="9"/>
            <color indexed="81"/>
            <rFont val="Tahoma"/>
            <family val="2"/>
          </rPr>
          <t xml:space="preserve">
Relative availability</t>
        </r>
      </text>
    </comment>
    <comment ref="M27" authorId="0" shapeId="0" xr:uid="{026411FF-86CB-4C83-851A-19046A1B77CB}">
      <text>
        <r>
          <rPr>
            <sz val="9"/>
            <color indexed="81"/>
            <rFont val="Tahoma"/>
            <family val="2"/>
          </rPr>
          <t>Birth weight</t>
        </r>
      </text>
    </comment>
    <comment ref="N27" authorId="0" shapeId="0" xr:uid="{C72B340B-9A52-4340-B31B-94B124B57884}">
      <text>
        <r>
          <rPr>
            <sz val="9"/>
            <color indexed="81"/>
            <rFont val="Tahoma"/>
            <family val="2"/>
          </rPr>
          <t>Weaning weight</t>
        </r>
      </text>
    </comment>
    <comment ref="E28" authorId="0" shapeId="0" xr:uid="{F8BA7385-4CC5-4132-9069-D8AF01F6E98A}">
      <text>
        <r>
          <rPr>
            <b/>
            <sz val="9"/>
            <color indexed="81"/>
            <rFont val="Tahoma"/>
            <family val="2"/>
          </rPr>
          <t>John:</t>
        </r>
        <r>
          <rPr>
            <sz val="9"/>
            <color indexed="81"/>
            <rFont val="Tahoma"/>
            <family val="2"/>
          </rPr>
          <t xml:space="preserve">
Weaner mortality</t>
        </r>
      </text>
    </comment>
    <comment ref="I28" authorId="2" shapeId="0" xr:uid="{8AE356F2-C602-44F0-89DD-3037941163F2}">
      <text>
        <r>
          <rPr>
            <b/>
            <sz val="9"/>
            <color indexed="81"/>
            <rFont val="Tahoma"/>
            <family val="2"/>
          </rPr>
          <t>John:</t>
        </r>
        <r>
          <rPr>
            <sz val="9"/>
            <color indexed="81"/>
            <rFont val="Tahoma"/>
            <family val="2"/>
          </rPr>
          <t xml:space="preserve">
Equations used for the offspring</t>
        </r>
      </text>
    </comment>
    <comment ref="K28" authorId="0" shapeId="0" xr:uid="{57366F9A-4CC7-4DB6-BBD4-728021B451BA}">
      <text>
        <r>
          <rPr>
            <b/>
            <sz val="9"/>
            <color indexed="81"/>
            <rFont val="Tahoma"/>
            <family val="2"/>
          </rPr>
          <t>John:</t>
        </r>
        <r>
          <rPr>
            <sz val="9"/>
            <color indexed="81"/>
            <rFont val="Tahoma"/>
            <family val="2"/>
          </rPr>
          <t xml:space="preserve">
Weaner mortality</t>
        </r>
      </text>
    </comment>
    <comment ref="L28" authorId="0" shapeId="0" xr:uid="{F0463E95-DDB5-4A3E-9254-17EB1CB4EFE9}">
      <text>
        <r>
          <rPr>
            <b/>
            <sz val="9"/>
            <color indexed="81"/>
            <rFont val="Tahoma"/>
            <family val="2"/>
          </rPr>
          <t>John:</t>
        </r>
        <r>
          <rPr>
            <sz val="9"/>
            <color indexed="81"/>
            <rFont val="Tahoma"/>
            <family val="2"/>
          </rPr>
          <t xml:space="preserve">
Relative availability</t>
        </r>
      </text>
    </comment>
    <comment ref="I29" authorId="2" shapeId="0" xr:uid="{8CDE9E71-D1D6-4C87-9772-44424A7F2021}">
      <text>
        <r>
          <rPr>
            <b/>
            <sz val="9"/>
            <color indexed="81"/>
            <rFont val="Tahoma"/>
            <family val="2"/>
          </rPr>
          <t>John:</t>
        </r>
        <r>
          <rPr>
            <sz val="9"/>
            <color indexed="81"/>
            <rFont val="Tahoma"/>
            <family val="2"/>
          </rPr>
          <t xml:space="preserve">
Retain the results from all equaton systems so that the results can be compared (when debugging)
Note: Equation compare may have unexpected effects if used with rev_create</t>
        </r>
      </text>
    </comment>
    <comment ref="C30" authorId="2" shapeId="0" xr:uid="{E220450E-7539-4C9B-B0EA-FFFC01509B7F}">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31" authorId="2" shapeId="0" xr:uid="{FE6F3687-1CE3-4AD7-AF61-EC2FF829C7AC}">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I31" authorId="0" shapeId="0" xr:uid="{A898D3F8-5A62-4359-906E-E02B9873AD28}">
      <text>
        <r>
          <rPr>
            <b/>
            <sz val="9"/>
            <color indexed="81"/>
            <rFont val="Tahoma"/>
            <family val="2"/>
          </rPr>
          <t>Michael:</t>
        </r>
        <r>
          <rPr>
            <sz val="9"/>
            <color indexed="81"/>
            <rFont val="Tahoma"/>
            <family val="2"/>
          </rPr>
          <t xml:space="preserve">
Create a REV file for use in another trial.
rev number is appended to std rev pkl file. So you can specify which trial to use as std.
Note: rev_create will not operate as expected if used concurrently with equation compare.</t>
        </r>
      </text>
    </comment>
    <comment ref="I32" authorId="0" shapeId="0" xr:uid="{41B28E21-5F07-4915-8576-180789022280}">
      <text>
        <r>
          <rPr>
            <b/>
            <sz val="9"/>
            <color indexed="81"/>
            <rFont val="Tahoma"/>
            <family val="2"/>
          </rPr>
          <t>Michael:</t>
        </r>
        <r>
          <rPr>
            <sz val="9"/>
            <color indexed="81"/>
            <rFont val="Tahoma"/>
            <family val="2"/>
          </rPr>
          <t xml:space="preserve">
rev number is appended to std rev pkl file. So you can specify which trial to use as std.</t>
        </r>
      </text>
    </comment>
    <comment ref="E33" authorId="2" shapeId="0" xr:uid="{3DB47429-D962-4853-A606-E186AC67EAB6}">
      <text>
        <r>
          <rPr>
            <b/>
            <sz val="9"/>
            <color indexed="81"/>
            <rFont val="Tahoma"/>
            <family val="2"/>
          </rPr>
          <t>John:</t>
        </r>
        <r>
          <rPr>
            <sz val="9"/>
            <color indexed="81"/>
            <rFont val="Tahoma"/>
            <family val="2"/>
          </rPr>
          <t xml:space="preserve">
CFW</t>
        </r>
      </text>
    </comment>
    <comment ref="I33" authorId="2" shapeId="0" xr:uid="{B765CEF1-EB15-4E8F-81A8-86F3AAC4D4AB}">
      <text>
        <r>
          <rPr>
            <b/>
            <sz val="9"/>
            <color indexed="81"/>
            <rFont val="Tahoma"/>
            <family val="2"/>
          </rPr>
          <t>John:</t>
        </r>
        <r>
          <rPr>
            <sz val="9"/>
            <color indexed="81"/>
            <rFont val="Tahoma"/>
            <family val="2"/>
          </rPr>
          <t xml:space="preserve">
Control which traits are included in the REV_pkl file</t>
        </r>
      </text>
    </comment>
    <comment ref="K33" authorId="2" shapeId="0" xr:uid="{694B356B-E562-474A-BA5F-004D731696DA}">
      <text>
        <r>
          <rPr>
            <b/>
            <sz val="9"/>
            <color indexed="81"/>
            <rFont val="Tahoma"/>
            <family val="2"/>
          </rPr>
          <t>John:</t>
        </r>
        <r>
          <rPr>
            <sz val="9"/>
            <color indexed="81"/>
            <rFont val="Tahoma"/>
            <family val="2"/>
          </rPr>
          <t xml:space="preserve">
CFW</t>
        </r>
      </text>
    </comment>
    <comment ref="L33" authorId="2" shapeId="0" xr:uid="{F68890A8-4742-41E7-8562-424BCE661365}">
      <text>
        <r>
          <rPr>
            <b/>
            <sz val="9"/>
            <color indexed="81"/>
            <rFont val="Tahoma"/>
            <family val="2"/>
          </rPr>
          <t>John:</t>
        </r>
        <r>
          <rPr>
            <sz val="9"/>
            <color indexed="81"/>
            <rFont val="Tahoma"/>
            <family val="2"/>
          </rPr>
          <t xml:space="preserve">
FD</t>
        </r>
      </text>
    </comment>
    <comment ref="M33" authorId="2" shapeId="0" xr:uid="{751F3203-A475-4CCD-8F87-E60D13FDBB88}">
      <text>
        <r>
          <rPr>
            <b/>
            <sz val="9"/>
            <color indexed="81"/>
            <rFont val="Tahoma"/>
            <family val="2"/>
          </rPr>
          <t>John:</t>
        </r>
        <r>
          <rPr>
            <sz val="9"/>
            <color indexed="81"/>
            <rFont val="Tahoma"/>
            <family val="2"/>
          </rPr>
          <t xml:space="preserve">
Conception</t>
        </r>
      </text>
    </comment>
    <comment ref="N33" authorId="2" shapeId="0" xr:uid="{06A44FED-8CAE-4383-BB23-5AED1BC3DDFD}">
      <text>
        <r>
          <rPr>
            <b/>
            <sz val="9"/>
            <color indexed="81"/>
            <rFont val="Tahoma"/>
            <family val="2"/>
          </rPr>
          <t>John:</t>
        </r>
        <r>
          <rPr>
            <sz val="9"/>
            <color indexed="81"/>
            <rFont val="Tahoma"/>
            <family val="2"/>
          </rPr>
          <t xml:space="preserve">
Litter Size</t>
        </r>
      </text>
    </comment>
    <comment ref="O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P33" authorId="2" shapeId="0" xr:uid="{3FF6336A-7C73-42EB-8513-A2A3CABA6D5D}">
      <text>
        <r>
          <rPr>
            <b/>
            <sz val="9"/>
            <color indexed="81"/>
            <rFont val="Tahoma"/>
            <family val="2"/>
          </rPr>
          <t>John:</t>
        </r>
        <r>
          <rPr>
            <sz val="9"/>
            <color indexed="81"/>
            <rFont val="Tahoma"/>
            <family val="2"/>
          </rPr>
          <t xml:space="preserve">
Mortality</t>
        </r>
      </text>
    </comment>
    <comment ref="Q33" authorId="2" shapeId="0" xr:uid="{03054BB5-8E8F-48BF-9E60-C5581E416D95}">
      <text>
        <r>
          <rPr>
            <b/>
            <sz val="9"/>
            <color indexed="81"/>
            <rFont val="Tahoma"/>
            <family val="2"/>
          </rPr>
          <t>John:</t>
        </r>
        <r>
          <rPr>
            <sz val="9"/>
            <color indexed="81"/>
            <rFont val="Tahoma"/>
            <family val="2"/>
          </rPr>
          <t xml:space="preserve">
LWC (Liveweight change)</t>
        </r>
      </text>
    </comment>
    <comment ref="R33" authorId="2" shapeId="0" xr:uid="{32DB301A-0ACF-4A72-BDD0-D9C5A99D626D}">
      <text>
        <r>
          <rPr>
            <b/>
            <sz val="9"/>
            <color indexed="81"/>
            <rFont val="Tahoma"/>
            <family val="2"/>
          </rPr>
          <t>John:</t>
        </r>
        <r>
          <rPr>
            <sz val="9"/>
            <color indexed="81"/>
            <rFont val="Tahoma"/>
            <family val="2"/>
          </rPr>
          <t xml:space="preserve">
Random</t>
        </r>
      </text>
    </comment>
    <comment ref="I35" authorId="0" shapeId="0" xr:uid="{0B8A55EF-9C82-4586-9D74-A3E739093FD9}">
      <text>
        <r>
          <rPr>
            <b/>
            <sz val="9"/>
            <color indexed="81"/>
            <rFont val="Tahoma"/>
            <family val="2"/>
          </rPr>
          <t>Michael:</t>
        </r>
        <r>
          <rPr>
            <sz val="9"/>
            <color indexed="81"/>
            <rFont val="Tahoma"/>
            <family val="2"/>
          </rPr>
          <t xml:space="preserve">
boolean to control if t axis exists in generator loops</t>
        </r>
      </text>
    </comment>
    <comment ref="I36" authorId="2" shapeId="0" xr:uid="{40AA4190-7988-486E-8FC7-A82A1BCF78ED}">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C37" authorId="2" shapeId="0" xr:uid="{5EAC1E6D-61EA-4B9C-AD1C-7AC3A0084832}">
      <text>
        <r>
          <rPr>
            <b/>
            <sz val="9"/>
            <color indexed="81"/>
            <rFont val="Tahoma"/>
            <family val="2"/>
          </rPr>
          <t>John:</t>
        </r>
        <r>
          <rPr>
            <sz val="9"/>
            <color indexed="81"/>
            <rFont val="Tahoma"/>
            <family val="2"/>
          </rPr>
          <t xml:space="preserve">
Equations used for the offspring</t>
        </r>
      </text>
    </comment>
    <comment ref="I37"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I39"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C40" authorId="0" shapeId="0" xr:uid="{F2A93B8F-6C73-4333-80E6-18BD179D0403}">
      <text>
        <r>
          <rPr>
            <b/>
            <sz val="9"/>
            <color indexed="81"/>
            <rFont val="Tahoma"/>
            <family val="2"/>
          </rPr>
          <t>Michael Young (21512438):</t>
        </r>
        <r>
          <rPr>
            <sz val="9"/>
            <color indexed="81"/>
            <rFont val="Tahoma"/>
            <family val="2"/>
          </rPr>
          <t xml:space="preserve">
boolean to control if t axis exists in generator loops</t>
        </r>
      </text>
    </comment>
    <comment ref="E40" authorId="0" shapeId="0" xr:uid="{47BE4A39-2EF0-41E1-896E-5F4AD1516F82}">
      <text>
        <r>
          <rPr>
            <b/>
            <sz val="9"/>
            <color indexed="81"/>
            <rFont val="Tahoma"/>
            <family val="2"/>
          </rPr>
          <t>John:</t>
        </r>
        <r>
          <rPr>
            <sz val="9"/>
            <color indexed="81"/>
            <rFont val="Tahoma"/>
            <family val="2"/>
          </rPr>
          <t xml:space="preserve">
All periods and slices of r2</t>
        </r>
      </text>
    </comment>
    <comment ref="I40"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K40" authorId="0" shapeId="0" xr:uid="{41807E7F-8F21-4621-AA02-B7C2B81752FA}">
      <text>
        <r>
          <rPr>
            <b/>
            <sz val="9"/>
            <color indexed="81"/>
            <rFont val="Tahoma"/>
            <family val="2"/>
          </rPr>
          <t>John:</t>
        </r>
        <r>
          <rPr>
            <sz val="9"/>
            <color indexed="81"/>
            <rFont val="Tahoma"/>
            <family val="2"/>
          </rPr>
          <t xml:space="preserve">
All periods and slices of r2</t>
        </r>
      </text>
    </comment>
    <comment ref="C42" authorId="2" shapeId="0" xr:uid="{13894234-353C-4B2E-B654-14EAEE428A88}">
      <text>
        <r>
          <rPr>
            <b/>
            <sz val="9"/>
            <color indexed="81"/>
            <rFont val="Tahoma"/>
            <family val="2"/>
          </rPr>
          <t>John:</t>
        </r>
        <r>
          <rPr>
            <sz val="9"/>
            <color indexed="81"/>
            <rFont val="Tahoma"/>
            <family val="2"/>
          </rPr>
          <t xml:space="preserve">
Control whether the spread of start weights for condensing are read from pkl or calculated based on the spread of the weights at end of previous DVP</t>
        </r>
      </text>
    </comment>
    <comment ref="I42"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C43" authorId="0" shapeId="0" xr:uid="{3B2D387E-A2E2-4172-BFA7-AEF5CA2BF8A9}">
      <text>
        <r>
          <rPr>
            <b/>
            <sz val="9"/>
            <color indexed="81"/>
            <rFont val="Tahoma"/>
            <family val="2"/>
          </rPr>
          <t>Michael Young (21512438):</t>
        </r>
        <r>
          <rPr>
            <sz val="9"/>
            <color indexed="81"/>
            <rFont val="Tahoma"/>
            <family val="2"/>
          </rPr>
          <t xml:space="preserve">
bool - use pkl fs or excel input fs</t>
        </r>
      </text>
    </comment>
    <comment ref="I44" authorId="2" shapeId="0" xr:uid="{0457C7A9-0C0C-441A-B304-846D587FBF11}">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C45" authorId="0" shapeId="0" xr:uid="{720552E8-0601-4CD5-A5A7-0459B4610D7C}">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I45" authorId="2" shapeId="0" xr:uid="{AD1C88A5-A104-4E22-8FEA-4C3B16A7B912}">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C46" authorId="2" shapeId="0" xr:uid="{15840291-E63A-421E-9071-03D5F5837D70}">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46" authorId="2" shapeId="0" xr:uid="{273BA445-016A-4FA0-A4AB-60C368484F8C}">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C47" authorId="0" shapeId="0" xr:uid="{CC808A4F-D92F-41EE-A2BF-B1C117D289A4}">
      <text>
        <r>
          <rPr>
            <b/>
            <sz val="9"/>
            <color indexed="81"/>
            <rFont val="Tahoma"/>
            <family val="2"/>
          </rPr>
          <t>Michael Young (21512438):</t>
        </r>
        <r>
          <rPr>
            <sz val="9"/>
            <color indexed="81"/>
            <rFont val="Tahoma"/>
            <family val="2"/>
          </rPr>
          <t xml:space="preserve">
bool - overwrite the optimal pkl fs</t>
        </r>
      </text>
    </comment>
    <comment ref="C48" authorId="0" shapeId="0" xr:uid="{7B9CD43F-7B1B-4BCF-928C-5A275A42C283}">
      <text>
        <r>
          <rPr>
            <b/>
            <sz val="9"/>
            <color indexed="81"/>
            <rFont val="Tahoma"/>
            <family val="2"/>
          </rPr>
          <t>Michael Young (21512438):</t>
        </r>
        <r>
          <rPr>
            <sz val="9"/>
            <color indexed="81"/>
            <rFont val="Tahoma"/>
            <family val="2"/>
          </rPr>
          <t xml:space="preserve">
bool - overwrite the optimal pkl fs</t>
        </r>
      </text>
    </comment>
    <comment ref="I48" authorId="0" shapeId="0" xr:uid="{B3B69ECA-877C-49CA-8FEE-C38DAA0C77FC}">
      <text>
        <r>
          <rPr>
            <b/>
            <sz val="9"/>
            <color indexed="81"/>
            <rFont val="Tahoma"/>
            <family val="2"/>
          </rPr>
          <t xml:space="preserve">Michael Young:
</t>
        </r>
        <r>
          <rPr>
            <sz val="9"/>
            <color indexed="81"/>
            <rFont val="Tahoma"/>
            <family val="2"/>
          </rPr>
          <t>maximum propn of potential intake used by supplement when paddock feeding</t>
        </r>
      </text>
    </comment>
    <comment ref="I49" authorId="2" shapeId="0" xr:uid="{8438DE87-2F0B-4F76-88A2-A70CF12B120F}">
      <text>
        <r>
          <rPr>
            <b/>
            <sz val="9"/>
            <color indexed="81"/>
            <rFont val="Tahoma"/>
            <family val="2"/>
          </rPr>
          <t>Michael Young :</t>
        </r>
        <r>
          <rPr>
            <sz val="9"/>
            <color indexed="81"/>
            <rFont val="Tahoma"/>
            <family val="2"/>
          </rPr>
          <t xml:space="preserve">
controls which gen periods dams are in confinement. 
Note, this will overwrite pkl so if using pkl to optimise confinement you most likely don’t want to use this SAV.</t>
        </r>
      </text>
    </comment>
    <comment ref="C50" authorId="2" shapeId="0" xr:uid="{650848BB-332F-4ACE-862B-CD314B09C453}">
      <text>
        <r>
          <rPr>
            <b/>
            <sz val="9"/>
            <color indexed="81"/>
            <rFont val="Tahoma"/>
            <family val="2"/>
          </rPr>
          <t>John:</t>
        </r>
        <r>
          <rPr>
            <sz val="9"/>
            <color indexed="81"/>
            <rFont val="Tahoma"/>
            <family val="2"/>
          </rPr>
          <t xml:space="preserve">
Alter the user defined FVP dates (specified as a day of the year).</t>
        </r>
      </text>
    </comment>
    <comment ref="C51" authorId="0" shapeId="0" xr:uid="{CFE89114-8C77-48E6-9892-BC128F602FE0}">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E51" authorId="2" shapeId="0" xr:uid="{C5CC16D9-070C-4C01-9D09-6B758071C101}">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1" authorId="2" shapeId="0" xr:uid="{47481559-2C89-432D-AF8F-40BAD45217EF}">
      <text>
        <r>
          <rPr>
            <b/>
            <sz val="9"/>
            <color indexed="81"/>
            <rFont val="Tahoma"/>
            <family val="2"/>
          </rPr>
          <t>John:</t>
        </r>
        <r>
          <rPr>
            <sz val="9"/>
            <color indexed="81"/>
            <rFont val="Tahoma"/>
            <family val="2"/>
          </rPr>
          <t xml:space="preserve">
Alter the user defined FVP dates (specified as a day of the year).
For all age groups</t>
        </r>
      </text>
    </comment>
    <comment ref="C52" authorId="0" shapeId="0" xr:uid="{4A416D26-52B2-4C8D-99A9-AA53E00CB415}">
      <text>
        <r>
          <rPr>
            <b/>
            <sz val="9"/>
            <color indexed="81"/>
            <rFont val="Tahoma"/>
            <family val="2"/>
          </rPr>
          <t>Michael:</t>
        </r>
        <r>
          <rPr>
            <sz val="9"/>
            <color indexed="81"/>
            <rFont val="Tahoma"/>
            <family val="2"/>
          </rPr>
          <t xml:space="preserve">
Mask changeable fvps.
</t>
        </r>
      </text>
    </comment>
    <comment ref="E52" authorId="2" shapeId="0" xr:uid="{7730AB52-3BDC-4700-8788-1B655224942F}">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2" authorId="2" shapeId="0" xr:uid="{BFC6F6B0-405C-4BC9-9184-BB2B9FDF840B}">
      <text>
        <r>
          <rPr>
            <b/>
            <sz val="9"/>
            <color indexed="81"/>
            <rFont val="Tahoma"/>
            <family val="2"/>
          </rPr>
          <t>John:</t>
        </r>
        <r>
          <rPr>
            <sz val="9"/>
            <color indexed="81"/>
            <rFont val="Tahoma"/>
            <family val="2"/>
          </rPr>
          <t xml:space="preserve">
Alter the user defined FVP dates (specified as a day of the year).
Can specify the days with a 'year' axis to allow variation in TOL by age (eg. mating Ewe lambs later)</t>
        </r>
      </text>
    </comment>
    <comment ref="K52" authorId="2" shapeId="0" xr:uid="{ABFCF30B-36A1-412E-B5E2-5B28942D2A0C}">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L52" authorId="2" shapeId="0" xr:uid="{BFBA76A0-3A36-46F8-A095-C2283C124291}">
      <text>
        <r>
          <rPr>
            <b/>
            <sz val="9"/>
            <color indexed="81"/>
            <rFont val="Tahoma"/>
            <family val="2"/>
          </rPr>
          <t>John:</t>
        </r>
        <r>
          <rPr>
            <sz val="9"/>
            <color indexed="81"/>
            <rFont val="Tahoma"/>
            <family val="2"/>
          </rPr>
          <t xml:space="preserve">
Winter lambing</t>
        </r>
      </text>
    </comment>
    <comment ref="M52" authorId="2" shapeId="0" xr:uid="{340A2857-D4AC-409D-9AF5-5BCD7579BE8B}">
      <text>
        <r>
          <rPr>
            <b/>
            <sz val="9"/>
            <color indexed="81"/>
            <rFont val="Tahoma"/>
            <family val="2"/>
          </rPr>
          <t>John:</t>
        </r>
        <r>
          <rPr>
            <sz val="9"/>
            <color indexed="81"/>
            <rFont val="Tahoma"/>
            <family val="2"/>
          </rPr>
          <t xml:space="preserve">
Spring lambing</t>
        </r>
      </text>
    </comment>
    <comment ref="N52" authorId="2" shapeId="0" xr:uid="{21B3872D-A6BA-4C64-BF8E-12CACD7543B9}">
      <text>
        <r>
          <rPr>
            <b/>
            <sz val="9"/>
            <color indexed="81"/>
            <rFont val="Tahoma"/>
            <family val="2"/>
          </rPr>
          <t>John:</t>
        </r>
        <r>
          <rPr>
            <sz val="9"/>
            <color indexed="81"/>
            <rFont val="Tahoma"/>
            <family val="2"/>
          </rPr>
          <t xml:space="preserve">
End of joining fvp date u[2] for autumn lambing i[0] ewe lambs y[1].
Note: y[1] because end of joining for ewe lambs is occurring in Jan, Feb or Mar in the 2nd year.</t>
        </r>
      </text>
    </comment>
    <comment ref="O52" authorId="2" shapeId="0" xr:uid="{CA4AB16B-91DB-490C-A053-C010EA210EC9}">
      <text>
        <r>
          <rPr>
            <b/>
            <sz val="9"/>
            <color indexed="81"/>
            <rFont val="Tahoma"/>
            <family val="2"/>
          </rPr>
          <t>John:</t>
        </r>
        <r>
          <rPr>
            <sz val="9"/>
            <color indexed="81"/>
            <rFont val="Tahoma"/>
            <family val="2"/>
          </rPr>
          <t xml:space="preserve">
Winter lambing</t>
        </r>
      </text>
    </comment>
    <comment ref="P52" authorId="2" shapeId="0" xr:uid="{746595D3-2474-4DDD-885B-ABEB77EFDB59}">
      <text>
        <r>
          <rPr>
            <b/>
            <sz val="9"/>
            <color indexed="81"/>
            <rFont val="Tahoma"/>
            <family val="2"/>
          </rPr>
          <t>John:</t>
        </r>
        <r>
          <rPr>
            <sz val="9"/>
            <color indexed="81"/>
            <rFont val="Tahoma"/>
            <family val="2"/>
          </rPr>
          <t xml:space="preserve">
Spring lambing</t>
        </r>
      </text>
    </comment>
    <comment ref="G53" authorId="2" shapeId="0" xr:uid="{27373CDD-0D1B-415D-94DF-3577CBF26142}">
      <text>
        <r>
          <rPr>
            <b/>
            <sz val="9"/>
            <color indexed="81"/>
            <rFont val="Tahoma"/>
            <family val="2"/>
          </rPr>
          <t>John:</t>
        </r>
        <r>
          <rPr>
            <sz val="9"/>
            <color indexed="81"/>
            <rFont val="Tahoma"/>
            <family val="2"/>
          </rPr>
          <t xml:space="preserve">
To define a FVP based on the joining period</t>
        </r>
      </text>
    </comment>
    <comment ref="C54" authorId="0" shapeId="0" xr:uid="{F9A1FE3A-A1EA-4FE7-BF98-887D484EFD33}">
      <text>
        <r>
          <rPr>
            <b/>
            <sz val="9"/>
            <color indexed="81"/>
            <rFont val="Tahoma"/>
            <family val="2"/>
          </rPr>
          <t>Michael:</t>
        </r>
        <r>
          <rPr>
            <sz val="9"/>
            <color indexed="81"/>
            <rFont val="Tahoma"/>
            <family val="2"/>
          </rPr>
          <t xml:space="preserve">
Mask changeable fvps.
</t>
        </r>
      </text>
    </comment>
    <comment ref="E54" authorId="2" shapeId="0" xr:uid="{7F6F182E-FDA2-4DF1-82E1-6014A3B59BAD}">
      <text>
        <r>
          <rPr>
            <b/>
            <sz val="9"/>
            <color indexed="81"/>
            <rFont val="Tahoma"/>
            <family val="2"/>
          </rPr>
          <t>John:</t>
        </r>
        <r>
          <rPr>
            <sz val="9"/>
            <color indexed="81"/>
            <rFont val="Tahoma"/>
            <family val="2"/>
          </rPr>
          <t xml:space="preserve">
post weaning fvp date u[0] for autumn lambing i[0] ewe lambs y[0].
Note: y[0] if post-weaning is occurring prior to the end of the calendar year</t>
        </r>
      </text>
    </comment>
    <comment ref="I54" authorId="2" shapeId="0" xr:uid="{23849955-4BDB-4C44-8AA5-60EB598DD5DB}">
      <text>
        <r>
          <rPr>
            <b/>
            <sz val="9"/>
            <color indexed="81"/>
            <rFont val="Tahoma"/>
            <family val="2"/>
          </rPr>
          <t>John:</t>
        </r>
        <r>
          <rPr>
            <sz val="9"/>
            <color indexed="81"/>
            <rFont val="Tahoma"/>
            <family val="2"/>
          </rPr>
          <t xml:space="preserve">
Alter the user defined FVP dates (specified as a day of the year).
For all age groups</t>
        </r>
      </text>
    </comment>
    <comment ref="C55" authorId="0" shapeId="0" xr:uid="{376A7BE4-0F60-4DB9-8A30-918A017C5423}">
      <text>
        <r>
          <rPr>
            <b/>
            <sz val="9"/>
            <color indexed="81"/>
            <rFont val="Tahoma"/>
            <family val="2"/>
          </rPr>
          <t>Michael:</t>
        </r>
        <r>
          <rPr>
            <sz val="9"/>
            <color indexed="81"/>
            <rFont val="Tahoma"/>
            <family val="2"/>
          </rPr>
          <t xml:space="preserve">
Mask changeable fvps.
</t>
        </r>
      </text>
    </comment>
    <comment ref="I55" authorId="2" shapeId="0" xr:uid="{1BC798A3-54BB-49CF-9C20-0A9FD9E5E29B}">
      <text>
        <r>
          <rPr>
            <b/>
            <sz val="9"/>
            <color indexed="81"/>
            <rFont val="Tahoma"/>
            <family val="2"/>
          </rPr>
          <t>John:</t>
        </r>
        <r>
          <rPr>
            <sz val="9"/>
            <color indexed="81"/>
            <rFont val="Tahoma"/>
            <family val="2"/>
          </rPr>
          <t xml:space="preserve">
Alter the user defined FVP dates (specified as a day of the year).</t>
        </r>
      </text>
    </comment>
    <comment ref="C56" authorId="2" shapeId="0" xr:uid="{72D9AF96-A484-4474-8782-88C3E5A93486}">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E56" authorId="0" shapeId="0" xr:uid="{65819E03-FFCB-4F12-ADCC-3055672084AD}">
      <text>
        <r>
          <rPr>
            <b/>
            <sz val="9"/>
            <color indexed="81"/>
            <rFont val="Tahoma"/>
            <family val="2"/>
          </rPr>
          <t>Young:</t>
        </r>
        <r>
          <rPr>
            <sz val="9"/>
            <color indexed="81"/>
            <rFont val="Tahoma"/>
            <family val="2"/>
          </rPr>
          <t xml:space="preserve">
0:1 is weaning </t>
        </r>
      </text>
    </comment>
    <comment ref="I56" authorId="0" shapeId="0" xr:uid="{596A8C50-39AE-44F7-99B9-CCFD8507A765}">
      <text>
        <r>
          <rPr>
            <b/>
            <sz val="9"/>
            <color indexed="81"/>
            <rFont val="Tahoma"/>
            <family val="2"/>
          </rPr>
          <t>Michael:</t>
        </r>
        <r>
          <rPr>
            <sz val="9"/>
            <color indexed="81"/>
            <rFont val="Tahoma"/>
            <family val="2"/>
          </rPr>
          <t xml:space="preserve">
Mask changeable fvps.
Note: The slices of this sav[] are not the same as sav[user_dates_dams_yiu] because this mask has weaning as slice 0.</t>
        </r>
      </text>
    </comment>
    <comment ref="K56" authorId="0" shapeId="0" xr:uid="{836151B1-E6EA-4CFB-87FA-C141494C9799}">
      <text>
        <r>
          <rPr>
            <b/>
            <sz val="9"/>
            <color indexed="81"/>
            <rFont val="Tahoma"/>
            <family val="2"/>
          </rPr>
          <t>Young:</t>
        </r>
        <r>
          <rPr>
            <sz val="9"/>
            <color indexed="81"/>
            <rFont val="Tahoma"/>
            <family val="2"/>
          </rPr>
          <t xml:space="preserve">
0:1 is weaning </t>
        </r>
      </text>
    </comment>
    <comment ref="L56" authorId="0" shapeId="0" xr:uid="{3E6DD6ED-45C7-4427-A07F-2AE135435315}">
      <text>
        <r>
          <rPr>
            <b/>
            <sz val="9"/>
            <color indexed="81"/>
            <rFont val="Tahoma"/>
            <family val="2"/>
          </rPr>
          <t>Young:</t>
        </r>
        <r>
          <rPr>
            <sz val="9"/>
            <color indexed="81"/>
            <rFont val="Tahoma"/>
            <family val="2"/>
          </rPr>
          <t xml:space="preserve">
1:2 is mid-way from weaning to next joining</t>
        </r>
      </text>
    </comment>
    <comment ref="M56" authorId="0" shapeId="0" xr:uid="{3E707615-9E53-4C2D-8BE4-1CD7307E9EBD}">
      <text>
        <r>
          <rPr>
            <b/>
            <sz val="9"/>
            <color indexed="81"/>
            <rFont val="Tahoma"/>
            <family val="2"/>
          </rPr>
          <t>Young:</t>
        </r>
        <r>
          <rPr>
            <sz val="9"/>
            <color indexed="81"/>
            <rFont val="Tahoma"/>
            <family val="2"/>
          </rPr>
          <t xml:space="preserve">
2:3 is mid-way from from previous FVP to next joining</t>
        </r>
      </text>
    </comment>
    <comment ref="N56" authorId="0" shapeId="0" xr:uid="{D7A11119-9169-43AC-BC48-220BDD11A4F6}">
      <text>
        <r>
          <rPr>
            <b/>
            <sz val="9"/>
            <color indexed="81"/>
            <rFont val="Tahoma"/>
            <family val="2"/>
          </rPr>
          <t>Young:</t>
        </r>
        <r>
          <rPr>
            <sz val="9"/>
            <color indexed="81"/>
            <rFont val="Tahoma"/>
            <family val="2"/>
          </rPr>
          <t xml:space="preserve">
3:4 is the end of joining
Use this period with ewe lambs to optimise LWC during joining</t>
        </r>
      </text>
    </comment>
    <comment ref="I57" authorId="0" shapeId="0" xr:uid="{457F33FB-9A25-4E46-9CA9-D831338FC35B}">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1. the allocations change (eg at season start the animals are amalgamated from the previous seasons) or 
2. differential managment becomes possible  (eg assess dams for GBAL and separate based on litter size during lactation) .</t>
        </r>
      </text>
    </comment>
    <comment ref="E58" authorId="0" shapeId="0" xr:uid="{C0AADD8A-86AE-4A62-B6A4-E314746B93ED}">
      <text>
        <r>
          <rPr>
            <b/>
            <sz val="9"/>
            <color indexed="81"/>
            <rFont val="Tahoma"/>
            <family val="2"/>
          </rPr>
          <t>Young:</t>
        </r>
        <r>
          <rPr>
            <sz val="9"/>
            <color indexed="81"/>
            <rFont val="Tahoma"/>
            <family val="2"/>
          </rPr>
          <t xml:space="preserve">
2:3 is the last of the 3 FVPs in the year</t>
        </r>
      </text>
    </comment>
    <comment ref="I58" authorId="0" shapeId="0" xr:uid="{9DA0A15A-0DEE-4D27-BC12-B3E911F8D110}">
      <text>
        <r>
          <rPr>
            <b/>
            <sz val="9"/>
            <color indexed="81"/>
            <rFont val="Tahoma"/>
            <family val="2"/>
          </rPr>
          <t>Michael:</t>
        </r>
        <r>
          <rPr>
            <sz val="9"/>
            <color indexed="81"/>
            <rFont val="Tahoma"/>
            <family val="2"/>
          </rPr>
          <t xml:space="preserve">
Mask changeable fvps.
</t>
        </r>
      </text>
    </comment>
    <comment ref="K58"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I59" authorId="0" shapeId="0" xr:uid="{948C0C90-F523-42EA-B60F-1A906AA1F566}">
      <text>
        <r>
          <rPr>
            <b/>
            <sz val="9"/>
            <color indexed="81"/>
            <rFont val="Tahoma"/>
            <family val="2"/>
          </rPr>
          <t>Michael:</t>
        </r>
        <r>
          <rPr>
            <sz val="9"/>
            <color indexed="81"/>
            <rFont val="Tahoma"/>
            <family val="2"/>
          </rPr>
          <t xml:space="preserve">
Control if fvp is dvp
Note: It is possible to have FVPs that aren't DVPs, and DVPs that aren't FVPs.
A DVP is required if the animal DVs change such that  the allocations change (eg at season start the animals are amalgamated from the previous seasons)</t>
        </r>
      </text>
    </comment>
    <comment ref="I60"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I61"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I62" authorId="2" shapeId="0" xr:uid="{FEA847A4-0C11-446D-A344-109E64C51758}">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3" authorId="2" shapeId="0" xr:uid="{455DB490-17BD-4662-B15E-D75481A56600}">
      <text>
        <r>
          <rPr>
            <b/>
            <sz val="9"/>
            <color indexed="81"/>
            <rFont val="Tahoma"/>
            <family val="2"/>
          </rPr>
          <t>John:</t>
        </r>
        <r>
          <rPr>
            <sz val="9"/>
            <color indexed="81"/>
            <rFont val="Tahoma"/>
            <family val="2"/>
          </rPr>
          <t xml:space="preserve">
Control the feed supply patterns that can be selected. Mask out specific W using a FALSE here. The default is all TRUE
Note: the same patterns with different starting weights are controlled together
Note: if the level of N or F change then the feed supply being masked with a specific W slice will change.</t>
        </r>
      </text>
    </comment>
    <comment ref="I64" authorId="2" shapeId="0" xr:uid="{739C5AA4-C6E4-4F03-A3C6-F060B861FD28}">
      <text>
        <r>
          <rPr>
            <b/>
            <sz val="9"/>
            <color indexed="81"/>
            <rFont val="Tahoma"/>
            <family val="2"/>
          </rPr>
          <t>John:</t>
        </r>
        <r>
          <rPr>
            <sz val="9"/>
            <color indexed="81"/>
            <rFont val="Tahoma"/>
            <family val="2"/>
          </rPr>
          <t xml:space="preserve">
Adjust the variation across the w axis in the initial LW of the dam weaners.
Can be used in an N11 model to tighten the range and increase the utilisation of the w[2] slice.
Also requires adjusting the CFW, FD &amp; FL spread.</t>
        </r>
      </text>
    </comment>
    <comment ref="K64" authorId="2" shapeId="0" xr:uid="{191CFB08-B339-4973-AEC2-C775F061AACC}">
      <text>
        <r>
          <rPr>
            <b/>
            <sz val="9"/>
            <color indexed="81"/>
            <rFont val="Tahoma"/>
            <family val="2"/>
          </rPr>
          <t>John:</t>
        </r>
        <r>
          <rPr>
            <sz val="9"/>
            <color indexed="81"/>
            <rFont val="Tahoma"/>
            <family val="2"/>
          </rPr>
          <t xml:space="preserve">
Slice w[0] Optimum in N11 model</t>
        </r>
      </text>
    </comment>
    <comment ref="L64" authorId="2" shapeId="0" xr:uid="{343A8B2D-32D2-4896-BA70-C27FE00805F2}">
      <text>
        <r>
          <rPr>
            <b/>
            <sz val="9"/>
            <color indexed="81"/>
            <rFont val="Tahoma"/>
            <family val="2"/>
          </rPr>
          <t>John:</t>
        </r>
        <r>
          <rPr>
            <sz val="9"/>
            <color indexed="81"/>
            <rFont val="Tahoma"/>
            <family val="2"/>
          </rPr>
          <t xml:space="preserve">
Slice w[1] Heavier in N11 model</t>
        </r>
      </text>
    </comment>
    <comment ref="M64" authorId="2" shapeId="0" xr:uid="{73420E64-F8AD-4514-A4FA-F0A1FD95C7F3}">
      <text>
        <r>
          <rPr>
            <b/>
            <sz val="9"/>
            <color indexed="81"/>
            <rFont val="Tahoma"/>
            <family val="2"/>
          </rPr>
          <t>John:</t>
        </r>
        <r>
          <rPr>
            <sz val="9"/>
            <color indexed="81"/>
            <rFont val="Tahoma"/>
            <family val="2"/>
          </rPr>
          <t xml:space="preserve">
Slice w[2] Lighter in N11 model</t>
        </r>
      </text>
    </comment>
    <comment ref="C68" authorId="0" shapeId="0" xr:uid="{85313F63-3D03-4D2A-B89D-ED5D04FEB8CB}">
      <text>
        <r>
          <rPr>
            <b/>
            <sz val="9"/>
            <color indexed="81"/>
            <rFont val="Tahoma"/>
            <family val="2"/>
          </rPr>
          <t>Michael:</t>
        </r>
        <r>
          <rPr>
            <sz val="9"/>
            <color indexed="81"/>
            <rFont val="Tahoma"/>
            <family val="2"/>
          </rPr>
          <t xml:space="preserve">
number of nutrition options in each FVP for dams</t>
        </r>
      </text>
    </comment>
    <comment ref="I68" authorId="0" shapeId="0" xr:uid="{00587B09-668D-48D5-9550-4C31BD63E620}">
      <text>
        <r>
          <rPr>
            <b/>
            <sz val="9"/>
            <color indexed="81"/>
            <rFont val="Tahoma"/>
            <family val="2"/>
          </rPr>
          <t>Michael:</t>
        </r>
        <r>
          <rPr>
            <sz val="9"/>
            <color indexed="81"/>
            <rFont val="Tahoma"/>
            <family val="2"/>
          </rPr>
          <t xml:space="preserve">
number of nutrition options in each FVP for dams</t>
        </r>
      </text>
    </comment>
    <comment ref="K68"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C69" authorId="0" shapeId="0" xr:uid="{A76FA4A7-B574-4D85-84CF-2DCB3135281F}">
      <text>
        <r>
          <rPr>
            <b/>
            <sz val="9"/>
            <color indexed="81"/>
            <rFont val="Tahoma"/>
            <family val="2"/>
          </rPr>
          <t>Michael:</t>
        </r>
        <r>
          <rPr>
            <sz val="9"/>
            <color indexed="81"/>
            <rFont val="Tahoma"/>
            <family val="2"/>
          </rPr>
          <t xml:space="preserve">
number of nutrition options in each FVP for offs</t>
        </r>
      </text>
    </comment>
    <comment ref="I69" authorId="0" shapeId="0" xr:uid="{FC5D88CF-5D1F-4DDF-80F4-B43A63DC3B74}">
      <text>
        <r>
          <rPr>
            <b/>
            <sz val="9"/>
            <color indexed="81"/>
            <rFont val="Tahoma"/>
            <family val="2"/>
          </rPr>
          <t>Michael:</t>
        </r>
        <r>
          <rPr>
            <sz val="9"/>
            <color indexed="81"/>
            <rFont val="Tahoma"/>
            <family val="2"/>
          </rPr>
          <t xml:space="preserve">
number of nutrition options in each FVP for offs</t>
        </r>
      </text>
    </comment>
    <comment ref="K69"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C70" authorId="0" shapeId="0" xr:uid="{1B62E202-39FB-47F6-A132-1E6921E1E126}">
      <text>
        <r>
          <rPr>
            <b/>
            <sz val="9"/>
            <color indexed="81"/>
            <rFont val="Tahoma"/>
            <family val="2"/>
          </rPr>
          <t>Michael Young:</t>
        </r>
        <r>
          <rPr>
            <sz val="9"/>
            <color indexed="81"/>
            <rFont val="Tahoma"/>
            <family val="2"/>
          </rPr>
          <t xml:space="preserve">
The variation in the feedsupply from the standard for this slice of N.</t>
        </r>
      </text>
    </comment>
    <comment ref="E70" authorId="0" shapeId="0" xr:uid="{FF31526B-031D-47CB-A1CB-F3186360377D}">
      <text>
        <r>
          <rPr>
            <b/>
            <sz val="9"/>
            <color indexed="81"/>
            <rFont val="Tahoma"/>
            <family val="2"/>
          </rPr>
          <t>Michael:</t>
        </r>
        <r>
          <rPr>
            <sz val="9"/>
            <color indexed="81"/>
            <rFont val="Tahoma"/>
            <family val="2"/>
          </rPr>
          <t xml:space="preserve">
For 0:1
      if n=3: medium nut (expected optimum)
      if n=2: high nut</t>
        </r>
      </text>
    </comment>
    <comment ref="I70" authorId="0" shapeId="0" xr:uid="{57810EB3-CFD1-4306-8A01-67C0B6DCA53C}">
      <text>
        <r>
          <rPr>
            <b/>
            <sz val="9"/>
            <color indexed="81"/>
            <rFont val="Tahoma"/>
            <family val="2"/>
          </rPr>
          <t>Michael Young:</t>
        </r>
        <r>
          <rPr>
            <sz val="9"/>
            <color indexed="81"/>
            <rFont val="Tahoma"/>
            <family val="2"/>
          </rPr>
          <t xml:space="preserve">
The variation in the feedsupply from the standard for this slice of N.</t>
        </r>
      </text>
    </comment>
    <comment ref="K70" authorId="0" shapeId="0" xr:uid="{D0D44936-2B06-49B0-9D39-428DB2C34316}">
      <text>
        <r>
          <rPr>
            <b/>
            <sz val="9"/>
            <color indexed="81"/>
            <rFont val="Tahoma"/>
            <family val="2"/>
          </rPr>
          <t>Michael:</t>
        </r>
        <r>
          <rPr>
            <sz val="9"/>
            <color indexed="81"/>
            <rFont val="Tahoma"/>
            <family val="2"/>
          </rPr>
          <t xml:space="preserve">
For 0:1
      if n=3: medium nut (expected optimum)
      if n=2: high nut</t>
        </r>
      </text>
    </comment>
    <comment ref="L70" authorId="0" shapeId="0" xr:uid="{6E15BA08-9838-4234-A1A0-18075FA6DD0A}">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0" authorId="0" shapeId="0" xr:uid="{906F2480-09AE-4303-9EC0-FFC4EB533E0D}">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E72" authorId="0" shapeId="0" xr:uid="{5733321B-C637-437A-8D57-5CF063856F44}">
      <text>
        <r>
          <rPr>
            <b/>
            <sz val="9"/>
            <color indexed="81"/>
            <rFont val="Tahoma"/>
            <family val="2"/>
          </rPr>
          <t>Michael:</t>
        </r>
        <r>
          <rPr>
            <sz val="9"/>
            <color indexed="81"/>
            <rFont val="Tahoma"/>
            <family val="2"/>
          </rPr>
          <t xml:space="preserve">
For 0:1
      if n=3: medium nut (expected optimum)
      if n=2: high nut</t>
        </r>
      </text>
    </comment>
    <comment ref="I72" authorId="0" shapeId="0" xr:uid="{F95E0FED-5EE8-4E55-8302-EB72C30FF256}">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K72" authorId="0" shapeId="0" xr:uid="{DF7F50DD-ED9C-4910-9ADB-57692181FB3A}">
      <text>
        <r>
          <rPr>
            <b/>
            <sz val="9"/>
            <color indexed="81"/>
            <rFont val="Tahoma"/>
            <family val="2"/>
          </rPr>
          <t>Michael:</t>
        </r>
        <r>
          <rPr>
            <sz val="9"/>
            <color indexed="81"/>
            <rFont val="Tahoma"/>
            <family val="2"/>
          </rPr>
          <t xml:space="preserve">
For 0:1
      if n=3: medium nut (expected optimum)
      if n=2: high nut</t>
        </r>
      </text>
    </comment>
    <comment ref="L72" authorId="0" shapeId="0" xr:uid="{ABA5B190-1E5E-468C-BACB-5FA4AACD3FAE}">
      <text>
        <r>
          <rPr>
            <b/>
            <sz val="9"/>
            <color indexed="81"/>
            <rFont val="Tahoma"/>
            <family val="2"/>
          </rPr>
          <t xml:space="preserve">Michael:
</t>
        </r>
        <r>
          <rPr>
            <sz val="9"/>
            <color indexed="81"/>
            <rFont val="Tahoma"/>
            <family val="2"/>
          </rPr>
          <t>For 1:2</t>
        </r>
        <r>
          <rPr>
            <b/>
            <sz val="9"/>
            <color indexed="81"/>
            <rFont val="Tahoma"/>
            <family val="2"/>
          </rPr>
          <t xml:space="preserve">
      </t>
        </r>
        <r>
          <rPr>
            <sz val="9"/>
            <color indexed="81"/>
            <rFont val="Tahoma"/>
            <family val="2"/>
          </rPr>
          <t>if n=3: high nut
          if n=2: low nut</t>
        </r>
      </text>
    </comment>
    <comment ref="M72" authorId="0" shapeId="0" xr:uid="{F2EE8963-F566-421D-B9EB-944E3B434096}">
      <text>
        <r>
          <rPr>
            <b/>
            <sz val="9"/>
            <color indexed="81"/>
            <rFont val="Tahoma"/>
            <family val="2"/>
          </rPr>
          <t xml:space="preserve">Michael:
</t>
        </r>
        <r>
          <rPr>
            <sz val="9"/>
            <color indexed="81"/>
            <rFont val="Tahoma"/>
            <family val="2"/>
          </rPr>
          <t xml:space="preserve">For 2:3
</t>
        </r>
        <r>
          <rPr>
            <b/>
            <sz val="9"/>
            <color indexed="81"/>
            <rFont val="Tahoma"/>
            <family val="2"/>
          </rPr>
          <t xml:space="preserve">      </t>
        </r>
        <r>
          <rPr>
            <sz val="9"/>
            <color indexed="81"/>
            <rFont val="Tahoma"/>
            <family val="2"/>
          </rPr>
          <t>if n=3: low nut
          if n=2: doesn't exist</t>
        </r>
      </text>
    </comment>
    <comment ref="I73" authorId="0" shapeId="0" xr:uid="{52D49BFD-BE7A-4A50-89D5-0884295A5C01}">
      <text>
        <r>
          <rPr>
            <b/>
            <sz val="9"/>
            <color indexed="81"/>
            <rFont val="Tahoma"/>
            <family val="2"/>
          </rPr>
          <t>Michael Young:</t>
        </r>
        <r>
          <rPr>
            <sz val="9"/>
            <color indexed="81"/>
            <rFont val="Tahoma"/>
            <family val="2"/>
          </rPr>
          <t xml:space="preserve">
bool array - This control allows confinement to occur if it is turned on for the given p6 period (controlled in feedsupply in property inputs)</t>
        </r>
      </text>
    </comment>
    <comment ref="I74"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I75"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76" authorId="2" shapeId="0" xr:uid="{2A40BB29-FFD1-42C0-8E31-758CEAC8F3A7}">
      <text>
        <r>
          <rPr>
            <b/>
            <sz val="9"/>
            <color indexed="81"/>
            <rFont val="Tahoma"/>
            <family val="2"/>
          </rPr>
          <t>John:</t>
        </r>
        <r>
          <rPr>
            <sz val="9"/>
            <color indexed="81"/>
            <rFont val="Tahoma"/>
            <family val="2"/>
          </rPr>
          <t xml:space="preserve">
All dams</t>
        </r>
      </text>
    </comment>
    <comment ref="I76"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K76" authorId="2" shapeId="0" xr:uid="{BA3A06F6-5FBC-4C68-B3F6-A470C12E3E9F}">
      <text>
        <r>
          <rPr>
            <b/>
            <sz val="9"/>
            <color indexed="81"/>
            <rFont val="Tahoma"/>
            <family val="2"/>
          </rPr>
          <t>John:</t>
        </r>
        <r>
          <rPr>
            <sz val="9"/>
            <color indexed="81"/>
            <rFont val="Tahoma"/>
            <family val="2"/>
          </rPr>
          <t xml:space="preserve">
All dams</t>
        </r>
      </text>
    </comment>
    <comment ref="E77" authorId="2" shapeId="0" xr:uid="{2D64714A-0DF8-4967-A15F-4A54D3B1F930}">
      <text>
        <r>
          <rPr>
            <b/>
            <sz val="9"/>
            <color indexed="81"/>
            <rFont val="Tahoma"/>
            <family val="2"/>
          </rPr>
          <t>John:</t>
        </r>
        <r>
          <rPr>
            <sz val="9"/>
            <color indexed="81"/>
            <rFont val="Tahoma"/>
            <family val="2"/>
          </rPr>
          <t xml:space="preserve">
All offspring</t>
        </r>
      </text>
    </comment>
    <comment ref="I77"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K77" authorId="2" shapeId="0" xr:uid="{BAE21718-124E-41FB-A7AB-94CD4DC233D4}">
      <text>
        <r>
          <rPr>
            <b/>
            <sz val="9"/>
            <color indexed="81"/>
            <rFont val="Tahoma"/>
            <family val="2"/>
          </rPr>
          <t>John:</t>
        </r>
        <r>
          <rPr>
            <sz val="9"/>
            <color indexed="81"/>
            <rFont val="Tahoma"/>
            <family val="2"/>
          </rPr>
          <t xml:space="preserve">
All offspring</t>
        </r>
      </text>
    </comment>
    <comment ref="E78" authorId="2" shapeId="0" xr:uid="{0F3A1B6E-C70E-4F5B-8B62-F40C7695A101}">
      <text>
        <r>
          <rPr>
            <b/>
            <sz val="9"/>
            <color indexed="81"/>
            <rFont val="Tahoma"/>
            <family val="2"/>
          </rPr>
          <t>John:</t>
        </r>
        <r>
          <rPr>
            <sz val="9"/>
            <color indexed="81"/>
            <rFont val="Tahoma"/>
            <family val="2"/>
          </rPr>
          <t xml:space="preserve">
All dams</t>
        </r>
      </text>
    </comment>
    <comment ref="I78"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K78" authorId="2" shapeId="0" xr:uid="{80B9B055-094F-4460-9AFA-3F0769F75098}">
      <text>
        <r>
          <rPr>
            <b/>
            <sz val="9"/>
            <color indexed="81"/>
            <rFont val="Tahoma"/>
            <family val="2"/>
          </rPr>
          <t>John:</t>
        </r>
        <r>
          <rPr>
            <sz val="9"/>
            <color indexed="81"/>
            <rFont val="Tahoma"/>
            <family val="2"/>
          </rPr>
          <t xml:space="preserve">
All dams</t>
        </r>
      </text>
    </comment>
    <comment ref="C79" authorId="2" shapeId="0" xr:uid="{0115D11B-A206-465A-AB8C-659DF15F9A89}">
      <text>
        <r>
          <rPr>
            <b/>
            <sz val="9"/>
            <color indexed="81"/>
            <rFont val="Tahoma"/>
            <family val="2"/>
          </rPr>
          <t>John:</t>
        </r>
        <r>
          <rPr>
            <sz val="9"/>
            <color indexed="81"/>
            <rFont val="Tahoma"/>
            <family val="2"/>
          </rPr>
          <t xml:space="preserve">
Alter the standard feed supply options (r1)</t>
        </r>
      </text>
    </comment>
    <comment ref="E79" authorId="2" shapeId="0" xr:uid="{14F8BE86-FDCE-4FD5-9F14-73AC79380282}">
      <text>
        <r>
          <rPr>
            <b/>
            <sz val="9"/>
            <color indexed="81"/>
            <rFont val="Tahoma"/>
            <family val="2"/>
          </rPr>
          <t>John:</t>
        </r>
        <r>
          <rPr>
            <sz val="9"/>
            <color indexed="81"/>
            <rFont val="Tahoma"/>
            <family val="2"/>
          </rPr>
          <t xml:space="preserve">
All offspring</t>
        </r>
      </text>
    </comment>
    <comment ref="I79"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K79" authorId="2" shapeId="0" xr:uid="{ACA1CA3A-0203-4101-A73C-CD567DA8AE6C}">
      <text>
        <r>
          <rPr>
            <b/>
            <sz val="9"/>
            <color indexed="81"/>
            <rFont val="Tahoma"/>
            <family val="2"/>
          </rPr>
          <t>John:</t>
        </r>
        <r>
          <rPr>
            <sz val="9"/>
            <color indexed="81"/>
            <rFont val="Tahoma"/>
            <family val="2"/>
          </rPr>
          <t xml:space="preserve">
All offspring</t>
        </r>
      </text>
    </comment>
    <comment ref="E80" authorId="2" shapeId="0" xr:uid="{49AC8A0D-9742-4B8E-9FE0-E9A43BE5086D}">
      <text>
        <r>
          <rPr>
            <b/>
            <sz val="9"/>
            <color indexed="81"/>
            <rFont val="Tahoma"/>
            <family val="2"/>
          </rPr>
          <t>John:</t>
        </r>
        <r>
          <rPr>
            <sz val="9"/>
            <color indexed="81"/>
            <rFont val="Tahoma"/>
            <family val="2"/>
          </rPr>
          <t xml:space="preserve">
All dams</t>
        </r>
      </text>
    </comment>
    <comment ref="I80"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K80" authorId="2" shapeId="0" xr:uid="{C216DCAD-71BC-4F1F-809E-13D9D9898A44}">
      <text>
        <r>
          <rPr>
            <b/>
            <sz val="9"/>
            <color indexed="81"/>
            <rFont val="Tahoma"/>
            <family val="2"/>
          </rPr>
          <t>John:</t>
        </r>
        <r>
          <rPr>
            <sz val="9"/>
            <color indexed="81"/>
            <rFont val="Tahoma"/>
            <family val="2"/>
          </rPr>
          <t xml:space="preserve">
All dams</t>
        </r>
      </text>
    </comment>
    <comment ref="E81" authorId="2" shapeId="0" xr:uid="{A61A622D-7A64-4D5B-BEF3-5DB904AD9291}">
      <text>
        <r>
          <rPr>
            <b/>
            <sz val="9"/>
            <color indexed="81"/>
            <rFont val="Tahoma"/>
            <family val="2"/>
          </rPr>
          <t>John:</t>
        </r>
        <r>
          <rPr>
            <sz val="9"/>
            <color indexed="81"/>
            <rFont val="Tahoma"/>
            <family val="2"/>
          </rPr>
          <t xml:space="preserve">
All offspring</t>
        </r>
      </text>
    </comment>
    <comment ref="I81"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K81" authorId="2" shapeId="0" xr:uid="{5C9F4E36-E2FF-4890-AAFA-8EE61112E421}">
      <text>
        <r>
          <rPr>
            <b/>
            <sz val="9"/>
            <color indexed="81"/>
            <rFont val="Tahoma"/>
            <family val="2"/>
          </rPr>
          <t>John:</t>
        </r>
        <r>
          <rPr>
            <sz val="9"/>
            <color indexed="81"/>
            <rFont val="Tahoma"/>
            <family val="2"/>
          </rPr>
          <t xml:space="preserve">
All offspring</t>
        </r>
      </text>
    </comment>
    <comment ref="E82" authorId="2" shapeId="0" xr:uid="{8C95E2A2-1F24-4CDD-B05F-CF203E234223}">
      <text>
        <r>
          <rPr>
            <b/>
            <sz val="9"/>
            <color indexed="81"/>
            <rFont val="Tahoma"/>
            <family val="2"/>
          </rPr>
          <t>John:</t>
        </r>
        <r>
          <rPr>
            <sz val="9"/>
            <color indexed="81"/>
            <rFont val="Tahoma"/>
            <family val="2"/>
          </rPr>
          <t xml:space="preserve">
aStd - weanage
</t>
        </r>
      </text>
    </comment>
    <comment ref="I82"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K82" authorId="2" shapeId="0" xr:uid="{63B4D357-0DDC-417D-9FE4-EDF077DED7C7}">
      <text>
        <r>
          <rPr>
            <b/>
            <sz val="9"/>
            <color indexed="81"/>
            <rFont val="Tahoma"/>
            <family val="2"/>
          </rPr>
          <t>John:</t>
        </r>
        <r>
          <rPr>
            <sz val="9"/>
            <color indexed="81"/>
            <rFont val="Tahoma"/>
            <family val="2"/>
          </rPr>
          <t xml:space="preserve">
aStd - weanage
</t>
        </r>
      </text>
    </comment>
    <comment ref="E83" authorId="2" shapeId="0" xr:uid="{B5242D2F-7FC9-4C08-92E0-BA8EDAE3BA9C}">
      <text>
        <r>
          <rPr>
            <b/>
            <sz val="9"/>
            <color indexed="81"/>
            <rFont val="Tahoma"/>
            <family val="2"/>
          </rPr>
          <t>John:</t>
        </r>
        <r>
          <rPr>
            <sz val="9"/>
            <color indexed="81"/>
            <rFont val="Tahoma"/>
            <family val="2"/>
          </rPr>
          <t xml:space="preserve">
aStd - weanage
</t>
        </r>
      </text>
    </comment>
    <comment ref="I83"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K83" authorId="2" shapeId="0" xr:uid="{CCD165BA-7616-48A6-BB3E-85A1FFB1A67E}">
      <text>
        <r>
          <rPr>
            <b/>
            <sz val="9"/>
            <color indexed="81"/>
            <rFont val="Tahoma"/>
            <family val="2"/>
          </rPr>
          <t>John:</t>
        </r>
        <r>
          <rPr>
            <sz val="9"/>
            <color indexed="81"/>
            <rFont val="Tahoma"/>
            <family val="2"/>
          </rPr>
          <t xml:space="preserve">
aStd - weanage
</t>
        </r>
      </text>
    </comment>
    <comment ref="E84" authorId="2" shapeId="0" xr:uid="{6D3D7924-A68F-4905-B7A9-C2FFDA5CEC14}">
      <text>
        <r>
          <rPr>
            <b/>
            <sz val="9"/>
            <color indexed="81"/>
            <rFont val="Tahoma"/>
            <family val="2"/>
          </rPr>
          <t>John:</t>
        </r>
        <r>
          <rPr>
            <sz val="9"/>
            <color indexed="81"/>
            <rFont val="Tahoma"/>
            <family val="2"/>
          </rPr>
          <t xml:space="preserve">
Undifferentiated dams</t>
        </r>
      </text>
    </comment>
    <comment ref="I84"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K84" authorId="2" shapeId="0" xr:uid="{CD65C71A-5B1F-4BB8-9EA4-5104F6AF65AF}">
      <text>
        <r>
          <rPr>
            <b/>
            <sz val="9"/>
            <color indexed="81"/>
            <rFont val="Tahoma"/>
            <family val="2"/>
          </rPr>
          <t>John:</t>
        </r>
        <r>
          <rPr>
            <sz val="9"/>
            <color indexed="81"/>
            <rFont val="Tahoma"/>
            <family val="2"/>
          </rPr>
          <t xml:space="preserve">
Undifferentiated dams</t>
        </r>
      </text>
    </comment>
    <comment ref="L84" authorId="2" shapeId="0" xr:uid="{773306BF-918F-4060-87BF-8E8A5E8FB162}">
      <text>
        <r>
          <rPr>
            <b/>
            <sz val="9"/>
            <color indexed="81"/>
            <rFont val="Tahoma"/>
            <family val="2"/>
          </rPr>
          <t>John:</t>
        </r>
        <r>
          <rPr>
            <sz val="9"/>
            <color indexed="81"/>
            <rFont val="Tahoma"/>
            <family val="2"/>
          </rPr>
          <t xml:space="preserve">
Dry dams </t>
        </r>
      </text>
    </comment>
    <comment ref="M84" authorId="2" shapeId="0" xr:uid="{15153963-DC98-47CF-B2D6-FD6E8A7C1795}">
      <text>
        <r>
          <rPr>
            <b/>
            <sz val="9"/>
            <color indexed="81"/>
            <rFont val="Tahoma"/>
            <family val="2"/>
          </rPr>
          <t>John:</t>
        </r>
        <r>
          <rPr>
            <sz val="9"/>
            <color indexed="81"/>
            <rFont val="Tahoma"/>
            <family val="2"/>
          </rPr>
          <t xml:space="preserve">
Pregnant dams</t>
        </r>
      </text>
    </comment>
    <comment ref="N84" authorId="2" shapeId="0" xr:uid="{B58CAC8F-934D-4A91-BA86-05C95EF0C01C}">
      <text>
        <r>
          <rPr>
            <b/>
            <sz val="9"/>
            <color indexed="81"/>
            <rFont val="Tahoma"/>
            <family val="2"/>
          </rPr>
          <t>John:</t>
        </r>
        <r>
          <rPr>
            <sz val="9"/>
            <color indexed="81"/>
            <rFont val="Tahoma"/>
            <family val="2"/>
          </rPr>
          <t xml:space="preserve">
Single dams</t>
        </r>
      </text>
    </comment>
    <comment ref="O84" authorId="2" shapeId="0" xr:uid="{C143183F-E5C8-42B9-8789-3E038E10D8ED}">
      <text>
        <r>
          <rPr>
            <b/>
            <sz val="9"/>
            <color indexed="81"/>
            <rFont val="Tahoma"/>
            <family val="2"/>
          </rPr>
          <t>John:</t>
        </r>
        <r>
          <rPr>
            <sz val="9"/>
            <color indexed="81"/>
            <rFont val="Tahoma"/>
            <family val="2"/>
          </rPr>
          <t xml:space="preserve">
Multiple dams</t>
        </r>
      </text>
    </comment>
    <comment ref="P84" authorId="2" shapeId="0" xr:uid="{8301163C-BAAF-4601-9D86-E6A8DDBCF907}">
      <text>
        <r>
          <rPr>
            <b/>
            <sz val="9"/>
            <color indexed="81"/>
            <rFont val="Tahoma"/>
            <family val="2"/>
          </rPr>
          <t>John:</t>
        </r>
        <r>
          <rPr>
            <sz val="9"/>
            <color indexed="81"/>
            <rFont val="Tahoma"/>
            <family val="2"/>
          </rPr>
          <t xml:space="preserve">
Twin dams</t>
        </r>
      </text>
    </comment>
    <comment ref="Q84" authorId="2" shapeId="0" xr:uid="{6B1F551B-FF07-4A77-8E36-C8C2D3FEC92B}">
      <text>
        <r>
          <rPr>
            <b/>
            <sz val="9"/>
            <color indexed="81"/>
            <rFont val="Tahoma"/>
            <family val="2"/>
          </rPr>
          <t>John:</t>
        </r>
        <r>
          <rPr>
            <sz val="9"/>
            <color indexed="81"/>
            <rFont val="Tahoma"/>
            <family val="2"/>
          </rPr>
          <t xml:space="preserve">
Triplet dams</t>
        </r>
      </text>
    </comment>
    <comment ref="E85" authorId="2" shapeId="0" xr:uid="{13B9FFE8-DE72-45CA-8BAC-4F7FA889CC21}">
      <text>
        <r>
          <rPr>
            <b/>
            <sz val="9"/>
            <color indexed="81"/>
            <rFont val="Tahoma"/>
            <family val="2"/>
          </rPr>
          <t>John:</t>
        </r>
        <r>
          <rPr>
            <sz val="9"/>
            <color indexed="81"/>
            <rFont val="Tahoma"/>
            <family val="2"/>
          </rPr>
          <t xml:space="preserve">
aStd - weanage
</t>
        </r>
      </text>
    </comment>
    <comment ref="I85" authorId="2" shapeId="0" xr:uid="{F18A2D3B-C51E-4004-8FA6-6633CAE1C531}">
      <text>
        <r>
          <rPr>
            <b/>
            <sz val="9"/>
            <color indexed="81"/>
            <rFont val="Tahoma"/>
            <family val="2"/>
          </rPr>
          <t>John:</t>
        </r>
        <r>
          <rPr>
            <sz val="9"/>
            <color indexed="81"/>
            <rFont val="Tahoma"/>
            <family val="2"/>
          </rPr>
          <t xml:space="preserve">
Change which weanage feed supply adjustment is selected for:
i - TOL
k5 - 
g3 - offspring genotype
</t>
        </r>
      </text>
    </comment>
    <comment ref="K85" authorId="2" shapeId="0" xr:uid="{6B1A29D1-B0DE-4096-9A24-26DB546794A7}">
      <text>
        <r>
          <rPr>
            <b/>
            <sz val="9"/>
            <color indexed="81"/>
            <rFont val="Tahoma"/>
            <family val="2"/>
          </rPr>
          <t>John:</t>
        </r>
        <r>
          <rPr>
            <sz val="9"/>
            <color indexed="81"/>
            <rFont val="Tahoma"/>
            <family val="2"/>
          </rPr>
          <t xml:space="preserve">
aStd - weanage
</t>
        </r>
      </text>
    </comment>
    <comment ref="E87" authorId="2" shapeId="0" xr:uid="{93EE37EC-6795-4B09-89C8-A4C7BD363837}">
      <text>
        <r>
          <rPr>
            <b/>
            <sz val="9"/>
            <color indexed="81"/>
            <rFont val="Tahoma"/>
            <family val="2"/>
          </rPr>
          <t>John:</t>
        </r>
        <r>
          <rPr>
            <sz val="9"/>
            <color indexed="81"/>
            <rFont val="Tahoma"/>
            <family val="2"/>
          </rPr>
          <t xml:space="preserve">
The base breed. This is usually Merino or composite.</t>
        </r>
      </text>
    </comment>
    <comment ref="I87" authorId="2" shapeId="0" xr:uid="{C5ACD3E5-D92E-4FC9-B7D2-2833C4D56DB1}">
      <text>
        <r>
          <rPr>
            <b/>
            <sz val="9"/>
            <color indexed="81"/>
            <rFont val="Tahoma"/>
            <family val="2"/>
          </rPr>
          <t>John:</t>
        </r>
        <r>
          <rPr>
            <sz val="9"/>
            <color indexed="81"/>
            <rFont val="Tahoma"/>
            <family val="2"/>
          </rPr>
          <t xml:space="preserve">
Select the genotype for the 3 breeds
This the g0 axis for the 3 sire breeds.</t>
        </r>
      </text>
    </comment>
    <comment ref="K87" authorId="2" shapeId="0" xr:uid="{54B7BE89-B027-4B5B-8371-1AA1D985E06A}">
      <text>
        <r>
          <rPr>
            <b/>
            <sz val="9"/>
            <color indexed="81"/>
            <rFont val="Tahoma"/>
            <family val="2"/>
          </rPr>
          <t>John:</t>
        </r>
        <r>
          <rPr>
            <sz val="9"/>
            <color indexed="81"/>
            <rFont val="Tahoma"/>
            <family val="2"/>
          </rPr>
          <t xml:space="preserve">
The base breed. This is usually Merino or composite.</t>
        </r>
      </text>
    </comment>
    <comment ref="L87" authorId="2" shapeId="0" xr:uid="{64A93A67-1E18-4812-8346-2EE1D5919F08}">
      <text>
        <r>
          <rPr>
            <b/>
            <sz val="9"/>
            <color indexed="81"/>
            <rFont val="Tahoma"/>
            <family val="2"/>
          </rPr>
          <t>John:</t>
        </r>
        <r>
          <rPr>
            <sz val="9"/>
            <color indexed="81"/>
            <rFont val="Tahoma"/>
            <family val="2"/>
          </rPr>
          <t xml:space="preserve">
The maternal breed. This is the maternal sire of the 1st cross dam (in a 2nd cross lamb system).</t>
        </r>
      </text>
    </comment>
    <comment ref="M87" authorId="2" shapeId="0" xr:uid="{F6449F34-65E4-435E-8BA6-476FDF3790F7}">
      <text>
        <r>
          <rPr>
            <b/>
            <sz val="9"/>
            <color indexed="81"/>
            <rFont val="Tahoma"/>
            <family val="2"/>
          </rPr>
          <t>John:</t>
        </r>
        <r>
          <rPr>
            <sz val="9"/>
            <color indexed="81"/>
            <rFont val="Tahoma"/>
            <family val="2"/>
          </rPr>
          <t xml:space="preserve">
The terminal breed. In both the 1st and  2nd cross lamb system.</t>
        </r>
      </text>
    </comment>
    <comment ref="E88" authorId="2" shapeId="0" xr:uid="{8969ED29-5727-4F1D-84F5-4BF347F29F8B}">
      <text>
        <r>
          <rPr>
            <b/>
            <sz val="9"/>
            <color indexed="81"/>
            <rFont val="Tahoma"/>
            <family val="2"/>
          </rPr>
          <t>John:</t>
        </r>
        <r>
          <rPr>
            <sz val="9"/>
            <color indexed="81"/>
            <rFont val="Tahoma"/>
            <family val="2"/>
          </rPr>
          <t xml:space="preserve">
Include BMT</t>
        </r>
      </text>
    </comment>
    <comment ref="K88" authorId="2" shapeId="0" xr:uid="{1FD6EB44-2B68-4709-8221-0486E6734B6D}">
      <text>
        <r>
          <rPr>
            <b/>
            <sz val="9"/>
            <color indexed="81"/>
            <rFont val="Tahoma"/>
            <family val="2"/>
          </rPr>
          <t>John:</t>
        </r>
        <r>
          <rPr>
            <sz val="9"/>
            <color indexed="81"/>
            <rFont val="Tahoma"/>
            <family val="2"/>
          </rPr>
          <t xml:space="preserve">
Include BBB</t>
        </r>
      </text>
    </comment>
    <comment ref="L88" authorId="2" shapeId="0" xr:uid="{566E489D-EBBB-4428-8A84-1D619E0D6D2B}">
      <text>
        <r>
          <rPr>
            <b/>
            <sz val="9"/>
            <color indexed="81"/>
            <rFont val="Tahoma"/>
            <family val="2"/>
          </rPr>
          <t>John:</t>
        </r>
        <r>
          <rPr>
            <sz val="9"/>
            <color indexed="81"/>
            <rFont val="Tahoma"/>
            <family val="2"/>
          </rPr>
          <t xml:space="preserve">
Include BBM</t>
        </r>
      </text>
    </comment>
    <comment ref="M88" authorId="2" shapeId="0" xr:uid="{EE6E8BA0-F91B-447D-B8BB-11390E5E696B}">
      <text>
        <r>
          <rPr>
            <b/>
            <sz val="9"/>
            <color indexed="81"/>
            <rFont val="Tahoma"/>
            <family val="2"/>
          </rPr>
          <t>John:</t>
        </r>
        <r>
          <rPr>
            <sz val="9"/>
            <color indexed="81"/>
            <rFont val="Tahoma"/>
            <family val="2"/>
          </rPr>
          <t xml:space="preserve">
Include BBT</t>
        </r>
      </text>
    </comment>
    <comment ref="N88" authorId="2" shapeId="0" xr:uid="{0CFF2543-1E49-44E9-B45A-44870CF3DF09}">
      <text>
        <r>
          <rPr>
            <b/>
            <sz val="9"/>
            <color indexed="81"/>
            <rFont val="Tahoma"/>
            <family val="2"/>
          </rPr>
          <t>John:</t>
        </r>
        <r>
          <rPr>
            <sz val="9"/>
            <color indexed="81"/>
            <rFont val="Tahoma"/>
            <family val="2"/>
          </rPr>
          <t xml:space="preserve">
Include BMT</t>
        </r>
      </text>
    </comment>
    <comment ref="I89"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I90"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92" authorId="2" shapeId="0" xr:uid="{C297A862-26D1-4BCF-BE2D-891E81692CEC}">
      <text>
        <r>
          <rPr>
            <b/>
            <sz val="9"/>
            <color indexed="81"/>
            <rFont val="Tahoma"/>
            <family val="2"/>
          </rPr>
          <t>John:</t>
        </r>
        <r>
          <rPr>
            <sz val="9"/>
            <color indexed="81"/>
            <rFont val="Tahoma"/>
            <family val="2"/>
          </rPr>
          <t xml:space="preserve">
Scalar for the standard fleece weight of each genotype</t>
        </r>
      </text>
    </comment>
    <comment ref="I93" authorId="2" shapeId="0" xr:uid="{67798BAD-9876-4C50-8948-58427BF1EA41}">
      <text>
        <r>
          <rPr>
            <b/>
            <sz val="9"/>
            <color indexed="81"/>
            <rFont val="Tahoma"/>
            <family val="2"/>
          </rPr>
          <t>John:</t>
        </r>
        <r>
          <rPr>
            <sz val="9"/>
            <color indexed="81"/>
            <rFont val="Tahoma"/>
            <family val="2"/>
          </rPr>
          <t xml:space="preserve">
Adjustment to the standard fibre diameter of each genotype</t>
        </r>
      </text>
    </comment>
    <comment ref="E94" authorId="0" shapeId="0" xr:uid="{EACDCA0C-CF7D-4FB8-94BE-7ADDDFEB9BF4}">
      <text>
        <r>
          <rPr>
            <b/>
            <sz val="9"/>
            <color indexed="81"/>
            <rFont val="Tahoma"/>
            <family val="2"/>
          </rPr>
          <t>Michael Young:</t>
        </r>
        <r>
          <rPr>
            <sz val="9"/>
            <color indexed="81"/>
            <rFont val="Tahoma"/>
            <family val="2"/>
          </rPr>
          <t xml:space="preserve">
potential intake. Done in the intake function which alters the animal profile</t>
        </r>
      </text>
    </comment>
    <comment ref="I94" authorId="0" shapeId="0" xr:uid="{4B7E0EFF-4B8F-4C81-A714-F79834BF4F2D}">
      <text>
        <r>
          <rPr>
            <b/>
            <sz val="9"/>
            <color indexed="81"/>
            <rFont val="Tahoma"/>
            <family val="2"/>
          </rPr>
          <t>Michael Young:</t>
        </r>
        <r>
          <rPr>
            <sz val="9"/>
            <color indexed="81"/>
            <rFont val="Tahoma"/>
            <family val="2"/>
          </rPr>
          <t xml:space="preserve">
potential intake. Done in the intake function which alters the animal profile. Only active if zf2 = 1</t>
        </r>
      </text>
    </comment>
    <comment ref="C95" authorId="2" shapeId="0" xr:uid="{DF9C2F75-9CA4-4916-999A-F88F5E381C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E95" authorId="0" shapeId="0" xr:uid="{D551B429-654C-485E-9602-3C4AF4A7D175}">
      <text>
        <r>
          <rPr>
            <b/>
            <sz val="9"/>
            <color indexed="81"/>
            <rFont val="Tahoma"/>
            <family val="2"/>
          </rPr>
          <t>Michael Young:</t>
        </r>
        <r>
          <rPr>
            <sz val="9"/>
            <color indexed="81"/>
            <rFont val="Tahoma"/>
            <family val="2"/>
          </rPr>
          <t xml:space="preserve">
potential intake. Done in the intake function which alters the animal profile</t>
        </r>
      </text>
    </comment>
    <comment ref="I95" authorId="0" shapeId="0" xr:uid="{AEF82B83-B4CC-496B-9C04-EE5713234DAD}">
      <text>
        <r>
          <rPr>
            <b/>
            <sz val="9"/>
            <color indexed="81"/>
            <rFont val="Tahoma"/>
            <family val="2"/>
          </rPr>
          <t>John:</t>
        </r>
        <r>
          <rPr>
            <sz val="9"/>
            <color indexed="81"/>
            <rFont val="Tahoma"/>
            <family val="2"/>
          </rPr>
          <t xml:space="preserve">
potential intake. Done in the intake function which alters the animal profile.
Can be used to adjust WWt with a genetic angle.</t>
        </r>
      </text>
    </comment>
    <comment ref="I101"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I102" authorId="0" shapeId="0" xr:uid="{34BCA8FD-1990-4810-950F-E8B1D79B322E}">
      <text>
        <r>
          <rPr>
            <b/>
            <sz val="9"/>
            <color indexed="81"/>
            <rFont val="Tahoma"/>
            <family val="2"/>
          </rPr>
          <t>Young:</t>
        </r>
        <r>
          <rPr>
            <sz val="9"/>
            <color indexed="81"/>
            <rFont val="Tahoma"/>
            <family val="2"/>
          </rPr>
          <t xml:space="preserve">
potential intake done after the calculation function so the profile is not altered
The outcome is a lower quality diet is required for the same LW profile.</t>
        </r>
      </text>
    </comment>
    <comment ref="E107" authorId="2" shapeId="0" xr:uid="{87647C01-705A-4989-AA19-97DF878326C5}">
      <text>
        <r>
          <rPr>
            <b/>
            <sz val="9"/>
            <color indexed="81"/>
            <rFont val="Tahoma"/>
            <family val="2"/>
          </rPr>
          <t>John:</t>
        </r>
        <r>
          <rPr>
            <sz val="9"/>
            <color indexed="81"/>
            <rFont val="Tahoma"/>
            <family val="2"/>
          </rPr>
          <t xml:space="preserve">
LTW lamb survival of multiples</t>
        </r>
      </text>
    </comment>
    <comment ref="I107"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K107"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L107" authorId="0" shapeId="0" xr:uid="{465B2B49-71CA-4FDB-8DD1-459456A18960}">
      <text>
        <r>
          <rPr>
            <b/>
            <sz val="9"/>
            <color indexed="81"/>
            <rFont val="Tahoma"/>
            <family val="2"/>
          </rPr>
          <t>John Young:</t>
        </r>
        <r>
          <rPr>
            <sz val="9"/>
            <color indexed="81"/>
            <rFont val="Tahoma"/>
            <family val="2"/>
          </rPr>
          <t xml:space="preserve">
Used to alter the seasonality of conceiving at least 2 (or more) foetuses
</t>
        </r>
      </text>
    </comment>
    <comment ref="M107"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N107"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O107" authorId="2" shapeId="0" xr:uid="{CAD61EF4-5EE1-44C1-AB81-C0E33E6795B1}">
      <text>
        <r>
          <rPr>
            <b/>
            <sz val="9"/>
            <color indexed="81"/>
            <rFont val="Tahoma"/>
            <family val="2"/>
          </rPr>
          <t>John:</t>
        </r>
        <r>
          <rPr>
            <sz val="9"/>
            <color indexed="81"/>
            <rFont val="Tahoma"/>
            <family val="2"/>
          </rPr>
          <t xml:space="preserve">
CSIRO lamb survival of multiples</t>
        </r>
      </text>
    </comment>
    <comment ref="P107" authorId="2" shapeId="0" xr:uid="{628766B1-2D71-4024-A31A-0E6B823FD6F3}">
      <text>
        <r>
          <rPr>
            <b/>
            <sz val="9"/>
            <color indexed="81"/>
            <rFont val="Tahoma"/>
            <family val="2"/>
          </rPr>
          <t>John:</t>
        </r>
        <r>
          <rPr>
            <sz val="9"/>
            <color indexed="81"/>
            <rFont val="Tahoma"/>
            <family val="2"/>
          </rPr>
          <t xml:space="preserve">
LTW lamb survival of multiples</t>
        </r>
      </text>
    </comment>
    <comment ref="Q107" authorId="0" shapeId="0" xr:uid="{D49C5E73-C2A2-4498-9EDB-F517E7989FF7}">
      <text>
        <r>
          <rPr>
            <sz val="9"/>
            <color indexed="81"/>
            <rFont val="Tahoma"/>
            <family val="2"/>
          </rPr>
          <t xml:space="preserve">Mobsize coefficient for singles survival (MU).
</t>
        </r>
      </text>
    </comment>
    <comment ref="R107" authorId="0" shapeId="0" xr:uid="{24642437-DE1D-4399-9E7E-FD4A87E7AC36}">
      <text>
        <r>
          <rPr>
            <sz val="9"/>
            <color indexed="81"/>
            <rFont val="Tahoma"/>
            <family val="2"/>
          </rPr>
          <t xml:space="preserve">Mob size coefficient for twins survival (MU).
</t>
        </r>
      </text>
    </comment>
    <comment ref="S107" authorId="0" shapeId="0" xr:uid="{5BAB30E5-FCE9-4C2C-B0B1-9DF848EBB20A}">
      <text>
        <r>
          <rPr>
            <sz val="9"/>
            <color indexed="81"/>
            <rFont val="Tahoma"/>
            <family val="2"/>
          </rPr>
          <t xml:space="preserve">Mobsize coefficient for triplets survival (MU).
</t>
        </r>
      </text>
    </comment>
    <comment ref="I108" authorId="0" shapeId="0" xr:uid="{B7009A5B-F642-464B-8271-9538C53B174B}">
      <text>
        <r>
          <rPr>
            <b/>
            <sz val="9"/>
            <color indexed="81"/>
            <rFont val="Tahoma"/>
            <family val="2"/>
          </rPr>
          <t xml:space="preserve">John:
</t>
        </r>
        <r>
          <rPr>
            <sz val="9"/>
            <color indexed="81"/>
            <rFont val="Tahoma"/>
            <family val="2"/>
          </rPr>
          <t>Coefficients that can vary with different BTRT</t>
        </r>
      </text>
    </comment>
    <comment ref="K108" authorId="0" shapeId="0" xr:uid="{2F297146-8C54-4199-B204-856712375AC8}">
      <text>
        <r>
          <rPr>
            <b/>
            <sz val="9"/>
            <color indexed="81"/>
            <rFont val="Tahoma"/>
            <family val="2"/>
          </rPr>
          <t>John Young:</t>
        </r>
        <r>
          <rPr>
            <sz val="9"/>
            <color indexed="81"/>
            <rFont val="Tahoma"/>
            <family val="2"/>
          </rPr>
          <t xml:space="preserve">
Used to scale the BTRT adjustment of SRW
</t>
        </r>
      </text>
    </comment>
    <comment ref="E109" authorId="2" shapeId="0" xr:uid="{F2662D29-00A0-4DCD-9B3D-453AFB0920FF}">
      <text>
        <r>
          <rPr>
            <b/>
            <sz val="9"/>
            <color indexed="81"/>
            <rFont val="Tahoma"/>
            <family val="2"/>
          </rPr>
          <t>John:</t>
        </r>
        <r>
          <rPr>
            <sz val="9"/>
            <color indexed="81"/>
            <rFont val="Tahoma"/>
            <family val="2"/>
          </rPr>
          <t xml:space="preserve">
Singles</t>
        </r>
      </text>
    </comment>
    <comment ref="I109" authorId="2" shapeId="0" xr:uid="{A6FB663F-988F-4E38-9BAE-234EF068CE41}">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K109" authorId="2" shapeId="0" xr:uid="{BF54C54F-4CAE-4204-9299-5D84BC567703}">
      <text>
        <r>
          <rPr>
            <b/>
            <sz val="9"/>
            <color indexed="81"/>
            <rFont val="Tahoma"/>
            <family val="2"/>
          </rPr>
          <t>John:</t>
        </r>
        <r>
          <rPr>
            <sz val="9"/>
            <color indexed="81"/>
            <rFont val="Tahoma"/>
            <family val="2"/>
          </rPr>
          <t xml:space="preserve">
Yearling progeny, Singles</t>
        </r>
      </text>
    </comment>
    <comment ref="L109" authorId="2" shapeId="0" xr:uid="{009D6ABC-CC61-4C55-B220-F8868F5D3E84}">
      <text>
        <r>
          <rPr>
            <b/>
            <sz val="9"/>
            <color indexed="81"/>
            <rFont val="Tahoma"/>
            <family val="2"/>
          </rPr>
          <t>John:</t>
        </r>
        <r>
          <rPr>
            <sz val="9"/>
            <color indexed="81"/>
            <rFont val="Tahoma"/>
            <family val="2"/>
          </rPr>
          <t xml:space="preserve">
Yearling progeny, Twins</t>
        </r>
      </text>
    </comment>
    <comment ref="M109" authorId="2" shapeId="0" xr:uid="{9A580FC9-73F6-45EF-9370-13D58D95A0DF}">
      <text>
        <r>
          <rPr>
            <b/>
            <sz val="9"/>
            <color indexed="81"/>
            <rFont val="Tahoma"/>
            <family val="2"/>
          </rPr>
          <t>John:</t>
        </r>
        <r>
          <rPr>
            <sz val="9"/>
            <color indexed="81"/>
            <rFont val="Tahoma"/>
            <family val="2"/>
          </rPr>
          <t xml:space="preserve">
Yearling progeny, Triplets</t>
        </r>
      </text>
    </comment>
    <comment ref="N109" authorId="2" shapeId="0" xr:uid="{B074115D-A65E-4893-B7CE-DCABFC99E2DE}">
      <text>
        <r>
          <rPr>
            <b/>
            <sz val="9"/>
            <color indexed="81"/>
            <rFont val="Tahoma"/>
            <family val="2"/>
          </rPr>
          <t>John:</t>
        </r>
        <r>
          <rPr>
            <sz val="9"/>
            <color indexed="81"/>
            <rFont val="Tahoma"/>
            <family val="2"/>
          </rPr>
          <t xml:space="preserve">
2-tooth progeny, Singles</t>
        </r>
      </text>
    </comment>
    <comment ref="O109" authorId="2" shapeId="0" xr:uid="{CBE67F9C-B768-44D1-AB5E-EC98E4C4E7EA}">
      <text>
        <r>
          <rPr>
            <b/>
            <sz val="9"/>
            <color indexed="81"/>
            <rFont val="Tahoma"/>
            <family val="2"/>
          </rPr>
          <t>John:</t>
        </r>
        <r>
          <rPr>
            <sz val="9"/>
            <color indexed="81"/>
            <rFont val="Tahoma"/>
            <family val="2"/>
          </rPr>
          <t xml:space="preserve">
2-tooth progeny, Twins</t>
        </r>
      </text>
    </comment>
    <comment ref="P109" authorId="2" shapeId="0" xr:uid="{183ED665-C32A-4A0B-952C-08A02687EE50}">
      <text>
        <r>
          <rPr>
            <b/>
            <sz val="9"/>
            <color indexed="81"/>
            <rFont val="Tahoma"/>
            <family val="2"/>
          </rPr>
          <t>John:</t>
        </r>
        <r>
          <rPr>
            <sz val="9"/>
            <color indexed="81"/>
            <rFont val="Tahoma"/>
            <family val="2"/>
          </rPr>
          <t xml:space="preserve">
2-tooth progeny, Triplets</t>
        </r>
      </text>
    </comment>
    <comment ref="Q109" authorId="2" shapeId="0" xr:uid="{8D8DD545-8E1B-4A5B-ACC0-7339AB4DB8D9}">
      <text>
        <r>
          <rPr>
            <b/>
            <sz val="9"/>
            <color indexed="81"/>
            <rFont val="Tahoma"/>
            <family val="2"/>
          </rPr>
          <t>John:</t>
        </r>
        <r>
          <rPr>
            <sz val="9"/>
            <color indexed="81"/>
            <rFont val="Tahoma"/>
            <family val="2"/>
          </rPr>
          <t xml:space="preserve">
Adult progeny, Singles</t>
        </r>
      </text>
    </comment>
    <comment ref="R109" authorId="2" shapeId="0" xr:uid="{CF507514-DBBD-4EE7-8B9C-9F13E470E2A1}">
      <text>
        <r>
          <rPr>
            <b/>
            <sz val="9"/>
            <color indexed="81"/>
            <rFont val="Tahoma"/>
            <family val="2"/>
          </rPr>
          <t>John:</t>
        </r>
        <r>
          <rPr>
            <sz val="9"/>
            <color indexed="81"/>
            <rFont val="Tahoma"/>
            <family val="2"/>
          </rPr>
          <t xml:space="preserve">
Adult progeny, Twins</t>
        </r>
      </text>
    </comment>
    <comment ref="S109" authorId="2" shapeId="0" xr:uid="{C4E9A3D3-D019-4E6E-BADE-6A793B16A381}">
      <text>
        <r>
          <rPr>
            <b/>
            <sz val="9"/>
            <color indexed="81"/>
            <rFont val="Tahoma"/>
            <family val="2"/>
          </rPr>
          <t>John:</t>
        </r>
        <r>
          <rPr>
            <sz val="9"/>
            <color indexed="81"/>
            <rFont val="Tahoma"/>
            <family val="2"/>
          </rPr>
          <t xml:space="preserve">
Adult progeny, Triplets</t>
        </r>
      </text>
    </comment>
    <comment ref="I110" authorId="2" shapeId="0" xr:uid="{1F43AB0C-2C71-455A-BC22-973CAC953C4C}">
      <text>
        <r>
          <rPr>
            <b/>
            <sz val="9"/>
            <color indexed="81"/>
            <rFont val="Tahoma"/>
            <family val="2"/>
          </rPr>
          <t>John:</t>
        </r>
        <r>
          <rPr>
            <sz val="9"/>
            <color indexed="81"/>
            <rFont val="Tahoma"/>
            <family val="2"/>
          </rPr>
          <t xml:space="preserve">
Scalar of the calculated progeny mortality at birth relative. Used to alter era trait
This SAP impacts within a calculation not on an input</t>
        </r>
      </text>
    </comment>
    <comment ref="K110" authorId="2" shapeId="0" xr:uid="{DCBB15B3-478C-4DEF-92F7-5050E9C16583}">
      <text>
        <r>
          <rPr>
            <b/>
            <sz val="9"/>
            <color indexed="81"/>
            <rFont val="Tahoma"/>
            <family val="2"/>
          </rPr>
          <t xml:space="preserve">John:
</t>
        </r>
        <r>
          <rPr>
            <sz val="9"/>
            <color indexed="81"/>
            <rFont val="Tahoma"/>
            <family val="2"/>
          </rPr>
          <t>Transfer of triplet yatf at weaning</t>
        </r>
      </text>
    </comment>
    <comment ref="I111" authorId="2" shapeId="0" xr:uid="{D8421DFB-A780-453E-B2C7-D99D16F429B4}">
      <text>
        <r>
          <rPr>
            <b/>
            <sz val="9"/>
            <color indexed="81"/>
            <rFont val="Tahoma"/>
            <family val="2"/>
          </rPr>
          <t>John:</t>
        </r>
        <r>
          <rPr>
            <sz val="9"/>
            <color indexed="81"/>
            <rFont val="Tahoma"/>
            <family val="2"/>
          </rPr>
          <t xml:space="preserve">
Scalar of the calculated base mortality.
This SAP impacts within a calculation not on an input</t>
        </r>
      </text>
    </comment>
    <comment ref="I113" authorId="2" shapeId="0" xr:uid="{5DE57CF9-2F49-4C39-8708-A0A48ECCA8A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I114" authorId="2" shapeId="0" xr:uid="{F772BCF9-1EF9-4438-93AC-5264B5674A3A}">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K114" authorId="2" shapeId="0" xr:uid="{C687BA6B-2205-4F92-8DBB-9F4E6171C576}">
      <text>
        <r>
          <rPr>
            <b/>
            <sz val="9"/>
            <color indexed="81"/>
            <rFont val="Tahoma"/>
            <family val="2"/>
          </rPr>
          <t>John:</t>
        </r>
        <r>
          <rPr>
            <sz val="9"/>
            <color indexed="81"/>
            <rFont val="Tahoma"/>
            <family val="2"/>
          </rPr>
          <t xml:space="preserve">
Adjust repro rate of ewe lambs</t>
        </r>
      </text>
    </comment>
    <comment ref="L114" authorId="2" shapeId="0" xr:uid="{E3B831AB-3150-45C6-B0BD-7156C11A0287}">
      <text>
        <r>
          <rPr>
            <b/>
            <sz val="9"/>
            <color indexed="81"/>
            <rFont val="Tahoma"/>
            <family val="2"/>
          </rPr>
          <t>John:</t>
        </r>
        <r>
          <rPr>
            <sz val="9"/>
            <color indexed="81"/>
            <rFont val="Tahoma"/>
            <family val="2"/>
          </rPr>
          <t xml:space="preserve">
Adjust repro rate of 2-tooths (to increase the spread between 2-tth &amp; 3yo)</t>
        </r>
      </text>
    </comment>
    <comment ref="M114" authorId="2" shapeId="0" xr:uid="{75C9F761-B612-4FB4-A4EE-127F26C752DA}">
      <text>
        <r>
          <rPr>
            <b/>
            <sz val="9"/>
            <color indexed="81"/>
            <rFont val="Tahoma"/>
            <family val="2"/>
          </rPr>
          <t>John:</t>
        </r>
        <r>
          <rPr>
            <sz val="9"/>
            <color indexed="81"/>
            <rFont val="Tahoma"/>
            <family val="2"/>
          </rPr>
          <t xml:space="preserve">
Adjust repro rate of 3yos and older. To alter flock repro due to genetics</t>
        </r>
      </text>
    </comment>
    <comment ref="N114" authorId="2" shapeId="0" xr:uid="{995332D1-DD49-416A-8890-A725CD1B881E}">
      <text>
        <r>
          <rPr>
            <b/>
            <sz val="9"/>
            <color indexed="81"/>
            <rFont val="Tahoma"/>
            <family val="2"/>
          </rPr>
          <t>John:</t>
        </r>
        <r>
          <rPr>
            <sz val="9"/>
            <color indexed="81"/>
            <rFont val="Tahoma"/>
            <family val="2"/>
          </rPr>
          <t xml:space="preserve">
Adjust repro rate of 3yos. To reduce flock repro or adjust RR if selling once dry</t>
        </r>
      </text>
    </comment>
    <comment ref="O114" authorId="2" shapeId="0" xr:uid="{C869F960-37DA-4DEA-A0E5-CD813952A216}">
      <text>
        <r>
          <rPr>
            <b/>
            <sz val="9"/>
            <color indexed="81"/>
            <rFont val="Tahoma"/>
            <family val="2"/>
          </rPr>
          <t>John:</t>
        </r>
        <r>
          <rPr>
            <sz val="9"/>
            <color indexed="81"/>
            <rFont val="Tahoma"/>
            <family val="2"/>
          </rPr>
          <t xml:space="preserve">
Adjust repro rate of 4yo &amp; 5yos if selling once dry or twice dry</t>
        </r>
      </text>
    </comment>
    <comment ref="P114" authorId="2" shapeId="0" xr:uid="{BC5A94C4-BCF9-4BFC-A3C7-97E9283B9BCE}">
      <text>
        <r>
          <rPr>
            <b/>
            <sz val="9"/>
            <color indexed="81"/>
            <rFont val="Tahoma"/>
            <family val="2"/>
          </rPr>
          <t>John:</t>
        </r>
        <r>
          <rPr>
            <sz val="9"/>
            <color indexed="81"/>
            <rFont val="Tahoma"/>
            <family val="2"/>
          </rPr>
          <t xml:space="preserve">
Adjust repro rate of 6yos and older if retaining 'performers'</t>
        </r>
      </text>
    </comment>
    <comment ref="Q114" authorId="2" shapeId="0" xr:uid="{F0554947-63F0-44DE-8C92-AC9226A2B589}">
      <text>
        <r>
          <rPr>
            <b/>
            <sz val="9"/>
            <color indexed="81"/>
            <rFont val="Tahoma"/>
            <family val="2"/>
          </rPr>
          <t>John:</t>
        </r>
        <r>
          <rPr>
            <sz val="9"/>
            <color indexed="81"/>
            <rFont val="Tahoma"/>
            <family val="2"/>
          </rPr>
          <t xml:space="preserve">
Adjust repro rate of all age groups due to genetic gain from culling dry</t>
        </r>
      </text>
    </comment>
    <comment ref="I11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 &amp; f_conception_mu2</t>
        </r>
      </text>
    </comment>
    <comment ref="E116" authorId="2" shapeId="0" xr:uid="{F2A7CE48-0634-47A6-BCA0-570B3E206BE1}">
      <text>
        <r>
          <rPr>
            <b/>
            <sz val="9"/>
            <color indexed="81"/>
            <rFont val="Tahoma"/>
            <family val="2"/>
          </rPr>
          <t>John:</t>
        </r>
        <r>
          <rPr>
            <sz val="9"/>
            <color indexed="81"/>
            <rFont val="Tahoma"/>
            <family val="2"/>
          </rPr>
          <t xml:space="preserve">
Adjust repro rate of ewe lambs</t>
        </r>
      </text>
    </comment>
    <comment ref="I11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therefore don't use this if applying to all age groups.
Also applied to scanning % in  f_conception_cs &amp; f_conception_mu2</t>
        </r>
      </text>
    </comment>
    <comment ref="K116" authorId="2" shapeId="0" xr:uid="{2A4A3098-FBF9-45B4-93BB-8C3944BEB6EF}">
      <text>
        <r>
          <rPr>
            <b/>
            <sz val="9"/>
            <color indexed="81"/>
            <rFont val="Tahoma"/>
            <family val="2"/>
          </rPr>
          <t>John:</t>
        </r>
        <r>
          <rPr>
            <sz val="9"/>
            <color indexed="81"/>
            <rFont val="Tahoma"/>
            <family val="2"/>
          </rPr>
          <t xml:space="preserve">
Adjust repro rate of ewe lambs</t>
        </r>
      </text>
    </comment>
    <comment ref="L116" authorId="2" shapeId="0" xr:uid="{B864E07D-5E12-4D93-BED5-D213036882F4}">
      <text>
        <r>
          <rPr>
            <b/>
            <sz val="9"/>
            <color indexed="81"/>
            <rFont val="Tahoma"/>
            <family val="2"/>
          </rPr>
          <t>John:</t>
        </r>
        <r>
          <rPr>
            <sz val="9"/>
            <color indexed="81"/>
            <rFont val="Tahoma"/>
            <family val="2"/>
          </rPr>
          <t xml:space="preserve">
Adjust repro rate of 2-tooths (to increase the spread between 2-tth &amp; 3yo)</t>
        </r>
      </text>
    </comment>
    <comment ref="M11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N11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O11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P11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Q116" authorId="2" shapeId="0" xr:uid="{53671BE0-5097-429C-86F9-BE96610FA925}">
      <text>
        <r>
          <rPr>
            <b/>
            <sz val="9"/>
            <color indexed="81"/>
            <rFont val="Tahoma"/>
            <family val="2"/>
          </rPr>
          <t>John:</t>
        </r>
        <r>
          <rPr>
            <sz val="9"/>
            <color indexed="81"/>
            <rFont val="Tahoma"/>
            <family val="2"/>
          </rPr>
          <t xml:space="preserve">
Adjust repro rate of all age groups due to genetic gain from culling dry</t>
        </r>
      </text>
    </comment>
    <comment ref="I119" authorId="2" shapeId="0" xr:uid="{B12C0A93-3353-453B-A747-FCDDB6C62C28}">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K119" authorId="2" shapeId="0" xr:uid="{33048565-E9CA-4E89-A59C-4C13516F24E4}">
      <text>
        <r>
          <rPr>
            <b/>
            <sz val="9"/>
            <color indexed="81"/>
            <rFont val="Tahoma"/>
            <family val="2"/>
          </rPr>
          <t xml:space="preserve">John:
</t>
        </r>
        <r>
          <rPr>
            <sz val="9"/>
            <color indexed="81"/>
            <rFont val="Tahoma"/>
            <family val="2"/>
          </rPr>
          <t>Adjust conception for all dams</t>
        </r>
      </text>
    </comment>
    <comment ref="I120" authorId="2" shapeId="0" xr:uid="{F9F578C8-52FD-43DF-91FF-7671EE3C0264}">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K120" authorId="2" shapeId="0" xr:uid="{3475F2B6-F3ED-44F4-A4A1-5FFEFFC90890}">
      <text>
        <r>
          <rPr>
            <b/>
            <sz val="9"/>
            <color indexed="81"/>
            <rFont val="Tahoma"/>
            <family val="2"/>
          </rPr>
          <t xml:space="preserve">John:
</t>
        </r>
        <r>
          <rPr>
            <sz val="9"/>
            <color indexed="81"/>
            <rFont val="Tahoma"/>
            <family val="2"/>
          </rPr>
          <t>Adjust litter size for all dams</t>
        </r>
      </text>
    </comment>
    <comment ref="I121" authorId="2" shapeId="0" xr:uid="{EC3C5107-A021-410A-BD6E-BA626874658A}">
      <text>
        <r>
          <rPr>
            <b/>
            <sz val="9"/>
            <color indexed="81"/>
            <rFont val="Tahoma"/>
            <family val="2"/>
          </rPr>
          <t>John:</t>
        </r>
        <r>
          <rPr>
            <sz val="9"/>
            <color indexed="81"/>
            <rFont val="Tahoma"/>
            <family val="2"/>
          </rPr>
          <t xml:space="preserve">
Increment the proportion of ewes that concieve in a given slice of l0 (single, twin or triplet) and reduce the proportion from the previous slice.
Eg. l0[1] will increase proportion of singles and reduce proportion of empty.</t>
        </r>
      </text>
    </comment>
    <comment ref="K121" authorId="2" shapeId="0" xr:uid="{E35149C1-72DA-459B-A7C5-52D934973697}">
      <text>
        <r>
          <rPr>
            <b/>
            <sz val="9"/>
            <color indexed="81"/>
            <rFont val="Tahoma"/>
            <family val="2"/>
          </rPr>
          <t xml:space="preserve">John:
</t>
        </r>
        <r>
          <rPr>
            <sz val="9"/>
            <color indexed="81"/>
            <rFont val="Tahoma"/>
            <family val="2"/>
          </rPr>
          <t>Increase the number of dams with triplets</t>
        </r>
      </text>
    </comment>
    <comment ref="I122" authorId="2" shapeId="0" xr:uid="{A93583DA-8EC7-47A2-A3A5-2F758DA3D686}">
      <text>
        <r>
          <rPr>
            <b/>
            <sz val="9"/>
            <color indexed="81"/>
            <rFont val="Tahoma"/>
            <family val="2"/>
          </rPr>
          <t>John:</t>
        </r>
        <r>
          <rPr>
            <sz val="9"/>
            <color indexed="81"/>
            <rFont val="Tahoma"/>
            <family val="2"/>
          </rPr>
          <t xml:space="preserve">
Adjust the proportion of yatf in a given slice of l0 (single, twin or triplet) that are transferred to progeny.
This is like mortality at weaning. If used with sam[rr] or mortalityp it can be used to calculate the cost of extra ewes pregnant or lactating.</t>
        </r>
      </text>
    </comment>
    <comment ref="K122" authorId="2" shapeId="0" xr:uid="{BDC82A2A-D392-4DBC-930C-D98BDF21970A}">
      <text>
        <r>
          <rPr>
            <b/>
            <sz val="9"/>
            <color indexed="81"/>
            <rFont val="Tahoma"/>
            <family val="2"/>
          </rPr>
          <t xml:space="preserve">John:
</t>
        </r>
        <r>
          <rPr>
            <sz val="9"/>
            <color indexed="81"/>
            <rFont val="Tahoma"/>
            <family val="2"/>
          </rPr>
          <t>Transfer of triplet yatf at weaning</t>
        </r>
      </text>
    </comment>
    <comment ref="I123" authorId="2" shapeId="0" xr:uid="{196B4557-C34B-4984-B2CE-21A198D3A2FB}">
      <text>
        <r>
          <rPr>
            <b/>
            <sz val="9"/>
            <color indexed="81"/>
            <rFont val="Tahoma"/>
            <family val="2"/>
          </rPr>
          <t>John:</t>
        </r>
        <r>
          <rPr>
            <sz val="9"/>
            <color indexed="81"/>
            <rFont val="Tahoma"/>
            <family val="2"/>
          </rPr>
          <t xml:space="preserve">
Weaning weight adjustment.
Note1: This change in weight occurs without a change in energy requirements, i.e. it is free weight and therefore overestimates the value of the change.
A better approach is usually to use sam[pi_yatf]</t>
        </r>
      </text>
    </comment>
    <comment ref="I125" authorId="2" shapeId="0" xr:uid="{04F49008-0994-48EF-A2D4-BF2951A98628}">
      <text>
        <r>
          <rPr>
            <b/>
            <sz val="9"/>
            <color indexed="81"/>
            <rFont val="Tahoma"/>
            <family val="2"/>
          </rPr>
          <t>Michael:</t>
        </r>
        <r>
          <rPr>
            <sz val="9"/>
            <color indexed="81"/>
            <rFont val="Tahoma"/>
            <family val="2"/>
          </rPr>
          <t xml:space="preserve">
Control if crop grazing is allowed</t>
        </r>
      </text>
    </comment>
    <comment ref="I126" authorId="2" shapeId="0" xr:uid="{031ACC1E-38DE-4B1D-9A0A-0C0FBC42503D}">
      <text>
        <r>
          <rPr>
            <b/>
            <sz val="9"/>
            <color indexed="81"/>
            <rFont val="Tahoma"/>
            <family val="2"/>
          </rPr>
          <t>Michael:</t>
        </r>
        <r>
          <rPr>
            <sz val="9"/>
            <color indexed="81"/>
            <rFont val="Tahoma"/>
            <family val="2"/>
          </rPr>
          <t xml:space="preserve">
Control if grazing of crop paddocks prior to seeding is allowed</t>
        </r>
      </text>
    </comment>
    <comment ref="I129" authorId="2" shapeId="0" xr:uid="{FB1D6849-E8F4-4113-A7F2-8758FBE748D8}">
      <text>
        <r>
          <rPr>
            <b/>
            <sz val="9"/>
            <color indexed="81"/>
            <rFont val="Tahoma"/>
            <family val="2"/>
          </rPr>
          <t>John:</t>
        </r>
        <r>
          <rPr>
            <sz val="9"/>
            <color indexed="81"/>
            <rFont val="Tahoma"/>
            <family val="2"/>
          </rPr>
          <t xml:space="preserve">
Bound on the area of saltland pasture if SLP is included on the farm.</t>
        </r>
      </text>
    </comment>
    <comment ref="I130" authorId="2" shapeId="0" xr:uid="{6A8CEACB-5187-4C57-A010-404BE4E6E950}">
      <text>
        <r>
          <rPr>
            <b/>
            <sz val="9"/>
            <color indexed="81"/>
            <rFont val="Tahoma"/>
            <family val="2"/>
          </rPr>
          <t>John:</t>
        </r>
        <r>
          <rPr>
            <sz val="9"/>
            <color indexed="81"/>
            <rFont val="Tahoma"/>
            <family val="2"/>
          </rPr>
          <t xml:space="preserve">
Upper bound the quantity of saltbush that can be grazed in each feed period.</t>
        </r>
      </text>
    </comment>
    <comment ref="I131"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E132" authorId="0" shapeId="0" xr:uid="{469BD512-8DB1-4CE4-92A1-66D9206CF234}">
      <text>
        <r>
          <rPr>
            <b/>
            <sz val="9"/>
            <color indexed="81"/>
            <rFont val="Tahoma"/>
            <family val="2"/>
          </rPr>
          <t>Michael Young:</t>
        </r>
        <r>
          <rPr>
            <sz val="9"/>
            <color indexed="81"/>
            <rFont val="Tahoma"/>
            <family val="2"/>
          </rPr>
          <t xml:space="preserve">
All pastures</t>
        </r>
      </text>
    </comment>
    <comment ref="I132"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K132" authorId="0" shapeId="0" xr:uid="{D0346F6F-4FF7-444A-91D4-99E8740BC6F3}">
      <text>
        <r>
          <rPr>
            <b/>
            <sz val="9"/>
            <color indexed="81"/>
            <rFont val="Tahoma"/>
            <family val="2"/>
          </rPr>
          <t>Michael Young:</t>
        </r>
        <r>
          <rPr>
            <sz val="9"/>
            <color indexed="81"/>
            <rFont val="Tahoma"/>
            <family val="2"/>
          </rPr>
          <t xml:space="preserve">
All pastures</t>
        </r>
      </text>
    </comment>
    <comment ref="I133" authorId="2" shapeId="0" xr:uid="{82BA8466-D3FB-48D6-A860-A8AF55DF7CB2}">
      <text>
        <r>
          <rPr>
            <b/>
            <sz val="9"/>
            <color indexed="81"/>
            <rFont val="Tahoma"/>
            <family val="2"/>
          </rPr>
          <t>John:</t>
        </r>
        <r>
          <rPr>
            <sz val="9"/>
            <color indexed="81"/>
            <rFont val="Tahoma"/>
            <family val="2"/>
          </rPr>
          <t xml:space="preserve">
Constrain the amount of supplement offered per DSE.</t>
        </r>
      </text>
    </comment>
    <comment ref="E134" authorId="2" shapeId="0" xr:uid="{EFC0A459-54BF-4500-A7D7-F0A0D0CFEE25}">
      <text>
        <r>
          <rPr>
            <b/>
            <sz val="9"/>
            <color indexed="81"/>
            <rFont val="Tahoma"/>
            <family val="2"/>
          </rPr>
          <t>John:</t>
        </r>
        <r>
          <rPr>
            <sz val="9"/>
            <color indexed="81"/>
            <rFont val="Tahoma"/>
            <family val="2"/>
          </rPr>
          <t xml:space="preserve">
Autumn lambing included</t>
        </r>
      </text>
    </comment>
    <comment ref="K134" authorId="2" shapeId="0" xr:uid="{CD1D90DD-E531-44E9-8686-BDEE83E52A73}">
      <text>
        <r>
          <rPr>
            <b/>
            <sz val="9"/>
            <color indexed="81"/>
            <rFont val="Tahoma"/>
            <family val="2"/>
          </rPr>
          <t>John:</t>
        </r>
        <r>
          <rPr>
            <sz val="9"/>
            <color indexed="81"/>
            <rFont val="Tahoma"/>
            <family val="2"/>
          </rPr>
          <t xml:space="preserve">
Autumn lambing included</t>
        </r>
      </text>
    </comment>
    <comment ref="L134" authorId="2" shapeId="0" xr:uid="{E0376924-CB5A-4950-971F-19146147695C}">
      <text>
        <r>
          <rPr>
            <b/>
            <sz val="9"/>
            <color indexed="81"/>
            <rFont val="Tahoma"/>
            <family val="2"/>
          </rPr>
          <t>John:</t>
        </r>
        <r>
          <rPr>
            <sz val="9"/>
            <color indexed="81"/>
            <rFont val="Tahoma"/>
            <family val="2"/>
          </rPr>
          <t xml:space="preserve">
Winter lambing included</t>
        </r>
      </text>
    </comment>
    <comment ref="M134" authorId="2" shapeId="0" xr:uid="{63CC1991-07AA-49B4-9239-944EC93FCE49}">
      <text>
        <r>
          <rPr>
            <b/>
            <sz val="9"/>
            <color indexed="81"/>
            <rFont val="Tahoma"/>
            <family val="2"/>
          </rPr>
          <t>John:</t>
        </r>
        <r>
          <rPr>
            <sz val="9"/>
            <color indexed="81"/>
            <rFont val="Tahoma"/>
            <family val="2"/>
          </rPr>
          <t xml:space="preserve">
Spring lambing included</t>
        </r>
      </text>
    </comment>
    <comment ref="E135" authorId="2" shapeId="0" xr:uid="{836C1717-4B63-4EED-9311-CC9C24DCF383}">
      <text>
        <r>
          <rPr>
            <b/>
            <sz val="9"/>
            <color indexed="81"/>
            <rFont val="Tahoma"/>
            <family val="2"/>
          </rPr>
          <t>John:</t>
        </r>
        <r>
          <rPr>
            <sz val="9"/>
            <color indexed="81"/>
            <rFont val="Tahoma"/>
            <family val="2"/>
          </rPr>
          <t xml:space="preserve">
Adjust mating age offset for Ewe Lambs for all TOL &amp; all genotypes</t>
        </r>
      </text>
    </comment>
    <comment ref="I135"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K135"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E136" authorId="2" shapeId="0" xr:uid="{35E80A98-A877-4276-A518-FDD9CE507752}">
      <text>
        <r>
          <rPr>
            <b/>
            <sz val="9"/>
            <color indexed="81"/>
            <rFont val="Tahoma"/>
            <family val="2"/>
          </rPr>
          <t>John:</t>
        </r>
        <r>
          <rPr>
            <sz val="9"/>
            <color indexed="81"/>
            <rFont val="Tahoma"/>
            <family val="2"/>
          </rPr>
          <t xml:space="preserve">
Ewe lambs for all genotypes</t>
        </r>
      </text>
    </comment>
    <comment ref="I136"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K136" authorId="2" shapeId="0" xr:uid="{7942F109-6075-47FF-8432-736A3BD0010C}">
      <text>
        <r>
          <rPr>
            <b/>
            <sz val="9"/>
            <color indexed="81"/>
            <rFont val="Tahoma"/>
            <family val="2"/>
          </rPr>
          <t>John:</t>
        </r>
        <r>
          <rPr>
            <sz val="9"/>
            <color indexed="81"/>
            <rFont val="Tahoma"/>
            <family val="2"/>
          </rPr>
          <t xml:space="preserve">
Ewe lambs for all genotypes</t>
        </r>
      </text>
    </comment>
    <comment ref="L136" authorId="2" shapeId="0" xr:uid="{CC54BC71-065A-437C-B590-DE34D0FE2090}">
      <text>
        <r>
          <rPr>
            <b/>
            <sz val="9"/>
            <color indexed="81"/>
            <rFont val="Tahoma"/>
            <family val="2"/>
          </rPr>
          <t>John:</t>
        </r>
        <r>
          <rPr>
            <sz val="9"/>
            <color indexed="81"/>
            <rFont val="Tahoma"/>
            <family val="2"/>
          </rPr>
          <t xml:space="preserve">
2-tooths &amp; Adults for all genotypes</t>
        </r>
      </text>
    </comment>
    <comment ref="E137" authorId="2" shapeId="0" xr:uid="{4EAD5905-26A8-4849-AA93-CED467F352BD}">
      <text>
        <r>
          <rPr>
            <b/>
            <sz val="9"/>
            <color indexed="81"/>
            <rFont val="Tahoma"/>
            <family val="2"/>
          </rPr>
          <t>John:</t>
        </r>
        <r>
          <rPr>
            <sz val="9"/>
            <color indexed="81"/>
            <rFont val="Tahoma"/>
            <family val="2"/>
          </rPr>
          <t xml:space="preserve">
0:1 is the yearlings
</t>
        </r>
      </text>
    </comment>
    <comment ref="I137"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K137" authorId="2" shapeId="0" xr:uid="{D1D19467-E150-4F51-8B20-73646BC79629}">
      <text>
        <r>
          <rPr>
            <b/>
            <sz val="9"/>
            <color indexed="81"/>
            <rFont val="Tahoma"/>
            <family val="2"/>
          </rPr>
          <t>John:</t>
        </r>
        <r>
          <rPr>
            <sz val="9"/>
            <color indexed="81"/>
            <rFont val="Tahoma"/>
            <family val="2"/>
          </rPr>
          <t xml:space="preserve">
0:1 is the yearlings
</t>
        </r>
      </text>
    </comment>
    <comment ref="L137" authorId="2" shapeId="0" xr:uid="{4B6E1620-CA87-47F3-912F-EB03BD46C056}">
      <text>
        <r>
          <rPr>
            <b/>
            <sz val="9"/>
            <color indexed="81"/>
            <rFont val="Tahoma"/>
            <family val="2"/>
          </rPr>
          <t>John:</t>
        </r>
        <r>
          <rPr>
            <sz val="9"/>
            <color indexed="81"/>
            <rFont val="Tahoma"/>
            <family val="2"/>
          </rPr>
          <t xml:space="preserve">
1: is 2-tooths and older
</t>
        </r>
      </text>
    </comment>
    <comment ref="E138" authorId="2" shapeId="0" xr:uid="{46DF3444-8053-445C-96ED-F9C3EF0070B1}">
      <text>
        <r>
          <rPr>
            <b/>
            <sz val="9"/>
            <color indexed="81"/>
            <rFont val="Tahoma"/>
            <family val="2"/>
          </rPr>
          <t>John:</t>
        </r>
        <r>
          <rPr>
            <sz val="9"/>
            <color indexed="81"/>
            <rFont val="Tahoma"/>
            <family val="2"/>
          </rPr>
          <t xml:space="preserve">
0:1 is the yearlings
</t>
        </r>
      </text>
    </comment>
    <comment ref="I138"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K138" authorId="2" shapeId="0" xr:uid="{6E87C268-F2BE-404A-914A-F4F7B1FE3E7C}">
      <text>
        <r>
          <rPr>
            <b/>
            <sz val="9"/>
            <color indexed="81"/>
            <rFont val="Tahoma"/>
            <family val="2"/>
          </rPr>
          <t>John:</t>
        </r>
        <r>
          <rPr>
            <sz val="9"/>
            <color indexed="81"/>
            <rFont val="Tahoma"/>
            <family val="2"/>
          </rPr>
          <t xml:space="preserve">
0:1 is the yearlings
</t>
        </r>
      </text>
    </comment>
    <comment ref="L138" authorId="2" shapeId="0" xr:uid="{DEC79D7A-281E-465E-8908-61D89495D344}">
      <text>
        <r>
          <rPr>
            <b/>
            <sz val="9"/>
            <color indexed="81"/>
            <rFont val="Tahoma"/>
            <family val="2"/>
          </rPr>
          <t>John:</t>
        </r>
        <r>
          <rPr>
            <sz val="9"/>
            <color indexed="81"/>
            <rFont val="Tahoma"/>
            <family val="2"/>
          </rPr>
          <t xml:space="preserve">
1: is 2-tooths and older
</t>
        </r>
      </text>
    </comment>
    <comment ref="E139" authorId="2" shapeId="0" xr:uid="{06A927EE-C0D6-403C-8C47-951212DBDB67}">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39"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K139"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39" authorId="2" shapeId="0" xr:uid="{229DEE13-4FEC-44F8-A5F1-2F35262C8BDD}">
      <text>
        <r>
          <rPr>
            <b/>
            <sz val="9"/>
            <color indexed="81"/>
            <rFont val="Tahoma"/>
            <family val="2"/>
          </rPr>
          <t>John:</t>
        </r>
        <r>
          <rPr>
            <sz val="9"/>
            <color indexed="81"/>
            <rFont val="Tahoma"/>
            <family val="2"/>
          </rPr>
          <t xml:space="preserve">
1: is 2-tooths and older
</t>
        </r>
      </text>
    </comment>
    <comment ref="E140" authorId="2" shapeId="0" xr:uid="{66C5CD42-E3E6-44B3-B9A7-26B18634F94D}">
      <text>
        <r>
          <rPr>
            <b/>
            <sz val="9"/>
            <color indexed="81"/>
            <rFont val="Tahoma"/>
            <family val="2"/>
          </rPr>
          <t>John:</t>
        </r>
        <r>
          <rPr>
            <sz val="9"/>
            <color indexed="81"/>
            <rFont val="Tahoma"/>
            <family val="2"/>
          </rPr>
          <t xml:space="preserve">
0:1 is the Yearlings
The value is likely to vary with genotype with Maternals being 0% and Merinos higher.</t>
        </r>
      </text>
    </comment>
    <comment ref="I140" authorId="0" shapeId="0" xr:uid="{55B84051-894C-4F6E-B5D4-10FD9B0D474A}">
      <text>
        <r>
          <rPr>
            <b/>
            <sz val="9"/>
            <color indexed="81"/>
            <rFont val="Tahoma"/>
            <family val="2"/>
          </rPr>
          <t>Young:</t>
        </r>
        <r>
          <rPr>
            <sz val="9"/>
            <color indexed="81"/>
            <rFont val="Tahoma"/>
            <family val="2"/>
          </rPr>
          <t xml:space="preserve">
Estimated proportion of the drys that are retained at birth.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t>
        </r>
      </text>
    </comment>
    <comment ref="K140" authorId="2" shapeId="0" xr:uid="{D64C1B79-627A-43EA-9B3F-179711C57F7E}">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L140" authorId="2" shapeId="0" xr:uid="{9824207B-2EE3-4E70-9DCA-5DCF5F9A4C1B}">
      <text>
        <r>
          <rPr>
            <b/>
            <sz val="9"/>
            <color indexed="81"/>
            <rFont val="Tahoma"/>
            <family val="2"/>
          </rPr>
          <t>John:</t>
        </r>
        <r>
          <rPr>
            <sz val="9"/>
            <color indexed="81"/>
            <rFont val="Tahoma"/>
            <family val="2"/>
          </rPr>
          <t xml:space="preserve">
1: is 2-tooths and older
</t>
        </r>
      </text>
    </comment>
    <comment ref="I14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E142" authorId="0" shapeId="0" xr:uid="{8BDDEBB8-E973-4A2F-BE14-1190F7790D35}">
      <text>
        <r>
          <rPr>
            <b/>
            <sz val="9"/>
            <color indexed="81"/>
            <rFont val="Tahoma"/>
            <family val="2"/>
          </rPr>
          <t xml:space="preserve">Michael Young:
</t>
        </r>
        <r>
          <rPr>
            <sz val="9"/>
            <color indexed="81"/>
            <rFont val="Tahoma"/>
            <family val="2"/>
          </rPr>
          <t>This sav is applied to i_ce_c2[2,…] so the axes are: d ,c2</t>
        </r>
      </text>
    </comment>
    <comment ref="I14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K14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I14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E144" authorId="2" shapeId="0" xr:uid="{400EC1C3-6502-460F-871D-8116C095860A}">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4" authorId="0" shapeId="0" xr:uid="{E41EE489-D7C6-4D44-BFBB-F55AC40C9C8C}">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E145" authorId="2" shapeId="0" xr:uid="{50FBB7B3-15C9-4D6C-8CED-44A2AAF7459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5"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K145" authorId="2" shapeId="0" xr:uid="{85656350-5F32-4CE7-A087-ED6774D2944E}">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L145" authorId="2" shapeId="0" xr:uid="{A758F07E-BBB3-42BD-B988-96BCEB257058}">
      <text>
        <r>
          <rPr>
            <b/>
            <sz val="9"/>
            <color indexed="81"/>
            <rFont val="Tahoma"/>
            <family val="2"/>
          </rPr>
          <t>John:</t>
        </r>
        <r>
          <rPr>
            <sz val="9"/>
            <color indexed="81"/>
            <rFont val="Tahoma"/>
            <family val="2"/>
          </rPr>
          <t xml:space="preserve">
t[0] - sell at shearing. Only include for v that includes selling
Each age group (v) controlled individually so as to not force a sale when it can't occur.</t>
        </r>
      </text>
    </comment>
    <comment ref="M145" authorId="2" shapeId="0" xr:uid="{0AAB8095-6083-4F4E-8EE1-150561FEB050}">
      <text>
        <r>
          <rPr>
            <b/>
            <sz val="9"/>
            <color indexed="81"/>
            <rFont val="Tahoma"/>
            <family val="2"/>
          </rPr>
          <t>John:</t>
        </r>
        <r>
          <rPr>
            <sz val="9"/>
            <color indexed="81"/>
            <rFont val="Tahoma"/>
            <family val="2"/>
          </rPr>
          <t xml:space="preserve">
t[1] - sell at scanning. Only include for v that includes selling</t>
        </r>
      </text>
    </comment>
    <comment ref="N145" authorId="2" shapeId="0" xr:uid="{20C2B25D-E3B6-48F4-908F-1DC1427CFA3D}">
      <text>
        <r>
          <rPr>
            <b/>
            <sz val="9"/>
            <color indexed="81"/>
            <rFont val="Tahoma"/>
            <family val="2"/>
          </rPr>
          <t>John:</t>
        </r>
        <r>
          <rPr>
            <sz val="9"/>
            <color indexed="81"/>
            <rFont val="Tahoma"/>
            <family val="2"/>
          </rPr>
          <t xml:space="preserve">
Retained dams (t[2]) for the 1st lambing opportuity for BBB.</t>
        </r>
      </text>
    </comment>
    <comment ref="O145" authorId="2" shapeId="0" xr:uid="{746C6B64-063B-4C25-B7C7-BF24320C9557}">
      <text>
        <r>
          <rPr>
            <b/>
            <sz val="9"/>
            <color indexed="81"/>
            <rFont val="Tahoma"/>
            <family val="2"/>
          </rPr>
          <t>John:</t>
        </r>
        <r>
          <rPr>
            <sz val="9"/>
            <color indexed="81"/>
            <rFont val="Tahoma"/>
            <family val="2"/>
          </rPr>
          <t xml:space="preserve">
Retained dams (t[2]) for the 1st lambing opportuity for BBT.</t>
        </r>
      </text>
    </comment>
    <comment ref="I146"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147" authorId="0" shapeId="0" xr:uid="{36EC2DEF-8D06-42C6-88AB-91A27F7A7F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E148" authorId="0" shapeId="0" xr:uid="{B53E96F9-54E3-4E4F-8545-4DC1F45AFE47}">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I148" authorId="0" shapeId="0" xr:uid="{DE01A5F6-C5C6-4C93-95CD-B5061D6601D2}">
      <text>
        <r>
          <rPr>
            <b/>
            <sz val="9"/>
            <color indexed="81"/>
            <rFont val="Tahoma"/>
            <family val="2"/>
          </rPr>
          <t>Young:</t>
        </r>
        <r>
          <rPr>
            <sz val="9"/>
            <color indexed="81"/>
            <rFont val="Tahoma"/>
            <family val="2"/>
          </rPr>
          <t xml:space="preserve">
maximum number of dams. Default is +inf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 even though it is  a year younger than v[4]</t>
        </r>
      </text>
    </comment>
    <comment ref="K148" authorId="0" shapeId="0" xr:uid="{5A1CC73B-A602-4F07-BFA1-8CB9C5E389C6}">
      <text>
        <r>
          <rPr>
            <b/>
            <sz val="9"/>
            <color indexed="81"/>
            <rFont val="Tahoma"/>
            <family val="2"/>
          </rPr>
          <t>Young:</t>
        </r>
        <r>
          <rPr>
            <sz val="9"/>
            <color indexed="81"/>
            <rFont val="Tahoma"/>
            <family val="2"/>
          </rPr>
          <t xml:space="preserve">
All dam sales 0-6yrs of age
Can set to stop sales for o[0:5] or v[0:17]  i.e. only sell at 6.5yo or older.
Use other slices to turn on sellign options that are desired. This would include 5.5yos and drys at scanning (t[1] slice).
This also stops sale of dams as lambs or yearlings (must be sold as offspring).
</t>
        </r>
      </text>
    </comment>
    <comment ref="L148" authorId="0" shapeId="0" xr:uid="{E7C80670-5611-463E-BB16-60AD95AB8CCE}">
      <text>
        <r>
          <rPr>
            <b/>
            <sz val="9"/>
            <color indexed="81"/>
            <rFont val="Tahoma"/>
            <family val="2"/>
          </rPr>
          <t>Young:</t>
        </r>
        <r>
          <rPr>
            <sz val="9"/>
            <color indexed="81"/>
            <rFont val="Tahoma"/>
            <family val="2"/>
          </rPr>
          <t xml:space="preserve">
Young sale ewes as dams (Yrl joining to 2 tooth joining).
This is often set to 0 so that all surplus young ewes are sold as offspring. But can be turned on to allow sale as dams so that all females can be forced to be dams (to allow control of total proportion mated)</t>
        </r>
      </text>
    </comment>
    <comment ref="M148" authorId="0" shapeId="0" xr:uid="{39050103-FB49-460E-AE80-62F4C3A19A1E}">
      <text>
        <r>
          <rPr>
            <b/>
            <sz val="9"/>
            <color indexed="81"/>
            <rFont val="Tahoma"/>
            <family val="2"/>
          </rPr>
          <t>Young:</t>
        </r>
        <r>
          <rPr>
            <sz val="9"/>
            <color indexed="81"/>
            <rFont val="Tahoma"/>
            <family val="2"/>
          </rPr>
          <t xml:space="preserve">
t1 (scanned empty) dam sales at 2 tooth scanning.</t>
        </r>
      </text>
    </comment>
    <comment ref="N148" authorId="0" shapeId="0" xr:uid="{0D813431-979A-4162-B19F-37DE760EB909}">
      <text>
        <r>
          <rPr>
            <b/>
            <sz val="9"/>
            <color indexed="81"/>
            <rFont val="Tahoma"/>
            <family val="2"/>
          </rPr>
          <t>Young:</t>
        </r>
        <r>
          <rPr>
            <sz val="9"/>
            <color indexed="81"/>
            <rFont val="Tahoma"/>
            <family val="2"/>
          </rPr>
          <t xml:space="preserve">
t1 (scanned empty) dam sales at 3yo scanning.</t>
        </r>
      </text>
    </comment>
    <comment ref="O148" authorId="0" shapeId="0" xr:uid="{4A796933-19C9-484A-9544-6C08A62FCBB6}">
      <text>
        <r>
          <rPr>
            <b/>
            <sz val="9"/>
            <color indexed="81"/>
            <rFont val="Tahoma"/>
            <family val="2"/>
          </rPr>
          <t>Young:</t>
        </r>
        <r>
          <rPr>
            <sz val="9"/>
            <color indexed="81"/>
            <rFont val="Tahoma"/>
            <family val="2"/>
          </rPr>
          <t xml:space="preserve">
t1 (scanned empty) dam sales at 4yo scanning.</t>
        </r>
      </text>
    </comment>
    <comment ref="P148" authorId="0" shapeId="0" xr:uid="{4E5C0793-BF1E-412F-B61B-126383557A97}">
      <text>
        <r>
          <rPr>
            <b/>
            <sz val="9"/>
            <color indexed="81"/>
            <rFont val="Tahoma"/>
            <family val="2"/>
          </rPr>
          <t>Young:</t>
        </r>
        <r>
          <rPr>
            <sz val="9"/>
            <color indexed="81"/>
            <rFont val="Tahoma"/>
            <family val="2"/>
          </rPr>
          <t xml:space="preserve">
t1 (scanned empty) dam sales at 5yo scanning.</t>
        </r>
      </text>
    </comment>
    <comment ref="Q148" authorId="2" shapeId="0" xr:uid="{9CF07C9D-1AC8-4280-B150-A90843CA2E07}">
      <text>
        <r>
          <rPr>
            <b/>
            <sz val="9"/>
            <color indexed="81"/>
            <rFont val="Tahoma"/>
            <family val="2"/>
          </rPr>
          <t>John:</t>
        </r>
        <r>
          <rPr>
            <sz val="9"/>
            <color indexed="81"/>
            <rFont val="Tahoma"/>
            <family val="2"/>
          </rPr>
          <t xml:space="preserve">
Sale of ewes at5yo to 5.5yo.</t>
        </r>
      </text>
    </comment>
    <comment ref="E149" authorId="2" shapeId="0" xr:uid="{D98E6262-21DC-44C0-BBDC-184A332C8B31}">
      <text>
        <r>
          <rPr>
            <b/>
            <sz val="9"/>
            <color indexed="81"/>
            <rFont val="Tahoma"/>
            <family val="2"/>
          </rPr>
          <t>John:</t>
        </r>
        <r>
          <rPr>
            <sz val="9"/>
            <color indexed="81"/>
            <rFont val="Tahoma"/>
            <family val="2"/>
          </rPr>
          <t xml:space="preserve">
All slices, for retained dams. Used to force a minimum number of dams into each slice for generating the optimum feed supply.
This is not forcing a, e, b or y. Therefore, have to force some NM ewes (using propn_mated) to ensure all b slices are included</t>
        </r>
      </text>
    </comment>
    <comment ref="I149" authorId="0" shapeId="0" xr:uid="{F9495085-A394-49FD-B368-A59C3AF7AF06}">
      <text>
        <r>
          <rPr>
            <b/>
            <sz val="9"/>
            <color indexed="81"/>
            <rFont val="Tahoma"/>
            <family val="2"/>
          </rPr>
          <t>Young:</t>
        </r>
        <r>
          <rPr>
            <sz val="9"/>
            <color indexed="81"/>
            <rFont val="Tahoma"/>
            <family val="2"/>
          </rPr>
          <t xml:space="preserve">
control if Offspring lowerbound is on or off.
True=bound on.
The slices and numbers are controlled in bnd_lo_offs input</t>
        </r>
      </text>
    </comment>
    <comment ref="I150" authorId="0" shapeId="0" xr:uid="{17799062-EC99-4EE0-A1C8-934743D9B08E}">
      <text>
        <r>
          <rPr>
            <b/>
            <sz val="9"/>
            <color indexed="81"/>
            <rFont val="Tahoma"/>
            <family val="2"/>
          </rPr>
          <t>Michael Young:</t>
        </r>
        <r>
          <rPr>
            <sz val="9"/>
            <color indexed="81"/>
            <rFont val="Tahoma"/>
            <family val="2"/>
          </rPr>
          <t xml:space="preserve">
min offspring</t>
        </r>
      </text>
    </comment>
    <comment ref="I151"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E152" authorId="0" shapeId="0" xr:uid="{C40F11F5-F0AD-424C-93FB-D55EC2F7D1A1}">
      <text>
        <r>
          <rPr>
            <b/>
            <sz val="9"/>
            <color indexed="81"/>
            <rFont val="Tahoma"/>
            <family val="2"/>
          </rPr>
          <t>Young:</t>
        </r>
        <r>
          <rPr>
            <sz val="9"/>
            <color indexed="81"/>
            <rFont val="Tahoma"/>
            <family val="2"/>
          </rPr>
          <t xml:space="preserve">
A 0 means no offspring of yearlings (d[0:1]) can be retained (t[0:1])  i.e. all must be sold as lambs (or suckers) after first shearing. This is a bit early, means can't sell as a finished lamb at 6mo.
Removed so that offspring of yearlings can be sold at any age but they are not able to enter the breeding flock.</t>
        </r>
      </text>
    </comment>
    <comment ref="I152" authorId="0" shapeId="0" xr:uid="{8A061EBF-2795-4291-AA46-B54653D6B60E}">
      <text>
        <r>
          <rPr>
            <b/>
            <sz val="9"/>
            <color indexed="81"/>
            <rFont val="Tahoma"/>
            <family val="2"/>
          </rPr>
          <t>Young:</t>
        </r>
        <r>
          <rPr>
            <sz val="9"/>
            <color indexed="81"/>
            <rFont val="Tahoma"/>
            <family val="2"/>
          </rPr>
          <t xml:space="preserve">
max number of offspring. Default is +inf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K152"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L152"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M152"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N152"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O152"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153"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154" authorId="0" shapeId="0" xr:uid="{D10F9F12-1D9A-415D-9BB7-0686E7422F6B}">
      <text>
        <r>
          <rPr>
            <b/>
            <sz val="9"/>
            <color indexed="81"/>
            <rFont val="Tahoma"/>
            <family val="2"/>
          </rPr>
          <t>Michael Young:</t>
        </r>
        <r>
          <rPr>
            <sz val="9"/>
            <color indexed="81"/>
            <rFont val="Tahoma"/>
            <family val="2"/>
          </rPr>
          <t xml:space="preserve">
control if progeny upperbound is on or off.
True=bound on.
The slices and numbers are controlled in the variable bnd_up_prog
</t>
        </r>
      </text>
    </comment>
    <comment ref="E155" authorId="0" shapeId="0" xr:uid="{E5FB397E-514A-40AE-91A3-AC631322C09D}">
      <text>
        <r>
          <rPr>
            <b/>
            <sz val="9"/>
            <color indexed="81"/>
            <rFont val="Tahoma"/>
            <family val="2"/>
          </rPr>
          <t xml:space="preserve">John:
</t>
        </r>
        <r>
          <rPr>
            <sz val="9"/>
            <color indexed="81"/>
            <rFont val="Tahoma"/>
            <family val="2"/>
          </rPr>
          <t>0:1,1:, 1:2,: is female progeny from 2-tooth and adluts sold as suckers</t>
        </r>
      </text>
    </comment>
    <comment ref="I155" authorId="0" shapeId="0" xr:uid="{889557F9-B295-4ADD-A23A-20480AF09B33}">
      <text>
        <r>
          <rPr>
            <b/>
            <sz val="9"/>
            <color indexed="81"/>
            <rFont val="Tahoma"/>
            <family val="2"/>
          </rPr>
          <t>Young:</t>
        </r>
        <r>
          <rPr>
            <sz val="9"/>
            <color indexed="81"/>
            <rFont val="Tahoma"/>
            <family val="2"/>
          </rPr>
          <t xml:space="preserve">
Max number of progeny. Default is +inf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K155" authorId="2" shapeId="0" xr:uid="{0BDAC6C7-82E4-4721-80B7-5F0FE3DD13D3}">
      <text>
        <r>
          <rPr>
            <b/>
            <sz val="9"/>
            <color indexed="81"/>
            <rFont val="Tahoma"/>
            <family val="2"/>
          </rPr>
          <t>John:</t>
        </r>
        <r>
          <rPr>
            <sz val="9"/>
            <color indexed="81"/>
            <rFont val="Tahoma"/>
            <family val="2"/>
          </rPr>
          <t xml:space="preserve">
Retained (t[0:1]) offspring of yearlings (d[0:1])  
0 means all must be sold as suckers or as lambs (in t[1 or 2] in v[0])</t>
        </r>
      </text>
    </comment>
    <comment ref="L155" authorId="0" shapeId="0" xr:uid="{211DC6A1-FEF9-4694-849C-033091112D97}">
      <text>
        <r>
          <rPr>
            <b/>
            <sz val="9"/>
            <color indexed="81"/>
            <rFont val="Tahoma"/>
            <family val="2"/>
          </rPr>
          <t xml:space="preserve">John:
</t>
        </r>
        <r>
          <rPr>
            <sz val="9"/>
            <color indexed="81"/>
            <rFont val="Tahoma"/>
            <family val="2"/>
          </rPr>
          <t>0:1,1:, 1:2,: is female progeny from 2-tooth and adluts sold as suckers</t>
        </r>
      </text>
    </comment>
    <comment ref="M155" authorId="0" shapeId="0" xr:uid="{A56A63D6-E054-443A-9A81-5F6826E4FAFC}">
      <text>
        <r>
          <rPr>
            <b/>
            <sz val="9"/>
            <color indexed="81"/>
            <rFont val="Tahoma"/>
            <family val="2"/>
          </rPr>
          <t xml:space="preserve">John:
</t>
        </r>
        <r>
          <rPr>
            <sz val="9"/>
            <color indexed="81"/>
            <rFont val="Tahoma"/>
            <family val="2"/>
          </rPr>
          <t>2:3,:, 0:1,: is female progeny from 2-tooth and adluts transferred to offspring</t>
        </r>
      </text>
    </comment>
    <comment ref="I156" authorId="0" shapeId="0" xr:uid="{60EBECF1-090B-4D9F-9DA3-6DC72E529373}">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E157" authorId="0" shapeId="0" xr:uid="{F96696A1-ED81-4931-BDF5-7723A1A22F6D}">
      <text>
        <r>
          <rPr>
            <b/>
            <sz val="9"/>
            <color indexed="81"/>
            <rFont val="Tahoma"/>
            <family val="2"/>
          </rPr>
          <t xml:space="preserve">John:
</t>
        </r>
        <r>
          <rPr>
            <sz val="9"/>
            <color indexed="81"/>
            <rFont val="Tahoma"/>
            <family val="2"/>
          </rPr>
          <t>0:1, 0:3 is yearlings BBB, BBM &amp; BBT (yearling BMT can be mated)</t>
        </r>
      </text>
    </comment>
    <comment ref="I157"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K157"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L157" authorId="0" shapeId="0" xr:uid="{D741ECFB-6054-4083-AF8F-1BD3D7B32F6D}">
      <text>
        <r>
          <rPr>
            <b/>
            <sz val="9"/>
            <color indexed="81"/>
            <rFont val="Tahoma"/>
            <family val="2"/>
          </rPr>
          <t xml:space="preserve">John:
</t>
        </r>
        <r>
          <rPr>
            <sz val="9"/>
            <color indexed="81"/>
            <rFont val="Tahoma"/>
            <family val="2"/>
          </rPr>
          <t>1:2, : is maidens of all genotypes</t>
        </r>
      </text>
    </comment>
    <comment ref="E158" authorId="0" shapeId="0" xr:uid="{31498D1A-3430-4CD1-BCB7-9E006F78994B}">
      <text>
        <r>
          <rPr>
            <b/>
            <sz val="9"/>
            <color indexed="81"/>
            <rFont val="Tahoma"/>
            <family val="2"/>
          </rPr>
          <t xml:space="preserve">John:
</t>
        </r>
        <r>
          <rPr>
            <sz val="9"/>
            <color indexed="81"/>
            <rFont val="Tahoma"/>
            <family val="2"/>
          </rPr>
          <t>0:1, 0:3 is yearlings BBB, BBM &amp; BBT (yearling BMT can be mated)</t>
        </r>
      </text>
    </comment>
    <comment ref="K158"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I159"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E161" authorId="0" shapeId="0" xr:uid="{28CD0FA9-579F-41B8-B5F6-59177472718C}">
      <text>
        <r>
          <rPr>
            <b/>
            <sz val="9"/>
            <color indexed="81"/>
            <rFont val="Tahoma"/>
            <family val="2"/>
          </rPr>
          <t>Michael Young:</t>
        </r>
        <r>
          <rPr>
            <sz val="9"/>
            <color indexed="81"/>
            <rFont val="Tahoma"/>
            <family val="2"/>
          </rPr>
          <t xml:space="preserve">
0:3 is BBB, BBM &amp; BBT which are the BB dams.</t>
        </r>
      </text>
    </comment>
    <comment ref="I161"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K161"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E162" authorId="0" shapeId="0" xr:uid="{E1482954-D7EC-4E4F-973F-EFB6C06420C9}">
      <text>
        <r>
          <rPr>
            <b/>
            <sz val="9"/>
            <color indexed="81"/>
            <rFont val="Tahoma"/>
            <family val="2"/>
          </rPr>
          <t>Michael Young:</t>
        </r>
        <r>
          <rPr>
            <sz val="9"/>
            <color indexed="81"/>
            <rFont val="Tahoma"/>
            <family val="2"/>
          </rPr>
          <t xml:space="preserve">
0:1 is BBB.
Would not usually use this if the BBB is a maternal genotype</t>
        </r>
      </text>
    </comment>
    <comment ref="I162"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K162"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E163" authorId="0" shapeId="0" xr:uid="{3B6AFF2C-49C8-4AFD-9ACE-B9337F7F7364}">
      <text>
        <r>
          <rPr>
            <b/>
            <sz val="9"/>
            <color indexed="81"/>
            <rFont val="Tahoma"/>
            <family val="2"/>
          </rPr>
          <t>Young:</t>
        </r>
        <r>
          <rPr>
            <sz val="9"/>
            <color indexed="81"/>
            <rFont val="Tahoma"/>
            <family val="2"/>
          </rPr>
          <t xml:space="preserve">
0:1 to only control the sale age of the pure bred female offspring i.e. not BBM, BBT or BMT</t>
        </r>
      </text>
    </comment>
    <comment ref="I163"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K163"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E164" authorId="0" shapeId="0" xr:uid="{D2C6F565-4AEE-491E-B942-DE28D45F8E72}">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4"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K164"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E165" authorId="0" shapeId="0" xr:uid="{42C799ED-128B-4DAE-9FF6-25C684F18FAD}">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5"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K165"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166"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I167"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D168" authorId="2" shapeId="0" xr:uid="{AA0DAF76-5FB3-446A-8C18-270FAF703D79}">
      <text>
        <r>
          <rPr>
            <b/>
            <sz val="9"/>
            <color indexed="81"/>
            <rFont val="Tahoma"/>
            <family val="2"/>
          </rPr>
          <t>John:</t>
        </r>
        <r>
          <rPr>
            <sz val="9"/>
            <color indexed="81"/>
            <rFont val="Tahoma"/>
            <family val="2"/>
          </rPr>
          <t xml:space="preserve">
Pasture type</t>
        </r>
      </text>
    </comment>
    <comment ref="E168" authorId="2" shapeId="0" xr:uid="{84B35398-EDAD-4B62-85B1-B5FE8AEC14C2}">
      <text>
        <r>
          <rPr>
            <b/>
            <sz val="9"/>
            <color indexed="81"/>
            <rFont val="Tahoma"/>
            <family val="2"/>
          </rPr>
          <t>John:</t>
        </r>
        <r>
          <rPr>
            <sz val="9"/>
            <color indexed="81"/>
            <rFont val="Tahoma"/>
            <family val="2"/>
          </rPr>
          <t xml:space="preserve">
All feed periods</t>
        </r>
      </text>
    </comment>
    <comment ref="I168" authorId="0" shapeId="0" xr:uid="{63B75626-65E1-4798-8B35-C5D216BB0457}">
      <text>
        <r>
          <rPr>
            <b/>
            <sz val="9"/>
            <color indexed="81"/>
            <rFont val="Tahoma"/>
            <family val="2"/>
          </rPr>
          <t xml:space="preserve">John:
</t>
        </r>
        <r>
          <rPr>
            <sz val="9"/>
            <color indexed="81"/>
            <rFont val="Tahoma"/>
            <family val="2"/>
          </rPr>
          <t>Scale the feed that must be left ungrazed as a conservation buffer.</t>
        </r>
      </text>
    </comment>
    <comment ref="J168" authorId="2" shapeId="0" xr:uid="{DBFF8303-09AB-4FBB-B3A9-CE839BD0C8FF}">
      <text>
        <r>
          <rPr>
            <b/>
            <sz val="9"/>
            <color indexed="81"/>
            <rFont val="Tahoma"/>
            <family val="2"/>
          </rPr>
          <t>John:</t>
        </r>
        <r>
          <rPr>
            <sz val="9"/>
            <color indexed="81"/>
            <rFont val="Tahoma"/>
            <family val="2"/>
          </rPr>
          <t xml:space="preserve">
Pasture type</t>
        </r>
      </text>
    </comment>
    <comment ref="K168" authorId="2" shapeId="0" xr:uid="{FC45D57B-7439-4D76-91D9-1E93C36113A4}">
      <text>
        <r>
          <rPr>
            <b/>
            <sz val="9"/>
            <color indexed="81"/>
            <rFont val="Tahoma"/>
            <family val="2"/>
          </rPr>
          <t>John:</t>
        </r>
        <r>
          <rPr>
            <sz val="9"/>
            <color indexed="81"/>
            <rFont val="Tahoma"/>
            <family val="2"/>
          </rPr>
          <t xml:space="preserve">
All feed periods</t>
        </r>
      </text>
    </comment>
    <comment ref="E172" authorId="2" shapeId="0" xr:uid="{9A48A1C1-37F2-4650-B997-B94F261B81B3}">
      <text>
        <r>
          <rPr>
            <b/>
            <sz val="9"/>
            <color indexed="81"/>
            <rFont val="Tahoma"/>
            <family val="2"/>
          </rPr>
          <t>John:</t>
        </r>
        <r>
          <rPr>
            <sz val="9"/>
            <color indexed="81"/>
            <rFont val="Tahoma"/>
            <family val="2"/>
          </rPr>
          <t xml:space="preserve">
Scanning cost (all levels of scanning) </t>
        </r>
      </text>
    </comment>
    <comment ref="I17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K17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E173" authorId="2" shapeId="0" xr:uid="{79617B3B-B9AC-4BED-908D-29A8824D7F61}">
      <text>
        <r>
          <rPr>
            <b/>
            <sz val="9"/>
            <color indexed="81"/>
            <rFont val="Tahoma"/>
            <family val="2"/>
          </rPr>
          <t>John:</t>
        </r>
        <r>
          <rPr>
            <sz val="9"/>
            <color indexed="81"/>
            <rFont val="Tahoma"/>
            <family val="2"/>
          </rPr>
          <t xml:space="preserve">
Scanning cost (multiples and higher) </t>
        </r>
      </text>
    </comment>
    <comment ref="I17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K17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E174" authorId="2" shapeId="0" xr:uid="{3330B3F9-543A-487C-A111-B810C8CF8901}">
      <text>
        <r>
          <rPr>
            <b/>
            <sz val="9"/>
            <color indexed="81"/>
            <rFont val="Tahoma"/>
            <family val="2"/>
          </rPr>
          <t>John:</t>
        </r>
        <r>
          <rPr>
            <sz val="9"/>
            <color indexed="81"/>
            <rFont val="Tahoma"/>
            <family val="2"/>
          </rPr>
          <t xml:space="preserve">
Scanning cost (all levels of scanning) </t>
        </r>
      </text>
    </comment>
    <comment ref="I17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K17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E175" authorId="2" shapeId="0" xr:uid="{4833DE50-D2B9-4EBC-87BC-83002055C621}">
      <text>
        <r>
          <rPr>
            <b/>
            <sz val="9"/>
            <color indexed="81"/>
            <rFont val="Tahoma"/>
            <family val="2"/>
          </rPr>
          <t>John:</t>
        </r>
        <r>
          <rPr>
            <sz val="9"/>
            <color indexed="81"/>
            <rFont val="Tahoma"/>
            <family val="2"/>
          </rPr>
          <t xml:space="preserve">
Scanning labour (all levels of scanning) for all types of labour</t>
        </r>
      </text>
    </comment>
    <comment ref="I17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K17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E176" authorId="2" shapeId="0" xr:uid="{1FC05FA4-BD1C-4326-89B5-59A13FB32EF8}">
      <text>
        <r>
          <rPr>
            <b/>
            <sz val="9"/>
            <color indexed="81"/>
            <rFont val="Tahoma"/>
            <family val="2"/>
          </rPr>
          <t>John:</t>
        </r>
        <r>
          <rPr>
            <sz val="9"/>
            <color indexed="81"/>
            <rFont val="Tahoma"/>
            <family val="2"/>
          </rPr>
          <t xml:space="preserve">
Scanning labour (multiples and higher) for casual labour only</t>
        </r>
      </text>
    </comment>
    <comment ref="I17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K17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I181" authorId="2" shapeId="0" xr:uid="{00BC00DC-FEE7-4030-B426-9435B9363124}">
      <text>
        <r>
          <rPr>
            <b/>
            <sz val="9"/>
            <color indexed="81"/>
            <rFont val="Tahoma"/>
            <family val="2"/>
          </rPr>
          <t>John:</t>
        </r>
        <r>
          <rPr>
            <sz val="9"/>
            <color indexed="81"/>
            <rFont val="Tahoma"/>
            <family val="2"/>
          </rPr>
          <t xml:space="preserve">
Scale wool prices. Operates on the micron price guides</t>
        </r>
      </text>
    </comment>
    <comment ref="I182" authorId="2" shapeId="0" xr:uid="{1FD5FCB6-D8D0-4AD6-9564-E06521790528}">
      <text>
        <r>
          <rPr>
            <b/>
            <sz val="9"/>
            <color indexed="81"/>
            <rFont val="Tahoma"/>
            <family val="2"/>
          </rPr>
          <t>John:</t>
        </r>
        <r>
          <rPr>
            <sz val="9"/>
            <color indexed="81"/>
            <rFont val="Tahoma"/>
            <family val="2"/>
          </rPr>
          <t xml:space="preserve">
Scale sale sheep prices in each grid (s7). 
Operates on the maximum prices in the grids</t>
        </r>
      </text>
    </comment>
    <comment ref="K182" authorId="0" shapeId="0" xr:uid="{DD296DF1-6B11-4FCF-9DB6-384B2985FA08}">
      <text>
        <r>
          <rPr>
            <b/>
            <sz val="9"/>
            <color indexed="81"/>
            <rFont val="Tahoma"/>
            <family val="2"/>
          </rPr>
          <t>John:</t>
        </r>
        <r>
          <rPr>
            <sz val="9"/>
            <color indexed="81"/>
            <rFont val="Tahoma"/>
            <family val="2"/>
          </rPr>
          <t xml:space="preserve">
All sale price grids</t>
        </r>
      </text>
    </comment>
    <comment ref="E183" authorId="0" shapeId="0" xr:uid="{D1325FE2-5AD9-4884-A382-693969317E4C}">
      <text>
        <r>
          <rPr>
            <b/>
            <sz val="9"/>
            <color indexed="81"/>
            <rFont val="Tahoma"/>
            <family val="2"/>
          </rPr>
          <t>Michael Young (21512438):</t>
        </r>
        <r>
          <rPr>
            <sz val="9"/>
            <color indexed="81"/>
            <rFont val="Tahoma"/>
            <family val="2"/>
          </rPr>
          <t xml:space="preserve">
TT canola</t>
        </r>
      </text>
    </comment>
    <comment ref="I183" authorId="2" shapeId="0" xr:uid="{F0BAE907-BB67-44B6-A56B-3B6B61415778}">
      <text>
        <r>
          <rPr>
            <b/>
            <sz val="9"/>
            <color indexed="81"/>
            <rFont val="Tahoma"/>
            <family val="2"/>
          </rPr>
          <t>John:</t>
        </r>
        <r>
          <rPr>
            <sz val="9"/>
            <color indexed="81"/>
            <rFont val="Tahoma"/>
            <family val="2"/>
          </rPr>
          <t xml:space="preserve">
Scale grain prices for each grain (k). Operates on both firsts and seconds</t>
        </r>
      </text>
    </comment>
    <comment ref="K183" authorId="0" shapeId="0" xr:uid="{B9434375-13BD-4150-9B5A-AFF19CCEB656}">
      <text>
        <r>
          <rPr>
            <b/>
            <sz val="9"/>
            <color indexed="81"/>
            <rFont val="Tahoma"/>
            <family val="2"/>
          </rPr>
          <t>Michael Young:</t>
        </r>
        <r>
          <rPr>
            <sz val="9"/>
            <color indexed="81"/>
            <rFont val="Tahoma"/>
            <family val="2"/>
          </rPr>
          <t xml:space="preserve">
All grains</t>
        </r>
      </text>
    </comment>
    <comment ref="L183" authorId="0" shapeId="0" xr:uid="{41162292-3E3B-4677-AAB1-7E3BE709C373}">
      <text>
        <r>
          <rPr>
            <b/>
            <sz val="9"/>
            <color indexed="81"/>
            <rFont val="Tahoma"/>
            <family val="2"/>
          </rPr>
          <t>Michael Young (21512438):</t>
        </r>
        <r>
          <rPr>
            <sz val="9"/>
            <color indexed="81"/>
            <rFont val="Tahoma"/>
            <family val="2"/>
          </rPr>
          <t xml:space="preserve">
RR canola</t>
        </r>
      </text>
    </comment>
    <comment ref="M183" authorId="0" shapeId="0" xr:uid="{8709515B-B711-4070-AF4B-6A1C853BBE8B}">
      <text>
        <r>
          <rPr>
            <b/>
            <sz val="9"/>
            <color indexed="81"/>
            <rFont val="Tahoma"/>
            <family val="2"/>
          </rPr>
          <t>Michael Young (21512438):</t>
        </r>
        <r>
          <rPr>
            <sz val="9"/>
            <color indexed="81"/>
            <rFont val="Tahoma"/>
            <family val="2"/>
          </rPr>
          <t xml:space="preserve">
TT canola</t>
        </r>
      </text>
    </comment>
    <comment ref="E184" authorId="2" shapeId="0" xr:uid="{90804579-B24C-4291-9CCF-43D3484105AB}">
      <text>
        <r>
          <rPr>
            <b/>
            <sz val="9"/>
            <color indexed="81"/>
            <rFont val="Tahoma"/>
            <family val="2"/>
          </rPr>
          <t>John:</t>
        </r>
        <r>
          <rPr>
            <sz val="9"/>
            <color indexed="81"/>
            <rFont val="Tahoma"/>
            <family val="2"/>
          </rPr>
          <t xml:space="preserve">
To capture sale price of scanned dry. Breeder and Mutton
Std prices in March to June.</t>
        </r>
      </text>
    </comment>
    <comment ref="I18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K18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I186" authorId="2" shapeId="0" xr:uid="{AE2CA37A-5C4E-4D56-A722-A040B70DFCD8}">
      <text>
        <r>
          <rPr>
            <b/>
            <sz val="9"/>
            <color indexed="81"/>
            <rFont val="Tahoma"/>
            <family val="2"/>
          </rPr>
          <t xml:space="preserve">John:
</t>
        </r>
        <r>
          <rPr>
            <sz val="9"/>
            <color indexed="81"/>
            <rFont val="Tahoma"/>
            <family val="2"/>
          </rPr>
          <t>Area of each LMU.</t>
        </r>
      </text>
    </comment>
    <comment ref="E187" authorId="2" shapeId="0" xr:uid="{7D44D60B-4B76-4256-97EB-6D104E291969}">
      <text>
        <r>
          <rPr>
            <b/>
            <sz val="9"/>
            <color indexed="81"/>
            <rFont val="Tahoma"/>
            <family val="2"/>
          </rPr>
          <t>Michael:</t>
        </r>
        <r>
          <rPr>
            <sz val="9"/>
            <color indexed="81"/>
            <rFont val="Tahoma"/>
            <family val="2"/>
          </rPr>
          <t xml:space="preserve">
Understory</t>
        </r>
      </text>
    </comment>
    <comment ref="I187" authorId="2" shapeId="0" xr:uid="{C7DABB2D-BF4B-4217-B20B-033EDA58AE35}">
      <text>
        <r>
          <rPr>
            <b/>
            <sz val="9"/>
            <color indexed="81"/>
            <rFont val="Tahoma"/>
            <family val="2"/>
          </rPr>
          <t>John:</t>
        </r>
        <r>
          <rPr>
            <sz val="9"/>
            <color indexed="81"/>
            <rFont val="Tahoma"/>
            <family val="2"/>
          </rPr>
          <t xml:space="preserve">
Include pasture. Default is True</t>
        </r>
      </text>
    </comment>
    <comment ref="K187" authorId="2" shapeId="0" xr:uid="{CAEDE830-9A68-40BC-91E5-160833059518}">
      <text>
        <r>
          <rPr>
            <b/>
            <sz val="9"/>
            <color indexed="81"/>
            <rFont val="Tahoma"/>
            <family val="2"/>
          </rPr>
          <t>Michael:</t>
        </r>
        <r>
          <rPr>
            <sz val="9"/>
            <color indexed="81"/>
            <rFont val="Tahoma"/>
            <family val="2"/>
          </rPr>
          <t xml:space="preserve">
Understory</t>
        </r>
      </text>
    </comment>
    <comment ref="I188" authorId="2" shapeId="0" xr:uid="{236BCE31-DE94-4C10-93D7-14409E4AE283}">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I190" authorId="2" shapeId="0" xr:uid="{B1B02796-335C-4D67-ACB7-2B540DAD4532}">
      <text>
        <r>
          <rPr>
            <b/>
            <sz val="9"/>
            <color indexed="81"/>
            <rFont val="Tahoma"/>
            <family val="2"/>
          </rPr>
          <t>John:</t>
        </r>
        <r>
          <rPr>
            <sz val="9"/>
            <color indexed="81"/>
            <rFont val="Tahoma"/>
            <family val="2"/>
          </rPr>
          <t xml:space="preserve">
Pasture growth rate by weather-year &amp; feed period (all LMUs)`</t>
        </r>
      </text>
    </comment>
    <comment ref="J190" authorId="2" shapeId="0" xr:uid="{BFAB5FC5-C35E-4C0D-8D8A-C989B7D3F4EA}">
      <text>
        <r>
          <rPr>
            <b/>
            <sz val="9"/>
            <color indexed="81"/>
            <rFont val="Tahoma"/>
            <family val="2"/>
          </rPr>
          <t>John:</t>
        </r>
        <r>
          <rPr>
            <sz val="9"/>
            <color indexed="81"/>
            <rFont val="Tahoma"/>
            <family val="2"/>
          </rPr>
          <t xml:space="preserve">
Pasture type</t>
        </r>
      </text>
    </comment>
    <comment ref="I191" authorId="2" shapeId="0" xr:uid="{E977BD9B-7964-45C3-9E9A-5B3FAAE641B0}">
      <text>
        <r>
          <rPr>
            <b/>
            <sz val="9"/>
            <color indexed="81"/>
            <rFont val="Tahoma"/>
            <family val="2"/>
          </rPr>
          <t>John:</t>
        </r>
        <r>
          <rPr>
            <sz val="9"/>
            <color indexed="81"/>
            <rFont val="Tahoma"/>
            <family val="2"/>
          </rPr>
          <t xml:space="preserve">
Pasture growth rate by weather-year &amp; feed period (all LMUs)`</t>
        </r>
      </text>
    </comment>
    <comment ref="J191" authorId="2" shapeId="0" xr:uid="{65DFB707-BFE6-4BC5-B21A-3E93C7C97F41}">
      <text>
        <r>
          <rPr>
            <b/>
            <sz val="9"/>
            <color indexed="81"/>
            <rFont val="Tahoma"/>
            <family val="2"/>
          </rPr>
          <t>John:</t>
        </r>
        <r>
          <rPr>
            <sz val="9"/>
            <color indexed="81"/>
            <rFont val="Tahoma"/>
            <family val="2"/>
          </rPr>
          <t xml:space="preserve">
Pasture type</t>
        </r>
      </text>
    </comment>
    <comment ref="K191" authorId="2" shapeId="0" xr:uid="{F975FF76-DCDF-4332-93A8-8F9A6B8293F3}">
      <text>
        <r>
          <rPr>
            <b/>
            <sz val="9"/>
            <color indexed="81"/>
            <rFont val="Tahoma"/>
            <family val="2"/>
          </rPr>
          <t>John:</t>
        </r>
        <r>
          <rPr>
            <sz val="9"/>
            <color indexed="81"/>
            <rFont val="Tahoma"/>
            <family val="2"/>
          </rPr>
          <t xml:space="preserve">
All seasons, Feed period 0
</t>
        </r>
      </text>
    </comment>
    <comment ref="L191" authorId="2" shapeId="0" xr:uid="{81AD870F-838A-4BD3-B14E-81305690955D}">
      <text>
        <r>
          <rPr>
            <b/>
            <sz val="9"/>
            <color indexed="81"/>
            <rFont val="Tahoma"/>
            <family val="2"/>
          </rPr>
          <t>John:</t>
        </r>
        <r>
          <rPr>
            <sz val="9"/>
            <color indexed="81"/>
            <rFont val="Tahoma"/>
            <family val="2"/>
          </rPr>
          <t xml:space="preserve">
All seasons, Feed period 1</t>
        </r>
      </text>
    </comment>
    <comment ref="M191" authorId="2" shapeId="0" xr:uid="{DCCBFEFC-6FF6-4F38-A80B-2ADA08C6F0ED}">
      <text>
        <r>
          <rPr>
            <b/>
            <sz val="9"/>
            <color indexed="81"/>
            <rFont val="Tahoma"/>
            <family val="2"/>
          </rPr>
          <t>John:</t>
        </r>
        <r>
          <rPr>
            <sz val="9"/>
            <color indexed="81"/>
            <rFont val="Tahoma"/>
            <family val="2"/>
          </rPr>
          <t xml:space="preserve">
All seasons, Feed period 2</t>
        </r>
      </text>
    </comment>
    <comment ref="N191" authorId="2" shapeId="0" xr:uid="{B324C20D-F4C9-4537-8311-813683893216}">
      <text>
        <r>
          <rPr>
            <b/>
            <sz val="9"/>
            <color indexed="81"/>
            <rFont val="Tahoma"/>
            <family val="2"/>
          </rPr>
          <t>John:</t>
        </r>
        <r>
          <rPr>
            <sz val="9"/>
            <color indexed="81"/>
            <rFont val="Tahoma"/>
            <family val="2"/>
          </rPr>
          <t xml:space="preserve">
All seasons, Feed period 3</t>
        </r>
      </text>
    </comment>
    <comment ref="O191" authorId="2" shapeId="0" xr:uid="{83570449-B2F8-46A7-B6A8-8BE6183D6768}">
      <text>
        <r>
          <rPr>
            <b/>
            <sz val="9"/>
            <color indexed="81"/>
            <rFont val="Tahoma"/>
            <family val="2"/>
          </rPr>
          <t>John:</t>
        </r>
        <r>
          <rPr>
            <sz val="9"/>
            <color indexed="81"/>
            <rFont val="Tahoma"/>
            <family val="2"/>
          </rPr>
          <t xml:space="preserve">
All seasons, Feed period 4</t>
        </r>
      </text>
    </comment>
    <comment ref="P191" authorId="2" shapeId="0" xr:uid="{7FB930C4-E564-4EBC-A5EC-727EDAA3C598}">
      <text>
        <r>
          <rPr>
            <b/>
            <sz val="9"/>
            <color indexed="81"/>
            <rFont val="Tahoma"/>
            <family val="2"/>
          </rPr>
          <t>John:</t>
        </r>
        <r>
          <rPr>
            <sz val="9"/>
            <color indexed="81"/>
            <rFont val="Tahoma"/>
            <family val="2"/>
          </rPr>
          <t xml:space="preserve">
All seasons, Feed period 5</t>
        </r>
      </text>
    </comment>
    <comment ref="Q191" authorId="2" shapeId="0" xr:uid="{B909F90C-4F23-4FC6-ABEE-4D7287083A5E}">
      <text>
        <r>
          <rPr>
            <b/>
            <sz val="9"/>
            <color indexed="81"/>
            <rFont val="Tahoma"/>
            <family val="2"/>
          </rPr>
          <t>John:</t>
        </r>
        <r>
          <rPr>
            <sz val="9"/>
            <color indexed="81"/>
            <rFont val="Tahoma"/>
            <family val="2"/>
          </rPr>
          <t xml:space="preserve">
All seasons, Feed period 6</t>
        </r>
      </text>
    </comment>
    <comment ref="D192" authorId="2" shapeId="0" xr:uid="{3538148D-E777-4300-AF3B-95F0A5BFCAFD}">
      <text>
        <r>
          <rPr>
            <b/>
            <sz val="9"/>
            <color indexed="81"/>
            <rFont val="Tahoma"/>
            <family val="2"/>
          </rPr>
          <t>John:</t>
        </r>
        <r>
          <rPr>
            <sz val="9"/>
            <color indexed="81"/>
            <rFont val="Tahoma"/>
            <family val="2"/>
          </rPr>
          <t xml:space="preserve">
Pasture type</t>
        </r>
      </text>
    </comment>
    <comment ref="E192" authorId="2" shapeId="0" xr:uid="{B138527F-BFEF-4CE3-BE1D-AEBDDAB0FDE9}">
      <text>
        <r>
          <rPr>
            <b/>
            <sz val="9"/>
            <color indexed="81"/>
            <rFont val="Tahoma"/>
            <family val="2"/>
          </rPr>
          <t>John:</t>
        </r>
        <r>
          <rPr>
            <sz val="9"/>
            <color indexed="81"/>
            <rFont val="Tahoma"/>
            <family val="2"/>
          </rPr>
          <t xml:space="preserve">
Feed period 1</t>
        </r>
      </text>
    </comment>
    <comment ref="I192" authorId="2" shapeId="0" xr:uid="{BA58B2ED-EF44-429D-8106-5D652594D596}">
      <text>
        <r>
          <rPr>
            <b/>
            <sz val="9"/>
            <color indexed="81"/>
            <rFont val="Tahoma"/>
            <family val="2"/>
          </rPr>
          <t>John:</t>
        </r>
        <r>
          <rPr>
            <sz val="9"/>
            <color indexed="81"/>
            <rFont val="Tahoma"/>
            <family val="2"/>
          </rPr>
          <t xml:space="preserve">
Pasture growth rate by LMUs (all feed period)</t>
        </r>
      </text>
    </comment>
    <comment ref="J192" authorId="2" shapeId="0" xr:uid="{552EDF8D-FF87-4D86-841E-671E00CD1BB6}">
      <text>
        <r>
          <rPr>
            <b/>
            <sz val="9"/>
            <color indexed="81"/>
            <rFont val="Tahoma"/>
            <family val="2"/>
          </rPr>
          <t>John:</t>
        </r>
        <r>
          <rPr>
            <sz val="9"/>
            <color indexed="81"/>
            <rFont val="Tahoma"/>
            <family val="2"/>
          </rPr>
          <t xml:space="preserve">
Pasture type</t>
        </r>
      </text>
    </comment>
    <comment ref="K192" authorId="2" shapeId="0" xr:uid="{7AA38021-C5BE-4F34-B261-D66DF7A5717A}">
      <text>
        <r>
          <rPr>
            <b/>
            <sz val="9"/>
            <color indexed="81"/>
            <rFont val="Tahoma"/>
            <family val="2"/>
          </rPr>
          <t>John:</t>
        </r>
        <r>
          <rPr>
            <sz val="9"/>
            <color indexed="81"/>
            <rFont val="Tahoma"/>
            <family val="2"/>
          </rPr>
          <t xml:space="preserve">
LMU 0</t>
        </r>
      </text>
    </comment>
    <comment ref="L192" authorId="2" shapeId="0" xr:uid="{40276BC8-9485-4D08-8675-79429F534511}">
      <text>
        <r>
          <rPr>
            <b/>
            <sz val="9"/>
            <color indexed="81"/>
            <rFont val="Tahoma"/>
            <family val="2"/>
          </rPr>
          <t>John:</t>
        </r>
        <r>
          <rPr>
            <sz val="9"/>
            <color indexed="81"/>
            <rFont val="Tahoma"/>
            <family val="2"/>
          </rPr>
          <t xml:space="preserve">
LMU 1</t>
        </r>
      </text>
    </comment>
    <comment ref="M192" authorId="2" shapeId="0" xr:uid="{92E1FB2F-C6C0-4DC8-A102-3A06A8F16934}">
      <text>
        <r>
          <rPr>
            <b/>
            <sz val="9"/>
            <color indexed="81"/>
            <rFont val="Tahoma"/>
            <family val="2"/>
          </rPr>
          <t>John:</t>
        </r>
        <r>
          <rPr>
            <sz val="9"/>
            <color indexed="81"/>
            <rFont val="Tahoma"/>
            <family val="2"/>
          </rPr>
          <t xml:space="preserve">
LMU 2</t>
        </r>
      </text>
    </comment>
    <comment ref="N192" authorId="2" shapeId="0" xr:uid="{2FA86CF4-9645-4C66-AD44-EB615543BAFA}">
      <text>
        <r>
          <rPr>
            <b/>
            <sz val="9"/>
            <color indexed="81"/>
            <rFont val="Tahoma"/>
            <family val="2"/>
          </rPr>
          <t>John:</t>
        </r>
        <r>
          <rPr>
            <sz val="9"/>
            <color indexed="81"/>
            <rFont val="Tahoma"/>
            <family val="2"/>
          </rPr>
          <t xml:space="preserve">
LMU 3</t>
        </r>
      </text>
    </comment>
    <comment ref="O192" authorId="2" shapeId="0" xr:uid="{DE60A10B-B6ED-4426-AA4D-FF169D0141EC}">
      <text>
        <r>
          <rPr>
            <b/>
            <sz val="9"/>
            <color indexed="81"/>
            <rFont val="Tahoma"/>
            <family val="2"/>
          </rPr>
          <t>John:</t>
        </r>
        <r>
          <rPr>
            <sz val="9"/>
            <color indexed="81"/>
            <rFont val="Tahoma"/>
            <family val="2"/>
          </rPr>
          <t xml:space="preserve">
LMU 4</t>
        </r>
      </text>
    </comment>
    <comment ref="P192" authorId="2" shapeId="0" xr:uid="{B1479B32-D229-4BE6-B7CB-5B4481EFEE12}">
      <text>
        <r>
          <rPr>
            <b/>
            <sz val="9"/>
            <color indexed="81"/>
            <rFont val="Tahoma"/>
            <family val="2"/>
          </rPr>
          <t>John:</t>
        </r>
        <r>
          <rPr>
            <sz val="9"/>
            <color indexed="81"/>
            <rFont val="Tahoma"/>
            <family val="2"/>
          </rPr>
          <t xml:space="preserve">
LMU 5</t>
        </r>
      </text>
    </comment>
    <comment ref="Q192" authorId="2" shapeId="0" xr:uid="{14C37071-D484-4E9A-8A5D-DF01F2CCB158}">
      <text>
        <r>
          <rPr>
            <b/>
            <sz val="9"/>
            <color indexed="81"/>
            <rFont val="Tahoma"/>
            <family val="2"/>
          </rPr>
          <t>John:</t>
        </r>
        <r>
          <rPr>
            <sz val="9"/>
            <color indexed="81"/>
            <rFont val="Tahoma"/>
            <family val="2"/>
          </rPr>
          <t xml:space="preserve">
LMU 6</t>
        </r>
      </text>
    </comment>
    <comment ref="I193"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J193" authorId="2" shapeId="0" xr:uid="{36C4D6DE-C3A6-448C-9A35-4240B39C73C5}">
      <text>
        <r>
          <rPr>
            <b/>
            <sz val="9"/>
            <color indexed="81"/>
            <rFont val="Tahoma"/>
            <family val="2"/>
          </rPr>
          <t>John:</t>
        </r>
        <r>
          <rPr>
            <sz val="9"/>
            <color indexed="81"/>
            <rFont val="Tahoma"/>
            <family val="2"/>
          </rPr>
          <t xml:space="preserve">
Pasture type</t>
        </r>
      </text>
    </comment>
    <comment ref="I194" authorId="2" shapeId="0" xr:uid="{C6128503-F430-4697-B4C6-7CA6C60A32C9}">
      <text>
        <r>
          <rPr>
            <b/>
            <sz val="9"/>
            <color indexed="81"/>
            <rFont val="Tahoma"/>
            <family val="2"/>
          </rPr>
          <t>John:</t>
        </r>
        <r>
          <rPr>
            <sz val="9"/>
            <color indexed="81"/>
            <rFont val="Tahoma"/>
            <family val="2"/>
          </rPr>
          <t xml:space="preserve">
Adjust the growth rate of saltbush</t>
        </r>
      </text>
    </comment>
    <comment ref="I195" authorId="2" shapeId="0" xr:uid="{9BCA516F-10DD-4A7D-9496-D3F0AAE9FAB5}">
      <text>
        <r>
          <rPr>
            <b/>
            <sz val="9"/>
            <color indexed="81"/>
            <rFont val="Tahoma"/>
            <family val="2"/>
          </rPr>
          <t>John:</t>
        </r>
        <r>
          <rPr>
            <sz val="9"/>
            <color indexed="81"/>
            <rFont val="Tahoma"/>
            <family val="2"/>
          </rPr>
          <t xml:space="preserve">
Yields in all rot on all LMUS</t>
        </r>
      </text>
    </comment>
    <comment ref="I198" authorId="0" shapeId="0" xr:uid="{ED7EA362-CCBF-42DD-97A1-6C6DA193268E}">
      <text>
        <r>
          <rPr>
            <b/>
            <sz val="9"/>
            <color indexed="81"/>
            <rFont val="Tahoma"/>
            <family val="2"/>
          </rPr>
          <t>Michael:</t>
        </r>
        <r>
          <rPr>
            <sz val="9"/>
            <color indexed="81"/>
            <rFont val="Tahoma"/>
            <family val="2"/>
          </rPr>
          <t xml:space="preserve">
upper bound for managerial labour during the year</t>
        </r>
      </text>
    </comment>
    <comment ref="I199" authorId="0" shapeId="0" xr:uid="{54A523BB-F8AC-4B6C-AEFB-347D2824112F}">
      <text>
        <r>
          <rPr>
            <b/>
            <sz val="9"/>
            <color indexed="81"/>
            <rFont val="Tahoma"/>
            <family val="2"/>
          </rPr>
          <t>Michael Young (21512438):</t>
        </r>
        <r>
          <rPr>
            <sz val="9"/>
            <color indexed="81"/>
            <rFont val="Tahoma"/>
            <family val="2"/>
          </rPr>
          <t xml:space="preserve">
upper bound for casual staff during the year (not including seeding or harv time)</t>
        </r>
      </text>
    </comment>
    <comment ref="I200" authorId="0" shapeId="0" xr:uid="{35670D29-43D0-48D8-9DB9-E763993D29F2}">
      <text>
        <r>
          <rPr>
            <b/>
            <sz val="9"/>
            <color indexed="81"/>
            <rFont val="Tahoma"/>
            <family val="2"/>
          </rPr>
          <t>Michael Young (21512438):</t>
        </r>
        <r>
          <rPr>
            <sz val="9"/>
            <color indexed="81"/>
            <rFont val="Tahoma"/>
            <family val="2"/>
          </rPr>
          <t xml:space="preserve">
upper bound for casual staff during seeding and harv time.</t>
        </r>
      </text>
    </comment>
    <comment ref="I201"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C331" authorId="2" shapeId="0" xr:uid="{76BEB0A9-9CE1-4836-88EA-B42576AACB8B}">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C403" authorId="2" shapeId="0" xr:uid="{3602F3D9-AAD8-4F57-BC32-61B87003E95A}">
      <text>
        <r>
          <rPr>
            <b/>
            <sz val="9"/>
            <color indexed="81"/>
            <rFont val="Tahoma"/>
            <family val="2"/>
          </rPr>
          <t>John:</t>
        </r>
        <r>
          <rPr>
            <sz val="9"/>
            <color indexed="81"/>
            <rFont val="Tahoma"/>
            <family val="2"/>
          </rPr>
          <t xml:space="preserve">
Alter the standard feed supply adjustment options (r2)</t>
        </r>
      </text>
    </comment>
    <comment ref="C404" authorId="2" shapeId="0" xr:uid="{0B1239C7-EDAA-4641-9042-D2DF372D51AA}">
      <text>
        <r>
          <rPr>
            <b/>
            <sz val="9"/>
            <color indexed="81"/>
            <rFont val="Tahoma"/>
            <family val="2"/>
          </rPr>
          <t>John:</t>
        </r>
        <r>
          <rPr>
            <sz val="9"/>
            <color indexed="81"/>
            <rFont val="Tahoma"/>
            <family val="2"/>
          </rPr>
          <t xml:space="preserve">
Alter the standard feed supply adjustment options (r2)</t>
        </r>
      </text>
    </comment>
    <comment ref="C439" authorId="2" shapeId="0" xr:uid="{64B82CA2-3C8C-485D-BA3D-69FB91E051E1}">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C441" authorId="2" shapeId="0" xr:uid="{1B2E000F-BF40-4DF1-821A-1CD4DF3CC483}">
      <text>
        <r>
          <rPr>
            <b/>
            <sz val="9"/>
            <color indexed="81"/>
            <rFont val="Tahoma"/>
            <family val="2"/>
          </rPr>
          <t>John:</t>
        </r>
        <r>
          <rPr>
            <sz val="9"/>
            <color indexed="81"/>
            <rFont val="Tahoma"/>
            <family val="2"/>
          </rPr>
          <t xml:space="preserve">
Select the genotype for the 3 breeds
This the g0 axis for the 3 sire breeds.</t>
        </r>
      </text>
    </comment>
    <comment ref="C444" authorId="2" shapeId="0" xr:uid="{B1B67B53-B659-48D3-B7BD-63B82BFC75EE}">
      <text>
        <r>
          <rPr>
            <b/>
            <sz val="9"/>
            <color indexed="81"/>
            <rFont val="Tahoma"/>
            <family val="2"/>
          </rPr>
          <t>John:</t>
        </r>
        <r>
          <rPr>
            <sz val="9"/>
            <color indexed="81"/>
            <rFont val="Tahoma"/>
            <family val="2"/>
          </rPr>
          <t xml:space="preserve">
Adjust Peri-natal (near birth) mortality of progeny due to exposure.
Axes are:
o - lambing opportunity
l0 - number of foetuses
g1 - dam genotype
This SAA impacts within a calculation not on an input</t>
        </r>
      </text>
    </comment>
    <comment ref="C453" authorId="2" shapeId="0" xr:uid="{69EB26AC-3242-4A1A-BD98-99C33E646AE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C461" authorId="2" shapeId="0" xr:uid="{A255436C-28CE-42D0-A47F-E7423E00F529}">
      <text>
        <r>
          <rPr>
            <b/>
            <sz val="9"/>
            <color indexed="81"/>
            <rFont val="Tahoma"/>
            <family val="2"/>
          </rPr>
          <t>John:</t>
        </r>
        <r>
          <rPr>
            <sz val="9"/>
            <color indexed="81"/>
            <rFont val="Tahoma"/>
            <family val="2"/>
          </rPr>
          <t xml:space="preserve">
Conception (proportion of empty ewes): with capacity to adjust by lambing opprtunity
Only applied in f_conception_mu2. Calculated after the SA on RR (which alters proportion empty).</t>
        </r>
      </text>
    </comment>
    <comment ref="C462" authorId="2" shapeId="0" xr:uid="{8794CF18-7723-4CEA-965A-92DE716B8BB6}">
      <text>
        <r>
          <rPr>
            <b/>
            <sz val="9"/>
            <color indexed="81"/>
            <rFont val="Tahoma"/>
            <family val="2"/>
          </rPr>
          <t>John:</t>
        </r>
        <r>
          <rPr>
            <sz val="9"/>
            <color indexed="81"/>
            <rFont val="Tahoma"/>
            <family val="2"/>
          </rPr>
          <t xml:space="preserve">
Litter size (number of lambs born per ewe pregnant): with capacity to adjust by lambing opprtunity
Only applied in f_conception_mu2. Calculated after the SA on RR (which alters proportion pregnant and the split between single, twin &amp; triplet).</t>
        </r>
      </text>
    </comment>
    <comment ref="C467" authorId="2" shapeId="0" xr:uid="{A0A18127-3ADA-431C-BC65-FFD5EB7380C9}">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C468" authorId="2" shapeId="0" xr:uid="{5CE130EA-C0EC-49A6-901F-DC59EA800D40}">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C470" authorId="0" shapeId="0" xr:uid="{489385A3-D3D2-4743-9FB8-8AAE7CB7B0A4}">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C471" authorId="0" shapeId="0" xr:uid="{A0EAF5B9-A037-4933-B4CB-585D4701CF1D}">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C474" authorId="0" shapeId="0" xr:uid="{63BEEEA8-B745-419D-9D52-249ABFCD16EC}">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C476" authorId="0" shapeId="0" xr:uid="{FD9E0E70-97C4-40BE-8442-AD5C4F17BCF9}">
      <text>
        <r>
          <rPr>
            <b/>
            <sz val="9"/>
            <color indexed="81"/>
            <rFont val="Tahoma"/>
            <family val="2"/>
          </rPr>
          <t>Michael Young:</t>
        </r>
        <r>
          <rPr>
            <sz val="9"/>
            <color indexed="81"/>
            <rFont val="Tahoma"/>
            <family val="2"/>
          </rPr>
          <t xml:space="preserve">
True = include the bound on selling twice drys
(scan needs to be &gt; 0)</t>
        </r>
      </text>
    </comment>
    <comment ref="C477" authorId="0" shapeId="0" xr:uid="{53BD9283-E5B0-486C-B799-20F6450DFEC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C478" authorId="0" shapeId="0" xr:uid="{CB54F284-18CA-4681-942F-A20A375AB43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C500" authorId="0" shapeId="0" xr:uid="{E4B39277-BF46-433D-AFED-63302B81F48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C501" authorId="0" shapeId="0" xr:uid="{F27B9A73-5E69-43FA-B310-831D3F533382}">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A reason for using V is that o[0] includes v[0] and v[1,2&amp;3] because there is no lambing opportunity in v[0]</t>
        </r>
      </text>
    </comment>
    <comment ref="C522" authorId="0" shapeId="0" xr:uid="{8AFB029A-8684-4331-A3A4-9D9BDADCBE33}">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C523" authorId="0" shapeId="0" xr:uid="{4DF023BE-EF25-4403-8DD9-3A155BBF1659}">
      <text>
        <r>
          <rPr>
            <b/>
            <sz val="9"/>
            <color indexed="81"/>
            <rFont val="Tahoma"/>
            <family val="2"/>
          </rPr>
          <t>Michael Young:</t>
        </r>
        <r>
          <rPr>
            <sz val="9"/>
            <color indexed="81"/>
            <rFont val="Tahoma"/>
            <family val="2"/>
          </rPr>
          <t xml:space="preserve">
min dams</t>
        </r>
      </text>
    </comment>
    <comment ref="C525" authorId="0" shapeId="0" xr:uid="{32BB2101-7287-4B46-B7B6-2706CA3299D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0" authorId="0" shapeId="0" xr:uid="{A38483FB-108C-423C-B64B-6F2DED3EDFB2}">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C531" authorId="0" shapeId="0" xr:uid="{8AAECC30-DE81-40D6-9459-D6BD03D2F56A}">
      <text>
        <r>
          <rPr>
            <b/>
            <sz val="9"/>
            <color indexed="81"/>
            <rFont val="Tahoma"/>
            <family val="2"/>
          </rPr>
          <t>Young:</t>
        </r>
        <r>
          <rPr>
            <sz val="9"/>
            <color indexed="81"/>
            <rFont val="Tahoma"/>
            <family val="2"/>
          </rPr>
          <t xml:space="preserve">
Max number of progeny
Can control 
1. whether progeny can be sold as suckers (t[0]) 2. whether the females can be transferred to offspring or all become dams - this can be used to control the total proportion of yearlings mated.
Note: the d axis is clustered in the bound so offspring of adults can be entered as d[2:3]
</t>
        </r>
      </text>
    </comment>
    <comment ref="C533" authorId="0" shapeId="0" xr:uid="{10DDFEF2-2A88-464B-AB2D-860B4254C94E}">
      <text>
        <r>
          <rPr>
            <b/>
            <sz val="9"/>
            <color indexed="81"/>
            <rFont val="Tahoma"/>
            <family val="2"/>
          </rPr>
          <t>John:</t>
        </r>
        <r>
          <rPr>
            <sz val="9"/>
            <color indexed="81"/>
            <rFont val="Tahoma"/>
            <family val="2"/>
          </rPr>
          <t xml:space="preserve">
Include the w set on the constrint for proportion of dams mated.
Default is FALSE, use TRUE for when optimising the feed supply</t>
        </r>
      </text>
    </comment>
    <comment ref="C534" authorId="0" shapeId="0" xr:uid="{A0FAED43-EC2F-41F4-8560-0CCCB5C1DDE4}">
      <text>
        <r>
          <rPr>
            <b/>
            <sz val="9"/>
            <color indexed="81"/>
            <rFont val="Tahoma"/>
            <family val="2"/>
          </rPr>
          <t xml:space="preserve">John:
</t>
        </r>
        <r>
          <rPr>
            <sz val="9"/>
            <color indexed="81"/>
            <rFont val="Tahoma"/>
            <family val="2"/>
          </rPr>
          <t>Proportion of dams mated for each lambing opportunity of g1.
This is as a proportion of the animals retained as dams.
See also bnd_propn_1yofemales_mated_g1 which is as a proportion of the number of female progeny</t>
        </r>
      </text>
    </comment>
    <comment ref="C537" authorId="0" shapeId="0" xr:uid="{41192F69-D39C-4561-B852-75B9ADD8A799}">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C538" authorId="0" shapeId="0" xr:uid="{BAEFDAB8-FAD3-4351-AB5E-6C7E53A8970F}">
      <text>
        <r>
          <rPr>
            <b/>
            <sz val="9"/>
            <color indexed="81"/>
            <rFont val="Tahoma"/>
            <family val="2"/>
          </rPr>
          <t>Michael Young:</t>
        </r>
        <r>
          <rPr>
            <sz val="9"/>
            <color indexed="81"/>
            <rFont val="Tahoma"/>
            <family val="2"/>
          </rPr>
          <t xml:space="preserve">
Min sale age (days) of dams.
</t>
        </r>
      </text>
    </comment>
    <comment ref="C539" authorId="0" shapeId="0" xr:uid="{A512D5F2-943E-4886-800E-E7E82F67F283}">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C540" authorId="0" shapeId="0" xr:uid="{3C286DEA-2BC3-464D-B4B7-5E461A99A834}">
      <text>
        <r>
          <rPr>
            <b/>
            <sz val="9"/>
            <color indexed="81"/>
            <rFont val="Tahoma"/>
            <family val="2"/>
          </rPr>
          <t>Young:</t>
        </r>
        <r>
          <rPr>
            <sz val="9"/>
            <color indexed="81"/>
            <rFont val="Tahoma"/>
            <family val="2"/>
          </rPr>
          <t xml:space="preserve">
highest age (days) to sell female offspring.</t>
        </r>
      </text>
    </comment>
    <comment ref="C541" authorId="0" shapeId="0" xr:uid="{5EE5D1C1-FD6D-4C72-B4C1-7BCDB6651AAC}">
      <text>
        <r>
          <rPr>
            <b/>
            <sz val="9"/>
            <color indexed="81"/>
            <rFont val="Tahoma"/>
            <family val="2"/>
          </rPr>
          <t>Michael Young:</t>
        </r>
        <r>
          <rPr>
            <sz val="9"/>
            <color indexed="81"/>
            <rFont val="Tahoma"/>
            <family val="2"/>
          </rPr>
          <t xml:space="preserve">
lowest age (days) to sell wethers.</t>
        </r>
      </text>
    </comment>
    <comment ref="C542" authorId="0" shapeId="0" xr:uid="{20A9D4BE-1036-4D8E-8903-6734298DFB7B}">
      <text>
        <r>
          <rPr>
            <b/>
            <sz val="9"/>
            <color indexed="81"/>
            <rFont val="Tahoma"/>
            <family val="2"/>
          </rPr>
          <t>Michael Young:</t>
        </r>
        <r>
          <rPr>
            <sz val="9"/>
            <color indexed="81"/>
            <rFont val="Tahoma"/>
            <family val="2"/>
          </rPr>
          <t xml:space="preserve">
highest age (days) to sell wethers.</t>
        </r>
      </text>
    </comment>
    <comment ref="C543" authorId="2" shapeId="0" xr:uid="{B839C549-0A5C-4821-9A88-A4FFB4986AAB}">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544" authorId="2" shapeId="0" xr:uid="{291F9353-B5EB-4215-9311-8C2779A8DE4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C664" authorId="0" shapeId="0" xr:uid="{3B059B4C-DE52-4054-8717-CA8151D510FA}">
      <text>
        <r>
          <rPr>
            <b/>
            <sz val="9"/>
            <color indexed="81"/>
            <rFont val="Tahoma"/>
            <family val="2"/>
          </rPr>
          <t xml:space="preserve">John:
</t>
        </r>
        <r>
          <rPr>
            <sz val="9"/>
            <color indexed="81"/>
            <rFont val="Tahoma"/>
            <family val="2"/>
          </rPr>
          <t>Scale the feed that must be left ungrazed as a conservation buffer.</t>
        </r>
      </text>
    </comment>
    <comment ref="C672" authorId="2" shapeId="0" xr:uid="{08BB78EB-5524-4790-8F8F-77F93607BE09}">
      <text>
        <r>
          <rPr>
            <b/>
            <sz val="9"/>
            <color indexed="81"/>
            <rFont val="Tahoma"/>
            <family val="2"/>
          </rPr>
          <t>John:</t>
        </r>
        <r>
          <rPr>
            <sz val="9"/>
            <color indexed="81"/>
            <rFont val="Tahoma"/>
            <family val="2"/>
          </rPr>
          <t xml:space="preserve">
Scale wool prices. Operates on the micron price guides</t>
        </r>
      </text>
    </comment>
    <comment ref="C673" authorId="2" shapeId="0" xr:uid="{BD4604ED-8FA4-4A71-A6D6-6FB56521FFB7}">
      <text>
        <r>
          <rPr>
            <b/>
            <sz val="9"/>
            <color indexed="81"/>
            <rFont val="Tahoma"/>
            <family val="2"/>
          </rPr>
          <t>John:</t>
        </r>
        <r>
          <rPr>
            <sz val="9"/>
            <color indexed="81"/>
            <rFont val="Tahoma"/>
            <family val="2"/>
          </rPr>
          <t xml:space="preserve">
Scale sale sheep prices. Operates on the maximum prices in the grids</t>
        </r>
      </text>
    </comment>
    <comment ref="C674" authorId="2" shapeId="0" xr:uid="{52D649D7-E8C7-4963-AD71-BDD83A559509}">
      <text>
        <r>
          <rPr>
            <b/>
            <sz val="9"/>
            <color indexed="81"/>
            <rFont val="Tahoma"/>
            <family val="2"/>
          </rPr>
          <t>John:</t>
        </r>
        <r>
          <rPr>
            <sz val="9"/>
            <color indexed="81"/>
            <rFont val="Tahoma"/>
            <family val="2"/>
          </rPr>
          <t xml:space="preserve">
Scale grain prices. Operates on both firsts and seconds</t>
        </r>
      </text>
    </comment>
    <comment ref="C676" authorId="2" shapeId="0" xr:uid="{296396D9-9F0D-4B9D-A6EC-F865B1BB85AC}">
      <text>
        <r>
          <rPr>
            <b/>
            <sz val="9"/>
            <color indexed="81"/>
            <rFont val="Tahoma"/>
            <family val="2"/>
          </rPr>
          <t>John:</t>
        </r>
        <r>
          <rPr>
            <sz val="9"/>
            <color indexed="81"/>
            <rFont val="Tahoma"/>
            <family val="2"/>
          </rPr>
          <t xml:space="preserve">
Include pasture. Default is True</t>
        </r>
      </text>
    </comment>
    <comment ref="C677" authorId="2" shapeId="0" xr:uid="{FF2AC07F-89C3-4DDE-B256-C333A88F9D74}">
      <text>
        <r>
          <rPr>
            <b/>
            <sz val="9"/>
            <color indexed="81"/>
            <rFont val="Tahoma"/>
            <family val="2"/>
          </rPr>
          <t xml:space="preserve">Michael:
</t>
        </r>
        <r>
          <rPr>
            <sz val="9"/>
            <color indexed="81"/>
            <rFont val="Tahoma"/>
            <family val="2"/>
          </rPr>
          <t>Is salt land pasture included. 
Note for this to work understory pasture needs to be turned on (pas_inc_t[3:4]).</t>
        </r>
      </text>
    </comment>
    <comment ref="C678" authorId="2" shapeId="0" xr:uid="{BEAB47C2-C63A-44DE-A868-337230385F44}">
      <text>
        <r>
          <rPr>
            <b/>
            <sz val="9"/>
            <color indexed="81"/>
            <rFont val="Tahoma"/>
            <family val="2"/>
          </rPr>
          <t>John:</t>
        </r>
        <r>
          <rPr>
            <sz val="9"/>
            <color indexed="81"/>
            <rFont val="Tahoma"/>
            <family val="2"/>
          </rPr>
          <t xml:space="preserve">
Pasture growth rate by weather-year &amp; feed period (all LMUs)`</t>
        </r>
      </text>
    </comment>
    <comment ref="C685" authorId="2" shapeId="0" xr:uid="{E2D850E0-2EFE-4E67-9119-D5790EA62F85}">
      <text>
        <r>
          <rPr>
            <b/>
            <sz val="9"/>
            <color indexed="81"/>
            <rFont val="Tahoma"/>
            <family val="2"/>
          </rPr>
          <t>John:</t>
        </r>
        <r>
          <rPr>
            <sz val="9"/>
            <color indexed="81"/>
            <rFont val="Tahoma"/>
            <family val="2"/>
          </rPr>
          <t xml:space="preserve">
Germination of pasture across all lmus</t>
        </r>
      </text>
    </comment>
    <comment ref="C688" authorId="0" shapeId="0" xr:uid="{F5E92694-9700-4E0D-86BC-973025305C46}">
      <text>
        <r>
          <rPr>
            <b/>
            <sz val="9"/>
            <color indexed="81"/>
            <rFont val="Tahoma"/>
            <family val="2"/>
          </rPr>
          <t>Michael Young (21512438):</t>
        </r>
        <r>
          <rPr>
            <sz val="9"/>
            <color indexed="81"/>
            <rFont val="Tahoma"/>
            <family val="2"/>
          </rPr>
          <t xml:space="preserve">
control if cropgrazing is included. Default is True</t>
        </r>
      </text>
    </comment>
    <comment ref="C690" authorId="2" shapeId="0" xr:uid="{10E79DA3-7CE7-44A2-ADB7-B43D005C0CC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4" authorId="2" shapeId="0" xr:uid="{DAAC0BB8-51FF-42A4-9E88-CE82D638B7C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698" authorId="2" shapeId="0" xr:uid="{BF99EBB7-9902-436F-9F5A-B4E333C044B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2" authorId="2" shapeId="0" xr:uid="{32DDDC71-F49F-464A-8926-A2627EEA1C7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5" authorId="2" shapeId="0" xr:uid="{4345CCFC-0D31-4469-BD26-8E00C78D0F9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09" authorId="2" shapeId="0" xr:uid="{8AD07DB6-6909-47DE-BAE6-966C50589B08}">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3" authorId="2" shapeId="0" xr:uid="{18DE9762-1BBA-4B4E-ABA6-12B2EE7C10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17" authorId="2" shapeId="0" xr:uid="{D99EF64F-B22F-4D62-8056-13814251D7A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0" authorId="2" shapeId="0" xr:uid="{74129943-F983-4DDA-A421-9FECDE980B7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3" authorId="2" shapeId="0" xr:uid="{9DF32899-29DD-4BE6-9B38-0175690E88F2}">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6" authorId="2" shapeId="0" xr:uid="{0368A1AB-9B2B-439F-B1AA-07ED5B83B29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29" authorId="2" shapeId="0" xr:uid="{940A61F1-F37A-431B-9A4F-8BCDD6276EE9}">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2" authorId="2" shapeId="0" xr:uid="{E2AB903E-7774-4DEE-ADEA-AA7765D8B5E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5" authorId="2" shapeId="0" xr:uid="{C6062560-55CD-420A-BA06-B396CA14812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38" authorId="2" shapeId="0" xr:uid="{DBC97F44-1A8A-45C3-8CD1-91C2926AB20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1" authorId="2" shapeId="0" xr:uid="{63F4572D-80EB-46DF-9944-AEA92F1A85F5}">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4" authorId="2" shapeId="0" xr:uid="{4CE29723-FA76-4D3E-97F5-84175D5074A0}">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47" authorId="2" shapeId="0" xr:uid="{D3668F72-3A81-492D-A860-C107EC7554B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0" authorId="2" shapeId="0" xr:uid="{6F3CE8CC-8212-4307-8CF3-6A8415B80F57}">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3" authorId="2" shapeId="0" xr:uid="{41DF31E0-583B-4B52-A921-3713B6E8E53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6" authorId="2" shapeId="0" xr:uid="{229EC85D-5062-460A-B2B9-FCA1DA128BA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59" authorId="2" shapeId="0" xr:uid="{5B8575AD-CFDF-4C7C-94C8-3412B627D77E}">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2" authorId="2" shapeId="0" xr:uid="{11495A3D-43FC-49DE-8163-0CEFDCB57B66}">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5" authorId="2" shapeId="0" xr:uid="{28A651AD-F3EC-40C9-B7DF-8CF6F27E637D}">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68" authorId="2" shapeId="0" xr:uid="{D04DD60C-21B6-4CD7-99AE-418C88D9ED1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1" authorId="2" shapeId="0" xr:uid="{5A991FFB-6CDE-4B94-BF1F-3ABDAD3A5F4B}">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4" authorId="2" shapeId="0" xr:uid="{48EF20D0-5790-4863-BD00-D01155EABE61}">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77" authorId="2" shapeId="0" xr:uid="{B6904015-2876-4F93-99CC-CFC42DF0C85C}">
      <text>
        <r>
          <rPr>
            <b/>
            <sz val="9"/>
            <color indexed="81"/>
            <rFont val="Tahoma"/>
            <family val="2"/>
          </rPr>
          <t>John:</t>
        </r>
        <r>
          <rPr>
            <sz val="9"/>
            <color indexed="81"/>
            <rFont val="Tahoma"/>
            <family val="2"/>
          </rPr>
          <t xml:space="preserve">
Control the periods for which FFCFW can be reported. These periods are saved in rvals for reporting</t>
        </r>
      </text>
    </comment>
    <comment ref="C780" authorId="2" shapeId="0" xr:uid="{6094FD55-5703-45FA-928D-59EADBE9DC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<sst xmlns="http://schemas.openxmlformats.org/spreadsheetml/2006/main" count="11451" uniqueCount="1872">
  <si>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</si>
  <si>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</si>
  <si>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</si>
  <si>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</si>
  <si>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</si>
  <si>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</si>
  <si>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</si>
  <si>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</si>
  <si>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</si>
  <si>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</si>
  <si>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</si>
  <si>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</si>
  <si>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</si>
  <si>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</si>
  <si>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</si>
  <si>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</si>
  <si>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</si>
  <si>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</si>
  <si>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</si>
  <si>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</si>
  <si>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</si>
  <si>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</si>
  <si>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</si>
  <si>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</si>
  <si>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</si>
  <si>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</si>
  <si>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</si>
  <si>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</si>
  <si>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</si>
  <si>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</si>
  <si>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</si>
  <si>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</si>
  <si>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</si>
  <si>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</si>
  <si>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</si>
  <si>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</si>
  <si>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</si>
  <si>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</si>
  <si>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</si>
  <si>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</si>
  <si>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</si>
  <si>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</si>
  <si>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</si>
  <si>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</si>
  <si>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</si>
  <si>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</si>
  <si>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</si>
  <si>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</si>
  <si>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</si>
  <si>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</si>
  <si>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</si>
  <si>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</si>
  <si>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</si>
  <si>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</si>
  <si>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</si>
  <si>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</si>
  <si>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</si>
  <si>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</si>
  <si>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</si>
  <si>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</si>
  <si>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</si>
  <si>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</si>
  <si>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</si>
  <si>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</si>
  <si>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</si>
  <si>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</si>
  <si>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</si>
  <si>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</si>
  <si>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</si>
  <si>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</si>
  <si>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</si>
  <si>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</si>
  <si>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</si>
  <si>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</si>
  <si>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</si>
  <si>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</si>
  <si>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</si>
  <si>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</si>
  <si>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</si>
  <si>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</si>
  <si>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</si>
  <si>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</si>
  <si>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</si>
  <si>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</si>
  <si>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</si>
  <si>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</si>
  <si>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</si>
  <si>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</si>
  <si>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</si>
  <si>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</si>
  <si>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</si>
  <si>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</si>
  <si>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</si>
  <si>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</si>
  <si>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</si>
  <si>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</si>
  <si>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</si>
  <si>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</si>
  <si>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</si>
  <si>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</si>
  <si>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</si>
  <si>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</si>
  <si>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</si>
  <si>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</si>
  <si>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</si>
  <si>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</si>
  <si>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</si>
  <si>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</si>
  <si>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</si>
  <si>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</si>
  <si>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</si>
  <si>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</si>
  <si>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</si>
  <si>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</si>
  <si>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</si>
  <si>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</si>
  <si>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</si>
  <si>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</si>
  <si>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</si>
  <si>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</si>
  <si>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</si>
  <si>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</si>
  <si>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</si>
  <si>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</si>
  <si>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</si>
  <si>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</si>
  <si>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</si>
  <si>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</si>
  <si>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</si>
  <si>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</si>
  <si>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</si>
  <si>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</si>
  <si>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</si>
  <si>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</si>
  <si>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</si>
  <si>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</si>
  <si>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</si>
  <si>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</si>
  <si>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</si>
  <si>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</si>
  <si>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</si>
  <si>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</si>
  <si>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</si>
  <si>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</si>
  <si>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</si>
  <si>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</si>
  <si>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</si>
  <si>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</si>
  <si>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</si>
  <si>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</si>
  <si>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</si>
  <si>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</si>
  <si>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</si>
  <si>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</si>
  <si>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</si>
  <si>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</si>
  <si>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</si>
  <si>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</si>
  <si>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</si>
  <si>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</si>
  <si>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</si>
  <si>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</si>
  <si>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</si>
  <si>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Fix error in name of maintenance requirement sam (was MR needs to be mr). Only run the MR trials</t>
  </si>
  <si>
    <t>Add MR+Eff run</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</si>
  <si>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</si>
  <si>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</si>
  <si>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</si>
  <si>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</si>
  <si>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</si>
  <si>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</si>
  <si>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</si>
  <si>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</si>
  <si>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</si>
  <si>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</si>
  <si>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</si>
  <si>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</si>
  <si>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</si>
  <si>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</si>
  <si>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</si>
  <si>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</si>
  <si>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</si>
  <si>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</si>
  <si>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</si>
  <si>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</si>
  <si>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</si>
  <si>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</si>
  <si>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</si>
  <si>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</si>
  <si>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</si>
  <si>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</si>
  <si>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</si>
  <si>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</si>
  <si>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</si>
  <si>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</si>
  <si>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</si>
  <si>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</si>
  <si>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</si>
  <si>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</si>
  <si>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</si>
  <si>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</si>
  <si>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</si>
  <si>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</si>
  <si>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</si>
  <si>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</si>
  <si>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</si>
  <si>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</si>
  <si>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</si>
  <si>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</si>
  <si>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</si>
  <si>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</si>
  <si>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</si>
  <si>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</si>
  <si>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</si>
  <si>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</si>
  <si>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</si>
  <si>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</si>
  <si>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</si>
  <si>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</si>
  <si>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</si>
  <si>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</si>
  <si>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</si>
  <si>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</si>
  <si>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</si>
  <si>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</si>
  <si>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</si>
  <si>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</si>
  <si>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</si>
  <si>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</si>
  <si>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</si>
  <si>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</si>
  <si>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</si>
  <si>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</si>
  <si>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</si>
  <si>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</si>
  <si>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</si>
  <si>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</si>
  <si>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</si>
  <si>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</si>
  <si>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</si>
  <si>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</si>
  <si>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</si>
  <si>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</si>
  <si>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</si>
  <si>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</si>
  <si>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</si>
  <si>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</si>
  <si>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</si>
  <si>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</si>
  <si>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</si>
  <si>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</si>
  <si>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</si>
  <si>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</si>
  <si>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</si>
  <si>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</si>
  <si>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</si>
  <si>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</si>
  <si>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</si>
  <si>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</si>
  <si>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</si>
  <si>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</si>
  <si>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</si>
  <si>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</si>
  <si>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</si>
  <si>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</si>
  <si>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</si>
  <si>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</si>
  <si>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</si>
  <si>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</si>
  <si>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</si>
  <si>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</si>
  <si>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</si>
  <si>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</si>
  <si>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</si>
  <si>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</si>
  <si>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</si>
  <si>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</si>
  <si>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</si>
  <si>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</si>
  <si>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</si>
  <si>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</si>
  <si>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</si>
  <si>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</si>
  <si>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</si>
  <si>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</si>
  <si>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</si>
  <si>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</si>
  <si>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bnd_drys_retained</t>
  </si>
  <si>
    <t>bnd_drys_sold</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</si>
  <si>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</si>
  <si>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</si>
  <si>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</si>
  <si>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</si>
  <si>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</si>
  <si>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</si>
  <si>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</si>
  <si>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</si>
  <si>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</si>
  <si>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</si>
  <si>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</si>
  <si>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</si>
  <si>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</si>
  <si>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</si>
  <si>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</si>
  <si>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</si>
  <si>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</si>
  <si>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</si>
  <si>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</si>
  <si>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</si>
  <si>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</si>
  <si>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</si>
  <si>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</si>
  <si>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</si>
  <si>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</si>
  <si>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</si>
  <si>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</si>
  <si>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</si>
  <si>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</si>
  <si>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</si>
  <si>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</si>
  <si>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</si>
  <si>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</si>
  <si>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</si>
  <si>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</si>
  <si>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</si>
  <si>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</si>
  <si>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</si>
  <si>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</si>
  <si>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</si>
  <si>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</si>
  <si>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</si>
  <si>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</si>
  <si>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</si>
  <si>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</si>
  <si>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</si>
  <si>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</si>
  <si>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</si>
  <si>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</si>
  <si>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</si>
  <si>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</si>
  <si>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</si>
  <si>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</si>
  <si>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</si>
  <si>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</si>
  <si>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</si>
  <si>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</si>
  <si>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</si>
  <si>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</si>
  <si>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</si>
  <si>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</si>
  <si>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</si>
  <si>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</si>
  <si>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</si>
  <si>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</si>
  <si>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</si>
  <si>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</si>
  <si>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</si>
  <si>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</si>
  <si>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</si>
  <si>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</si>
  <si>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</si>
  <si>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</si>
  <si>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</si>
  <si>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</si>
  <si>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</si>
  <si>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</si>
  <si>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</si>
  <si>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</si>
  <si>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</si>
  <si>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</si>
  <si>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</si>
  <si>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</si>
  <si>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</si>
  <si>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</si>
  <si>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</si>
  <si>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</si>
  <si>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</si>
  <si>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</si>
  <si>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</si>
  <si>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</si>
  <si>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</si>
  <si>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</si>
  <si>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</si>
  <si>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</si>
  <si>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</si>
  <si>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</si>
  <si>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</si>
  <si>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</si>
  <si>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</si>
  <si>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</si>
  <si>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</si>
  <si>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</si>
  <si>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</si>
  <si>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</si>
  <si>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</si>
  <si>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</si>
  <si>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</si>
  <si>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</si>
  <si>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</si>
  <si>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</si>
  <si>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</si>
  <si>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</si>
  <si>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</si>
  <si>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</si>
  <si>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</si>
  <si>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Price scenarios (Exp54)</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</si>
  <si>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</si>
  <si>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</si>
  <si>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</si>
  <si>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</si>
  <si>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</si>
  <si>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</si>
  <si>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</si>
  <si>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</si>
  <si>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</si>
  <si>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</si>
  <si>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</si>
  <si>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</si>
  <si>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</si>
  <si>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</si>
  <si>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</si>
  <si>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Drys                                                5yo</t>
  </si>
  <si>
    <t>Forced retention               Retain none</t>
  </si>
  <si>
    <t>Once dry                               Retain none</t>
  </si>
  <si>
    <t>Twice dry                              Retain none</t>
  </si>
  <si>
    <t>Forced retention                  Retain all</t>
  </si>
  <si>
    <t>Once dry                                  Retain all</t>
  </si>
  <si>
    <t>Twice dry                                 Retain all</t>
  </si>
  <si>
    <t>Forced retention           Retain performers</t>
  </si>
  <si>
    <t>Once dry                           Retain performers</t>
  </si>
  <si>
    <t>Twice dry                          Retain performers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</si>
  <si>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</si>
  <si>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</si>
  <si>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</si>
  <si>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</si>
  <si>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</si>
  <si>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</si>
  <si>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</si>
  <si>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</si>
  <si>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</si>
  <si>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</si>
  <si>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</si>
  <si>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</si>
  <si>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</si>
  <si>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</si>
  <si>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</si>
  <si>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</si>
  <si>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</si>
  <si>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</si>
  <si>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</si>
  <si>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</si>
  <si>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</si>
  <si>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</si>
  <si>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</si>
  <si>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</si>
  <si>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</si>
  <si>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</si>
  <si>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</si>
  <si>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</si>
  <si>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</si>
  <si>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</si>
  <si>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</si>
  <si>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</si>
  <si>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</si>
  <si>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</si>
  <si>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</si>
  <si>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</si>
  <si>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</si>
  <si>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</si>
  <si>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</si>
  <si>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</si>
  <si>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</si>
  <si>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</si>
  <si>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</si>
  <si>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</si>
  <si>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</si>
  <si>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</si>
  <si>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</si>
  <si>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</si>
  <si>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</si>
  <si>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</si>
  <si>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</si>
  <si>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</si>
  <si>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</si>
  <si>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</si>
  <si>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</si>
  <si>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</si>
  <si>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</si>
  <si>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</si>
  <si>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</si>
  <si>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</si>
  <si>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</si>
  <si>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</si>
  <si>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</si>
  <si>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</si>
  <si>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</si>
  <si>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</si>
  <si>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</si>
  <si>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</si>
  <si>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</si>
  <si>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</si>
  <si>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</si>
  <si>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</si>
  <si>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</si>
  <si>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</si>
  <si>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</si>
  <si>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</si>
  <si>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</si>
  <si>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</si>
  <si>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</si>
  <si>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</si>
  <si>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</si>
  <si>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</si>
  <si>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</si>
  <si>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</si>
  <si>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</si>
  <si>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</si>
  <si>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</si>
  <si>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</si>
  <si>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Genetic</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</si>
  <si>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</si>
  <si>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</si>
  <si>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</si>
  <si>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</si>
  <si>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</si>
  <si>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</si>
  <si>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</si>
  <si>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</si>
  <si>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</si>
  <si>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</si>
  <si>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</si>
  <si>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 xml:space="preserve">Flexible (no RR)                   Flexible (no RR)   </t>
  </si>
  <si>
    <t xml:space="preserve">Forced retention                 Flexible (no RR)   </t>
  </si>
  <si>
    <t xml:space="preserve">Once dry                                 Flexible (no RR)   </t>
  </si>
  <si>
    <t xml:space="preserve">Twice dry                                Flexible (no RR)   </t>
  </si>
  <si>
    <t>Flexible (no RR)                   Retain none</t>
  </si>
  <si>
    <t>Flexible (no RR)                    Retain all</t>
  </si>
  <si>
    <t>Flexible (no RR)             Retain performers</t>
  </si>
  <si>
    <t>Note:</t>
  </si>
  <si>
    <t>Retaining performers is only possible if scanning for multiples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</si>
  <si>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</si>
  <si>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</si>
  <si>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</si>
  <si>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</si>
  <si>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</si>
  <si>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</si>
  <si>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</si>
  <si>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</si>
  <si>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</si>
  <si>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</si>
  <si>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</si>
  <si>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</si>
  <si>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</si>
  <si>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</si>
  <si>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</si>
  <si>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</si>
  <si>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</si>
  <si>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</si>
  <si>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</si>
  <si>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</si>
  <si>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</si>
  <si>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</si>
  <si>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</si>
  <si>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</si>
  <si>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</si>
  <si>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</si>
  <si>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</si>
  <si>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</si>
  <si>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</si>
  <si>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</si>
  <si>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</si>
  <si>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</si>
  <si>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</si>
  <si>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</si>
  <si>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</si>
  <si>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</si>
  <si>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</si>
  <si>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</si>
  <si>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</si>
  <si>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</si>
  <si>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</si>
  <si>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</si>
  <si>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</si>
  <si>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</si>
  <si>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</si>
  <si>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</si>
  <si>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</si>
  <si>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</si>
  <si>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</si>
  <si>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</si>
  <si>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</si>
  <si>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</si>
  <si>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</si>
  <si>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</si>
  <si>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</si>
  <si>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</si>
  <si>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</si>
  <si>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</si>
  <si>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</si>
  <si>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</si>
  <si>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</si>
  <si>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</si>
  <si>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</si>
  <si>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</si>
  <si>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</si>
  <si>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</si>
  <si>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</si>
  <si>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</si>
  <si>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</si>
  <si>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</si>
  <si>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</si>
  <si>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</si>
  <si>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</si>
  <si>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</si>
  <si>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</si>
  <si>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</si>
  <si>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</si>
  <si>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</si>
  <si>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</si>
  <si>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</si>
  <si>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</si>
  <si>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</si>
  <si>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</si>
  <si>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</si>
  <si>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</si>
  <si>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</si>
  <si>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</si>
  <si>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</si>
  <si>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</si>
  <si>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</si>
  <si>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</si>
  <si>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</si>
  <si>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</si>
  <si>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</si>
  <si>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</si>
  <si>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</si>
  <si>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</si>
  <si>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</si>
  <si>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</si>
  <si>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3yo</t>
  </si>
  <si>
    <t>4 &amp; 5yo</t>
  </si>
  <si>
    <t>6yo</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</si>
  <si>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</si>
  <si>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</si>
  <si>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</si>
  <si>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</si>
  <si>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</si>
  <si>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</si>
  <si>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</si>
  <si>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</si>
  <si>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</si>
  <si>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</si>
  <si>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</si>
  <si>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</si>
  <si>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</si>
  <si>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</si>
  <si>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</si>
  <si>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</si>
  <si>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</si>
  <si>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</si>
  <si>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</si>
  <si>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</si>
  <si>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</si>
  <si>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</si>
  <si>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</si>
  <si>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</si>
  <si>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</si>
  <si>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</si>
  <si>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</si>
  <si>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</si>
  <si>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</si>
  <si>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</si>
  <si>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</si>
  <si>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</si>
  <si>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</si>
  <si>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</si>
  <si>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</si>
  <si>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</si>
  <si>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</si>
  <si>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</si>
  <si>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</si>
  <si>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</si>
  <si>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</si>
  <si>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</si>
  <si>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</si>
  <si>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</si>
  <si>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</si>
  <si>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</si>
  <si>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</si>
  <si>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</si>
  <si>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</si>
  <si>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</si>
  <si>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</si>
  <si>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</si>
  <si>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</si>
  <si>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</si>
  <si>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</si>
  <si>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</si>
  <si>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</si>
  <si>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</si>
  <si>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</si>
  <si>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</si>
  <si>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</si>
  <si>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</si>
  <si>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</si>
  <si>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</si>
  <si>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</si>
  <si>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</si>
  <si>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</si>
  <si>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</si>
  <si>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</si>
  <si>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</si>
  <si>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</si>
  <si>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</si>
  <si>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</si>
  <si>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</si>
  <si>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</si>
  <si>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</si>
  <si>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</si>
  <si>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</si>
  <si>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</si>
  <si>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</si>
  <si>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</si>
  <si>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</si>
  <si>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</si>
  <si>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</si>
  <si>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</si>
  <si>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</si>
  <si>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</si>
  <si>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</si>
  <si>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</si>
  <si>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</si>
  <si>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</si>
  <si>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</si>
  <si>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</si>
  <si>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</si>
  <si>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</si>
  <si>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</si>
  <si>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</si>
  <si>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</si>
  <si>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</si>
  <si>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</si>
  <si>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</si>
  <si>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</si>
  <si>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</si>
  <si>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Trials removed from the experiment</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</si>
  <si>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</si>
  <si>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</si>
  <si>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</si>
  <si>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</si>
  <si>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</si>
  <si>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</si>
  <si>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</si>
  <si>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</si>
  <si>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</si>
  <si>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</si>
  <si>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</si>
  <si>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</si>
  <si>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</si>
  <si>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</si>
  <si>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</si>
  <si>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</si>
  <si>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</si>
  <si>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</si>
  <si>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</si>
  <si>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</si>
  <si>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</si>
  <si>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</si>
  <si>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</si>
  <si>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</si>
  <si>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</si>
  <si>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</si>
  <si>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</si>
  <si>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</si>
  <si>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</si>
  <si>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</si>
  <si>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</si>
  <si>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</si>
  <si>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</si>
  <si>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</si>
  <si>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</si>
  <si>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</si>
  <si>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</si>
  <si>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</si>
  <si>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</si>
  <si>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</si>
  <si>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</si>
  <si>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</si>
  <si>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</si>
  <si>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</si>
  <si>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</si>
  <si>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</si>
  <si>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</si>
  <si>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</si>
  <si>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</si>
  <si>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</si>
  <si>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</si>
  <si>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</si>
  <si>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</si>
  <si>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</si>
  <si>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</si>
  <si>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</si>
  <si>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</si>
  <si>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</si>
  <si>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</si>
  <si>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</si>
  <si>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</si>
  <si>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</si>
  <si>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</si>
  <si>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</si>
  <si>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</si>
  <si>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</si>
  <si>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</si>
  <si>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</si>
  <si>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</si>
  <si>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</si>
  <si>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</si>
  <si>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</si>
  <si>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</si>
  <si>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</si>
  <si>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</si>
  <si>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</si>
  <si>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</si>
  <si>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</si>
  <si>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</si>
  <si>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</si>
  <si>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</si>
  <si>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Price SA controls</t>
  </si>
  <si>
    <t>Response to drys controls</t>
  </si>
  <si>
    <t>Progeny surv controls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</si>
  <si>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</si>
  <si>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</si>
  <si>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</si>
  <si>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</si>
  <si>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</si>
  <si>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</si>
  <si>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</si>
  <si>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</si>
  <si>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</si>
  <si>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</si>
  <si>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</si>
  <si>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</si>
  <si>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</si>
  <si>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</si>
  <si>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</si>
  <si>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NLB</t>
  </si>
  <si>
    <t>Flock: Young ewes</t>
  </si>
  <si>
    <t>Flock: CFA ewes</t>
  </si>
  <si>
    <t>Template Experiment</t>
  </si>
  <si>
    <t>index level of the trial</t>
  </si>
  <si>
    <t>0:1,:</t>
  </si>
  <si>
    <t>woolp_mpg</t>
  </si>
  <si>
    <t>salep_max</t>
  </si>
  <si>
    <t>grainp</t>
  </si>
  <si>
    <t>Time of Lambing</t>
  </si>
  <si>
    <t>Autumn</t>
  </si>
  <si>
    <t>Winter</t>
  </si>
  <si>
    <t>Standard NLB</t>
  </si>
  <si>
    <t>Low NLB</t>
  </si>
  <si>
    <t>High NLB</t>
  </si>
  <si>
    <t>Adult NLB adjustment</t>
  </si>
  <si>
    <t>relative to adults</t>
  </si>
  <si>
    <t>rr_age_og1[0:1]</t>
  </si>
  <si>
    <t>rr_age_og1[1:2]</t>
  </si>
  <si>
    <t>rr_age_og1[2:]</t>
  </si>
  <si>
    <t>Low</t>
  </si>
  <si>
    <t>High</t>
  </si>
  <si>
    <t>VHigh</t>
  </si>
  <si>
    <t>Wool price</t>
  </si>
  <si>
    <t>Meat price</t>
  </si>
  <si>
    <t>Grain price</t>
  </si>
  <si>
    <t>bnd_min_sale_age_female</t>
  </si>
  <si>
    <t>genotype[0]</t>
  </si>
  <si>
    <t>g3_included[2]</t>
  </si>
  <si>
    <t>BBT inc</t>
  </si>
  <si>
    <t>B genotp</t>
  </si>
  <si>
    <t>Maternal</t>
  </si>
  <si>
    <t>Lamb</t>
  </si>
  <si>
    <t>Hgt</t>
  </si>
  <si>
    <t>5.5yo</t>
  </si>
  <si>
    <t>6.5yo</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</si>
  <si>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</si>
  <si>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</si>
  <si>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</si>
  <si>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</si>
  <si>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</si>
  <si>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</si>
  <si>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</si>
  <si>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</si>
  <si>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</si>
  <si>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</si>
  <si>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v</t>
  </si>
  <si>
    <t>bnd_lo_dams_tVg1</t>
  </si>
  <si>
    <t>bnd_up_dams_tVg1</t>
  </si>
  <si>
    <t>Altered lo &amp; up bounds on dams to have a V axis (capital because needs to be sliced to correct length).</t>
  </si>
  <si>
    <t>v1</t>
  </si>
  <si>
    <t>v4</t>
  </si>
  <si>
    <t>v7</t>
  </si>
  <si>
    <t>v10</t>
  </si>
  <si>
    <t>v13</t>
  </si>
  <si>
    <t>v16</t>
  </si>
  <si>
    <t>v19</t>
  </si>
  <si>
    <t>bnd_dams_tVg1[0]</t>
  </si>
  <si>
    <t>bnd_dams_tVg1[1]</t>
  </si>
  <si>
    <t>bnd_dams_tVg1[2]</t>
  </si>
  <si>
    <t>bnd_dams_tVg1[3]</t>
  </si>
  <si>
    <t>bnd_dams_tVg1[4]</t>
  </si>
  <si>
    <t>bnd_dams_tVg1[5]</t>
  </si>
  <si>
    <t>bnd_dams_tVg1[6]</t>
  </si>
  <si>
    <t>t</t>
  </si>
  <si>
    <t>g</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</si>
  <si>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</si>
  <si>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</si>
  <si>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</si>
  <si>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</si>
  <si>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</si>
  <si>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</si>
  <si>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Landuse / phases</t>
  </si>
  <si>
    <t>LMU</t>
  </si>
  <si>
    <t>Rotation phase number</t>
  </si>
  <si>
    <t>Slice</t>
  </si>
  <si>
    <t>Genotype</t>
  </si>
  <si>
    <t>Area for Fine merino</t>
  </si>
  <si>
    <t xml:space="preserve">    for medium merino</t>
  </si>
  <si>
    <t xml:space="preserve">    for medium merino with BBT</t>
  </si>
  <si>
    <t xml:space="preserve">    for maternal</t>
  </si>
  <si>
    <t>Inputs</t>
  </si>
  <si>
    <t>Phase number</t>
  </si>
  <si>
    <t>LMU 0, Flock 0</t>
  </si>
  <si>
    <t>Flock 1</t>
  </si>
  <si>
    <t>Flock 2</t>
  </si>
  <si>
    <t>Flock 3</t>
  </si>
  <si>
    <t>All regions</t>
  </si>
  <si>
    <t>NLB genetics (for farm scenario)</t>
  </si>
  <si>
    <t>LMU 1, Flock 0</t>
  </si>
  <si>
    <t>LMU 2, Flock 0</t>
  </si>
  <si>
    <t>LMU 3, Flock 0</t>
  </si>
  <si>
    <t>LMU 4, Flock 0</t>
  </si>
  <si>
    <t>LMU 5, Flock 0</t>
  </si>
  <si>
    <t>LMU 6, Flock 0</t>
  </si>
  <si>
    <t>LMU 7, Flock 0</t>
  </si>
  <si>
    <t>Add data tables for rot_lobound</t>
  </si>
  <si>
    <t>:,0:1,:</t>
  </si>
  <si>
    <t>date_born1st_iog</t>
  </si>
  <si>
    <t>drys_retained_estpropn_o</t>
  </si>
  <si>
    <t>[1]</t>
  </si>
  <si>
    <t>[2]</t>
  </si>
  <si>
    <t>[3]</t>
  </si>
  <si>
    <t>Region (SWVic, GSM, CWM) &amp; Prodn calibration</t>
  </si>
  <si>
    <t>Late</t>
  </si>
  <si>
    <t>SWV</t>
  </si>
  <si>
    <t>GSM</t>
  </si>
  <si>
    <t>CWM</t>
  </si>
  <si>
    <t>Add SAA[date_born1st] &amp; connect to data table</t>
  </si>
  <si>
    <t>Add proportion of ewe lambs mated with an estimated proportion too</t>
  </si>
  <si>
    <t>est_propn_dams_mated_og1</t>
  </si>
  <si>
    <t>est_drys_retained_scan_o</t>
  </si>
  <si>
    <t>All</t>
  </si>
  <si>
    <t>Ewe Lambs Mating age offset (days)</t>
  </si>
  <si>
    <t>Joining Age</t>
  </si>
  <si>
    <t>Timing</t>
  </si>
  <si>
    <t>Index</t>
  </si>
  <si>
    <t>W-J</t>
  </si>
  <si>
    <t>Join</t>
  </si>
  <si>
    <t>Preg</t>
  </si>
  <si>
    <t>Calibrate the region</t>
  </si>
  <si>
    <t>Weaning (prior to EL joining)</t>
  </si>
  <si>
    <t>Start of joining of ewe lambs</t>
  </si>
  <si>
    <t>Yearling lambing</t>
  </si>
  <si>
    <t>Weaning of the yearling progeny</t>
  </si>
  <si>
    <t>Start of joining of maidens</t>
  </si>
  <si>
    <t>Timing by region &amp; TOL</t>
  </si>
  <si>
    <t>Aut</t>
  </si>
  <si>
    <t>Win</t>
  </si>
  <si>
    <t>Spr</t>
  </si>
  <si>
    <t>The is a different data sheet for each TOL</t>
  </si>
  <si>
    <t>Start period</t>
  </si>
  <si>
    <t>End of joining</t>
  </si>
  <si>
    <t>V. Late</t>
  </si>
  <si>
    <t>End Period (not inclusive)</t>
  </si>
  <si>
    <t>Currently not used</t>
  </si>
  <si>
    <t>r2_ik0g</t>
  </si>
  <si>
    <t>There is a different data sheet for each TOL</t>
  </si>
  <si>
    <t>Optimum adult management</t>
  </si>
  <si>
    <t>[4]</t>
  </si>
  <si>
    <t>If Twice dry is connected then change this input</t>
  </si>
  <si>
    <t>DryMan of Adults</t>
  </si>
  <si>
    <t>Added CWM input table for the Grazing Intensity. Altered formulas to refer to the larger data area</t>
  </si>
  <si>
    <t>Deleted the rangename d.Region &amp; d.RegionDesc from DataSpring</t>
  </si>
  <si>
    <t>This could vary with TOL if the range i.AdultsDry was activated in each TOL sheet</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</si>
  <si>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</si>
  <si>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</si>
  <si>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</si>
  <si>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</si>
  <si>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</si>
  <si>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Adult DryMan</t>
  </si>
  <si>
    <r>
      <t xml:space="preserve">Formula in Experiment! Points to </t>
    </r>
    <r>
      <rPr>
        <i/>
        <sz val="11"/>
        <color theme="0" tint="-0.249977111117893"/>
        <rFont val="Calibri"/>
        <family val="2"/>
      </rPr>
      <t>Retain All</t>
    </r>
    <r>
      <rPr>
        <sz val="11"/>
        <color theme="0" tint="-0.249977111117893"/>
        <rFont val="Calibri"/>
        <family val="2"/>
        <scheme val="minor"/>
      </rPr>
      <t xml:space="preserve"> if scan &lt; 2</t>
    </r>
  </si>
  <si>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</si>
  <si>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</si>
  <si>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</si>
  <si>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</si>
  <si>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age in months</t>
  </si>
  <si>
    <t>Ewe Lambs Mating age offset (days) &amp; Age in months</t>
  </si>
  <si>
    <t>run_saledateEL_offs</t>
  </si>
  <si>
    <t>bnd_up_offs_tsdxg3[s 1:2]</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</si>
  <si>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</si>
  <si>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</si>
  <si>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</si>
  <si>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bnd_up_offs_tsdxg3[s 3:]</t>
  </si>
  <si>
    <t>bnd_up_offs_tsdxg3[s 0:]</t>
  </si>
  <si>
    <t>bnd_up_offs_tsdxg3[s 2:]</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</si>
  <si>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</si>
  <si>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</si>
  <si>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</si>
  <si>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</si>
  <si>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</si>
  <si>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</si>
  <si>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</si>
  <si>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</si>
  <si>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</si>
  <si>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</si>
  <si>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Change Template Exp to optimal landuse for each Genotype</t>
  </si>
  <si>
    <t>Enter the optimal phases for each genotype</t>
  </si>
  <si>
    <t>Phase number (Excel)</t>
  </si>
  <si>
    <t>Rotation phase number (base 0)</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</si>
  <si>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</si>
  <si>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</si>
  <si>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</si>
  <si>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</si>
  <si>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</si>
  <si>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</si>
  <si>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</si>
  <si>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</si>
  <si>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</si>
  <si>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</si>
  <si>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</si>
  <si>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</si>
  <si>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</si>
  <si>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</si>
  <si>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</si>
  <si>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</si>
  <si>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r>
      <t xml:space="preserve">Management of drys (the options. </t>
    </r>
    <r>
      <rPr>
        <b/>
        <sz val="11"/>
        <color rgb="FF0000CC"/>
        <rFont val="Calibri"/>
        <family val="2"/>
      </rPr>
      <t>Fill out optimum adult management in TOL sheets</t>
    </r>
    <r>
      <rPr>
        <b/>
        <sz val="11"/>
        <color theme="1"/>
        <rFont val="Calibri"/>
        <family val="2"/>
        <scheme val="minor"/>
      </rPr>
      <t>)</t>
    </r>
  </si>
  <si>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</si>
  <si>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</si>
  <si>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</si>
  <si>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</si>
  <si>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</si>
  <si>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</si>
  <si>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</si>
  <si>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</si>
  <si>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</si>
  <si>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</si>
  <si>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</si>
  <si>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period_is_reportffcfw_p</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</si>
  <si>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</si>
  <si>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</si>
  <si>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</si>
  <si>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</si>
  <si>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</si>
  <si>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</si>
  <si>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</si>
  <si>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</si>
  <si>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</si>
  <si>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</si>
  <si>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</si>
  <si>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This range name should not be referenced - use the specific TOL</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</si>
  <si>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</si>
  <si>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</si>
  <si>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MinROE for grazing Intensity</t>
  </si>
  <si>
    <t>0 = model optimum SR</t>
  </si>
  <si>
    <t>High (lower SR)</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</si>
  <si>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</si>
  <si>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</si>
  <si>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</si>
  <si>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</si>
  <si>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</si>
  <si>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</si>
  <si>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bnd_max_sale_age_female</t>
  </si>
  <si>
    <t>Fix the wether sale age range that wasn't corrected from when yearlings were removed</t>
  </si>
  <si>
    <t>2yo</t>
  </si>
  <si>
    <t>Med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</si>
  <si>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</si>
  <si>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</si>
  <si>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</si>
  <si>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</si>
  <si>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</si>
  <si>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LP-M</t>
  </si>
  <si>
    <t>LP-S</t>
  </si>
  <si>
    <t>LP-D</t>
  </si>
  <si>
    <t>LP-DSM</t>
  </si>
  <si>
    <t>EP</t>
  </si>
  <si>
    <t>LP(M)</t>
  </si>
  <si>
    <t>LP(S)</t>
  </si>
  <si>
    <t>LP(D)</t>
  </si>
  <si>
    <t>LP(DSM)</t>
  </si>
  <si>
    <t>EP(DSM)</t>
  </si>
  <si>
    <t>Scan level</t>
  </si>
  <si>
    <t>Scan</t>
  </si>
  <si>
    <t>Select the adjustment that generated the highest profit in the LTW experiment for Merinos</t>
  </si>
  <si>
    <t>r2adjust_inc</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</si>
  <si>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</si>
  <si>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</si>
  <si>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</si>
  <si>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</si>
  <si>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</si>
  <si>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</si>
  <si>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</si>
  <si>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</si>
  <si>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</si>
  <si>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</si>
  <si>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</si>
  <si>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</si>
  <si>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</si>
  <si>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Yearling</t>
  </si>
  <si>
    <t>Adult</t>
  </si>
  <si>
    <t>Yrl</t>
  </si>
  <si>
    <t>Feedsupply</t>
  </si>
  <si>
    <t>Flock Structure</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</si>
  <si>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</si>
  <si>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</si>
  <si>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</si>
  <si>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</si>
  <si>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</si>
  <si>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FWM</t>
  </si>
  <si>
    <t>MWM</t>
  </si>
  <si>
    <t>MWM&amp;BBT</t>
  </si>
  <si>
    <t>FS Adj LTW EL</t>
  </si>
  <si>
    <t>FS Adj LTW Adult</t>
  </si>
  <si>
    <t>Standard (7mo)</t>
  </si>
  <si>
    <t>Middle</t>
  </si>
  <si>
    <t>Early</t>
  </si>
  <si>
    <t>Note: Not set up to handle different age offset by region because the trial description is not differentiating (but that could be changed)</t>
  </si>
  <si>
    <t>age in days</t>
  </si>
  <si>
    <t>Add extra options for AgeJ to cover if it is converted to a category with 5 levels</t>
  </si>
  <si>
    <t>Maidens</t>
  </si>
  <si>
    <t>Adults</t>
  </si>
  <si>
    <r>
      <t>Optimum LTW feed supply adjustment.</t>
    </r>
    <r>
      <rPr>
        <b/>
        <sz val="11"/>
        <color rgb="FF0000CC"/>
        <rFont val="Calibri"/>
        <family val="2"/>
      </rPr>
      <t xml:space="preserve"> Fill out optimum adult management in TOL sheets</t>
    </r>
  </si>
  <si>
    <t>BMT</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</si>
  <si>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</si>
  <si>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</si>
  <si>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</si>
  <si>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Maiden</t>
  </si>
  <si>
    <t>Adult3</t>
  </si>
  <si>
    <t>Adult4</t>
  </si>
  <si>
    <t>Adult5</t>
  </si>
  <si>
    <t>Adult6</t>
  </si>
  <si>
    <t>i.FS_Strategy</t>
  </si>
  <si>
    <t>Expand the ranges for i.FS_Strategy to include the 5th level of AgeJ</t>
  </si>
  <si>
    <t>Mid pregnancy</t>
  </si>
  <si>
    <t>Yearling lambing - Standard</t>
  </si>
  <si>
    <t>Base</t>
  </si>
  <si>
    <t>Step</t>
  </si>
  <si>
    <t>Index for Timing</t>
  </si>
  <si>
    <r>
      <t xml:space="preserve">FS Ajustment level </t>
    </r>
    <r>
      <rPr>
        <sz val="9.9"/>
        <color rgb="FF0000CC"/>
        <rFont val="Calibri"/>
        <family val="2"/>
      </rPr>
      <t>(doesn't vary with TOL or AgeJ)</t>
    </r>
  </si>
  <si>
    <t>Age of Joining Index &amp; Date of Lambing</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</si>
  <si>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</si>
  <si>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</si>
  <si>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</si>
  <si>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</si>
  <si>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</si>
  <si>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</si>
  <si>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TOL offset (r1 &amp; r2)</t>
  </si>
  <si>
    <t>Age at Joining (for Yearlings)</t>
  </si>
  <si>
    <t>Timing (from i.Periods)</t>
  </si>
  <si>
    <t>Slices for Variation option to alter BBB</t>
  </si>
  <si>
    <t>Slices for Variation option to alter BMT</t>
  </si>
  <si>
    <t>Slices for the FFCFW report</t>
  </si>
  <si>
    <r>
      <t xml:space="preserve">LTW calibration Merino (Exp300) - </t>
    </r>
    <r>
      <rPr>
        <b/>
        <sz val="11"/>
        <color rgb="FF0000CC"/>
        <rFont val="Calibri"/>
        <family val="2"/>
      </rPr>
      <t>Slices in the TOL sheets</t>
    </r>
  </si>
  <si>
    <r>
      <t>LTW calibration Merino (Exp300) - Nutrition of Single &amp; Twin bearing ewes during pregnancy (Scan 0,1&amp;2)</t>
    </r>
    <r>
      <rPr>
        <b/>
        <sz val="11"/>
        <color rgb="FF0000CC"/>
        <rFont val="Calibri"/>
        <family val="2"/>
      </rPr>
      <t xml:space="preserve"> - Slices in the TOL sheets</t>
    </r>
  </si>
  <si>
    <t>Select the adjustment that generated the highest profit</t>
  </si>
  <si>
    <t>Split the LTW adj Feed Supply across the 3 TOL data sheets.</t>
  </si>
  <si>
    <t>Simplify, then generalise the feed supply options formulas for the LTW levels</t>
  </si>
  <si>
    <t>Number of options for this class</t>
  </si>
  <si>
    <t>NV adjustments during pregnancy.
Note: One of the levels must be 0.</t>
  </si>
  <si>
    <t xml:space="preserve">Change the LTW levels to only be EP &amp; multiples in late preg. </t>
  </si>
  <si>
    <t>Add the 9 levels by 3 ages to the LTW optimisation in Experiment!</t>
  </si>
  <si>
    <t>BBB i.LTWFeedOptions</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</si>
  <si>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</si>
  <si>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</si>
  <si>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</si>
  <si>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</si>
  <si>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</si>
  <si>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r>
      <t>Optimum Joining feed supply adjustment.</t>
    </r>
    <r>
      <rPr>
        <b/>
        <sz val="11"/>
        <color rgb="FF0000CC"/>
        <rFont val="Calibri"/>
        <family val="2"/>
      </rPr>
      <t xml:space="preserve"> Fill out optimum adult management in TOL sheets</t>
    </r>
  </si>
  <si>
    <t>Added input tables for the optimum adjustment for the LWC during joining. Connected to the offset in the feed supply expt in Experiment!</t>
  </si>
  <si>
    <t>Fixed error in the LTWAdj offset that was pointing to C33 for the Breed whereas it should have been C34</t>
  </si>
  <si>
    <t>`</t>
  </si>
  <si>
    <t>GI  = 1</t>
  </si>
  <si>
    <t>GI = 2</t>
  </si>
  <si>
    <t>GI = 3</t>
  </si>
  <si>
    <t>nut_mask_dams_oWi</t>
  </si>
  <si>
    <t>Remove BBT from the the trials carried out</t>
  </si>
  <si>
    <r>
      <t xml:space="preserve">Genotype, Flock Structure &amp; Ewe Nmbers constraint </t>
    </r>
    <r>
      <rPr>
        <b/>
        <sz val="11"/>
        <color rgb="FF0000CC"/>
        <rFont val="Calibri"/>
        <family val="2"/>
        <scheme val="minor"/>
      </rPr>
      <t>(fill out EweNo in TOL sheets)</t>
    </r>
  </si>
  <si>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</si>
  <si>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</si>
  <si>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</si>
  <si>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</si>
  <si>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</si>
  <si>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</si>
  <si>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run_feedbudget</t>
  </si>
  <si>
    <t>report feed budget (big report)</t>
  </si>
  <si>
    <t/>
  </si>
  <si>
    <t>2:3,1:2,0:1</t>
  </si>
  <si>
    <t>2:3,1:2,3:4</t>
  </si>
  <si>
    <t>0:1,0:1</t>
  </si>
  <si>
    <t>feedbud_inc</t>
  </si>
  <si>
    <t>SA variables to check if exist</t>
  </si>
  <si>
    <t>Add Feedbud report. Tidy up 'SA variable'!</t>
  </si>
  <si>
    <t>mask_z</t>
  </si>
  <si>
    <t>:</t>
  </si>
  <si>
    <t>1:-1</t>
  </si>
  <si>
    <t>Add sav[mask_z] with comments</t>
  </si>
  <si>
    <t>LTW_loops_increment</t>
  </si>
  <si>
    <t>Change the LTW_loop to increment and change other comments</t>
  </si>
  <si>
    <t>Add new SAV['seq_len'] &amp; SAV['overdraw']</t>
  </si>
  <si>
    <t>seq_len</t>
  </si>
  <si>
    <t>can vary with TOL</t>
  </si>
  <si>
    <t>Report inclusions</t>
  </si>
  <si>
    <t>Model controls</t>
  </si>
  <si>
    <t>Equations &amp; REVs</t>
  </si>
  <si>
    <t>LW profiles &amp; nutrition</t>
  </si>
  <si>
    <t>Genotypes &amp; adjustments</t>
  </si>
  <si>
    <t>Management controls</t>
  </si>
  <si>
    <t>Costs &amp; Prices</t>
  </si>
  <si>
    <t>Region &amp; Farm</t>
  </si>
  <si>
    <t>Feed supply &amp; LTW</t>
  </si>
  <si>
    <t>Regroup &amp; Outline the SA variables in Experiment!</t>
  </si>
  <si>
    <t>overdraw_limit</t>
  </si>
  <si>
    <t>Report ffcfw (EL only)</t>
  </si>
  <si>
    <t>nut_mask_offs_sWix</t>
  </si>
  <si>
    <t>Improve commenting for model controls</t>
  </si>
  <si>
    <t>pinp_rot</t>
  </si>
  <si>
    <t>inc_risk_aversion</t>
  </si>
  <si>
    <t>inc_c1_variation</t>
  </si>
  <si>
    <t>run_period_dates</t>
  </si>
  <si>
    <t>Period dates for season, feed periods, dam DVP dates, dam repro dates &amp; offs DVP dates</t>
  </si>
  <si>
    <t>Add run_period_dates report control. Added SAV[inc_risk_aversion], SAV[inc_c1_variation], SAV[pinp_rot]</t>
  </si>
  <si>
    <t>Fix comments on the price SAMs (that were copies of SAM[random])</t>
  </si>
  <si>
    <t>Management Controls</t>
  </si>
  <si>
    <t>2:,:,:</t>
  </si>
  <si>
    <t>Feedsupply experiment: Change the slices for the dam bounds forcing in the 2 dams for t0 &amp; t1</t>
  </si>
  <si>
    <t>Added meat price scenario to the FS values for create and use.</t>
  </si>
  <si>
    <t>0:1,0:1,:</t>
  </si>
  <si>
    <t>0:1,3:4,:</t>
  </si>
  <si>
    <t>1:2,2:3,:</t>
  </si>
  <si>
    <t>1:2,5:6,:</t>
  </si>
  <si>
    <t>Merino</t>
  </si>
  <si>
    <t>Fix that defaults weren't being used for pinp_rot &amp; risk aversion</t>
  </si>
  <si>
    <t>Add maternal genotype to the nlb inputs so range of inputs could be expanded.</t>
  </si>
  <si>
    <t>Tidy up the Feed Supply expt so it is ready to implement on Google</t>
  </si>
  <si>
    <t>cropgrazing_inc</t>
  </si>
  <si>
    <t>Turn off crop grazing - Add SAV[cropgrazing_inc]</t>
  </si>
  <si>
    <t>Flock structure</t>
  </si>
  <si>
    <t>SRW</t>
  </si>
  <si>
    <t>These values are not used. But easier not to delete</t>
  </si>
  <si>
    <t>Change the standard prices. Mostly meat that changed. Set to mid point of the sliders</t>
  </si>
  <si>
    <t>Refresh the randomisation after removing the wethers, adding an extra grain price level.</t>
  </si>
  <si>
    <t>Add Exp500 which is SA on minroe and prices to check the effect on optimum SR</t>
  </si>
  <si>
    <t>Add SAA[wean_wt] to adjust wean weight.</t>
  </si>
  <si>
    <t>wean_wt</t>
  </si>
  <si>
    <t>conservation_limit_f</t>
  </si>
  <si>
    <t>Add SAM[conservation] to scale the amount of ungrazed FOO in each period.</t>
  </si>
  <si>
    <t>PGR during period</t>
  </si>
  <si>
    <t>Tweak the reports for #6 the reports being used for the SR SA</t>
  </si>
  <si>
    <t>Added landuse constraints on GSM that has 35% crop. Added it to Exp500 (SA_SR) and Exp200 (Feedsupply)</t>
  </si>
  <si>
    <t>Conservation Limit for grazing Intensity</t>
  </si>
  <si>
    <t>Low limit (high SR)</t>
  </si>
  <si>
    <t>High limit (low SR)</t>
  </si>
  <si>
    <t>Conservation limit scalar</t>
  </si>
  <si>
    <t>Add Exp550 with a PGR SA &amp; conservation limit SA (6 trials for each for a base genotype &amp; TOL and 50th percentile prices)</t>
  </si>
  <si>
    <t>Change pgr_f to be 0.95 for 3:5 and 0.925 for 0:3</t>
  </si>
  <si>
    <t>conservation</t>
  </si>
  <si>
    <t>Fix the inclusion of prices in the fs pkl numbers. Can't use this with the google runs carried out for the N33 trials.</t>
  </si>
  <si>
    <t>Add region to the pkl number. Note GSM Final was run again with the region added to the resulting pkl name</t>
  </si>
  <si>
    <t>FP0</t>
  </si>
  <si>
    <t>FP1</t>
  </si>
  <si>
    <t>FP2</t>
  </si>
  <si>
    <t>FP3</t>
  </si>
  <si>
    <t>FP4</t>
  </si>
  <si>
    <t>FP5</t>
  </si>
  <si>
    <t>FP6</t>
  </si>
  <si>
    <t>Pasture growth scalar (sam)</t>
  </si>
  <si>
    <t>Add region inputs for the PGR scalar &amp; connect to Experiment</t>
  </si>
  <si>
    <t>Combine the trials for N33 &amp; LWCJ into same set of runs (but can still do LWC separately)</t>
  </si>
  <si>
    <t>Germ</t>
  </si>
  <si>
    <t>Quick test Winter</t>
  </si>
  <si>
    <t>Quick test Autumn</t>
  </si>
  <si>
    <t>Germination</t>
  </si>
  <si>
    <t>Remove line that was added to Experiment to compare 2 trials. Was causing a reporting error.</t>
  </si>
  <si>
    <t>Remove minroe (after all the FS optimisation exp have been created).</t>
  </si>
  <si>
    <t>Central Wheatbelt - phases turned off for CWM</t>
  </si>
  <si>
    <t>Exclude area bound for CWM</t>
  </si>
  <si>
    <t>Add CWM period numbers &amp; landuse areas &amp; PGR SA</t>
  </si>
  <si>
    <t>Correct rotation numbers for CWM</t>
  </si>
  <si>
    <t>Added TOL dates (in 2 places) for CWM &amp; SWV</t>
  </si>
  <si>
    <t>After Exp created for Expts 1100 to 2500</t>
  </si>
  <si>
    <t>Change formula in ffcfw to IF(  ,   ,"-") rather than TRUE/FALSE</t>
  </si>
  <si>
    <t>Change the nutrition level from weaning to EL joining in Exp2000 to 3 (no change in nutrition). Was 4 (slightly increased nutrition)</t>
  </si>
  <si>
    <t>CWM &amp; GSM run with the new nutrition, SWV with old.</t>
  </si>
  <si>
    <t>Fixed comment on the impact of changing GI (was minroe now conservatin limit)</t>
  </si>
  <si>
    <t>Add exp5000 with 15000 trials.</t>
  </si>
  <si>
    <t>Removed the randomisatino from this workbook so that it is calculated externally and values copied in</t>
  </si>
  <si>
    <t>Allowed offspring of yearlings to be retained in DVP[0]. So that they could be sold as a finished lamb</t>
  </si>
  <si>
    <t>Fix error in AgeBorn1st not connected to FFCFW report or DateBorn1st in Exp2000</t>
  </si>
  <si>
    <t>Changed conservation limit for Exp2000 to be =source trial.</t>
  </si>
  <si>
    <t>If changing this in a model for experiments with external randomisation, remember to copy in the regions randomisation</t>
  </si>
  <si>
    <t>Changed description in Not Mated trial (1000) to be same length as Exp2000 &amp; Exp5000 (6 chars) - Easier for the Database Creator</t>
  </si>
  <si>
    <t>Joining Age (adjustment for Ewe Lambs)</t>
  </si>
  <si>
    <t>Add slices to the LTW tables for the period Weaning to joining by TOL (bit of a rough and ready addition)</t>
  </si>
  <si>
    <t>Add columns to Exp to become the feedsupply adjustment for weaning to joining</t>
  </si>
  <si>
    <r>
      <t>Default</t>
    </r>
    <r>
      <rPr>
        <b/>
        <sz val="8.5"/>
        <color rgb="FFFF0000"/>
        <rFont val="Consolas"/>
        <family val="3"/>
      </rPr>
      <t xml:space="preserve"> - do not delete or modify</t>
    </r>
  </si>
  <si>
    <t>Altered FS adj for the 2tth and adult repro experiments</t>
  </si>
  <si>
    <t>Add new GSM management randomisation. Add LW &amp; LWC to description. Change calibration for the LWC levels</t>
  </si>
  <si>
    <t>Add Exp7000 that tests levels of the management inputs for a specified farm scenario</t>
  </si>
  <si>
    <t>Separate the EP slices from the joining slices so that EP optimisation of EL is not being driven by LWCJ. 2-tooth and adults still from joining to mid-preg.</t>
  </si>
  <si>
    <t>Add scan_per &amp; lamb_survival to Report 5.</t>
  </si>
  <si>
    <t>Add bound on t1 prior to dvp14 except for scanning DVPs</t>
  </si>
  <si>
    <t>slp_inc</t>
  </si>
  <si>
    <t>Add bound on SLP and includsion of SLP and pasture</t>
  </si>
  <si>
    <t>Add bound on proportion of 1yo females. Add the new SAV, move the formula for the proportion to the new SAV, change formulas for the est_propn mated (that is based on Mated:(Mated+Unmated))</t>
  </si>
  <si>
    <t>bnd_slp_area_l</t>
  </si>
  <si>
    <t>adjp_lw_initial_w1</t>
  </si>
  <si>
    <t>adjp_cfw_initial_w1</t>
  </si>
  <si>
    <t>adjp_fd_initial_w1</t>
  </si>
  <si>
    <t>adjp_fl_initial_w1</t>
  </si>
  <si>
    <t>Model Standard for Analysis (N11)</t>
  </si>
  <si>
    <t>pas_inc_t</t>
  </si>
  <si>
    <t>bnd_up_prog_tdxg2</t>
  </si>
  <si>
    <t>Change bound from 1yo females mated to bnd_up_prog_tdxg. This allows all female prog to be forced to be dams, then control proportion mated</t>
  </si>
  <si>
    <t>0:1,1:,1:2,:</t>
  </si>
  <si>
    <t>2:3,1:,1:2,:</t>
  </si>
  <si>
    <t>run_wc</t>
  </si>
  <si>
    <t>working capital requirement during the year</t>
  </si>
  <si>
    <t>Add run_wc report control</t>
  </si>
  <si>
    <t>sb_growth</t>
  </si>
  <si>
    <t>bnd_sb_consumption_p6</t>
  </si>
  <si>
    <t>0:2,0:17,:</t>
  </si>
  <si>
    <t>0:2,15:17,:</t>
  </si>
  <si>
    <t>0:2,1:4,:</t>
  </si>
  <si>
    <t>Add SAM on sb_growth, Add bnd_sb_consumption_p6</t>
  </si>
  <si>
    <t>Alter the SAV on bnd_up_dams to refelct the new way of constraining propn mated using all females retained as dams</t>
  </si>
  <si>
    <t>Fix the impact of selling drys on RR (genetic &amp; response in current generation)</t>
  </si>
  <si>
    <t>Ewe Lambs                                  Adults</t>
  </si>
  <si>
    <t>Flexible (no RR)                   Force retention</t>
  </si>
  <si>
    <t>Forced retention               Force retention</t>
  </si>
  <si>
    <t>Twice dry                              Force retention</t>
  </si>
  <si>
    <t>Flexible (no RR)                    Once dry</t>
  </si>
  <si>
    <t>Forced retention                  Once dry</t>
  </si>
  <si>
    <t>Twice dry                                 Once dry</t>
  </si>
  <si>
    <t>Flexible (no RR)             Twice dry</t>
  </si>
  <si>
    <t>Forced retention           Twice dry</t>
  </si>
  <si>
    <t>Twice dry                          Twice dry</t>
  </si>
  <si>
    <t>Ewe Lambs</t>
  </si>
  <si>
    <t>Adult - Genotype</t>
  </si>
  <si>
    <t>Ewe Lamb - Genotype</t>
  </si>
  <si>
    <t>Adult ewes</t>
  </si>
  <si>
    <t>lmu_area_l</t>
  </si>
  <si>
    <t>Add sav[lmu_area_l]</t>
  </si>
  <si>
    <t>Move the 4 FS adjustments for Exp3000&amp;4000 to the bottom of the LTW table so that the LTW adjustment can be used for the FS optimisation.</t>
  </si>
  <si>
    <t>Use the lines below here to calibrate &amp;/or for the other regions</t>
  </si>
  <si>
    <t>Tweak i_dryman ao that 'Flexible' gets some RR advantage from selling drys.</t>
  </si>
  <si>
    <t>There really should be some accumlation of advantages if more age groups are selected.</t>
  </si>
  <si>
    <t>Fix estimated proportion of dams mated (because no longer using bnd_1yofemale_mated)</t>
  </si>
  <si>
    <t>Fix error in coefficient values in Exp7000</t>
  </si>
  <si>
    <t>Change the initial weight distribution for the N11 trials in the FS optimisation trial</t>
  </si>
  <si>
    <t>Change the FS optimisation trial to Exp9000. Only 1 scenario in the standard and then 180 copies of the standard</t>
  </si>
  <si>
    <t>Change the bounds on progeny to allow females to be retained as offspring</t>
  </si>
  <si>
    <t>bnd_up_prog_inc</t>
  </si>
  <si>
    <t>Fix error in name bnd_up_prog_inc (was _offs)</t>
  </si>
  <si>
    <t>Used for the Feed supply adjustment for the Ewe repro component of the Ewe Lambs analysis</t>
  </si>
  <si>
    <t>Change the LMU number for the phases being bound (because S3 was LMU0 now LMU2)</t>
  </si>
  <si>
    <t xml:space="preserve">Add the meat price level as part of the feed supply optimisation. Add to the Use FS number. </t>
  </si>
  <si>
    <t>Change the rotn_lo_bnd area input in DataMaster! to be '-' of not used. Required an IFERROR on the area formula.</t>
  </si>
  <si>
    <t>user_fvp_date_dams_yiu</t>
  </si>
  <si>
    <t>user_fvp_date_offs_yiu</t>
  </si>
  <si>
    <t>Add SAV[user_fvp_dates_dam_yiu] &amp; offs</t>
  </si>
  <si>
    <t>1:2,0:1,2:3</t>
  </si>
  <si>
    <t>1:2,1:2,2:3</t>
  </si>
  <si>
    <t>1:2,2:3,2:3</t>
  </si>
  <si>
    <t>Increment the phase number by 1 for the rotn_lo_bound constraint to allow for SLP</t>
  </si>
  <si>
    <t>Tweak the feed supply expt based on the trial sizes and times to solve</t>
  </si>
  <si>
    <t>Change the FeedSupply description to include meat price</t>
  </si>
  <si>
    <t>Add FeedSupply expt that references the FeedSupplyTemplate. Has inputs for Genotype, TOL, AgeJ &amp; MeatPrice</t>
  </si>
  <si>
    <t>Pinp</t>
  </si>
  <si>
    <t>Add region input so that the region can be controlled from exp.xl</t>
  </si>
  <si>
    <t>Set the rot_lobound input to '-' for the phases that are not selected.</t>
  </si>
  <si>
    <t>Set row 2 &amp; 3 for the new region input to 'blank</t>
  </si>
  <si>
    <t>Fix error in the FS opt that wasn't using the pkl from the previous trial</t>
  </si>
  <si>
    <t>Fix error in the display of FxxNyy. That wasn't adding the extra FVPs</t>
  </si>
  <si>
    <t>max_sup_selectivity</t>
  </si>
  <si>
    <t>dams_confinement_P</t>
  </si>
  <si>
    <t>Add SAV[max_sup_selectivity] &amp; SAV[dams_confinement_P]</t>
  </si>
  <si>
    <t>Current assumptions generate the same RR increase if one age or multiple age groups are culled.</t>
  </si>
  <si>
    <t>Fix assumptions for dry management</t>
  </si>
  <si>
    <t>All sold                               Force retention</t>
  </si>
  <si>
    <t xml:space="preserve">All sold                                 Flexible </t>
  </si>
  <si>
    <t xml:space="preserve">Flexible (no RR)                   Flexible (half)   </t>
  </si>
  <si>
    <t>All sold                                  Once dry</t>
  </si>
  <si>
    <t>All sold                           Twice dry</t>
  </si>
  <si>
    <r>
      <t xml:space="preserve">Genotype, Flock Structure &amp; Ewe Numbers constraint </t>
    </r>
    <r>
      <rPr>
        <b/>
        <sz val="11"/>
        <color rgb="FF0000CC"/>
        <rFont val="Calibri"/>
        <family val="2"/>
        <scheme val="minor"/>
      </rPr>
      <t>(fill out EweNo in TOL sheets)</t>
    </r>
  </si>
  <si>
    <t>Add retain/Sell in description</t>
  </si>
  <si>
    <t>Paddock allocation scenarios (Exp51)</t>
  </si>
  <si>
    <t>Inputs for the calculations (either due to mob size or exposure)</t>
  </si>
  <si>
    <t>Propn of pregnant ewes with twins</t>
  </si>
  <si>
    <t>Propn better pdks</t>
  </si>
  <si>
    <t>DSE/hd of single bearing ewes</t>
  </si>
  <si>
    <t>DSE/hd of multiple bearing ewes</t>
  </si>
  <si>
    <t>Single change</t>
  </si>
  <si>
    <t>Twin change</t>
  </si>
  <si>
    <t>Current Mob size</t>
  </si>
  <si>
    <t>Number of DSE moving</t>
  </si>
  <si>
    <t>Propn of singles moving</t>
  </si>
  <si>
    <t>Propn of twin moving</t>
  </si>
  <si>
    <t>Mob size change</t>
  </si>
  <si>
    <t>Change in mortality</t>
  </si>
  <si>
    <t>Ave chill (GrazPlan)</t>
  </si>
  <si>
    <t>singles</t>
  </si>
  <si>
    <t>multiples</t>
  </si>
  <si>
    <t>Mortality change</t>
  </si>
  <si>
    <t>Singles</t>
  </si>
  <si>
    <t>Twins</t>
  </si>
  <si>
    <t>Overall</t>
  </si>
  <si>
    <t>Mob size</t>
  </si>
  <si>
    <t>Shelter allocation</t>
  </si>
  <si>
    <t>High Chill</t>
  </si>
  <si>
    <t>Change in mortality of the lamb moved if:
 a twin ewe is moved from  poor to good or
 a single ewe is moved from good to poor</t>
  </si>
  <si>
    <t>Paddock Allocation</t>
  </si>
  <si>
    <t>Chill scenario (if scanning)</t>
  </si>
  <si>
    <t>3 = Medium chill scenario</t>
  </si>
  <si>
    <t>Add Paddock Allocation table for single &amp; Twin survival (copy from Preg Scan). Add std Chill level for each region. Add coeff for saa_mortalityx singles and twins.</t>
  </si>
  <si>
    <t>Check through the FS expt and liven up some formulas that are reqquired.</t>
  </si>
  <si>
    <t>Change the FS opt to be F33N53 and 3 F53N33 trials.</t>
  </si>
  <si>
    <t>Change the first of the FS experiements to be #2 so that it gets run before the N33 trials (so that the initial pkl_fs has been created)</t>
  </si>
  <si>
    <t>Change the fs_pkl to use and create for the 2nd trial to a formula (so that it can be changed if wanting to rerun the FS expt from the finishing pkl.</t>
  </si>
  <si>
    <t>Fix error in n_fs_dams. Was set to 5 for the 2nd trial but not set back to 3 in the 3rd trial.</t>
  </si>
  <si>
    <r>
      <t xml:space="preserve">dam FFCFW weight (for selected generator periods) </t>
    </r>
    <r>
      <rPr>
        <b/>
        <sz val="8.8000000000000007"/>
        <color rgb="FF8C8C8C"/>
        <rFont val="JetBrains Mono"/>
      </rPr>
      <t>- remove after Ewe Lamb analysis</t>
    </r>
  </si>
  <si>
    <t>Add formula to user_fvp_date_dams so that the FVP date changes based on age at joining of the ewe lambs.</t>
  </si>
  <si>
    <t>Remove the r2 pointer for offspring. It looks like it was adjustingt he offspring feed supply using the LTW &amp; LWCj adjustments.</t>
  </si>
  <si>
    <t>MP1</t>
  </si>
  <si>
    <t>MP2</t>
  </si>
  <si>
    <t>MP3</t>
  </si>
  <si>
    <t>MP4</t>
  </si>
  <si>
    <t>Change the formula for the pointer to the optimum LTW feed supply (N11) because instead of Scan the table is now meat price.</t>
  </si>
  <si>
    <t>Select the adjustment that generated the highest profit in the LWCj experiments</t>
  </si>
  <si>
    <t>User Feed variation period offset (post weaning period)</t>
  </si>
  <si>
    <t>0:1,0:1,0:1</t>
  </si>
  <si>
    <t>0:1,1:2,0:1</t>
  </si>
  <si>
    <t>0:1,2:3,0:1</t>
  </si>
  <si>
    <t>Delete the BMT LTW feedsupply SAV columns because the Maternal type is BBB &amp; is using BBB offset</t>
  </si>
  <si>
    <t>Add SAV to control timing of the post-weaning user defined FVP. Add a data table to control the SAV.</t>
  </si>
  <si>
    <t>Change the nutspread for n5 to 0+/-2+/-1 (was +/- 0.5)</t>
  </si>
  <si>
    <t>Fix error in the lookup formula for the OptLWCj. Was not offsetting for the meat price</t>
  </si>
  <si>
    <t>Fix error in the TRUE/FALSE for selling twice dry. The input table was '-' for FALSE but AND('-',TRUE) is TRUE. Changed the input to FALSE.</t>
  </si>
  <si>
    <t>Changed the std value for the upper bound on the sale slices for dams in v[0:4] to 999999. Had been 0 which was excluding sales of young ewes.</t>
  </si>
  <si>
    <t>Fix values for the 2tooth FS adjustment for Exp4000 (2tooth RR sensitivity).</t>
  </si>
  <si>
    <t>FS Adj LTW 2-tth</t>
  </si>
  <si>
    <t>Update the SWV randomisation (that excludes selling empty EL when selling young ewes as hoggets)</t>
  </si>
  <si>
    <t>Change the standard meat price percentile to reduce the lamb price back to $8/kg average</t>
  </si>
  <si>
    <t>Model structure</t>
  </si>
  <si>
    <t>Risk aversion</t>
  </si>
  <si>
    <t>REV</t>
  </si>
  <si>
    <t>Scan management</t>
  </si>
  <si>
    <t>CropGrazing included</t>
  </si>
  <si>
    <t>mask_z[:]</t>
  </si>
  <si>
    <t>mask_z[1:-1]</t>
  </si>
  <si>
    <t>SE</t>
  </si>
  <si>
    <t>DSP</t>
  </si>
  <si>
    <t>SQ</t>
  </si>
  <si>
    <t>Other DSP vs SE tests</t>
  </si>
  <si>
    <t>overdraw</t>
  </si>
  <si>
    <t>mach_option</t>
  </si>
  <si>
    <t>interest_rate</t>
  </si>
  <si>
    <t>opp_cost_capital</t>
  </si>
  <si>
    <t>casual_ub</t>
  </si>
  <si>
    <t>seedharv_casual_ub</t>
  </si>
  <si>
    <t>all_rot_yield</t>
  </si>
  <si>
    <t>pasture productivity</t>
  </si>
  <si>
    <t>scan</t>
  </si>
  <si>
    <t>std</t>
  </si>
  <si>
    <t>low</t>
  </si>
  <si>
    <t>high</t>
  </si>
  <si>
    <t>med</t>
  </si>
  <si>
    <t>Risk</t>
  </si>
  <si>
    <t>risk method</t>
  </si>
  <si>
    <t>CARA risk coeff</t>
  </si>
  <si>
    <t>CRRA risk coeff</t>
  </si>
  <si>
    <t>No risk</t>
  </si>
  <si>
    <t>CARA-low</t>
  </si>
  <si>
    <t>CARA-high</t>
  </si>
  <si>
    <t>CRRA-low</t>
  </si>
  <si>
    <t>CRRA-high</t>
  </si>
  <si>
    <t>utility_method</t>
  </si>
  <si>
    <t>cara_risk_coef</t>
  </si>
  <si>
    <t>crra_risk_coef</t>
  </si>
  <si>
    <t>use_pkl_condensed_start_condition</t>
  </si>
  <si>
    <t>bnd_sup_per_dse</t>
  </si>
  <si>
    <t>grainp_k</t>
  </si>
  <si>
    <t>10:12</t>
  </si>
  <si>
    <t>15:17</t>
  </si>
  <si>
    <t>pgr</t>
  </si>
  <si>
    <t>grainprice_k</t>
  </si>
  <si>
    <t>Feed supply offset</t>
  </si>
  <si>
    <t>Feed supply #</t>
  </si>
  <si>
    <t>Add extra trial in the N33 part of the fs optimisation. Copy to Exp9000</t>
  </si>
  <si>
    <t>Whatever</t>
  </si>
  <si>
    <t>Standard Ewe Lamb management (used in the Calibration check Experiment)</t>
  </si>
  <si>
    <t>Region</t>
  </si>
  <si>
    <t>Meat Price</t>
  </si>
  <si>
    <t>Proportion mated</t>
  </si>
  <si>
    <t>Age at Joining</t>
  </si>
  <si>
    <t>LW at J EL</t>
  </si>
  <si>
    <t>LWC Joining</t>
  </si>
  <si>
    <t>LWC Pregnancy</t>
  </si>
  <si>
    <t>LW at J 2-tooth</t>
  </si>
  <si>
    <t>Dry Man</t>
  </si>
  <si>
    <t>:,0:1</t>
  </si>
  <si>
    <t>run_saleage_offs</t>
  </si>
  <si>
    <t>sales age for offs</t>
  </si>
  <si>
    <t>1:2,1:2,:</t>
  </si>
  <si>
    <t>1:2,2:,:</t>
  </si>
  <si>
    <t>mortalityx_ol0g1</t>
  </si>
  <si>
    <t>0:1,1:2,:</t>
  </si>
  <si>
    <t>0:1,2:3,:</t>
  </si>
  <si>
    <t>1:2,3:4,:</t>
  </si>
  <si>
    <t>2:,1:2,:</t>
  </si>
  <si>
    <t>2:,2:3,:</t>
  </si>
  <si>
    <t>2:,3:4,:</t>
  </si>
  <si>
    <t>7mo with 0% mated</t>
  </si>
  <si>
    <t>Add AgeJ[6] which is 0% joined. Used in the feed supply opt expt to create an optimum for the not mated trial.</t>
  </si>
  <si>
    <t>propn_mated_w_inc</t>
  </si>
  <si>
    <r>
      <t>User Feed variation period offset (post weaning period)</t>
    </r>
    <r>
      <rPr>
        <sz val="8.8000000000000007"/>
        <color theme="1"/>
        <rFont val="Calibri"/>
        <family val="2"/>
      </rPr>
      <t>-to stop a clash between post-weaning period and the weaning period for the delayed lambing.</t>
    </r>
  </si>
  <si>
    <t>Fix error in pointer for the pre-joining component of the adult &amp; 2-tooth reproduction SA</t>
  </si>
  <si>
    <t>2-tth</t>
  </si>
  <si>
    <t>Optimum level from pkl_fs</t>
  </si>
  <si>
    <t>indices
r2-wean</t>
  </si>
  <si>
    <t>indices
r2-lsln</t>
  </si>
  <si>
    <t>Fix error in saa[mortalityx_ol0g1]</t>
  </si>
  <si>
    <t>Convert LWC-J &amp; LWC-P to use r2-lsln (rather than wean). Add the slices in the i_FS_Strategyindices range rather than in Experiment!</t>
  </si>
  <si>
    <t>Add manual optimisation of AgeJ to Exp1000-Removed later when AgeJ[6] was added</t>
  </si>
  <si>
    <t>Change the range for the rr sensitivity to +/- 15% for both Merino &amp; Maternal.</t>
  </si>
  <si>
    <t>Add a calibration experiment (Exp700).</t>
  </si>
  <si>
    <t>Add an experiment for Value of an extra lamb (Exp8000)</t>
  </si>
  <si>
    <t>Delete the wether flock testing trial Exp900</t>
  </si>
  <si>
    <t>Alter the feed supply optimisation. Change to 75% EL mated with the constraint across the z axis - so that the propn mated is not optimised across the w axis.</t>
  </si>
  <si>
    <t>run_biomass_penalty</t>
  </si>
  <si>
    <t>biomass production of crops</t>
  </si>
  <si>
    <t>Change the day of the post weaning period to be delayed by half the length of the AgeJ delay - but this alters the adult period too.</t>
  </si>
  <si>
    <t>user_fvp_date_dams_iu</t>
  </si>
  <si>
    <t>1:2,0:1,0:1</t>
  </si>
  <si>
    <t>1:2,1:2,0:1</t>
  </si>
  <si>
    <t>1:2,2:3,0:1</t>
  </si>
  <si>
    <t>Old inputs. Were these from the periods report</t>
  </si>
  <si>
    <t>Best bet calcualtions.</t>
  </si>
  <si>
    <t>Copy of the values from the Best-bet calculations. Compare with periods report</t>
  </si>
  <si>
    <t>manager_ub</t>
  </si>
  <si>
    <t>Change the nut spread and include a +/-1 for the end of joining.</t>
  </si>
  <si>
    <t>Added formulas for proportion mated in the Exp9000 because AgeJ has the option of being 6 which affects the Proportion</t>
  </si>
  <si>
    <t>Change the standard management for the Autumn lambing to mating ewe lambs at 9mo (for Exp700)</t>
  </si>
  <si>
    <t>Change AgeJ[1] to +14days because that is a common timing on-farm</t>
  </si>
  <si>
    <t>Fixed error in pointer used for indices in the 2tooth repro changes for Exp4000</t>
  </si>
  <si>
    <t>Remove the LTW adjustment on Early preg &amp; Late preg DSM. These affect slice 0:1 which is all animals (set calculation to FALSE in Exp200 for all except 90-98)</t>
  </si>
  <si>
    <t>Add extra columns for the FFCFW for AgeJ[6]</t>
  </si>
  <si>
    <t>Change period numbers in top table to active formulas relating to the calculated period from date of lambing</t>
  </si>
  <si>
    <t>Added an input cell to control the reporting of the detail for Exp700. The cells can be copied to the template for this exp because formulas are relative</t>
  </si>
  <si>
    <t>Change the standard meat percentile to 100. To achieve $8/kg in March</t>
  </si>
  <si>
    <t>Delete grain_k SA that was probably double counting the SA on the canola price</t>
  </si>
  <si>
    <t>rr_og1</t>
  </si>
  <si>
    <t>Mortalityx singles</t>
  </si>
  <si>
    <t>twins</t>
  </si>
  <si>
    <t>triplets</t>
  </si>
  <si>
    <t>Percentile</t>
  </si>
  <si>
    <t>Add data table for Exp8000 &amp; link to the experiment. RR &amp; Mortalityx &amp; Meat price percentile</t>
  </si>
  <si>
    <t>Fix accidental overwrite of NLB column (with genotype). Copy in GSM randomisation</t>
  </si>
  <si>
    <t>Note: NLB has to be 0 for Experiment 8000, because these coefficients use the same saa columns</t>
  </si>
  <si>
    <t>Add i.FS_Strategy formulas to Exp2000 &amp; 8000 so that the LW pointers are active for those trials (the pointers looked like they were active but they weren't)</t>
  </si>
  <si>
    <t>Change SWV to selling twice dry adults if lambing in autumn (was once dry)</t>
  </si>
  <si>
    <t>Tweak dry management RR response</t>
  </si>
  <si>
    <t>Fix the description for Exp8000 so it can be read into the report spreadsheet</t>
  </si>
  <si>
    <t>Change the PGR SA for GSM back to the values based on PfS (50% adjustment)-reverted to remove the SA values</t>
  </si>
  <si>
    <t>Change fs optimisation to start with fs_pkl</t>
  </si>
  <si>
    <t>:,:,0:1,:,:</t>
  </si>
  <si>
    <t>:,:,1:,:,:</t>
  </si>
  <si>
    <t>Add a column for sav[bnd_lo_offs_tsdxg3] so that the bound is not active if the proportion of EL mated is 0.</t>
  </si>
  <si>
    <t>Add Drop at top of the pointer rows for rr_og1 and mortalityx. Not sure if that will be causing a problem for GSM that doesn't have it.</t>
  </si>
  <si>
    <t>Set the CWM rotations for the latest inclusions</t>
  </si>
  <si>
    <t>Connect r2adjust_inc correctly for the fs optimisation  for LTW &amp; LWC-J</t>
  </si>
  <si>
    <t>Add GSM LTW optimum pattern to input tables</t>
  </si>
  <si>
    <t>Read in the optimum feeds upply adjustment for LWC-J</t>
  </si>
  <si>
    <t>Add CWM &amp; SWV LTW optimum patterns</t>
  </si>
  <si>
    <t>Fix LTW optimum profile pointer values for Age[6]. Had beena formula rather than calcuated in Exp9--3</t>
  </si>
  <si>
    <t>V.Late</t>
  </si>
  <si>
    <t>Fix error in the formula for the LTW &amp; LWC-J pointers in Experiment! (now that AgeJ has 6 slices)</t>
  </si>
  <si>
    <t>Re-Read in the optimum feeds supply adjustment for LWC-J</t>
  </si>
  <si>
    <t>Change Exp7000 to include Aboth AgeJ x LWJ and LWCJ x LWJ. Set model to GSM (so that the Moojepin scenario could be calculated).</t>
  </si>
  <si>
    <t>est_drys_retained_birth_o</t>
  </si>
  <si>
    <t>bnd_lo_dams_tog1</t>
  </si>
  <si>
    <t>confinement_n1</t>
  </si>
  <si>
    <t>confinement_n3</t>
  </si>
  <si>
    <t>user_fvp_date_offs_iu</t>
  </si>
  <si>
    <t>Update the SA variables sheet</t>
  </si>
  <si>
    <t>Equivalent Meat price for pkl_fs</t>
  </si>
  <si>
    <t>Which is close to $7/kg</t>
  </si>
  <si>
    <t>run_profit</t>
  </si>
  <si>
    <t>profit with qsz</t>
  </si>
  <si>
    <t>run_numbers_qsz</t>
  </si>
  <si>
    <t>sheep numbers with qsz</t>
  </si>
  <si>
    <t>run_croparea_qsz</t>
  </si>
  <si>
    <t>crop area with qsz</t>
  </si>
  <si>
    <t>Fix Exp8000 with inclusion of std meat price (level 0). Added extra trials &amp; altered formulas to step through the combinations</t>
  </si>
  <si>
    <t>Add 3 new reports to 'Run Report!'</t>
  </si>
  <si>
    <t>pgr_zp6</t>
  </si>
  <si>
    <t>:,1:2</t>
  </si>
  <si>
    <t>:,2:3</t>
  </si>
  <si>
    <t>:,3:4</t>
  </si>
  <si>
    <t>:,4:5</t>
  </si>
  <si>
    <t>:,5:6</t>
  </si>
  <si>
    <t>:,6:7</t>
  </si>
  <si>
    <t>Change pgr_f to pgr_zp6</t>
  </si>
  <si>
    <t>Change the feed supply adj options for the management SA in the experiments (changed to SAR &amp; then reverted to SAA)</t>
  </si>
  <si>
    <t>Change Exp8000 to scan 3 so that triplet animals are in the LP &amp; reported</t>
  </si>
  <si>
    <t>consumption of supplement</t>
  </si>
  <si>
    <t>run_cropcon</t>
  </si>
  <si>
    <t>crop consumed from early season crop grazing</t>
  </si>
  <si>
    <t>Add run_cropcon</t>
  </si>
  <si>
    <t>sat</t>
  </si>
  <si>
    <t>cb0_c2</t>
  </si>
  <si>
    <t>11:12,:,:</t>
  </si>
  <si>
    <t>Add sat[cb0] to SA variables!</t>
  </si>
  <si>
    <t>conception_og1</t>
  </si>
  <si>
    <t>littersize_og1</t>
  </si>
  <si>
    <t>Added saa[conception] &amp; saa[littersize]</t>
  </si>
  <si>
    <t>pi_adult</t>
  </si>
  <si>
    <t>pi_yatf</t>
  </si>
  <si>
    <t>kg_adult</t>
  </si>
  <si>
    <t>mr_adult</t>
  </si>
  <si>
    <t>evg_adult</t>
  </si>
  <si>
    <t>pi_post_adult</t>
  </si>
  <si>
    <t>kg_post_adult</t>
  </si>
  <si>
    <t>mr_post_adult</t>
  </si>
  <si>
    <t>kg_yatf</t>
  </si>
  <si>
    <t>mr_yatf</t>
  </si>
  <si>
    <t>pi_post_yatf</t>
  </si>
  <si>
    <t>kg_post_yatf</t>
  </si>
  <si>
    <t>mr_post_yatf</t>
  </si>
  <si>
    <t>9:10,3:,:</t>
  </si>
  <si>
    <t>9:10,1:,:</t>
  </si>
  <si>
    <t>inc_sup_selectivity</t>
  </si>
  <si>
    <t>mortalitye_ol0g1</t>
  </si>
  <si>
    <t>capital_limit</t>
  </si>
  <si>
    <t>cropgrazing</t>
  </si>
  <si>
    <t>poc_inc</t>
  </si>
  <si>
    <t>Update sa record from MRY PhD &amp; comparison with code</t>
  </si>
  <si>
    <t>Erosion limit</t>
  </si>
  <si>
    <t>Data name</t>
  </si>
  <si>
    <t>i.UserPeriod0</t>
  </si>
  <si>
    <t>i.end_joining</t>
  </si>
  <si>
    <t>i.LTWFeedLevels</t>
  </si>
  <si>
    <t>i.TOL</t>
  </si>
  <si>
    <t>i.FlkStrctr</t>
  </si>
  <si>
    <t>i.NLB</t>
  </si>
  <si>
    <t>i_dryman</t>
  </si>
  <si>
    <t>i.Value_rr</t>
  </si>
  <si>
    <t>i.conservation</t>
  </si>
  <si>
    <t>i.interest_rate</t>
  </si>
  <si>
    <t>i.opp_cost_capital</t>
  </si>
  <si>
    <t>i.WoolPrices</t>
  </si>
  <si>
    <t>i.MeatPrices</t>
  </si>
  <si>
    <t>i.GrainPrices</t>
  </si>
  <si>
    <t>i.mach_option</t>
  </si>
  <si>
    <t>i.casual_ub</t>
  </si>
  <si>
    <t>i.seedharv_casual_ub</t>
  </si>
  <si>
    <t>i.all_rot_yield</t>
  </si>
  <si>
    <t>i.overdraw</t>
  </si>
  <si>
    <t>i.pasture_prod</t>
  </si>
  <si>
    <t>Delete columns in Experiment and data tables in Data that are not required for the template</t>
  </si>
  <si>
    <t>i.minroe</t>
  </si>
  <si>
    <t>REVs</t>
  </si>
  <si>
    <t>Equations</t>
  </si>
  <si>
    <t>LP-Tw</t>
  </si>
  <si>
    <t>LP-Tr</t>
  </si>
  <si>
    <t>LP-ESM</t>
  </si>
  <si>
    <t>LP-E</t>
  </si>
  <si>
    <t>Finewool Merino</t>
  </si>
  <si>
    <t>Medium wool Merino</t>
  </si>
  <si>
    <t>Medium wool Merino + Termimal</t>
  </si>
  <si>
    <t>sale age of ewe hoggets</t>
  </si>
  <si>
    <t>Sale age of CFA</t>
  </si>
  <si>
    <t>Index region</t>
  </si>
  <si>
    <t>Index genotype</t>
  </si>
  <si>
    <t>Mat.</t>
  </si>
  <si>
    <t>Mer.</t>
  </si>
  <si>
    <t>Age joining EL</t>
  </si>
  <si>
    <t>Dry Man EL</t>
  </si>
  <si>
    <t>Descriptions</t>
  </si>
  <si>
    <t>Index TOL</t>
  </si>
  <si>
    <r>
      <t xml:space="preserve">Feed supply - Strategic adjustement for Ewe Lambs. </t>
    </r>
    <r>
      <rPr>
        <b/>
        <sz val="11"/>
        <color rgb="FF0000CC"/>
        <rFont val="Calibri"/>
        <family val="2"/>
      </rPr>
      <t>Indices vary with TOL &amp; AgeJ</t>
    </r>
  </si>
  <si>
    <t>Index EL AgeJ</t>
  </si>
  <si>
    <t>Index pointer 1</t>
  </si>
  <si>
    <t>Index pointer 2</t>
  </si>
  <si>
    <t>:,3:4,:</t>
  </si>
  <si>
    <t>preg_increment_ol0g1</t>
  </si>
  <si>
    <t>Create Master v20</t>
  </si>
  <si>
    <t>Tidy up formulas and links to the loopup columns</t>
  </si>
  <si>
    <t>Remove link to v19 (which was an error)</t>
  </si>
  <si>
    <t>i.model_structure</t>
  </si>
  <si>
    <t>Tidy up feed supply opt (mainly commenting &amp; FS numbers)</t>
  </si>
  <si>
    <t>RR genetics (for farm scenario)</t>
  </si>
  <si>
    <t>BBT</t>
  </si>
  <si>
    <t>bnd_up_dams_tog1</t>
  </si>
  <si>
    <t>1:2,8:9,:</t>
  </si>
  <si>
    <t>1:2,11:12,:</t>
  </si>
  <si>
    <t>1:2,14:15,:</t>
  </si>
  <si>
    <t>pgr_l</t>
  </si>
  <si>
    <t>Note: For EL analysis used scalar =1 for all periods</t>
  </si>
  <si>
    <t>i.ProdnCal_Mer</t>
  </si>
  <si>
    <t>0:1,6:7,:</t>
  </si>
  <si>
    <t>0:1,9:10,:</t>
  </si>
  <si>
    <t>0:1,12:13,:</t>
  </si>
  <si>
    <t>0:1,15:16,:</t>
  </si>
  <si>
    <t>0:1,18:19,:</t>
  </si>
  <si>
    <t>Feedsupply optimisation</t>
  </si>
  <si>
    <t>Utilised the late pregnancy FVP in the fs_opt - so Triplets &amp; Preg Tox was well covered</t>
  </si>
  <si>
    <t>LP2yo</t>
  </si>
  <si>
    <t>LP3yo</t>
  </si>
  <si>
    <t>LP4yo</t>
  </si>
  <si>
    <t>LP5yo</t>
  </si>
  <si>
    <t>LP6yo</t>
  </si>
  <si>
    <t>Late pregnancy</t>
  </si>
  <si>
    <t>Lambing 2 tooths</t>
  </si>
  <si>
    <t>Weaning</t>
  </si>
  <si>
    <t>Start of joining of 2 tooths</t>
  </si>
  <si>
    <t>Start of joining of rising 3yo</t>
  </si>
  <si>
    <t>Lambing 3yo</t>
  </si>
  <si>
    <t>Start of joining of rising 4yo</t>
  </si>
  <si>
    <t>Lambing 4yo</t>
  </si>
  <si>
    <t>Start of joining of rising 5yo</t>
  </si>
  <si>
    <t>Lambing 5yo</t>
  </si>
  <si>
    <t>Start of joining of rising 6yo</t>
  </si>
  <si>
    <t>Lambing 6yo</t>
  </si>
  <si>
    <t>Start of joining of rising 7yo</t>
  </si>
  <si>
    <t>W-J 2-tth</t>
  </si>
  <si>
    <t>W-J3yo</t>
  </si>
  <si>
    <t>W-J4yo</t>
  </si>
  <si>
    <t>W-J5yo</t>
  </si>
  <si>
    <t>W-J6yo</t>
  </si>
  <si>
    <t>W-J7yo</t>
  </si>
  <si>
    <t>FS Strategy EL</t>
  </si>
  <si>
    <t>FS Strategy 2-tth</t>
  </si>
  <si>
    <t>FS Strategy Adult</t>
  </si>
  <si>
    <t>FS Strategy timing</t>
  </si>
  <si>
    <t>2 tooth</t>
  </si>
  <si>
    <t>This section of the table not used</t>
  </si>
  <si>
    <t>Add the LWC optimisation to the FS experiment along with changes to the table to record the optimum levels.</t>
  </si>
  <si>
    <t>Breed</t>
  </si>
  <si>
    <t>RR genetics</t>
  </si>
  <si>
    <t>Change the FSOpt levels (MJ/kg)</t>
  </si>
  <si>
    <t>W-2J</t>
  </si>
  <si>
    <t>LP_EL</t>
  </si>
  <si>
    <t>Feed supply Optimisation Template</t>
  </si>
  <si>
    <t>salep_max_s7</t>
  </si>
  <si>
    <t xml:space="preserve">Update the names of sam[sale price &amp; grain price] to include sale grid &amp; grain axes </t>
  </si>
  <si>
    <t>Add sam[wean_redn_og1] &amp; ol0g2 to sap[mortalityp]</t>
  </si>
  <si>
    <t>mortalityp_ol0g2</t>
  </si>
  <si>
    <t>wean_redn_ol0g2</t>
  </si>
  <si>
    <t>Triplet SA values</t>
  </si>
  <si>
    <t>pi scalar for yatf</t>
  </si>
  <si>
    <t>i.pi_yatf</t>
  </si>
  <si>
    <t>Wean wt (pi_yatf)</t>
  </si>
  <si>
    <t>0:1,2:3</t>
  </si>
  <si>
    <t>13:14,2:3</t>
  </si>
  <si>
    <t>14:15,2:3</t>
  </si>
  <si>
    <t>27:28,2:3</t>
  </si>
  <si>
    <t>33:34,2:3</t>
  </si>
  <si>
    <t>15:16,2:3</t>
  </si>
  <si>
    <t>26:27,2:3</t>
  </si>
  <si>
    <t>32:33,2:3</t>
  </si>
  <si>
    <t>30:31,2:3</t>
  </si>
  <si>
    <t>3:4,2:3</t>
  </si>
  <si>
    <t>4:5,2:3</t>
  </si>
  <si>
    <t>6:7,2:3</t>
  </si>
  <si>
    <t>31:32,2:3</t>
  </si>
  <si>
    <t>22:23,3:4</t>
  </si>
  <si>
    <t>23:24,3:4</t>
  </si>
  <si>
    <t>24:25,3:4</t>
  </si>
  <si>
    <t>25:26,3:4</t>
  </si>
  <si>
    <t>26:27,3:4</t>
  </si>
  <si>
    <t>27:28,3:4</t>
  </si>
  <si>
    <t>28:29,3:4</t>
  </si>
  <si>
    <t>29:30,3:4</t>
  </si>
  <si>
    <t>11:12,3:4</t>
  </si>
  <si>
    <t>12:13,3:4</t>
  </si>
  <si>
    <t>10:11,3:4</t>
  </si>
  <si>
    <t>0:1,3:4</t>
  </si>
  <si>
    <t>33:34,3:4</t>
  </si>
  <si>
    <t>22:23,4:5</t>
  </si>
  <si>
    <t>23:24,4:5</t>
  </si>
  <si>
    <t>24:25,4:5</t>
  </si>
  <si>
    <t>25:26,4:5</t>
  </si>
  <si>
    <t>26:27,4:5</t>
  </si>
  <si>
    <t>27:28,4:5</t>
  </si>
  <si>
    <t>28:29,4:5</t>
  </si>
  <si>
    <t>29:30,4:5</t>
  </si>
  <si>
    <t>11:12,4:5</t>
  </si>
  <si>
    <t>12:13,4:5</t>
  </si>
  <si>
    <t>16:17,4:5</t>
  </si>
  <si>
    <t>30:31,4:5</t>
  </si>
  <si>
    <t>3:4,4:5</t>
  </si>
  <si>
    <t>11:12,2:3</t>
  </si>
  <si>
    <t>12:13,2:3</t>
  </si>
  <si>
    <t>Prime Lamb grid (0)</t>
  </si>
  <si>
    <t>Air freight lamb grid (1)</t>
  </si>
  <si>
    <t>Store lamb grid (2)</t>
  </si>
  <si>
    <t>Yearling grid (3)</t>
  </si>
  <si>
    <t>Export wether grid (4)</t>
  </si>
  <si>
    <t>Breeder grid (5)</t>
  </si>
  <si>
    <t>Mutton grid (6)</t>
  </si>
  <si>
    <t>Ram grid (7)</t>
  </si>
  <si>
    <t>Only export</t>
  </si>
  <si>
    <t>No export</t>
  </si>
  <si>
    <t>Prime</t>
  </si>
  <si>
    <t>Air</t>
  </si>
  <si>
    <t>Meat grid</t>
  </si>
  <si>
    <t>all grids</t>
  </si>
  <si>
    <t>00000 FeedSupplyTemplate exp</t>
  </si>
  <si>
    <t>00000 Template exp</t>
  </si>
  <si>
    <t>00000 FeedSupplySE exp</t>
  </si>
  <si>
    <t>mask_s7x</t>
  </si>
  <si>
    <t>male in mutton</t>
  </si>
  <si>
    <t>0:4,1:2</t>
  </si>
  <si>
    <t>target_lwc_offs_P</t>
  </si>
  <si>
    <t>00000 SE_shipper_lw exp</t>
  </si>
  <si>
    <t>00000 SE_ashley_lw exp</t>
  </si>
  <si>
    <t>00000 SE_create_ashley_lw exp</t>
  </si>
  <si>
    <t>43:48</t>
  </si>
  <si>
    <t>48:61</t>
  </si>
  <si>
    <t>61:96</t>
  </si>
  <si>
    <t>96:113</t>
  </si>
  <si>
    <t>113:135</t>
  </si>
  <si>
    <t>135:148</t>
  </si>
  <si>
    <t>sale_ffcfw_min</t>
  </si>
  <si>
    <t>sale_ffcfw_max</t>
  </si>
  <si>
    <t>min weight</t>
  </si>
  <si>
    <t>max ffcfw</t>
  </si>
  <si>
    <t>female in lamb</t>
  </si>
  <si>
    <t>Mutton</t>
  </si>
  <si>
    <t>cs_inc</t>
  </si>
  <si>
    <t>fs_inc</t>
  </si>
  <si>
    <t>run_cs_dams</t>
  </si>
  <si>
    <t>run_fs_dams</t>
  </si>
  <si>
    <t>condition score dams</t>
  </si>
  <si>
    <t>fat score dams</t>
  </si>
  <si>
    <t>run_cs_offs</t>
  </si>
  <si>
    <t>condition score offs</t>
  </si>
  <si>
    <t>run_fs_offs</t>
  </si>
  <si>
    <t>fat score offs</t>
  </si>
  <si>
    <t>00000 DSP_ashley_lw exp</t>
  </si>
  <si>
    <t>00000 FeedSupply_DSP exp</t>
  </si>
  <si>
    <t>00000 DSP_grid_lw exp</t>
  </si>
  <si>
    <t>00000 DSP_75_sr exp</t>
  </si>
  <si>
    <t>min sale age</t>
  </si>
  <si>
    <t>00000 DSP_price_SA exp</t>
  </si>
  <si>
    <t>Older Mutton</t>
  </si>
  <si>
    <t>0:2,0:28,:</t>
  </si>
  <si>
    <t>0:2,1:6,:</t>
  </si>
  <si>
    <t>0:2,24:28,:</t>
  </si>
  <si>
    <t>1:2,13:14,:</t>
  </si>
  <si>
    <t>1:2,18:19,:</t>
  </si>
  <si>
    <t>1:2,23:24,:</t>
  </si>
  <si>
    <t>Prime 13mo</t>
  </si>
  <si>
    <t>max sale age</t>
  </si>
  <si>
    <t>SE Ashley lw</t>
  </si>
  <si>
    <t>Stocking rate</t>
  </si>
  <si>
    <t xml:space="preserve">Price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</si>
</sst>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mmm\ hh:mm"/>
    <numFmt numFmtId="165" formatCode="0.0%"/>
    <numFmt numFmtId="166" formatCode="&quot;v[&quot;0&quot;]&quot;"/>
    <numFmt numFmtId="167" formatCode="&quot;LMU[&quot;0&quot;]&quot;"/>
    <numFmt numFmtId="168" formatCode="&quot;[&quot;0&quot;]&quot;"/>
    <numFmt numFmtId="169" formatCode="&quot;Aut &quot;0"/>
    <numFmt numFmtId="170" formatCode="0.0"/>
    <numFmt numFmtId="171" formatCode="0.0000000000"/>
    <numFmt numFmtId="172" formatCode="0.0E+00"/>
  </numFmts>
  <fonts count="77">
    <font>
      <sz val="11"/>
      <color theme="1"/>
      <name val="Calibri"/>
      <family val="2"/>
      <scheme val="minor"/>
    </font>
    <font>
      <sz val="11"/>
      <color theme="1"/>
      <name val="Calibri"/>
      <family val="2"/>
    </font>
    <font>
      <sz val="11"/>
      <color theme="1"/>
      <name val="Calibri"/>
      <family val="2"/>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sz val="8"/>
      <color theme="1" tint="0.34998626667073579"/>
      <name val="Calibri"/>
      <family val="2"/>
      <scheme val="minor"/>
    </font>
    <font>
      <sz val="9"/>
      <color theme="1" tint="0.499984740745262"/>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b/>
      <u val="singleAccounting"/>
      <sz val="11"/>
      <color theme="1"/>
      <name val="Calibri"/>
      <family val="2"/>
      <scheme val="minor"/>
    </font>
    <font>
      <b/>
      <sz val="11"/>
      <color rgb="FF0000CC"/>
      <name val="Calibri"/>
      <family val="2"/>
    </font>
    <font>
      <sz val="9.9"/>
      <color rgb="FF0000CC"/>
      <name val="Calibri"/>
      <family val="2"/>
    </font>
    <font>
      <sz val="7"/>
      <color theme="1"/>
      <name val="Calibri"/>
      <family val="2"/>
      <scheme val="minor"/>
    </font>
    <font>
      <sz val="10"/>
      <color rgb="FFFF0000"/>
      <name val="Calibri"/>
      <family val="2"/>
      <scheme val="minor"/>
    </font>
    <font>
      <sz val="11"/>
      <color theme="0" tint="-0.249977111117893"/>
      <name val="Calibri"/>
      <family val="2"/>
      <scheme val="minor"/>
    </font>
    <font>
      <sz val="9"/>
      <color theme="0" tint="-0.249977111117893"/>
      <name val="Calibri"/>
      <family val="2"/>
      <scheme val="minor"/>
    </font>
    <font>
      <b/>
      <sz val="11"/>
      <color theme="0" tint="-0.249977111117893"/>
      <name val="Calibri"/>
      <family val="2"/>
      <scheme val="minor"/>
    </font>
    <font>
      <sz val="10"/>
      <color theme="0" tint="-0.249977111117893"/>
      <name val="Calibri"/>
      <family val="2"/>
      <scheme val="minor"/>
    </font>
    <font>
      <i/>
      <sz val="11"/>
      <color theme="0" tint="-0.249977111117893"/>
      <name val="Calibri"/>
      <family val="2"/>
    </font>
    <font>
      <sz val="8"/>
      <color theme="0" tint="-0.249977111117893"/>
      <name val="Calibri"/>
      <family val="2"/>
      <scheme val="minor"/>
    </font>
    <font>
      <sz val="7"/>
      <color theme="0" tint="-0.249977111117893"/>
      <name val="Calibri"/>
      <family val="2"/>
      <scheme val="minor"/>
    </font>
    <font>
      <b/>
      <sz val="9.8000000000000007"/>
      <color rgb="FF080808"/>
      <name val="JetBrains Mono"/>
    </font>
    <font>
      <b/>
      <sz val="11"/>
      <name val="Calibri"/>
      <family val="2"/>
      <scheme val="minor"/>
    </font>
    <font>
      <sz val="10"/>
      <color theme="1"/>
      <name val="Consolas"/>
      <family val="3"/>
    </font>
    <font>
      <b/>
      <sz val="10"/>
      <color theme="1"/>
      <name val="Consolas"/>
      <family val="3"/>
    </font>
    <font>
      <sz val="10"/>
      <color rgb="FF0000CC"/>
      <name val="Consolas"/>
      <family val="3"/>
    </font>
    <font>
      <sz val="8"/>
      <color rgb="FF0000CC"/>
      <name val="Calibri"/>
      <family val="2"/>
      <scheme val="minor"/>
    </font>
    <font>
      <b/>
      <sz val="10"/>
      <color theme="1"/>
      <name val="Calibri"/>
      <family val="2"/>
      <scheme val="minor"/>
    </font>
    <font>
      <sz val="11"/>
      <color theme="0" tint="-0.24994659260841701"/>
      <name val="Calibri"/>
      <family val="2"/>
      <scheme val="minor"/>
    </font>
    <font>
      <sz val="8"/>
      <color rgb="FFFA7D00"/>
      <name val="Calibri"/>
      <family val="2"/>
      <scheme val="minor"/>
    </font>
    <font>
      <sz val="10"/>
      <color theme="0" tint="-0.34998626667073579"/>
      <name val="Calibri"/>
      <family val="2"/>
      <scheme val="minor"/>
    </font>
    <font>
      <sz val="10"/>
      <color theme="1"/>
      <name val="Calibri"/>
      <family val="2"/>
    </font>
    <font>
      <sz val="9"/>
      <color theme="0" tint="-0.34998626667073579"/>
      <name val="Calibri"/>
      <family val="2"/>
      <scheme val="minor"/>
    </font>
    <font>
      <sz val="8"/>
      <color theme="0" tint="-0.34998626667073579"/>
      <name val="Calibri"/>
      <family val="2"/>
      <scheme val="minor"/>
    </font>
    <font>
      <sz val="8"/>
      <color theme="1" tint="0.499984740745262"/>
      <name val="Calibri"/>
      <family val="2"/>
      <scheme val="minor"/>
    </font>
    <font>
      <u val="singleAccounting"/>
      <sz val="11"/>
      <color theme="0" tint="-0.34998626667073579"/>
      <name val="Calibri"/>
      <family val="2"/>
      <scheme val="minor"/>
    </font>
    <font>
      <sz val="10"/>
      <color theme="0" tint="-0.34998626667073579"/>
      <name val="Calibri"/>
      <family val="2"/>
    </font>
    <font>
      <sz val="10"/>
      <name val="Calibri"/>
      <family val="2"/>
      <scheme val="minor"/>
    </font>
    <font>
      <b/>
      <sz val="11"/>
      <color rgb="FF0000CC"/>
      <name val="Calibri"/>
      <family val="2"/>
      <scheme val="minor"/>
    </font>
    <font>
      <b/>
      <sz val="8"/>
      <color theme="1"/>
      <name val="Calibri"/>
      <family val="2"/>
      <scheme val="minor"/>
    </font>
    <font>
      <b/>
      <sz val="10"/>
      <color rgb="FFFA7D00"/>
      <name val="Calibri"/>
      <family val="2"/>
      <scheme val="minor"/>
    </font>
    <font>
      <b/>
      <sz val="8.5"/>
      <color rgb="FFFF0000"/>
      <name val="Consolas"/>
      <family val="3"/>
    </font>
    <font>
      <sz val="11"/>
      <color rgb="FF0000FF"/>
      <name val="Calibri"/>
      <family val="2"/>
      <scheme val="minor"/>
    </font>
    <font>
      <u val="singleAccounting"/>
      <sz val="9"/>
      <color theme="1"/>
      <name val="Calibri"/>
      <family val="2"/>
      <scheme val="minor"/>
    </font>
    <font>
      <sz val="10"/>
      <color theme="1" tint="0.499984740745262"/>
      <name val="Calibri"/>
      <family val="2"/>
      <scheme val="minor"/>
    </font>
    <font>
      <b/>
      <sz val="8.8000000000000007"/>
      <color rgb="FF8C8C8C"/>
      <name val="JetBrains Mono"/>
    </font>
    <font>
      <sz val="8.8000000000000007"/>
      <color theme="1"/>
      <name val="Calibri"/>
      <family val="2"/>
    </font>
    <font>
      <b/>
      <sz val="10"/>
      <name val="Calibri"/>
      <family val="2"/>
      <scheme val="minor"/>
    </font>
    <font>
      <i/>
      <sz val="11"/>
      <color rgb="FF7F7F7F"/>
      <name val="Calibri"/>
      <family val="2"/>
      <scheme val="minor"/>
    </font>
    <font>
      <sz val="10"/>
      <color rgb="FF0000CC"/>
      <name val="Times New Roman"/>
      <family val="1"/>
    </font>
    <font>
      <sz val="11"/>
      <color theme="1"/>
      <name val="Times New Roman"/>
      <family val="1"/>
    </font>
    <font>
      <sz val="9"/>
      <color indexed="81"/>
      <name val="Tahoma"/>
      <charset val="1"/>
    </font>
    <font>
      <b/>
      <sz val="9"/>
      <color indexed="81"/>
      <name val="Tahoma"/>
      <charset val="1"/>
    </font>
    <font>
      <sz val="11"/>
      <color rgb="FF9C5700"/>
      <name val="Calibri"/>
      <family val="2"/>
      <scheme val="minor"/>
    </font>
  </fonts>
  <fills count="33">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6" tint="0.59999389629810485"/>
        <bgColor indexed="65"/>
      </patternFill>
    </fill>
    <fill>
      <patternFill patternType="solid">
        <fgColor theme="5" tint="0.59999389629810485"/>
        <bgColor indexed="64"/>
      </patternFill>
    </fill>
    <fill>
      <patternFill patternType="solid">
        <fgColor theme="9" tint="-0.499984740745262"/>
        <bgColor indexed="64"/>
      </patternFill>
    </fill>
    <fill>
      <patternFill patternType="solid">
        <fgColor rgb="FF99FF66"/>
        <bgColor indexed="64"/>
      </patternFill>
    </fill>
    <fill>
      <patternFill patternType="solid">
        <fgColor rgb="FFEAEAEA"/>
        <bgColor indexed="64"/>
      </patternFill>
    </fill>
    <fill>
      <patternFill patternType="solid">
        <fgColor theme="5" tint="0.79998168889431442"/>
        <bgColor indexed="65"/>
      </patternFill>
    </fill>
    <fill>
      <patternFill patternType="solid">
        <fgColor theme="5" tint="0.59999389629810485"/>
        <bgColor indexed="65"/>
      </patternFill>
    </fill>
    <fill>
      <patternFill patternType="solid">
        <fgColor rgb="FFFFFF00"/>
        <bgColor indexed="64"/>
      </patternFill>
    </fill>
    <fill>
      <patternFill patternType="solid">
        <fgColor rgb="FFCCFFFF"/>
        <bgColor indexed="64"/>
      </patternFill>
    </fill>
    <fill>
      <patternFill patternType="solid">
        <fgColor rgb="FFFFEB9C"/>
      </patternFill>
    </fill>
  </fills>
  <borders count="7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right/>
      <top style="hair">
        <color theme="1" tint="0.24994659260841701"/>
      </top>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right/>
      <top/>
      <bottom style="hair">
        <color theme="1" tint="0.24994659260841701"/>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theme="0" tint="-0.24994659260841701"/>
      </left>
      <right/>
      <top/>
      <bottom/>
      <diagonal/>
    </border>
    <border>
      <left style="hair">
        <color theme="0" tint="-0.24994659260841701"/>
      </left>
      <right/>
      <top/>
      <bottom style="hair">
        <color theme="1" tint="0.24994659260841701"/>
      </bottom>
      <diagonal/>
    </border>
    <border>
      <left/>
      <right style="hair">
        <color theme="0" tint="-0.24994659260841701"/>
      </right>
      <top style="hair">
        <color theme="1" tint="0.24994659260841701"/>
      </top>
      <bottom/>
      <diagonal/>
    </border>
    <border>
      <left/>
      <right style="hair">
        <color theme="0" tint="-0.24994659260841701"/>
      </right>
      <top/>
      <bottom/>
      <diagonal/>
    </border>
    <border>
      <left/>
      <right style="hair">
        <color theme="0" tint="-0.24994659260841701"/>
      </right>
      <top/>
      <bottom style="hair">
        <color theme="1" tint="0.24994659260841701"/>
      </bottom>
      <diagonal/>
    </border>
    <border>
      <left/>
      <right/>
      <top style="hair">
        <color theme="0" tint="-0.24994659260841701"/>
      </top>
      <bottom style="thin">
        <color indexed="64"/>
      </bottom>
      <diagonal/>
    </border>
    <border>
      <left style="hair">
        <color theme="0" tint="-0.24994659260841701"/>
      </left>
      <right style="thin">
        <color indexed="64"/>
      </right>
      <top style="thin">
        <color indexed="64"/>
      </top>
      <bottom style="hair">
        <color theme="0" tint="-0.24994659260841701"/>
      </bottom>
      <diagonal/>
    </border>
    <border>
      <left style="hair">
        <color theme="0" tint="-0.24994659260841701"/>
      </left>
      <right style="thin">
        <color indexed="64"/>
      </right>
      <top style="hair">
        <color theme="0" tint="-0.24994659260841701"/>
      </top>
      <bottom style="hair">
        <color theme="0" tint="-0.24994659260841701"/>
      </bottom>
      <diagonal/>
    </border>
    <border>
      <left style="hair">
        <color theme="0" tint="-0.24994659260841701"/>
      </left>
      <right style="thin">
        <color indexed="64"/>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hair">
        <color theme="0" tint="-0.24994659260841701"/>
      </left>
      <right/>
      <top style="hair">
        <color theme="0" tint="-0.24994659260841701"/>
      </top>
      <bottom style="hair">
        <color theme="0" tint="-0.24994659260841701"/>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hair">
        <color theme="0" tint="-0.24994659260841701"/>
      </right>
      <top style="hair">
        <color theme="0" tint="-0.24994659260841701"/>
      </top>
      <bottom style="hair">
        <color theme="0" tint="-0.24994659260841701"/>
      </bottom>
      <diagonal/>
    </border>
    <border>
      <left/>
      <right style="thin">
        <color theme="0" tint="-0.24994659260841701"/>
      </right>
      <top/>
      <bottom/>
      <diagonal/>
    </border>
    <border>
      <left style="thin">
        <color theme="0" tint="-0.24994659260841701"/>
      </left>
      <right/>
      <top/>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
      <left style="hair">
        <color theme="0" tint="-0.24994659260841701"/>
      </left>
      <right style="thin">
        <color indexed="64"/>
      </right>
      <top style="thin">
        <color indexed="64"/>
      </top>
      <bottom style="thin">
        <color indexed="64"/>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right/>
      <top/>
      <bottom style="hair">
        <color theme="1" tint="0.34998626667073579"/>
      </bottom>
      <diagonal/>
    </border>
    <border>
      <left style="thin">
        <color indexed="64"/>
      </left>
      <right style="hair">
        <color theme="0" tint="-0.24994659260841701"/>
      </right>
      <top style="thin">
        <color indexed="64"/>
      </top>
      <bottom style="hair">
        <color theme="0" tint="-0.24994659260841701"/>
      </bottom>
      <diagonal/>
    </border>
    <border>
      <left style="thin">
        <color indexed="64"/>
      </left>
      <right style="hair">
        <color theme="0" tint="-0.24994659260841701"/>
      </right>
      <top style="hair">
        <color theme="0" tint="-0.24994659260841701"/>
      </top>
      <bottom style="thin">
        <color indexed="64"/>
      </bottom>
      <diagonal/>
    </border>
    <border>
      <left style="hair">
        <color theme="1" tint="0.34998626667073579"/>
      </left>
      <right/>
      <top/>
      <bottom/>
      <diagonal/>
    </border>
    <border>
      <left/>
      <right style="hair">
        <color theme="1" tint="0.34998626667073579"/>
      </right>
      <top/>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0" tint="-0.24994659260841701"/>
      </left>
      <right/>
      <top style="thin">
        <color indexed="64"/>
      </top>
      <bottom style="hair">
        <color theme="0" tint="-0.24994659260841701"/>
      </bottom>
      <diagonal/>
    </border>
    <border>
      <left style="hair">
        <color theme="0" tint="-0.24994659260841701"/>
      </left>
      <right/>
      <top style="hair">
        <color theme="0" tint="-0.24994659260841701"/>
      </top>
      <bottom style="thin">
        <color indexed="64"/>
      </bottom>
      <diagonal/>
    </border>
    <border>
      <left style="thin">
        <color indexed="64"/>
      </left>
      <right style="hair">
        <color theme="0" tint="-0.24994659260841701"/>
      </right>
      <top style="hair">
        <color theme="0" tint="-0.24994659260841701"/>
      </top>
      <bottom/>
      <diagonal/>
    </border>
    <border>
      <left style="hair">
        <color theme="0" tint="-0.24994659260841701"/>
      </left>
      <right style="thin">
        <color indexed="64"/>
      </right>
      <top style="hair">
        <color theme="0" tint="-0.24994659260841701"/>
      </top>
      <bottom/>
      <diagonal/>
    </border>
    <border>
      <left style="hair">
        <color theme="0" tint="-0.499984740745262"/>
      </left>
      <right style="hair">
        <color theme="0" tint="-0.499984740745262"/>
      </right>
      <top style="thin">
        <color indexed="64"/>
      </top>
      <bottom style="hair">
        <color theme="0" tint="-0.499984740745262"/>
      </bottom>
      <diagonal/>
    </border>
    <border>
      <left style="hair">
        <color theme="0" tint="-0.499984740745262"/>
      </left>
      <right style="hair">
        <color theme="0" tint="-0.499984740745262"/>
      </right>
      <top style="hair">
        <color theme="0" tint="-0.499984740745262"/>
      </top>
      <bottom style="thin">
        <color indexed="64"/>
      </bottom>
      <diagonal/>
    </border>
    <border>
      <left/>
      <right/>
      <top/>
      <bottom style="hair">
        <color theme="0" tint="-0.24994659260841701"/>
      </bottom>
      <diagonal/>
    </border>
    <border>
      <left style="hair">
        <color theme="0" tint="-0.34998626667073579"/>
      </left>
      <right style="hair">
        <color theme="0" tint="-0.34998626667073579"/>
      </right>
      <top/>
      <bottom style="hair">
        <color theme="0" tint="-0.34998626667073579"/>
      </bottom>
      <diagonal/>
    </border>
    <border>
      <left style="hair">
        <color theme="0" tint="-0.499984740745262"/>
      </left>
      <right style="hair">
        <color theme="0" tint="-0.499984740745262"/>
      </right>
      <top style="hair">
        <color theme="0" tint="-0.499984740745262"/>
      </top>
      <bottom/>
      <diagonal/>
    </border>
    <border>
      <left style="thin">
        <color rgb="FF7F7F7F"/>
      </left>
      <right style="thin">
        <color rgb="FF7F7F7F"/>
      </right>
      <top style="thin">
        <color indexed="64"/>
      </top>
      <bottom/>
      <diagonal/>
    </border>
    <border>
      <left style="hair">
        <color indexed="64"/>
      </left>
      <right style="hair">
        <color indexed="64"/>
      </right>
      <top style="hair">
        <color indexed="64"/>
      </top>
      <bottom/>
      <diagonal/>
    </border>
    <border>
      <left style="hair">
        <color rgb="FF7F7F7F"/>
      </left>
      <right style="hair">
        <color rgb="FF7F7F7F"/>
      </right>
      <top style="hair">
        <color rgb="FF7F7F7F"/>
      </top>
      <bottom style="hair">
        <color rgb="FF7F7F7F"/>
      </bottom>
      <diagonal/>
    </border>
    <border>
      <left style="thin">
        <color rgb="FF7F7F7F"/>
      </left>
      <right/>
      <top style="thin">
        <color rgb="FF7F7F7F"/>
      </top>
      <bottom style="thin">
        <color rgb="FF7F7F7F"/>
      </bottom>
      <diagonal/>
    </border>
  </borders>
  <cellStyleXfs count="31">
    <xf numFmtId="0" fontId="0" fillId="0" borderId="0"/>
    <xf numFmtId="0" fontId="5" fillId="15" borderId="1" applyNumberFormat="0" applyAlignment="0" applyProtection="0"/>
    <xf numFmtId="0" fontId="7" fillId="4" borderId="2" applyNumberFormat="0" applyAlignment="0">
      <protection locked="0"/>
    </xf>
    <xf numFmtId="0" fontId="7" fillId="5" borderId="2" applyNumberFormat="0" applyFont="0" applyBorder="0" applyAlignment="0"/>
    <xf numFmtId="0" fontId="7" fillId="6" borderId="2" applyNumberFormat="0" applyFont="0" applyBorder="0" applyAlignment="0"/>
    <xf numFmtId="0" fontId="7" fillId="7" borderId="2" applyNumberFormat="0" applyFont="0" applyBorder="0" applyAlignment="0"/>
    <xf numFmtId="0" fontId="11" fillId="0" borderId="2" applyNumberFormat="0" applyAlignment="0"/>
    <xf numFmtId="0" fontId="8" fillId="8" borderId="3" applyNumberFormat="0" applyFont="0" applyAlignment="0"/>
    <xf numFmtId="0" fontId="12" fillId="9" borderId="2" applyNumberFormat="0" applyAlignment="0"/>
    <xf numFmtId="0" fontId="13" fillId="10" borderId="2" applyNumberFormat="0" applyAlignment="0"/>
    <xf numFmtId="0" fontId="11" fillId="13" borderId="2" applyNumberFormat="0" applyAlignment="0"/>
    <xf numFmtId="0" fontId="7" fillId="14" borderId="8" applyAlignment="0">
      <protection locked="0"/>
    </xf>
    <xf numFmtId="0" fontId="13" fillId="16" borderId="2" applyNumberFormat="0" applyAlignment="0"/>
    <xf numFmtId="0" fontId="7" fillId="18" borderId="2" applyFont="0" applyBorder="0" applyAlignment="0"/>
    <xf numFmtId="0" fontId="7" fillId="17" borderId="2" applyFont="0" applyBorder="0" applyAlignment="0"/>
    <xf numFmtId="9" fontId="8" fillId="0" borderId="0" applyFont="0" applyFill="0" applyBorder="0" applyAlignment="0" applyProtection="0"/>
    <xf numFmtId="0" fontId="13" fillId="19" borderId="2" applyAlignment="0"/>
    <xf numFmtId="0" fontId="13" fillId="20" borderId="2" applyAlignment="0"/>
    <xf numFmtId="0" fontId="7" fillId="21" borderId="2" applyFont="0" applyBorder="0" applyAlignment="0"/>
    <xf numFmtId="0" fontId="8" fillId="22" borderId="0" applyNumberFormat="0" applyBorder="0" applyAlignment="0" applyProtection="0"/>
    <xf numFmtId="0" fontId="8" fillId="23" borderId="0" applyNumberFormat="0" applyBorder="0" applyAlignment="0" applyProtection="0"/>
    <xf numFmtId="0" fontId="51" fillId="25" borderId="0" applyNumberFormat="0" applyBorder="0" applyAlignment="0" applyProtection="0">
      <alignment horizontal="center"/>
    </xf>
    <xf numFmtId="0" fontId="2" fillId="28" borderId="0" applyNumberFormat="0" applyBorder="0" applyAlignment="0" applyProtection="0"/>
    <xf numFmtId="0" fontId="2" fillId="29" borderId="0" applyNumberFormat="0" applyBorder="0" applyAlignment="0" applyProtection="0"/>
    <xf numFmtId="0" fontId="71" fillId="0" borderId="0" applyNumberFormat="0" applyFill="0" applyBorder="0" applyAlignment="0" applyProtection="0"/>
    <xf numFmtId="0" fontId="72" fillId="31" borderId="75" applyNumberFormat="0" applyBorder="0" applyAlignment="0">
      <protection locked="0"/>
    </xf>
    <xf numFmtId="0" fontId="8" fillId="23"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73" fillId="9" borderId="2">
      <alignment vertical="top"/>
    </xf>
    <xf numFmtId="0" fontId="76" fillId="32" borderId="0" applyNumberFormat="0" applyBorder="0" applyAlignment="0" applyProtection="0"/>
  </cellStyleXfs>
  <cellXfs count="568">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5" fillId="15" borderId="1" xfId="1"/>
    <xf numFmtId="0" fontId="0" fillId="0" borderId="0" xfId="0" applyAlignment="1">
      <alignment wrapText="1"/>
    </xf>
    <xf numFmtId="22" fontId="0" fillId="0" borderId="0" xfId="0" applyNumberFormat="1" applyAlignment="1">
      <alignment horizontal="center" textRotation="90"/>
    </xf>
    <xf numFmtId="0" fontId="0" fillId="3" borderId="3" xfId="7" applyFont="1" applyFill="1"/>
    <xf numFmtId="0" fontId="9" fillId="0" borderId="0" xfId="0" applyFont="1" applyAlignment="1">
      <alignment horizontal="center"/>
    </xf>
    <xf numFmtId="0" fontId="9" fillId="3" borderId="3" xfId="7" applyFont="1" applyFill="1"/>
    <xf numFmtId="0" fontId="0" fillId="8" borderId="3" xfId="7" applyFont="1" applyProtection="1">
      <protection locked="0"/>
    </xf>
    <xf numFmtId="0" fontId="7" fillId="4" borderId="2" xfId="2">
      <protection locked="0"/>
    </xf>
    <xf numFmtId="0" fontId="11" fillId="0" borderId="2" xfId="6"/>
    <xf numFmtId="0" fontId="0" fillId="11" borderId="4" xfId="0" applyFill="1" applyBorder="1" applyProtection="1">
      <protection locked="0"/>
    </xf>
    <xf numFmtId="0" fontId="14" fillId="0" borderId="0" xfId="0" applyFont="1" applyAlignment="1">
      <alignment vertical="center"/>
    </xf>
    <xf numFmtId="0" fontId="9" fillId="0" borderId="0" xfId="0" applyFont="1"/>
    <xf numFmtId="0" fontId="15" fillId="0" borderId="0" xfId="0" applyFont="1" applyAlignment="1">
      <alignment vertical="center"/>
    </xf>
    <xf numFmtId="0" fontId="15" fillId="12" borderId="0" xfId="0" applyFont="1" applyFill="1" applyAlignment="1">
      <alignment vertical="center"/>
    </xf>
    <xf numFmtId="0" fontId="11"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6" fillId="0" borderId="0" xfId="0" applyFont="1"/>
    <xf numFmtId="0" fontId="0" fillId="3" borderId="0" xfId="0" applyFill="1"/>
    <xf numFmtId="0" fontId="17" fillId="0" borderId="0" xfId="0" applyFont="1"/>
    <xf numFmtId="0" fontId="9" fillId="0" borderId="0" xfId="0" applyFont="1" applyAlignment="1">
      <alignment wrapText="1"/>
    </xf>
    <xf numFmtId="0" fontId="15" fillId="12" borderId="5" xfId="0" applyFont="1" applyFill="1" applyBorder="1" applyAlignment="1">
      <alignment vertical="center"/>
    </xf>
    <xf numFmtId="0" fontId="7" fillId="4" borderId="7" xfId="2" applyBorder="1">
      <protection locked="0"/>
    </xf>
    <xf numFmtId="0" fontId="7" fillId="4" borderId="2" xfId="2" applyAlignment="1">
      <alignment horizontal="center"/>
      <protection locked="0"/>
    </xf>
    <xf numFmtId="0" fontId="19" fillId="0" borderId="0" xfId="0" applyFont="1" applyAlignment="1">
      <alignment horizontal="center" textRotation="90"/>
    </xf>
    <xf numFmtId="0" fontId="18" fillId="0" borderId="0" xfId="0" applyFont="1" applyAlignment="1">
      <alignment horizontal="center" textRotation="90"/>
    </xf>
    <xf numFmtId="0" fontId="0" fillId="0" borderId="0" xfId="0" applyAlignment="1">
      <alignment horizontal="right"/>
    </xf>
    <xf numFmtId="0" fontId="10" fillId="0" borderId="0" xfId="0" applyFont="1"/>
    <xf numFmtId="0" fontId="18" fillId="0" borderId="0" xfId="0" applyFont="1"/>
    <xf numFmtId="0" fontId="22" fillId="4" borderId="2" xfId="2" applyFont="1">
      <protection locked="0"/>
    </xf>
    <xf numFmtId="0" fontId="19" fillId="0" borderId="0" xfId="0" applyFont="1" applyAlignment="1">
      <alignment wrapText="1"/>
    </xf>
    <xf numFmtId="165" fontId="22" fillId="4" borderId="2" xfId="15" quotePrefix="1" applyNumberFormat="1" applyFont="1" applyFill="1" applyBorder="1" applyAlignment="1" applyProtection="1">
      <alignment horizontal="center"/>
      <protection locked="0"/>
    </xf>
    <xf numFmtId="0" fontId="22" fillId="4" borderId="2" xfId="2" quotePrefix="1" applyFont="1" applyAlignment="1">
      <alignment horizontal="center"/>
      <protection locked="0"/>
    </xf>
    <xf numFmtId="0" fontId="22" fillId="4" borderId="13" xfId="2" quotePrefix="1" applyFont="1" applyBorder="1" applyAlignment="1">
      <alignment horizontal="center"/>
      <protection locked="0"/>
    </xf>
    <xf numFmtId="0" fontId="22" fillId="4" borderId="15" xfId="2" quotePrefix="1" applyFont="1" applyBorder="1" applyAlignment="1">
      <alignment horizontal="center"/>
      <protection locked="0"/>
    </xf>
    <xf numFmtId="9" fontId="22" fillId="4" borderId="13" xfId="15" quotePrefix="1" applyFont="1" applyFill="1" applyBorder="1" applyAlignment="1" applyProtection="1">
      <alignment horizontal="center"/>
      <protection locked="0"/>
    </xf>
    <xf numFmtId="9" fontId="18" fillId="0" borderId="16" xfId="15" quotePrefix="1" applyFont="1" applyBorder="1" applyAlignment="1">
      <alignment horizontal="center"/>
    </xf>
    <xf numFmtId="9" fontId="18" fillId="0" borderId="17" xfId="15" quotePrefix="1" applyFont="1" applyBorder="1" applyAlignment="1">
      <alignment horizontal="center"/>
    </xf>
    <xf numFmtId="0" fontId="18" fillId="0" borderId="12" xfId="0" quotePrefix="1" applyFont="1" applyBorder="1" applyAlignment="1">
      <alignment horizontal="center"/>
    </xf>
    <xf numFmtId="0" fontId="18" fillId="0" borderId="18" xfId="0" quotePrefix="1" applyFont="1" applyBorder="1" applyAlignment="1">
      <alignment horizontal="center"/>
    </xf>
    <xf numFmtId="0" fontId="18" fillId="0" borderId="0" xfId="0" quotePrefix="1" applyFont="1" applyAlignment="1">
      <alignment horizontal="center"/>
    </xf>
    <xf numFmtId="0" fontId="18" fillId="0" borderId="19" xfId="0" quotePrefix="1" applyFont="1" applyBorder="1" applyAlignment="1">
      <alignment horizontal="center"/>
    </xf>
    <xf numFmtId="0" fontId="0" fillId="0" borderId="12" xfId="0" applyBorder="1" applyAlignment="1">
      <alignment horizontal="left"/>
    </xf>
    <xf numFmtId="0" fontId="0" fillId="0" borderId="0" xfId="0" applyAlignment="1">
      <alignment horizontal="left"/>
    </xf>
    <xf numFmtId="0" fontId="0" fillId="0" borderId="14" xfId="0" applyBorder="1" applyAlignment="1">
      <alignment horizontal="left"/>
    </xf>
    <xf numFmtId="0" fontId="20" fillId="0" borderId="0" xfId="0" applyFont="1" applyAlignment="1">
      <alignment horizontal="center" wrapText="1"/>
    </xf>
    <xf numFmtId="0" fontId="22" fillId="4" borderId="2" xfId="2" applyFont="1" applyAlignment="1">
      <alignment horizontal="center" vertical="center"/>
      <protection locked="0"/>
    </xf>
    <xf numFmtId="0" fontId="19" fillId="0" borderId="11" xfId="0" applyFont="1" applyBorder="1" applyAlignment="1">
      <alignment horizontal="right" wrapText="1"/>
    </xf>
    <xf numFmtId="0" fontId="19" fillId="0" borderId="0" xfId="0" applyFont="1" applyAlignment="1">
      <alignment horizontal="right" wrapText="1"/>
    </xf>
    <xf numFmtId="0" fontId="19" fillId="0" borderId="9" xfId="0" applyFont="1" applyBorder="1" applyAlignment="1">
      <alignment horizontal="right" wrapText="1"/>
    </xf>
    <xf numFmtId="0" fontId="7" fillId="4" borderId="10" xfId="2" applyBorder="1">
      <protection locked="0"/>
    </xf>
    <xf numFmtId="165" fontId="24" fillId="20" borderId="2" xfId="15" applyNumberFormat="1" applyFont="1" applyFill="1" applyBorder="1" applyAlignment="1">
      <alignment horizontal="center"/>
    </xf>
    <xf numFmtId="165" fontId="25" fillId="9" borderId="2" xfId="15" applyNumberFormat="1" applyFont="1" applyFill="1" applyBorder="1" applyAlignment="1">
      <alignment horizontal="center"/>
    </xf>
    <xf numFmtId="165" fontId="18" fillId="5" borderId="0" xfId="3" applyNumberFormat="1" applyFont="1" applyBorder="1" applyAlignment="1">
      <alignment horizontal="center"/>
    </xf>
    <xf numFmtId="165" fontId="18" fillId="6" borderId="0" xfId="4" applyNumberFormat="1" applyFont="1" applyBorder="1" applyAlignment="1">
      <alignment horizontal="center"/>
    </xf>
    <xf numFmtId="0" fontId="22" fillId="5" borderId="7" xfId="3" applyFont="1" applyBorder="1" applyAlignment="1">
      <alignment horizontal="center"/>
    </xf>
    <xf numFmtId="0" fontId="22" fillId="5" borderId="6" xfId="3" applyFont="1" applyBorder="1" applyAlignment="1">
      <alignment horizontal="center"/>
    </xf>
    <xf numFmtId="164" fontId="0" fillId="0" borderId="0" xfId="0" applyNumberFormat="1" applyAlignment="1">
      <alignment horizontal="center" vertical="top"/>
    </xf>
    <xf numFmtId="0" fontId="19" fillId="0" borderId="0" xfId="0" applyFont="1" applyAlignment="1">
      <alignment horizontal="left" wrapText="1"/>
    </xf>
    <xf numFmtId="0" fontId="26" fillId="0" borderId="0" xfId="0" applyFont="1"/>
    <xf numFmtId="0" fontId="27" fillId="0" borderId="0" xfId="0" applyFont="1" applyAlignment="1">
      <alignment horizontal="centerContinuous"/>
    </xf>
    <xf numFmtId="0" fontId="19" fillId="0" borderId="0" xfId="0" applyFont="1" applyAlignment="1">
      <alignment horizontal="center" vertical="top" wrapText="1"/>
    </xf>
    <xf numFmtId="0" fontId="22" fillId="4" borderId="7" xfId="2" applyFont="1" applyBorder="1">
      <protection locked="0"/>
    </xf>
    <xf numFmtId="0" fontId="22" fillId="4" borderId="25" xfId="2" applyFont="1" applyBorder="1">
      <protection locked="0"/>
    </xf>
    <xf numFmtId="0" fontId="22" fillId="4" borderId="6" xfId="2" applyFont="1" applyBorder="1">
      <protection locked="0"/>
    </xf>
    <xf numFmtId="0" fontId="22" fillId="4" borderId="26" xfId="2" applyFont="1" applyBorder="1">
      <protection locked="0"/>
    </xf>
    <xf numFmtId="0" fontId="7" fillId="4" borderId="27" xfId="2" applyBorder="1">
      <protection locked="0"/>
    </xf>
    <xf numFmtId="0" fontId="18" fillId="0" borderId="0" xfId="0" applyFont="1" applyAlignment="1">
      <alignment horizontal="center" vertical="center"/>
    </xf>
    <xf numFmtId="0" fontId="22" fillId="4" borderId="2" xfId="2" applyNumberFormat="1" applyFont="1" applyAlignment="1">
      <alignment horizontal="center" vertical="center"/>
      <protection locked="0"/>
    </xf>
    <xf numFmtId="0" fontId="14" fillId="0" borderId="28" xfId="0" applyFont="1" applyBorder="1" applyAlignment="1">
      <alignment vertical="center"/>
    </xf>
    <xf numFmtId="0" fontId="7" fillId="4" borderId="22" xfId="2" applyBorder="1">
      <protection locked="0"/>
    </xf>
    <xf numFmtId="0" fontId="14" fillId="0" borderId="29" xfId="0" applyFont="1" applyBorder="1" applyAlignment="1">
      <alignment vertical="center"/>
    </xf>
    <xf numFmtId="0" fontId="0" fillId="0" borderId="2" xfId="0" applyBorder="1"/>
    <xf numFmtId="0" fontId="7" fillId="4" borderId="23" xfId="2" applyBorder="1">
      <protection locked="0"/>
    </xf>
    <xf numFmtId="0" fontId="14" fillId="0" borderId="30" xfId="0" applyFont="1" applyBorder="1" applyAlignment="1">
      <alignment vertical="center"/>
    </xf>
    <xf numFmtId="0" fontId="0" fillId="0" borderId="6" xfId="0" applyBorder="1"/>
    <xf numFmtId="0" fontId="7" fillId="4" borderId="24" xfId="2" applyBorder="1">
      <protection locked="0"/>
    </xf>
    <xf numFmtId="0" fontId="0" fillId="0" borderId="23" xfId="0" applyBorder="1"/>
    <xf numFmtId="0" fontId="0" fillId="0" borderId="24" xfId="0" applyBorder="1"/>
    <xf numFmtId="0" fontId="22" fillId="5" borderId="31" xfId="3" applyFont="1" applyBorder="1" applyAlignment="1">
      <alignment horizontal="center"/>
    </xf>
    <xf numFmtId="0" fontId="22" fillId="4" borderId="31" xfId="2" applyFont="1" applyBorder="1">
      <protection locked="0"/>
    </xf>
    <xf numFmtId="0" fontId="22" fillId="4" borderId="32" xfId="2" applyFont="1" applyBorder="1">
      <protection locked="0"/>
    </xf>
    <xf numFmtId="0" fontId="22" fillId="5" borderId="33" xfId="3" applyFont="1" applyBorder="1" applyAlignment="1">
      <alignment horizontal="center"/>
    </xf>
    <xf numFmtId="0" fontId="22" fillId="4" borderId="33" xfId="2" applyFont="1" applyBorder="1">
      <protection locked="0"/>
    </xf>
    <xf numFmtId="0" fontId="22" fillId="4" borderId="34" xfId="2" applyFont="1" applyBorder="1">
      <protection locked="0"/>
    </xf>
    <xf numFmtId="0" fontId="22" fillId="5" borderId="35" xfId="3" applyFont="1" applyBorder="1" applyAlignment="1">
      <alignment horizontal="center"/>
    </xf>
    <xf numFmtId="0" fontId="22" fillId="4" borderId="35" xfId="2" applyFont="1" applyBorder="1">
      <protection locked="0"/>
    </xf>
    <xf numFmtId="0" fontId="22" fillId="4" borderId="36" xfId="2" applyFont="1" applyBorder="1">
      <protection locked="0"/>
    </xf>
    <xf numFmtId="49" fontId="18" fillId="0" borderId="0" xfId="0" applyNumberFormat="1" applyFont="1"/>
    <xf numFmtId="49" fontId="28" fillId="0" borderId="0" xfId="0" quotePrefix="1" applyNumberFormat="1" applyFont="1"/>
    <xf numFmtId="49" fontId="18" fillId="3" borderId="0" xfId="0" applyNumberFormat="1" applyFont="1" applyFill="1"/>
    <xf numFmtId="49" fontId="18" fillId="0" borderId="0" xfId="0" applyNumberFormat="1" applyFont="1" applyAlignment="1">
      <alignment horizontal="center" textRotation="90"/>
    </xf>
    <xf numFmtId="22" fontId="29" fillId="0" borderId="0" xfId="0" applyNumberFormat="1" applyFont="1" applyAlignment="1">
      <alignment horizontal="left" textRotation="90"/>
    </xf>
    <xf numFmtId="49" fontId="18" fillId="0" borderId="0" xfId="0" quotePrefix="1" applyNumberFormat="1" applyFont="1" applyAlignment="1">
      <alignment horizontal="left" textRotation="90"/>
    </xf>
    <xf numFmtId="49" fontId="18" fillId="3" borderId="0" xfId="0" applyNumberFormat="1" applyFont="1" applyFill="1" applyAlignment="1">
      <alignment horizontal="left"/>
    </xf>
    <xf numFmtId="0" fontId="18" fillId="0" borderId="0" xfId="0" applyFont="1" applyAlignment="1">
      <alignment horizontal="center" vertical="center" wrapText="1"/>
    </xf>
    <xf numFmtId="22" fontId="18" fillId="0" borderId="0" xfId="0" applyNumberFormat="1" applyFont="1" applyAlignment="1">
      <alignment horizontal="center" vertical="center" wrapText="1"/>
    </xf>
    <xf numFmtId="0" fontId="18" fillId="0" borderId="0" xfId="0" applyFont="1" applyAlignment="1">
      <alignment horizontal="centerContinuous" vertical="center" wrapText="1"/>
    </xf>
    <xf numFmtId="0" fontId="22" fillId="4" borderId="37" xfId="2" applyFont="1" applyBorder="1">
      <protection locked="0"/>
    </xf>
    <xf numFmtId="0" fontId="22" fillId="4" borderId="10" xfId="2" applyFont="1" applyBorder="1">
      <protection locked="0"/>
    </xf>
    <xf numFmtId="0" fontId="0" fillId="0" borderId="38" xfId="0" applyBorder="1"/>
    <xf numFmtId="0" fontId="0" fillId="0" borderId="11" xfId="0" applyBorder="1"/>
    <xf numFmtId="0" fontId="0" fillId="0" borderId="39" xfId="0" applyBorder="1"/>
    <xf numFmtId="0" fontId="0" fillId="0" borderId="5" xfId="0" applyBorder="1"/>
    <xf numFmtId="0" fontId="0" fillId="0" borderId="40" xfId="0" applyBorder="1"/>
    <xf numFmtId="0" fontId="0" fillId="0" borderId="41" xfId="0" applyBorder="1"/>
    <xf numFmtId="0" fontId="0" fillId="0" borderId="9" xfId="0" applyBorder="1"/>
    <xf numFmtId="0" fontId="0" fillId="0" borderId="42" xfId="0" applyBorder="1"/>
    <xf numFmtId="0" fontId="22" fillId="4" borderId="11" xfId="2" applyFont="1" applyBorder="1">
      <protection locked="0"/>
    </xf>
    <xf numFmtId="0" fontId="22" fillId="4" borderId="39" xfId="2" applyFont="1" applyBorder="1">
      <protection locked="0"/>
    </xf>
    <xf numFmtId="0" fontId="22" fillId="4" borderId="0" xfId="2" applyFont="1" applyBorder="1">
      <protection locked="0"/>
    </xf>
    <xf numFmtId="0" fontId="22" fillId="4" borderId="9" xfId="2" applyFont="1" applyBorder="1">
      <protection locked="0"/>
    </xf>
    <xf numFmtId="2" fontId="22" fillId="4" borderId="2" xfId="2" applyNumberFormat="1" applyFont="1">
      <protection locked="0"/>
    </xf>
    <xf numFmtId="2" fontId="0" fillId="0" borderId="0" xfId="0" applyNumberFormat="1"/>
    <xf numFmtId="0" fontId="19" fillId="0" borderId="0" xfId="0" applyFont="1"/>
    <xf numFmtId="0" fontId="19" fillId="0" borderId="0" xfId="0" applyFont="1" applyAlignment="1">
      <alignment horizontal="center" vertical="center"/>
    </xf>
    <xf numFmtId="0" fontId="0" fillId="0" borderId="0" xfId="0" applyAlignment="1">
      <alignment horizontal="center" vertical="center"/>
    </xf>
    <xf numFmtId="9" fontId="7" fillId="4" borderId="2" xfId="15" applyFont="1" applyFill="1" applyBorder="1" applyProtection="1">
      <protection locked="0"/>
    </xf>
    <xf numFmtId="0" fontId="0" fillId="5" borderId="0" xfId="3" applyFont="1" applyBorder="1"/>
    <xf numFmtId="0" fontId="0" fillId="7" borderId="0" xfId="5" applyFont="1" applyBorder="1"/>
    <xf numFmtId="0" fontId="0" fillId="0" borderId="0" xfId="0" applyAlignment="1">
      <alignment horizontal="centerContinuous"/>
    </xf>
    <xf numFmtId="0" fontId="20" fillId="0" borderId="0" xfId="0" applyFont="1" applyAlignment="1">
      <alignment horizontal="center" textRotation="90"/>
    </xf>
    <xf numFmtId="49" fontId="20" fillId="3" borderId="0" xfId="0" applyNumberFormat="1" applyFont="1" applyFill="1"/>
    <xf numFmtId="0" fontId="20" fillId="0" borderId="0" xfId="0" applyFont="1" applyAlignment="1">
      <alignment horizontal="centerContinuous" vertical="center" wrapText="1"/>
    </xf>
    <xf numFmtId="0" fontId="0" fillId="0" borderId="0" xfId="0" applyAlignment="1">
      <alignment horizontal="centerContinuous" vertical="center"/>
    </xf>
    <xf numFmtId="0" fontId="0" fillId="2" borderId="0" xfId="0" applyFill="1" applyAlignment="1">
      <alignment horizontal="right"/>
    </xf>
    <xf numFmtId="49" fontId="18" fillId="2" borderId="0" xfId="0" applyNumberFormat="1" applyFont="1" applyFill="1" applyAlignment="1">
      <alignment horizontal="right"/>
    </xf>
    <xf numFmtId="22" fontId="0" fillId="0" borderId="0" xfId="0" applyNumberFormat="1" applyAlignment="1">
      <alignment horizontal="center"/>
    </xf>
    <xf numFmtId="0" fontId="18" fillId="0" borderId="0" xfId="0" applyFont="1" applyAlignment="1">
      <alignment horizontal="center"/>
    </xf>
    <xf numFmtId="0" fontId="20" fillId="0" borderId="0" xfId="0" applyFont="1" applyAlignment="1">
      <alignment horizontal="center"/>
    </xf>
    <xf numFmtId="49" fontId="18" fillId="0" borderId="0" xfId="0" applyNumberFormat="1" applyFont="1" applyAlignment="1">
      <alignment horizontal="center"/>
    </xf>
    <xf numFmtId="0" fontId="19" fillId="0" borderId="0" xfId="0" applyFont="1" applyAlignment="1">
      <alignment horizontal="center"/>
    </xf>
    <xf numFmtId="20" fontId="19" fillId="0" borderId="0" xfId="0" quotePrefix="1" applyNumberFormat="1" applyFont="1" applyAlignment="1">
      <alignment horizontal="center"/>
    </xf>
    <xf numFmtId="20" fontId="19" fillId="0" borderId="0" xfId="0" applyNumberFormat="1" applyFont="1" applyAlignment="1">
      <alignment horizontal="center"/>
    </xf>
    <xf numFmtId="0" fontId="18" fillId="0" borderId="0" xfId="0" quotePrefix="1" applyFont="1" applyAlignment="1">
      <alignment horizontal="left" textRotation="90"/>
    </xf>
    <xf numFmtId="166" fontId="31" fillId="4" borderId="2" xfId="2" applyNumberFormat="1" applyFont="1" applyAlignment="1">
      <alignment horizontal="center"/>
      <protection locked="0"/>
    </xf>
    <xf numFmtId="20" fontId="31" fillId="4" borderId="2" xfId="2" quotePrefix="1" applyNumberFormat="1" applyFont="1" applyAlignment="1">
      <alignment horizontal="center"/>
      <protection locked="0"/>
    </xf>
    <xf numFmtId="0" fontId="31" fillId="4" borderId="2" xfId="2" quotePrefix="1" applyFont="1" applyAlignment="1">
      <alignment horizontal="center"/>
      <protection locked="0"/>
    </xf>
    <xf numFmtId="0" fontId="5" fillId="15" borderId="1" xfId="1" applyProtection="1">
      <protection locked="0"/>
    </xf>
    <xf numFmtId="167" fontId="19" fillId="0" borderId="0" xfId="0" applyNumberFormat="1" applyFont="1" applyAlignment="1">
      <alignment horizontal="center" textRotation="90"/>
    </xf>
    <xf numFmtId="0" fontId="32" fillId="0" borderId="0" xfId="0" applyFont="1" applyAlignment="1">
      <alignment horizontal="centerContinuous"/>
    </xf>
    <xf numFmtId="0" fontId="21" fillId="0" borderId="0" xfId="0" applyFont="1" applyAlignment="1">
      <alignment horizontal="centerContinuous"/>
    </xf>
    <xf numFmtId="0" fontId="0" fillId="21" borderId="0" xfId="18" applyFont="1" applyBorder="1"/>
    <xf numFmtId="9" fontId="18" fillId="0" borderId="0" xfId="15" quotePrefix="1" applyFont="1" applyBorder="1" applyAlignment="1">
      <alignment horizontal="center"/>
    </xf>
    <xf numFmtId="165" fontId="25" fillId="9" borderId="0" xfId="15" applyNumberFormat="1" applyFont="1" applyFill="1" applyBorder="1" applyAlignment="1">
      <alignment horizontal="center"/>
    </xf>
    <xf numFmtId="0" fontId="30" fillId="0" borderId="0" xfId="0" applyFont="1"/>
    <xf numFmtId="0" fontId="5" fillId="6" borderId="1" xfId="4" applyFont="1" applyBorder="1"/>
    <xf numFmtId="169" fontId="19" fillId="11" borderId="4" xfId="0" applyNumberFormat="1" applyFont="1" applyFill="1" applyBorder="1" applyProtection="1">
      <protection locked="0"/>
    </xf>
    <xf numFmtId="168" fontId="20" fillId="0" borderId="0" xfId="0" applyNumberFormat="1" applyFont="1" applyAlignment="1">
      <alignment horizontal="center" wrapText="1"/>
    </xf>
    <xf numFmtId="0" fontId="35" fillId="0" borderId="0" xfId="0" applyFont="1" applyAlignment="1">
      <alignment horizontal="center" wrapText="1"/>
    </xf>
    <xf numFmtId="0" fontId="18" fillId="0" borderId="0" xfId="0" applyFont="1" applyAlignment="1">
      <alignment horizontal="centerContinuous"/>
    </xf>
    <xf numFmtId="0" fontId="18" fillId="21" borderId="0" xfId="18" applyFont="1" applyBorder="1"/>
    <xf numFmtId="0" fontId="18" fillId="5" borderId="0" xfId="3" applyFont="1" applyBorder="1"/>
    <xf numFmtId="0" fontId="19" fillId="0" borderId="5" xfId="0" applyFont="1" applyBorder="1" applyAlignment="1">
      <alignment horizontal="center" textRotation="90"/>
    </xf>
    <xf numFmtId="0" fontId="20" fillId="0" borderId="5" xfId="0" applyFont="1" applyBorder="1" applyAlignment="1">
      <alignment horizontal="centerContinuous" vertical="center" wrapText="1"/>
    </xf>
    <xf numFmtId="166" fontId="18" fillId="0" borderId="5" xfId="0" applyNumberFormat="1" applyFont="1" applyBorder="1" applyAlignment="1">
      <alignment horizontal="center"/>
    </xf>
    <xf numFmtId="166" fontId="18" fillId="0" borderId="0" xfId="0" applyNumberFormat="1" applyFont="1" applyAlignment="1">
      <alignment horizontal="center"/>
    </xf>
    <xf numFmtId="0" fontId="19" fillId="0" borderId="40" xfId="0" applyFont="1" applyBorder="1" applyAlignment="1">
      <alignment horizontal="center" textRotation="90"/>
    </xf>
    <xf numFmtId="0" fontId="0" fillId="0" borderId="40" xfId="0" applyBorder="1" applyAlignment="1">
      <alignment horizontal="centerContinuous" vertical="center"/>
    </xf>
    <xf numFmtId="166" fontId="18" fillId="0" borderId="40" xfId="0" applyNumberFormat="1" applyFont="1" applyBorder="1" applyAlignment="1">
      <alignment horizontal="center"/>
    </xf>
    <xf numFmtId="0" fontId="0" fillId="0" borderId="47" xfId="0" applyBorder="1"/>
    <xf numFmtId="0" fontId="19" fillId="0" borderId="47" xfId="0" applyFont="1" applyBorder="1" applyAlignment="1">
      <alignment horizontal="center" textRotation="90"/>
    </xf>
    <xf numFmtId="0" fontId="0" fillId="0" borderId="47" xfId="0" applyBorder="1" applyAlignment="1">
      <alignment horizontal="centerContinuous" vertical="center"/>
    </xf>
    <xf numFmtId="166" fontId="18" fillId="0" borderId="47" xfId="0" applyNumberFormat="1" applyFont="1" applyBorder="1" applyAlignment="1">
      <alignment horizontal="center"/>
    </xf>
    <xf numFmtId="0" fontId="32" fillId="0" borderId="5" xfId="0" applyFont="1" applyBorder="1" applyAlignment="1">
      <alignment horizontal="centerContinuous"/>
    </xf>
    <xf numFmtId="0" fontId="21" fillId="0" borderId="47" xfId="0" applyFont="1" applyBorder="1" applyAlignment="1">
      <alignment horizontal="centerContinuous"/>
    </xf>
    <xf numFmtId="0" fontId="32" fillId="0" borderId="48" xfId="0" applyFont="1" applyBorder="1" applyAlignment="1">
      <alignment horizontal="centerContinuous"/>
    </xf>
    <xf numFmtId="0" fontId="21" fillId="0" borderId="40" xfId="0" applyFont="1" applyBorder="1" applyAlignment="1">
      <alignment horizontal="centerContinuous"/>
    </xf>
    <xf numFmtId="0" fontId="37" fillId="0" borderId="0" xfId="0" applyFont="1"/>
    <xf numFmtId="0" fontId="38" fillId="0" borderId="0" xfId="0" applyFont="1" applyAlignment="1">
      <alignment horizontal="center" textRotation="90"/>
    </xf>
    <xf numFmtId="0" fontId="38" fillId="0" borderId="0" xfId="0" applyFont="1" applyAlignment="1">
      <alignment horizontal="center" vertical="center" wrapText="1"/>
    </xf>
    <xf numFmtId="0" fontId="38" fillId="0" borderId="0" xfId="0" applyFont="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Continuous"/>
    </xf>
    <xf numFmtId="0" fontId="37" fillId="4" borderId="2" xfId="2" applyFont="1">
      <protection locked="0"/>
    </xf>
    <xf numFmtId="0" fontId="37" fillId="4" borderId="2" xfId="2" applyFont="1" applyAlignment="1">
      <alignment horizontal="center"/>
      <protection locked="0"/>
    </xf>
    <xf numFmtId="0" fontId="37" fillId="0" borderId="0" xfId="0" applyFont="1" applyAlignment="1">
      <alignment horizontal="center"/>
    </xf>
    <xf numFmtId="9" fontId="37" fillId="4" borderId="2" xfId="15" applyFont="1" applyFill="1" applyBorder="1" applyProtection="1">
      <protection locked="0"/>
    </xf>
    <xf numFmtId="0" fontId="38" fillId="0" borderId="0" xfId="0" applyFont="1"/>
    <xf numFmtId="166" fontId="38" fillId="4" borderId="2" xfId="2" applyNumberFormat="1" applyFont="1" applyAlignment="1">
      <alignment horizontal="center"/>
      <protection locked="0"/>
    </xf>
    <xf numFmtId="0" fontId="38" fillId="0" borderId="0" xfId="0" applyFont="1" applyAlignment="1">
      <alignment horizontal="center"/>
    </xf>
    <xf numFmtId="20" fontId="38" fillId="4" borderId="2" xfId="2" quotePrefix="1" applyNumberFormat="1" applyFont="1" applyAlignment="1">
      <alignment horizontal="center"/>
      <protection locked="0"/>
    </xf>
    <xf numFmtId="20" fontId="38" fillId="0" borderId="0" xfId="0" applyNumberFormat="1" applyFont="1" applyAlignment="1">
      <alignment horizontal="center"/>
    </xf>
    <xf numFmtId="20" fontId="38" fillId="0" borderId="0" xfId="0" quotePrefix="1" applyNumberFormat="1" applyFont="1" applyAlignment="1">
      <alignment horizontal="center"/>
    </xf>
    <xf numFmtId="0" fontId="38" fillId="4" borderId="2" xfId="2" quotePrefix="1" applyFont="1" applyAlignment="1">
      <alignment horizontal="center"/>
      <protection locked="0"/>
    </xf>
    <xf numFmtId="0" fontId="39" fillId="0" borderId="0" xfId="0" applyFont="1"/>
    <xf numFmtId="0" fontId="37" fillId="21" borderId="0" xfId="18" applyFont="1" applyBorder="1"/>
    <xf numFmtId="0" fontId="37" fillId="0" borderId="0" xfId="0" applyFont="1" applyAlignment="1">
      <alignment horizontal="left"/>
    </xf>
    <xf numFmtId="0" fontId="40" fillId="0" borderId="12" xfId="0" quotePrefix="1" applyFont="1" applyBorder="1" applyAlignment="1">
      <alignment horizontal="center"/>
    </xf>
    <xf numFmtId="0" fontId="40" fillId="0" borderId="18" xfId="0" quotePrefix="1" applyFont="1" applyBorder="1" applyAlignment="1">
      <alignment horizontal="center"/>
    </xf>
    <xf numFmtId="9" fontId="40" fillId="4" borderId="13" xfId="15" quotePrefix="1" applyFont="1" applyFill="1" applyBorder="1" applyAlignment="1" applyProtection="1">
      <alignment horizontal="center"/>
      <protection locked="0"/>
    </xf>
    <xf numFmtId="165" fontId="38" fillId="9" borderId="2" xfId="15" applyNumberFormat="1" applyFont="1" applyFill="1" applyBorder="1" applyAlignment="1">
      <alignment horizontal="center"/>
    </xf>
    <xf numFmtId="0" fontId="40" fillId="0" borderId="0" xfId="0" quotePrefix="1" applyFont="1" applyAlignment="1">
      <alignment horizontal="center"/>
    </xf>
    <xf numFmtId="0" fontId="40" fillId="0" borderId="19" xfId="0" quotePrefix="1" applyFont="1" applyBorder="1" applyAlignment="1">
      <alignment horizontal="center"/>
    </xf>
    <xf numFmtId="9" fontId="40" fillId="0" borderId="16" xfId="15" quotePrefix="1" applyFont="1" applyBorder="1" applyAlignment="1">
      <alignment horizontal="center"/>
    </xf>
    <xf numFmtId="0" fontId="37" fillId="0" borderId="14" xfId="0" applyFont="1" applyBorder="1" applyAlignment="1">
      <alignment horizontal="left"/>
    </xf>
    <xf numFmtId="0" fontId="40" fillId="0" borderId="14" xfId="0" quotePrefix="1" applyFont="1" applyBorder="1" applyAlignment="1">
      <alignment horizontal="center"/>
    </xf>
    <xf numFmtId="0" fontId="40" fillId="0" borderId="20" xfId="0" quotePrefix="1" applyFont="1" applyBorder="1" applyAlignment="1">
      <alignment horizontal="center"/>
    </xf>
    <xf numFmtId="9" fontId="40" fillId="0" borderId="17" xfId="15" quotePrefix="1" applyFont="1" applyBorder="1" applyAlignment="1">
      <alignment horizontal="center"/>
    </xf>
    <xf numFmtId="165" fontId="40" fillId="4" borderId="2" xfId="15" quotePrefix="1" applyNumberFormat="1" applyFont="1" applyFill="1" applyBorder="1" applyAlignment="1" applyProtection="1">
      <alignment horizontal="center"/>
      <protection locked="0"/>
    </xf>
    <xf numFmtId="0" fontId="37" fillId="0" borderId="0" xfId="0" applyFont="1" applyAlignment="1">
      <alignment horizontal="right"/>
    </xf>
    <xf numFmtId="165" fontId="40" fillId="5" borderId="0" xfId="3" applyNumberFormat="1" applyFont="1" applyBorder="1" applyAlignment="1">
      <alignment horizontal="center"/>
    </xf>
    <xf numFmtId="165" fontId="40" fillId="6" borderId="0" xfId="4" applyNumberFormat="1" applyFont="1" applyBorder="1" applyAlignment="1">
      <alignment horizontal="center"/>
    </xf>
    <xf numFmtId="0" fontId="42" fillId="0" borderId="0" xfId="0" applyFont="1" applyAlignment="1">
      <alignment horizontal="center" textRotation="90"/>
    </xf>
    <xf numFmtId="0" fontId="43" fillId="0" borderId="0" xfId="0" applyFont="1" applyAlignment="1">
      <alignment horizontal="center" wrapText="1"/>
    </xf>
    <xf numFmtId="0" fontId="42" fillId="0" borderId="0" xfId="0" applyFont="1" applyAlignment="1">
      <alignment horizontal="center" wrapText="1"/>
    </xf>
    <xf numFmtId="165" fontId="42" fillId="20" borderId="2" xfId="15" applyNumberFormat="1" applyFont="1" applyFill="1" applyBorder="1" applyAlignment="1">
      <alignment horizontal="center"/>
    </xf>
    <xf numFmtId="165" fontId="40" fillId="4" borderId="2" xfId="2" applyNumberFormat="1" applyFont="1" applyAlignment="1">
      <alignment horizontal="center"/>
      <protection locked="0"/>
    </xf>
    <xf numFmtId="170" fontId="0" fillId="0" borderId="0" xfId="0" applyNumberFormat="1"/>
    <xf numFmtId="0" fontId="7" fillId="4" borderId="6" xfId="2" applyBorder="1">
      <protection locked="0"/>
    </xf>
    <xf numFmtId="0" fontId="44" fillId="0" borderId="0" xfId="0" applyFont="1" applyAlignment="1">
      <alignment vertical="center"/>
    </xf>
    <xf numFmtId="0" fontId="19" fillId="0" borderId="0" xfId="0" applyFont="1" applyAlignment="1">
      <alignment horizontal="center" textRotation="90" wrapText="1"/>
    </xf>
    <xf numFmtId="0" fontId="20" fillId="0" borderId="0" xfId="0" applyFont="1"/>
    <xf numFmtId="0" fontId="0" fillId="5" borderId="0" xfId="3" applyFont="1" applyBorder="1" applyAlignment="1">
      <alignment horizontal="center"/>
    </xf>
    <xf numFmtId="0" fontId="40" fillId="4" borderId="2" xfId="2" applyFont="1" applyAlignment="1">
      <alignment horizontal="center" vertical="center"/>
      <protection locked="0"/>
    </xf>
    <xf numFmtId="9" fontId="22" fillId="4" borderId="2" xfId="2" quotePrefix="1" applyNumberFormat="1" applyFont="1" applyAlignment="1">
      <alignment horizontal="center"/>
      <protection locked="0"/>
    </xf>
    <xf numFmtId="0" fontId="12" fillId="9" borderId="2" xfId="8" applyAlignment="1">
      <alignment horizontal="center"/>
    </xf>
    <xf numFmtId="0" fontId="15" fillId="12" borderId="16" xfId="0" applyFont="1" applyFill="1" applyBorder="1" applyAlignment="1">
      <alignment vertical="center"/>
    </xf>
    <xf numFmtId="0" fontId="18" fillId="22" borderId="0" xfId="19" applyFont="1" applyAlignment="1">
      <alignment horizontal="center" textRotation="90"/>
    </xf>
    <xf numFmtId="0" fontId="18" fillId="23" borderId="0" xfId="20" applyFont="1" applyAlignment="1">
      <alignment horizontal="center" textRotation="90"/>
    </xf>
    <xf numFmtId="0" fontId="45" fillId="0" borderId="0" xfId="0" applyFont="1"/>
    <xf numFmtId="0" fontId="40" fillId="0" borderId="0" xfId="0" applyFont="1"/>
    <xf numFmtId="2" fontId="40" fillId="4" borderId="2" xfId="2" applyNumberFormat="1" applyFont="1">
      <protection locked="0"/>
    </xf>
    <xf numFmtId="0" fontId="46" fillId="2" borderId="0" xfId="0" applyFont="1" applyFill="1" applyAlignment="1">
      <alignment horizontal="right" indent="2"/>
    </xf>
    <xf numFmtId="49" fontId="46" fillId="2" borderId="0" xfId="0" applyNumberFormat="1" applyFont="1" applyFill="1" applyAlignment="1">
      <alignment horizontal="right" indent="2"/>
    </xf>
    <xf numFmtId="0" fontId="46" fillId="2" borderId="0" xfId="0" applyFont="1" applyFill="1"/>
    <xf numFmtId="0" fontId="47" fillId="2" borderId="0" xfId="0" applyFont="1" applyFill="1"/>
    <xf numFmtId="0" fontId="47" fillId="2" borderId="0" xfId="0" applyFont="1" applyFill="1" applyAlignment="1">
      <alignment horizontal="right"/>
    </xf>
    <xf numFmtId="171" fontId="46" fillId="2" borderId="0" xfId="0" applyNumberFormat="1" applyFont="1" applyFill="1" applyAlignment="1">
      <alignment horizontal="center"/>
    </xf>
    <xf numFmtId="0" fontId="48" fillId="4" borderId="2" xfId="2" applyFont="1">
      <protection locked="0"/>
    </xf>
    <xf numFmtId="0" fontId="46" fillId="3" borderId="0" xfId="0" applyFont="1" applyFill="1"/>
    <xf numFmtId="0" fontId="12" fillId="9" borderId="2" xfId="8"/>
    <xf numFmtId="0" fontId="0" fillId="18" borderId="0" xfId="13" applyFont="1" applyBorder="1"/>
    <xf numFmtId="0" fontId="7" fillId="14" borderId="8" xfId="11" applyAlignment="1">
      <alignment horizontal="center" vertical="center"/>
      <protection locked="0"/>
    </xf>
    <xf numFmtId="0" fontId="0" fillId="0" borderId="0" xfId="0" applyAlignment="1">
      <alignment horizontal="centerContinuous" vertical="center" wrapText="1"/>
    </xf>
    <xf numFmtId="20" fontId="0" fillId="0" borderId="0" xfId="0" applyNumberFormat="1"/>
    <xf numFmtId="20" fontId="7" fillId="6" borderId="2" xfId="4" quotePrefix="1" applyNumberFormat="1"/>
    <xf numFmtId="20" fontId="7" fillId="5" borderId="2" xfId="3" quotePrefix="1" applyNumberFormat="1"/>
    <xf numFmtId="0" fontId="7" fillId="4" borderId="2" xfId="2" quotePrefix="1">
      <protection locked="0"/>
    </xf>
    <xf numFmtId="20" fontId="7" fillId="4" borderId="2" xfId="2" quotePrefix="1" applyNumberFormat="1">
      <protection locked="0"/>
    </xf>
    <xf numFmtId="0" fontId="7" fillId="4" borderId="2" xfId="2" applyAlignment="1">
      <alignment horizontal="center" vertical="center"/>
      <protection locked="0"/>
    </xf>
    <xf numFmtId="0" fontId="22" fillId="4" borderId="6" xfId="2" applyFont="1" applyBorder="1" applyAlignment="1">
      <alignment horizontal="center"/>
      <protection locked="0"/>
    </xf>
    <xf numFmtId="0" fontId="22" fillId="4" borderId="2" xfId="2" applyFont="1" applyAlignment="1">
      <alignment horizontal="center"/>
      <protection locked="0"/>
    </xf>
    <xf numFmtId="0" fontId="22" fillId="5" borderId="2" xfId="3" applyFont="1" applyBorder="1" applyAlignment="1">
      <alignment horizontal="center"/>
    </xf>
    <xf numFmtId="0" fontId="22" fillId="4" borderId="7" xfId="2" applyFont="1" applyBorder="1" applyAlignment="1">
      <alignment horizontal="center"/>
      <protection locked="0"/>
    </xf>
    <xf numFmtId="0" fontId="13" fillId="19" borderId="2" xfId="16"/>
    <xf numFmtId="0" fontId="13" fillId="24" borderId="2" xfId="16" applyFill="1"/>
    <xf numFmtId="0" fontId="50" fillId="0" borderId="0" xfId="0" applyFont="1"/>
    <xf numFmtId="0" fontId="9" fillId="0" borderId="0" xfId="0" applyFont="1" applyAlignment="1">
      <alignment horizontal="left"/>
    </xf>
    <xf numFmtId="0" fontId="19" fillId="0" borderId="0" xfId="0" applyFont="1" applyAlignment="1">
      <alignment vertical="top" wrapText="1"/>
    </xf>
    <xf numFmtId="0" fontId="53" fillId="5" borderId="7" xfId="3" applyFont="1" applyBorder="1" applyAlignment="1">
      <alignment horizontal="center"/>
    </xf>
    <xf numFmtId="0" fontId="53" fillId="4" borderId="7" xfId="2" applyFont="1" applyBorder="1" applyAlignment="1">
      <alignment horizontal="center"/>
      <protection locked="0"/>
    </xf>
    <xf numFmtId="0" fontId="53" fillId="0" borderId="0" xfId="0" applyFont="1"/>
    <xf numFmtId="0" fontId="53" fillId="5" borderId="2" xfId="3" applyFont="1" applyBorder="1" applyAlignment="1">
      <alignment horizontal="center"/>
    </xf>
    <xf numFmtId="0" fontId="11" fillId="0" borderId="0" xfId="0" applyFont="1"/>
    <xf numFmtId="0" fontId="53" fillId="5" borderId="6" xfId="3" applyFont="1" applyBorder="1" applyAlignment="1">
      <alignment horizontal="center"/>
    </xf>
    <xf numFmtId="0" fontId="53" fillId="4" borderId="6" xfId="2" applyFont="1" applyBorder="1" applyAlignment="1">
      <alignment horizontal="center"/>
      <protection locked="0"/>
    </xf>
    <xf numFmtId="0" fontId="0" fillId="0" borderId="0" xfId="0" quotePrefix="1"/>
    <xf numFmtId="0" fontId="18" fillId="6" borderId="0" xfId="4" applyFont="1" applyBorder="1" applyAlignment="1">
      <alignment horizontal="center" textRotation="90"/>
    </xf>
    <xf numFmtId="0" fontId="54" fillId="6" borderId="0" xfId="4" applyFont="1" applyBorder="1" applyAlignment="1">
      <alignment horizontal="center" textRotation="90"/>
    </xf>
    <xf numFmtId="0" fontId="49" fillId="21" borderId="2" xfId="18" quotePrefix="1" applyFont="1"/>
    <xf numFmtId="0" fontId="0" fillId="6" borderId="0" xfId="4" applyFont="1" applyBorder="1" applyAlignment="1">
      <alignment horizontal="center"/>
    </xf>
    <xf numFmtId="0" fontId="0" fillId="7" borderId="0" xfId="5" applyFont="1" applyBorder="1" applyAlignment="1">
      <alignment horizontal="center"/>
    </xf>
    <xf numFmtId="0" fontId="13" fillId="20" borderId="2" xfId="17" applyAlignment="1">
      <alignment horizontal="center"/>
    </xf>
    <xf numFmtId="16" fontId="22" fillId="4" borderId="2" xfId="2" applyNumberFormat="1" applyFont="1">
      <protection locked="0"/>
    </xf>
    <xf numFmtId="0" fontId="22" fillId="14" borderId="50" xfId="11" applyFont="1" applyBorder="1">
      <protection locked="0"/>
    </xf>
    <xf numFmtId="0" fontId="22" fillId="14" borderId="49" xfId="11" applyFont="1" applyBorder="1">
      <protection locked="0"/>
    </xf>
    <xf numFmtId="16" fontId="49" fillId="4" borderId="2" xfId="2" applyNumberFormat="1" applyFont="1" applyAlignment="1">
      <alignment horizontal="center"/>
      <protection locked="0"/>
    </xf>
    <xf numFmtId="16" fontId="20" fillId="0" borderId="0" xfId="0" applyNumberFormat="1" applyFont="1"/>
    <xf numFmtId="0" fontId="57" fillId="9" borderId="2" xfId="8" applyFont="1"/>
    <xf numFmtId="0" fontId="49" fillId="4" borderId="2" xfId="2" applyFont="1">
      <protection locked="0"/>
    </xf>
    <xf numFmtId="0" fontId="20" fillId="3" borderId="0" xfId="0" applyFont="1" applyFill="1" applyAlignment="1">
      <alignment horizontal="center"/>
    </xf>
    <xf numFmtId="0" fontId="37" fillId="18" borderId="0" xfId="13" applyFont="1" applyBorder="1"/>
    <xf numFmtId="16" fontId="56" fillId="4" borderId="2" xfId="2" applyNumberFormat="1" applyFont="1" applyAlignment="1">
      <alignment horizontal="center"/>
      <protection locked="0"/>
    </xf>
    <xf numFmtId="0" fontId="11" fillId="4" borderId="2" xfId="2" applyFont="1" applyAlignment="1">
      <alignment horizontal="center"/>
      <protection locked="0"/>
    </xf>
    <xf numFmtId="0" fontId="11" fillId="0" borderId="0" xfId="0" applyFont="1" applyAlignment="1">
      <alignment horizontal="right"/>
    </xf>
    <xf numFmtId="0" fontId="53" fillId="21" borderId="0" xfId="18" applyFont="1" applyBorder="1"/>
    <xf numFmtId="0" fontId="53" fillId="5" borderId="0" xfId="3" applyFont="1" applyBorder="1"/>
    <xf numFmtId="0" fontId="11" fillId="0" borderId="0" xfId="0" applyFont="1" applyAlignment="1">
      <alignment horizontal="centerContinuous"/>
    </xf>
    <xf numFmtId="0" fontId="58" fillId="0" borderId="0" xfId="0" applyFont="1" applyAlignment="1">
      <alignment horizontal="centerContinuous"/>
    </xf>
    <xf numFmtId="0" fontId="11" fillId="0" borderId="0" xfId="0" applyFont="1" applyAlignment="1">
      <alignment horizontal="center"/>
    </xf>
    <xf numFmtId="20" fontId="49" fillId="7" borderId="2" xfId="5" quotePrefix="1" applyNumberFormat="1" applyFont="1"/>
    <xf numFmtId="0" fontId="0" fillId="0" borderId="0" xfId="0" applyAlignment="1">
      <alignment horizontal="centerContinuous" vertical="top"/>
    </xf>
    <xf numFmtId="0" fontId="19" fillId="0" borderId="0" xfId="0" applyFont="1" applyAlignment="1">
      <alignment horizontal="centerContinuous" vertical="top"/>
    </xf>
    <xf numFmtId="0" fontId="0" fillId="0" borderId="0" xfId="0" applyAlignment="1">
      <alignment vertical="top"/>
    </xf>
    <xf numFmtId="0" fontId="55" fillId="0" borderId="0" xfId="0" applyFont="1" applyAlignment="1">
      <alignment vertical="top" wrapText="1"/>
    </xf>
    <xf numFmtId="0" fontId="11" fillId="0" borderId="0" xfId="0" applyFont="1" applyAlignment="1">
      <alignment horizontal="centerContinuous" vertical="top"/>
    </xf>
    <xf numFmtId="0" fontId="55" fillId="0" borderId="0" xfId="0" applyFont="1" applyAlignment="1">
      <alignment horizontal="centerContinuous" vertical="top"/>
    </xf>
    <xf numFmtId="0" fontId="11" fillId="0" borderId="0" xfId="0" applyFont="1" applyAlignment="1">
      <alignment vertical="top"/>
    </xf>
    <xf numFmtId="0" fontId="11" fillId="0" borderId="0" xfId="0" applyFont="1" applyAlignment="1">
      <alignment horizontal="centerContinuous" vertical="center" wrapText="1"/>
    </xf>
    <xf numFmtId="0" fontId="11" fillId="4" borderId="2" xfId="2" applyFont="1" applyAlignment="1">
      <alignment horizontal="center" vertical="center"/>
      <protection locked="0"/>
    </xf>
    <xf numFmtId="0" fontId="11" fillId="14" borderId="8" xfId="11" applyFont="1" applyAlignment="1">
      <alignment horizontal="center" vertical="center"/>
      <protection locked="0"/>
    </xf>
    <xf numFmtId="0" fontId="55" fillId="0" borderId="0" xfId="0" applyFont="1" applyAlignment="1">
      <alignment horizontal="center" textRotation="90"/>
    </xf>
    <xf numFmtId="0" fontId="11" fillId="5" borderId="0" xfId="3" applyFont="1" applyBorder="1" applyAlignment="1">
      <alignment horizontal="center"/>
    </xf>
    <xf numFmtId="0" fontId="11" fillId="6" borderId="0" xfId="4" applyFont="1" applyBorder="1" applyAlignment="1">
      <alignment horizontal="center"/>
    </xf>
    <xf numFmtId="0" fontId="11" fillId="7" borderId="0" xfId="5" applyFont="1" applyBorder="1" applyAlignment="1">
      <alignment horizontal="center"/>
    </xf>
    <xf numFmtId="0" fontId="56" fillId="0" borderId="0" xfId="0" applyFont="1" applyAlignment="1">
      <alignment horizontal="center"/>
    </xf>
    <xf numFmtId="0" fontId="11" fillId="20" borderId="2" xfId="17" applyFont="1" applyAlignment="1">
      <alignment horizontal="center"/>
    </xf>
    <xf numFmtId="20" fontId="11" fillId="4" borderId="2" xfId="2" quotePrefix="1" applyNumberFormat="1" applyFont="1">
      <protection locked="0"/>
    </xf>
    <xf numFmtId="0" fontId="11" fillId="4" borderId="2" xfId="2" quotePrefix="1" applyFont="1">
      <protection locked="0"/>
    </xf>
    <xf numFmtId="20" fontId="11" fillId="0" borderId="0" xfId="0" applyNumberFormat="1" applyFont="1"/>
    <xf numFmtId="20" fontId="11" fillId="5" borderId="2" xfId="3" quotePrefix="1" applyNumberFormat="1" applyFont="1"/>
    <xf numFmtId="20" fontId="11" fillId="6" borderId="2" xfId="4" quotePrefix="1" applyNumberFormat="1" applyFont="1"/>
    <xf numFmtId="0" fontId="56" fillId="21" borderId="2" xfId="18" quotePrefix="1" applyFont="1"/>
    <xf numFmtId="0" fontId="59" fillId="6" borderId="0" xfId="4" applyFont="1" applyBorder="1" applyAlignment="1">
      <alignment horizontal="center" textRotation="90"/>
    </xf>
    <xf numFmtId="0" fontId="11" fillId="0" borderId="0" xfId="0" quotePrefix="1" applyFont="1"/>
    <xf numFmtId="20" fontId="56" fillId="7" borderId="2" xfId="5" quotePrefix="1" applyNumberFormat="1" applyFont="1"/>
    <xf numFmtId="0" fontId="53" fillId="6" borderId="0" xfId="4" applyFont="1" applyBorder="1" applyAlignment="1">
      <alignment horizontal="center" textRotation="90"/>
    </xf>
    <xf numFmtId="0" fontId="0" fillId="0" borderId="0" xfId="0" applyAlignment="1">
      <alignment horizontal="right" wrapText="1"/>
    </xf>
    <xf numFmtId="0" fontId="18" fillId="0" borderId="0" xfId="0" applyFont="1" applyAlignment="1">
      <alignment horizontal="left"/>
    </xf>
    <xf numFmtId="0" fontId="26" fillId="0" borderId="0" xfId="0" applyFont="1" applyAlignment="1">
      <alignment horizontal="right"/>
    </xf>
    <xf numFmtId="0" fontId="60" fillId="0" borderId="0" xfId="0" applyFont="1" applyAlignment="1">
      <alignment horizontal="centerContinuous"/>
    </xf>
    <xf numFmtId="0" fontId="26" fillId="0" borderId="0" xfId="0" quotePrefix="1" applyFont="1"/>
    <xf numFmtId="0" fontId="7" fillId="5" borderId="8" xfId="3" applyBorder="1"/>
    <xf numFmtId="0" fontId="60" fillId="0" borderId="0" xfId="0" applyFont="1" applyAlignment="1">
      <alignment horizontal="center"/>
    </xf>
    <xf numFmtId="0" fontId="7" fillId="6" borderId="8" xfId="4" applyBorder="1"/>
    <xf numFmtId="0" fontId="0" fillId="11" borderId="4" xfId="0" applyFill="1" applyBorder="1" applyAlignment="1" applyProtection="1">
      <alignment horizontal="right"/>
      <protection locked="0"/>
    </xf>
    <xf numFmtId="0" fontId="52" fillId="5" borderId="1" xfId="3" applyFont="1" applyBorder="1"/>
    <xf numFmtId="0" fontId="60" fillId="4" borderId="7" xfId="2" applyFont="1" applyBorder="1" applyAlignment="1">
      <alignment horizontal="center"/>
      <protection locked="0"/>
    </xf>
    <xf numFmtId="0" fontId="7" fillId="4" borderId="52" xfId="2" applyBorder="1" applyAlignment="1">
      <alignment horizontal="center"/>
      <protection locked="0"/>
    </xf>
    <xf numFmtId="0" fontId="0" fillId="26" borderId="0" xfId="0" applyFill="1"/>
    <xf numFmtId="0" fontId="14" fillId="0" borderId="53" xfId="0" applyFont="1" applyBorder="1" applyAlignment="1">
      <alignment vertical="center"/>
    </xf>
    <xf numFmtId="0" fontId="7" fillId="4" borderId="54" xfId="2" applyBorder="1">
      <protection locked="0"/>
    </xf>
    <xf numFmtId="0" fontId="7" fillId="4" borderId="55" xfId="2" applyBorder="1">
      <protection locked="0"/>
    </xf>
    <xf numFmtId="22" fontId="29" fillId="0" borderId="0" xfId="0" applyNumberFormat="1" applyFont="1" applyAlignment="1">
      <alignment horizontal="center"/>
    </xf>
    <xf numFmtId="49" fontId="18" fillId="0" borderId="0" xfId="0" quotePrefix="1" applyNumberFormat="1" applyFont="1" applyAlignment="1">
      <alignment horizontal="center"/>
    </xf>
    <xf numFmtId="0" fontId="22" fillId="14" borderId="8" xfId="11" quotePrefix="1" applyFont="1" applyAlignment="1">
      <alignment horizontal="center"/>
      <protection locked="0"/>
    </xf>
    <xf numFmtId="0" fontId="31" fillId="5" borderId="8" xfId="3" quotePrefix="1" applyFont="1" applyBorder="1" applyAlignment="1">
      <alignment horizontal="center"/>
    </xf>
    <xf numFmtId="0" fontId="31" fillId="6" borderId="8" xfId="4" quotePrefix="1" applyFont="1" applyBorder="1" applyAlignment="1">
      <alignment horizontal="center"/>
    </xf>
    <xf numFmtId="0" fontId="31" fillId="7" borderId="8" xfId="5" quotePrefix="1" applyFont="1" applyBorder="1" applyAlignment="1">
      <alignment horizontal="center"/>
    </xf>
    <xf numFmtId="0" fontId="31" fillId="14" borderId="8" xfId="11" quotePrefix="1" applyFont="1" applyAlignment="1">
      <alignment horizontal="center"/>
      <protection locked="0"/>
    </xf>
    <xf numFmtId="0" fontId="62" fillId="0" borderId="0" xfId="0" applyFont="1" applyAlignment="1">
      <alignment horizontal="left"/>
    </xf>
    <xf numFmtId="0" fontId="62" fillId="0" borderId="0" xfId="0" applyFont="1" applyAlignment="1">
      <alignment horizontal="center" textRotation="90"/>
    </xf>
    <xf numFmtId="0" fontId="37" fillId="4" borderId="2" xfId="2" applyFont="1" applyAlignment="1">
      <alignment horizontal="centerContinuous" wrapText="1"/>
      <protection locked="0"/>
    </xf>
    <xf numFmtId="0" fontId="37" fillId="0" borderId="0" xfId="0" applyFont="1" applyAlignment="1">
      <alignment horizontal="centerContinuous" wrapText="1"/>
    </xf>
    <xf numFmtId="0" fontId="20" fillId="0" borderId="0" xfId="0" applyFont="1" applyAlignment="1">
      <alignment horizontal="center" vertical="center" wrapText="1"/>
    </xf>
    <xf numFmtId="0" fontId="20" fillId="4" borderId="2" xfId="2" applyFont="1">
      <protection locked="0"/>
    </xf>
    <xf numFmtId="0" fontId="40" fillId="4" borderId="10" xfId="2" applyFont="1" applyBorder="1">
      <protection locked="0"/>
    </xf>
    <xf numFmtId="0" fontId="40" fillId="4" borderId="37" xfId="2" applyFont="1" applyBorder="1">
      <protection locked="0"/>
    </xf>
    <xf numFmtId="0" fontId="37" fillId="0" borderId="38" xfId="0" applyFont="1" applyBorder="1"/>
    <xf numFmtId="0" fontId="37" fillId="0" borderId="11" xfId="0" applyFont="1" applyBorder="1"/>
    <xf numFmtId="0" fontId="37" fillId="0" borderId="39" xfId="0" applyFont="1" applyBorder="1"/>
    <xf numFmtId="0" fontId="37" fillId="0" borderId="5" xfId="0" applyFont="1" applyBorder="1"/>
    <xf numFmtId="0" fontId="37" fillId="0" borderId="40" xfId="0" applyFont="1" applyBorder="1"/>
    <xf numFmtId="0" fontId="37" fillId="0" borderId="41" xfId="0" applyFont="1" applyBorder="1"/>
    <xf numFmtId="0" fontId="37" fillId="0" borderId="9" xfId="0" applyFont="1" applyBorder="1"/>
    <xf numFmtId="0" fontId="37" fillId="0" borderId="42" xfId="0" applyFont="1" applyBorder="1"/>
    <xf numFmtId="1" fontId="0" fillId="0" borderId="43" xfId="0" applyNumberFormat="1" applyBorder="1"/>
    <xf numFmtId="1" fontId="0" fillId="0" borderId="44" xfId="0" applyNumberFormat="1" applyBorder="1"/>
    <xf numFmtId="1" fontId="0" fillId="0" borderId="45" xfId="0" applyNumberFormat="1" applyBorder="1"/>
    <xf numFmtId="0" fontId="7" fillId="4" borderId="52" xfId="2" applyBorder="1">
      <protection locked="0"/>
    </xf>
    <xf numFmtId="0" fontId="0" fillId="0" borderId="43" xfId="0" applyBorder="1"/>
    <xf numFmtId="0" fontId="0" fillId="0" borderId="44" xfId="0" applyBorder="1"/>
    <xf numFmtId="0" fontId="0" fillId="0" borderId="45" xfId="0" applyBorder="1"/>
    <xf numFmtId="0" fontId="0" fillId="27" borderId="51" xfId="0" applyFill="1" applyBorder="1"/>
    <xf numFmtId="0" fontId="0" fillId="27" borderId="0" xfId="0" applyFill="1"/>
    <xf numFmtId="0" fontId="63" fillId="15" borderId="1" xfId="1" applyFont="1" applyAlignment="1" applyProtection="1">
      <alignment horizontal="center"/>
      <protection locked="0"/>
    </xf>
    <xf numFmtId="0" fontId="29" fillId="4" borderId="2" xfId="2" applyFont="1" applyAlignment="1">
      <alignment horizontal="center" vertical="center"/>
      <protection locked="0"/>
    </xf>
    <xf numFmtId="0" fontId="0" fillId="30" borderId="0" xfId="3" applyFont="1" applyFill="1" applyBorder="1"/>
    <xf numFmtId="0" fontId="48" fillId="4" borderId="2" xfId="2" applyFont="1" applyAlignment="1">
      <alignment horizontal="left"/>
      <protection locked="0"/>
    </xf>
    <xf numFmtId="0" fontId="46" fillId="2" borderId="0" xfId="0" applyFont="1" applyFill="1" applyAlignment="1">
      <alignment horizontal="left"/>
    </xf>
    <xf numFmtId="0" fontId="65" fillId="0" borderId="0" xfId="0" applyFont="1"/>
    <xf numFmtId="0" fontId="0" fillId="0" borderId="0" xfId="0" quotePrefix="1" applyAlignment="1">
      <alignment horizontal="centerContinuous"/>
    </xf>
    <xf numFmtId="0" fontId="11" fillId="0" borderId="14" xfId="0" applyFont="1" applyBorder="1" applyAlignment="1">
      <alignment horizontal="left"/>
    </xf>
    <xf numFmtId="0" fontId="53" fillId="4" borderId="15" xfId="2" quotePrefix="1" applyFont="1" applyBorder="1" applyAlignment="1">
      <alignment horizontal="center"/>
      <protection locked="0"/>
    </xf>
    <xf numFmtId="0" fontId="53" fillId="4" borderId="2" xfId="2" quotePrefix="1" applyFont="1" applyAlignment="1">
      <alignment horizontal="center"/>
      <protection locked="0"/>
    </xf>
    <xf numFmtId="9" fontId="53" fillId="0" borderId="17" xfId="15" quotePrefix="1" applyFont="1" applyBorder="1" applyAlignment="1">
      <alignment horizontal="center"/>
    </xf>
    <xf numFmtId="9" fontId="53" fillId="4" borderId="2" xfId="2" quotePrefix="1" applyNumberFormat="1" applyFont="1" applyAlignment="1">
      <alignment horizontal="center"/>
      <protection locked="0"/>
    </xf>
    <xf numFmtId="0" fontId="53" fillId="0" borderId="14" xfId="0" quotePrefix="1" applyFont="1" applyBorder="1" applyAlignment="1">
      <alignment horizontal="center"/>
    </xf>
    <xf numFmtId="0" fontId="53" fillId="0" borderId="20" xfId="0" quotePrefix="1" applyFont="1" applyBorder="1" applyAlignment="1">
      <alignment horizontal="center"/>
    </xf>
    <xf numFmtId="9" fontId="25" fillId="9" borderId="2" xfId="15" applyFont="1" applyFill="1" applyBorder="1" applyAlignment="1">
      <alignment horizontal="center"/>
    </xf>
    <xf numFmtId="0" fontId="22" fillId="5" borderId="8" xfId="3" quotePrefix="1" applyFont="1" applyBorder="1" applyAlignment="1">
      <alignment horizontal="center"/>
    </xf>
    <xf numFmtId="0" fontId="22" fillId="6" borderId="8" xfId="4" quotePrefix="1" applyFont="1" applyBorder="1" applyAlignment="1">
      <alignment horizontal="center"/>
    </xf>
    <xf numFmtId="9" fontId="53" fillId="4" borderId="10" xfId="2" quotePrefix="1" applyNumberFormat="1" applyFont="1" applyBorder="1" applyAlignment="1">
      <alignment horizontal="center"/>
      <protection locked="0"/>
    </xf>
    <xf numFmtId="165" fontId="22" fillId="4" borderId="56" xfId="2" applyNumberFormat="1" applyFont="1" applyBorder="1" applyAlignment="1">
      <alignment horizontal="center"/>
      <protection locked="0"/>
    </xf>
    <xf numFmtId="9" fontId="25" fillId="9" borderId="56" xfId="15" applyFont="1" applyFill="1" applyBorder="1" applyAlignment="1">
      <alignment horizontal="center"/>
    </xf>
    <xf numFmtId="165" fontId="22" fillId="4" borderId="2" xfId="2" applyNumberFormat="1" applyFont="1" applyAlignment="1">
      <alignment horizontal="center"/>
      <protection locked="0"/>
    </xf>
    <xf numFmtId="165" fontId="22" fillId="4" borderId="57" xfId="2" applyNumberFormat="1" applyFont="1" applyBorder="1" applyAlignment="1">
      <alignment horizontal="center"/>
      <protection locked="0"/>
    </xf>
    <xf numFmtId="9" fontId="25" fillId="9" borderId="57" xfId="15" applyFont="1" applyFill="1" applyBorder="1" applyAlignment="1">
      <alignment horizontal="center"/>
    </xf>
    <xf numFmtId="165" fontId="22" fillId="4" borderId="56" xfId="15" quotePrefix="1" applyNumberFormat="1" applyFont="1" applyFill="1" applyBorder="1" applyAlignment="1" applyProtection="1">
      <alignment horizontal="center"/>
      <protection locked="0"/>
    </xf>
    <xf numFmtId="165" fontId="24" fillId="20" borderId="56" xfId="15" applyNumberFormat="1" applyFont="1" applyFill="1" applyBorder="1" applyAlignment="1">
      <alignment horizontal="center"/>
    </xf>
    <xf numFmtId="165" fontId="22" fillId="4" borderId="57" xfId="15" quotePrefix="1" applyNumberFormat="1" applyFont="1" applyFill="1" applyBorder="1" applyAlignment="1" applyProtection="1">
      <alignment horizontal="center"/>
      <protection locked="0"/>
    </xf>
    <xf numFmtId="165" fontId="22" fillId="4" borderId="10" xfId="15" quotePrefix="1" applyNumberFormat="1" applyFont="1" applyFill="1" applyBorder="1" applyAlignment="1" applyProtection="1">
      <alignment horizontal="center"/>
      <protection locked="0"/>
    </xf>
    <xf numFmtId="165" fontId="25" fillId="9" borderId="10" xfId="15" applyNumberFormat="1" applyFont="1" applyFill="1" applyBorder="1" applyAlignment="1">
      <alignment horizontal="center"/>
    </xf>
    <xf numFmtId="165" fontId="22" fillId="4" borderId="10" xfId="2" applyNumberFormat="1" applyFont="1" applyBorder="1" applyAlignment="1">
      <alignment horizontal="center"/>
      <protection locked="0"/>
    </xf>
    <xf numFmtId="9" fontId="25" fillId="9" borderId="10" xfId="15" applyFont="1" applyFill="1" applyBorder="1" applyAlignment="1">
      <alignment horizontal="center"/>
    </xf>
    <xf numFmtId="165" fontId="25" fillId="9" borderId="56" xfId="15" applyNumberFormat="1" applyFont="1" applyFill="1" applyBorder="1" applyAlignment="1">
      <alignment horizontal="center"/>
    </xf>
    <xf numFmtId="9" fontId="22" fillId="4" borderId="56" xfId="15" quotePrefix="1" applyFont="1" applyFill="1" applyBorder="1" applyAlignment="1" applyProtection="1">
      <alignment horizontal="center"/>
      <protection locked="0"/>
    </xf>
    <xf numFmtId="165" fontId="24" fillId="20" borderId="57" xfId="15" applyNumberFormat="1" applyFont="1" applyFill="1" applyBorder="1" applyAlignment="1">
      <alignment horizontal="center"/>
    </xf>
    <xf numFmtId="9" fontId="53" fillId="4" borderId="57" xfId="2" quotePrefix="1" applyNumberFormat="1" applyFont="1" applyBorder="1" applyAlignment="1">
      <alignment horizontal="center"/>
      <protection locked="0"/>
    </xf>
    <xf numFmtId="165" fontId="53" fillId="4" borderId="57" xfId="15" quotePrefix="1" applyNumberFormat="1" applyFont="1" applyFill="1" applyBorder="1" applyAlignment="1" applyProtection="1">
      <alignment horizontal="center"/>
      <protection locked="0"/>
    </xf>
    <xf numFmtId="0" fontId="11" fillId="0" borderId="58" xfId="0" applyFont="1" applyBorder="1"/>
    <xf numFmtId="165" fontId="56" fillId="20" borderId="57" xfId="15" applyNumberFormat="1" applyFont="1" applyFill="1" applyBorder="1" applyAlignment="1">
      <alignment horizontal="center"/>
    </xf>
    <xf numFmtId="0" fontId="66" fillId="0" borderId="0" xfId="0" applyFont="1" applyAlignment="1">
      <alignment horizontal="centerContinuous"/>
    </xf>
    <xf numFmtId="0" fontId="18" fillId="0" borderId="0" xfId="0" applyFont="1" applyAlignment="1">
      <alignment horizontal="centerContinuous" wrapText="1"/>
    </xf>
    <xf numFmtId="165" fontId="18" fillId="0" borderId="0" xfId="15" applyNumberFormat="1" applyFont="1"/>
    <xf numFmtId="9" fontId="22" fillId="4" borderId="2" xfId="2" applyNumberFormat="1" applyFont="1">
      <protection locked="0"/>
    </xf>
    <xf numFmtId="0" fontId="22" fillId="4" borderId="2" xfId="2" applyNumberFormat="1" applyFont="1">
      <protection locked="0"/>
    </xf>
    <xf numFmtId="165" fontId="22" fillId="5" borderId="59" xfId="3" applyNumberFormat="1" applyFont="1" applyBorder="1"/>
    <xf numFmtId="165" fontId="22" fillId="5" borderId="22" xfId="3" applyNumberFormat="1" applyFont="1" applyBorder="1"/>
    <xf numFmtId="9" fontId="18" fillId="0" borderId="0" xfId="15" applyFont="1" applyAlignment="1">
      <alignment horizontal="center"/>
    </xf>
    <xf numFmtId="1" fontId="18" fillId="0" borderId="0" xfId="15" applyNumberFormat="1" applyFont="1" applyAlignment="1">
      <alignment horizontal="center"/>
    </xf>
    <xf numFmtId="165" fontId="18" fillId="0" borderId="0" xfId="15" applyNumberFormat="1" applyFont="1" applyAlignment="1">
      <alignment horizontal="center"/>
    </xf>
    <xf numFmtId="165" fontId="22" fillId="4" borderId="10" xfId="15" applyNumberFormat="1" applyFont="1" applyFill="1" applyBorder="1" applyProtection="1">
      <protection locked="0"/>
    </xf>
    <xf numFmtId="165" fontId="22" fillId="6" borderId="10" xfId="4" applyNumberFormat="1" applyFont="1" applyBorder="1"/>
    <xf numFmtId="9" fontId="67" fillId="9" borderId="2" xfId="8" applyNumberFormat="1" applyFont="1"/>
    <xf numFmtId="0" fontId="67" fillId="9" borderId="2" xfId="8" applyNumberFormat="1" applyFont="1"/>
    <xf numFmtId="165" fontId="22" fillId="5" borderId="46" xfId="3" applyNumberFormat="1" applyFont="1" applyBorder="1"/>
    <xf numFmtId="165" fontId="22" fillId="5" borderId="23" xfId="3" applyNumberFormat="1" applyFont="1" applyBorder="1"/>
    <xf numFmtId="0" fontId="18" fillId="0" borderId="0" xfId="0" applyFont="1" applyAlignment="1">
      <alignment horizontal="right"/>
    </xf>
    <xf numFmtId="165" fontId="22" fillId="4" borderId="59" xfId="15" applyNumberFormat="1" applyFont="1" applyFill="1" applyBorder="1" applyProtection="1">
      <protection locked="0"/>
    </xf>
    <xf numFmtId="165" fontId="22" fillId="4" borderId="22" xfId="15" applyNumberFormat="1" applyFont="1" applyFill="1" applyBorder="1" applyProtection="1">
      <protection locked="0"/>
    </xf>
    <xf numFmtId="165" fontId="22" fillId="4" borderId="46" xfId="15" applyNumberFormat="1" applyFont="1" applyFill="1" applyBorder="1" applyProtection="1">
      <protection locked="0"/>
    </xf>
    <xf numFmtId="165" fontId="22" fillId="4" borderId="23" xfId="15" applyNumberFormat="1" applyFont="1" applyFill="1" applyBorder="1" applyProtection="1">
      <protection locked="0"/>
    </xf>
    <xf numFmtId="165" fontId="22" fillId="5" borderId="60" xfId="3" applyNumberFormat="1" applyFont="1" applyBorder="1"/>
    <xf numFmtId="165" fontId="22" fillId="5" borderId="24" xfId="3" applyNumberFormat="1" applyFont="1" applyBorder="1"/>
    <xf numFmtId="165" fontId="22" fillId="4" borderId="60" xfId="15" applyNumberFormat="1" applyFont="1" applyFill="1" applyBorder="1" applyProtection="1">
      <protection locked="0"/>
    </xf>
    <xf numFmtId="165" fontId="22" fillId="4" borderId="24" xfId="15" applyNumberFormat="1" applyFont="1" applyFill="1" applyBorder="1" applyProtection="1">
      <protection locked="0"/>
    </xf>
    <xf numFmtId="0" fontId="19" fillId="0" borderId="0" xfId="0" applyFont="1" applyAlignment="1">
      <alignment horizontal="centerContinuous" wrapText="1"/>
    </xf>
    <xf numFmtId="0" fontId="0" fillId="0" borderId="0" xfId="0" applyAlignment="1">
      <alignment horizontal="centerContinuous" wrapText="1"/>
    </xf>
    <xf numFmtId="0" fontId="11" fillId="7" borderId="0" xfId="5" applyFont="1" applyBorder="1"/>
    <xf numFmtId="0" fontId="18" fillId="0" borderId="0" xfId="0" applyFont="1" applyAlignment="1">
      <alignment wrapText="1"/>
    </xf>
    <xf numFmtId="0" fontId="60" fillId="5" borderId="7" xfId="3" applyFont="1" applyBorder="1" applyAlignment="1">
      <alignment horizontal="center"/>
    </xf>
    <xf numFmtId="0" fontId="60" fillId="0" borderId="0" xfId="0" applyFont="1"/>
    <xf numFmtId="0" fontId="60" fillId="5" borderId="2" xfId="3" applyFont="1" applyBorder="1" applyAlignment="1">
      <alignment horizontal="center"/>
    </xf>
    <xf numFmtId="0" fontId="60" fillId="5" borderId="6" xfId="3" applyFont="1" applyBorder="1" applyAlignment="1">
      <alignment horizontal="center"/>
    </xf>
    <xf numFmtId="2" fontId="40" fillId="4" borderId="52" xfId="2" applyNumberFormat="1" applyFont="1" applyBorder="1">
      <protection locked="0"/>
    </xf>
    <xf numFmtId="0" fontId="7" fillId="4" borderId="2" xfId="2" applyAlignment="1">
      <protection locked="0"/>
    </xf>
    <xf numFmtId="1" fontId="37" fillId="0" borderId="0" xfId="0" applyNumberFormat="1" applyFont="1"/>
    <xf numFmtId="0" fontId="37" fillId="4" borderId="2" xfId="2" applyFont="1" applyAlignment="1">
      <protection locked="0"/>
    </xf>
    <xf numFmtId="0" fontId="7" fillId="4" borderId="37" xfId="2" applyBorder="1" applyAlignment="1">
      <protection locked="0"/>
    </xf>
    <xf numFmtId="0" fontId="0" fillId="0" borderId="61" xfId="0" applyBorder="1" applyAlignment="1">
      <alignment horizontal="centerContinuous"/>
    </xf>
    <xf numFmtId="0" fontId="0" fillId="0" borderId="62" xfId="0" applyBorder="1" applyAlignment="1">
      <alignment horizontal="centerContinuous"/>
    </xf>
    <xf numFmtId="0" fontId="0" fillId="0" borderId="61" xfId="0" applyBorder="1" applyAlignment="1">
      <alignment horizontal="center"/>
    </xf>
    <xf numFmtId="0" fontId="0" fillId="0" borderId="62" xfId="0" applyBorder="1" applyAlignment="1">
      <alignment horizontal="center"/>
    </xf>
    <xf numFmtId="1" fontId="22" fillId="4" borderId="63" xfId="2" applyNumberFormat="1" applyFont="1" applyBorder="1">
      <protection locked="0"/>
    </xf>
    <xf numFmtId="1" fontId="22" fillId="4" borderId="2" xfId="2" applyNumberFormat="1" applyFont="1">
      <protection locked="0"/>
    </xf>
    <xf numFmtId="1" fontId="22" fillId="4" borderId="64" xfId="2" applyNumberFormat="1" applyFont="1" applyBorder="1">
      <protection locked="0"/>
    </xf>
    <xf numFmtId="0" fontId="5" fillId="21" borderId="1" xfId="18" applyFont="1" applyBorder="1"/>
    <xf numFmtId="0" fontId="60" fillId="5" borderId="65" xfId="3" applyFont="1" applyBorder="1" applyAlignment="1">
      <alignment horizontal="center"/>
    </xf>
    <xf numFmtId="0" fontId="60" fillId="5" borderId="37" xfId="3" applyFont="1" applyBorder="1" applyAlignment="1">
      <alignment horizontal="center"/>
    </xf>
    <xf numFmtId="0" fontId="60" fillId="5" borderId="66" xfId="3" applyFont="1" applyBorder="1" applyAlignment="1">
      <alignment horizontal="center"/>
    </xf>
    <xf numFmtId="0" fontId="22" fillId="5" borderId="65" xfId="3" applyFont="1" applyBorder="1" applyAlignment="1">
      <alignment horizontal="center"/>
    </xf>
    <xf numFmtId="0" fontId="22" fillId="5" borderId="37" xfId="3" applyFont="1" applyBorder="1" applyAlignment="1">
      <alignment horizontal="center"/>
    </xf>
    <xf numFmtId="0" fontId="22" fillId="5" borderId="66" xfId="3" applyFont="1" applyBorder="1" applyAlignment="1">
      <alignment horizontal="center"/>
    </xf>
    <xf numFmtId="0" fontId="53" fillId="5" borderId="65" xfId="3" applyFont="1" applyBorder="1" applyAlignment="1">
      <alignment horizontal="center"/>
    </xf>
    <xf numFmtId="0" fontId="53" fillId="5" borderId="37" xfId="3" applyFont="1" applyBorder="1" applyAlignment="1">
      <alignment horizontal="center"/>
    </xf>
    <xf numFmtId="0" fontId="53" fillId="5" borderId="66" xfId="3" applyFont="1" applyBorder="1" applyAlignment="1">
      <alignment horizontal="center"/>
    </xf>
    <xf numFmtId="0" fontId="0" fillId="0" borderId="5" xfId="0" applyBorder="1" applyAlignment="1">
      <alignment horizontal="centerContinuous"/>
    </xf>
    <xf numFmtId="0" fontId="60" fillId="4" borderId="59" xfId="2" applyFont="1" applyBorder="1" applyAlignment="1">
      <alignment horizontal="center"/>
      <protection locked="0"/>
    </xf>
    <xf numFmtId="0" fontId="60" fillId="4" borderId="46" xfId="2" applyFont="1" applyBorder="1" applyAlignment="1">
      <alignment horizontal="center"/>
      <protection locked="0"/>
    </xf>
    <xf numFmtId="0" fontId="60" fillId="4" borderId="2" xfId="2" applyFont="1" applyAlignment="1">
      <alignment horizontal="center"/>
      <protection locked="0"/>
    </xf>
    <xf numFmtId="0" fontId="0" fillId="0" borderId="5" xfId="0" applyBorder="1" applyAlignment="1">
      <alignment horizontal="center"/>
    </xf>
    <xf numFmtId="0" fontId="22" fillId="4" borderId="59" xfId="2" applyFont="1" applyBorder="1" applyAlignment="1">
      <alignment horizontal="center"/>
      <protection locked="0"/>
    </xf>
    <xf numFmtId="0" fontId="22" fillId="4" borderId="46" xfId="2" applyFont="1" applyBorder="1" applyAlignment="1">
      <alignment horizontal="center"/>
      <protection locked="0"/>
    </xf>
    <xf numFmtId="0" fontId="22" fillId="4" borderId="60" xfId="2" applyFont="1" applyBorder="1" applyAlignment="1">
      <alignment horizontal="center"/>
      <protection locked="0"/>
    </xf>
    <xf numFmtId="0" fontId="53" fillId="4" borderId="59" xfId="2" applyFont="1" applyBorder="1" applyAlignment="1">
      <alignment horizontal="center"/>
      <protection locked="0"/>
    </xf>
    <xf numFmtId="0" fontId="53" fillId="4" borderId="46" xfId="2" applyFont="1" applyBorder="1" applyAlignment="1">
      <alignment horizontal="center"/>
      <protection locked="0"/>
    </xf>
    <xf numFmtId="0" fontId="53" fillId="4" borderId="2" xfId="2" applyFont="1" applyAlignment="1">
      <alignment horizontal="center"/>
      <protection locked="0"/>
    </xf>
    <xf numFmtId="0" fontId="53" fillId="4" borderId="60" xfId="2" applyFont="1" applyBorder="1" applyAlignment="1">
      <alignment horizontal="center"/>
      <protection locked="0"/>
    </xf>
    <xf numFmtId="0" fontId="0" fillId="0" borderId="40" xfId="0" applyBorder="1" applyAlignment="1">
      <alignment horizontal="centerContinuous"/>
    </xf>
    <xf numFmtId="0" fontId="60" fillId="4" borderId="22" xfId="2" applyFont="1" applyBorder="1" applyAlignment="1">
      <alignment horizontal="center"/>
      <protection locked="0"/>
    </xf>
    <xf numFmtId="0" fontId="60" fillId="4" borderId="23" xfId="2" applyFont="1" applyBorder="1" applyAlignment="1">
      <alignment horizontal="center"/>
      <protection locked="0"/>
    </xf>
    <xf numFmtId="0" fontId="0" fillId="0" borderId="40" xfId="0" applyBorder="1" applyAlignment="1">
      <alignment horizontal="center"/>
    </xf>
    <xf numFmtId="0" fontId="22" fillId="4" borderId="22" xfId="2" applyFont="1" applyBorder="1" applyAlignment="1">
      <alignment horizontal="center"/>
      <protection locked="0"/>
    </xf>
    <xf numFmtId="0" fontId="22" fillId="4" borderId="23" xfId="2" applyFont="1" applyBorder="1" applyAlignment="1">
      <alignment horizontal="center"/>
      <protection locked="0"/>
    </xf>
    <xf numFmtId="0" fontId="22" fillId="4" borderId="24" xfId="2" applyFont="1" applyBorder="1" applyAlignment="1">
      <alignment horizontal="center"/>
      <protection locked="0"/>
    </xf>
    <xf numFmtId="0" fontId="53" fillId="4" borderId="22" xfId="2" applyFont="1" applyBorder="1" applyAlignment="1">
      <alignment horizontal="center"/>
      <protection locked="0"/>
    </xf>
    <xf numFmtId="0" fontId="53" fillId="4" borderId="23" xfId="2" applyFont="1" applyBorder="1" applyAlignment="1">
      <alignment horizontal="center"/>
      <protection locked="0"/>
    </xf>
    <xf numFmtId="0" fontId="53" fillId="4" borderId="24" xfId="2" applyFont="1" applyBorder="1" applyAlignment="1">
      <alignment horizontal="center"/>
      <protection locked="0"/>
    </xf>
    <xf numFmtId="0" fontId="18" fillId="0" borderId="0" xfId="0" applyFont="1" applyAlignment="1">
      <alignment textRotation="90"/>
    </xf>
    <xf numFmtId="0" fontId="7" fillId="14" borderId="8" xfId="11">
      <protection locked="0"/>
    </xf>
    <xf numFmtId="10" fontId="22" fillId="4" borderId="2" xfId="15" applyNumberFormat="1" applyFont="1" applyFill="1" applyBorder="1" applyProtection="1">
      <protection locked="0"/>
    </xf>
    <xf numFmtId="172" fontId="22" fillId="4" borderId="2" xfId="2" applyNumberFormat="1" applyFont="1">
      <protection locked="0"/>
    </xf>
    <xf numFmtId="49" fontId="20" fillId="0" borderId="0" xfId="0" applyNumberFormat="1" applyFont="1" applyAlignment="1">
      <alignment horizontal="center"/>
    </xf>
    <xf numFmtId="0" fontId="18" fillId="0" borderId="0" xfId="0" quotePrefix="1" applyFont="1"/>
    <xf numFmtId="1" fontId="5" fillId="15" borderId="1" xfId="1" applyNumberFormat="1" applyProtection="1">
      <protection locked="0"/>
    </xf>
    <xf numFmtId="2" fontId="5" fillId="15" borderId="1" xfId="1" applyNumberFormat="1" applyProtection="1">
      <protection locked="0"/>
    </xf>
    <xf numFmtId="0" fontId="53" fillId="4" borderId="67" xfId="2" applyFont="1" applyBorder="1" applyAlignment="1">
      <alignment horizontal="center"/>
      <protection locked="0"/>
    </xf>
    <xf numFmtId="0" fontId="53" fillId="4" borderId="10" xfId="2" applyFont="1" applyBorder="1" applyAlignment="1">
      <alignment horizontal="center"/>
      <protection locked="0"/>
    </xf>
    <xf numFmtId="0" fontId="53" fillId="4" borderId="68" xfId="2" applyFont="1" applyBorder="1" applyAlignment="1">
      <alignment horizontal="center"/>
      <protection locked="0"/>
    </xf>
    <xf numFmtId="0" fontId="60" fillId="4" borderId="67" xfId="2" applyFont="1" applyBorder="1" applyAlignment="1">
      <alignment horizontal="center"/>
      <protection locked="0"/>
    </xf>
    <xf numFmtId="0" fontId="60" fillId="4" borderId="10" xfId="2" applyFont="1" applyBorder="1" applyAlignment="1">
      <alignment horizontal="center"/>
      <protection locked="0"/>
    </xf>
    <xf numFmtId="0" fontId="60" fillId="4" borderId="68" xfId="2" applyFont="1" applyBorder="1" applyAlignment="1">
      <alignment horizontal="center"/>
      <protection locked="0"/>
    </xf>
    <xf numFmtId="0" fontId="22" fillId="4" borderId="0" xfId="2" applyFont="1" applyBorder="1" applyAlignment="1">
      <alignment horizontal="center"/>
      <protection locked="0"/>
    </xf>
    <xf numFmtId="0" fontId="22" fillId="4" borderId="39" xfId="2" quotePrefix="1" applyFont="1" applyBorder="1" applyAlignment="1">
      <alignment horizontal="center"/>
      <protection locked="0"/>
    </xf>
    <xf numFmtId="0" fontId="22" fillId="4" borderId="40" xfId="2" quotePrefix="1" applyFont="1" applyBorder="1" applyAlignment="1">
      <alignment horizontal="center"/>
      <protection locked="0"/>
    </xf>
    <xf numFmtId="0" fontId="22" fillId="4" borderId="42" xfId="2" quotePrefix="1" applyFont="1" applyBorder="1" applyAlignment="1">
      <alignment horizontal="center"/>
      <protection locked="0"/>
    </xf>
    <xf numFmtId="0" fontId="22" fillId="4" borderId="38" xfId="2" applyFont="1" applyBorder="1" applyAlignment="1">
      <alignment horizontal="center"/>
      <protection locked="0"/>
    </xf>
    <xf numFmtId="0" fontId="22" fillId="4" borderId="5" xfId="2" applyFont="1" applyBorder="1" applyAlignment="1">
      <alignment horizontal="center"/>
      <protection locked="0"/>
    </xf>
    <xf numFmtId="0" fontId="22" fillId="4" borderId="41" xfId="2" applyFont="1" applyBorder="1" applyAlignment="1">
      <alignment horizontal="center"/>
      <protection locked="0"/>
    </xf>
    <xf numFmtId="0" fontId="22" fillId="4" borderId="11" xfId="2" applyFont="1" applyBorder="1" applyAlignment="1">
      <alignment horizontal="center"/>
      <protection locked="0"/>
    </xf>
    <xf numFmtId="0" fontId="22" fillId="4" borderId="9" xfId="2" applyFont="1" applyBorder="1" applyAlignment="1">
      <alignment horizontal="center"/>
      <protection locked="0"/>
    </xf>
    <xf numFmtId="0" fontId="36" fillId="0" borderId="0" xfId="0" applyFont="1" applyAlignment="1">
      <alignment textRotation="90"/>
    </xf>
    <xf numFmtId="0" fontId="18" fillId="0" borderId="38" xfId="0" applyFont="1" applyBorder="1" applyAlignment="1">
      <alignment horizontal="center"/>
    </xf>
    <xf numFmtId="0" fontId="18" fillId="0" borderId="11" xfId="0" applyFont="1" applyBorder="1" applyAlignment="1">
      <alignment horizontal="center"/>
    </xf>
    <xf numFmtId="0" fontId="18" fillId="0" borderId="5" xfId="0" applyFont="1" applyBorder="1" applyAlignment="1">
      <alignment horizontal="center"/>
    </xf>
    <xf numFmtId="0" fontId="18" fillId="0" borderId="41" xfId="0" applyFont="1" applyBorder="1" applyAlignment="1">
      <alignment horizontal="center"/>
    </xf>
    <xf numFmtId="0" fontId="18" fillId="0" borderId="9" xfId="0" applyFont="1" applyBorder="1" applyAlignment="1">
      <alignment horizontal="center"/>
    </xf>
    <xf numFmtId="0" fontId="70" fillId="0" borderId="0" xfId="0" applyFont="1"/>
    <xf numFmtId="0" fontId="7" fillId="6" borderId="2" xfId="4" applyAlignment="1">
      <alignment horizontal="center"/>
    </xf>
    <xf numFmtId="0" fontId="7" fillId="7" borderId="2" xfId="5" applyAlignment="1">
      <alignment horizontal="center"/>
    </xf>
    <xf numFmtId="0" fontId="60" fillId="4" borderId="60" xfId="2" applyFont="1" applyBorder="1" applyAlignment="1">
      <alignment horizontal="center"/>
      <protection locked="0"/>
    </xf>
    <xf numFmtId="0" fontId="60" fillId="4" borderId="6" xfId="2" applyFont="1" applyBorder="1" applyAlignment="1">
      <alignment horizontal="center"/>
      <protection locked="0"/>
    </xf>
    <xf numFmtId="0" fontId="60" fillId="4" borderId="24" xfId="2" applyFont="1" applyBorder="1" applyAlignment="1">
      <alignment horizontal="center"/>
      <protection locked="0"/>
    </xf>
    <xf numFmtId="0" fontId="7" fillId="14" borderId="69" xfId="11" applyBorder="1">
      <protection locked="0"/>
    </xf>
    <xf numFmtId="0" fontId="7" fillId="14" borderId="70" xfId="11" applyBorder="1">
      <protection locked="0"/>
    </xf>
    <xf numFmtId="0" fontId="62" fillId="0" borderId="0" xfId="0" applyFont="1" applyAlignment="1">
      <alignment horizontal="center"/>
    </xf>
    <xf numFmtId="0" fontId="46" fillId="2" borderId="0" xfId="0" applyFont="1" applyFill="1" applyAlignment="1">
      <alignment horizontal="right"/>
    </xf>
    <xf numFmtId="0" fontId="0" fillId="11" borderId="71" xfId="0" applyFill="1" applyBorder="1" applyProtection="1">
      <protection locked="0"/>
    </xf>
    <xf numFmtId="0" fontId="0" fillId="11" borderId="71" xfId="0" applyFill="1" applyBorder="1" applyAlignment="1" applyProtection="1">
      <alignment horizontal="right"/>
      <protection locked="0"/>
    </xf>
    <xf numFmtId="0" fontId="0" fillId="0" borderId="11" xfId="0" applyBorder="1" applyAlignment="1">
      <alignment horizontal="center"/>
    </xf>
    <xf numFmtId="0" fontId="0" fillId="0" borderId="11" xfId="0" applyBorder="1" applyAlignment="1">
      <alignment horizontal="right"/>
    </xf>
    <xf numFmtId="0" fontId="47" fillId="2" borderId="11" xfId="0" applyFont="1" applyFill="1" applyBorder="1" applyAlignment="1">
      <alignment horizontal="right"/>
    </xf>
    <xf numFmtId="0" fontId="9" fillId="0" borderId="11" xfId="0" applyFont="1" applyBorder="1" applyAlignment="1">
      <alignment horizontal="center"/>
    </xf>
    <xf numFmtId="0" fontId="0" fillId="3" borderId="11" xfId="0" applyFill="1" applyBorder="1"/>
    <xf numFmtId="0" fontId="0" fillId="0" borderId="9" xfId="0" applyBorder="1" applyAlignment="1">
      <alignment horizontal="center"/>
    </xf>
    <xf numFmtId="0" fontId="0" fillId="11" borderId="21" xfId="0" applyFill="1" applyBorder="1" applyProtection="1">
      <protection locked="0"/>
    </xf>
    <xf numFmtId="0" fontId="0" fillId="0" borderId="9" xfId="0" applyBorder="1" applyAlignment="1">
      <alignment horizontal="right"/>
    </xf>
    <xf numFmtId="0" fontId="47" fillId="2" borderId="9" xfId="0" applyFont="1" applyFill="1" applyBorder="1" applyAlignment="1">
      <alignment horizontal="right"/>
    </xf>
    <xf numFmtId="0" fontId="9" fillId="0" borderId="9" xfId="0" applyFont="1" applyBorder="1" applyAlignment="1">
      <alignment horizontal="center"/>
    </xf>
    <xf numFmtId="169" fontId="19" fillId="11" borderId="21" xfId="0" applyNumberFormat="1" applyFont="1" applyFill="1" applyBorder="1" applyProtection="1">
      <protection locked="0"/>
    </xf>
    <xf numFmtId="0" fontId="0" fillId="3" borderId="9" xfId="0" applyFill="1" applyBorder="1"/>
    <xf numFmtId="0" fontId="20" fillId="11" borderId="4" xfId="0" applyFont="1" applyFill="1" applyBorder="1" applyProtection="1">
      <protection locked="0"/>
    </xf>
    <xf numFmtId="0" fontId="0" fillId="8" borderId="72" xfId="7" applyFont="1" applyBorder="1" applyProtection="1">
      <protection locked="0"/>
    </xf>
    <xf numFmtId="0" fontId="0" fillId="11" borderId="11" xfId="0" applyFill="1" applyBorder="1" applyProtection="1">
      <protection locked="0"/>
    </xf>
    <xf numFmtId="0" fontId="20" fillId="0" borderId="11" xfId="0" applyFont="1" applyBorder="1"/>
    <xf numFmtId="0" fontId="0" fillId="11" borderId="11" xfId="0" applyFill="1" applyBorder="1" applyAlignment="1" applyProtection="1">
      <alignment horizontal="centerContinuous"/>
      <protection locked="0"/>
    </xf>
    <xf numFmtId="0" fontId="21" fillId="11" borderId="11" xfId="0" applyFont="1" applyFill="1" applyBorder="1" applyAlignment="1" applyProtection="1">
      <alignment horizontal="centerContinuous"/>
      <protection locked="0"/>
    </xf>
    <xf numFmtId="0" fontId="21" fillId="11" borderId="11" xfId="0" applyFont="1" applyFill="1" applyBorder="1" applyProtection="1">
      <protection locked="0"/>
    </xf>
    <xf numFmtId="0" fontId="0" fillId="11" borderId="11" xfId="0" applyFill="1" applyBorder="1" applyAlignment="1" applyProtection="1">
      <alignment horizontal="center"/>
      <protection locked="0"/>
    </xf>
    <xf numFmtId="0" fontId="21" fillId="11" borderId="11" xfId="0" applyFont="1" applyFill="1" applyBorder="1" applyAlignment="1" applyProtection="1">
      <alignment horizontal="left"/>
      <protection locked="0"/>
    </xf>
    <xf numFmtId="0" fontId="0" fillId="11" borderId="11" xfId="0" applyFill="1" applyBorder="1" applyAlignment="1" applyProtection="1">
      <alignment horizontal="left"/>
      <protection locked="0"/>
    </xf>
    <xf numFmtId="0" fontId="7" fillId="4" borderId="27" xfId="2" applyBorder="1" applyAlignment="1">
      <alignment horizontal="center"/>
      <protection locked="0"/>
    </xf>
    <xf numFmtId="0" fontId="22" fillId="14" borderId="73" xfId="11" quotePrefix="1" applyFont="1" applyBorder="1" applyAlignment="1">
      <alignment horizontal="left" textRotation="90"/>
      <protection locked="0"/>
    </xf>
    <xf numFmtId="0" fontId="31" fillId="5" borderId="73" xfId="3" quotePrefix="1" applyFont="1" applyBorder="1" applyAlignment="1">
      <alignment horizontal="left" textRotation="90"/>
    </xf>
    <xf numFmtId="0" fontId="5" fillId="15" borderId="74" xfId="1" applyBorder="1" applyProtection="1">
      <protection locked="0"/>
    </xf>
    <xf numFmtId="0" fontId="7" fillId="4" borderId="35" xfId="2" applyBorder="1">
      <protection locked="0"/>
    </xf>
    <xf numFmtId="0" fontId="46" fillId="2" borderId="11" xfId="0" applyFont="1" applyFill="1" applyBorder="1"/>
    <xf numFmtId="0" fontId="5" fillId="15" borderId="74" xfId="1" applyBorder="1"/>
    <xf numFmtId="0" fontId="20" fillId="0" borderId="0" xfId="0" applyFont="1" applyAlignment="1">
      <alignment horizontal="right"/>
    </xf>
    <xf numFmtId="0" fontId="53" fillId="0" borderId="0" xfId="0" applyFont="1" applyAlignment="1">
      <alignment horizontal="center"/>
    </xf>
    <xf numFmtId="0" fontId="11" fillId="7" borderId="2" xfId="5" applyFont="1" applyAlignment="1">
      <alignment horizontal="center"/>
    </xf>
    <xf numFmtId="0" fontId="5" fillId="15" borderId="77" xfId="1" applyBorder="1" applyProtection="1">
      <protection locked="0"/>
    </xf>
    <xf numFmtId="0" fontId="0" fillId="0" borderId="76" xfId="0" applyBorder="1"/>
    <xf numFmtId="0" fontId="13" fillId="20" borderId="2" xfId="17"/>
    <xf numFmtId="0" fontId="31" fillId="6" borderId="73" xfId="4" quotePrefix="1" applyFont="1" applyBorder="1" applyAlignment="1">
      <alignment horizontal="left" textRotation="90"/>
    </xf>
    <xf numFmtId="0" fontId="31" fillId="7" borderId="73" xfId="5" quotePrefix="1" applyFont="1" applyBorder="1" applyAlignment="1">
      <alignment horizontal="left" textRotation="90"/>
    </xf>
    <xf numFmtId="0" fontId="0" fillId="6" borderId="0" xfId="4" applyFont="1" applyBorder="1"/>
    <xf numFmtId="0" fontId="73" fillId="9" borderId="35" xfId="29" applyBorder="1">
      <alignment vertical="top"/>
    </xf>
    <xf numFmtId="0" fontId="73" fillId="9" borderId="2" xfId="29">
      <alignment vertical="top"/>
    </xf>
    <xf numFmtId="0" fontId="73" fillId="9" borderId="10" xfId="29" applyBorder="1">
      <alignment vertical="top"/>
    </xf>
    <xf numFmtId="0" fontId="73" fillId="9" borderId="6" xfId="29" applyBorder="1">
      <alignment vertical="top"/>
    </xf>
    <xf numFmtId="0" fontId="47" fillId="2" borderId="0" xfId="0" quotePrefix="1" applyFont="1" applyFill="1" applyAlignment="1">
      <alignment horizontal="left"/>
    </xf>
    <xf numFmtId="0" fontId="73" fillId="9" borderId="31" xfId="29" applyBorder="1">
      <alignment vertical="top"/>
    </xf>
    <xf numFmtId="0" fontId="73" fillId="9" borderId="31" xfId="29" applyBorder="1" applyAlignment="1">
      <alignment vertical="top" wrapText="1"/>
    </xf>
    <xf numFmtId="0" fontId="5" fillId="15" borderId="11" xfId="1" applyBorder="1"/>
    <xf numFmtId="0" fontId="0" fillId="11" borderId="0" xfId="0" applyFill="1" applyBorder="1" applyProtection="1">
      <protection locked="0"/>
    </xf>
    <xf numFmtId="0" fontId="0" fillId="11" borderId="9" xfId="0" applyFill="1" applyBorder="1" applyProtection="1">
      <protection locked="0"/>
    </xf>
    <xf numFmtId="0" fontId="76" fillId="32" borderId="0" xfId="30" applyAlignment="1">
      <alignment horizontal="center" textRotation="90"/>
    </xf>
    <xf numFmtId="0" fontId="76" fillId="0" borderId="0" xfId="30" applyFill="1" applyAlignment="1">
      <alignment horizontal="center" textRotation="90"/>
    </xf>
    <xf numFmtId="170" fontId="5" fillId="15" borderId="1" xfId="1" applyNumberFormat="1"/>
  </cellXfs>
  <cellStyles count="31">
    <cellStyle name="20% - Accent2 2" xfId="22" xr:uid="{F58890A1-FAE1-4958-9561-2CA33C7A532F}"/>
    <cellStyle name="20% - Accent2 2 2" xfId="27" xr:uid="{2051BD4E-7B66-417B-B321-95456CE2A515}"/>
    <cellStyle name="20% - Accent3" xfId="19" builtinId="38"/>
    <cellStyle name="40% - Accent2 2" xfId="23" xr:uid="{9361947F-4AC2-40A6-8CB2-74DDDA592DEF}"/>
    <cellStyle name="40% - Accent2 2 2" xfId="28" xr:uid="{814B2CA2-42A5-4B76-AC84-B022C7267BC6}"/>
    <cellStyle name="40% - Accent3" xfId="20" builtinId="39"/>
    <cellStyle name="40% - Accent3 2" xfId="26" xr:uid="{2B9A5124-0331-4A2A-B489-E69E017A24DD}"/>
    <cellStyle name="Above" xfId="8" xr:uid="{72CEC041-4C58-4048-94A0-F2D8C1D87BE4}"/>
    <cellStyle name="Above2" xfId="9" xr:uid="{0F0E7D07-52C8-4C8B-BF71-5781CB577BF2}"/>
    <cellStyle name="Above-x" xfId="12" xr:uid="{FE4E424E-8CC1-44E5-ABC9-591266FF4E6F}"/>
    <cellStyle name="Beside" xfId="17" xr:uid="{45D0CBEA-2A42-47E7-8E0F-F2C28C2EF706}"/>
    <cellStyle name="Beside-x" xfId="16" xr:uid="{B093B39C-781A-45C8-93B7-E4CFB9B62706}"/>
    <cellStyle name="Calc00" xfId="18"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21" xr:uid="{6A10CA4B-7388-455C-8769-2ADC9E427F9F}"/>
    <cellStyle name="Calculation" xfId="1" builtinId="22" customBuiltin="1"/>
    <cellStyle name="Default" xfId="7" xr:uid="{3B722F22-6F66-4DE8-A397-5DA5F343F529}"/>
    <cellStyle name="Explanatory Text 2" xfId="24" xr:uid="{0ABAC9BA-7862-4CDE-8373-8C26A2075062}"/>
    <cellStyle name="InpPy" xfId="25" xr:uid="{2271834E-67C2-4036-92BB-A67C9A7332C5}"/>
    <cellStyle name="Input" xfId="2" builtinId="20" customBuiltin="1"/>
    <cellStyle name="Neutral" xfId="30" builtinId="28"/>
    <cellStyle name="Normal" xfId="0" builtinId="0"/>
    <cellStyle name="Overwrittable" xfId="11" xr:uid="{AE314697-FAEA-4334-BF99-6BD2E8B514EC}"/>
    <cellStyle name="Percent" xfId="15" builtinId="5"/>
    <cellStyle name="RowOffset" xfId="10" xr:uid="{6BCBE2E1-4AE5-47DA-BDCD-1B6365A95D6D}"/>
    <cellStyle name="Std" xfId="6" xr:uid="{7F900438-BD5A-45A7-97C8-C912120AAA44}"/>
    <cellStyle name="TableBackground" xfId="29" xr:uid="{C042BC41-AC5A-4E54-B078-B45B29C56F92}"/>
  </cellStyles>
  <dxfs count="291">
    <dxf>
      <fill>
        <patternFill>
          <bgColor rgb="FFFFFF00"/>
        </patternFill>
      </fill>
    </dxf>
    <dxf>
      <fill>
        <patternFill>
          <bgColor rgb="FFFFC7C8"/>
        </patternFill>
      </fill>
    </dxf>
    <dxf>
      <font>
        <color rgb="FFFF0000"/>
      </font>
    </dxf>
    <dxf>
      <fill>
        <patternFill>
          <bgColor rgb="FFFFC7C8"/>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ont>
        <color rgb="FFFF0000"/>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ont>
        <b/>
        <i val="0"/>
      </font>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FF00"/>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ill>
        <patternFill>
          <bgColor rgb="FFFFFF00"/>
        </patternFill>
      </fill>
    </dxf>
    <dxf>
      <fill>
        <patternFill>
          <bgColor rgb="FFFFC7C8"/>
        </patternFill>
      </fill>
    </dxf>
    <dxf>
      <fill>
        <patternFill>
          <bgColor rgb="FFFFFF00"/>
        </patternFill>
      </fill>
    </dxf>
    <dxf>
      <font>
        <color rgb="FFFF0000"/>
      </font>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ill>
        <patternFill>
          <bgColor rgb="FFFFFF00"/>
        </patternFill>
      </fill>
    </dxf>
    <dxf>
      <font>
        <color rgb="FF006100"/>
      </font>
      <fill>
        <patternFill>
          <bgColor rgb="FFC6EFCE"/>
        </patternFill>
      </fill>
    </dxf>
    <dxf>
      <fill>
        <patternFill>
          <bgColor rgb="FFFEBAC9"/>
        </patternFill>
      </fill>
    </dxf>
    <dxf>
      <fill>
        <patternFill>
          <bgColor theme="5" tint="0.59996337778862885"/>
        </patternFill>
      </fill>
    </dxf>
    <dxf>
      <fill>
        <patternFill>
          <bgColor rgb="FFFFD9FF"/>
        </patternFill>
      </fill>
    </dxf>
    <dxf>
      <font>
        <color rgb="FF9C0006"/>
      </font>
      <fill>
        <patternFill>
          <bgColor theme="8" tint="0.59996337778862885"/>
        </patternFill>
      </fill>
    </dxf>
    <dxf>
      <font>
        <color rgb="FF9C5700"/>
      </font>
      <fill>
        <patternFill>
          <bgColor rgb="FFFFEB9C"/>
        </patternFill>
      </fill>
    </dxf>
    <dxf>
      <font>
        <color rgb="FFFF0000"/>
      </font>
    </dxf>
    <dxf>
      <fill>
        <patternFill>
          <bgColor rgb="FFFFC7C8"/>
        </patternFill>
      </fill>
    </dxf>
  </dxfs>
  <tableStyles count="0" defaultTableStyle="TableStyleMedium2" defaultPivotStyle="PivotStyleLight16"/>
  <colors>
    <mruColors>
      <color rgb="FFFFC081"/>
      <color rgb="FFFFB265"/>
      <color rgb="FF3399FF"/>
      <color rgb="FF9B9BFF"/>
      <color rgb="FF5D5DFF"/>
      <color rgb="FFF8F8F8"/>
      <color rgb="FF0000FF"/>
      <color rgb="FFF86446"/>
      <color rgb="FFFFFDF7"/>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97B6ED1D-FB18-43D7-A12A-1A3B23724E51}"/>
            </a:ext>
          </a:extLst>
        </xdr:cNvPr>
        <xdr:cNvSpPr txBox="1"/>
      </xdr:nvSpPr>
      <xdr:spPr>
        <a:xfrm>
          <a:off x="6113992" y="10263716"/>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626A99F7-24D6-4697-9F0E-F08BCE66FFE0}"/>
            </a:ext>
          </a:extLst>
        </xdr:cNvPr>
        <xdr:cNvSpPr txBox="1"/>
      </xdr:nvSpPr>
      <xdr:spPr>
        <a:xfrm>
          <a:off x="6113992" y="102531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E606DCF5-4D85-4DB5-83E1-509772E5C928}"/>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5438F77B-26EE-47E8-9ABE-C2A3A98537BD}"/>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2D243BF4-AE86-4592-A577-1849E1FDBDEC}"/>
            </a:ext>
          </a:extLst>
        </xdr:cNvPr>
        <xdr:cNvSpPr txBox="1"/>
      </xdr:nvSpPr>
      <xdr:spPr>
        <a:xfrm>
          <a:off x="7762875" y="4219575"/>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3E548328-E786-42D4-A2DB-3B6533614413}"/>
            </a:ext>
          </a:extLst>
        </xdr:cNvPr>
        <xdr:cNvSpPr txBox="1"/>
      </xdr:nvSpPr>
      <xdr:spPr>
        <a:xfrm>
          <a:off x="5248275" y="28575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28575</xdr:colOff>
      <xdr:row>92</xdr:row>
      <xdr:rowOff>29633</xdr:rowOff>
    </xdr:from>
    <xdr:to>
      <xdr:col>14</xdr:col>
      <xdr:colOff>409575</xdr:colOff>
      <xdr:row>92</xdr:row>
      <xdr:rowOff>172508</xdr:rowOff>
    </xdr:to>
    <xdr:sp macro="" textlink="">
      <xdr:nvSpPr>
        <xdr:cNvPr id="2" name="TextBox 1">
          <a:extLst>
            <a:ext uri="{FF2B5EF4-FFF2-40B4-BE49-F238E27FC236}">
              <a16:creationId xmlns:a16="http://schemas.microsoft.com/office/drawing/2014/main" id="{42A34E67-EE1E-4E51-874B-A59CA3A3B92C}"/>
            </a:ext>
          </a:extLst>
        </xdr:cNvPr>
        <xdr:cNvSpPr txBox="1"/>
      </xdr:nvSpPr>
      <xdr:spPr>
        <a:xfrm>
          <a:off x="6086475" y="26356733"/>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twoCellAnchor>
    <xdr:from>
      <xdr:col>6</xdr:col>
      <xdr:colOff>28575</xdr:colOff>
      <xdr:row>62</xdr:row>
      <xdr:rowOff>19050</xdr:rowOff>
    </xdr:from>
    <xdr:to>
      <xdr:col>6</xdr:col>
      <xdr:colOff>409575</xdr:colOff>
      <xdr:row>62</xdr:row>
      <xdr:rowOff>161925</xdr:rowOff>
    </xdr:to>
    <xdr:sp macro="" textlink="">
      <xdr:nvSpPr>
        <xdr:cNvPr id="3" name="TextBox 2">
          <a:extLst>
            <a:ext uri="{FF2B5EF4-FFF2-40B4-BE49-F238E27FC236}">
              <a16:creationId xmlns:a16="http://schemas.microsoft.com/office/drawing/2014/main" id="{B56DD258-7E2C-406B-900A-57EDA6C06E08}"/>
            </a:ext>
          </a:extLst>
        </xdr:cNvPr>
        <xdr:cNvSpPr txBox="1"/>
      </xdr:nvSpPr>
      <xdr:spPr>
        <a:xfrm>
          <a:off x="5248275" y="16230600"/>
          <a:ext cx="381000" cy="142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10</xdr:row>
      <xdr:rowOff>105833</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85917" y="787400"/>
          <a:ext cx="3683000" cy="13821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OU322"/>
  <sheetViews>
    <sheetView tabSelected="1" zoomScale="80" zoomScaleNormal="80" workbookViewId="0">
      <pane xSplit="38" ySplit="4" topLeftCell="CD65" activePane="bottomRight" state="frozen"/>
      <selection pane="topRight" activeCell="AM1" sqref="AM1"/>
      <selection pane="bottomLeft" activeCell="A5" sqref="A5"/>
      <selection pane="bottomRight" activeCell="CJ82" sqref="CJ82"/>
    </sheetView>
  </sheetViews>
  <sheetFormatPr defaultRowHeight="15" outlineLevelRow="2" outlineLevelCol="2"/>
  <cols>
    <col min="1" max="1" width="8.140625" customWidth="1"/>
    <col min="2" max="2" width="8" customWidth="1"/>
    <col min="5" max="5" width="10.5703125" customWidth="1"/>
    <col min="8" max="8" width="3.85546875" customWidth="1"/>
    <col min="9" max="9" width="3.85546875" customWidth="1" outlineLevel="1"/>
    <col min="10" max="12" width="3.85546875" customWidth="1" outlineLevel="2"/>
    <col min="13" max="19" width="3.85546875" customWidth="1" outlineLevel="1"/>
    <col min="20" max="20" width="3.85546875" customWidth="1" outlineLevel="1" collapsed="1"/>
    <col min="21" max="24" width="3.85546875" hidden="1" customWidth="1" outlineLevel="2"/>
    <col min="25" max="31" width="4.5703125" hidden="1" customWidth="1" outlineLevel="2"/>
    <col min="32" max="35" width="3.85546875" hidden="1" customWidth="1" outlineLevel="2"/>
    <col min="36" max="36" width="4.140625" hidden="1" customWidth="1" outlineLevel="2"/>
    <col min="37" max="37" width="5" customWidth="1" outlineLevel="1"/>
    <col min="38" max="38" width="102.7109375" style="3" customWidth="1" collapsed="1"/>
    <col min="39" max="40" width="6.140625" customWidth="1"/>
    <col min="41" max="48" width="6.28515625" customWidth="1" outlineLevel="1"/>
    <col min="49" max="49" width="6.140625" customWidth="1"/>
    <col min="50" max="56" width="6.28515625" customWidth="1" outlineLevel="1"/>
    <col min="57" max="57" width="6.140625" customWidth="1"/>
    <col min="58" max="68" width="6.28515625" customWidth="1" outlineLevel="1"/>
    <col min="69" max="69" width="6.140625" customWidth="1"/>
    <col min="70" max="79" width="6.28515625" customWidth="1" outlineLevel="1"/>
    <col min="80" max="80" width="6.140625" customWidth="1"/>
    <col min="81" max="83" width="6.28515625" customWidth="1" outlineLevel="1"/>
    <col min="84" max="84" width="10.7109375" customWidth="1" outlineLevel="1"/>
    <col min="85" max="87" width="6.28515625" customWidth="1" outlineLevel="1"/>
    <col min="88" max="88" width="10.28515625" customWidth="1" outlineLevel="1"/>
    <col min="89" max="89" width="6.85546875" customWidth="1" outlineLevel="1"/>
    <col min="90" max="91" width="6.28515625" customWidth="1" outlineLevel="1"/>
    <col min="92" max="92" width="6.140625" customWidth="1"/>
    <col min="93" max="136" width="6.28515625" customWidth="1" outlineLevel="1"/>
    <col min="137" max="137" width="6.28515625" customWidth="1" outlineLevel="1" collapsed="1"/>
    <col min="138" max="238" width="6.28515625" hidden="1" customWidth="1" outlineLevel="2"/>
    <col min="239" max="239" width="6.28515625" customWidth="1" outlineLevel="1"/>
    <col min="240" max="240" width="6.140625" customWidth="1"/>
    <col min="241" max="274" width="6.28515625" customWidth="1" outlineLevel="1"/>
    <col min="275" max="275" width="6.140625" customWidth="1"/>
    <col min="276" max="290" width="6.28515625" customWidth="1" outlineLevel="1"/>
    <col min="291" max="291" width="5.7109375" customWidth="1" outlineLevel="1"/>
    <col min="292" max="331" width="6.28515625" customWidth="1" outlineLevel="1"/>
    <col min="332" max="332" width="6.140625" customWidth="1"/>
    <col min="333" max="351" width="6.28515625" customWidth="1" outlineLevel="1"/>
    <col min="352" max="352" width="6.140625" customWidth="1"/>
    <col min="353" max="409" width="6.28515625" customWidth="1" outlineLevel="1"/>
    <col min="410" max="410" width="6.28515625" customWidth="1"/>
    <col min="411" max="411" width="2.85546875" customWidth="1"/>
  </cols>
  <sheetData>
    <row r="1" spans="1:411" s="1" customFormat="1" ht="27.75">
      <c r="A1" s="4" t="s">
        <v>18</v>
      </c>
      <c r="B1" s="4" t="s">
        <v>18</v>
      </c>
      <c r="C1" s="4" t="s">
        <v>18</v>
      </c>
      <c r="D1" s="4" t="s">
        <v>18</v>
      </c>
      <c r="E1" s="427" t="s">
        <v>12</v>
      </c>
      <c r="H1" s="4" t="s">
        <v>18</v>
      </c>
      <c r="I1" s="4" t="s">
        <v>18</v>
      </c>
      <c r="J1" s="4" t="s">
        <v>18</v>
      </c>
      <c r="K1" s="4" t="s">
        <v>18</v>
      </c>
      <c r="L1" s="4" t="s">
        <v>18</v>
      </c>
      <c r="M1" s="4" t="s">
        <v>18</v>
      </c>
      <c r="N1" s="4" t="s">
        <v>18</v>
      </c>
      <c r="O1" s="4" t="s">
        <v>18</v>
      </c>
      <c r="P1" s="4" t="s">
        <v>18</v>
      </c>
      <c r="Q1" s="4" t="s">
        <v>18</v>
      </c>
      <c r="R1" s="4" t="s">
        <v>18</v>
      </c>
      <c r="S1" s="4" t="s">
        <v>18</v>
      </c>
      <c r="T1" s="4" t="s">
        <v>18</v>
      </c>
      <c r="U1" s="4" t="s">
        <v>18</v>
      </c>
      <c r="V1" s="4" t="s">
        <v>18</v>
      </c>
      <c r="W1" s="4" t="s">
        <v>18</v>
      </c>
      <c r="X1" s="4" t="s">
        <v>18</v>
      </c>
      <c r="Y1" s="4" t="s">
        <v>18</v>
      </c>
      <c r="Z1" s="4" t="s">
        <v>18</v>
      </c>
      <c r="AA1" s="4" t="s">
        <v>18</v>
      </c>
      <c r="AB1" s="4" t="s">
        <v>18</v>
      </c>
      <c r="AC1" s="4" t="s">
        <v>18</v>
      </c>
      <c r="AD1" s="4" t="s">
        <v>18</v>
      </c>
      <c r="AE1" s="4" t="s">
        <v>18</v>
      </c>
      <c r="AF1" s="4" t="s">
        <v>18</v>
      </c>
      <c r="AG1" s="4" t="s">
        <v>18</v>
      </c>
      <c r="AH1" s="4" t="s">
        <v>18</v>
      </c>
      <c r="AI1" s="4" t="s">
        <v>18</v>
      </c>
      <c r="AJ1" s="4" t="s">
        <v>18</v>
      </c>
      <c r="AK1" s="4" t="s">
        <v>18</v>
      </c>
      <c r="AL1" s="229" t="s">
        <v>1</v>
      </c>
      <c r="AM1" s="7" t="s">
        <v>18</v>
      </c>
      <c r="AN1" s="7" t="s">
        <v>18</v>
      </c>
      <c r="AO1" s="4" t="s">
        <v>10</v>
      </c>
      <c r="AP1" s="4" t="s">
        <v>10</v>
      </c>
      <c r="AQ1" s="4" t="s">
        <v>10</v>
      </c>
      <c r="AR1" s="4" t="s">
        <v>10</v>
      </c>
      <c r="AS1" s="4" t="s">
        <v>10</v>
      </c>
      <c r="AT1" s="4" t="s">
        <v>10</v>
      </c>
      <c r="AU1" s="4" t="s">
        <v>10</v>
      </c>
      <c r="AV1" s="4" t="s">
        <v>10</v>
      </c>
      <c r="AW1" s="7" t="s">
        <v>18</v>
      </c>
      <c r="AX1" s="4" t="s">
        <v>10</v>
      </c>
      <c r="AY1" s="4" t="s">
        <v>10</v>
      </c>
      <c r="AZ1" s="4" t="s">
        <v>10</v>
      </c>
      <c r="BA1" s="4" t="s">
        <v>10</v>
      </c>
      <c r="BB1" s="4" t="s">
        <v>10</v>
      </c>
      <c r="BC1" s="4" t="s">
        <v>10</v>
      </c>
      <c r="BD1" s="4" t="s">
        <v>10</v>
      </c>
      <c r="BE1" s="7" t="s">
        <v>18</v>
      </c>
      <c r="BF1" s="4" t="s">
        <v>10</v>
      </c>
      <c r="BG1" s="4" t="s">
        <v>10</v>
      </c>
      <c r="BH1" s="4" t="s">
        <v>10</v>
      </c>
      <c r="BI1" s="4" t="s">
        <v>10</v>
      </c>
      <c r="BJ1" s="4" t="s">
        <v>10</v>
      </c>
      <c r="BK1" s="4" t="s">
        <v>10</v>
      </c>
      <c r="BL1" s="4" t="s">
        <v>10</v>
      </c>
      <c r="BM1" s="4" t="s">
        <v>10</v>
      </c>
      <c r="BN1" s="4" t="s">
        <v>10</v>
      </c>
      <c r="BO1" s="4" t="s">
        <v>10</v>
      </c>
      <c r="BP1" s="4" t="s">
        <v>10</v>
      </c>
      <c r="BQ1" s="7" t="s">
        <v>18</v>
      </c>
      <c r="BR1" s="4" t="s">
        <v>10</v>
      </c>
      <c r="BS1" s="4" t="s">
        <v>10</v>
      </c>
      <c r="BT1" s="4" t="s">
        <v>10</v>
      </c>
      <c r="BU1" s="4" t="s">
        <v>10</v>
      </c>
      <c r="BV1" s="4" t="s">
        <v>10</v>
      </c>
      <c r="BW1" s="4" t="s">
        <v>10</v>
      </c>
      <c r="BX1" s="4" t="s">
        <v>10</v>
      </c>
      <c r="BY1" s="4" t="s">
        <v>10</v>
      </c>
      <c r="BZ1" s="4" t="s">
        <v>10</v>
      </c>
      <c r="CA1" s="4" t="s">
        <v>10</v>
      </c>
      <c r="CB1" s="7" t="s">
        <v>18</v>
      </c>
      <c r="CC1" s="4" t="s">
        <v>10</v>
      </c>
      <c r="CD1" s="4" t="s">
        <v>10</v>
      </c>
      <c r="CE1" s="4" t="s">
        <v>10</v>
      </c>
      <c r="CF1" s="4" t="s">
        <v>10</v>
      </c>
      <c r="CG1" s="4" t="s">
        <v>10</v>
      </c>
      <c r="CH1" s="4" t="s">
        <v>10</v>
      </c>
      <c r="CI1" s="4" t="s">
        <v>10</v>
      </c>
      <c r="CJ1" s="4" t="s">
        <v>10</v>
      </c>
      <c r="CK1" s="4" t="s">
        <v>10</v>
      </c>
      <c r="CL1" s="1" t="s">
        <v>0</v>
      </c>
      <c r="CM1" s="1" t="s">
        <v>0</v>
      </c>
      <c r="CN1" s="7" t="s">
        <v>18</v>
      </c>
      <c r="CO1" s="4" t="s">
        <v>10</v>
      </c>
      <c r="CP1" s="4" t="s">
        <v>10</v>
      </c>
      <c r="CQ1" s="4" t="s">
        <v>10</v>
      </c>
      <c r="CR1" s="4" t="s">
        <v>10</v>
      </c>
      <c r="CS1" s="4" t="s">
        <v>10</v>
      </c>
      <c r="CT1" s="4" t="s">
        <v>10</v>
      </c>
      <c r="CU1" s="4" t="s">
        <v>10</v>
      </c>
      <c r="CV1" s="4" t="s">
        <v>10</v>
      </c>
      <c r="CW1" s="4" t="s">
        <v>10</v>
      </c>
      <c r="CX1" s="4" t="s">
        <v>10</v>
      </c>
      <c r="CY1" s="4" t="s">
        <v>10</v>
      </c>
      <c r="CZ1" s="4" t="s">
        <v>10</v>
      </c>
      <c r="DA1" s="4" t="s">
        <v>10</v>
      </c>
      <c r="DB1" s="4" t="s">
        <v>10</v>
      </c>
      <c r="DC1" s="4" t="s">
        <v>10</v>
      </c>
      <c r="DD1" s="4" t="s">
        <v>10</v>
      </c>
      <c r="DE1" s="4" t="s">
        <v>10</v>
      </c>
      <c r="DF1" s="4" t="s">
        <v>10</v>
      </c>
      <c r="DG1" s="4" t="s">
        <v>10</v>
      </c>
      <c r="DH1" s="4" t="s">
        <v>10</v>
      </c>
      <c r="DI1" s="4" t="s">
        <v>10</v>
      </c>
      <c r="DJ1" s="4" t="s">
        <v>10</v>
      </c>
      <c r="DK1" s="4" t="s">
        <v>10</v>
      </c>
      <c r="DL1" s="4" t="s">
        <v>10</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9</v>
      </c>
      <c r="EE1" s="4" t="s">
        <v>9</v>
      </c>
      <c r="EF1" s="4" t="s">
        <v>9</v>
      </c>
      <c r="EG1" s="4" t="s">
        <v>9</v>
      </c>
      <c r="EH1" s="4" t="s">
        <v>9</v>
      </c>
      <c r="EI1" s="4" t="s">
        <v>9</v>
      </c>
      <c r="EJ1" s="4" t="s">
        <v>9</v>
      </c>
      <c r="EK1" s="4" t="s">
        <v>9</v>
      </c>
      <c r="EL1" s="4" t="s">
        <v>9</v>
      </c>
      <c r="EM1" s="4" t="s">
        <v>9</v>
      </c>
      <c r="EN1" s="4" t="s">
        <v>9</v>
      </c>
      <c r="EO1" s="4" t="s">
        <v>9</v>
      </c>
      <c r="EP1" s="4" t="s">
        <v>9</v>
      </c>
      <c r="EQ1" s="4" t="s">
        <v>9</v>
      </c>
      <c r="ER1" s="4" t="s">
        <v>9</v>
      </c>
      <c r="ES1" s="4" t="s">
        <v>9</v>
      </c>
      <c r="ET1" s="4" t="s">
        <v>9</v>
      </c>
      <c r="EU1" s="4" t="s">
        <v>9</v>
      </c>
      <c r="EV1" s="4" t="s">
        <v>9</v>
      </c>
      <c r="EW1" s="4" t="s">
        <v>9</v>
      </c>
      <c r="EX1" s="4" t="s">
        <v>9</v>
      </c>
      <c r="EY1" s="4" t="s">
        <v>9</v>
      </c>
      <c r="EZ1" s="4" t="s">
        <v>9</v>
      </c>
      <c r="FA1" s="4" t="s">
        <v>9</v>
      </c>
      <c r="FB1" s="4" t="s">
        <v>9</v>
      </c>
      <c r="FC1" s="4" t="s">
        <v>9</v>
      </c>
      <c r="FD1" s="4" t="s">
        <v>9</v>
      </c>
      <c r="FE1" s="4" t="s">
        <v>9</v>
      </c>
      <c r="FF1" s="4" t="s">
        <v>9</v>
      </c>
      <c r="FG1" s="4" t="s">
        <v>9</v>
      </c>
      <c r="FH1" s="4" t="s">
        <v>9</v>
      </c>
      <c r="FI1" s="4" t="s">
        <v>9</v>
      </c>
      <c r="FJ1" s="4" t="s">
        <v>9</v>
      </c>
      <c r="FK1" s="4" t="s">
        <v>9</v>
      </c>
      <c r="FL1" s="4" t="s">
        <v>9</v>
      </c>
      <c r="FM1" s="4" t="s">
        <v>9</v>
      </c>
      <c r="FN1" s="4" t="s">
        <v>9</v>
      </c>
      <c r="FO1" s="4" t="s">
        <v>9</v>
      </c>
      <c r="FP1" s="4" t="s">
        <v>9</v>
      </c>
      <c r="FQ1" s="4" t="s">
        <v>9</v>
      </c>
      <c r="FR1" s="4" t="s">
        <v>9</v>
      </c>
      <c r="FS1" s="4" t="s">
        <v>9</v>
      </c>
      <c r="FT1" s="4" t="s">
        <v>9</v>
      </c>
      <c r="FU1" s="4" t="s">
        <v>9</v>
      </c>
      <c r="FV1" s="4" t="s">
        <v>9</v>
      </c>
      <c r="FW1" s="4" t="s">
        <v>9</v>
      </c>
      <c r="FX1" s="4" t="s">
        <v>9</v>
      </c>
      <c r="FY1" s="4" t="s">
        <v>9</v>
      </c>
      <c r="FZ1" s="4" t="s">
        <v>9</v>
      </c>
      <c r="GA1" s="4" t="s">
        <v>9</v>
      </c>
      <c r="GB1" s="4" t="s">
        <v>9</v>
      </c>
      <c r="GC1" s="4" t="s">
        <v>9</v>
      </c>
      <c r="GD1" s="4" t="s">
        <v>9</v>
      </c>
      <c r="GE1" s="4" t="s">
        <v>9</v>
      </c>
      <c r="GF1" s="4" t="s">
        <v>9</v>
      </c>
      <c r="GG1" s="4" t="s">
        <v>9</v>
      </c>
      <c r="GH1" s="4" t="s">
        <v>9</v>
      </c>
      <c r="GI1" s="4" t="s">
        <v>9</v>
      </c>
      <c r="GJ1" s="4" t="s">
        <v>9</v>
      </c>
      <c r="GK1" s="4" t="s">
        <v>9</v>
      </c>
      <c r="GL1" s="4" t="s">
        <v>9</v>
      </c>
      <c r="GM1" s="4" t="s">
        <v>9</v>
      </c>
      <c r="GN1" s="4" t="s">
        <v>9</v>
      </c>
      <c r="GO1" s="4" t="s">
        <v>9</v>
      </c>
      <c r="GP1" s="4" t="s">
        <v>9</v>
      </c>
      <c r="GQ1" s="4" t="s">
        <v>9</v>
      </c>
      <c r="GR1" s="4" t="s">
        <v>9</v>
      </c>
      <c r="GS1" s="4" t="s">
        <v>9</v>
      </c>
      <c r="GT1" s="4" t="s">
        <v>9</v>
      </c>
      <c r="GU1" s="4" t="s">
        <v>9</v>
      </c>
      <c r="GV1" s="4" t="s">
        <v>9</v>
      </c>
      <c r="GW1" s="4" t="s">
        <v>9</v>
      </c>
      <c r="GX1" s="4" t="s">
        <v>9</v>
      </c>
      <c r="GY1" s="4" t="s">
        <v>9</v>
      </c>
      <c r="GZ1" s="4" t="s">
        <v>9</v>
      </c>
      <c r="HA1" s="4" t="s">
        <v>9</v>
      </c>
      <c r="HB1" s="4" t="s">
        <v>9</v>
      </c>
      <c r="HC1" s="4" t="s">
        <v>9</v>
      </c>
      <c r="HD1" s="4" t="s">
        <v>9</v>
      </c>
      <c r="HE1" s="4" t="s">
        <v>9</v>
      </c>
      <c r="HF1" s="4" t="s">
        <v>9</v>
      </c>
      <c r="HG1" s="4" t="s">
        <v>9</v>
      </c>
      <c r="HH1" s="4" t="s">
        <v>9</v>
      </c>
      <c r="HI1" s="4" t="s">
        <v>9</v>
      </c>
      <c r="HJ1" s="4" t="s">
        <v>9</v>
      </c>
      <c r="HK1" s="4" t="s">
        <v>9</v>
      </c>
      <c r="HL1" s="4" t="s">
        <v>9</v>
      </c>
      <c r="HM1" s="4" t="s">
        <v>9</v>
      </c>
      <c r="HN1" s="4" t="s">
        <v>9</v>
      </c>
      <c r="HO1" s="4" t="s">
        <v>9</v>
      </c>
      <c r="HP1" s="4" t="s">
        <v>9</v>
      </c>
      <c r="HQ1" s="4" t="s">
        <v>9</v>
      </c>
      <c r="HR1" s="4" t="s">
        <v>9</v>
      </c>
      <c r="HS1" s="4" t="s">
        <v>9</v>
      </c>
      <c r="HT1" s="4" t="s">
        <v>9</v>
      </c>
      <c r="HU1" s="4" t="s">
        <v>9</v>
      </c>
      <c r="HV1" s="4" t="s">
        <v>9</v>
      </c>
      <c r="HW1" s="4" t="s">
        <v>9</v>
      </c>
      <c r="HX1" s="4" t="s">
        <v>9</v>
      </c>
      <c r="HY1" s="4" t="s">
        <v>9</v>
      </c>
      <c r="HZ1" s="4" t="s">
        <v>9</v>
      </c>
      <c r="IA1" s="4" t="s">
        <v>9</v>
      </c>
      <c r="IB1" s="4" t="s">
        <v>9</v>
      </c>
      <c r="IC1" s="4" t="s">
        <v>9</v>
      </c>
      <c r="ID1" s="4" t="s">
        <v>9</v>
      </c>
      <c r="IE1" s="4" t="s">
        <v>10</v>
      </c>
      <c r="IF1" s="7" t="s">
        <v>18</v>
      </c>
      <c r="IG1" s="4" t="s">
        <v>10</v>
      </c>
      <c r="IH1" s="4" t="s">
        <v>10</v>
      </c>
      <c r="II1" s="1" t="s">
        <v>9</v>
      </c>
      <c r="IJ1" s="4" t="s">
        <v>10</v>
      </c>
      <c r="IK1" s="4" t="s">
        <v>0</v>
      </c>
      <c r="IL1" s="4" t="s">
        <v>9</v>
      </c>
      <c r="IM1" s="4" t="s">
        <v>9</v>
      </c>
      <c r="IN1" s="4" t="s">
        <v>9</v>
      </c>
      <c r="IO1" s="1" t="s">
        <v>9</v>
      </c>
      <c r="IP1" s="1" t="s">
        <v>9</v>
      </c>
      <c r="IQ1" s="1" t="s">
        <v>9</v>
      </c>
      <c r="IR1" s="1" t="s">
        <v>9</v>
      </c>
      <c r="IS1" s="1" t="s">
        <v>9</v>
      </c>
      <c r="IT1" s="1" t="s">
        <v>9</v>
      </c>
      <c r="IU1" s="1" t="s">
        <v>9</v>
      </c>
      <c r="IV1" s="1" t="s">
        <v>9</v>
      </c>
      <c r="IW1" s="1" t="s">
        <v>9</v>
      </c>
      <c r="IX1" s="1" t="s">
        <v>9</v>
      </c>
      <c r="IY1" s="1" t="s">
        <v>9</v>
      </c>
      <c r="IZ1" s="1" t="s">
        <v>9</v>
      </c>
      <c r="JA1" s="1" t="s">
        <v>9</v>
      </c>
      <c r="JB1" s="1" t="s">
        <v>9</v>
      </c>
      <c r="JC1" s="1" t="s">
        <v>9</v>
      </c>
      <c r="JD1" s="1" t="s">
        <v>9</v>
      </c>
      <c r="JE1" s="1" t="s">
        <v>9</v>
      </c>
      <c r="JF1" s="1" t="s">
        <v>9</v>
      </c>
      <c r="JG1" s="1" t="s">
        <v>9</v>
      </c>
      <c r="JH1" s="1" t="s">
        <v>9</v>
      </c>
      <c r="JI1" s="1" t="s">
        <v>9</v>
      </c>
      <c r="JJ1" s="1" t="s">
        <v>9</v>
      </c>
      <c r="JK1" s="1" t="s">
        <v>9</v>
      </c>
      <c r="JL1" s="1" t="s">
        <v>0</v>
      </c>
      <c r="JM1" s="1" t="s">
        <v>11</v>
      </c>
      <c r="JN1" s="1" t="s">
        <v>0</v>
      </c>
      <c r="JO1" s="7" t="s">
        <v>18</v>
      </c>
      <c r="JP1" s="4" t="s">
        <v>10</v>
      </c>
      <c r="JQ1" s="4" t="s">
        <v>10</v>
      </c>
      <c r="JR1" s="4" t="s">
        <v>10</v>
      </c>
      <c r="JS1" s="4" t="s">
        <v>10</v>
      </c>
      <c r="JT1" s="4" t="s">
        <v>10</v>
      </c>
      <c r="JU1" s="4" t="s">
        <v>10</v>
      </c>
      <c r="JV1" s="4" t="s">
        <v>10</v>
      </c>
      <c r="JW1" s="4" t="s">
        <v>10</v>
      </c>
      <c r="JX1" s="4" t="s">
        <v>10</v>
      </c>
      <c r="JY1" s="4" t="s">
        <v>10</v>
      </c>
      <c r="JZ1" s="4" t="s">
        <v>10</v>
      </c>
      <c r="KA1" s="4" t="s">
        <v>10</v>
      </c>
      <c r="KB1" s="4" t="s">
        <v>10</v>
      </c>
      <c r="KC1" s="4" t="s">
        <v>10</v>
      </c>
      <c r="KD1" s="4" t="s">
        <v>10</v>
      </c>
      <c r="KE1" s="4" t="s">
        <v>10</v>
      </c>
      <c r="KF1" s="4" t="s">
        <v>10</v>
      </c>
      <c r="KG1" s="4" t="s">
        <v>10</v>
      </c>
      <c r="KH1" s="4" t="s">
        <v>10</v>
      </c>
      <c r="KI1" s="4" t="s">
        <v>10</v>
      </c>
      <c r="KJ1" s="4" t="s">
        <v>10</v>
      </c>
      <c r="KK1" s="4" t="s">
        <v>10</v>
      </c>
      <c r="KL1" s="4" t="s">
        <v>10</v>
      </c>
      <c r="KM1" s="4" t="s">
        <v>10</v>
      </c>
      <c r="KN1" s="4" t="s">
        <v>10</v>
      </c>
      <c r="KO1" s="4" t="s">
        <v>10</v>
      </c>
      <c r="KP1" s="4" t="s">
        <v>10</v>
      </c>
      <c r="KQ1" s="4" t="s">
        <v>10</v>
      </c>
      <c r="KR1" s="4" t="s">
        <v>10</v>
      </c>
      <c r="KS1" s="4" t="s">
        <v>10</v>
      </c>
      <c r="KT1" s="4" t="s">
        <v>10</v>
      </c>
      <c r="KU1" s="4" t="s">
        <v>10</v>
      </c>
      <c r="KV1" s="4" t="s">
        <v>10</v>
      </c>
      <c r="KW1" s="4" t="s">
        <v>10</v>
      </c>
      <c r="KX1" s="4" t="s">
        <v>10</v>
      </c>
      <c r="KY1" s="4" t="s">
        <v>10</v>
      </c>
      <c r="KZ1" s="4" t="s">
        <v>10</v>
      </c>
      <c r="LA1" s="4" t="s">
        <v>10</v>
      </c>
      <c r="LB1" s="4" t="s">
        <v>10</v>
      </c>
      <c r="LC1" s="4" t="s">
        <v>10</v>
      </c>
      <c r="LD1" s="4" t="s">
        <v>10</v>
      </c>
      <c r="LE1" s="4" t="s">
        <v>10</v>
      </c>
      <c r="LF1" s="4" t="s">
        <v>10</v>
      </c>
      <c r="LG1" s="4" t="s">
        <v>10</v>
      </c>
      <c r="LH1" s="4" t="s">
        <v>10</v>
      </c>
      <c r="LI1" s="4" t="s">
        <v>10</v>
      </c>
      <c r="LJ1" s="4" t="s">
        <v>10</v>
      </c>
      <c r="LK1" s="4" t="s">
        <v>10</v>
      </c>
      <c r="LL1" s="4" t="s">
        <v>10</v>
      </c>
      <c r="LM1" s="4" t="s">
        <v>10</v>
      </c>
      <c r="LN1" s="4" t="s">
        <v>10</v>
      </c>
      <c r="LO1" s="4" t="s">
        <v>10</v>
      </c>
      <c r="LP1" s="4" t="s">
        <v>10</v>
      </c>
      <c r="LQ1" s="4" t="s">
        <v>10</v>
      </c>
      <c r="LR1" s="4" t="s">
        <v>10</v>
      </c>
      <c r="LS1" s="4" t="s">
        <v>0</v>
      </c>
      <c r="LT1" s="7" t="s">
        <v>18</v>
      </c>
      <c r="LU1" s="4" t="s">
        <v>10</v>
      </c>
      <c r="LV1" s="4" t="s">
        <v>10</v>
      </c>
      <c r="LW1" s="4" t="s">
        <v>10</v>
      </c>
      <c r="LX1" s="4" t="s">
        <v>10</v>
      </c>
      <c r="LY1" s="4" t="s">
        <v>10</v>
      </c>
      <c r="LZ1" s="4" t="s">
        <v>10</v>
      </c>
      <c r="MA1" s="4" t="s">
        <v>10</v>
      </c>
      <c r="MB1" s="4" t="s">
        <v>10</v>
      </c>
      <c r="MC1" s="4" t="s">
        <v>0</v>
      </c>
      <c r="MD1" s="4" t="s">
        <v>0</v>
      </c>
      <c r="ME1" s="4" t="s">
        <v>0</v>
      </c>
      <c r="MF1" s="4" t="s">
        <v>0</v>
      </c>
      <c r="MG1" s="4" t="s">
        <v>0</v>
      </c>
      <c r="MH1" s="4" t="s">
        <v>0</v>
      </c>
      <c r="MI1" s="4" t="s">
        <v>0</v>
      </c>
      <c r="MJ1" s="4" t="s">
        <v>0</v>
      </c>
      <c r="MK1" s="4" t="s">
        <v>0</v>
      </c>
      <c r="ML1" s="4" t="s">
        <v>0</v>
      </c>
      <c r="MM1" s="4" t="s">
        <v>0</v>
      </c>
      <c r="MN1" s="7" t="s">
        <v>18</v>
      </c>
      <c r="MO1" s="4" t="s">
        <v>10</v>
      </c>
      <c r="MP1" s="4" t="s">
        <v>10</v>
      </c>
      <c r="MQ1" s="1" t="s">
        <v>0</v>
      </c>
      <c r="MR1" s="1" t="s">
        <v>0</v>
      </c>
      <c r="MS1" s="1" t="s">
        <v>0</v>
      </c>
      <c r="MT1" s="1" t="s">
        <v>0</v>
      </c>
      <c r="MU1" s="1" t="s">
        <v>0</v>
      </c>
      <c r="MV1" s="1" t="s">
        <v>0</v>
      </c>
      <c r="MW1" s="1" t="s">
        <v>0</v>
      </c>
      <c r="MX1" s="1" t="s">
        <v>0</v>
      </c>
      <c r="MY1" s="4" t="s">
        <v>0</v>
      </c>
      <c r="MZ1" s="4" t="s">
        <v>10</v>
      </c>
      <c r="NA1" s="4" t="s">
        <v>10</v>
      </c>
      <c r="NB1" s="4" t="s">
        <v>10</v>
      </c>
      <c r="NC1" s="4" t="s">
        <v>10</v>
      </c>
      <c r="ND1" s="4" t="s">
        <v>10</v>
      </c>
      <c r="NE1" s="4" t="s">
        <v>10</v>
      </c>
      <c r="NF1" s="4" t="s">
        <v>10</v>
      </c>
      <c r="NG1" s="4" t="s">
        <v>10</v>
      </c>
      <c r="NH1" s="4" t="s">
        <v>10</v>
      </c>
      <c r="NI1" s="4" t="s">
        <v>10</v>
      </c>
      <c r="NJ1" s="4" t="s">
        <v>10</v>
      </c>
      <c r="NK1" s="4" t="s">
        <v>10</v>
      </c>
      <c r="NL1" s="4" t="s">
        <v>10</v>
      </c>
      <c r="NM1" s="4" t="s">
        <v>10</v>
      </c>
      <c r="NN1" s="4" t="s">
        <v>10</v>
      </c>
      <c r="NO1" s="4" t="s">
        <v>10</v>
      </c>
      <c r="NP1" s="4" t="s">
        <v>10</v>
      </c>
      <c r="NQ1" s="4" t="s">
        <v>10</v>
      </c>
      <c r="NR1" s="4" t="s">
        <v>10</v>
      </c>
      <c r="NS1" s="4" t="s">
        <v>10</v>
      </c>
      <c r="NT1" s="4" t="s">
        <v>10</v>
      </c>
      <c r="NU1" s="4" t="s">
        <v>10</v>
      </c>
      <c r="NV1" s="4" t="s">
        <v>10</v>
      </c>
      <c r="NW1" s="4" t="s">
        <v>10</v>
      </c>
      <c r="NX1" s="4" t="s">
        <v>10</v>
      </c>
      <c r="NY1" s="4" t="s">
        <v>10</v>
      </c>
      <c r="NZ1" s="4" t="s">
        <v>10</v>
      </c>
      <c r="OA1" s="4" t="s">
        <v>10</v>
      </c>
      <c r="OB1" s="4" t="s">
        <v>10</v>
      </c>
      <c r="OC1" s="4" t="s">
        <v>10</v>
      </c>
      <c r="OD1" s="4" t="s">
        <v>10</v>
      </c>
      <c r="OE1" s="4" t="s">
        <v>10</v>
      </c>
      <c r="OF1" s="4" t="s">
        <v>10</v>
      </c>
      <c r="OG1" s="4" t="s">
        <v>10</v>
      </c>
      <c r="OH1" s="4" t="s">
        <v>10</v>
      </c>
      <c r="OI1" s="4" t="s">
        <v>10</v>
      </c>
      <c r="OJ1" s="4" t="s">
        <v>10</v>
      </c>
      <c r="OK1" s="4" t="s">
        <v>10</v>
      </c>
      <c r="OL1" s="4" t="s">
        <v>10</v>
      </c>
      <c r="OM1" s="4" t="s">
        <v>10</v>
      </c>
      <c r="ON1" s="4" t="s">
        <v>10</v>
      </c>
      <c r="OO1" s="4" t="s">
        <v>10</v>
      </c>
      <c r="OP1" s="4" t="s">
        <v>10</v>
      </c>
      <c r="OQ1" s="4" t="s">
        <v>10</v>
      </c>
      <c r="OR1" s="4" t="s">
        <v>10</v>
      </c>
      <c r="OS1" s="4" t="s">
        <v>10</v>
      </c>
      <c r="OT1" s="4" t="s">
        <v>0</v>
      </c>
      <c r="OU1" s="7" t="s">
        <v>18</v>
      </c>
    </row>
    <row r="2" spans="1:411" s="2" customFormat="1" ht="90" customHeight="1">
      <c r="A2" s="94"/>
      <c r="B2" s="94"/>
      <c r="C2" s="95" t="s">
        <v>67</v>
      </c>
      <c r="D2" s="95" t="s">
        <v>67</v>
      </c>
      <c r="E2" s="94"/>
      <c r="F2" s="94"/>
      <c r="G2" s="94"/>
      <c r="H2" s="224" t="s">
        <v>1457</v>
      </c>
      <c r="I2" s="224" t="s">
        <v>1458</v>
      </c>
      <c r="J2" s="224" t="s">
        <v>1459</v>
      </c>
      <c r="K2" s="224" t="s">
        <v>1505</v>
      </c>
      <c r="L2" s="224" t="s">
        <v>1461</v>
      </c>
      <c r="M2" s="224" t="s">
        <v>1752</v>
      </c>
      <c r="N2" s="224" t="s">
        <v>578</v>
      </c>
      <c r="O2" s="224" t="s">
        <v>1460</v>
      </c>
      <c r="P2" s="224" t="s">
        <v>1753</v>
      </c>
      <c r="Q2" s="224" t="s">
        <v>1820</v>
      </c>
      <c r="R2" s="224" t="s">
        <v>868</v>
      </c>
      <c r="S2" s="224" t="s">
        <v>869</v>
      </c>
      <c r="T2" s="224" t="s">
        <v>870</v>
      </c>
      <c r="U2" s="31" t="s">
        <v>1565</v>
      </c>
      <c r="V2" s="31" t="s">
        <v>1519</v>
      </c>
      <c r="W2" s="31" t="s">
        <v>1651</v>
      </c>
      <c r="X2" s="31" t="s">
        <v>1766</v>
      </c>
      <c r="Y2" s="225" t="s">
        <v>1126</v>
      </c>
      <c r="Z2" s="225" t="s">
        <v>1454</v>
      </c>
      <c r="AA2" s="225" t="s">
        <v>1127</v>
      </c>
      <c r="AB2" s="225" t="s">
        <v>1748</v>
      </c>
      <c r="AC2" s="225" t="s">
        <v>1745</v>
      </c>
      <c r="AD2" s="225" t="s">
        <v>1746</v>
      </c>
      <c r="AE2" s="225" t="s">
        <v>1747</v>
      </c>
      <c r="AF2" s="225" t="s">
        <v>986</v>
      </c>
      <c r="AG2" s="225" t="s">
        <v>846</v>
      </c>
      <c r="AH2" s="225" t="s">
        <v>847</v>
      </c>
      <c r="AI2" s="225" t="s">
        <v>1690</v>
      </c>
      <c r="AJ2" s="31" t="s">
        <v>1501</v>
      </c>
      <c r="AK2" s="31" t="s">
        <v>1500</v>
      </c>
      <c r="AL2" s="230" t="s">
        <v>2</v>
      </c>
      <c r="AM2" s="34"/>
      <c r="AN2" s="338" t="s">
        <v>1216</v>
      </c>
      <c r="AO2" s="127" t="s">
        <v>667</v>
      </c>
      <c r="AP2" s="127" t="s">
        <v>24</v>
      </c>
      <c r="AQ2" s="127" t="s">
        <v>25</v>
      </c>
      <c r="AR2" s="127" t="s">
        <v>491</v>
      </c>
      <c r="AS2" s="127" t="s">
        <v>194</v>
      </c>
      <c r="AT2" s="127" t="s">
        <v>1844</v>
      </c>
      <c r="AU2" s="127" t="s">
        <v>1845</v>
      </c>
      <c r="AV2" s="127" t="s">
        <v>1204</v>
      </c>
      <c r="AW2" s="338" t="s">
        <v>1217</v>
      </c>
      <c r="AX2" s="127" t="s">
        <v>23</v>
      </c>
      <c r="AY2" s="127" t="s">
        <v>1214</v>
      </c>
      <c r="AZ2" s="127" t="s">
        <v>1207</v>
      </c>
      <c r="BA2" s="127" t="s">
        <v>1207</v>
      </c>
      <c r="BB2" s="127" t="s">
        <v>704</v>
      </c>
      <c r="BC2" s="127" t="s">
        <v>814</v>
      </c>
      <c r="BD2" s="127" t="s">
        <v>1230</v>
      </c>
      <c r="BE2" s="338" t="s">
        <v>1676</v>
      </c>
      <c r="BF2" s="127" t="s">
        <v>765</v>
      </c>
      <c r="BG2" s="127" t="s">
        <v>22</v>
      </c>
      <c r="BH2" s="127" t="s">
        <v>22</v>
      </c>
      <c r="BI2" s="127" t="s">
        <v>22</v>
      </c>
      <c r="BJ2" s="127" t="s">
        <v>22</v>
      </c>
      <c r="BK2" s="127" t="s">
        <v>21</v>
      </c>
      <c r="BL2" s="127" t="s">
        <v>21</v>
      </c>
      <c r="BM2" s="127" t="s">
        <v>21</v>
      </c>
      <c r="BN2" s="127" t="s">
        <v>21</v>
      </c>
      <c r="BO2" s="127" t="s">
        <v>20</v>
      </c>
      <c r="BP2" s="127" t="s">
        <v>20</v>
      </c>
      <c r="BQ2" s="338" t="s">
        <v>1675</v>
      </c>
      <c r="BR2" s="127" t="s">
        <v>235</v>
      </c>
      <c r="BS2" s="127" t="s">
        <v>236</v>
      </c>
      <c r="BT2" s="127" t="s">
        <v>237</v>
      </c>
      <c r="BU2" s="127" t="s">
        <v>237</v>
      </c>
      <c r="BV2" s="127" t="s">
        <v>237</v>
      </c>
      <c r="BW2" s="127" t="s">
        <v>237</v>
      </c>
      <c r="BX2" s="127" t="s">
        <v>237</v>
      </c>
      <c r="BY2" s="127" t="s">
        <v>237</v>
      </c>
      <c r="BZ2" s="127" t="s">
        <v>237</v>
      </c>
      <c r="CA2" s="127" t="s">
        <v>237</v>
      </c>
      <c r="CB2" s="338" t="s">
        <v>1224</v>
      </c>
      <c r="CC2" s="127" t="s">
        <v>833</v>
      </c>
      <c r="CD2" s="127" t="s">
        <v>1493</v>
      </c>
      <c r="CE2" s="127" t="s">
        <v>832</v>
      </c>
      <c r="CF2" s="127" t="s">
        <v>1082</v>
      </c>
      <c r="CG2" s="127" t="s">
        <v>1099</v>
      </c>
      <c r="CH2" s="127" t="s">
        <v>542</v>
      </c>
      <c r="CI2" s="127" t="s">
        <v>1084</v>
      </c>
      <c r="CJ2" s="127" t="s">
        <v>1083</v>
      </c>
      <c r="CK2" s="127" t="s">
        <v>1211</v>
      </c>
      <c r="CL2" s="127" t="s">
        <v>371</v>
      </c>
      <c r="CM2" s="127" t="s">
        <v>372</v>
      </c>
      <c r="CN2" s="338" t="s">
        <v>1219</v>
      </c>
      <c r="CO2" s="127" t="s">
        <v>1372</v>
      </c>
      <c r="CP2" s="127" t="s">
        <v>1372</v>
      </c>
      <c r="CQ2" s="127" t="s">
        <v>1372</v>
      </c>
      <c r="CR2" s="127" t="s">
        <v>1372</v>
      </c>
      <c r="CS2" s="127" t="s">
        <v>1372</v>
      </c>
      <c r="CT2" s="127" t="s">
        <v>1372</v>
      </c>
      <c r="CU2" s="127" t="s">
        <v>1373</v>
      </c>
      <c r="CV2" s="127" t="s">
        <v>238</v>
      </c>
      <c r="CW2" s="127" t="s">
        <v>238</v>
      </c>
      <c r="CX2" s="127" t="s">
        <v>238</v>
      </c>
      <c r="CY2" s="127" t="s">
        <v>238</v>
      </c>
      <c r="CZ2" s="127" t="s">
        <v>241</v>
      </c>
      <c r="DA2" s="127" t="s">
        <v>1320</v>
      </c>
      <c r="DB2" s="127" t="s">
        <v>1320</v>
      </c>
      <c r="DC2" s="127" t="s">
        <v>1320</v>
      </c>
      <c r="DD2" s="127" t="s">
        <v>1321</v>
      </c>
      <c r="DE2" s="127" t="s">
        <v>1321</v>
      </c>
      <c r="DF2" s="127" t="s">
        <v>1321</v>
      </c>
      <c r="DG2" s="127" t="s">
        <v>1322</v>
      </c>
      <c r="DH2" s="127" t="s">
        <v>1322</v>
      </c>
      <c r="DI2" s="127" t="s">
        <v>1322</v>
      </c>
      <c r="DJ2" s="127" t="s">
        <v>1323</v>
      </c>
      <c r="DK2" s="127" t="s">
        <v>1323</v>
      </c>
      <c r="DL2" s="127" t="s">
        <v>1323</v>
      </c>
      <c r="DM2" s="127" t="s">
        <v>233</v>
      </c>
      <c r="DN2" s="127" t="s">
        <v>234</v>
      </c>
      <c r="DO2" s="127" t="s">
        <v>33</v>
      </c>
      <c r="DP2" s="127" t="s">
        <v>33</v>
      </c>
      <c r="DQ2" s="127" t="s">
        <v>33</v>
      </c>
      <c r="DR2" s="127" t="s">
        <v>33</v>
      </c>
      <c r="DS2" s="127" t="s">
        <v>33</v>
      </c>
      <c r="DT2" s="127" t="s">
        <v>33</v>
      </c>
      <c r="DU2" s="127" t="s">
        <v>35</v>
      </c>
      <c r="DV2" s="127" t="s">
        <v>35</v>
      </c>
      <c r="DW2" s="127" t="s">
        <v>35</v>
      </c>
      <c r="DX2" s="127" t="s">
        <v>1828</v>
      </c>
      <c r="DY2" s="127" t="s">
        <v>1828</v>
      </c>
      <c r="DZ2" s="127" t="s">
        <v>1828</v>
      </c>
      <c r="EA2" s="127" t="s">
        <v>1828</v>
      </c>
      <c r="EB2" s="127" t="s">
        <v>1828</v>
      </c>
      <c r="EC2" s="127" t="s">
        <v>1828</v>
      </c>
      <c r="ED2" s="127" t="s">
        <v>543</v>
      </c>
      <c r="EE2" s="127" t="s">
        <v>542</v>
      </c>
      <c r="EF2" s="127" t="s">
        <v>542</v>
      </c>
      <c r="EG2" s="127" t="s">
        <v>542</v>
      </c>
      <c r="EH2" s="127" t="s">
        <v>542</v>
      </c>
      <c r="EI2" s="127" t="s">
        <v>542</v>
      </c>
      <c r="EJ2" s="127" t="s">
        <v>542</v>
      </c>
      <c r="EK2" s="127" t="s">
        <v>542</v>
      </c>
      <c r="EL2" s="127" t="s">
        <v>542</v>
      </c>
      <c r="EM2" s="127" t="s">
        <v>542</v>
      </c>
      <c r="EN2" s="127" t="s">
        <v>542</v>
      </c>
      <c r="EO2" s="127" t="s">
        <v>542</v>
      </c>
      <c r="EP2" s="127" t="s">
        <v>542</v>
      </c>
      <c r="EQ2" s="127" t="s">
        <v>542</v>
      </c>
      <c r="ER2" s="127" t="s">
        <v>542</v>
      </c>
      <c r="ES2" s="127" t="s">
        <v>542</v>
      </c>
      <c r="ET2" s="127" t="s">
        <v>542</v>
      </c>
      <c r="EU2" s="127" t="s">
        <v>542</v>
      </c>
      <c r="EV2" s="127" t="s">
        <v>542</v>
      </c>
      <c r="EW2" s="127" t="s">
        <v>542</v>
      </c>
      <c r="EX2" s="127" t="s">
        <v>542</v>
      </c>
      <c r="EY2" s="127" t="s">
        <v>542</v>
      </c>
      <c r="EZ2" s="127" t="s">
        <v>542</v>
      </c>
      <c r="FA2" s="127" t="s">
        <v>542</v>
      </c>
      <c r="FB2" s="127" t="s">
        <v>542</v>
      </c>
      <c r="FC2" s="127" t="s">
        <v>542</v>
      </c>
      <c r="FD2" s="127" t="s">
        <v>542</v>
      </c>
      <c r="FE2" s="127" t="s">
        <v>542</v>
      </c>
      <c r="FF2" s="127" t="s">
        <v>542</v>
      </c>
      <c r="FG2" s="127" t="s">
        <v>542</v>
      </c>
      <c r="FH2" s="127" t="s">
        <v>542</v>
      </c>
      <c r="FI2" s="127" t="s">
        <v>542</v>
      </c>
      <c r="FJ2" s="127" t="s">
        <v>542</v>
      </c>
      <c r="FK2" s="127" t="s">
        <v>542</v>
      </c>
      <c r="FL2" s="127" t="s">
        <v>542</v>
      </c>
      <c r="FM2" s="127" t="s">
        <v>542</v>
      </c>
      <c r="FN2" s="127" t="s">
        <v>542</v>
      </c>
      <c r="FO2" s="127" t="s">
        <v>542</v>
      </c>
      <c r="FP2" s="127" t="s">
        <v>542</v>
      </c>
      <c r="FQ2" s="127" t="s">
        <v>542</v>
      </c>
      <c r="FR2" s="127" t="s">
        <v>542</v>
      </c>
      <c r="FS2" s="127" t="s">
        <v>542</v>
      </c>
      <c r="FT2" s="127" t="s">
        <v>542</v>
      </c>
      <c r="FU2" s="127" t="s">
        <v>542</v>
      </c>
      <c r="FV2" s="127" t="s">
        <v>542</v>
      </c>
      <c r="FW2" s="127" t="s">
        <v>542</v>
      </c>
      <c r="FX2" s="127" t="s">
        <v>542</v>
      </c>
      <c r="FY2" s="127" t="s">
        <v>542</v>
      </c>
      <c r="FZ2" s="127" t="s">
        <v>542</v>
      </c>
      <c r="GA2" s="127" t="s">
        <v>542</v>
      </c>
      <c r="GB2" s="127" t="s">
        <v>542</v>
      </c>
      <c r="GC2" s="127" t="s">
        <v>542</v>
      </c>
      <c r="GD2" s="127" t="s">
        <v>542</v>
      </c>
      <c r="GE2" s="127" t="s">
        <v>542</v>
      </c>
      <c r="GF2" s="127" t="s">
        <v>542</v>
      </c>
      <c r="GG2" s="127" t="s">
        <v>542</v>
      </c>
      <c r="GH2" s="127" t="s">
        <v>542</v>
      </c>
      <c r="GI2" s="127" t="s">
        <v>542</v>
      </c>
      <c r="GJ2" s="127" t="s">
        <v>542</v>
      </c>
      <c r="GK2" s="127" t="s">
        <v>542</v>
      </c>
      <c r="GL2" s="127" t="s">
        <v>542</v>
      </c>
      <c r="GM2" s="127" t="s">
        <v>542</v>
      </c>
      <c r="GN2" s="127" t="s">
        <v>542</v>
      </c>
      <c r="GO2" s="127" t="s">
        <v>542</v>
      </c>
      <c r="GP2" s="127" t="s">
        <v>542</v>
      </c>
      <c r="GQ2" s="127" t="s">
        <v>542</v>
      </c>
      <c r="GR2" s="127" t="s">
        <v>542</v>
      </c>
      <c r="GS2" s="127" t="s">
        <v>542</v>
      </c>
      <c r="GT2" s="127" t="s">
        <v>542</v>
      </c>
      <c r="GU2" s="127" t="s">
        <v>542</v>
      </c>
      <c r="GV2" s="127" t="s">
        <v>542</v>
      </c>
      <c r="GW2" s="127" t="s">
        <v>542</v>
      </c>
      <c r="GX2" s="127" t="s">
        <v>542</v>
      </c>
      <c r="GY2" s="127" t="s">
        <v>542</v>
      </c>
      <c r="GZ2" s="127" t="s">
        <v>542</v>
      </c>
      <c r="HA2" s="127" t="s">
        <v>542</v>
      </c>
      <c r="HB2" s="127" t="s">
        <v>542</v>
      </c>
      <c r="HC2" s="127" t="s">
        <v>542</v>
      </c>
      <c r="HD2" s="127" t="s">
        <v>542</v>
      </c>
      <c r="HE2" s="127" t="s">
        <v>542</v>
      </c>
      <c r="HF2" s="127" t="s">
        <v>542</v>
      </c>
      <c r="HG2" s="127" t="s">
        <v>542</v>
      </c>
      <c r="HH2" s="127" t="s">
        <v>542</v>
      </c>
      <c r="HI2" s="127" t="s">
        <v>542</v>
      </c>
      <c r="HJ2" s="127" t="s">
        <v>542</v>
      </c>
      <c r="HK2" s="127" t="s">
        <v>542</v>
      </c>
      <c r="HL2" s="127" t="s">
        <v>542</v>
      </c>
      <c r="HM2" s="127" t="s">
        <v>542</v>
      </c>
      <c r="HN2" s="127" t="s">
        <v>542</v>
      </c>
      <c r="HO2" s="127" t="s">
        <v>542</v>
      </c>
      <c r="HP2" s="127" t="s">
        <v>542</v>
      </c>
      <c r="HQ2" s="127" t="s">
        <v>542</v>
      </c>
      <c r="HR2" s="127" t="s">
        <v>542</v>
      </c>
      <c r="HS2" s="127" t="s">
        <v>542</v>
      </c>
      <c r="HT2" s="127" t="s">
        <v>542</v>
      </c>
      <c r="HU2" s="127" t="s">
        <v>542</v>
      </c>
      <c r="HV2" s="127" t="s">
        <v>542</v>
      </c>
      <c r="HW2" s="127" t="s">
        <v>542</v>
      </c>
      <c r="HX2" s="127" t="s">
        <v>542</v>
      </c>
      <c r="HY2" s="127" t="s">
        <v>542</v>
      </c>
      <c r="HZ2" s="127" t="s">
        <v>542</v>
      </c>
      <c r="IA2" s="127" t="s">
        <v>542</v>
      </c>
      <c r="IB2" s="127" t="s">
        <v>542</v>
      </c>
      <c r="IC2" s="127" t="s">
        <v>542</v>
      </c>
      <c r="ID2" s="127" t="s">
        <v>542</v>
      </c>
      <c r="IE2" s="127" t="s">
        <v>881</v>
      </c>
      <c r="IF2" s="338" t="s">
        <v>1220</v>
      </c>
      <c r="IG2" s="127" t="s">
        <v>32</v>
      </c>
      <c r="IH2" s="127" t="s">
        <v>15</v>
      </c>
      <c r="II2" s="127" t="s">
        <v>209</v>
      </c>
      <c r="IJ2" s="127" t="s">
        <v>27</v>
      </c>
      <c r="IK2" s="127" t="s">
        <v>1631</v>
      </c>
      <c r="IL2" s="127" t="s">
        <v>1519</v>
      </c>
      <c r="IM2" s="127" t="s">
        <v>1519</v>
      </c>
      <c r="IN2" s="127" t="s">
        <v>1519</v>
      </c>
      <c r="IO2" s="127" t="s">
        <v>1519</v>
      </c>
      <c r="IP2" s="127" t="s">
        <v>1519</v>
      </c>
      <c r="IQ2" s="127" t="s">
        <v>1519</v>
      </c>
      <c r="IR2" s="127" t="s">
        <v>1519</v>
      </c>
      <c r="IS2" s="127" t="s">
        <v>1519</v>
      </c>
      <c r="IT2" s="127" t="s">
        <v>1519</v>
      </c>
      <c r="IU2" s="127" t="s">
        <v>1646</v>
      </c>
      <c r="IV2" s="127" t="s">
        <v>1646</v>
      </c>
      <c r="IW2" s="127" t="s">
        <v>1646</v>
      </c>
      <c r="IX2" s="127" t="s">
        <v>1646</v>
      </c>
      <c r="IY2" s="127" t="s">
        <v>1646</v>
      </c>
      <c r="IZ2" s="127" t="s">
        <v>1646</v>
      </c>
      <c r="JA2" s="127" t="s">
        <v>1646</v>
      </c>
      <c r="JB2" s="127" t="s">
        <v>1646</v>
      </c>
      <c r="JC2" s="127" t="s">
        <v>1646</v>
      </c>
      <c r="JD2" s="127" t="s">
        <v>1628</v>
      </c>
      <c r="JE2" s="127" t="s">
        <v>1699</v>
      </c>
      <c r="JF2" s="127" t="s">
        <v>379</v>
      </c>
      <c r="JG2" s="127" t="s">
        <v>409</v>
      </c>
      <c r="JH2" s="127" t="s">
        <v>409</v>
      </c>
      <c r="JI2" s="127" t="s">
        <v>409</v>
      </c>
      <c r="JJ2" s="127" t="s">
        <v>409</v>
      </c>
      <c r="JK2" s="127" t="s">
        <v>409</v>
      </c>
      <c r="JL2" s="127" t="s">
        <v>1565</v>
      </c>
      <c r="JM2" s="127" t="s">
        <v>1761</v>
      </c>
      <c r="JN2" s="127" t="s">
        <v>1762</v>
      </c>
      <c r="JO2" s="338" t="s">
        <v>1237</v>
      </c>
      <c r="JP2" s="127" t="s">
        <v>1249</v>
      </c>
      <c r="JQ2" s="127" t="s">
        <v>285</v>
      </c>
      <c r="JR2" s="127" t="s">
        <v>286</v>
      </c>
      <c r="JS2" s="127" t="s">
        <v>14</v>
      </c>
      <c r="JT2" s="127" t="s">
        <v>14</v>
      </c>
      <c r="JU2" s="127" t="s">
        <v>14</v>
      </c>
      <c r="JV2" s="127" t="s">
        <v>19</v>
      </c>
      <c r="JW2" s="127" t="s">
        <v>19</v>
      </c>
      <c r="JX2" s="127" t="s">
        <v>722</v>
      </c>
      <c r="JY2" s="565" t="s">
        <v>836</v>
      </c>
      <c r="JZ2" s="565" t="s">
        <v>722</v>
      </c>
      <c r="KA2" s="565" t="s">
        <v>836</v>
      </c>
      <c r="KB2" s="566" t="s">
        <v>956</v>
      </c>
      <c r="KC2" s="565" t="s">
        <v>956</v>
      </c>
      <c r="KD2" s="565" t="s">
        <v>363</v>
      </c>
      <c r="KE2" s="127" t="s">
        <v>834</v>
      </c>
      <c r="KF2" s="127" t="s">
        <v>892</v>
      </c>
      <c r="KG2" s="127" t="s">
        <v>892</v>
      </c>
      <c r="KH2" s="127" t="s">
        <v>892</v>
      </c>
      <c r="KI2" s="127" t="s">
        <v>892</v>
      </c>
      <c r="KJ2" s="127" t="s">
        <v>892</v>
      </c>
      <c r="KK2" s="127" t="s">
        <v>892</v>
      </c>
      <c r="KL2" s="127" t="s">
        <v>892</v>
      </c>
      <c r="KM2" s="127" t="s">
        <v>892</v>
      </c>
      <c r="KN2" s="127" t="s">
        <v>835</v>
      </c>
      <c r="KO2" s="127" t="s">
        <v>893</v>
      </c>
      <c r="KP2" s="127" t="s">
        <v>893</v>
      </c>
      <c r="KQ2" s="127" t="s">
        <v>893</v>
      </c>
      <c r="KR2" s="127" t="s">
        <v>893</v>
      </c>
      <c r="KS2" s="127" t="s">
        <v>893</v>
      </c>
      <c r="KT2" s="127" t="s">
        <v>893</v>
      </c>
      <c r="KU2" s="127" t="s">
        <v>893</v>
      </c>
      <c r="KV2" s="127" t="s">
        <v>837</v>
      </c>
      <c r="KW2" s="127" t="s">
        <v>841</v>
      </c>
      <c r="KX2" s="127" t="s">
        <v>841</v>
      </c>
      <c r="KY2" s="127" t="s">
        <v>838</v>
      </c>
      <c r="KZ2" s="127" t="s">
        <v>840</v>
      </c>
      <c r="LA2" s="127" t="s">
        <v>840</v>
      </c>
      <c r="LB2" s="127" t="s">
        <v>840</v>
      </c>
      <c r="LC2" s="127" t="s">
        <v>840</v>
      </c>
      <c r="LD2" s="127" t="s">
        <v>840</v>
      </c>
      <c r="LE2" s="127" t="s">
        <v>1366</v>
      </c>
      <c r="LF2" s="127" t="s">
        <v>1326</v>
      </c>
      <c r="LG2" s="127" t="s">
        <v>1326</v>
      </c>
      <c r="LH2" s="127" t="s">
        <v>1528</v>
      </c>
      <c r="LI2" s="127" t="s">
        <v>312</v>
      </c>
      <c r="LJ2" s="127" t="s">
        <v>955</v>
      </c>
      <c r="LK2" s="127" t="s">
        <v>312</v>
      </c>
      <c r="LL2" s="127" t="s">
        <v>397</v>
      </c>
      <c r="LM2" s="127" t="s">
        <v>354</v>
      </c>
      <c r="LN2" s="127" t="s">
        <v>843</v>
      </c>
      <c r="LO2" s="127" t="s">
        <v>1076</v>
      </c>
      <c r="LP2" s="127" t="s">
        <v>289</v>
      </c>
      <c r="LQ2" s="127" t="s">
        <v>290</v>
      </c>
      <c r="LR2" s="127" t="s">
        <v>290</v>
      </c>
      <c r="LS2" s="127" t="s">
        <v>1259</v>
      </c>
      <c r="LT2" s="338" t="s">
        <v>1222</v>
      </c>
      <c r="LU2" s="127" t="s">
        <v>76</v>
      </c>
      <c r="LV2" s="127" t="s">
        <v>115</v>
      </c>
      <c r="LW2" s="127" t="s">
        <v>77</v>
      </c>
      <c r="LX2" s="127" t="s">
        <v>368</v>
      </c>
      <c r="LY2" s="127" t="s">
        <v>1825</v>
      </c>
      <c r="LZ2" s="127" t="s">
        <v>1825</v>
      </c>
      <c r="MA2" s="127" t="s">
        <v>1838</v>
      </c>
      <c r="MB2" s="127" t="s">
        <v>1839</v>
      </c>
      <c r="MC2" s="127" t="s">
        <v>851</v>
      </c>
      <c r="MD2" s="127" t="s">
        <v>1758</v>
      </c>
      <c r="ME2" s="127" t="s">
        <v>1758</v>
      </c>
      <c r="MF2" s="127" t="s">
        <v>1758</v>
      </c>
      <c r="MG2" s="127" t="s">
        <v>1758</v>
      </c>
      <c r="MH2" s="127" t="s">
        <v>1758</v>
      </c>
      <c r="MI2" s="127" t="s">
        <v>1758</v>
      </c>
      <c r="MJ2" s="127" t="s">
        <v>1758</v>
      </c>
      <c r="MK2" s="127" t="s">
        <v>1758</v>
      </c>
      <c r="ML2" s="127" t="s">
        <v>1758</v>
      </c>
      <c r="MM2" s="127" t="s">
        <v>1495</v>
      </c>
      <c r="MN2" s="338" t="s">
        <v>1223</v>
      </c>
      <c r="MO2" s="127" t="s">
        <v>1325</v>
      </c>
      <c r="MP2" s="127" t="s">
        <v>1316</v>
      </c>
      <c r="MQ2" s="127" t="s">
        <v>1498</v>
      </c>
      <c r="MR2" s="127" t="s">
        <v>1609</v>
      </c>
      <c r="MS2" s="127" t="s">
        <v>1609</v>
      </c>
      <c r="MT2" s="127" t="s">
        <v>1609</v>
      </c>
      <c r="MU2" s="127" t="s">
        <v>1609</v>
      </c>
      <c r="MV2" s="127" t="s">
        <v>1609</v>
      </c>
      <c r="MW2" s="127" t="s">
        <v>1609</v>
      </c>
      <c r="MX2" s="127" t="s">
        <v>1609</v>
      </c>
      <c r="MY2" s="127" t="s">
        <v>800</v>
      </c>
      <c r="MZ2" s="127" t="s">
        <v>916</v>
      </c>
      <c r="NA2" s="127" t="s">
        <v>913</v>
      </c>
      <c r="NB2" s="127" t="s">
        <v>913</v>
      </c>
      <c r="NC2" s="127" t="s">
        <v>913</v>
      </c>
      <c r="ND2" s="127" t="s">
        <v>913</v>
      </c>
      <c r="NE2" s="127" t="s">
        <v>913</v>
      </c>
      <c r="NF2" s="127" t="s">
        <v>913</v>
      </c>
      <c r="NG2" s="127" t="s">
        <v>913</v>
      </c>
      <c r="NH2" s="127" t="s">
        <v>913</v>
      </c>
      <c r="NI2" s="127" t="s">
        <v>913</v>
      </c>
      <c r="NJ2" s="127" t="s">
        <v>913</v>
      </c>
      <c r="NK2" s="127" t="s">
        <v>913</v>
      </c>
      <c r="NL2" s="127" t="s">
        <v>913</v>
      </c>
      <c r="NM2" s="127" t="s">
        <v>913</v>
      </c>
      <c r="NN2" s="127" t="s">
        <v>913</v>
      </c>
      <c r="NO2" s="127" t="s">
        <v>913</v>
      </c>
      <c r="NP2" s="127" t="s">
        <v>913</v>
      </c>
      <c r="NQ2" s="127" t="s">
        <v>913</v>
      </c>
      <c r="NR2" s="127" t="s">
        <v>913</v>
      </c>
      <c r="NS2" s="127" t="s">
        <v>913</v>
      </c>
      <c r="NT2" s="127" t="s">
        <v>913</v>
      </c>
      <c r="NU2" s="127" t="s">
        <v>913</v>
      </c>
      <c r="NV2" s="127" t="s">
        <v>913</v>
      </c>
      <c r="NW2" s="127" t="s">
        <v>913</v>
      </c>
      <c r="NX2" s="127" t="s">
        <v>913</v>
      </c>
      <c r="NY2" s="127" t="s">
        <v>913</v>
      </c>
      <c r="NZ2" s="127" t="s">
        <v>913</v>
      </c>
      <c r="OA2" s="127" t="s">
        <v>913</v>
      </c>
      <c r="OB2" s="127" t="s">
        <v>913</v>
      </c>
      <c r="OC2" s="127" t="s">
        <v>913</v>
      </c>
      <c r="OD2" s="127" t="s">
        <v>913</v>
      </c>
      <c r="OE2" s="127" t="s">
        <v>913</v>
      </c>
      <c r="OF2" s="127" t="s">
        <v>913</v>
      </c>
      <c r="OG2" s="127" t="s">
        <v>913</v>
      </c>
      <c r="OH2" s="127" t="s">
        <v>913</v>
      </c>
      <c r="OI2" s="127" t="s">
        <v>913</v>
      </c>
      <c r="OJ2" s="127" t="s">
        <v>913</v>
      </c>
      <c r="OK2" s="127" t="s">
        <v>913</v>
      </c>
      <c r="OL2" s="127" t="s">
        <v>913</v>
      </c>
      <c r="OM2" s="127" t="s">
        <v>913</v>
      </c>
      <c r="ON2" s="127" t="s">
        <v>913</v>
      </c>
      <c r="OO2" s="127" t="s">
        <v>913</v>
      </c>
      <c r="OP2" s="127" t="s">
        <v>913</v>
      </c>
      <c r="OQ2" s="127" t="s">
        <v>913</v>
      </c>
      <c r="OR2" s="127" t="s">
        <v>913</v>
      </c>
      <c r="OS2" s="127" t="s">
        <v>913</v>
      </c>
      <c r="OT2" s="127" t="s">
        <v>500</v>
      </c>
      <c r="OU2" s="128" t="s">
        <v>190</v>
      </c>
    </row>
    <row r="3" spans="1:411" s="2" customFormat="1" ht="42" customHeight="1">
      <c r="A3" s="74">
        <v>1143</v>
      </c>
      <c r="B3" s="73">
        <f ca="1">COUNTIFS($C$4:$C$321,$A$3,$E$4:$E$321,TRUE)</f>
        <v>0</v>
      </c>
      <c r="C3" s="95" t="s">
        <v>67</v>
      </c>
      <c r="D3" s="95" t="s">
        <v>67</v>
      </c>
      <c r="E3" s="94"/>
      <c r="F3" s="94"/>
      <c r="G3" s="94"/>
      <c r="H3" s="476"/>
      <c r="I3" s="476"/>
      <c r="J3" s="476"/>
      <c r="K3" s="476"/>
      <c r="L3" s="476"/>
      <c r="M3" s="34"/>
      <c r="N3" s="34"/>
      <c r="O3" s="476"/>
      <c r="P3" s="34"/>
      <c r="Q3" s="34"/>
      <c r="R3" s="34"/>
      <c r="S3" s="34"/>
      <c r="T3" s="34"/>
      <c r="U3" s="34"/>
      <c r="V3" s="34"/>
      <c r="W3" s="34"/>
      <c r="X3" s="34"/>
      <c r="Y3" s="34"/>
      <c r="Z3" s="34"/>
      <c r="AA3" s="34"/>
      <c r="AB3" s="34"/>
      <c r="AC3" s="34"/>
      <c r="AD3" s="34"/>
      <c r="AE3" s="34"/>
      <c r="AF3" s="34"/>
      <c r="AG3" s="34"/>
      <c r="AH3" s="34"/>
      <c r="AI3" s="34"/>
      <c r="AJ3" s="34"/>
      <c r="AK3" s="34"/>
      <c r="AL3" s="230" t="s">
        <v>3</v>
      </c>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97"/>
      <c r="CI3" s="31"/>
      <c r="CJ3" s="31"/>
      <c r="CK3" s="31"/>
      <c r="CL3" s="97"/>
      <c r="CM3" s="97"/>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1"/>
      <c r="DQ3" s="31"/>
      <c r="DR3" s="31"/>
      <c r="DS3" s="31"/>
      <c r="DT3" s="31"/>
      <c r="DU3" s="31"/>
      <c r="DV3" s="31"/>
      <c r="DW3" s="31"/>
      <c r="DX3" s="31"/>
      <c r="DY3" s="31"/>
      <c r="DZ3" s="31"/>
      <c r="EA3" s="31"/>
      <c r="EB3" s="31"/>
      <c r="EC3" s="31"/>
      <c r="ED3" s="97"/>
      <c r="EE3" s="97"/>
      <c r="EF3" s="97"/>
      <c r="EG3" s="97"/>
      <c r="EH3" s="97"/>
      <c r="EI3" s="97"/>
      <c r="EJ3" s="97"/>
      <c r="EK3" s="97"/>
      <c r="EL3" s="97"/>
      <c r="EM3" s="97"/>
      <c r="EN3" s="97"/>
      <c r="EO3" s="97"/>
      <c r="EP3" s="97"/>
      <c r="EQ3" s="97"/>
      <c r="ER3" s="97"/>
      <c r="ES3" s="97"/>
      <c r="ET3" s="97"/>
      <c r="EU3" s="97"/>
      <c r="EV3" s="97"/>
      <c r="EW3" s="97"/>
      <c r="EX3" s="97"/>
      <c r="EY3" s="97"/>
      <c r="EZ3" s="97"/>
      <c r="FA3" s="97"/>
      <c r="FB3" s="97"/>
      <c r="FC3" s="97"/>
      <c r="FD3" s="97"/>
      <c r="FE3" s="97"/>
      <c r="FF3" s="97"/>
      <c r="FG3" s="97"/>
      <c r="FH3" s="97"/>
      <c r="FI3" s="97"/>
      <c r="FJ3" s="97"/>
      <c r="FK3" s="97"/>
      <c r="FL3" s="97"/>
      <c r="FM3" s="97"/>
      <c r="FN3" s="97"/>
      <c r="FO3" s="97"/>
      <c r="FP3" s="97"/>
      <c r="FQ3" s="97"/>
      <c r="FR3" s="97"/>
      <c r="FS3" s="97"/>
      <c r="FT3" s="97"/>
      <c r="FU3" s="97"/>
      <c r="FV3" s="97"/>
      <c r="FW3" s="97"/>
      <c r="FX3" s="97"/>
      <c r="FY3" s="97"/>
      <c r="FZ3" s="97"/>
      <c r="GA3" s="97"/>
      <c r="GB3" s="97"/>
      <c r="GC3" s="97"/>
      <c r="GD3" s="97"/>
      <c r="GE3" s="97"/>
      <c r="GF3" s="97"/>
      <c r="GG3" s="97"/>
      <c r="GH3" s="97"/>
      <c r="GI3" s="97"/>
      <c r="GJ3" s="97"/>
      <c r="GK3" s="97"/>
      <c r="GL3" s="97"/>
      <c r="GM3" s="97"/>
      <c r="GN3" s="97"/>
      <c r="GO3" s="97"/>
      <c r="GP3" s="97"/>
      <c r="GQ3" s="97"/>
      <c r="GR3" s="97"/>
      <c r="GS3" s="97"/>
      <c r="GT3" s="97"/>
      <c r="GU3" s="97"/>
      <c r="GV3" s="97"/>
      <c r="GW3" s="97"/>
      <c r="GX3" s="97"/>
      <c r="GY3" s="97"/>
      <c r="GZ3" s="97"/>
      <c r="HA3" s="97"/>
      <c r="HB3" s="97"/>
      <c r="HC3" s="97"/>
      <c r="HD3" s="97"/>
      <c r="HE3" s="97"/>
      <c r="HF3" s="97"/>
      <c r="HG3" s="97"/>
      <c r="HH3" s="97"/>
      <c r="HI3" s="97"/>
      <c r="HJ3" s="97"/>
      <c r="HK3" s="97"/>
      <c r="HL3" s="97"/>
      <c r="HM3" s="97"/>
      <c r="HN3" s="97"/>
      <c r="HO3" s="97"/>
      <c r="HP3" s="97"/>
      <c r="HQ3" s="97"/>
      <c r="HR3" s="97"/>
      <c r="HS3" s="97"/>
      <c r="HT3" s="97"/>
      <c r="HU3" s="97"/>
      <c r="HV3" s="97"/>
      <c r="HW3" s="97"/>
      <c r="HX3" s="97"/>
      <c r="HY3" s="97"/>
      <c r="HZ3" s="97"/>
      <c r="IA3" s="97"/>
      <c r="IB3" s="97"/>
      <c r="IC3" s="97"/>
      <c r="ID3" s="97"/>
      <c r="IE3" s="97"/>
      <c r="IF3" s="31"/>
      <c r="IG3" s="31"/>
      <c r="IH3" s="31"/>
      <c r="II3" s="97"/>
      <c r="IJ3" s="31"/>
      <c r="IK3" s="31"/>
      <c r="IL3" s="31"/>
      <c r="IM3" s="31"/>
      <c r="IN3" s="31"/>
      <c r="IO3" s="97"/>
      <c r="IP3" s="97"/>
      <c r="IQ3" s="31"/>
      <c r="IR3" s="31"/>
      <c r="IS3" s="97"/>
      <c r="IT3" s="97"/>
      <c r="IU3" s="97"/>
      <c r="IV3" s="97"/>
      <c r="IW3" s="97"/>
      <c r="IX3" s="97"/>
      <c r="IY3" s="97"/>
      <c r="IZ3" s="97"/>
      <c r="JA3" s="97"/>
      <c r="JB3" s="97"/>
      <c r="JC3" s="97"/>
      <c r="JD3" s="97"/>
      <c r="JE3" s="97"/>
      <c r="JF3" s="97"/>
      <c r="JG3" s="97"/>
      <c r="JH3" s="97"/>
      <c r="JI3" s="97"/>
      <c r="JJ3" s="97"/>
      <c r="JK3" s="97"/>
      <c r="JL3" s="97"/>
      <c r="JM3" s="97"/>
      <c r="JN3" s="97"/>
      <c r="JO3" s="31"/>
      <c r="JP3" s="97"/>
      <c r="JQ3" s="97"/>
      <c r="JR3" s="97"/>
      <c r="JS3" s="31"/>
      <c r="JT3" s="31"/>
      <c r="JU3" s="31"/>
      <c r="JV3" s="31"/>
      <c r="JW3" s="31"/>
      <c r="JX3" s="31"/>
      <c r="JY3" s="31"/>
      <c r="JZ3" s="31"/>
      <c r="KA3" s="31"/>
      <c r="KB3" s="31"/>
      <c r="KC3" s="31"/>
      <c r="KD3" s="31"/>
      <c r="KE3" s="31"/>
      <c r="KF3" s="31"/>
      <c r="KG3" s="31"/>
      <c r="KH3" s="31"/>
      <c r="KI3" s="31"/>
      <c r="KJ3" s="31"/>
      <c r="KK3" s="31"/>
      <c r="KL3" s="31"/>
      <c r="KM3" s="31"/>
      <c r="KN3" s="31"/>
      <c r="KO3" s="31"/>
      <c r="KP3" s="31"/>
      <c r="KQ3" s="31"/>
      <c r="KR3" s="31"/>
      <c r="KS3" s="31"/>
      <c r="KT3" s="31"/>
      <c r="KU3" s="31"/>
      <c r="KV3" s="31"/>
      <c r="KW3" s="31"/>
      <c r="KX3" s="31"/>
      <c r="KY3" s="31"/>
      <c r="KZ3" s="31"/>
      <c r="LA3" s="31"/>
      <c r="LB3" s="31"/>
      <c r="LC3" s="31"/>
      <c r="LD3" s="31"/>
      <c r="LE3" s="31"/>
      <c r="LF3" s="31"/>
      <c r="LG3" s="31"/>
      <c r="LH3" s="31"/>
      <c r="LI3" s="31"/>
      <c r="LJ3" s="31"/>
      <c r="LK3" s="31"/>
      <c r="LL3" s="97"/>
      <c r="LM3" s="97"/>
      <c r="LN3" s="97"/>
      <c r="LO3" s="97"/>
      <c r="LP3" s="97"/>
      <c r="LQ3" s="97"/>
      <c r="LR3" s="97"/>
      <c r="LS3" s="97" t="s">
        <v>267</v>
      </c>
      <c r="LT3" s="31"/>
      <c r="LU3" s="31"/>
      <c r="LV3" s="31"/>
      <c r="LW3" s="31"/>
      <c r="LX3" s="31"/>
      <c r="LY3" s="31"/>
      <c r="LZ3" s="31"/>
      <c r="MA3" s="31"/>
      <c r="MB3" s="31"/>
      <c r="MC3" s="31"/>
      <c r="MD3" s="97"/>
      <c r="ME3" s="97"/>
      <c r="MF3" s="97"/>
      <c r="MG3" s="97"/>
      <c r="MH3" s="97"/>
      <c r="MI3" s="97"/>
      <c r="MJ3" s="97"/>
      <c r="MK3" s="97"/>
      <c r="ML3" s="97"/>
      <c r="MM3" s="97"/>
      <c r="MN3" s="31"/>
      <c r="MO3" s="31"/>
      <c r="MP3" s="31"/>
      <c r="MQ3" s="97" t="s">
        <v>267</v>
      </c>
      <c r="MR3" s="97" t="s">
        <v>267</v>
      </c>
      <c r="MS3" s="97" t="s">
        <v>267</v>
      </c>
      <c r="MT3" s="97" t="s">
        <v>267</v>
      </c>
      <c r="MU3" s="97" t="s">
        <v>267</v>
      </c>
      <c r="MV3" s="97" t="s">
        <v>267</v>
      </c>
      <c r="MW3" s="97" t="s">
        <v>267</v>
      </c>
      <c r="MX3" s="97" t="s">
        <v>267</v>
      </c>
      <c r="MY3" s="97" t="s">
        <v>267</v>
      </c>
      <c r="MZ3" s="97"/>
      <c r="NA3" s="97"/>
      <c r="NB3" s="97"/>
      <c r="NC3" s="97"/>
      <c r="ND3" s="97"/>
      <c r="NE3" s="97"/>
      <c r="NF3" s="97"/>
      <c r="NG3" s="97"/>
      <c r="NH3" s="97"/>
      <c r="NI3" s="97"/>
      <c r="NJ3" s="97"/>
      <c r="NK3" s="97"/>
      <c r="NL3" s="97"/>
      <c r="NM3" s="97"/>
      <c r="NN3" s="97"/>
      <c r="NO3" s="97"/>
      <c r="NP3" s="97"/>
      <c r="NQ3" s="97"/>
      <c r="NR3" s="97"/>
      <c r="NS3" s="97"/>
      <c r="NT3" s="97"/>
      <c r="NU3" s="97"/>
      <c r="NV3" s="97"/>
      <c r="NW3" s="97"/>
      <c r="NX3" s="97"/>
      <c r="NY3" s="97"/>
      <c r="NZ3" s="97"/>
      <c r="OA3" s="97"/>
      <c r="OB3" s="97"/>
      <c r="OC3" s="97"/>
      <c r="OD3" s="97"/>
      <c r="OE3" s="97"/>
      <c r="OF3" s="97"/>
      <c r="OG3" s="97"/>
      <c r="OH3" s="97"/>
      <c r="OI3" s="97"/>
      <c r="OJ3" s="97"/>
      <c r="OK3" s="97"/>
      <c r="OL3" s="97"/>
      <c r="OM3" s="97"/>
      <c r="ON3" s="97"/>
      <c r="OO3" s="97"/>
      <c r="OP3" s="97"/>
      <c r="OQ3" s="97"/>
      <c r="OR3" s="97"/>
      <c r="OS3" s="97"/>
      <c r="OT3" s="97"/>
      <c r="OU3" s="96" t="s">
        <v>190</v>
      </c>
    </row>
    <row r="4" spans="1:411" s="2" customFormat="1" ht="65.25" customHeight="1">
      <c r="A4" s="101" t="str">
        <f>"Trial Number
("&amp;COUNT(A$5:A$321)-1&amp;")"</f>
        <v>Trial Number
(308)</v>
      </c>
      <c r="B4" s="101" t="s">
        <v>70</v>
      </c>
      <c r="C4" s="101" t="s">
        <v>66</v>
      </c>
      <c r="D4" s="101" t="s">
        <v>1382</v>
      </c>
      <c r="E4" s="101" t="str">
        <f ca="1">"Run Trials
("&amp;COUNTIFS(E$5:E$321,TRUE)&amp;")
("&amp;TEXT(COUNTIFS(E$5:E$321,TRUE)/(COUNTA($A$5:$A$321)-1),"0.0%)")</f>
        <v>Run Trials
(79)
(25.6%)</v>
      </c>
      <c r="F4" s="102" t="str">
        <f ca="1">"Full output
("&amp;TEXT(COUNTIFS($E$5:$E$321,TRUE,F$5:F$321,TRUE)/COUNTIFS($E$5:$E$321,TRUE),"0%)")</f>
        <v>Full output
(4%)</v>
      </c>
      <c r="G4" s="101" t="str">
        <f ca="1">"Report
("&amp;TEXT(COUNTIFS(G$5:G$321,TRUE)/(COUNTA(G$5:G$321)-1),"0.0%)")&amp;"
("&amp;TEXT(COUNTIFS(G$5:G$321,TRUE,$E$5:$E$321,TRUE)/COUNTIFS($E$5:$E$321,TRUE),"0%)")</f>
        <v>Report
(28.2%)
(100%)</v>
      </c>
      <c r="H4" s="103"/>
      <c r="I4" s="103"/>
      <c r="J4" s="103"/>
      <c r="K4" s="103"/>
      <c r="L4" s="103"/>
      <c r="M4" s="103"/>
      <c r="N4" s="103" t="s">
        <v>849</v>
      </c>
      <c r="O4" s="103"/>
      <c r="P4" s="103"/>
      <c r="Q4" s="103"/>
      <c r="R4" s="103"/>
      <c r="S4" s="103"/>
      <c r="T4" s="103"/>
      <c r="U4" s="103"/>
      <c r="V4" s="103"/>
      <c r="W4" s="103"/>
      <c r="X4" s="103"/>
      <c r="Y4" s="103"/>
      <c r="Z4" s="103"/>
      <c r="AA4" s="103"/>
      <c r="AB4" s="103"/>
      <c r="AC4" s="103"/>
      <c r="AD4" s="103"/>
      <c r="AE4" s="103"/>
      <c r="AF4" s="103"/>
      <c r="AG4" s="103"/>
      <c r="AH4" s="103"/>
      <c r="AI4" s="103"/>
      <c r="AJ4" s="103"/>
      <c r="AK4" s="103"/>
      <c r="AL4" s="230" t="s">
        <v>4</v>
      </c>
      <c r="AM4" s="98" t="str">
        <f ca="1">IF(COUNTIFS(AM$5:AM$321,"Dup")&gt;0,"Dup","")</f>
        <v>Dup</v>
      </c>
      <c r="AN4" s="98"/>
      <c r="AO4" s="99"/>
      <c r="AP4" s="99"/>
      <c r="AQ4" s="99"/>
      <c r="AR4" s="99"/>
      <c r="AS4" s="99"/>
      <c r="AT4" s="99"/>
      <c r="AU4" s="99"/>
      <c r="AV4" s="99"/>
      <c r="AW4" s="98"/>
      <c r="AX4" s="99"/>
      <c r="AY4" s="99"/>
      <c r="AZ4" s="99" t="s">
        <v>1208</v>
      </c>
      <c r="BA4" s="99" t="s">
        <v>1209</v>
      </c>
      <c r="BB4" s="99"/>
      <c r="BC4" s="99"/>
      <c r="BD4" s="99"/>
      <c r="BE4" s="98"/>
      <c r="BF4" s="99" t="s">
        <v>767</v>
      </c>
      <c r="BG4" s="99" t="s">
        <v>850</v>
      </c>
      <c r="BH4" s="99" t="s">
        <v>385</v>
      </c>
      <c r="BI4" s="99" t="s">
        <v>108</v>
      </c>
      <c r="BJ4" s="99" t="s">
        <v>767</v>
      </c>
      <c r="BK4" s="99" t="s">
        <v>387</v>
      </c>
      <c r="BL4" s="99" t="s">
        <v>767</v>
      </c>
      <c r="BM4" s="99" t="s">
        <v>386</v>
      </c>
      <c r="BN4" s="99" t="s">
        <v>360</v>
      </c>
      <c r="BO4" s="99" t="s">
        <v>385</v>
      </c>
      <c r="BP4" s="99" t="s">
        <v>767</v>
      </c>
      <c r="BQ4" s="98"/>
      <c r="BR4" s="99"/>
      <c r="BS4" s="99"/>
      <c r="BT4" s="99" t="s">
        <v>6</v>
      </c>
      <c r="BU4" s="99" t="s">
        <v>7</v>
      </c>
      <c r="BV4" s="99" t="s">
        <v>8</v>
      </c>
      <c r="BW4" s="99" t="s">
        <v>168</v>
      </c>
      <c r="BX4" s="99" t="s">
        <v>183</v>
      </c>
      <c r="BY4" s="99" t="s">
        <v>246</v>
      </c>
      <c r="BZ4" s="99" t="s">
        <v>248</v>
      </c>
      <c r="CA4" s="99" t="s">
        <v>282</v>
      </c>
      <c r="CB4" s="98"/>
      <c r="CC4" s="99"/>
      <c r="CD4" s="99"/>
      <c r="CE4" s="99"/>
      <c r="CF4" s="99"/>
      <c r="CG4" s="99"/>
      <c r="CH4" s="99" t="s">
        <v>1100</v>
      </c>
      <c r="CI4" s="99"/>
      <c r="CJ4" s="99"/>
      <c r="CK4" s="99"/>
      <c r="CL4" s="99"/>
      <c r="CM4" s="99"/>
      <c r="CN4" s="98"/>
      <c r="CO4" s="99" t="s">
        <v>1547</v>
      </c>
      <c r="CP4" s="99" t="s">
        <v>1548</v>
      </c>
      <c r="CQ4" s="99" t="s">
        <v>1549</v>
      </c>
      <c r="CR4" s="99" t="s">
        <v>1375</v>
      </c>
      <c r="CS4" s="99" t="s">
        <v>1376</v>
      </c>
      <c r="CT4" s="99" t="s">
        <v>1377</v>
      </c>
      <c r="CU4" s="99"/>
      <c r="CV4" s="99" t="s">
        <v>6</v>
      </c>
      <c r="CW4" s="99" t="s">
        <v>7</v>
      </c>
      <c r="CX4" s="99" t="s">
        <v>8</v>
      </c>
      <c r="CY4" s="99" t="s">
        <v>168</v>
      </c>
      <c r="CZ4" s="99" t="s">
        <v>355</v>
      </c>
      <c r="DA4" s="99" t="s">
        <v>6</v>
      </c>
      <c r="DB4" s="99" t="s">
        <v>7</v>
      </c>
      <c r="DC4" s="99" t="s">
        <v>8</v>
      </c>
      <c r="DD4" s="99" t="s">
        <v>6</v>
      </c>
      <c r="DE4" s="99" t="s">
        <v>7</v>
      </c>
      <c r="DF4" s="99" t="s">
        <v>8</v>
      </c>
      <c r="DG4" s="99" t="s">
        <v>6</v>
      </c>
      <c r="DH4" s="99" t="s">
        <v>7</v>
      </c>
      <c r="DI4" s="99" t="s">
        <v>8</v>
      </c>
      <c r="DJ4" s="99" t="s">
        <v>6</v>
      </c>
      <c r="DK4" s="99" t="s">
        <v>7</v>
      </c>
      <c r="DL4" s="99" t="s">
        <v>8</v>
      </c>
      <c r="DM4" s="99"/>
      <c r="DN4" s="99"/>
      <c r="DO4" s="99" t="s">
        <v>6</v>
      </c>
      <c r="DP4" s="99" t="s">
        <v>7</v>
      </c>
      <c r="DQ4" s="99" t="s">
        <v>8</v>
      </c>
      <c r="DR4" s="99" t="s">
        <v>168</v>
      </c>
      <c r="DS4" s="99" t="s">
        <v>183</v>
      </c>
      <c r="DT4" s="99" t="s">
        <v>282</v>
      </c>
      <c r="DU4" s="99" t="s">
        <v>6</v>
      </c>
      <c r="DV4" s="99" t="s">
        <v>7</v>
      </c>
      <c r="DW4" s="99" t="s">
        <v>8</v>
      </c>
      <c r="DX4" s="99" t="s">
        <v>1832</v>
      </c>
      <c r="DY4" s="99" t="s">
        <v>1833</v>
      </c>
      <c r="DZ4" s="99" t="s">
        <v>1834</v>
      </c>
      <c r="EA4" s="99" t="s">
        <v>1835</v>
      </c>
      <c r="EB4" s="99" t="s">
        <v>1836</v>
      </c>
      <c r="EC4" s="99" t="s">
        <v>1837</v>
      </c>
      <c r="ED4" s="540" t="s">
        <v>302</v>
      </c>
      <c r="EE4" s="541" t="str">
        <f>INDEX(DataAutumn!i.LTWFeedIndices_BBB,1,EE$7)</f>
        <v>0:1, 54:62</v>
      </c>
      <c r="EF4" s="541" t="str">
        <f>INDEX(DataAutumn!i.LTWFeedIndices_BBB,1,EF$7)</f>
        <v>0:1, 62:76</v>
      </c>
      <c r="EG4" s="541" t="str">
        <f>INDEX(DataAutumn!i.FS_StrategyIndices,1,EG$7)</f>
        <v>19:20, 33:49</v>
      </c>
      <c r="EH4" s="541" t="str">
        <f>INDEX(DataAutumn!i.FS_StrategyIndices,1,EH$7)</f>
        <v>19:20, 49:54</v>
      </c>
      <c r="EI4" s="541" t="str">
        <f>INDEX(DataAutumn!i.FS_StrategyIndices,1,EI$7)</f>
        <v>19:20, 54:76</v>
      </c>
      <c r="EJ4" s="541" t="str">
        <f ca="1">INDEX(DataAutumn!i.FS_StrategyIndices,1,EJ$7)</f>
        <v>19:20, 33:51</v>
      </c>
      <c r="EK4" s="541" t="str">
        <f ca="1">INDEX(DataAutumn!i.FS_StrategyIndices,1,EK$7)</f>
        <v>19:20, 51:56</v>
      </c>
      <c r="EL4" s="541" t="str">
        <f ca="1">INDEX(DataAutumn!i.FS_StrategyIndices,1,EL$7)</f>
        <v>19:20, 56:78</v>
      </c>
      <c r="EM4" s="541" t="str">
        <f ca="1">INDEX(DataAutumn!i.FS_StrategyIndices,1,EM$7)</f>
        <v>19:20, 33:54</v>
      </c>
      <c r="EN4" s="541" t="str">
        <f ca="1">INDEX(DataAutumn!i.FS_StrategyIndices,1,EN$7)</f>
        <v>19:20, 54:59</v>
      </c>
      <c r="EO4" s="541" t="str">
        <f ca="1">INDEX(DataAutumn!i.FS_StrategyIndices,1,EO$7)</f>
        <v>19:20, 59:81</v>
      </c>
      <c r="EP4" s="541" t="str">
        <f ca="1">INDEX(DataAutumn!i.FS_StrategyIndices,1,EP$7)</f>
        <v>19:20, 33:56</v>
      </c>
      <c r="EQ4" s="541" t="str">
        <f ca="1">INDEX(DataAutumn!i.FS_StrategyIndices,1,EQ$7)</f>
        <v>19:20, 56:61</v>
      </c>
      <c r="ER4" s="541" t="str">
        <f ca="1">INDEX(DataAutumn!i.FS_StrategyIndices,1,ER$7)</f>
        <v>19:20, 61:83</v>
      </c>
      <c r="ES4" s="541" t="str">
        <f ca="1">INDEX(DataAutumn!i.FS_StrategyIndices,1,ES$7)</f>
        <v>19:20, 33:58</v>
      </c>
      <c r="ET4" s="541" t="str">
        <f ca="1">INDEX(DataAutumn!i.FS_StrategyIndices,1,ET$7)</f>
        <v>19:20, 58:63</v>
      </c>
      <c r="EU4" s="541" t="str">
        <f ca="1">INDEX(DataAutumn!i.FS_StrategyIndices,1,EU$7)</f>
        <v>19:20, 63:85</v>
      </c>
      <c r="EV4" s="541" t="str">
        <f ca="1">INDEX(DataAutumn!i.FS_StrategyIndices,1,EV$7)</f>
        <v>19:20, 33:49</v>
      </c>
      <c r="EW4" s="541" t="str">
        <f ca="1">INDEX(DataAutumn!i.FS_StrategyIndices,1,EW$7)</f>
        <v>19:20, 49:54</v>
      </c>
      <c r="EX4" s="541" t="str">
        <f ca="1">INDEX(DataAutumn!i.FS_StrategyIndices,1,EX$7)</f>
        <v>19:20, 54:76</v>
      </c>
      <c r="EY4" s="541" t="str">
        <f>INDEX(DataAutumn!i.FS_StrategyIndices,1,EY$7)</f>
        <v>19:20, 84:102</v>
      </c>
      <c r="EZ4" s="541" t="str">
        <f ca="1">INDEX(DataAutumn!i.FS_StrategyIndices,1,EZ$7)</f>
        <v>19:20, 102:121</v>
      </c>
      <c r="FA4" s="541" t="str">
        <f ca="1">INDEX(DataAutumn!i.FS_StrategyIndices,1,FA$7)</f>
        <v>19:20, 121:129</v>
      </c>
      <c r="FB4" s="541" t="str">
        <f ca="1">INDEX(DataAutumn!i.FS_StrategyIndices,1,FB$7)</f>
        <v>19:20, 137:154</v>
      </c>
      <c r="FC4" s="541" t="str">
        <f ca="1">INDEX(DataAutumn!i.FS_StrategyIndices,1,FC$7)</f>
        <v>19:20, 154:173</v>
      </c>
      <c r="FD4" s="541" t="str">
        <f ca="1">INDEX(DataAutumn!i.FS_StrategyIndices,1,FD$7)</f>
        <v>19:20, 173:181</v>
      </c>
      <c r="FE4" s="541" t="str">
        <f ca="1">INDEX(DataAutumn!i.FS_StrategyIndices,1,FE$7)</f>
        <v>19:20, 189:206</v>
      </c>
      <c r="FF4" s="541" t="str">
        <f ca="1">INDEX(DataAutumn!i.FS_StrategyIndices,1,FF$7)</f>
        <v>19:20, 206:225</v>
      </c>
      <c r="FG4" s="541" t="str">
        <f ca="1">INDEX(DataAutumn!i.FS_StrategyIndices,1,FG$7)</f>
        <v>19:20, 225:233</v>
      </c>
      <c r="FH4" s="541" t="str">
        <f ca="1">INDEX(DataAutumn!i.FS_StrategyIndices,1,FH$7)</f>
        <v>19:20, 241:258</v>
      </c>
      <c r="FI4" s="541" t="str">
        <f ca="1">INDEX(DataAutumn!i.FS_StrategyIndices,1,FI$7)</f>
        <v>19:20, 258:277</v>
      </c>
      <c r="FJ4" s="541" t="str">
        <f ca="1">INDEX(DataAutumn!i.FS_StrategyIndices,1,FJ$7)</f>
        <v>19:20, 277:285</v>
      </c>
      <c r="FK4" s="541" t="str">
        <f ca="1">INDEX(DataAutumn!i.FS_StrategyIndices,1,FK$7)</f>
        <v>19:20, 293:310</v>
      </c>
      <c r="FL4" s="541" t="str">
        <f ca="1">INDEX(DataAutumn!i.FS_StrategyIndices,1,FL$7)</f>
        <v>19:20, 310:329</v>
      </c>
      <c r="FM4" s="541" t="str">
        <f ca="1">INDEX(DataAutumn!i.FS_StrategyIndices,1,FM$7)</f>
        <v>19:20, 329:337</v>
      </c>
      <c r="FN4" s="541" t="str">
        <f ca="1">INDEX(DataAutumn!i.FS_StrategyIndices,1,FN$7)</f>
        <v>19:20, 345:362</v>
      </c>
      <c r="FO4" s="552" t="str">
        <f>INDEX(DataWinter!i.FS_StrategyIndices,1,FO$7)</f>
        <v>43:44, 38:54</v>
      </c>
      <c r="FP4" s="552" t="str">
        <f>INDEX(DataWinter!i.FS_StrategyIndices,1,FP$7)</f>
        <v>43:44, 54:59</v>
      </c>
      <c r="FQ4" s="552" t="str">
        <f>INDEX(DataWinter!i.FS_StrategyIndices,1,FQ$7)</f>
        <v>43:44, 59:81</v>
      </c>
      <c r="FR4" s="552" t="str">
        <f ca="1">INDEX(DataWinter!i.FS_StrategyIndices,1,FR$7)</f>
        <v>43:44, 38:56</v>
      </c>
      <c r="FS4" s="552" t="str">
        <f ca="1">INDEX(DataWinter!i.FS_StrategyIndices,1,FS$7)</f>
        <v>43:44, 56:61</v>
      </c>
      <c r="FT4" s="552" t="str">
        <f ca="1">INDEX(DataWinter!i.FS_StrategyIndices,1,FT$7)</f>
        <v>43:44, 61:83</v>
      </c>
      <c r="FU4" s="552" t="str">
        <f ca="1">INDEX(DataWinter!i.FS_StrategyIndices,1,FU$7)</f>
        <v>43:44, 38:59</v>
      </c>
      <c r="FV4" s="552" t="str">
        <f ca="1">INDEX(DataWinter!i.FS_StrategyIndices,1,FV$7)</f>
        <v>43:44, 59:64</v>
      </c>
      <c r="FW4" s="552" t="str">
        <f ca="1">INDEX(DataWinter!i.FS_StrategyIndices,1,FW$7)</f>
        <v>43:44, 64:86</v>
      </c>
      <c r="FX4" s="552" t="str">
        <f ca="1">INDEX(DataWinter!i.FS_StrategyIndices,1,FX$7)</f>
        <v>43:44, 38:61</v>
      </c>
      <c r="FY4" s="552" t="str">
        <f ca="1">INDEX(DataWinter!i.FS_StrategyIndices,1,FY$7)</f>
        <v>43:44, 61:66</v>
      </c>
      <c r="FZ4" s="552" t="str">
        <f ca="1">INDEX(DataWinter!i.FS_StrategyIndices,1,FZ$7)</f>
        <v>43:44, 66:88</v>
      </c>
      <c r="GA4" s="552" t="str">
        <f ca="1">INDEX(DataWinter!i.FS_StrategyIndices,1,GA$7)</f>
        <v>43:44, 38:63</v>
      </c>
      <c r="GB4" s="552" t="str">
        <f ca="1">INDEX(DataWinter!i.FS_StrategyIndices,1,GB$7)</f>
        <v>43:44, 63:68</v>
      </c>
      <c r="GC4" s="552" t="str">
        <f ca="1">INDEX(DataWinter!i.FS_StrategyIndices,1,GC$7)</f>
        <v>43:44, 68:90</v>
      </c>
      <c r="GD4" s="552" t="str">
        <f ca="1">INDEX(DataWinter!i.FS_StrategyIndices,1,GD$7)</f>
        <v>43:44, 38:54</v>
      </c>
      <c r="GE4" s="552" t="str">
        <f ca="1">INDEX(DataWinter!i.FS_StrategyIndices,1,GE$7)</f>
        <v>43:44, 54:59</v>
      </c>
      <c r="GF4" s="552" t="str">
        <f ca="1">INDEX(DataWinter!i.FS_StrategyIndices,1,GF$7)</f>
        <v>43:44, 59:81</v>
      </c>
      <c r="GG4" s="552" t="str">
        <f>INDEX(DataWinter!i.FS_StrategyIndices,1,GG$7)</f>
        <v>43:44, 89:106</v>
      </c>
      <c r="GH4" s="552" t="str">
        <f ca="1">INDEX(DataWinter!i.FS_StrategyIndices,1,GH$7)</f>
        <v>43:44, 106:126</v>
      </c>
      <c r="GI4" s="552" t="str">
        <f ca="1">INDEX(DataWinter!i.FS_StrategyIndices,1,GI$7)</f>
        <v>43:44, 126:133</v>
      </c>
      <c r="GJ4" s="552" t="str">
        <f ca="1">INDEX(DataWinter!i.FS_StrategyIndices,1,GJ$7)</f>
        <v>43:44, 141:159</v>
      </c>
      <c r="GK4" s="552" t="str">
        <f ca="1">INDEX(DataWinter!i.FS_StrategyIndices,1,GK$7)</f>
        <v>43:44, 159:178</v>
      </c>
      <c r="GL4" s="552" t="str">
        <f ca="1">INDEX(DataWinter!i.FS_StrategyIndices,1,GL$7)</f>
        <v>43:44, 178:186</v>
      </c>
      <c r="GM4" s="552" t="str">
        <f ca="1">INDEX(DataWinter!i.FS_StrategyIndices,1,GM$7)</f>
        <v>43:44, 194:211</v>
      </c>
      <c r="GN4" s="552" t="str">
        <f ca="1">INDEX(DataWinter!i.FS_StrategyIndices,1,GN$7)</f>
        <v>43:44, 211:230</v>
      </c>
      <c r="GO4" s="552" t="str">
        <f ca="1">INDEX(DataWinter!i.FS_StrategyIndices,1,GO$7)</f>
        <v>43:44, 230:238</v>
      </c>
      <c r="GP4" s="552" t="str">
        <f ca="1">INDEX(DataWinter!i.FS_StrategyIndices,1,GP$7)</f>
        <v>43:44, 246:263</v>
      </c>
      <c r="GQ4" s="552" t="str">
        <f ca="1">INDEX(DataWinter!i.FS_StrategyIndices,1,GQ$7)</f>
        <v>43:44, 263:282</v>
      </c>
      <c r="GR4" s="552" t="str">
        <f ca="1">INDEX(DataWinter!i.FS_StrategyIndices,1,GR$7)</f>
        <v>43:44, 282:290</v>
      </c>
      <c r="GS4" s="552" t="str">
        <f ca="1">INDEX(DataWinter!i.FS_StrategyIndices,1,GS$7)</f>
        <v>43:44, 298:315</v>
      </c>
      <c r="GT4" s="552" t="str">
        <f ca="1">INDEX(DataWinter!i.FS_StrategyIndices,1,GT$7)</f>
        <v>43:44, 315:334</v>
      </c>
      <c r="GU4" s="552" t="str">
        <f ca="1">INDEX(DataWinter!i.FS_StrategyIndices,1,GU$7)</f>
        <v>43:44, 334:342</v>
      </c>
      <c r="GV4" s="552" t="str">
        <f ca="1">INDEX(DataWinter!i.FS_StrategyIndices,1,GV$7)</f>
        <v>43:44, 350:367</v>
      </c>
      <c r="GW4" s="553" t="str">
        <f>INDEX(DataSpring!i.FS_StrategyIndices,1,GW$7)</f>
        <v>67:68, 43:59</v>
      </c>
      <c r="GX4" s="553" t="str">
        <f>INDEX(DataSpring!i.FS_StrategyIndices,1,GX$7)</f>
        <v>67:68, 59:64</v>
      </c>
      <c r="GY4" s="553" t="str">
        <f>INDEX(DataSpring!i.FS_StrategyIndices,1,GY$7)</f>
        <v>67:68, 64:86</v>
      </c>
      <c r="GZ4" s="553" t="str">
        <f ca="1">INDEX(DataSpring!i.FS_StrategyIndices,1,GZ$7)</f>
        <v>67:68, 43:61</v>
      </c>
      <c r="HA4" s="553" t="str">
        <f ca="1">INDEX(DataSpring!i.FS_StrategyIndices,1,HA$7)</f>
        <v>67:68, 61:66</v>
      </c>
      <c r="HB4" s="553" t="str">
        <f ca="1">INDEX(DataSpring!i.FS_StrategyIndices,1,HB$7)</f>
        <v>67:68, 66:88</v>
      </c>
      <c r="HC4" s="553" t="str">
        <f ca="1">INDEX(DataSpring!i.FS_StrategyIndices,1,HC$7)</f>
        <v>67:68, 43:64</v>
      </c>
      <c r="HD4" s="553" t="str">
        <f ca="1">INDEX(DataSpring!i.FS_StrategyIndices,1,HD$7)</f>
        <v>67:68, 64:69</v>
      </c>
      <c r="HE4" s="553" t="str">
        <f ca="1">INDEX(DataSpring!i.FS_StrategyIndices,1,HE$7)</f>
        <v>67:68, 69:91</v>
      </c>
      <c r="HF4" s="553" t="str">
        <f ca="1">INDEX(DataSpring!i.FS_StrategyIndices,1,HF$7)</f>
        <v>67:68, 43:66</v>
      </c>
      <c r="HG4" s="553" t="str">
        <f ca="1">INDEX(DataSpring!i.FS_StrategyIndices,1,HG$7)</f>
        <v>67:68, 66:71</v>
      </c>
      <c r="HH4" s="553" t="str">
        <f ca="1">INDEX(DataSpring!i.FS_StrategyIndices,1,HH$7)</f>
        <v>67:68, 71:93</v>
      </c>
      <c r="HI4" s="553" t="str">
        <f ca="1">INDEX(DataSpring!i.FS_StrategyIndices,1,HI$7)</f>
        <v>67:68, 43:68</v>
      </c>
      <c r="HJ4" s="553" t="str">
        <f ca="1">INDEX(DataSpring!i.FS_StrategyIndices,1,HJ$7)</f>
        <v>67:68, 68:73</v>
      </c>
      <c r="HK4" s="553" t="str">
        <f ca="1">INDEX(DataSpring!i.FS_StrategyIndices,1,HK$7)</f>
        <v>67:68, 73:95</v>
      </c>
      <c r="HL4" s="553" t="str">
        <f ca="1">INDEX(DataSpring!i.FS_StrategyIndices,1,HL$7)</f>
        <v>67:68, 43:59</v>
      </c>
      <c r="HM4" s="553" t="str">
        <f ca="1">INDEX(DataSpring!i.FS_StrategyIndices,1,HM$7)</f>
        <v>67:68, 59:64</v>
      </c>
      <c r="HN4" s="553" t="str">
        <f ca="1">INDEX(DataSpring!i.FS_StrategyIndices,1,HN$7)</f>
        <v>67:68, 64:86</v>
      </c>
      <c r="HO4" s="553" t="str">
        <f>INDEX(DataSpring!i.FS_StrategyIndices,1,HO$7)</f>
        <v>67:68, 94:111</v>
      </c>
      <c r="HP4" s="553" t="str">
        <f ca="1">INDEX(DataSpring!i.FS_StrategyIndices,1,HP$7)</f>
        <v>67:68, 111:131</v>
      </c>
      <c r="HQ4" s="553" t="str">
        <f ca="1">INDEX(DataSpring!i.FS_StrategyIndices,1,HQ$7)</f>
        <v>67:68, 131:138</v>
      </c>
      <c r="HR4" s="553" t="str">
        <f ca="1">INDEX(DataSpring!i.FS_StrategyIndices,1,HR$7)</f>
        <v>67:68, 146:164</v>
      </c>
      <c r="HS4" s="553" t="str">
        <f ca="1">INDEX(DataSpring!i.FS_StrategyIndices,1,HS$7)</f>
        <v>67:68, 164:183</v>
      </c>
      <c r="HT4" s="553" t="str">
        <f ca="1">INDEX(DataSpring!i.FS_StrategyIndices,1,HT$7)</f>
        <v>67:68, 183:191</v>
      </c>
      <c r="HU4" s="553" t="str">
        <f ca="1">INDEX(DataSpring!i.FS_StrategyIndices,1,HU$7)</f>
        <v>67:68, 199:216</v>
      </c>
      <c r="HV4" s="553" t="str">
        <f ca="1">INDEX(DataSpring!i.FS_StrategyIndices,1,HV$7)</f>
        <v>67:68, 216:235</v>
      </c>
      <c r="HW4" s="553" t="str">
        <f ca="1">INDEX(DataSpring!i.FS_StrategyIndices,1,HW$7)</f>
        <v>67:68, 235:243</v>
      </c>
      <c r="HX4" s="553" t="str">
        <f ca="1">INDEX(DataSpring!i.FS_StrategyIndices,1,HX$7)</f>
        <v>67:68, 251:268</v>
      </c>
      <c r="HY4" s="553" t="str">
        <f ca="1">INDEX(DataSpring!i.FS_StrategyIndices,1,HY$7)</f>
        <v>67:68, 268:287</v>
      </c>
      <c r="HZ4" s="553" t="str">
        <f ca="1">INDEX(DataSpring!i.FS_StrategyIndices,1,HZ$7)</f>
        <v>67:68, 287:295</v>
      </c>
      <c r="IA4" s="553" t="str">
        <f ca="1">INDEX(DataSpring!i.FS_StrategyIndices,1,IA$7)</f>
        <v>67:68, 303:320</v>
      </c>
      <c r="IB4" s="553" t="str">
        <f ca="1">INDEX(DataSpring!i.FS_StrategyIndices,1,IB$7)</f>
        <v>67:68, 320:339</v>
      </c>
      <c r="IC4" s="553" t="str">
        <f ca="1">INDEX(DataSpring!i.FS_StrategyIndices,1,IC$7)</f>
        <v>67:68, 339:347</v>
      </c>
      <c r="ID4" s="553" t="str">
        <f ca="1">INDEX(DataSpring!i.FS_StrategyIndices,1,ID$7)</f>
        <v>67:68, 355:372</v>
      </c>
      <c r="IE4" s="99" t="s">
        <v>882</v>
      </c>
      <c r="IF4" s="98"/>
      <c r="IG4" s="99" t="s">
        <v>6</v>
      </c>
      <c r="IH4" s="99" t="s">
        <v>8</v>
      </c>
      <c r="II4" s="99"/>
      <c r="IJ4" s="99"/>
      <c r="IK4" s="99"/>
      <c r="IL4" s="99" t="s">
        <v>1520</v>
      </c>
      <c r="IM4" s="99" t="s">
        <v>1521</v>
      </c>
      <c r="IN4" s="99" t="s">
        <v>1242</v>
      </c>
      <c r="IO4" s="99" t="s">
        <v>1517</v>
      </c>
      <c r="IP4" s="99" t="s">
        <v>1243</v>
      </c>
      <c r="IQ4" s="99" t="s">
        <v>1522</v>
      </c>
      <c r="IR4" s="99" t="s">
        <v>1523</v>
      </c>
      <c r="IS4" s="99" t="s">
        <v>1524</v>
      </c>
      <c r="IT4" s="99" t="s">
        <v>1525</v>
      </c>
      <c r="IU4" s="99" t="s">
        <v>1520</v>
      </c>
      <c r="IV4" s="99" t="s">
        <v>1521</v>
      </c>
      <c r="IW4" s="99" t="s">
        <v>1242</v>
      </c>
      <c r="IX4" s="99" t="s">
        <v>1517</v>
      </c>
      <c r="IY4" s="99" t="s">
        <v>1243</v>
      </c>
      <c r="IZ4" s="99" t="s">
        <v>1522</v>
      </c>
      <c r="JA4" s="99" t="s">
        <v>1523</v>
      </c>
      <c r="JB4" s="99" t="s">
        <v>1524</v>
      </c>
      <c r="JC4" s="99" t="s">
        <v>1525</v>
      </c>
      <c r="JD4" s="99" t="s">
        <v>1100</v>
      </c>
      <c r="JE4" s="99" t="s">
        <v>1698</v>
      </c>
      <c r="JF4" s="99"/>
      <c r="JG4" s="99" t="s">
        <v>1100</v>
      </c>
      <c r="JH4" s="99" t="s">
        <v>387</v>
      </c>
      <c r="JI4" s="99" t="s">
        <v>385</v>
      </c>
      <c r="JJ4" s="99" t="s">
        <v>617</v>
      </c>
      <c r="JK4" s="99" t="s">
        <v>410</v>
      </c>
      <c r="JL4" s="99" t="s">
        <v>1100</v>
      </c>
      <c r="JM4" s="99" t="s">
        <v>1698</v>
      </c>
      <c r="JN4" s="99" t="s">
        <v>1698</v>
      </c>
      <c r="JO4" s="98"/>
      <c r="JP4" s="99"/>
      <c r="JQ4" s="99"/>
      <c r="JR4" s="99" t="s">
        <v>1208</v>
      </c>
      <c r="JS4" s="99" t="s">
        <v>6</v>
      </c>
      <c r="JT4" s="99" t="s">
        <v>7</v>
      </c>
      <c r="JU4" s="99" t="s">
        <v>8</v>
      </c>
      <c r="JV4" s="99" t="s">
        <v>850</v>
      </c>
      <c r="JW4" s="99" t="s">
        <v>592</v>
      </c>
      <c r="JX4" s="99" t="s">
        <v>6</v>
      </c>
      <c r="JY4" s="99" t="s">
        <v>6</v>
      </c>
      <c r="JZ4" s="99" t="s">
        <v>723</v>
      </c>
      <c r="KA4" s="99" t="s">
        <v>723</v>
      </c>
      <c r="KB4" s="99" t="s">
        <v>6</v>
      </c>
      <c r="KC4" s="99" t="s">
        <v>723</v>
      </c>
      <c r="KD4" s="99"/>
      <c r="KE4" s="99"/>
      <c r="KF4" s="140" t="s">
        <v>1238</v>
      </c>
      <c r="KG4" s="140" t="s">
        <v>1241</v>
      </c>
      <c r="KH4" s="140" t="s">
        <v>1242</v>
      </c>
      <c r="KI4" s="140" t="s">
        <v>1714</v>
      </c>
      <c r="KJ4" s="140" t="s">
        <v>1715</v>
      </c>
      <c r="KK4" s="140" t="s">
        <v>1716</v>
      </c>
      <c r="KL4" s="140" t="s">
        <v>1717</v>
      </c>
      <c r="KM4" s="140" t="s">
        <v>1718</v>
      </c>
      <c r="KN4" s="99"/>
      <c r="KO4" s="99" t="s">
        <v>1861</v>
      </c>
      <c r="KP4" s="99" t="s">
        <v>1862</v>
      </c>
      <c r="KQ4" s="99" t="s">
        <v>1708</v>
      </c>
      <c r="KR4" s="99" t="s">
        <v>1864</v>
      </c>
      <c r="KS4" s="99" t="s">
        <v>1865</v>
      </c>
      <c r="KT4" s="99" t="s">
        <v>1866</v>
      </c>
      <c r="KU4" s="99" t="s">
        <v>1863</v>
      </c>
      <c r="KV4" s="99"/>
      <c r="KW4" s="99" t="s">
        <v>1579</v>
      </c>
      <c r="KX4" s="99" t="s">
        <v>1580</v>
      </c>
      <c r="KY4" s="99"/>
      <c r="KZ4" s="99" t="s">
        <v>911</v>
      </c>
      <c r="LA4" s="99" t="s">
        <v>1012</v>
      </c>
      <c r="LB4" s="99" t="s">
        <v>1013</v>
      </c>
      <c r="LC4" s="99" t="s">
        <v>1014</v>
      </c>
      <c r="LD4" s="99" t="s">
        <v>1011</v>
      </c>
      <c r="LE4" s="99"/>
      <c r="LF4" s="99" t="s">
        <v>1328</v>
      </c>
      <c r="LG4" s="99" t="s">
        <v>1329</v>
      </c>
      <c r="LH4" s="99"/>
      <c r="LI4" s="99" t="s">
        <v>850</v>
      </c>
      <c r="LJ4" s="99" t="s">
        <v>850</v>
      </c>
      <c r="LK4" s="99" t="s">
        <v>387</v>
      </c>
      <c r="LL4" s="99"/>
      <c r="LM4" s="99" t="s">
        <v>355</v>
      </c>
      <c r="LN4" s="99" t="s">
        <v>844</v>
      </c>
      <c r="LO4" s="99" t="s">
        <v>6</v>
      </c>
      <c r="LP4" s="99" t="s">
        <v>6</v>
      </c>
      <c r="LQ4" s="99" t="s">
        <v>6</v>
      </c>
      <c r="LR4" s="99" t="s">
        <v>6</v>
      </c>
      <c r="LS4" s="99"/>
      <c r="LT4" s="98"/>
      <c r="LU4" s="99"/>
      <c r="LV4" s="99"/>
      <c r="LW4" s="99"/>
      <c r="LX4" s="99"/>
      <c r="LY4" s="99" t="s">
        <v>1778</v>
      </c>
      <c r="LZ4" s="99" t="s">
        <v>1827</v>
      </c>
      <c r="MA4" s="99" t="s">
        <v>6</v>
      </c>
      <c r="MB4" s="99" t="s">
        <v>6</v>
      </c>
      <c r="MC4" s="99"/>
      <c r="MD4" s="99" t="s">
        <v>1208</v>
      </c>
      <c r="ME4" s="99" t="s">
        <v>6</v>
      </c>
      <c r="MF4" s="99" t="s">
        <v>7</v>
      </c>
      <c r="MG4" s="99" t="s">
        <v>8</v>
      </c>
      <c r="MH4" s="99" t="s">
        <v>168</v>
      </c>
      <c r="MI4" s="99" t="s">
        <v>183</v>
      </c>
      <c r="MJ4" s="99" t="s">
        <v>246</v>
      </c>
      <c r="MK4" s="99" t="s">
        <v>248</v>
      </c>
      <c r="ML4" s="99" t="s">
        <v>282</v>
      </c>
      <c r="MM4" s="99" t="s">
        <v>1208</v>
      </c>
      <c r="MN4" s="98"/>
      <c r="MO4" s="99" t="s">
        <v>168</v>
      </c>
      <c r="MP4" s="99"/>
      <c r="MQ4" s="99"/>
      <c r="MR4" s="99" t="s">
        <v>1514</v>
      </c>
      <c r="MS4" s="99" t="s">
        <v>1610</v>
      </c>
      <c r="MT4" s="99" t="s">
        <v>1611</v>
      </c>
      <c r="MU4" s="99" t="s">
        <v>1612</v>
      </c>
      <c r="MV4" s="99" t="s">
        <v>1613</v>
      </c>
      <c r="MW4" s="99" t="s">
        <v>1614</v>
      </c>
      <c r="MX4" s="99" t="s">
        <v>1615</v>
      </c>
      <c r="MY4" s="99"/>
      <c r="MZ4" s="99"/>
      <c r="NA4" s="99" t="s">
        <v>1767</v>
      </c>
      <c r="NB4" s="99" t="s">
        <v>1768</v>
      </c>
      <c r="NC4" s="99" t="s">
        <v>1769</v>
      </c>
      <c r="ND4" s="99" t="s">
        <v>1770</v>
      </c>
      <c r="NE4" s="99" t="s">
        <v>1771</v>
      </c>
      <c r="NF4" s="99" t="s">
        <v>1772</v>
      </c>
      <c r="NG4" s="99" t="s">
        <v>1773</v>
      </c>
      <c r="NH4" s="99" t="s">
        <v>1774</v>
      </c>
      <c r="NI4" s="99" t="s">
        <v>1806</v>
      </c>
      <c r="NJ4" s="99" t="s">
        <v>1807</v>
      </c>
      <c r="NK4" s="99" t="s">
        <v>1775</v>
      </c>
      <c r="NL4" s="99" t="s">
        <v>1776</v>
      </c>
      <c r="NM4" s="99" t="s">
        <v>1777</v>
      </c>
      <c r="NN4" s="99" t="s">
        <v>1778</v>
      </c>
      <c r="NO4" s="99" t="s">
        <v>1779</v>
      </c>
      <c r="NP4" s="99" t="s">
        <v>1780</v>
      </c>
      <c r="NQ4" s="99" t="s">
        <v>1781</v>
      </c>
      <c r="NR4" s="99" t="s">
        <v>1782</v>
      </c>
      <c r="NS4" s="99" t="s">
        <v>1783</v>
      </c>
      <c r="NT4" s="99" t="s">
        <v>1784</v>
      </c>
      <c r="NU4" s="99" t="s">
        <v>1785</v>
      </c>
      <c r="NV4" s="99" t="s">
        <v>1786</v>
      </c>
      <c r="NW4" s="99" t="s">
        <v>1787</v>
      </c>
      <c r="NX4" s="99" t="s">
        <v>1788</v>
      </c>
      <c r="NY4" s="99" t="s">
        <v>1789</v>
      </c>
      <c r="NZ4" s="99" t="s">
        <v>1790</v>
      </c>
      <c r="OA4" s="99" t="s">
        <v>1791</v>
      </c>
      <c r="OB4" s="99" t="s">
        <v>1785</v>
      </c>
      <c r="OC4" s="99" t="s">
        <v>1792</v>
      </c>
      <c r="OD4" s="99" t="s">
        <v>1784</v>
      </c>
      <c r="OE4" s="99" t="s">
        <v>1793</v>
      </c>
      <c r="OF4" s="99" t="s">
        <v>1794</v>
      </c>
      <c r="OG4" s="99" t="s">
        <v>1795</v>
      </c>
      <c r="OH4" s="99" t="s">
        <v>1796</v>
      </c>
      <c r="OI4" s="99" t="s">
        <v>1797</v>
      </c>
      <c r="OJ4" s="99" t="s">
        <v>1798</v>
      </c>
      <c r="OK4" s="99" t="s">
        <v>1799</v>
      </c>
      <c r="OL4" s="99" t="s">
        <v>1800</v>
      </c>
      <c r="OM4" s="99" t="s">
        <v>1801</v>
      </c>
      <c r="ON4" s="99" t="s">
        <v>1802</v>
      </c>
      <c r="OO4" s="99" t="s">
        <v>1797</v>
      </c>
      <c r="OP4" s="99" t="s">
        <v>1803</v>
      </c>
      <c r="OQ4" s="99" t="s">
        <v>1796</v>
      </c>
      <c r="OR4" s="99" t="s">
        <v>1804</v>
      </c>
      <c r="OS4" s="99" t="s">
        <v>1805</v>
      </c>
      <c r="OT4" s="99"/>
      <c r="OU4" s="100" t="s">
        <v>190</v>
      </c>
    </row>
    <row r="5" spans="1:411">
      <c r="A5" s="517">
        <f>ROW(A5)-5</f>
        <v>0</v>
      </c>
      <c r="B5" s="517"/>
      <c r="C5" s="107">
        <v>0</v>
      </c>
      <c r="D5" s="542" t="str">
        <f>INDEX(i.Region_Desc,$K5,1)</f>
        <v>GSM</v>
      </c>
      <c r="E5" s="107" t="b">
        <v>0</v>
      </c>
      <c r="F5" s="107" t="b">
        <v>0</v>
      </c>
      <c r="G5" s="107" t="b">
        <v>0</v>
      </c>
      <c r="H5" s="543"/>
      <c r="I5" s="543"/>
      <c r="J5" s="543"/>
      <c r="K5" s="543">
        <v>2</v>
      </c>
      <c r="L5" s="543">
        <v>1</v>
      </c>
      <c r="M5" s="543">
        <v>2</v>
      </c>
      <c r="N5" s="543">
        <v>3</v>
      </c>
      <c r="O5" s="543">
        <v>2</v>
      </c>
      <c r="P5" s="543"/>
      <c r="Q5" s="543"/>
      <c r="R5" s="543"/>
      <c r="S5" s="543"/>
      <c r="T5" s="543"/>
      <c r="U5" s="532"/>
      <c r="V5" s="532"/>
      <c r="W5" s="543"/>
      <c r="X5" s="532"/>
      <c r="Y5" s="532"/>
      <c r="Z5" s="532"/>
      <c r="AA5" s="532"/>
      <c r="AB5" s="532"/>
      <c r="AC5" s="532"/>
      <c r="AD5" s="532"/>
      <c r="AE5" s="532"/>
      <c r="AF5" s="107"/>
      <c r="AG5" s="107"/>
      <c r="AH5" s="107"/>
      <c r="AI5" s="107"/>
      <c r="AJ5" s="107"/>
      <c r="AK5" s="107"/>
      <c r="AL5" s="544" t="s">
        <v>1309</v>
      </c>
      <c r="AM5" s="107"/>
      <c r="AN5" s="107"/>
      <c r="AO5" s="545" t="str">
        <f t="shared" ref="AO5:AV5" si="0">_xlfn.IFS(OR(AO$1="sam",AO$1="sai"),1,AO$1="sav","-",OR(AO$1="sap",AO$1="saa",AO$1="sar",AO$1="sat"),0)</f>
        <v>-</v>
      </c>
      <c r="AP5" s="545" t="str">
        <f t="shared" si="0"/>
        <v>-</v>
      </c>
      <c r="AQ5" s="545" t="str">
        <f t="shared" si="0"/>
        <v>-</v>
      </c>
      <c r="AR5" s="545" t="str">
        <f t="shared" si="0"/>
        <v>-</v>
      </c>
      <c r="AS5" s="545" t="str">
        <f t="shared" si="0"/>
        <v>-</v>
      </c>
      <c r="AT5" s="545" t="str">
        <f t="shared" si="0"/>
        <v>-</v>
      </c>
      <c r="AU5" s="562" t="str">
        <f t="shared" si="0"/>
        <v>-</v>
      </c>
      <c r="AV5" s="562" t="str">
        <f t="shared" si="0"/>
        <v>-</v>
      </c>
      <c r="AW5" s="107"/>
      <c r="AX5" s="545" t="str">
        <f t="shared" ref="AX5:CM5" si="1">_xlfn.IFS(OR(AX$1="sam",AX$1="sai"),1,AX$1="sav","-",OR(AX$1="sap",AX$1="saa",AX$1="sar",AX$1="sat"),0)</f>
        <v>-</v>
      </c>
      <c r="AY5" s="545" t="str">
        <f t="shared" si="1"/>
        <v>-</v>
      </c>
      <c r="AZ5" s="545" t="str">
        <f t="shared" si="1"/>
        <v>-</v>
      </c>
      <c r="BA5" s="545" t="str">
        <f t="shared" si="1"/>
        <v>-</v>
      </c>
      <c r="BB5" s="545" t="str">
        <f t="shared" si="1"/>
        <v>-</v>
      </c>
      <c r="BC5" s="545" t="str">
        <f>_xlfn.IFS(OR(BC$1="sam",BC$1="sai"),1,BC$1="sav","-",OR(BC$1="sap",BC$1="saa",BC$1="sar",BC$1="sat"),0)</f>
        <v>-</v>
      </c>
      <c r="BD5" s="545" t="str">
        <f>_xlfn.IFS(OR(BD$1="sam",BD$1="sai"),1,BD$1="sav","-",OR(BD$1="sap",BD$1="saa",BD$1="sar",BD$1="sat"),0)</f>
        <v>-</v>
      </c>
      <c r="BE5" s="107"/>
      <c r="BF5" s="545" t="str">
        <f t="shared" ref="BF5:CA5" si="2">_xlfn.IFS(OR(BF$1="sam",BF$1="sai"),1,BF$1="sav","-",OR(BF$1="sap",BF$1="saa",BF$1="sar",BF$1="sat"),0)</f>
        <v>-</v>
      </c>
      <c r="BG5" s="545" t="str">
        <f t="shared" si="2"/>
        <v>-</v>
      </c>
      <c r="BH5" s="545" t="str">
        <f t="shared" si="2"/>
        <v>-</v>
      </c>
      <c r="BI5" s="545" t="str">
        <f t="shared" si="2"/>
        <v>-</v>
      </c>
      <c r="BJ5" s="545" t="str">
        <f t="shared" si="2"/>
        <v>-</v>
      </c>
      <c r="BK5" s="545" t="str">
        <f t="shared" si="2"/>
        <v>-</v>
      </c>
      <c r="BL5" s="545" t="str">
        <f t="shared" si="2"/>
        <v>-</v>
      </c>
      <c r="BM5" s="545" t="str">
        <f t="shared" si="2"/>
        <v>-</v>
      </c>
      <c r="BN5" s="545" t="str">
        <f t="shared" si="2"/>
        <v>-</v>
      </c>
      <c r="BO5" s="545" t="str">
        <f t="shared" si="2"/>
        <v>-</v>
      </c>
      <c r="BP5" s="545" t="str">
        <f t="shared" si="2"/>
        <v>-</v>
      </c>
      <c r="BQ5" s="107"/>
      <c r="BR5" s="545" t="str">
        <f t="shared" si="2"/>
        <v>-</v>
      </c>
      <c r="BS5" s="545" t="str">
        <f t="shared" si="2"/>
        <v>-</v>
      </c>
      <c r="BT5" s="545" t="str">
        <f t="shared" si="2"/>
        <v>-</v>
      </c>
      <c r="BU5" s="545" t="str">
        <f t="shared" si="2"/>
        <v>-</v>
      </c>
      <c r="BV5" s="545" t="str">
        <f t="shared" si="2"/>
        <v>-</v>
      </c>
      <c r="BW5" s="545" t="str">
        <f t="shared" si="2"/>
        <v>-</v>
      </c>
      <c r="BX5" s="545" t="str">
        <f t="shared" si="2"/>
        <v>-</v>
      </c>
      <c r="BY5" s="545" t="str">
        <f t="shared" si="2"/>
        <v>-</v>
      </c>
      <c r="BZ5" s="545" t="str">
        <f t="shared" si="2"/>
        <v>-</v>
      </c>
      <c r="CA5" s="545" t="str">
        <f t="shared" si="2"/>
        <v>-</v>
      </c>
      <c r="CB5" s="107"/>
      <c r="CC5" s="545" t="str">
        <f t="shared" si="1"/>
        <v>-</v>
      </c>
      <c r="CD5" s="545" t="str">
        <f>_xlfn.IFS(OR(CD$1="sam",CD$1="sai"),1,CD$1="sav","-",OR(CD$1="sap",CD$1="saa",CD$1="sar",CD$1="sat"),0)</f>
        <v>-</v>
      </c>
      <c r="CE5" s="545" t="str">
        <f>_xlfn.IFS(OR(CE$1="sam",CE$1="sai"),1,CE$1="sav","-",OR(CE$1="sap",CE$1="saa",CE$1="sar",CE$1="sat"),0)</f>
        <v>-</v>
      </c>
      <c r="CF5" s="545" t="str">
        <f>_xlfn.IFS(OR(CF$1="sam",CF$1="sai"),1,CF$1="sav","-",OR(CF$1="sap",CF$1="saa",CF$1="sar",CF$1="sat"),0)</f>
        <v>-</v>
      </c>
      <c r="CG5" s="545" t="str">
        <f t="shared" si="1"/>
        <v>-</v>
      </c>
      <c r="CH5" s="545" t="str">
        <f t="shared" si="1"/>
        <v>-</v>
      </c>
      <c r="CI5" s="545" t="str">
        <f t="shared" si="1"/>
        <v>-</v>
      </c>
      <c r="CJ5" s="545" t="str">
        <f t="shared" si="1"/>
        <v>-</v>
      </c>
      <c r="CK5" s="545" t="str">
        <f t="shared" si="1"/>
        <v>-</v>
      </c>
      <c r="CL5" s="545">
        <f t="shared" si="1"/>
        <v>1</v>
      </c>
      <c r="CM5" s="545">
        <f t="shared" si="1"/>
        <v>1</v>
      </c>
      <c r="CN5" s="107"/>
      <c r="CO5" s="545" t="str">
        <f t="shared" ref="CO5:CU5" si="3">_xlfn.IFS(OR(CO$1="sam",CO$1="sai"),1,CO$1="sav","-",OR(CO$1="sap",CO$1="saa",CO$1="sar",CO$1="sat"),0)</f>
        <v>-</v>
      </c>
      <c r="CP5" s="545" t="str">
        <f t="shared" si="3"/>
        <v>-</v>
      </c>
      <c r="CQ5" s="545" t="str">
        <f t="shared" si="3"/>
        <v>-</v>
      </c>
      <c r="CR5" s="545" t="str">
        <f t="shared" si="3"/>
        <v>-</v>
      </c>
      <c r="CS5" s="545" t="str">
        <f t="shared" si="3"/>
        <v>-</v>
      </c>
      <c r="CT5" s="545" t="str">
        <f t="shared" si="3"/>
        <v>-</v>
      </c>
      <c r="CU5" s="545" t="str">
        <f t="shared" si="3"/>
        <v>-</v>
      </c>
      <c r="CV5" s="545" t="str">
        <f t="shared" ref="CV5:DN5" si="4">_xlfn.IFS(OR(CV$1="sam",CV$1="sai"),1,CV$1="sav","-",OR(CV$1="sap",CV$1="saa",CV$1="sar",CV$1="sat"),0)</f>
        <v>-</v>
      </c>
      <c r="CW5" s="545" t="str">
        <f t="shared" si="4"/>
        <v>-</v>
      </c>
      <c r="CX5" s="545" t="str">
        <f t="shared" si="4"/>
        <v>-</v>
      </c>
      <c r="CY5" s="545" t="str">
        <f t="shared" si="4"/>
        <v>-</v>
      </c>
      <c r="CZ5" s="545" t="str">
        <f t="shared" si="4"/>
        <v>-</v>
      </c>
      <c r="DA5" s="545"/>
      <c r="DB5" s="545"/>
      <c r="DC5" s="545"/>
      <c r="DD5" s="545"/>
      <c r="DE5" s="545"/>
      <c r="DF5" s="545"/>
      <c r="DG5" s="545"/>
      <c r="DH5" s="545"/>
      <c r="DI5" s="545"/>
      <c r="DJ5" s="545"/>
      <c r="DK5" s="545"/>
      <c r="DL5" s="545"/>
      <c r="DM5" s="545" t="str">
        <f t="shared" si="4"/>
        <v>-</v>
      </c>
      <c r="DN5" s="545" t="str">
        <f t="shared" si="4"/>
        <v>-</v>
      </c>
      <c r="DO5" s="545" t="str">
        <f t="shared" ref="DO5:IE5" si="5">_xlfn.IFS(OR(DO$1="sam",DO$1="sai"),1,DO$1="sav","-",OR(DO$1="sap",DO$1="saa",DO$1="sar",DO$1="sat"),0)</f>
        <v>-</v>
      </c>
      <c r="DP5" s="545" t="str">
        <f t="shared" si="5"/>
        <v>-</v>
      </c>
      <c r="DQ5" s="545" t="str">
        <f t="shared" si="5"/>
        <v>-</v>
      </c>
      <c r="DR5" s="545" t="str">
        <f t="shared" si="5"/>
        <v>-</v>
      </c>
      <c r="DS5" s="545" t="str">
        <f t="shared" si="5"/>
        <v>-</v>
      </c>
      <c r="DT5" s="545" t="str">
        <f t="shared" si="5"/>
        <v>-</v>
      </c>
      <c r="DU5" s="545" t="str">
        <f t="shared" si="5"/>
        <v>-</v>
      </c>
      <c r="DV5" s="545" t="str">
        <f t="shared" si="5"/>
        <v>-</v>
      </c>
      <c r="DW5" s="545" t="str">
        <f t="shared" si="5"/>
        <v>-</v>
      </c>
      <c r="DX5" s="545" t="str">
        <f t="shared" si="5"/>
        <v>-</v>
      </c>
      <c r="DY5" s="545" t="str">
        <f t="shared" si="5"/>
        <v>-</v>
      </c>
      <c r="DZ5" s="545" t="str">
        <f t="shared" si="5"/>
        <v>-</v>
      </c>
      <c r="EA5" s="545" t="str">
        <f t="shared" si="5"/>
        <v>-</v>
      </c>
      <c r="EB5" s="545" t="str">
        <f t="shared" si="5"/>
        <v>-</v>
      </c>
      <c r="EC5" s="545" t="str">
        <f t="shared" si="5"/>
        <v>-</v>
      </c>
      <c r="ED5" s="545">
        <f t="shared" si="5"/>
        <v>0</v>
      </c>
      <c r="EE5" s="545">
        <f t="shared" si="5"/>
        <v>0</v>
      </c>
      <c r="EF5" s="545">
        <f t="shared" si="5"/>
        <v>0</v>
      </c>
      <c r="EG5" s="545">
        <f t="shared" si="5"/>
        <v>0</v>
      </c>
      <c r="EH5" s="545">
        <f t="shared" si="5"/>
        <v>0</v>
      </c>
      <c r="EI5" s="545">
        <f t="shared" si="5"/>
        <v>0</v>
      </c>
      <c r="EJ5" s="545">
        <f t="shared" si="5"/>
        <v>0</v>
      </c>
      <c r="EK5" s="545">
        <f t="shared" si="5"/>
        <v>0</v>
      </c>
      <c r="EL5" s="545">
        <f t="shared" si="5"/>
        <v>0</v>
      </c>
      <c r="EM5" s="545">
        <f t="shared" si="5"/>
        <v>0</v>
      </c>
      <c r="EN5" s="545">
        <f t="shared" si="5"/>
        <v>0</v>
      </c>
      <c r="EO5" s="545">
        <f t="shared" si="5"/>
        <v>0</v>
      </c>
      <c r="EP5" s="545">
        <f t="shared" si="5"/>
        <v>0</v>
      </c>
      <c r="EQ5" s="545">
        <f t="shared" si="5"/>
        <v>0</v>
      </c>
      <c r="ER5" s="545">
        <f t="shared" si="5"/>
        <v>0</v>
      </c>
      <c r="ES5" s="545">
        <f t="shared" si="5"/>
        <v>0</v>
      </c>
      <c r="ET5" s="545">
        <f t="shared" si="5"/>
        <v>0</v>
      </c>
      <c r="EU5" s="545">
        <f t="shared" si="5"/>
        <v>0</v>
      </c>
      <c r="EV5" s="545">
        <f t="shared" si="5"/>
        <v>0</v>
      </c>
      <c r="EW5" s="545">
        <f t="shared" si="5"/>
        <v>0</v>
      </c>
      <c r="EX5" s="545">
        <f t="shared" si="5"/>
        <v>0</v>
      </c>
      <c r="EY5" s="545">
        <f t="shared" si="5"/>
        <v>0</v>
      </c>
      <c r="EZ5" s="545">
        <f t="shared" si="5"/>
        <v>0</v>
      </c>
      <c r="FA5" s="545">
        <f t="shared" si="5"/>
        <v>0</v>
      </c>
      <c r="FB5" s="545">
        <f t="shared" si="5"/>
        <v>0</v>
      </c>
      <c r="FC5" s="545">
        <f t="shared" si="5"/>
        <v>0</v>
      </c>
      <c r="FD5" s="545">
        <f t="shared" si="5"/>
        <v>0</v>
      </c>
      <c r="FE5" s="545">
        <f t="shared" si="5"/>
        <v>0</v>
      </c>
      <c r="FF5" s="545">
        <f t="shared" si="5"/>
        <v>0</v>
      </c>
      <c r="FG5" s="545">
        <f t="shared" si="5"/>
        <v>0</v>
      </c>
      <c r="FH5" s="545">
        <f t="shared" si="5"/>
        <v>0</v>
      </c>
      <c r="FI5" s="545">
        <f t="shared" si="5"/>
        <v>0</v>
      </c>
      <c r="FJ5" s="545">
        <f t="shared" si="5"/>
        <v>0</v>
      </c>
      <c r="FK5" s="545">
        <f t="shared" si="5"/>
        <v>0</v>
      </c>
      <c r="FL5" s="545">
        <f t="shared" si="5"/>
        <v>0</v>
      </c>
      <c r="FM5" s="545">
        <f t="shared" si="5"/>
        <v>0</v>
      </c>
      <c r="FN5" s="545">
        <f t="shared" si="5"/>
        <v>0</v>
      </c>
      <c r="FO5" s="545">
        <f t="shared" si="5"/>
        <v>0</v>
      </c>
      <c r="FP5" s="545">
        <f t="shared" si="5"/>
        <v>0</v>
      </c>
      <c r="FQ5" s="545">
        <f t="shared" si="5"/>
        <v>0</v>
      </c>
      <c r="FR5" s="545">
        <f t="shared" si="5"/>
        <v>0</v>
      </c>
      <c r="FS5" s="545">
        <f t="shared" si="5"/>
        <v>0</v>
      </c>
      <c r="FT5" s="545">
        <f t="shared" si="5"/>
        <v>0</v>
      </c>
      <c r="FU5" s="545">
        <f t="shared" si="5"/>
        <v>0</v>
      </c>
      <c r="FV5" s="545">
        <f t="shared" si="5"/>
        <v>0</v>
      </c>
      <c r="FW5" s="545">
        <f t="shared" si="5"/>
        <v>0</v>
      </c>
      <c r="FX5" s="545">
        <f t="shared" si="5"/>
        <v>0</v>
      </c>
      <c r="FY5" s="545">
        <f t="shared" si="5"/>
        <v>0</v>
      </c>
      <c r="FZ5" s="545">
        <f t="shared" si="5"/>
        <v>0</v>
      </c>
      <c r="GA5" s="545">
        <f t="shared" si="5"/>
        <v>0</v>
      </c>
      <c r="GB5" s="545">
        <f t="shared" si="5"/>
        <v>0</v>
      </c>
      <c r="GC5" s="545">
        <f t="shared" si="5"/>
        <v>0</v>
      </c>
      <c r="GD5" s="545">
        <f t="shared" si="5"/>
        <v>0</v>
      </c>
      <c r="GE5" s="545">
        <f t="shared" si="5"/>
        <v>0</v>
      </c>
      <c r="GF5" s="545">
        <f t="shared" si="5"/>
        <v>0</v>
      </c>
      <c r="GG5" s="545">
        <f t="shared" si="5"/>
        <v>0</v>
      </c>
      <c r="GH5" s="545">
        <f t="shared" si="5"/>
        <v>0</v>
      </c>
      <c r="GI5" s="545">
        <f t="shared" si="5"/>
        <v>0</v>
      </c>
      <c r="GJ5" s="545">
        <f t="shared" si="5"/>
        <v>0</v>
      </c>
      <c r="GK5" s="545">
        <f t="shared" si="5"/>
        <v>0</v>
      </c>
      <c r="GL5" s="545">
        <f t="shared" si="5"/>
        <v>0</v>
      </c>
      <c r="GM5" s="545">
        <f t="shared" si="5"/>
        <v>0</v>
      </c>
      <c r="GN5" s="545">
        <f t="shared" si="5"/>
        <v>0</v>
      </c>
      <c r="GO5" s="545">
        <f t="shared" si="5"/>
        <v>0</v>
      </c>
      <c r="GP5" s="545">
        <f t="shared" si="5"/>
        <v>0</v>
      </c>
      <c r="GQ5" s="545">
        <f t="shared" si="5"/>
        <v>0</v>
      </c>
      <c r="GR5" s="545">
        <f t="shared" si="5"/>
        <v>0</v>
      </c>
      <c r="GS5" s="545">
        <f t="shared" si="5"/>
        <v>0</v>
      </c>
      <c r="GT5" s="545">
        <f t="shared" si="5"/>
        <v>0</v>
      </c>
      <c r="GU5" s="545">
        <f t="shared" si="5"/>
        <v>0</v>
      </c>
      <c r="GV5" s="545">
        <f t="shared" si="5"/>
        <v>0</v>
      </c>
      <c r="GW5" s="545">
        <f t="shared" si="5"/>
        <v>0</v>
      </c>
      <c r="GX5" s="545">
        <f t="shared" si="5"/>
        <v>0</v>
      </c>
      <c r="GY5" s="545">
        <f t="shared" si="5"/>
        <v>0</v>
      </c>
      <c r="GZ5" s="545">
        <f t="shared" si="5"/>
        <v>0</v>
      </c>
      <c r="HA5" s="545">
        <f t="shared" si="5"/>
        <v>0</v>
      </c>
      <c r="HB5" s="545">
        <f t="shared" si="5"/>
        <v>0</v>
      </c>
      <c r="HC5" s="545">
        <f t="shared" si="5"/>
        <v>0</v>
      </c>
      <c r="HD5" s="545">
        <f t="shared" si="5"/>
        <v>0</v>
      </c>
      <c r="HE5" s="545">
        <f t="shared" si="5"/>
        <v>0</v>
      </c>
      <c r="HF5" s="545">
        <f t="shared" si="5"/>
        <v>0</v>
      </c>
      <c r="HG5" s="545">
        <f t="shared" si="5"/>
        <v>0</v>
      </c>
      <c r="HH5" s="545">
        <f t="shared" si="5"/>
        <v>0</v>
      </c>
      <c r="HI5" s="545">
        <f t="shared" si="5"/>
        <v>0</v>
      </c>
      <c r="HJ5" s="545">
        <f t="shared" si="5"/>
        <v>0</v>
      </c>
      <c r="HK5" s="545">
        <f t="shared" si="5"/>
        <v>0</v>
      </c>
      <c r="HL5" s="545">
        <f t="shared" si="5"/>
        <v>0</v>
      </c>
      <c r="HM5" s="545">
        <f t="shared" si="5"/>
        <v>0</v>
      </c>
      <c r="HN5" s="545">
        <f t="shared" si="5"/>
        <v>0</v>
      </c>
      <c r="HO5" s="545">
        <f t="shared" si="5"/>
        <v>0</v>
      </c>
      <c r="HP5" s="545">
        <f t="shared" si="5"/>
        <v>0</v>
      </c>
      <c r="HQ5" s="545">
        <f t="shared" si="5"/>
        <v>0</v>
      </c>
      <c r="HR5" s="545">
        <f t="shared" si="5"/>
        <v>0</v>
      </c>
      <c r="HS5" s="545">
        <f t="shared" si="5"/>
        <v>0</v>
      </c>
      <c r="HT5" s="545">
        <f t="shared" si="5"/>
        <v>0</v>
      </c>
      <c r="HU5" s="545">
        <f t="shared" si="5"/>
        <v>0</v>
      </c>
      <c r="HV5" s="545">
        <f t="shared" si="5"/>
        <v>0</v>
      </c>
      <c r="HW5" s="545">
        <f t="shared" si="5"/>
        <v>0</v>
      </c>
      <c r="HX5" s="545">
        <f t="shared" si="5"/>
        <v>0</v>
      </c>
      <c r="HY5" s="545">
        <f t="shared" si="5"/>
        <v>0</v>
      </c>
      <c r="HZ5" s="545">
        <f t="shared" si="5"/>
        <v>0</v>
      </c>
      <c r="IA5" s="545">
        <f t="shared" si="5"/>
        <v>0</v>
      </c>
      <c r="IB5" s="545">
        <f t="shared" si="5"/>
        <v>0</v>
      </c>
      <c r="IC5" s="545">
        <f t="shared" si="5"/>
        <v>0</v>
      </c>
      <c r="ID5" s="545">
        <f t="shared" si="5"/>
        <v>0</v>
      </c>
      <c r="IE5" s="545" t="str">
        <f t="shared" si="5"/>
        <v>-</v>
      </c>
      <c r="IF5" s="107"/>
      <c r="IG5" s="545" t="str">
        <f t="shared" ref="IG5:II5" si="6">_xlfn.IFS(OR(IG$1="sam",IG$1="sai"),1,IG$1="sav","-",OR(IG$1="sap",IG$1="saa",IG$1="sar",IG$1="sat"),0)</f>
        <v>-</v>
      </c>
      <c r="IH5" s="545" t="str">
        <f t="shared" si="6"/>
        <v>-</v>
      </c>
      <c r="II5" s="545">
        <f t="shared" si="6"/>
        <v>0</v>
      </c>
      <c r="IJ5" s="545" t="str">
        <f t="shared" ref="IJ5:JU5" si="7">_xlfn.IFS(OR(IJ$1="sam",IJ$1="sai"),1,IJ$1="sav","-",OR(IJ$1="sap",IJ$1="saa",IJ$1="sar",IJ$1="sat"),0)</f>
        <v>-</v>
      </c>
      <c r="IK5" s="545">
        <f t="shared" si="7"/>
        <v>1</v>
      </c>
      <c r="IL5" s="545">
        <f t="shared" si="7"/>
        <v>0</v>
      </c>
      <c r="IM5" s="545">
        <f t="shared" si="7"/>
        <v>0</v>
      </c>
      <c r="IN5" s="545">
        <f t="shared" si="7"/>
        <v>0</v>
      </c>
      <c r="IO5" s="545">
        <f>_xlfn.IFS(OR(IO$1="sam",IO$1="sai"),1,IO$1="sav","-",OR(IO$1="sap",IO$1="saa",IO$1="sar",IO$1="sat"),0)</f>
        <v>0</v>
      </c>
      <c r="IP5" s="545">
        <f>_xlfn.IFS(OR(IP$1="sam",IP$1="sai"),1,IP$1="sav","-",OR(IP$1="sap",IP$1="saa",IP$1="sar",IP$1="sat"),0)</f>
        <v>0</v>
      </c>
      <c r="IQ5" s="545">
        <f t="shared" si="7"/>
        <v>0</v>
      </c>
      <c r="IR5" s="545">
        <f t="shared" si="7"/>
        <v>0</v>
      </c>
      <c r="IS5" s="545">
        <f t="shared" ref="IS5:JN5" si="8">_xlfn.IFS(OR(IS$1="sam",IS$1="sai"),1,IS$1="sav","-",OR(IS$1="sap",IS$1="saa",IS$1="sar",IS$1="sat"),0)</f>
        <v>0</v>
      </c>
      <c r="IT5" s="545">
        <f t="shared" si="8"/>
        <v>0</v>
      </c>
      <c r="IU5" s="545">
        <f t="shared" si="8"/>
        <v>0</v>
      </c>
      <c r="IV5" s="545">
        <f t="shared" si="8"/>
        <v>0</v>
      </c>
      <c r="IW5" s="545">
        <f t="shared" si="8"/>
        <v>0</v>
      </c>
      <c r="IX5" s="545">
        <f t="shared" si="8"/>
        <v>0</v>
      </c>
      <c r="IY5" s="545">
        <f t="shared" si="8"/>
        <v>0</v>
      </c>
      <c r="IZ5" s="545">
        <f t="shared" si="8"/>
        <v>0</v>
      </c>
      <c r="JA5" s="545">
        <f t="shared" si="8"/>
        <v>0</v>
      </c>
      <c r="JB5" s="545">
        <f t="shared" si="8"/>
        <v>0</v>
      </c>
      <c r="JC5" s="545">
        <f t="shared" si="8"/>
        <v>0</v>
      </c>
      <c r="JD5" s="545">
        <f t="shared" si="8"/>
        <v>0</v>
      </c>
      <c r="JE5" s="545">
        <f t="shared" si="8"/>
        <v>0</v>
      </c>
      <c r="JF5" s="545">
        <f t="shared" si="8"/>
        <v>0</v>
      </c>
      <c r="JG5" s="545">
        <f t="shared" si="8"/>
        <v>0</v>
      </c>
      <c r="JH5" s="545">
        <f t="shared" si="8"/>
        <v>0</v>
      </c>
      <c r="JI5" s="545">
        <f t="shared" si="8"/>
        <v>0</v>
      </c>
      <c r="JJ5" s="545">
        <f t="shared" si="8"/>
        <v>0</v>
      </c>
      <c r="JK5" s="545">
        <f t="shared" si="8"/>
        <v>0</v>
      </c>
      <c r="JL5" s="545">
        <f t="shared" si="8"/>
        <v>1</v>
      </c>
      <c r="JM5" s="545">
        <f t="shared" si="8"/>
        <v>0</v>
      </c>
      <c r="JN5" s="545">
        <f t="shared" si="8"/>
        <v>1</v>
      </c>
      <c r="JO5" s="107"/>
      <c r="JP5" s="545" t="str">
        <f>_xlfn.IFS(OR(JP$1="sam",JP$1="sai"),1,JP$1="sav","-",OR(JP$1="sap",JP$1="saa",JP$1="sar",JP$1="sat"),0)</f>
        <v>-</v>
      </c>
      <c r="JQ5" s="545" t="str">
        <f t="shared" ref="JQ5:JR5" si="9">_xlfn.IFS(OR(JQ$1="sam",JQ$1="sai"),1,JQ$1="sav","-",OR(JQ$1="sap",JQ$1="saa",JQ$1="sar",JQ$1="sat"),0)</f>
        <v>-</v>
      </c>
      <c r="JR5" s="545" t="str">
        <f t="shared" si="9"/>
        <v>-</v>
      </c>
      <c r="JS5" s="545" t="str">
        <f t="shared" si="7"/>
        <v>-</v>
      </c>
      <c r="JT5" s="545" t="str">
        <f t="shared" si="7"/>
        <v>-</v>
      </c>
      <c r="JU5" s="545" t="str">
        <f t="shared" si="7"/>
        <v>-</v>
      </c>
      <c r="JV5" s="545" t="str">
        <f t="shared" ref="JV5:OT5" si="10">_xlfn.IFS(OR(JV$1="sam",JV$1="sai"),1,JV$1="sav","-",OR(JV$1="sap",JV$1="saa",JV$1="sar",JV$1="sat"),0)</f>
        <v>-</v>
      </c>
      <c r="JW5" s="545" t="str">
        <f t="shared" si="10"/>
        <v>-</v>
      </c>
      <c r="JX5" s="545" t="str">
        <f t="shared" si="10"/>
        <v>-</v>
      </c>
      <c r="JY5" s="545" t="str">
        <f>_xlfn.IFS(OR(JY$1="sam",JY$1="sai"),1,JY$1="sav","-",OR(JY$1="sap",JY$1="saa",JY$1="sar",JY$1="sat"),0)</f>
        <v>-</v>
      </c>
      <c r="JZ5" s="545" t="str">
        <f t="shared" si="10"/>
        <v>-</v>
      </c>
      <c r="KA5" s="545" t="str">
        <f t="shared" si="10"/>
        <v>-</v>
      </c>
      <c r="KB5" s="545" t="str">
        <f t="shared" si="10"/>
        <v>-</v>
      </c>
      <c r="KC5" s="545" t="str">
        <f t="shared" si="10"/>
        <v>-</v>
      </c>
      <c r="KD5" s="545" t="str">
        <f t="shared" si="10"/>
        <v>-</v>
      </c>
      <c r="KE5" s="545" t="str">
        <f t="shared" si="10"/>
        <v>-</v>
      </c>
      <c r="KF5" s="545" t="str">
        <f t="shared" si="10"/>
        <v>-</v>
      </c>
      <c r="KG5" s="545" t="str">
        <f t="shared" si="10"/>
        <v>-</v>
      </c>
      <c r="KH5" s="545" t="str">
        <f t="shared" si="10"/>
        <v>-</v>
      </c>
      <c r="KI5" s="545" t="str">
        <f t="shared" si="10"/>
        <v>-</v>
      </c>
      <c r="KJ5" s="545" t="str">
        <f t="shared" si="10"/>
        <v>-</v>
      </c>
      <c r="KK5" s="545" t="str">
        <f t="shared" si="10"/>
        <v>-</v>
      </c>
      <c r="KL5" s="545" t="str">
        <f t="shared" si="10"/>
        <v>-</v>
      </c>
      <c r="KM5" s="545" t="str">
        <f t="shared" si="10"/>
        <v>-</v>
      </c>
      <c r="KN5" s="545" t="str">
        <f t="shared" si="10"/>
        <v>-</v>
      </c>
      <c r="KO5" s="545" t="str">
        <f t="shared" si="10"/>
        <v>-</v>
      </c>
      <c r="KP5" s="545" t="str">
        <f t="shared" si="10"/>
        <v>-</v>
      </c>
      <c r="KQ5" s="545" t="str">
        <f t="shared" si="10"/>
        <v>-</v>
      </c>
      <c r="KR5" s="545" t="str">
        <f t="shared" si="10"/>
        <v>-</v>
      </c>
      <c r="KS5" s="545" t="str">
        <f t="shared" si="10"/>
        <v>-</v>
      </c>
      <c r="KT5" s="545" t="str">
        <f t="shared" si="10"/>
        <v>-</v>
      </c>
      <c r="KU5" s="545" t="str">
        <f t="shared" si="10"/>
        <v>-</v>
      </c>
      <c r="KV5" s="545" t="str">
        <f t="shared" ref="KV5:LA5" si="11">_xlfn.IFS(OR(KV$1="sam",KV$1="sai"),1,KV$1="sav","-",OR(KV$1="sap",KV$1="saa",KV$1="sar",KV$1="sat"),0)</f>
        <v>-</v>
      </c>
      <c r="KW5" s="545" t="str">
        <f t="shared" si="11"/>
        <v>-</v>
      </c>
      <c r="KX5" s="545" t="str">
        <f t="shared" si="11"/>
        <v>-</v>
      </c>
      <c r="KY5" s="545" t="str">
        <f t="shared" si="11"/>
        <v>-</v>
      </c>
      <c r="KZ5" s="545" t="str">
        <f t="shared" si="11"/>
        <v>-</v>
      </c>
      <c r="LA5" s="545" t="str">
        <f t="shared" si="11"/>
        <v>-</v>
      </c>
      <c r="LB5" s="545" t="str">
        <f t="shared" ref="LB5:LD5" si="12">_xlfn.IFS(OR(LB$1="sam",LB$1="sai"),1,LB$1="sav","-",OR(LB$1="sap",LB$1="saa",LB$1="sar",LB$1="sat"),0)</f>
        <v>-</v>
      </c>
      <c r="LC5" s="545" t="str">
        <f t="shared" si="12"/>
        <v>-</v>
      </c>
      <c r="LD5" s="545" t="str">
        <f t="shared" si="12"/>
        <v>-</v>
      </c>
      <c r="LE5" s="545" t="str">
        <f>_xlfn.IFS(OR(LE$1="sam",LE$1="sai"),1,LE$1="sav","-",OR(LE$1="sap",LE$1="saa",LE$1="sar",LE$1="sat"),0)</f>
        <v>-</v>
      </c>
      <c r="LF5" s="545" t="str">
        <f>_xlfn.IFS(OR(LF$1="sam",LF$1="sai"),1,LF$1="sav","-",OR(LF$1="sap",LF$1="saa",LF$1="sar",LF$1="sat"),0)</f>
        <v>-</v>
      </c>
      <c r="LG5" s="545" t="str">
        <f>_xlfn.IFS(OR(LG$1="sam",LG$1="sai"),1,LG$1="sav","-",OR(LG$1="sap",LG$1="saa",LG$1="sar",LG$1="sat"),0)</f>
        <v>-</v>
      </c>
      <c r="LH5" s="545" t="str">
        <f t="shared" si="10"/>
        <v>-</v>
      </c>
      <c r="LI5" s="545" t="str">
        <f t="shared" si="10"/>
        <v>-</v>
      </c>
      <c r="LJ5" s="545" t="str">
        <f t="shared" si="10"/>
        <v>-</v>
      </c>
      <c r="LK5" s="545" t="str">
        <f t="shared" si="10"/>
        <v>-</v>
      </c>
      <c r="LL5" s="545" t="str">
        <f t="shared" si="10"/>
        <v>-</v>
      </c>
      <c r="LM5" s="545" t="str">
        <f t="shared" si="10"/>
        <v>-</v>
      </c>
      <c r="LN5" s="545" t="str">
        <f t="shared" si="10"/>
        <v>-</v>
      </c>
      <c r="LO5" s="545" t="str">
        <f t="shared" ref="LO5:LR5" si="13">_xlfn.IFS(OR(LO$1="sam",LO$1="sai"),1,LO$1="sav","-",OR(LO$1="sap",LO$1="saa",LO$1="sar",LO$1="sat"),0)</f>
        <v>-</v>
      </c>
      <c r="LP5" s="545" t="str">
        <f t="shared" si="13"/>
        <v>-</v>
      </c>
      <c r="LQ5" s="545" t="str">
        <f t="shared" si="13"/>
        <v>-</v>
      </c>
      <c r="LR5" s="545" t="str">
        <f t="shared" si="13"/>
        <v>-</v>
      </c>
      <c r="LS5" s="545">
        <f t="shared" si="10"/>
        <v>1</v>
      </c>
      <c r="LT5" s="107"/>
      <c r="LU5" s="545" t="str">
        <f t="shared" si="10"/>
        <v>-</v>
      </c>
      <c r="LV5" s="545" t="str">
        <f t="shared" si="10"/>
        <v>-</v>
      </c>
      <c r="LW5" s="545" t="str">
        <f t="shared" si="10"/>
        <v>-</v>
      </c>
      <c r="LX5" s="545" t="str">
        <f t="shared" si="10"/>
        <v>-</v>
      </c>
      <c r="LY5" s="545" t="str">
        <f t="shared" si="10"/>
        <v>-</v>
      </c>
      <c r="LZ5" s="545" t="str">
        <f t="shared" si="10"/>
        <v>-</v>
      </c>
      <c r="MA5" s="545" t="str">
        <f t="shared" si="10"/>
        <v>-</v>
      </c>
      <c r="MB5" s="545" t="str">
        <f t="shared" si="10"/>
        <v>-</v>
      </c>
      <c r="MC5" s="545">
        <f t="shared" si="10"/>
        <v>1</v>
      </c>
      <c r="MD5" s="545">
        <f t="shared" si="10"/>
        <v>1</v>
      </c>
      <c r="ME5" s="545">
        <f t="shared" si="10"/>
        <v>1</v>
      </c>
      <c r="MF5" s="545">
        <f t="shared" si="10"/>
        <v>1</v>
      </c>
      <c r="MG5" s="545">
        <f t="shared" si="10"/>
        <v>1</v>
      </c>
      <c r="MH5" s="545">
        <f t="shared" si="10"/>
        <v>1</v>
      </c>
      <c r="MI5" s="545">
        <f t="shared" si="10"/>
        <v>1</v>
      </c>
      <c r="MJ5" s="545">
        <f t="shared" si="10"/>
        <v>1</v>
      </c>
      <c r="MK5" s="545">
        <f t="shared" si="10"/>
        <v>1</v>
      </c>
      <c r="ML5" s="545">
        <f t="shared" si="10"/>
        <v>1</v>
      </c>
      <c r="MM5" s="545">
        <f t="shared" si="10"/>
        <v>1</v>
      </c>
      <c r="MN5" s="107"/>
      <c r="MO5" s="545" t="str">
        <f t="shared" si="10"/>
        <v>-</v>
      </c>
      <c r="MP5" s="545" t="str">
        <f t="shared" si="10"/>
        <v>-</v>
      </c>
      <c r="MQ5" s="545">
        <f t="shared" si="10"/>
        <v>1</v>
      </c>
      <c r="MR5" s="545">
        <f t="shared" si="10"/>
        <v>1</v>
      </c>
      <c r="MS5" s="545">
        <f t="shared" si="10"/>
        <v>1</v>
      </c>
      <c r="MT5" s="545">
        <f t="shared" si="10"/>
        <v>1</v>
      </c>
      <c r="MU5" s="545">
        <f t="shared" si="10"/>
        <v>1</v>
      </c>
      <c r="MV5" s="545">
        <f t="shared" si="10"/>
        <v>1</v>
      </c>
      <c r="MW5" s="545">
        <f t="shared" si="10"/>
        <v>1</v>
      </c>
      <c r="MX5" s="545">
        <f t="shared" si="10"/>
        <v>1</v>
      </c>
      <c r="MY5" s="545">
        <f t="shared" si="10"/>
        <v>1</v>
      </c>
      <c r="MZ5" s="545"/>
      <c r="NA5" s="545"/>
      <c r="NB5" s="545"/>
      <c r="NC5" s="545"/>
      <c r="ND5" s="545"/>
      <c r="NE5" s="545"/>
      <c r="NF5" s="545"/>
      <c r="NG5" s="545"/>
      <c r="NH5" s="545"/>
      <c r="NI5" s="545"/>
      <c r="NJ5" s="545"/>
      <c r="NK5" s="545"/>
      <c r="NL5" s="545"/>
      <c r="NM5" s="545"/>
      <c r="NN5" s="545"/>
      <c r="NO5" s="545"/>
      <c r="NP5" s="545"/>
      <c r="NQ5" s="545"/>
      <c r="NR5" s="545"/>
      <c r="NS5" s="545"/>
      <c r="NT5" s="545"/>
      <c r="NU5" s="545"/>
      <c r="NV5" s="545"/>
      <c r="NW5" s="545"/>
      <c r="NX5" s="545"/>
      <c r="NY5" s="545"/>
      <c r="NZ5" s="545"/>
      <c r="OA5" s="545"/>
      <c r="OB5" s="545"/>
      <c r="OC5" s="545"/>
      <c r="OD5" s="545"/>
      <c r="OE5" s="545"/>
      <c r="OF5" s="545"/>
      <c r="OG5" s="545"/>
      <c r="OH5" s="545"/>
      <c r="OI5" s="545"/>
      <c r="OJ5" s="545"/>
      <c r="OK5" s="545"/>
      <c r="OL5" s="545"/>
      <c r="OM5" s="545"/>
      <c r="ON5" s="545"/>
      <c r="OO5" s="545"/>
      <c r="OP5" s="545"/>
      <c r="OQ5" s="545"/>
      <c r="OR5" s="545"/>
      <c r="OS5" s="545"/>
      <c r="OT5" s="545">
        <f t="shared" si="10"/>
        <v>1</v>
      </c>
      <c r="OU5" s="521">
        <v>0</v>
      </c>
    </row>
    <row r="6" spans="1:411" ht="17.25">
      <c r="A6" s="517"/>
      <c r="B6" s="517"/>
      <c r="C6" s="107"/>
      <c r="D6" s="531"/>
      <c r="E6" s="107" t="b">
        <v>0</v>
      </c>
      <c r="F6" s="107"/>
      <c r="G6" s="518" t="s">
        <v>1026</v>
      </c>
      <c r="H6" s="107">
        <v>3</v>
      </c>
      <c r="I6" s="107">
        <v>2</v>
      </c>
      <c r="J6" s="107">
        <v>4</v>
      </c>
      <c r="K6" s="107">
        <v>3</v>
      </c>
      <c r="L6" s="107">
        <v>3</v>
      </c>
      <c r="M6" s="107">
        <v>17</v>
      </c>
      <c r="N6" s="107">
        <v>3</v>
      </c>
      <c r="O6" s="107">
        <v>4</v>
      </c>
      <c r="P6" s="107">
        <v>3</v>
      </c>
      <c r="Q6" s="107">
        <v>4</v>
      </c>
      <c r="R6" s="107">
        <v>3</v>
      </c>
      <c r="S6" s="107">
        <v>4</v>
      </c>
      <c r="T6" s="107">
        <v>4</v>
      </c>
      <c r="U6" s="532"/>
      <c r="V6" s="532"/>
      <c r="W6" s="107">
        <v>3</v>
      </c>
      <c r="X6" s="532"/>
      <c r="Y6" s="532">
        <v>336</v>
      </c>
      <c r="Z6" s="532">
        <v>336</v>
      </c>
      <c r="AA6" s="532">
        <v>336</v>
      </c>
      <c r="AB6" s="532">
        <v>3</v>
      </c>
      <c r="AC6" s="532">
        <v>5</v>
      </c>
      <c r="AD6" s="532">
        <v>5</v>
      </c>
      <c r="AE6" s="532">
        <v>5</v>
      </c>
      <c r="AF6" s="107"/>
      <c r="AG6" s="107"/>
      <c r="AH6" s="107"/>
      <c r="AI6" s="107"/>
      <c r="AJ6" s="107"/>
      <c r="AK6" s="107"/>
      <c r="AL6" s="519" t="s">
        <v>1118</v>
      </c>
      <c r="AM6" s="520" t="str">
        <f ca="1">IF(COUNTIF(AL$5:AL21,AL6)=1,"-","Dup")</f>
        <v>-</v>
      </c>
      <c r="AN6" s="520"/>
      <c r="AO6" s="531"/>
      <c r="AP6" s="531"/>
      <c r="AQ6" s="531"/>
      <c r="AR6" s="531"/>
      <c r="AS6" s="531"/>
      <c r="AT6" s="531"/>
      <c r="AU6" s="531"/>
      <c r="AV6" s="531"/>
      <c r="AW6" s="520"/>
      <c r="AX6" s="533" t="s">
        <v>1457</v>
      </c>
      <c r="AY6" s="533"/>
      <c r="AZ6" s="533"/>
      <c r="BA6" s="533"/>
      <c r="BB6" s="533"/>
      <c r="BC6" s="531"/>
      <c r="BD6" s="531"/>
      <c r="BE6" s="520"/>
      <c r="BF6" s="531"/>
      <c r="BG6" s="531"/>
      <c r="BH6" s="531"/>
      <c r="BI6" s="531"/>
      <c r="BJ6" s="531"/>
      <c r="BK6" s="534"/>
      <c r="BL6" s="531"/>
      <c r="BM6" s="533"/>
      <c r="BN6" s="535"/>
      <c r="BO6" s="531"/>
      <c r="BP6" s="531"/>
      <c r="BQ6" s="520"/>
      <c r="BR6" s="531"/>
      <c r="BS6" s="531"/>
      <c r="BT6" s="531"/>
      <c r="BU6" s="531"/>
      <c r="BV6" s="531"/>
      <c r="BW6" s="531"/>
      <c r="BX6" s="531"/>
      <c r="BY6" s="531"/>
      <c r="BZ6" s="531"/>
      <c r="CA6" s="531"/>
      <c r="CB6" s="520"/>
      <c r="CC6" s="536"/>
      <c r="CD6" s="531"/>
      <c r="CE6" s="531"/>
      <c r="CF6" s="531"/>
      <c r="CG6" s="531"/>
      <c r="CH6" s="534"/>
      <c r="CI6" s="531"/>
      <c r="CJ6" s="531"/>
      <c r="CK6" s="531"/>
      <c r="CL6" s="534"/>
      <c r="CM6" s="533"/>
      <c r="CN6" s="520"/>
      <c r="CO6" s="533" t="s">
        <v>578</v>
      </c>
      <c r="CP6" s="533"/>
      <c r="CQ6" s="533"/>
      <c r="CR6" s="533"/>
      <c r="CS6" s="533"/>
      <c r="CT6" s="533"/>
      <c r="CU6" s="531"/>
      <c r="CV6" s="531"/>
      <c r="CW6" s="531"/>
      <c r="CX6" s="531"/>
      <c r="CY6" s="531"/>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4"/>
      <c r="EE6" s="534" t="s">
        <v>1176</v>
      </c>
      <c r="EF6" s="534"/>
      <c r="EG6" s="534"/>
      <c r="EH6" s="534"/>
      <c r="EI6" s="534"/>
      <c r="EJ6" s="534"/>
      <c r="EK6" s="534"/>
      <c r="EL6" s="534"/>
      <c r="EM6" s="534"/>
      <c r="EN6" s="534"/>
      <c r="EO6" s="534"/>
      <c r="EP6" s="534"/>
      <c r="EQ6" s="534"/>
      <c r="ER6" s="534"/>
      <c r="ES6" s="534"/>
      <c r="ET6" s="534"/>
      <c r="EU6" s="534"/>
      <c r="EV6" s="534"/>
      <c r="EW6" s="534"/>
      <c r="EX6" s="534"/>
      <c r="EY6" s="534"/>
      <c r="EZ6" s="534"/>
      <c r="FA6" s="534"/>
      <c r="FB6" s="534"/>
      <c r="FC6" s="534"/>
      <c r="FD6" s="534"/>
      <c r="FE6" s="534"/>
      <c r="FF6" s="534"/>
      <c r="FG6" s="534"/>
      <c r="FH6" s="534"/>
      <c r="FI6" s="534"/>
      <c r="FJ6" s="534"/>
      <c r="FK6" s="534"/>
      <c r="FL6" s="534"/>
      <c r="FM6" s="534"/>
      <c r="FN6" s="534"/>
      <c r="FO6" s="534"/>
      <c r="FP6" s="534"/>
      <c r="FQ6" s="534"/>
      <c r="FR6" s="534"/>
      <c r="FS6" s="534"/>
      <c r="FT6" s="534"/>
      <c r="FU6" s="534"/>
      <c r="FV6" s="534"/>
      <c r="FW6" s="534"/>
      <c r="FX6" s="534"/>
      <c r="FY6" s="534"/>
      <c r="FZ6" s="534"/>
      <c r="GA6" s="534"/>
      <c r="GB6" s="534"/>
      <c r="GC6" s="534"/>
      <c r="GD6" s="534"/>
      <c r="GE6" s="534"/>
      <c r="GF6" s="534"/>
      <c r="GG6" s="534"/>
      <c r="GH6" s="534"/>
      <c r="GI6" s="534"/>
      <c r="GJ6" s="534"/>
      <c r="GK6" s="534"/>
      <c r="GL6" s="534"/>
      <c r="GM6" s="534"/>
      <c r="GN6" s="534"/>
      <c r="GO6" s="534"/>
      <c r="GP6" s="534"/>
      <c r="GQ6" s="534"/>
      <c r="GR6" s="534"/>
      <c r="GS6" s="534"/>
      <c r="GT6" s="534"/>
      <c r="GU6" s="534"/>
      <c r="GV6" s="534"/>
      <c r="GW6" s="534"/>
      <c r="GX6" s="534"/>
      <c r="GY6" s="534"/>
      <c r="GZ6" s="534"/>
      <c r="HA6" s="534"/>
      <c r="HB6" s="534"/>
      <c r="HC6" s="534"/>
      <c r="HD6" s="534"/>
      <c r="HE6" s="534"/>
      <c r="HF6" s="534"/>
      <c r="HG6" s="534"/>
      <c r="HH6" s="534"/>
      <c r="HI6" s="534"/>
      <c r="HJ6" s="534"/>
      <c r="HK6" s="534"/>
      <c r="HL6" s="534"/>
      <c r="HM6" s="534"/>
      <c r="HN6" s="534"/>
      <c r="HO6" s="534"/>
      <c r="HP6" s="534"/>
      <c r="HQ6" s="534"/>
      <c r="HR6" s="534"/>
      <c r="HS6" s="534"/>
      <c r="HT6" s="534"/>
      <c r="HU6" s="534"/>
      <c r="HV6" s="534"/>
      <c r="HW6" s="534"/>
      <c r="HX6" s="534"/>
      <c r="HY6" s="534"/>
      <c r="HZ6" s="534"/>
      <c r="IA6" s="534"/>
      <c r="IB6" s="534"/>
      <c r="IC6" s="534"/>
      <c r="ID6" s="534"/>
      <c r="IE6" s="531"/>
      <c r="IF6" s="520"/>
      <c r="IG6" s="536" t="s">
        <v>1251</v>
      </c>
      <c r="IH6" s="536"/>
      <c r="II6" s="533"/>
      <c r="IJ6" s="536"/>
      <c r="IK6" s="536"/>
      <c r="IL6" s="531"/>
      <c r="IM6" s="531"/>
      <c r="IN6" s="531"/>
      <c r="IO6" s="531"/>
      <c r="IP6" s="531"/>
      <c r="IQ6" s="531"/>
      <c r="IR6" s="531"/>
      <c r="IS6" s="535"/>
      <c r="IT6" s="534"/>
      <c r="IU6" s="534"/>
      <c r="IV6" s="534"/>
      <c r="IW6" s="534"/>
      <c r="IX6" s="534"/>
      <c r="IY6" s="534"/>
      <c r="IZ6" s="534"/>
      <c r="JA6" s="534"/>
      <c r="JB6" s="534"/>
      <c r="JC6" s="534"/>
      <c r="JD6" s="533"/>
      <c r="JE6" s="533"/>
      <c r="JF6" s="533"/>
      <c r="JG6" s="533"/>
      <c r="JH6" s="533"/>
      <c r="JI6" s="533"/>
      <c r="JJ6" s="533"/>
      <c r="JK6" s="533"/>
      <c r="JL6" s="533"/>
      <c r="JM6" s="533"/>
      <c r="JN6" s="533"/>
      <c r="JO6" s="520"/>
      <c r="JP6" s="531"/>
      <c r="JQ6" s="531"/>
      <c r="JR6" s="531"/>
      <c r="JS6" s="533" t="s">
        <v>578</v>
      </c>
      <c r="JT6" s="533"/>
      <c r="JU6" s="533"/>
      <c r="JV6" s="537"/>
      <c r="JW6" s="534"/>
      <c r="JX6" s="533" t="s">
        <v>1113</v>
      </c>
      <c r="JY6" s="533"/>
      <c r="JZ6" s="533" t="s">
        <v>1114</v>
      </c>
      <c r="KA6" s="533"/>
      <c r="KB6" s="533" t="s">
        <v>1115</v>
      </c>
      <c r="KC6" s="533" t="s">
        <v>1114</v>
      </c>
      <c r="KD6" s="538"/>
      <c r="KE6" s="531"/>
      <c r="KF6" s="533" t="s">
        <v>1719</v>
      </c>
      <c r="KG6" s="533"/>
      <c r="KH6" s="533"/>
      <c r="KI6" s="533"/>
      <c r="KJ6" s="533"/>
      <c r="KK6" s="533"/>
      <c r="KL6" s="533"/>
      <c r="KM6" s="533"/>
      <c r="KN6" s="538"/>
      <c r="KO6" s="531"/>
      <c r="KP6" s="531"/>
      <c r="KQ6" s="531"/>
      <c r="KR6" s="531"/>
      <c r="KS6" s="531"/>
      <c r="KT6" s="531"/>
      <c r="KU6" s="531"/>
      <c r="KV6" s="533"/>
      <c r="KW6" s="533" t="s">
        <v>1116</v>
      </c>
      <c r="KX6" s="533"/>
      <c r="KY6" s="531"/>
      <c r="KZ6" s="533"/>
      <c r="LA6" s="533" t="s">
        <v>1117</v>
      </c>
      <c r="LB6" s="533"/>
      <c r="LC6" s="533"/>
      <c r="LD6" s="533"/>
      <c r="LE6" s="531"/>
      <c r="LF6" s="537"/>
      <c r="LG6" s="537"/>
      <c r="LH6" s="531"/>
      <c r="LI6" s="531"/>
      <c r="LJ6" s="531"/>
      <c r="LK6" s="531"/>
      <c r="LL6" s="533" t="s">
        <v>1117</v>
      </c>
      <c r="LM6" s="533"/>
      <c r="LN6" s="533"/>
      <c r="LO6" s="533"/>
      <c r="LP6" s="533"/>
      <c r="LQ6" s="533"/>
      <c r="LR6" s="533"/>
      <c r="LS6" s="533"/>
      <c r="LT6" s="520"/>
      <c r="LU6" s="534"/>
      <c r="LV6" s="533"/>
      <c r="LW6" s="533"/>
      <c r="LX6" s="533"/>
      <c r="LY6" s="533"/>
      <c r="LZ6" s="533"/>
      <c r="MA6" s="533"/>
      <c r="MB6" s="533"/>
      <c r="MC6" s="533" t="s">
        <v>1119</v>
      </c>
      <c r="MD6" s="533"/>
      <c r="ME6" s="533"/>
      <c r="MF6" s="533"/>
      <c r="MG6" s="533"/>
      <c r="MH6" s="533"/>
      <c r="MI6" s="533"/>
      <c r="MJ6" s="533"/>
      <c r="MK6" s="533"/>
      <c r="ML6" s="533"/>
      <c r="MM6" s="533"/>
      <c r="MN6" s="520"/>
      <c r="MO6" s="533"/>
      <c r="MP6" s="533"/>
      <c r="MQ6" s="534"/>
      <c r="MR6" s="534"/>
      <c r="MS6" s="534"/>
      <c r="MT6" s="534"/>
      <c r="MU6" s="534"/>
      <c r="MV6" s="534"/>
      <c r="MW6" s="534"/>
      <c r="MX6" s="534"/>
      <c r="MY6" s="531"/>
      <c r="MZ6" s="531"/>
      <c r="NA6" s="531"/>
      <c r="NB6" s="531"/>
      <c r="NC6" s="531"/>
      <c r="ND6" s="531"/>
      <c r="NE6" s="531"/>
      <c r="NF6" s="531"/>
      <c r="NG6" s="531"/>
      <c r="NH6" s="531"/>
      <c r="NI6" s="531"/>
      <c r="NJ6" s="531"/>
      <c r="NK6" s="531"/>
      <c r="NL6" s="531"/>
      <c r="NM6" s="531"/>
      <c r="NN6" s="531"/>
      <c r="NO6" s="531"/>
      <c r="NP6" s="531"/>
      <c r="NQ6" s="531"/>
      <c r="NR6" s="531"/>
      <c r="NS6" s="531"/>
      <c r="NT6" s="531"/>
      <c r="NU6" s="531"/>
      <c r="NV6" s="531"/>
      <c r="NW6" s="531"/>
      <c r="NX6" s="531"/>
      <c r="NY6" s="531"/>
      <c r="NZ6" s="531"/>
      <c r="OA6" s="531"/>
      <c r="OB6" s="531"/>
      <c r="OC6" s="531"/>
      <c r="OD6" s="531"/>
      <c r="OE6" s="531"/>
      <c r="OF6" s="531"/>
      <c r="OG6" s="531"/>
      <c r="OH6" s="531"/>
      <c r="OI6" s="531"/>
      <c r="OJ6" s="531"/>
      <c r="OK6" s="531"/>
      <c r="OL6" s="531"/>
      <c r="OM6" s="531"/>
      <c r="ON6" s="531"/>
      <c r="OO6" s="531"/>
      <c r="OP6" s="531"/>
      <c r="OQ6" s="531"/>
      <c r="OR6" s="531"/>
      <c r="OS6" s="531"/>
      <c r="OT6" s="531"/>
      <c r="OU6" s="521">
        <v>0</v>
      </c>
    </row>
    <row r="7" spans="1:411">
      <c r="A7" s="21"/>
      <c r="B7" s="21"/>
      <c r="C7" s="539">
        <v>0</v>
      </c>
      <c r="D7" s="14"/>
      <c r="E7" t="b">
        <v>0</v>
      </c>
      <c r="G7" s="32" t="s">
        <v>1696</v>
      </c>
      <c r="M7">
        <v>2</v>
      </c>
      <c r="N7">
        <v>3</v>
      </c>
      <c r="P7">
        <v>4</v>
      </c>
      <c r="Q7">
        <v>5</v>
      </c>
      <c r="S7">
        <v>5</v>
      </c>
      <c r="Y7">
        <v>1</v>
      </c>
      <c r="Z7">
        <v>2</v>
      </c>
      <c r="AA7">
        <v>3</v>
      </c>
      <c r="AG7">
        <v>13</v>
      </c>
      <c r="AH7">
        <v>14</v>
      </c>
      <c r="AI7">
        <v>7</v>
      </c>
      <c r="AL7" s="233" t="s">
        <v>1696</v>
      </c>
      <c r="AM7" s="9" t="str">
        <f>IF(COUNTIF(AL$5:AL7,AL7)=1,"-","Dup")</f>
        <v>-</v>
      </c>
      <c r="AN7" s="9"/>
      <c r="AO7" s="14"/>
      <c r="AP7" s="14"/>
      <c r="AQ7" s="14"/>
      <c r="AR7" s="14"/>
      <c r="AS7" s="14"/>
      <c r="AT7" s="14"/>
      <c r="AU7" s="563"/>
      <c r="AV7" s="563"/>
      <c r="AW7" s="9"/>
      <c r="AX7" s="12">
        <v>1</v>
      </c>
      <c r="AY7" s="12">
        <v>2</v>
      </c>
      <c r="AZ7" s="12">
        <v>3</v>
      </c>
      <c r="BA7" s="12">
        <v>4</v>
      </c>
      <c r="BB7" s="12">
        <v>5</v>
      </c>
      <c r="BC7" s="12">
        <v>6</v>
      </c>
      <c r="BD7" s="14"/>
      <c r="BE7" s="9"/>
      <c r="BF7" s="14"/>
      <c r="BG7" s="14"/>
      <c r="BH7" s="14"/>
      <c r="BI7" s="14"/>
      <c r="BJ7" s="14"/>
      <c r="BK7" s="14"/>
      <c r="BL7" s="14"/>
      <c r="BM7" s="14"/>
      <c r="BN7" s="14"/>
      <c r="BO7" s="14"/>
      <c r="BP7" s="14"/>
      <c r="BQ7" s="9"/>
      <c r="BR7" s="14"/>
      <c r="BS7" s="14"/>
      <c r="BT7" s="12">
        <v>0</v>
      </c>
      <c r="BU7" s="12">
        <v>1</v>
      </c>
      <c r="BV7" s="12">
        <v>2</v>
      </c>
      <c r="BW7" s="12">
        <v>3</v>
      </c>
      <c r="BX7" s="12">
        <v>4</v>
      </c>
      <c r="BY7" s="12">
        <v>5</v>
      </c>
      <c r="BZ7" s="12">
        <v>6</v>
      </c>
      <c r="CA7" s="12">
        <v>7</v>
      </c>
      <c r="CB7" s="9"/>
      <c r="CC7" s="14"/>
      <c r="CD7" s="14"/>
      <c r="CE7" s="14"/>
      <c r="CF7" s="14"/>
      <c r="CG7" s="14"/>
      <c r="CH7" s="153"/>
      <c r="CI7" s="14"/>
      <c r="CJ7" s="14"/>
      <c r="CK7" s="14"/>
      <c r="CL7" s="14"/>
      <c r="CM7" s="14"/>
      <c r="CN7" s="9"/>
      <c r="CO7" s="12">
        <v>1</v>
      </c>
      <c r="CP7" s="12">
        <v>2</v>
      </c>
      <c r="CQ7" s="12">
        <v>3</v>
      </c>
      <c r="CR7" s="12">
        <v>1</v>
      </c>
      <c r="CS7" s="12">
        <v>2</v>
      </c>
      <c r="CT7" s="12">
        <v>3</v>
      </c>
      <c r="CU7" s="14"/>
      <c r="CV7" s="12">
        <v>1</v>
      </c>
      <c r="CW7" s="12">
        <v>1</v>
      </c>
      <c r="CX7" s="12">
        <v>1</v>
      </c>
      <c r="CY7" s="12">
        <v>1</v>
      </c>
      <c r="CZ7" s="12"/>
      <c r="DA7" s="14"/>
      <c r="DB7" s="14"/>
      <c r="DC7" s="14"/>
      <c r="DD7" s="14"/>
      <c r="DE7" s="14"/>
      <c r="DF7" s="14"/>
      <c r="DG7" s="14"/>
      <c r="DH7" s="14"/>
      <c r="DI7" s="14"/>
      <c r="DJ7" s="14"/>
      <c r="DK7" s="14"/>
      <c r="DL7" s="14"/>
      <c r="DM7" s="14"/>
      <c r="DN7" s="14"/>
      <c r="DO7" s="14"/>
      <c r="DP7" s="14"/>
      <c r="DQ7" s="14"/>
      <c r="DR7" s="14"/>
      <c r="DS7" s="14"/>
      <c r="DT7" s="14"/>
      <c r="DU7" s="14"/>
      <c r="DV7" s="14"/>
      <c r="DW7" s="14"/>
      <c r="DX7" s="14"/>
      <c r="DY7" s="14"/>
      <c r="DZ7" s="14"/>
      <c r="EA7" s="14"/>
      <c r="EB7" s="14"/>
      <c r="EC7" s="14"/>
      <c r="ED7" s="14"/>
      <c r="EE7" s="12">
        <v>1</v>
      </c>
      <c r="EF7" s="12">
        <v>2</v>
      </c>
      <c r="EG7" s="12">
        <v>1</v>
      </c>
      <c r="EH7" s="12">
        <v>2</v>
      </c>
      <c r="EI7" s="12">
        <v>3</v>
      </c>
      <c r="EJ7" s="251">
        <f ca="1">OFFSET(EJ7,0,-3)+4</f>
        <v>5</v>
      </c>
      <c r="EK7" s="251">
        <f t="shared" ref="EK7:EX7" ca="1" si="14">OFFSET(EK7,0,-3)+4</f>
        <v>6</v>
      </c>
      <c r="EL7" s="251">
        <f t="shared" ca="1" si="14"/>
        <v>7</v>
      </c>
      <c r="EM7" s="251">
        <f t="shared" ca="1" si="14"/>
        <v>9</v>
      </c>
      <c r="EN7" s="251">
        <f t="shared" ca="1" si="14"/>
        <v>10</v>
      </c>
      <c r="EO7" s="251">
        <f t="shared" ca="1" si="14"/>
        <v>11</v>
      </c>
      <c r="EP7" s="251">
        <f t="shared" ca="1" si="14"/>
        <v>13</v>
      </c>
      <c r="EQ7" s="251">
        <f t="shared" ca="1" si="14"/>
        <v>14</v>
      </c>
      <c r="ER7" s="251">
        <f t="shared" ca="1" si="14"/>
        <v>15</v>
      </c>
      <c r="ES7" s="251">
        <f t="shared" ca="1" si="14"/>
        <v>17</v>
      </c>
      <c r="ET7" s="251">
        <f t="shared" ca="1" si="14"/>
        <v>18</v>
      </c>
      <c r="EU7" s="251">
        <f t="shared" ca="1" si="14"/>
        <v>19</v>
      </c>
      <c r="EV7" s="251">
        <f t="shared" ca="1" si="14"/>
        <v>21</v>
      </c>
      <c r="EW7" s="251">
        <f t="shared" ca="1" si="14"/>
        <v>22</v>
      </c>
      <c r="EX7" s="251">
        <f t="shared" ca="1" si="14"/>
        <v>23</v>
      </c>
      <c r="EY7" s="12">
        <v>24</v>
      </c>
      <c r="EZ7" s="551">
        <f ca="1">OFFSET(EZ7,0,-1)+1</f>
        <v>25</v>
      </c>
      <c r="FA7" s="551">
        <f t="shared" ref="FA7:FN7" ca="1" si="15">OFFSET(FA7,0,-1)+1</f>
        <v>26</v>
      </c>
      <c r="FB7" s="551">
        <f t="shared" ca="1" si="15"/>
        <v>27</v>
      </c>
      <c r="FC7" s="551">
        <f t="shared" ca="1" si="15"/>
        <v>28</v>
      </c>
      <c r="FD7" s="551">
        <f t="shared" ca="1" si="15"/>
        <v>29</v>
      </c>
      <c r="FE7" s="551">
        <f t="shared" ca="1" si="15"/>
        <v>30</v>
      </c>
      <c r="FF7" s="551">
        <f t="shared" ca="1" si="15"/>
        <v>31</v>
      </c>
      <c r="FG7" s="551">
        <f t="shared" ca="1" si="15"/>
        <v>32</v>
      </c>
      <c r="FH7" s="551">
        <f t="shared" ca="1" si="15"/>
        <v>33</v>
      </c>
      <c r="FI7" s="551">
        <f t="shared" ca="1" si="15"/>
        <v>34</v>
      </c>
      <c r="FJ7" s="551">
        <f t="shared" ca="1" si="15"/>
        <v>35</v>
      </c>
      <c r="FK7" s="551">
        <f t="shared" ca="1" si="15"/>
        <v>36</v>
      </c>
      <c r="FL7" s="551">
        <f t="shared" ca="1" si="15"/>
        <v>37</v>
      </c>
      <c r="FM7" s="551">
        <f t="shared" ca="1" si="15"/>
        <v>38</v>
      </c>
      <c r="FN7" s="551">
        <f t="shared" ca="1" si="15"/>
        <v>39</v>
      </c>
      <c r="FO7" s="12">
        <v>1</v>
      </c>
      <c r="FP7" s="12">
        <v>2</v>
      </c>
      <c r="FQ7" s="12">
        <v>3</v>
      </c>
      <c r="FR7" s="251">
        <f ca="1">OFFSET(FR7,0,-3)+4</f>
        <v>5</v>
      </c>
      <c r="FS7" s="251">
        <f t="shared" ref="FS7:GF7" ca="1" si="16">OFFSET(FS7,0,-3)+4</f>
        <v>6</v>
      </c>
      <c r="FT7" s="251">
        <f t="shared" ca="1" si="16"/>
        <v>7</v>
      </c>
      <c r="FU7" s="251">
        <f t="shared" ca="1" si="16"/>
        <v>9</v>
      </c>
      <c r="FV7" s="251">
        <f t="shared" ca="1" si="16"/>
        <v>10</v>
      </c>
      <c r="FW7" s="251">
        <f t="shared" ca="1" si="16"/>
        <v>11</v>
      </c>
      <c r="FX7" s="251">
        <f t="shared" ca="1" si="16"/>
        <v>13</v>
      </c>
      <c r="FY7" s="251">
        <f t="shared" ca="1" si="16"/>
        <v>14</v>
      </c>
      <c r="FZ7" s="251">
        <f t="shared" ca="1" si="16"/>
        <v>15</v>
      </c>
      <c r="GA7" s="251">
        <f t="shared" ca="1" si="16"/>
        <v>17</v>
      </c>
      <c r="GB7" s="251">
        <f t="shared" ca="1" si="16"/>
        <v>18</v>
      </c>
      <c r="GC7" s="251">
        <f t="shared" ca="1" si="16"/>
        <v>19</v>
      </c>
      <c r="GD7" s="251">
        <f t="shared" ca="1" si="16"/>
        <v>21</v>
      </c>
      <c r="GE7" s="251">
        <f t="shared" ca="1" si="16"/>
        <v>22</v>
      </c>
      <c r="GF7" s="251">
        <f t="shared" ca="1" si="16"/>
        <v>23</v>
      </c>
      <c r="GG7" s="12">
        <v>24</v>
      </c>
      <c r="GH7" s="551">
        <f ca="1">OFFSET(GH7,0,-1)+1</f>
        <v>25</v>
      </c>
      <c r="GI7" s="551">
        <f t="shared" ref="GI7:GV7" ca="1" si="17">OFFSET(GI7,0,-1)+1</f>
        <v>26</v>
      </c>
      <c r="GJ7" s="551">
        <f t="shared" ca="1" si="17"/>
        <v>27</v>
      </c>
      <c r="GK7" s="551">
        <f t="shared" ca="1" si="17"/>
        <v>28</v>
      </c>
      <c r="GL7" s="551">
        <f t="shared" ca="1" si="17"/>
        <v>29</v>
      </c>
      <c r="GM7" s="551">
        <f t="shared" ca="1" si="17"/>
        <v>30</v>
      </c>
      <c r="GN7" s="551">
        <f t="shared" ca="1" si="17"/>
        <v>31</v>
      </c>
      <c r="GO7" s="551">
        <f t="shared" ca="1" si="17"/>
        <v>32</v>
      </c>
      <c r="GP7" s="551">
        <f t="shared" ca="1" si="17"/>
        <v>33</v>
      </c>
      <c r="GQ7" s="551">
        <f t="shared" ca="1" si="17"/>
        <v>34</v>
      </c>
      <c r="GR7" s="551">
        <f t="shared" ca="1" si="17"/>
        <v>35</v>
      </c>
      <c r="GS7" s="551">
        <f t="shared" ca="1" si="17"/>
        <v>36</v>
      </c>
      <c r="GT7" s="551">
        <f t="shared" ca="1" si="17"/>
        <v>37</v>
      </c>
      <c r="GU7" s="551">
        <f t="shared" ca="1" si="17"/>
        <v>38</v>
      </c>
      <c r="GV7" s="551">
        <f t="shared" ca="1" si="17"/>
        <v>39</v>
      </c>
      <c r="GW7" s="12">
        <v>1</v>
      </c>
      <c r="GX7" s="12">
        <v>2</v>
      </c>
      <c r="GY7" s="12">
        <v>3</v>
      </c>
      <c r="GZ7" s="251">
        <f ca="1">OFFSET(GZ7,0,-3)+4</f>
        <v>5</v>
      </c>
      <c r="HA7" s="251">
        <f t="shared" ref="HA7:HN7" ca="1" si="18">OFFSET(HA7,0,-3)+4</f>
        <v>6</v>
      </c>
      <c r="HB7" s="251">
        <f t="shared" ca="1" si="18"/>
        <v>7</v>
      </c>
      <c r="HC7" s="251">
        <f t="shared" ca="1" si="18"/>
        <v>9</v>
      </c>
      <c r="HD7" s="251">
        <f t="shared" ca="1" si="18"/>
        <v>10</v>
      </c>
      <c r="HE7" s="251">
        <f t="shared" ca="1" si="18"/>
        <v>11</v>
      </c>
      <c r="HF7" s="251">
        <f t="shared" ca="1" si="18"/>
        <v>13</v>
      </c>
      <c r="HG7" s="251">
        <f t="shared" ca="1" si="18"/>
        <v>14</v>
      </c>
      <c r="HH7" s="251">
        <f t="shared" ca="1" si="18"/>
        <v>15</v>
      </c>
      <c r="HI7" s="251">
        <f t="shared" ca="1" si="18"/>
        <v>17</v>
      </c>
      <c r="HJ7" s="251">
        <f t="shared" ca="1" si="18"/>
        <v>18</v>
      </c>
      <c r="HK7" s="251">
        <f t="shared" ca="1" si="18"/>
        <v>19</v>
      </c>
      <c r="HL7" s="251">
        <f t="shared" ca="1" si="18"/>
        <v>21</v>
      </c>
      <c r="HM7" s="251">
        <f t="shared" ca="1" si="18"/>
        <v>22</v>
      </c>
      <c r="HN7" s="251">
        <f t="shared" ca="1" si="18"/>
        <v>23</v>
      </c>
      <c r="HO7" s="12">
        <v>24</v>
      </c>
      <c r="HP7" s="551">
        <f ca="1">OFFSET(HP7,0,-1)+1</f>
        <v>25</v>
      </c>
      <c r="HQ7" s="551">
        <f t="shared" ref="HQ7:ID7" ca="1" si="19">OFFSET(HQ7,0,-1)+1</f>
        <v>26</v>
      </c>
      <c r="HR7" s="551">
        <f t="shared" ca="1" si="19"/>
        <v>27</v>
      </c>
      <c r="HS7" s="551">
        <f t="shared" ca="1" si="19"/>
        <v>28</v>
      </c>
      <c r="HT7" s="551">
        <f t="shared" ca="1" si="19"/>
        <v>29</v>
      </c>
      <c r="HU7" s="551">
        <f t="shared" ca="1" si="19"/>
        <v>30</v>
      </c>
      <c r="HV7" s="551">
        <f t="shared" ca="1" si="19"/>
        <v>31</v>
      </c>
      <c r="HW7" s="551">
        <f t="shared" ca="1" si="19"/>
        <v>32</v>
      </c>
      <c r="HX7" s="551">
        <f t="shared" ca="1" si="19"/>
        <v>33</v>
      </c>
      <c r="HY7" s="551">
        <f t="shared" ca="1" si="19"/>
        <v>34</v>
      </c>
      <c r="HZ7" s="551">
        <f t="shared" ca="1" si="19"/>
        <v>35</v>
      </c>
      <c r="IA7" s="551">
        <f t="shared" ca="1" si="19"/>
        <v>36</v>
      </c>
      <c r="IB7" s="551">
        <f t="shared" ca="1" si="19"/>
        <v>37</v>
      </c>
      <c r="IC7" s="551">
        <f t="shared" ca="1" si="19"/>
        <v>38</v>
      </c>
      <c r="ID7" s="551">
        <f t="shared" ca="1" si="19"/>
        <v>39</v>
      </c>
      <c r="IE7" s="12">
        <v>1</v>
      </c>
      <c r="IF7" s="9"/>
      <c r="IG7" s="12">
        <v>1</v>
      </c>
      <c r="IH7" s="12">
        <v>2</v>
      </c>
      <c r="II7" s="14"/>
      <c r="IJ7" s="12">
        <v>3</v>
      </c>
      <c r="IK7" s="12">
        <v>1</v>
      </c>
      <c r="IL7" s="12">
        <v>1</v>
      </c>
      <c r="IM7" s="12">
        <v>1</v>
      </c>
      <c r="IN7" s="12">
        <v>1</v>
      </c>
      <c r="IO7" s="12">
        <v>2</v>
      </c>
      <c r="IP7" s="12">
        <v>2</v>
      </c>
      <c r="IQ7" s="12">
        <v>2</v>
      </c>
      <c r="IR7" s="12">
        <v>3</v>
      </c>
      <c r="IS7" s="12">
        <v>3</v>
      </c>
      <c r="IT7" s="12">
        <v>3</v>
      </c>
      <c r="IU7" s="12">
        <v>1</v>
      </c>
      <c r="IV7" s="12">
        <v>1</v>
      </c>
      <c r="IW7" s="12">
        <v>1</v>
      </c>
      <c r="IX7" s="12">
        <v>2</v>
      </c>
      <c r="IY7" s="12">
        <v>2</v>
      </c>
      <c r="IZ7" s="12">
        <v>2</v>
      </c>
      <c r="JA7" s="12">
        <v>3</v>
      </c>
      <c r="JB7" s="12">
        <v>3</v>
      </c>
      <c r="JC7" s="12">
        <v>3</v>
      </c>
      <c r="JD7" s="12">
        <v>2</v>
      </c>
      <c r="JE7" s="12">
        <v>2</v>
      </c>
      <c r="JF7" s="12">
        <v>1</v>
      </c>
      <c r="JG7" s="12">
        <v>8</v>
      </c>
      <c r="JH7" s="12">
        <v>9</v>
      </c>
      <c r="JI7" s="12">
        <v>10</v>
      </c>
      <c r="JJ7" s="12">
        <v>11</v>
      </c>
      <c r="JK7" s="12">
        <v>12</v>
      </c>
      <c r="JL7" s="12">
        <v>2</v>
      </c>
      <c r="JM7" s="12">
        <v>2</v>
      </c>
      <c r="JN7" s="12">
        <v>2</v>
      </c>
      <c r="JO7" s="9"/>
      <c r="JP7" s="12">
        <v>1</v>
      </c>
      <c r="JQ7" s="12">
        <v>1</v>
      </c>
      <c r="JR7" s="12">
        <v>1</v>
      </c>
      <c r="JS7" s="14"/>
      <c r="JT7" s="14"/>
      <c r="JU7" s="14"/>
      <c r="JV7" s="14"/>
      <c r="JW7" s="14"/>
      <c r="JX7" s="12">
        <v>1</v>
      </c>
      <c r="JY7" s="12">
        <v>2</v>
      </c>
      <c r="JZ7" s="12">
        <v>3</v>
      </c>
      <c r="KA7" s="12">
        <v>4</v>
      </c>
      <c r="KB7" s="12">
        <v>13</v>
      </c>
      <c r="KC7" s="12">
        <v>17</v>
      </c>
      <c r="KD7" s="12">
        <v>5</v>
      </c>
      <c r="KE7" s="14"/>
      <c r="KF7" s="14"/>
      <c r="KG7" s="14"/>
      <c r="KH7" s="14"/>
      <c r="KI7" s="14"/>
      <c r="KJ7" s="14"/>
      <c r="KK7" s="14"/>
      <c r="KL7" s="14"/>
      <c r="KM7" s="14"/>
      <c r="KN7" s="14"/>
      <c r="KO7" s="14"/>
      <c r="KP7" s="14"/>
      <c r="KQ7" s="14"/>
      <c r="KR7" s="14"/>
      <c r="KS7" s="14"/>
      <c r="KT7" s="14"/>
      <c r="KU7" s="14"/>
      <c r="KV7" s="14"/>
      <c r="KW7" s="14"/>
      <c r="KX7" s="14"/>
      <c r="KY7" s="14"/>
      <c r="KZ7" s="14"/>
      <c r="LA7" s="12">
        <v>6</v>
      </c>
      <c r="LB7" s="12">
        <v>7</v>
      </c>
      <c r="LC7" s="12">
        <v>8</v>
      </c>
      <c r="LD7" s="12">
        <v>9</v>
      </c>
      <c r="LE7" s="14"/>
      <c r="LF7" s="14"/>
      <c r="LG7" s="14"/>
      <c r="LH7" s="14"/>
      <c r="LI7" s="14"/>
      <c r="LJ7" s="14"/>
      <c r="LK7" s="14"/>
      <c r="LL7" s="12">
        <v>12</v>
      </c>
      <c r="LM7" s="12">
        <v>10</v>
      </c>
      <c r="LN7" s="12">
        <v>10</v>
      </c>
      <c r="LO7" s="12">
        <v>11</v>
      </c>
      <c r="LP7" s="12">
        <v>13</v>
      </c>
      <c r="LQ7" s="12">
        <v>14</v>
      </c>
      <c r="LR7" s="12">
        <v>5</v>
      </c>
      <c r="LS7" s="29" t="s">
        <v>1215</v>
      </c>
      <c r="LT7" s="14"/>
      <c r="LU7" s="12">
        <v>1</v>
      </c>
      <c r="LV7" s="12">
        <v>2</v>
      </c>
      <c r="LW7" s="12">
        <v>3</v>
      </c>
      <c r="LX7" s="12">
        <v>4</v>
      </c>
      <c r="LY7" s="12">
        <v>9</v>
      </c>
      <c r="LZ7" s="12">
        <v>10</v>
      </c>
      <c r="MA7" s="12">
        <v>11</v>
      </c>
      <c r="MB7" s="12">
        <v>12</v>
      </c>
      <c r="MC7" s="12">
        <v>1</v>
      </c>
      <c r="MD7" s="12">
        <v>1</v>
      </c>
      <c r="ME7" s="12">
        <v>1</v>
      </c>
      <c r="MF7" s="12">
        <v>2</v>
      </c>
      <c r="MG7" s="12">
        <v>3</v>
      </c>
      <c r="MH7" s="12">
        <v>4</v>
      </c>
      <c r="MI7" s="12">
        <v>5</v>
      </c>
      <c r="MJ7" s="12">
        <v>6</v>
      </c>
      <c r="MK7" s="12">
        <v>7</v>
      </c>
      <c r="ML7" s="12">
        <v>8</v>
      </c>
      <c r="MM7" s="12">
        <v>1</v>
      </c>
      <c r="MN7" s="14"/>
      <c r="MO7" s="14"/>
      <c r="MP7" s="14"/>
      <c r="MQ7" s="14"/>
      <c r="MR7" s="12">
        <v>1</v>
      </c>
      <c r="MS7" s="12">
        <v>2</v>
      </c>
      <c r="MT7" s="12">
        <v>3</v>
      </c>
      <c r="MU7" s="12">
        <v>4</v>
      </c>
      <c r="MV7" s="12">
        <v>5</v>
      </c>
      <c r="MW7" s="12">
        <v>6</v>
      </c>
      <c r="MX7" s="12">
        <v>7</v>
      </c>
      <c r="MY7" s="12">
        <v>8</v>
      </c>
      <c r="MZ7" s="12"/>
      <c r="NA7" s="12">
        <v>31</v>
      </c>
      <c r="NB7" s="12">
        <f>NA7+1</f>
        <v>32</v>
      </c>
      <c r="NC7" s="12">
        <f t="shared" ref="NC7:OS7" si="20">NB7+1</f>
        <v>33</v>
      </c>
      <c r="ND7" s="12">
        <f t="shared" si="20"/>
        <v>34</v>
      </c>
      <c r="NE7" s="12">
        <f t="shared" si="20"/>
        <v>35</v>
      </c>
      <c r="NF7" s="12">
        <f t="shared" si="20"/>
        <v>36</v>
      </c>
      <c r="NG7" s="12">
        <f t="shared" si="20"/>
        <v>37</v>
      </c>
      <c r="NH7" s="12">
        <f t="shared" si="20"/>
        <v>38</v>
      </c>
      <c r="NI7" s="12">
        <f t="shared" si="20"/>
        <v>39</v>
      </c>
      <c r="NJ7" s="12">
        <f t="shared" si="20"/>
        <v>40</v>
      </c>
      <c r="NK7" s="12">
        <f t="shared" si="20"/>
        <v>41</v>
      </c>
      <c r="NL7" s="12">
        <f t="shared" si="20"/>
        <v>42</v>
      </c>
      <c r="NM7" s="12">
        <f t="shared" si="20"/>
        <v>43</v>
      </c>
      <c r="NN7" s="12">
        <f t="shared" si="20"/>
        <v>44</v>
      </c>
      <c r="NO7" s="12">
        <f t="shared" si="20"/>
        <v>45</v>
      </c>
      <c r="NP7" s="12">
        <f t="shared" si="20"/>
        <v>46</v>
      </c>
      <c r="NQ7" s="12">
        <f t="shared" si="20"/>
        <v>47</v>
      </c>
      <c r="NR7" s="12">
        <f t="shared" si="20"/>
        <v>48</v>
      </c>
      <c r="NS7" s="12">
        <f t="shared" si="20"/>
        <v>49</v>
      </c>
      <c r="NT7" s="12">
        <f t="shared" si="20"/>
        <v>50</v>
      </c>
      <c r="NU7" s="12">
        <f t="shared" si="20"/>
        <v>51</v>
      </c>
      <c r="NV7" s="12">
        <f t="shared" si="20"/>
        <v>52</v>
      </c>
      <c r="NW7" s="12">
        <f t="shared" si="20"/>
        <v>53</v>
      </c>
      <c r="NX7" s="12">
        <f t="shared" si="20"/>
        <v>54</v>
      </c>
      <c r="NY7" s="12">
        <f t="shared" si="20"/>
        <v>55</v>
      </c>
      <c r="NZ7" s="12">
        <f t="shared" si="20"/>
        <v>56</v>
      </c>
      <c r="OA7" s="12">
        <f t="shared" si="20"/>
        <v>57</v>
      </c>
      <c r="OB7" s="12">
        <f t="shared" si="20"/>
        <v>58</v>
      </c>
      <c r="OC7" s="12">
        <f t="shared" si="20"/>
        <v>59</v>
      </c>
      <c r="OD7" s="12">
        <f t="shared" si="20"/>
        <v>60</v>
      </c>
      <c r="OE7" s="12">
        <f t="shared" si="20"/>
        <v>61</v>
      </c>
      <c r="OF7" s="12">
        <f t="shared" si="20"/>
        <v>62</v>
      </c>
      <c r="OG7" s="12">
        <f t="shared" si="20"/>
        <v>63</v>
      </c>
      <c r="OH7" s="12">
        <f t="shared" si="20"/>
        <v>64</v>
      </c>
      <c r="OI7" s="12">
        <f t="shared" si="20"/>
        <v>65</v>
      </c>
      <c r="OJ7" s="12">
        <f t="shared" si="20"/>
        <v>66</v>
      </c>
      <c r="OK7" s="12">
        <f t="shared" si="20"/>
        <v>67</v>
      </c>
      <c r="OL7" s="12">
        <f t="shared" si="20"/>
        <v>68</v>
      </c>
      <c r="OM7" s="12">
        <f t="shared" si="20"/>
        <v>69</v>
      </c>
      <c r="ON7" s="12">
        <f t="shared" si="20"/>
        <v>70</v>
      </c>
      <c r="OO7" s="12">
        <f t="shared" si="20"/>
        <v>71</v>
      </c>
      <c r="OP7" s="12">
        <f t="shared" si="20"/>
        <v>72</v>
      </c>
      <c r="OQ7" s="12">
        <f t="shared" si="20"/>
        <v>73</v>
      </c>
      <c r="OR7" s="12">
        <f t="shared" si="20"/>
        <v>74</v>
      </c>
      <c r="OS7" s="12">
        <f t="shared" si="20"/>
        <v>75</v>
      </c>
      <c r="OT7" s="14"/>
      <c r="OU7" s="24">
        <v>0</v>
      </c>
    </row>
    <row r="8" spans="1:411" outlineLevel="1">
      <c r="A8" s="21"/>
      <c r="B8" s="21"/>
      <c r="C8" s="14"/>
      <c r="D8" s="14"/>
      <c r="E8" t="b">
        <v>0</v>
      </c>
      <c r="G8" s="32" t="s">
        <v>1697</v>
      </c>
      <c r="AL8" s="233" t="s">
        <v>1697</v>
      </c>
      <c r="AM8" s="9" t="str">
        <f ca="1">IF(COUNTIF(AL$5:AL21,AL8)=1,"-","Dup")</f>
        <v>-</v>
      </c>
      <c r="AN8" s="9"/>
      <c r="AO8" s="14"/>
      <c r="AP8" s="14"/>
      <c r="AQ8" s="14"/>
      <c r="AR8" s="14"/>
      <c r="AS8" s="14"/>
      <c r="AT8" s="14"/>
      <c r="AU8" s="563"/>
      <c r="AV8" s="563"/>
      <c r="AW8" s="9"/>
      <c r="AX8" s="14"/>
      <c r="AY8" s="14"/>
      <c r="AZ8" s="14"/>
      <c r="BA8" s="14"/>
      <c r="BB8" s="14"/>
      <c r="BC8" s="14"/>
      <c r="BD8" s="14"/>
      <c r="BE8" s="9"/>
      <c r="BF8" s="14"/>
      <c r="BG8" s="14"/>
      <c r="BH8" s="14"/>
      <c r="BI8" s="14"/>
      <c r="BJ8" s="14"/>
      <c r="BK8" s="14"/>
      <c r="BL8" s="14"/>
      <c r="BM8" s="14"/>
      <c r="BN8" s="14"/>
      <c r="BO8" s="14"/>
      <c r="BP8" s="14"/>
      <c r="BQ8" s="9"/>
      <c r="BR8" s="14"/>
      <c r="BS8" s="14"/>
      <c r="BT8" s="14"/>
      <c r="BU8" s="14"/>
      <c r="BV8" s="14"/>
      <c r="BW8" s="14"/>
      <c r="BX8" s="14"/>
      <c r="BY8" s="14"/>
      <c r="BZ8" s="14"/>
      <c r="CA8" s="14"/>
      <c r="CB8" s="9"/>
      <c r="CC8" s="14"/>
      <c r="CD8" s="14"/>
      <c r="CE8" s="14"/>
      <c r="CF8" s="14"/>
      <c r="CG8" s="14"/>
      <c r="CH8" s="153"/>
      <c r="CI8" s="14"/>
      <c r="CJ8" s="14"/>
      <c r="CK8" s="14"/>
      <c r="CL8" s="14"/>
      <c r="CM8" s="14"/>
      <c r="CN8" s="9"/>
      <c r="CO8" s="14"/>
      <c r="CP8" s="14"/>
      <c r="CQ8" s="14"/>
      <c r="CR8" s="14"/>
      <c r="CS8" s="14"/>
      <c r="CT8" s="14"/>
      <c r="CU8" s="14"/>
      <c r="CV8" s="14"/>
      <c r="CW8" s="14"/>
      <c r="CX8" s="14"/>
      <c r="CY8" s="14"/>
      <c r="CZ8" s="14"/>
      <c r="DA8" s="14"/>
      <c r="DB8" s="14"/>
      <c r="DC8" s="14"/>
      <c r="DD8" s="14"/>
      <c r="DE8" s="14"/>
      <c r="DF8" s="14"/>
      <c r="DG8" s="14"/>
      <c r="DH8" s="14"/>
      <c r="DI8" s="14"/>
      <c r="DJ8" s="14"/>
      <c r="DK8" s="14"/>
      <c r="DL8" s="14"/>
      <c r="DM8" s="14"/>
      <c r="DN8" s="14"/>
      <c r="DO8" s="14"/>
      <c r="DP8" s="14"/>
      <c r="DQ8" s="14"/>
      <c r="DR8" s="14"/>
      <c r="DS8" s="14"/>
      <c r="DT8" s="14"/>
      <c r="DU8" s="14"/>
      <c r="DV8" s="14"/>
      <c r="DW8" s="14"/>
      <c r="DX8" s="14"/>
      <c r="DY8" s="14"/>
      <c r="DZ8" s="14"/>
      <c r="EA8" s="14"/>
      <c r="EB8" s="14"/>
      <c r="EC8" s="14"/>
      <c r="ED8" s="14"/>
      <c r="EE8" s="529"/>
      <c r="EF8" s="529"/>
      <c r="EG8" s="12">
        <v>1</v>
      </c>
      <c r="EH8" s="144">
        <f>MOD(EG8,3)+1</f>
        <v>2</v>
      </c>
      <c r="EI8" s="144">
        <f t="shared" ref="EI8:EO8" si="21">MOD(EH8,3)+1</f>
        <v>3</v>
      </c>
      <c r="EJ8" s="144">
        <f t="shared" si="21"/>
        <v>1</v>
      </c>
      <c r="EK8" s="144">
        <f t="shared" si="21"/>
        <v>2</v>
      </c>
      <c r="EL8" s="144">
        <f t="shared" si="21"/>
        <v>3</v>
      </c>
      <c r="EM8" s="144">
        <f t="shared" si="21"/>
        <v>1</v>
      </c>
      <c r="EN8" s="144">
        <f t="shared" si="21"/>
        <v>2</v>
      </c>
      <c r="EO8" s="144">
        <f t="shared" si="21"/>
        <v>3</v>
      </c>
      <c r="EP8" s="144">
        <f t="shared" ref="EP8" si="22">MOD(EO8,3)+1</f>
        <v>1</v>
      </c>
      <c r="EQ8" s="144">
        <f t="shared" ref="EQ8" si="23">MOD(EP8,3)+1</f>
        <v>2</v>
      </c>
      <c r="ER8" s="144">
        <f t="shared" ref="ER8" si="24">MOD(EQ8,3)+1</f>
        <v>3</v>
      </c>
      <c r="ES8" s="144">
        <f t="shared" ref="ES8" si="25">MOD(ER8,3)+1</f>
        <v>1</v>
      </c>
      <c r="ET8" s="144">
        <f t="shared" ref="ET8" si="26">MOD(ES8,3)+1</f>
        <v>2</v>
      </c>
      <c r="EU8" s="144">
        <f t="shared" ref="EU8" si="27">MOD(ET8,3)+1</f>
        <v>3</v>
      </c>
      <c r="EV8" s="144">
        <f t="shared" ref="EV8" si="28">MOD(EU8,3)+1</f>
        <v>1</v>
      </c>
      <c r="EW8" s="144">
        <f t="shared" ref="EW8" si="29">MOD(EV8,3)+1</f>
        <v>2</v>
      </c>
      <c r="EX8" s="144">
        <f t="shared" ref="EX8" si="30">MOD(EW8,3)+1</f>
        <v>3</v>
      </c>
      <c r="EY8" s="144">
        <f t="shared" ref="EY8" si="31">MOD(EX8,3)+1</f>
        <v>1</v>
      </c>
      <c r="EZ8" s="144">
        <f t="shared" ref="EZ8" si="32">MOD(EY8,3)+1</f>
        <v>2</v>
      </c>
      <c r="FA8" s="144">
        <f t="shared" ref="FA8" si="33">MOD(EZ8,3)+1</f>
        <v>3</v>
      </c>
      <c r="FB8" s="144">
        <f t="shared" ref="FB8" si="34">MOD(FA8,3)+1</f>
        <v>1</v>
      </c>
      <c r="FC8" s="144">
        <f t="shared" ref="FC8" si="35">MOD(FB8,3)+1</f>
        <v>2</v>
      </c>
      <c r="FD8" s="144">
        <f t="shared" ref="FD8" si="36">MOD(FC8,3)+1</f>
        <v>3</v>
      </c>
      <c r="FE8" s="144">
        <f t="shared" ref="FE8" si="37">MOD(FD8,3)+1</f>
        <v>1</v>
      </c>
      <c r="FF8" s="144">
        <f t="shared" ref="FF8" si="38">MOD(FE8,3)+1</f>
        <v>2</v>
      </c>
      <c r="FG8" s="144">
        <f t="shared" ref="FG8" si="39">MOD(FF8,3)+1</f>
        <v>3</v>
      </c>
      <c r="FH8" s="144">
        <f t="shared" ref="FH8" si="40">MOD(FG8,3)+1</f>
        <v>1</v>
      </c>
      <c r="FI8" s="144">
        <f t="shared" ref="FI8" si="41">MOD(FH8,3)+1</f>
        <v>2</v>
      </c>
      <c r="FJ8" s="144">
        <f t="shared" ref="FJ8" si="42">MOD(FI8,3)+1</f>
        <v>3</v>
      </c>
      <c r="FK8" s="144">
        <f t="shared" ref="FK8" si="43">MOD(FJ8,3)+1</f>
        <v>1</v>
      </c>
      <c r="FL8" s="144">
        <f t="shared" ref="FL8" si="44">MOD(FK8,3)+1</f>
        <v>2</v>
      </c>
      <c r="FM8" s="144">
        <f t="shared" ref="FM8" si="45">MOD(FL8,3)+1</f>
        <v>3</v>
      </c>
      <c r="FN8" s="144">
        <f t="shared" ref="FN8" si="46">MOD(FM8,3)+1</f>
        <v>1</v>
      </c>
      <c r="FO8" s="144">
        <f t="shared" ref="FO8" si="47">MOD(FN8,3)+1</f>
        <v>2</v>
      </c>
      <c r="FP8" s="144">
        <f t="shared" ref="FP8" si="48">MOD(FO8,3)+1</f>
        <v>3</v>
      </c>
      <c r="FQ8" s="144">
        <f t="shared" ref="FQ8" si="49">MOD(FP8,3)+1</f>
        <v>1</v>
      </c>
      <c r="FR8" s="144">
        <f t="shared" ref="FR8" si="50">MOD(FQ8,3)+1</f>
        <v>2</v>
      </c>
      <c r="FS8" s="144">
        <f t="shared" ref="FS8" si="51">MOD(FR8,3)+1</f>
        <v>3</v>
      </c>
      <c r="FT8" s="144">
        <f t="shared" ref="FT8" si="52">MOD(FS8,3)+1</f>
        <v>1</v>
      </c>
      <c r="FU8" s="144">
        <f t="shared" ref="FU8" si="53">MOD(FT8,3)+1</f>
        <v>2</v>
      </c>
      <c r="FV8" s="144">
        <f t="shared" ref="FV8" si="54">MOD(FU8,3)+1</f>
        <v>3</v>
      </c>
      <c r="FW8" s="144">
        <f t="shared" ref="FW8" si="55">MOD(FV8,3)+1</f>
        <v>1</v>
      </c>
      <c r="FX8" s="144">
        <f t="shared" ref="FX8" si="56">MOD(FW8,3)+1</f>
        <v>2</v>
      </c>
      <c r="FY8" s="144">
        <f t="shared" ref="FY8" si="57">MOD(FX8,3)+1</f>
        <v>3</v>
      </c>
      <c r="FZ8" s="144">
        <f t="shared" ref="FZ8" si="58">MOD(FY8,3)+1</f>
        <v>1</v>
      </c>
      <c r="GA8" s="144">
        <f t="shared" ref="GA8" si="59">MOD(FZ8,3)+1</f>
        <v>2</v>
      </c>
      <c r="GB8" s="144">
        <f t="shared" ref="GB8" si="60">MOD(GA8,3)+1</f>
        <v>3</v>
      </c>
      <c r="GC8" s="144">
        <f t="shared" ref="GC8" si="61">MOD(GB8,3)+1</f>
        <v>1</v>
      </c>
      <c r="GD8" s="144">
        <f t="shared" ref="GD8" si="62">MOD(GC8,3)+1</f>
        <v>2</v>
      </c>
      <c r="GE8" s="144">
        <f t="shared" ref="GE8" si="63">MOD(GD8,3)+1</f>
        <v>3</v>
      </c>
      <c r="GF8" s="144">
        <f t="shared" ref="GF8" si="64">MOD(GE8,3)+1</f>
        <v>1</v>
      </c>
      <c r="GG8" s="144">
        <f t="shared" ref="GG8" si="65">MOD(GF8,3)+1</f>
        <v>2</v>
      </c>
      <c r="GH8" s="144">
        <f t="shared" ref="GH8" si="66">MOD(GG8,3)+1</f>
        <v>3</v>
      </c>
      <c r="GI8" s="144">
        <f t="shared" ref="GI8" si="67">MOD(GH8,3)+1</f>
        <v>1</v>
      </c>
      <c r="GJ8" s="144">
        <f t="shared" ref="GJ8" si="68">MOD(GI8,3)+1</f>
        <v>2</v>
      </c>
      <c r="GK8" s="144">
        <f t="shared" ref="GK8" si="69">MOD(GJ8,3)+1</f>
        <v>3</v>
      </c>
      <c r="GL8" s="144">
        <f t="shared" ref="GL8" si="70">MOD(GK8,3)+1</f>
        <v>1</v>
      </c>
      <c r="GM8" s="144">
        <f t="shared" ref="GM8" si="71">MOD(GL8,3)+1</f>
        <v>2</v>
      </c>
      <c r="GN8" s="144">
        <f t="shared" ref="GN8" si="72">MOD(GM8,3)+1</f>
        <v>3</v>
      </c>
      <c r="GO8" s="144">
        <f t="shared" ref="GO8" si="73">MOD(GN8,3)+1</f>
        <v>1</v>
      </c>
      <c r="GP8" s="144">
        <f t="shared" ref="GP8" si="74">MOD(GO8,3)+1</f>
        <v>2</v>
      </c>
      <c r="GQ8" s="144">
        <f t="shared" ref="GQ8" si="75">MOD(GP8,3)+1</f>
        <v>3</v>
      </c>
      <c r="GR8" s="144">
        <f t="shared" ref="GR8" si="76">MOD(GQ8,3)+1</f>
        <v>1</v>
      </c>
      <c r="GS8" s="144">
        <f t="shared" ref="GS8" si="77">MOD(GR8,3)+1</f>
        <v>2</v>
      </c>
      <c r="GT8" s="144">
        <f t="shared" ref="GT8" si="78">MOD(GS8,3)+1</f>
        <v>3</v>
      </c>
      <c r="GU8" s="144">
        <f t="shared" ref="GU8" si="79">MOD(GT8,3)+1</f>
        <v>1</v>
      </c>
      <c r="GV8" s="144">
        <f t="shared" ref="GV8" si="80">MOD(GU8,3)+1</f>
        <v>2</v>
      </c>
      <c r="GW8" s="144">
        <f t="shared" ref="GW8" si="81">MOD(GV8,3)+1</f>
        <v>3</v>
      </c>
      <c r="GX8" s="144">
        <f t="shared" ref="GX8" si="82">MOD(GW8,3)+1</f>
        <v>1</v>
      </c>
      <c r="GY8" s="144">
        <f t="shared" ref="GY8" si="83">MOD(GX8,3)+1</f>
        <v>2</v>
      </c>
      <c r="GZ8" s="144">
        <f t="shared" ref="GZ8" si="84">MOD(GY8,3)+1</f>
        <v>3</v>
      </c>
      <c r="HA8" s="144">
        <f t="shared" ref="HA8" si="85">MOD(GZ8,3)+1</f>
        <v>1</v>
      </c>
      <c r="HB8" s="144">
        <f t="shared" ref="HB8" si="86">MOD(HA8,3)+1</f>
        <v>2</v>
      </c>
      <c r="HC8" s="144">
        <f t="shared" ref="HC8" si="87">MOD(HB8,3)+1</f>
        <v>3</v>
      </c>
      <c r="HD8" s="144">
        <f t="shared" ref="HD8" si="88">MOD(HC8,3)+1</f>
        <v>1</v>
      </c>
      <c r="HE8" s="144">
        <f t="shared" ref="HE8" si="89">MOD(HD8,3)+1</f>
        <v>2</v>
      </c>
      <c r="HF8" s="144">
        <f t="shared" ref="HF8" si="90">MOD(HE8,3)+1</f>
        <v>3</v>
      </c>
      <c r="HG8" s="144">
        <f t="shared" ref="HG8" si="91">MOD(HF8,3)+1</f>
        <v>1</v>
      </c>
      <c r="HH8" s="144">
        <f t="shared" ref="HH8" si="92">MOD(HG8,3)+1</f>
        <v>2</v>
      </c>
      <c r="HI8" s="144">
        <f t="shared" ref="HI8" si="93">MOD(HH8,3)+1</f>
        <v>3</v>
      </c>
      <c r="HJ8" s="144">
        <f t="shared" ref="HJ8" si="94">MOD(HI8,3)+1</f>
        <v>1</v>
      </c>
      <c r="HK8" s="144">
        <f t="shared" ref="HK8" si="95">MOD(HJ8,3)+1</f>
        <v>2</v>
      </c>
      <c r="HL8" s="144">
        <f t="shared" ref="HL8" si="96">MOD(HK8,3)+1</f>
        <v>3</v>
      </c>
      <c r="HM8" s="144">
        <f t="shared" ref="HM8" si="97">MOD(HL8,3)+1</f>
        <v>1</v>
      </c>
      <c r="HN8" s="144">
        <f t="shared" ref="HN8" si="98">MOD(HM8,3)+1</f>
        <v>2</v>
      </c>
      <c r="HO8" s="144">
        <f t="shared" ref="HO8" si="99">MOD(HN8,3)+1</f>
        <v>3</v>
      </c>
      <c r="HP8" s="144">
        <f t="shared" ref="HP8" si="100">MOD(HO8,3)+1</f>
        <v>1</v>
      </c>
      <c r="HQ8" s="144">
        <f t="shared" ref="HQ8" si="101">MOD(HP8,3)+1</f>
        <v>2</v>
      </c>
      <c r="HR8" s="144">
        <f t="shared" ref="HR8" si="102">MOD(HQ8,3)+1</f>
        <v>3</v>
      </c>
      <c r="HS8" s="144">
        <f t="shared" ref="HS8" si="103">MOD(HR8,3)+1</f>
        <v>1</v>
      </c>
      <c r="HT8" s="144">
        <f t="shared" ref="HT8" si="104">MOD(HS8,3)+1</f>
        <v>2</v>
      </c>
      <c r="HU8" s="144">
        <f t="shared" ref="HU8" si="105">MOD(HT8,3)+1</f>
        <v>3</v>
      </c>
      <c r="HV8" s="144">
        <f t="shared" ref="HV8" si="106">MOD(HU8,3)+1</f>
        <v>1</v>
      </c>
      <c r="HW8" s="144">
        <f t="shared" ref="HW8" si="107">MOD(HV8,3)+1</f>
        <v>2</v>
      </c>
      <c r="HX8" s="144">
        <f t="shared" ref="HX8" si="108">MOD(HW8,3)+1</f>
        <v>3</v>
      </c>
      <c r="HY8" s="144">
        <f t="shared" ref="HY8" si="109">MOD(HX8,3)+1</f>
        <v>1</v>
      </c>
      <c r="HZ8" s="144">
        <f t="shared" ref="HZ8" si="110">MOD(HY8,3)+1</f>
        <v>2</v>
      </c>
      <c r="IA8" s="144">
        <f t="shared" ref="IA8" si="111">MOD(HZ8,3)+1</f>
        <v>3</v>
      </c>
      <c r="IB8" s="144">
        <f t="shared" ref="IB8" si="112">MOD(IA8,3)+1</f>
        <v>1</v>
      </c>
      <c r="IC8" s="144">
        <f t="shared" ref="IC8" si="113">MOD(IB8,3)+1</f>
        <v>2</v>
      </c>
      <c r="ID8" s="144">
        <f t="shared" ref="ID8" si="114">MOD(IC8,3)+1</f>
        <v>3</v>
      </c>
      <c r="IE8" s="14"/>
      <c r="IF8" s="9"/>
      <c r="IG8" s="14"/>
      <c r="IH8" s="14"/>
      <c r="II8" s="14"/>
      <c r="IJ8" s="14"/>
      <c r="IK8" s="14"/>
      <c r="IL8" s="12">
        <v>1</v>
      </c>
      <c r="IM8" s="12">
        <v>2</v>
      </c>
      <c r="IN8" s="12">
        <v>3</v>
      </c>
      <c r="IO8" s="12">
        <v>1</v>
      </c>
      <c r="IP8" s="12">
        <v>2</v>
      </c>
      <c r="IQ8" s="12">
        <v>3</v>
      </c>
      <c r="IR8" s="12">
        <v>1</v>
      </c>
      <c r="IS8" s="12">
        <v>2</v>
      </c>
      <c r="IT8" s="12">
        <v>3</v>
      </c>
      <c r="IU8" s="12">
        <v>1</v>
      </c>
      <c r="IV8" s="12">
        <v>2</v>
      </c>
      <c r="IW8" s="12">
        <v>3</v>
      </c>
      <c r="IX8" s="12">
        <v>1</v>
      </c>
      <c r="IY8" s="12">
        <v>2</v>
      </c>
      <c r="IZ8" s="12">
        <v>3</v>
      </c>
      <c r="JA8" s="12">
        <v>1</v>
      </c>
      <c r="JB8" s="12">
        <v>2</v>
      </c>
      <c r="JC8" s="12">
        <v>3</v>
      </c>
      <c r="JD8" s="14"/>
      <c r="JE8" s="14"/>
      <c r="JF8" s="14"/>
      <c r="JG8" s="12">
        <v>12</v>
      </c>
      <c r="JH8" s="12">
        <v>12</v>
      </c>
      <c r="JI8" s="12">
        <v>12</v>
      </c>
      <c r="JJ8" s="12">
        <v>12</v>
      </c>
      <c r="JK8" s="12">
        <v>12</v>
      </c>
      <c r="JL8" s="14"/>
      <c r="JM8" s="14"/>
      <c r="JN8" s="14"/>
      <c r="JO8" s="9"/>
      <c r="JP8" s="14"/>
      <c r="JQ8" s="14"/>
      <c r="JR8" s="14"/>
      <c r="JS8" s="14"/>
      <c r="JT8" s="14"/>
      <c r="JU8" s="14"/>
      <c r="JV8" s="14"/>
      <c r="JW8" s="14"/>
      <c r="JX8" s="12">
        <v>12</v>
      </c>
      <c r="JY8" s="12">
        <v>12</v>
      </c>
      <c r="JZ8" s="12">
        <v>12</v>
      </c>
      <c r="KA8" s="12">
        <v>12</v>
      </c>
      <c r="KB8" s="12">
        <v>12</v>
      </c>
      <c r="KC8" s="12">
        <v>12</v>
      </c>
      <c r="KD8" s="12">
        <v>12</v>
      </c>
      <c r="KE8" s="14"/>
      <c r="KF8" s="14"/>
      <c r="KG8" s="14"/>
      <c r="KH8" s="14"/>
      <c r="KI8" s="14"/>
      <c r="KJ8" s="14"/>
      <c r="KK8" s="14"/>
      <c r="KL8" s="14"/>
      <c r="KM8" s="14"/>
      <c r="KN8" s="14"/>
      <c r="KO8" s="14"/>
      <c r="KP8" s="14"/>
      <c r="KQ8" s="14"/>
      <c r="KR8" s="14"/>
      <c r="KS8" s="14"/>
      <c r="KT8" s="14"/>
      <c r="KU8" s="14"/>
      <c r="KV8" s="14"/>
      <c r="KW8" s="14"/>
      <c r="KX8" s="14"/>
      <c r="KY8" s="14"/>
      <c r="KZ8" s="14"/>
      <c r="LA8" s="14"/>
      <c r="LB8" s="14"/>
      <c r="LC8" s="14"/>
      <c r="LD8" s="14"/>
      <c r="LE8" s="14"/>
      <c r="LF8" s="14"/>
      <c r="LG8" s="14"/>
      <c r="LH8" s="14"/>
      <c r="LI8" s="14"/>
      <c r="LJ8" s="14"/>
      <c r="LK8" s="14"/>
      <c r="LL8" s="14"/>
      <c r="LM8" s="14"/>
      <c r="LN8" s="14"/>
      <c r="LO8" s="14"/>
      <c r="LP8" s="14"/>
      <c r="LQ8" s="14"/>
      <c r="LR8" s="14"/>
      <c r="LS8" s="14"/>
      <c r="LT8" s="9"/>
      <c r="LU8" s="14"/>
      <c r="LV8" s="14"/>
      <c r="LW8" s="14"/>
      <c r="LX8" s="14"/>
      <c r="LY8" s="14"/>
      <c r="LZ8" s="14"/>
      <c r="MA8" s="14"/>
      <c r="MB8" s="14"/>
      <c r="MC8" s="14"/>
      <c r="MD8" s="14"/>
      <c r="ME8" s="14"/>
      <c r="MF8" s="14"/>
      <c r="MG8" s="14"/>
      <c r="MH8" s="14"/>
      <c r="MI8" s="14"/>
      <c r="MJ8" s="14"/>
      <c r="MK8" s="14"/>
      <c r="ML8" s="14"/>
      <c r="MM8" s="14"/>
      <c r="MN8" s="9"/>
      <c r="MO8" s="14"/>
      <c r="MP8" s="14"/>
      <c r="MQ8" s="14"/>
      <c r="MR8" s="14"/>
      <c r="MS8" s="14"/>
      <c r="MT8" s="14"/>
      <c r="MU8" s="14"/>
      <c r="MV8" s="14"/>
      <c r="MW8" s="14"/>
      <c r="MX8" s="14"/>
      <c r="MY8" s="14"/>
      <c r="MZ8" s="14"/>
      <c r="NA8" s="14"/>
      <c r="NB8" s="14"/>
      <c r="NC8" s="14"/>
      <c r="ND8" s="14"/>
      <c r="NE8" s="14"/>
      <c r="NF8" s="14"/>
      <c r="NG8" s="14"/>
      <c r="NH8" s="14"/>
      <c r="NI8" s="14"/>
      <c r="NJ8" s="14"/>
      <c r="NK8" s="14"/>
      <c r="NL8" s="14"/>
      <c r="NM8" s="14"/>
      <c r="NN8" s="14"/>
      <c r="NO8" s="14"/>
      <c r="NP8" s="14"/>
      <c r="NQ8" s="14"/>
      <c r="NR8" s="14"/>
      <c r="NS8" s="14"/>
      <c r="NT8" s="14"/>
      <c r="NU8" s="14"/>
      <c r="NV8" s="14"/>
      <c r="NW8" s="14"/>
      <c r="NX8" s="14"/>
      <c r="NY8" s="14"/>
      <c r="NZ8" s="14"/>
      <c r="OA8" s="14"/>
      <c r="OB8" s="14"/>
      <c r="OC8" s="14"/>
      <c r="OD8" s="14"/>
      <c r="OE8" s="14"/>
      <c r="OF8" s="14"/>
      <c r="OG8" s="14"/>
      <c r="OH8" s="14"/>
      <c r="OI8" s="14"/>
      <c r="OJ8" s="14"/>
      <c r="OK8" s="14"/>
      <c r="OL8" s="14"/>
      <c r="OM8" s="14"/>
      <c r="ON8" s="14"/>
      <c r="OO8" s="14"/>
      <c r="OP8" s="14"/>
      <c r="OQ8" s="14"/>
      <c r="OR8" s="14"/>
      <c r="OS8" s="14"/>
      <c r="OT8" s="14"/>
      <c r="OU8" s="24">
        <v>0</v>
      </c>
    </row>
    <row r="9" spans="1:411" outlineLevel="1">
      <c r="A9" s="21"/>
      <c r="B9" s="21"/>
      <c r="C9" s="14"/>
      <c r="D9" s="14"/>
      <c r="E9" t="b">
        <v>0</v>
      </c>
      <c r="G9" s="32" t="s">
        <v>1686</v>
      </c>
      <c r="AL9" s="233" t="s">
        <v>1686</v>
      </c>
      <c r="AM9" s="9" t="str">
        <f>IF(COUNTIF(AL$5:AL9,AL9)=1,"-","Dup")</f>
        <v>-</v>
      </c>
      <c r="AN9" s="9"/>
      <c r="AO9" s="14"/>
      <c r="AP9" s="14"/>
      <c r="AQ9" s="14"/>
      <c r="AR9" s="14"/>
      <c r="AS9" s="14"/>
      <c r="AT9" s="14"/>
      <c r="AU9" s="563"/>
      <c r="AV9" s="563"/>
      <c r="AW9" s="9"/>
      <c r="AX9" s="14"/>
      <c r="AY9" s="14"/>
      <c r="AZ9" s="14"/>
      <c r="BA9" s="14"/>
      <c r="BB9" s="14"/>
      <c r="BC9" s="14"/>
      <c r="BD9" s="14"/>
      <c r="BE9" s="9"/>
      <c r="BF9" s="14"/>
      <c r="BG9" s="14"/>
      <c r="BH9" s="14"/>
      <c r="BI9" s="14"/>
      <c r="BJ9" s="14"/>
      <c r="BK9" s="14"/>
      <c r="BL9" s="14"/>
      <c r="BM9" s="14"/>
      <c r="BN9" s="14"/>
      <c r="BO9" s="14"/>
      <c r="BP9" s="14"/>
      <c r="BQ9" s="9"/>
      <c r="BR9" s="14"/>
      <c r="BS9" s="14"/>
      <c r="BT9" s="14"/>
      <c r="BU9" s="14"/>
      <c r="BV9" s="14"/>
      <c r="BW9" s="14"/>
      <c r="BX9" s="14"/>
      <c r="BY9" s="14"/>
      <c r="BZ9" s="14"/>
      <c r="CA9" s="14"/>
      <c r="CB9" s="9"/>
      <c r="CC9" s="14"/>
      <c r="CD9" s="14"/>
      <c r="CE9" s="14"/>
      <c r="CF9" s="14"/>
      <c r="CG9" s="14"/>
      <c r="CH9" s="153"/>
      <c r="CI9" s="14"/>
      <c r="CJ9" s="14"/>
      <c r="CK9" s="14"/>
      <c r="CL9" s="14"/>
      <c r="CM9" s="14"/>
      <c r="CN9" s="9"/>
      <c r="CO9" s="14"/>
      <c r="CP9" s="14"/>
      <c r="CQ9" s="14"/>
      <c r="CR9" s="14"/>
      <c r="CS9" s="14"/>
      <c r="CT9" s="14"/>
      <c r="CU9" s="14"/>
      <c r="CV9" s="14"/>
      <c r="CW9" s="14"/>
      <c r="CX9" s="14"/>
      <c r="CY9" s="14"/>
      <c r="CZ9" s="14"/>
      <c r="DA9" s="14"/>
      <c r="DB9" s="14"/>
      <c r="DC9" s="14"/>
      <c r="DD9" s="14"/>
      <c r="DE9" s="14"/>
      <c r="DF9" s="14"/>
      <c r="DG9" s="14"/>
      <c r="DH9" s="14"/>
      <c r="DI9" s="14"/>
      <c r="DJ9" s="14"/>
      <c r="DK9" s="14"/>
      <c r="DL9" s="14"/>
      <c r="DM9" s="14"/>
      <c r="DN9" s="14"/>
      <c r="DO9" s="14"/>
      <c r="DP9" s="14"/>
      <c r="DQ9" s="14"/>
      <c r="DR9" s="14"/>
      <c r="DS9" s="14"/>
      <c r="DT9" s="14"/>
      <c r="DU9" s="14"/>
      <c r="DV9" s="14"/>
      <c r="DW9" s="14"/>
      <c r="DX9" s="14"/>
      <c r="DY9" s="14"/>
      <c r="DZ9" s="14"/>
      <c r="EA9" s="14"/>
      <c r="EB9" s="14"/>
      <c r="EC9" s="14"/>
      <c r="ED9" s="14"/>
      <c r="EE9" s="515"/>
      <c r="EF9" s="515"/>
      <c r="EG9" s="12">
        <f>d.Region</f>
        <v>2</v>
      </c>
      <c r="EH9" s="551">
        <f>EG9</f>
        <v>2</v>
      </c>
      <c r="EI9" s="551">
        <f t="shared" ref="EI9:GO9" si="115">EH9</f>
        <v>2</v>
      </c>
      <c r="EJ9" s="551">
        <f t="shared" si="115"/>
        <v>2</v>
      </c>
      <c r="EK9" s="551">
        <f t="shared" si="115"/>
        <v>2</v>
      </c>
      <c r="EL9" s="551">
        <f t="shared" si="115"/>
        <v>2</v>
      </c>
      <c r="EM9" s="551">
        <f t="shared" si="115"/>
        <v>2</v>
      </c>
      <c r="EN9" s="551">
        <f t="shared" si="115"/>
        <v>2</v>
      </c>
      <c r="EO9" s="551">
        <f t="shared" si="115"/>
        <v>2</v>
      </c>
      <c r="EP9" s="551">
        <f t="shared" si="115"/>
        <v>2</v>
      </c>
      <c r="EQ9" s="551">
        <f t="shared" si="115"/>
        <v>2</v>
      </c>
      <c r="ER9" s="551">
        <f t="shared" si="115"/>
        <v>2</v>
      </c>
      <c r="ES9" s="551">
        <f t="shared" si="115"/>
        <v>2</v>
      </c>
      <c r="ET9" s="551">
        <f t="shared" si="115"/>
        <v>2</v>
      </c>
      <c r="EU9" s="551">
        <f t="shared" si="115"/>
        <v>2</v>
      </c>
      <c r="EV9" s="551">
        <f t="shared" si="115"/>
        <v>2</v>
      </c>
      <c r="EW9" s="551">
        <f t="shared" si="115"/>
        <v>2</v>
      </c>
      <c r="EX9" s="551">
        <f t="shared" si="115"/>
        <v>2</v>
      </c>
      <c r="EY9" s="551">
        <f t="shared" si="115"/>
        <v>2</v>
      </c>
      <c r="EZ9" s="551">
        <f t="shared" si="115"/>
        <v>2</v>
      </c>
      <c r="FA9" s="551">
        <f t="shared" si="115"/>
        <v>2</v>
      </c>
      <c r="FB9" s="551">
        <f t="shared" si="115"/>
        <v>2</v>
      </c>
      <c r="FC9" s="551">
        <f t="shared" si="115"/>
        <v>2</v>
      </c>
      <c r="FD9" s="551">
        <f t="shared" si="115"/>
        <v>2</v>
      </c>
      <c r="FE9" s="551">
        <f t="shared" si="115"/>
        <v>2</v>
      </c>
      <c r="FF9" s="551">
        <f t="shared" si="115"/>
        <v>2</v>
      </c>
      <c r="FG9" s="551">
        <f t="shared" si="115"/>
        <v>2</v>
      </c>
      <c r="FH9" s="551">
        <f t="shared" si="115"/>
        <v>2</v>
      </c>
      <c r="FI9" s="551">
        <f t="shared" si="115"/>
        <v>2</v>
      </c>
      <c r="FJ9" s="551">
        <f t="shared" si="115"/>
        <v>2</v>
      </c>
      <c r="FK9" s="551">
        <f t="shared" si="115"/>
        <v>2</v>
      </c>
      <c r="FL9" s="551">
        <f t="shared" si="115"/>
        <v>2</v>
      </c>
      <c r="FM9" s="551">
        <f t="shared" si="115"/>
        <v>2</v>
      </c>
      <c r="FN9" s="551">
        <f t="shared" si="115"/>
        <v>2</v>
      </c>
      <c r="FO9" s="551">
        <f t="shared" si="115"/>
        <v>2</v>
      </c>
      <c r="FP9" s="551">
        <f t="shared" si="115"/>
        <v>2</v>
      </c>
      <c r="FQ9" s="551">
        <f t="shared" si="115"/>
        <v>2</v>
      </c>
      <c r="FR9" s="551">
        <f t="shared" si="115"/>
        <v>2</v>
      </c>
      <c r="FS9" s="551">
        <f t="shared" si="115"/>
        <v>2</v>
      </c>
      <c r="FT9" s="551">
        <f t="shared" si="115"/>
        <v>2</v>
      </c>
      <c r="FU9" s="551">
        <f t="shared" si="115"/>
        <v>2</v>
      </c>
      <c r="FV9" s="551">
        <f t="shared" si="115"/>
        <v>2</v>
      </c>
      <c r="FW9" s="551">
        <f t="shared" si="115"/>
        <v>2</v>
      </c>
      <c r="FX9" s="551">
        <f t="shared" si="115"/>
        <v>2</v>
      </c>
      <c r="FY9" s="551">
        <f t="shared" si="115"/>
        <v>2</v>
      </c>
      <c r="FZ9" s="551">
        <f t="shared" si="115"/>
        <v>2</v>
      </c>
      <c r="GA9" s="551">
        <f t="shared" si="115"/>
        <v>2</v>
      </c>
      <c r="GB9" s="551">
        <f t="shared" si="115"/>
        <v>2</v>
      </c>
      <c r="GC9" s="551">
        <f t="shared" si="115"/>
        <v>2</v>
      </c>
      <c r="GD9" s="551">
        <f t="shared" si="115"/>
        <v>2</v>
      </c>
      <c r="GE9" s="551">
        <f t="shared" si="115"/>
        <v>2</v>
      </c>
      <c r="GF9" s="551">
        <f t="shared" si="115"/>
        <v>2</v>
      </c>
      <c r="GG9" s="551">
        <f t="shared" si="115"/>
        <v>2</v>
      </c>
      <c r="GH9" s="551">
        <f t="shared" si="115"/>
        <v>2</v>
      </c>
      <c r="GI9" s="551">
        <f t="shared" si="115"/>
        <v>2</v>
      </c>
      <c r="GJ9" s="551">
        <f t="shared" si="115"/>
        <v>2</v>
      </c>
      <c r="GK9" s="551">
        <f t="shared" si="115"/>
        <v>2</v>
      </c>
      <c r="GL9" s="551">
        <f t="shared" si="115"/>
        <v>2</v>
      </c>
      <c r="GM9" s="551">
        <f t="shared" si="115"/>
        <v>2</v>
      </c>
      <c r="GN9" s="551">
        <f t="shared" si="115"/>
        <v>2</v>
      </c>
      <c r="GO9" s="551">
        <f t="shared" si="115"/>
        <v>2</v>
      </c>
      <c r="GP9" s="551">
        <f t="shared" ref="GP9:ID9" si="116">GO9</f>
        <v>2</v>
      </c>
      <c r="GQ9" s="551">
        <f t="shared" si="116"/>
        <v>2</v>
      </c>
      <c r="GR9" s="551">
        <f t="shared" si="116"/>
        <v>2</v>
      </c>
      <c r="GS9" s="551">
        <f t="shared" si="116"/>
        <v>2</v>
      </c>
      <c r="GT9" s="551">
        <f t="shared" si="116"/>
        <v>2</v>
      </c>
      <c r="GU9" s="551">
        <f t="shared" si="116"/>
        <v>2</v>
      </c>
      <c r="GV9" s="551">
        <f t="shared" si="116"/>
        <v>2</v>
      </c>
      <c r="GW9" s="551">
        <f t="shared" si="116"/>
        <v>2</v>
      </c>
      <c r="GX9" s="551">
        <f t="shared" si="116"/>
        <v>2</v>
      </c>
      <c r="GY9" s="551">
        <f t="shared" si="116"/>
        <v>2</v>
      </c>
      <c r="GZ9" s="551">
        <f t="shared" si="116"/>
        <v>2</v>
      </c>
      <c r="HA9" s="551">
        <f t="shared" si="116"/>
        <v>2</v>
      </c>
      <c r="HB9" s="551">
        <f t="shared" si="116"/>
        <v>2</v>
      </c>
      <c r="HC9" s="551">
        <f t="shared" si="116"/>
        <v>2</v>
      </c>
      <c r="HD9" s="551">
        <f t="shared" si="116"/>
        <v>2</v>
      </c>
      <c r="HE9" s="551">
        <f t="shared" si="116"/>
        <v>2</v>
      </c>
      <c r="HF9" s="551">
        <f t="shared" si="116"/>
        <v>2</v>
      </c>
      <c r="HG9" s="551">
        <f t="shared" si="116"/>
        <v>2</v>
      </c>
      <c r="HH9" s="551">
        <f t="shared" si="116"/>
        <v>2</v>
      </c>
      <c r="HI9" s="551">
        <f t="shared" si="116"/>
        <v>2</v>
      </c>
      <c r="HJ9" s="551">
        <f t="shared" si="116"/>
        <v>2</v>
      </c>
      <c r="HK9" s="551">
        <f t="shared" si="116"/>
        <v>2</v>
      </c>
      <c r="HL9" s="551">
        <f t="shared" si="116"/>
        <v>2</v>
      </c>
      <c r="HM9" s="551">
        <f t="shared" si="116"/>
        <v>2</v>
      </c>
      <c r="HN9" s="551">
        <f t="shared" si="116"/>
        <v>2</v>
      </c>
      <c r="HO9" s="551">
        <f t="shared" si="116"/>
        <v>2</v>
      </c>
      <c r="HP9" s="551">
        <f t="shared" si="116"/>
        <v>2</v>
      </c>
      <c r="HQ9" s="551">
        <f t="shared" si="116"/>
        <v>2</v>
      </c>
      <c r="HR9" s="551">
        <f t="shared" si="116"/>
        <v>2</v>
      </c>
      <c r="HS9" s="551">
        <f t="shared" si="116"/>
        <v>2</v>
      </c>
      <c r="HT9" s="551">
        <f t="shared" si="116"/>
        <v>2</v>
      </c>
      <c r="HU9" s="551">
        <f t="shared" si="116"/>
        <v>2</v>
      </c>
      <c r="HV9" s="551">
        <f t="shared" si="116"/>
        <v>2</v>
      </c>
      <c r="HW9" s="551">
        <f t="shared" si="116"/>
        <v>2</v>
      </c>
      <c r="HX9" s="551">
        <f t="shared" si="116"/>
        <v>2</v>
      </c>
      <c r="HY9" s="551">
        <f t="shared" si="116"/>
        <v>2</v>
      </c>
      <c r="HZ9" s="551">
        <f t="shared" si="116"/>
        <v>2</v>
      </c>
      <c r="IA9" s="551">
        <f t="shared" si="116"/>
        <v>2</v>
      </c>
      <c r="IB9" s="551">
        <f t="shared" si="116"/>
        <v>2</v>
      </c>
      <c r="IC9" s="551">
        <f t="shared" si="116"/>
        <v>2</v>
      </c>
      <c r="ID9" s="551">
        <f t="shared" si="116"/>
        <v>2</v>
      </c>
      <c r="IE9" s="14"/>
      <c r="IF9" s="9"/>
      <c r="IG9" s="14"/>
      <c r="IH9" s="14"/>
      <c r="II9" s="14"/>
      <c r="IJ9" s="14"/>
      <c r="IK9" s="14"/>
      <c r="IL9" s="14"/>
      <c r="IM9" s="14"/>
      <c r="IN9" s="14"/>
      <c r="IO9" s="14"/>
      <c r="IP9" s="14"/>
      <c r="IQ9" s="14"/>
      <c r="IR9" s="14"/>
      <c r="IS9" s="14"/>
      <c r="IT9" s="14"/>
      <c r="IU9" s="14"/>
      <c r="IV9" s="14"/>
      <c r="IW9" s="14"/>
      <c r="IX9" s="14"/>
      <c r="IY9" s="14"/>
      <c r="IZ9" s="14"/>
      <c r="JA9" s="14"/>
      <c r="JB9" s="14"/>
      <c r="JC9" s="14"/>
      <c r="JD9" s="14"/>
      <c r="JE9" s="14"/>
      <c r="JF9" s="14"/>
      <c r="JG9" s="14"/>
      <c r="JH9" s="14"/>
      <c r="JI9" s="14"/>
      <c r="JJ9" s="14"/>
      <c r="JK9" s="14"/>
      <c r="JL9" s="14"/>
      <c r="JM9" s="14"/>
      <c r="JN9" s="14"/>
      <c r="JO9" s="9"/>
      <c r="JP9" s="14"/>
      <c r="JQ9" s="14"/>
      <c r="JR9" s="14"/>
      <c r="JS9" s="14"/>
      <c r="JT9" s="14"/>
      <c r="JU9" s="14"/>
      <c r="JV9" s="14"/>
      <c r="JW9" s="14"/>
      <c r="JX9" s="14"/>
      <c r="JY9" s="14"/>
      <c r="JZ9" s="14"/>
      <c r="KA9" s="14"/>
      <c r="KB9" s="14"/>
      <c r="KC9" s="14"/>
      <c r="KD9" s="14"/>
      <c r="KE9" s="14"/>
      <c r="KF9" s="14"/>
      <c r="KG9" s="14"/>
      <c r="KH9" s="14"/>
      <c r="KI9" s="14"/>
      <c r="KJ9" s="14"/>
      <c r="KK9" s="14"/>
      <c r="KL9" s="14"/>
      <c r="KM9" s="14"/>
      <c r="KN9" s="14"/>
      <c r="KO9" s="14"/>
      <c r="KP9" s="14"/>
      <c r="KQ9" s="14"/>
      <c r="KR9" s="14"/>
      <c r="KS9" s="14"/>
      <c r="KT9" s="14"/>
      <c r="KU9" s="14"/>
      <c r="KV9" s="14"/>
      <c r="KW9" s="14"/>
      <c r="KX9" s="14"/>
      <c r="KY9" s="14"/>
      <c r="KZ9" s="14"/>
      <c r="LA9" s="14"/>
      <c r="LB9" s="14"/>
      <c r="LC9" s="14"/>
      <c r="LD9" s="14"/>
      <c r="LE9" s="14"/>
      <c r="LF9" s="14"/>
      <c r="LG9" s="14"/>
      <c r="LH9" s="14"/>
      <c r="LI9" s="14"/>
      <c r="LJ9" s="14"/>
      <c r="LK9" s="14"/>
      <c r="LL9" s="14"/>
      <c r="LM9" s="14"/>
      <c r="LN9" s="14"/>
      <c r="LO9" s="14"/>
      <c r="LP9" s="14"/>
      <c r="LQ9" s="14"/>
      <c r="LR9" s="14"/>
      <c r="LS9" s="14"/>
      <c r="LT9" s="9"/>
      <c r="LU9" s="14"/>
      <c r="LV9" s="14"/>
      <c r="LW9" s="14"/>
      <c r="LX9" s="14"/>
      <c r="LY9" s="14"/>
      <c r="LZ9" s="14"/>
      <c r="MA9" s="14"/>
      <c r="MB9" s="14"/>
      <c r="MC9" s="14"/>
      <c r="MD9" s="14"/>
      <c r="ME9" s="14"/>
      <c r="MF9" s="14"/>
      <c r="MG9" s="14"/>
      <c r="MH9" s="14"/>
      <c r="MI9" s="14"/>
      <c r="MJ9" s="14"/>
      <c r="MK9" s="14"/>
      <c r="ML9" s="14"/>
      <c r="MM9" s="14"/>
      <c r="MN9" s="9"/>
      <c r="MO9" s="14"/>
      <c r="MP9" s="14"/>
      <c r="MQ9" s="14"/>
      <c r="MR9" s="14"/>
      <c r="MS9" s="14"/>
      <c r="MT9" s="14"/>
      <c r="MU9" s="14"/>
      <c r="MV9" s="14"/>
      <c r="MW9" s="14"/>
      <c r="MX9" s="14"/>
      <c r="MY9" s="14"/>
      <c r="MZ9" s="14"/>
      <c r="NA9" s="14"/>
      <c r="NB9" s="14"/>
      <c r="NC9" s="14"/>
      <c r="ND9" s="14"/>
      <c r="NE9" s="14"/>
      <c r="NF9" s="14"/>
      <c r="NG9" s="14"/>
      <c r="NH9" s="14"/>
      <c r="NI9" s="14"/>
      <c r="NJ9" s="14"/>
      <c r="NK9" s="14"/>
      <c r="NL9" s="14"/>
      <c r="NM9" s="14"/>
      <c r="NN9" s="14"/>
      <c r="NO9" s="14"/>
      <c r="NP9" s="14"/>
      <c r="NQ9" s="14"/>
      <c r="NR9" s="14"/>
      <c r="NS9" s="14"/>
      <c r="NT9" s="14"/>
      <c r="NU9" s="14"/>
      <c r="NV9" s="14"/>
      <c r="NW9" s="14"/>
      <c r="NX9" s="14"/>
      <c r="NY9" s="14"/>
      <c r="NZ9" s="14"/>
      <c r="OA9" s="14"/>
      <c r="OB9" s="14"/>
      <c r="OC9" s="14"/>
      <c r="OD9" s="14"/>
      <c r="OE9" s="14"/>
      <c r="OF9" s="14"/>
      <c r="OG9" s="14"/>
      <c r="OH9" s="14"/>
      <c r="OI9" s="14"/>
      <c r="OJ9" s="14"/>
      <c r="OK9" s="14"/>
      <c r="OL9" s="14"/>
      <c r="OM9" s="14"/>
      <c r="ON9" s="14"/>
      <c r="OO9" s="14"/>
      <c r="OP9" s="14"/>
      <c r="OQ9" s="14"/>
      <c r="OR9" s="14"/>
      <c r="OS9" s="14"/>
      <c r="OT9" s="14"/>
      <c r="OU9" s="24">
        <v>0</v>
      </c>
    </row>
    <row r="10" spans="1:411" outlineLevel="1">
      <c r="A10" s="21"/>
      <c r="B10" s="21"/>
      <c r="C10" s="14"/>
      <c r="D10" s="14"/>
      <c r="E10" t="b">
        <v>0</v>
      </c>
      <c r="G10" s="32" t="s">
        <v>1687</v>
      </c>
      <c r="AL10" s="233" t="s">
        <v>1687</v>
      </c>
      <c r="AM10" s="9" t="str">
        <f>IF(COUNTIF(AL$5:AL10,AL10)=1,"-","Dup")</f>
        <v>-</v>
      </c>
      <c r="AN10" s="9"/>
      <c r="AO10" s="14"/>
      <c r="AP10" s="14"/>
      <c r="AQ10" s="14"/>
      <c r="AR10" s="14"/>
      <c r="AS10" s="14"/>
      <c r="AT10" s="14"/>
      <c r="AU10" s="563"/>
      <c r="AV10" s="563"/>
      <c r="AW10" s="9"/>
      <c r="AX10" s="14"/>
      <c r="AY10" s="14"/>
      <c r="AZ10" s="14"/>
      <c r="BA10" s="14"/>
      <c r="BB10" s="14"/>
      <c r="BC10" s="14"/>
      <c r="BD10" s="14"/>
      <c r="BE10" s="9"/>
      <c r="BF10" s="14"/>
      <c r="BG10" s="14"/>
      <c r="BH10" s="14"/>
      <c r="BI10" s="14"/>
      <c r="BJ10" s="14"/>
      <c r="BK10" s="14"/>
      <c r="BL10" s="14"/>
      <c r="BM10" s="14"/>
      <c r="BN10" s="14"/>
      <c r="BO10" s="14"/>
      <c r="BP10" s="14"/>
      <c r="BQ10" s="9"/>
      <c r="BR10" s="14"/>
      <c r="BS10" s="14"/>
      <c r="BT10" s="14"/>
      <c r="BU10" s="14"/>
      <c r="BV10" s="14"/>
      <c r="BW10" s="14"/>
      <c r="BX10" s="14"/>
      <c r="BY10" s="14"/>
      <c r="BZ10" s="14"/>
      <c r="CA10" s="14"/>
      <c r="CB10" s="9"/>
      <c r="CC10" s="14"/>
      <c r="CD10" s="14"/>
      <c r="CE10" s="14"/>
      <c r="CF10" s="14"/>
      <c r="CG10" s="14"/>
      <c r="CH10" s="153"/>
      <c r="CI10" s="14"/>
      <c r="CJ10" s="14"/>
      <c r="CK10" s="14"/>
      <c r="CL10" s="14"/>
      <c r="CM10" s="14"/>
      <c r="CN10" s="9"/>
      <c r="CO10" s="14"/>
      <c r="CP10" s="14"/>
      <c r="CQ10" s="14"/>
      <c r="CR10" s="14"/>
      <c r="CS10" s="14"/>
      <c r="CT10" s="14"/>
      <c r="CU10" s="14"/>
      <c r="CV10" s="14"/>
      <c r="CW10" s="14"/>
      <c r="CX10" s="14"/>
      <c r="CY10" s="14"/>
      <c r="CZ10" s="14"/>
      <c r="DA10" s="14"/>
      <c r="DB10" s="14"/>
      <c r="DC10" s="14"/>
      <c r="DD10" s="14"/>
      <c r="DE10" s="14"/>
      <c r="DF10" s="14"/>
      <c r="DG10" s="14"/>
      <c r="DH10" s="14"/>
      <c r="DI10" s="14"/>
      <c r="DJ10" s="14"/>
      <c r="DK10" s="14"/>
      <c r="DL10" s="14"/>
      <c r="DM10" s="14"/>
      <c r="DN10" s="14"/>
      <c r="DO10" s="14"/>
      <c r="DP10" s="14"/>
      <c r="DQ10" s="14"/>
      <c r="DR10" s="14"/>
      <c r="DS10" s="14"/>
      <c r="DT10" s="14"/>
      <c r="DU10" s="14"/>
      <c r="DV10" s="14"/>
      <c r="DW10" s="14"/>
      <c r="DX10" s="14"/>
      <c r="DY10" s="14"/>
      <c r="DZ10" s="14"/>
      <c r="EA10" s="14"/>
      <c r="EB10" s="14"/>
      <c r="EC10" s="14"/>
      <c r="ED10" s="14"/>
      <c r="EE10" s="529"/>
      <c r="EF10" s="529"/>
      <c r="EG10" s="529"/>
      <c r="EH10" s="529"/>
      <c r="EI10" s="529"/>
      <c r="EJ10" s="529"/>
      <c r="EK10" s="529"/>
      <c r="EL10" s="529"/>
      <c r="EM10" s="529"/>
      <c r="EN10" s="529"/>
      <c r="EO10" s="529"/>
      <c r="EP10" s="529"/>
      <c r="EQ10" s="529"/>
      <c r="ER10" s="529"/>
      <c r="ES10" s="529"/>
      <c r="ET10" s="529"/>
      <c r="EU10" s="529"/>
      <c r="EV10" s="529"/>
      <c r="EW10" s="529"/>
      <c r="EX10" s="529"/>
      <c r="EY10" s="529"/>
      <c r="EZ10" s="529"/>
      <c r="FA10" s="529"/>
      <c r="FB10" s="529"/>
      <c r="FC10" s="529"/>
      <c r="FD10" s="529"/>
      <c r="FE10" s="529"/>
      <c r="FF10" s="529"/>
      <c r="FG10" s="529"/>
      <c r="FH10" s="529"/>
      <c r="FI10" s="529"/>
      <c r="FJ10" s="529"/>
      <c r="FK10" s="529"/>
      <c r="FL10" s="529"/>
      <c r="FM10" s="529"/>
      <c r="FN10" s="529"/>
      <c r="FO10" s="529"/>
      <c r="FP10" s="529"/>
      <c r="FQ10" s="529"/>
      <c r="FR10" s="529"/>
      <c r="FS10" s="529"/>
      <c r="FT10" s="529"/>
      <c r="FU10" s="529"/>
      <c r="FV10" s="529"/>
      <c r="FW10" s="529"/>
      <c r="FX10" s="529"/>
      <c r="FY10" s="529"/>
      <c r="FZ10" s="529"/>
      <c r="GA10" s="529"/>
      <c r="GB10" s="529"/>
      <c r="GC10" s="529"/>
      <c r="GD10" s="529"/>
      <c r="GE10" s="529"/>
      <c r="GF10" s="529"/>
      <c r="GG10" s="529"/>
      <c r="GH10" s="529"/>
      <c r="GI10" s="529"/>
      <c r="GJ10" s="529"/>
      <c r="GK10" s="529"/>
      <c r="GL10" s="529"/>
      <c r="GM10" s="529"/>
      <c r="GN10" s="529"/>
      <c r="GO10" s="529"/>
      <c r="GP10" s="529"/>
      <c r="GQ10" s="529"/>
      <c r="GR10" s="529"/>
      <c r="GS10" s="529"/>
      <c r="GT10" s="529"/>
      <c r="GU10" s="529"/>
      <c r="GV10" s="529"/>
      <c r="GW10" s="529"/>
      <c r="GX10" s="529"/>
      <c r="GY10" s="529"/>
      <c r="GZ10" s="529"/>
      <c r="HA10" s="529"/>
      <c r="HB10" s="529"/>
      <c r="HC10" s="529"/>
      <c r="HD10" s="529"/>
      <c r="HE10" s="529"/>
      <c r="HF10" s="529"/>
      <c r="HG10" s="529"/>
      <c r="HH10" s="529"/>
      <c r="HI10" s="529"/>
      <c r="HJ10" s="529"/>
      <c r="HK10" s="529"/>
      <c r="HL10" s="529"/>
      <c r="HM10" s="529"/>
      <c r="HN10" s="529"/>
      <c r="HO10" s="529"/>
      <c r="HP10" s="529"/>
      <c r="HQ10" s="529"/>
      <c r="HR10" s="529"/>
      <c r="HS10" s="529"/>
      <c r="HT10" s="529"/>
      <c r="HU10" s="529"/>
      <c r="HV10" s="529"/>
      <c r="HW10" s="529"/>
      <c r="HX10" s="529"/>
      <c r="HY10" s="529"/>
      <c r="HZ10" s="529"/>
      <c r="IA10" s="529"/>
      <c r="IB10" s="529"/>
      <c r="IC10" s="529"/>
      <c r="ID10" s="529"/>
      <c r="IE10" s="14"/>
      <c r="IF10" s="9"/>
      <c r="IG10" s="14"/>
      <c r="IH10" s="14"/>
      <c r="II10" s="14"/>
      <c r="IJ10" s="14"/>
      <c r="IK10" s="14"/>
      <c r="IL10" s="14"/>
      <c r="IM10" s="14"/>
      <c r="IN10" s="14"/>
      <c r="IO10" s="14"/>
      <c r="IP10" s="14"/>
      <c r="IQ10" s="14"/>
      <c r="IR10" s="14"/>
      <c r="IS10" s="14"/>
      <c r="IT10" s="14"/>
      <c r="IU10" s="14"/>
      <c r="IV10" s="14"/>
      <c r="IW10" s="14"/>
      <c r="IX10" s="14"/>
      <c r="IY10" s="14"/>
      <c r="IZ10" s="14"/>
      <c r="JA10" s="14"/>
      <c r="JB10" s="14"/>
      <c r="JC10" s="14"/>
      <c r="JD10" s="14"/>
      <c r="JE10" s="14"/>
      <c r="JF10" s="14"/>
      <c r="JG10" s="14"/>
      <c r="JH10" s="14"/>
      <c r="JI10" s="14"/>
      <c r="JJ10" s="14"/>
      <c r="JK10" s="14"/>
      <c r="JL10" s="14"/>
      <c r="JM10" s="14"/>
      <c r="JN10" s="14"/>
      <c r="JO10" s="9"/>
      <c r="JP10" s="14"/>
      <c r="JQ10" s="14"/>
      <c r="JR10" s="14"/>
      <c r="JS10" s="14"/>
      <c r="JT10" s="14"/>
      <c r="JU10" s="14"/>
      <c r="JV10" s="14"/>
      <c r="JW10" s="14"/>
      <c r="JX10" s="14"/>
      <c r="JY10" s="14"/>
      <c r="JZ10" s="14"/>
      <c r="KA10" s="14"/>
      <c r="KB10" s="14"/>
      <c r="KC10" s="14"/>
      <c r="KD10" s="14"/>
      <c r="KE10" s="14"/>
      <c r="KF10" s="14"/>
      <c r="KG10" s="14"/>
      <c r="KH10" s="14"/>
      <c r="KI10" s="14"/>
      <c r="KJ10" s="14"/>
      <c r="KK10" s="14"/>
      <c r="KL10" s="14"/>
      <c r="KM10" s="14"/>
      <c r="KN10" s="14"/>
      <c r="KO10" s="14"/>
      <c r="KP10" s="14"/>
      <c r="KQ10" s="14"/>
      <c r="KR10" s="14"/>
      <c r="KS10" s="14"/>
      <c r="KT10" s="14"/>
      <c r="KU10" s="14"/>
      <c r="KV10" s="14"/>
      <c r="KW10" s="14"/>
      <c r="KX10" s="14"/>
      <c r="KY10" s="14"/>
      <c r="KZ10" s="14"/>
      <c r="LA10" s="14"/>
      <c r="LB10" s="14"/>
      <c r="LC10" s="14"/>
      <c r="LD10" s="14"/>
      <c r="LE10" s="14"/>
      <c r="LF10" s="14"/>
      <c r="LG10" s="14"/>
      <c r="LH10" s="14"/>
      <c r="LI10" s="14"/>
      <c r="LJ10" s="14"/>
      <c r="LK10" s="14"/>
      <c r="LL10" s="14"/>
      <c r="LM10" s="14"/>
      <c r="LN10" s="14"/>
      <c r="LO10" s="14"/>
      <c r="LP10" s="14"/>
      <c r="LQ10" s="14"/>
      <c r="LR10" s="14"/>
      <c r="LS10" s="14"/>
      <c r="LT10" s="9"/>
      <c r="LU10" s="14"/>
      <c r="LV10" s="14"/>
      <c r="LW10" s="14"/>
      <c r="LX10" s="14"/>
      <c r="LY10" s="14"/>
      <c r="LZ10" s="14"/>
      <c r="MA10" s="14"/>
      <c r="MB10" s="14"/>
      <c r="MC10" s="14"/>
      <c r="MD10" s="14"/>
      <c r="ME10" s="14"/>
      <c r="MF10" s="14"/>
      <c r="MG10" s="14"/>
      <c r="MH10" s="14"/>
      <c r="MI10" s="14"/>
      <c r="MJ10" s="14"/>
      <c r="MK10" s="14"/>
      <c r="ML10" s="14"/>
      <c r="MM10" s="14"/>
      <c r="MN10" s="9"/>
      <c r="MO10" s="14"/>
      <c r="MP10" s="14"/>
      <c r="MQ10" s="14"/>
      <c r="MR10" s="14"/>
      <c r="MS10" s="14"/>
      <c r="MT10" s="14"/>
      <c r="MU10" s="14"/>
      <c r="MV10" s="14"/>
      <c r="MW10" s="14"/>
      <c r="MX10" s="14"/>
      <c r="MY10" s="14"/>
      <c r="MZ10" s="14"/>
      <c r="NA10" s="14"/>
      <c r="NB10" s="14"/>
      <c r="NC10" s="14"/>
      <c r="ND10" s="14"/>
      <c r="NE10" s="14"/>
      <c r="NF10" s="14"/>
      <c r="NG10" s="14"/>
      <c r="NH10" s="14"/>
      <c r="NI10" s="14"/>
      <c r="NJ10" s="14"/>
      <c r="NK10" s="14"/>
      <c r="NL10" s="14"/>
      <c r="NM10" s="14"/>
      <c r="NN10" s="14"/>
      <c r="NO10" s="14"/>
      <c r="NP10" s="14"/>
      <c r="NQ10" s="14"/>
      <c r="NR10" s="14"/>
      <c r="NS10" s="14"/>
      <c r="NT10" s="14"/>
      <c r="NU10" s="14"/>
      <c r="NV10" s="14"/>
      <c r="NW10" s="14"/>
      <c r="NX10" s="14"/>
      <c r="NY10" s="14"/>
      <c r="NZ10" s="14"/>
      <c r="OA10" s="14"/>
      <c r="OB10" s="14"/>
      <c r="OC10" s="14"/>
      <c r="OD10" s="14"/>
      <c r="OE10" s="14"/>
      <c r="OF10" s="14"/>
      <c r="OG10" s="14"/>
      <c r="OH10" s="14"/>
      <c r="OI10" s="14"/>
      <c r="OJ10" s="14"/>
      <c r="OK10" s="14"/>
      <c r="OL10" s="14"/>
      <c r="OM10" s="14"/>
      <c r="ON10" s="14"/>
      <c r="OO10" s="14"/>
      <c r="OP10" s="14"/>
      <c r="OQ10" s="14"/>
      <c r="OR10" s="14"/>
      <c r="OS10" s="14"/>
      <c r="OT10" s="14"/>
      <c r="OU10" s="24">
        <v>0</v>
      </c>
    </row>
    <row r="11" spans="1:411" outlineLevel="1">
      <c r="A11" s="21"/>
      <c r="B11" s="21"/>
      <c r="C11" s="14"/>
      <c r="D11" s="14"/>
      <c r="E11" t="b">
        <v>0</v>
      </c>
      <c r="G11" s="32" t="s">
        <v>1693</v>
      </c>
      <c r="AL11" s="233" t="s">
        <v>1693</v>
      </c>
      <c r="AM11" s="9" t="str">
        <f>IF(COUNTIF(AL$5:AL11,AL11)=1,"-","Dup")</f>
        <v>-</v>
      </c>
      <c r="AN11" s="9"/>
      <c r="AO11" s="14"/>
      <c r="AP11" s="14"/>
      <c r="AQ11" s="14"/>
      <c r="AR11" s="14"/>
      <c r="AS11" s="14"/>
      <c r="AT11" s="14"/>
      <c r="AU11" s="563"/>
      <c r="AV11" s="563"/>
      <c r="AW11" s="9"/>
      <c r="AX11" s="14"/>
      <c r="AY11" s="14"/>
      <c r="AZ11" s="14"/>
      <c r="BA11" s="14"/>
      <c r="BB11" s="14"/>
      <c r="BC11" s="14"/>
      <c r="BD11" s="14"/>
      <c r="BE11" s="9"/>
      <c r="BF11" s="14"/>
      <c r="BG11" s="14"/>
      <c r="BH11" s="14"/>
      <c r="BI11" s="14"/>
      <c r="BJ11" s="14"/>
      <c r="BK11" s="14"/>
      <c r="BL11" s="14"/>
      <c r="BM11" s="14"/>
      <c r="BN11" s="14"/>
      <c r="BO11" s="14"/>
      <c r="BP11" s="14"/>
      <c r="BQ11" s="9"/>
      <c r="BR11" s="14"/>
      <c r="BS11" s="14"/>
      <c r="BT11" s="14"/>
      <c r="BU11" s="14"/>
      <c r="BV11" s="14"/>
      <c r="BW11" s="14"/>
      <c r="BX11" s="14"/>
      <c r="BY11" s="14"/>
      <c r="BZ11" s="14"/>
      <c r="CA11" s="14"/>
      <c r="CB11" s="9"/>
      <c r="CC11" s="14"/>
      <c r="CD11" s="14"/>
      <c r="CE11" s="14"/>
      <c r="CF11" s="14"/>
      <c r="CG11" s="14"/>
      <c r="CH11" s="153"/>
      <c r="CI11" s="14"/>
      <c r="CJ11" s="14"/>
      <c r="CK11" s="14"/>
      <c r="CL11" s="14"/>
      <c r="CM11" s="14"/>
      <c r="CN11" s="9"/>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2">
        <v>1</v>
      </c>
      <c r="EF11" s="12">
        <v>1</v>
      </c>
      <c r="EG11" s="12">
        <v>1</v>
      </c>
      <c r="EH11" s="551">
        <f>EG11</f>
        <v>1</v>
      </c>
      <c r="EI11" s="551">
        <f t="shared" ref="EI11:GO11" si="117">EH11</f>
        <v>1</v>
      </c>
      <c r="EJ11" s="551">
        <f t="shared" si="117"/>
        <v>1</v>
      </c>
      <c r="EK11" s="551">
        <f t="shared" si="117"/>
        <v>1</v>
      </c>
      <c r="EL11" s="551">
        <f t="shared" si="117"/>
        <v>1</v>
      </c>
      <c r="EM11" s="551">
        <f t="shared" si="117"/>
        <v>1</v>
      </c>
      <c r="EN11" s="551">
        <f t="shared" si="117"/>
        <v>1</v>
      </c>
      <c r="EO11" s="551">
        <f t="shared" si="117"/>
        <v>1</v>
      </c>
      <c r="EP11" s="551">
        <f t="shared" si="117"/>
        <v>1</v>
      </c>
      <c r="EQ11" s="551">
        <f t="shared" si="117"/>
        <v>1</v>
      </c>
      <c r="ER11" s="551">
        <f t="shared" si="117"/>
        <v>1</v>
      </c>
      <c r="ES11" s="551">
        <f t="shared" si="117"/>
        <v>1</v>
      </c>
      <c r="ET11" s="551">
        <f t="shared" si="117"/>
        <v>1</v>
      </c>
      <c r="EU11" s="551">
        <f t="shared" si="117"/>
        <v>1</v>
      </c>
      <c r="EV11" s="551">
        <f t="shared" si="117"/>
        <v>1</v>
      </c>
      <c r="EW11" s="551">
        <f t="shared" si="117"/>
        <v>1</v>
      </c>
      <c r="EX11" s="551">
        <f t="shared" si="117"/>
        <v>1</v>
      </c>
      <c r="EY11" s="551">
        <f t="shared" si="117"/>
        <v>1</v>
      </c>
      <c r="EZ11" s="551">
        <f t="shared" si="117"/>
        <v>1</v>
      </c>
      <c r="FA11" s="551">
        <f t="shared" si="117"/>
        <v>1</v>
      </c>
      <c r="FB11" s="551">
        <f t="shared" si="117"/>
        <v>1</v>
      </c>
      <c r="FC11" s="551">
        <f t="shared" si="117"/>
        <v>1</v>
      </c>
      <c r="FD11" s="551">
        <f t="shared" si="117"/>
        <v>1</v>
      </c>
      <c r="FE11" s="551">
        <f t="shared" si="117"/>
        <v>1</v>
      </c>
      <c r="FF11" s="551">
        <f t="shared" si="117"/>
        <v>1</v>
      </c>
      <c r="FG11" s="551">
        <f t="shared" si="117"/>
        <v>1</v>
      </c>
      <c r="FH11" s="551">
        <f t="shared" si="117"/>
        <v>1</v>
      </c>
      <c r="FI11" s="551">
        <f t="shared" si="117"/>
        <v>1</v>
      </c>
      <c r="FJ11" s="551">
        <f t="shared" si="117"/>
        <v>1</v>
      </c>
      <c r="FK11" s="551">
        <f t="shared" si="117"/>
        <v>1</v>
      </c>
      <c r="FL11" s="551">
        <f t="shared" si="117"/>
        <v>1</v>
      </c>
      <c r="FM11" s="551">
        <f t="shared" si="117"/>
        <v>1</v>
      </c>
      <c r="FN11" s="551">
        <f t="shared" si="117"/>
        <v>1</v>
      </c>
      <c r="FO11" s="12">
        <v>2</v>
      </c>
      <c r="FP11" s="551">
        <f t="shared" si="117"/>
        <v>2</v>
      </c>
      <c r="FQ11" s="551">
        <f t="shared" si="117"/>
        <v>2</v>
      </c>
      <c r="FR11" s="551">
        <f t="shared" si="117"/>
        <v>2</v>
      </c>
      <c r="FS11" s="551">
        <f t="shared" si="117"/>
        <v>2</v>
      </c>
      <c r="FT11" s="551">
        <f t="shared" si="117"/>
        <v>2</v>
      </c>
      <c r="FU11" s="551">
        <f t="shared" si="117"/>
        <v>2</v>
      </c>
      <c r="FV11" s="551">
        <f t="shared" si="117"/>
        <v>2</v>
      </c>
      <c r="FW11" s="551">
        <f t="shared" si="117"/>
        <v>2</v>
      </c>
      <c r="FX11" s="551">
        <f t="shared" si="117"/>
        <v>2</v>
      </c>
      <c r="FY11" s="551">
        <f t="shared" si="117"/>
        <v>2</v>
      </c>
      <c r="FZ11" s="551">
        <f t="shared" si="117"/>
        <v>2</v>
      </c>
      <c r="GA11" s="551">
        <f t="shared" si="117"/>
        <v>2</v>
      </c>
      <c r="GB11" s="551">
        <f t="shared" si="117"/>
        <v>2</v>
      </c>
      <c r="GC11" s="551">
        <f t="shared" si="117"/>
        <v>2</v>
      </c>
      <c r="GD11" s="551">
        <f t="shared" si="117"/>
        <v>2</v>
      </c>
      <c r="GE11" s="551">
        <f t="shared" si="117"/>
        <v>2</v>
      </c>
      <c r="GF11" s="551">
        <f t="shared" si="117"/>
        <v>2</v>
      </c>
      <c r="GG11" s="551">
        <f t="shared" si="117"/>
        <v>2</v>
      </c>
      <c r="GH11" s="551">
        <f t="shared" si="117"/>
        <v>2</v>
      </c>
      <c r="GI11" s="551">
        <f t="shared" si="117"/>
        <v>2</v>
      </c>
      <c r="GJ11" s="551">
        <f t="shared" si="117"/>
        <v>2</v>
      </c>
      <c r="GK11" s="551">
        <f t="shared" si="117"/>
        <v>2</v>
      </c>
      <c r="GL11" s="551">
        <f t="shared" si="117"/>
        <v>2</v>
      </c>
      <c r="GM11" s="551">
        <f t="shared" si="117"/>
        <v>2</v>
      </c>
      <c r="GN11" s="551">
        <f t="shared" si="117"/>
        <v>2</v>
      </c>
      <c r="GO11" s="551">
        <f t="shared" si="117"/>
        <v>2</v>
      </c>
      <c r="GP11" s="551">
        <f t="shared" ref="GP11:ID11" si="118">GO11</f>
        <v>2</v>
      </c>
      <c r="GQ11" s="551">
        <f t="shared" si="118"/>
        <v>2</v>
      </c>
      <c r="GR11" s="551">
        <f t="shared" si="118"/>
        <v>2</v>
      </c>
      <c r="GS11" s="551">
        <f t="shared" si="118"/>
        <v>2</v>
      </c>
      <c r="GT11" s="551">
        <f t="shared" si="118"/>
        <v>2</v>
      </c>
      <c r="GU11" s="551">
        <f t="shared" si="118"/>
        <v>2</v>
      </c>
      <c r="GV11" s="551">
        <f t="shared" si="118"/>
        <v>2</v>
      </c>
      <c r="GW11" s="12">
        <v>3</v>
      </c>
      <c r="GX11" s="551">
        <f t="shared" si="118"/>
        <v>3</v>
      </c>
      <c r="GY11" s="551">
        <f t="shared" si="118"/>
        <v>3</v>
      </c>
      <c r="GZ11" s="551">
        <f t="shared" si="118"/>
        <v>3</v>
      </c>
      <c r="HA11" s="551">
        <f t="shared" si="118"/>
        <v>3</v>
      </c>
      <c r="HB11" s="551">
        <f t="shared" si="118"/>
        <v>3</v>
      </c>
      <c r="HC11" s="551">
        <f t="shared" si="118"/>
        <v>3</v>
      </c>
      <c r="HD11" s="551">
        <f t="shared" si="118"/>
        <v>3</v>
      </c>
      <c r="HE11" s="551">
        <f t="shared" si="118"/>
        <v>3</v>
      </c>
      <c r="HF11" s="551">
        <f t="shared" si="118"/>
        <v>3</v>
      </c>
      <c r="HG11" s="551">
        <f t="shared" si="118"/>
        <v>3</v>
      </c>
      <c r="HH11" s="551">
        <f t="shared" si="118"/>
        <v>3</v>
      </c>
      <c r="HI11" s="551">
        <f t="shared" si="118"/>
        <v>3</v>
      </c>
      <c r="HJ11" s="551">
        <f t="shared" si="118"/>
        <v>3</v>
      </c>
      <c r="HK11" s="551">
        <f t="shared" si="118"/>
        <v>3</v>
      </c>
      <c r="HL11" s="551">
        <f t="shared" si="118"/>
        <v>3</v>
      </c>
      <c r="HM11" s="551">
        <f t="shared" si="118"/>
        <v>3</v>
      </c>
      <c r="HN11" s="551">
        <f t="shared" si="118"/>
        <v>3</v>
      </c>
      <c r="HO11" s="551">
        <f t="shared" si="118"/>
        <v>3</v>
      </c>
      <c r="HP11" s="551">
        <f t="shared" si="118"/>
        <v>3</v>
      </c>
      <c r="HQ11" s="551">
        <f t="shared" si="118"/>
        <v>3</v>
      </c>
      <c r="HR11" s="551">
        <f t="shared" si="118"/>
        <v>3</v>
      </c>
      <c r="HS11" s="551">
        <f t="shared" si="118"/>
        <v>3</v>
      </c>
      <c r="HT11" s="551">
        <f t="shared" si="118"/>
        <v>3</v>
      </c>
      <c r="HU11" s="551">
        <f t="shared" si="118"/>
        <v>3</v>
      </c>
      <c r="HV11" s="551">
        <f t="shared" si="118"/>
        <v>3</v>
      </c>
      <c r="HW11" s="551">
        <f t="shared" si="118"/>
        <v>3</v>
      </c>
      <c r="HX11" s="551">
        <f t="shared" si="118"/>
        <v>3</v>
      </c>
      <c r="HY11" s="551">
        <f t="shared" si="118"/>
        <v>3</v>
      </c>
      <c r="HZ11" s="551">
        <f t="shared" si="118"/>
        <v>3</v>
      </c>
      <c r="IA11" s="551">
        <f t="shared" si="118"/>
        <v>3</v>
      </c>
      <c r="IB11" s="551">
        <f t="shared" si="118"/>
        <v>3</v>
      </c>
      <c r="IC11" s="551">
        <f t="shared" si="118"/>
        <v>3</v>
      </c>
      <c r="ID11" s="551">
        <f t="shared" si="118"/>
        <v>3</v>
      </c>
      <c r="IE11" s="14"/>
      <c r="IF11" s="9"/>
      <c r="IG11" s="14"/>
      <c r="IH11" s="14"/>
      <c r="II11" s="14"/>
      <c r="IJ11" s="14"/>
      <c r="IK11" s="14"/>
      <c r="IL11" s="14"/>
      <c r="IM11" s="14"/>
      <c r="IN11" s="14"/>
      <c r="IO11" s="14"/>
      <c r="IP11" s="14"/>
      <c r="IQ11" s="14"/>
      <c r="IR11" s="14"/>
      <c r="IS11" s="14"/>
      <c r="IT11" s="14"/>
      <c r="IU11" s="14"/>
      <c r="IV11" s="14"/>
      <c r="IW11" s="14"/>
      <c r="IX11" s="14"/>
      <c r="IY11" s="14"/>
      <c r="IZ11" s="14"/>
      <c r="JA11" s="14"/>
      <c r="JB11" s="14"/>
      <c r="JC11" s="14"/>
      <c r="JD11" s="14"/>
      <c r="JE11" s="14"/>
      <c r="JF11" s="14"/>
      <c r="JG11" s="14"/>
      <c r="JH11" s="14"/>
      <c r="JI11" s="14"/>
      <c r="JJ11" s="14"/>
      <c r="JK11" s="14"/>
      <c r="JL11" s="14"/>
      <c r="JM11" s="14"/>
      <c r="JN11" s="14"/>
      <c r="JO11" s="9"/>
      <c r="JP11" s="14"/>
      <c r="JQ11" s="14"/>
      <c r="JR11" s="14"/>
      <c r="JS11" s="12">
        <v>1</v>
      </c>
      <c r="JT11" s="12">
        <v>2</v>
      </c>
      <c r="JU11" s="12">
        <v>3</v>
      </c>
      <c r="JV11" s="14"/>
      <c r="JW11" s="14"/>
      <c r="JX11" s="14"/>
      <c r="JY11" s="14"/>
      <c r="JZ11" s="14"/>
      <c r="KA11" s="14"/>
      <c r="KB11" s="14"/>
      <c r="KC11" s="14"/>
      <c r="KD11" s="14"/>
      <c r="KE11" s="14"/>
      <c r="KF11" s="14"/>
      <c r="KG11" s="14"/>
      <c r="KH11" s="14"/>
      <c r="KI11" s="14"/>
      <c r="KJ11" s="14"/>
      <c r="KK11" s="14"/>
      <c r="KL11" s="14"/>
      <c r="KM11" s="14"/>
      <c r="KN11" s="14"/>
      <c r="KO11" s="14"/>
      <c r="KP11" s="14"/>
      <c r="KQ11" s="14"/>
      <c r="KR11" s="14"/>
      <c r="KS11" s="14"/>
      <c r="KT11" s="14"/>
      <c r="KU11" s="14"/>
      <c r="KV11" s="14"/>
      <c r="KW11" s="14"/>
      <c r="KX11" s="14"/>
      <c r="KY11" s="14"/>
      <c r="KZ11" s="14"/>
      <c r="LA11" s="14"/>
      <c r="LB11" s="14"/>
      <c r="LC11" s="14"/>
      <c r="LD11" s="14"/>
      <c r="LE11" s="14"/>
      <c r="LF11" s="14"/>
      <c r="LG11" s="14"/>
      <c r="LH11" s="14"/>
      <c r="LI11" s="14"/>
      <c r="LJ11" s="14"/>
      <c r="LK11" s="14"/>
      <c r="LL11" s="14"/>
      <c r="LM11" s="14"/>
      <c r="LN11" s="14"/>
      <c r="LO11" s="14"/>
      <c r="LP11" s="14"/>
      <c r="LQ11" s="14"/>
      <c r="LR11" s="14"/>
      <c r="LS11" s="14"/>
      <c r="LT11" s="9"/>
      <c r="LU11" s="14"/>
      <c r="LV11" s="14"/>
      <c r="LW11" s="14"/>
      <c r="LX11" s="14"/>
      <c r="LY11" s="14"/>
      <c r="LZ11" s="14"/>
      <c r="MA11" s="14"/>
      <c r="MB11" s="14"/>
      <c r="MC11" s="14"/>
      <c r="MD11" s="14"/>
      <c r="ME11" s="14"/>
      <c r="MF11" s="14"/>
      <c r="MG11" s="14"/>
      <c r="MH11" s="14"/>
      <c r="MI11" s="14"/>
      <c r="MJ11" s="14"/>
      <c r="MK11" s="14"/>
      <c r="ML11" s="14"/>
      <c r="MM11" s="14"/>
      <c r="MN11" s="9"/>
      <c r="MO11" s="14"/>
      <c r="MP11" s="14"/>
      <c r="MQ11" s="14"/>
      <c r="MR11" s="14"/>
      <c r="MS11" s="14"/>
      <c r="MT11" s="14"/>
      <c r="MU11" s="14"/>
      <c r="MV11" s="14"/>
      <c r="MW11" s="14"/>
      <c r="MX11" s="14"/>
      <c r="MY11" s="14"/>
      <c r="MZ11" s="14"/>
      <c r="NA11" s="14"/>
      <c r="NB11" s="14"/>
      <c r="NC11" s="14"/>
      <c r="ND11" s="14"/>
      <c r="NE11" s="14"/>
      <c r="NF11" s="14"/>
      <c r="NG11" s="14"/>
      <c r="NH11" s="14"/>
      <c r="NI11" s="14"/>
      <c r="NJ11" s="14"/>
      <c r="NK11" s="14"/>
      <c r="NL11" s="14"/>
      <c r="NM11" s="14"/>
      <c r="NN11" s="14"/>
      <c r="NO11" s="14"/>
      <c r="NP11" s="14"/>
      <c r="NQ11" s="14"/>
      <c r="NR11" s="14"/>
      <c r="NS11" s="14"/>
      <c r="NT11" s="14"/>
      <c r="NU11" s="14"/>
      <c r="NV11" s="14"/>
      <c r="NW11" s="14"/>
      <c r="NX11" s="14"/>
      <c r="NY11" s="14"/>
      <c r="NZ11" s="14"/>
      <c r="OA11" s="14"/>
      <c r="OB11" s="14"/>
      <c r="OC11" s="14"/>
      <c r="OD11" s="14"/>
      <c r="OE11" s="14"/>
      <c r="OF11" s="14"/>
      <c r="OG11" s="14"/>
      <c r="OH11" s="14"/>
      <c r="OI11" s="14"/>
      <c r="OJ11" s="14"/>
      <c r="OK11" s="14"/>
      <c r="OL11" s="14"/>
      <c r="OM11" s="14"/>
      <c r="ON11" s="14"/>
      <c r="OO11" s="14"/>
      <c r="OP11" s="14"/>
      <c r="OQ11" s="14"/>
      <c r="OR11" s="14"/>
      <c r="OS11" s="14"/>
      <c r="OT11" s="14"/>
      <c r="OU11" s="24">
        <v>0</v>
      </c>
    </row>
    <row r="12" spans="1:411" outlineLevel="1">
      <c r="A12" s="522"/>
      <c r="B12" s="522"/>
      <c r="C12" s="523"/>
      <c r="D12" s="523"/>
      <c r="E12" s="112" t="b">
        <v>0</v>
      </c>
      <c r="F12" s="112"/>
      <c r="G12" s="524" t="s">
        <v>1695</v>
      </c>
      <c r="H12" s="112"/>
      <c r="I12" s="112"/>
      <c r="J12" s="112"/>
      <c r="K12" s="112"/>
      <c r="L12" s="112"/>
      <c r="M12" s="112"/>
      <c r="N12" s="112"/>
      <c r="O12" s="112"/>
      <c r="P12" s="112"/>
      <c r="Q12" s="112"/>
      <c r="R12" s="112"/>
      <c r="S12" s="112"/>
      <c r="T12" s="112"/>
      <c r="U12" s="112"/>
      <c r="V12" s="112"/>
      <c r="W12" s="112"/>
      <c r="X12" s="112"/>
      <c r="Y12" s="112"/>
      <c r="Z12" s="112"/>
      <c r="AA12" s="112"/>
      <c r="AB12" s="112"/>
      <c r="AC12" s="112"/>
      <c r="AD12" s="112"/>
      <c r="AE12" s="112"/>
      <c r="AF12" s="112"/>
      <c r="AG12" s="112"/>
      <c r="AH12" s="112"/>
      <c r="AI12" s="112"/>
      <c r="AJ12" s="112"/>
      <c r="AK12" s="112"/>
      <c r="AL12" s="525" t="s">
        <v>1695</v>
      </c>
      <c r="AM12" s="526" t="str">
        <f ca="1">IF(COUNTIF(AL$5:AL21,AL12)=1,"-","Dup")</f>
        <v>-</v>
      </c>
      <c r="AN12" s="526"/>
      <c r="AO12" s="523"/>
      <c r="AP12" s="523"/>
      <c r="AQ12" s="523"/>
      <c r="AR12" s="523"/>
      <c r="AS12" s="523"/>
      <c r="AT12" s="523"/>
      <c r="AU12" s="564"/>
      <c r="AV12" s="564"/>
      <c r="AW12" s="526"/>
      <c r="AX12" s="523"/>
      <c r="AY12" s="523"/>
      <c r="AZ12" s="523"/>
      <c r="BA12" s="523"/>
      <c r="BB12" s="523"/>
      <c r="BC12" s="523"/>
      <c r="BD12" s="523"/>
      <c r="BE12" s="526"/>
      <c r="BF12" s="523"/>
      <c r="BG12" s="523"/>
      <c r="BH12" s="523"/>
      <c r="BI12" s="523"/>
      <c r="BJ12" s="523"/>
      <c r="BK12" s="523"/>
      <c r="BL12" s="523"/>
      <c r="BM12" s="523"/>
      <c r="BN12" s="523"/>
      <c r="BO12" s="523"/>
      <c r="BP12" s="523"/>
      <c r="BQ12" s="526"/>
      <c r="BR12" s="523"/>
      <c r="BS12" s="523"/>
      <c r="BT12" s="523"/>
      <c r="BU12" s="523"/>
      <c r="BV12" s="523"/>
      <c r="BW12" s="523"/>
      <c r="BX12" s="523"/>
      <c r="BY12" s="523"/>
      <c r="BZ12" s="523"/>
      <c r="CA12" s="523"/>
      <c r="CB12" s="526"/>
      <c r="CC12" s="523"/>
      <c r="CD12" s="523"/>
      <c r="CE12" s="523"/>
      <c r="CF12" s="523"/>
      <c r="CG12" s="523"/>
      <c r="CH12" s="527"/>
      <c r="CI12" s="523"/>
      <c r="CJ12" s="523"/>
      <c r="CK12" s="523"/>
      <c r="CL12" s="523"/>
      <c r="CM12" s="523"/>
      <c r="CN12" s="526"/>
      <c r="CO12" s="523"/>
      <c r="CP12" s="523"/>
      <c r="CQ12" s="523"/>
      <c r="CR12" s="523"/>
      <c r="CS12" s="523"/>
      <c r="CT12" s="523"/>
      <c r="CU12" s="523"/>
      <c r="CV12" s="523"/>
      <c r="CW12" s="523"/>
      <c r="CX12" s="523"/>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215">
        <v>1</v>
      </c>
      <c r="EF12" s="215">
        <v>1</v>
      </c>
      <c r="EG12" s="215">
        <v>1</v>
      </c>
      <c r="EH12" s="215">
        <v>1</v>
      </c>
      <c r="EI12" s="215">
        <v>1</v>
      </c>
      <c r="EJ12" s="144">
        <f>EG12+1</f>
        <v>2</v>
      </c>
      <c r="EK12" s="144">
        <f t="shared" ref="EK12:EX12" si="119">EH12+1</f>
        <v>2</v>
      </c>
      <c r="EL12" s="144">
        <f t="shared" si="119"/>
        <v>2</v>
      </c>
      <c r="EM12" s="144">
        <f t="shared" si="119"/>
        <v>3</v>
      </c>
      <c r="EN12" s="144">
        <f t="shared" si="119"/>
        <v>3</v>
      </c>
      <c r="EO12" s="144">
        <f t="shared" si="119"/>
        <v>3</v>
      </c>
      <c r="EP12" s="144">
        <f t="shared" si="119"/>
        <v>4</v>
      </c>
      <c r="EQ12" s="144">
        <f t="shared" si="119"/>
        <v>4</v>
      </c>
      <c r="ER12" s="144">
        <f t="shared" si="119"/>
        <v>4</v>
      </c>
      <c r="ES12" s="144">
        <f t="shared" si="119"/>
        <v>5</v>
      </c>
      <c r="ET12" s="144">
        <f t="shared" si="119"/>
        <v>5</v>
      </c>
      <c r="EU12" s="144">
        <f t="shared" si="119"/>
        <v>5</v>
      </c>
      <c r="EV12" s="144">
        <f t="shared" si="119"/>
        <v>6</v>
      </c>
      <c r="EW12" s="144">
        <f t="shared" si="119"/>
        <v>6</v>
      </c>
      <c r="EX12" s="144">
        <f t="shared" si="119"/>
        <v>6</v>
      </c>
      <c r="EY12" s="215">
        <v>1</v>
      </c>
      <c r="EZ12" s="215">
        <v>1</v>
      </c>
      <c r="FA12" s="215">
        <v>1</v>
      </c>
      <c r="FB12" s="215">
        <v>1</v>
      </c>
      <c r="FC12" s="215">
        <v>1</v>
      </c>
      <c r="FD12" s="215">
        <v>1</v>
      </c>
      <c r="FE12" s="215">
        <v>1</v>
      </c>
      <c r="FF12" s="215">
        <v>1</v>
      </c>
      <c r="FG12" s="215">
        <v>1</v>
      </c>
      <c r="FH12" s="215">
        <v>1</v>
      </c>
      <c r="FI12" s="215">
        <v>1</v>
      </c>
      <c r="FJ12" s="215">
        <v>1</v>
      </c>
      <c r="FK12" s="215">
        <v>1</v>
      </c>
      <c r="FL12" s="215">
        <v>1</v>
      </c>
      <c r="FM12" s="215">
        <v>1</v>
      </c>
      <c r="FN12" s="215">
        <v>1</v>
      </c>
      <c r="FO12" s="251">
        <f t="shared" ref="FO12:GT12" si="120">EG12</f>
        <v>1</v>
      </c>
      <c r="FP12" s="251">
        <f t="shared" si="120"/>
        <v>1</v>
      </c>
      <c r="FQ12" s="251">
        <f t="shared" si="120"/>
        <v>1</v>
      </c>
      <c r="FR12" s="251">
        <f t="shared" si="120"/>
        <v>2</v>
      </c>
      <c r="FS12" s="251">
        <f t="shared" si="120"/>
        <v>2</v>
      </c>
      <c r="FT12" s="251">
        <f t="shared" si="120"/>
        <v>2</v>
      </c>
      <c r="FU12" s="251">
        <f t="shared" si="120"/>
        <v>3</v>
      </c>
      <c r="FV12" s="251">
        <f t="shared" si="120"/>
        <v>3</v>
      </c>
      <c r="FW12" s="251">
        <f t="shared" si="120"/>
        <v>3</v>
      </c>
      <c r="FX12" s="251">
        <f t="shared" si="120"/>
        <v>4</v>
      </c>
      <c r="FY12" s="251">
        <f t="shared" si="120"/>
        <v>4</v>
      </c>
      <c r="FZ12" s="251">
        <f t="shared" si="120"/>
        <v>4</v>
      </c>
      <c r="GA12" s="251">
        <f t="shared" si="120"/>
        <v>5</v>
      </c>
      <c r="GB12" s="251">
        <f t="shared" si="120"/>
        <v>5</v>
      </c>
      <c r="GC12" s="251">
        <f t="shared" si="120"/>
        <v>5</v>
      </c>
      <c r="GD12" s="251">
        <f t="shared" si="120"/>
        <v>6</v>
      </c>
      <c r="GE12" s="251">
        <f t="shared" si="120"/>
        <v>6</v>
      </c>
      <c r="GF12" s="251">
        <f t="shared" si="120"/>
        <v>6</v>
      </c>
      <c r="GG12" s="251">
        <f t="shared" si="120"/>
        <v>1</v>
      </c>
      <c r="GH12" s="251">
        <f t="shared" si="120"/>
        <v>1</v>
      </c>
      <c r="GI12" s="251">
        <f t="shared" si="120"/>
        <v>1</v>
      </c>
      <c r="GJ12" s="251">
        <f t="shared" si="120"/>
        <v>1</v>
      </c>
      <c r="GK12" s="251">
        <f t="shared" si="120"/>
        <v>1</v>
      </c>
      <c r="GL12" s="251">
        <f t="shared" si="120"/>
        <v>1</v>
      </c>
      <c r="GM12" s="251">
        <f t="shared" si="120"/>
        <v>1</v>
      </c>
      <c r="GN12" s="251">
        <f t="shared" si="120"/>
        <v>1</v>
      </c>
      <c r="GO12" s="251">
        <f t="shared" si="120"/>
        <v>1</v>
      </c>
      <c r="GP12" s="251">
        <f t="shared" si="120"/>
        <v>1</v>
      </c>
      <c r="GQ12" s="251">
        <f t="shared" si="120"/>
        <v>1</v>
      </c>
      <c r="GR12" s="251">
        <f t="shared" si="120"/>
        <v>1</v>
      </c>
      <c r="GS12" s="251">
        <f t="shared" si="120"/>
        <v>1</v>
      </c>
      <c r="GT12" s="251">
        <f t="shared" si="120"/>
        <v>1</v>
      </c>
      <c r="GU12" s="251">
        <f t="shared" ref="GU12:HZ12" si="121">FM12</f>
        <v>1</v>
      </c>
      <c r="GV12" s="251">
        <f t="shared" si="121"/>
        <v>1</v>
      </c>
      <c r="GW12" s="251">
        <f t="shared" si="121"/>
        <v>1</v>
      </c>
      <c r="GX12" s="251">
        <f t="shared" si="121"/>
        <v>1</v>
      </c>
      <c r="GY12" s="251">
        <f t="shared" si="121"/>
        <v>1</v>
      </c>
      <c r="GZ12" s="251">
        <f t="shared" si="121"/>
        <v>2</v>
      </c>
      <c r="HA12" s="251">
        <f t="shared" si="121"/>
        <v>2</v>
      </c>
      <c r="HB12" s="251">
        <f t="shared" si="121"/>
        <v>2</v>
      </c>
      <c r="HC12" s="251">
        <f t="shared" si="121"/>
        <v>3</v>
      </c>
      <c r="HD12" s="251">
        <f t="shared" si="121"/>
        <v>3</v>
      </c>
      <c r="HE12" s="251">
        <f t="shared" si="121"/>
        <v>3</v>
      </c>
      <c r="HF12" s="251">
        <f t="shared" si="121"/>
        <v>4</v>
      </c>
      <c r="HG12" s="251">
        <f t="shared" si="121"/>
        <v>4</v>
      </c>
      <c r="HH12" s="251">
        <f t="shared" si="121"/>
        <v>4</v>
      </c>
      <c r="HI12" s="251">
        <f t="shared" si="121"/>
        <v>5</v>
      </c>
      <c r="HJ12" s="251">
        <f t="shared" si="121"/>
        <v>5</v>
      </c>
      <c r="HK12" s="251">
        <f t="shared" si="121"/>
        <v>5</v>
      </c>
      <c r="HL12" s="251">
        <f t="shared" si="121"/>
        <v>6</v>
      </c>
      <c r="HM12" s="251">
        <f t="shared" si="121"/>
        <v>6</v>
      </c>
      <c r="HN12" s="251">
        <f t="shared" si="121"/>
        <v>6</v>
      </c>
      <c r="HO12" s="251">
        <f t="shared" si="121"/>
        <v>1</v>
      </c>
      <c r="HP12" s="251">
        <f t="shared" si="121"/>
        <v>1</v>
      </c>
      <c r="HQ12" s="251">
        <f t="shared" si="121"/>
        <v>1</v>
      </c>
      <c r="HR12" s="251">
        <f t="shared" si="121"/>
        <v>1</v>
      </c>
      <c r="HS12" s="251">
        <f t="shared" si="121"/>
        <v>1</v>
      </c>
      <c r="HT12" s="251">
        <f t="shared" si="121"/>
        <v>1</v>
      </c>
      <c r="HU12" s="251">
        <f t="shared" si="121"/>
        <v>1</v>
      </c>
      <c r="HV12" s="251">
        <f t="shared" si="121"/>
        <v>1</v>
      </c>
      <c r="HW12" s="251">
        <f t="shared" si="121"/>
        <v>1</v>
      </c>
      <c r="HX12" s="251">
        <f t="shared" si="121"/>
        <v>1</v>
      </c>
      <c r="HY12" s="251">
        <f t="shared" si="121"/>
        <v>1</v>
      </c>
      <c r="HZ12" s="251">
        <f t="shared" si="121"/>
        <v>1</v>
      </c>
      <c r="IA12" s="251">
        <f t="shared" ref="IA12:ID12" si="122">GS12</f>
        <v>1</v>
      </c>
      <c r="IB12" s="251">
        <f t="shared" si="122"/>
        <v>1</v>
      </c>
      <c r="IC12" s="251">
        <f t="shared" si="122"/>
        <v>1</v>
      </c>
      <c r="ID12" s="251">
        <f t="shared" si="122"/>
        <v>1</v>
      </c>
      <c r="IE12" s="523"/>
      <c r="IF12" s="526"/>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c r="JC12" s="523"/>
      <c r="JD12" s="523"/>
      <c r="JE12" s="523"/>
      <c r="JF12" s="523"/>
      <c r="JG12" s="523"/>
      <c r="JH12" s="523"/>
      <c r="JI12" s="523"/>
      <c r="JJ12" s="523"/>
      <c r="JK12" s="523"/>
      <c r="JL12" s="523"/>
      <c r="JM12" s="523"/>
      <c r="JN12" s="523"/>
      <c r="JO12" s="526"/>
      <c r="JP12" s="523"/>
      <c r="JQ12" s="523"/>
      <c r="JR12" s="523"/>
      <c r="JS12" s="523"/>
      <c r="JT12" s="523"/>
      <c r="JU12" s="523"/>
      <c r="JV12" s="523"/>
      <c r="JW12" s="523"/>
      <c r="JX12" s="523"/>
      <c r="JY12" s="523"/>
      <c r="JZ12" s="523"/>
      <c r="KA12" s="523"/>
      <c r="KB12" s="523"/>
      <c r="KC12" s="523"/>
      <c r="KD12" s="523"/>
      <c r="KE12" s="523"/>
      <c r="KF12" s="523"/>
      <c r="KG12" s="523"/>
      <c r="KH12" s="523"/>
      <c r="KI12" s="523"/>
      <c r="KJ12" s="523"/>
      <c r="KK12" s="523"/>
      <c r="KL12" s="523"/>
      <c r="KM12" s="523"/>
      <c r="KN12" s="523"/>
      <c r="KO12" s="523"/>
      <c r="KP12" s="523"/>
      <c r="KQ12" s="523"/>
      <c r="KR12" s="523"/>
      <c r="KS12" s="523"/>
      <c r="KT12" s="523"/>
      <c r="KU12" s="523"/>
      <c r="KV12" s="523"/>
      <c r="KW12" s="523"/>
      <c r="KX12" s="523"/>
      <c r="KY12" s="523"/>
      <c r="KZ12" s="523"/>
      <c r="LA12" s="523"/>
      <c r="LB12" s="523"/>
      <c r="LC12" s="523"/>
      <c r="LD12" s="523"/>
      <c r="LE12" s="523"/>
      <c r="LF12" s="523"/>
      <c r="LG12" s="523"/>
      <c r="LH12" s="523"/>
      <c r="LI12" s="523"/>
      <c r="LJ12" s="523"/>
      <c r="LK12" s="523"/>
      <c r="LL12" s="523"/>
      <c r="LM12" s="523"/>
      <c r="LN12" s="523"/>
      <c r="LO12" s="523"/>
      <c r="LP12" s="523"/>
      <c r="LQ12" s="523"/>
      <c r="LR12" s="523"/>
      <c r="LS12" s="523"/>
      <c r="LT12" s="526"/>
      <c r="LU12" s="523"/>
      <c r="LV12" s="523"/>
      <c r="LW12" s="523"/>
      <c r="LX12" s="523"/>
      <c r="LY12" s="523"/>
      <c r="LZ12" s="523"/>
      <c r="MA12" s="523"/>
      <c r="MB12" s="523"/>
      <c r="MC12" s="523"/>
      <c r="MD12" s="523"/>
      <c r="ME12" s="523"/>
      <c r="MF12" s="523"/>
      <c r="MG12" s="523"/>
      <c r="MH12" s="523"/>
      <c r="MI12" s="523"/>
      <c r="MJ12" s="523"/>
      <c r="MK12" s="523"/>
      <c r="ML12" s="523"/>
      <c r="MM12" s="523"/>
      <c r="MN12" s="526"/>
      <c r="MO12" s="523"/>
      <c r="MP12" s="523"/>
      <c r="MQ12" s="523"/>
      <c r="MR12" s="523"/>
      <c r="MS12" s="523"/>
      <c r="MT12" s="523"/>
      <c r="MU12" s="523"/>
      <c r="MV12" s="523"/>
      <c r="MW12" s="523"/>
      <c r="MX12" s="523"/>
      <c r="MY12" s="523"/>
      <c r="MZ12" s="523"/>
      <c r="NA12" s="523"/>
      <c r="NB12" s="523"/>
      <c r="NC12" s="523"/>
      <c r="ND12" s="523"/>
      <c r="NE12" s="523"/>
      <c r="NF12" s="523"/>
      <c r="NG12" s="523"/>
      <c r="NH12" s="523"/>
      <c r="NI12" s="523"/>
      <c r="NJ12" s="523"/>
      <c r="NK12" s="523"/>
      <c r="NL12" s="523"/>
      <c r="NM12" s="523"/>
      <c r="NN12" s="523"/>
      <c r="NO12" s="523"/>
      <c r="NP12" s="523"/>
      <c r="NQ12" s="523"/>
      <c r="NR12" s="523"/>
      <c r="NS12" s="523"/>
      <c r="NT12" s="523"/>
      <c r="NU12" s="523"/>
      <c r="NV12" s="523"/>
      <c r="NW12" s="523"/>
      <c r="NX12" s="523"/>
      <c r="NY12" s="523"/>
      <c r="NZ12" s="523"/>
      <c r="OA12" s="523"/>
      <c r="OB12" s="523"/>
      <c r="OC12" s="523"/>
      <c r="OD12" s="523"/>
      <c r="OE12" s="523"/>
      <c r="OF12" s="523"/>
      <c r="OG12" s="523"/>
      <c r="OH12" s="523"/>
      <c r="OI12" s="523"/>
      <c r="OJ12" s="523"/>
      <c r="OK12" s="523"/>
      <c r="OL12" s="523"/>
      <c r="OM12" s="523"/>
      <c r="ON12" s="523"/>
      <c r="OO12" s="523"/>
      <c r="OP12" s="523"/>
      <c r="OQ12" s="523"/>
      <c r="OR12" s="523"/>
      <c r="OS12" s="523"/>
      <c r="OT12" s="523"/>
      <c r="OU12" s="528">
        <v>0</v>
      </c>
    </row>
    <row r="13" spans="1:411">
      <c r="A13" s="21">
        <f>ROW(A13)-5</f>
        <v>8</v>
      </c>
      <c r="B13" s="21">
        <v>0</v>
      </c>
      <c r="C13">
        <v>0</v>
      </c>
      <c r="D13" s="11" t="str">
        <f>D$5</f>
        <v>GSM</v>
      </c>
      <c r="E13" t="b">
        <v>1</v>
      </c>
      <c r="F13" t="b">
        <v>1</v>
      </c>
      <c r="G13" t="b">
        <v>1</v>
      </c>
      <c r="H13" s="11">
        <f t="shared" ref="H13:T13" si="123">H$5</f>
        <v>0</v>
      </c>
      <c r="I13" s="11">
        <f t="shared" si="123"/>
        <v>0</v>
      </c>
      <c r="J13" s="11">
        <f t="shared" si="123"/>
        <v>0</v>
      </c>
      <c r="K13" s="11">
        <f t="shared" si="123"/>
        <v>2</v>
      </c>
      <c r="L13" s="11">
        <f t="shared" si="123"/>
        <v>1</v>
      </c>
      <c r="M13" s="11">
        <f t="shared" si="123"/>
        <v>2</v>
      </c>
      <c r="N13" s="11">
        <f t="shared" si="123"/>
        <v>3</v>
      </c>
      <c r="O13" s="11">
        <f t="shared" si="123"/>
        <v>2</v>
      </c>
      <c r="P13" s="11">
        <f t="shared" si="123"/>
        <v>0</v>
      </c>
      <c r="Q13" s="11">
        <f t="shared" si="123"/>
        <v>0</v>
      </c>
      <c r="R13" s="11">
        <f t="shared" si="123"/>
        <v>0</v>
      </c>
      <c r="S13" s="11">
        <f t="shared" si="123"/>
        <v>0</v>
      </c>
      <c r="T13" s="11">
        <f t="shared" si="123"/>
        <v>0</v>
      </c>
      <c r="U13" s="218"/>
      <c r="V13" s="218"/>
      <c r="W13" s="11">
        <v>0</v>
      </c>
      <c r="X13" s="218"/>
      <c r="Y13" s="218"/>
      <c r="Z13" s="218"/>
      <c r="AA13" s="218"/>
      <c r="AB13" s="218"/>
      <c r="AC13" s="218"/>
      <c r="AD13" s="218"/>
      <c r="AE13" s="218"/>
      <c r="AL13" s="231" t="s">
        <v>381</v>
      </c>
      <c r="AM13" s="9" t="str">
        <f>IF(COUNTIF(AL$5:AL13,AL13)=1,"-","Dup")</f>
        <v>-</v>
      </c>
      <c r="AN13" s="9"/>
      <c r="AO13" s="11" t="str">
        <f t="shared" ref="AO13:AV13" si="124">AO$5</f>
        <v>-</v>
      </c>
      <c r="AP13" s="11" t="str">
        <f t="shared" si="124"/>
        <v>-</v>
      </c>
      <c r="AQ13" s="11" t="str">
        <f t="shared" si="124"/>
        <v>-</v>
      </c>
      <c r="AR13" s="11" t="str">
        <f t="shared" si="124"/>
        <v>-</v>
      </c>
      <c r="AS13" s="11" t="str">
        <f t="shared" si="124"/>
        <v>-</v>
      </c>
      <c r="AT13" s="11" t="str">
        <f t="shared" si="124"/>
        <v>-</v>
      </c>
      <c r="AU13" s="11" t="str">
        <f t="shared" si="124"/>
        <v>-</v>
      </c>
      <c r="AV13" s="11" t="str">
        <f t="shared" si="124"/>
        <v>-</v>
      </c>
      <c r="AW13" s="9"/>
      <c r="AX13" s="11" t="str">
        <f t="shared" ref="AX13:CM13" si="125">AX$5</f>
        <v>-</v>
      </c>
      <c r="AY13" s="11" t="str">
        <f t="shared" si="125"/>
        <v>-</v>
      </c>
      <c r="AZ13" s="11" t="str">
        <f t="shared" si="125"/>
        <v>-</v>
      </c>
      <c r="BA13" s="11" t="str">
        <f t="shared" si="125"/>
        <v>-</v>
      </c>
      <c r="BB13" s="11" t="str">
        <f t="shared" si="125"/>
        <v>-</v>
      </c>
      <c r="BC13" s="11" t="str">
        <f>BC$5</f>
        <v>-</v>
      </c>
      <c r="BD13" s="11" t="str">
        <f>BD$5</f>
        <v>-</v>
      </c>
      <c r="BE13" s="9"/>
      <c r="BF13" s="11" t="str">
        <f t="shared" ref="BF13:CA13" si="126">BF$5</f>
        <v>-</v>
      </c>
      <c r="BG13" s="11" t="str">
        <f t="shared" si="126"/>
        <v>-</v>
      </c>
      <c r="BH13" s="11" t="str">
        <f t="shared" si="126"/>
        <v>-</v>
      </c>
      <c r="BI13" s="11" t="str">
        <f t="shared" si="126"/>
        <v>-</v>
      </c>
      <c r="BJ13" s="11" t="str">
        <f t="shared" si="126"/>
        <v>-</v>
      </c>
      <c r="BK13" s="11" t="str">
        <f t="shared" si="126"/>
        <v>-</v>
      </c>
      <c r="BL13" s="11" t="str">
        <f t="shared" si="126"/>
        <v>-</v>
      </c>
      <c r="BM13" s="11" t="str">
        <f t="shared" si="126"/>
        <v>-</v>
      </c>
      <c r="BN13" s="11" t="str">
        <f t="shared" si="126"/>
        <v>-</v>
      </c>
      <c r="BO13" s="11" t="str">
        <f t="shared" si="126"/>
        <v>-</v>
      </c>
      <c r="BP13" s="11" t="str">
        <f t="shared" si="126"/>
        <v>-</v>
      </c>
      <c r="BQ13" s="9"/>
      <c r="BR13" s="11" t="str">
        <f t="shared" si="126"/>
        <v>-</v>
      </c>
      <c r="BS13" s="11" t="str">
        <f t="shared" si="126"/>
        <v>-</v>
      </c>
      <c r="BT13" s="11" t="str">
        <f t="shared" si="126"/>
        <v>-</v>
      </c>
      <c r="BU13" s="11" t="str">
        <f t="shared" si="126"/>
        <v>-</v>
      </c>
      <c r="BV13" s="11" t="str">
        <f t="shared" si="126"/>
        <v>-</v>
      </c>
      <c r="BW13" s="11" t="str">
        <f t="shared" si="126"/>
        <v>-</v>
      </c>
      <c r="BX13" s="11" t="str">
        <f t="shared" si="126"/>
        <v>-</v>
      </c>
      <c r="BY13" s="11" t="str">
        <f t="shared" si="126"/>
        <v>-</v>
      </c>
      <c r="BZ13" s="11" t="str">
        <f t="shared" si="126"/>
        <v>-</v>
      </c>
      <c r="CA13" s="11" t="str">
        <f t="shared" si="126"/>
        <v>-</v>
      </c>
      <c r="CB13" s="9"/>
      <c r="CC13" s="11" t="str">
        <f t="shared" si="125"/>
        <v>-</v>
      </c>
      <c r="CD13" s="11" t="str">
        <f>CD$5</f>
        <v>-</v>
      </c>
      <c r="CE13" s="11" t="str">
        <f>CE$5</f>
        <v>-</v>
      </c>
      <c r="CF13" s="11" t="str">
        <f>CF$5</f>
        <v>-</v>
      </c>
      <c r="CG13" s="11" t="str">
        <f t="shared" si="125"/>
        <v>-</v>
      </c>
      <c r="CH13" s="11" t="str">
        <f t="shared" si="125"/>
        <v>-</v>
      </c>
      <c r="CI13" s="11" t="str">
        <f t="shared" si="125"/>
        <v>-</v>
      </c>
      <c r="CJ13" s="11" t="str">
        <f t="shared" si="125"/>
        <v>-</v>
      </c>
      <c r="CK13" s="11" t="str">
        <f t="shared" si="125"/>
        <v>-</v>
      </c>
      <c r="CL13" s="11">
        <f t="shared" si="125"/>
        <v>1</v>
      </c>
      <c r="CM13" s="11">
        <f t="shared" si="125"/>
        <v>1</v>
      </c>
      <c r="CN13" s="9"/>
      <c r="CO13" s="11" t="str">
        <f t="shared" ref="CO13:CQ13" si="127">CO$5</f>
        <v>-</v>
      </c>
      <c r="CP13" s="11" t="str">
        <f t="shared" si="127"/>
        <v>-</v>
      </c>
      <c r="CQ13" s="11" t="str">
        <f t="shared" si="127"/>
        <v>-</v>
      </c>
      <c r="CR13" s="11" t="str">
        <f t="shared" ref="CR13:CW13" si="128">CR$5</f>
        <v>-</v>
      </c>
      <c r="CS13" s="11" t="str">
        <f t="shared" si="128"/>
        <v>-</v>
      </c>
      <c r="CT13" s="11" t="str">
        <f t="shared" si="128"/>
        <v>-</v>
      </c>
      <c r="CU13" s="11" t="str">
        <f t="shared" si="128"/>
        <v>-</v>
      </c>
      <c r="CV13" s="11" t="str">
        <f t="shared" si="128"/>
        <v>-</v>
      </c>
      <c r="CW13" s="11" t="str">
        <f t="shared" si="128"/>
        <v>-</v>
      </c>
      <c r="CX13" s="11" t="str">
        <f t="shared" ref="CX13:DL13" si="129">CX$5</f>
        <v>-</v>
      </c>
      <c r="CY13" s="11" t="str">
        <f t="shared" si="129"/>
        <v>-</v>
      </c>
      <c r="CZ13" s="11" t="str">
        <f t="shared" si="129"/>
        <v>-</v>
      </c>
      <c r="DA13" s="11">
        <f t="shared" si="129"/>
        <v>0</v>
      </c>
      <c r="DB13" s="11">
        <f t="shared" si="129"/>
        <v>0</v>
      </c>
      <c r="DC13" s="11">
        <f t="shared" si="129"/>
        <v>0</v>
      </c>
      <c r="DD13" s="11">
        <f t="shared" si="129"/>
        <v>0</v>
      </c>
      <c r="DE13" s="11">
        <f t="shared" si="129"/>
        <v>0</v>
      </c>
      <c r="DF13" s="11">
        <f t="shared" si="129"/>
        <v>0</v>
      </c>
      <c r="DG13" s="11">
        <f t="shared" si="129"/>
        <v>0</v>
      </c>
      <c r="DH13" s="11">
        <f t="shared" si="129"/>
        <v>0</v>
      </c>
      <c r="DI13" s="11">
        <f t="shared" si="129"/>
        <v>0</v>
      </c>
      <c r="DJ13" s="11">
        <f t="shared" si="129"/>
        <v>0</v>
      </c>
      <c r="DK13" s="11">
        <f t="shared" si="129"/>
        <v>0</v>
      </c>
      <c r="DL13" s="11">
        <f t="shared" si="129"/>
        <v>0</v>
      </c>
      <c r="DM13" s="11" t="str">
        <f t="shared" ref="DM13:DN13" si="130">DM$5</f>
        <v>-</v>
      </c>
      <c r="DN13" s="11" t="str">
        <f t="shared" si="130"/>
        <v>-</v>
      </c>
      <c r="DO13" s="11" t="str">
        <f t="shared" ref="DO13:IE13" si="131">DO$5</f>
        <v>-</v>
      </c>
      <c r="DP13" s="11" t="str">
        <f t="shared" si="131"/>
        <v>-</v>
      </c>
      <c r="DQ13" s="11" t="str">
        <f t="shared" si="131"/>
        <v>-</v>
      </c>
      <c r="DR13" s="11" t="str">
        <f t="shared" si="131"/>
        <v>-</v>
      </c>
      <c r="DS13" s="11" t="str">
        <f t="shared" si="131"/>
        <v>-</v>
      </c>
      <c r="DT13" s="11" t="str">
        <f t="shared" si="131"/>
        <v>-</v>
      </c>
      <c r="DU13" s="11" t="str">
        <f t="shared" si="131"/>
        <v>-</v>
      </c>
      <c r="DV13" s="11" t="str">
        <f t="shared" si="131"/>
        <v>-</v>
      </c>
      <c r="DW13" s="11" t="str">
        <f t="shared" si="131"/>
        <v>-</v>
      </c>
      <c r="DX13" s="11" t="str">
        <f t="shared" si="131"/>
        <v>-</v>
      </c>
      <c r="DY13" s="11" t="str">
        <f t="shared" si="131"/>
        <v>-</v>
      </c>
      <c r="DZ13" s="11" t="str">
        <f t="shared" si="131"/>
        <v>-</v>
      </c>
      <c r="EA13" s="11" t="str">
        <f t="shared" si="131"/>
        <v>-</v>
      </c>
      <c r="EB13" s="11" t="str">
        <f t="shared" si="131"/>
        <v>-</v>
      </c>
      <c r="EC13" s="11" t="str">
        <f t="shared" si="131"/>
        <v>-</v>
      </c>
      <c r="ED13" s="11">
        <f t="shared" si="131"/>
        <v>0</v>
      </c>
      <c r="EE13" s="530">
        <f t="shared" si="131"/>
        <v>0</v>
      </c>
      <c r="EF13" s="530">
        <f t="shared" si="131"/>
        <v>0</v>
      </c>
      <c r="EG13" s="530">
        <f t="shared" si="131"/>
        <v>0</v>
      </c>
      <c r="EH13" s="530">
        <f t="shared" si="131"/>
        <v>0</v>
      </c>
      <c r="EI13" s="530">
        <f t="shared" si="131"/>
        <v>0</v>
      </c>
      <c r="EJ13" s="530">
        <f t="shared" si="131"/>
        <v>0</v>
      </c>
      <c r="EK13" s="530">
        <f t="shared" si="131"/>
        <v>0</v>
      </c>
      <c r="EL13" s="530">
        <f t="shared" si="131"/>
        <v>0</v>
      </c>
      <c r="EM13" s="530">
        <f t="shared" si="131"/>
        <v>0</v>
      </c>
      <c r="EN13" s="530">
        <f t="shared" si="131"/>
        <v>0</v>
      </c>
      <c r="EO13" s="530">
        <f t="shared" si="131"/>
        <v>0</v>
      </c>
      <c r="EP13" s="530">
        <f t="shared" si="131"/>
        <v>0</v>
      </c>
      <c r="EQ13" s="530">
        <f t="shared" si="131"/>
        <v>0</v>
      </c>
      <c r="ER13" s="530">
        <f t="shared" si="131"/>
        <v>0</v>
      </c>
      <c r="ES13" s="530">
        <f t="shared" si="131"/>
        <v>0</v>
      </c>
      <c r="ET13" s="530">
        <f t="shared" si="131"/>
        <v>0</v>
      </c>
      <c r="EU13" s="530">
        <f t="shared" si="131"/>
        <v>0</v>
      </c>
      <c r="EV13" s="530">
        <f t="shared" si="131"/>
        <v>0</v>
      </c>
      <c r="EW13" s="530">
        <f t="shared" si="131"/>
        <v>0</v>
      </c>
      <c r="EX13" s="530">
        <f t="shared" si="131"/>
        <v>0</v>
      </c>
      <c r="EY13" s="530">
        <f t="shared" si="131"/>
        <v>0</v>
      </c>
      <c r="EZ13" s="530">
        <f t="shared" si="131"/>
        <v>0</v>
      </c>
      <c r="FA13" s="530">
        <f t="shared" si="131"/>
        <v>0</v>
      </c>
      <c r="FB13" s="530">
        <f t="shared" si="131"/>
        <v>0</v>
      </c>
      <c r="FC13" s="530">
        <f t="shared" si="131"/>
        <v>0</v>
      </c>
      <c r="FD13" s="530">
        <f t="shared" si="131"/>
        <v>0</v>
      </c>
      <c r="FE13" s="530">
        <f t="shared" si="131"/>
        <v>0</v>
      </c>
      <c r="FF13" s="530">
        <f t="shared" si="131"/>
        <v>0</v>
      </c>
      <c r="FG13" s="530">
        <f t="shared" si="131"/>
        <v>0</v>
      </c>
      <c r="FH13" s="530">
        <f t="shared" si="131"/>
        <v>0</v>
      </c>
      <c r="FI13" s="530">
        <f t="shared" si="131"/>
        <v>0</v>
      </c>
      <c r="FJ13" s="530">
        <f t="shared" si="131"/>
        <v>0</v>
      </c>
      <c r="FK13" s="530">
        <f t="shared" si="131"/>
        <v>0</v>
      </c>
      <c r="FL13" s="530">
        <f t="shared" si="131"/>
        <v>0</v>
      </c>
      <c r="FM13" s="530">
        <f t="shared" si="131"/>
        <v>0</v>
      </c>
      <c r="FN13" s="530">
        <f t="shared" si="131"/>
        <v>0</v>
      </c>
      <c r="FO13" s="530">
        <f t="shared" si="131"/>
        <v>0</v>
      </c>
      <c r="FP13" s="530">
        <f t="shared" si="131"/>
        <v>0</v>
      </c>
      <c r="FQ13" s="530">
        <f t="shared" si="131"/>
        <v>0</v>
      </c>
      <c r="FR13" s="530">
        <f t="shared" si="131"/>
        <v>0</v>
      </c>
      <c r="FS13" s="530">
        <f t="shared" si="131"/>
        <v>0</v>
      </c>
      <c r="FT13" s="530">
        <f t="shared" si="131"/>
        <v>0</v>
      </c>
      <c r="FU13" s="530">
        <f t="shared" si="131"/>
        <v>0</v>
      </c>
      <c r="FV13" s="530">
        <f t="shared" si="131"/>
        <v>0</v>
      </c>
      <c r="FW13" s="530">
        <f t="shared" si="131"/>
        <v>0</v>
      </c>
      <c r="FX13" s="530">
        <f t="shared" si="131"/>
        <v>0</v>
      </c>
      <c r="FY13" s="530">
        <f t="shared" si="131"/>
        <v>0</v>
      </c>
      <c r="FZ13" s="530">
        <f t="shared" si="131"/>
        <v>0</v>
      </c>
      <c r="GA13" s="530">
        <f t="shared" si="131"/>
        <v>0</v>
      </c>
      <c r="GB13" s="530">
        <f t="shared" si="131"/>
        <v>0</v>
      </c>
      <c r="GC13" s="530">
        <f t="shared" si="131"/>
        <v>0</v>
      </c>
      <c r="GD13" s="530">
        <f t="shared" si="131"/>
        <v>0</v>
      </c>
      <c r="GE13" s="530">
        <f t="shared" si="131"/>
        <v>0</v>
      </c>
      <c r="GF13" s="530">
        <f t="shared" si="131"/>
        <v>0</v>
      </c>
      <c r="GG13" s="530">
        <f t="shared" si="131"/>
        <v>0</v>
      </c>
      <c r="GH13" s="530">
        <f t="shared" si="131"/>
        <v>0</v>
      </c>
      <c r="GI13" s="530">
        <f t="shared" si="131"/>
        <v>0</v>
      </c>
      <c r="GJ13" s="530">
        <f t="shared" si="131"/>
        <v>0</v>
      </c>
      <c r="GK13" s="530">
        <f t="shared" si="131"/>
        <v>0</v>
      </c>
      <c r="GL13" s="530">
        <f t="shared" si="131"/>
        <v>0</v>
      </c>
      <c r="GM13" s="530">
        <f t="shared" si="131"/>
        <v>0</v>
      </c>
      <c r="GN13" s="530">
        <f t="shared" si="131"/>
        <v>0</v>
      </c>
      <c r="GO13" s="530">
        <f t="shared" si="131"/>
        <v>0</v>
      </c>
      <c r="GP13" s="530">
        <f t="shared" si="131"/>
        <v>0</v>
      </c>
      <c r="GQ13" s="530">
        <f t="shared" si="131"/>
        <v>0</v>
      </c>
      <c r="GR13" s="530">
        <f t="shared" si="131"/>
        <v>0</v>
      </c>
      <c r="GS13" s="530">
        <f t="shared" si="131"/>
        <v>0</v>
      </c>
      <c r="GT13" s="530">
        <f t="shared" si="131"/>
        <v>0</v>
      </c>
      <c r="GU13" s="530">
        <f t="shared" si="131"/>
        <v>0</v>
      </c>
      <c r="GV13" s="530">
        <f t="shared" si="131"/>
        <v>0</v>
      </c>
      <c r="GW13" s="530">
        <f t="shared" si="131"/>
        <v>0</v>
      </c>
      <c r="GX13" s="530">
        <f t="shared" si="131"/>
        <v>0</v>
      </c>
      <c r="GY13" s="530">
        <f t="shared" si="131"/>
        <v>0</v>
      </c>
      <c r="GZ13" s="530">
        <f t="shared" si="131"/>
        <v>0</v>
      </c>
      <c r="HA13" s="530">
        <f t="shared" si="131"/>
        <v>0</v>
      </c>
      <c r="HB13" s="530">
        <f t="shared" si="131"/>
        <v>0</v>
      </c>
      <c r="HC13" s="530">
        <f t="shared" si="131"/>
        <v>0</v>
      </c>
      <c r="HD13" s="530">
        <f t="shared" si="131"/>
        <v>0</v>
      </c>
      <c r="HE13" s="530">
        <f t="shared" si="131"/>
        <v>0</v>
      </c>
      <c r="HF13" s="530">
        <f t="shared" si="131"/>
        <v>0</v>
      </c>
      <c r="HG13" s="530">
        <f t="shared" si="131"/>
        <v>0</v>
      </c>
      <c r="HH13" s="530">
        <f t="shared" si="131"/>
        <v>0</v>
      </c>
      <c r="HI13" s="530">
        <f t="shared" si="131"/>
        <v>0</v>
      </c>
      <c r="HJ13" s="530">
        <f t="shared" si="131"/>
        <v>0</v>
      </c>
      <c r="HK13" s="530">
        <f t="shared" si="131"/>
        <v>0</v>
      </c>
      <c r="HL13" s="530">
        <f t="shared" si="131"/>
        <v>0</v>
      </c>
      <c r="HM13" s="530">
        <f t="shared" si="131"/>
        <v>0</v>
      </c>
      <c r="HN13" s="530">
        <f t="shared" si="131"/>
        <v>0</v>
      </c>
      <c r="HO13" s="530">
        <f t="shared" si="131"/>
        <v>0</v>
      </c>
      <c r="HP13" s="530">
        <f t="shared" si="131"/>
        <v>0</v>
      </c>
      <c r="HQ13" s="530">
        <f t="shared" si="131"/>
        <v>0</v>
      </c>
      <c r="HR13" s="530">
        <f t="shared" si="131"/>
        <v>0</v>
      </c>
      <c r="HS13" s="530">
        <f t="shared" si="131"/>
        <v>0</v>
      </c>
      <c r="HT13" s="530">
        <f t="shared" si="131"/>
        <v>0</v>
      </c>
      <c r="HU13" s="530">
        <f t="shared" si="131"/>
        <v>0</v>
      </c>
      <c r="HV13" s="530">
        <f t="shared" si="131"/>
        <v>0</v>
      </c>
      <c r="HW13" s="530">
        <f t="shared" si="131"/>
        <v>0</v>
      </c>
      <c r="HX13" s="530">
        <f t="shared" si="131"/>
        <v>0</v>
      </c>
      <c r="HY13" s="530">
        <f t="shared" si="131"/>
        <v>0</v>
      </c>
      <c r="HZ13" s="530">
        <f t="shared" si="131"/>
        <v>0</v>
      </c>
      <c r="IA13" s="530">
        <f t="shared" si="131"/>
        <v>0</v>
      </c>
      <c r="IB13" s="530">
        <f t="shared" si="131"/>
        <v>0</v>
      </c>
      <c r="IC13" s="530">
        <f t="shared" si="131"/>
        <v>0</v>
      </c>
      <c r="ID13" s="530">
        <f t="shared" si="131"/>
        <v>0</v>
      </c>
      <c r="IE13" s="11" t="str">
        <f t="shared" si="131"/>
        <v>-</v>
      </c>
      <c r="IF13" s="9"/>
      <c r="IG13" s="12">
        <v>1</v>
      </c>
      <c r="IH13" s="12" t="b">
        <v>1</v>
      </c>
      <c r="II13" s="11">
        <f t="shared" ref="II13" si="132">II$5</f>
        <v>0</v>
      </c>
      <c r="IJ13" s="11" t="str">
        <f t="shared" ref="IJ13:IR13" si="133">IJ$5</f>
        <v>-</v>
      </c>
      <c r="IK13" s="11">
        <f t="shared" si="133"/>
        <v>1</v>
      </c>
      <c r="IL13" s="11">
        <f t="shared" si="133"/>
        <v>0</v>
      </c>
      <c r="IM13" s="11">
        <f t="shared" si="133"/>
        <v>0</v>
      </c>
      <c r="IN13" s="11">
        <f t="shared" si="133"/>
        <v>0</v>
      </c>
      <c r="IO13" s="11">
        <f>IO$5</f>
        <v>0</v>
      </c>
      <c r="IP13" s="11">
        <f>IP$5</f>
        <v>0</v>
      </c>
      <c r="IQ13" s="11">
        <f t="shared" si="133"/>
        <v>0</v>
      </c>
      <c r="IR13" s="11">
        <f t="shared" si="133"/>
        <v>0</v>
      </c>
      <c r="IS13" s="11">
        <f t="shared" ref="IS13:JN13" si="134">IS$5</f>
        <v>0</v>
      </c>
      <c r="IT13" s="11">
        <f t="shared" si="134"/>
        <v>0</v>
      </c>
      <c r="IU13" s="11">
        <f t="shared" si="134"/>
        <v>0</v>
      </c>
      <c r="IV13" s="11">
        <f t="shared" si="134"/>
        <v>0</v>
      </c>
      <c r="IW13" s="11">
        <f t="shared" si="134"/>
        <v>0</v>
      </c>
      <c r="IX13" s="11">
        <f t="shared" si="134"/>
        <v>0</v>
      </c>
      <c r="IY13" s="11">
        <f t="shared" si="134"/>
        <v>0</v>
      </c>
      <c r="IZ13" s="11">
        <f t="shared" si="134"/>
        <v>0</v>
      </c>
      <c r="JA13" s="11">
        <f t="shared" si="134"/>
        <v>0</v>
      </c>
      <c r="JB13" s="11">
        <f t="shared" si="134"/>
        <v>0</v>
      </c>
      <c r="JC13" s="11">
        <f t="shared" si="134"/>
        <v>0</v>
      </c>
      <c r="JD13" s="11">
        <f t="shared" si="134"/>
        <v>0</v>
      </c>
      <c r="JE13" s="11">
        <f t="shared" si="134"/>
        <v>0</v>
      </c>
      <c r="JF13" s="11">
        <f t="shared" si="134"/>
        <v>0</v>
      </c>
      <c r="JG13" s="11">
        <f t="shared" si="134"/>
        <v>0</v>
      </c>
      <c r="JH13" s="11">
        <f t="shared" si="134"/>
        <v>0</v>
      </c>
      <c r="JI13" s="11">
        <f t="shared" si="134"/>
        <v>0</v>
      </c>
      <c r="JJ13" s="11">
        <f t="shared" si="134"/>
        <v>0</v>
      </c>
      <c r="JK13" s="11">
        <f t="shared" si="134"/>
        <v>0</v>
      </c>
      <c r="JL13" s="11">
        <f t="shared" si="134"/>
        <v>1</v>
      </c>
      <c r="JM13" s="11">
        <f t="shared" si="134"/>
        <v>0</v>
      </c>
      <c r="JN13" s="11">
        <f t="shared" si="134"/>
        <v>1</v>
      </c>
      <c r="JO13" s="9"/>
      <c r="JP13" s="11" t="str">
        <f>JP$5</f>
        <v>-</v>
      </c>
      <c r="JQ13" s="11" t="str">
        <f t="shared" ref="JQ13:JR13" si="135">JQ$5</f>
        <v>-</v>
      </c>
      <c r="JR13" s="11" t="str">
        <f t="shared" si="135"/>
        <v>-</v>
      </c>
      <c r="JS13" s="12" t="b">
        <v>0</v>
      </c>
      <c r="JT13" s="12" t="b">
        <v>0</v>
      </c>
      <c r="JU13" s="12" t="b">
        <v>1</v>
      </c>
      <c r="JV13" s="12">
        <v>1</v>
      </c>
      <c r="JW13" s="12">
        <v>1</v>
      </c>
      <c r="JX13" s="11" t="str">
        <f t="shared" ref="JX13:KU13" si="136">JX$5</f>
        <v>-</v>
      </c>
      <c r="JY13" s="11" t="str">
        <f>JY$5</f>
        <v>-</v>
      </c>
      <c r="JZ13" s="11" t="str">
        <f t="shared" si="136"/>
        <v>-</v>
      </c>
      <c r="KA13" s="11" t="str">
        <f t="shared" si="136"/>
        <v>-</v>
      </c>
      <c r="KB13" s="11" t="str">
        <f t="shared" si="136"/>
        <v>-</v>
      </c>
      <c r="KC13" s="11" t="str">
        <f t="shared" si="136"/>
        <v>-</v>
      </c>
      <c r="KD13" s="11" t="str">
        <f t="shared" si="136"/>
        <v>-</v>
      </c>
      <c r="KE13" s="11" t="str">
        <f t="shared" si="136"/>
        <v>-</v>
      </c>
      <c r="KF13" s="11" t="str">
        <f t="shared" si="136"/>
        <v>-</v>
      </c>
      <c r="KG13" s="11" t="str">
        <f t="shared" si="136"/>
        <v>-</v>
      </c>
      <c r="KH13" s="11" t="str">
        <f t="shared" si="136"/>
        <v>-</v>
      </c>
      <c r="KI13" s="11" t="str">
        <f t="shared" si="136"/>
        <v>-</v>
      </c>
      <c r="KJ13" s="11" t="str">
        <f t="shared" si="136"/>
        <v>-</v>
      </c>
      <c r="KK13" s="11" t="str">
        <f t="shared" si="136"/>
        <v>-</v>
      </c>
      <c r="KL13" s="11" t="str">
        <f t="shared" si="136"/>
        <v>-</v>
      </c>
      <c r="KM13" s="11" t="str">
        <f t="shared" si="136"/>
        <v>-</v>
      </c>
      <c r="KN13" s="12" t="b">
        <v>1</v>
      </c>
      <c r="KO13" s="12" t="str">
        <f t="shared" si="136"/>
        <v>-</v>
      </c>
      <c r="KP13" s="12" t="str">
        <f t="shared" si="136"/>
        <v>-</v>
      </c>
      <c r="KQ13" s="12" t="str">
        <f t="shared" si="136"/>
        <v>-</v>
      </c>
      <c r="KR13" s="12" t="str">
        <f t="shared" si="136"/>
        <v>-</v>
      </c>
      <c r="KS13" s="12" t="str">
        <f t="shared" si="136"/>
        <v>-</v>
      </c>
      <c r="KT13" s="12" t="str">
        <f t="shared" si="136"/>
        <v>-</v>
      </c>
      <c r="KU13" s="12" t="str">
        <f t="shared" si="136"/>
        <v>-</v>
      </c>
      <c r="KV13" s="11" t="str">
        <f>KV$5</f>
        <v>-</v>
      </c>
      <c r="KW13" s="11" t="str">
        <f>KW$5</f>
        <v>-</v>
      </c>
      <c r="KX13" s="11" t="str">
        <f>KX$5</f>
        <v>-</v>
      </c>
      <c r="KY13" s="12" t="b">
        <v>1</v>
      </c>
      <c r="KZ13" s="12">
        <v>0</v>
      </c>
      <c r="LA13" s="11" t="str">
        <f t="shared" ref="LA13:LD13" si="137">LA$5</f>
        <v>-</v>
      </c>
      <c r="LB13" s="11" t="str">
        <f t="shared" si="137"/>
        <v>-</v>
      </c>
      <c r="LC13" s="11" t="str">
        <f t="shared" si="137"/>
        <v>-</v>
      </c>
      <c r="LD13" s="11" t="str">
        <f t="shared" si="137"/>
        <v>-</v>
      </c>
      <c r="LE13" s="11" t="str">
        <f t="shared" ref="LE13:LL13" si="138">LE$5</f>
        <v>-</v>
      </c>
      <c r="LF13" s="11" t="str">
        <f t="shared" si="138"/>
        <v>-</v>
      </c>
      <c r="LG13" s="11" t="str">
        <f t="shared" si="138"/>
        <v>-</v>
      </c>
      <c r="LH13" s="11" t="str">
        <f t="shared" si="138"/>
        <v>-</v>
      </c>
      <c r="LI13" s="11" t="str">
        <f t="shared" si="138"/>
        <v>-</v>
      </c>
      <c r="LJ13" s="11" t="str">
        <f t="shared" si="138"/>
        <v>-</v>
      </c>
      <c r="LK13" s="11" t="str">
        <f t="shared" si="138"/>
        <v>-</v>
      </c>
      <c r="LL13" s="11" t="str">
        <f t="shared" si="138"/>
        <v>-</v>
      </c>
      <c r="LM13" s="12">
        <v>500</v>
      </c>
      <c r="LN13" s="12">
        <v>500</v>
      </c>
      <c r="LO13" s="11" t="str">
        <f t="shared" ref="LO13:LR13" si="139">LO$5</f>
        <v>-</v>
      </c>
      <c r="LP13" s="11" t="str">
        <f t="shared" si="139"/>
        <v>-</v>
      </c>
      <c r="LQ13" s="11" t="str">
        <f t="shared" si="139"/>
        <v>-</v>
      </c>
      <c r="LR13" s="11" t="str">
        <f t="shared" si="139"/>
        <v>-</v>
      </c>
      <c r="LS13" s="11">
        <f t="shared" ref="LS13" si="140">LS$5</f>
        <v>1</v>
      </c>
      <c r="LT13" s="9"/>
      <c r="LU13" s="11" t="str">
        <f t="shared" ref="LU13:MQ13" si="141">LU$5</f>
        <v>-</v>
      </c>
      <c r="LV13" s="11" t="str">
        <f t="shared" si="141"/>
        <v>-</v>
      </c>
      <c r="LW13" s="11" t="str">
        <f t="shared" si="141"/>
        <v>-</v>
      </c>
      <c r="LX13" s="11" t="str">
        <f t="shared" si="141"/>
        <v>-</v>
      </c>
      <c r="LY13" s="11" t="str">
        <f t="shared" si="141"/>
        <v>-</v>
      </c>
      <c r="LZ13" s="11" t="str">
        <f t="shared" si="141"/>
        <v>-</v>
      </c>
      <c r="MA13" s="11" t="str">
        <f t="shared" si="141"/>
        <v>-</v>
      </c>
      <c r="MB13" s="11" t="str">
        <f t="shared" si="141"/>
        <v>-</v>
      </c>
      <c r="MC13" s="11">
        <f t="shared" si="141"/>
        <v>1</v>
      </c>
      <c r="MD13" s="11">
        <f t="shared" si="141"/>
        <v>1</v>
      </c>
      <c r="ME13" s="11">
        <f t="shared" si="141"/>
        <v>1</v>
      </c>
      <c r="MF13" s="11">
        <f t="shared" si="141"/>
        <v>1</v>
      </c>
      <c r="MG13" s="11">
        <f t="shared" si="141"/>
        <v>1</v>
      </c>
      <c r="MH13" s="11">
        <f t="shared" si="141"/>
        <v>1</v>
      </c>
      <c r="MI13" s="11">
        <f t="shared" si="141"/>
        <v>1</v>
      </c>
      <c r="MJ13" s="11">
        <f t="shared" si="141"/>
        <v>1</v>
      </c>
      <c r="MK13" s="11">
        <f t="shared" si="141"/>
        <v>1</v>
      </c>
      <c r="ML13" s="11">
        <f t="shared" si="141"/>
        <v>1</v>
      </c>
      <c r="MM13" s="11">
        <f t="shared" si="141"/>
        <v>1</v>
      </c>
      <c r="MN13" s="9"/>
      <c r="MO13" s="11" t="str">
        <f t="shared" si="141"/>
        <v>-</v>
      </c>
      <c r="MP13" s="11" t="str">
        <f t="shared" si="141"/>
        <v>-</v>
      </c>
      <c r="MQ13" s="11">
        <f t="shared" si="141"/>
        <v>1</v>
      </c>
      <c r="MR13" s="144">
        <f t="shared" ref="MR13:MY13" si="142">INDEX(i.PGRscalar,1,($K13-1)*10+MR$7)</f>
        <v>0.75</v>
      </c>
      <c r="MS13" s="144">
        <f t="shared" si="142"/>
        <v>0.75</v>
      </c>
      <c r="MT13" s="144">
        <f t="shared" si="142"/>
        <v>0.8</v>
      </c>
      <c r="MU13" s="144">
        <f t="shared" si="142"/>
        <v>0.82499999999999996</v>
      </c>
      <c r="MV13" s="144">
        <f t="shared" si="142"/>
        <v>0.875</v>
      </c>
      <c r="MW13" s="144">
        <f t="shared" si="142"/>
        <v>0.9</v>
      </c>
      <c r="MX13" s="144">
        <f t="shared" si="142"/>
        <v>1</v>
      </c>
      <c r="MY13" s="144">
        <f t="shared" si="142"/>
        <v>0.875</v>
      </c>
      <c r="MZ13" s="477" t="b">
        <v>1</v>
      </c>
      <c r="NA13" s="144">
        <f t="shared" ref="NA13:OS13" si="143">INDEX(i.LMU_Area,1,NA$7)</f>
        <v>74.989999999999995</v>
      </c>
      <c r="NB13" s="144" t="str">
        <f t="shared" si="143"/>
        <v>-</v>
      </c>
      <c r="NC13" s="144" t="str">
        <f t="shared" si="143"/>
        <v>-</v>
      </c>
      <c r="ND13" s="144" t="str">
        <f t="shared" si="143"/>
        <v>-</v>
      </c>
      <c r="NE13" s="144" t="str">
        <f t="shared" si="143"/>
        <v>-</v>
      </c>
      <c r="NF13" s="144" t="str">
        <f t="shared" si="143"/>
        <v>-</v>
      </c>
      <c r="NG13" s="144" t="str">
        <f t="shared" si="143"/>
        <v>-</v>
      </c>
      <c r="NH13" s="144" t="str">
        <f t="shared" si="143"/>
        <v>-</v>
      </c>
      <c r="NI13" s="144">
        <f t="shared" si="143"/>
        <v>36.99</v>
      </c>
      <c r="NJ13" s="144">
        <f t="shared" si="143"/>
        <v>36.99</v>
      </c>
      <c r="NK13" s="144" t="str">
        <f t="shared" si="143"/>
        <v>-</v>
      </c>
      <c r="NL13" s="144" t="str">
        <f t="shared" si="143"/>
        <v>-</v>
      </c>
      <c r="NM13" s="144" t="str">
        <f t="shared" si="143"/>
        <v>-</v>
      </c>
      <c r="NN13" s="144" t="str">
        <f t="shared" si="143"/>
        <v>-</v>
      </c>
      <c r="NO13" s="144" t="str">
        <f t="shared" si="143"/>
        <v>-</v>
      </c>
      <c r="NP13" s="144">
        <f t="shared" si="143"/>
        <v>49.99</v>
      </c>
      <c r="NQ13" s="144">
        <f t="shared" si="143"/>
        <v>49.99</v>
      </c>
      <c r="NR13" s="144">
        <f t="shared" si="143"/>
        <v>49.99</v>
      </c>
      <c r="NS13" s="144">
        <f t="shared" si="143"/>
        <v>49.99</v>
      </c>
      <c r="NT13" s="144">
        <f t="shared" si="143"/>
        <v>49.99</v>
      </c>
      <c r="NU13" s="144">
        <f t="shared" si="143"/>
        <v>49.99</v>
      </c>
      <c r="NV13" s="144">
        <f t="shared" si="143"/>
        <v>49.99</v>
      </c>
      <c r="NW13" s="144">
        <f t="shared" si="143"/>
        <v>49.99</v>
      </c>
      <c r="NX13" s="144">
        <f t="shared" si="143"/>
        <v>412.99</v>
      </c>
      <c r="NY13" s="144">
        <f t="shared" si="143"/>
        <v>412.99</v>
      </c>
      <c r="NZ13" s="144" t="str">
        <f t="shared" si="143"/>
        <v>-</v>
      </c>
      <c r="OA13" s="144" t="str">
        <f t="shared" si="143"/>
        <v>-</v>
      </c>
      <c r="OB13" s="144" t="str">
        <f t="shared" si="143"/>
        <v>-</v>
      </c>
      <c r="OC13" s="144" t="str">
        <f t="shared" si="143"/>
        <v>-</v>
      </c>
      <c r="OD13" s="144" t="str">
        <f t="shared" si="143"/>
        <v>-</v>
      </c>
      <c r="OE13" s="144">
        <f t="shared" si="143"/>
        <v>6.8900000000000006</v>
      </c>
      <c r="OF13" s="144">
        <f t="shared" si="143"/>
        <v>6.8900000000000006</v>
      </c>
      <c r="OG13" s="144">
        <f t="shared" si="143"/>
        <v>6.8900000000000006</v>
      </c>
      <c r="OH13" s="144">
        <f t="shared" si="143"/>
        <v>6.8900000000000006</v>
      </c>
      <c r="OI13" s="144">
        <f t="shared" si="143"/>
        <v>6.8900000000000006</v>
      </c>
      <c r="OJ13" s="144">
        <f t="shared" si="143"/>
        <v>6.8900000000000006</v>
      </c>
      <c r="OK13" s="144">
        <f t="shared" si="143"/>
        <v>6.8900000000000006</v>
      </c>
      <c r="OL13" s="144">
        <f t="shared" si="143"/>
        <v>6.8900000000000006</v>
      </c>
      <c r="OM13" s="144">
        <f t="shared" si="143"/>
        <v>346.99</v>
      </c>
      <c r="ON13" s="144">
        <f t="shared" si="143"/>
        <v>346.99</v>
      </c>
      <c r="OO13" s="144" t="str">
        <f t="shared" si="143"/>
        <v>-</v>
      </c>
      <c r="OP13" s="144" t="str">
        <f t="shared" si="143"/>
        <v>-</v>
      </c>
      <c r="OQ13" s="144" t="str">
        <f t="shared" si="143"/>
        <v>-</v>
      </c>
      <c r="OR13" s="144" t="str">
        <f t="shared" si="143"/>
        <v>-</v>
      </c>
      <c r="OS13" s="144" t="str">
        <f t="shared" si="143"/>
        <v>-</v>
      </c>
      <c r="OT13" s="12">
        <v>0</v>
      </c>
      <c r="OU13" s="24">
        <v>0</v>
      </c>
    </row>
    <row r="14" spans="1:411">
      <c r="A14" s="21">
        <f>ROW(A14)-5</f>
        <v>9</v>
      </c>
      <c r="B14" s="21">
        <f>$A$13</f>
        <v>8</v>
      </c>
      <c r="C14">
        <v>0</v>
      </c>
      <c r="D14" s="144" t="str">
        <f ca="1">INDEX(i.Region_Desc,$K14,1)</f>
        <v>GSM</v>
      </c>
      <c r="E14" t="b">
        <v>1</v>
      </c>
      <c r="F14" t="b">
        <v>1</v>
      </c>
      <c r="G14" t="b">
        <v>1</v>
      </c>
      <c r="H14" s="29">
        <v>1</v>
      </c>
      <c r="I14" s="29">
        <v>1</v>
      </c>
      <c r="J14" s="29">
        <v>1</v>
      </c>
      <c r="K14" s="19">
        <f ca="1">OFFSET(K$5,$B14,0)</f>
        <v>2</v>
      </c>
      <c r="L14" s="29">
        <v>1</v>
      </c>
      <c r="M14" s="29">
        <v>2</v>
      </c>
      <c r="N14" s="29">
        <v>3</v>
      </c>
      <c r="O14" s="29">
        <v>2</v>
      </c>
      <c r="P14" s="12"/>
      <c r="Q14" s="12"/>
      <c r="R14" s="12"/>
      <c r="S14" s="12"/>
      <c r="T14" s="12"/>
      <c r="U14" s="218"/>
      <c r="V14" s="218"/>
      <c r="W14" s="12">
        <v>0</v>
      </c>
      <c r="X14" s="218"/>
      <c r="Y14" s="218"/>
      <c r="Z14" s="218"/>
      <c r="AA14" s="218"/>
      <c r="AB14" s="218"/>
      <c r="AC14" s="218"/>
      <c r="AD14" s="218"/>
      <c r="AE14" s="218"/>
      <c r="AL14" s="232" t="s">
        <v>1324</v>
      </c>
      <c r="AM14" s="9" t="str">
        <f>IF(COUNTIF(AL$5:AL14,AL14)=1,"-","Dup")</f>
        <v>-</v>
      </c>
      <c r="AN14" s="9"/>
      <c r="AO14" s="19" t="str">
        <f t="shared" ref="AO14:AS14" ca="1" si="144">OFFSET(AO$5,$B14,0)</f>
        <v>-</v>
      </c>
      <c r="AP14" s="19" t="str">
        <f t="shared" ca="1" si="144"/>
        <v>-</v>
      </c>
      <c r="AQ14" s="19" t="str">
        <f t="shared" ca="1" si="144"/>
        <v>-</v>
      </c>
      <c r="AR14" s="19" t="str">
        <f t="shared" ca="1" si="144"/>
        <v>-</v>
      </c>
      <c r="AS14" s="19" t="str">
        <f t="shared" ca="1" si="144"/>
        <v>-</v>
      </c>
      <c r="AT14" s="19" t="b">
        <v>1</v>
      </c>
      <c r="AU14" s="19" t="b">
        <v>1</v>
      </c>
      <c r="AV14" s="19" t="b">
        <v>1</v>
      </c>
      <c r="AW14" s="9"/>
      <c r="AX14" s="5" t="b">
        <f t="shared" ref="AX14:BC14" si="145">INDEX(i.model_structure,$H14,AX$7)</f>
        <v>1</v>
      </c>
      <c r="AY14" s="5" t="str">
        <f t="shared" si="145"/>
        <v>-</v>
      </c>
      <c r="AZ14" s="5" t="str">
        <f t="shared" si="145"/>
        <v>-</v>
      </c>
      <c r="BA14" s="5" t="str">
        <f t="shared" si="145"/>
        <v>-</v>
      </c>
      <c r="BB14" s="5" t="b">
        <f t="shared" si="145"/>
        <v>0</v>
      </c>
      <c r="BC14" s="144">
        <f t="shared" si="145"/>
        <v>0.25</v>
      </c>
      <c r="BD14" s="12" t="b">
        <v>1</v>
      </c>
      <c r="BE14" s="9"/>
      <c r="BF14" s="19" t="str">
        <f ca="1">OFFSET(BF$5,$B14,0)</f>
        <v>-</v>
      </c>
      <c r="BG14" s="19" t="str">
        <f ca="1">OFFSET(BG$5,$B14,0)</f>
        <v>-</v>
      </c>
      <c r="BH14" s="19" t="str">
        <f t="shared" ref="BH14:CA14" ca="1" si="146">OFFSET(BH$5,$B14,0)</f>
        <v>-</v>
      </c>
      <c r="BI14" s="19" t="str">
        <f t="shared" ca="1" si="146"/>
        <v>-</v>
      </c>
      <c r="BJ14" s="19" t="str">
        <f t="shared" ca="1" si="146"/>
        <v>-</v>
      </c>
      <c r="BK14" s="19" t="str">
        <f t="shared" ca="1" si="146"/>
        <v>-</v>
      </c>
      <c r="BL14" s="19" t="str">
        <f t="shared" ca="1" si="146"/>
        <v>-</v>
      </c>
      <c r="BM14" s="19" t="str">
        <f t="shared" ca="1" si="146"/>
        <v>-</v>
      </c>
      <c r="BN14" s="19" t="str">
        <f t="shared" ca="1" si="146"/>
        <v>-</v>
      </c>
      <c r="BO14" s="19" t="str">
        <f t="shared" ca="1" si="146"/>
        <v>-</v>
      </c>
      <c r="BP14" s="19" t="str">
        <f t="shared" ca="1" si="146"/>
        <v>-</v>
      </c>
      <c r="BQ14" s="9"/>
      <c r="BR14" s="19" t="str">
        <f t="shared" ca="1" si="146"/>
        <v>-</v>
      </c>
      <c r="BS14" s="19" t="str">
        <f t="shared" ca="1" si="146"/>
        <v>-</v>
      </c>
      <c r="BT14" s="19" t="str">
        <f t="shared" ca="1" si="146"/>
        <v>-</v>
      </c>
      <c r="BU14" s="19" t="str">
        <f t="shared" ca="1" si="146"/>
        <v>-</v>
      </c>
      <c r="BV14" s="19" t="str">
        <f t="shared" ca="1" si="146"/>
        <v>-</v>
      </c>
      <c r="BW14" s="19" t="str">
        <f t="shared" ca="1" si="146"/>
        <v>-</v>
      </c>
      <c r="BX14" s="19" t="str">
        <f t="shared" ca="1" si="146"/>
        <v>-</v>
      </c>
      <c r="BY14" s="19" t="str">
        <f t="shared" ca="1" si="146"/>
        <v>-</v>
      </c>
      <c r="BZ14" s="19" t="str">
        <f t="shared" ca="1" si="146"/>
        <v>-</v>
      </c>
      <c r="CA14" s="19" t="str">
        <f t="shared" ca="1" si="146"/>
        <v>-</v>
      </c>
      <c r="CB14" s="9"/>
      <c r="CC14" s="12" t="b">
        <v>1</v>
      </c>
      <c r="CD14" s="12" t="b">
        <v>1</v>
      </c>
      <c r="CE14" s="12" t="b">
        <v>1</v>
      </c>
      <c r="CF14" s="19" t="str">
        <f ca="1">OFFSET(CF$5,$B14,0)</f>
        <v>-</v>
      </c>
      <c r="CG14" s="12" t="b">
        <v>1</v>
      </c>
      <c r="CH14" s="12">
        <v>0</v>
      </c>
      <c r="CI14" s="19" t="str">
        <f t="shared" ref="CI14:CK14" ca="1" si="147">OFFSET(CI$5,$B14,0)</f>
        <v>-</v>
      </c>
      <c r="CJ14" s="19" t="str">
        <f t="shared" ca="1" si="147"/>
        <v>-</v>
      </c>
      <c r="CK14" s="19" t="str">
        <f t="shared" ca="1" si="147"/>
        <v>-</v>
      </c>
      <c r="CL14" s="12">
        <v>1</v>
      </c>
      <c r="CM14" s="12">
        <v>1</v>
      </c>
      <c r="CN14" s="9"/>
      <c r="CO14" s="19" t="str">
        <f t="shared" ref="CO14:CU14" ca="1" si="148">OFFSET(CO$5,$B14,0)</f>
        <v>-</v>
      </c>
      <c r="CP14" s="19" t="str">
        <f t="shared" ca="1" si="148"/>
        <v>-</v>
      </c>
      <c r="CQ14" s="19" t="str">
        <f t="shared" ca="1" si="148"/>
        <v>-</v>
      </c>
      <c r="CR14" s="19" t="str">
        <f t="shared" ca="1" si="148"/>
        <v>-</v>
      </c>
      <c r="CS14" s="19" t="str">
        <f t="shared" ca="1" si="148"/>
        <v>-</v>
      </c>
      <c r="CT14" s="19" t="str">
        <f t="shared" ca="1" si="148"/>
        <v>-</v>
      </c>
      <c r="CU14" s="19" t="str">
        <f t="shared" ca="1" si="148"/>
        <v>-</v>
      </c>
      <c r="CV14" s="19" t="str">
        <f t="shared" ref="CV14:IK14" ca="1" si="149">OFFSET(CV$5,$B14,0)</f>
        <v>-</v>
      </c>
      <c r="CW14" s="19" t="str">
        <f t="shared" ca="1" si="149"/>
        <v>-</v>
      </c>
      <c r="CX14" s="19" t="str">
        <f t="shared" ref="CX14:DL14" ca="1" si="150">OFFSET(CX$5,$B14,0)</f>
        <v>-</v>
      </c>
      <c r="CY14" s="19" t="str">
        <f t="shared" ca="1" si="150"/>
        <v>-</v>
      </c>
      <c r="CZ14" s="477" t="b">
        <v>1</v>
      </c>
      <c r="DA14" s="19">
        <f t="shared" ca="1" si="150"/>
        <v>0</v>
      </c>
      <c r="DB14" s="19">
        <f t="shared" ca="1" si="150"/>
        <v>0</v>
      </c>
      <c r="DC14" s="19">
        <f t="shared" ca="1" si="150"/>
        <v>0</v>
      </c>
      <c r="DD14" s="19">
        <f t="shared" ca="1" si="150"/>
        <v>0</v>
      </c>
      <c r="DE14" s="19">
        <f t="shared" ca="1" si="150"/>
        <v>0</v>
      </c>
      <c r="DF14" s="19">
        <f t="shared" ca="1" si="150"/>
        <v>0</v>
      </c>
      <c r="DG14" s="19">
        <f t="shared" ca="1" si="150"/>
        <v>0</v>
      </c>
      <c r="DH14" s="19">
        <f t="shared" ca="1" si="150"/>
        <v>0</v>
      </c>
      <c r="DI14" s="19">
        <f t="shared" ca="1" si="150"/>
        <v>0</v>
      </c>
      <c r="DJ14" s="19">
        <f t="shared" ca="1" si="150"/>
        <v>0</v>
      </c>
      <c r="DK14" s="19">
        <f t="shared" ca="1" si="150"/>
        <v>0</v>
      </c>
      <c r="DL14" s="19">
        <f t="shared" ca="1" si="150"/>
        <v>0</v>
      </c>
      <c r="DM14" s="12">
        <v>1</v>
      </c>
      <c r="DN14" s="12">
        <v>1</v>
      </c>
      <c r="DO14" s="12">
        <v>0</v>
      </c>
      <c r="DP14" s="19" t="str">
        <f t="shared" ca="1" si="149"/>
        <v>-</v>
      </c>
      <c r="DQ14" s="19" t="str">
        <f t="shared" ca="1" si="149"/>
        <v>-</v>
      </c>
      <c r="DR14" s="19" t="str">
        <f t="shared" ca="1" si="149"/>
        <v>-</v>
      </c>
      <c r="DS14" s="19" t="str">
        <f t="shared" ca="1" si="149"/>
        <v>-</v>
      </c>
      <c r="DT14" s="19" t="str">
        <f t="shared" ca="1" si="149"/>
        <v>-</v>
      </c>
      <c r="DU14" s="12">
        <v>0</v>
      </c>
      <c r="DV14" s="19" t="str">
        <f t="shared" ca="1" si="149"/>
        <v>-</v>
      </c>
      <c r="DW14" s="19" t="str">
        <f t="shared" ca="1" si="149"/>
        <v>-</v>
      </c>
      <c r="DX14" s="19" t="str">
        <f t="shared" ca="1" si="149"/>
        <v>-</v>
      </c>
      <c r="DY14" s="19" t="str">
        <f t="shared" ca="1" si="149"/>
        <v>-</v>
      </c>
      <c r="DZ14" s="19" t="str">
        <f t="shared" ca="1" si="149"/>
        <v>-</v>
      </c>
      <c r="EA14" s="19" t="str">
        <f t="shared" ca="1" si="149"/>
        <v>-</v>
      </c>
      <c r="EB14" s="19" t="str">
        <f t="shared" ca="1" si="149"/>
        <v>-</v>
      </c>
      <c r="EC14" s="19" t="str">
        <f t="shared" ca="1" si="149"/>
        <v>-</v>
      </c>
      <c r="ED14" s="19">
        <f t="shared" ca="1" si="149"/>
        <v>0</v>
      </c>
      <c r="EE14" s="19">
        <f t="shared" ca="1" si="149"/>
        <v>0</v>
      </c>
      <c r="EF14" s="19">
        <f t="shared" ca="1" si="149"/>
        <v>0</v>
      </c>
      <c r="EG14" s="19">
        <f t="shared" ca="1" si="149"/>
        <v>0</v>
      </c>
      <c r="EH14" s="19">
        <f t="shared" ca="1" si="149"/>
        <v>0</v>
      </c>
      <c r="EI14" s="19">
        <f t="shared" ca="1" si="149"/>
        <v>0</v>
      </c>
      <c r="EJ14" s="19">
        <f t="shared" ca="1" si="149"/>
        <v>0</v>
      </c>
      <c r="EK14" s="19">
        <f t="shared" ca="1" si="149"/>
        <v>0</v>
      </c>
      <c r="EL14" s="19">
        <f t="shared" ca="1" si="149"/>
        <v>0</v>
      </c>
      <c r="EM14" s="19">
        <f t="shared" ca="1" si="149"/>
        <v>0</v>
      </c>
      <c r="EN14" s="19">
        <f t="shared" ca="1" si="149"/>
        <v>0</v>
      </c>
      <c r="EO14" s="19">
        <f t="shared" ca="1" si="149"/>
        <v>0</v>
      </c>
      <c r="EP14" s="19">
        <f t="shared" ca="1" si="149"/>
        <v>0</v>
      </c>
      <c r="EQ14" s="19">
        <f t="shared" ca="1" si="149"/>
        <v>0</v>
      </c>
      <c r="ER14" s="19">
        <f t="shared" ca="1" si="149"/>
        <v>0</v>
      </c>
      <c r="ES14" s="19">
        <f t="shared" ca="1" si="149"/>
        <v>0</v>
      </c>
      <c r="ET14" s="19">
        <f t="shared" ca="1" si="149"/>
        <v>0</v>
      </c>
      <c r="EU14" s="19">
        <f t="shared" ca="1" si="149"/>
        <v>0</v>
      </c>
      <c r="EV14" s="19">
        <f t="shared" ca="1" si="149"/>
        <v>0</v>
      </c>
      <c r="EW14" s="19">
        <f t="shared" ca="1" si="149"/>
        <v>0</v>
      </c>
      <c r="EX14" s="19">
        <f t="shared" ca="1" si="149"/>
        <v>0</v>
      </c>
      <c r="EY14" s="19">
        <f t="shared" ca="1" si="149"/>
        <v>0</v>
      </c>
      <c r="EZ14" s="19">
        <f t="shared" ca="1" si="149"/>
        <v>0</v>
      </c>
      <c r="FA14" s="19">
        <f t="shared" ca="1" si="149"/>
        <v>0</v>
      </c>
      <c r="FB14" s="19">
        <f t="shared" ca="1" si="149"/>
        <v>0</v>
      </c>
      <c r="FC14" s="19">
        <f t="shared" ca="1" si="149"/>
        <v>0</v>
      </c>
      <c r="FD14" s="19">
        <f t="shared" ca="1" si="149"/>
        <v>0</v>
      </c>
      <c r="FE14" s="19">
        <f t="shared" ca="1" si="149"/>
        <v>0</v>
      </c>
      <c r="FF14" s="19">
        <f t="shared" ca="1" si="149"/>
        <v>0</v>
      </c>
      <c r="FG14" s="19">
        <f t="shared" ca="1" si="149"/>
        <v>0</v>
      </c>
      <c r="FH14" s="19">
        <f t="shared" ca="1" si="149"/>
        <v>0</v>
      </c>
      <c r="FI14" s="19">
        <f t="shared" ca="1" si="149"/>
        <v>0</v>
      </c>
      <c r="FJ14" s="19">
        <f t="shared" ca="1" si="149"/>
        <v>0</v>
      </c>
      <c r="FK14" s="19">
        <f t="shared" ca="1" si="149"/>
        <v>0</v>
      </c>
      <c r="FL14" s="19">
        <f t="shared" ca="1" si="149"/>
        <v>0</v>
      </c>
      <c r="FM14" s="19">
        <f t="shared" ca="1" si="149"/>
        <v>0</v>
      </c>
      <c r="FN14" s="19">
        <f t="shared" ca="1" si="149"/>
        <v>0</v>
      </c>
      <c r="FO14" s="19">
        <f t="shared" ca="1" si="149"/>
        <v>0</v>
      </c>
      <c r="FP14" s="19">
        <f t="shared" ca="1" si="149"/>
        <v>0</v>
      </c>
      <c r="FQ14" s="19">
        <f t="shared" ca="1" si="149"/>
        <v>0</v>
      </c>
      <c r="FR14" s="19">
        <f t="shared" ca="1" si="149"/>
        <v>0</v>
      </c>
      <c r="FS14" s="19">
        <f t="shared" ca="1" si="149"/>
        <v>0</v>
      </c>
      <c r="FT14" s="19">
        <f t="shared" ca="1" si="149"/>
        <v>0</v>
      </c>
      <c r="FU14" s="19">
        <f t="shared" ca="1" si="149"/>
        <v>0</v>
      </c>
      <c r="FV14" s="19">
        <f t="shared" ca="1" si="149"/>
        <v>0</v>
      </c>
      <c r="FW14" s="19">
        <f t="shared" ca="1" si="149"/>
        <v>0</v>
      </c>
      <c r="FX14" s="19">
        <f t="shared" ca="1" si="149"/>
        <v>0</v>
      </c>
      <c r="FY14" s="19">
        <f t="shared" ca="1" si="149"/>
        <v>0</v>
      </c>
      <c r="FZ14" s="19">
        <f t="shared" ca="1" si="149"/>
        <v>0</v>
      </c>
      <c r="GA14" s="19">
        <f t="shared" ca="1" si="149"/>
        <v>0</v>
      </c>
      <c r="GB14" s="19">
        <f t="shared" ca="1" si="149"/>
        <v>0</v>
      </c>
      <c r="GC14" s="19">
        <f t="shared" ca="1" si="149"/>
        <v>0</v>
      </c>
      <c r="GD14" s="19">
        <f t="shared" ca="1" si="149"/>
        <v>0</v>
      </c>
      <c r="GE14" s="19">
        <f t="shared" ca="1" si="149"/>
        <v>0</v>
      </c>
      <c r="GF14" s="19">
        <f t="shared" ca="1" si="149"/>
        <v>0</v>
      </c>
      <c r="GG14" s="19">
        <f t="shared" ca="1" si="149"/>
        <v>0</v>
      </c>
      <c r="GH14" s="19">
        <f t="shared" ca="1" si="149"/>
        <v>0</v>
      </c>
      <c r="GI14" s="19">
        <f t="shared" ca="1" si="149"/>
        <v>0</v>
      </c>
      <c r="GJ14" s="19">
        <f t="shared" ca="1" si="149"/>
        <v>0</v>
      </c>
      <c r="GK14" s="19">
        <f t="shared" ca="1" si="149"/>
        <v>0</v>
      </c>
      <c r="GL14" s="19">
        <f t="shared" ca="1" si="149"/>
        <v>0</v>
      </c>
      <c r="GM14" s="19">
        <f t="shared" ca="1" si="149"/>
        <v>0</v>
      </c>
      <c r="GN14" s="19">
        <f t="shared" ca="1" si="149"/>
        <v>0</v>
      </c>
      <c r="GO14" s="19">
        <f t="shared" ca="1" si="149"/>
        <v>0</v>
      </c>
      <c r="GP14" s="19">
        <f t="shared" ca="1" si="149"/>
        <v>0</v>
      </c>
      <c r="GQ14" s="19">
        <f t="shared" ca="1" si="149"/>
        <v>0</v>
      </c>
      <c r="GR14" s="19">
        <f t="shared" ca="1" si="149"/>
        <v>0</v>
      </c>
      <c r="GS14" s="19">
        <f t="shared" ca="1" si="149"/>
        <v>0</v>
      </c>
      <c r="GT14" s="19">
        <f t="shared" ca="1" si="149"/>
        <v>0</v>
      </c>
      <c r="GU14" s="19">
        <f t="shared" ca="1" si="149"/>
        <v>0</v>
      </c>
      <c r="GV14" s="19">
        <f t="shared" ca="1" si="149"/>
        <v>0</v>
      </c>
      <c r="GW14" s="19">
        <f t="shared" ca="1" si="149"/>
        <v>0</v>
      </c>
      <c r="GX14" s="19">
        <f t="shared" ca="1" si="149"/>
        <v>0</v>
      </c>
      <c r="GY14" s="19">
        <f t="shared" ca="1" si="149"/>
        <v>0</v>
      </c>
      <c r="GZ14" s="19">
        <f t="shared" ca="1" si="149"/>
        <v>0</v>
      </c>
      <c r="HA14" s="19">
        <f t="shared" ca="1" si="149"/>
        <v>0</v>
      </c>
      <c r="HB14" s="19">
        <f t="shared" ca="1" si="149"/>
        <v>0</v>
      </c>
      <c r="HC14" s="19">
        <f t="shared" ca="1" si="149"/>
        <v>0</v>
      </c>
      <c r="HD14" s="19">
        <f t="shared" ca="1" si="149"/>
        <v>0</v>
      </c>
      <c r="HE14" s="19">
        <f t="shared" ca="1" si="149"/>
        <v>0</v>
      </c>
      <c r="HF14" s="19">
        <f t="shared" ca="1" si="149"/>
        <v>0</v>
      </c>
      <c r="HG14" s="19">
        <f t="shared" ca="1" si="149"/>
        <v>0</v>
      </c>
      <c r="HH14" s="19">
        <f t="shared" ca="1" si="149"/>
        <v>0</v>
      </c>
      <c r="HI14" s="19">
        <f t="shared" ca="1" si="149"/>
        <v>0</v>
      </c>
      <c r="HJ14" s="19">
        <f t="shared" ca="1" si="149"/>
        <v>0</v>
      </c>
      <c r="HK14" s="19">
        <f t="shared" ca="1" si="149"/>
        <v>0</v>
      </c>
      <c r="HL14" s="19">
        <f t="shared" ca="1" si="149"/>
        <v>0</v>
      </c>
      <c r="HM14" s="19">
        <f t="shared" ca="1" si="149"/>
        <v>0</v>
      </c>
      <c r="HN14" s="19">
        <f t="shared" ca="1" si="149"/>
        <v>0</v>
      </c>
      <c r="HO14" s="19">
        <f t="shared" ca="1" si="149"/>
        <v>0</v>
      </c>
      <c r="HP14" s="19">
        <f t="shared" ca="1" si="149"/>
        <v>0</v>
      </c>
      <c r="HQ14" s="19">
        <f t="shared" ca="1" si="149"/>
        <v>0</v>
      </c>
      <c r="HR14" s="19">
        <f t="shared" ca="1" si="149"/>
        <v>0</v>
      </c>
      <c r="HS14" s="19">
        <f t="shared" ca="1" si="149"/>
        <v>0</v>
      </c>
      <c r="HT14" s="19">
        <f t="shared" ca="1" si="149"/>
        <v>0</v>
      </c>
      <c r="HU14" s="19">
        <f t="shared" ca="1" si="149"/>
        <v>0</v>
      </c>
      <c r="HV14" s="19">
        <f t="shared" ca="1" si="149"/>
        <v>0</v>
      </c>
      <c r="HW14" s="19">
        <f t="shared" ca="1" si="149"/>
        <v>0</v>
      </c>
      <c r="HX14" s="19">
        <f t="shared" ca="1" si="149"/>
        <v>0</v>
      </c>
      <c r="HY14" s="19">
        <f t="shared" ca="1" si="149"/>
        <v>0</v>
      </c>
      <c r="HZ14" s="19">
        <f t="shared" ca="1" si="149"/>
        <v>0</v>
      </c>
      <c r="IA14" s="19">
        <f t="shared" ca="1" si="149"/>
        <v>0</v>
      </c>
      <c r="IB14" s="19">
        <f t="shared" ca="1" si="149"/>
        <v>0</v>
      </c>
      <c r="IC14" s="19">
        <f t="shared" ca="1" si="149"/>
        <v>0</v>
      </c>
      <c r="ID14" s="19">
        <f t="shared" ca="1" si="149"/>
        <v>0</v>
      </c>
      <c r="IE14" s="19" t="str">
        <f t="shared" ref="IE14" ca="1" si="151">OFFSET(IE$5,$B14,0)</f>
        <v>-</v>
      </c>
      <c r="IF14" s="9"/>
      <c r="IG14" s="19">
        <f t="shared" ca="1" si="149"/>
        <v>1</v>
      </c>
      <c r="IH14" s="12" t="b">
        <v>0</v>
      </c>
      <c r="II14" s="19">
        <f t="shared" ref="II14:LS14" ca="1" si="152">OFFSET(II$5,$B14,0)</f>
        <v>0</v>
      </c>
      <c r="IJ14" s="19" t="str">
        <f t="shared" ca="1" si="149"/>
        <v>-</v>
      </c>
      <c r="IK14" s="19">
        <f t="shared" ca="1" si="149"/>
        <v>1</v>
      </c>
      <c r="IL14" s="19">
        <f t="shared" ca="1" si="152"/>
        <v>0</v>
      </c>
      <c r="IM14" s="19">
        <f t="shared" ca="1" si="152"/>
        <v>0</v>
      </c>
      <c r="IN14" s="19">
        <f t="shared" ca="1" si="152"/>
        <v>0</v>
      </c>
      <c r="IO14" s="19">
        <f ca="1">OFFSET(IO$5,$B14,0)</f>
        <v>0</v>
      </c>
      <c r="IP14" s="19">
        <f ca="1">OFFSET(IP$5,$B14,0)</f>
        <v>0</v>
      </c>
      <c r="IQ14" s="19">
        <f t="shared" ca="1" si="152"/>
        <v>0</v>
      </c>
      <c r="IR14" s="19">
        <f t="shared" ca="1" si="152"/>
        <v>0</v>
      </c>
      <c r="IS14" s="19">
        <f t="shared" ca="1" si="152"/>
        <v>0</v>
      </c>
      <c r="IT14" s="19">
        <f t="shared" ca="1" si="152"/>
        <v>0</v>
      </c>
      <c r="IU14" s="19">
        <f t="shared" ca="1" si="152"/>
        <v>0</v>
      </c>
      <c r="IV14" s="19">
        <f t="shared" ca="1" si="152"/>
        <v>0</v>
      </c>
      <c r="IW14" s="19">
        <f t="shared" ca="1" si="152"/>
        <v>0</v>
      </c>
      <c r="IX14" s="19">
        <f t="shared" ca="1" si="152"/>
        <v>0</v>
      </c>
      <c r="IY14" s="19">
        <f t="shared" ca="1" si="152"/>
        <v>0</v>
      </c>
      <c r="IZ14" s="19">
        <f t="shared" ca="1" si="152"/>
        <v>0</v>
      </c>
      <c r="JA14" s="19">
        <f t="shared" ca="1" si="152"/>
        <v>0</v>
      </c>
      <c r="JB14" s="19">
        <f t="shared" ca="1" si="152"/>
        <v>0</v>
      </c>
      <c r="JC14" s="19">
        <f t="shared" ca="1" si="152"/>
        <v>0</v>
      </c>
      <c r="JD14" s="19">
        <f t="shared" ca="1" si="152"/>
        <v>0</v>
      </c>
      <c r="JE14" s="19">
        <f t="shared" ca="1" si="152"/>
        <v>0</v>
      </c>
      <c r="JF14" s="19">
        <f t="shared" ca="1" si="152"/>
        <v>0</v>
      </c>
      <c r="JG14" s="19">
        <f t="shared" ca="1" si="152"/>
        <v>0</v>
      </c>
      <c r="JH14" s="19">
        <f t="shared" ca="1" si="152"/>
        <v>0</v>
      </c>
      <c r="JI14" s="19">
        <f t="shared" ca="1" si="152"/>
        <v>0</v>
      </c>
      <c r="JJ14" s="19">
        <f t="shared" ca="1" si="152"/>
        <v>0</v>
      </c>
      <c r="JK14" s="19">
        <f t="shared" ca="1" si="152"/>
        <v>0</v>
      </c>
      <c r="JL14" s="19">
        <f t="shared" ca="1" si="152"/>
        <v>1</v>
      </c>
      <c r="JM14" s="19">
        <f t="shared" ca="1" si="152"/>
        <v>0</v>
      </c>
      <c r="JN14" s="19">
        <f t="shared" ca="1" si="152"/>
        <v>1</v>
      </c>
      <c r="JO14" s="9"/>
      <c r="JP14" s="5" t="str">
        <f>INDEX(i.cropgraze_inc,$L14,JP$7)</f>
        <v>-</v>
      </c>
      <c r="JQ14" s="5" t="str">
        <f>INDEX(i.cropgraze_inc,$L14,JQ$7)</f>
        <v>-</v>
      </c>
      <c r="JR14" s="5" t="str">
        <f>INDEX(i.cropgraze_inc,$L14,JR$7)</f>
        <v>-</v>
      </c>
      <c r="JS14" s="19" t="b">
        <f t="shared" ca="1" si="152"/>
        <v>0</v>
      </c>
      <c r="JT14" s="19" t="b">
        <f t="shared" ca="1" si="152"/>
        <v>0</v>
      </c>
      <c r="JU14" s="19" t="b">
        <f t="shared" ca="1" si="152"/>
        <v>1</v>
      </c>
      <c r="JV14" s="12">
        <v>1</v>
      </c>
      <c r="JW14" s="12">
        <v>1</v>
      </c>
      <c r="JX14" s="19" t="str">
        <f t="shared" ca="1" si="152"/>
        <v>-</v>
      </c>
      <c r="JY14" s="19" t="str">
        <f ca="1">OFFSET(JY$5,$B14,0)</f>
        <v>-</v>
      </c>
      <c r="JZ14" s="19" t="str">
        <f t="shared" ca="1" si="152"/>
        <v>-</v>
      </c>
      <c r="KA14" s="19" t="str">
        <f t="shared" ca="1" si="152"/>
        <v>-</v>
      </c>
      <c r="KB14" s="19" t="str">
        <f t="shared" ca="1" si="152"/>
        <v>-</v>
      </c>
      <c r="KC14" s="19" t="str">
        <f t="shared" ca="1" si="152"/>
        <v>-</v>
      </c>
      <c r="KD14" s="19" t="str">
        <f t="shared" ca="1" si="152"/>
        <v>-</v>
      </c>
      <c r="KE14" s="19" t="str">
        <f t="shared" ca="1" si="152"/>
        <v>-</v>
      </c>
      <c r="KF14" s="19" t="str">
        <f t="shared" ca="1" si="152"/>
        <v>-</v>
      </c>
      <c r="KG14" s="19" t="str">
        <f t="shared" ca="1" si="152"/>
        <v>-</v>
      </c>
      <c r="KH14" s="19" t="str">
        <f t="shared" ca="1" si="152"/>
        <v>-</v>
      </c>
      <c r="KI14" s="19" t="str">
        <f t="shared" ca="1" si="152"/>
        <v>-</v>
      </c>
      <c r="KJ14" s="19" t="str">
        <f t="shared" ca="1" si="152"/>
        <v>-</v>
      </c>
      <c r="KK14" s="19" t="str">
        <f t="shared" ca="1" si="152"/>
        <v>-</v>
      </c>
      <c r="KL14" s="19" t="str">
        <f t="shared" ca="1" si="152"/>
        <v>-</v>
      </c>
      <c r="KM14" s="19" t="str">
        <f t="shared" ca="1" si="152"/>
        <v>-</v>
      </c>
      <c r="KN14" s="19" t="b">
        <f t="shared" ca="1" si="152"/>
        <v>1</v>
      </c>
      <c r="KO14" s="276">
        <v>0</v>
      </c>
      <c r="KP14" s="276" t="s">
        <v>34</v>
      </c>
      <c r="KQ14" s="276">
        <v>999999</v>
      </c>
      <c r="KR14" s="276">
        <v>999999</v>
      </c>
      <c r="KS14" s="276">
        <v>999999</v>
      </c>
      <c r="KT14" s="276">
        <v>999999</v>
      </c>
      <c r="KU14" s="276">
        <v>999999</v>
      </c>
      <c r="KV14" s="19" t="str">
        <f t="shared" ref="KV14:LA14" ca="1" si="153">OFFSET(KV$5,$B14,0)</f>
        <v>-</v>
      </c>
      <c r="KW14" s="19" t="str">
        <f t="shared" ca="1" si="153"/>
        <v>-</v>
      </c>
      <c r="KX14" s="19" t="str">
        <f t="shared" ca="1" si="153"/>
        <v>-</v>
      </c>
      <c r="KY14" s="19" t="b">
        <f t="shared" ca="1" si="153"/>
        <v>1</v>
      </c>
      <c r="KZ14" s="19">
        <f t="shared" ca="1" si="153"/>
        <v>0</v>
      </c>
      <c r="LA14" s="19" t="str">
        <f t="shared" ca="1" si="153"/>
        <v>-</v>
      </c>
      <c r="LB14" s="19" t="str">
        <f t="shared" ref="LB14:LE14" ca="1" si="154">OFFSET(LB$5,$B14,0)</f>
        <v>-</v>
      </c>
      <c r="LC14" s="19" t="str">
        <f t="shared" ca="1" si="154"/>
        <v>-</v>
      </c>
      <c r="LD14" s="19" t="str">
        <f t="shared" ca="1" si="154"/>
        <v>-</v>
      </c>
      <c r="LE14" s="19" t="str">
        <f t="shared" ca="1" si="154"/>
        <v>-</v>
      </c>
      <c r="LF14" s="19" t="str">
        <f t="shared" ca="1" si="152"/>
        <v>-</v>
      </c>
      <c r="LG14" s="19" t="str">
        <f t="shared" ca="1" si="152"/>
        <v>-</v>
      </c>
      <c r="LH14" s="19" t="str">
        <f t="shared" ca="1" si="152"/>
        <v>-</v>
      </c>
      <c r="LI14" s="19" t="str">
        <f t="shared" ca="1" si="152"/>
        <v>-</v>
      </c>
      <c r="LJ14" s="19" t="str">
        <f t="shared" ca="1" si="152"/>
        <v>-</v>
      </c>
      <c r="LK14" s="19" t="str">
        <f t="shared" ca="1" si="152"/>
        <v>-</v>
      </c>
      <c r="LL14" s="19" t="str">
        <f t="shared" ca="1" si="152"/>
        <v>-</v>
      </c>
      <c r="LM14" s="19">
        <f t="shared" ca="1" si="152"/>
        <v>500</v>
      </c>
      <c r="LN14" s="19">
        <f t="shared" ca="1" si="152"/>
        <v>500</v>
      </c>
      <c r="LO14" s="19" t="str">
        <f t="shared" ref="LO14:LR14" ca="1" si="155">OFFSET(LO$5,$B14,0)</f>
        <v>-</v>
      </c>
      <c r="LP14" s="19" t="str">
        <f t="shared" ca="1" si="155"/>
        <v>-</v>
      </c>
      <c r="LQ14" s="19" t="str">
        <f t="shared" ca="1" si="155"/>
        <v>-</v>
      </c>
      <c r="LR14" s="19" t="str">
        <f t="shared" ca="1" si="155"/>
        <v>-</v>
      </c>
      <c r="LS14" s="19">
        <f t="shared" ca="1" si="152"/>
        <v>1</v>
      </c>
      <c r="LT14" s="9"/>
      <c r="LU14" s="5">
        <f>INDEX(i.std_prices,1,LU$7)</f>
        <v>70</v>
      </c>
      <c r="LV14" s="5">
        <f>INDEX(i.std_prices,1,LV$7)</f>
        <v>50</v>
      </c>
      <c r="LW14" s="5">
        <v>80</v>
      </c>
      <c r="LX14" s="5">
        <f>INDEX(i.std_prices,1,LX$7)</f>
        <v>50</v>
      </c>
      <c r="LY14" s="19" t="str">
        <f t="shared" ref="LY14:MM14" ca="1" si="156">OFFSET(LY$5,$B14,0)</f>
        <v>-</v>
      </c>
      <c r="LZ14" s="19" t="str">
        <f t="shared" ca="1" si="156"/>
        <v>-</v>
      </c>
      <c r="MA14" s="19" t="str">
        <f t="shared" ca="1" si="156"/>
        <v>-</v>
      </c>
      <c r="MB14" s="19" t="str">
        <f t="shared" ca="1" si="156"/>
        <v>-</v>
      </c>
      <c r="MC14" s="19">
        <f t="shared" ca="1" si="156"/>
        <v>1</v>
      </c>
      <c r="MD14" s="19">
        <f t="shared" ca="1" si="156"/>
        <v>1</v>
      </c>
      <c r="ME14" s="19">
        <f t="shared" ca="1" si="156"/>
        <v>1</v>
      </c>
      <c r="MF14" s="19">
        <f t="shared" ca="1" si="156"/>
        <v>1</v>
      </c>
      <c r="MG14" s="19">
        <f t="shared" ca="1" si="156"/>
        <v>1</v>
      </c>
      <c r="MH14" s="19">
        <f t="shared" ca="1" si="156"/>
        <v>1</v>
      </c>
      <c r="MI14" s="19">
        <f t="shared" ca="1" si="156"/>
        <v>1</v>
      </c>
      <c r="MJ14" s="19">
        <f t="shared" ca="1" si="156"/>
        <v>1</v>
      </c>
      <c r="MK14" s="19">
        <f t="shared" ca="1" si="156"/>
        <v>1</v>
      </c>
      <c r="ML14" s="19">
        <f t="shared" ca="1" si="156"/>
        <v>1</v>
      </c>
      <c r="MM14" s="19">
        <f t="shared" ca="1" si="156"/>
        <v>1</v>
      </c>
      <c r="MN14" s="9"/>
      <c r="MO14" s="12" t="b">
        <v>0</v>
      </c>
      <c r="MP14" s="12" t="b">
        <v>0</v>
      </c>
      <c r="MQ14" s="19">
        <f t="shared" ref="MQ14:OS14" ca="1" si="157">OFFSET(MQ$5,$B14,0)</f>
        <v>1</v>
      </c>
      <c r="MR14" s="19">
        <f t="shared" ca="1" si="157"/>
        <v>0.75</v>
      </c>
      <c r="MS14" s="19">
        <f t="shared" ca="1" si="157"/>
        <v>0.75</v>
      </c>
      <c r="MT14" s="19">
        <f t="shared" ca="1" si="157"/>
        <v>0.8</v>
      </c>
      <c r="MU14" s="19">
        <f t="shared" ca="1" si="157"/>
        <v>0.82499999999999996</v>
      </c>
      <c r="MV14" s="19">
        <f t="shared" ca="1" si="157"/>
        <v>0.875</v>
      </c>
      <c r="MW14" s="19">
        <f t="shared" ca="1" si="157"/>
        <v>0.9</v>
      </c>
      <c r="MX14" s="19">
        <f t="shared" ca="1" si="157"/>
        <v>1</v>
      </c>
      <c r="MY14" s="19">
        <f t="shared" ca="1" si="157"/>
        <v>0.875</v>
      </c>
      <c r="MZ14" s="19" t="b">
        <f t="shared" ca="1" si="157"/>
        <v>1</v>
      </c>
      <c r="NA14" s="19">
        <f t="shared" ca="1" si="157"/>
        <v>74.989999999999995</v>
      </c>
      <c r="NB14" s="19" t="str">
        <f t="shared" ca="1" si="157"/>
        <v>-</v>
      </c>
      <c r="NC14" s="19" t="str">
        <f t="shared" ca="1" si="157"/>
        <v>-</v>
      </c>
      <c r="ND14" s="19" t="str">
        <f t="shared" ca="1" si="157"/>
        <v>-</v>
      </c>
      <c r="NE14" s="19" t="str">
        <f t="shared" ca="1" si="157"/>
        <v>-</v>
      </c>
      <c r="NF14" s="19" t="str">
        <f t="shared" ca="1" si="157"/>
        <v>-</v>
      </c>
      <c r="NG14" s="19" t="str">
        <f t="shared" ca="1" si="157"/>
        <v>-</v>
      </c>
      <c r="NH14" s="19" t="str">
        <f t="shared" ca="1" si="157"/>
        <v>-</v>
      </c>
      <c r="NI14" s="19">
        <f t="shared" ca="1" si="157"/>
        <v>36.99</v>
      </c>
      <c r="NJ14" s="19">
        <f t="shared" ca="1" si="157"/>
        <v>36.99</v>
      </c>
      <c r="NK14" s="19" t="str">
        <f t="shared" ca="1" si="157"/>
        <v>-</v>
      </c>
      <c r="NL14" s="19" t="str">
        <f t="shared" ca="1" si="157"/>
        <v>-</v>
      </c>
      <c r="NM14" s="19" t="str">
        <f t="shared" ca="1" si="157"/>
        <v>-</v>
      </c>
      <c r="NN14" s="19" t="str">
        <f t="shared" ca="1" si="157"/>
        <v>-</v>
      </c>
      <c r="NO14" s="19" t="str">
        <f t="shared" ca="1" si="157"/>
        <v>-</v>
      </c>
      <c r="NP14" s="19">
        <f t="shared" ca="1" si="157"/>
        <v>49.99</v>
      </c>
      <c r="NQ14" s="19">
        <f t="shared" ca="1" si="157"/>
        <v>49.99</v>
      </c>
      <c r="NR14" s="19">
        <f t="shared" ca="1" si="157"/>
        <v>49.99</v>
      </c>
      <c r="NS14" s="19">
        <f t="shared" ca="1" si="157"/>
        <v>49.99</v>
      </c>
      <c r="NT14" s="19">
        <f t="shared" ca="1" si="157"/>
        <v>49.99</v>
      </c>
      <c r="NU14" s="19">
        <f t="shared" ca="1" si="157"/>
        <v>49.99</v>
      </c>
      <c r="NV14" s="19">
        <f t="shared" ca="1" si="157"/>
        <v>49.99</v>
      </c>
      <c r="NW14" s="19">
        <f t="shared" ca="1" si="157"/>
        <v>49.99</v>
      </c>
      <c r="NX14" s="19">
        <f t="shared" ca="1" si="157"/>
        <v>412.99</v>
      </c>
      <c r="NY14" s="19">
        <f t="shared" ca="1" si="157"/>
        <v>412.99</v>
      </c>
      <c r="NZ14" s="19" t="str">
        <f t="shared" ca="1" si="157"/>
        <v>-</v>
      </c>
      <c r="OA14" s="19" t="str">
        <f t="shared" ca="1" si="157"/>
        <v>-</v>
      </c>
      <c r="OB14" s="19" t="str">
        <f t="shared" ca="1" si="157"/>
        <v>-</v>
      </c>
      <c r="OC14" s="19" t="str">
        <f t="shared" ca="1" si="157"/>
        <v>-</v>
      </c>
      <c r="OD14" s="19" t="str">
        <f t="shared" ca="1" si="157"/>
        <v>-</v>
      </c>
      <c r="OE14" s="19">
        <f t="shared" ca="1" si="157"/>
        <v>6.8900000000000006</v>
      </c>
      <c r="OF14" s="19">
        <f t="shared" ca="1" si="157"/>
        <v>6.8900000000000006</v>
      </c>
      <c r="OG14" s="19">
        <f t="shared" ca="1" si="157"/>
        <v>6.8900000000000006</v>
      </c>
      <c r="OH14" s="19">
        <f t="shared" ca="1" si="157"/>
        <v>6.8900000000000006</v>
      </c>
      <c r="OI14" s="19">
        <f t="shared" ca="1" si="157"/>
        <v>6.8900000000000006</v>
      </c>
      <c r="OJ14" s="19">
        <f t="shared" ca="1" si="157"/>
        <v>6.8900000000000006</v>
      </c>
      <c r="OK14" s="19">
        <f t="shared" ca="1" si="157"/>
        <v>6.8900000000000006</v>
      </c>
      <c r="OL14" s="19">
        <f t="shared" ca="1" si="157"/>
        <v>6.8900000000000006</v>
      </c>
      <c r="OM14" s="19">
        <f t="shared" ca="1" si="157"/>
        <v>346.99</v>
      </c>
      <c r="ON14" s="19">
        <f t="shared" ca="1" si="157"/>
        <v>346.99</v>
      </c>
      <c r="OO14" s="19" t="str">
        <f t="shared" ca="1" si="157"/>
        <v>-</v>
      </c>
      <c r="OP14" s="19" t="str">
        <f t="shared" ca="1" si="157"/>
        <v>-</v>
      </c>
      <c r="OQ14" s="19" t="str">
        <f t="shared" ca="1" si="157"/>
        <v>-</v>
      </c>
      <c r="OR14" s="19" t="str">
        <f t="shared" ca="1" si="157"/>
        <v>-</v>
      </c>
      <c r="OS14" s="19" t="str">
        <f t="shared" ca="1" si="157"/>
        <v>-</v>
      </c>
      <c r="OT14" s="19">
        <f ca="1">OFFSET(OT$5,$B14,0)</f>
        <v>0</v>
      </c>
      <c r="OU14" s="24">
        <v>0</v>
      </c>
    </row>
    <row r="15" spans="1:411" collapsed="1">
      <c r="A15" s="21"/>
      <c r="B15" s="21"/>
      <c r="D15" s="14"/>
      <c r="E15" t="b">
        <v>0</v>
      </c>
      <c r="U15" s="218"/>
      <c r="V15" s="218"/>
      <c r="X15" s="218"/>
      <c r="Y15" s="218"/>
      <c r="Z15" s="218"/>
      <c r="AA15" s="218"/>
      <c r="AB15" s="218"/>
      <c r="AC15" s="218"/>
      <c r="AD15" s="218"/>
      <c r="AE15" s="218"/>
      <c r="AL15" s="233" t="s">
        <v>380</v>
      </c>
      <c r="AM15" s="9" t="str">
        <f>IF(COUNTIF(AL$5:AL15,AL15)=1,"-","Dup")</f>
        <v>-</v>
      </c>
      <c r="AN15" s="9"/>
      <c r="AO15" s="14"/>
      <c r="AP15" s="14"/>
      <c r="AQ15" s="14"/>
      <c r="AR15" s="14"/>
      <c r="AS15" s="14"/>
      <c r="AT15" s="14"/>
      <c r="AU15" s="563"/>
      <c r="AV15" s="563"/>
      <c r="AW15" s="9"/>
      <c r="AX15" s="14"/>
      <c r="AY15" s="14"/>
      <c r="AZ15" s="14"/>
      <c r="BA15" s="14"/>
      <c r="BB15" s="14"/>
      <c r="BC15" s="14"/>
      <c r="BD15" s="14"/>
      <c r="BE15" s="9"/>
      <c r="BF15" s="14"/>
      <c r="BG15" s="14"/>
      <c r="BH15" s="14"/>
      <c r="BI15" s="14"/>
      <c r="BJ15" s="14"/>
      <c r="BK15" s="14"/>
      <c r="BL15" s="14"/>
      <c r="BM15" s="14"/>
      <c r="BN15" s="14"/>
      <c r="BO15" s="14"/>
      <c r="BP15" s="14"/>
      <c r="BQ15" s="9"/>
      <c r="BR15" s="14"/>
      <c r="BS15" s="14"/>
      <c r="BT15" s="14"/>
      <c r="BU15" s="14"/>
      <c r="BV15" s="14"/>
      <c r="BW15" s="14"/>
      <c r="BX15" s="14"/>
      <c r="BY15" s="14"/>
      <c r="BZ15" s="14"/>
      <c r="CA15" s="14"/>
      <c r="CB15" s="9"/>
      <c r="CC15" s="14"/>
      <c r="CD15" s="14"/>
      <c r="CE15" s="14"/>
      <c r="CF15" s="14"/>
      <c r="CG15" s="14"/>
      <c r="CH15" s="14"/>
      <c r="CI15" s="14"/>
      <c r="CJ15" s="14"/>
      <c r="CK15" s="14"/>
      <c r="CL15" s="14"/>
      <c r="CM15" s="14"/>
      <c r="CN15" s="9"/>
      <c r="CO15" s="14"/>
      <c r="CP15" s="14"/>
      <c r="CQ15" s="14"/>
      <c r="CR15" s="14"/>
      <c r="CS15" s="14"/>
      <c r="CT15" s="14"/>
      <c r="CU15" s="14"/>
      <c r="CV15" s="14"/>
      <c r="CW15" s="14"/>
      <c r="CX15" s="14"/>
      <c r="CY15" s="14"/>
      <c r="CZ15" s="14"/>
      <c r="DA15" s="14"/>
      <c r="DB15" s="14"/>
      <c r="DC15" s="14"/>
      <c r="DD15" s="14"/>
      <c r="DE15" s="14"/>
      <c r="DF15" s="14"/>
      <c r="DG15" s="14"/>
      <c r="DH15" s="14"/>
      <c r="DI15" s="14"/>
      <c r="DJ15" s="14"/>
      <c r="DK15" s="14"/>
      <c r="DL15" s="14"/>
      <c r="DM15" s="14"/>
      <c r="DN15" s="14"/>
      <c r="DO15" s="14"/>
      <c r="DP15" s="14"/>
      <c r="DQ15" s="14"/>
      <c r="DR15" s="14"/>
      <c r="DS15" s="14"/>
      <c r="DT15" s="14"/>
      <c r="DU15" s="14"/>
      <c r="DV15" s="14"/>
      <c r="DW15" s="14"/>
      <c r="DX15" s="14"/>
      <c r="DY15" s="14"/>
      <c r="DZ15" s="14"/>
      <c r="EA15" s="14"/>
      <c r="EB15" s="14"/>
      <c r="EC15" s="14"/>
      <c r="ED15" s="14"/>
      <c r="EE15" s="14"/>
      <c r="EF15" s="14"/>
      <c r="EG15" s="14"/>
      <c r="EH15" s="14"/>
      <c r="EI15" s="14"/>
      <c r="EJ15" s="14"/>
      <c r="EK15" s="14"/>
      <c r="EL15" s="14"/>
      <c r="EM15" s="14"/>
      <c r="EN15" s="14"/>
      <c r="EO15" s="14"/>
      <c r="EP15" s="14"/>
      <c r="EQ15" s="14"/>
      <c r="ER15" s="14"/>
      <c r="ES15" s="14"/>
      <c r="ET15" s="14"/>
      <c r="EU15" s="14"/>
      <c r="EV15" s="14"/>
      <c r="EW15" s="14"/>
      <c r="EX15" s="14"/>
      <c r="EY15" s="14"/>
      <c r="EZ15" s="14"/>
      <c r="FA15" s="14"/>
      <c r="FB15" s="14"/>
      <c r="FC15" s="14"/>
      <c r="FD15" s="14"/>
      <c r="FE15" s="14"/>
      <c r="FF15" s="14"/>
      <c r="FG15" s="14"/>
      <c r="FH15" s="14"/>
      <c r="FI15" s="14"/>
      <c r="FJ15" s="14"/>
      <c r="FK15" s="14"/>
      <c r="FL15" s="14"/>
      <c r="FM15" s="14"/>
      <c r="FN15" s="14"/>
      <c r="FO15" s="14"/>
      <c r="FP15" s="14"/>
      <c r="FQ15" s="14"/>
      <c r="FR15" s="14"/>
      <c r="FS15" s="14"/>
      <c r="FT15" s="14"/>
      <c r="FU15" s="14"/>
      <c r="FV15" s="14"/>
      <c r="FW15" s="14"/>
      <c r="FX15" s="14"/>
      <c r="FY15" s="14"/>
      <c r="FZ15" s="14"/>
      <c r="GA15" s="14"/>
      <c r="GB15" s="14"/>
      <c r="GC15" s="14"/>
      <c r="GD15" s="14"/>
      <c r="GE15" s="14"/>
      <c r="GF15" s="14"/>
      <c r="GG15" s="14"/>
      <c r="GH15" s="14"/>
      <c r="GI15" s="14"/>
      <c r="GJ15" s="14"/>
      <c r="GK15" s="14"/>
      <c r="GL15" s="14"/>
      <c r="GM15" s="14"/>
      <c r="GN15" s="14"/>
      <c r="GO15" s="14"/>
      <c r="GP15" s="14"/>
      <c r="GQ15" s="14"/>
      <c r="GR15" s="14"/>
      <c r="GS15" s="14"/>
      <c r="GT15" s="14"/>
      <c r="GU15" s="14"/>
      <c r="GV15" s="14"/>
      <c r="GW15" s="14"/>
      <c r="GX15" s="14"/>
      <c r="GY15" s="14"/>
      <c r="GZ15" s="14"/>
      <c r="HA15" s="14"/>
      <c r="HB15" s="14"/>
      <c r="HC15" s="14"/>
      <c r="HD15" s="14"/>
      <c r="HE15" s="14"/>
      <c r="HF15" s="14"/>
      <c r="HG15" s="14"/>
      <c r="HH15" s="14"/>
      <c r="HI15" s="14"/>
      <c r="HJ15" s="14"/>
      <c r="HK15" s="14"/>
      <c r="HL15" s="14"/>
      <c r="HM15" s="14"/>
      <c r="HN15" s="14"/>
      <c r="HO15" s="14"/>
      <c r="HP15" s="14"/>
      <c r="HQ15" s="14"/>
      <c r="HR15" s="14"/>
      <c r="HS15" s="14"/>
      <c r="HT15" s="14"/>
      <c r="HU15" s="14"/>
      <c r="HV15" s="14"/>
      <c r="HW15" s="14"/>
      <c r="HX15" s="14"/>
      <c r="HY15" s="14"/>
      <c r="HZ15" s="14"/>
      <c r="IA15" s="14"/>
      <c r="IB15" s="14"/>
      <c r="IC15" s="14"/>
      <c r="ID15" s="14"/>
      <c r="IE15" s="14"/>
      <c r="IF15" s="9"/>
      <c r="IG15" s="14"/>
      <c r="IH15" s="14"/>
      <c r="II15" s="14"/>
      <c r="IJ15" s="14"/>
      <c r="IK15" s="14"/>
      <c r="IL15" s="14"/>
      <c r="IM15" s="14"/>
      <c r="IN15" s="14"/>
      <c r="IO15" s="14"/>
      <c r="IP15" s="14"/>
      <c r="IQ15" s="14"/>
      <c r="IR15" s="14"/>
      <c r="IS15" s="14"/>
      <c r="IT15" s="14"/>
      <c r="IU15" s="14"/>
      <c r="IV15" s="14"/>
      <c r="IW15" s="14"/>
      <c r="IX15" s="14"/>
      <c r="IY15" s="14"/>
      <c r="IZ15" s="14"/>
      <c r="JA15" s="14"/>
      <c r="JB15" s="14"/>
      <c r="JC15" s="14"/>
      <c r="JD15" s="14"/>
      <c r="JE15" s="14"/>
      <c r="JF15" s="14"/>
      <c r="JG15" s="14"/>
      <c r="JH15" s="14"/>
      <c r="JI15" s="14"/>
      <c r="JJ15" s="14"/>
      <c r="JK15" s="14"/>
      <c r="JL15" s="14"/>
      <c r="JM15" s="14"/>
      <c r="JN15" s="14"/>
      <c r="JO15" s="9"/>
      <c r="JP15" s="14"/>
      <c r="JQ15" s="14"/>
      <c r="JR15" s="14"/>
      <c r="JS15" s="14"/>
      <c r="JT15" s="14"/>
      <c r="JU15" s="14"/>
      <c r="JV15" s="14"/>
      <c r="JW15" s="14"/>
      <c r="JX15" s="14"/>
      <c r="JY15" s="14"/>
      <c r="JZ15" s="14"/>
      <c r="KA15" s="14"/>
      <c r="KB15" s="14"/>
      <c r="KC15" s="14"/>
      <c r="KD15" s="14"/>
      <c r="KE15" s="14"/>
      <c r="KF15" s="14"/>
      <c r="KG15" s="14"/>
      <c r="KH15" s="14"/>
      <c r="KI15" s="14"/>
      <c r="KJ15" s="14"/>
      <c r="KK15" s="14"/>
      <c r="KL15" s="14"/>
      <c r="KM15" s="14"/>
      <c r="KN15" s="14"/>
      <c r="KO15" s="14"/>
      <c r="KP15" s="14"/>
      <c r="KQ15" s="14"/>
      <c r="KR15" s="14"/>
      <c r="KS15" s="14"/>
      <c r="KT15" s="14"/>
      <c r="KU15" s="14"/>
      <c r="KV15" s="14"/>
      <c r="KW15" s="14"/>
      <c r="KX15" s="14"/>
      <c r="KY15" s="14"/>
      <c r="KZ15" s="14"/>
      <c r="LA15" s="14"/>
      <c r="LB15" s="14"/>
      <c r="LC15" s="14"/>
      <c r="LD15" s="14"/>
      <c r="LE15" s="14"/>
      <c r="LF15" s="14"/>
      <c r="LG15" s="14"/>
      <c r="LH15" s="14"/>
      <c r="LI15" s="14"/>
      <c r="LJ15" s="14"/>
      <c r="LK15" s="14"/>
      <c r="LL15" s="14"/>
      <c r="LM15" s="14"/>
      <c r="LN15" s="14"/>
      <c r="LO15" s="14"/>
      <c r="LP15" s="14"/>
      <c r="LQ15" s="14"/>
      <c r="LR15" s="14"/>
      <c r="LS15" s="14"/>
      <c r="LT15" s="9"/>
      <c r="LU15" s="14"/>
      <c r="LV15" s="14"/>
      <c r="LW15" s="14"/>
      <c r="LX15" s="14"/>
      <c r="LY15" s="14"/>
      <c r="LZ15" s="14"/>
      <c r="MA15" s="14"/>
      <c r="MB15" s="14"/>
      <c r="MC15" s="14"/>
      <c r="MD15" s="14"/>
      <c r="ME15" s="14"/>
      <c r="MF15" s="14"/>
      <c r="MG15" s="14"/>
      <c r="MH15" s="14"/>
      <c r="MI15" s="14"/>
      <c r="MJ15" s="14"/>
      <c r="MK15" s="14"/>
      <c r="ML15" s="14"/>
      <c r="MM15" s="14"/>
      <c r="MN15" s="9"/>
      <c r="MO15" s="14"/>
      <c r="MP15" s="14"/>
      <c r="MQ15" s="14"/>
      <c r="MR15" s="14"/>
      <c r="MS15" s="14"/>
      <c r="MT15" s="14"/>
      <c r="MU15" s="14"/>
      <c r="MV15" s="14"/>
      <c r="MW15" s="14"/>
      <c r="MX15" s="14"/>
      <c r="MY15" s="14"/>
      <c r="MZ15" s="14"/>
      <c r="NA15" s="14"/>
      <c r="NB15" s="14"/>
      <c r="NC15" s="14"/>
      <c r="ND15" s="14"/>
      <c r="NE15" s="14"/>
      <c r="NF15" s="14"/>
      <c r="NG15" s="14"/>
      <c r="NH15" s="14"/>
      <c r="NI15" s="14"/>
      <c r="NJ15" s="14"/>
      <c r="NK15" s="14"/>
      <c r="NL15" s="14"/>
      <c r="NM15" s="14"/>
      <c r="NN15" s="14"/>
      <c r="NO15" s="14"/>
      <c r="NP15" s="14"/>
      <c r="NQ15" s="14"/>
      <c r="NR15" s="14"/>
      <c r="NS15" s="14"/>
      <c r="NT15" s="14"/>
      <c r="NU15" s="14"/>
      <c r="NV15" s="14"/>
      <c r="NW15" s="14"/>
      <c r="NX15" s="14"/>
      <c r="NY15" s="14"/>
      <c r="NZ15" s="14"/>
      <c r="OA15" s="14"/>
      <c r="OB15" s="14"/>
      <c r="OC15" s="14"/>
      <c r="OD15" s="14"/>
      <c r="OE15" s="14"/>
      <c r="OF15" s="14"/>
      <c r="OG15" s="14"/>
      <c r="OH15" s="14"/>
      <c r="OI15" s="14"/>
      <c r="OJ15" s="14"/>
      <c r="OK15" s="14"/>
      <c r="OL15" s="14"/>
      <c r="OM15" s="14"/>
      <c r="ON15" s="14"/>
      <c r="OO15" s="14"/>
      <c r="OP15" s="14"/>
      <c r="OQ15" s="14"/>
      <c r="OR15" s="14"/>
      <c r="OS15" s="14"/>
      <c r="OT15" s="14"/>
      <c r="OU15" s="24">
        <v>0</v>
      </c>
    </row>
    <row r="16" spans="1:411">
      <c r="A16" s="21">
        <f t="shared" ref="A16:A320" si="158">ROW(A16)-5</f>
        <v>11</v>
      </c>
      <c r="B16" s="21">
        <f>$A$5</f>
        <v>0</v>
      </c>
      <c r="C16">
        <v>1</v>
      </c>
      <c r="D16" s="144" t="str">
        <f>INDEX(i.Region_Desc,$K16,1)</f>
        <v>GSM</v>
      </c>
      <c r="E16" t="b">
        <v>1</v>
      </c>
      <c r="F16" s="326" t="b">
        <v>1</v>
      </c>
      <c r="G16" t="b">
        <v>1</v>
      </c>
      <c r="H16" s="12"/>
      <c r="I16" s="12"/>
      <c r="J16" s="12"/>
      <c r="K16" s="12">
        <v>2</v>
      </c>
      <c r="L16" s="12">
        <v>1</v>
      </c>
      <c r="M16" s="12">
        <v>2</v>
      </c>
      <c r="N16" s="12">
        <f>MATCH(TRUE,$JS16:$JU16,0)</f>
        <v>3</v>
      </c>
      <c r="O16" s="12">
        <v>1</v>
      </c>
      <c r="P16" s="12"/>
      <c r="Q16" s="12"/>
      <c r="R16" s="12"/>
      <c r="S16" s="12"/>
      <c r="T16" s="12"/>
      <c r="U16" s="218"/>
      <c r="V16" s="218"/>
      <c r="W16" s="12">
        <v>0</v>
      </c>
      <c r="X16" s="218"/>
      <c r="Y16" s="218"/>
      <c r="Z16" s="218"/>
      <c r="AA16" s="218"/>
      <c r="AB16" s="218"/>
      <c r="AC16" s="218"/>
      <c r="AD16" s="218"/>
      <c r="AE16" s="218"/>
      <c r="AL16" s="231" t="str">
        <f>"Quick test"</f>
        <v>Quick test</v>
      </c>
      <c r="AM16" s="9" t="str">
        <f>IF(COUNTIF(AL$5:AL16,AL16)=1,"-","Dup")</f>
        <v>-</v>
      </c>
      <c r="AN16" s="9"/>
      <c r="AO16" s="12" t="b">
        <v>1</v>
      </c>
      <c r="AP16" s="12" t="b">
        <v>1</v>
      </c>
      <c r="AQ16" s="12" t="b">
        <v>1</v>
      </c>
      <c r="AR16" s="12" t="b">
        <v>1</v>
      </c>
      <c r="AS16" s="12" t="b">
        <v>1</v>
      </c>
      <c r="AT16" s="12" t="b">
        <v>1</v>
      </c>
      <c r="AU16" s="12" t="b">
        <v>1</v>
      </c>
      <c r="AV16" s="12" t="b">
        <v>1</v>
      </c>
      <c r="AW16" s="9"/>
      <c r="AX16" s="12" t="b">
        <v>0</v>
      </c>
      <c r="AY16" s="13" t="str">
        <f t="shared" ref="AY16:BA17" si="159">AY$13</f>
        <v>-</v>
      </c>
      <c r="AZ16" s="13" t="str">
        <f t="shared" si="159"/>
        <v>-</v>
      </c>
      <c r="BA16" s="13" t="str">
        <f t="shared" si="159"/>
        <v>-</v>
      </c>
      <c r="BB16" s="12" t="b">
        <v>0</v>
      </c>
      <c r="BC16" s="13" t="str">
        <f>BC$13</f>
        <v>-</v>
      </c>
      <c r="BD16" s="19" t="str">
        <f t="shared" ref="BD16:BD21" ca="1" si="160">OFFSET(BD$5,$B16,0)</f>
        <v>-</v>
      </c>
      <c r="BE16" s="9"/>
      <c r="BF16" s="13" t="str">
        <f t="shared" ref="BF16:CA17" si="161">BF$13</f>
        <v>-</v>
      </c>
      <c r="BG16" s="13" t="str">
        <f t="shared" si="161"/>
        <v>-</v>
      </c>
      <c r="BH16" s="13" t="str">
        <f t="shared" si="161"/>
        <v>-</v>
      </c>
      <c r="BI16" s="13" t="str">
        <f t="shared" si="161"/>
        <v>-</v>
      </c>
      <c r="BJ16" s="13" t="str">
        <f t="shared" si="161"/>
        <v>-</v>
      </c>
      <c r="BK16" s="13" t="str">
        <f t="shared" si="161"/>
        <v>-</v>
      </c>
      <c r="BL16" s="13" t="str">
        <f t="shared" si="161"/>
        <v>-</v>
      </c>
      <c r="BM16" s="13" t="str">
        <f t="shared" si="161"/>
        <v>-</v>
      </c>
      <c r="BN16" s="13" t="str">
        <f t="shared" si="161"/>
        <v>-</v>
      </c>
      <c r="BO16" s="13" t="str">
        <f t="shared" si="161"/>
        <v>-</v>
      </c>
      <c r="BP16" s="13" t="str">
        <f t="shared" si="161"/>
        <v>-</v>
      </c>
      <c r="BQ16" s="9"/>
      <c r="BR16" s="13" t="str">
        <f t="shared" si="161"/>
        <v>-</v>
      </c>
      <c r="BS16" s="13" t="str">
        <f t="shared" si="161"/>
        <v>-</v>
      </c>
      <c r="BT16" s="13" t="str">
        <f t="shared" si="161"/>
        <v>-</v>
      </c>
      <c r="BU16" s="13" t="str">
        <f t="shared" si="161"/>
        <v>-</v>
      </c>
      <c r="BV16" s="13" t="str">
        <f t="shared" si="161"/>
        <v>-</v>
      </c>
      <c r="BW16" s="13" t="str">
        <f t="shared" si="161"/>
        <v>-</v>
      </c>
      <c r="BX16" s="13" t="str">
        <f t="shared" si="161"/>
        <v>-</v>
      </c>
      <c r="BY16" s="13" t="str">
        <f t="shared" si="161"/>
        <v>-</v>
      </c>
      <c r="BZ16" s="13" t="str">
        <f t="shared" si="161"/>
        <v>-</v>
      </c>
      <c r="CA16" s="13" t="str">
        <f t="shared" si="161"/>
        <v>-</v>
      </c>
      <c r="CB16" s="9"/>
      <c r="CC16" s="12" t="b">
        <v>0</v>
      </c>
      <c r="CD16" s="12" t="b">
        <v>0</v>
      </c>
      <c r="CE16" s="12" t="b">
        <v>0</v>
      </c>
      <c r="CF16" s="12">
        <v>0</v>
      </c>
      <c r="CG16" s="12" t="b">
        <v>1</v>
      </c>
      <c r="CH16" s="13" t="str">
        <f t="shared" ref="CH16:CH17" si="162">CH$13</f>
        <v>-</v>
      </c>
      <c r="CI16" s="12" t="b">
        <v>1</v>
      </c>
      <c r="CJ16" s="12">
        <v>0</v>
      </c>
      <c r="CK16" s="13" t="str">
        <f t="shared" ref="CK16:CY17" si="163">CK$13</f>
        <v>-</v>
      </c>
      <c r="CL16" s="13">
        <f t="shared" si="163"/>
        <v>1</v>
      </c>
      <c r="CM16" s="13">
        <f t="shared" si="163"/>
        <v>1</v>
      </c>
      <c r="CN16" s="9"/>
      <c r="CO16" s="19" t="str">
        <f t="shared" ref="CO16:CQ21" ca="1" si="164">OFFSET(CO$5,$B16,0)</f>
        <v>-</v>
      </c>
      <c r="CP16" s="19" t="str">
        <f t="shared" ca="1" si="164"/>
        <v>-</v>
      </c>
      <c r="CQ16" s="19" t="str">
        <f t="shared" ca="1" si="164"/>
        <v>-</v>
      </c>
      <c r="CR16" s="19" t="str">
        <f t="shared" ref="CR16:CU21" ca="1" si="165">OFFSET(CR$5,$B16,0)</f>
        <v>-</v>
      </c>
      <c r="CS16" s="19" t="str">
        <f t="shared" ca="1" si="165"/>
        <v>-</v>
      </c>
      <c r="CT16" s="19" t="str">
        <f t="shared" ca="1" si="165"/>
        <v>-</v>
      </c>
      <c r="CU16" s="19" t="str">
        <f t="shared" ca="1" si="165"/>
        <v>-</v>
      </c>
      <c r="CV16" s="13" t="str">
        <f t="shared" si="163"/>
        <v>-</v>
      </c>
      <c r="CW16" s="13" t="str">
        <f t="shared" si="163"/>
        <v>-</v>
      </c>
      <c r="CX16" s="13" t="str">
        <f t="shared" si="163"/>
        <v>-</v>
      </c>
      <c r="CY16" s="13" t="str">
        <f t="shared" si="163"/>
        <v>-</v>
      </c>
      <c r="CZ16" s="13" t="str">
        <f t="shared" ref="CZ16:CZ21" ca="1" si="166">OFFSET(CZ$5,$B16,0)</f>
        <v>-</v>
      </c>
      <c r="DA16" s="123">
        <v>0.125</v>
      </c>
      <c r="DB16" s="123">
        <v>0.3</v>
      </c>
      <c r="DC16" s="123">
        <v>-0.05</v>
      </c>
      <c r="DD16" s="123">
        <v>0.1</v>
      </c>
      <c r="DE16" s="123">
        <v>0.25</v>
      </c>
      <c r="DF16" s="123">
        <v>-0.05</v>
      </c>
      <c r="DG16" s="123">
        <v>0.05</v>
      </c>
      <c r="DH16" s="123">
        <v>0.1</v>
      </c>
      <c r="DI16" s="123">
        <v>-0.02</v>
      </c>
      <c r="DJ16" s="123">
        <v>0.1</v>
      </c>
      <c r="DK16" s="123">
        <v>0.25</v>
      </c>
      <c r="DL16" s="123">
        <v>-0.05</v>
      </c>
      <c r="DM16" s="12">
        <v>1</v>
      </c>
      <c r="DN16" s="12">
        <v>1</v>
      </c>
      <c r="DO16" s="13" t="str">
        <f t="shared" ref="DO16:DU17" si="167">DO$13</f>
        <v>-</v>
      </c>
      <c r="DP16" s="13" t="str">
        <f t="shared" ref="DP16:GB17" si="168">DP$13</f>
        <v>-</v>
      </c>
      <c r="DQ16" s="13" t="str">
        <f t="shared" si="167"/>
        <v>-</v>
      </c>
      <c r="DR16" s="13" t="str">
        <f t="shared" si="167"/>
        <v>-</v>
      </c>
      <c r="DS16" s="13" t="str">
        <f t="shared" si="167"/>
        <v>-</v>
      </c>
      <c r="DT16" s="13" t="str">
        <f t="shared" si="167"/>
        <v>-</v>
      </c>
      <c r="DU16" s="13" t="str">
        <f t="shared" si="167"/>
        <v>-</v>
      </c>
      <c r="DV16" s="13" t="str">
        <f t="shared" si="168"/>
        <v>-</v>
      </c>
      <c r="DW16" s="13" t="str">
        <f t="shared" si="168"/>
        <v>-</v>
      </c>
      <c r="DX16" s="13" t="str">
        <f t="shared" si="168"/>
        <v>-</v>
      </c>
      <c r="DY16" s="13" t="str">
        <f t="shared" si="168"/>
        <v>-</v>
      </c>
      <c r="DZ16" s="13" t="str">
        <f t="shared" si="168"/>
        <v>-</v>
      </c>
      <c r="EA16" s="13" t="str">
        <f t="shared" si="168"/>
        <v>-</v>
      </c>
      <c r="EB16" s="13" t="str">
        <f t="shared" si="168"/>
        <v>-</v>
      </c>
      <c r="EC16" s="13" t="str">
        <f t="shared" si="168"/>
        <v>-</v>
      </c>
      <c r="ED16" s="13">
        <f t="shared" si="168"/>
        <v>0</v>
      </c>
      <c r="EE16" s="13">
        <f t="shared" si="168"/>
        <v>0</v>
      </c>
      <c r="EF16" s="13">
        <f t="shared" si="168"/>
        <v>0</v>
      </c>
      <c r="EG16" s="13">
        <f t="shared" si="168"/>
        <v>0</v>
      </c>
      <c r="EH16" s="13">
        <f t="shared" si="168"/>
        <v>0</v>
      </c>
      <c r="EI16" s="13">
        <f t="shared" si="168"/>
        <v>0</v>
      </c>
      <c r="EJ16" s="13">
        <f t="shared" si="168"/>
        <v>0</v>
      </c>
      <c r="EK16" s="13">
        <f t="shared" si="168"/>
        <v>0</v>
      </c>
      <c r="EL16" s="13">
        <f t="shared" si="168"/>
        <v>0</v>
      </c>
      <c r="EM16" s="13">
        <f t="shared" si="168"/>
        <v>0</v>
      </c>
      <c r="EN16" s="13">
        <f t="shared" si="168"/>
        <v>0</v>
      </c>
      <c r="EO16" s="13">
        <f t="shared" si="168"/>
        <v>0</v>
      </c>
      <c r="EP16" s="13">
        <f t="shared" si="168"/>
        <v>0</v>
      </c>
      <c r="EQ16" s="13">
        <f t="shared" si="168"/>
        <v>0</v>
      </c>
      <c r="ER16" s="13">
        <f t="shared" si="168"/>
        <v>0</v>
      </c>
      <c r="ES16" s="13">
        <f t="shared" si="168"/>
        <v>0</v>
      </c>
      <c r="ET16" s="13">
        <f t="shared" si="168"/>
        <v>0</v>
      </c>
      <c r="EU16" s="13">
        <f t="shared" si="168"/>
        <v>0</v>
      </c>
      <c r="EV16" s="13">
        <f t="shared" si="168"/>
        <v>0</v>
      </c>
      <c r="EW16" s="13">
        <f t="shared" si="168"/>
        <v>0</v>
      </c>
      <c r="EX16" s="13">
        <f t="shared" si="168"/>
        <v>0</v>
      </c>
      <c r="EY16" s="13">
        <f t="shared" si="168"/>
        <v>0</v>
      </c>
      <c r="EZ16" s="13">
        <f t="shared" si="168"/>
        <v>0</v>
      </c>
      <c r="FA16" s="13">
        <f t="shared" si="168"/>
        <v>0</v>
      </c>
      <c r="FB16" s="13">
        <f t="shared" si="168"/>
        <v>0</v>
      </c>
      <c r="FC16" s="13">
        <f t="shared" si="168"/>
        <v>0</v>
      </c>
      <c r="FD16" s="13">
        <f t="shared" si="168"/>
        <v>0</v>
      </c>
      <c r="FE16" s="13">
        <f t="shared" si="168"/>
        <v>0</v>
      </c>
      <c r="FF16" s="13">
        <f t="shared" si="168"/>
        <v>0</v>
      </c>
      <c r="FG16" s="13">
        <f t="shared" si="168"/>
        <v>0</v>
      </c>
      <c r="FH16" s="13">
        <f t="shared" si="168"/>
        <v>0</v>
      </c>
      <c r="FI16" s="13">
        <f t="shared" si="168"/>
        <v>0</v>
      </c>
      <c r="FJ16" s="13">
        <f t="shared" si="168"/>
        <v>0</v>
      </c>
      <c r="FK16" s="13">
        <f t="shared" si="168"/>
        <v>0</v>
      </c>
      <c r="FL16" s="13">
        <f t="shared" si="168"/>
        <v>0</v>
      </c>
      <c r="FM16" s="13">
        <f t="shared" si="168"/>
        <v>0</v>
      </c>
      <c r="FN16" s="13">
        <f t="shared" si="168"/>
        <v>0</v>
      </c>
      <c r="FO16" s="13">
        <f t="shared" si="168"/>
        <v>0</v>
      </c>
      <c r="FP16" s="13">
        <f t="shared" si="168"/>
        <v>0</v>
      </c>
      <c r="FQ16" s="13">
        <f t="shared" si="168"/>
        <v>0</v>
      </c>
      <c r="FR16" s="13">
        <f t="shared" si="168"/>
        <v>0</v>
      </c>
      <c r="FS16" s="13">
        <f t="shared" si="168"/>
        <v>0</v>
      </c>
      <c r="FT16" s="13">
        <f t="shared" si="168"/>
        <v>0</v>
      </c>
      <c r="FU16" s="13">
        <f t="shared" si="168"/>
        <v>0</v>
      </c>
      <c r="FV16" s="13">
        <f t="shared" si="168"/>
        <v>0</v>
      </c>
      <c r="FW16" s="13">
        <f t="shared" si="168"/>
        <v>0</v>
      </c>
      <c r="FX16" s="13">
        <f t="shared" si="168"/>
        <v>0</v>
      </c>
      <c r="FY16" s="13">
        <f t="shared" si="168"/>
        <v>0</v>
      </c>
      <c r="FZ16" s="13">
        <f t="shared" si="168"/>
        <v>0</v>
      </c>
      <c r="GA16" s="13">
        <f t="shared" si="168"/>
        <v>0</v>
      </c>
      <c r="GB16" s="13">
        <f t="shared" si="168"/>
        <v>0</v>
      </c>
      <c r="GC16" s="13">
        <f t="shared" ref="GC16:ID17" si="169">GC$13</f>
        <v>0</v>
      </c>
      <c r="GD16" s="13">
        <f t="shared" si="169"/>
        <v>0</v>
      </c>
      <c r="GE16" s="13">
        <f t="shared" si="169"/>
        <v>0</v>
      </c>
      <c r="GF16" s="13">
        <f t="shared" si="169"/>
        <v>0</v>
      </c>
      <c r="GG16" s="13">
        <f t="shared" si="169"/>
        <v>0</v>
      </c>
      <c r="GH16" s="13">
        <f t="shared" si="169"/>
        <v>0</v>
      </c>
      <c r="GI16" s="13">
        <f t="shared" si="169"/>
        <v>0</v>
      </c>
      <c r="GJ16" s="13">
        <f t="shared" si="169"/>
        <v>0</v>
      </c>
      <c r="GK16" s="13">
        <f t="shared" si="169"/>
        <v>0</v>
      </c>
      <c r="GL16" s="13">
        <f t="shared" si="169"/>
        <v>0</v>
      </c>
      <c r="GM16" s="13">
        <f t="shared" si="169"/>
        <v>0</v>
      </c>
      <c r="GN16" s="13">
        <f t="shared" si="169"/>
        <v>0</v>
      </c>
      <c r="GO16" s="13">
        <f t="shared" si="169"/>
        <v>0</v>
      </c>
      <c r="GP16" s="13">
        <f t="shared" si="169"/>
        <v>0</v>
      </c>
      <c r="GQ16" s="13">
        <f t="shared" si="169"/>
        <v>0</v>
      </c>
      <c r="GR16" s="13">
        <f t="shared" si="169"/>
        <v>0</v>
      </c>
      <c r="GS16" s="13">
        <f t="shared" si="169"/>
        <v>0</v>
      </c>
      <c r="GT16" s="13">
        <f t="shared" si="169"/>
        <v>0</v>
      </c>
      <c r="GU16" s="13">
        <f t="shared" si="169"/>
        <v>0</v>
      </c>
      <c r="GV16" s="13">
        <f t="shared" si="169"/>
        <v>0</v>
      </c>
      <c r="GW16" s="13">
        <f t="shared" si="169"/>
        <v>0</v>
      </c>
      <c r="GX16" s="13">
        <f t="shared" si="169"/>
        <v>0</v>
      </c>
      <c r="GY16" s="13">
        <f t="shared" si="169"/>
        <v>0</v>
      </c>
      <c r="GZ16" s="13">
        <f t="shared" si="169"/>
        <v>0</v>
      </c>
      <c r="HA16" s="13">
        <f t="shared" si="169"/>
        <v>0</v>
      </c>
      <c r="HB16" s="13">
        <f t="shared" si="169"/>
        <v>0</v>
      </c>
      <c r="HC16" s="13">
        <f t="shared" si="169"/>
        <v>0</v>
      </c>
      <c r="HD16" s="13">
        <f t="shared" si="169"/>
        <v>0</v>
      </c>
      <c r="HE16" s="13">
        <f t="shared" si="169"/>
        <v>0</v>
      </c>
      <c r="HF16" s="13">
        <f t="shared" si="169"/>
        <v>0</v>
      </c>
      <c r="HG16" s="13">
        <f t="shared" si="169"/>
        <v>0</v>
      </c>
      <c r="HH16" s="13">
        <f t="shared" si="169"/>
        <v>0</v>
      </c>
      <c r="HI16" s="13">
        <f t="shared" si="169"/>
        <v>0</v>
      </c>
      <c r="HJ16" s="13">
        <f t="shared" si="169"/>
        <v>0</v>
      </c>
      <c r="HK16" s="13">
        <f t="shared" si="169"/>
        <v>0</v>
      </c>
      <c r="HL16" s="13">
        <f t="shared" si="169"/>
        <v>0</v>
      </c>
      <c r="HM16" s="13">
        <f t="shared" si="169"/>
        <v>0</v>
      </c>
      <c r="HN16" s="13">
        <f t="shared" si="169"/>
        <v>0</v>
      </c>
      <c r="HO16" s="13">
        <f t="shared" si="169"/>
        <v>0</v>
      </c>
      <c r="HP16" s="13">
        <f t="shared" si="169"/>
        <v>0</v>
      </c>
      <c r="HQ16" s="13">
        <f t="shared" si="169"/>
        <v>0</v>
      </c>
      <c r="HR16" s="13">
        <f t="shared" si="169"/>
        <v>0</v>
      </c>
      <c r="HS16" s="13">
        <f t="shared" si="169"/>
        <v>0</v>
      </c>
      <c r="HT16" s="13">
        <f t="shared" si="169"/>
        <v>0</v>
      </c>
      <c r="HU16" s="13">
        <f t="shared" si="169"/>
        <v>0</v>
      </c>
      <c r="HV16" s="13">
        <f t="shared" si="169"/>
        <v>0</v>
      </c>
      <c r="HW16" s="13">
        <f t="shared" si="169"/>
        <v>0</v>
      </c>
      <c r="HX16" s="13">
        <f t="shared" si="169"/>
        <v>0</v>
      </c>
      <c r="HY16" s="13">
        <f t="shared" si="169"/>
        <v>0</v>
      </c>
      <c r="HZ16" s="13">
        <f t="shared" si="169"/>
        <v>0</v>
      </c>
      <c r="IA16" s="13">
        <f t="shared" si="169"/>
        <v>0</v>
      </c>
      <c r="IB16" s="13">
        <f t="shared" si="169"/>
        <v>0</v>
      </c>
      <c r="IC16" s="13">
        <f t="shared" si="169"/>
        <v>0</v>
      </c>
      <c r="ID16" s="13">
        <f t="shared" si="169"/>
        <v>0</v>
      </c>
      <c r="IE16" s="13" t="str">
        <f t="shared" ref="IE16:IG17" si="170">IE$13</f>
        <v>-</v>
      </c>
      <c r="IF16" s="9"/>
      <c r="IG16" s="13">
        <f t="shared" si="170"/>
        <v>1</v>
      </c>
      <c r="IH16" s="12" t="s">
        <v>34</v>
      </c>
      <c r="II16" s="13">
        <f t="shared" ref="II16:JN17" si="171">II$13</f>
        <v>0</v>
      </c>
      <c r="IJ16" s="13" t="str">
        <f t="shared" si="171"/>
        <v>-</v>
      </c>
      <c r="IK16" s="13">
        <f t="shared" si="171"/>
        <v>1</v>
      </c>
      <c r="IL16" s="13">
        <f t="shared" si="171"/>
        <v>0</v>
      </c>
      <c r="IM16" s="13">
        <f t="shared" si="171"/>
        <v>0</v>
      </c>
      <c r="IN16" s="13">
        <f t="shared" si="171"/>
        <v>0</v>
      </c>
      <c r="IO16" s="13">
        <f>IO$13</f>
        <v>0</v>
      </c>
      <c r="IP16" s="13">
        <f>IP$13</f>
        <v>0</v>
      </c>
      <c r="IQ16" s="13">
        <f t="shared" si="171"/>
        <v>0</v>
      </c>
      <c r="IR16" s="13">
        <f t="shared" si="171"/>
        <v>0</v>
      </c>
      <c r="IS16" s="13">
        <f t="shared" si="171"/>
        <v>0</v>
      </c>
      <c r="IT16" s="13">
        <f t="shared" si="171"/>
        <v>0</v>
      </c>
      <c r="IU16" s="13">
        <f t="shared" si="171"/>
        <v>0</v>
      </c>
      <c r="IV16" s="13">
        <f t="shared" si="171"/>
        <v>0</v>
      </c>
      <c r="IW16" s="13">
        <f t="shared" si="171"/>
        <v>0</v>
      </c>
      <c r="IX16" s="13">
        <f t="shared" si="171"/>
        <v>0</v>
      </c>
      <c r="IY16" s="13">
        <f t="shared" si="171"/>
        <v>0</v>
      </c>
      <c r="IZ16" s="13">
        <f t="shared" si="171"/>
        <v>0</v>
      </c>
      <c r="JA16" s="13">
        <f t="shared" si="171"/>
        <v>0</v>
      </c>
      <c r="JB16" s="13">
        <f t="shared" si="171"/>
        <v>0</v>
      </c>
      <c r="JC16" s="13">
        <f t="shared" si="171"/>
        <v>0</v>
      </c>
      <c r="JD16" s="13">
        <f t="shared" si="171"/>
        <v>0</v>
      </c>
      <c r="JE16" s="13">
        <f t="shared" si="171"/>
        <v>0</v>
      </c>
      <c r="JF16" s="13">
        <f t="shared" si="171"/>
        <v>0</v>
      </c>
      <c r="JG16" s="13">
        <f t="shared" si="171"/>
        <v>0</v>
      </c>
      <c r="JH16" s="13">
        <f t="shared" si="171"/>
        <v>0</v>
      </c>
      <c r="JI16" s="13">
        <f t="shared" si="171"/>
        <v>0</v>
      </c>
      <c r="JJ16" s="13">
        <f t="shared" si="171"/>
        <v>0</v>
      </c>
      <c r="JK16" s="13">
        <f t="shared" si="171"/>
        <v>0</v>
      </c>
      <c r="JL16" s="13">
        <f t="shared" si="171"/>
        <v>1</v>
      </c>
      <c r="JM16" s="13">
        <f t="shared" si="171"/>
        <v>0</v>
      </c>
      <c r="JN16" s="13">
        <f t="shared" si="171"/>
        <v>1</v>
      </c>
      <c r="JO16" s="9"/>
      <c r="JP16" s="13" t="str">
        <f>JP$13</f>
        <v>-</v>
      </c>
      <c r="JQ16" s="13" t="str">
        <f t="shared" ref="JQ16:JR17" si="172">JQ$13</f>
        <v>-</v>
      </c>
      <c r="JR16" s="13" t="str">
        <f t="shared" si="172"/>
        <v>-</v>
      </c>
      <c r="JS16" s="13" t="b">
        <f t="shared" ref="JS16:OT17" si="173">JS$13</f>
        <v>0</v>
      </c>
      <c r="JT16" s="13" t="b">
        <f t="shared" si="173"/>
        <v>0</v>
      </c>
      <c r="JU16" s="13" t="b">
        <f t="shared" si="173"/>
        <v>1</v>
      </c>
      <c r="JV16" s="13">
        <f t="shared" si="173"/>
        <v>1</v>
      </c>
      <c r="JW16" s="13">
        <f t="shared" si="173"/>
        <v>1</v>
      </c>
      <c r="JX16" s="13" t="str">
        <f t="shared" si="173"/>
        <v>-</v>
      </c>
      <c r="JY16" s="13" t="str">
        <f>JY$13</f>
        <v>-</v>
      </c>
      <c r="JZ16" s="13" t="str">
        <f t="shared" si="173"/>
        <v>-</v>
      </c>
      <c r="KA16" s="13" t="str">
        <f t="shared" si="173"/>
        <v>-</v>
      </c>
      <c r="KB16" s="12">
        <v>1</v>
      </c>
      <c r="KC16" s="13" t="str">
        <f>KC$13</f>
        <v>-</v>
      </c>
      <c r="KD16" s="13" t="str">
        <f t="shared" si="173"/>
        <v>-</v>
      </c>
      <c r="KE16" s="13" t="str">
        <f t="shared" si="173"/>
        <v>-</v>
      </c>
      <c r="KF16" s="13" t="str">
        <f t="shared" si="173"/>
        <v>-</v>
      </c>
      <c r="KG16" s="13" t="str">
        <f t="shared" si="173"/>
        <v>-</v>
      </c>
      <c r="KH16" s="13" t="str">
        <f t="shared" si="173"/>
        <v>-</v>
      </c>
      <c r="KI16" s="13" t="str">
        <f t="shared" si="173"/>
        <v>-</v>
      </c>
      <c r="KJ16" s="13" t="str">
        <f t="shared" si="173"/>
        <v>-</v>
      </c>
      <c r="KK16" s="13" t="str">
        <f t="shared" si="173"/>
        <v>-</v>
      </c>
      <c r="KL16" s="13" t="str">
        <f t="shared" si="173"/>
        <v>-</v>
      </c>
      <c r="KM16" s="13" t="str">
        <f t="shared" si="173"/>
        <v>-</v>
      </c>
      <c r="KN16" s="13" t="b">
        <f t="shared" si="173"/>
        <v>1</v>
      </c>
      <c r="KO16" s="12">
        <v>0</v>
      </c>
      <c r="KP16" s="13" t="str">
        <f t="shared" si="173"/>
        <v>-</v>
      </c>
      <c r="KQ16" s="276">
        <v>999999</v>
      </c>
      <c r="KR16" s="276">
        <v>999999</v>
      </c>
      <c r="KS16" s="276">
        <v>999999</v>
      </c>
      <c r="KT16" s="276">
        <v>999999</v>
      </c>
      <c r="KU16" s="276">
        <v>999999</v>
      </c>
      <c r="KV16" s="13" t="str">
        <f t="shared" ref="KV16:LA17" si="174">KV$13</f>
        <v>-</v>
      </c>
      <c r="KW16" s="13" t="str">
        <f t="shared" si="174"/>
        <v>-</v>
      </c>
      <c r="KX16" s="13" t="str">
        <f t="shared" si="174"/>
        <v>-</v>
      </c>
      <c r="KY16" s="13" t="b">
        <f t="shared" si="174"/>
        <v>1</v>
      </c>
      <c r="KZ16" s="13">
        <f t="shared" si="174"/>
        <v>0</v>
      </c>
      <c r="LA16" s="13" t="str">
        <f t="shared" si="174"/>
        <v>-</v>
      </c>
      <c r="LB16" s="13" t="str">
        <f t="shared" ref="LB16:LD17" si="175">LB$13</f>
        <v>-</v>
      </c>
      <c r="LC16" s="13" t="str">
        <f t="shared" si="175"/>
        <v>-</v>
      </c>
      <c r="LD16" s="13" t="str">
        <f t="shared" si="175"/>
        <v>-</v>
      </c>
      <c r="LE16" s="13" t="str">
        <f t="shared" ref="LE16:LG17" si="176">LE$13</f>
        <v>-</v>
      </c>
      <c r="LF16" s="13" t="str">
        <f t="shared" si="176"/>
        <v>-</v>
      </c>
      <c r="LG16" s="13" t="str">
        <f t="shared" si="176"/>
        <v>-</v>
      </c>
      <c r="LH16" s="13" t="str">
        <f t="shared" si="173"/>
        <v>-</v>
      </c>
      <c r="LI16" s="13" t="str">
        <f t="shared" si="173"/>
        <v>-</v>
      </c>
      <c r="LJ16" s="13" t="str">
        <f t="shared" si="173"/>
        <v>-</v>
      </c>
      <c r="LK16" s="13" t="str">
        <f t="shared" si="173"/>
        <v>-</v>
      </c>
      <c r="LL16" s="13" t="str">
        <f t="shared" si="173"/>
        <v>-</v>
      </c>
      <c r="LM16" s="13">
        <f t="shared" si="173"/>
        <v>500</v>
      </c>
      <c r="LN16" s="13">
        <f t="shared" si="173"/>
        <v>500</v>
      </c>
      <c r="LO16" s="13" t="str">
        <f t="shared" ref="LO16:LR17" si="177">LO$13</f>
        <v>-</v>
      </c>
      <c r="LP16" s="13" t="str">
        <f t="shared" si="177"/>
        <v>-</v>
      </c>
      <c r="LQ16" s="13" t="str">
        <f t="shared" si="177"/>
        <v>-</v>
      </c>
      <c r="LR16" s="13" t="str">
        <f t="shared" si="177"/>
        <v>-</v>
      </c>
      <c r="LS16" s="13">
        <f t="shared" si="173"/>
        <v>1</v>
      </c>
      <c r="LT16" s="9"/>
      <c r="LU16" s="13" t="str">
        <f t="shared" si="173"/>
        <v>-</v>
      </c>
      <c r="LV16" s="13" t="str">
        <f t="shared" si="173"/>
        <v>-</v>
      </c>
      <c r="LW16" s="13" t="str">
        <f t="shared" si="173"/>
        <v>-</v>
      </c>
      <c r="LX16" s="13" t="str">
        <f t="shared" si="173"/>
        <v>-</v>
      </c>
      <c r="LY16" s="13" t="str">
        <f t="shared" si="173"/>
        <v>-</v>
      </c>
      <c r="LZ16" s="13" t="str">
        <f t="shared" si="173"/>
        <v>-</v>
      </c>
      <c r="MA16" s="13" t="str">
        <f t="shared" si="173"/>
        <v>-</v>
      </c>
      <c r="MB16" s="13" t="str">
        <f t="shared" si="173"/>
        <v>-</v>
      </c>
      <c r="MC16" s="13">
        <f t="shared" si="173"/>
        <v>1</v>
      </c>
      <c r="MD16" s="13">
        <f t="shared" si="173"/>
        <v>1</v>
      </c>
      <c r="ME16" s="13">
        <f t="shared" si="173"/>
        <v>1</v>
      </c>
      <c r="MF16" s="13">
        <f t="shared" si="173"/>
        <v>1</v>
      </c>
      <c r="MG16" s="13">
        <f t="shared" si="173"/>
        <v>1</v>
      </c>
      <c r="MH16" s="13">
        <f t="shared" si="173"/>
        <v>1</v>
      </c>
      <c r="MI16" s="13">
        <f t="shared" si="173"/>
        <v>1</v>
      </c>
      <c r="MJ16" s="13">
        <f t="shared" si="173"/>
        <v>1</v>
      </c>
      <c r="MK16" s="13">
        <f t="shared" si="173"/>
        <v>1</v>
      </c>
      <c r="ML16" s="13">
        <f t="shared" si="173"/>
        <v>1</v>
      </c>
      <c r="MM16" s="13">
        <f t="shared" si="173"/>
        <v>1</v>
      </c>
      <c r="MN16" s="9"/>
      <c r="MO16" s="13" t="str">
        <f t="shared" si="173"/>
        <v>-</v>
      </c>
      <c r="MP16" s="13" t="str">
        <f t="shared" si="173"/>
        <v>-</v>
      </c>
      <c r="MQ16" s="13">
        <f t="shared" si="173"/>
        <v>1</v>
      </c>
      <c r="MR16" s="13">
        <f t="shared" si="173"/>
        <v>0.75</v>
      </c>
      <c r="MS16" s="13">
        <f t="shared" si="173"/>
        <v>0.75</v>
      </c>
      <c r="MT16" s="13">
        <f t="shared" si="173"/>
        <v>0.8</v>
      </c>
      <c r="MU16" s="13">
        <f t="shared" si="173"/>
        <v>0.82499999999999996</v>
      </c>
      <c r="MV16" s="13">
        <f t="shared" si="173"/>
        <v>0.875</v>
      </c>
      <c r="MW16" s="13">
        <f t="shared" si="173"/>
        <v>0.9</v>
      </c>
      <c r="MX16" s="13">
        <f t="shared" si="173"/>
        <v>1</v>
      </c>
      <c r="MY16" s="13">
        <f t="shared" si="173"/>
        <v>0.875</v>
      </c>
      <c r="MZ16" s="477" t="b">
        <v>0</v>
      </c>
      <c r="NA16" s="13">
        <f t="shared" si="173"/>
        <v>74.989999999999995</v>
      </c>
      <c r="NB16" s="13" t="str">
        <f t="shared" si="173"/>
        <v>-</v>
      </c>
      <c r="NC16" s="13" t="str">
        <f t="shared" si="173"/>
        <v>-</v>
      </c>
      <c r="ND16" s="13" t="str">
        <f t="shared" si="173"/>
        <v>-</v>
      </c>
      <c r="NE16" s="13" t="str">
        <f t="shared" si="173"/>
        <v>-</v>
      </c>
      <c r="NF16" s="13" t="str">
        <f t="shared" si="173"/>
        <v>-</v>
      </c>
      <c r="NG16" s="13" t="str">
        <f t="shared" si="173"/>
        <v>-</v>
      </c>
      <c r="NH16" s="13" t="str">
        <f t="shared" si="173"/>
        <v>-</v>
      </c>
      <c r="NI16" s="13">
        <f t="shared" si="173"/>
        <v>36.99</v>
      </c>
      <c r="NJ16" s="13">
        <f t="shared" si="173"/>
        <v>36.99</v>
      </c>
      <c r="NK16" s="13" t="str">
        <f t="shared" si="173"/>
        <v>-</v>
      </c>
      <c r="NL16" s="13" t="str">
        <f t="shared" si="173"/>
        <v>-</v>
      </c>
      <c r="NM16" s="13" t="str">
        <f t="shared" si="173"/>
        <v>-</v>
      </c>
      <c r="NN16" s="13" t="str">
        <f t="shared" si="173"/>
        <v>-</v>
      </c>
      <c r="NO16" s="13" t="str">
        <f t="shared" si="173"/>
        <v>-</v>
      </c>
      <c r="NP16" s="13">
        <f t="shared" si="173"/>
        <v>49.99</v>
      </c>
      <c r="NQ16" s="13">
        <f t="shared" si="173"/>
        <v>49.99</v>
      </c>
      <c r="NR16" s="13">
        <f t="shared" si="173"/>
        <v>49.99</v>
      </c>
      <c r="NS16" s="13">
        <f t="shared" si="173"/>
        <v>49.99</v>
      </c>
      <c r="NT16" s="13">
        <f t="shared" si="173"/>
        <v>49.99</v>
      </c>
      <c r="NU16" s="13">
        <f t="shared" si="173"/>
        <v>49.99</v>
      </c>
      <c r="NV16" s="13">
        <f t="shared" si="173"/>
        <v>49.99</v>
      </c>
      <c r="NW16" s="13">
        <f t="shared" si="173"/>
        <v>49.99</v>
      </c>
      <c r="NX16" s="13">
        <f t="shared" si="173"/>
        <v>412.99</v>
      </c>
      <c r="NY16" s="13">
        <f t="shared" si="173"/>
        <v>412.99</v>
      </c>
      <c r="NZ16" s="13" t="str">
        <f t="shared" si="173"/>
        <v>-</v>
      </c>
      <c r="OA16" s="13" t="str">
        <f t="shared" si="173"/>
        <v>-</v>
      </c>
      <c r="OB16" s="13" t="str">
        <f t="shared" si="173"/>
        <v>-</v>
      </c>
      <c r="OC16" s="13" t="str">
        <f t="shared" si="173"/>
        <v>-</v>
      </c>
      <c r="OD16" s="13" t="str">
        <f t="shared" si="173"/>
        <v>-</v>
      </c>
      <c r="OE16" s="13">
        <f t="shared" si="173"/>
        <v>6.8900000000000006</v>
      </c>
      <c r="OF16" s="13">
        <f t="shared" si="173"/>
        <v>6.8900000000000006</v>
      </c>
      <c r="OG16" s="13">
        <f t="shared" si="173"/>
        <v>6.8900000000000006</v>
      </c>
      <c r="OH16" s="13">
        <f t="shared" si="173"/>
        <v>6.8900000000000006</v>
      </c>
      <c r="OI16" s="13">
        <f t="shared" si="173"/>
        <v>6.8900000000000006</v>
      </c>
      <c r="OJ16" s="13">
        <f t="shared" si="173"/>
        <v>6.8900000000000006</v>
      </c>
      <c r="OK16" s="13">
        <f t="shared" si="173"/>
        <v>6.8900000000000006</v>
      </c>
      <c r="OL16" s="13">
        <f t="shared" si="173"/>
        <v>6.8900000000000006</v>
      </c>
      <c r="OM16" s="13">
        <f t="shared" si="173"/>
        <v>346.99</v>
      </c>
      <c r="ON16" s="13">
        <f t="shared" si="173"/>
        <v>346.99</v>
      </c>
      <c r="OO16" s="13" t="str">
        <f t="shared" si="173"/>
        <v>-</v>
      </c>
      <c r="OP16" s="13" t="str">
        <f t="shared" si="173"/>
        <v>-</v>
      </c>
      <c r="OQ16" s="13" t="str">
        <f t="shared" si="173"/>
        <v>-</v>
      </c>
      <c r="OR16" s="13" t="str">
        <f t="shared" si="173"/>
        <v>-</v>
      </c>
      <c r="OS16" s="13" t="str">
        <f t="shared" si="173"/>
        <v>-</v>
      </c>
      <c r="OT16" s="13">
        <f t="shared" si="173"/>
        <v>0</v>
      </c>
      <c r="OU16" s="24">
        <v>0</v>
      </c>
    </row>
    <row r="17" spans="1:411">
      <c r="A17" s="21">
        <f t="shared" ref="A17" si="178">ROW(A17)-5</f>
        <v>12</v>
      </c>
      <c r="B17" s="21">
        <f>$A$5</f>
        <v>0</v>
      </c>
      <c r="C17">
        <v>1</v>
      </c>
      <c r="D17" s="144" t="str">
        <f>INDEX(i.Region_Desc,$K17,1)</f>
        <v>GSM</v>
      </c>
      <c r="E17" t="b">
        <v>0</v>
      </c>
      <c r="F17" s="326" t="b">
        <v>1</v>
      </c>
      <c r="G17" t="b">
        <v>1</v>
      </c>
      <c r="H17" s="12"/>
      <c r="I17" s="12"/>
      <c r="J17" s="12"/>
      <c r="K17" s="12">
        <v>2</v>
      </c>
      <c r="L17" s="12">
        <v>1</v>
      </c>
      <c r="M17" s="12">
        <v>2</v>
      </c>
      <c r="N17" s="12">
        <f>MATCH(TRUE,$JS17:$JU17,0)</f>
        <v>3</v>
      </c>
      <c r="O17" s="12">
        <v>1</v>
      </c>
      <c r="P17" s="12"/>
      <c r="Q17" s="12"/>
      <c r="R17" s="12"/>
      <c r="S17" s="12"/>
      <c r="T17" s="12"/>
      <c r="U17" s="218"/>
      <c r="V17" s="218"/>
      <c r="W17" s="12">
        <v>0</v>
      </c>
      <c r="X17" s="218"/>
      <c r="Y17" s="218"/>
      <c r="Z17" s="218"/>
      <c r="AA17" s="218"/>
      <c r="AB17" s="218"/>
      <c r="AC17" s="218"/>
      <c r="AD17" s="218"/>
      <c r="AE17" s="218"/>
      <c r="AL17" s="231" t="str">
        <f>"Quick test rot bnd"</f>
        <v>Quick test rot bnd</v>
      </c>
      <c r="AM17" s="9" t="str">
        <f>IF(COUNTIF(AL$5:AL17,AL17)=1,"-","Dup")</f>
        <v>-</v>
      </c>
      <c r="AN17" s="9"/>
      <c r="AO17" s="12" t="b">
        <v>1</v>
      </c>
      <c r="AP17" s="12" t="b">
        <v>1</v>
      </c>
      <c r="AQ17" s="12" t="b">
        <v>1</v>
      </c>
      <c r="AR17" s="12" t="b">
        <v>1</v>
      </c>
      <c r="AS17" s="12" t="b">
        <v>1</v>
      </c>
      <c r="AT17" s="12" t="b">
        <v>1</v>
      </c>
      <c r="AU17" s="12" t="b">
        <v>1</v>
      </c>
      <c r="AV17" s="12" t="b">
        <v>1</v>
      </c>
      <c r="AW17" s="9"/>
      <c r="AX17" s="12" t="b">
        <v>0</v>
      </c>
      <c r="AY17" s="13" t="str">
        <f t="shared" si="159"/>
        <v>-</v>
      </c>
      <c r="AZ17" s="13" t="str">
        <f t="shared" si="159"/>
        <v>-</v>
      </c>
      <c r="BA17" s="13" t="str">
        <f t="shared" si="159"/>
        <v>-</v>
      </c>
      <c r="BB17" s="12" t="b">
        <v>0</v>
      </c>
      <c r="BC17" s="13" t="str">
        <f>BC$13</f>
        <v>-</v>
      </c>
      <c r="BD17" s="19" t="str">
        <f t="shared" ca="1" si="160"/>
        <v>-</v>
      </c>
      <c r="BE17" s="9"/>
      <c r="BF17" s="13" t="str">
        <f t="shared" si="161"/>
        <v>-</v>
      </c>
      <c r="BG17" s="13" t="str">
        <f t="shared" si="161"/>
        <v>-</v>
      </c>
      <c r="BH17" s="13" t="str">
        <f t="shared" si="161"/>
        <v>-</v>
      </c>
      <c r="BI17" s="13" t="str">
        <f t="shared" si="161"/>
        <v>-</v>
      </c>
      <c r="BJ17" s="13" t="str">
        <f t="shared" si="161"/>
        <v>-</v>
      </c>
      <c r="BK17" s="13" t="str">
        <f t="shared" si="161"/>
        <v>-</v>
      </c>
      <c r="BL17" s="13" t="str">
        <f t="shared" si="161"/>
        <v>-</v>
      </c>
      <c r="BM17" s="13" t="str">
        <f t="shared" si="161"/>
        <v>-</v>
      </c>
      <c r="BN17" s="13" t="str">
        <f t="shared" si="161"/>
        <v>-</v>
      </c>
      <c r="BO17" s="13" t="str">
        <f t="shared" si="161"/>
        <v>-</v>
      </c>
      <c r="BP17" s="13" t="str">
        <f t="shared" si="161"/>
        <v>-</v>
      </c>
      <c r="BQ17" s="9"/>
      <c r="BR17" s="13" t="str">
        <f t="shared" si="161"/>
        <v>-</v>
      </c>
      <c r="BS17" s="13" t="str">
        <f t="shared" si="161"/>
        <v>-</v>
      </c>
      <c r="BT17" s="13" t="str">
        <f t="shared" si="161"/>
        <v>-</v>
      </c>
      <c r="BU17" s="13" t="str">
        <f t="shared" si="161"/>
        <v>-</v>
      </c>
      <c r="BV17" s="13" t="str">
        <f t="shared" si="161"/>
        <v>-</v>
      </c>
      <c r="BW17" s="13" t="str">
        <f t="shared" si="161"/>
        <v>-</v>
      </c>
      <c r="BX17" s="13" t="str">
        <f t="shared" si="161"/>
        <v>-</v>
      </c>
      <c r="BY17" s="13" t="str">
        <f t="shared" si="161"/>
        <v>-</v>
      </c>
      <c r="BZ17" s="13" t="str">
        <f t="shared" si="161"/>
        <v>-</v>
      </c>
      <c r="CA17" s="13" t="str">
        <f t="shared" si="161"/>
        <v>-</v>
      </c>
      <c r="CB17" s="9"/>
      <c r="CC17" s="12" t="b">
        <v>0</v>
      </c>
      <c r="CD17" s="12" t="b">
        <v>0</v>
      </c>
      <c r="CE17" s="12" t="b">
        <v>0</v>
      </c>
      <c r="CF17" s="12">
        <v>0</v>
      </c>
      <c r="CG17" s="12" t="b">
        <v>1</v>
      </c>
      <c r="CH17" s="13" t="str">
        <f t="shared" si="162"/>
        <v>-</v>
      </c>
      <c r="CI17" s="12" t="b">
        <v>1</v>
      </c>
      <c r="CJ17" s="12">
        <v>0</v>
      </c>
      <c r="CK17" s="13" t="str">
        <f t="shared" si="163"/>
        <v>-</v>
      </c>
      <c r="CL17" s="13">
        <f t="shared" si="163"/>
        <v>1</v>
      </c>
      <c r="CM17" s="13">
        <f t="shared" si="163"/>
        <v>1</v>
      </c>
      <c r="CN17" s="9"/>
      <c r="CO17" s="19" t="str">
        <f t="shared" ca="1" si="164"/>
        <v>-</v>
      </c>
      <c r="CP17" s="19" t="str">
        <f t="shared" ca="1" si="164"/>
        <v>-</v>
      </c>
      <c r="CQ17" s="19" t="str">
        <f t="shared" ca="1" si="164"/>
        <v>-</v>
      </c>
      <c r="CR17" s="19" t="str">
        <f t="shared" ca="1" si="165"/>
        <v>-</v>
      </c>
      <c r="CS17" s="19" t="str">
        <f t="shared" ca="1" si="165"/>
        <v>-</v>
      </c>
      <c r="CT17" s="19" t="str">
        <f t="shared" ca="1" si="165"/>
        <v>-</v>
      </c>
      <c r="CU17" s="19" t="str">
        <f t="shared" ca="1" si="165"/>
        <v>-</v>
      </c>
      <c r="CV17" s="13" t="str">
        <f t="shared" si="163"/>
        <v>-</v>
      </c>
      <c r="CW17" s="13" t="str">
        <f t="shared" si="163"/>
        <v>-</v>
      </c>
      <c r="CX17" s="13" t="str">
        <f t="shared" si="163"/>
        <v>-</v>
      </c>
      <c r="CY17" s="13" t="str">
        <f t="shared" si="163"/>
        <v>-</v>
      </c>
      <c r="CZ17" s="13" t="str">
        <f t="shared" ca="1" si="166"/>
        <v>-</v>
      </c>
      <c r="DA17" s="123">
        <v>0.125</v>
      </c>
      <c r="DB17" s="123">
        <v>0.3</v>
      </c>
      <c r="DC17" s="123">
        <v>-0.05</v>
      </c>
      <c r="DD17" s="123">
        <v>0.1</v>
      </c>
      <c r="DE17" s="123">
        <v>0.25</v>
      </c>
      <c r="DF17" s="123">
        <v>-0.05</v>
      </c>
      <c r="DG17" s="123">
        <v>0.05</v>
      </c>
      <c r="DH17" s="123">
        <v>0.1</v>
      </c>
      <c r="DI17" s="123">
        <v>-0.02</v>
      </c>
      <c r="DJ17" s="123">
        <v>0.1</v>
      </c>
      <c r="DK17" s="123">
        <v>0.25</v>
      </c>
      <c r="DL17" s="123">
        <v>-0.05</v>
      </c>
      <c r="DM17" s="12">
        <v>1</v>
      </c>
      <c r="DN17" s="12">
        <v>1</v>
      </c>
      <c r="DO17" s="13" t="str">
        <f t="shared" si="167"/>
        <v>-</v>
      </c>
      <c r="DP17" s="13" t="str">
        <f t="shared" si="168"/>
        <v>-</v>
      </c>
      <c r="DQ17" s="13" t="str">
        <f t="shared" si="167"/>
        <v>-</v>
      </c>
      <c r="DR17" s="13" t="str">
        <f t="shared" si="167"/>
        <v>-</v>
      </c>
      <c r="DS17" s="13" t="str">
        <f t="shared" si="167"/>
        <v>-</v>
      </c>
      <c r="DT17" s="13" t="str">
        <f t="shared" si="167"/>
        <v>-</v>
      </c>
      <c r="DU17" s="13" t="str">
        <f t="shared" si="167"/>
        <v>-</v>
      </c>
      <c r="DV17" s="13" t="str">
        <f t="shared" si="168"/>
        <v>-</v>
      </c>
      <c r="DW17" s="13" t="str">
        <f t="shared" si="168"/>
        <v>-</v>
      </c>
      <c r="DX17" s="13" t="str">
        <f t="shared" si="168"/>
        <v>-</v>
      </c>
      <c r="DY17" s="13" t="str">
        <f t="shared" si="168"/>
        <v>-</v>
      </c>
      <c r="DZ17" s="13" t="str">
        <f t="shared" si="168"/>
        <v>-</v>
      </c>
      <c r="EA17" s="13" t="str">
        <f t="shared" si="168"/>
        <v>-</v>
      </c>
      <c r="EB17" s="13" t="str">
        <f t="shared" si="168"/>
        <v>-</v>
      </c>
      <c r="EC17" s="13" t="str">
        <f t="shared" si="168"/>
        <v>-</v>
      </c>
      <c r="ED17" s="13">
        <f t="shared" si="168"/>
        <v>0</v>
      </c>
      <c r="EE17" s="13">
        <f t="shared" si="168"/>
        <v>0</v>
      </c>
      <c r="EF17" s="13">
        <f t="shared" si="168"/>
        <v>0</v>
      </c>
      <c r="EG17" s="13">
        <f t="shared" si="168"/>
        <v>0</v>
      </c>
      <c r="EH17" s="13">
        <f t="shared" si="168"/>
        <v>0</v>
      </c>
      <c r="EI17" s="13">
        <f t="shared" si="168"/>
        <v>0</v>
      </c>
      <c r="EJ17" s="13">
        <f t="shared" si="168"/>
        <v>0</v>
      </c>
      <c r="EK17" s="13">
        <f t="shared" si="168"/>
        <v>0</v>
      </c>
      <c r="EL17" s="13">
        <f t="shared" si="168"/>
        <v>0</v>
      </c>
      <c r="EM17" s="13">
        <f t="shared" si="168"/>
        <v>0</v>
      </c>
      <c r="EN17" s="13">
        <f t="shared" si="168"/>
        <v>0</v>
      </c>
      <c r="EO17" s="13">
        <f t="shared" si="168"/>
        <v>0</v>
      </c>
      <c r="EP17" s="13">
        <f t="shared" si="168"/>
        <v>0</v>
      </c>
      <c r="EQ17" s="13">
        <f t="shared" si="168"/>
        <v>0</v>
      </c>
      <c r="ER17" s="13">
        <f t="shared" si="168"/>
        <v>0</v>
      </c>
      <c r="ES17" s="13">
        <f t="shared" si="168"/>
        <v>0</v>
      </c>
      <c r="ET17" s="13">
        <f t="shared" si="168"/>
        <v>0</v>
      </c>
      <c r="EU17" s="13">
        <f t="shared" si="168"/>
        <v>0</v>
      </c>
      <c r="EV17" s="13">
        <f t="shared" si="168"/>
        <v>0</v>
      </c>
      <c r="EW17" s="13">
        <f t="shared" si="168"/>
        <v>0</v>
      </c>
      <c r="EX17" s="13">
        <f t="shared" si="168"/>
        <v>0</v>
      </c>
      <c r="EY17" s="13">
        <f t="shared" si="168"/>
        <v>0</v>
      </c>
      <c r="EZ17" s="13">
        <f t="shared" si="168"/>
        <v>0</v>
      </c>
      <c r="FA17" s="13">
        <f t="shared" si="168"/>
        <v>0</v>
      </c>
      <c r="FB17" s="13">
        <f t="shared" si="168"/>
        <v>0</v>
      </c>
      <c r="FC17" s="13">
        <f t="shared" si="168"/>
        <v>0</v>
      </c>
      <c r="FD17" s="13">
        <f t="shared" si="168"/>
        <v>0</v>
      </c>
      <c r="FE17" s="13">
        <f t="shared" si="168"/>
        <v>0</v>
      </c>
      <c r="FF17" s="13">
        <f t="shared" si="168"/>
        <v>0</v>
      </c>
      <c r="FG17" s="13">
        <f t="shared" si="168"/>
        <v>0</v>
      </c>
      <c r="FH17" s="13">
        <f t="shared" si="168"/>
        <v>0</v>
      </c>
      <c r="FI17" s="13">
        <f t="shared" si="168"/>
        <v>0</v>
      </c>
      <c r="FJ17" s="13">
        <f t="shared" si="168"/>
        <v>0</v>
      </c>
      <c r="FK17" s="13">
        <f t="shared" si="168"/>
        <v>0</v>
      </c>
      <c r="FL17" s="13">
        <f t="shared" si="168"/>
        <v>0</v>
      </c>
      <c r="FM17" s="13">
        <f t="shared" si="168"/>
        <v>0</v>
      </c>
      <c r="FN17" s="13">
        <f t="shared" si="168"/>
        <v>0</v>
      </c>
      <c r="FO17" s="13">
        <f t="shared" si="168"/>
        <v>0</v>
      </c>
      <c r="FP17" s="13">
        <f t="shared" si="168"/>
        <v>0</v>
      </c>
      <c r="FQ17" s="13">
        <f t="shared" si="168"/>
        <v>0</v>
      </c>
      <c r="FR17" s="13">
        <f t="shared" si="168"/>
        <v>0</v>
      </c>
      <c r="FS17" s="13">
        <f t="shared" si="168"/>
        <v>0</v>
      </c>
      <c r="FT17" s="13">
        <f t="shared" si="168"/>
        <v>0</v>
      </c>
      <c r="FU17" s="13">
        <f t="shared" si="168"/>
        <v>0</v>
      </c>
      <c r="FV17" s="13">
        <f t="shared" si="168"/>
        <v>0</v>
      </c>
      <c r="FW17" s="13">
        <f t="shared" si="168"/>
        <v>0</v>
      </c>
      <c r="FX17" s="13">
        <f t="shared" si="168"/>
        <v>0</v>
      </c>
      <c r="FY17" s="13">
        <f t="shared" si="168"/>
        <v>0</v>
      </c>
      <c r="FZ17" s="13">
        <f t="shared" si="168"/>
        <v>0</v>
      </c>
      <c r="GA17" s="13">
        <f t="shared" si="168"/>
        <v>0</v>
      </c>
      <c r="GB17" s="13">
        <f t="shared" si="168"/>
        <v>0</v>
      </c>
      <c r="GC17" s="13">
        <f t="shared" si="169"/>
        <v>0</v>
      </c>
      <c r="GD17" s="13">
        <f t="shared" si="169"/>
        <v>0</v>
      </c>
      <c r="GE17" s="13">
        <f t="shared" si="169"/>
        <v>0</v>
      </c>
      <c r="GF17" s="13">
        <f t="shared" si="169"/>
        <v>0</v>
      </c>
      <c r="GG17" s="13">
        <f t="shared" si="169"/>
        <v>0</v>
      </c>
      <c r="GH17" s="13">
        <f t="shared" si="169"/>
        <v>0</v>
      </c>
      <c r="GI17" s="13">
        <f t="shared" si="169"/>
        <v>0</v>
      </c>
      <c r="GJ17" s="13">
        <f t="shared" si="169"/>
        <v>0</v>
      </c>
      <c r="GK17" s="13">
        <f t="shared" si="169"/>
        <v>0</v>
      </c>
      <c r="GL17" s="13">
        <f t="shared" si="169"/>
        <v>0</v>
      </c>
      <c r="GM17" s="13">
        <f t="shared" si="169"/>
        <v>0</v>
      </c>
      <c r="GN17" s="13">
        <f t="shared" si="169"/>
        <v>0</v>
      </c>
      <c r="GO17" s="13">
        <f t="shared" si="169"/>
        <v>0</v>
      </c>
      <c r="GP17" s="13">
        <f t="shared" si="169"/>
        <v>0</v>
      </c>
      <c r="GQ17" s="13">
        <f t="shared" si="169"/>
        <v>0</v>
      </c>
      <c r="GR17" s="13">
        <f t="shared" si="169"/>
        <v>0</v>
      </c>
      <c r="GS17" s="13">
        <f t="shared" si="169"/>
        <v>0</v>
      </c>
      <c r="GT17" s="13">
        <f t="shared" si="169"/>
        <v>0</v>
      </c>
      <c r="GU17" s="13">
        <f t="shared" si="169"/>
        <v>0</v>
      </c>
      <c r="GV17" s="13">
        <f t="shared" si="169"/>
        <v>0</v>
      </c>
      <c r="GW17" s="13">
        <f t="shared" si="169"/>
        <v>0</v>
      </c>
      <c r="GX17" s="13">
        <f t="shared" si="169"/>
        <v>0</v>
      </c>
      <c r="GY17" s="13">
        <f t="shared" si="169"/>
        <v>0</v>
      </c>
      <c r="GZ17" s="13">
        <f t="shared" si="169"/>
        <v>0</v>
      </c>
      <c r="HA17" s="13">
        <f t="shared" si="169"/>
        <v>0</v>
      </c>
      <c r="HB17" s="13">
        <f t="shared" si="169"/>
        <v>0</v>
      </c>
      <c r="HC17" s="13">
        <f t="shared" si="169"/>
        <v>0</v>
      </c>
      <c r="HD17" s="13">
        <f t="shared" si="169"/>
        <v>0</v>
      </c>
      <c r="HE17" s="13">
        <f t="shared" si="169"/>
        <v>0</v>
      </c>
      <c r="HF17" s="13">
        <f t="shared" si="169"/>
        <v>0</v>
      </c>
      <c r="HG17" s="13">
        <f t="shared" si="169"/>
        <v>0</v>
      </c>
      <c r="HH17" s="13">
        <f t="shared" si="169"/>
        <v>0</v>
      </c>
      <c r="HI17" s="13">
        <f t="shared" si="169"/>
        <v>0</v>
      </c>
      <c r="HJ17" s="13">
        <f t="shared" si="169"/>
        <v>0</v>
      </c>
      <c r="HK17" s="13">
        <f t="shared" si="169"/>
        <v>0</v>
      </c>
      <c r="HL17" s="13">
        <f t="shared" si="169"/>
        <v>0</v>
      </c>
      <c r="HM17" s="13">
        <f t="shared" si="169"/>
        <v>0</v>
      </c>
      <c r="HN17" s="13">
        <f t="shared" si="169"/>
        <v>0</v>
      </c>
      <c r="HO17" s="13">
        <f t="shared" si="169"/>
        <v>0</v>
      </c>
      <c r="HP17" s="13">
        <f t="shared" si="169"/>
        <v>0</v>
      </c>
      <c r="HQ17" s="13">
        <f t="shared" si="169"/>
        <v>0</v>
      </c>
      <c r="HR17" s="13">
        <f t="shared" si="169"/>
        <v>0</v>
      </c>
      <c r="HS17" s="13">
        <f t="shared" si="169"/>
        <v>0</v>
      </c>
      <c r="HT17" s="13">
        <f t="shared" si="169"/>
        <v>0</v>
      </c>
      <c r="HU17" s="13">
        <f t="shared" si="169"/>
        <v>0</v>
      </c>
      <c r="HV17" s="13">
        <f t="shared" si="169"/>
        <v>0</v>
      </c>
      <c r="HW17" s="13">
        <f t="shared" si="169"/>
        <v>0</v>
      </c>
      <c r="HX17" s="13">
        <f t="shared" si="169"/>
        <v>0</v>
      </c>
      <c r="HY17" s="13">
        <f t="shared" si="169"/>
        <v>0</v>
      </c>
      <c r="HZ17" s="13">
        <f t="shared" si="169"/>
        <v>0</v>
      </c>
      <c r="IA17" s="13">
        <f t="shared" si="169"/>
        <v>0</v>
      </c>
      <c r="IB17" s="13">
        <f t="shared" si="169"/>
        <v>0</v>
      </c>
      <c r="IC17" s="13">
        <f t="shared" si="169"/>
        <v>0</v>
      </c>
      <c r="ID17" s="13">
        <f t="shared" si="169"/>
        <v>0</v>
      </c>
      <c r="IE17" s="13" t="str">
        <f t="shared" si="170"/>
        <v>-</v>
      </c>
      <c r="IF17" s="9"/>
      <c r="IG17" s="13">
        <f t="shared" si="170"/>
        <v>1</v>
      </c>
      <c r="IH17" s="12" t="s">
        <v>34</v>
      </c>
      <c r="II17" s="13">
        <f t="shared" si="171"/>
        <v>0</v>
      </c>
      <c r="IJ17" s="13" t="str">
        <f t="shared" si="171"/>
        <v>-</v>
      </c>
      <c r="IK17" s="13">
        <f t="shared" si="171"/>
        <v>1</v>
      </c>
      <c r="IL17" s="13">
        <f t="shared" si="171"/>
        <v>0</v>
      </c>
      <c r="IM17" s="13">
        <f t="shared" si="171"/>
        <v>0</v>
      </c>
      <c r="IN17" s="13">
        <f t="shared" si="171"/>
        <v>0</v>
      </c>
      <c r="IO17" s="13">
        <f>IO$13</f>
        <v>0</v>
      </c>
      <c r="IP17" s="13">
        <f>IP$13</f>
        <v>0</v>
      </c>
      <c r="IQ17" s="13">
        <f t="shared" si="171"/>
        <v>0</v>
      </c>
      <c r="IR17" s="13">
        <f t="shared" si="171"/>
        <v>0</v>
      </c>
      <c r="IS17" s="13">
        <f t="shared" si="171"/>
        <v>0</v>
      </c>
      <c r="IT17" s="13">
        <f t="shared" si="171"/>
        <v>0</v>
      </c>
      <c r="IU17" s="13">
        <f t="shared" si="171"/>
        <v>0</v>
      </c>
      <c r="IV17" s="13">
        <f t="shared" si="171"/>
        <v>0</v>
      </c>
      <c r="IW17" s="13">
        <f t="shared" si="171"/>
        <v>0</v>
      </c>
      <c r="IX17" s="13">
        <f t="shared" si="171"/>
        <v>0</v>
      </c>
      <c r="IY17" s="13">
        <f t="shared" si="171"/>
        <v>0</v>
      </c>
      <c r="IZ17" s="13">
        <f t="shared" si="171"/>
        <v>0</v>
      </c>
      <c r="JA17" s="13">
        <f t="shared" si="171"/>
        <v>0</v>
      </c>
      <c r="JB17" s="13">
        <f t="shared" si="171"/>
        <v>0</v>
      </c>
      <c r="JC17" s="13">
        <f t="shared" si="171"/>
        <v>0</v>
      </c>
      <c r="JD17" s="13">
        <f t="shared" si="171"/>
        <v>0</v>
      </c>
      <c r="JE17" s="13">
        <f t="shared" si="171"/>
        <v>0</v>
      </c>
      <c r="JF17" s="13">
        <f t="shared" si="171"/>
        <v>0</v>
      </c>
      <c r="JG17" s="13">
        <f t="shared" si="171"/>
        <v>0</v>
      </c>
      <c r="JH17" s="13">
        <f t="shared" si="171"/>
        <v>0</v>
      </c>
      <c r="JI17" s="13">
        <f t="shared" si="171"/>
        <v>0</v>
      </c>
      <c r="JJ17" s="13">
        <f t="shared" si="171"/>
        <v>0</v>
      </c>
      <c r="JK17" s="13">
        <f t="shared" si="171"/>
        <v>0</v>
      </c>
      <c r="JL17" s="13">
        <f t="shared" si="171"/>
        <v>1</v>
      </c>
      <c r="JM17" s="13">
        <f t="shared" si="171"/>
        <v>0</v>
      </c>
      <c r="JN17" s="13">
        <f t="shared" si="171"/>
        <v>1</v>
      </c>
      <c r="JO17" s="9"/>
      <c r="JP17" s="13" t="str">
        <f>JP$13</f>
        <v>-</v>
      </c>
      <c r="JQ17" s="13" t="str">
        <f t="shared" si="172"/>
        <v>-</v>
      </c>
      <c r="JR17" s="13" t="str">
        <f t="shared" si="172"/>
        <v>-</v>
      </c>
      <c r="JS17" s="13" t="b">
        <f t="shared" si="173"/>
        <v>0</v>
      </c>
      <c r="JT17" s="13" t="b">
        <f t="shared" si="173"/>
        <v>0</v>
      </c>
      <c r="JU17" s="13" t="b">
        <f t="shared" si="173"/>
        <v>1</v>
      </c>
      <c r="JV17" s="13">
        <f t="shared" si="173"/>
        <v>1</v>
      </c>
      <c r="JW17" s="13">
        <f t="shared" si="173"/>
        <v>1</v>
      </c>
      <c r="JX17" s="13" t="str">
        <f t="shared" si="173"/>
        <v>-</v>
      </c>
      <c r="JY17" s="13" t="str">
        <f>JY$13</f>
        <v>-</v>
      </c>
      <c r="JZ17" s="13" t="str">
        <f t="shared" si="173"/>
        <v>-</v>
      </c>
      <c r="KA17" s="13" t="str">
        <f t="shared" si="173"/>
        <v>-</v>
      </c>
      <c r="KB17" s="12">
        <v>1</v>
      </c>
      <c r="KC17" s="13" t="str">
        <f>KC$13</f>
        <v>-</v>
      </c>
      <c r="KD17" s="13" t="str">
        <f t="shared" si="173"/>
        <v>-</v>
      </c>
      <c r="KE17" s="13" t="str">
        <f t="shared" si="173"/>
        <v>-</v>
      </c>
      <c r="KF17" s="13" t="str">
        <f t="shared" si="173"/>
        <v>-</v>
      </c>
      <c r="KG17" s="13" t="str">
        <f t="shared" si="173"/>
        <v>-</v>
      </c>
      <c r="KH17" s="13" t="str">
        <f t="shared" si="173"/>
        <v>-</v>
      </c>
      <c r="KI17" s="13" t="str">
        <f t="shared" si="173"/>
        <v>-</v>
      </c>
      <c r="KJ17" s="13" t="str">
        <f t="shared" si="173"/>
        <v>-</v>
      </c>
      <c r="KK17" s="13" t="str">
        <f t="shared" si="173"/>
        <v>-</v>
      </c>
      <c r="KL17" s="13" t="str">
        <f t="shared" si="173"/>
        <v>-</v>
      </c>
      <c r="KM17" s="13" t="str">
        <f t="shared" si="173"/>
        <v>-</v>
      </c>
      <c r="KN17" s="13" t="b">
        <f t="shared" si="173"/>
        <v>1</v>
      </c>
      <c r="KO17" s="12">
        <v>0</v>
      </c>
      <c r="KP17" s="13" t="str">
        <f t="shared" si="173"/>
        <v>-</v>
      </c>
      <c r="KQ17" s="276">
        <v>999999</v>
      </c>
      <c r="KR17" s="276">
        <v>999999</v>
      </c>
      <c r="KS17" s="276">
        <v>999999</v>
      </c>
      <c r="KT17" s="276">
        <v>999999</v>
      </c>
      <c r="KU17" s="276">
        <v>999999</v>
      </c>
      <c r="KV17" s="13" t="str">
        <f t="shared" si="174"/>
        <v>-</v>
      </c>
      <c r="KW17" s="13" t="str">
        <f t="shared" si="174"/>
        <v>-</v>
      </c>
      <c r="KX17" s="13" t="str">
        <f t="shared" si="174"/>
        <v>-</v>
      </c>
      <c r="KY17" s="13" t="b">
        <f t="shared" si="174"/>
        <v>1</v>
      </c>
      <c r="KZ17" s="13">
        <f t="shared" si="174"/>
        <v>0</v>
      </c>
      <c r="LA17" s="13" t="str">
        <f t="shared" si="174"/>
        <v>-</v>
      </c>
      <c r="LB17" s="13" t="str">
        <f t="shared" si="175"/>
        <v>-</v>
      </c>
      <c r="LC17" s="13" t="str">
        <f t="shared" si="175"/>
        <v>-</v>
      </c>
      <c r="LD17" s="13" t="str">
        <f t="shared" si="175"/>
        <v>-</v>
      </c>
      <c r="LE17" s="13" t="str">
        <f t="shared" si="176"/>
        <v>-</v>
      </c>
      <c r="LF17" s="13" t="str">
        <f t="shared" si="176"/>
        <v>-</v>
      </c>
      <c r="LG17" s="13" t="str">
        <f t="shared" si="176"/>
        <v>-</v>
      </c>
      <c r="LH17" s="13" t="str">
        <f t="shared" si="173"/>
        <v>-</v>
      </c>
      <c r="LI17" s="13" t="str">
        <f t="shared" si="173"/>
        <v>-</v>
      </c>
      <c r="LJ17" s="13" t="str">
        <f t="shared" si="173"/>
        <v>-</v>
      </c>
      <c r="LK17" s="13" t="str">
        <f t="shared" si="173"/>
        <v>-</v>
      </c>
      <c r="LL17" s="13" t="str">
        <f t="shared" si="173"/>
        <v>-</v>
      </c>
      <c r="LM17" s="13">
        <f t="shared" si="173"/>
        <v>500</v>
      </c>
      <c r="LN17" s="13">
        <f t="shared" si="173"/>
        <v>500</v>
      </c>
      <c r="LO17" s="13" t="str">
        <f t="shared" si="177"/>
        <v>-</v>
      </c>
      <c r="LP17" s="13" t="str">
        <f t="shared" si="177"/>
        <v>-</v>
      </c>
      <c r="LQ17" s="13" t="str">
        <f t="shared" si="177"/>
        <v>-</v>
      </c>
      <c r="LR17" s="13" t="str">
        <f t="shared" si="177"/>
        <v>-</v>
      </c>
      <c r="LS17" s="13">
        <f t="shared" si="173"/>
        <v>1</v>
      </c>
      <c r="LT17" s="9"/>
      <c r="LU17" s="13" t="str">
        <f t="shared" si="173"/>
        <v>-</v>
      </c>
      <c r="LV17" s="13" t="str">
        <f t="shared" si="173"/>
        <v>-</v>
      </c>
      <c r="LW17" s="13" t="str">
        <f t="shared" si="173"/>
        <v>-</v>
      </c>
      <c r="LX17" s="13" t="str">
        <f t="shared" si="173"/>
        <v>-</v>
      </c>
      <c r="LY17" s="13" t="str">
        <f t="shared" si="173"/>
        <v>-</v>
      </c>
      <c r="LZ17" s="13" t="str">
        <f t="shared" si="173"/>
        <v>-</v>
      </c>
      <c r="MA17" s="13" t="str">
        <f t="shared" si="173"/>
        <v>-</v>
      </c>
      <c r="MB17" s="13" t="str">
        <f t="shared" si="173"/>
        <v>-</v>
      </c>
      <c r="MC17" s="13">
        <f t="shared" si="173"/>
        <v>1</v>
      </c>
      <c r="MD17" s="13">
        <f t="shared" si="173"/>
        <v>1</v>
      </c>
      <c r="ME17" s="13">
        <f t="shared" si="173"/>
        <v>1</v>
      </c>
      <c r="MF17" s="13">
        <f t="shared" si="173"/>
        <v>1</v>
      </c>
      <c r="MG17" s="13">
        <f t="shared" si="173"/>
        <v>1</v>
      </c>
      <c r="MH17" s="13">
        <f t="shared" si="173"/>
        <v>1</v>
      </c>
      <c r="MI17" s="13">
        <f t="shared" si="173"/>
        <v>1</v>
      </c>
      <c r="MJ17" s="13">
        <f t="shared" si="173"/>
        <v>1</v>
      </c>
      <c r="MK17" s="13">
        <f t="shared" si="173"/>
        <v>1</v>
      </c>
      <c r="ML17" s="13">
        <f t="shared" si="173"/>
        <v>1</v>
      </c>
      <c r="MM17" s="13">
        <f t="shared" si="173"/>
        <v>1</v>
      </c>
      <c r="MN17" s="9"/>
      <c r="MO17" s="13" t="str">
        <f t="shared" si="173"/>
        <v>-</v>
      </c>
      <c r="MP17" s="13" t="str">
        <f t="shared" si="173"/>
        <v>-</v>
      </c>
      <c r="MQ17" s="13">
        <f t="shared" si="173"/>
        <v>1</v>
      </c>
      <c r="MR17" s="13">
        <f t="shared" si="173"/>
        <v>0.75</v>
      </c>
      <c r="MS17" s="13">
        <f t="shared" si="173"/>
        <v>0.75</v>
      </c>
      <c r="MT17" s="13">
        <f t="shared" si="173"/>
        <v>0.8</v>
      </c>
      <c r="MU17" s="13">
        <f t="shared" si="173"/>
        <v>0.82499999999999996</v>
      </c>
      <c r="MV17" s="13">
        <f t="shared" si="173"/>
        <v>0.875</v>
      </c>
      <c r="MW17" s="13">
        <f t="shared" si="173"/>
        <v>0.9</v>
      </c>
      <c r="MX17" s="13">
        <f t="shared" si="173"/>
        <v>1</v>
      </c>
      <c r="MY17" s="13">
        <f t="shared" si="173"/>
        <v>0.875</v>
      </c>
      <c r="MZ17" s="13" t="b">
        <f t="shared" si="173"/>
        <v>1</v>
      </c>
      <c r="NA17" s="13">
        <f t="shared" si="173"/>
        <v>74.989999999999995</v>
      </c>
      <c r="NB17" s="13" t="str">
        <f t="shared" si="173"/>
        <v>-</v>
      </c>
      <c r="NC17" s="13" t="str">
        <f t="shared" si="173"/>
        <v>-</v>
      </c>
      <c r="ND17" s="13" t="str">
        <f t="shared" si="173"/>
        <v>-</v>
      </c>
      <c r="NE17" s="13" t="str">
        <f t="shared" si="173"/>
        <v>-</v>
      </c>
      <c r="NF17" s="13" t="str">
        <f t="shared" si="173"/>
        <v>-</v>
      </c>
      <c r="NG17" s="13" t="str">
        <f t="shared" si="173"/>
        <v>-</v>
      </c>
      <c r="NH17" s="13" t="str">
        <f t="shared" si="173"/>
        <v>-</v>
      </c>
      <c r="NI17" s="13">
        <f t="shared" si="173"/>
        <v>36.99</v>
      </c>
      <c r="NJ17" s="13">
        <f t="shared" si="173"/>
        <v>36.99</v>
      </c>
      <c r="NK17" s="13" t="str">
        <f t="shared" si="173"/>
        <v>-</v>
      </c>
      <c r="NL17" s="13" t="str">
        <f t="shared" si="173"/>
        <v>-</v>
      </c>
      <c r="NM17" s="13" t="str">
        <f t="shared" si="173"/>
        <v>-</v>
      </c>
      <c r="NN17" s="13" t="str">
        <f t="shared" si="173"/>
        <v>-</v>
      </c>
      <c r="NO17" s="13" t="str">
        <f t="shared" si="173"/>
        <v>-</v>
      </c>
      <c r="NP17" s="13">
        <f t="shared" si="173"/>
        <v>49.99</v>
      </c>
      <c r="NQ17" s="13">
        <f t="shared" si="173"/>
        <v>49.99</v>
      </c>
      <c r="NR17" s="13">
        <f t="shared" si="173"/>
        <v>49.99</v>
      </c>
      <c r="NS17" s="13">
        <f t="shared" si="173"/>
        <v>49.99</v>
      </c>
      <c r="NT17" s="13">
        <f t="shared" si="173"/>
        <v>49.99</v>
      </c>
      <c r="NU17" s="13">
        <f t="shared" si="173"/>
        <v>49.99</v>
      </c>
      <c r="NV17" s="13">
        <f t="shared" si="173"/>
        <v>49.99</v>
      </c>
      <c r="NW17" s="13">
        <f t="shared" si="173"/>
        <v>49.99</v>
      </c>
      <c r="NX17" s="13">
        <f t="shared" si="173"/>
        <v>412.99</v>
      </c>
      <c r="NY17" s="13">
        <f t="shared" si="173"/>
        <v>412.99</v>
      </c>
      <c r="NZ17" s="13" t="str">
        <f t="shared" si="173"/>
        <v>-</v>
      </c>
      <c r="OA17" s="13" t="str">
        <f t="shared" si="173"/>
        <v>-</v>
      </c>
      <c r="OB17" s="13" t="str">
        <f t="shared" si="173"/>
        <v>-</v>
      </c>
      <c r="OC17" s="13" t="str">
        <f t="shared" si="173"/>
        <v>-</v>
      </c>
      <c r="OD17" s="13" t="str">
        <f t="shared" si="173"/>
        <v>-</v>
      </c>
      <c r="OE17" s="13">
        <f t="shared" si="173"/>
        <v>6.8900000000000006</v>
      </c>
      <c r="OF17" s="13">
        <f t="shared" si="173"/>
        <v>6.8900000000000006</v>
      </c>
      <c r="OG17" s="13">
        <f t="shared" si="173"/>
        <v>6.8900000000000006</v>
      </c>
      <c r="OH17" s="13">
        <f t="shared" si="173"/>
        <v>6.8900000000000006</v>
      </c>
      <c r="OI17" s="13">
        <f t="shared" si="173"/>
        <v>6.8900000000000006</v>
      </c>
      <c r="OJ17" s="13">
        <f t="shared" si="173"/>
        <v>6.8900000000000006</v>
      </c>
      <c r="OK17" s="13">
        <f t="shared" si="173"/>
        <v>6.8900000000000006</v>
      </c>
      <c r="OL17" s="13">
        <f t="shared" si="173"/>
        <v>6.8900000000000006</v>
      </c>
      <c r="OM17" s="13">
        <f t="shared" si="173"/>
        <v>346.99</v>
      </c>
      <c r="ON17" s="13">
        <f t="shared" si="173"/>
        <v>346.99</v>
      </c>
      <c r="OO17" s="13" t="s">
        <v>34</v>
      </c>
      <c r="OP17" s="13" t="str">
        <f t="shared" si="173"/>
        <v>-</v>
      </c>
      <c r="OQ17" s="13" t="str">
        <f t="shared" si="173"/>
        <v>-</v>
      </c>
      <c r="OR17" s="13" t="str">
        <f t="shared" si="173"/>
        <v>-</v>
      </c>
      <c r="OS17" s="13" t="str">
        <f t="shared" si="173"/>
        <v>-</v>
      </c>
      <c r="OT17" s="13">
        <f t="shared" si="173"/>
        <v>0</v>
      </c>
      <c r="OU17" s="24">
        <v>0</v>
      </c>
    </row>
    <row r="18" spans="1:411" outlineLevel="1">
      <c r="A18" s="21">
        <f t="shared" si="158"/>
        <v>13</v>
      </c>
      <c r="B18" s="21">
        <f>$A$16</f>
        <v>11</v>
      </c>
      <c r="C18">
        <v>1</v>
      </c>
      <c r="D18" s="19" t="str">
        <f t="shared" ref="D18:D19" ca="1" si="179">OFFSET(D$5,$B18,0)</f>
        <v>GSM</v>
      </c>
      <c r="E18" t="b">
        <v>0</v>
      </c>
      <c r="F18" t="b">
        <v>0</v>
      </c>
      <c r="G18" t="b">
        <v>0</v>
      </c>
      <c r="N18">
        <f t="shared" ref="N18:N19" si="180">MATCH(TRUE,$JS18:$JU18,0)</f>
        <v>2</v>
      </c>
      <c r="U18" s="218"/>
      <c r="V18" s="218"/>
      <c r="X18" s="218"/>
      <c r="Y18" s="218"/>
      <c r="Z18" s="218"/>
      <c r="AA18" s="218"/>
      <c r="AB18" s="218"/>
      <c r="AC18" s="218"/>
      <c r="AD18" s="218"/>
      <c r="AE18" s="218"/>
      <c r="AL18" s="231" t="s">
        <v>1284</v>
      </c>
      <c r="AM18" s="9" t="str">
        <f>IF(COUNTIF(AL$5:AL18,AL18)=1,"-","Dup")</f>
        <v>-</v>
      </c>
      <c r="AN18" s="9"/>
      <c r="AO18" s="12" t="b">
        <v>1</v>
      </c>
      <c r="AP18" s="12" t="b">
        <v>1</v>
      </c>
      <c r="AQ18" s="12" t="b">
        <v>1</v>
      </c>
      <c r="AR18" s="12" t="b">
        <v>1</v>
      </c>
      <c r="AS18" s="12" t="b">
        <v>1</v>
      </c>
      <c r="AT18" s="12" t="b">
        <v>1</v>
      </c>
      <c r="AU18" s="12" t="b">
        <v>1</v>
      </c>
      <c r="AV18" s="12" t="b">
        <v>1</v>
      </c>
      <c r="AW18" s="9"/>
      <c r="AX18" s="19" t="b">
        <f t="shared" ref="AX18:CM25" ca="1" si="181">OFFSET(AX$5,$B18,0)</f>
        <v>0</v>
      </c>
      <c r="AY18" s="19" t="str">
        <f t="shared" ca="1" si="181"/>
        <v>-</v>
      </c>
      <c r="AZ18" s="19" t="str">
        <f t="shared" ca="1" si="181"/>
        <v>-</v>
      </c>
      <c r="BA18" s="19" t="str">
        <f t="shared" ca="1" si="181"/>
        <v>-</v>
      </c>
      <c r="BB18" s="19" t="b">
        <f t="shared" ca="1" si="181"/>
        <v>0</v>
      </c>
      <c r="BC18" s="19" t="str">
        <f ca="1">OFFSET(BC$5,$B18,0)</f>
        <v>-</v>
      </c>
      <c r="BD18" s="19" t="str">
        <f t="shared" ca="1" si="160"/>
        <v>-</v>
      </c>
      <c r="BE18" s="9"/>
      <c r="BF18" s="19" t="str">
        <f t="shared" ref="BF18:BU21" ca="1" si="182">OFFSET(BF$5,$B18,0)</f>
        <v>-</v>
      </c>
      <c r="BG18" s="19" t="str">
        <f t="shared" ca="1" si="182"/>
        <v>-</v>
      </c>
      <c r="BH18" s="19" t="str">
        <f t="shared" ca="1" si="182"/>
        <v>-</v>
      </c>
      <c r="BI18" s="19" t="str">
        <f t="shared" ca="1" si="182"/>
        <v>-</v>
      </c>
      <c r="BJ18" s="19" t="str">
        <f t="shared" ca="1" si="182"/>
        <v>-</v>
      </c>
      <c r="BK18" s="19" t="str">
        <f t="shared" ca="1" si="182"/>
        <v>-</v>
      </c>
      <c r="BL18" s="19" t="str">
        <f t="shared" ca="1" si="182"/>
        <v>-</v>
      </c>
      <c r="BM18" s="19" t="str">
        <f t="shared" ca="1" si="182"/>
        <v>-</v>
      </c>
      <c r="BN18" s="19" t="str">
        <f t="shared" ca="1" si="182"/>
        <v>-</v>
      </c>
      <c r="BO18" s="19" t="str">
        <f t="shared" ca="1" si="182"/>
        <v>-</v>
      </c>
      <c r="BP18" s="19" t="str">
        <f t="shared" ca="1" si="182"/>
        <v>-</v>
      </c>
      <c r="BQ18" s="9"/>
      <c r="BR18" s="19" t="str">
        <f t="shared" ca="1" si="182"/>
        <v>-</v>
      </c>
      <c r="BS18" s="19" t="str">
        <f t="shared" ca="1" si="182"/>
        <v>-</v>
      </c>
      <c r="BT18" s="19" t="str">
        <f t="shared" ca="1" si="182"/>
        <v>-</v>
      </c>
      <c r="BU18" s="19" t="str">
        <f t="shared" ca="1" si="182"/>
        <v>-</v>
      </c>
      <c r="BV18" s="19" t="str">
        <f t="shared" ref="BR18:CA21" ca="1" si="183">OFFSET(BV$5,$B18,0)</f>
        <v>-</v>
      </c>
      <c r="BW18" s="19" t="str">
        <f t="shared" ca="1" si="183"/>
        <v>-</v>
      </c>
      <c r="BX18" s="19" t="str">
        <f t="shared" ca="1" si="183"/>
        <v>-</v>
      </c>
      <c r="BY18" s="19" t="str">
        <f t="shared" ca="1" si="183"/>
        <v>-</v>
      </c>
      <c r="BZ18" s="19" t="str">
        <f t="shared" ca="1" si="183"/>
        <v>-</v>
      </c>
      <c r="CA18" s="19" t="str">
        <f t="shared" ca="1" si="183"/>
        <v>-</v>
      </c>
      <c r="CB18" s="9"/>
      <c r="CC18" s="19" t="b">
        <f t="shared" ref="CC18:CM21" ca="1" si="184">OFFSET(CC$5,$B18,0)</f>
        <v>0</v>
      </c>
      <c r="CD18" s="19" t="b">
        <f t="shared" ca="1" si="184"/>
        <v>0</v>
      </c>
      <c r="CE18" s="19" t="b">
        <f t="shared" ca="1" si="184"/>
        <v>0</v>
      </c>
      <c r="CF18" s="19">
        <f t="shared" ca="1" si="184"/>
        <v>0</v>
      </c>
      <c r="CG18" s="19" t="b">
        <f t="shared" ca="1" si="184"/>
        <v>1</v>
      </c>
      <c r="CH18" s="19" t="str">
        <f t="shared" ca="1" si="184"/>
        <v>-</v>
      </c>
      <c r="CI18" s="19" t="b">
        <f t="shared" ca="1" si="184"/>
        <v>1</v>
      </c>
      <c r="CJ18" s="19">
        <f t="shared" ca="1" si="184"/>
        <v>0</v>
      </c>
      <c r="CK18" s="19" t="str">
        <f t="shared" ca="1" si="184"/>
        <v>-</v>
      </c>
      <c r="CL18" s="19">
        <f t="shared" ca="1" si="184"/>
        <v>1</v>
      </c>
      <c r="CM18" s="19">
        <f t="shared" ca="1" si="184"/>
        <v>1</v>
      </c>
      <c r="CN18" s="9"/>
      <c r="CO18" s="19" t="str">
        <f t="shared" ca="1" si="164"/>
        <v>-</v>
      </c>
      <c r="CP18" s="19" t="str">
        <f t="shared" ca="1" si="164"/>
        <v>-</v>
      </c>
      <c r="CQ18" s="19" t="str">
        <f t="shared" ca="1" si="164"/>
        <v>-</v>
      </c>
      <c r="CR18" s="19" t="str">
        <f t="shared" ca="1" si="165"/>
        <v>-</v>
      </c>
      <c r="CS18" s="19" t="str">
        <f t="shared" ca="1" si="165"/>
        <v>-</v>
      </c>
      <c r="CT18" s="19" t="str">
        <f t="shared" ca="1" si="165"/>
        <v>-</v>
      </c>
      <c r="CU18" s="19" t="str">
        <f t="shared" ca="1" si="165"/>
        <v>-</v>
      </c>
      <c r="CV18" s="19" t="str">
        <f t="shared" ref="CV18:EH19" ca="1" si="185">OFFSET(CV$5,$B18,0)</f>
        <v>-</v>
      </c>
      <c r="CW18" s="19" t="str">
        <f t="shared" ca="1" si="185"/>
        <v>-</v>
      </c>
      <c r="CX18" s="19" t="str">
        <f t="shared" ca="1" si="185"/>
        <v>-</v>
      </c>
      <c r="CY18" s="19" t="str">
        <f t="shared" ca="1" si="185"/>
        <v>-</v>
      </c>
      <c r="CZ18" s="19" t="str">
        <f t="shared" ca="1" si="166"/>
        <v>-</v>
      </c>
      <c r="DA18" s="19">
        <f t="shared" ca="1" si="185"/>
        <v>0.125</v>
      </c>
      <c r="DB18" s="19">
        <f t="shared" ca="1" si="185"/>
        <v>0.3</v>
      </c>
      <c r="DC18" s="19">
        <f t="shared" ca="1" si="185"/>
        <v>-0.05</v>
      </c>
      <c r="DD18" s="19">
        <f t="shared" ca="1" si="185"/>
        <v>0.1</v>
      </c>
      <c r="DE18" s="19">
        <f t="shared" ca="1" si="185"/>
        <v>0.25</v>
      </c>
      <c r="DF18" s="19">
        <f t="shared" ca="1" si="185"/>
        <v>-0.05</v>
      </c>
      <c r="DG18" s="19">
        <f t="shared" ca="1" si="185"/>
        <v>0.05</v>
      </c>
      <c r="DH18" s="19">
        <f t="shared" ca="1" si="185"/>
        <v>0.1</v>
      </c>
      <c r="DI18" s="19">
        <f t="shared" ca="1" si="185"/>
        <v>-0.02</v>
      </c>
      <c r="DJ18" s="19">
        <f t="shared" ca="1" si="185"/>
        <v>0.1</v>
      </c>
      <c r="DK18" s="19">
        <f t="shared" ca="1" si="185"/>
        <v>0.25</v>
      </c>
      <c r="DL18" s="19">
        <f t="shared" ca="1" si="185"/>
        <v>-0.05</v>
      </c>
      <c r="DM18" s="19">
        <f t="shared" ca="1" si="185"/>
        <v>1</v>
      </c>
      <c r="DN18" s="19">
        <f t="shared" ca="1" si="185"/>
        <v>1</v>
      </c>
      <c r="DO18" s="19" t="str">
        <f t="shared" ca="1" si="185"/>
        <v>-</v>
      </c>
      <c r="DP18" s="19" t="str">
        <f t="shared" ca="1" si="185"/>
        <v>-</v>
      </c>
      <c r="DQ18" s="19" t="str">
        <f t="shared" ca="1" si="185"/>
        <v>-</v>
      </c>
      <c r="DR18" s="19" t="str">
        <f t="shared" ca="1" si="185"/>
        <v>-</v>
      </c>
      <c r="DS18" s="19" t="str">
        <f t="shared" ca="1" si="185"/>
        <v>-</v>
      </c>
      <c r="DT18" s="19" t="str">
        <f t="shared" ca="1" si="185"/>
        <v>-</v>
      </c>
      <c r="DU18" s="19" t="str">
        <f t="shared" ca="1" si="185"/>
        <v>-</v>
      </c>
      <c r="DV18" s="19" t="str">
        <f t="shared" ca="1" si="185"/>
        <v>-</v>
      </c>
      <c r="DW18" s="19" t="str">
        <f t="shared" ca="1" si="185"/>
        <v>-</v>
      </c>
      <c r="DX18" s="19" t="str">
        <f t="shared" ca="1" si="185"/>
        <v>-</v>
      </c>
      <c r="DY18" s="19" t="str">
        <f t="shared" ca="1" si="185"/>
        <v>-</v>
      </c>
      <c r="DZ18" s="19" t="str">
        <f t="shared" ca="1" si="185"/>
        <v>-</v>
      </c>
      <c r="EA18" s="19" t="str">
        <f t="shared" ca="1" si="185"/>
        <v>-</v>
      </c>
      <c r="EB18" s="19" t="str">
        <f t="shared" ca="1" si="185"/>
        <v>-</v>
      </c>
      <c r="EC18" s="19" t="str">
        <f t="shared" ca="1" si="185"/>
        <v>-</v>
      </c>
      <c r="ED18" s="19">
        <f t="shared" ca="1" si="185"/>
        <v>0</v>
      </c>
      <c r="EE18" s="19">
        <f t="shared" ca="1" si="185"/>
        <v>0</v>
      </c>
      <c r="EF18" s="19">
        <f t="shared" ca="1" si="185"/>
        <v>0</v>
      </c>
      <c r="EG18" s="19">
        <f t="shared" ca="1" si="185"/>
        <v>0</v>
      </c>
      <c r="EH18" s="19">
        <f t="shared" ca="1" si="185"/>
        <v>0</v>
      </c>
      <c r="EI18" s="19">
        <f t="shared" ref="EI18:GO21" ca="1" si="186">OFFSET(EI$5,$B18,0)</f>
        <v>0</v>
      </c>
      <c r="EJ18" s="19">
        <f t="shared" ca="1" si="186"/>
        <v>0</v>
      </c>
      <c r="EK18" s="19">
        <f t="shared" ca="1" si="186"/>
        <v>0</v>
      </c>
      <c r="EL18" s="19">
        <f t="shared" ca="1" si="186"/>
        <v>0</v>
      </c>
      <c r="EM18" s="19">
        <f t="shared" ca="1" si="186"/>
        <v>0</v>
      </c>
      <c r="EN18" s="19">
        <f t="shared" ca="1" si="186"/>
        <v>0</v>
      </c>
      <c r="EO18" s="19">
        <f t="shared" ca="1" si="186"/>
        <v>0</v>
      </c>
      <c r="EP18" s="19">
        <f t="shared" ca="1" si="186"/>
        <v>0</v>
      </c>
      <c r="EQ18" s="19">
        <f t="shared" ca="1" si="186"/>
        <v>0</v>
      </c>
      <c r="ER18" s="19">
        <f t="shared" ca="1" si="186"/>
        <v>0</v>
      </c>
      <c r="ES18" s="19">
        <f t="shared" ca="1" si="186"/>
        <v>0</v>
      </c>
      <c r="ET18" s="19">
        <f t="shared" ca="1" si="186"/>
        <v>0</v>
      </c>
      <c r="EU18" s="19">
        <f t="shared" ca="1" si="186"/>
        <v>0</v>
      </c>
      <c r="EV18" s="19">
        <f t="shared" ca="1" si="186"/>
        <v>0</v>
      </c>
      <c r="EW18" s="19">
        <f t="shared" ca="1" si="186"/>
        <v>0</v>
      </c>
      <c r="EX18" s="19">
        <f t="shared" ca="1" si="186"/>
        <v>0</v>
      </c>
      <c r="EY18" s="19">
        <f t="shared" ca="1" si="186"/>
        <v>0</v>
      </c>
      <c r="EZ18" s="19">
        <f t="shared" ca="1" si="186"/>
        <v>0</v>
      </c>
      <c r="FA18" s="19">
        <f t="shared" ca="1" si="186"/>
        <v>0</v>
      </c>
      <c r="FB18" s="19">
        <f t="shared" ca="1" si="186"/>
        <v>0</v>
      </c>
      <c r="FC18" s="19">
        <f t="shared" ca="1" si="186"/>
        <v>0</v>
      </c>
      <c r="FD18" s="19">
        <f t="shared" ca="1" si="186"/>
        <v>0</v>
      </c>
      <c r="FE18" s="19">
        <f t="shared" ca="1" si="186"/>
        <v>0</v>
      </c>
      <c r="FF18" s="19">
        <f t="shared" ca="1" si="186"/>
        <v>0</v>
      </c>
      <c r="FG18" s="19">
        <f t="shared" ca="1" si="186"/>
        <v>0</v>
      </c>
      <c r="FH18" s="19">
        <f t="shared" ca="1" si="186"/>
        <v>0</v>
      </c>
      <c r="FI18" s="19">
        <f t="shared" ca="1" si="186"/>
        <v>0</v>
      </c>
      <c r="FJ18" s="19">
        <f t="shared" ca="1" si="186"/>
        <v>0</v>
      </c>
      <c r="FK18" s="19">
        <f t="shared" ca="1" si="186"/>
        <v>0</v>
      </c>
      <c r="FL18" s="19">
        <f t="shared" ca="1" si="186"/>
        <v>0</v>
      </c>
      <c r="FM18" s="19">
        <f t="shared" ca="1" si="186"/>
        <v>0</v>
      </c>
      <c r="FN18" s="19">
        <f t="shared" ca="1" si="186"/>
        <v>0</v>
      </c>
      <c r="FO18" s="19">
        <f t="shared" ca="1" si="186"/>
        <v>0</v>
      </c>
      <c r="FP18" s="19">
        <f t="shared" ca="1" si="186"/>
        <v>0</v>
      </c>
      <c r="FQ18" s="19">
        <f t="shared" ca="1" si="186"/>
        <v>0</v>
      </c>
      <c r="FR18" s="19">
        <f t="shared" ca="1" si="186"/>
        <v>0</v>
      </c>
      <c r="FS18" s="19">
        <f t="shared" ca="1" si="186"/>
        <v>0</v>
      </c>
      <c r="FT18" s="19">
        <f t="shared" ca="1" si="186"/>
        <v>0</v>
      </c>
      <c r="FU18" s="19">
        <f t="shared" ca="1" si="186"/>
        <v>0</v>
      </c>
      <c r="FV18" s="19">
        <f t="shared" ca="1" si="186"/>
        <v>0</v>
      </c>
      <c r="FW18" s="19">
        <f t="shared" ca="1" si="186"/>
        <v>0</v>
      </c>
      <c r="FX18" s="19">
        <f t="shared" ca="1" si="186"/>
        <v>0</v>
      </c>
      <c r="FY18" s="19">
        <f t="shared" ca="1" si="186"/>
        <v>0</v>
      </c>
      <c r="FZ18" s="19">
        <f t="shared" ca="1" si="186"/>
        <v>0</v>
      </c>
      <c r="GA18" s="19">
        <f t="shared" ca="1" si="186"/>
        <v>0</v>
      </c>
      <c r="GB18" s="19">
        <f t="shared" ca="1" si="186"/>
        <v>0</v>
      </c>
      <c r="GC18" s="19">
        <f t="shared" ca="1" si="186"/>
        <v>0</v>
      </c>
      <c r="GD18" s="19">
        <f t="shared" ca="1" si="186"/>
        <v>0</v>
      </c>
      <c r="GE18" s="19">
        <f t="shared" ca="1" si="186"/>
        <v>0</v>
      </c>
      <c r="GF18" s="19">
        <f t="shared" ca="1" si="186"/>
        <v>0</v>
      </c>
      <c r="GG18" s="19">
        <f t="shared" ca="1" si="186"/>
        <v>0</v>
      </c>
      <c r="GH18" s="19">
        <f t="shared" ca="1" si="186"/>
        <v>0</v>
      </c>
      <c r="GI18" s="19">
        <f t="shared" ca="1" si="186"/>
        <v>0</v>
      </c>
      <c r="GJ18" s="19">
        <f t="shared" ca="1" si="186"/>
        <v>0</v>
      </c>
      <c r="GK18" s="19">
        <f t="shared" ca="1" si="186"/>
        <v>0</v>
      </c>
      <c r="GL18" s="19">
        <f t="shared" ca="1" si="186"/>
        <v>0</v>
      </c>
      <c r="GM18" s="19">
        <f t="shared" ca="1" si="186"/>
        <v>0</v>
      </c>
      <c r="GN18" s="19">
        <f t="shared" ca="1" si="186"/>
        <v>0</v>
      </c>
      <c r="GO18" s="19">
        <f t="shared" ca="1" si="186"/>
        <v>0</v>
      </c>
      <c r="GP18" s="19">
        <f t="shared" ref="GP18:ID21" ca="1" si="187">OFFSET(GP$5,$B18,0)</f>
        <v>0</v>
      </c>
      <c r="GQ18" s="19">
        <f t="shared" ca="1" si="187"/>
        <v>0</v>
      </c>
      <c r="GR18" s="19">
        <f t="shared" ca="1" si="187"/>
        <v>0</v>
      </c>
      <c r="GS18" s="19">
        <f t="shared" ca="1" si="187"/>
        <v>0</v>
      </c>
      <c r="GT18" s="19">
        <f t="shared" ca="1" si="187"/>
        <v>0</v>
      </c>
      <c r="GU18" s="19">
        <f t="shared" ca="1" si="187"/>
        <v>0</v>
      </c>
      <c r="GV18" s="19">
        <f t="shared" ca="1" si="187"/>
        <v>0</v>
      </c>
      <c r="GW18" s="19">
        <f t="shared" ca="1" si="187"/>
        <v>0</v>
      </c>
      <c r="GX18" s="19">
        <f t="shared" ca="1" si="187"/>
        <v>0</v>
      </c>
      <c r="GY18" s="19">
        <f t="shared" ca="1" si="187"/>
        <v>0</v>
      </c>
      <c r="GZ18" s="19">
        <f t="shared" ca="1" si="187"/>
        <v>0</v>
      </c>
      <c r="HA18" s="19">
        <f t="shared" ca="1" si="187"/>
        <v>0</v>
      </c>
      <c r="HB18" s="19">
        <f t="shared" ca="1" si="187"/>
        <v>0</v>
      </c>
      <c r="HC18" s="19">
        <f t="shared" ca="1" si="187"/>
        <v>0</v>
      </c>
      <c r="HD18" s="19">
        <f t="shared" ca="1" si="187"/>
        <v>0</v>
      </c>
      <c r="HE18" s="19">
        <f t="shared" ca="1" si="187"/>
        <v>0</v>
      </c>
      <c r="HF18" s="19">
        <f t="shared" ca="1" si="187"/>
        <v>0</v>
      </c>
      <c r="HG18" s="19">
        <f t="shared" ca="1" si="187"/>
        <v>0</v>
      </c>
      <c r="HH18" s="19">
        <f t="shared" ca="1" si="187"/>
        <v>0</v>
      </c>
      <c r="HI18" s="19">
        <f t="shared" ca="1" si="187"/>
        <v>0</v>
      </c>
      <c r="HJ18" s="19">
        <f t="shared" ca="1" si="187"/>
        <v>0</v>
      </c>
      <c r="HK18" s="19">
        <f t="shared" ca="1" si="187"/>
        <v>0</v>
      </c>
      <c r="HL18" s="19">
        <f t="shared" ca="1" si="187"/>
        <v>0</v>
      </c>
      <c r="HM18" s="19">
        <f t="shared" ca="1" si="187"/>
        <v>0</v>
      </c>
      <c r="HN18" s="19">
        <f t="shared" ca="1" si="187"/>
        <v>0</v>
      </c>
      <c r="HO18" s="19">
        <f t="shared" ca="1" si="187"/>
        <v>0</v>
      </c>
      <c r="HP18" s="19">
        <f t="shared" ca="1" si="187"/>
        <v>0</v>
      </c>
      <c r="HQ18" s="19">
        <f t="shared" ca="1" si="187"/>
        <v>0</v>
      </c>
      <c r="HR18" s="19">
        <f t="shared" ca="1" si="187"/>
        <v>0</v>
      </c>
      <c r="HS18" s="19">
        <f t="shared" ca="1" si="187"/>
        <v>0</v>
      </c>
      <c r="HT18" s="19">
        <f t="shared" ca="1" si="187"/>
        <v>0</v>
      </c>
      <c r="HU18" s="19">
        <f t="shared" ca="1" si="187"/>
        <v>0</v>
      </c>
      <c r="HV18" s="19">
        <f t="shared" ca="1" si="187"/>
        <v>0</v>
      </c>
      <c r="HW18" s="19">
        <f t="shared" ca="1" si="187"/>
        <v>0</v>
      </c>
      <c r="HX18" s="19">
        <f t="shared" ca="1" si="187"/>
        <v>0</v>
      </c>
      <c r="HY18" s="19">
        <f t="shared" ca="1" si="187"/>
        <v>0</v>
      </c>
      <c r="HZ18" s="19">
        <f t="shared" ca="1" si="187"/>
        <v>0</v>
      </c>
      <c r="IA18" s="19">
        <f t="shared" ca="1" si="187"/>
        <v>0</v>
      </c>
      <c r="IB18" s="19">
        <f t="shared" ca="1" si="187"/>
        <v>0</v>
      </c>
      <c r="IC18" s="19">
        <f t="shared" ca="1" si="187"/>
        <v>0</v>
      </c>
      <c r="ID18" s="19">
        <f t="shared" ca="1" si="187"/>
        <v>0</v>
      </c>
      <c r="IE18" s="19" t="str">
        <f t="shared" ref="IE18:IE19" ca="1" si="188">OFFSET(IE$5,$B18,0)</f>
        <v>-</v>
      </c>
      <c r="IF18" s="9"/>
      <c r="IG18" s="19">
        <f t="shared" ref="IG18:JC21" ca="1" si="189">OFFSET(IG$5,$B18,0)</f>
        <v>1</v>
      </c>
      <c r="IH18" s="19" t="str">
        <f t="shared" ca="1" si="189"/>
        <v>-</v>
      </c>
      <c r="II18" s="19">
        <f t="shared" ca="1" si="189"/>
        <v>0</v>
      </c>
      <c r="IJ18" s="19" t="str">
        <f t="shared" ca="1" si="189"/>
        <v>-</v>
      </c>
      <c r="IK18" s="19">
        <f t="shared" ca="1" si="189"/>
        <v>1</v>
      </c>
      <c r="IL18" s="19">
        <f t="shared" ca="1" si="189"/>
        <v>0</v>
      </c>
      <c r="IM18" s="19">
        <f t="shared" ca="1" si="189"/>
        <v>0</v>
      </c>
      <c r="IN18" s="19">
        <f t="shared" ca="1" si="189"/>
        <v>0</v>
      </c>
      <c r="IO18" s="19">
        <f t="shared" ca="1" si="189"/>
        <v>0</v>
      </c>
      <c r="IP18" s="19">
        <f t="shared" ca="1" si="189"/>
        <v>0</v>
      </c>
      <c r="IQ18" s="19">
        <f t="shared" ca="1" si="189"/>
        <v>0</v>
      </c>
      <c r="IR18" s="19">
        <f t="shared" ca="1" si="189"/>
        <v>0</v>
      </c>
      <c r="IS18" s="19">
        <f t="shared" ca="1" si="189"/>
        <v>0</v>
      </c>
      <c r="IT18" s="19">
        <f t="shared" ca="1" si="189"/>
        <v>0</v>
      </c>
      <c r="IU18" s="19">
        <f t="shared" ca="1" si="189"/>
        <v>0</v>
      </c>
      <c r="IV18" s="19">
        <f t="shared" ca="1" si="189"/>
        <v>0</v>
      </c>
      <c r="IW18" s="19">
        <f t="shared" ca="1" si="189"/>
        <v>0</v>
      </c>
      <c r="IX18" s="19">
        <f t="shared" ca="1" si="189"/>
        <v>0</v>
      </c>
      <c r="IY18" s="19">
        <f t="shared" ca="1" si="189"/>
        <v>0</v>
      </c>
      <c r="IZ18" s="19">
        <f t="shared" ca="1" si="189"/>
        <v>0</v>
      </c>
      <c r="JA18" s="19">
        <f t="shared" ca="1" si="189"/>
        <v>0</v>
      </c>
      <c r="JB18" s="19">
        <f t="shared" ca="1" si="189"/>
        <v>0</v>
      </c>
      <c r="JC18" s="19">
        <f t="shared" ca="1" si="189"/>
        <v>0</v>
      </c>
      <c r="JD18" s="19">
        <f t="shared" ref="JD18:JN19" ca="1" si="190">OFFSET(JD$5,$B18,0)</f>
        <v>0</v>
      </c>
      <c r="JE18" s="19">
        <f t="shared" ca="1" si="190"/>
        <v>0</v>
      </c>
      <c r="JF18" s="19">
        <f t="shared" ca="1" si="190"/>
        <v>0</v>
      </c>
      <c r="JG18" s="19">
        <f t="shared" ca="1" si="190"/>
        <v>0</v>
      </c>
      <c r="JH18" s="19">
        <f t="shared" ca="1" si="190"/>
        <v>0</v>
      </c>
      <c r="JI18" s="19">
        <f t="shared" ca="1" si="190"/>
        <v>0</v>
      </c>
      <c r="JJ18" s="19">
        <f t="shared" ca="1" si="190"/>
        <v>0</v>
      </c>
      <c r="JK18" s="19">
        <f t="shared" ca="1" si="190"/>
        <v>0</v>
      </c>
      <c r="JL18" s="19">
        <f t="shared" ca="1" si="190"/>
        <v>1</v>
      </c>
      <c r="JM18" s="19">
        <f t="shared" ca="1" si="190"/>
        <v>0</v>
      </c>
      <c r="JN18" s="19">
        <f t="shared" ca="1" si="190"/>
        <v>1</v>
      </c>
      <c r="JO18" s="9"/>
      <c r="JP18" s="19" t="str">
        <f ca="1">OFFSET(JP$5,$B18,0)</f>
        <v>-</v>
      </c>
      <c r="JQ18" s="19" t="str">
        <f t="shared" ref="JQ18:JR21" ca="1" si="191">OFFSET(JQ$5,$B18,0)</f>
        <v>-</v>
      </c>
      <c r="JR18" s="19" t="str">
        <f t="shared" ca="1" si="191"/>
        <v>-</v>
      </c>
      <c r="JS18" s="12" t="b">
        <v>0</v>
      </c>
      <c r="JT18" s="12" t="b">
        <v>1</v>
      </c>
      <c r="JU18" s="12" t="b">
        <v>0</v>
      </c>
      <c r="JV18" s="19">
        <f t="shared" ref="JV18:KX19" ca="1" si="192">OFFSET(JV$5,$B18,0)</f>
        <v>1</v>
      </c>
      <c r="JW18" s="19">
        <f t="shared" ca="1" si="192"/>
        <v>1</v>
      </c>
      <c r="JX18" s="19" t="str">
        <f t="shared" ca="1" si="192"/>
        <v>-</v>
      </c>
      <c r="JY18" s="19" t="str">
        <f t="shared" ca="1" si="192"/>
        <v>-</v>
      </c>
      <c r="JZ18" s="19" t="str">
        <f t="shared" ca="1" si="192"/>
        <v>-</v>
      </c>
      <c r="KA18" s="19" t="str">
        <f t="shared" ca="1" si="192"/>
        <v>-</v>
      </c>
      <c r="KB18" s="19">
        <f t="shared" ca="1" si="192"/>
        <v>1</v>
      </c>
      <c r="KC18" s="19" t="str">
        <f t="shared" ca="1" si="192"/>
        <v>-</v>
      </c>
      <c r="KD18" s="19" t="str">
        <f t="shared" ca="1" si="192"/>
        <v>-</v>
      </c>
      <c r="KE18" s="19" t="str">
        <f t="shared" ca="1" si="192"/>
        <v>-</v>
      </c>
      <c r="KF18" s="19" t="str">
        <f t="shared" ca="1" si="192"/>
        <v>-</v>
      </c>
      <c r="KG18" s="19" t="str">
        <f t="shared" ca="1" si="192"/>
        <v>-</v>
      </c>
      <c r="KH18" s="19" t="str">
        <f t="shared" ca="1" si="192"/>
        <v>-</v>
      </c>
      <c r="KI18" s="19" t="str">
        <f t="shared" ca="1" si="192"/>
        <v>-</v>
      </c>
      <c r="KJ18" s="19" t="str">
        <f t="shared" ca="1" si="192"/>
        <v>-</v>
      </c>
      <c r="KK18" s="19" t="str">
        <f t="shared" ca="1" si="192"/>
        <v>-</v>
      </c>
      <c r="KL18" s="19" t="str">
        <f t="shared" ca="1" si="192"/>
        <v>-</v>
      </c>
      <c r="KM18" s="19" t="str">
        <f t="shared" ca="1" si="192"/>
        <v>-</v>
      </c>
      <c r="KN18" s="19" t="b">
        <f t="shared" ca="1" si="192"/>
        <v>1</v>
      </c>
      <c r="KO18" s="19">
        <f t="shared" ca="1" si="192"/>
        <v>0</v>
      </c>
      <c r="KP18" s="19" t="str">
        <f t="shared" ca="1" si="192"/>
        <v>-</v>
      </c>
      <c r="KQ18" s="19">
        <f t="shared" ca="1" si="192"/>
        <v>999999</v>
      </c>
      <c r="KR18" s="19">
        <f t="shared" ca="1" si="192"/>
        <v>999999</v>
      </c>
      <c r="KS18" s="19">
        <f t="shared" ca="1" si="192"/>
        <v>999999</v>
      </c>
      <c r="KT18" s="19">
        <f t="shared" ca="1" si="192"/>
        <v>999999</v>
      </c>
      <c r="KU18" s="19">
        <f t="shared" ca="1" si="192"/>
        <v>999999</v>
      </c>
      <c r="KV18" s="19" t="str">
        <f t="shared" ca="1" si="192"/>
        <v>-</v>
      </c>
      <c r="KW18" s="19" t="str">
        <f t="shared" ca="1" si="192"/>
        <v>-</v>
      </c>
      <c r="KX18" s="19" t="str">
        <f t="shared" ca="1" si="192"/>
        <v>-</v>
      </c>
      <c r="KY18" s="19" t="b">
        <f t="shared" ref="KY18:LR19" ca="1" si="193">OFFSET(KY$5,$B18,0)</f>
        <v>1</v>
      </c>
      <c r="KZ18" s="19">
        <f t="shared" ca="1" si="193"/>
        <v>0</v>
      </c>
      <c r="LA18" s="19" t="str">
        <f t="shared" ca="1" si="193"/>
        <v>-</v>
      </c>
      <c r="LB18" s="19" t="str">
        <f t="shared" ca="1" si="193"/>
        <v>-</v>
      </c>
      <c r="LC18" s="19" t="str">
        <f t="shared" ca="1" si="193"/>
        <v>-</v>
      </c>
      <c r="LD18" s="19" t="str">
        <f t="shared" ca="1" si="193"/>
        <v>-</v>
      </c>
      <c r="LE18" s="19" t="str">
        <f t="shared" ca="1" si="193"/>
        <v>-</v>
      </c>
      <c r="LF18" s="19" t="str">
        <f t="shared" ref="LF18:LG21" ca="1" si="194">OFFSET(LF$5,$B18,0)</f>
        <v>-</v>
      </c>
      <c r="LG18" s="19" t="str">
        <f t="shared" ca="1" si="194"/>
        <v>-</v>
      </c>
      <c r="LH18" s="19" t="str">
        <f t="shared" ca="1" si="193"/>
        <v>-</v>
      </c>
      <c r="LI18" s="19" t="str">
        <f t="shared" ca="1" si="193"/>
        <v>-</v>
      </c>
      <c r="LJ18" s="19" t="str">
        <f t="shared" ca="1" si="193"/>
        <v>-</v>
      </c>
      <c r="LK18" s="19" t="str">
        <f t="shared" ca="1" si="193"/>
        <v>-</v>
      </c>
      <c r="LL18" s="19" t="str">
        <f t="shared" ca="1" si="193"/>
        <v>-</v>
      </c>
      <c r="LM18" s="19">
        <f t="shared" ca="1" si="193"/>
        <v>500</v>
      </c>
      <c r="LN18" s="19">
        <f t="shared" ca="1" si="193"/>
        <v>500</v>
      </c>
      <c r="LO18" s="19" t="str">
        <f t="shared" ca="1" si="193"/>
        <v>-</v>
      </c>
      <c r="LP18" s="19" t="str">
        <f t="shared" ca="1" si="193"/>
        <v>-</v>
      </c>
      <c r="LQ18" s="19" t="str">
        <f t="shared" ca="1" si="193"/>
        <v>-</v>
      </c>
      <c r="LR18" s="19" t="str">
        <f t="shared" ca="1" si="193"/>
        <v>-</v>
      </c>
      <c r="LS18" s="19">
        <f t="shared" ref="LS18:LS19" ca="1" si="195">OFFSET(LS$5,$B18,0)</f>
        <v>1</v>
      </c>
      <c r="LT18" s="9"/>
      <c r="LU18" s="19" t="str">
        <f t="shared" ref="LU18:MM19" ca="1" si="196">OFFSET(LU$5,$B18,0)</f>
        <v>-</v>
      </c>
      <c r="LV18" s="19" t="str">
        <f t="shared" ca="1" si="196"/>
        <v>-</v>
      </c>
      <c r="LW18" s="19" t="str">
        <f t="shared" ca="1" si="196"/>
        <v>-</v>
      </c>
      <c r="LX18" s="19" t="str">
        <f t="shared" ca="1" si="196"/>
        <v>-</v>
      </c>
      <c r="LY18" s="19" t="str">
        <f t="shared" ca="1" si="196"/>
        <v>-</v>
      </c>
      <c r="LZ18" s="19" t="str">
        <f t="shared" ca="1" si="196"/>
        <v>-</v>
      </c>
      <c r="MA18" s="19" t="str">
        <f t="shared" ca="1" si="196"/>
        <v>-</v>
      </c>
      <c r="MB18" s="19" t="str">
        <f t="shared" ca="1" si="196"/>
        <v>-</v>
      </c>
      <c r="MC18" s="19">
        <f t="shared" ca="1" si="196"/>
        <v>1</v>
      </c>
      <c r="MD18" s="19">
        <f t="shared" ca="1" si="196"/>
        <v>1</v>
      </c>
      <c r="ME18" s="19">
        <f t="shared" ca="1" si="196"/>
        <v>1</v>
      </c>
      <c r="MF18" s="19">
        <f t="shared" ca="1" si="196"/>
        <v>1</v>
      </c>
      <c r="MG18" s="19">
        <f t="shared" ca="1" si="196"/>
        <v>1</v>
      </c>
      <c r="MH18" s="19">
        <f t="shared" ca="1" si="196"/>
        <v>1</v>
      </c>
      <c r="MI18" s="19">
        <f t="shared" ca="1" si="196"/>
        <v>1</v>
      </c>
      <c r="MJ18" s="19">
        <f t="shared" ca="1" si="196"/>
        <v>1</v>
      </c>
      <c r="MK18" s="19">
        <f t="shared" ca="1" si="196"/>
        <v>1</v>
      </c>
      <c r="ML18" s="19">
        <f t="shared" ca="1" si="196"/>
        <v>1</v>
      </c>
      <c r="MM18" s="19">
        <f t="shared" ca="1" si="196"/>
        <v>1</v>
      </c>
      <c r="MN18" s="9"/>
      <c r="MO18" s="19" t="str">
        <f t="shared" ref="MO18:ND19" ca="1" si="197">OFFSET(MO$5,$B18,0)</f>
        <v>-</v>
      </c>
      <c r="MP18" s="19" t="str">
        <f t="shared" ca="1" si="197"/>
        <v>-</v>
      </c>
      <c r="MQ18" s="19">
        <f t="shared" ca="1" si="197"/>
        <v>1</v>
      </c>
      <c r="MR18" s="19">
        <f t="shared" ca="1" si="197"/>
        <v>0.75</v>
      </c>
      <c r="MS18" s="19">
        <f t="shared" ca="1" si="197"/>
        <v>0.75</v>
      </c>
      <c r="MT18" s="19">
        <f t="shared" ca="1" si="197"/>
        <v>0.8</v>
      </c>
      <c r="MU18" s="19">
        <f t="shared" ca="1" si="197"/>
        <v>0.82499999999999996</v>
      </c>
      <c r="MV18" s="19">
        <f t="shared" ca="1" si="197"/>
        <v>0.875</v>
      </c>
      <c r="MW18" s="19">
        <f t="shared" ca="1" si="197"/>
        <v>0.9</v>
      </c>
      <c r="MX18" s="19">
        <f t="shared" ca="1" si="197"/>
        <v>1</v>
      </c>
      <c r="MY18" s="19">
        <f t="shared" ca="1" si="197"/>
        <v>0.875</v>
      </c>
      <c r="MZ18" s="19" t="b">
        <f ca="1">OFFSET(MZ$5,$B18,0)</f>
        <v>0</v>
      </c>
      <c r="NA18" s="19">
        <f t="shared" ca="1" si="197"/>
        <v>74.989999999999995</v>
      </c>
      <c r="NB18" s="19" t="str">
        <f t="shared" ca="1" si="197"/>
        <v>-</v>
      </c>
      <c r="NC18" s="19" t="str">
        <f t="shared" ca="1" si="197"/>
        <v>-</v>
      </c>
      <c r="ND18" s="19" t="str">
        <f t="shared" ca="1" si="197"/>
        <v>-</v>
      </c>
      <c r="NE18" s="19" t="str">
        <f t="shared" ref="MZ18:OS19" ca="1" si="198">OFFSET(NE$5,$B18,0)</f>
        <v>-</v>
      </c>
      <c r="NF18" s="19" t="str">
        <f t="shared" ca="1" si="198"/>
        <v>-</v>
      </c>
      <c r="NG18" s="19" t="str">
        <f t="shared" ca="1" si="198"/>
        <v>-</v>
      </c>
      <c r="NH18" s="19" t="str">
        <f t="shared" ca="1" si="198"/>
        <v>-</v>
      </c>
      <c r="NI18" s="19">
        <f t="shared" ca="1" si="198"/>
        <v>36.99</v>
      </c>
      <c r="NJ18" s="19">
        <f t="shared" ca="1" si="198"/>
        <v>36.99</v>
      </c>
      <c r="NK18" s="19" t="str">
        <f t="shared" ca="1" si="198"/>
        <v>-</v>
      </c>
      <c r="NL18" s="19" t="str">
        <f t="shared" ca="1" si="198"/>
        <v>-</v>
      </c>
      <c r="NM18" s="19" t="str">
        <f t="shared" ca="1" si="198"/>
        <v>-</v>
      </c>
      <c r="NN18" s="19" t="str">
        <f t="shared" ca="1" si="198"/>
        <v>-</v>
      </c>
      <c r="NO18" s="19" t="str">
        <f t="shared" ca="1" si="198"/>
        <v>-</v>
      </c>
      <c r="NP18" s="19">
        <f t="shared" ca="1" si="198"/>
        <v>49.99</v>
      </c>
      <c r="NQ18" s="19">
        <f t="shared" ca="1" si="198"/>
        <v>49.99</v>
      </c>
      <c r="NR18" s="19">
        <f t="shared" ca="1" si="198"/>
        <v>49.99</v>
      </c>
      <c r="NS18" s="19">
        <f t="shared" ca="1" si="198"/>
        <v>49.99</v>
      </c>
      <c r="NT18" s="19">
        <f t="shared" ca="1" si="198"/>
        <v>49.99</v>
      </c>
      <c r="NU18" s="19">
        <f t="shared" ca="1" si="198"/>
        <v>49.99</v>
      </c>
      <c r="NV18" s="19">
        <f t="shared" ca="1" si="198"/>
        <v>49.99</v>
      </c>
      <c r="NW18" s="19">
        <f t="shared" ca="1" si="198"/>
        <v>49.99</v>
      </c>
      <c r="NX18" s="19">
        <f t="shared" ca="1" si="198"/>
        <v>412.99</v>
      </c>
      <c r="NY18" s="19">
        <f t="shared" ca="1" si="198"/>
        <v>412.99</v>
      </c>
      <c r="NZ18" s="19" t="str">
        <f t="shared" ca="1" si="198"/>
        <v>-</v>
      </c>
      <c r="OA18" s="19" t="str">
        <f t="shared" ca="1" si="198"/>
        <v>-</v>
      </c>
      <c r="OB18" s="19" t="str">
        <f t="shared" ca="1" si="198"/>
        <v>-</v>
      </c>
      <c r="OC18" s="19" t="str">
        <f t="shared" ca="1" si="198"/>
        <v>-</v>
      </c>
      <c r="OD18" s="19" t="str">
        <f t="shared" ca="1" si="198"/>
        <v>-</v>
      </c>
      <c r="OE18" s="19">
        <f t="shared" ca="1" si="198"/>
        <v>6.8900000000000006</v>
      </c>
      <c r="OF18" s="19">
        <f t="shared" ca="1" si="198"/>
        <v>6.8900000000000006</v>
      </c>
      <c r="OG18" s="19">
        <f t="shared" ca="1" si="198"/>
        <v>6.8900000000000006</v>
      </c>
      <c r="OH18" s="19">
        <f t="shared" ca="1" si="198"/>
        <v>6.8900000000000006</v>
      </c>
      <c r="OI18" s="19">
        <f t="shared" ca="1" si="198"/>
        <v>6.8900000000000006</v>
      </c>
      <c r="OJ18" s="19">
        <f t="shared" ca="1" si="198"/>
        <v>6.8900000000000006</v>
      </c>
      <c r="OK18" s="19">
        <f t="shared" ca="1" si="198"/>
        <v>6.8900000000000006</v>
      </c>
      <c r="OL18" s="19">
        <f t="shared" ca="1" si="198"/>
        <v>6.8900000000000006</v>
      </c>
      <c r="OM18" s="19">
        <f t="shared" ca="1" si="198"/>
        <v>346.99</v>
      </c>
      <c r="ON18" s="19">
        <f t="shared" ca="1" si="198"/>
        <v>346.99</v>
      </c>
      <c r="OO18" s="19" t="str">
        <f t="shared" ca="1" si="198"/>
        <v>-</v>
      </c>
      <c r="OP18" s="19" t="str">
        <f t="shared" ca="1" si="198"/>
        <v>-</v>
      </c>
      <c r="OQ18" s="19" t="str">
        <f t="shared" ca="1" si="198"/>
        <v>-</v>
      </c>
      <c r="OR18" s="19" t="str">
        <f t="shared" ca="1" si="198"/>
        <v>-</v>
      </c>
      <c r="OS18" s="19" t="str">
        <f t="shared" ca="1" si="198"/>
        <v>-</v>
      </c>
      <c r="OT18" s="19">
        <f t="shared" ref="OT18:OT19" ca="1" si="199">OFFSET(OT$5,$B18,0)</f>
        <v>0</v>
      </c>
      <c r="OU18" s="24">
        <v>0</v>
      </c>
    </row>
    <row r="19" spans="1:411" outlineLevel="1">
      <c r="A19" s="21">
        <f t="shared" si="158"/>
        <v>14</v>
      </c>
      <c r="B19" s="21">
        <f t="shared" ref="B19:B21" si="200">$A$16</f>
        <v>11</v>
      </c>
      <c r="C19">
        <v>1</v>
      </c>
      <c r="D19" s="19" t="str">
        <f t="shared" ca="1" si="179"/>
        <v>GSM</v>
      </c>
      <c r="E19" t="b">
        <v>0</v>
      </c>
      <c r="F19" t="b">
        <v>0</v>
      </c>
      <c r="G19" t="b">
        <v>0</v>
      </c>
      <c r="N19">
        <f t="shared" si="180"/>
        <v>1</v>
      </c>
      <c r="U19" s="218"/>
      <c r="V19" s="218"/>
      <c r="X19" s="218"/>
      <c r="Y19" s="218"/>
      <c r="Z19" s="218"/>
      <c r="AA19" s="218"/>
      <c r="AB19" s="218"/>
      <c r="AC19" s="218"/>
      <c r="AD19" s="218"/>
      <c r="AE19" s="218"/>
      <c r="AL19" s="231" t="s">
        <v>1285</v>
      </c>
      <c r="AM19" s="9" t="str">
        <f>IF(COUNTIF(AL$5:AL19,AL19)=1,"-","Dup")</f>
        <v>-</v>
      </c>
      <c r="AN19" s="9"/>
      <c r="AO19" s="12" t="b">
        <v>1</v>
      </c>
      <c r="AP19" s="12" t="b">
        <v>1</v>
      </c>
      <c r="AQ19" s="12" t="b">
        <v>1</v>
      </c>
      <c r="AR19" s="12" t="b">
        <v>1</v>
      </c>
      <c r="AS19" s="12" t="b">
        <v>1</v>
      </c>
      <c r="AT19" s="12" t="b">
        <v>1</v>
      </c>
      <c r="AU19" s="12" t="b">
        <v>1</v>
      </c>
      <c r="AV19" s="12" t="b">
        <v>1</v>
      </c>
      <c r="AW19" s="9"/>
      <c r="AX19" s="19" t="b">
        <f t="shared" ca="1" si="181"/>
        <v>0</v>
      </c>
      <c r="AY19" s="19" t="str">
        <f t="shared" ca="1" si="181"/>
        <v>-</v>
      </c>
      <c r="AZ19" s="19" t="str">
        <f t="shared" ca="1" si="181"/>
        <v>-</v>
      </c>
      <c r="BA19" s="19" t="str">
        <f t="shared" ca="1" si="181"/>
        <v>-</v>
      </c>
      <c r="BB19" s="19" t="b">
        <f t="shared" ca="1" si="181"/>
        <v>0</v>
      </c>
      <c r="BC19" s="19" t="str">
        <f ca="1">OFFSET(BC$5,$B19,0)</f>
        <v>-</v>
      </c>
      <c r="BD19" s="19" t="str">
        <f t="shared" ca="1" si="160"/>
        <v>-</v>
      </c>
      <c r="BE19" s="9"/>
      <c r="BF19" s="19" t="str">
        <f t="shared" ca="1" si="182"/>
        <v>-</v>
      </c>
      <c r="BG19" s="19" t="str">
        <f t="shared" ca="1" si="182"/>
        <v>-</v>
      </c>
      <c r="BH19" s="19" t="str">
        <f t="shared" ca="1" si="182"/>
        <v>-</v>
      </c>
      <c r="BI19" s="19" t="str">
        <f t="shared" ca="1" si="182"/>
        <v>-</v>
      </c>
      <c r="BJ19" s="19" t="str">
        <f t="shared" ca="1" si="182"/>
        <v>-</v>
      </c>
      <c r="BK19" s="19" t="str">
        <f t="shared" ca="1" si="182"/>
        <v>-</v>
      </c>
      <c r="BL19" s="19" t="str">
        <f t="shared" ca="1" si="182"/>
        <v>-</v>
      </c>
      <c r="BM19" s="19" t="str">
        <f t="shared" ca="1" si="182"/>
        <v>-</v>
      </c>
      <c r="BN19" s="19" t="str">
        <f t="shared" ca="1" si="182"/>
        <v>-</v>
      </c>
      <c r="BO19" s="19" t="str">
        <f t="shared" ca="1" si="182"/>
        <v>-</v>
      </c>
      <c r="BP19" s="19" t="str">
        <f t="shared" ca="1" si="182"/>
        <v>-</v>
      </c>
      <c r="BQ19" s="9"/>
      <c r="BR19" s="19" t="str">
        <f t="shared" ca="1" si="183"/>
        <v>-</v>
      </c>
      <c r="BS19" s="19" t="str">
        <f t="shared" ca="1" si="183"/>
        <v>-</v>
      </c>
      <c r="BT19" s="19" t="str">
        <f t="shared" ca="1" si="183"/>
        <v>-</v>
      </c>
      <c r="BU19" s="19" t="str">
        <f t="shared" ca="1" si="183"/>
        <v>-</v>
      </c>
      <c r="BV19" s="19" t="str">
        <f t="shared" ca="1" si="183"/>
        <v>-</v>
      </c>
      <c r="BW19" s="19" t="str">
        <f t="shared" ca="1" si="183"/>
        <v>-</v>
      </c>
      <c r="BX19" s="19" t="str">
        <f t="shared" ca="1" si="183"/>
        <v>-</v>
      </c>
      <c r="BY19" s="19" t="str">
        <f t="shared" ca="1" si="183"/>
        <v>-</v>
      </c>
      <c r="BZ19" s="19" t="str">
        <f t="shared" ca="1" si="183"/>
        <v>-</v>
      </c>
      <c r="CA19" s="19" t="str">
        <f t="shared" ca="1" si="183"/>
        <v>-</v>
      </c>
      <c r="CB19" s="9"/>
      <c r="CC19" s="19" t="b">
        <f t="shared" ca="1" si="184"/>
        <v>0</v>
      </c>
      <c r="CD19" s="19" t="b">
        <v>1</v>
      </c>
      <c r="CE19" s="19" t="b">
        <f t="shared" ca="1" si="184"/>
        <v>0</v>
      </c>
      <c r="CF19" s="19">
        <f t="shared" ca="1" si="184"/>
        <v>0</v>
      </c>
      <c r="CG19" s="19" t="b">
        <f t="shared" ca="1" si="184"/>
        <v>1</v>
      </c>
      <c r="CH19" s="19" t="str">
        <f t="shared" ca="1" si="184"/>
        <v>-</v>
      </c>
      <c r="CI19" s="19" t="b">
        <f t="shared" ca="1" si="184"/>
        <v>1</v>
      </c>
      <c r="CJ19" s="19">
        <f t="shared" ca="1" si="184"/>
        <v>0</v>
      </c>
      <c r="CK19" s="19" t="str">
        <f t="shared" ca="1" si="184"/>
        <v>-</v>
      </c>
      <c r="CL19" s="19">
        <f t="shared" ca="1" si="184"/>
        <v>1</v>
      </c>
      <c r="CM19" s="19">
        <f t="shared" ca="1" si="184"/>
        <v>1</v>
      </c>
      <c r="CN19" s="9"/>
      <c r="CO19" s="19" t="str">
        <f t="shared" ca="1" si="164"/>
        <v>-</v>
      </c>
      <c r="CP19" s="19" t="str">
        <f t="shared" ca="1" si="164"/>
        <v>-</v>
      </c>
      <c r="CQ19" s="19" t="str">
        <f t="shared" ca="1" si="164"/>
        <v>-</v>
      </c>
      <c r="CR19" s="19" t="str">
        <f t="shared" ca="1" si="165"/>
        <v>-</v>
      </c>
      <c r="CS19" s="19" t="str">
        <f t="shared" ca="1" si="165"/>
        <v>-</v>
      </c>
      <c r="CT19" s="19" t="str">
        <f t="shared" ca="1" si="165"/>
        <v>-</v>
      </c>
      <c r="CU19" s="19" t="str">
        <f t="shared" ca="1" si="165"/>
        <v>-</v>
      </c>
      <c r="CV19" s="19" t="str">
        <f t="shared" ca="1" si="185"/>
        <v>-</v>
      </c>
      <c r="CW19" s="19" t="str">
        <f t="shared" ca="1" si="185"/>
        <v>-</v>
      </c>
      <c r="CX19" s="19" t="str">
        <f t="shared" ca="1" si="185"/>
        <v>-</v>
      </c>
      <c r="CY19" s="19" t="str">
        <f t="shared" ca="1" si="185"/>
        <v>-</v>
      </c>
      <c r="CZ19" s="19" t="str">
        <f t="shared" ca="1" si="166"/>
        <v>-</v>
      </c>
      <c r="DA19" s="19">
        <f t="shared" ca="1" si="185"/>
        <v>0.125</v>
      </c>
      <c r="DB19" s="19">
        <f t="shared" ca="1" si="185"/>
        <v>0.3</v>
      </c>
      <c r="DC19" s="19">
        <f t="shared" ca="1" si="185"/>
        <v>-0.05</v>
      </c>
      <c r="DD19" s="19">
        <f t="shared" ca="1" si="185"/>
        <v>0.1</v>
      </c>
      <c r="DE19" s="19">
        <f t="shared" ca="1" si="185"/>
        <v>0.25</v>
      </c>
      <c r="DF19" s="19">
        <f t="shared" ca="1" si="185"/>
        <v>-0.05</v>
      </c>
      <c r="DG19" s="19">
        <f t="shared" ca="1" si="185"/>
        <v>0.05</v>
      </c>
      <c r="DH19" s="19">
        <f t="shared" ca="1" si="185"/>
        <v>0.1</v>
      </c>
      <c r="DI19" s="19">
        <f t="shared" ca="1" si="185"/>
        <v>-0.02</v>
      </c>
      <c r="DJ19" s="19">
        <f t="shared" ca="1" si="185"/>
        <v>0.1</v>
      </c>
      <c r="DK19" s="19">
        <f t="shared" ca="1" si="185"/>
        <v>0.25</v>
      </c>
      <c r="DL19" s="19">
        <f t="shared" ca="1" si="185"/>
        <v>-0.05</v>
      </c>
      <c r="DM19" s="19">
        <f t="shared" ca="1" si="185"/>
        <v>1</v>
      </c>
      <c r="DN19" s="19">
        <f t="shared" ca="1" si="185"/>
        <v>1</v>
      </c>
      <c r="DO19" s="19" t="str">
        <f t="shared" ca="1" si="185"/>
        <v>-</v>
      </c>
      <c r="DP19" s="19" t="str">
        <f t="shared" ca="1" si="185"/>
        <v>-</v>
      </c>
      <c r="DQ19" s="19" t="str">
        <f t="shared" ca="1" si="185"/>
        <v>-</v>
      </c>
      <c r="DR19" s="19" t="str">
        <f t="shared" ca="1" si="185"/>
        <v>-</v>
      </c>
      <c r="DS19" s="19" t="str">
        <f t="shared" ca="1" si="185"/>
        <v>-</v>
      </c>
      <c r="DT19" s="19" t="str">
        <f t="shared" ca="1" si="185"/>
        <v>-</v>
      </c>
      <c r="DU19" s="19" t="str">
        <f t="shared" ca="1" si="185"/>
        <v>-</v>
      </c>
      <c r="DV19" s="19" t="str">
        <f t="shared" ca="1" si="185"/>
        <v>-</v>
      </c>
      <c r="DW19" s="19" t="str">
        <f t="shared" ca="1" si="185"/>
        <v>-</v>
      </c>
      <c r="DX19" s="19" t="str">
        <f t="shared" ca="1" si="185"/>
        <v>-</v>
      </c>
      <c r="DY19" s="19" t="str">
        <f t="shared" ca="1" si="185"/>
        <v>-</v>
      </c>
      <c r="DZ19" s="19" t="str">
        <f t="shared" ca="1" si="185"/>
        <v>-</v>
      </c>
      <c r="EA19" s="19" t="str">
        <f t="shared" ca="1" si="185"/>
        <v>-</v>
      </c>
      <c r="EB19" s="19" t="str">
        <f t="shared" ca="1" si="185"/>
        <v>-</v>
      </c>
      <c r="EC19" s="19" t="str">
        <f t="shared" ca="1" si="185"/>
        <v>-</v>
      </c>
      <c r="ED19" s="19">
        <f t="shared" ca="1" si="185"/>
        <v>0</v>
      </c>
      <c r="EE19" s="19">
        <f t="shared" ca="1" si="185"/>
        <v>0</v>
      </c>
      <c r="EF19" s="19">
        <f t="shared" ca="1" si="185"/>
        <v>0</v>
      </c>
      <c r="EG19" s="19">
        <f t="shared" ca="1" si="185"/>
        <v>0</v>
      </c>
      <c r="EH19" s="19">
        <f t="shared" ref="EH19:GN20" ca="1" si="201">OFFSET(EH$5,$B19,0)</f>
        <v>0</v>
      </c>
      <c r="EI19" s="19">
        <f t="shared" ca="1" si="201"/>
        <v>0</v>
      </c>
      <c r="EJ19" s="19">
        <f t="shared" ca="1" si="201"/>
        <v>0</v>
      </c>
      <c r="EK19" s="19">
        <f t="shared" ca="1" si="201"/>
        <v>0</v>
      </c>
      <c r="EL19" s="19">
        <f t="shared" ca="1" si="201"/>
        <v>0</v>
      </c>
      <c r="EM19" s="19">
        <f t="shared" ca="1" si="201"/>
        <v>0</v>
      </c>
      <c r="EN19" s="19">
        <f t="shared" ca="1" si="201"/>
        <v>0</v>
      </c>
      <c r="EO19" s="19">
        <f t="shared" ca="1" si="201"/>
        <v>0</v>
      </c>
      <c r="EP19" s="19">
        <f t="shared" ca="1" si="201"/>
        <v>0</v>
      </c>
      <c r="EQ19" s="19">
        <f t="shared" ca="1" si="201"/>
        <v>0</v>
      </c>
      <c r="ER19" s="19">
        <f t="shared" ca="1" si="201"/>
        <v>0</v>
      </c>
      <c r="ES19" s="19">
        <f t="shared" ca="1" si="201"/>
        <v>0</v>
      </c>
      <c r="ET19" s="19">
        <f t="shared" ca="1" si="201"/>
        <v>0</v>
      </c>
      <c r="EU19" s="19">
        <f t="shared" ca="1" si="201"/>
        <v>0</v>
      </c>
      <c r="EV19" s="19">
        <f t="shared" ca="1" si="201"/>
        <v>0</v>
      </c>
      <c r="EW19" s="19">
        <f t="shared" ca="1" si="201"/>
        <v>0</v>
      </c>
      <c r="EX19" s="19">
        <f t="shared" ca="1" si="201"/>
        <v>0</v>
      </c>
      <c r="EY19" s="19">
        <f t="shared" ca="1" si="201"/>
        <v>0</v>
      </c>
      <c r="EZ19" s="19">
        <f t="shared" ca="1" si="201"/>
        <v>0</v>
      </c>
      <c r="FA19" s="19">
        <f t="shared" ca="1" si="201"/>
        <v>0</v>
      </c>
      <c r="FB19" s="19">
        <f t="shared" ca="1" si="201"/>
        <v>0</v>
      </c>
      <c r="FC19" s="19">
        <f t="shared" ca="1" si="201"/>
        <v>0</v>
      </c>
      <c r="FD19" s="19">
        <f t="shared" ca="1" si="201"/>
        <v>0</v>
      </c>
      <c r="FE19" s="19">
        <f t="shared" ca="1" si="201"/>
        <v>0</v>
      </c>
      <c r="FF19" s="19">
        <f t="shared" ca="1" si="201"/>
        <v>0</v>
      </c>
      <c r="FG19" s="19">
        <f t="shared" ca="1" si="201"/>
        <v>0</v>
      </c>
      <c r="FH19" s="19">
        <f t="shared" ca="1" si="201"/>
        <v>0</v>
      </c>
      <c r="FI19" s="19">
        <f t="shared" ca="1" si="201"/>
        <v>0</v>
      </c>
      <c r="FJ19" s="19">
        <f t="shared" ca="1" si="201"/>
        <v>0</v>
      </c>
      <c r="FK19" s="19">
        <f t="shared" ca="1" si="201"/>
        <v>0</v>
      </c>
      <c r="FL19" s="19">
        <f t="shared" ca="1" si="201"/>
        <v>0</v>
      </c>
      <c r="FM19" s="19">
        <f t="shared" ca="1" si="201"/>
        <v>0</v>
      </c>
      <c r="FN19" s="19">
        <f t="shared" ca="1" si="201"/>
        <v>0</v>
      </c>
      <c r="FO19" s="19">
        <f t="shared" ca="1" si="201"/>
        <v>0</v>
      </c>
      <c r="FP19" s="19">
        <f t="shared" ca="1" si="201"/>
        <v>0</v>
      </c>
      <c r="FQ19" s="19">
        <f t="shared" ca="1" si="201"/>
        <v>0</v>
      </c>
      <c r="FR19" s="19">
        <f t="shared" ca="1" si="201"/>
        <v>0</v>
      </c>
      <c r="FS19" s="19">
        <f t="shared" ca="1" si="201"/>
        <v>0</v>
      </c>
      <c r="FT19" s="19">
        <f t="shared" ca="1" si="201"/>
        <v>0</v>
      </c>
      <c r="FU19" s="19">
        <f t="shared" ca="1" si="201"/>
        <v>0</v>
      </c>
      <c r="FV19" s="19">
        <f t="shared" ca="1" si="201"/>
        <v>0</v>
      </c>
      <c r="FW19" s="19">
        <f t="shared" ca="1" si="201"/>
        <v>0</v>
      </c>
      <c r="FX19" s="19">
        <f t="shared" ca="1" si="201"/>
        <v>0</v>
      </c>
      <c r="FY19" s="19">
        <f t="shared" ca="1" si="201"/>
        <v>0</v>
      </c>
      <c r="FZ19" s="19">
        <f t="shared" ca="1" si="201"/>
        <v>0</v>
      </c>
      <c r="GA19" s="19">
        <f t="shared" ca="1" si="201"/>
        <v>0</v>
      </c>
      <c r="GB19" s="19">
        <f t="shared" ca="1" si="201"/>
        <v>0</v>
      </c>
      <c r="GC19" s="19">
        <f t="shared" ca="1" si="201"/>
        <v>0</v>
      </c>
      <c r="GD19" s="19">
        <f t="shared" ca="1" si="201"/>
        <v>0</v>
      </c>
      <c r="GE19" s="19">
        <f t="shared" ca="1" si="201"/>
        <v>0</v>
      </c>
      <c r="GF19" s="19">
        <f t="shared" ca="1" si="201"/>
        <v>0</v>
      </c>
      <c r="GG19" s="19">
        <f t="shared" ca="1" si="201"/>
        <v>0</v>
      </c>
      <c r="GH19" s="19">
        <f t="shared" ca="1" si="201"/>
        <v>0</v>
      </c>
      <c r="GI19" s="19">
        <f t="shared" ca="1" si="201"/>
        <v>0</v>
      </c>
      <c r="GJ19" s="19">
        <f t="shared" ca="1" si="201"/>
        <v>0</v>
      </c>
      <c r="GK19" s="19">
        <f t="shared" ca="1" si="201"/>
        <v>0</v>
      </c>
      <c r="GL19" s="19">
        <f t="shared" ca="1" si="201"/>
        <v>0</v>
      </c>
      <c r="GM19" s="19">
        <f t="shared" ca="1" si="201"/>
        <v>0</v>
      </c>
      <c r="GN19" s="19">
        <f t="shared" ca="1" si="201"/>
        <v>0</v>
      </c>
      <c r="GO19" s="19">
        <f t="shared" ca="1" si="186"/>
        <v>0</v>
      </c>
      <c r="GP19" s="19">
        <f t="shared" ca="1" si="187"/>
        <v>0</v>
      </c>
      <c r="GQ19" s="19">
        <f t="shared" ca="1" si="187"/>
        <v>0</v>
      </c>
      <c r="GR19" s="19">
        <f t="shared" ca="1" si="187"/>
        <v>0</v>
      </c>
      <c r="GS19" s="19">
        <f t="shared" ca="1" si="187"/>
        <v>0</v>
      </c>
      <c r="GT19" s="19">
        <f t="shared" ca="1" si="187"/>
        <v>0</v>
      </c>
      <c r="GU19" s="19">
        <f t="shared" ca="1" si="187"/>
        <v>0</v>
      </c>
      <c r="GV19" s="19">
        <f t="shared" ca="1" si="187"/>
        <v>0</v>
      </c>
      <c r="GW19" s="19">
        <f t="shared" ca="1" si="187"/>
        <v>0</v>
      </c>
      <c r="GX19" s="19">
        <f t="shared" ca="1" si="187"/>
        <v>0</v>
      </c>
      <c r="GY19" s="19">
        <f t="shared" ca="1" si="187"/>
        <v>0</v>
      </c>
      <c r="GZ19" s="19">
        <f t="shared" ca="1" si="187"/>
        <v>0</v>
      </c>
      <c r="HA19" s="19">
        <f t="shared" ca="1" si="187"/>
        <v>0</v>
      </c>
      <c r="HB19" s="19">
        <f t="shared" ca="1" si="187"/>
        <v>0</v>
      </c>
      <c r="HC19" s="19">
        <f t="shared" ca="1" si="187"/>
        <v>0</v>
      </c>
      <c r="HD19" s="19">
        <f t="shared" ca="1" si="187"/>
        <v>0</v>
      </c>
      <c r="HE19" s="19">
        <f t="shared" ca="1" si="187"/>
        <v>0</v>
      </c>
      <c r="HF19" s="19">
        <f t="shared" ca="1" si="187"/>
        <v>0</v>
      </c>
      <c r="HG19" s="19">
        <f t="shared" ca="1" si="187"/>
        <v>0</v>
      </c>
      <c r="HH19" s="19">
        <f t="shared" ca="1" si="187"/>
        <v>0</v>
      </c>
      <c r="HI19" s="19">
        <f t="shared" ca="1" si="187"/>
        <v>0</v>
      </c>
      <c r="HJ19" s="19">
        <f t="shared" ca="1" si="187"/>
        <v>0</v>
      </c>
      <c r="HK19" s="19">
        <f t="shared" ca="1" si="187"/>
        <v>0</v>
      </c>
      <c r="HL19" s="19">
        <f t="shared" ca="1" si="187"/>
        <v>0</v>
      </c>
      <c r="HM19" s="19">
        <f t="shared" ca="1" si="187"/>
        <v>0</v>
      </c>
      <c r="HN19" s="19">
        <f t="shared" ca="1" si="187"/>
        <v>0</v>
      </c>
      <c r="HO19" s="19">
        <f t="shared" ca="1" si="187"/>
        <v>0</v>
      </c>
      <c r="HP19" s="19">
        <f t="shared" ca="1" si="187"/>
        <v>0</v>
      </c>
      <c r="HQ19" s="19">
        <f t="shared" ca="1" si="187"/>
        <v>0</v>
      </c>
      <c r="HR19" s="19">
        <f t="shared" ca="1" si="187"/>
        <v>0</v>
      </c>
      <c r="HS19" s="19">
        <f t="shared" ca="1" si="187"/>
        <v>0</v>
      </c>
      <c r="HT19" s="19">
        <f t="shared" ca="1" si="187"/>
        <v>0</v>
      </c>
      <c r="HU19" s="19">
        <f t="shared" ca="1" si="187"/>
        <v>0</v>
      </c>
      <c r="HV19" s="19">
        <f t="shared" ca="1" si="187"/>
        <v>0</v>
      </c>
      <c r="HW19" s="19">
        <f t="shared" ca="1" si="187"/>
        <v>0</v>
      </c>
      <c r="HX19" s="19">
        <f t="shared" ca="1" si="187"/>
        <v>0</v>
      </c>
      <c r="HY19" s="19">
        <f t="shared" ca="1" si="187"/>
        <v>0</v>
      </c>
      <c r="HZ19" s="19">
        <f t="shared" ca="1" si="187"/>
        <v>0</v>
      </c>
      <c r="IA19" s="19">
        <f t="shared" ca="1" si="187"/>
        <v>0</v>
      </c>
      <c r="IB19" s="19">
        <f t="shared" ca="1" si="187"/>
        <v>0</v>
      </c>
      <c r="IC19" s="19">
        <f t="shared" ca="1" si="187"/>
        <v>0</v>
      </c>
      <c r="ID19" s="19">
        <f t="shared" ca="1" si="187"/>
        <v>0</v>
      </c>
      <c r="IE19" s="19" t="str">
        <f t="shared" ca="1" si="188"/>
        <v>-</v>
      </c>
      <c r="IF19" s="9"/>
      <c r="IG19" s="19">
        <f t="shared" ca="1" si="189"/>
        <v>1</v>
      </c>
      <c r="IH19" s="19" t="str">
        <f t="shared" ca="1" si="189"/>
        <v>-</v>
      </c>
      <c r="II19" s="19">
        <f t="shared" ca="1" si="189"/>
        <v>0</v>
      </c>
      <c r="IJ19" s="19" t="str">
        <f t="shared" ca="1" si="189"/>
        <v>-</v>
      </c>
      <c r="IK19" s="19">
        <f t="shared" ca="1" si="189"/>
        <v>1</v>
      </c>
      <c r="IL19" s="19">
        <f t="shared" ca="1" si="189"/>
        <v>0</v>
      </c>
      <c r="IM19" s="19">
        <f t="shared" ca="1" si="189"/>
        <v>0</v>
      </c>
      <c r="IN19" s="19">
        <f t="shared" ca="1" si="189"/>
        <v>0</v>
      </c>
      <c r="IO19" s="19">
        <f t="shared" ca="1" si="189"/>
        <v>0</v>
      </c>
      <c r="IP19" s="19">
        <f t="shared" ca="1" si="189"/>
        <v>0</v>
      </c>
      <c r="IQ19" s="19">
        <f t="shared" ca="1" si="189"/>
        <v>0</v>
      </c>
      <c r="IR19" s="19">
        <f t="shared" ca="1" si="189"/>
        <v>0</v>
      </c>
      <c r="IS19" s="19">
        <f t="shared" ca="1" si="189"/>
        <v>0</v>
      </c>
      <c r="IT19" s="19">
        <f t="shared" ca="1" si="189"/>
        <v>0</v>
      </c>
      <c r="IU19" s="19">
        <f t="shared" ca="1" si="189"/>
        <v>0</v>
      </c>
      <c r="IV19" s="19">
        <f t="shared" ca="1" si="189"/>
        <v>0</v>
      </c>
      <c r="IW19" s="19">
        <f t="shared" ca="1" si="189"/>
        <v>0</v>
      </c>
      <c r="IX19" s="19">
        <f t="shared" ca="1" si="189"/>
        <v>0</v>
      </c>
      <c r="IY19" s="19">
        <f t="shared" ca="1" si="189"/>
        <v>0</v>
      </c>
      <c r="IZ19" s="19">
        <f t="shared" ca="1" si="189"/>
        <v>0</v>
      </c>
      <c r="JA19" s="19">
        <f t="shared" ca="1" si="189"/>
        <v>0</v>
      </c>
      <c r="JB19" s="19">
        <f t="shared" ca="1" si="189"/>
        <v>0</v>
      </c>
      <c r="JC19" s="19">
        <f t="shared" ca="1" si="189"/>
        <v>0</v>
      </c>
      <c r="JD19" s="19">
        <f t="shared" ca="1" si="190"/>
        <v>0</v>
      </c>
      <c r="JE19" s="19">
        <f t="shared" ca="1" si="190"/>
        <v>0</v>
      </c>
      <c r="JF19" s="19">
        <f t="shared" ca="1" si="190"/>
        <v>0</v>
      </c>
      <c r="JG19" s="19">
        <f t="shared" ca="1" si="190"/>
        <v>0</v>
      </c>
      <c r="JH19" s="19">
        <f t="shared" ca="1" si="190"/>
        <v>0</v>
      </c>
      <c r="JI19" s="19">
        <f t="shared" ca="1" si="190"/>
        <v>0</v>
      </c>
      <c r="JJ19" s="19">
        <f t="shared" ca="1" si="190"/>
        <v>0</v>
      </c>
      <c r="JK19" s="19">
        <f t="shared" ca="1" si="190"/>
        <v>0</v>
      </c>
      <c r="JL19" s="19">
        <f t="shared" ca="1" si="190"/>
        <v>1</v>
      </c>
      <c r="JM19" s="19">
        <f t="shared" ca="1" si="190"/>
        <v>0</v>
      </c>
      <c r="JN19" s="19">
        <f t="shared" ca="1" si="190"/>
        <v>1</v>
      </c>
      <c r="JO19" s="9"/>
      <c r="JP19" s="19" t="str">
        <f ca="1">OFFSET(JP$5,$B19,0)</f>
        <v>-</v>
      </c>
      <c r="JQ19" s="19" t="str">
        <f t="shared" ca="1" si="191"/>
        <v>-</v>
      </c>
      <c r="JR19" s="19" t="str">
        <f t="shared" ca="1" si="191"/>
        <v>-</v>
      </c>
      <c r="JS19" s="12" t="b">
        <v>1</v>
      </c>
      <c r="JT19" s="12" t="b">
        <v>0</v>
      </c>
      <c r="JU19" s="12" t="b">
        <v>0</v>
      </c>
      <c r="JV19" s="19">
        <f t="shared" ca="1" si="192"/>
        <v>1</v>
      </c>
      <c r="JW19" s="19">
        <f t="shared" ca="1" si="192"/>
        <v>1</v>
      </c>
      <c r="JX19" s="19" t="str">
        <f t="shared" ca="1" si="192"/>
        <v>-</v>
      </c>
      <c r="JY19" s="19" t="str">
        <f t="shared" ca="1" si="192"/>
        <v>-</v>
      </c>
      <c r="JZ19" s="19" t="str">
        <f t="shared" ca="1" si="192"/>
        <v>-</v>
      </c>
      <c r="KA19" s="19" t="str">
        <f t="shared" ca="1" si="192"/>
        <v>-</v>
      </c>
      <c r="KB19" s="19">
        <f t="shared" ca="1" si="192"/>
        <v>1</v>
      </c>
      <c r="KC19" s="19" t="str">
        <f t="shared" ca="1" si="192"/>
        <v>-</v>
      </c>
      <c r="KD19" s="19" t="str">
        <f t="shared" ca="1" si="192"/>
        <v>-</v>
      </c>
      <c r="KE19" s="19" t="str">
        <f t="shared" ca="1" si="192"/>
        <v>-</v>
      </c>
      <c r="KF19" s="19" t="str">
        <f t="shared" ca="1" si="192"/>
        <v>-</v>
      </c>
      <c r="KG19" s="19" t="str">
        <f t="shared" ca="1" si="192"/>
        <v>-</v>
      </c>
      <c r="KH19" s="19" t="str">
        <f t="shared" ca="1" si="192"/>
        <v>-</v>
      </c>
      <c r="KI19" s="19" t="str">
        <f t="shared" ca="1" si="192"/>
        <v>-</v>
      </c>
      <c r="KJ19" s="19" t="str">
        <f t="shared" ca="1" si="192"/>
        <v>-</v>
      </c>
      <c r="KK19" s="19" t="str">
        <f t="shared" ca="1" si="192"/>
        <v>-</v>
      </c>
      <c r="KL19" s="19" t="str">
        <f t="shared" ca="1" si="192"/>
        <v>-</v>
      </c>
      <c r="KM19" s="19" t="str">
        <f t="shared" ca="1" si="192"/>
        <v>-</v>
      </c>
      <c r="KN19" s="19" t="b">
        <f t="shared" ca="1" si="192"/>
        <v>1</v>
      </c>
      <c r="KO19" s="19">
        <f t="shared" ca="1" si="192"/>
        <v>0</v>
      </c>
      <c r="KP19" s="19" t="str">
        <f t="shared" ca="1" si="192"/>
        <v>-</v>
      </c>
      <c r="KQ19" s="19">
        <f t="shared" ca="1" si="192"/>
        <v>999999</v>
      </c>
      <c r="KR19" s="19">
        <f t="shared" ca="1" si="192"/>
        <v>999999</v>
      </c>
      <c r="KS19" s="19">
        <f t="shared" ca="1" si="192"/>
        <v>999999</v>
      </c>
      <c r="KT19" s="19">
        <f t="shared" ca="1" si="192"/>
        <v>999999</v>
      </c>
      <c r="KU19" s="19">
        <f t="shared" ca="1" si="192"/>
        <v>999999</v>
      </c>
      <c r="KV19" s="19" t="str">
        <f t="shared" ca="1" si="192"/>
        <v>-</v>
      </c>
      <c r="KW19" s="19" t="str">
        <f t="shared" ca="1" si="192"/>
        <v>-</v>
      </c>
      <c r="KX19" s="19" t="str">
        <f t="shared" ca="1" si="192"/>
        <v>-</v>
      </c>
      <c r="KY19" s="19" t="b">
        <f t="shared" ca="1" si="193"/>
        <v>1</v>
      </c>
      <c r="KZ19" s="19">
        <f t="shared" ca="1" si="193"/>
        <v>0</v>
      </c>
      <c r="LA19" s="19" t="str">
        <f t="shared" ca="1" si="193"/>
        <v>-</v>
      </c>
      <c r="LB19" s="19" t="str">
        <f t="shared" ca="1" si="193"/>
        <v>-</v>
      </c>
      <c r="LC19" s="19" t="str">
        <f t="shared" ca="1" si="193"/>
        <v>-</v>
      </c>
      <c r="LD19" s="19" t="str">
        <f t="shared" ca="1" si="193"/>
        <v>-</v>
      </c>
      <c r="LE19" s="19" t="str">
        <f t="shared" ca="1" si="193"/>
        <v>-</v>
      </c>
      <c r="LF19" s="19" t="str">
        <f t="shared" ca="1" si="194"/>
        <v>-</v>
      </c>
      <c r="LG19" s="19" t="str">
        <f t="shared" ca="1" si="194"/>
        <v>-</v>
      </c>
      <c r="LH19" s="19" t="str">
        <f t="shared" ca="1" si="193"/>
        <v>-</v>
      </c>
      <c r="LI19" s="19" t="str">
        <f t="shared" ca="1" si="193"/>
        <v>-</v>
      </c>
      <c r="LJ19" s="19" t="str">
        <f t="shared" ca="1" si="193"/>
        <v>-</v>
      </c>
      <c r="LK19" s="19" t="str">
        <f t="shared" ca="1" si="193"/>
        <v>-</v>
      </c>
      <c r="LL19" s="19" t="str">
        <f t="shared" ca="1" si="193"/>
        <v>-</v>
      </c>
      <c r="LM19" s="19">
        <f t="shared" ca="1" si="193"/>
        <v>500</v>
      </c>
      <c r="LN19" s="19">
        <f t="shared" ca="1" si="193"/>
        <v>500</v>
      </c>
      <c r="LO19" s="19" t="str">
        <f t="shared" ca="1" si="193"/>
        <v>-</v>
      </c>
      <c r="LP19" s="19" t="str">
        <f t="shared" ca="1" si="193"/>
        <v>-</v>
      </c>
      <c r="LQ19" s="19" t="str">
        <f t="shared" ca="1" si="193"/>
        <v>-</v>
      </c>
      <c r="LR19" s="19" t="str">
        <f t="shared" ca="1" si="193"/>
        <v>-</v>
      </c>
      <c r="LS19" s="19">
        <f t="shared" ca="1" si="195"/>
        <v>1</v>
      </c>
      <c r="LT19" s="9"/>
      <c r="LU19" s="19" t="str">
        <f t="shared" ca="1" si="196"/>
        <v>-</v>
      </c>
      <c r="LV19" s="19" t="str">
        <f t="shared" ca="1" si="196"/>
        <v>-</v>
      </c>
      <c r="LW19" s="19" t="str">
        <f t="shared" ca="1" si="196"/>
        <v>-</v>
      </c>
      <c r="LX19" s="19" t="str">
        <f t="shared" ca="1" si="196"/>
        <v>-</v>
      </c>
      <c r="LY19" s="19" t="str">
        <f t="shared" ca="1" si="196"/>
        <v>-</v>
      </c>
      <c r="LZ19" s="19" t="str">
        <f t="shared" ca="1" si="196"/>
        <v>-</v>
      </c>
      <c r="MA19" s="19" t="str">
        <f t="shared" ca="1" si="196"/>
        <v>-</v>
      </c>
      <c r="MB19" s="19" t="str">
        <f t="shared" ca="1" si="196"/>
        <v>-</v>
      </c>
      <c r="MC19" s="19">
        <f t="shared" ca="1" si="196"/>
        <v>1</v>
      </c>
      <c r="MD19" s="19">
        <f t="shared" ca="1" si="196"/>
        <v>1</v>
      </c>
      <c r="ME19" s="19">
        <f t="shared" ca="1" si="196"/>
        <v>1</v>
      </c>
      <c r="MF19" s="19">
        <f t="shared" ca="1" si="196"/>
        <v>1</v>
      </c>
      <c r="MG19" s="19">
        <f t="shared" ca="1" si="196"/>
        <v>1</v>
      </c>
      <c r="MH19" s="19">
        <f t="shared" ca="1" si="196"/>
        <v>1</v>
      </c>
      <c r="MI19" s="19">
        <f t="shared" ca="1" si="196"/>
        <v>1</v>
      </c>
      <c r="MJ19" s="19">
        <f t="shared" ca="1" si="196"/>
        <v>1</v>
      </c>
      <c r="MK19" s="19">
        <f t="shared" ca="1" si="196"/>
        <v>1</v>
      </c>
      <c r="ML19" s="19">
        <f t="shared" ca="1" si="196"/>
        <v>1</v>
      </c>
      <c r="MM19" s="19">
        <f t="shared" ca="1" si="196"/>
        <v>1</v>
      </c>
      <c r="MN19" s="9"/>
      <c r="MO19" s="19" t="str">
        <f t="shared" ca="1" si="197"/>
        <v>-</v>
      </c>
      <c r="MP19" s="19" t="str">
        <f t="shared" ca="1" si="197"/>
        <v>-</v>
      </c>
      <c r="MQ19" s="19">
        <f t="shared" ca="1" si="197"/>
        <v>1</v>
      </c>
      <c r="MR19" s="19">
        <f t="shared" ca="1" si="197"/>
        <v>0.75</v>
      </c>
      <c r="MS19" s="19">
        <f t="shared" ca="1" si="197"/>
        <v>0.75</v>
      </c>
      <c r="MT19" s="19">
        <f t="shared" ca="1" si="197"/>
        <v>0.8</v>
      </c>
      <c r="MU19" s="19">
        <f t="shared" ca="1" si="197"/>
        <v>0.82499999999999996</v>
      </c>
      <c r="MV19" s="19">
        <f t="shared" ca="1" si="197"/>
        <v>0.875</v>
      </c>
      <c r="MW19" s="19">
        <f t="shared" ca="1" si="197"/>
        <v>0.9</v>
      </c>
      <c r="MX19" s="19">
        <f t="shared" ca="1" si="197"/>
        <v>1</v>
      </c>
      <c r="MY19" s="19">
        <f t="shared" ca="1" si="197"/>
        <v>0.875</v>
      </c>
      <c r="MZ19" s="19" t="b">
        <f t="shared" ca="1" si="198"/>
        <v>0</v>
      </c>
      <c r="NA19" s="19">
        <f t="shared" ca="1" si="198"/>
        <v>74.989999999999995</v>
      </c>
      <c r="NB19" s="19" t="str">
        <f t="shared" ca="1" si="198"/>
        <v>-</v>
      </c>
      <c r="NC19" s="19" t="str">
        <f t="shared" ca="1" si="198"/>
        <v>-</v>
      </c>
      <c r="ND19" s="19" t="str">
        <f t="shared" ca="1" si="198"/>
        <v>-</v>
      </c>
      <c r="NE19" s="19" t="str">
        <f t="shared" ca="1" si="198"/>
        <v>-</v>
      </c>
      <c r="NF19" s="19" t="str">
        <f t="shared" ca="1" si="198"/>
        <v>-</v>
      </c>
      <c r="NG19" s="19" t="str">
        <f t="shared" ca="1" si="198"/>
        <v>-</v>
      </c>
      <c r="NH19" s="19" t="str">
        <f t="shared" ca="1" si="198"/>
        <v>-</v>
      </c>
      <c r="NI19" s="19">
        <f t="shared" ca="1" si="198"/>
        <v>36.99</v>
      </c>
      <c r="NJ19" s="19">
        <f t="shared" ca="1" si="198"/>
        <v>36.99</v>
      </c>
      <c r="NK19" s="19" t="str">
        <f t="shared" ca="1" si="198"/>
        <v>-</v>
      </c>
      <c r="NL19" s="19" t="str">
        <f t="shared" ca="1" si="198"/>
        <v>-</v>
      </c>
      <c r="NM19" s="19" t="str">
        <f t="shared" ca="1" si="198"/>
        <v>-</v>
      </c>
      <c r="NN19" s="19" t="str">
        <f t="shared" ca="1" si="198"/>
        <v>-</v>
      </c>
      <c r="NO19" s="19" t="str">
        <f t="shared" ca="1" si="198"/>
        <v>-</v>
      </c>
      <c r="NP19" s="19">
        <f t="shared" ca="1" si="198"/>
        <v>49.99</v>
      </c>
      <c r="NQ19" s="19">
        <f t="shared" ca="1" si="198"/>
        <v>49.99</v>
      </c>
      <c r="NR19" s="19">
        <f t="shared" ca="1" si="198"/>
        <v>49.99</v>
      </c>
      <c r="NS19" s="19">
        <f t="shared" ca="1" si="198"/>
        <v>49.99</v>
      </c>
      <c r="NT19" s="19">
        <f t="shared" ca="1" si="198"/>
        <v>49.99</v>
      </c>
      <c r="NU19" s="19">
        <f t="shared" ca="1" si="198"/>
        <v>49.99</v>
      </c>
      <c r="NV19" s="19">
        <f t="shared" ca="1" si="198"/>
        <v>49.99</v>
      </c>
      <c r="NW19" s="19">
        <f t="shared" ca="1" si="198"/>
        <v>49.99</v>
      </c>
      <c r="NX19" s="19">
        <f t="shared" ca="1" si="198"/>
        <v>412.99</v>
      </c>
      <c r="NY19" s="19">
        <f t="shared" ca="1" si="198"/>
        <v>412.99</v>
      </c>
      <c r="NZ19" s="19" t="str">
        <f t="shared" ca="1" si="198"/>
        <v>-</v>
      </c>
      <c r="OA19" s="19" t="str">
        <f t="shared" ca="1" si="198"/>
        <v>-</v>
      </c>
      <c r="OB19" s="19" t="str">
        <f t="shared" ca="1" si="198"/>
        <v>-</v>
      </c>
      <c r="OC19" s="19" t="str">
        <f t="shared" ca="1" si="198"/>
        <v>-</v>
      </c>
      <c r="OD19" s="19" t="str">
        <f t="shared" ca="1" si="198"/>
        <v>-</v>
      </c>
      <c r="OE19" s="19">
        <f t="shared" ca="1" si="198"/>
        <v>6.8900000000000006</v>
      </c>
      <c r="OF19" s="19">
        <f t="shared" ca="1" si="198"/>
        <v>6.8900000000000006</v>
      </c>
      <c r="OG19" s="19">
        <f t="shared" ca="1" si="198"/>
        <v>6.8900000000000006</v>
      </c>
      <c r="OH19" s="19">
        <f t="shared" ca="1" si="198"/>
        <v>6.8900000000000006</v>
      </c>
      <c r="OI19" s="19">
        <f t="shared" ca="1" si="198"/>
        <v>6.8900000000000006</v>
      </c>
      <c r="OJ19" s="19">
        <f t="shared" ca="1" si="198"/>
        <v>6.8900000000000006</v>
      </c>
      <c r="OK19" s="19">
        <f t="shared" ca="1" si="198"/>
        <v>6.8900000000000006</v>
      </c>
      <c r="OL19" s="19">
        <f t="shared" ca="1" si="198"/>
        <v>6.8900000000000006</v>
      </c>
      <c r="OM19" s="19">
        <f t="shared" ca="1" si="198"/>
        <v>346.99</v>
      </c>
      <c r="ON19" s="19">
        <f t="shared" ca="1" si="198"/>
        <v>346.99</v>
      </c>
      <c r="OO19" s="19" t="str">
        <f t="shared" ca="1" si="198"/>
        <v>-</v>
      </c>
      <c r="OP19" s="19" t="str">
        <f t="shared" ca="1" si="198"/>
        <v>-</v>
      </c>
      <c r="OQ19" s="19" t="str">
        <f t="shared" ca="1" si="198"/>
        <v>-</v>
      </c>
      <c r="OR19" s="19" t="str">
        <f t="shared" ca="1" si="198"/>
        <v>-</v>
      </c>
      <c r="OS19" s="19" t="str">
        <f t="shared" ca="1" si="198"/>
        <v>-</v>
      </c>
      <c r="OT19" s="19">
        <f t="shared" ca="1" si="199"/>
        <v>0</v>
      </c>
      <c r="OU19" s="24">
        <v>0</v>
      </c>
    </row>
    <row r="20" spans="1:411" outlineLevel="1">
      <c r="A20" s="21">
        <f t="shared" ref="A20:A21" si="202">ROW(A20)-5</f>
        <v>15</v>
      </c>
      <c r="B20" s="21">
        <f t="shared" si="200"/>
        <v>11</v>
      </c>
      <c r="C20">
        <v>2</v>
      </c>
      <c r="D20" s="19" t="str">
        <f ca="1">OFFSET(D$5,$B20,0)</f>
        <v>GSM</v>
      </c>
      <c r="E20" t="b">
        <v>0</v>
      </c>
      <c r="F20" t="b">
        <v>1</v>
      </c>
      <c r="G20" t="b">
        <v>0</v>
      </c>
      <c r="N20">
        <f ca="1">MATCH(TRUE,$JS20:$JU20,0)</f>
        <v>3</v>
      </c>
      <c r="U20" s="218"/>
      <c r="V20" s="218"/>
      <c r="X20" s="218"/>
      <c r="Y20" s="218"/>
      <c r="Z20" s="218"/>
      <c r="AA20" s="218"/>
      <c r="AB20" s="218"/>
      <c r="AC20" s="218"/>
      <c r="AD20" s="218"/>
      <c r="AE20" s="218"/>
      <c r="AL20" s="231" t="str">
        <f ca="1">"Nutrition test with LTW"&amp;" (F"&amp;3+COUNTIF($CV20:$CY20,TRUE)&amp;3&amp;"N"&amp;$DM20&amp;$DN20&amp;")"</f>
        <v>Nutrition test with LTW (F33N11)</v>
      </c>
      <c r="AM20" s="9" t="str">
        <f ca="1">IF(COUNTIF(AL$5:AL20,AL20)=1,"-","Dup")</f>
        <v>-</v>
      </c>
      <c r="AN20" s="9"/>
      <c r="AO20" s="19" t="b">
        <f ca="1">OFFSET(AO$5,$B20,0)</f>
        <v>1</v>
      </c>
      <c r="AP20" s="19" t="b">
        <f ca="1">OFFSET(AP$5,$B20,0)</f>
        <v>1</v>
      </c>
      <c r="AQ20" s="19" t="b">
        <f t="shared" ref="AO20:AV21" ca="1" si="203">OFFSET(AQ$5,$B20,0)</f>
        <v>1</v>
      </c>
      <c r="AR20" s="19" t="b">
        <f t="shared" ca="1" si="203"/>
        <v>1</v>
      </c>
      <c r="AS20" s="19" t="b">
        <f t="shared" ca="1" si="203"/>
        <v>1</v>
      </c>
      <c r="AT20" s="19" t="b">
        <f t="shared" ca="1" si="203"/>
        <v>1</v>
      </c>
      <c r="AU20" s="19" t="b">
        <f t="shared" ca="1" si="203"/>
        <v>1</v>
      </c>
      <c r="AV20" s="19" t="b">
        <f t="shared" ca="1" si="203"/>
        <v>1</v>
      </c>
      <c r="AW20" s="9"/>
      <c r="AX20" s="19" t="b">
        <f t="shared" ref="AX20:CL21" ca="1" si="204">OFFSET(AX$5,$B20,0)</f>
        <v>0</v>
      </c>
      <c r="AY20" s="19" t="str">
        <f t="shared" ca="1" si="204"/>
        <v>-</v>
      </c>
      <c r="AZ20" s="19" t="str">
        <f t="shared" ca="1" si="204"/>
        <v>-</v>
      </c>
      <c r="BA20" s="19" t="str">
        <f t="shared" ca="1" si="204"/>
        <v>-</v>
      </c>
      <c r="BB20" s="19" t="b">
        <f t="shared" ca="1" si="204"/>
        <v>0</v>
      </c>
      <c r="BC20" s="19" t="str">
        <f ca="1">OFFSET(BC$5,$B20,0)</f>
        <v>-</v>
      </c>
      <c r="BD20" s="19" t="str">
        <f t="shared" ca="1" si="160"/>
        <v>-</v>
      </c>
      <c r="BE20" s="9"/>
      <c r="BF20" s="19" t="str">
        <f t="shared" ca="1" si="182"/>
        <v>-</v>
      </c>
      <c r="BG20" s="19" t="str">
        <f t="shared" ca="1" si="182"/>
        <v>-</v>
      </c>
      <c r="BH20" s="19" t="str">
        <f t="shared" ca="1" si="182"/>
        <v>-</v>
      </c>
      <c r="BI20" s="19" t="str">
        <f t="shared" ca="1" si="182"/>
        <v>-</v>
      </c>
      <c r="BJ20" s="19" t="str">
        <f t="shared" ca="1" si="182"/>
        <v>-</v>
      </c>
      <c r="BK20" s="19" t="str">
        <f t="shared" ca="1" si="182"/>
        <v>-</v>
      </c>
      <c r="BL20" s="19" t="str">
        <f t="shared" ca="1" si="182"/>
        <v>-</v>
      </c>
      <c r="BM20" s="19" t="str">
        <f t="shared" ca="1" si="182"/>
        <v>-</v>
      </c>
      <c r="BN20" s="19" t="str">
        <f t="shared" ca="1" si="182"/>
        <v>-</v>
      </c>
      <c r="BO20" s="19" t="str">
        <f t="shared" ca="1" si="182"/>
        <v>-</v>
      </c>
      <c r="BP20" s="19" t="str">
        <f t="shared" ca="1" si="182"/>
        <v>-</v>
      </c>
      <c r="BQ20" s="9"/>
      <c r="BR20" s="19" t="str">
        <f t="shared" ca="1" si="183"/>
        <v>-</v>
      </c>
      <c r="BS20" s="19" t="str">
        <f t="shared" ca="1" si="183"/>
        <v>-</v>
      </c>
      <c r="BT20" s="19" t="str">
        <f t="shared" ca="1" si="183"/>
        <v>-</v>
      </c>
      <c r="BU20" s="19" t="str">
        <f t="shared" ca="1" si="183"/>
        <v>-</v>
      </c>
      <c r="BV20" s="19" t="str">
        <f t="shared" ca="1" si="183"/>
        <v>-</v>
      </c>
      <c r="BW20" s="19" t="str">
        <f t="shared" ca="1" si="183"/>
        <v>-</v>
      </c>
      <c r="BX20" s="19" t="str">
        <f t="shared" ca="1" si="183"/>
        <v>-</v>
      </c>
      <c r="BY20" s="19" t="str">
        <f t="shared" ca="1" si="183"/>
        <v>-</v>
      </c>
      <c r="BZ20" s="19" t="str">
        <f t="shared" ca="1" si="183"/>
        <v>-</v>
      </c>
      <c r="CA20" s="19" t="str">
        <f t="shared" ca="1" si="183"/>
        <v>-</v>
      </c>
      <c r="CB20" s="9"/>
      <c r="CC20" s="19" t="b">
        <f t="shared" ca="1" si="204"/>
        <v>0</v>
      </c>
      <c r="CD20" s="19" t="b">
        <f t="shared" ca="1" si="184"/>
        <v>0</v>
      </c>
      <c r="CE20" s="19" t="b">
        <f t="shared" ref="CE20:CF21" ca="1" si="205">OFFSET(CE$5,$B20,0)</f>
        <v>0</v>
      </c>
      <c r="CF20" s="19">
        <f t="shared" ca="1" si="205"/>
        <v>0</v>
      </c>
      <c r="CG20" s="19" t="b">
        <f t="shared" ca="1" si="204"/>
        <v>1</v>
      </c>
      <c r="CH20" s="19" t="str">
        <f t="shared" ca="1" si="204"/>
        <v>-</v>
      </c>
      <c r="CI20" s="19" t="b">
        <f t="shared" ca="1" si="204"/>
        <v>1</v>
      </c>
      <c r="CJ20" s="19">
        <f t="shared" ref="CJ20:CK25" ca="1" si="206">OFFSET(CJ$5,$B20,0)</f>
        <v>0</v>
      </c>
      <c r="CK20" s="19" t="str">
        <f t="shared" ca="1" si="206"/>
        <v>-</v>
      </c>
      <c r="CL20" s="19">
        <f t="shared" ca="1" si="204"/>
        <v>1</v>
      </c>
      <c r="CM20" s="19">
        <f t="shared" ref="CM20:CM21" ca="1" si="207">OFFSET(CM$5,$B20,0)</f>
        <v>1</v>
      </c>
      <c r="CN20" s="9"/>
      <c r="CO20" s="19" t="str">
        <f t="shared" ca="1" si="164"/>
        <v>-</v>
      </c>
      <c r="CP20" s="19" t="str">
        <f t="shared" ca="1" si="164"/>
        <v>-</v>
      </c>
      <c r="CQ20" s="19" t="str">
        <f t="shared" ca="1" si="164"/>
        <v>-</v>
      </c>
      <c r="CR20" s="19" t="str">
        <f t="shared" ca="1" si="165"/>
        <v>-</v>
      </c>
      <c r="CS20" s="19" t="str">
        <f t="shared" ca="1" si="165"/>
        <v>-</v>
      </c>
      <c r="CT20" s="19" t="str">
        <f t="shared" ca="1" si="165"/>
        <v>-</v>
      </c>
      <c r="CU20" s="19" t="str">
        <f t="shared" ca="1" si="165"/>
        <v>-</v>
      </c>
      <c r="CV20" s="19" t="str">
        <f t="shared" ref="CV20:DL21" ca="1" si="208">OFFSET(CV$5,$B20,0)</f>
        <v>-</v>
      </c>
      <c r="CW20" s="19" t="str">
        <f t="shared" ca="1" si="208"/>
        <v>-</v>
      </c>
      <c r="CX20" s="19" t="str">
        <f t="shared" ca="1" si="208"/>
        <v>-</v>
      </c>
      <c r="CY20" s="19" t="str">
        <f t="shared" ca="1" si="208"/>
        <v>-</v>
      </c>
      <c r="CZ20" s="19" t="str">
        <f t="shared" ca="1" si="166"/>
        <v>-</v>
      </c>
      <c r="DA20" s="19">
        <f t="shared" ca="1" si="208"/>
        <v>0.125</v>
      </c>
      <c r="DB20" s="19">
        <f t="shared" ca="1" si="208"/>
        <v>0.3</v>
      </c>
      <c r="DC20" s="19">
        <f t="shared" ca="1" si="208"/>
        <v>-0.05</v>
      </c>
      <c r="DD20" s="19">
        <f t="shared" ca="1" si="208"/>
        <v>0.1</v>
      </c>
      <c r="DE20" s="19">
        <f t="shared" ca="1" si="208"/>
        <v>0.25</v>
      </c>
      <c r="DF20" s="19">
        <f t="shared" ca="1" si="208"/>
        <v>-0.05</v>
      </c>
      <c r="DG20" s="19">
        <f t="shared" ca="1" si="208"/>
        <v>0.05</v>
      </c>
      <c r="DH20" s="19">
        <f t="shared" ca="1" si="208"/>
        <v>0.1</v>
      </c>
      <c r="DI20" s="19">
        <f t="shared" ca="1" si="208"/>
        <v>-0.02</v>
      </c>
      <c r="DJ20" s="19">
        <f t="shared" ca="1" si="208"/>
        <v>0.1</v>
      </c>
      <c r="DK20" s="19">
        <f t="shared" ca="1" si="208"/>
        <v>0.25</v>
      </c>
      <c r="DL20" s="19">
        <f t="shared" ca="1" si="208"/>
        <v>-0.05</v>
      </c>
      <c r="DM20" s="19">
        <f t="shared" ref="DM20:DM21" ca="1" si="209">OFFSET(DM$5,$B20,0)</f>
        <v>1</v>
      </c>
      <c r="DN20" s="19">
        <f t="shared" ref="DN20:DQ21" ca="1" si="210">OFFSET(DN$5,$B20,0)</f>
        <v>1</v>
      </c>
      <c r="DO20" s="19" t="str">
        <f t="shared" ca="1" si="210"/>
        <v>-</v>
      </c>
      <c r="DP20" s="19" t="str">
        <f t="shared" ca="1" si="210"/>
        <v>-</v>
      </c>
      <c r="DQ20" s="19" t="str">
        <f t="shared" ca="1" si="210"/>
        <v>-</v>
      </c>
      <c r="DR20" s="19" t="str">
        <f t="shared" ref="DR20:EC21" ca="1" si="211">OFFSET(DR$5,$B20,0)</f>
        <v>-</v>
      </c>
      <c r="DS20" s="19" t="str">
        <f t="shared" ca="1" si="211"/>
        <v>-</v>
      </c>
      <c r="DT20" s="19" t="str">
        <f t="shared" ca="1" si="211"/>
        <v>-</v>
      </c>
      <c r="DU20" s="19" t="str">
        <f t="shared" ca="1" si="211"/>
        <v>-</v>
      </c>
      <c r="DV20" s="19" t="str">
        <f t="shared" ca="1" si="211"/>
        <v>-</v>
      </c>
      <c r="DW20" s="19" t="str">
        <f t="shared" ca="1" si="211"/>
        <v>-</v>
      </c>
      <c r="DX20" s="19" t="str">
        <f t="shared" ca="1" si="211"/>
        <v>-</v>
      </c>
      <c r="DY20" s="19" t="str">
        <f t="shared" ca="1" si="211"/>
        <v>-</v>
      </c>
      <c r="DZ20" s="19" t="str">
        <f t="shared" ca="1" si="211"/>
        <v>-</v>
      </c>
      <c r="EA20" s="19" t="str">
        <f t="shared" ca="1" si="211"/>
        <v>-</v>
      </c>
      <c r="EB20" s="19" t="str">
        <f t="shared" ca="1" si="211"/>
        <v>-</v>
      </c>
      <c r="EC20" s="19" t="str">
        <f t="shared" ca="1" si="211"/>
        <v>-</v>
      </c>
      <c r="ED20" s="19">
        <f t="shared" ref="ED20:ES21" ca="1" si="212">OFFSET(ED$5,$B20,0)</f>
        <v>0</v>
      </c>
      <c r="EE20" s="19">
        <f t="shared" ca="1" si="212"/>
        <v>0</v>
      </c>
      <c r="EF20" s="19">
        <f t="shared" ca="1" si="212"/>
        <v>0</v>
      </c>
      <c r="EG20" s="19">
        <f t="shared" ca="1" si="212"/>
        <v>0</v>
      </c>
      <c r="EH20" s="19">
        <f t="shared" ca="1" si="212"/>
        <v>0</v>
      </c>
      <c r="EI20" s="19">
        <f t="shared" ca="1" si="212"/>
        <v>0</v>
      </c>
      <c r="EJ20" s="19">
        <f t="shared" ca="1" si="212"/>
        <v>0</v>
      </c>
      <c r="EK20" s="19">
        <f t="shared" ca="1" si="212"/>
        <v>0</v>
      </c>
      <c r="EL20" s="19">
        <f t="shared" ca="1" si="212"/>
        <v>0</v>
      </c>
      <c r="EM20" s="19">
        <f t="shared" ca="1" si="212"/>
        <v>0</v>
      </c>
      <c r="EN20" s="19">
        <f t="shared" ca="1" si="212"/>
        <v>0</v>
      </c>
      <c r="EO20" s="19">
        <f t="shared" ca="1" si="212"/>
        <v>0</v>
      </c>
      <c r="EP20" s="19">
        <f t="shared" ca="1" si="212"/>
        <v>0</v>
      </c>
      <c r="EQ20" s="19">
        <f t="shared" ca="1" si="212"/>
        <v>0</v>
      </c>
      <c r="ER20" s="19">
        <f t="shared" ca="1" si="212"/>
        <v>0</v>
      </c>
      <c r="ES20" s="19">
        <f t="shared" ca="1" si="212"/>
        <v>0</v>
      </c>
      <c r="ET20" s="19">
        <f t="shared" ca="1" si="201"/>
        <v>0</v>
      </c>
      <c r="EU20" s="19">
        <f t="shared" ca="1" si="201"/>
        <v>0</v>
      </c>
      <c r="EV20" s="19">
        <f t="shared" ca="1" si="201"/>
        <v>0</v>
      </c>
      <c r="EW20" s="19">
        <f t="shared" ca="1" si="201"/>
        <v>0</v>
      </c>
      <c r="EX20" s="19">
        <f t="shared" ca="1" si="201"/>
        <v>0</v>
      </c>
      <c r="EY20" s="19">
        <f t="shared" ca="1" si="201"/>
        <v>0</v>
      </c>
      <c r="EZ20" s="19">
        <f t="shared" ca="1" si="201"/>
        <v>0</v>
      </c>
      <c r="FA20" s="19">
        <f t="shared" ca="1" si="201"/>
        <v>0</v>
      </c>
      <c r="FB20" s="19">
        <f t="shared" ca="1" si="201"/>
        <v>0</v>
      </c>
      <c r="FC20" s="19">
        <f t="shared" ca="1" si="201"/>
        <v>0</v>
      </c>
      <c r="FD20" s="19">
        <f t="shared" ca="1" si="201"/>
        <v>0</v>
      </c>
      <c r="FE20" s="19">
        <f t="shared" ca="1" si="201"/>
        <v>0</v>
      </c>
      <c r="FF20" s="19">
        <f t="shared" ca="1" si="201"/>
        <v>0</v>
      </c>
      <c r="FG20" s="19">
        <f t="shared" ca="1" si="201"/>
        <v>0</v>
      </c>
      <c r="FH20" s="19">
        <f t="shared" ca="1" si="201"/>
        <v>0</v>
      </c>
      <c r="FI20" s="19">
        <f t="shared" ca="1" si="201"/>
        <v>0</v>
      </c>
      <c r="FJ20" s="19">
        <f t="shared" ca="1" si="201"/>
        <v>0</v>
      </c>
      <c r="FK20" s="19">
        <f t="shared" ca="1" si="201"/>
        <v>0</v>
      </c>
      <c r="FL20" s="19">
        <f t="shared" ca="1" si="201"/>
        <v>0</v>
      </c>
      <c r="FM20" s="19">
        <f t="shared" ca="1" si="201"/>
        <v>0</v>
      </c>
      <c r="FN20" s="19">
        <f t="shared" ca="1" si="201"/>
        <v>0</v>
      </c>
      <c r="FO20" s="19">
        <f t="shared" ca="1" si="201"/>
        <v>0</v>
      </c>
      <c r="FP20" s="19">
        <f t="shared" ca="1" si="201"/>
        <v>0</v>
      </c>
      <c r="FQ20" s="19">
        <f t="shared" ca="1" si="201"/>
        <v>0</v>
      </c>
      <c r="FR20" s="19">
        <f t="shared" ca="1" si="201"/>
        <v>0</v>
      </c>
      <c r="FS20" s="19">
        <f t="shared" ca="1" si="201"/>
        <v>0</v>
      </c>
      <c r="FT20" s="19">
        <f t="shared" ca="1" si="201"/>
        <v>0</v>
      </c>
      <c r="FU20" s="19">
        <f t="shared" ca="1" si="201"/>
        <v>0</v>
      </c>
      <c r="FV20" s="19">
        <f t="shared" ca="1" si="201"/>
        <v>0</v>
      </c>
      <c r="FW20" s="19">
        <f t="shared" ca="1" si="201"/>
        <v>0</v>
      </c>
      <c r="FX20" s="19">
        <f t="shared" ca="1" si="201"/>
        <v>0</v>
      </c>
      <c r="FY20" s="19">
        <f t="shared" ca="1" si="201"/>
        <v>0</v>
      </c>
      <c r="FZ20" s="19">
        <f t="shared" ca="1" si="201"/>
        <v>0</v>
      </c>
      <c r="GA20" s="19">
        <f t="shared" ca="1" si="201"/>
        <v>0</v>
      </c>
      <c r="GB20" s="19">
        <f t="shared" ca="1" si="201"/>
        <v>0</v>
      </c>
      <c r="GC20" s="19">
        <f t="shared" ca="1" si="201"/>
        <v>0</v>
      </c>
      <c r="GD20" s="19">
        <f t="shared" ca="1" si="201"/>
        <v>0</v>
      </c>
      <c r="GE20" s="19">
        <f t="shared" ca="1" si="201"/>
        <v>0</v>
      </c>
      <c r="GF20" s="19">
        <f t="shared" ca="1" si="201"/>
        <v>0</v>
      </c>
      <c r="GG20" s="19">
        <f t="shared" ca="1" si="201"/>
        <v>0</v>
      </c>
      <c r="GH20" s="19">
        <f t="shared" ca="1" si="201"/>
        <v>0</v>
      </c>
      <c r="GI20" s="19">
        <f t="shared" ca="1" si="201"/>
        <v>0</v>
      </c>
      <c r="GJ20" s="19">
        <f t="shared" ca="1" si="201"/>
        <v>0</v>
      </c>
      <c r="GK20" s="19">
        <f t="shared" ca="1" si="201"/>
        <v>0</v>
      </c>
      <c r="GL20" s="19">
        <f t="shared" ca="1" si="201"/>
        <v>0</v>
      </c>
      <c r="GM20" s="19">
        <f t="shared" ca="1" si="201"/>
        <v>0</v>
      </c>
      <c r="GN20" s="19">
        <f t="shared" ca="1" si="201"/>
        <v>0</v>
      </c>
      <c r="GO20" s="19">
        <f t="shared" ca="1" si="186"/>
        <v>0</v>
      </c>
      <c r="GP20" s="19">
        <f t="shared" ca="1" si="187"/>
        <v>0</v>
      </c>
      <c r="GQ20" s="19">
        <f t="shared" ca="1" si="187"/>
        <v>0</v>
      </c>
      <c r="GR20" s="19">
        <f t="shared" ca="1" si="187"/>
        <v>0</v>
      </c>
      <c r="GS20" s="19">
        <f t="shared" ca="1" si="187"/>
        <v>0</v>
      </c>
      <c r="GT20" s="19">
        <f t="shared" ca="1" si="187"/>
        <v>0</v>
      </c>
      <c r="GU20" s="19">
        <f t="shared" ca="1" si="187"/>
        <v>0</v>
      </c>
      <c r="GV20" s="19">
        <f t="shared" ca="1" si="187"/>
        <v>0</v>
      </c>
      <c r="GW20" s="19">
        <f t="shared" ca="1" si="187"/>
        <v>0</v>
      </c>
      <c r="GX20" s="19">
        <f t="shared" ca="1" si="187"/>
        <v>0</v>
      </c>
      <c r="GY20" s="19">
        <f t="shared" ca="1" si="187"/>
        <v>0</v>
      </c>
      <c r="GZ20" s="19">
        <f t="shared" ca="1" si="187"/>
        <v>0</v>
      </c>
      <c r="HA20" s="19">
        <f t="shared" ca="1" si="187"/>
        <v>0</v>
      </c>
      <c r="HB20" s="19">
        <f t="shared" ca="1" si="187"/>
        <v>0</v>
      </c>
      <c r="HC20" s="19">
        <f t="shared" ca="1" si="187"/>
        <v>0</v>
      </c>
      <c r="HD20" s="19">
        <f t="shared" ca="1" si="187"/>
        <v>0</v>
      </c>
      <c r="HE20" s="19">
        <f t="shared" ca="1" si="187"/>
        <v>0</v>
      </c>
      <c r="HF20" s="19">
        <f t="shared" ca="1" si="187"/>
        <v>0</v>
      </c>
      <c r="HG20" s="19">
        <f t="shared" ca="1" si="187"/>
        <v>0</v>
      </c>
      <c r="HH20" s="19">
        <f t="shared" ca="1" si="187"/>
        <v>0</v>
      </c>
      <c r="HI20" s="19">
        <f t="shared" ca="1" si="187"/>
        <v>0</v>
      </c>
      <c r="HJ20" s="19">
        <f t="shared" ca="1" si="187"/>
        <v>0</v>
      </c>
      <c r="HK20" s="19">
        <f t="shared" ca="1" si="187"/>
        <v>0</v>
      </c>
      <c r="HL20" s="19">
        <f t="shared" ca="1" si="187"/>
        <v>0</v>
      </c>
      <c r="HM20" s="19">
        <f t="shared" ca="1" si="187"/>
        <v>0</v>
      </c>
      <c r="HN20" s="19">
        <f t="shared" ca="1" si="187"/>
        <v>0</v>
      </c>
      <c r="HO20" s="19">
        <f t="shared" ca="1" si="187"/>
        <v>0</v>
      </c>
      <c r="HP20" s="19">
        <f t="shared" ca="1" si="187"/>
        <v>0</v>
      </c>
      <c r="HQ20" s="19">
        <f t="shared" ca="1" si="187"/>
        <v>0</v>
      </c>
      <c r="HR20" s="19">
        <f t="shared" ca="1" si="187"/>
        <v>0</v>
      </c>
      <c r="HS20" s="19">
        <f t="shared" ca="1" si="187"/>
        <v>0</v>
      </c>
      <c r="HT20" s="19">
        <f t="shared" ca="1" si="187"/>
        <v>0</v>
      </c>
      <c r="HU20" s="19">
        <f t="shared" ca="1" si="187"/>
        <v>0</v>
      </c>
      <c r="HV20" s="19">
        <f t="shared" ca="1" si="187"/>
        <v>0</v>
      </c>
      <c r="HW20" s="19">
        <f t="shared" ca="1" si="187"/>
        <v>0</v>
      </c>
      <c r="HX20" s="19">
        <f t="shared" ca="1" si="187"/>
        <v>0</v>
      </c>
      <c r="HY20" s="19">
        <f t="shared" ca="1" si="187"/>
        <v>0</v>
      </c>
      <c r="HZ20" s="19">
        <f t="shared" ca="1" si="187"/>
        <v>0</v>
      </c>
      <c r="IA20" s="19">
        <f t="shared" ca="1" si="187"/>
        <v>0</v>
      </c>
      <c r="IB20" s="19">
        <f t="shared" ca="1" si="187"/>
        <v>0</v>
      </c>
      <c r="IC20" s="19">
        <f t="shared" ca="1" si="187"/>
        <v>0</v>
      </c>
      <c r="ID20" s="19">
        <f t="shared" ca="1" si="187"/>
        <v>0</v>
      </c>
      <c r="IE20" s="19" t="str">
        <f t="shared" ref="IE20:IE21" ca="1" si="213">OFFSET(IE$5,$B20,0)</f>
        <v>-</v>
      </c>
      <c r="IF20" s="9"/>
      <c r="IG20" s="19">
        <f t="shared" ref="IG20:IK21" ca="1" si="214">OFFSET(IG$5,$B20,0)</f>
        <v>1</v>
      </c>
      <c r="IH20" s="19" t="str">
        <f t="shared" ca="1" si="214"/>
        <v>-</v>
      </c>
      <c r="II20" s="19">
        <f t="shared" ca="1" si="189"/>
        <v>0</v>
      </c>
      <c r="IJ20" s="19" t="str">
        <f t="shared" ca="1" si="214"/>
        <v>-</v>
      </c>
      <c r="IK20" s="19">
        <f t="shared" ca="1" si="214"/>
        <v>1</v>
      </c>
      <c r="IL20" s="19">
        <f t="shared" ref="IL20:JA21" ca="1" si="215">OFFSET(IL$5,$B20,0)</f>
        <v>0</v>
      </c>
      <c r="IM20" s="19">
        <f t="shared" ca="1" si="215"/>
        <v>0</v>
      </c>
      <c r="IN20" s="19">
        <f t="shared" ca="1" si="215"/>
        <v>0</v>
      </c>
      <c r="IO20" s="19">
        <f t="shared" ref="IO20:IP21" ca="1" si="216">OFFSET(IO$5,$B20,0)</f>
        <v>0</v>
      </c>
      <c r="IP20" s="19">
        <f t="shared" ca="1" si="216"/>
        <v>0</v>
      </c>
      <c r="IQ20" s="19">
        <f t="shared" ca="1" si="215"/>
        <v>0</v>
      </c>
      <c r="IR20" s="19">
        <f t="shared" ca="1" si="215"/>
        <v>0</v>
      </c>
      <c r="IS20" s="19">
        <f t="shared" ca="1" si="215"/>
        <v>0</v>
      </c>
      <c r="IT20" s="19">
        <f t="shared" ca="1" si="215"/>
        <v>0</v>
      </c>
      <c r="IU20" s="19">
        <f t="shared" ca="1" si="215"/>
        <v>0</v>
      </c>
      <c r="IV20" s="19">
        <f t="shared" ca="1" si="215"/>
        <v>0</v>
      </c>
      <c r="IW20" s="19">
        <f t="shared" ca="1" si="215"/>
        <v>0</v>
      </c>
      <c r="IX20" s="19">
        <f t="shared" ca="1" si="215"/>
        <v>0</v>
      </c>
      <c r="IY20" s="19">
        <f t="shared" ca="1" si="215"/>
        <v>0</v>
      </c>
      <c r="IZ20" s="19">
        <f t="shared" ca="1" si="215"/>
        <v>0</v>
      </c>
      <c r="JA20" s="19">
        <f t="shared" ca="1" si="215"/>
        <v>0</v>
      </c>
      <c r="JB20" s="19">
        <f t="shared" ca="1" si="189"/>
        <v>0</v>
      </c>
      <c r="JC20" s="19">
        <f t="shared" ca="1" si="189"/>
        <v>0</v>
      </c>
      <c r="JD20" s="19">
        <f t="shared" ref="JD20:JN21" ca="1" si="217">OFFSET(JD$5,$B20,0)</f>
        <v>0</v>
      </c>
      <c r="JE20" s="19">
        <f t="shared" ca="1" si="217"/>
        <v>0</v>
      </c>
      <c r="JF20" s="19">
        <f t="shared" ca="1" si="217"/>
        <v>0</v>
      </c>
      <c r="JG20" s="19">
        <f t="shared" ca="1" si="217"/>
        <v>0</v>
      </c>
      <c r="JH20" s="19">
        <f t="shared" ca="1" si="217"/>
        <v>0</v>
      </c>
      <c r="JI20" s="19">
        <f t="shared" ca="1" si="217"/>
        <v>0</v>
      </c>
      <c r="JJ20" s="19">
        <f t="shared" ca="1" si="217"/>
        <v>0</v>
      </c>
      <c r="JK20" s="19">
        <f t="shared" ca="1" si="217"/>
        <v>0</v>
      </c>
      <c r="JL20" s="19">
        <f t="shared" ca="1" si="217"/>
        <v>1</v>
      </c>
      <c r="JM20" s="19">
        <f t="shared" ca="1" si="217"/>
        <v>0</v>
      </c>
      <c r="JN20" s="19">
        <f t="shared" ca="1" si="217"/>
        <v>1</v>
      </c>
      <c r="JO20" s="9"/>
      <c r="JP20" s="19" t="str">
        <f ca="1">OFFSET(JP$5,$B20,0)</f>
        <v>-</v>
      </c>
      <c r="JQ20" s="19" t="str">
        <f t="shared" ca="1" si="191"/>
        <v>-</v>
      </c>
      <c r="JR20" s="19" t="str">
        <f t="shared" ca="1" si="191"/>
        <v>-</v>
      </c>
      <c r="JS20" s="19" t="b">
        <f t="shared" ref="JS20:KC21" ca="1" si="218">OFFSET(JS$5,$B20,0)</f>
        <v>0</v>
      </c>
      <c r="JT20" s="19" t="b">
        <f t="shared" ca="1" si="218"/>
        <v>0</v>
      </c>
      <c r="JU20" s="19" t="b">
        <f t="shared" ca="1" si="218"/>
        <v>1</v>
      </c>
      <c r="JV20" s="19">
        <f t="shared" ca="1" si="218"/>
        <v>1</v>
      </c>
      <c r="JW20" s="19">
        <f t="shared" ca="1" si="218"/>
        <v>1</v>
      </c>
      <c r="JX20" s="19" t="str">
        <f t="shared" ca="1" si="218"/>
        <v>-</v>
      </c>
      <c r="JY20" s="19" t="str">
        <f t="shared" ca="1" si="218"/>
        <v>-</v>
      </c>
      <c r="JZ20" s="19" t="str">
        <f t="shared" ca="1" si="218"/>
        <v>-</v>
      </c>
      <c r="KA20" s="19" t="str">
        <f t="shared" ca="1" si="218"/>
        <v>-</v>
      </c>
      <c r="KB20" s="19">
        <f t="shared" ca="1" si="218"/>
        <v>1</v>
      </c>
      <c r="KC20" s="19" t="str">
        <f t="shared" ca="1" si="218"/>
        <v>-</v>
      </c>
      <c r="KD20" s="19" t="str">
        <f t="shared" ref="KD20:KM21" ca="1" si="219">OFFSET(KD$5,$B20,0)</f>
        <v>-</v>
      </c>
      <c r="KE20" s="19" t="str">
        <f t="shared" ca="1" si="219"/>
        <v>-</v>
      </c>
      <c r="KF20" s="19" t="str">
        <f t="shared" ca="1" si="219"/>
        <v>-</v>
      </c>
      <c r="KG20" s="19" t="str">
        <f t="shared" ca="1" si="219"/>
        <v>-</v>
      </c>
      <c r="KH20" s="19" t="str">
        <f t="shared" ca="1" si="219"/>
        <v>-</v>
      </c>
      <c r="KI20" s="19" t="str">
        <f t="shared" ca="1" si="219"/>
        <v>-</v>
      </c>
      <c r="KJ20" s="19" t="str">
        <f t="shared" ca="1" si="219"/>
        <v>-</v>
      </c>
      <c r="KK20" s="19" t="str">
        <f t="shared" ca="1" si="219"/>
        <v>-</v>
      </c>
      <c r="KL20" s="19" t="str">
        <f t="shared" ca="1" si="219"/>
        <v>-</v>
      </c>
      <c r="KM20" s="19" t="str">
        <f t="shared" ca="1" si="219"/>
        <v>-</v>
      </c>
      <c r="KN20" s="19" t="b">
        <f t="shared" ref="KN20:KU21" ca="1" si="220">OFFSET(KN$5,$B20,0)</f>
        <v>1</v>
      </c>
      <c r="KO20" s="19">
        <f t="shared" ca="1" si="220"/>
        <v>0</v>
      </c>
      <c r="KP20" s="19" t="str">
        <f t="shared" ca="1" si="220"/>
        <v>-</v>
      </c>
      <c r="KQ20" s="19">
        <f t="shared" ca="1" si="220"/>
        <v>999999</v>
      </c>
      <c r="KR20" s="19">
        <f t="shared" ca="1" si="220"/>
        <v>999999</v>
      </c>
      <c r="KS20" s="19">
        <f t="shared" ca="1" si="220"/>
        <v>999999</v>
      </c>
      <c r="KT20" s="19">
        <f t="shared" ca="1" si="220"/>
        <v>999999</v>
      </c>
      <c r="KU20" s="19">
        <f t="shared" ca="1" si="220"/>
        <v>999999</v>
      </c>
      <c r="KV20" s="19" t="str">
        <f t="shared" ref="KV20:LE21" ca="1" si="221">OFFSET(KV$5,$B20,0)</f>
        <v>-</v>
      </c>
      <c r="KW20" s="19" t="str">
        <f t="shared" ca="1" si="221"/>
        <v>-</v>
      </c>
      <c r="KX20" s="19" t="str">
        <f t="shared" ca="1" si="221"/>
        <v>-</v>
      </c>
      <c r="KY20" s="19" t="b">
        <f t="shared" ca="1" si="221"/>
        <v>1</v>
      </c>
      <c r="KZ20" s="19">
        <f t="shared" ca="1" si="221"/>
        <v>0</v>
      </c>
      <c r="LA20" s="19" t="str">
        <f t="shared" ca="1" si="221"/>
        <v>-</v>
      </c>
      <c r="LB20" s="19" t="str">
        <f t="shared" ca="1" si="221"/>
        <v>-</v>
      </c>
      <c r="LC20" s="19" t="str">
        <f t="shared" ca="1" si="221"/>
        <v>-</v>
      </c>
      <c r="LD20" s="19" t="str">
        <f t="shared" ca="1" si="221"/>
        <v>-</v>
      </c>
      <c r="LE20" s="19" t="str">
        <f t="shared" ca="1" si="221"/>
        <v>-</v>
      </c>
      <c r="LF20" s="19" t="str">
        <f t="shared" ca="1" si="194"/>
        <v>-</v>
      </c>
      <c r="LG20" s="19" t="str">
        <f t="shared" ca="1" si="194"/>
        <v>-</v>
      </c>
      <c r="LH20" s="19" t="str">
        <f t="shared" ref="LH20:LN21" ca="1" si="222">OFFSET(LH$5,$B20,0)</f>
        <v>-</v>
      </c>
      <c r="LI20" s="19" t="str">
        <f t="shared" ca="1" si="222"/>
        <v>-</v>
      </c>
      <c r="LJ20" s="19" t="str">
        <f t="shared" ca="1" si="222"/>
        <v>-</v>
      </c>
      <c r="LK20" s="19" t="str">
        <f t="shared" ca="1" si="222"/>
        <v>-</v>
      </c>
      <c r="LL20" s="19" t="str">
        <f t="shared" ca="1" si="222"/>
        <v>-</v>
      </c>
      <c r="LM20" s="19">
        <f t="shared" ca="1" si="222"/>
        <v>500</v>
      </c>
      <c r="LN20" s="19">
        <f t="shared" ca="1" si="222"/>
        <v>500</v>
      </c>
      <c r="LO20" s="19" t="str">
        <f t="shared" ref="LO20:LO21" ca="1" si="223">OFFSET(LO$5,$B20,0)</f>
        <v>-</v>
      </c>
      <c r="LP20" s="19" t="str">
        <f t="shared" ref="LP20:MM21" ca="1" si="224">OFFSET(LP$5,$B20,0)</f>
        <v>-</v>
      </c>
      <c r="LQ20" s="19" t="str">
        <f t="shared" ca="1" si="224"/>
        <v>-</v>
      </c>
      <c r="LR20" s="19" t="str">
        <f t="shared" ca="1" si="224"/>
        <v>-</v>
      </c>
      <c r="LS20" s="19">
        <f t="shared" ref="LS20:LS21" ca="1" si="225">OFFSET(LS$5,$B20,0)</f>
        <v>1</v>
      </c>
      <c r="LT20" s="9"/>
      <c r="LU20" s="19" t="str">
        <f t="shared" ca="1" si="224"/>
        <v>-</v>
      </c>
      <c r="LV20" s="19" t="str">
        <f t="shared" ca="1" si="224"/>
        <v>-</v>
      </c>
      <c r="LW20" s="19" t="str">
        <f t="shared" ca="1" si="224"/>
        <v>-</v>
      </c>
      <c r="LX20" s="19" t="str">
        <f t="shared" ca="1" si="224"/>
        <v>-</v>
      </c>
      <c r="LY20" s="19" t="str">
        <f t="shared" ca="1" si="224"/>
        <v>-</v>
      </c>
      <c r="LZ20" s="19" t="str">
        <f t="shared" ca="1" si="224"/>
        <v>-</v>
      </c>
      <c r="MA20" s="19" t="str">
        <f t="shared" ca="1" si="224"/>
        <v>-</v>
      </c>
      <c r="MB20" s="19" t="str">
        <f t="shared" ca="1" si="224"/>
        <v>-</v>
      </c>
      <c r="MC20" s="19">
        <f t="shared" ca="1" si="224"/>
        <v>1</v>
      </c>
      <c r="MD20" s="19">
        <f t="shared" ca="1" si="224"/>
        <v>1</v>
      </c>
      <c r="ME20" s="19">
        <f t="shared" ca="1" si="224"/>
        <v>1</v>
      </c>
      <c r="MF20" s="19">
        <f t="shared" ca="1" si="224"/>
        <v>1</v>
      </c>
      <c r="MG20" s="19">
        <f t="shared" ca="1" si="224"/>
        <v>1</v>
      </c>
      <c r="MH20" s="19">
        <f t="shared" ca="1" si="224"/>
        <v>1</v>
      </c>
      <c r="MI20" s="19">
        <f t="shared" ca="1" si="224"/>
        <v>1</v>
      </c>
      <c r="MJ20" s="19">
        <f t="shared" ca="1" si="224"/>
        <v>1</v>
      </c>
      <c r="MK20" s="19">
        <f t="shared" ca="1" si="224"/>
        <v>1</v>
      </c>
      <c r="ML20" s="19">
        <f t="shared" ca="1" si="224"/>
        <v>1</v>
      </c>
      <c r="MM20" s="19">
        <f t="shared" ca="1" si="224"/>
        <v>1</v>
      </c>
      <c r="MN20" s="9"/>
      <c r="MO20" s="12" t="b">
        <v>0</v>
      </c>
      <c r="MP20" s="12" t="b">
        <v>0</v>
      </c>
      <c r="MQ20" s="19">
        <f t="shared" ref="MQ20:MX21" ca="1" si="226">OFFSET(MQ$5,$B20,0)</f>
        <v>1</v>
      </c>
      <c r="MR20" s="19">
        <f t="shared" ca="1" si="226"/>
        <v>0.75</v>
      </c>
      <c r="MS20" s="19">
        <f t="shared" ca="1" si="226"/>
        <v>0.75</v>
      </c>
      <c r="MT20" s="19">
        <f t="shared" ca="1" si="226"/>
        <v>0.8</v>
      </c>
      <c r="MU20" s="19">
        <f t="shared" ca="1" si="226"/>
        <v>0.82499999999999996</v>
      </c>
      <c r="MV20" s="19">
        <f t="shared" ca="1" si="226"/>
        <v>0.875</v>
      </c>
      <c r="MW20" s="19">
        <f t="shared" ca="1" si="226"/>
        <v>0.9</v>
      </c>
      <c r="MX20" s="19">
        <f t="shared" ca="1" si="226"/>
        <v>1</v>
      </c>
      <c r="MY20" s="19">
        <f t="shared" ref="MY20:OT21" ca="1" si="227">OFFSET(MY$5,$B20,0)</f>
        <v>0.875</v>
      </c>
      <c r="MZ20" s="19" t="b">
        <f t="shared" ca="1" si="227"/>
        <v>0</v>
      </c>
      <c r="NA20" s="19">
        <f t="shared" ca="1" si="227"/>
        <v>74.989999999999995</v>
      </c>
      <c r="NB20" s="19" t="str">
        <f t="shared" ca="1" si="227"/>
        <v>-</v>
      </c>
      <c r="NC20" s="19" t="str">
        <f t="shared" ca="1" si="227"/>
        <v>-</v>
      </c>
      <c r="ND20" s="19" t="str">
        <f t="shared" ca="1" si="227"/>
        <v>-</v>
      </c>
      <c r="NE20" s="19" t="str">
        <f t="shared" ca="1" si="227"/>
        <v>-</v>
      </c>
      <c r="NF20" s="19" t="str">
        <f t="shared" ca="1" si="227"/>
        <v>-</v>
      </c>
      <c r="NG20" s="19" t="str">
        <f t="shared" ca="1" si="227"/>
        <v>-</v>
      </c>
      <c r="NH20" s="19" t="str">
        <f t="shared" ca="1" si="227"/>
        <v>-</v>
      </c>
      <c r="NI20" s="19">
        <f t="shared" ca="1" si="227"/>
        <v>36.99</v>
      </c>
      <c r="NJ20" s="19">
        <f t="shared" ca="1" si="227"/>
        <v>36.99</v>
      </c>
      <c r="NK20" s="19" t="str">
        <f t="shared" ca="1" si="227"/>
        <v>-</v>
      </c>
      <c r="NL20" s="19" t="str">
        <f t="shared" ca="1" si="227"/>
        <v>-</v>
      </c>
      <c r="NM20" s="19" t="str">
        <f t="shared" ca="1" si="227"/>
        <v>-</v>
      </c>
      <c r="NN20" s="19" t="str">
        <f t="shared" ca="1" si="227"/>
        <v>-</v>
      </c>
      <c r="NO20" s="19" t="str">
        <f t="shared" ca="1" si="227"/>
        <v>-</v>
      </c>
      <c r="NP20" s="19">
        <f t="shared" ca="1" si="227"/>
        <v>49.99</v>
      </c>
      <c r="NQ20" s="19">
        <f t="shared" ca="1" si="227"/>
        <v>49.99</v>
      </c>
      <c r="NR20" s="19">
        <f t="shared" ca="1" si="227"/>
        <v>49.99</v>
      </c>
      <c r="NS20" s="19">
        <f t="shared" ca="1" si="227"/>
        <v>49.99</v>
      </c>
      <c r="NT20" s="19">
        <f t="shared" ca="1" si="227"/>
        <v>49.99</v>
      </c>
      <c r="NU20" s="19">
        <f t="shared" ca="1" si="227"/>
        <v>49.99</v>
      </c>
      <c r="NV20" s="19">
        <f t="shared" ca="1" si="227"/>
        <v>49.99</v>
      </c>
      <c r="NW20" s="19">
        <f t="shared" ca="1" si="227"/>
        <v>49.99</v>
      </c>
      <c r="NX20" s="19">
        <f t="shared" ca="1" si="227"/>
        <v>412.99</v>
      </c>
      <c r="NY20" s="19">
        <f t="shared" ca="1" si="227"/>
        <v>412.99</v>
      </c>
      <c r="NZ20" s="19" t="str">
        <f t="shared" ca="1" si="227"/>
        <v>-</v>
      </c>
      <c r="OA20" s="19" t="str">
        <f t="shared" ca="1" si="227"/>
        <v>-</v>
      </c>
      <c r="OB20" s="19" t="str">
        <f t="shared" ca="1" si="227"/>
        <v>-</v>
      </c>
      <c r="OC20" s="19" t="str">
        <f t="shared" ca="1" si="227"/>
        <v>-</v>
      </c>
      <c r="OD20" s="19" t="str">
        <f t="shared" ca="1" si="227"/>
        <v>-</v>
      </c>
      <c r="OE20" s="19">
        <f t="shared" ca="1" si="227"/>
        <v>6.8900000000000006</v>
      </c>
      <c r="OF20" s="19">
        <f t="shared" ca="1" si="227"/>
        <v>6.8900000000000006</v>
      </c>
      <c r="OG20" s="19">
        <f t="shared" ca="1" si="227"/>
        <v>6.8900000000000006</v>
      </c>
      <c r="OH20" s="19">
        <f t="shared" ca="1" si="227"/>
        <v>6.8900000000000006</v>
      </c>
      <c r="OI20" s="19">
        <f t="shared" ca="1" si="227"/>
        <v>6.8900000000000006</v>
      </c>
      <c r="OJ20" s="19">
        <f t="shared" ca="1" si="227"/>
        <v>6.8900000000000006</v>
      </c>
      <c r="OK20" s="19">
        <f t="shared" ca="1" si="227"/>
        <v>6.8900000000000006</v>
      </c>
      <c r="OL20" s="19">
        <f t="shared" ca="1" si="227"/>
        <v>6.8900000000000006</v>
      </c>
      <c r="OM20" s="19">
        <f t="shared" ca="1" si="227"/>
        <v>346.99</v>
      </c>
      <c r="ON20" s="19">
        <f t="shared" ca="1" si="227"/>
        <v>346.99</v>
      </c>
      <c r="OO20" s="19" t="str">
        <f t="shared" ca="1" si="227"/>
        <v>-</v>
      </c>
      <c r="OP20" s="19" t="str">
        <f t="shared" ca="1" si="227"/>
        <v>-</v>
      </c>
      <c r="OQ20" s="19" t="str">
        <f t="shared" ca="1" si="227"/>
        <v>-</v>
      </c>
      <c r="OR20" s="19" t="str">
        <f t="shared" ca="1" si="227"/>
        <v>-</v>
      </c>
      <c r="OS20" s="19" t="str">
        <f t="shared" ca="1" si="227"/>
        <v>-</v>
      </c>
      <c r="OT20" s="19">
        <f t="shared" ca="1" si="227"/>
        <v>0</v>
      </c>
      <c r="OU20" s="24">
        <v>0</v>
      </c>
    </row>
    <row r="21" spans="1:411" outlineLevel="1">
      <c r="A21" s="21">
        <f t="shared" si="202"/>
        <v>16</v>
      </c>
      <c r="B21" s="21">
        <f t="shared" si="200"/>
        <v>11</v>
      </c>
      <c r="C21">
        <v>2</v>
      </c>
      <c r="D21" s="19" t="str">
        <f ca="1">OFFSET(D$5,$B21,0)</f>
        <v>GSM</v>
      </c>
      <c r="E21" t="b">
        <v>0</v>
      </c>
      <c r="F21" t="b">
        <v>1</v>
      </c>
      <c r="G21" t="b">
        <v>0</v>
      </c>
      <c r="N21">
        <f ca="1">MATCH(TRUE,$JS21:$JU21,0)</f>
        <v>3</v>
      </c>
      <c r="U21" s="218"/>
      <c r="V21" s="218"/>
      <c r="X21" s="218"/>
      <c r="Y21" s="218"/>
      <c r="Z21" s="218"/>
      <c r="AA21" s="218"/>
      <c r="AB21" s="218"/>
      <c r="AC21" s="218"/>
      <c r="AD21" s="218"/>
      <c r="AE21" s="218"/>
      <c r="AL21" s="231" t="str">
        <f ca="1">"Nutrition test  wo  LTW"&amp;" (F"&amp;3+COUNTIF($CV21:$CY21,TRUE)&amp;3&amp;"N"&amp;$DM21&amp;$DN21&amp;")"</f>
        <v>Nutrition test  wo  LTW (F33N11)</v>
      </c>
      <c r="AM21" s="9" t="str">
        <f ca="1">IF(COUNTIF(AL$5:AL21,AL21)=1,"-","Dup")</f>
        <v>-</v>
      </c>
      <c r="AN21" s="9"/>
      <c r="AO21" s="19" t="b">
        <f t="shared" ca="1" si="203"/>
        <v>1</v>
      </c>
      <c r="AP21" s="19" t="b">
        <f t="shared" ca="1" si="203"/>
        <v>1</v>
      </c>
      <c r="AQ21" s="19" t="b">
        <f t="shared" ca="1" si="203"/>
        <v>1</v>
      </c>
      <c r="AR21" s="19" t="b">
        <f t="shared" ca="1" si="203"/>
        <v>1</v>
      </c>
      <c r="AS21" s="19" t="b">
        <f t="shared" ca="1" si="203"/>
        <v>1</v>
      </c>
      <c r="AT21" s="19" t="b">
        <f t="shared" ca="1" si="203"/>
        <v>1</v>
      </c>
      <c r="AU21" s="19" t="b">
        <f t="shared" ca="1" si="203"/>
        <v>1</v>
      </c>
      <c r="AV21" s="19" t="b">
        <f t="shared" ca="1" si="203"/>
        <v>1</v>
      </c>
      <c r="AW21" s="9"/>
      <c r="AX21" s="19" t="b">
        <f t="shared" ca="1" si="204"/>
        <v>0</v>
      </c>
      <c r="AY21" s="19" t="str">
        <f t="shared" ca="1" si="204"/>
        <v>-</v>
      </c>
      <c r="AZ21" s="19" t="str">
        <f t="shared" ca="1" si="204"/>
        <v>-</v>
      </c>
      <c r="BA21" s="19" t="str">
        <f t="shared" ca="1" si="204"/>
        <v>-</v>
      </c>
      <c r="BB21" s="19" t="b">
        <f t="shared" ca="1" si="204"/>
        <v>0</v>
      </c>
      <c r="BC21" s="19" t="str">
        <f ca="1">OFFSET(BC$5,$B21,0)</f>
        <v>-</v>
      </c>
      <c r="BD21" s="19" t="str">
        <f t="shared" ca="1" si="160"/>
        <v>-</v>
      </c>
      <c r="BE21" s="9"/>
      <c r="BF21" s="19" t="str">
        <f t="shared" ca="1" si="182"/>
        <v>-</v>
      </c>
      <c r="BG21" s="19" t="str">
        <f t="shared" ca="1" si="182"/>
        <v>-</v>
      </c>
      <c r="BH21" s="19" t="str">
        <f t="shared" ca="1" si="182"/>
        <v>-</v>
      </c>
      <c r="BI21" s="19" t="str">
        <f t="shared" ca="1" si="182"/>
        <v>-</v>
      </c>
      <c r="BJ21" s="19" t="str">
        <f t="shared" ca="1" si="182"/>
        <v>-</v>
      </c>
      <c r="BK21" s="19" t="str">
        <f t="shared" ca="1" si="182"/>
        <v>-</v>
      </c>
      <c r="BL21" s="19" t="str">
        <f t="shared" ca="1" si="182"/>
        <v>-</v>
      </c>
      <c r="BM21" s="19" t="str">
        <f t="shared" ca="1" si="182"/>
        <v>-</v>
      </c>
      <c r="BN21" s="19" t="str">
        <f t="shared" ca="1" si="182"/>
        <v>-</v>
      </c>
      <c r="BO21" s="19" t="str">
        <f t="shared" ca="1" si="182"/>
        <v>-</v>
      </c>
      <c r="BP21" s="19" t="str">
        <f t="shared" ca="1" si="182"/>
        <v>-</v>
      </c>
      <c r="BQ21" s="9"/>
      <c r="BR21" s="19" t="str">
        <f t="shared" ca="1" si="183"/>
        <v>-</v>
      </c>
      <c r="BS21" s="19" t="str">
        <f t="shared" ca="1" si="183"/>
        <v>-</v>
      </c>
      <c r="BT21" s="19" t="str">
        <f t="shared" ca="1" si="183"/>
        <v>-</v>
      </c>
      <c r="BU21" s="19" t="str">
        <f t="shared" ca="1" si="183"/>
        <v>-</v>
      </c>
      <c r="BV21" s="19" t="str">
        <f t="shared" ca="1" si="183"/>
        <v>-</v>
      </c>
      <c r="BW21" s="19" t="str">
        <f t="shared" ca="1" si="183"/>
        <v>-</v>
      </c>
      <c r="BX21" s="19" t="str">
        <f t="shared" ca="1" si="183"/>
        <v>-</v>
      </c>
      <c r="BY21" s="19" t="str">
        <f t="shared" ca="1" si="183"/>
        <v>-</v>
      </c>
      <c r="BZ21" s="19" t="str">
        <f t="shared" ca="1" si="183"/>
        <v>-</v>
      </c>
      <c r="CA21" s="19" t="str">
        <f t="shared" ca="1" si="183"/>
        <v>-</v>
      </c>
      <c r="CB21" s="9"/>
      <c r="CC21" s="19" t="b">
        <f t="shared" ca="1" si="204"/>
        <v>0</v>
      </c>
      <c r="CD21" s="19" t="b">
        <f t="shared" ca="1" si="184"/>
        <v>0</v>
      </c>
      <c r="CE21" s="19" t="b">
        <f t="shared" ca="1" si="205"/>
        <v>0</v>
      </c>
      <c r="CF21" s="19">
        <f t="shared" ca="1" si="205"/>
        <v>0</v>
      </c>
      <c r="CG21" s="19" t="b">
        <f t="shared" ca="1" si="204"/>
        <v>1</v>
      </c>
      <c r="CH21" s="19" t="str">
        <f t="shared" ca="1" si="204"/>
        <v>-</v>
      </c>
      <c r="CI21" s="19" t="b">
        <f t="shared" ca="1" si="204"/>
        <v>1</v>
      </c>
      <c r="CJ21" s="19">
        <f t="shared" ca="1" si="206"/>
        <v>0</v>
      </c>
      <c r="CK21" s="19" t="str">
        <f t="shared" ca="1" si="206"/>
        <v>-</v>
      </c>
      <c r="CL21" s="19">
        <f t="shared" ca="1" si="204"/>
        <v>1</v>
      </c>
      <c r="CM21" s="19">
        <f t="shared" ca="1" si="207"/>
        <v>1</v>
      </c>
      <c r="CN21" s="9"/>
      <c r="CO21" s="19" t="str">
        <f t="shared" ca="1" si="164"/>
        <v>-</v>
      </c>
      <c r="CP21" s="19" t="str">
        <f t="shared" ca="1" si="164"/>
        <v>-</v>
      </c>
      <c r="CQ21" s="19" t="str">
        <f t="shared" ca="1" si="164"/>
        <v>-</v>
      </c>
      <c r="CR21" s="19" t="str">
        <f t="shared" ca="1" si="165"/>
        <v>-</v>
      </c>
      <c r="CS21" s="19" t="str">
        <f t="shared" ca="1" si="165"/>
        <v>-</v>
      </c>
      <c r="CT21" s="19" t="str">
        <f t="shared" ca="1" si="165"/>
        <v>-</v>
      </c>
      <c r="CU21" s="19" t="str">
        <f t="shared" ca="1" si="165"/>
        <v>-</v>
      </c>
      <c r="CV21" s="19" t="str">
        <f t="shared" ca="1" si="208"/>
        <v>-</v>
      </c>
      <c r="CW21" s="19" t="str">
        <f t="shared" ca="1" si="208"/>
        <v>-</v>
      </c>
      <c r="CX21" s="19" t="str">
        <f t="shared" ca="1" si="208"/>
        <v>-</v>
      </c>
      <c r="CY21" s="19" t="str">
        <f t="shared" ca="1" si="208"/>
        <v>-</v>
      </c>
      <c r="CZ21" s="19" t="str">
        <f t="shared" ca="1" si="166"/>
        <v>-</v>
      </c>
      <c r="DA21" s="19">
        <f t="shared" ca="1" si="208"/>
        <v>0.125</v>
      </c>
      <c r="DB21" s="19">
        <f t="shared" ca="1" si="208"/>
        <v>0.3</v>
      </c>
      <c r="DC21" s="19">
        <f t="shared" ca="1" si="208"/>
        <v>-0.05</v>
      </c>
      <c r="DD21" s="19">
        <f t="shared" ca="1" si="208"/>
        <v>0.1</v>
      </c>
      <c r="DE21" s="19">
        <f t="shared" ca="1" si="208"/>
        <v>0.25</v>
      </c>
      <c r="DF21" s="19">
        <f t="shared" ca="1" si="208"/>
        <v>-0.05</v>
      </c>
      <c r="DG21" s="19">
        <f t="shared" ca="1" si="208"/>
        <v>0.05</v>
      </c>
      <c r="DH21" s="19">
        <f t="shared" ca="1" si="208"/>
        <v>0.1</v>
      </c>
      <c r="DI21" s="19">
        <f t="shared" ca="1" si="208"/>
        <v>-0.02</v>
      </c>
      <c r="DJ21" s="19">
        <f t="shared" ca="1" si="208"/>
        <v>0.1</v>
      </c>
      <c r="DK21" s="19">
        <f t="shared" ca="1" si="208"/>
        <v>0.25</v>
      </c>
      <c r="DL21" s="19">
        <f t="shared" ca="1" si="208"/>
        <v>-0.05</v>
      </c>
      <c r="DM21" s="19">
        <f t="shared" ca="1" si="209"/>
        <v>1</v>
      </c>
      <c r="DN21" s="19">
        <f t="shared" ca="1" si="210"/>
        <v>1</v>
      </c>
      <c r="DO21" s="19" t="str">
        <f t="shared" ca="1" si="210"/>
        <v>-</v>
      </c>
      <c r="DP21" s="19" t="str">
        <f t="shared" ca="1" si="210"/>
        <v>-</v>
      </c>
      <c r="DQ21" s="19" t="str">
        <f t="shared" ca="1" si="210"/>
        <v>-</v>
      </c>
      <c r="DR21" s="19" t="str">
        <f t="shared" ca="1" si="211"/>
        <v>-</v>
      </c>
      <c r="DS21" s="19" t="str">
        <f t="shared" ca="1" si="211"/>
        <v>-</v>
      </c>
      <c r="DT21" s="19" t="str">
        <f t="shared" ca="1" si="211"/>
        <v>-</v>
      </c>
      <c r="DU21" s="19" t="str">
        <f t="shared" ca="1" si="211"/>
        <v>-</v>
      </c>
      <c r="DV21" s="19" t="str">
        <f t="shared" ca="1" si="211"/>
        <v>-</v>
      </c>
      <c r="DW21" s="19" t="str">
        <f t="shared" ca="1" si="211"/>
        <v>-</v>
      </c>
      <c r="DX21" s="19" t="str">
        <f t="shared" ca="1" si="211"/>
        <v>-</v>
      </c>
      <c r="DY21" s="19" t="str">
        <f t="shared" ca="1" si="211"/>
        <v>-</v>
      </c>
      <c r="DZ21" s="19" t="str">
        <f t="shared" ca="1" si="211"/>
        <v>-</v>
      </c>
      <c r="EA21" s="19" t="str">
        <f t="shared" ca="1" si="211"/>
        <v>-</v>
      </c>
      <c r="EB21" s="19" t="str">
        <f t="shared" ca="1" si="211"/>
        <v>-</v>
      </c>
      <c r="EC21" s="19" t="str">
        <f t="shared" ca="1" si="211"/>
        <v>-</v>
      </c>
      <c r="ED21" s="19">
        <f t="shared" ca="1" si="212"/>
        <v>0</v>
      </c>
      <c r="EE21" s="19">
        <f t="shared" ca="1" si="212"/>
        <v>0</v>
      </c>
      <c r="EF21" s="19">
        <f t="shared" ca="1" si="212"/>
        <v>0</v>
      </c>
      <c r="EG21" s="19">
        <f t="shared" ca="1" si="212"/>
        <v>0</v>
      </c>
      <c r="EH21" s="19">
        <f t="shared" ref="EH21:GN21" ca="1" si="228">OFFSET(EH$5,$B21,0)</f>
        <v>0</v>
      </c>
      <c r="EI21" s="19">
        <f t="shared" ca="1" si="228"/>
        <v>0</v>
      </c>
      <c r="EJ21" s="19">
        <f t="shared" ca="1" si="228"/>
        <v>0</v>
      </c>
      <c r="EK21" s="19">
        <f t="shared" ca="1" si="228"/>
        <v>0</v>
      </c>
      <c r="EL21" s="19">
        <f t="shared" ca="1" si="228"/>
        <v>0</v>
      </c>
      <c r="EM21" s="19">
        <f t="shared" ca="1" si="228"/>
        <v>0</v>
      </c>
      <c r="EN21" s="19">
        <f t="shared" ca="1" si="228"/>
        <v>0</v>
      </c>
      <c r="EO21" s="19">
        <f t="shared" ca="1" si="228"/>
        <v>0</v>
      </c>
      <c r="EP21" s="19">
        <f t="shared" ca="1" si="228"/>
        <v>0</v>
      </c>
      <c r="EQ21" s="19">
        <f t="shared" ca="1" si="228"/>
        <v>0</v>
      </c>
      <c r="ER21" s="19">
        <f t="shared" ca="1" si="228"/>
        <v>0</v>
      </c>
      <c r="ES21" s="19">
        <f t="shared" ca="1" si="228"/>
        <v>0</v>
      </c>
      <c r="ET21" s="19">
        <f t="shared" ca="1" si="228"/>
        <v>0</v>
      </c>
      <c r="EU21" s="19">
        <f t="shared" ca="1" si="228"/>
        <v>0</v>
      </c>
      <c r="EV21" s="19">
        <f t="shared" ca="1" si="228"/>
        <v>0</v>
      </c>
      <c r="EW21" s="19">
        <f t="shared" ca="1" si="228"/>
        <v>0</v>
      </c>
      <c r="EX21" s="19">
        <f t="shared" ca="1" si="228"/>
        <v>0</v>
      </c>
      <c r="EY21" s="19">
        <f t="shared" ca="1" si="228"/>
        <v>0</v>
      </c>
      <c r="EZ21" s="19">
        <f t="shared" ca="1" si="228"/>
        <v>0</v>
      </c>
      <c r="FA21" s="19">
        <f t="shared" ca="1" si="228"/>
        <v>0</v>
      </c>
      <c r="FB21" s="19">
        <f t="shared" ca="1" si="228"/>
        <v>0</v>
      </c>
      <c r="FC21" s="19">
        <f t="shared" ca="1" si="228"/>
        <v>0</v>
      </c>
      <c r="FD21" s="19">
        <f t="shared" ca="1" si="228"/>
        <v>0</v>
      </c>
      <c r="FE21" s="19">
        <f t="shared" ca="1" si="228"/>
        <v>0</v>
      </c>
      <c r="FF21" s="19">
        <f t="shared" ca="1" si="228"/>
        <v>0</v>
      </c>
      <c r="FG21" s="19">
        <f t="shared" ca="1" si="228"/>
        <v>0</v>
      </c>
      <c r="FH21" s="19">
        <f t="shared" ca="1" si="228"/>
        <v>0</v>
      </c>
      <c r="FI21" s="19">
        <f t="shared" ca="1" si="228"/>
        <v>0</v>
      </c>
      <c r="FJ21" s="19">
        <f t="shared" ca="1" si="228"/>
        <v>0</v>
      </c>
      <c r="FK21" s="19">
        <f t="shared" ca="1" si="228"/>
        <v>0</v>
      </c>
      <c r="FL21" s="19">
        <f t="shared" ca="1" si="228"/>
        <v>0</v>
      </c>
      <c r="FM21" s="19">
        <f t="shared" ca="1" si="228"/>
        <v>0</v>
      </c>
      <c r="FN21" s="19">
        <f t="shared" ca="1" si="228"/>
        <v>0</v>
      </c>
      <c r="FO21" s="19">
        <f t="shared" ca="1" si="228"/>
        <v>0</v>
      </c>
      <c r="FP21" s="19">
        <f t="shared" ca="1" si="228"/>
        <v>0</v>
      </c>
      <c r="FQ21" s="19">
        <f t="shared" ca="1" si="228"/>
        <v>0</v>
      </c>
      <c r="FR21" s="19">
        <f t="shared" ca="1" si="228"/>
        <v>0</v>
      </c>
      <c r="FS21" s="19">
        <f t="shared" ca="1" si="228"/>
        <v>0</v>
      </c>
      <c r="FT21" s="19">
        <f t="shared" ca="1" si="228"/>
        <v>0</v>
      </c>
      <c r="FU21" s="19">
        <f t="shared" ca="1" si="228"/>
        <v>0</v>
      </c>
      <c r="FV21" s="19">
        <f t="shared" ca="1" si="228"/>
        <v>0</v>
      </c>
      <c r="FW21" s="19">
        <f t="shared" ca="1" si="228"/>
        <v>0</v>
      </c>
      <c r="FX21" s="19">
        <f t="shared" ca="1" si="228"/>
        <v>0</v>
      </c>
      <c r="FY21" s="19">
        <f t="shared" ca="1" si="228"/>
        <v>0</v>
      </c>
      <c r="FZ21" s="19">
        <f t="shared" ca="1" si="228"/>
        <v>0</v>
      </c>
      <c r="GA21" s="19">
        <f t="shared" ca="1" si="228"/>
        <v>0</v>
      </c>
      <c r="GB21" s="19">
        <f t="shared" ca="1" si="228"/>
        <v>0</v>
      </c>
      <c r="GC21" s="19">
        <f t="shared" ca="1" si="228"/>
        <v>0</v>
      </c>
      <c r="GD21" s="19">
        <f t="shared" ca="1" si="228"/>
        <v>0</v>
      </c>
      <c r="GE21" s="19">
        <f t="shared" ca="1" si="228"/>
        <v>0</v>
      </c>
      <c r="GF21" s="19">
        <f t="shared" ca="1" si="228"/>
        <v>0</v>
      </c>
      <c r="GG21" s="19">
        <f t="shared" ca="1" si="228"/>
        <v>0</v>
      </c>
      <c r="GH21" s="19">
        <f t="shared" ca="1" si="228"/>
        <v>0</v>
      </c>
      <c r="GI21" s="19">
        <f t="shared" ca="1" si="228"/>
        <v>0</v>
      </c>
      <c r="GJ21" s="19">
        <f t="shared" ca="1" si="228"/>
        <v>0</v>
      </c>
      <c r="GK21" s="19">
        <f t="shared" ca="1" si="228"/>
        <v>0</v>
      </c>
      <c r="GL21" s="19">
        <f t="shared" ca="1" si="228"/>
        <v>0</v>
      </c>
      <c r="GM21" s="19">
        <f t="shared" ca="1" si="228"/>
        <v>0</v>
      </c>
      <c r="GN21" s="19">
        <f t="shared" ca="1" si="228"/>
        <v>0</v>
      </c>
      <c r="GO21" s="19">
        <f t="shared" ca="1" si="186"/>
        <v>0</v>
      </c>
      <c r="GP21" s="19">
        <f t="shared" ca="1" si="187"/>
        <v>0</v>
      </c>
      <c r="GQ21" s="19">
        <f t="shared" ca="1" si="187"/>
        <v>0</v>
      </c>
      <c r="GR21" s="19">
        <f t="shared" ca="1" si="187"/>
        <v>0</v>
      </c>
      <c r="GS21" s="19">
        <f t="shared" ca="1" si="187"/>
        <v>0</v>
      </c>
      <c r="GT21" s="19">
        <f t="shared" ca="1" si="187"/>
        <v>0</v>
      </c>
      <c r="GU21" s="19">
        <f t="shared" ca="1" si="187"/>
        <v>0</v>
      </c>
      <c r="GV21" s="19">
        <f t="shared" ca="1" si="187"/>
        <v>0</v>
      </c>
      <c r="GW21" s="19">
        <f t="shared" ca="1" si="187"/>
        <v>0</v>
      </c>
      <c r="GX21" s="19">
        <f t="shared" ca="1" si="187"/>
        <v>0</v>
      </c>
      <c r="GY21" s="19">
        <f t="shared" ca="1" si="187"/>
        <v>0</v>
      </c>
      <c r="GZ21" s="19">
        <f t="shared" ca="1" si="187"/>
        <v>0</v>
      </c>
      <c r="HA21" s="19">
        <f t="shared" ca="1" si="187"/>
        <v>0</v>
      </c>
      <c r="HB21" s="19">
        <f t="shared" ca="1" si="187"/>
        <v>0</v>
      </c>
      <c r="HC21" s="19">
        <f t="shared" ca="1" si="187"/>
        <v>0</v>
      </c>
      <c r="HD21" s="19">
        <f t="shared" ca="1" si="187"/>
        <v>0</v>
      </c>
      <c r="HE21" s="19">
        <f t="shared" ca="1" si="187"/>
        <v>0</v>
      </c>
      <c r="HF21" s="19">
        <f t="shared" ca="1" si="187"/>
        <v>0</v>
      </c>
      <c r="HG21" s="19">
        <f t="shared" ca="1" si="187"/>
        <v>0</v>
      </c>
      <c r="HH21" s="19">
        <f t="shared" ca="1" si="187"/>
        <v>0</v>
      </c>
      <c r="HI21" s="19">
        <f t="shared" ca="1" si="187"/>
        <v>0</v>
      </c>
      <c r="HJ21" s="19">
        <f t="shared" ca="1" si="187"/>
        <v>0</v>
      </c>
      <c r="HK21" s="19">
        <f t="shared" ca="1" si="187"/>
        <v>0</v>
      </c>
      <c r="HL21" s="19">
        <f t="shared" ca="1" si="187"/>
        <v>0</v>
      </c>
      <c r="HM21" s="19">
        <f t="shared" ca="1" si="187"/>
        <v>0</v>
      </c>
      <c r="HN21" s="19">
        <f t="shared" ca="1" si="187"/>
        <v>0</v>
      </c>
      <c r="HO21" s="19">
        <f t="shared" ca="1" si="187"/>
        <v>0</v>
      </c>
      <c r="HP21" s="19">
        <f t="shared" ca="1" si="187"/>
        <v>0</v>
      </c>
      <c r="HQ21" s="19">
        <f t="shared" ca="1" si="187"/>
        <v>0</v>
      </c>
      <c r="HR21" s="19">
        <f t="shared" ca="1" si="187"/>
        <v>0</v>
      </c>
      <c r="HS21" s="19">
        <f t="shared" ca="1" si="187"/>
        <v>0</v>
      </c>
      <c r="HT21" s="19">
        <f t="shared" ca="1" si="187"/>
        <v>0</v>
      </c>
      <c r="HU21" s="19">
        <f t="shared" ca="1" si="187"/>
        <v>0</v>
      </c>
      <c r="HV21" s="19">
        <f t="shared" ca="1" si="187"/>
        <v>0</v>
      </c>
      <c r="HW21" s="19">
        <f t="shared" ca="1" si="187"/>
        <v>0</v>
      </c>
      <c r="HX21" s="19">
        <f t="shared" ca="1" si="187"/>
        <v>0</v>
      </c>
      <c r="HY21" s="19">
        <f t="shared" ca="1" si="187"/>
        <v>0</v>
      </c>
      <c r="HZ21" s="19">
        <f t="shared" ca="1" si="187"/>
        <v>0</v>
      </c>
      <c r="IA21" s="19">
        <f t="shared" ca="1" si="187"/>
        <v>0</v>
      </c>
      <c r="IB21" s="19">
        <f t="shared" ca="1" si="187"/>
        <v>0</v>
      </c>
      <c r="IC21" s="19">
        <f t="shared" ca="1" si="187"/>
        <v>0</v>
      </c>
      <c r="ID21" s="19">
        <f t="shared" ca="1" si="187"/>
        <v>0</v>
      </c>
      <c r="IE21" s="19" t="str">
        <f t="shared" ca="1" si="213"/>
        <v>-</v>
      </c>
      <c r="IF21" s="9"/>
      <c r="IG21" s="19">
        <f t="shared" ca="1" si="214"/>
        <v>1</v>
      </c>
      <c r="IH21" s="19" t="str">
        <f t="shared" ca="1" si="214"/>
        <v>-</v>
      </c>
      <c r="II21" s="19">
        <f t="shared" ca="1" si="189"/>
        <v>0</v>
      </c>
      <c r="IJ21" s="19" t="str">
        <f t="shared" ca="1" si="214"/>
        <v>-</v>
      </c>
      <c r="IK21" s="19">
        <f t="shared" ca="1" si="214"/>
        <v>1</v>
      </c>
      <c r="IL21" s="19">
        <f t="shared" ca="1" si="215"/>
        <v>0</v>
      </c>
      <c r="IM21" s="19">
        <f t="shared" ca="1" si="215"/>
        <v>0</v>
      </c>
      <c r="IN21" s="19">
        <f t="shared" ca="1" si="215"/>
        <v>0</v>
      </c>
      <c r="IO21" s="19">
        <f t="shared" ca="1" si="216"/>
        <v>0</v>
      </c>
      <c r="IP21" s="19">
        <f t="shared" ca="1" si="216"/>
        <v>0</v>
      </c>
      <c r="IQ21" s="19">
        <f t="shared" ca="1" si="215"/>
        <v>0</v>
      </c>
      <c r="IR21" s="19">
        <f t="shared" ca="1" si="215"/>
        <v>0</v>
      </c>
      <c r="IS21" s="19">
        <f t="shared" ca="1" si="215"/>
        <v>0</v>
      </c>
      <c r="IT21" s="19">
        <f t="shared" ca="1" si="215"/>
        <v>0</v>
      </c>
      <c r="IU21" s="19">
        <f t="shared" ca="1" si="189"/>
        <v>0</v>
      </c>
      <c r="IV21" s="19">
        <f t="shared" ca="1" si="189"/>
        <v>0</v>
      </c>
      <c r="IW21" s="19">
        <f t="shared" ca="1" si="189"/>
        <v>0</v>
      </c>
      <c r="IX21" s="19">
        <f t="shared" ca="1" si="189"/>
        <v>0</v>
      </c>
      <c r="IY21" s="19">
        <f t="shared" ca="1" si="189"/>
        <v>0</v>
      </c>
      <c r="IZ21" s="19">
        <f t="shared" ca="1" si="189"/>
        <v>0</v>
      </c>
      <c r="JA21" s="19">
        <f t="shared" ca="1" si="189"/>
        <v>0</v>
      </c>
      <c r="JB21" s="19">
        <f t="shared" ca="1" si="189"/>
        <v>0</v>
      </c>
      <c r="JC21" s="19">
        <f t="shared" ca="1" si="189"/>
        <v>0</v>
      </c>
      <c r="JD21" s="19">
        <f t="shared" ca="1" si="217"/>
        <v>0</v>
      </c>
      <c r="JE21" s="19">
        <f t="shared" ca="1" si="217"/>
        <v>0</v>
      </c>
      <c r="JF21" s="19">
        <f t="shared" ca="1" si="217"/>
        <v>0</v>
      </c>
      <c r="JG21" s="19">
        <f t="shared" ca="1" si="217"/>
        <v>0</v>
      </c>
      <c r="JH21" s="19">
        <f t="shared" ca="1" si="217"/>
        <v>0</v>
      </c>
      <c r="JI21" s="19">
        <f t="shared" ca="1" si="217"/>
        <v>0</v>
      </c>
      <c r="JJ21" s="19">
        <f t="shared" ca="1" si="217"/>
        <v>0</v>
      </c>
      <c r="JK21" s="19">
        <f t="shared" ca="1" si="217"/>
        <v>0</v>
      </c>
      <c r="JL21" s="19">
        <f t="shared" ca="1" si="217"/>
        <v>1</v>
      </c>
      <c r="JM21" s="19">
        <f t="shared" ca="1" si="217"/>
        <v>0</v>
      </c>
      <c r="JN21" s="19">
        <f t="shared" ca="1" si="217"/>
        <v>1</v>
      </c>
      <c r="JO21" s="9"/>
      <c r="JP21" s="19" t="str">
        <f ca="1">OFFSET(JP$5,$B21,0)</f>
        <v>-</v>
      </c>
      <c r="JQ21" s="19" t="str">
        <f t="shared" ca="1" si="191"/>
        <v>-</v>
      </c>
      <c r="JR21" s="19" t="str">
        <f t="shared" ca="1" si="191"/>
        <v>-</v>
      </c>
      <c r="JS21" s="19" t="b">
        <f t="shared" ca="1" si="218"/>
        <v>0</v>
      </c>
      <c r="JT21" s="19" t="b">
        <f t="shared" ca="1" si="218"/>
        <v>0</v>
      </c>
      <c r="JU21" s="19" t="b">
        <f t="shared" ca="1" si="218"/>
        <v>1</v>
      </c>
      <c r="JV21" s="19">
        <f t="shared" ca="1" si="218"/>
        <v>1</v>
      </c>
      <c r="JW21" s="19">
        <f t="shared" ca="1" si="218"/>
        <v>1</v>
      </c>
      <c r="JX21" s="19" t="str">
        <f t="shared" ca="1" si="218"/>
        <v>-</v>
      </c>
      <c r="JY21" s="19" t="str">
        <f t="shared" ca="1" si="218"/>
        <v>-</v>
      </c>
      <c r="JZ21" s="19" t="str">
        <f t="shared" ca="1" si="218"/>
        <v>-</v>
      </c>
      <c r="KA21" s="19" t="str">
        <f t="shared" ca="1" si="218"/>
        <v>-</v>
      </c>
      <c r="KB21" s="19">
        <f t="shared" ca="1" si="218"/>
        <v>1</v>
      </c>
      <c r="KC21" s="19" t="str">
        <f t="shared" ca="1" si="218"/>
        <v>-</v>
      </c>
      <c r="KD21" s="19" t="str">
        <f t="shared" ca="1" si="219"/>
        <v>-</v>
      </c>
      <c r="KE21" s="19" t="str">
        <f t="shared" ca="1" si="219"/>
        <v>-</v>
      </c>
      <c r="KF21" s="19" t="str">
        <f t="shared" ca="1" si="219"/>
        <v>-</v>
      </c>
      <c r="KG21" s="19" t="str">
        <f t="shared" ca="1" si="219"/>
        <v>-</v>
      </c>
      <c r="KH21" s="19" t="str">
        <f t="shared" ca="1" si="219"/>
        <v>-</v>
      </c>
      <c r="KI21" s="19" t="str">
        <f t="shared" ca="1" si="219"/>
        <v>-</v>
      </c>
      <c r="KJ21" s="19" t="str">
        <f t="shared" ca="1" si="219"/>
        <v>-</v>
      </c>
      <c r="KK21" s="19" t="str">
        <f t="shared" ca="1" si="219"/>
        <v>-</v>
      </c>
      <c r="KL21" s="19" t="str">
        <f t="shared" ca="1" si="219"/>
        <v>-</v>
      </c>
      <c r="KM21" s="19" t="str">
        <f t="shared" ca="1" si="219"/>
        <v>-</v>
      </c>
      <c r="KN21" s="19" t="b">
        <f t="shared" ca="1" si="220"/>
        <v>1</v>
      </c>
      <c r="KO21" s="19">
        <f t="shared" ca="1" si="220"/>
        <v>0</v>
      </c>
      <c r="KP21" s="19" t="str">
        <f t="shared" ca="1" si="220"/>
        <v>-</v>
      </c>
      <c r="KQ21" s="19">
        <f t="shared" ca="1" si="220"/>
        <v>999999</v>
      </c>
      <c r="KR21" s="19">
        <f t="shared" ca="1" si="220"/>
        <v>999999</v>
      </c>
      <c r="KS21" s="19">
        <f t="shared" ca="1" si="220"/>
        <v>999999</v>
      </c>
      <c r="KT21" s="19">
        <f t="shared" ca="1" si="220"/>
        <v>999999</v>
      </c>
      <c r="KU21" s="19">
        <f t="shared" ca="1" si="220"/>
        <v>999999</v>
      </c>
      <c r="KV21" s="19" t="str">
        <f t="shared" ca="1" si="221"/>
        <v>-</v>
      </c>
      <c r="KW21" s="19" t="str">
        <f t="shared" ca="1" si="221"/>
        <v>-</v>
      </c>
      <c r="KX21" s="19" t="str">
        <f t="shared" ca="1" si="221"/>
        <v>-</v>
      </c>
      <c r="KY21" s="19" t="b">
        <f t="shared" ca="1" si="221"/>
        <v>1</v>
      </c>
      <c r="KZ21" s="19">
        <f t="shared" ca="1" si="221"/>
        <v>0</v>
      </c>
      <c r="LA21" s="19" t="str">
        <f t="shared" ca="1" si="221"/>
        <v>-</v>
      </c>
      <c r="LB21" s="19" t="str">
        <f t="shared" ca="1" si="221"/>
        <v>-</v>
      </c>
      <c r="LC21" s="19" t="str">
        <f t="shared" ca="1" si="221"/>
        <v>-</v>
      </c>
      <c r="LD21" s="19" t="str">
        <f t="shared" ca="1" si="221"/>
        <v>-</v>
      </c>
      <c r="LE21" s="19" t="str">
        <f t="shared" ca="1" si="221"/>
        <v>-</v>
      </c>
      <c r="LF21" s="19" t="str">
        <f t="shared" ca="1" si="194"/>
        <v>-</v>
      </c>
      <c r="LG21" s="19" t="str">
        <f t="shared" ca="1" si="194"/>
        <v>-</v>
      </c>
      <c r="LH21" s="19" t="str">
        <f t="shared" ca="1" si="222"/>
        <v>-</v>
      </c>
      <c r="LI21" s="19" t="str">
        <f t="shared" ca="1" si="222"/>
        <v>-</v>
      </c>
      <c r="LJ21" s="19" t="str">
        <f t="shared" ca="1" si="222"/>
        <v>-</v>
      </c>
      <c r="LK21" s="19" t="str">
        <f t="shared" ca="1" si="222"/>
        <v>-</v>
      </c>
      <c r="LL21" s="19" t="str">
        <f t="shared" ca="1" si="222"/>
        <v>-</v>
      </c>
      <c r="LM21" s="19">
        <f t="shared" ca="1" si="222"/>
        <v>500</v>
      </c>
      <c r="LN21" s="19">
        <f t="shared" ca="1" si="222"/>
        <v>500</v>
      </c>
      <c r="LO21" s="19" t="str">
        <f t="shared" ca="1" si="223"/>
        <v>-</v>
      </c>
      <c r="LP21" s="19" t="str">
        <f t="shared" ca="1" si="224"/>
        <v>-</v>
      </c>
      <c r="LQ21" s="19" t="str">
        <f t="shared" ca="1" si="224"/>
        <v>-</v>
      </c>
      <c r="LR21" s="19" t="str">
        <f t="shared" ca="1" si="224"/>
        <v>-</v>
      </c>
      <c r="LS21" s="19">
        <f t="shared" ca="1" si="225"/>
        <v>1</v>
      </c>
      <c r="LT21" s="9"/>
      <c r="LU21" s="19" t="str">
        <f t="shared" ca="1" si="224"/>
        <v>-</v>
      </c>
      <c r="LV21" s="19" t="str">
        <f t="shared" ca="1" si="224"/>
        <v>-</v>
      </c>
      <c r="LW21" s="19" t="str">
        <f t="shared" ca="1" si="224"/>
        <v>-</v>
      </c>
      <c r="LX21" s="19" t="str">
        <f t="shared" ca="1" si="224"/>
        <v>-</v>
      </c>
      <c r="LY21" s="19" t="str">
        <f t="shared" ca="1" si="224"/>
        <v>-</v>
      </c>
      <c r="LZ21" s="19" t="str">
        <f t="shared" ca="1" si="224"/>
        <v>-</v>
      </c>
      <c r="MA21" s="19" t="str">
        <f t="shared" ca="1" si="224"/>
        <v>-</v>
      </c>
      <c r="MB21" s="19" t="str">
        <f t="shared" ca="1" si="224"/>
        <v>-</v>
      </c>
      <c r="MC21" s="19">
        <f t="shared" ca="1" si="224"/>
        <v>1</v>
      </c>
      <c r="MD21" s="19">
        <f t="shared" ca="1" si="224"/>
        <v>1</v>
      </c>
      <c r="ME21" s="19">
        <f t="shared" ca="1" si="224"/>
        <v>1</v>
      </c>
      <c r="MF21" s="19">
        <f t="shared" ca="1" si="224"/>
        <v>1</v>
      </c>
      <c r="MG21" s="19">
        <f t="shared" ca="1" si="224"/>
        <v>1</v>
      </c>
      <c r="MH21" s="19">
        <f t="shared" ca="1" si="224"/>
        <v>1</v>
      </c>
      <c r="MI21" s="19">
        <f t="shared" ca="1" si="224"/>
        <v>1</v>
      </c>
      <c r="MJ21" s="19">
        <f t="shared" ca="1" si="224"/>
        <v>1</v>
      </c>
      <c r="MK21" s="19">
        <f t="shared" ca="1" si="224"/>
        <v>1</v>
      </c>
      <c r="ML21" s="19">
        <f t="shared" ca="1" si="224"/>
        <v>1</v>
      </c>
      <c r="MM21" s="19">
        <f t="shared" ca="1" si="224"/>
        <v>1</v>
      </c>
      <c r="MN21" s="9"/>
      <c r="MO21" s="12" t="b">
        <v>0</v>
      </c>
      <c r="MP21" s="12" t="b">
        <v>0</v>
      </c>
      <c r="MQ21" s="19">
        <f t="shared" ca="1" si="226"/>
        <v>1</v>
      </c>
      <c r="MR21" s="19">
        <f t="shared" ca="1" si="226"/>
        <v>0.75</v>
      </c>
      <c r="MS21" s="19">
        <f t="shared" ca="1" si="226"/>
        <v>0.75</v>
      </c>
      <c r="MT21" s="19">
        <f t="shared" ca="1" si="226"/>
        <v>0.8</v>
      </c>
      <c r="MU21" s="19">
        <f t="shared" ca="1" si="226"/>
        <v>0.82499999999999996</v>
      </c>
      <c r="MV21" s="19">
        <f t="shared" ca="1" si="226"/>
        <v>0.875</v>
      </c>
      <c r="MW21" s="19">
        <f t="shared" ca="1" si="226"/>
        <v>0.9</v>
      </c>
      <c r="MX21" s="19">
        <f t="shared" ca="1" si="226"/>
        <v>1</v>
      </c>
      <c r="MY21" s="19">
        <f t="shared" ca="1" si="227"/>
        <v>0.875</v>
      </c>
      <c r="MZ21" s="19" t="b">
        <f t="shared" ca="1" si="227"/>
        <v>0</v>
      </c>
      <c r="NA21" s="19">
        <f t="shared" ca="1" si="227"/>
        <v>74.989999999999995</v>
      </c>
      <c r="NB21" s="19" t="str">
        <f t="shared" ca="1" si="227"/>
        <v>-</v>
      </c>
      <c r="NC21" s="19" t="str">
        <f t="shared" ca="1" si="227"/>
        <v>-</v>
      </c>
      <c r="ND21" s="19" t="str">
        <f t="shared" ca="1" si="227"/>
        <v>-</v>
      </c>
      <c r="NE21" s="19" t="str">
        <f t="shared" ca="1" si="227"/>
        <v>-</v>
      </c>
      <c r="NF21" s="19" t="str">
        <f t="shared" ca="1" si="227"/>
        <v>-</v>
      </c>
      <c r="NG21" s="19" t="str">
        <f t="shared" ca="1" si="227"/>
        <v>-</v>
      </c>
      <c r="NH21" s="19" t="str">
        <f t="shared" ca="1" si="227"/>
        <v>-</v>
      </c>
      <c r="NI21" s="19">
        <f t="shared" ca="1" si="227"/>
        <v>36.99</v>
      </c>
      <c r="NJ21" s="19">
        <f t="shared" ca="1" si="227"/>
        <v>36.99</v>
      </c>
      <c r="NK21" s="19" t="str">
        <f t="shared" ca="1" si="227"/>
        <v>-</v>
      </c>
      <c r="NL21" s="19" t="str">
        <f t="shared" ca="1" si="227"/>
        <v>-</v>
      </c>
      <c r="NM21" s="19" t="str">
        <f t="shared" ca="1" si="227"/>
        <v>-</v>
      </c>
      <c r="NN21" s="19" t="str">
        <f t="shared" ca="1" si="227"/>
        <v>-</v>
      </c>
      <c r="NO21" s="19" t="str">
        <f t="shared" ca="1" si="227"/>
        <v>-</v>
      </c>
      <c r="NP21" s="19">
        <f t="shared" ca="1" si="227"/>
        <v>49.99</v>
      </c>
      <c r="NQ21" s="19">
        <f t="shared" ca="1" si="227"/>
        <v>49.99</v>
      </c>
      <c r="NR21" s="19">
        <f t="shared" ca="1" si="227"/>
        <v>49.99</v>
      </c>
      <c r="NS21" s="19">
        <f t="shared" ca="1" si="227"/>
        <v>49.99</v>
      </c>
      <c r="NT21" s="19">
        <f t="shared" ca="1" si="227"/>
        <v>49.99</v>
      </c>
      <c r="NU21" s="19">
        <f t="shared" ca="1" si="227"/>
        <v>49.99</v>
      </c>
      <c r="NV21" s="19">
        <f t="shared" ca="1" si="227"/>
        <v>49.99</v>
      </c>
      <c r="NW21" s="19">
        <f t="shared" ca="1" si="227"/>
        <v>49.99</v>
      </c>
      <c r="NX21" s="19">
        <f t="shared" ca="1" si="227"/>
        <v>412.99</v>
      </c>
      <c r="NY21" s="19">
        <f t="shared" ca="1" si="227"/>
        <v>412.99</v>
      </c>
      <c r="NZ21" s="19" t="str">
        <f t="shared" ca="1" si="227"/>
        <v>-</v>
      </c>
      <c r="OA21" s="19" t="str">
        <f t="shared" ca="1" si="227"/>
        <v>-</v>
      </c>
      <c r="OB21" s="19" t="str">
        <f t="shared" ca="1" si="227"/>
        <v>-</v>
      </c>
      <c r="OC21" s="19" t="str">
        <f t="shared" ca="1" si="227"/>
        <v>-</v>
      </c>
      <c r="OD21" s="19" t="str">
        <f t="shared" ca="1" si="227"/>
        <v>-</v>
      </c>
      <c r="OE21" s="19">
        <f t="shared" ca="1" si="227"/>
        <v>6.8900000000000006</v>
      </c>
      <c r="OF21" s="19">
        <f t="shared" ca="1" si="227"/>
        <v>6.8900000000000006</v>
      </c>
      <c r="OG21" s="19">
        <f t="shared" ca="1" si="227"/>
        <v>6.8900000000000006</v>
      </c>
      <c r="OH21" s="19">
        <f t="shared" ca="1" si="227"/>
        <v>6.8900000000000006</v>
      </c>
      <c r="OI21" s="19">
        <f t="shared" ca="1" si="227"/>
        <v>6.8900000000000006</v>
      </c>
      <c r="OJ21" s="19">
        <f t="shared" ca="1" si="227"/>
        <v>6.8900000000000006</v>
      </c>
      <c r="OK21" s="19">
        <f t="shared" ca="1" si="227"/>
        <v>6.8900000000000006</v>
      </c>
      <c r="OL21" s="19">
        <f t="shared" ca="1" si="227"/>
        <v>6.8900000000000006</v>
      </c>
      <c r="OM21" s="19">
        <f t="shared" ca="1" si="227"/>
        <v>346.99</v>
      </c>
      <c r="ON21" s="19">
        <f t="shared" ca="1" si="227"/>
        <v>346.99</v>
      </c>
      <c r="OO21" s="19" t="str">
        <f t="shared" ca="1" si="227"/>
        <v>-</v>
      </c>
      <c r="OP21" s="19" t="str">
        <f t="shared" ca="1" si="227"/>
        <v>-</v>
      </c>
      <c r="OQ21" s="19" t="str">
        <f t="shared" ca="1" si="227"/>
        <v>-</v>
      </c>
      <c r="OR21" s="19" t="str">
        <f t="shared" ca="1" si="227"/>
        <v>-</v>
      </c>
      <c r="OS21" s="19" t="str">
        <f t="shared" ca="1" si="227"/>
        <v>-</v>
      </c>
      <c r="OT21" s="19">
        <f t="shared" ca="1" si="227"/>
        <v>0</v>
      </c>
      <c r="OU21" s="24">
        <v>0</v>
      </c>
    </row>
    <row r="22" spans="1:411">
      <c r="A22" s="21">
        <f>ROW(A22)-5</f>
        <v>17</v>
      </c>
      <c r="B22" s="21"/>
      <c r="D22" s="515"/>
      <c r="E22" t="b">
        <v>0</v>
      </c>
      <c r="G22" s="32" t="s">
        <v>1019</v>
      </c>
      <c r="M22">
        <v>1</v>
      </c>
      <c r="N22">
        <v>1</v>
      </c>
      <c r="O22">
        <v>2</v>
      </c>
      <c r="P22">
        <v>1</v>
      </c>
      <c r="Q22">
        <v>1</v>
      </c>
      <c r="R22">
        <v>1</v>
      </c>
      <c r="S22">
        <v>1</v>
      </c>
      <c r="T22">
        <v>1</v>
      </c>
      <c r="U22" s="218"/>
      <c r="V22" s="218"/>
      <c r="W22">
        <v>0</v>
      </c>
      <c r="X22" s="218"/>
      <c r="Y22" s="218">
        <v>0</v>
      </c>
      <c r="Z22" s="218">
        <v>0</v>
      </c>
      <c r="AA22" s="218">
        <v>0</v>
      </c>
      <c r="AB22" s="218">
        <v>0</v>
      </c>
      <c r="AC22" s="218">
        <v>0</v>
      </c>
      <c r="AD22" s="218">
        <v>0</v>
      </c>
      <c r="AE22" s="218">
        <v>0</v>
      </c>
      <c r="AL22" s="233" t="s">
        <v>848</v>
      </c>
      <c r="AM22" s="9" t="str">
        <f ca="1">IF(COUNTIF(AL$5:AL22,AL22)=1,"-","Dup")</f>
        <v>-</v>
      </c>
      <c r="AN22" s="9"/>
      <c r="AO22" s="515"/>
      <c r="AP22" s="515"/>
      <c r="AQ22" s="515"/>
      <c r="AR22" s="515"/>
      <c r="AS22" s="515"/>
      <c r="AT22" s="515"/>
      <c r="AU22" s="563"/>
      <c r="AV22" s="563"/>
      <c r="AW22" s="9"/>
      <c r="AX22" s="515"/>
      <c r="AY22" s="515"/>
      <c r="AZ22" s="515"/>
      <c r="BA22" s="515"/>
      <c r="BB22" s="515"/>
      <c r="BC22" s="515"/>
      <c r="BD22" s="515"/>
      <c r="BE22" s="9"/>
      <c r="BF22" s="515"/>
      <c r="BG22" s="515"/>
      <c r="BH22" s="515"/>
      <c r="BI22" s="515"/>
      <c r="BJ22" s="515"/>
      <c r="BK22" s="515"/>
      <c r="BL22" s="515"/>
      <c r="BM22" s="515"/>
      <c r="BN22" s="515"/>
      <c r="BO22" s="515"/>
      <c r="BP22" s="515"/>
      <c r="BQ22" s="9"/>
      <c r="BR22" s="515"/>
      <c r="BS22" s="515"/>
      <c r="BT22" s="515"/>
      <c r="BU22" s="515"/>
      <c r="BV22" s="515"/>
      <c r="BW22" s="515"/>
      <c r="BX22" s="515"/>
      <c r="BY22" s="515"/>
      <c r="BZ22" s="515"/>
      <c r="CA22" s="515"/>
      <c r="CB22" s="9"/>
      <c r="CC22" s="515"/>
      <c r="CD22" s="515"/>
      <c r="CE22" s="515"/>
      <c r="CF22" s="515"/>
      <c r="CG22" s="515"/>
      <c r="CH22" s="515"/>
      <c r="CI22" s="515"/>
      <c r="CJ22" s="515"/>
      <c r="CK22" s="515"/>
      <c r="CL22" s="515"/>
      <c r="CM22" s="515"/>
      <c r="CN22" s="9"/>
      <c r="CO22" s="515"/>
      <c r="CP22" s="515"/>
      <c r="CQ22" s="515"/>
      <c r="CR22" s="515"/>
      <c r="CS22" s="515"/>
      <c r="CT22" s="515"/>
      <c r="CU22" s="515"/>
      <c r="CV22" s="515"/>
      <c r="CW22" s="515"/>
      <c r="CX22" s="515"/>
      <c r="CY22" s="515"/>
      <c r="CZ22" s="515"/>
      <c r="DA22" s="515"/>
      <c r="DB22" s="515"/>
      <c r="DC22" s="515"/>
      <c r="DD22" s="515"/>
      <c r="DE22" s="515"/>
      <c r="DF22" s="515"/>
      <c r="DG22" s="515"/>
      <c r="DH22" s="515"/>
      <c r="DI22" s="515"/>
      <c r="DJ22" s="515"/>
      <c r="DK22" s="515"/>
      <c r="DL22" s="515"/>
      <c r="DM22" s="515"/>
      <c r="DN22" s="515"/>
      <c r="DO22" s="515"/>
      <c r="DP22" s="515"/>
      <c r="DQ22" s="515"/>
      <c r="DR22" s="515"/>
      <c r="DS22" s="515"/>
      <c r="DT22" s="515"/>
      <c r="DU22" s="515"/>
      <c r="DV22" s="515"/>
      <c r="DW22" s="515"/>
      <c r="DX22" s="515"/>
      <c r="DY22" s="515"/>
      <c r="DZ22" s="515"/>
      <c r="EA22" s="515"/>
      <c r="EB22" s="515"/>
      <c r="EC22" s="515"/>
      <c r="ED22" s="516"/>
      <c r="EE22" s="515"/>
      <c r="EF22" s="515"/>
      <c r="EG22" s="515"/>
      <c r="EH22" s="515"/>
      <c r="EI22" s="515"/>
      <c r="EJ22" s="515"/>
      <c r="EK22" s="515"/>
      <c r="EL22" s="515"/>
      <c r="EM22" s="515"/>
      <c r="EN22" s="515"/>
      <c r="EO22" s="515"/>
      <c r="EP22" s="515"/>
      <c r="EQ22" s="515"/>
      <c r="ER22" s="515"/>
      <c r="ES22" s="515"/>
      <c r="ET22" s="515"/>
      <c r="EU22" s="515"/>
      <c r="EV22" s="515"/>
      <c r="EW22" s="515"/>
      <c r="EX22" s="515"/>
      <c r="EY22" s="515"/>
      <c r="EZ22" s="515"/>
      <c r="FA22" s="515"/>
      <c r="FB22" s="515"/>
      <c r="FC22" s="515"/>
      <c r="FD22" s="515"/>
      <c r="FE22" s="515"/>
      <c r="FF22" s="515"/>
      <c r="FG22" s="515"/>
      <c r="FH22" s="515"/>
      <c r="FI22" s="515"/>
      <c r="FJ22" s="515"/>
      <c r="FK22" s="515"/>
      <c r="FL22" s="515"/>
      <c r="FM22" s="515"/>
      <c r="FN22" s="515"/>
      <c r="FO22" s="515"/>
      <c r="FP22" s="515"/>
      <c r="FQ22" s="515"/>
      <c r="FR22" s="515"/>
      <c r="FS22" s="515"/>
      <c r="FT22" s="515"/>
      <c r="FU22" s="515"/>
      <c r="FV22" s="515"/>
      <c r="FW22" s="515"/>
      <c r="FX22" s="515"/>
      <c r="FY22" s="515"/>
      <c r="FZ22" s="515"/>
      <c r="GA22" s="515"/>
      <c r="GB22" s="515"/>
      <c r="GC22" s="515"/>
      <c r="GD22" s="515"/>
      <c r="GE22" s="515"/>
      <c r="GF22" s="515"/>
      <c r="GG22" s="515"/>
      <c r="GH22" s="515"/>
      <c r="GI22" s="515"/>
      <c r="GJ22" s="515"/>
      <c r="GK22" s="515"/>
      <c r="GL22" s="515"/>
      <c r="GM22" s="515"/>
      <c r="GN22" s="515"/>
      <c r="GO22" s="515"/>
      <c r="GP22" s="515"/>
      <c r="GQ22" s="515"/>
      <c r="GR22" s="515"/>
      <c r="GS22" s="515"/>
      <c r="GT22" s="515"/>
      <c r="GU22" s="515"/>
      <c r="GV22" s="515"/>
      <c r="GW22" s="515"/>
      <c r="GX22" s="515"/>
      <c r="GY22" s="515"/>
      <c r="GZ22" s="515"/>
      <c r="HA22" s="515"/>
      <c r="HB22" s="515"/>
      <c r="HC22" s="515"/>
      <c r="HD22" s="515"/>
      <c r="HE22" s="515"/>
      <c r="HF22" s="515"/>
      <c r="HG22" s="515"/>
      <c r="HH22" s="515"/>
      <c r="HI22" s="515"/>
      <c r="HJ22" s="515"/>
      <c r="HK22" s="515"/>
      <c r="HL22" s="515"/>
      <c r="HM22" s="515"/>
      <c r="HN22" s="515"/>
      <c r="HO22" s="515"/>
      <c r="HP22" s="515"/>
      <c r="HQ22" s="515"/>
      <c r="HR22" s="515"/>
      <c r="HS22" s="515"/>
      <c r="HT22" s="515"/>
      <c r="HU22" s="515"/>
      <c r="HV22" s="515"/>
      <c r="HW22" s="515"/>
      <c r="HX22" s="515"/>
      <c r="HY22" s="515"/>
      <c r="HZ22" s="515"/>
      <c r="IA22" s="515"/>
      <c r="IB22" s="515"/>
      <c r="IC22" s="515"/>
      <c r="ID22" s="515"/>
      <c r="IE22" s="515"/>
      <c r="IF22" s="9"/>
      <c r="IG22" s="515"/>
      <c r="IH22" s="515"/>
      <c r="II22" s="515"/>
      <c r="IJ22" s="515"/>
      <c r="IK22" s="515"/>
      <c r="IL22" s="515"/>
      <c r="IM22" s="515"/>
      <c r="IN22" s="515"/>
      <c r="IO22" s="515"/>
      <c r="IP22" s="515"/>
      <c r="IQ22" s="515"/>
      <c r="IR22" s="515"/>
      <c r="IS22" s="515"/>
      <c r="IT22" s="515"/>
      <c r="IU22" s="515"/>
      <c r="IV22" s="515"/>
      <c r="IW22" s="515"/>
      <c r="IX22" s="515"/>
      <c r="IY22" s="515"/>
      <c r="IZ22" s="515"/>
      <c r="JA22" s="515"/>
      <c r="JB22" s="515"/>
      <c r="JC22" s="515"/>
      <c r="JD22" s="515"/>
      <c r="JE22" s="515"/>
      <c r="JF22" s="515"/>
      <c r="JG22" s="515"/>
      <c r="JH22" s="515"/>
      <c r="JI22" s="515"/>
      <c r="JJ22" s="515"/>
      <c r="JK22" s="515"/>
      <c r="JL22" s="515"/>
      <c r="JM22" s="515"/>
      <c r="JN22" s="515"/>
      <c r="JO22" s="9"/>
      <c r="JP22" s="515"/>
      <c r="JQ22" s="515"/>
      <c r="JR22" s="515"/>
      <c r="JS22" s="515"/>
      <c r="JT22" s="515"/>
      <c r="JU22" s="515"/>
      <c r="JV22" s="515"/>
      <c r="JW22" s="515"/>
      <c r="JX22" s="515"/>
      <c r="JY22" s="515"/>
      <c r="JZ22" s="515"/>
      <c r="KA22" s="515"/>
      <c r="KB22" s="515"/>
      <c r="KC22" s="515"/>
      <c r="KD22" s="515"/>
      <c r="KE22" s="515"/>
      <c r="KF22" s="515"/>
      <c r="KG22" s="515"/>
      <c r="KH22" s="515"/>
      <c r="KI22" s="515"/>
      <c r="KJ22" s="515"/>
      <c r="KK22" s="515"/>
      <c r="KL22" s="515"/>
      <c r="KM22" s="515"/>
      <c r="KN22" s="515"/>
      <c r="KO22" s="515"/>
      <c r="KP22" s="515"/>
      <c r="KQ22" s="515"/>
      <c r="KR22" s="515"/>
      <c r="KS22" s="515"/>
      <c r="KT22" s="515"/>
      <c r="KU22" s="515"/>
      <c r="KV22" s="515"/>
      <c r="KW22" s="515"/>
      <c r="KX22" s="515"/>
      <c r="KY22" s="515"/>
      <c r="KZ22" s="515"/>
      <c r="LA22" s="515"/>
      <c r="LB22" s="515"/>
      <c r="LC22" s="515"/>
      <c r="LD22" s="515"/>
      <c r="LE22" s="515"/>
      <c r="LF22" s="515"/>
      <c r="LG22" s="515"/>
      <c r="LH22" s="515"/>
      <c r="LI22" s="515"/>
      <c r="LJ22" s="515"/>
      <c r="LK22" s="515"/>
      <c r="LL22" s="515"/>
      <c r="LM22" s="515"/>
      <c r="LN22" s="515"/>
      <c r="LO22" s="515"/>
      <c r="LP22" s="515"/>
      <c r="LQ22" s="515"/>
      <c r="LR22" s="515"/>
      <c r="LS22" s="515"/>
      <c r="LT22" s="9"/>
      <c r="LU22" s="515"/>
      <c r="LV22" s="515"/>
      <c r="LW22" s="515"/>
      <c r="LX22" s="515"/>
      <c r="LY22" s="515"/>
      <c r="LZ22" s="515"/>
      <c r="MA22" s="515"/>
      <c r="MB22" s="515"/>
      <c r="MC22" s="515"/>
      <c r="MD22" s="515"/>
      <c r="ME22" s="515"/>
      <c r="MF22" s="515"/>
      <c r="MG22" s="515"/>
      <c r="MH22" s="515"/>
      <c r="MI22" s="515"/>
      <c r="MJ22" s="515"/>
      <c r="MK22" s="515"/>
      <c r="ML22" s="515"/>
      <c r="MM22" s="515"/>
      <c r="MN22" s="9"/>
      <c r="MO22" s="515"/>
      <c r="MP22" s="515"/>
      <c r="MQ22" s="515"/>
      <c r="MR22" s="515"/>
      <c r="MS22" s="515"/>
      <c r="MT22" s="515"/>
      <c r="MU22" s="515"/>
      <c r="MV22" s="515"/>
      <c r="MW22" s="515"/>
      <c r="MX22" s="515"/>
      <c r="MY22" s="515"/>
      <c r="MZ22" s="515"/>
      <c r="NA22" s="515"/>
      <c r="NB22" s="515"/>
      <c r="NC22" s="515"/>
      <c r="ND22" s="515"/>
      <c r="NE22" s="515"/>
      <c r="NF22" s="515"/>
      <c r="NG22" s="515"/>
      <c r="NH22" s="515"/>
      <c r="NI22" s="515"/>
      <c r="NJ22" s="515"/>
      <c r="NK22" s="515"/>
      <c r="NL22" s="515"/>
      <c r="NM22" s="515"/>
      <c r="NN22" s="515"/>
      <c r="NO22" s="515"/>
      <c r="NP22" s="515"/>
      <c r="NQ22" s="515"/>
      <c r="NR22" s="515"/>
      <c r="NS22" s="515"/>
      <c r="NT22" s="515"/>
      <c r="NU22" s="515"/>
      <c r="NV22" s="515"/>
      <c r="NW22" s="515"/>
      <c r="NX22" s="515"/>
      <c r="NY22" s="515"/>
      <c r="NZ22" s="515"/>
      <c r="OA22" s="515"/>
      <c r="OB22" s="515"/>
      <c r="OC22" s="515"/>
      <c r="OD22" s="515"/>
      <c r="OE22" s="515"/>
      <c r="OF22" s="515"/>
      <c r="OG22" s="515"/>
      <c r="OH22" s="515"/>
      <c r="OI22" s="515"/>
      <c r="OJ22" s="515"/>
      <c r="OK22" s="515"/>
      <c r="OL22" s="515"/>
      <c r="OM22" s="515"/>
      <c r="ON22" s="515"/>
      <c r="OO22" s="515"/>
      <c r="OP22" s="515"/>
      <c r="OQ22" s="515"/>
      <c r="OR22" s="515"/>
      <c r="OS22" s="515"/>
      <c r="OT22" s="515"/>
      <c r="OU22" s="24">
        <v>0</v>
      </c>
    </row>
    <row r="23" spans="1:411" outlineLevel="1">
      <c r="A23" s="21">
        <f>ROW(A23)-5</f>
        <v>18</v>
      </c>
      <c r="B23" s="21"/>
      <c r="D23" s="14"/>
      <c r="E23" t="b">
        <v>0</v>
      </c>
      <c r="G23" s="32" t="s">
        <v>1020</v>
      </c>
      <c r="M23">
        <v>4</v>
      </c>
      <c r="N23">
        <v>3</v>
      </c>
      <c r="O23">
        <v>2</v>
      </c>
      <c r="P23">
        <v>3</v>
      </c>
      <c r="Q23">
        <v>4</v>
      </c>
      <c r="R23">
        <v>3</v>
      </c>
      <c r="S23">
        <v>4</v>
      </c>
      <c r="T23">
        <v>4</v>
      </c>
      <c r="U23" s="218"/>
      <c r="V23" s="218"/>
      <c r="W23">
        <v>0</v>
      </c>
      <c r="X23" s="218"/>
      <c r="Y23" s="218">
        <v>0</v>
      </c>
      <c r="Z23" s="218">
        <v>0</v>
      </c>
      <c r="AA23" s="218">
        <v>0</v>
      </c>
      <c r="AB23" s="218">
        <v>3</v>
      </c>
      <c r="AC23" s="218">
        <v>5</v>
      </c>
      <c r="AD23" s="218">
        <v>5</v>
      </c>
      <c r="AE23" s="218">
        <v>5</v>
      </c>
      <c r="AL23" s="559" t="s">
        <v>1823</v>
      </c>
      <c r="AM23" s="9" t="str">
        <f ca="1">IF(COUNTIF(AL$5:AL23,AL23)=1,"-","Dup")</f>
        <v>-</v>
      </c>
      <c r="AN23" s="9"/>
      <c r="AO23" s="14"/>
      <c r="AP23" s="14"/>
      <c r="AQ23" s="14"/>
      <c r="AR23" s="14"/>
      <c r="AS23" s="14"/>
      <c r="AT23" s="14"/>
      <c r="AU23" s="563"/>
      <c r="AV23" s="563"/>
      <c r="AW23" s="9"/>
      <c r="AX23" s="14"/>
      <c r="AY23" s="14"/>
      <c r="AZ23" s="14"/>
      <c r="BA23" s="14"/>
      <c r="BB23" s="14"/>
      <c r="BC23" s="14"/>
      <c r="BD23" s="14"/>
      <c r="BE23" s="9"/>
      <c r="BF23" s="14"/>
      <c r="BG23" s="14"/>
      <c r="BH23" s="14"/>
      <c r="BI23" s="14"/>
      <c r="BJ23" s="14"/>
      <c r="BK23" s="14"/>
      <c r="BL23" s="14"/>
      <c r="BM23" s="14"/>
      <c r="BN23" s="14"/>
      <c r="BO23" s="14"/>
      <c r="BP23" s="14"/>
      <c r="BQ23" s="9"/>
      <c r="BR23" s="14"/>
      <c r="BS23" s="14"/>
      <c r="BT23" s="14"/>
      <c r="BU23" s="14"/>
      <c r="BV23" s="14"/>
      <c r="BW23" s="14"/>
      <c r="BX23" s="14"/>
      <c r="BY23" s="14"/>
      <c r="BZ23" s="14"/>
      <c r="CA23" s="14"/>
      <c r="CB23" s="9"/>
      <c r="CC23" s="14"/>
      <c r="CD23" s="14"/>
      <c r="CE23" s="14"/>
      <c r="CF23" s="14"/>
      <c r="CG23" s="14"/>
      <c r="CH23" s="153"/>
      <c r="CI23" s="14"/>
      <c r="CJ23" s="14"/>
      <c r="CK23" s="14"/>
      <c r="CL23" s="14"/>
      <c r="CM23" s="14"/>
      <c r="CN23" s="9"/>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322"/>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9"/>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9"/>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9"/>
      <c r="LU23" s="14"/>
      <c r="LV23" s="14"/>
      <c r="LW23" s="14"/>
      <c r="LX23" s="14"/>
      <c r="LY23" s="14"/>
      <c r="LZ23" s="14"/>
      <c r="MA23" s="14"/>
      <c r="MB23" s="14"/>
      <c r="MC23" s="14"/>
      <c r="MD23" s="14"/>
      <c r="ME23" s="14"/>
      <c r="MF23" s="14"/>
      <c r="MG23" s="14"/>
      <c r="MH23" s="14"/>
      <c r="MI23" s="14"/>
      <c r="MJ23" s="14"/>
      <c r="MK23" s="14"/>
      <c r="ML23" s="14"/>
      <c r="MM23" s="14"/>
      <c r="MN23" s="9"/>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24">
        <v>0</v>
      </c>
    </row>
    <row r="24" spans="1:411" outlineLevel="1">
      <c r="A24" s="21">
        <f t="shared" si="158"/>
        <v>19</v>
      </c>
      <c r="B24" s="21">
        <f>$A$14</f>
        <v>9</v>
      </c>
      <c r="C24">
        <f>100+_xlfn.SWITCH(ExptNo,    1,$M24,    2,$N24+($M24-1)*3,    0)</f>
        <v>100</v>
      </c>
      <c r="D24" s="144" t="str">
        <f>INDEX(i.Region_Desc,$K24,1)</f>
        <v>GSM</v>
      </c>
      <c r="E24" t="b">
        <f>NOT($IH24)</f>
        <v>1</v>
      </c>
      <c r="F24" t="b">
        <v>0</v>
      </c>
      <c r="G24" t="b">
        <v>1</v>
      </c>
      <c r="H24" s="29">
        <v>1</v>
      </c>
      <c r="I24" s="29">
        <v>1</v>
      </c>
      <c r="J24" s="29" t="str">
        <f>""</f>
        <v/>
      </c>
      <c r="K24" s="29">
        <f>d.Region</f>
        <v>2</v>
      </c>
      <c r="L24" s="29">
        <v>2</v>
      </c>
      <c r="M24" s="29">
        <v>2</v>
      </c>
      <c r="N24" s="29">
        <v>3</v>
      </c>
      <c r="O24" s="29">
        <v>1</v>
      </c>
      <c r="P24" s="29">
        <v>1</v>
      </c>
      <c r="Q24" s="29">
        <v>1</v>
      </c>
      <c r="R24" s="29">
        <v>1</v>
      </c>
      <c r="S24" s="29">
        <v>1</v>
      </c>
      <c r="T24" s="29">
        <v>1</v>
      </c>
      <c r="U24" s="218"/>
      <c r="V24" s="218"/>
      <c r="W24" s="29">
        <v>0</v>
      </c>
      <c r="X24" s="218"/>
      <c r="Y24" s="218"/>
      <c r="Z24" s="218"/>
      <c r="AA24" s="218"/>
      <c r="AB24" s="218"/>
      <c r="AC24" s="218"/>
      <c r="AD24" s="218"/>
      <c r="AE24" s="218"/>
      <c r="AF24" s="144">
        <f>INDEX(CHOOSE($N24,DataAutumn!i.AdultDrys,DataWinter!i.AdultDrys,DataSpring!i.AdultDrys),1,$M24)</f>
        <v>3</v>
      </c>
      <c r="AG24" s="5">
        <f t="shared" ref="AG24:AH26" si="229">INDEX(i.FlkStrctr,$M24,AG$7)</f>
        <v>2</v>
      </c>
      <c r="AH24" s="5">
        <f t="shared" si="229"/>
        <v>0</v>
      </c>
      <c r="AI24" s="5">
        <f>INDEX(i.StdELMan,($K24-1)*12+($M24-1)*3+$N24,AI$7)</f>
        <v>1</v>
      </c>
      <c r="AJ24" s="218"/>
      <c r="AK24" s="218"/>
      <c r="AL24" s="365" t="str">
        <f ca="1">TEXT(LEFT(OFFSET(AL24,-1,0),5)+1,"00000")&amp;MID(OFFSET(AL24,-1,0),6,FIND(" ",OFFSET(AL24,-1,0),7)-5)
&amp; $D24           &amp; " Day"&amp;INDEX(i.DOY,$N24,1)              &amp; IF($IG24=0," FWM","")&amp;IF($IG24=1," MWM","")&amp;IF($IG24=5," Mat","")&amp;IF($IH24=TRUE,"&amp;BBT","    ")
&amp;INDEX(DataMaster!$B$98:$B$105,$Q24,0)    &amp; " WP"&amp;TEXT($MC24*100,"000p")           &amp; " MP"&amp;TEXT($MD24*100,"000p")           &amp; " GP"&amp;TEXT($MM24*100,"000p")
&amp; " (F"&amp;3+COUNTIF($CV24:$CY24,TRUE)&amp;3&amp;"N"&amp;$DM24&amp;$DN24&amp;")"</f>
        <v>00001 Template GSM Day204 MWM    all grids WP100p MP100p GP100p (F33N11)</v>
      </c>
      <c r="AM24" s="9" t="str">
        <f ca="1">IF(COUNTIF(AL$5:AL24,AL24)=1,"-","Dup")</f>
        <v>-</v>
      </c>
      <c r="AN24" s="9"/>
      <c r="AO24" s="19" t="str">
        <f t="shared" ref="AO24:AV26" ca="1" si="230">OFFSET(AO$5,$B24,0)</f>
        <v>-</v>
      </c>
      <c r="AP24" s="19" t="str">
        <f t="shared" ca="1" si="230"/>
        <v>-</v>
      </c>
      <c r="AQ24" s="19" t="str">
        <f t="shared" ca="1" si="230"/>
        <v>-</v>
      </c>
      <c r="AR24" s="19" t="str">
        <f t="shared" ca="1" si="230"/>
        <v>-</v>
      </c>
      <c r="AS24" s="19" t="str">
        <f t="shared" ca="1" si="230"/>
        <v>-</v>
      </c>
      <c r="AT24" s="19" t="b">
        <f t="shared" ca="1" si="230"/>
        <v>1</v>
      </c>
      <c r="AU24" s="19" t="b">
        <f t="shared" ca="1" si="230"/>
        <v>1</v>
      </c>
      <c r="AV24" s="19" t="b">
        <f t="shared" ca="1" si="230"/>
        <v>1</v>
      </c>
      <c r="AW24" s="9"/>
      <c r="AX24" s="5" t="b">
        <f t="shared" ref="AX24:BC26" si="231">INDEX(i.model_structure,$H24,AX$7)</f>
        <v>1</v>
      </c>
      <c r="AY24" s="5" t="str">
        <f t="shared" si="231"/>
        <v>-</v>
      </c>
      <c r="AZ24" s="5" t="str">
        <f t="shared" si="231"/>
        <v>-</v>
      </c>
      <c r="BA24" s="5" t="str">
        <f t="shared" si="231"/>
        <v>-</v>
      </c>
      <c r="BB24" s="5" t="b">
        <f t="shared" si="231"/>
        <v>0</v>
      </c>
      <c r="BC24" s="144">
        <f t="shared" si="231"/>
        <v>0.25</v>
      </c>
      <c r="BD24" s="19" t="b">
        <f t="shared" ref="BD24:BD26" ca="1" si="232">OFFSET(BD$5,$B24,0)</f>
        <v>1</v>
      </c>
      <c r="BE24" s="9"/>
      <c r="BF24" s="5" t="str">
        <f ca="1">IF($M24&lt;&gt;4,OFFSET(BF$5,$B24,0),1)</f>
        <v>-</v>
      </c>
      <c r="BG24" s="19" t="str">
        <f t="shared" ref="BG24:BI26" ca="1" si="233">OFFSET(BG$5,$B24,0)</f>
        <v>-</v>
      </c>
      <c r="BH24" s="19" t="str">
        <f t="shared" ca="1" si="233"/>
        <v>-</v>
      </c>
      <c r="BI24" s="19" t="str">
        <f t="shared" ca="1" si="233"/>
        <v>-</v>
      </c>
      <c r="BJ24" s="5" t="str">
        <f ca="1">IF($M24&lt;&gt;4,OFFSET(BJ$5,$B24,0),1)</f>
        <v>-</v>
      </c>
      <c r="BK24" s="19" t="str">
        <f ca="1">OFFSET(BK$5,$B24,0)</f>
        <v>-</v>
      </c>
      <c r="BL24" s="5" t="str">
        <f ca="1">IF($M24&lt;&gt;4,OFFSET(BL$5,$B24,0),1)</f>
        <v>-</v>
      </c>
      <c r="BM24" s="19" t="str">
        <f t="shared" ref="BM24:BO26" ca="1" si="234">OFFSET(BM$5,$B24,0)</f>
        <v>-</v>
      </c>
      <c r="BN24" s="19" t="str">
        <f t="shared" ca="1" si="234"/>
        <v>-</v>
      </c>
      <c r="BO24" s="19" t="str">
        <f t="shared" ca="1" si="234"/>
        <v>-</v>
      </c>
      <c r="BP24" s="5" t="str">
        <f ca="1">IF($M24&lt;&gt;4,OFFSET(BP$5,$B24,0),1)</f>
        <v>-</v>
      </c>
      <c r="BQ24" s="9"/>
      <c r="BR24" s="5" t="b">
        <f>$J24&lt;0</f>
        <v>0</v>
      </c>
      <c r="BS24" s="5" t="str">
        <f ca="1">IF($J24="",BS$14,ABS($J24))</f>
        <v>-</v>
      </c>
      <c r="BT24" s="5" t="str">
        <f t="shared" ref="BT24:CA26" ca="1" si="235">IF($J24="",BT$14,ABS($J24)=BT$7)</f>
        <v>-</v>
      </c>
      <c r="BU24" s="5" t="str">
        <f t="shared" ca="1" si="235"/>
        <v>-</v>
      </c>
      <c r="BV24" s="5" t="str">
        <f t="shared" ca="1" si="235"/>
        <v>-</v>
      </c>
      <c r="BW24" s="5" t="str">
        <f t="shared" ca="1" si="235"/>
        <v>-</v>
      </c>
      <c r="BX24" s="5" t="str">
        <f t="shared" ca="1" si="235"/>
        <v>-</v>
      </c>
      <c r="BY24" s="5" t="str">
        <f t="shared" ca="1" si="235"/>
        <v>-</v>
      </c>
      <c r="BZ24" s="5" t="str">
        <f t="shared" ca="1" si="235"/>
        <v>-</v>
      </c>
      <c r="CA24" s="5" t="str">
        <f t="shared" ca="1" si="235"/>
        <v>-</v>
      </c>
      <c r="CB24" s="9"/>
      <c r="CC24" s="19" t="b">
        <f t="shared" ref="CC24:CC26" ca="1" si="236">OFFSET(CC$5,$B24,0)</f>
        <v>1</v>
      </c>
      <c r="CD24" s="19" t="b">
        <f t="shared" ref="CD24:CE26" ca="1" si="237">OFFSET(CD$5,$B24,0)</f>
        <v>1</v>
      </c>
      <c r="CE24" s="19" t="b">
        <f t="shared" ca="1" si="237"/>
        <v>1</v>
      </c>
      <c r="CF24" s="12">
        <f>VALUE($K24&amp;$M24&amp;$N24&amp;$Q24&amp;$S24&amp;"07")</f>
        <v>2231107</v>
      </c>
      <c r="CG24" s="144" t="b">
        <f ca="1">NOT(CE24)</f>
        <v>0</v>
      </c>
      <c r="CH24" s="12" t="s">
        <v>34</v>
      </c>
      <c r="CI24" s="19" t="str">
        <f t="shared" ca="1" si="181"/>
        <v>-</v>
      </c>
      <c r="CJ24" s="19" t="str">
        <f t="shared" ca="1" si="206"/>
        <v>-</v>
      </c>
      <c r="CK24" s="19" t="str">
        <f t="shared" ca="1" si="206"/>
        <v>-</v>
      </c>
      <c r="CL24" s="19">
        <f t="shared" ca="1" si="181"/>
        <v>1</v>
      </c>
      <c r="CM24" s="19">
        <f t="shared" ca="1" si="181"/>
        <v>1</v>
      </c>
      <c r="CN24" s="9"/>
      <c r="CO24" s="444">
        <f t="shared" ref="CO24:CQ26" si="238">INDEX(i.UserPeriod0,$AI24,CO$7)</f>
        <v>652</v>
      </c>
      <c r="CP24" s="444">
        <f t="shared" si="238"/>
        <v>686</v>
      </c>
      <c r="CQ24" s="444">
        <f t="shared" si="238"/>
        <v>721</v>
      </c>
      <c r="CR24" s="152">
        <f t="shared" ref="CR24:CT26" si="239">7*INDEX(i.end_joining,1,CR$7+($AI24-1)*3)</f>
        <v>378</v>
      </c>
      <c r="CS24" s="152">
        <f t="shared" si="239"/>
        <v>413</v>
      </c>
      <c r="CT24" s="152">
        <f t="shared" si="239"/>
        <v>448</v>
      </c>
      <c r="CU24" s="19" t="str">
        <f ca="1">OFFSET(CU$5,$B24,0)</f>
        <v>-</v>
      </c>
      <c r="CV24" s="19" t="str">
        <f t="shared" ref="CV24:ED37" ca="1" si="240">OFFSET(CV$5,$B24,0)</f>
        <v>-</v>
      </c>
      <c r="CW24" s="19" t="str">
        <f t="shared" ca="1" si="240"/>
        <v>-</v>
      </c>
      <c r="CX24" s="19" t="str">
        <f t="shared" ref="CX24:DL37" ca="1" si="241">OFFSET(CX$5,$B24,0)</f>
        <v>-</v>
      </c>
      <c r="CY24" s="19" t="str">
        <f t="shared" ca="1" si="241"/>
        <v>-</v>
      </c>
      <c r="CZ24" s="19" t="b">
        <f ca="1">OFFSET(CZ$5,$B24,0)</f>
        <v>1</v>
      </c>
      <c r="DA24" s="19">
        <f t="shared" ca="1" si="241"/>
        <v>0</v>
      </c>
      <c r="DB24" s="19">
        <f t="shared" ca="1" si="241"/>
        <v>0</v>
      </c>
      <c r="DC24" s="19">
        <f t="shared" ca="1" si="241"/>
        <v>0</v>
      </c>
      <c r="DD24" s="19">
        <f t="shared" ca="1" si="241"/>
        <v>0</v>
      </c>
      <c r="DE24" s="19">
        <f t="shared" ca="1" si="241"/>
        <v>0</v>
      </c>
      <c r="DF24" s="19">
        <f t="shared" ca="1" si="241"/>
        <v>0</v>
      </c>
      <c r="DG24" s="19">
        <f t="shared" ca="1" si="241"/>
        <v>0</v>
      </c>
      <c r="DH24" s="19">
        <f t="shared" ca="1" si="241"/>
        <v>0</v>
      </c>
      <c r="DI24" s="19">
        <f t="shared" ca="1" si="241"/>
        <v>0</v>
      </c>
      <c r="DJ24" s="19">
        <f t="shared" ca="1" si="241"/>
        <v>0</v>
      </c>
      <c r="DK24" s="19">
        <f t="shared" ca="1" si="241"/>
        <v>0</v>
      </c>
      <c r="DL24" s="19">
        <f t="shared" ca="1" si="241"/>
        <v>0</v>
      </c>
      <c r="DM24" s="19">
        <f t="shared" ref="DM24:DO24" ca="1" si="242">OFFSET(DM$5,$B24,0)</f>
        <v>1</v>
      </c>
      <c r="DN24" s="19">
        <f t="shared" ca="1" si="242"/>
        <v>1</v>
      </c>
      <c r="DO24" s="19">
        <f t="shared" ca="1" si="242"/>
        <v>0</v>
      </c>
      <c r="DP24" s="19" t="str">
        <f t="shared" ca="1" si="240"/>
        <v>-</v>
      </c>
      <c r="DQ24" s="19" t="str">
        <f t="shared" ca="1" si="240"/>
        <v>-</v>
      </c>
      <c r="DR24" s="19" t="str">
        <f t="shared" ca="1" si="240"/>
        <v>-</v>
      </c>
      <c r="DS24" s="19" t="str">
        <f t="shared" ca="1" si="240"/>
        <v>-</v>
      </c>
      <c r="DT24" s="19" t="str">
        <f t="shared" ca="1" si="240"/>
        <v>-</v>
      </c>
      <c r="DU24" s="19">
        <f t="shared" ref="DU24" ca="1" si="243">OFFSET(DU$5,$B24,0)</f>
        <v>0</v>
      </c>
      <c r="DV24" s="19" t="str">
        <f t="shared" ca="1" si="240"/>
        <v>-</v>
      </c>
      <c r="DW24" s="19" t="str">
        <f t="shared" ca="1" si="240"/>
        <v>-</v>
      </c>
      <c r="DX24" s="19" t="str">
        <f t="shared" ca="1" si="240"/>
        <v>-</v>
      </c>
      <c r="DY24" s="19" t="str">
        <f t="shared" ca="1" si="240"/>
        <v>-</v>
      </c>
      <c r="DZ24" s="19" t="str">
        <f t="shared" ca="1" si="240"/>
        <v>-</v>
      </c>
      <c r="EA24" s="19" t="str">
        <f t="shared" ca="1" si="240"/>
        <v>-</v>
      </c>
      <c r="EB24" s="19" t="str">
        <f t="shared" ca="1" si="240"/>
        <v>-</v>
      </c>
      <c r="EC24" s="19" t="str">
        <f t="shared" ca="1" si="240"/>
        <v>-</v>
      </c>
      <c r="ED24" s="19">
        <f t="shared" ca="1" si="240"/>
        <v>0</v>
      </c>
      <c r="EE24" s="444">
        <f t="shared" ref="EE24:EF26" si="244">IF(AND($N24=EE$11,$Y24&lt;&gt;0,$AI24=EE$12),INDEX(i.LTWFeedLevels,$Y24,MOD(EE$7-1,7)+1),0)</f>
        <v>0</v>
      </c>
      <c r="EF24" s="444">
        <f t="shared" si="244"/>
        <v>0</v>
      </c>
      <c r="EG24" s="124">
        <f t="shared" ref="EG24:EP26" si="245">IF(AND($K24=EG$9,$N24=EG$11,$AB24=EG$8,$AI24=EG$12,$Y24&lt;&gt;0),INDEX(i.FS_Strategy,$Y24,$AB24),0)</f>
        <v>0</v>
      </c>
      <c r="EH24" s="124">
        <f t="shared" si="245"/>
        <v>0</v>
      </c>
      <c r="EI24" s="124">
        <f t="shared" si="245"/>
        <v>0</v>
      </c>
      <c r="EJ24" s="124">
        <f t="shared" si="245"/>
        <v>0</v>
      </c>
      <c r="EK24" s="124">
        <f t="shared" si="245"/>
        <v>0</v>
      </c>
      <c r="EL24" s="124">
        <f t="shared" si="245"/>
        <v>0</v>
      </c>
      <c r="EM24" s="124">
        <f t="shared" si="245"/>
        <v>0</v>
      </c>
      <c r="EN24" s="124">
        <f t="shared" si="245"/>
        <v>0</v>
      </c>
      <c r="EO24" s="124">
        <f t="shared" si="245"/>
        <v>0</v>
      </c>
      <c r="EP24" s="124">
        <f t="shared" si="245"/>
        <v>0</v>
      </c>
      <c r="EQ24" s="124">
        <f t="shared" ref="EQ24:EX26" si="246">IF(AND($K24=EQ$9,$N24=EQ$11,$AB24=EQ$8,$AI24=EQ$12,$Y24&lt;&gt;0),INDEX(i.FS_Strategy,$Y24,$AB24),0)</f>
        <v>0</v>
      </c>
      <c r="ER24" s="124">
        <f t="shared" si="246"/>
        <v>0</v>
      </c>
      <c r="ES24" s="124">
        <f t="shared" si="246"/>
        <v>0</v>
      </c>
      <c r="ET24" s="124">
        <f t="shared" si="246"/>
        <v>0</v>
      </c>
      <c r="EU24" s="124">
        <f t="shared" si="246"/>
        <v>0</v>
      </c>
      <c r="EV24" s="124">
        <f t="shared" si="246"/>
        <v>0</v>
      </c>
      <c r="EW24" s="124">
        <f t="shared" si="246"/>
        <v>0</v>
      </c>
      <c r="EX24" s="124">
        <f t="shared" si="246"/>
        <v>0</v>
      </c>
      <c r="EY24" s="554">
        <f t="shared" ref="EY24:FN26" si="247">IF(AND($K24=EY$9,$N24=EY$11,$AB24=EY$8,$AI24=EY$12,$Z24&lt;&gt;0),INDEX(i.FS_Strategy,$Z24,$AB24),0)</f>
        <v>0</v>
      </c>
      <c r="EZ24" s="554">
        <f t="shared" si="247"/>
        <v>0</v>
      </c>
      <c r="FA24" s="554">
        <f t="shared" si="247"/>
        <v>0</v>
      </c>
      <c r="FB24" s="125">
        <f t="shared" si="247"/>
        <v>0</v>
      </c>
      <c r="FC24" s="125">
        <f t="shared" si="247"/>
        <v>0</v>
      </c>
      <c r="FD24" s="125">
        <f t="shared" si="247"/>
        <v>0</v>
      </c>
      <c r="FE24" s="125">
        <f t="shared" si="247"/>
        <v>0</v>
      </c>
      <c r="FF24" s="125">
        <f t="shared" si="247"/>
        <v>0</v>
      </c>
      <c r="FG24" s="125">
        <f t="shared" si="247"/>
        <v>0</v>
      </c>
      <c r="FH24" s="125">
        <f t="shared" si="247"/>
        <v>0</v>
      </c>
      <c r="FI24" s="125">
        <f t="shared" si="247"/>
        <v>0</v>
      </c>
      <c r="FJ24" s="125">
        <f t="shared" si="247"/>
        <v>0</v>
      </c>
      <c r="FK24" s="125">
        <f t="shared" si="247"/>
        <v>0</v>
      </c>
      <c r="FL24" s="125">
        <f t="shared" si="247"/>
        <v>0</v>
      </c>
      <c r="FM24" s="125">
        <f t="shared" si="247"/>
        <v>0</v>
      </c>
      <c r="FN24" s="125">
        <f t="shared" si="247"/>
        <v>0</v>
      </c>
      <c r="FO24" s="124">
        <f t="shared" ref="FO24:FX26" si="248">IF(AND($K24=FO$9,$N24=FO$11,$AB24=FO$8,$AI24=FO$12),INDEX(i.FS_Strategy,$AC24+1,$AB24),0)</f>
        <v>0</v>
      </c>
      <c r="FP24" s="124">
        <f t="shared" si="248"/>
        <v>0</v>
      </c>
      <c r="FQ24" s="124">
        <f t="shared" si="248"/>
        <v>0</v>
      </c>
      <c r="FR24" s="124">
        <f t="shared" si="248"/>
        <v>0</v>
      </c>
      <c r="FS24" s="124">
        <f t="shared" si="248"/>
        <v>0</v>
      </c>
      <c r="FT24" s="124">
        <f t="shared" si="248"/>
        <v>0</v>
      </c>
      <c r="FU24" s="124">
        <f t="shared" si="248"/>
        <v>0</v>
      </c>
      <c r="FV24" s="124">
        <f t="shared" si="248"/>
        <v>0</v>
      </c>
      <c r="FW24" s="124">
        <f t="shared" si="248"/>
        <v>0</v>
      </c>
      <c r="FX24" s="124">
        <f t="shared" si="248"/>
        <v>0</v>
      </c>
      <c r="FY24" s="124">
        <f t="shared" ref="FY24:GF26" si="249">IF(AND($K24=FY$9,$N24=FY$11,$AB24=FY$8,$AI24=FY$12),INDEX(i.FS_Strategy,$AC24+1,$AB24),0)</f>
        <v>0</v>
      </c>
      <c r="FZ24" s="124">
        <f t="shared" si="249"/>
        <v>0</v>
      </c>
      <c r="GA24" s="124">
        <f t="shared" si="249"/>
        <v>0</v>
      </c>
      <c r="GB24" s="124">
        <f t="shared" si="249"/>
        <v>0</v>
      </c>
      <c r="GC24" s="124">
        <f t="shared" si="249"/>
        <v>0</v>
      </c>
      <c r="GD24" s="124">
        <f t="shared" si="249"/>
        <v>0</v>
      </c>
      <c r="GE24" s="124">
        <f t="shared" si="249"/>
        <v>0</v>
      </c>
      <c r="GF24" s="124">
        <f t="shared" si="249"/>
        <v>0</v>
      </c>
      <c r="GG24" s="554">
        <f t="shared" ref="GG24:GI26" si="250">IF(AND($K24=GG$9,$N24=GG$11,$AB24=GG$8),INDEX(i.FS_Strategy,$AD24+1,$AB24),0)</f>
        <v>0</v>
      </c>
      <c r="GH24" s="554">
        <f t="shared" si="250"/>
        <v>0</v>
      </c>
      <c r="GI24" s="554">
        <f t="shared" si="250"/>
        <v>0</v>
      </c>
      <c r="GJ24" s="125">
        <f t="shared" ref="GJ24:GV26" si="251">IF(AND($K24=GJ$9,$N24=GJ$11,$AB24=GJ$8),INDEX(i.FS_Strategy,$AE24+1,$AB24),0)</f>
        <v>0</v>
      </c>
      <c r="GK24" s="125">
        <f t="shared" si="251"/>
        <v>0</v>
      </c>
      <c r="GL24" s="125">
        <f t="shared" si="251"/>
        <v>0</v>
      </c>
      <c r="GM24" s="125">
        <f t="shared" si="251"/>
        <v>0</v>
      </c>
      <c r="GN24" s="125">
        <f t="shared" si="251"/>
        <v>0</v>
      </c>
      <c r="GO24" s="125">
        <f t="shared" si="251"/>
        <v>0</v>
      </c>
      <c r="GP24" s="125">
        <f t="shared" si="251"/>
        <v>0</v>
      </c>
      <c r="GQ24" s="125">
        <f t="shared" si="251"/>
        <v>0</v>
      </c>
      <c r="GR24" s="125">
        <f t="shared" si="251"/>
        <v>0</v>
      </c>
      <c r="GS24" s="125">
        <f t="shared" si="251"/>
        <v>0</v>
      </c>
      <c r="GT24" s="125">
        <f t="shared" si="251"/>
        <v>0</v>
      </c>
      <c r="GU24" s="125">
        <f t="shared" si="251"/>
        <v>0</v>
      </c>
      <c r="GV24" s="125">
        <f t="shared" si="251"/>
        <v>0</v>
      </c>
      <c r="GW24" s="124">
        <f t="shared" ref="GW24:HF26" si="252">IF(AND($K24=GW$9,$N24=GW$11,$AB24=GW$8,$AI24=GW$12),INDEX(i.FS_Strategy,$AC24+1,$AB24),0)</f>
        <v>0</v>
      </c>
      <c r="GX24" s="124">
        <f t="shared" si="252"/>
        <v>0</v>
      </c>
      <c r="GY24" s="124">
        <f t="shared" si="252"/>
        <v>0</v>
      </c>
      <c r="GZ24" s="124">
        <f t="shared" si="252"/>
        <v>0</v>
      </c>
      <c r="HA24" s="124">
        <f t="shared" si="252"/>
        <v>0</v>
      </c>
      <c r="HB24" s="124">
        <f t="shared" si="252"/>
        <v>0</v>
      </c>
      <c r="HC24" s="124">
        <f t="shared" si="252"/>
        <v>0</v>
      </c>
      <c r="HD24" s="124">
        <f t="shared" si="252"/>
        <v>0</v>
      </c>
      <c r="HE24" s="124">
        <f t="shared" si="252"/>
        <v>0</v>
      </c>
      <c r="HF24" s="124">
        <f t="shared" si="252"/>
        <v>0</v>
      </c>
      <c r="HG24" s="124">
        <f t="shared" ref="HG24:HN26" si="253">IF(AND($K24=HG$9,$N24=HG$11,$AB24=HG$8,$AI24=HG$12),INDEX(i.FS_Strategy,$AC24+1,$AB24),0)</f>
        <v>0</v>
      </c>
      <c r="HH24" s="124">
        <f t="shared" si="253"/>
        <v>0</v>
      </c>
      <c r="HI24" s="124">
        <f t="shared" si="253"/>
        <v>0</v>
      </c>
      <c r="HJ24" s="124">
        <f t="shared" si="253"/>
        <v>0</v>
      </c>
      <c r="HK24" s="124">
        <f t="shared" si="253"/>
        <v>0</v>
      </c>
      <c r="HL24" s="124">
        <f t="shared" si="253"/>
        <v>0</v>
      </c>
      <c r="HM24" s="124">
        <f t="shared" si="253"/>
        <v>0</v>
      </c>
      <c r="HN24" s="124">
        <f t="shared" si="253"/>
        <v>0</v>
      </c>
      <c r="HO24" s="554">
        <f t="shared" ref="HO24:HQ26" si="254">IF(AND($K24=HO$9,$N24=HO$11,$AB24=HO$8),INDEX(i.FS_Strategy,$AD24+1,$AB24),0)</f>
        <v>0</v>
      </c>
      <c r="HP24" s="554">
        <f t="shared" si="254"/>
        <v>0</v>
      </c>
      <c r="HQ24" s="554">
        <f t="shared" si="254"/>
        <v>0</v>
      </c>
      <c r="HR24" s="125">
        <f t="shared" ref="HR24:ID26" si="255">IF(AND($K24=HR$9,$N24=HR$11,$AB24=HR$8),INDEX(i.FS_Strategy,$AE24+1,$AB24),0)</f>
        <v>0</v>
      </c>
      <c r="HS24" s="125">
        <f t="shared" si="255"/>
        <v>0</v>
      </c>
      <c r="HT24" s="125">
        <f t="shared" si="255"/>
        <v>0</v>
      </c>
      <c r="HU24" s="125">
        <f t="shared" si="255"/>
        <v>0</v>
      </c>
      <c r="HV24" s="125">
        <f t="shared" si="255"/>
        <v>0</v>
      </c>
      <c r="HW24" s="125">
        <f t="shared" si="255"/>
        <v>0</v>
      </c>
      <c r="HX24" s="125">
        <f t="shared" si="255"/>
        <v>0</v>
      </c>
      <c r="HY24" s="125">
        <f t="shared" si="255"/>
        <v>0</v>
      </c>
      <c r="HZ24" s="125">
        <f t="shared" si="255"/>
        <v>0</v>
      </c>
      <c r="IA24" s="125">
        <f t="shared" si="255"/>
        <v>0</v>
      </c>
      <c r="IB24" s="125">
        <f t="shared" si="255"/>
        <v>0</v>
      </c>
      <c r="IC24" s="125">
        <f t="shared" si="255"/>
        <v>0</v>
      </c>
      <c r="ID24" s="125">
        <f t="shared" si="255"/>
        <v>0</v>
      </c>
      <c r="IE24" s="5">
        <f>INDEX(i.TOL,$N24,IE$7)</f>
        <v>67</v>
      </c>
      <c r="IF24" s="9"/>
      <c r="IG24" s="5">
        <f t="shared" ref="IG24:IJ26" si="256">INDEX(i.FlkStrctr,$M24,IG$7)</f>
        <v>1</v>
      </c>
      <c r="IH24" s="5" t="b">
        <f t="shared" si="256"/>
        <v>0</v>
      </c>
      <c r="II24" s="19">
        <f t="shared" ref="II24:JN37" ca="1" si="257">OFFSET(II$5,$B24,0)</f>
        <v>0</v>
      </c>
      <c r="IJ24" s="5">
        <f t="shared" si="256"/>
        <v>55</v>
      </c>
      <c r="IK24" s="5" cm="1">
        <f t="array" ref="IK24">INDEX(i.pi_yatf,$X24+1,IK$7)</f>
        <v>1</v>
      </c>
      <c r="IL24" s="19">
        <f t="shared" ca="1" si="257"/>
        <v>0</v>
      </c>
      <c r="IM24" s="19">
        <f t="shared" ca="1" si="257"/>
        <v>0</v>
      </c>
      <c r="IN24" s="19">
        <f t="shared" ca="1" si="257"/>
        <v>0</v>
      </c>
      <c r="IO24" s="19">
        <f t="shared" ref="IO24:IP30" ca="1" si="258">OFFSET(IO$5,$B24,0)</f>
        <v>0</v>
      </c>
      <c r="IP24" s="19">
        <f t="shared" ca="1" si="258"/>
        <v>0</v>
      </c>
      <c r="IQ24" s="19">
        <f t="shared" ca="1" si="257"/>
        <v>0</v>
      </c>
      <c r="IR24" s="19">
        <f t="shared" ca="1" si="257"/>
        <v>0</v>
      </c>
      <c r="IS24" s="19">
        <f t="shared" ca="1" si="257"/>
        <v>0</v>
      </c>
      <c r="IT24" s="19">
        <f t="shared" ca="1" si="257"/>
        <v>0</v>
      </c>
      <c r="IU24" s="19">
        <f t="shared" ca="1" si="257"/>
        <v>0</v>
      </c>
      <c r="IV24" s="19">
        <f t="shared" ca="1" si="257"/>
        <v>0</v>
      </c>
      <c r="IW24" s="19">
        <f t="shared" ca="1" si="257"/>
        <v>0</v>
      </c>
      <c r="IX24" s="19">
        <f t="shared" ca="1" si="257"/>
        <v>0</v>
      </c>
      <c r="IY24" s="19">
        <f t="shared" ca="1" si="257"/>
        <v>0</v>
      </c>
      <c r="IZ24" s="19">
        <f t="shared" ca="1" si="257"/>
        <v>0</v>
      </c>
      <c r="JA24" s="19">
        <f t="shared" ca="1" si="257"/>
        <v>0</v>
      </c>
      <c r="JB24" s="19">
        <f t="shared" ca="1" si="257"/>
        <v>0</v>
      </c>
      <c r="JC24" s="19">
        <f t="shared" ca="1" si="257"/>
        <v>0</v>
      </c>
      <c r="JD24" s="19">
        <f t="shared" ca="1" si="257"/>
        <v>0</v>
      </c>
      <c r="JE24" s="19">
        <f t="shared" ca="1" si="257"/>
        <v>0</v>
      </c>
      <c r="JF24" s="19">
        <f t="shared" ca="1" si="257"/>
        <v>0</v>
      </c>
      <c r="JG24" s="5">
        <f t="shared" ref="JG24:JK26" si="259">INDEX(i_dryman,($AF24-1)*4+INDEX(i.StdELMan,($K24-1)*12+($M24-1)*3+$N24,JG$8),JG$7)</f>
        <v>1.2500000000000001E-2</v>
      </c>
      <c r="JH24" s="567">
        <f t="shared" si="259"/>
        <v>0</v>
      </c>
      <c r="JI24" s="5">
        <f t="shared" si="259"/>
        <v>6.25E-2</v>
      </c>
      <c r="JJ24" s="5">
        <f t="shared" si="259"/>
        <v>6.25E-2</v>
      </c>
      <c r="JK24" s="5">
        <f t="shared" si="259"/>
        <v>6.25E-2</v>
      </c>
      <c r="JL24" s="19">
        <f t="shared" ca="1" si="257"/>
        <v>1</v>
      </c>
      <c r="JM24" s="19">
        <f t="shared" ca="1" si="257"/>
        <v>0</v>
      </c>
      <c r="JN24" s="19">
        <f t="shared" ca="1" si="257"/>
        <v>1</v>
      </c>
      <c r="JO24" s="9"/>
      <c r="JP24" s="5" t="b">
        <f ca="1">IF($L24&lt;&gt;0,INDEX(i.cropgraze_inc,$L24,JP$7),OFFSET(JP$5,$B24,0))</f>
        <v>0</v>
      </c>
      <c r="JQ24" s="19" t="str">
        <f t="shared" ref="JQ24:JR26" ca="1" si="260">OFFSET(JQ$5,$B24,0)</f>
        <v>-</v>
      </c>
      <c r="JR24" s="19" t="str">
        <f t="shared" ca="1" si="260"/>
        <v>-</v>
      </c>
      <c r="JS24" s="5" t="b">
        <f t="shared" ref="JS24:JU26" si="261">($N24=JS$11)</f>
        <v>0</v>
      </c>
      <c r="JT24" s="5" t="b">
        <f t="shared" si="261"/>
        <v>0</v>
      </c>
      <c r="JU24" s="5" t="b">
        <f t="shared" si="261"/>
        <v>1</v>
      </c>
      <c r="JV24" s="144">
        <f t="shared" ref="JV24:JW26" si="262">$O24</f>
        <v>1</v>
      </c>
      <c r="JW24" s="144">
        <f t="shared" si="262"/>
        <v>1</v>
      </c>
      <c r="JX24" s="5" t="b">
        <f t="shared" ref="JX24:KA26" si="263">INDEX(i_dryman,($AF24-1)*4+INDEX(i.StdELMan,($K24-1)*12+($M24-1)*3+$N24,JX$8),JX$7)</f>
        <v>0</v>
      </c>
      <c r="JY24" s="5" t="b">
        <f t="shared" si="263"/>
        <v>1</v>
      </c>
      <c r="JZ24" s="5" t="b">
        <f t="shared" si="263"/>
        <v>1</v>
      </c>
      <c r="KA24" s="5" t="b">
        <f t="shared" si="263"/>
        <v>0</v>
      </c>
      <c r="KB24" s="5">
        <f t="shared" ref="KB24:KC26" si="264">INDEX(i_dryman,($AF24-1)*4+INDEX(i.StdELMan,($K24-1)*12+($M24-1)*3+$N24,KB$8),KB$7+$M24-1)</f>
        <v>1</v>
      </c>
      <c r="KC24" s="5">
        <f t="shared" si="264"/>
        <v>0</v>
      </c>
      <c r="KD24" s="5" t="b">
        <f>AND(INDEX(i_dryman,($AF24-1)*4+INDEX(i.StdELMan,($K24-1)*12+($M24-1)*3+$N24,KD$8),KD$7),($JW24&gt;0))</f>
        <v>0</v>
      </c>
      <c r="KE24" s="5" t="str" cm="1">
        <f t="array" aca="1" ref="KE24" ca="1">IF(OR(KF24:KM24&lt;&gt;"-"),TRUE,"-")</f>
        <v>-</v>
      </c>
      <c r="KF24" s="19" t="str">
        <f t="shared" ref="KF24:KM26" ca="1" si="265">OFFSET(KF$5,$B24,0)</f>
        <v>-</v>
      </c>
      <c r="KG24" s="19" t="str">
        <f t="shared" ca="1" si="265"/>
        <v>-</v>
      </c>
      <c r="KH24" s="19" t="str">
        <f t="shared" ca="1" si="265"/>
        <v>-</v>
      </c>
      <c r="KI24" s="19" t="str">
        <f t="shared" ca="1" si="265"/>
        <v>-</v>
      </c>
      <c r="KJ24" s="19" t="str">
        <f t="shared" ca="1" si="265"/>
        <v>-</v>
      </c>
      <c r="KK24" s="19" t="str">
        <f t="shared" ca="1" si="265"/>
        <v>-</v>
      </c>
      <c r="KL24" s="19" t="str">
        <f t="shared" ca="1" si="265"/>
        <v>-</v>
      </c>
      <c r="KM24" s="19" t="str">
        <f t="shared" ca="1" si="265"/>
        <v>-</v>
      </c>
      <c r="KN24" s="5" t="b">
        <f t="array" aca="1" ref="KN24" ca="1">IF(OR(KO24:KU24&lt;&gt;"-"),TRUE,"-")</f>
        <v>1</v>
      </c>
      <c r="KO24" s="19">
        <f t="shared" ref="KO24:KS26" ca="1" si="266">OFFSET(KO$5,$B24,0)</f>
        <v>0</v>
      </c>
      <c r="KP24" s="19" t="str">
        <f t="shared" ca="1" si="266"/>
        <v>-</v>
      </c>
      <c r="KQ24" s="19">
        <f t="shared" ca="1" si="266"/>
        <v>999999</v>
      </c>
      <c r="KR24" s="19">
        <f t="shared" ca="1" si="266"/>
        <v>999999</v>
      </c>
      <c r="KS24" s="19">
        <f t="shared" ca="1" si="266"/>
        <v>999999</v>
      </c>
      <c r="KT24" s="19">
        <f t="shared" ref="KT24:KU26" ca="1" si="267">OFFSET(KT$5,$B24,0)</f>
        <v>999999</v>
      </c>
      <c r="KU24" s="19">
        <f t="shared" ca="1" si="267"/>
        <v>999999</v>
      </c>
      <c r="KV24" s="19" t="str">
        <f t="shared" ref="KV24:KX36" ca="1" si="268">OFFSET(KV$5,$B24,0)</f>
        <v>-</v>
      </c>
      <c r="KW24" s="19" t="str">
        <f ca="1">OFFSET(KW$5,$B24,0)</f>
        <v>-</v>
      </c>
      <c r="KX24" s="19" t="str">
        <f ca="1">OFFSET(KX$5,$B24,0)</f>
        <v>-</v>
      </c>
      <c r="KY24" s="19" t="b">
        <f t="shared" ref="KY24:KZ37" ca="1" si="269">OFFSET(KY$5,$B24,0)</f>
        <v>1</v>
      </c>
      <c r="KZ24" s="19">
        <f t="shared" ca="1" si="269"/>
        <v>0</v>
      </c>
      <c r="LA24" s="5" t="str">
        <f t="shared" ref="LA24:LD26" si="270">INDEX(i.FlkStrctr,$M24,LA$7)</f>
        <v>-</v>
      </c>
      <c r="LB24" s="5" t="str">
        <f t="shared" si="270"/>
        <v>-</v>
      </c>
      <c r="LC24" s="5" t="str">
        <f t="shared" si="270"/>
        <v>-</v>
      </c>
      <c r="LD24" s="5" t="str">
        <f t="shared" si="270"/>
        <v>-</v>
      </c>
      <c r="LE24" s="19" t="str">
        <f t="shared" ref="LE24:LE37" ca="1" si="271">OFFSET(LE$5,$B24,0)</f>
        <v>-</v>
      </c>
      <c r="LF24" s="19" t="str">
        <f t="shared" ref="LF24:LG25" ca="1" si="272">OFFSET(LF$5,$B24,0)</f>
        <v>-</v>
      </c>
      <c r="LG24" s="19" t="str">
        <f t="shared" ca="1" si="272"/>
        <v>-</v>
      </c>
      <c r="LH24" s="19" t="str">
        <f t="shared" ref="LH24:OT37" ca="1" si="273">OFFSET(LH$5,$B24,0)</f>
        <v>-</v>
      </c>
      <c r="LI24" s="19" t="str">
        <f t="shared" ca="1" si="273"/>
        <v>-</v>
      </c>
      <c r="LJ24" s="19" t="str">
        <f t="shared" ca="1" si="273"/>
        <v>-</v>
      </c>
      <c r="LK24" s="19" t="str">
        <f t="shared" ca="1" si="273"/>
        <v>-</v>
      </c>
      <c r="LL24" s="5" t="str">
        <f t="shared" ref="LL24:LR26" si="274">INDEX(i.FlkStrctr,$M24,LL$7)</f>
        <v>-</v>
      </c>
      <c r="LM24" s="5">
        <f t="shared" si="274"/>
        <v>500</v>
      </c>
      <c r="LN24" s="5">
        <f t="shared" si="274"/>
        <v>500</v>
      </c>
      <c r="LO24" s="5" t="str">
        <f t="shared" si="274"/>
        <v>-</v>
      </c>
      <c r="LP24" s="5" t="str" cm="1">
        <f t="array" ref="LP24">INDEX(i.meatgrid,$Q24,LP$7)</f>
        <v>-</v>
      </c>
      <c r="LQ24" s="5" t="str" cm="1">
        <f t="array" ref="LQ24">INDEX(i.meatgrid,$Q24,LQ$7)</f>
        <v>-</v>
      </c>
      <c r="LR24" s="5" t="str">
        <f t="shared" si="274"/>
        <v>-</v>
      </c>
      <c r="LS24" s="5">
        <f>INDEX(i.conservation,$W24+1,$N24)</f>
        <v>1</v>
      </c>
      <c r="LT24" s="9"/>
      <c r="LU24" s="19">
        <f t="shared" ca="1" si="273"/>
        <v>70</v>
      </c>
      <c r="LV24" s="19">
        <f t="shared" ca="1" si="273"/>
        <v>50</v>
      </c>
      <c r="LW24" s="19">
        <f t="shared" ca="1" si="273"/>
        <v>80</v>
      </c>
      <c r="LX24" s="19">
        <f t="shared" ca="1" si="273"/>
        <v>50</v>
      </c>
      <c r="LY24" s="5" t="b" cm="1">
        <f t="array" ref="LY24">INDEX(i.meatgrid,$Q24,LY$7)</f>
        <v>1</v>
      </c>
      <c r="LZ24" s="5" t="b" cm="1">
        <f t="array" ref="LZ24">INDEX(i.meatgrid,$Q24,LZ$7)</f>
        <v>0</v>
      </c>
      <c r="MA24" s="5" t="str" cm="1">
        <f t="array" ref="MA24">INDEX(i.meatgrid,$Q24,MA$7)</f>
        <v>-</v>
      </c>
      <c r="MB24" s="5" t="str" cm="1">
        <f t="array" ref="MB24">INDEX(i.meatgrid,$Q24,MB$7)</f>
        <v>-</v>
      </c>
      <c r="MC24" s="5">
        <f>INDEX(i.WoolPrices,$R24,MC$7)</f>
        <v>1</v>
      </c>
      <c r="MD24" s="5">
        <f>INDEX(i.MeatPrices,$S24,MD$7)</f>
        <v>1</v>
      </c>
      <c r="ME24" s="5" cm="1">
        <f t="array" ref="ME24">INDEX(i.meatgrid,$Q24,ME$7)</f>
        <v>1</v>
      </c>
      <c r="MF24" s="5" cm="1">
        <f t="array" ref="MF24">INDEX(i.meatgrid,$Q24,MF$7)</f>
        <v>1</v>
      </c>
      <c r="MG24" s="5" cm="1">
        <f t="array" ref="MG24">INDEX(i.meatgrid,$Q24,MG$7)</f>
        <v>1</v>
      </c>
      <c r="MH24" s="5" cm="1">
        <f t="array" ref="MH24">INDEX(i.meatgrid,$Q24,MH$7)</f>
        <v>0</v>
      </c>
      <c r="MI24" s="5" cm="1">
        <f t="array" ref="MI24">INDEX(i.meatgrid,$Q24,MI$7)</f>
        <v>1</v>
      </c>
      <c r="MJ24" s="5" cm="1">
        <f t="array" ref="MJ24">INDEX(i.meatgrid,$Q24,MJ$7)</f>
        <v>1</v>
      </c>
      <c r="MK24" s="5" cm="1">
        <f t="array" ref="MK24">INDEX(i.meatgrid,$Q24,MK$7)</f>
        <v>1</v>
      </c>
      <c r="ML24" s="5" cm="1">
        <f t="array" ref="ML24">INDEX(i.meatgrid,$Q24,ML$7)</f>
        <v>1</v>
      </c>
      <c r="MM24" s="5">
        <f>INDEX(i.GrainPrices,$T24,MM$7)</f>
        <v>1</v>
      </c>
      <c r="MN24" s="9"/>
      <c r="MO24" s="19" t="b">
        <f t="shared" ref="MO24:MP30" ca="1" si="275">OFFSET(MO$5,$B24,0)</f>
        <v>0</v>
      </c>
      <c r="MP24" s="19" t="b">
        <f t="shared" ca="1" si="275"/>
        <v>0</v>
      </c>
      <c r="MQ24" s="19">
        <f t="shared" ca="1" si="273"/>
        <v>1</v>
      </c>
      <c r="MR24" s="19">
        <f t="shared" ca="1" si="273"/>
        <v>0.75</v>
      </c>
      <c r="MS24" s="19">
        <f t="shared" ca="1" si="273"/>
        <v>0.75</v>
      </c>
      <c r="MT24" s="19">
        <f t="shared" ca="1" si="273"/>
        <v>0.8</v>
      </c>
      <c r="MU24" s="19">
        <f t="shared" ca="1" si="273"/>
        <v>0.82499999999999996</v>
      </c>
      <c r="MV24" s="19">
        <f t="shared" ca="1" si="273"/>
        <v>0.875</v>
      </c>
      <c r="MW24" s="19">
        <f t="shared" ca="1" si="273"/>
        <v>0.9</v>
      </c>
      <c r="MX24" s="19">
        <f t="shared" ca="1" si="273"/>
        <v>1</v>
      </c>
      <c r="MY24" s="19">
        <f t="shared" ca="1" si="273"/>
        <v>0.875</v>
      </c>
      <c r="MZ24" s="19" t="b">
        <f t="shared" ca="1" si="273"/>
        <v>1</v>
      </c>
      <c r="NA24" s="19">
        <f t="shared" ca="1" si="273"/>
        <v>74.989999999999995</v>
      </c>
      <c r="NB24" s="19" t="str">
        <f t="shared" ca="1" si="273"/>
        <v>-</v>
      </c>
      <c r="NC24" s="19" t="str">
        <f t="shared" ca="1" si="273"/>
        <v>-</v>
      </c>
      <c r="ND24" s="19" t="str">
        <f t="shared" ca="1" si="273"/>
        <v>-</v>
      </c>
      <c r="NE24" s="19" t="str">
        <f t="shared" ca="1" si="273"/>
        <v>-</v>
      </c>
      <c r="NF24" s="19" t="str">
        <f t="shared" ca="1" si="273"/>
        <v>-</v>
      </c>
      <c r="NG24" s="19" t="str">
        <f t="shared" ca="1" si="273"/>
        <v>-</v>
      </c>
      <c r="NH24" s="19" t="str">
        <f t="shared" ca="1" si="273"/>
        <v>-</v>
      </c>
      <c r="NI24" s="19">
        <f t="shared" ca="1" si="273"/>
        <v>36.99</v>
      </c>
      <c r="NJ24" s="19">
        <f t="shared" ca="1" si="273"/>
        <v>36.99</v>
      </c>
      <c r="NK24" s="19" t="str">
        <f t="shared" ca="1" si="273"/>
        <v>-</v>
      </c>
      <c r="NL24" s="19" t="str">
        <f t="shared" ca="1" si="273"/>
        <v>-</v>
      </c>
      <c r="NM24" s="19" t="str">
        <f t="shared" ca="1" si="273"/>
        <v>-</v>
      </c>
      <c r="NN24" s="19" t="str">
        <f t="shared" ca="1" si="273"/>
        <v>-</v>
      </c>
      <c r="NO24" s="19" t="str">
        <f t="shared" ca="1" si="273"/>
        <v>-</v>
      </c>
      <c r="NP24" s="19">
        <f t="shared" ca="1" si="273"/>
        <v>49.99</v>
      </c>
      <c r="NQ24" s="19">
        <f t="shared" ca="1" si="273"/>
        <v>49.99</v>
      </c>
      <c r="NR24" s="19">
        <f t="shared" ca="1" si="273"/>
        <v>49.99</v>
      </c>
      <c r="NS24" s="19">
        <f t="shared" ca="1" si="273"/>
        <v>49.99</v>
      </c>
      <c r="NT24" s="19">
        <f t="shared" ca="1" si="273"/>
        <v>49.99</v>
      </c>
      <c r="NU24" s="19">
        <f t="shared" ca="1" si="273"/>
        <v>49.99</v>
      </c>
      <c r="NV24" s="19">
        <f t="shared" ca="1" si="273"/>
        <v>49.99</v>
      </c>
      <c r="NW24" s="19">
        <f t="shared" ca="1" si="273"/>
        <v>49.99</v>
      </c>
      <c r="NX24" s="19">
        <f t="shared" ca="1" si="273"/>
        <v>412.99</v>
      </c>
      <c r="NY24" s="19">
        <f t="shared" ca="1" si="273"/>
        <v>412.99</v>
      </c>
      <c r="NZ24" s="19" t="str">
        <f t="shared" ca="1" si="273"/>
        <v>-</v>
      </c>
      <c r="OA24" s="19" t="str">
        <f t="shared" ca="1" si="273"/>
        <v>-</v>
      </c>
      <c r="OB24" s="19" t="str">
        <f t="shared" ca="1" si="273"/>
        <v>-</v>
      </c>
      <c r="OC24" s="19" t="str">
        <f t="shared" ca="1" si="273"/>
        <v>-</v>
      </c>
      <c r="OD24" s="19" t="str">
        <f t="shared" ca="1" si="273"/>
        <v>-</v>
      </c>
      <c r="OE24" s="19">
        <f t="shared" ca="1" si="273"/>
        <v>6.8900000000000006</v>
      </c>
      <c r="OF24" s="19">
        <f t="shared" ca="1" si="273"/>
        <v>6.8900000000000006</v>
      </c>
      <c r="OG24" s="19">
        <f t="shared" ca="1" si="273"/>
        <v>6.8900000000000006</v>
      </c>
      <c r="OH24" s="19">
        <f t="shared" ca="1" si="273"/>
        <v>6.8900000000000006</v>
      </c>
      <c r="OI24" s="19">
        <f t="shared" ca="1" si="273"/>
        <v>6.8900000000000006</v>
      </c>
      <c r="OJ24" s="19">
        <f t="shared" ca="1" si="273"/>
        <v>6.8900000000000006</v>
      </c>
      <c r="OK24" s="19">
        <f t="shared" ca="1" si="273"/>
        <v>6.8900000000000006</v>
      </c>
      <c r="OL24" s="19">
        <f t="shared" ca="1" si="273"/>
        <v>6.8900000000000006</v>
      </c>
      <c r="OM24" s="19">
        <f t="shared" ca="1" si="273"/>
        <v>346.99</v>
      </c>
      <c r="ON24" s="19">
        <f t="shared" ca="1" si="273"/>
        <v>346.99</v>
      </c>
      <c r="OO24" s="19" t="str">
        <f t="shared" ca="1" si="273"/>
        <v>-</v>
      </c>
      <c r="OP24" s="19" t="str">
        <f t="shared" ca="1" si="273"/>
        <v>-</v>
      </c>
      <c r="OQ24" s="19" t="str">
        <f t="shared" ca="1" si="273"/>
        <v>-</v>
      </c>
      <c r="OR24" s="19" t="str">
        <f t="shared" ca="1" si="273"/>
        <v>-</v>
      </c>
      <c r="OS24" s="19" t="str">
        <f t="shared" ca="1" si="273"/>
        <v>-</v>
      </c>
      <c r="OT24" s="19">
        <f t="shared" ca="1" si="273"/>
        <v>0</v>
      </c>
      <c r="OU24" s="24">
        <v>0</v>
      </c>
    </row>
    <row r="25" spans="1:411" outlineLevel="1">
      <c r="A25" s="21">
        <f t="shared" si="158"/>
        <v>20</v>
      </c>
      <c r="B25" s="21">
        <f>$A$24</f>
        <v>19</v>
      </c>
      <c r="C25">
        <f ca="1">100+_xlfn.SWITCH(ExptNo,    1,$M25,    2,$N25+($M25-1)*3,    0)</f>
        <v>100</v>
      </c>
      <c r="D25" s="144" t="str">
        <f ca="1">INDEX(i.Region_Desc,$K25,1)</f>
        <v>GSM</v>
      </c>
      <c r="E25" t="b">
        <f ca="1">NOT($IH25)</f>
        <v>1</v>
      </c>
      <c r="F25" t="b">
        <v>0</v>
      </c>
      <c r="G25" t="b">
        <v>1</v>
      </c>
      <c r="H25" s="237">
        <f t="shared" ref="H25:L26" ca="1" si="276">OFFSET(H25,-1,0)</f>
        <v>1</v>
      </c>
      <c r="I25" s="237">
        <f t="shared" ca="1" si="276"/>
        <v>1</v>
      </c>
      <c r="J25" s="237" t="str">
        <f t="shared" ca="1" si="276"/>
        <v/>
      </c>
      <c r="K25" s="237">
        <f t="shared" ca="1" si="276"/>
        <v>2</v>
      </c>
      <c r="L25" s="237">
        <f t="shared" ca="1" si="276"/>
        <v>2</v>
      </c>
      <c r="M25" s="182">
        <f t="array" aca="1" ref="M25" ca="1">MAX(M$22,MOD(M24+1*AND(N25:$V25=N$22:$V$22),M$23+1))</f>
        <v>2</v>
      </c>
      <c r="N25" s="182">
        <f t="array" aca="1" ref="N25" ca="1">MAX(N$22,MOD(N24+1*AND(O25:$V25=O$22:$V$22),N$23+1))</f>
        <v>3</v>
      </c>
      <c r="O25" s="237">
        <f ca="1">OFFSET(O25,-1,0)</f>
        <v>1</v>
      </c>
      <c r="P25" s="182">
        <f t="array" ref="P25">MAX(P$22,MOD(P24+1*AND(R25:$V25=R$22:$V$22),P$23+1))</f>
        <v>2</v>
      </c>
      <c r="Q25" s="29">
        <v>2</v>
      </c>
      <c r="R25" s="29">
        <v>1</v>
      </c>
      <c r="S25" s="29">
        <v>1</v>
      </c>
      <c r="T25" s="29">
        <v>1</v>
      </c>
      <c r="U25" s="218"/>
      <c r="V25" s="218"/>
      <c r="W25" s="182">
        <f t="array" ref="W25">MAX(W$22,MOD(W24+1*AND(R25:$V25=R$22:$V$22),W$23+1))</f>
        <v>0</v>
      </c>
      <c r="X25" s="218"/>
      <c r="Y25" s="218"/>
      <c r="Z25" s="218"/>
      <c r="AA25" s="218"/>
      <c r="AB25" s="218"/>
      <c r="AC25" s="218"/>
      <c r="AD25" s="218"/>
      <c r="AE25" s="218"/>
      <c r="AF25" s="144">
        <f ca="1">INDEX(CHOOSE($N25,DataAutumn!i.AdultDrys,DataWinter!i.AdultDrys,DataSpring!i.AdultDrys),1,$M25)</f>
        <v>3</v>
      </c>
      <c r="AG25" s="5">
        <f t="shared" ca="1" si="229"/>
        <v>2</v>
      </c>
      <c r="AH25" s="5">
        <f t="shared" ca="1" si="229"/>
        <v>0</v>
      </c>
      <c r="AI25" s="5">
        <f ca="1">INDEX(i.StdELMan,($K25-1)*12+($M25-1)*3+$N25,AI$7)</f>
        <v>1</v>
      </c>
      <c r="AJ25" s="218"/>
      <c r="AK25" s="218"/>
      <c r="AL25" s="366" t="str">
        <f ca="1">TEXT(LEFT(OFFSET(AL25,-1,0),5)+1,"00000")&amp;MID(OFFSET(AL25,-1,0),6,FIND(" ",OFFSET(AL25,-1,0),7)-5)
&amp; $D25           &amp; " Day"&amp;INDEX(i.DOY,$N25,1)              &amp; IF($IG25=0," FWM","")&amp;IF($IG25=1," MWM","")&amp;IF($IG25=5," Mat","")&amp;IF($IH25=TRUE,"&amp;BBT","    ")
&amp;INDEX(DataMaster!$B$98:$B$105,$Q25,0)    &amp; " WP"&amp;TEXT($MC25*100,"000p")           &amp; " MP"&amp;TEXT($MD25*100,"000p")           &amp; " GP"&amp;TEXT($MM25*100,"000p")
&amp; " (F"&amp;3+COUNTIF($CV25:$CY25,TRUE)&amp;3&amp;"N"&amp;$DM25&amp;$DN25&amp;")"</f>
        <v>00002 Template GSM Day204 MWM    Only export WP100p MP100p GP100p (F33N11)</v>
      </c>
      <c r="AM25" s="9" t="str">
        <f ca="1">IF(COUNTIF(AL$5:AL25,AL25)=1,"-","Dup")</f>
        <v>-</v>
      </c>
      <c r="AN25" s="9"/>
      <c r="AO25" s="19" t="str">
        <f t="shared" ca="1" si="230"/>
        <v>-</v>
      </c>
      <c r="AP25" s="19" t="str">
        <f t="shared" ca="1" si="230"/>
        <v>-</v>
      </c>
      <c r="AQ25" s="19" t="str">
        <f t="shared" ca="1" si="230"/>
        <v>-</v>
      </c>
      <c r="AR25" s="19" t="str">
        <f t="shared" ca="1" si="230"/>
        <v>-</v>
      </c>
      <c r="AS25" s="19" t="str">
        <f t="shared" ca="1" si="230"/>
        <v>-</v>
      </c>
      <c r="AT25" s="19" t="b">
        <f t="shared" ca="1" si="230"/>
        <v>1</v>
      </c>
      <c r="AU25" s="19" t="b">
        <f t="shared" ca="1" si="230"/>
        <v>1</v>
      </c>
      <c r="AV25" s="19" t="b">
        <f t="shared" ca="1" si="230"/>
        <v>1</v>
      </c>
      <c r="AW25" s="9"/>
      <c r="AX25" s="5" t="b">
        <f t="shared" ca="1" si="231"/>
        <v>1</v>
      </c>
      <c r="AY25" s="5" t="str">
        <f t="shared" ca="1" si="231"/>
        <v>-</v>
      </c>
      <c r="AZ25" s="5" t="str">
        <f t="shared" ca="1" si="231"/>
        <v>-</v>
      </c>
      <c r="BA25" s="5" t="str">
        <f t="shared" ca="1" si="231"/>
        <v>-</v>
      </c>
      <c r="BB25" s="5" t="b">
        <f t="shared" ca="1" si="231"/>
        <v>0</v>
      </c>
      <c r="BC25" s="144">
        <f t="shared" ca="1" si="231"/>
        <v>0.25</v>
      </c>
      <c r="BD25" s="19" t="b">
        <f t="shared" ca="1" si="232"/>
        <v>1</v>
      </c>
      <c r="BE25" s="9"/>
      <c r="BF25" s="5" t="str">
        <f ca="1">IF($M25&lt;&gt;4,OFFSET(BF$5,$B25,0),1)</f>
        <v>-</v>
      </c>
      <c r="BG25" s="19" t="str">
        <f t="shared" ca="1" si="233"/>
        <v>-</v>
      </c>
      <c r="BH25" s="19" t="str">
        <f t="shared" ca="1" si="233"/>
        <v>-</v>
      </c>
      <c r="BI25" s="19" t="str">
        <f t="shared" ca="1" si="233"/>
        <v>-</v>
      </c>
      <c r="BJ25" s="5" t="str">
        <f ca="1">IF($M25&lt;&gt;4,OFFSET(BJ$5,$B25,0),1)</f>
        <v>-</v>
      </c>
      <c r="BK25" s="19" t="str">
        <f ca="1">OFFSET(BK$5,$B25,0)</f>
        <v>-</v>
      </c>
      <c r="BL25" s="5" t="str">
        <f ca="1">IF($M25&lt;&gt;4,OFFSET(BL$5,$B25,0),1)</f>
        <v>-</v>
      </c>
      <c r="BM25" s="19" t="str">
        <f t="shared" ca="1" si="234"/>
        <v>-</v>
      </c>
      <c r="BN25" s="19" t="str">
        <f t="shared" ca="1" si="234"/>
        <v>-</v>
      </c>
      <c r="BO25" s="19" t="str">
        <f t="shared" ca="1" si="234"/>
        <v>-</v>
      </c>
      <c r="BP25" s="5" t="str">
        <f ca="1">IF($M25&lt;&gt;4,OFFSET(BP$5,$B25,0),1)</f>
        <v>-</v>
      </c>
      <c r="BQ25" s="9"/>
      <c r="BR25" s="5" t="b">
        <f ca="1">$J25&lt;0</f>
        <v>0</v>
      </c>
      <c r="BS25" s="5" t="str">
        <f ca="1">IF($J25="",BS$14,ABS($J25))</f>
        <v>-</v>
      </c>
      <c r="BT25" s="5" t="str">
        <f t="shared" ca="1" si="235"/>
        <v>-</v>
      </c>
      <c r="BU25" s="5" t="str">
        <f t="shared" ca="1" si="235"/>
        <v>-</v>
      </c>
      <c r="BV25" s="5" t="str">
        <f t="shared" ca="1" si="235"/>
        <v>-</v>
      </c>
      <c r="BW25" s="5" t="str">
        <f t="shared" ca="1" si="235"/>
        <v>-</v>
      </c>
      <c r="BX25" s="5" t="str">
        <f t="shared" ca="1" si="235"/>
        <v>-</v>
      </c>
      <c r="BY25" s="5" t="str">
        <f t="shared" ca="1" si="235"/>
        <v>-</v>
      </c>
      <c r="BZ25" s="5" t="str">
        <f t="shared" ca="1" si="235"/>
        <v>-</v>
      </c>
      <c r="CA25" s="5" t="str">
        <f t="shared" ca="1" si="235"/>
        <v>-</v>
      </c>
      <c r="CB25" s="9"/>
      <c r="CC25" s="19" t="b">
        <f t="shared" ca="1" si="236"/>
        <v>1</v>
      </c>
      <c r="CD25" s="19" t="b">
        <f t="shared" ca="1" si="237"/>
        <v>1</v>
      </c>
      <c r="CE25" s="19" t="b">
        <f t="shared" ca="1" si="237"/>
        <v>1</v>
      </c>
      <c r="CF25" s="12">
        <f t="shared" ref="CF25:CF26" ca="1" si="277">VALUE($K25&amp;$M25&amp;$N25&amp;$Q25&amp;$S25&amp;"07")</f>
        <v>2232107</v>
      </c>
      <c r="CG25" s="144" t="b">
        <f ca="1">NOT(CE25)</f>
        <v>0</v>
      </c>
      <c r="CH25" s="12" t="s">
        <v>34</v>
      </c>
      <c r="CI25" s="19" t="str">
        <f t="shared" ca="1" si="181"/>
        <v>-</v>
      </c>
      <c r="CJ25" s="19" t="str">
        <f t="shared" ca="1" si="206"/>
        <v>-</v>
      </c>
      <c r="CK25" s="19" t="str">
        <f t="shared" ca="1" si="206"/>
        <v>-</v>
      </c>
      <c r="CL25" s="19">
        <f t="shared" ca="1" si="181"/>
        <v>1</v>
      </c>
      <c r="CM25" s="19">
        <f t="shared" ca="1" si="181"/>
        <v>1</v>
      </c>
      <c r="CN25" s="9"/>
      <c r="CO25" s="444">
        <f t="shared" ca="1" si="238"/>
        <v>652</v>
      </c>
      <c r="CP25" s="444">
        <f t="shared" ca="1" si="238"/>
        <v>686</v>
      </c>
      <c r="CQ25" s="444">
        <f t="shared" ca="1" si="238"/>
        <v>721</v>
      </c>
      <c r="CR25" s="152">
        <f t="shared" ca="1" si="239"/>
        <v>378</v>
      </c>
      <c r="CS25" s="152">
        <f t="shared" ca="1" si="239"/>
        <v>413</v>
      </c>
      <c r="CT25" s="152">
        <f t="shared" ca="1" si="239"/>
        <v>448</v>
      </c>
      <c r="CU25" s="19" t="str">
        <f ca="1">OFFSET(CU$5,$B25,0)</f>
        <v>-</v>
      </c>
      <c r="CV25" s="19" t="str">
        <f t="shared" ca="1" si="240"/>
        <v>-</v>
      </c>
      <c r="CW25" s="19" t="str">
        <f t="shared" ca="1" si="240"/>
        <v>-</v>
      </c>
      <c r="CX25" s="19" t="str">
        <f t="shared" ca="1" si="241"/>
        <v>-</v>
      </c>
      <c r="CY25" s="19" t="str">
        <f t="shared" ca="1" si="241"/>
        <v>-</v>
      </c>
      <c r="CZ25" s="19" t="b">
        <f ca="1">OFFSET(CZ$5,$B25,0)</f>
        <v>1</v>
      </c>
      <c r="DA25" s="19">
        <f t="shared" ca="1" si="241"/>
        <v>0</v>
      </c>
      <c r="DB25" s="19">
        <f t="shared" ca="1" si="241"/>
        <v>0</v>
      </c>
      <c r="DC25" s="19">
        <f t="shared" ca="1" si="241"/>
        <v>0</v>
      </c>
      <c r="DD25" s="19">
        <f t="shared" ca="1" si="241"/>
        <v>0</v>
      </c>
      <c r="DE25" s="19">
        <f t="shared" ca="1" si="241"/>
        <v>0</v>
      </c>
      <c r="DF25" s="19">
        <f t="shared" ca="1" si="241"/>
        <v>0</v>
      </c>
      <c r="DG25" s="19">
        <f t="shared" ca="1" si="241"/>
        <v>0</v>
      </c>
      <c r="DH25" s="19">
        <f t="shared" ca="1" si="241"/>
        <v>0</v>
      </c>
      <c r="DI25" s="19">
        <f t="shared" ca="1" si="241"/>
        <v>0</v>
      </c>
      <c r="DJ25" s="19">
        <f t="shared" ca="1" si="241"/>
        <v>0</v>
      </c>
      <c r="DK25" s="19">
        <f t="shared" ca="1" si="241"/>
        <v>0</v>
      </c>
      <c r="DL25" s="19">
        <f t="shared" ca="1" si="241"/>
        <v>0</v>
      </c>
      <c r="DM25" s="19">
        <f t="shared" ca="1" si="240"/>
        <v>1</v>
      </c>
      <c r="DN25" s="19">
        <f t="shared" ca="1" si="240"/>
        <v>1</v>
      </c>
      <c r="DO25" s="19">
        <f t="shared" ca="1" si="240"/>
        <v>0</v>
      </c>
      <c r="DP25" s="19" t="str">
        <f t="shared" ca="1" si="240"/>
        <v>-</v>
      </c>
      <c r="DQ25" s="19" t="str">
        <f t="shared" ca="1" si="240"/>
        <v>-</v>
      </c>
      <c r="DR25" s="19" t="str">
        <f t="shared" ca="1" si="240"/>
        <v>-</v>
      </c>
      <c r="DS25" s="19" t="str">
        <f t="shared" ca="1" si="240"/>
        <v>-</v>
      </c>
      <c r="DT25" s="19" t="str">
        <f t="shared" ca="1" si="240"/>
        <v>-</v>
      </c>
      <c r="DU25" s="19">
        <f t="shared" ca="1" si="240"/>
        <v>0</v>
      </c>
      <c r="DV25" s="19" t="str">
        <f t="shared" ca="1" si="240"/>
        <v>-</v>
      </c>
      <c r="DW25" s="19" t="str">
        <f t="shared" ca="1" si="240"/>
        <v>-</v>
      </c>
      <c r="DX25" s="19" t="str">
        <f t="shared" ca="1" si="240"/>
        <v>-</v>
      </c>
      <c r="DY25" s="19" t="str">
        <f t="shared" ca="1" si="240"/>
        <v>-</v>
      </c>
      <c r="DZ25" s="19" t="str">
        <f t="shared" ca="1" si="240"/>
        <v>-</v>
      </c>
      <c r="EA25" s="19" t="str">
        <f t="shared" ca="1" si="240"/>
        <v>-</v>
      </c>
      <c r="EB25" s="19" t="str">
        <f t="shared" ca="1" si="240"/>
        <v>-</v>
      </c>
      <c r="EC25" s="19" t="str">
        <f t="shared" ca="1" si="240"/>
        <v>-</v>
      </c>
      <c r="ED25" s="19">
        <f t="shared" ca="1" si="240"/>
        <v>0</v>
      </c>
      <c r="EE25" s="444">
        <f t="shared" ca="1" si="244"/>
        <v>0</v>
      </c>
      <c r="EF25" s="444">
        <f t="shared" ca="1" si="244"/>
        <v>0</v>
      </c>
      <c r="EG25" s="124">
        <f t="shared" ca="1" si="245"/>
        <v>0</v>
      </c>
      <c r="EH25" s="124">
        <f t="shared" ca="1" si="245"/>
        <v>0</v>
      </c>
      <c r="EI25" s="124">
        <f t="shared" ca="1" si="245"/>
        <v>0</v>
      </c>
      <c r="EJ25" s="124">
        <f t="shared" ca="1" si="245"/>
        <v>0</v>
      </c>
      <c r="EK25" s="124">
        <f t="shared" ca="1" si="245"/>
        <v>0</v>
      </c>
      <c r="EL25" s="124">
        <f t="shared" ca="1" si="245"/>
        <v>0</v>
      </c>
      <c r="EM25" s="124">
        <f t="shared" ca="1" si="245"/>
        <v>0</v>
      </c>
      <c r="EN25" s="124">
        <f t="shared" ca="1" si="245"/>
        <v>0</v>
      </c>
      <c r="EO25" s="124">
        <f t="shared" ca="1" si="245"/>
        <v>0</v>
      </c>
      <c r="EP25" s="124">
        <f t="shared" ca="1" si="245"/>
        <v>0</v>
      </c>
      <c r="EQ25" s="124">
        <f t="shared" ca="1" si="246"/>
        <v>0</v>
      </c>
      <c r="ER25" s="124">
        <f t="shared" ca="1" si="246"/>
        <v>0</v>
      </c>
      <c r="ES25" s="124">
        <f t="shared" ca="1" si="246"/>
        <v>0</v>
      </c>
      <c r="ET25" s="124">
        <f t="shared" ca="1" si="246"/>
        <v>0</v>
      </c>
      <c r="EU25" s="124">
        <f t="shared" ca="1" si="246"/>
        <v>0</v>
      </c>
      <c r="EV25" s="124">
        <f t="shared" ca="1" si="246"/>
        <v>0</v>
      </c>
      <c r="EW25" s="124">
        <f t="shared" ca="1" si="246"/>
        <v>0</v>
      </c>
      <c r="EX25" s="124">
        <f t="shared" ca="1" si="246"/>
        <v>0</v>
      </c>
      <c r="EY25" s="554">
        <f t="shared" ca="1" si="247"/>
        <v>0</v>
      </c>
      <c r="EZ25" s="554">
        <f t="shared" ca="1" si="247"/>
        <v>0</v>
      </c>
      <c r="FA25" s="554">
        <f t="shared" ca="1" si="247"/>
        <v>0</v>
      </c>
      <c r="FB25" s="125">
        <f t="shared" ca="1" si="247"/>
        <v>0</v>
      </c>
      <c r="FC25" s="125">
        <f t="shared" ca="1" si="247"/>
        <v>0</v>
      </c>
      <c r="FD25" s="125">
        <f t="shared" ca="1" si="247"/>
        <v>0</v>
      </c>
      <c r="FE25" s="125">
        <f t="shared" ca="1" si="247"/>
        <v>0</v>
      </c>
      <c r="FF25" s="125">
        <f t="shared" ca="1" si="247"/>
        <v>0</v>
      </c>
      <c r="FG25" s="125">
        <f t="shared" ca="1" si="247"/>
        <v>0</v>
      </c>
      <c r="FH25" s="125">
        <f t="shared" ca="1" si="247"/>
        <v>0</v>
      </c>
      <c r="FI25" s="125">
        <f t="shared" ca="1" si="247"/>
        <v>0</v>
      </c>
      <c r="FJ25" s="125">
        <f t="shared" ca="1" si="247"/>
        <v>0</v>
      </c>
      <c r="FK25" s="125">
        <f t="shared" ca="1" si="247"/>
        <v>0</v>
      </c>
      <c r="FL25" s="125">
        <f t="shared" ca="1" si="247"/>
        <v>0</v>
      </c>
      <c r="FM25" s="125">
        <f t="shared" ca="1" si="247"/>
        <v>0</v>
      </c>
      <c r="FN25" s="125">
        <f t="shared" ca="1" si="247"/>
        <v>0</v>
      </c>
      <c r="FO25" s="124">
        <f t="shared" ca="1" si="248"/>
        <v>0</v>
      </c>
      <c r="FP25" s="124">
        <f t="shared" ca="1" si="248"/>
        <v>0</v>
      </c>
      <c r="FQ25" s="124">
        <f t="shared" ca="1" si="248"/>
        <v>0</v>
      </c>
      <c r="FR25" s="124">
        <f t="shared" ca="1" si="248"/>
        <v>0</v>
      </c>
      <c r="FS25" s="124">
        <f t="shared" ca="1" si="248"/>
        <v>0</v>
      </c>
      <c r="FT25" s="124">
        <f t="shared" ca="1" si="248"/>
        <v>0</v>
      </c>
      <c r="FU25" s="124">
        <f t="shared" ca="1" si="248"/>
        <v>0</v>
      </c>
      <c r="FV25" s="124">
        <f t="shared" ca="1" si="248"/>
        <v>0</v>
      </c>
      <c r="FW25" s="124">
        <f t="shared" ca="1" si="248"/>
        <v>0</v>
      </c>
      <c r="FX25" s="124">
        <f t="shared" ca="1" si="248"/>
        <v>0</v>
      </c>
      <c r="FY25" s="124">
        <f t="shared" ca="1" si="249"/>
        <v>0</v>
      </c>
      <c r="FZ25" s="124">
        <f t="shared" ca="1" si="249"/>
        <v>0</v>
      </c>
      <c r="GA25" s="124">
        <f t="shared" ca="1" si="249"/>
        <v>0</v>
      </c>
      <c r="GB25" s="124">
        <f t="shared" ca="1" si="249"/>
        <v>0</v>
      </c>
      <c r="GC25" s="124">
        <f t="shared" ca="1" si="249"/>
        <v>0</v>
      </c>
      <c r="GD25" s="124">
        <f t="shared" ca="1" si="249"/>
        <v>0</v>
      </c>
      <c r="GE25" s="124">
        <f t="shared" ca="1" si="249"/>
        <v>0</v>
      </c>
      <c r="GF25" s="124">
        <f t="shared" ca="1" si="249"/>
        <v>0</v>
      </c>
      <c r="GG25" s="554">
        <f t="shared" ca="1" si="250"/>
        <v>0</v>
      </c>
      <c r="GH25" s="554">
        <f t="shared" ca="1" si="250"/>
        <v>0</v>
      </c>
      <c r="GI25" s="554">
        <f t="shared" ca="1" si="250"/>
        <v>0</v>
      </c>
      <c r="GJ25" s="125">
        <f t="shared" ca="1" si="251"/>
        <v>0</v>
      </c>
      <c r="GK25" s="125">
        <f t="shared" ca="1" si="251"/>
        <v>0</v>
      </c>
      <c r="GL25" s="125">
        <f t="shared" ca="1" si="251"/>
        <v>0</v>
      </c>
      <c r="GM25" s="125">
        <f t="shared" ca="1" si="251"/>
        <v>0</v>
      </c>
      <c r="GN25" s="125">
        <f t="shared" ca="1" si="251"/>
        <v>0</v>
      </c>
      <c r="GO25" s="125">
        <f t="shared" ca="1" si="251"/>
        <v>0</v>
      </c>
      <c r="GP25" s="125">
        <f t="shared" ca="1" si="251"/>
        <v>0</v>
      </c>
      <c r="GQ25" s="125">
        <f t="shared" ca="1" si="251"/>
        <v>0</v>
      </c>
      <c r="GR25" s="125">
        <f t="shared" ca="1" si="251"/>
        <v>0</v>
      </c>
      <c r="GS25" s="125">
        <f t="shared" ca="1" si="251"/>
        <v>0</v>
      </c>
      <c r="GT25" s="125">
        <f t="shared" ca="1" si="251"/>
        <v>0</v>
      </c>
      <c r="GU25" s="125">
        <f t="shared" ca="1" si="251"/>
        <v>0</v>
      </c>
      <c r="GV25" s="125">
        <f t="shared" ca="1" si="251"/>
        <v>0</v>
      </c>
      <c r="GW25" s="124">
        <f t="shared" ca="1" si="252"/>
        <v>0</v>
      </c>
      <c r="GX25" s="124">
        <f t="shared" ca="1" si="252"/>
        <v>0</v>
      </c>
      <c r="GY25" s="124">
        <f t="shared" ca="1" si="252"/>
        <v>0</v>
      </c>
      <c r="GZ25" s="124">
        <f t="shared" ca="1" si="252"/>
        <v>0</v>
      </c>
      <c r="HA25" s="124">
        <f t="shared" ca="1" si="252"/>
        <v>0</v>
      </c>
      <c r="HB25" s="124">
        <f t="shared" ca="1" si="252"/>
        <v>0</v>
      </c>
      <c r="HC25" s="124">
        <f t="shared" ca="1" si="252"/>
        <v>0</v>
      </c>
      <c r="HD25" s="124">
        <f t="shared" ca="1" si="252"/>
        <v>0</v>
      </c>
      <c r="HE25" s="124">
        <f t="shared" ca="1" si="252"/>
        <v>0</v>
      </c>
      <c r="HF25" s="124">
        <f t="shared" ca="1" si="252"/>
        <v>0</v>
      </c>
      <c r="HG25" s="124">
        <f t="shared" ca="1" si="253"/>
        <v>0</v>
      </c>
      <c r="HH25" s="124">
        <f t="shared" ca="1" si="253"/>
        <v>0</v>
      </c>
      <c r="HI25" s="124">
        <f t="shared" ca="1" si="253"/>
        <v>0</v>
      </c>
      <c r="HJ25" s="124">
        <f t="shared" ca="1" si="253"/>
        <v>0</v>
      </c>
      <c r="HK25" s="124">
        <f t="shared" ca="1" si="253"/>
        <v>0</v>
      </c>
      <c r="HL25" s="124">
        <f t="shared" ca="1" si="253"/>
        <v>0</v>
      </c>
      <c r="HM25" s="124">
        <f t="shared" ca="1" si="253"/>
        <v>0</v>
      </c>
      <c r="HN25" s="124">
        <f t="shared" ca="1" si="253"/>
        <v>0</v>
      </c>
      <c r="HO25" s="554">
        <f t="shared" ca="1" si="254"/>
        <v>0</v>
      </c>
      <c r="HP25" s="554">
        <f t="shared" ca="1" si="254"/>
        <v>0</v>
      </c>
      <c r="HQ25" s="554">
        <f t="shared" ca="1" si="254"/>
        <v>0</v>
      </c>
      <c r="HR25" s="125">
        <f t="shared" ca="1" si="255"/>
        <v>0</v>
      </c>
      <c r="HS25" s="125">
        <f t="shared" ca="1" si="255"/>
        <v>0</v>
      </c>
      <c r="HT25" s="125">
        <f t="shared" ca="1" si="255"/>
        <v>0</v>
      </c>
      <c r="HU25" s="125">
        <f t="shared" ca="1" si="255"/>
        <v>0</v>
      </c>
      <c r="HV25" s="125">
        <f t="shared" ca="1" si="255"/>
        <v>0</v>
      </c>
      <c r="HW25" s="125">
        <f t="shared" ca="1" si="255"/>
        <v>0</v>
      </c>
      <c r="HX25" s="125">
        <f t="shared" ca="1" si="255"/>
        <v>0</v>
      </c>
      <c r="HY25" s="125">
        <f t="shared" ca="1" si="255"/>
        <v>0</v>
      </c>
      <c r="HZ25" s="125">
        <f t="shared" ca="1" si="255"/>
        <v>0</v>
      </c>
      <c r="IA25" s="125">
        <f t="shared" ca="1" si="255"/>
        <v>0</v>
      </c>
      <c r="IB25" s="125">
        <f t="shared" ca="1" si="255"/>
        <v>0</v>
      </c>
      <c r="IC25" s="125">
        <f t="shared" ca="1" si="255"/>
        <v>0</v>
      </c>
      <c r="ID25" s="125">
        <f t="shared" ca="1" si="255"/>
        <v>0</v>
      </c>
      <c r="IE25" s="5">
        <f ca="1">INDEX(i.TOL,$N25,IE$7)</f>
        <v>67</v>
      </c>
      <c r="IF25" s="9"/>
      <c r="IG25" s="5">
        <f t="shared" ca="1" si="256"/>
        <v>1</v>
      </c>
      <c r="IH25" s="5" t="b">
        <f t="shared" ca="1" si="256"/>
        <v>0</v>
      </c>
      <c r="II25" s="19">
        <f t="shared" ref="II25:JN26" ca="1" si="278">OFFSET(II$5,$B25,0)</f>
        <v>0</v>
      </c>
      <c r="IJ25" s="5">
        <f t="shared" ca="1" si="256"/>
        <v>55</v>
      </c>
      <c r="IK25" s="5" cm="1">
        <f t="array" ref="IK25">INDEX(i.pi_yatf,$X25+1,IK$7)</f>
        <v>1</v>
      </c>
      <c r="IL25" s="19">
        <f t="shared" ca="1" si="278"/>
        <v>0</v>
      </c>
      <c r="IM25" s="19">
        <f t="shared" ca="1" si="278"/>
        <v>0</v>
      </c>
      <c r="IN25" s="19">
        <f t="shared" ca="1" si="278"/>
        <v>0</v>
      </c>
      <c r="IO25" s="19">
        <f t="shared" ca="1" si="278"/>
        <v>0</v>
      </c>
      <c r="IP25" s="19">
        <f t="shared" ca="1" si="278"/>
        <v>0</v>
      </c>
      <c r="IQ25" s="19">
        <f t="shared" ca="1" si="278"/>
        <v>0</v>
      </c>
      <c r="IR25" s="19">
        <f t="shared" ca="1" si="278"/>
        <v>0</v>
      </c>
      <c r="IS25" s="19">
        <f t="shared" ca="1" si="278"/>
        <v>0</v>
      </c>
      <c r="IT25" s="19">
        <f t="shared" ca="1" si="278"/>
        <v>0</v>
      </c>
      <c r="IU25" s="19">
        <f t="shared" ca="1" si="278"/>
        <v>0</v>
      </c>
      <c r="IV25" s="19">
        <f t="shared" ca="1" si="278"/>
        <v>0</v>
      </c>
      <c r="IW25" s="19">
        <f t="shared" ca="1" si="278"/>
        <v>0</v>
      </c>
      <c r="IX25" s="19">
        <f t="shared" ca="1" si="278"/>
        <v>0</v>
      </c>
      <c r="IY25" s="19">
        <f t="shared" ca="1" si="278"/>
        <v>0</v>
      </c>
      <c r="IZ25" s="19">
        <f t="shared" ca="1" si="278"/>
        <v>0</v>
      </c>
      <c r="JA25" s="19">
        <f t="shared" ca="1" si="278"/>
        <v>0</v>
      </c>
      <c r="JB25" s="19">
        <f t="shared" ca="1" si="278"/>
        <v>0</v>
      </c>
      <c r="JC25" s="19">
        <f t="shared" ca="1" si="278"/>
        <v>0</v>
      </c>
      <c r="JD25" s="19">
        <f t="shared" ca="1" si="278"/>
        <v>0</v>
      </c>
      <c r="JE25" s="19">
        <f t="shared" ca="1" si="278"/>
        <v>0</v>
      </c>
      <c r="JF25" s="19">
        <f t="shared" ca="1" si="278"/>
        <v>0</v>
      </c>
      <c r="JG25" s="5">
        <f t="shared" ca="1" si="259"/>
        <v>1.2500000000000001E-2</v>
      </c>
      <c r="JH25" s="567">
        <f t="shared" ca="1" si="259"/>
        <v>0</v>
      </c>
      <c r="JI25" s="5">
        <f t="shared" ca="1" si="259"/>
        <v>6.25E-2</v>
      </c>
      <c r="JJ25" s="5">
        <f t="shared" ca="1" si="259"/>
        <v>6.25E-2</v>
      </c>
      <c r="JK25" s="5">
        <f t="shared" ca="1" si="259"/>
        <v>6.25E-2</v>
      </c>
      <c r="JL25" s="19">
        <f t="shared" ca="1" si="278"/>
        <v>1</v>
      </c>
      <c r="JM25" s="19">
        <f t="shared" ca="1" si="278"/>
        <v>0</v>
      </c>
      <c r="JN25" s="19">
        <f t="shared" ca="1" si="278"/>
        <v>1</v>
      </c>
      <c r="JO25" s="9"/>
      <c r="JP25" s="5" t="b">
        <f ca="1">IF($L25&lt;&gt;0,INDEX(i.cropgraze_inc,$L25,JP$7),OFFSET(JP$5,$B25,0))</f>
        <v>0</v>
      </c>
      <c r="JQ25" s="19" t="str">
        <f t="shared" ca="1" si="260"/>
        <v>-</v>
      </c>
      <c r="JR25" s="19" t="str">
        <f t="shared" ca="1" si="260"/>
        <v>-</v>
      </c>
      <c r="JS25" s="5" t="b">
        <f t="shared" ca="1" si="261"/>
        <v>0</v>
      </c>
      <c r="JT25" s="5" t="b">
        <f t="shared" ca="1" si="261"/>
        <v>0</v>
      </c>
      <c r="JU25" s="5" t="b">
        <f t="shared" ca="1" si="261"/>
        <v>1</v>
      </c>
      <c r="JV25" s="144">
        <f t="shared" ca="1" si="262"/>
        <v>1</v>
      </c>
      <c r="JW25" s="144">
        <f t="shared" ca="1" si="262"/>
        <v>1</v>
      </c>
      <c r="JX25" s="5" t="b">
        <f t="shared" ca="1" si="263"/>
        <v>0</v>
      </c>
      <c r="JY25" s="5" t="b">
        <f t="shared" ca="1" si="263"/>
        <v>1</v>
      </c>
      <c r="JZ25" s="5" t="b">
        <f t="shared" ca="1" si="263"/>
        <v>1</v>
      </c>
      <c r="KA25" s="5" t="b">
        <f t="shared" ca="1" si="263"/>
        <v>0</v>
      </c>
      <c r="KB25" s="5">
        <f t="shared" ca="1" si="264"/>
        <v>1</v>
      </c>
      <c r="KC25" s="5">
        <f t="shared" ca="1" si="264"/>
        <v>0</v>
      </c>
      <c r="KD25" s="5" t="b">
        <f ca="1">AND(INDEX(i_dryman,($AF25-1)*4+INDEX(i.StdELMan,($K25-1)*12+($M25-1)*3+$N25,KD$8),KD$7),($JW25&gt;0))</f>
        <v>0</v>
      </c>
      <c r="KE25" s="5" t="str" cm="1">
        <f t="array" aca="1" ref="KE25" ca="1">IF(OR(KF25:KM25&lt;&gt;"-"),TRUE,"-")</f>
        <v>-</v>
      </c>
      <c r="KF25" s="19" t="str">
        <f t="shared" ca="1" si="265"/>
        <v>-</v>
      </c>
      <c r="KG25" s="19" t="str">
        <f t="shared" ca="1" si="265"/>
        <v>-</v>
      </c>
      <c r="KH25" s="19" t="str">
        <f t="shared" ca="1" si="265"/>
        <v>-</v>
      </c>
      <c r="KI25" s="19" t="str">
        <f t="shared" ca="1" si="265"/>
        <v>-</v>
      </c>
      <c r="KJ25" s="19" t="str">
        <f t="shared" ca="1" si="265"/>
        <v>-</v>
      </c>
      <c r="KK25" s="19" t="str">
        <f t="shared" ca="1" si="265"/>
        <v>-</v>
      </c>
      <c r="KL25" s="19" t="str">
        <f t="shared" ca="1" si="265"/>
        <v>-</v>
      </c>
      <c r="KM25" s="19" t="str">
        <f t="shared" ca="1" si="265"/>
        <v>-</v>
      </c>
      <c r="KN25" s="5" t="b">
        <f t="array" aca="1" ref="KN25" ca="1">IF(OR(KO25:KU25&lt;&gt;"-"),TRUE,"-")</f>
        <v>1</v>
      </c>
      <c r="KO25" s="19">
        <f t="shared" ca="1" si="266"/>
        <v>0</v>
      </c>
      <c r="KP25" s="19" t="str">
        <f t="shared" ca="1" si="266"/>
        <v>-</v>
      </c>
      <c r="KQ25" s="19">
        <f t="shared" ca="1" si="266"/>
        <v>999999</v>
      </c>
      <c r="KR25" s="19">
        <f t="shared" ca="1" si="266"/>
        <v>999999</v>
      </c>
      <c r="KS25" s="19">
        <f t="shared" ca="1" si="266"/>
        <v>999999</v>
      </c>
      <c r="KT25" s="19">
        <f t="shared" ca="1" si="267"/>
        <v>999999</v>
      </c>
      <c r="KU25" s="19">
        <f t="shared" ca="1" si="267"/>
        <v>999999</v>
      </c>
      <c r="KV25" s="19" t="str">
        <f t="shared" ca="1" si="268"/>
        <v>-</v>
      </c>
      <c r="KW25" s="19" t="str">
        <f ca="1">OFFSET(KW$5,$B25,0)</f>
        <v>-</v>
      </c>
      <c r="KX25" s="19" t="str">
        <f ca="1">OFFSET(KX$5,$B25,0)</f>
        <v>-</v>
      </c>
      <c r="KY25" s="19" t="b">
        <f t="shared" ca="1" si="269"/>
        <v>1</v>
      </c>
      <c r="KZ25" s="19">
        <f t="shared" ca="1" si="269"/>
        <v>0</v>
      </c>
      <c r="LA25" s="5" t="str">
        <f t="shared" ca="1" si="270"/>
        <v>-</v>
      </c>
      <c r="LB25" s="5" t="str">
        <f t="shared" ca="1" si="270"/>
        <v>-</v>
      </c>
      <c r="LC25" s="5" t="str">
        <f t="shared" ca="1" si="270"/>
        <v>-</v>
      </c>
      <c r="LD25" s="5" t="str">
        <f t="shared" ca="1" si="270"/>
        <v>-</v>
      </c>
      <c r="LE25" s="19" t="str">
        <f t="shared" ca="1" si="271"/>
        <v>-</v>
      </c>
      <c r="LF25" s="19" t="str">
        <f t="shared" ca="1" si="272"/>
        <v>-</v>
      </c>
      <c r="LG25" s="19" t="str">
        <f t="shared" ca="1" si="272"/>
        <v>-</v>
      </c>
      <c r="LH25" s="19" t="str">
        <f t="shared" ca="1" si="273"/>
        <v>-</v>
      </c>
      <c r="LI25" s="19" t="str">
        <f t="shared" ca="1" si="273"/>
        <v>-</v>
      </c>
      <c r="LJ25" s="19" t="str">
        <f t="shared" ca="1" si="273"/>
        <v>-</v>
      </c>
      <c r="LK25" s="19" t="str">
        <f t="shared" ca="1" si="273"/>
        <v>-</v>
      </c>
      <c r="LL25" s="5" t="str">
        <f t="shared" ca="1" si="274"/>
        <v>-</v>
      </c>
      <c r="LM25" s="5">
        <f t="shared" ca="1" si="274"/>
        <v>500</v>
      </c>
      <c r="LN25" s="5">
        <f t="shared" ca="1" si="274"/>
        <v>500</v>
      </c>
      <c r="LO25" s="5" t="str">
        <f t="shared" ca="1" si="274"/>
        <v>-</v>
      </c>
      <c r="LP25" s="5" t="str" cm="1">
        <f t="array" ref="LP25">INDEX(i.meatgrid,$Q25,LP$7)</f>
        <v>-</v>
      </c>
      <c r="LQ25" s="5" t="str" cm="1">
        <f t="array" ref="LQ25">INDEX(i.meatgrid,$Q25,LQ$7)</f>
        <v>-</v>
      </c>
      <c r="LR25" s="5" t="str">
        <f t="shared" ca="1" si="274"/>
        <v>-</v>
      </c>
      <c r="LS25" s="5">
        <f ca="1">INDEX(i.conservation,$W25+1,$N25)</f>
        <v>1</v>
      </c>
      <c r="LT25" s="9"/>
      <c r="LU25" s="19">
        <f t="shared" ca="1" si="273"/>
        <v>70</v>
      </c>
      <c r="LV25" s="19">
        <f t="shared" ca="1" si="273"/>
        <v>50</v>
      </c>
      <c r="LW25" s="19">
        <f t="shared" ca="1" si="273"/>
        <v>80</v>
      </c>
      <c r="LX25" s="19">
        <f t="shared" ca="1" si="273"/>
        <v>50</v>
      </c>
      <c r="LY25" s="5" t="b" cm="1">
        <f t="array" ref="LY25">INDEX(i.meatgrid,$Q25,LY$7)</f>
        <v>0</v>
      </c>
      <c r="LZ25" s="5" t="b" cm="1">
        <f t="array" ref="LZ25">INDEX(i.meatgrid,$Q25,LZ$7)</f>
        <v>0</v>
      </c>
      <c r="MA25" s="5" t="str" cm="1">
        <f t="array" ref="MA25">INDEX(i.meatgrid,$Q25,MA$7)</f>
        <v>-</v>
      </c>
      <c r="MB25" s="5" t="str" cm="1">
        <f t="array" ref="MB25">INDEX(i.meatgrid,$Q25,MB$7)</f>
        <v>-</v>
      </c>
      <c r="MC25" s="5">
        <f>INDEX(i.WoolPrices,$R25,MC$7)</f>
        <v>1</v>
      </c>
      <c r="MD25" s="5">
        <f>INDEX(i.MeatPrices,$S25,MD$7)</f>
        <v>1</v>
      </c>
      <c r="ME25" s="5" cm="1">
        <f t="array" ref="ME25">INDEX(i.meatgrid,$Q25,ME$7)</f>
        <v>0</v>
      </c>
      <c r="MF25" s="5" cm="1">
        <f t="array" ref="MF25">INDEX(i.meatgrid,$Q25,MF$7)</f>
        <v>0</v>
      </c>
      <c r="MG25" s="5" cm="1">
        <f t="array" ref="MG25">INDEX(i.meatgrid,$Q25,MG$7)</f>
        <v>0</v>
      </c>
      <c r="MH25" s="5" cm="1">
        <f t="array" ref="MH25">INDEX(i.meatgrid,$Q25,MH$7)</f>
        <v>0</v>
      </c>
      <c r="MI25" s="5" cm="1">
        <f t="array" ref="MI25">INDEX(i.meatgrid,$Q25,MI$7)</f>
        <v>1</v>
      </c>
      <c r="MJ25" s="5" cm="1">
        <f t="array" ref="MJ25">INDEX(i.meatgrid,$Q25,MJ$7)</f>
        <v>1</v>
      </c>
      <c r="MK25" s="5" cm="1">
        <f t="array" ref="MK25">INDEX(i.meatgrid,$Q25,MK$7)</f>
        <v>1</v>
      </c>
      <c r="ML25" s="5" cm="1">
        <f t="array" ref="ML25">INDEX(i.meatgrid,$Q25,ML$7)</f>
        <v>1</v>
      </c>
      <c r="MM25" s="5">
        <f>INDEX(i.GrainPrices,$T25,MM$7)</f>
        <v>1</v>
      </c>
      <c r="MN25" s="9"/>
      <c r="MO25" s="19" t="b">
        <f t="shared" ca="1" si="275"/>
        <v>0</v>
      </c>
      <c r="MP25" s="19" t="b">
        <f t="shared" ca="1" si="275"/>
        <v>0</v>
      </c>
      <c r="MQ25" s="19">
        <f t="shared" ca="1" si="273"/>
        <v>1</v>
      </c>
      <c r="MR25" s="19">
        <f t="shared" ca="1" si="273"/>
        <v>0.75</v>
      </c>
      <c r="MS25" s="19">
        <f t="shared" ca="1" si="273"/>
        <v>0.75</v>
      </c>
      <c r="MT25" s="19">
        <f t="shared" ca="1" si="273"/>
        <v>0.8</v>
      </c>
      <c r="MU25" s="19">
        <f t="shared" ca="1" si="273"/>
        <v>0.82499999999999996</v>
      </c>
      <c r="MV25" s="19">
        <f t="shared" ca="1" si="273"/>
        <v>0.875</v>
      </c>
      <c r="MW25" s="19">
        <f t="shared" ca="1" si="273"/>
        <v>0.9</v>
      </c>
      <c r="MX25" s="19">
        <f t="shared" ca="1" si="273"/>
        <v>1</v>
      </c>
      <c r="MY25" s="19">
        <f t="shared" ca="1" si="273"/>
        <v>0.875</v>
      </c>
      <c r="MZ25" s="19" t="b">
        <f t="shared" ca="1" si="273"/>
        <v>1</v>
      </c>
      <c r="NA25" s="19">
        <f t="shared" ca="1" si="273"/>
        <v>74.989999999999995</v>
      </c>
      <c r="NB25" s="19" t="str">
        <f t="shared" ca="1" si="273"/>
        <v>-</v>
      </c>
      <c r="NC25" s="19" t="str">
        <f t="shared" ca="1" si="273"/>
        <v>-</v>
      </c>
      <c r="ND25" s="19" t="str">
        <f t="shared" ca="1" si="273"/>
        <v>-</v>
      </c>
      <c r="NE25" s="19" t="str">
        <f t="shared" ca="1" si="273"/>
        <v>-</v>
      </c>
      <c r="NF25" s="19" t="str">
        <f t="shared" ca="1" si="273"/>
        <v>-</v>
      </c>
      <c r="NG25" s="19" t="str">
        <f t="shared" ca="1" si="273"/>
        <v>-</v>
      </c>
      <c r="NH25" s="19" t="str">
        <f t="shared" ca="1" si="273"/>
        <v>-</v>
      </c>
      <c r="NI25" s="19">
        <f t="shared" ca="1" si="273"/>
        <v>36.99</v>
      </c>
      <c r="NJ25" s="19">
        <f t="shared" ca="1" si="273"/>
        <v>36.99</v>
      </c>
      <c r="NK25" s="19" t="str">
        <f t="shared" ca="1" si="273"/>
        <v>-</v>
      </c>
      <c r="NL25" s="19" t="str">
        <f t="shared" ca="1" si="273"/>
        <v>-</v>
      </c>
      <c r="NM25" s="19" t="str">
        <f t="shared" ca="1" si="273"/>
        <v>-</v>
      </c>
      <c r="NN25" s="19" t="str">
        <f t="shared" ca="1" si="273"/>
        <v>-</v>
      </c>
      <c r="NO25" s="19" t="str">
        <f t="shared" ca="1" si="273"/>
        <v>-</v>
      </c>
      <c r="NP25" s="19">
        <f t="shared" ca="1" si="273"/>
        <v>49.99</v>
      </c>
      <c r="NQ25" s="19">
        <f t="shared" ca="1" si="273"/>
        <v>49.99</v>
      </c>
      <c r="NR25" s="19">
        <f t="shared" ca="1" si="273"/>
        <v>49.99</v>
      </c>
      <c r="NS25" s="19">
        <f t="shared" ca="1" si="273"/>
        <v>49.99</v>
      </c>
      <c r="NT25" s="19">
        <f t="shared" ca="1" si="273"/>
        <v>49.99</v>
      </c>
      <c r="NU25" s="19">
        <f t="shared" ca="1" si="273"/>
        <v>49.99</v>
      </c>
      <c r="NV25" s="19">
        <f t="shared" ca="1" si="273"/>
        <v>49.99</v>
      </c>
      <c r="NW25" s="19">
        <f t="shared" ca="1" si="273"/>
        <v>49.99</v>
      </c>
      <c r="NX25" s="19">
        <f t="shared" ca="1" si="273"/>
        <v>412.99</v>
      </c>
      <c r="NY25" s="19">
        <f t="shared" ca="1" si="273"/>
        <v>412.99</v>
      </c>
      <c r="NZ25" s="19" t="str">
        <f t="shared" ca="1" si="273"/>
        <v>-</v>
      </c>
      <c r="OA25" s="19" t="str">
        <f t="shared" ca="1" si="273"/>
        <v>-</v>
      </c>
      <c r="OB25" s="19" t="str">
        <f t="shared" ca="1" si="273"/>
        <v>-</v>
      </c>
      <c r="OC25" s="19" t="str">
        <f t="shared" ca="1" si="273"/>
        <v>-</v>
      </c>
      <c r="OD25" s="19" t="str">
        <f t="shared" ca="1" si="273"/>
        <v>-</v>
      </c>
      <c r="OE25" s="19">
        <f t="shared" ca="1" si="273"/>
        <v>6.8900000000000006</v>
      </c>
      <c r="OF25" s="19">
        <f t="shared" ca="1" si="273"/>
        <v>6.8900000000000006</v>
      </c>
      <c r="OG25" s="19">
        <f t="shared" ca="1" si="273"/>
        <v>6.8900000000000006</v>
      </c>
      <c r="OH25" s="19">
        <f t="shared" ca="1" si="273"/>
        <v>6.8900000000000006</v>
      </c>
      <c r="OI25" s="19">
        <f t="shared" ca="1" si="273"/>
        <v>6.8900000000000006</v>
      </c>
      <c r="OJ25" s="19">
        <f t="shared" ca="1" si="273"/>
        <v>6.8900000000000006</v>
      </c>
      <c r="OK25" s="19">
        <f t="shared" ca="1" si="273"/>
        <v>6.8900000000000006</v>
      </c>
      <c r="OL25" s="19">
        <f t="shared" ca="1" si="273"/>
        <v>6.8900000000000006</v>
      </c>
      <c r="OM25" s="19">
        <f t="shared" ca="1" si="273"/>
        <v>346.99</v>
      </c>
      <c r="ON25" s="19">
        <f t="shared" ca="1" si="273"/>
        <v>346.99</v>
      </c>
      <c r="OO25" s="19" t="str">
        <f t="shared" ca="1" si="273"/>
        <v>-</v>
      </c>
      <c r="OP25" s="19" t="str">
        <f t="shared" ca="1" si="273"/>
        <v>-</v>
      </c>
      <c r="OQ25" s="19" t="str">
        <f t="shared" ca="1" si="273"/>
        <v>-</v>
      </c>
      <c r="OR25" s="19" t="str">
        <f t="shared" ca="1" si="273"/>
        <v>-</v>
      </c>
      <c r="OS25" s="19" t="str">
        <f t="shared" ca="1" si="273"/>
        <v>-</v>
      </c>
      <c r="OT25" s="19">
        <f t="shared" ca="1" si="273"/>
        <v>0</v>
      </c>
      <c r="OU25" s="24">
        <v>0</v>
      </c>
    </row>
    <row r="26" spans="1:411" outlineLevel="1">
      <c r="A26" s="21">
        <f t="shared" si="158"/>
        <v>21</v>
      </c>
      <c r="B26" s="21">
        <f>$A$24</f>
        <v>19</v>
      </c>
      <c r="C26">
        <f ca="1">100+_xlfn.SWITCH(ExptNo,    1,$M26,    2,$N26+($M26-1)*3,    0)</f>
        <v>100</v>
      </c>
      <c r="D26" s="144" t="str">
        <f ca="1">INDEX(i.Region_Desc,$K26,1)</f>
        <v>GSM</v>
      </c>
      <c r="E26" t="b">
        <v>0</v>
      </c>
      <c r="F26" t="b">
        <v>0</v>
      </c>
      <c r="G26" t="b">
        <v>0</v>
      </c>
      <c r="H26" s="237">
        <f t="shared" ca="1" si="276"/>
        <v>1</v>
      </c>
      <c r="I26" s="237">
        <f t="shared" ca="1" si="276"/>
        <v>1</v>
      </c>
      <c r="J26" s="237" t="str">
        <f t="shared" ca="1" si="276"/>
        <v/>
      </c>
      <c r="K26" s="237">
        <f t="shared" ca="1" si="276"/>
        <v>2</v>
      </c>
      <c r="L26" s="237">
        <f t="shared" ca="1" si="276"/>
        <v>2</v>
      </c>
      <c r="M26" s="182">
        <f t="array" aca="1" ref="M26" ca="1">MAX(M$22,MOD(M25+1*AND(N26:$V26=N$22:$V$22),M$23+1))</f>
        <v>2</v>
      </c>
      <c r="N26" s="182">
        <f t="array" aca="1" ref="N26" ca="1">MAX(N$22,MOD(N25+1*AND(O26:$V26=O$22:$V$22),N$23+1))</f>
        <v>3</v>
      </c>
      <c r="O26" s="237">
        <f ca="1">OFFSET(O26,-1,0)</f>
        <v>1</v>
      </c>
      <c r="P26" s="182">
        <f t="array" ref="P26">MAX(P$22,MOD(P25+1*AND(R26:$V26=R$22:$V$22),P$23+1))</f>
        <v>3</v>
      </c>
      <c r="Q26" s="182">
        <f t="array" ref="Q26">MAX(Q$22,MOD(Q25+1*AND(R26:$V26=R$22:$V$22),Q$23+1))</f>
        <v>3</v>
      </c>
      <c r="R26" s="29">
        <v>1</v>
      </c>
      <c r="S26" s="29">
        <v>1</v>
      </c>
      <c r="T26" s="29">
        <v>1</v>
      </c>
      <c r="U26" s="218"/>
      <c r="V26" s="218"/>
      <c r="W26" s="182">
        <f t="array" ref="W26">MAX(W$22,MOD(W25+1*AND(R26:$V26=R$22:$V$22),W$23+1))</f>
        <v>0</v>
      </c>
      <c r="X26" s="218"/>
      <c r="Y26" s="218"/>
      <c r="Z26" s="218"/>
      <c r="AA26" s="218"/>
      <c r="AB26" s="218"/>
      <c r="AC26" s="218"/>
      <c r="AD26" s="218"/>
      <c r="AE26" s="218"/>
      <c r="AF26" s="144">
        <f ca="1">INDEX(CHOOSE($N26,DataAutumn!i.AdultDrys,DataWinter!i.AdultDrys,DataSpring!i.AdultDrys),1,$M26)</f>
        <v>3</v>
      </c>
      <c r="AG26" s="5">
        <f t="shared" ca="1" si="229"/>
        <v>2</v>
      </c>
      <c r="AH26" s="5">
        <f t="shared" ca="1" si="229"/>
        <v>0</v>
      </c>
      <c r="AI26" s="5">
        <f ca="1">INDEX(i.StdELMan,($K26-1)*12+($M26-1)*3+$N26,AI$7)</f>
        <v>1</v>
      </c>
      <c r="AJ26" s="218"/>
      <c r="AK26" s="218"/>
      <c r="AL26" s="366" t="str">
        <f ca="1">TEXT(LEFT(OFFSET(AL26,-1,0),5)+1,"00000")&amp;MID(OFFSET(AL26,-1,0),6,FIND(" ",OFFSET(AL26,-1,0),7)-5)
&amp; $D26           &amp; " Day"&amp;INDEX(i.DOY,$N26,1)              &amp; IF($IG26=0," FWM","")&amp;IF($IG26=1," MWM","")&amp;IF($IG26=5," Mat","")&amp;IF($IH26=TRUE,"&amp;BBT","    ")
&amp;INDEX(DataMaster!$B$98:$B$105,$Q26,0)    &amp; " WP"&amp;TEXT($MC26*100,"000p")           &amp; " MP"&amp;TEXT($MD26*100,"000p")           &amp; " GP"&amp;TEXT($MM26*100,"000p")
&amp; " (F"&amp;3+COUNTIF($CV26:$CY26,TRUE)&amp;3&amp;"N"&amp;$DM26&amp;$DN26&amp;")"</f>
        <v>00003 Template GSM Day204 MWM    No export WP100p MP100p GP100p (F33N11)</v>
      </c>
      <c r="AM26" s="9" t="str">
        <f ca="1">IF(COUNTIF(AL$5:AL26,AL26)=1,"-","Dup")</f>
        <v>-</v>
      </c>
      <c r="AN26" s="9"/>
      <c r="AO26" s="19" t="str">
        <f t="shared" ca="1" si="230"/>
        <v>-</v>
      </c>
      <c r="AP26" s="19" t="str">
        <f t="shared" ca="1" si="230"/>
        <v>-</v>
      </c>
      <c r="AQ26" s="19" t="str">
        <f t="shared" ca="1" si="230"/>
        <v>-</v>
      </c>
      <c r="AR26" s="19" t="str">
        <f t="shared" ca="1" si="230"/>
        <v>-</v>
      </c>
      <c r="AS26" s="19" t="str">
        <f t="shared" ca="1" si="230"/>
        <v>-</v>
      </c>
      <c r="AT26" s="19" t="b">
        <f t="shared" ca="1" si="230"/>
        <v>1</v>
      </c>
      <c r="AU26" s="19" t="b">
        <f t="shared" ca="1" si="230"/>
        <v>1</v>
      </c>
      <c r="AV26" s="19" t="b">
        <f t="shared" ca="1" si="230"/>
        <v>1</v>
      </c>
      <c r="AW26" s="9"/>
      <c r="AX26" s="5" t="b">
        <f t="shared" ca="1" si="231"/>
        <v>1</v>
      </c>
      <c r="AY26" s="5" t="str">
        <f t="shared" ca="1" si="231"/>
        <v>-</v>
      </c>
      <c r="AZ26" s="5" t="str">
        <f t="shared" ca="1" si="231"/>
        <v>-</v>
      </c>
      <c r="BA26" s="5" t="str">
        <f t="shared" ca="1" si="231"/>
        <v>-</v>
      </c>
      <c r="BB26" s="5" t="b">
        <f t="shared" ca="1" si="231"/>
        <v>0</v>
      </c>
      <c r="BC26" s="144">
        <f t="shared" ca="1" si="231"/>
        <v>0.25</v>
      </c>
      <c r="BD26" s="19" t="b">
        <f t="shared" ca="1" si="232"/>
        <v>1</v>
      </c>
      <c r="BE26" s="9"/>
      <c r="BF26" s="5" t="str">
        <f ca="1">IF($M26&lt;&gt;4,OFFSET(BF$5,$B26,0),1)</f>
        <v>-</v>
      </c>
      <c r="BG26" s="19" t="str">
        <f t="shared" ca="1" si="233"/>
        <v>-</v>
      </c>
      <c r="BH26" s="19" t="str">
        <f t="shared" ca="1" si="233"/>
        <v>-</v>
      </c>
      <c r="BI26" s="19" t="str">
        <f t="shared" ca="1" si="233"/>
        <v>-</v>
      </c>
      <c r="BJ26" s="5" t="str">
        <f ca="1">IF($M26&lt;&gt;4,OFFSET(BJ$5,$B26,0),1)</f>
        <v>-</v>
      </c>
      <c r="BK26" s="19" t="str">
        <f ca="1">OFFSET(BK$5,$B26,0)</f>
        <v>-</v>
      </c>
      <c r="BL26" s="5" t="str">
        <f ca="1">IF($M26&lt;&gt;4,OFFSET(BL$5,$B26,0),1)</f>
        <v>-</v>
      </c>
      <c r="BM26" s="19" t="str">
        <f t="shared" ca="1" si="234"/>
        <v>-</v>
      </c>
      <c r="BN26" s="19" t="str">
        <f t="shared" ca="1" si="234"/>
        <v>-</v>
      </c>
      <c r="BO26" s="19" t="str">
        <f t="shared" ca="1" si="234"/>
        <v>-</v>
      </c>
      <c r="BP26" s="5" t="str">
        <f ca="1">IF($M26&lt;&gt;4,OFFSET(BP$5,$B26,0),1)</f>
        <v>-</v>
      </c>
      <c r="BQ26" s="9"/>
      <c r="BR26" s="5" t="b">
        <f ca="1">$J26&lt;0</f>
        <v>0</v>
      </c>
      <c r="BS26" s="5" t="str">
        <f ca="1">IF($J26="",BS$14,ABS($J26))</f>
        <v>-</v>
      </c>
      <c r="BT26" s="5" t="str">
        <f t="shared" ca="1" si="235"/>
        <v>-</v>
      </c>
      <c r="BU26" s="5" t="str">
        <f t="shared" ca="1" si="235"/>
        <v>-</v>
      </c>
      <c r="BV26" s="5" t="str">
        <f t="shared" ca="1" si="235"/>
        <v>-</v>
      </c>
      <c r="BW26" s="5" t="str">
        <f t="shared" ca="1" si="235"/>
        <v>-</v>
      </c>
      <c r="BX26" s="5" t="str">
        <f t="shared" ca="1" si="235"/>
        <v>-</v>
      </c>
      <c r="BY26" s="5" t="str">
        <f t="shared" ca="1" si="235"/>
        <v>-</v>
      </c>
      <c r="BZ26" s="5" t="str">
        <f t="shared" ca="1" si="235"/>
        <v>-</v>
      </c>
      <c r="CA26" s="5" t="str">
        <f t="shared" ca="1" si="235"/>
        <v>-</v>
      </c>
      <c r="CB26" s="9"/>
      <c r="CC26" s="19" t="b">
        <f t="shared" ca="1" si="236"/>
        <v>1</v>
      </c>
      <c r="CD26" s="19" t="b">
        <f t="shared" ca="1" si="237"/>
        <v>1</v>
      </c>
      <c r="CE26" s="19" t="b">
        <f t="shared" ca="1" si="237"/>
        <v>1</v>
      </c>
      <c r="CF26" s="12">
        <f t="shared" ca="1" si="277"/>
        <v>2233107</v>
      </c>
      <c r="CG26" s="19" t="b">
        <f t="shared" ref="CG26:CM26" ca="1" si="279">OFFSET(CG$5,$B26,0)</f>
        <v>0</v>
      </c>
      <c r="CH26" s="19" t="str">
        <f t="shared" ca="1" si="279"/>
        <v>-</v>
      </c>
      <c r="CI26" s="19" t="str">
        <f t="shared" ca="1" si="279"/>
        <v>-</v>
      </c>
      <c r="CJ26" s="19" t="str">
        <f t="shared" ca="1" si="279"/>
        <v>-</v>
      </c>
      <c r="CK26" s="19" t="str">
        <f t="shared" ca="1" si="279"/>
        <v>-</v>
      </c>
      <c r="CL26" s="19">
        <f t="shared" ca="1" si="279"/>
        <v>1</v>
      </c>
      <c r="CM26" s="19">
        <f t="shared" ca="1" si="279"/>
        <v>1</v>
      </c>
      <c r="CN26" s="9"/>
      <c r="CO26" s="444">
        <f t="shared" ca="1" si="238"/>
        <v>652</v>
      </c>
      <c r="CP26" s="444">
        <f t="shared" ca="1" si="238"/>
        <v>686</v>
      </c>
      <c r="CQ26" s="444">
        <f t="shared" ca="1" si="238"/>
        <v>721</v>
      </c>
      <c r="CR26" s="152">
        <f t="shared" ca="1" si="239"/>
        <v>378</v>
      </c>
      <c r="CS26" s="152">
        <f t="shared" ca="1" si="239"/>
        <v>413</v>
      </c>
      <c r="CT26" s="152">
        <f t="shared" ca="1" si="239"/>
        <v>448</v>
      </c>
      <c r="CU26" s="19" t="str">
        <f ca="1">OFFSET(CU$5,$B26,0)</f>
        <v>-</v>
      </c>
      <c r="CV26" s="19" t="str">
        <f t="shared" ref="CV26:ED26" ca="1" si="280">OFFSET(CV$5,$B26,0)</f>
        <v>-</v>
      </c>
      <c r="CW26" s="19" t="str">
        <f t="shared" ca="1" si="280"/>
        <v>-</v>
      </c>
      <c r="CX26" s="19" t="str">
        <f t="shared" ca="1" si="280"/>
        <v>-</v>
      </c>
      <c r="CY26" s="19" t="str">
        <f t="shared" ca="1" si="280"/>
        <v>-</v>
      </c>
      <c r="CZ26" s="19" t="b">
        <f ca="1">OFFSET(CZ$5,$B26,0)</f>
        <v>1</v>
      </c>
      <c r="DA26" s="19">
        <f t="shared" ca="1" si="280"/>
        <v>0</v>
      </c>
      <c r="DB26" s="19">
        <f t="shared" ca="1" si="280"/>
        <v>0</v>
      </c>
      <c r="DC26" s="19">
        <f t="shared" ca="1" si="280"/>
        <v>0</v>
      </c>
      <c r="DD26" s="19">
        <f t="shared" ca="1" si="280"/>
        <v>0</v>
      </c>
      <c r="DE26" s="19">
        <f t="shared" ca="1" si="280"/>
        <v>0</v>
      </c>
      <c r="DF26" s="19">
        <f t="shared" ca="1" si="280"/>
        <v>0</v>
      </c>
      <c r="DG26" s="19">
        <f t="shared" ca="1" si="280"/>
        <v>0</v>
      </c>
      <c r="DH26" s="19">
        <f t="shared" ca="1" si="280"/>
        <v>0</v>
      </c>
      <c r="DI26" s="19">
        <f t="shared" ca="1" si="280"/>
        <v>0</v>
      </c>
      <c r="DJ26" s="19">
        <f t="shared" ca="1" si="280"/>
        <v>0</v>
      </c>
      <c r="DK26" s="19">
        <f t="shared" ca="1" si="280"/>
        <v>0</v>
      </c>
      <c r="DL26" s="19">
        <f t="shared" ca="1" si="280"/>
        <v>0</v>
      </c>
      <c r="DM26" s="19">
        <f t="shared" ca="1" si="280"/>
        <v>1</v>
      </c>
      <c r="DN26" s="19">
        <f t="shared" ca="1" si="280"/>
        <v>1</v>
      </c>
      <c r="DO26" s="19">
        <f t="shared" ca="1" si="280"/>
        <v>0</v>
      </c>
      <c r="DP26" s="19" t="str">
        <f t="shared" ca="1" si="280"/>
        <v>-</v>
      </c>
      <c r="DQ26" s="19" t="str">
        <f t="shared" ca="1" si="280"/>
        <v>-</v>
      </c>
      <c r="DR26" s="19" t="str">
        <f t="shared" ca="1" si="280"/>
        <v>-</v>
      </c>
      <c r="DS26" s="19" t="str">
        <f t="shared" ca="1" si="280"/>
        <v>-</v>
      </c>
      <c r="DT26" s="19" t="str">
        <f t="shared" ca="1" si="280"/>
        <v>-</v>
      </c>
      <c r="DU26" s="19">
        <f t="shared" ca="1" si="280"/>
        <v>0</v>
      </c>
      <c r="DV26" s="19" t="str">
        <f t="shared" ca="1" si="280"/>
        <v>-</v>
      </c>
      <c r="DW26" s="19" t="str">
        <f t="shared" ca="1" si="280"/>
        <v>-</v>
      </c>
      <c r="DX26" s="19" t="str">
        <f t="shared" ca="1" si="280"/>
        <v>-</v>
      </c>
      <c r="DY26" s="19" t="str">
        <f t="shared" ca="1" si="280"/>
        <v>-</v>
      </c>
      <c r="DZ26" s="19" t="str">
        <f t="shared" ca="1" si="280"/>
        <v>-</v>
      </c>
      <c r="EA26" s="19" t="str">
        <f t="shared" ca="1" si="280"/>
        <v>-</v>
      </c>
      <c r="EB26" s="19" t="str">
        <f t="shared" ca="1" si="280"/>
        <v>-</v>
      </c>
      <c r="EC26" s="19" t="str">
        <f t="shared" ca="1" si="280"/>
        <v>-</v>
      </c>
      <c r="ED26" s="19">
        <f t="shared" ca="1" si="280"/>
        <v>0</v>
      </c>
      <c r="EE26" s="444">
        <f t="shared" ca="1" si="244"/>
        <v>0</v>
      </c>
      <c r="EF26" s="444">
        <f t="shared" ca="1" si="244"/>
        <v>0</v>
      </c>
      <c r="EG26" s="124">
        <f t="shared" ca="1" si="245"/>
        <v>0</v>
      </c>
      <c r="EH26" s="124">
        <f t="shared" ca="1" si="245"/>
        <v>0</v>
      </c>
      <c r="EI26" s="124">
        <f t="shared" ca="1" si="245"/>
        <v>0</v>
      </c>
      <c r="EJ26" s="124">
        <f t="shared" ca="1" si="245"/>
        <v>0</v>
      </c>
      <c r="EK26" s="124">
        <f t="shared" ca="1" si="245"/>
        <v>0</v>
      </c>
      <c r="EL26" s="124">
        <f t="shared" ca="1" si="245"/>
        <v>0</v>
      </c>
      <c r="EM26" s="124">
        <f t="shared" ca="1" si="245"/>
        <v>0</v>
      </c>
      <c r="EN26" s="124">
        <f t="shared" ca="1" si="245"/>
        <v>0</v>
      </c>
      <c r="EO26" s="124">
        <f t="shared" ca="1" si="245"/>
        <v>0</v>
      </c>
      <c r="EP26" s="124">
        <f t="shared" ca="1" si="245"/>
        <v>0</v>
      </c>
      <c r="EQ26" s="124">
        <f t="shared" ca="1" si="246"/>
        <v>0</v>
      </c>
      <c r="ER26" s="124">
        <f t="shared" ca="1" si="246"/>
        <v>0</v>
      </c>
      <c r="ES26" s="124">
        <f t="shared" ca="1" si="246"/>
        <v>0</v>
      </c>
      <c r="ET26" s="124">
        <f t="shared" ca="1" si="246"/>
        <v>0</v>
      </c>
      <c r="EU26" s="124">
        <f t="shared" ca="1" si="246"/>
        <v>0</v>
      </c>
      <c r="EV26" s="124">
        <f t="shared" ca="1" si="246"/>
        <v>0</v>
      </c>
      <c r="EW26" s="124">
        <f t="shared" ca="1" si="246"/>
        <v>0</v>
      </c>
      <c r="EX26" s="124">
        <f t="shared" ca="1" si="246"/>
        <v>0</v>
      </c>
      <c r="EY26" s="554">
        <f t="shared" ca="1" si="247"/>
        <v>0</v>
      </c>
      <c r="EZ26" s="554">
        <f t="shared" ca="1" si="247"/>
        <v>0</v>
      </c>
      <c r="FA26" s="554">
        <f t="shared" ca="1" si="247"/>
        <v>0</v>
      </c>
      <c r="FB26" s="125">
        <f t="shared" ca="1" si="247"/>
        <v>0</v>
      </c>
      <c r="FC26" s="125">
        <f t="shared" ca="1" si="247"/>
        <v>0</v>
      </c>
      <c r="FD26" s="125">
        <f t="shared" ca="1" si="247"/>
        <v>0</v>
      </c>
      <c r="FE26" s="125">
        <f t="shared" ca="1" si="247"/>
        <v>0</v>
      </c>
      <c r="FF26" s="125">
        <f t="shared" ca="1" si="247"/>
        <v>0</v>
      </c>
      <c r="FG26" s="125">
        <f t="shared" ca="1" si="247"/>
        <v>0</v>
      </c>
      <c r="FH26" s="125">
        <f t="shared" ca="1" si="247"/>
        <v>0</v>
      </c>
      <c r="FI26" s="125">
        <f t="shared" ca="1" si="247"/>
        <v>0</v>
      </c>
      <c r="FJ26" s="125">
        <f t="shared" ca="1" si="247"/>
        <v>0</v>
      </c>
      <c r="FK26" s="125">
        <f t="shared" ca="1" si="247"/>
        <v>0</v>
      </c>
      <c r="FL26" s="125">
        <f t="shared" ca="1" si="247"/>
        <v>0</v>
      </c>
      <c r="FM26" s="125">
        <f t="shared" ca="1" si="247"/>
        <v>0</v>
      </c>
      <c r="FN26" s="125">
        <f t="shared" ca="1" si="247"/>
        <v>0</v>
      </c>
      <c r="FO26" s="124">
        <f t="shared" ca="1" si="248"/>
        <v>0</v>
      </c>
      <c r="FP26" s="124">
        <f t="shared" ca="1" si="248"/>
        <v>0</v>
      </c>
      <c r="FQ26" s="124">
        <f t="shared" ca="1" si="248"/>
        <v>0</v>
      </c>
      <c r="FR26" s="124">
        <f t="shared" ca="1" si="248"/>
        <v>0</v>
      </c>
      <c r="FS26" s="124">
        <f t="shared" ca="1" si="248"/>
        <v>0</v>
      </c>
      <c r="FT26" s="124">
        <f t="shared" ca="1" si="248"/>
        <v>0</v>
      </c>
      <c r="FU26" s="124">
        <f t="shared" ca="1" si="248"/>
        <v>0</v>
      </c>
      <c r="FV26" s="124">
        <f t="shared" ca="1" si="248"/>
        <v>0</v>
      </c>
      <c r="FW26" s="124">
        <f t="shared" ca="1" si="248"/>
        <v>0</v>
      </c>
      <c r="FX26" s="124">
        <f t="shared" ca="1" si="248"/>
        <v>0</v>
      </c>
      <c r="FY26" s="124">
        <f t="shared" ca="1" si="249"/>
        <v>0</v>
      </c>
      <c r="FZ26" s="124">
        <f t="shared" ca="1" si="249"/>
        <v>0</v>
      </c>
      <c r="GA26" s="124">
        <f t="shared" ca="1" si="249"/>
        <v>0</v>
      </c>
      <c r="GB26" s="124">
        <f t="shared" ca="1" si="249"/>
        <v>0</v>
      </c>
      <c r="GC26" s="124">
        <f t="shared" ca="1" si="249"/>
        <v>0</v>
      </c>
      <c r="GD26" s="124">
        <f t="shared" ca="1" si="249"/>
        <v>0</v>
      </c>
      <c r="GE26" s="124">
        <f t="shared" ca="1" si="249"/>
        <v>0</v>
      </c>
      <c r="GF26" s="124">
        <f t="shared" ca="1" si="249"/>
        <v>0</v>
      </c>
      <c r="GG26" s="554">
        <f t="shared" ca="1" si="250"/>
        <v>0</v>
      </c>
      <c r="GH26" s="554">
        <f t="shared" ca="1" si="250"/>
        <v>0</v>
      </c>
      <c r="GI26" s="554">
        <f t="shared" ca="1" si="250"/>
        <v>0</v>
      </c>
      <c r="GJ26" s="125">
        <f t="shared" ca="1" si="251"/>
        <v>0</v>
      </c>
      <c r="GK26" s="125">
        <f t="shared" ca="1" si="251"/>
        <v>0</v>
      </c>
      <c r="GL26" s="125">
        <f t="shared" ca="1" si="251"/>
        <v>0</v>
      </c>
      <c r="GM26" s="125">
        <f t="shared" ca="1" si="251"/>
        <v>0</v>
      </c>
      <c r="GN26" s="125">
        <f t="shared" ca="1" si="251"/>
        <v>0</v>
      </c>
      <c r="GO26" s="125">
        <f t="shared" ca="1" si="251"/>
        <v>0</v>
      </c>
      <c r="GP26" s="125">
        <f t="shared" ca="1" si="251"/>
        <v>0</v>
      </c>
      <c r="GQ26" s="125">
        <f t="shared" ca="1" si="251"/>
        <v>0</v>
      </c>
      <c r="GR26" s="125">
        <f t="shared" ca="1" si="251"/>
        <v>0</v>
      </c>
      <c r="GS26" s="125">
        <f t="shared" ca="1" si="251"/>
        <v>0</v>
      </c>
      <c r="GT26" s="125">
        <f t="shared" ca="1" si="251"/>
        <v>0</v>
      </c>
      <c r="GU26" s="125">
        <f t="shared" ca="1" si="251"/>
        <v>0</v>
      </c>
      <c r="GV26" s="125">
        <f t="shared" ca="1" si="251"/>
        <v>0</v>
      </c>
      <c r="GW26" s="124">
        <f t="shared" ca="1" si="252"/>
        <v>0</v>
      </c>
      <c r="GX26" s="124">
        <f t="shared" ca="1" si="252"/>
        <v>0</v>
      </c>
      <c r="GY26" s="124">
        <f t="shared" ca="1" si="252"/>
        <v>0</v>
      </c>
      <c r="GZ26" s="124">
        <f t="shared" ca="1" si="252"/>
        <v>0</v>
      </c>
      <c r="HA26" s="124">
        <f t="shared" ca="1" si="252"/>
        <v>0</v>
      </c>
      <c r="HB26" s="124">
        <f t="shared" ca="1" si="252"/>
        <v>0</v>
      </c>
      <c r="HC26" s="124">
        <f t="shared" ca="1" si="252"/>
        <v>0</v>
      </c>
      <c r="HD26" s="124">
        <f t="shared" ca="1" si="252"/>
        <v>0</v>
      </c>
      <c r="HE26" s="124">
        <f t="shared" ca="1" si="252"/>
        <v>0</v>
      </c>
      <c r="HF26" s="124">
        <f t="shared" ca="1" si="252"/>
        <v>0</v>
      </c>
      <c r="HG26" s="124">
        <f t="shared" ca="1" si="253"/>
        <v>0</v>
      </c>
      <c r="HH26" s="124">
        <f t="shared" ca="1" si="253"/>
        <v>0</v>
      </c>
      <c r="HI26" s="124">
        <f t="shared" ca="1" si="253"/>
        <v>0</v>
      </c>
      <c r="HJ26" s="124">
        <f t="shared" ca="1" si="253"/>
        <v>0</v>
      </c>
      <c r="HK26" s="124">
        <f t="shared" ca="1" si="253"/>
        <v>0</v>
      </c>
      <c r="HL26" s="124">
        <f t="shared" ca="1" si="253"/>
        <v>0</v>
      </c>
      <c r="HM26" s="124">
        <f t="shared" ca="1" si="253"/>
        <v>0</v>
      </c>
      <c r="HN26" s="124">
        <f t="shared" ca="1" si="253"/>
        <v>0</v>
      </c>
      <c r="HO26" s="554">
        <f t="shared" ca="1" si="254"/>
        <v>0</v>
      </c>
      <c r="HP26" s="554">
        <f t="shared" ca="1" si="254"/>
        <v>0</v>
      </c>
      <c r="HQ26" s="554">
        <f t="shared" ca="1" si="254"/>
        <v>0</v>
      </c>
      <c r="HR26" s="125">
        <f t="shared" ca="1" si="255"/>
        <v>0</v>
      </c>
      <c r="HS26" s="125">
        <f t="shared" ca="1" si="255"/>
        <v>0</v>
      </c>
      <c r="HT26" s="125">
        <f t="shared" ca="1" si="255"/>
        <v>0</v>
      </c>
      <c r="HU26" s="125">
        <f t="shared" ca="1" si="255"/>
        <v>0</v>
      </c>
      <c r="HV26" s="125">
        <f t="shared" ca="1" si="255"/>
        <v>0</v>
      </c>
      <c r="HW26" s="125">
        <f t="shared" ca="1" si="255"/>
        <v>0</v>
      </c>
      <c r="HX26" s="125">
        <f t="shared" ca="1" si="255"/>
        <v>0</v>
      </c>
      <c r="HY26" s="125">
        <f t="shared" ca="1" si="255"/>
        <v>0</v>
      </c>
      <c r="HZ26" s="125">
        <f t="shared" ca="1" si="255"/>
        <v>0</v>
      </c>
      <c r="IA26" s="125">
        <f t="shared" ca="1" si="255"/>
        <v>0</v>
      </c>
      <c r="IB26" s="125">
        <f t="shared" ca="1" si="255"/>
        <v>0</v>
      </c>
      <c r="IC26" s="125">
        <f t="shared" ca="1" si="255"/>
        <v>0</v>
      </c>
      <c r="ID26" s="125">
        <f t="shared" ca="1" si="255"/>
        <v>0</v>
      </c>
      <c r="IE26" s="5">
        <f ca="1">INDEX(i.TOL,$N26,IE$7)</f>
        <v>67</v>
      </c>
      <c r="IF26" s="9"/>
      <c r="IG26" s="5">
        <f t="shared" ca="1" si="256"/>
        <v>1</v>
      </c>
      <c r="IH26" s="5" t="b">
        <f t="shared" ca="1" si="256"/>
        <v>0</v>
      </c>
      <c r="II26" s="19">
        <f t="shared" ca="1" si="278"/>
        <v>0</v>
      </c>
      <c r="IJ26" s="5">
        <f t="shared" ca="1" si="256"/>
        <v>55</v>
      </c>
      <c r="IK26" s="5" cm="1">
        <f t="array" ref="IK26">INDEX(i.pi_yatf,$X26+1,IK$7)</f>
        <v>1</v>
      </c>
      <c r="IL26" s="19">
        <f t="shared" ca="1" si="278"/>
        <v>0</v>
      </c>
      <c r="IM26" s="19">
        <f t="shared" ca="1" si="278"/>
        <v>0</v>
      </c>
      <c r="IN26" s="19">
        <f t="shared" ca="1" si="278"/>
        <v>0</v>
      </c>
      <c r="IO26" s="19">
        <f t="shared" ca="1" si="278"/>
        <v>0</v>
      </c>
      <c r="IP26" s="19">
        <f t="shared" ca="1" si="278"/>
        <v>0</v>
      </c>
      <c r="IQ26" s="19">
        <f t="shared" ca="1" si="278"/>
        <v>0</v>
      </c>
      <c r="IR26" s="19">
        <f t="shared" ca="1" si="278"/>
        <v>0</v>
      </c>
      <c r="IS26" s="19">
        <f t="shared" ca="1" si="278"/>
        <v>0</v>
      </c>
      <c r="IT26" s="19">
        <f t="shared" ca="1" si="278"/>
        <v>0</v>
      </c>
      <c r="IU26" s="19">
        <f t="shared" ca="1" si="278"/>
        <v>0</v>
      </c>
      <c r="IV26" s="19">
        <f t="shared" ca="1" si="278"/>
        <v>0</v>
      </c>
      <c r="IW26" s="19">
        <f t="shared" ca="1" si="278"/>
        <v>0</v>
      </c>
      <c r="IX26" s="19">
        <f t="shared" ca="1" si="278"/>
        <v>0</v>
      </c>
      <c r="IY26" s="19">
        <f t="shared" ca="1" si="278"/>
        <v>0</v>
      </c>
      <c r="IZ26" s="19">
        <f t="shared" ca="1" si="278"/>
        <v>0</v>
      </c>
      <c r="JA26" s="19">
        <f t="shared" ca="1" si="278"/>
        <v>0</v>
      </c>
      <c r="JB26" s="19">
        <f t="shared" ca="1" si="278"/>
        <v>0</v>
      </c>
      <c r="JC26" s="19">
        <f t="shared" ca="1" si="278"/>
        <v>0</v>
      </c>
      <c r="JD26" s="19">
        <f t="shared" ca="1" si="278"/>
        <v>0</v>
      </c>
      <c r="JE26" s="19">
        <f t="shared" ca="1" si="278"/>
        <v>0</v>
      </c>
      <c r="JF26" s="19">
        <f t="shared" ca="1" si="278"/>
        <v>0</v>
      </c>
      <c r="JG26" s="5">
        <f t="shared" ca="1" si="259"/>
        <v>1.2500000000000001E-2</v>
      </c>
      <c r="JH26" s="567">
        <f t="shared" ca="1" si="259"/>
        <v>0</v>
      </c>
      <c r="JI26" s="5">
        <f t="shared" ca="1" si="259"/>
        <v>6.25E-2</v>
      </c>
      <c r="JJ26" s="5">
        <f t="shared" ca="1" si="259"/>
        <v>6.25E-2</v>
      </c>
      <c r="JK26" s="5">
        <f t="shared" ca="1" si="259"/>
        <v>6.25E-2</v>
      </c>
      <c r="JL26" s="19">
        <f t="shared" ca="1" si="278"/>
        <v>1</v>
      </c>
      <c r="JM26" s="19">
        <f t="shared" ca="1" si="278"/>
        <v>0</v>
      </c>
      <c r="JN26" s="19">
        <f t="shared" ca="1" si="278"/>
        <v>1</v>
      </c>
      <c r="JO26" s="9"/>
      <c r="JP26" s="5" t="b">
        <f ca="1">IF($L26&lt;&gt;0,INDEX(i.cropgraze_inc,$L26,JP$7),OFFSET(JP$5,$B26,0))</f>
        <v>0</v>
      </c>
      <c r="JQ26" s="19" t="str">
        <f t="shared" ca="1" si="260"/>
        <v>-</v>
      </c>
      <c r="JR26" s="19" t="str">
        <f t="shared" ca="1" si="260"/>
        <v>-</v>
      </c>
      <c r="JS26" s="5" t="b">
        <f t="shared" ca="1" si="261"/>
        <v>0</v>
      </c>
      <c r="JT26" s="5" t="b">
        <f t="shared" ca="1" si="261"/>
        <v>0</v>
      </c>
      <c r="JU26" s="5" t="b">
        <f t="shared" ca="1" si="261"/>
        <v>1</v>
      </c>
      <c r="JV26" s="144">
        <f t="shared" ca="1" si="262"/>
        <v>1</v>
      </c>
      <c r="JW26" s="144">
        <f t="shared" ca="1" si="262"/>
        <v>1</v>
      </c>
      <c r="JX26" s="5" t="b">
        <f t="shared" ca="1" si="263"/>
        <v>0</v>
      </c>
      <c r="JY26" s="5" t="b">
        <f t="shared" ca="1" si="263"/>
        <v>1</v>
      </c>
      <c r="JZ26" s="5" t="b">
        <f t="shared" ca="1" si="263"/>
        <v>1</v>
      </c>
      <c r="KA26" s="5" t="b">
        <f t="shared" ca="1" si="263"/>
        <v>0</v>
      </c>
      <c r="KB26" s="5">
        <f t="shared" ca="1" si="264"/>
        <v>1</v>
      </c>
      <c r="KC26" s="5">
        <f t="shared" ca="1" si="264"/>
        <v>0</v>
      </c>
      <c r="KD26" s="5" t="b">
        <f ca="1">AND(INDEX(i_dryman,($AF26-1)*4+INDEX(i.StdELMan,($K26-1)*12+($M26-1)*3+$N26,KD$8),KD$7),($JW26&gt;0))</f>
        <v>0</v>
      </c>
      <c r="KE26" s="5" t="str" cm="1">
        <f t="array" aca="1" ref="KE26" ca="1">IF(OR(KF26:KM26&lt;&gt;"-"),TRUE,"-")</f>
        <v>-</v>
      </c>
      <c r="KF26" s="19" t="str">
        <f t="shared" ca="1" si="265"/>
        <v>-</v>
      </c>
      <c r="KG26" s="19" t="str">
        <f t="shared" ca="1" si="265"/>
        <v>-</v>
      </c>
      <c r="KH26" s="19" t="str">
        <f t="shared" ca="1" si="265"/>
        <v>-</v>
      </c>
      <c r="KI26" s="19" t="str">
        <f t="shared" ca="1" si="265"/>
        <v>-</v>
      </c>
      <c r="KJ26" s="19" t="str">
        <f t="shared" ca="1" si="265"/>
        <v>-</v>
      </c>
      <c r="KK26" s="19" t="str">
        <f t="shared" ca="1" si="265"/>
        <v>-</v>
      </c>
      <c r="KL26" s="19" t="str">
        <f t="shared" ca="1" si="265"/>
        <v>-</v>
      </c>
      <c r="KM26" s="19" t="str">
        <f t="shared" ca="1" si="265"/>
        <v>-</v>
      </c>
      <c r="KN26" s="5" t="b">
        <f t="array" aca="1" ref="KN26" ca="1">IF(OR(KO26:KU26&lt;&gt;"-"),TRUE,"-")</f>
        <v>1</v>
      </c>
      <c r="KO26" s="19">
        <f t="shared" ca="1" si="266"/>
        <v>0</v>
      </c>
      <c r="KP26" s="19" t="str">
        <f t="shared" ca="1" si="266"/>
        <v>-</v>
      </c>
      <c r="KQ26" s="19">
        <f t="shared" ca="1" si="266"/>
        <v>999999</v>
      </c>
      <c r="KR26" s="19">
        <f t="shared" ca="1" si="266"/>
        <v>999999</v>
      </c>
      <c r="KS26" s="19">
        <f t="shared" ca="1" si="266"/>
        <v>999999</v>
      </c>
      <c r="KT26" s="19">
        <f t="shared" ca="1" si="267"/>
        <v>999999</v>
      </c>
      <c r="KU26" s="19">
        <f t="shared" ca="1" si="267"/>
        <v>999999</v>
      </c>
      <c r="KV26" s="19" t="str">
        <f t="shared" ca="1" si="268"/>
        <v>-</v>
      </c>
      <c r="KW26" s="19" t="str">
        <f t="shared" ca="1" si="268"/>
        <v>-</v>
      </c>
      <c r="KX26" s="19" t="str">
        <f t="shared" ca="1" si="268"/>
        <v>-</v>
      </c>
      <c r="KY26" s="19" t="b">
        <f t="shared" ca="1" si="269"/>
        <v>1</v>
      </c>
      <c r="KZ26" s="19">
        <f t="shared" ca="1" si="269"/>
        <v>0</v>
      </c>
      <c r="LA26" s="5" t="str">
        <f t="shared" ca="1" si="270"/>
        <v>-</v>
      </c>
      <c r="LB26" s="5" t="str">
        <f t="shared" ca="1" si="270"/>
        <v>-</v>
      </c>
      <c r="LC26" s="5" t="str">
        <f t="shared" ca="1" si="270"/>
        <v>-</v>
      </c>
      <c r="LD26" s="5" t="str">
        <f t="shared" ca="1" si="270"/>
        <v>-</v>
      </c>
      <c r="LE26" s="19" t="str">
        <f t="shared" ca="1" si="271"/>
        <v>-</v>
      </c>
      <c r="LF26" s="19" t="str">
        <f t="shared" ref="LF26:OT26" ca="1" si="281">OFFSET(LF$5,$B26,0)</f>
        <v>-</v>
      </c>
      <c r="LG26" s="19" t="str">
        <f t="shared" ca="1" si="281"/>
        <v>-</v>
      </c>
      <c r="LH26" s="19" t="str">
        <f t="shared" ca="1" si="281"/>
        <v>-</v>
      </c>
      <c r="LI26" s="19" t="str">
        <f t="shared" ca="1" si="281"/>
        <v>-</v>
      </c>
      <c r="LJ26" s="19" t="str">
        <f t="shared" ca="1" si="281"/>
        <v>-</v>
      </c>
      <c r="LK26" s="19" t="str">
        <f t="shared" ca="1" si="281"/>
        <v>-</v>
      </c>
      <c r="LL26" s="5" t="str">
        <f t="shared" ca="1" si="274"/>
        <v>-</v>
      </c>
      <c r="LM26" s="5">
        <f t="shared" ca="1" si="274"/>
        <v>500</v>
      </c>
      <c r="LN26" s="5">
        <f t="shared" ca="1" si="274"/>
        <v>500</v>
      </c>
      <c r="LO26" s="5" t="str">
        <f t="shared" ca="1" si="274"/>
        <v>-</v>
      </c>
      <c r="LP26" s="5" t="str" cm="1">
        <f t="array" ref="LP26">INDEX(i.meatgrid,$Q26,LP$7)</f>
        <v>-</v>
      </c>
      <c r="LQ26" s="5" t="str" cm="1">
        <f t="array" ref="LQ26">INDEX(i.meatgrid,$Q26,LQ$7)</f>
        <v>-</v>
      </c>
      <c r="LR26" s="5" t="str">
        <f t="shared" ca="1" si="274"/>
        <v>-</v>
      </c>
      <c r="LS26" s="5">
        <f ca="1">INDEX(i.conservation,$W26+1,$N26)</f>
        <v>1</v>
      </c>
      <c r="LT26" s="9"/>
      <c r="LU26" s="19">
        <f t="shared" ca="1" si="281"/>
        <v>70</v>
      </c>
      <c r="LV26" s="19">
        <f t="shared" ca="1" si="281"/>
        <v>50</v>
      </c>
      <c r="LW26" s="19">
        <f t="shared" ca="1" si="281"/>
        <v>80</v>
      </c>
      <c r="LX26" s="19">
        <f t="shared" ca="1" si="281"/>
        <v>50</v>
      </c>
      <c r="LY26" s="5" t="b" cm="1">
        <f t="array" ref="LY26">INDEX(i.meatgrid,$Q26,LY$7)</f>
        <v>1</v>
      </c>
      <c r="LZ26" s="5" t="b" cm="1">
        <f t="array" ref="LZ26">INDEX(i.meatgrid,$Q26,LZ$7)</f>
        <v>0</v>
      </c>
      <c r="MA26" s="5" t="str" cm="1">
        <f t="array" ref="MA26">INDEX(i.meatgrid,$Q26,MA$7)</f>
        <v>-</v>
      </c>
      <c r="MB26" s="5" t="str" cm="1">
        <f t="array" ref="MB26">INDEX(i.meatgrid,$Q26,MB$7)</f>
        <v>-</v>
      </c>
      <c r="MC26" s="5">
        <f>INDEX(i.WoolPrices,$R26,MC$7)</f>
        <v>1</v>
      </c>
      <c r="MD26" s="5">
        <f>INDEX(i.MeatPrices,$S26,MD$7)</f>
        <v>1</v>
      </c>
      <c r="ME26" s="5" cm="1">
        <f t="array" ref="ME26">INDEX(i.meatgrid,$Q26,ME$7)</f>
        <v>1</v>
      </c>
      <c r="MF26" s="5" cm="1">
        <f t="array" ref="MF26">INDEX(i.meatgrid,$Q26,MF$7)</f>
        <v>1</v>
      </c>
      <c r="MG26" s="5" cm="1">
        <f t="array" ref="MG26">INDEX(i.meatgrid,$Q26,MG$7)</f>
        <v>1</v>
      </c>
      <c r="MH26" s="5" cm="1">
        <f t="array" ref="MH26">INDEX(i.meatgrid,$Q26,MH$7)</f>
        <v>0</v>
      </c>
      <c r="MI26" s="5" cm="1">
        <f t="array" ref="MI26">INDEX(i.meatgrid,$Q26,MI$7)</f>
        <v>0</v>
      </c>
      <c r="MJ26" s="5" cm="1">
        <f t="array" ref="MJ26">INDEX(i.meatgrid,$Q26,MJ$7)</f>
        <v>1</v>
      </c>
      <c r="MK26" s="5" cm="1">
        <f t="array" ref="MK26">INDEX(i.meatgrid,$Q26,MK$7)</f>
        <v>1</v>
      </c>
      <c r="ML26" s="5" cm="1">
        <f t="array" ref="ML26">INDEX(i.meatgrid,$Q26,ML$7)</f>
        <v>1</v>
      </c>
      <c r="MM26" s="5">
        <f>INDEX(i.GrainPrices,$T26,MM$7)</f>
        <v>1</v>
      </c>
      <c r="MN26" s="9"/>
      <c r="MO26" s="19" t="b">
        <f t="shared" ca="1" si="281"/>
        <v>0</v>
      </c>
      <c r="MP26" s="19" t="b">
        <f t="shared" ca="1" si="281"/>
        <v>0</v>
      </c>
      <c r="MQ26" s="19">
        <f t="shared" ca="1" si="281"/>
        <v>1</v>
      </c>
      <c r="MR26" s="19">
        <f t="shared" ca="1" si="281"/>
        <v>0.75</v>
      </c>
      <c r="MS26" s="19">
        <f t="shared" ca="1" si="281"/>
        <v>0.75</v>
      </c>
      <c r="MT26" s="19">
        <f t="shared" ca="1" si="281"/>
        <v>0.8</v>
      </c>
      <c r="MU26" s="19">
        <f t="shared" ca="1" si="281"/>
        <v>0.82499999999999996</v>
      </c>
      <c r="MV26" s="19">
        <f t="shared" ca="1" si="281"/>
        <v>0.875</v>
      </c>
      <c r="MW26" s="19">
        <f t="shared" ca="1" si="281"/>
        <v>0.9</v>
      </c>
      <c r="MX26" s="19">
        <f t="shared" ca="1" si="281"/>
        <v>1</v>
      </c>
      <c r="MY26" s="19">
        <f t="shared" ca="1" si="281"/>
        <v>0.875</v>
      </c>
      <c r="MZ26" s="19" t="b">
        <f t="shared" ca="1" si="281"/>
        <v>1</v>
      </c>
      <c r="NA26" s="19">
        <f t="shared" ca="1" si="281"/>
        <v>74.989999999999995</v>
      </c>
      <c r="NB26" s="19" t="str">
        <f t="shared" ca="1" si="281"/>
        <v>-</v>
      </c>
      <c r="NC26" s="19" t="str">
        <f t="shared" ca="1" si="281"/>
        <v>-</v>
      </c>
      <c r="ND26" s="19" t="str">
        <f t="shared" ca="1" si="281"/>
        <v>-</v>
      </c>
      <c r="NE26" s="19" t="str">
        <f t="shared" ca="1" si="281"/>
        <v>-</v>
      </c>
      <c r="NF26" s="19" t="str">
        <f t="shared" ca="1" si="281"/>
        <v>-</v>
      </c>
      <c r="NG26" s="19" t="str">
        <f t="shared" ca="1" si="281"/>
        <v>-</v>
      </c>
      <c r="NH26" s="19" t="str">
        <f t="shared" ca="1" si="281"/>
        <v>-</v>
      </c>
      <c r="NI26" s="19">
        <f t="shared" ca="1" si="281"/>
        <v>36.99</v>
      </c>
      <c r="NJ26" s="19">
        <f t="shared" ca="1" si="281"/>
        <v>36.99</v>
      </c>
      <c r="NK26" s="19" t="str">
        <f t="shared" ca="1" si="281"/>
        <v>-</v>
      </c>
      <c r="NL26" s="19" t="str">
        <f t="shared" ca="1" si="281"/>
        <v>-</v>
      </c>
      <c r="NM26" s="19" t="str">
        <f t="shared" ca="1" si="281"/>
        <v>-</v>
      </c>
      <c r="NN26" s="19" t="str">
        <f t="shared" ca="1" si="281"/>
        <v>-</v>
      </c>
      <c r="NO26" s="19" t="str">
        <f t="shared" ca="1" si="281"/>
        <v>-</v>
      </c>
      <c r="NP26" s="19">
        <f t="shared" ca="1" si="281"/>
        <v>49.99</v>
      </c>
      <c r="NQ26" s="19">
        <f t="shared" ca="1" si="281"/>
        <v>49.99</v>
      </c>
      <c r="NR26" s="19">
        <f t="shared" ca="1" si="281"/>
        <v>49.99</v>
      </c>
      <c r="NS26" s="19">
        <f t="shared" ca="1" si="281"/>
        <v>49.99</v>
      </c>
      <c r="NT26" s="19">
        <f t="shared" ca="1" si="281"/>
        <v>49.99</v>
      </c>
      <c r="NU26" s="19">
        <f t="shared" ca="1" si="281"/>
        <v>49.99</v>
      </c>
      <c r="NV26" s="19">
        <f t="shared" ca="1" si="281"/>
        <v>49.99</v>
      </c>
      <c r="NW26" s="19">
        <f t="shared" ca="1" si="281"/>
        <v>49.99</v>
      </c>
      <c r="NX26" s="19">
        <f t="shared" ca="1" si="281"/>
        <v>412.99</v>
      </c>
      <c r="NY26" s="19">
        <f t="shared" ca="1" si="281"/>
        <v>412.99</v>
      </c>
      <c r="NZ26" s="19" t="str">
        <f t="shared" ca="1" si="281"/>
        <v>-</v>
      </c>
      <c r="OA26" s="19" t="str">
        <f t="shared" ca="1" si="281"/>
        <v>-</v>
      </c>
      <c r="OB26" s="19" t="str">
        <f t="shared" ca="1" si="281"/>
        <v>-</v>
      </c>
      <c r="OC26" s="19" t="str">
        <f t="shared" ca="1" si="281"/>
        <v>-</v>
      </c>
      <c r="OD26" s="19" t="str">
        <f t="shared" ca="1" si="281"/>
        <v>-</v>
      </c>
      <c r="OE26" s="19">
        <f t="shared" ca="1" si="281"/>
        <v>6.8900000000000006</v>
      </c>
      <c r="OF26" s="19">
        <f t="shared" ca="1" si="281"/>
        <v>6.8900000000000006</v>
      </c>
      <c r="OG26" s="19">
        <f t="shared" ca="1" si="281"/>
        <v>6.8900000000000006</v>
      </c>
      <c r="OH26" s="19">
        <f t="shared" ca="1" si="281"/>
        <v>6.8900000000000006</v>
      </c>
      <c r="OI26" s="19">
        <f t="shared" ca="1" si="281"/>
        <v>6.8900000000000006</v>
      </c>
      <c r="OJ26" s="19">
        <f t="shared" ca="1" si="281"/>
        <v>6.8900000000000006</v>
      </c>
      <c r="OK26" s="19">
        <f t="shared" ca="1" si="281"/>
        <v>6.8900000000000006</v>
      </c>
      <c r="OL26" s="19">
        <f t="shared" ca="1" si="281"/>
        <v>6.8900000000000006</v>
      </c>
      <c r="OM26" s="19">
        <f t="shared" ca="1" si="281"/>
        <v>346.99</v>
      </c>
      <c r="ON26" s="19">
        <f t="shared" ca="1" si="281"/>
        <v>346.99</v>
      </c>
      <c r="OO26" s="19" t="str">
        <f t="shared" ca="1" si="281"/>
        <v>-</v>
      </c>
      <c r="OP26" s="19" t="str">
        <f t="shared" ca="1" si="281"/>
        <v>-</v>
      </c>
      <c r="OQ26" s="19" t="str">
        <f t="shared" ca="1" si="281"/>
        <v>-</v>
      </c>
      <c r="OR26" s="19" t="str">
        <f t="shared" ca="1" si="281"/>
        <v>-</v>
      </c>
      <c r="OS26" s="19" t="str">
        <f t="shared" ca="1" si="281"/>
        <v>-</v>
      </c>
      <c r="OT26" s="19">
        <f t="shared" ca="1" si="281"/>
        <v>0</v>
      </c>
      <c r="OU26" s="24">
        <v>0</v>
      </c>
    </row>
    <row r="27" spans="1:411" outlineLevel="1">
      <c r="A27" s="21">
        <f t="shared" si="158"/>
        <v>22</v>
      </c>
      <c r="B27" s="21"/>
      <c r="D27" s="14"/>
      <c r="E27" t="b">
        <v>0</v>
      </c>
      <c r="H27" s="21"/>
      <c r="I27" s="21"/>
      <c r="J27" s="21"/>
      <c r="K27" s="21"/>
      <c r="L27" s="21"/>
      <c r="M27" s="21"/>
      <c r="N27" s="21"/>
      <c r="O27" s="21"/>
      <c r="P27" s="21"/>
      <c r="Q27" s="21"/>
      <c r="R27" s="21"/>
      <c r="S27" s="21"/>
      <c r="T27" s="21"/>
      <c r="U27" s="218"/>
      <c r="V27" s="218"/>
      <c r="W27" s="21"/>
      <c r="X27" s="218"/>
      <c r="Y27" s="218"/>
      <c r="Z27" s="218"/>
      <c r="AA27" s="218"/>
      <c r="AB27" s="218"/>
      <c r="AC27" s="218"/>
      <c r="AD27" s="218"/>
      <c r="AE27" s="218"/>
      <c r="AJ27" s="218"/>
      <c r="AK27" s="218"/>
      <c r="AL27" s="234" t="str">
        <f ca="1">"blank "&amp;TEXT(RAND(),"0.000")</f>
        <v>blank 0.930</v>
      </c>
      <c r="AM27" s="9" t="str">
        <f ca="1">IF(COUNTIF(AL$5:AL27,AL27)=1,"-","Dup")</f>
        <v>-</v>
      </c>
      <c r="AN27" s="9"/>
      <c r="AO27" s="14"/>
      <c r="AP27" s="14"/>
      <c r="AQ27" s="14"/>
      <c r="AR27" s="14"/>
      <c r="AS27" s="14"/>
      <c r="AT27" s="14"/>
      <c r="AU27" s="563"/>
      <c r="AV27" s="563"/>
      <c r="AW27" s="9"/>
      <c r="AX27" s="14"/>
      <c r="AY27" s="14"/>
      <c r="AZ27" s="14"/>
      <c r="BA27" s="14"/>
      <c r="BB27" s="14"/>
      <c r="BC27" s="14"/>
      <c r="BD27" s="14"/>
      <c r="BE27" s="9"/>
      <c r="BF27" s="14"/>
      <c r="BG27" s="14"/>
      <c r="BH27" s="14"/>
      <c r="BI27" s="14"/>
      <c r="BJ27" s="14"/>
      <c r="BK27" s="14"/>
      <c r="BL27" s="14"/>
      <c r="BM27" s="14"/>
      <c r="BN27" s="14"/>
      <c r="BO27" s="14"/>
      <c r="BP27" s="14"/>
      <c r="BQ27" s="9"/>
      <c r="BR27" s="14"/>
      <c r="BS27" s="14"/>
      <c r="BT27" s="14"/>
      <c r="BU27" s="14"/>
      <c r="BV27" s="14"/>
      <c r="BW27" s="14"/>
      <c r="BX27" s="14"/>
      <c r="BY27" s="14"/>
      <c r="BZ27" s="14"/>
      <c r="CA27" s="14"/>
      <c r="CB27" s="9"/>
      <c r="CC27" s="14"/>
      <c r="CD27" s="14"/>
      <c r="CE27" s="14"/>
      <c r="CF27" s="14"/>
      <c r="CG27" s="14"/>
      <c r="CH27" s="14"/>
      <c r="CI27" s="14"/>
      <c r="CJ27" s="14"/>
      <c r="CK27" s="14"/>
      <c r="CL27" s="14"/>
      <c r="CM27" s="14"/>
      <c r="CN27" s="9"/>
      <c r="CO27" s="14"/>
      <c r="CP27" s="14"/>
      <c r="CQ27" s="14"/>
      <c r="CR27" s="14"/>
      <c r="CS27" s="14"/>
      <c r="CT27" s="14"/>
      <c r="CU27" s="14"/>
      <c r="CV27" s="14"/>
      <c r="CW27" s="14"/>
      <c r="CX27" s="14"/>
      <c r="CY27" s="14"/>
      <c r="CZ27" s="14"/>
      <c r="DA27" s="14"/>
      <c r="DB27" s="14"/>
      <c r="DC27" s="14"/>
      <c r="DD27" s="14"/>
      <c r="DE27" s="14"/>
      <c r="DF27" s="14"/>
      <c r="DG27" s="14"/>
      <c r="DH27" s="14"/>
      <c r="DI27" s="14"/>
      <c r="DJ27" s="14"/>
      <c r="DK27" s="14"/>
      <c r="DL27" s="14"/>
      <c r="DM27" s="14"/>
      <c r="DN27" s="14"/>
      <c r="DO27" s="14"/>
      <c r="DP27" s="14"/>
      <c r="DQ27" s="14"/>
      <c r="DR27" s="14"/>
      <c r="DS27" s="14"/>
      <c r="DT27" s="14"/>
      <c r="DU27" s="14"/>
      <c r="DV27" s="14"/>
      <c r="DW27" s="14"/>
      <c r="DX27" s="14"/>
      <c r="DY27" s="14"/>
      <c r="DZ27" s="14"/>
      <c r="EA27" s="14"/>
      <c r="EB27" s="14"/>
      <c r="EC27" s="14"/>
      <c r="ED27" s="14"/>
      <c r="EE27" s="14"/>
      <c r="EF27" s="14"/>
      <c r="EG27" s="14"/>
      <c r="EH27" s="14"/>
      <c r="EI27" s="14"/>
      <c r="EJ27" s="14"/>
      <c r="EK27" s="14"/>
      <c r="EL27" s="14"/>
      <c r="EM27" s="14"/>
      <c r="EN27" s="14"/>
      <c r="EO27" s="14"/>
      <c r="EP27" s="14"/>
      <c r="EQ27" s="14"/>
      <c r="ER27" s="14"/>
      <c r="ES27" s="14"/>
      <c r="ET27" s="14"/>
      <c r="EU27" s="14"/>
      <c r="EV27" s="14"/>
      <c r="EW27" s="14"/>
      <c r="EX27" s="14"/>
      <c r="EY27" s="14"/>
      <c r="EZ27" s="14"/>
      <c r="FA27" s="14"/>
      <c r="FB27" s="14"/>
      <c r="FC27" s="14"/>
      <c r="FD27" s="14"/>
      <c r="FE27" s="14"/>
      <c r="FF27" s="14"/>
      <c r="FG27" s="14"/>
      <c r="FH27" s="14"/>
      <c r="FI27" s="14"/>
      <c r="FJ27" s="14"/>
      <c r="FK27" s="14"/>
      <c r="FL27" s="14"/>
      <c r="FM27" s="14"/>
      <c r="FN27" s="14"/>
      <c r="FO27" s="14"/>
      <c r="FP27" s="14"/>
      <c r="FQ27" s="14"/>
      <c r="FR27" s="14"/>
      <c r="FS27" s="14"/>
      <c r="FT27" s="14"/>
      <c r="FU27" s="14"/>
      <c r="FV27" s="14"/>
      <c r="FW27" s="14"/>
      <c r="FX27" s="14"/>
      <c r="FY27" s="14"/>
      <c r="FZ27" s="14"/>
      <c r="GA27" s="14"/>
      <c r="GB27" s="14"/>
      <c r="GC27" s="14"/>
      <c r="GD27" s="14"/>
      <c r="GE27" s="14"/>
      <c r="GF27" s="14"/>
      <c r="GG27" s="14"/>
      <c r="GH27" s="14"/>
      <c r="GI27" s="14"/>
      <c r="GJ27" s="14"/>
      <c r="GK27" s="14"/>
      <c r="GL27" s="14"/>
      <c r="GM27" s="14"/>
      <c r="GN27" s="14"/>
      <c r="GO27" s="14"/>
      <c r="GP27" s="14"/>
      <c r="GQ27" s="14"/>
      <c r="GR27" s="14"/>
      <c r="GS27" s="14"/>
      <c r="GT27" s="14"/>
      <c r="GU27" s="14"/>
      <c r="GV27" s="14"/>
      <c r="GW27" s="14"/>
      <c r="GX27" s="14"/>
      <c r="GY27" s="14"/>
      <c r="GZ27" s="14"/>
      <c r="HA27" s="14"/>
      <c r="HB27" s="14"/>
      <c r="HC27" s="14"/>
      <c r="HD27" s="14"/>
      <c r="HE27" s="14"/>
      <c r="HF27" s="14"/>
      <c r="HG27" s="14"/>
      <c r="HH27" s="14"/>
      <c r="HI27" s="14"/>
      <c r="HJ27" s="14"/>
      <c r="HK27" s="14"/>
      <c r="HL27" s="14"/>
      <c r="HM27" s="14"/>
      <c r="HN27" s="14"/>
      <c r="HO27" s="14"/>
      <c r="HP27" s="14"/>
      <c r="HQ27" s="14"/>
      <c r="HR27" s="14"/>
      <c r="HS27" s="14"/>
      <c r="HT27" s="14"/>
      <c r="HU27" s="14"/>
      <c r="HV27" s="14"/>
      <c r="HW27" s="14"/>
      <c r="HX27" s="14"/>
      <c r="HY27" s="14"/>
      <c r="HZ27" s="14"/>
      <c r="IA27" s="14"/>
      <c r="IB27" s="14"/>
      <c r="IC27" s="14"/>
      <c r="ID27" s="14"/>
      <c r="IE27" s="14"/>
      <c r="IF27" s="9"/>
      <c r="IG27" s="14"/>
      <c r="IH27" s="14"/>
      <c r="II27" s="14"/>
      <c r="IJ27" s="14"/>
      <c r="IK27" s="14"/>
      <c r="IL27" s="14"/>
      <c r="IM27" s="14"/>
      <c r="IN27" s="14"/>
      <c r="IO27" s="14"/>
      <c r="IP27" s="14"/>
      <c r="IQ27" s="14"/>
      <c r="IR27" s="14"/>
      <c r="IS27" s="14"/>
      <c r="IT27" s="14"/>
      <c r="IU27" s="14"/>
      <c r="IV27" s="14"/>
      <c r="IW27" s="14"/>
      <c r="IX27" s="14"/>
      <c r="IY27" s="14"/>
      <c r="IZ27" s="14"/>
      <c r="JA27" s="14"/>
      <c r="JB27" s="14"/>
      <c r="JC27" s="14"/>
      <c r="JD27" s="14"/>
      <c r="JE27" s="14"/>
      <c r="JF27" s="14"/>
      <c r="JG27" s="14"/>
      <c r="JH27" s="14"/>
      <c r="JI27" s="14"/>
      <c r="JJ27" s="14"/>
      <c r="JK27" s="14"/>
      <c r="JL27" s="14"/>
      <c r="JM27" s="14"/>
      <c r="JN27" s="14"/>
      <c r="JO27" s="9"/>
      <c r="JP27" s="14"/>
      <c r="JQ27" s="14"/>
      <c r="JR27" s="14"/>
      <c r="JS27" s="14"/>
      <c r="JT27" s="14"/>
      <c r="JU27" s="14"/>
      <c r="JV27" s="14"/>
      <c r="JW27" s="14"/>
      <c r="JX27" s="14"/>
      <c r="JY27" s="14"/>
      <c r="JZ27" s="14"/>
      <c r="KA27" s="14"/>
      <c r="KB27" s="14"/>
      <c r="KC27" s="14"/>
      <c r="KD27" s="14"/>
      <c r="KE27" s="14"/>
      <c r="KF27" s="14"/>
      <c r="KG27" s="14"/>
      <c r="KH27" s="14"/>
      <c r="KI27" s="14"/>
      <c r="KJ27" s="14"/>
      <c r="KK27" s="14"/>
      <c r="KL27" s="14"/>
      <c r="KM27" s="14"/>
      <c r="KN27" s="14"/>
      <c r="KO27" s="14"/>
      <c r="KP27" s="14"/>
      <c r="KQ27" s="14"/>
      <c r="KR27" s="14"/>
      <c r="KS27" s="14"/>
      <c r="KT27" s="14"/>
      <c r="KU27" s="14"/>
      <c r="KV27" s="14"/>
      <c r="KW27" s="14"/>
      <c r="KX27" s="14"/>
      <c r="KY27" s="14"/>
      <c r="KZ27" s="14"/>
      <c r="LA27" s="14"/>
      <c r="LB27" s="14"/>
      <c r="LC27" s="14"/>
      <c r="LD27" s="14"/>
      <c r="LE27" s="14"/>
      <c r="LF27" s="14"/>
      <c r="LG27" s="14"/>
      <c r="LH27" s="14"/>
      <c r="LI27" s="14"/>
      <c r="LJ27" s="14"/>
      <c r="LK27" s="14"/>
      <c r="LL27" s="14"/>
      <c r="LM27" s="14"/>
      <c r="LN27" s="14"/>
      <c r="LO27" s="14"/>
      <c r="LP27" s="14"/>
      <c r="LQ27" s="14"/>
      <c r="LR27" s="14"/>
      <c r="LS27" s="14"/>
      <c r="LT27" s="9"/>
      <c r="LU27" s="14"/>
      <c r="LV27" s="14"/>
      <c r="LW27" s="14"/>
      <c r="LX27" s="14"/>
      <c r="LY27" s="14"/>
      <c r="LZ27" s="14"/>
      <c r="MA27" s="14"/>
      <c r="MB27" s="14"/>
      <c r="MC27" s="14"/>
      <c r="MD27" s="14"/>
      <c r="ME27" s="14"/>
      <c r="MF27" s="14"/>
      <c r="MG27" s="14"/>
      <c r="MH27" s="14"/>
      <c r="MI27" s="14"/>
      <c r="MJ27" s="14"/>
      <c r="MK27" s="14"/>
      <c r="ML27" s="14"/>
      <c r="MM27" s="14"/>
      <c r="MN27" s="9"/>
      <c r="MO27" s="14"/>
      <c r="MP27" s="14"/>
      <c r="MQ27" s="14"/>
      <c r="MR27" s="14"/>
      <c r="MS27" s="14"/>
      <c r="MT27" s="14"/>
      <c r="MU27" s="14"/>
      <c r="MV27" s="14"/>
      <c r="MW27" s="14"/>
      <c r="MX27" s="14"/>
      <c r="MY27" s="14"/>
      <c r="MZ27" s="14"/>
      <c r="NA27" s="14"/>
      <c r="NB27" s="14"/>
      <c r="NC27" s="14"/>
      <c r="ND27" s="14"/>
      <c r="NE27" s="14"/>
      <c r="NF27" s="14"/>
      <c r="NG27" s="14"/>
      <c r="NH27" s="14"/>
      <c r="NI27" s="14"/>
      <c r="NJ27" s="14"/>
      <c r="NK27" s="14"/>
      <c r="NL27" s="14"/>
      <c r="NM27" s="14"/>
      <c r="NN27" s="14"/>
      <c r="NO27" s="14"/>
      <c r="NP27" s="14"/>
      <c r="NQ27" s="14"/>
      <c r="NR27" s="14"/>
      <c r="NS27" s="14"/>
      <c r="NT27" s="14"/>
      <c r="NU27" s="14"/>
      <c r="NV27" s="14"/>
      <c r="NW27" s="14"/>
      <c r="NX27" s="14"/>
      <c r="NY27" s="14"/>
      <c r="NZ27" s="14"/>
      <c r="OA27" s="14"/>
      <c r="OB27" s="14"/>
      <c r="OC27" s="14"/>
      <c r="OD27" s="14"/>
      <c r="OE27" s="14"/>
      <c r="OF27" s="14"/>
      <c r="OG27" s="14"/>
      <c r="OH27" s="14"/>
      <c r="OI27" s="14"/>
      <c r="OJ27" s="14"/>
      <c r="OK27" s="14"/>
      <c r="OL27" s="14"/>
      <c r="OM27" s="14"/>
      <c r="ON27" s="14"/>
      <c r="OO27" s="14"/>
      <c r="OP27" s="14"/>
      <c r="OQ27" s="14"/>
      <c r="OR27" s="14"/>
      <c r="OS27" s="14"/>
      <c r="OT27" s="14"/>
      <c r="OU27" s="24">
        <v>0</v>
      </c>
    </row>
    <row r="28" spans="1:411">
      <c r="A28" s="21">
        <f>ROW(A28)-5</f>
        <v>23</v>
      </c>
      <c r="B28" s="21"/>
      <c r="D28" s="14"/>
      <c r="E28" t="b">
        <v>0</v>
      </c>
      <c r="G28" s="32" t="s">
        <v>1019</v>
      </c>
      <c r="M28">
        <v>1</v>
      </c>
      <c r="N28">
        <v>1</v>
      </c>
      <c r="P28">
        <v>1</v>
      </c>
      <c r="Q28">
        <v>1</v>
      </c>
      <c r="R28">
        <v>1</v>
      </c>
      <c r="S28">
        <v>1</v>
      </c>
      <c r="T28">
        <v>1</v>
      </c>
      <c r="U28" s="218"/>
      <c r="V28" s="218"/>
      <c r="W28">
        <v>0</v>
      </c>
      <c r="X28" s="218"/>
      <c r="Y28" s="218">
        <v>81</v>
      </c>
      <c r="Z28" s="218">
        <v>81</v>
      </c>
      <c r="AA28" s="218">
        <v>81</v>
      </c>
      <c r="AB28" s="218">
        <v>1</v>
      </c>
      <c r="AC28" s="218">
        <v>1</v>
      </c>
      <c r="AD28" s="218">
        <v>1</v>
      </c>
      <c r="AE28" s="218">
        <v>1</v>
      </c>
      <c r="AL28" s="233" t="s">
        <v>1757</v>
      </c>
      <c r="AM28" s="9" t="str">
        <f ca="1">IF(COUNTIF(AL$5:AL28,AL28)=1,"-","Dup")</f>
        <v>-</v>
      </c>
      <c r="AN28" s="9"/>
      <c r="AO28" s="515"/>
      <c r="AP28" s="515"/>
      <c r="AQ28" s="515"/>
      <c r="AR28" s="515"/>
      <c r="AS28" s="515"/>
      <c r="AT28" s="515"/>
      <c r="AU28" s="563"/>
      <c r="AV28" s="563"/>
      <c r="AW28" s="9"/>
      <c r="AX28" s="515"/>
      <c r="AY28" s="515"/>
      <c r="AZ28" s="515"/>
      <c r="BA28" s="515"/>
      <c r="BB28" s="515"/>
      <c r="BC28" s="515"/>
      <c r="BD28" s="515"/>
      <c r="BE28" s="9"/>
      <c r="BF28" s="515"/>
      <c r="BG28" s="515"/>
      <c r="BH28" s="515"/>
      <c r="BI28" s="515"/>
      <c r="BJ28" s="515"/>
      <c r="BK28" s="515"/>
      <c r="BL28" s="515"/>
      <c r="BM28" s="515"/>
      <c r="BN28" s="515"/>
      <c r="BO28" s="515"/>
      <c r="BP28" s="515"/>
      <c r="BQ28" s="9"/>
      <c r="BR28" s="515"/>
      <c r="BS28" s="515"/>
      <c r="BT28" s="515"/>
      <c r="BU28" s="515"/>
      <c r="BV28" s="515"/>
      <c r="BW28" s="515"/>
      <c r="BX28" s="515"/>
      <c r="BY28" s="515"/>
      <c r="BZ28" s="515"/>
      <c r="CA28" s="515"/>
      <c r="CB28" s="9"/>
      <c r="CC28" s="515"/>
      <c r="CD28" s="515"/>
      <c r="CE28" s="515"/>
      <c r="CF28" s="515"/>
      <c r="CG28" s="515"/>
      <c r="CH28" s="515"/>
      <c r="CI28" s="515"/>
      <c r="CJ28" s="515"/>
      <c r="CK28" s="515"/>
      <c r="CL28" s="515"/>
      <c r="CM28" s="515"/>
      <c r="CN28" s="9"/>
      <c r="CO28" s="515"/>
      <c r="CP28" s="515"/>
      <c r="CQ28" s="515"/>
      <c r="CR28" s="515"/>
      <c r="CS28" s="515"/>
      <c r="CT28" s="515"/>
      <c r="CU28" s="515"/>
      <c r="CV28" s="515"/>
      <c r="CW28" s="515"/>
      <c r="CX28" s="515"/>
      <c r="CY28" s="515"/>
      <c r="CZ28" s="515"/>
      <c r="DA28" s="515"/>
      <c r="DB28" s="515"/>
      <c r="DC28" s="515"/>
      <c r="DD28" s="515"/>
      <c r="DE28" s="515"/>
      <c r="DF28" s="515"/>
      <c r="DG28" s="515"/>
      <c r="DH28" s="515"/>
      <c r="DI28" s="515"/>
      <c r="DJ28" s="515"/>
      <c r="DK28" s="515"/>
      <c r="DL28" s="515"/>
      <c r="DM28" s="515"/>
      <c r="DN28" s="515"/>
      <c r="DO28" s="515"/>
      <c r="DP28" s="515"/>
      <c r="DQ28" s="515"/>
      <c r="DR28" s="515"/>
      <c r="DS28" s="515"/>
      <c r="DT28" s="515"/>
      <c r="DU28" s="515"/>
      <c r="DV28" s="515"/>
      <c r="DW28" s="515"/>
      <c r="DX28" s="515"/>
      <c r="DY28" s="515"/>
      <c r="DZ28" s="515"/>
      <c r="EA28" s="515"/>
      <c r="EB28" s="515"/>
      <c r="EC28" s="515"/>
      <c r="ED28" s="516"/>
      <c r="EE28" s="515"/>
      <c r="EF28" s="515"/>
      <c r="EG28" s="515"/>
      <c r="EH28" s="515"/>
      <c r="EI28" s="515"/>
      <c r="EJ28" s="515"/>
      <c r="EK28" s="515"/>
      <c r="EL28" s="515"/>
      <c r="EM28" s="515"/>
      <c r="EN28" s="515"/>
      <c r="EO28" s="515"/>
      <c r="EP28" s="515"/>
      <c r="EQ28" s="515"/>
      <c r="ER28" s="515"/>
      <c r="ES28" s="515"/>
      <c r="ET28" s="515"/>
      <c r="EU28" s="515"/>
      <c r="EV28" s="515"/>
      <c r="EW28" s="515"/>
      <c r="EX28" s="515"/>
      <c r="EY28" s="515"/>
      <c r="EZ28" s="515"/>
      <c r="FA28" s="515"/>
      <c r="FB28" s="515"/>
      <c r="FC28" s="515"/>
      <c r="FD28" s="515"/>
      <c r="FE28" s="515"/>
      <c r="FF28" s="515"/>
      <c r="FG28" s="515"/>
      <c r="FH28" s="515"/>
      <c r="FI28" s="515"/>
      <c r="FJ28" s="515"/>
      <c r="FK28" s="515"/>
      <c r="FL28" s="515"/>
      <c r="FM28" s="515"/>
      <c r="FN28" s="515"/>
      <c r="FO28" s="515"/>
      <c r="FP28" s="515"/>
      <c r="FQ28" s="515"/>
      <c r="FR28" s="515"/>
      <c r="FS28" s="515"/>
      <c r="FT28" s="515"/>
      <c r="FU28" s="515"/>
      <c r="FV28" s="515"/>
      <c r="FW28" s="515"/>
      <c r="FX28" s="515"/>
      <c r="FY28" s="515"/>
      <c r="FZ28" s="515"/>
      <c r="GA28" s="515"/>
      <c r="GB28" s="515"/>
      <c r="GC28" s="515"/>
      <c r="GD28" s="515"/>
      <c r="GE28" s="515"/>
      <c r="GF28" s="515"/>
      <c r="GG28" s="515"/>
      <c r="GH28" s="515"/>
      <c r="GI28" s="515"/>
      <c r="GJ28" s="515"/>
      <c r="GK28" s="515"/>
      <c r="GL28" s="515"/>
      <c r="GM28" s="515"/>
      <c r="GN28" s="515"/>
      <c r="GO28" s="515"/>
      <c r="GP28" s="515"/>
      <c r="GQ28" s="515"/>
      <c r="GR28" s="515"/>
      <c r="GS28" s="515"/>
      <c r="GT28" s="515"/>
      <c r="GU28" s="515"/>
      <c r="GV28" s="515"/>
      <c r="GW28" s="515"/>
      <c r="GX28" s="515"/>
      <c r="GY28" s="515"/>
      <c r="GZ28" s="515"/>
      <c r="HA28" s="515"/>
      <c r="HB28" s="515"/>
      <c r="HC28" s="515"/>
      <c r="HD28" s="515"/>
      <c r="HE28" s="515"/>
      <c r="HF28" s="515"/>
      <c r="HG28" s="515"/>
      <c r="HH28" s="515"/>
      <c r="HI28" s="515"/>
      <c r="HJ28" s="515"/>
      <c r="HK28" s="515"/>
      <c r="HL28" s="515"/>
      <c r="HM28" s="515"/>
      <c r="HN28" s="515"/>
      <c r="HO28" s="515"/>
      <c r="HP28" s="515"/>
      <c r="HQ28" s="515"/>
      <c r="HR28" s="515"/>
      <c r="HS28" s="515"/>
      <c r="HT28" s="515"/>
      <c r="HU28" s="515"/>
      <c r="HV28" s="515"/>
      <c r="HW28" s="515"/>
      <c r="HX28" s="515"/>
      <c r="HY28" s="515"/>
      <c r="HZ28" s="515"/>
      <c r="IA28" s="515"/>
      <c r="IB28" s="515"/>
      <c r="IC28" s="515"/>
      <c r="ID28" s="515"/>
      <c r="IE28" s="515"/>
      <c r="IF28" s="9"/>
      <c r="IG28" s="515"/>
      <c r="IH28" s="515"/>
      <c r="II28" s="515"/>
      <c r="IJ28" s="515"/>
      <c r="IK28" s="515"/>
      <c r="IL28" s="515"/>
      <c r="IM28" s="515"/>
      <c r="IN28" s="515"/>
      <c r="IO28" s="515"/>
      <c r="IP28" s="515"/>
      <c r="IQ28" s="515"/>
      <c r="IR28" s="515"/>
      <c r="IS28" s="515"/>
      <c r="IT28" s="515"/>
      <c r="IU28" s="515"/>
      <c r="IV28" s="515"/>
      <c r="IW28" s="515"/>
      <c r="IX28" s="515"/>
      <c r="IY28" s="515"/>
      <c r="IZ28" s="515"/>
      <c r="JA28" s="515"/>
      <c r="JB28" s="515"/>
      <c r="JC28" s="515"/>
      <c r="JD28" s="515"/>
      <c r="JE28" s="515"/>
      <c r="JF28" s="515"/>
      <c r="JG28" s="515"/>
      <c r="JH28" s="515"/>
      <c r="JI28" s="515"/>
      <c r="JJ28" s="515"/>
      <c r="JK28" s="515"/>
      <c r="JL28" s="515"/>
      <c r="JM28" s="515"/>
      <c r="JN28" s="515"/>
      <c r="JO28" s="9"/>
      <c r="JP28" s="515"/>
      <c r="JQ28" s="515"/>
      <c r="JR28" s="515"/>
      <c r="JS28" s="515"/>
      <c r="JT28" s="515"/>
      <c r="JU28" s="515"/>
      <c r="JV28" s="515"/>
      <c r="JW28" s="515"/>
      <c r="JX28" s="515"/>
      <c r="JY28" s="515"/>
      <c r="JZ28" s="515"/>
      <c r="KA28" s="515"/>
      <c r="KB28" s="515"/>
      <c r="KC28" s="515"/>
      <c r="KD28" s="515"/>
      <c r="KE28" s="515"/>
      <c r="KF28" s="515"/>
      <c r="KG28" s="515"/>
      <c r="KH28" s="515"/>
      <c r="KI28" s="515"/>
      <c r="KJ28" s="515"/>
      <c r="KK28" s="515"/>
      <c r="KL28" s="515"/>
      <c r="KM28" s="515"/>
      <c r="KN28" s="515"/>
      <c r="KO28" s="515"/>
      <c r="KP28" s="515"/>
      <c r="KQ28" s="515"/>
      <c r="KR28" s="515"/>
      <c r="KS28" s="515"/>
      <c r="KT28" s="515"/>
      <c r="KU28" s="515"/>
      <c r="KV28" s="515"/>
      <c r="KW28" s="515"/>
      <c r="KX28" s="515"/>
      <c r="KY28" s="515"/>
      <c r="KZ28" s="515"/>
      <c r="LA28" s="515"/>
      <c r="LB28" s="515"/>
      <c r="LC28" s="515"/>
      <c r="LD28" s="515"/>
      <c r="LE28" s="515"/>
      <c r="LF28" s="515"/>
      <c r="LG28" s="515"/>
      <c r="LH28" s="515"/>
      <c r="LI28" s="515"/>
      <c r="LJ28" s="515"/>
      <c r="LK28" s="515"/>
      <c r="LL28" s="515"/>
      <c r="LM28" s="515"/>
      <c r="LN28" s="515"/>
      <c r="LO28" s="515"/>
      <c r="LP28" s="515"/>
      <c r="LQ28" s="515"/>
      <c r="LR28" s="515"/>
      <c r="LS28" s="515"/>
      <c r="LT28" s="9"/>
      <c r="LU28" s="515"/>
      <c r="LV28" s="515"/>
      <c r="LW28" s="515"/>
      <c r="LX28" s="515"/>
      <c r="LY28" s="515"/>
      <c r="LZ28" s="515"/>
      <c r="MA28" s="515"/>
      <c r="MB28" s="515"/>
      <c r="MC28" s="515"/>
      <c r="MD28" s="515"/>
      <c r="ME28" s="515"/>
      <c r="MF28" s="515"/>
      <c r="MG28" s="515"/>
      <c r="MH28" s="515"/>
      <c r="MI28" s="515"/>
      <c r="MJ28" s="515"/>
      <c r="MK28" s="515"/>
      <c r="ML28" s="515"/>
      <c r="MM28" s="515"/>
      <c r="MN28" s="9"/>
      <c r="MO28" s="515"/>
      <c r="MP28" s="515"/>
      <c r="MQ28" s="515"/>
      <c r="MR28" s="515"/>
      <c r="MS28" s="515"/>
      <c r="MT28" s="515"/>
      <c r="MU28" s="515"/>
      <c r="MV28" s="515"/>
      <c r="MW28" s="515"/>
      <c r="MX28" s="515"/>
      <c r="MY28" s="515"/>
      <c r="MZ28" s="515"/>
      <c r="NA28" s="515"/>
      <c r="NB28" s="515"/>
      <c r="NC28" s="515"/>
      <c r="ND28" s="515"/>
      <c r="NE28" s="515"/>
      <c r="NF28" s="515"/>
      <c r="NG28" s="515"/>
      <c r="NH28" s="515"/>
      <c r="NI28" s="515"/>
      <c r="NJ28" s="515"/>
      <c r="NK28" s="515"/>
      <c r="NL28" s="515"/>
      <c r="NM28" s="515"/>
      <c r="NN28" s="515"/>
      <c r="NO28" s="515"/>
      <c r="NP28" s="515"/>
      <c r="NQ28" s="515"/>
      <c r="NR28" s="515"/>
      <c r="NS28" s="515"/>
      <c r="NT28" s="515"/>
      <c r="NU28" s="515"/>
      <c r="NV28" s="515"/>
      <c r="NW28" s="515"/>
      <c r="NX28" s="515"/>
      <c r="NY28" s="515"/>
      <c r="NZ28" s="515"/>
      <c r="OA28" s="515"/>
      <c r="OB28" s="515"/>
      <c r="OC28" s="515"/>
      <c r="OD28" s="515"/>
      <c r="OE28" s="515"/>
      <c r="OF28" s="515"/>
      <c r="OG28" s="515"/>
      <c r="OH28" s="515"/>
      <c r="OI28" s="515"/>
      <c r="OJ28" s="515"/>
      <c r="OK28" s="515"/>
      <c r="OL28" s="515"/>
      <c r="OM28" s="515"/>
      <c r="ON28" s="515"/>
      <c r="OO28" s="515"/>
      <c r="OP28" s="515"/>
      <c r="OQ28" s="515"/>
      <c r="OR28" s="515"/>
      <c r="OS28" s="515"/>
      <c r="OT28" s="515"/>
      <c r="OU28" s="24">
        <v>0</v>
      </c>
    </row>
    <row r="29" spans="1:411" outlineLevel="1">
      <c r="A29" s="21">
        <f>ROW(A29)-5</f>
        <v>24</v>
      </c>
      <c r="B29" s="21"/>
      <c r="D29" s="14"/>
      <c r="E29" t="b">
        <v>0</v>
      </c>
      <c r="G29" s="32" t="s">
        <v>1020</v>
      </c>
      <c r="M29">
        <v>4</v>
      </c>
      <c r="N29">
        <v>3</v>
      </c>
      <c r="P29">
        <v>1</v>
      </c>
      <c r="Q29">
        <v>4</v>
      </c>
      <c r="R29">
        <v>1</v>
      </c>
      <c r="S29">
        <v>4</v>
      </c>
      <c r="T29">
        <v>1</v>
      </c>
      <c r="U29" s="218"/>
      <c r="V29" s="218"/>
      <c r="W29">
        <v>0</v>
      </c>
      <c r="X29" s="218"/>
      <c r="Y29" s="218">
        <f>Y28+26</f>
        <v>107</v>
      </c>
      <c r="Z29" s="218">
        <f>Z28+26</f>
        <v>107</v>
      </c>
      <c r="AA29" s="218">
        <f>AA28+26</f>
        <v>107</v>
      </c>
      <c r="AB29" s="218">
        <v>3</v>
      </c>
      <c r="AC29" s="218">
        <v>5</v>
      </c>
      <c r="AD29" s="218">
        <v>5</v>
      </c>
      <c r="AE29" s="218">
        <v>5</v>
      </c>
      <c r="AL29" s="559" t="s">
        <v>1822</v>
      </c>
      <c r="AM29" s="9" t="str">
        <f ca="1">IF(COUNTIF(AL$5:AL29,AL29)=1,"-","Dup")</f>
        <v>-</v>
      </c>
      <c r="AN29" s="9"/>
      <c r="AO29" s="14"/>
      <c r="AP29" s="14"/>
      <c r="AQ29" s="14"/>
      <c r="AR29" s="14"/>
      <c r="AS29" s="14"/>
      <c r="AT29" s="14"/>
      <c r="AU29" s="563"/>
      <c r="AV29" s="563"/>
      <c r="AW29" s="9"/>
      <c r="AX29" s="14"/>
      <c r="AY29" s="14"/>
      <c r="AZ29" s="14"/>
      <c r="BA29" s="14"/>
      <c r="BB29" s="14"/>
      <c r="BC29" s="14"/>
      <c r="BD29" s="14"/>
      <c r="BE29" s="9"/>
      <c r="BF29" s="14"/>
      <c r="BG29" s="14"/>
      <c r="BH29" s="14"/>
      <c r="BI29" s="14"/>
      <c r="BJ29" s="14"/>
      <c r="BK29" s="14"/>
      <c r="BL29" s="14"/>
      <c r="BM29" s="14"/>
      <c r="BN29" s="14"/>
      <c r="BO29" s="14"/>
      <c r="BP29" s="14"/>
      <c r="BQ29" s="9"/>
      <c r="BR29" s="14"/>
      <c r="BS29" s="14"/>
      <c r="BT29" s="14"/>
      <c r="BU29" s="14"/>
      <c r="BV29" s="14"/>
      <c r="BW29" s="14"/>
      <c r="BX29" s="14"/>
      <c r="BY29" s="14"/>
      <c r="BZ29" s="14"/>
      <c r="CA29" s="14"/>
      <c r="CB29" s="9"/>
      <c r="CC29" s="14"/>
      <c r="CD29" s="14"/>
      <c r="CE29" s="14"/>
      <c r="CF29" s="14"/>
      <c r="CG29" s="14"/>
      <c r="CH29" s="153"/>
      <c r="CI29" s="14"/>
      <c r="CJ29" s="14"/>
      <c r="CK29" s="14"/>
      <c r="CL29" s="14"/>
      <c r="CM29" s="14"/>
      <c r="CN29" s="9"/>
      <c r="CO29" s="14"/>
      <c r="CP29" s="14"/>
      <c r="CQ29" s="14"/>
      <c r="CR29" s="14"/>
      <c r="CS29" s="14"/>
      <c r="CT29" s="14"/>
      <c r="CU29" s="14"/>
      <c r="CV29" s="14"/>
      <c r="CW29" s="14"/>
      <c r="CX29" s="14"/>
      <c r="CY29" s="14"/>
      <c r="CZ29" s="14"/>
      <c r="DA29" s="14"/>
      <c r="DB29" s="14"/>
      <c r="DC29" s="14"/>
      <c r="DD29" s="14"/>
      <c r="DE29" s="14"/>
      <c r="DF29" s="14"/>
      <c r="DG29" s="14"/>
      <c r="DH29" s="14"/>
      <c r="DI29" s="14"/>
      <c r="DJ29" s="14"/>
      <c r="DK29" s="14"/>
      <c r="DL29" s="14"/>
      <c r="DM29" s="14"/>
      <c r="DN29" s="14"/>
      <c r="DO29" s="14"/>
      <c r="DP29" s="14"/>
      <c r="DQ29" s="14"/>
      <c r="DR29" s="14"/>
      <c r="DS29" s="14"/>
      <c r="DT29" s="14"/>
      <c r="DU29" s="14"/>
      <c r="DV29" s="14"/>
      <c r="DW29" s="14"/>
      <c r="DX29" s="14"/>
      <c r="DY29" s="14"/>
      <c r="DZ29" s="14"/>
      <c r="EA29" s="14"/>
      <c r="EB29" s="14"/>
      <c r="EC29" s="14"/>
      <c r="ED29" s="322"/>
      <c r="EE29" s="14"/>
      <c r="EF29" s="14"/>
      <c r="EG29" s="14"/>
      <c r="EH29" s="14"/>
      <c r="EI29" s="14"/>
      <c r="EJ29" s="14"/>
      <c r="EK29" s="14"/>
      <c r="EL29" s="14"/>
      <c r="EM29" s="14"/>
      <c r="EN29" s="14"/>
      <c r="EO29" s="14"/>
      <c r="EP29" s="14"/>
      <c r="EQ29" s="14"/>
      <c r="ER29" s="14"/>
      <c r="ES29" s="14"/>
      <c r="ET29" s="14"/>
      <c r="EU29" s="14"/>
      <c r="EV29" s="14"/>
      <c r="EW29" s="14"/>
      <c r="EX29" s="14"/>
      <c r="EY29" s="14"/>
      <c r="EZ29" s="14"/>
      <c r="FA29" s="14"/>
      <c r="FB29" s="14"/>
      <c r="FC29" s="14"/>
      <c r="FD29" s="14"/>
      <c r="FE29" s="14"/>
      <c r="FF29" s="14"/>
      <c r="FG29" s="14"/>
      <c r="FH29" s="14"/>
      <c r="FI29" s="14"/>
      <c r="FJ29" s="14"/>
      <c r="FK29" s="14"/>
      <c r="FL29" s="14"/>
      <c r="FM29" s="14"/>
      <c r="FN29" s="14"/>
      <c r="FO29" s="14"/>
      <c r="FP29" s="14"/>
      <c r="FQ29" s="14"/>
      <c r="FR29" s="14"/>
      <c r="FS29" s="14"/>
      <c r="FT29" s="14"/>
      <c r="FU29" s="14"/>
      <c r="FV29" s="14"/>
      <c r="FW29" s="14"/>
      <c r="FX29" s="14"/>
      <c r="FY29" s="14"/>
      <c r="FZ29" s="14"/>
      <c r="GA29" s="14"/>
      <c r="GB29" s="14"/>
      <c r="GC29" s="14"/>
      <c r="GD29" s="14"/>
      <c r="GE29" s="14"/>
      <c r="GF29" s="14"/>
      <c r="GG29" s="14"/>
      <c r="GH29" s="14"/>
      <c r="GI29" s="14"/>
      <c r="GJ29" s="14"/>
      <c r="GK29" s="14"/>
      <c r="GL29" s="14"/>
      <c r="GM29" s="14"/>
      <c r="GN29" s="14"/>
      <c r="GO29" s="14"/>
      <c r="GP29" s="14"/>
      <c r="GQ29" s="14"/>
      <c r="GR29" s="14"/>
      <c r="GS29" s="14"/>
      <c r="GT29" s="14"/>
      <c r="GU29" s="14"/>
      <c r="GV29" s="14"/>
      <c r="GW29" s="14"/>
      <c r="GX29" s="14"/>
      <c r="GY29" s="14"/>
      <c r="GZ29" s="14"/>
      <c r="HA29" s="14"/>
      <c r="HB29" s="14"/>
      <c r="HC29" s="14"/>
      <c r="HD29" s="14"/>
      <c r="HE29" s="14"/>
      <c r="HF29" s="14"/>
      <c r="HG29" s="14"/>
      <c r="HH29" s="14"/>
      <c r="HI29" s="14"/>
      <c r="HJ29" s="14"/>
      <c r="HK29" s="14"/>
      <c r="HL29" s="14"/>
      <c r="HM29" s="14"/>
      <c r="HN29" s="14"/>
      <c r="HO29" s="14"/>
      <c r="HP29" s="14"/>
      <c r="HQ29" s="14"/>
      <c r="HR29" s="14"/>
      <c r="HS29" s="14"/>
      <c r="HT29" s="14"/>
      <c r="HU29" s="14"/>
      <c r="HV29" s="14"/>
      <c r="HW29" s="14"/>
      <c r="HX29" s="14"/>
      <c r="HY29" s="14"/>
      <c r="HZ29" s="14"/>
      <c r="IA29" s="14"/>
      <c r="IB29" s="14"/>
      <c r="IC29" s="14"/>
      <c r="ID29" s="14"/>
      <c r="IE29" s="14"/>
      <c r="IF29" s="9"/>
      <c r="IG29" s="14"/>
      <c r="IH29" s="14"/>
      <c r="II29" s="14"/>
      <c r="IJ29" s="14"/>
      <c r="IK29" s="14"/>
      <c r="IL29" s="14"/>
      <c r="IM29" s="14"/>
      <c r="IN29" s="14"/>
      <c r="IO29" s="14"/>
      <c r="IP29" s="14"/>
      <c r="IQ29" s="14"/>
      <c r="IR29" s="14"/>
      <c r="IS29" s="14"/>
      <c r="IT29" s="14"/>
      <c r="IU29" s="14"/>
      <c r="IV29" s="14"/>
      <c r="IW29" s="14"/>
      <c r="IX29" s="14"/>
      <c r="IY29" s="14"/>
      <c r="IZ29" s="14"/>
      <c r="JA29" s="14"/>
      <c r="JB29" s="14"/>
      <c r="JC29" s="14"/>
      <c r="JD29" s="14"/>
      <c r="JE29" s="14"/>
      <c r="JF29" s="14"/>
      <c r="JG29" s="14"/>
      <c r="JH29" s="14"/>
      <c r="JI29" s="14"/>
      <c r="JJ29" s="14"/>
      <c r="JK29" s="14"/>
      <c r="JL29" s="14"/>
      <c r="JM29" s="14"/>
      <c r="JN29" s="14"/>
      <c r="JO29" s="9"/>
      <c r="JP29" s="14"/>
      <c r="JQ29" s="14"/>
      <c r="JR29" s="14"/>
      <c r="JS29" s="14"/>
      <c r="JT29" s="14"/>
      <c r="JU29" s="14"/>
      <c r="JV29" s="14"/>
      <c r="JW29" s="14"/>
      <c r="JX29" s="14"/>
      <c r="JY29" s="14"/>
      <c r="JZ29" s="14"/>
      <c r="KA29" s="14"/>
      <c r="KB29" s="14"/>
      <c r="KC29" s="14"/>
      <c r="KD29" s="14"/>
      <c r="KE29" s="14"/>
      <c r="KF29" s="14"/>
      <c r="KG29" s="14"/>
      <c r="KH29" s="14"/>
      <c r="KI29" s="14"/>
      <c r="KJ29" s="14"/>
      <c r="KK29" s="14"/>
      <c r="KL29" s="14"/>
      <c r="KM29" s="14"/>
      <c r="KN29" s="14"/>
      <c r="KO29" s="14"/>
      <c r="KP29" s="14"/>
      <c r="KQ29" s="14"/>
      <c r="KR29" s="14"/>
      <c r="KS29" s="14"/>
      <c r="KT29" s="14"/>
      <c r="KU29" s="14"/>
      <c r="KV29" s="14"/>
      <c r="KW29" s="14"/>
      <c r="KX29" s="14"/>
      <c r="KY29" s="14"/>
      <c r="KZ29" s="14"/>
      <c r="LA29" s="14"/>
      <c r="LB29" s="14"/>
      <c r="LC29" s="14"/>
      <c r="LD29" s="14"/>
      <c r="LE29" s="14"/>
      <c r="LF29" s="14"/>
      <c r="LG29" s="14"/>
      <c r="LH29" s="14"/>
      <c r="LI29" s="14"/>
      <c r="LJ29" s="14"/>
      <c r="LK29" s="14"/>
      <c r="LL29" s="14"/>
      <c r="LM29" s="14"/>
      <c r="LN29" s="14"/>
      <c r="LO29" s="14"/>
      <c r="LP29" s="14"/>
      <c r="LQ29" s="14"/>
      <c r="LR29" s="14"/>
      <c r="LS29" s="14"/>
      <c r="LT29" s="9"/>
      <c r="LU29" s="14"/>
      <c r="LV29" s="14"/>
      <c r="LW29" s="14"/>
      <c r="LX29" s="14"/>
      <c r="LY29" s="14"/>
      <c r="LZ29" s="14"/>
      <c r="MA29" s="14"/>
      <c r="MB29" s="14"/>
      <c r="MC29" s="14"/>
      <c r="MD29" s="14"/>
      <c r="ME29" s="14"/>
      <c r="MF29" s="14"/>
      <c r="MG29" s="14"/>
      <c r="MH29" s="14"/>
      <c r="MI29" s="14"/>
      <c r="MJ29" s="14"/>
      <c r="MK29" s="14"/>
      <c r="ML29" s="14"/>
      <c r="MM29" s="14"/>
      <c r="MN29" s="9"/>
      <c r="MO29" s="14"/>
      <c r="MP29" s="14"/>
      <c r="MQ29" s="14"/>
      <c r="MR29" s="14"/>
      <c r="MS29" s="14"/>
      <c r="MT29" s="14"/>
      <c r="MU29" s="14"/>
      <c r="MV29" s="14"/>
      <c r="MW29" s="14"/>
      <c r="MX29" s="14"/>
      <c r="MY29" s="14"/>
      <c r="MZ29" s="14"/>
      <c r="NA29" s="14"/>
      <c r="NB29" s="14"/>
      <c r="NC29" s="14"/>
      <c r="ND29" s="14"/>
      <c r="NE29" s="14"/>
      <c r="NF29" s="14"/>
      <c r="NG29" s="14"/>
      <c r="NH29" s="14"/>
      <c r="NI29" s="14"/>
      <c r="NJ29" s="14"/>
      <c r="NK29" s="14"/>
      <c r="NL29" s="14"/>
      <c r="NM29" s="14"/>
      <c r="NN29" s="14"/>
      <c r="NO29" s="14"/>
      <c r="NP29" s="14"/>
      <c r="NQ29" s="14"/>
      <c r="NR29" s="14"/>
      <c r="NS29" s="14"/>
      <c r="NT29" s="14"/>
      <c r="NU29" s="14"/>
      <c r="NV29" s="14"/>
      <c r="NW29" s="14"/>
      <c r="NX29" s="14"/>
      <c r="NY29" s="14"/>
      <c r="NZ29" s="14"/>
      <c r="OA29" s="14"/>
      <c r="OB29" s="14"/>
      <c r="OC29" s="14"/>
      <c r="OD29" s="14"/>
      <c r="OE29" s="14"/>
      <c r="OF29" s="14"/>
      <c r="OG29" s="14"/>
      <c r="OH29" s="14"/>
      <c r="OI29" s="14"/>
      <c r="OJ29" s="14"/>
      <c r="OK29" s="14"/>
      <c r="OL29" s="14"/>
      <c r="OM29" s="14"/>
      <c r="ON29" s="14"/>
      <c r="OO29" s="14"/>
      <c r="OP29" s="14"/>
      <c r="OQ29" s="14"/>
      <c r="OR29" s="14"/>
      <c r="OS29" s="14"/>
      <c r="OT29" s="14"/>
      <c r="OU29" s="24">
        <v>0</v>
      </c>
    </row>
    <row r="30" spans="1:411" outlineLevel="1">
      <c r="A30" s="21">
        <f t="shared" si="158"/>
        <v>25</v>
      </c>
      <c r="B30" s="29">
        <f>$A$14</f>
        <v>9</v>
      </c>
      <c r="C30">
        <f>201</f>
        <v>201</v>
      </c>
      <c r="D30" s="144" t="str">
        <f t="shared" ref="D30:D37" si="282">INDEX(i.Region_Desc,$K30,1)</f>
        <v>GSM</v>
      </c>
      <c r="E30" t="b">
        <v>0</v>
      </c>
      <c r="F30" t="b">
        <v>0</v>
      </c>
      <c r="G30" s="360" t="b">
        <v>0</v>
      </c>
      <c r="H30" s="325">
        <v>1</v>
      </c>
      <c r="I30" s="325">
        <v>1</v>
      </c>
      <c r="J30" s="29" t="str">
        <f>""</f>
        <v/>
      </c>
      <c r="K30" s="29">
        <f>d.Region</f>
        <v>2</v>
      </c>
      <c r="L30" s="325">
        <v>2</v>
      </c>
      <c r="M30" s="29">
        <v>2</v>
      </c>
      <c r="N30" s="325">
        <v>3</v>
      </c>
      <c r="O30" s="325">
        <v>1</v>
      </c>
      <c r="P30" s="29">
        <v>1</v>
      </c>
      <c r="Q30" s="29">
        <v>1</v>
      </c>
      <c r="R30" s="21">
        <v>1</v>
      </c>
      <c r="S30" s="29">
        <v>1</v>
      </c>
      <c r="T30" s="21">
        <v>1</v>
      </c>
      <c r="U30" s="21"/>
      <c r="V30" s="21"/>
      <c r="W30" s="21">
        <v>0</v>
      </c>
      <c r="X30" s="21"/>
      <c r="Y30" s="21">
        <v>0</v>
      </c>
      <c r="Z30" s="21">
        <v>0</v>
      </c>
      <c r="AA30" s="21">
        <v>0</v>
      </c>
      <c r="AB30" s="21">
        <v>0</v>
      </c>
      <c r="AC30" s="21">
        <v>0</v>
      </c>
      <c r="AD30" s="21">
        <v>0</v>
      </c>
      <c r="AE30" s="21">
        <v>0</v>
      </c>
      <c r="AF30" s="144">
        <f>INDEX(CHOOSE($N30,DataAutumn!i.AdultDrys,DataWinter!i.AdultDrys,DataSpring!i.AdultDrys),1,$M30)</f>
        <v>3</v>
      </c>
      <c r="AG30" s="5">
        <f t="shared" ref="AG30:AH37" si="283">INDEX(i.FlkStrctr,$M30,AG$7)</f>
        <v>2</v>
      </c>
      <c r="AH30" s="5">
        <f t="shared" si="283"/>
        <v>0</v>
      </c>
      <c r="AI30" s="5">
        <f t="shared" ref="AI30:AI37" si="284">INDEX(i.StdELMan,($K30-1)*12+($M30-1)*3+$N30,AI$7)</f>
        <v>1</v>
      </c>
      <c r="AJ30">
        <f t="shared" ref="AJ30:AJ37" si="285">IFERROR(MOD($CF30,100),0)</f>
        <v>11</v>
      </c>
      <c r="AL30" s="235" t="str">
        <f ca="1">TEXT(LEFT(OFFSET(AL30,-1,0),5)+1,"00000")&amp;MID(OFFSET(AL30,-1,0),6,FIND(" ",OFFSET(AL30,-1,0),7)-5)
&amp; $D30           &amp; IF($IG30=0," FWM","")&amp;IF($IG30=1," MWM","")&amp;IF($IG30=5," Mat","")&amp;IF($IH30=TRUE,"&amp;BBT","    ")          &amp; " Day"&amp;INDEX(i.DOY,$N30,1)
&amp; " Scan"&amp;TEXT($O30,"0")        &amp;" "&amp; INDEX(DataMaster!$B$98:$B$105,$Q30,0)
&amp; " WP"&amp;TEXT($MC30*100,"000p")           &amp; " MP"&amp;TEXT($MD30*100,"000p")           &amp; " GP"&amp;TEXT($MM30*100,"000p")
&amp; " T_" &amp; IF(AND($CC30,$CE30),"TRUE ")        &amp; " (F"&amp;3+COUNTIF($CV30:$CY30,TRUE)&amp;3&amp;"N"&amp;$DM30&amp;$DN30&amp;")"</f>
        <v>00001 FeedSupplyTemplate GSM MWM     Day204 Scan1 all grids WP100p MP100p GP100p T_FALSE (F33N11)</v>
      </c>
      <c r="AM30" s="9" t="str">
        <f ca="1">IF(COUNTIF(AL$5:AL30,AL30)=1,"-","Dup")</f>
        <v>-</v>
      </c>
      <c r="AN30" s="9"/>
      <c r="AO30" s="12" t="b">
        <v>1</v>
      </c>
      <c r="AP30" s="12" t="b">
        <v>1</v>
      </c>
      <c r="AQ30" s="12" t="b">
        <v>1</v>
      </c>
      <c r="AR30" s="12" t="b">
        <v>1</v>
      </c>
      <c r="AS30" s="12" t="b">
        <v>1</v>
      </c>
      <c r="AT30" s="12" t="b">
        <v>1</v>
      </c>
      <c r="AU30" s="12" t="b">
        <v>1</v>
      </c>
      <c r="AV30" s="12" t="b">
        <v>1</v>
      </c>
      <c r="AW30" s="9"/>
      <c r="AX30" s="5" t="b">
        <f t="shared" ref="AX30:BC37" si="286">INDEX(i.model_structure,$H30,AX$7)</f>
        <v>1</v>
      </c>
      <c r="AY30" s="5" t="str">
        <f t="shared" si="286"/>
        <v>-</v>
      </c>
      <c r="AZ30" s="5" t="str">
        <f t="shared" si="286"/>
        <v>-</v>
      </c>
      <c r="BA30" s="5" t="str">
        <f t="shared" si="286"/>
        <v>-</v>
      </c>
      <c r="BB30" s="5" t="b">
        <f t="shared" si="286"/>
        <v>0</v>
      </c>
      <c r="BC30" s="144">
        <f t="shared" si="286"/>
        <v>0.25</v>
      </c>
      <c r="BD30" s="19" t="b">
        <f t="shared" ref="BD30:BD37" ca="1" si="287">OFFSET(BD$5,$B30,0)</f>
        <v>1</v>
      </c>
      <c r="BE30" s="9"/>
      <c r="BF30" s="5" t="str">
        <f t="shared" ref="BF30:BF37" ca="1" si="288">IF($M30&lt;&gt;4,OFFSET(BF$5,$B30,0),1)</f>
        <v>-</v>
      </c>
      <c r="BG30" s="19" t="str">
        <f t="shared" ref="BG30:BI37" ca="1" si="289">OFFSET(BG$5,$B30,0)</f>
        <v>-</v>
      </c>
      <c r="BH30" s="19" t="str">
        <f t="shared" ca="1" si="289"/>
        <v>-</v>
      </c>
      <c r="BI30" s="19" t="str">
        <f t="shared" ca="1" si="289"/>
        <v>-</v>
      </c>
      <c r="BJ30" s="5" t="str">
        <f t="shared" ref="BJ30:BJ37" ca="1" si="290">IF($M30&lt;&gt;4,OFFSET(BJ$5,$B30,0),1)</f>
        <v>-</v>
      </c>
      <c r="BK30" s="19" t="str">
        <f t="shared" ref="BK30:BK37" ca="1" si="291">OFFSET(BK$5,$B30,0)</f>
        <v>-</v>
      </c>
      <c r="BL30" s="5" t="str">
        <f t="shared" ref="BL30:BL37" ca="1" si="292">IF($M30&lt;&gt;4,OFFSET(BL$5,$B30,0),1)</f>
        <v>-</v>
      </c>
      <c r="BM30" s="19" t="str">
        <f t="shared" ref="BM30:BO37" ca="1" si="293">OFFSET(BM$5,$B30,0)</f>
        <v>-</v>
      </c>
      <c r="BN30" s="19" t="str">
        <f t="shared" ca="1" si="293"/>
        <v>-</v>
      </c>
      <c r="BO30" s="19" t="str">
        <f t="shared" ca="1" si="293"/>
        <v>-</v>
      </c>
      <c r="BP30" s="5" t="str">
        <f t="shared" ref="BP30:BP37" ca="1" si="294">IF($M30&lt;&gt;4,OFFSET(BP$5,$B30,0),1)</f>
        <v>-</v>
      </c>
      <c r="BQ30" s="9"/>
      <c r="BR30" s="19" t="str">
        <f t="shared" ref="BR30:CA37" ca="1" si="295">OFFSET(BR$5,$B30,0)</f>
        <v>-</v>
      </c>
      <c r="BS30" s="19" t="str">
        <f t="shared" ca="1" si="295"/>
        <v>-</v>
      </c>
      <c r="BT30" s="19" t="str">
        <f t="shared" ca="1" si="295"/>
        <v>-</v>
      </c>
      <c r="BU30" s="19" t="str">
        <f t="shared" ca="1" si="295"/>
        <v>-</v>
      </c>
      <c r="BV30" s="19" t="str">
        <f t="shared" ca="1" si="295"/>
        <v>-</v>
      </c>
      <c r="BW30" s="19" t="str">
        <f t="shared" ca="1" si="295"/>
        <v>-</v>
      </c>
      <c r="BX30" s="19" t="str">
        <f t="shared" ca="1" si="295"/>
        <v>-</v>
      </c>
      <c r="BY30" s="19" t="str">
        <f t="shared" ca="1" si="295"/>
        <v>-</v>
      </c>
      <c r="BZ30" s="19" t="str">
        <f t="shared" ca="1" si="295"/>
        <v>-</v>
      </c>
      <c r="CA30" s="19" t="str">
        <f t="shared" ca="1" si="295"/>
        <v>-</v>
      </c>
      <c r="CB30" s="9"/>
      <c r="CC30" s="12" t="b">
        <v>0</v>
      </c>
      <c r="CD30" s="12" t="b">
        <v>0</v>
      </c>
      <c r="CE30" s="12" t="b">
        <v>0</v>
      </c>
      <c r="CF30" s="12">
        <f>VALUE($K30&amp;$M30&amp;$N30&amp;$O30&amp;"1")</f>
        <v>22311</v>
      </c>
      <c r="CG30" s="144" t="b">
        <f>NOT(CE30)</f>
        <v>1</v>
      </c>
      <c r="CH30" s="12" t="s">
        <v>34</v>
      </c>
      <c r="CI30" s="12" t="b">
        <v>1</v>
      </c>
      <c r="CJ30" s="12">
        <f>VALUE($K30&amp;$M30&amp;$N30&amp;$Q30&amp;$S30&amp;"01")</f>
        <v>2231101</v>
      </c>
      <c r="CK30" s="19" t="str">
        <f t="shared" ref="CI30:CM37" ca="1" si="296">OFFSET(CK$5,$B30,0)</f>
        <v>-</v>
      </c>
      <c r="CL30" s="19">
        <f t="shared" ca="1" si="296"/>
        <v>1</v>
      </c>
      <c r="CM30" s="19">
        <f t="shared" ca="1" si="296"/>
        <v>1</v>
      </c>
      <c r="CN30" s="9"/>
      <c r="CO30" s="444">
        <f t="shared" ref="CO30:CQ37" si="297">INDEX(i.UserPeriod0,$AI30,CO$7)</f>
        <v>652</v>
      </c>
      <c r="CP30" s="444">
        <f t="shared" si="297"/>
        <v>686</v>
      </c>
      <c r="CQ30" s="444">
        <f t="shared" si="297"/>
        <v>721</v>
      </c>
      <c r="CR30" s="152">
        <f t="shared" ref="CR30:CT37" si="298">7*INDEX(i.end_joining,1,CR$7+($AI30-1)*3)</f>
        <v>378</v>
      </c>
      <c r="CS30" s="152">
        <f t="shared" si="298"/>
        <v>413</v>
      </c>
      <c r="CT30" s="152">
        <f t="shared" si="298"/>
        <v>448</v>
      </c>
      <c r="CU30" s="19" t="str">
        <f t="shared" ref="CU30:CU37" ca="1" si="299">OFFSET(CU$5,$B30,0)</f>
        <v>-</v>
      </c>
      <c r="CV30" s="19" t="str">
        <f t="shared" ca="1" si="240"/>
        <v>-</v>
      </c>
      <c r="CW30" s="19" t="str">
        <f t="shared" ca="1" si="240"/>
        <v>-</v>
      </c>
      <c r="CX30" s="19" t="str">
        <f t="shared" ca="1" si="241"/>
        <v>-</v>
      </c>
      <c r="CY30" s="19" t="str">
        <f t="shared" ca="1" si="241"/>
        <v>-</v>
      </c>
      <c r="CZ30" s="19" t="b">
        <f t="shared" ca="1" si="241"/>
        <v>1</v>
      </c>
      <c r="DA30" s="19">
        <f t="shared" ca="1" si="240"/>
        <v>0</v>
      </c>
      <c r="DB30" s="19">
        <f t="shared" ca="1" si="240"/>
        <v>0</v>
      </c>
      <c r="DC30" s="19">
        <f t="shared" ca="1" si="240"/>
        <v>0</v>
      </c>
      <c r="DD30" s="19">
        <f t="shared" ca="1" si="240"/>
        <v>0</v>
      </c>
      <c r="DE30" s="19">
        <f t="shared" ca="1" si="240"/>
        <v>0</v>
      </c>
      <c r="DF30" s="19">
        <f t="shared" ca="1" si="240"/>
        <v>0</v>
      </c>
      <c r="DG30" s="19">
        <f t="shared" ca="1" si="240"/>
        <v>0</v>
      </c>
      <c r="DH30" s="19">
        <f t="shared" ca="1" si="240"/>
        <v>0</v>
      </c>
      <c r="DI30" s="19">
        <f t="shared" ca="1" si="240"/>
        <v>0</v>
      </c>
      <c r="DJ30" s="19">
        <f t="shared" ca="1" si="240"/>
        <v>0</v>
      </c>
      <c r="DK30" s="19">
        <f t="shared" ca="1" si="240"/>
        <v>0</v>
      </c>
      <c r="DL30" s="19">
        <f t="shared" ca="1" si="240"/>
        <v>0</v>
      </c>
      <c r="DM30" s="19">
        <f t="shared" ca="1" si="240"/>
        <v>1</v>
      </c>
      <c r="DN30" s="19">
        <f t="shared" ca="1" si="240"/>
        <v>1</v>
      </c>
      <c r="DO30" s="19">
        <f t="shared" ca="1" si="240"/>
        <v>0</v>
      </c>
      <c r="DP30" s="19" t="str">
        <f t="shared" ca="1" si="240"/>
        <v>-</v>
      </c>
      <c r="DQ30" s="19" t="str">
        <f t="shared" ca="1" si="240"/>
        <v>-</v>
      </c>
      <c r="DR30" s="19" t="str">
        <f t="shared" ca="1" si="240"/>
        <v>-</v>
      </c>
      <c r="DS30" s="19" t="str">
        <f t="shared" ca="1" si="240"/>
        <v>-</v>
      </c>
      <c r="DT30" s="19" t="str">
        <f t="shared" ca="1" si="240"/>
        <v>-</v>
      </c>
      <c r="DU30" s="19">
        <f t="shared" ca="1" si="240"/>
        <v>0</v>
      </c>
      <c r="DV30" s="19" t="str">
        <f t="shared" ca="1" si="240"/>
        <v>-</v>
      </c>
      <c r="DW30" s="19" t="str">
        <f t="shared" ca="1" si="240"/>
        <v>-</v>
      </c>
      <c r="DX30" s="19" t="str">
        <f t="shared" ca="1" si="240"/>
        <v>-</v>
      </c>
      <c r="DY30" s="19" t="str">
        <f t="shared" ca="1" si="240"/>
        <v>-</v>
      </c>
      <c r="DZ30" s="19" t="str">
        <f t="shared" ca="1" si="240"/>
        <v>-</v>
      </c>
      <c r="EA30" s="19" t="str">
        <f t="shared" ca="1" si="240"/>
        <v>-</v>
      </c>
      <c r="EB30" s="19" t="str">
        <f t="shared" ca="1" si="240"/>
        <v>-</v>
      </c>
      <c r="EC30" s="19" t="str">
        <f t="shared" ca="1" si="240"/>
        <v>-</v>
      </c>
      <c r="ED30" s="19">
        <f t="shared" ca="1" si="240"/>
        <v>0</v>
      </c>
      <c r="EE30" s="19">
        <f t="shared" ref="EE30:ET36" ca="1" si="300">OFFSET(EE$5,$B30,0)</f>
        <v>0</v>
      </c>
      <c r="EF30" s="19">
        <f t="shared" ca="1" si="300"/>
        <v>0</v>
      </c>
      <c r="EG30" s="19">
        <f t="shared" ca="1" si="300"/>
        <v>0</v>
      </c>
      <c r="EH30" s="19">
        <f t="shared" ca="1" si="300"/>
        <v>0</v>
      </c>
      <c r="EI30" s="19">
        <f t="shared" ca="1" si="300"/>
        <v>0</v>
      </c>
      <c r="EJ30" s="19">
        <f t="shared" ca="1" si="300"/>
        <v>0</v>
      </c>
      <c r="EK30" s="19">
        <f t="shared" ca="1" si="300"/>
        <v>0</v>
      </c>
      <c r="EL30" s="19">
        <f t="shared" ca="1" si="300"/>
        <v>0</v>
      </c>
      <c r="EM30" s="19">
        <f t="shared" ca="1" si="300"/>
        <v>0</v>
      </c>
      <c r="EN30" s="19">
        <f t="shared" ca="1" si="300"/>
        <v>0</v>
      </c>
      <c r="EO30" s="19">
        <f t="shared" ca="1" si="300"/>
        <v>0</v>
      </c>
      <c r="EP30" s="19">
        <f t="shared" ca="1" si="300"/>
        <v>0</v>
      </c>
      <c r="EQ30" s="19">
        <f t="shared" ca="1" si="300"/>
        <v>0</v>
      </c>
      <c r="ER30" s="19">
        <f t="shared" ca="1" si="300"/>
        <v>0</v>
      </c>
      <c r="ES30" s="19">
        <f t="shared" ca="1" si="300"/>
        <v>0</v>
      </c>
      <c r="ET30" s="19">
        <f t="shared" ca="1" si="300"/>
        <v>0</v>
      </c>
      <c r="EU30" s="19">
        <f t="shared" ref="EU30:GV33" ca="1" si="301">OFFSET(EU$5,$B30,0)</f>
        <v>0</v>
      </c>
      <c r="EV30" s="19">
        <f t="shared" ca="1" si="301"/>
        <v>0</v>
      </c>
      <c r="EW30" s="19">
        <f t="shared" ca="1" si="301"/>
        <v>0</v>
      </c>
      <c r="EX30" s="19">
        <f t="shared" ca="1" si="301"/>
        <v>0</v>
      </c>
      <c r="EY30" s="19">
        <f t="shared" ca="1" si="301"/>
        <v>0</v>
      </c>
      <c r="EZ30" s="19">
        <f t="shared" ca="1" si="301"/>
        <v>0</v>
      </c>
      <c r="FA30" s="19">
        <f t="shared" ca="1" si="301"/>
        <v>0</v>
      </c>
      <c r="FB30" s="19">
        <f t="shared" ca="1" si="301"/>
        <v>0</v>
      </c>
      <c r="FC30" s="19">
        <f t="shared" ca="1" si="301"/>
        <v>0</v>
      </c>
      <c r="FD30" s="19">
        <f t="shared" ca="1" si="301"/>
        <v>0</v>
      </c>
      <c r="FE30" s="19">
        <f t="shared" ca="1" si="301"/>
        <v>0</v>
      </c>
      <c r="FF30" s="19">
        <f t="shared" ca="1" si="301"/>
        <v>0</v>
      </c>
      <c r="FG30" s="19">
        <f t="shared" ca="1" si="301"/>
        <v>0</v>
      </c>
      <c r="FH30" s="19">
        <f t="shared" ca="1" si="301"/>
        <v>0</v>
      </c>
      <c r="FI30" s="19">
        <f t="shared" ca="1" si="301"/>
        <v>0</v>
      </c>
      <c r="FJ30" s="19">
        <f t="shared" ca="1" si="301"/>
        <v>0</v>
      </c>
      <c r="FK30" s="19">
        <f t="shared" ca="1" si="301"/>
        <v>0</v>
      </c>
      <c r="FL30" s="19">
        <f t="shared" ca="1" si="301"/>
        <v>0</v>
      </c>
      <c r="FM30" s="19">
        <f t="shared" ca="1" si="301"/>
        <v>0</v>
      </c>
      <c r="FN30" s="19">
        <f t="shared" ca="1" si="301"/>
        <v>0</v>
      </c>
      <c r="FO30" s="19">
        <f t="shared" ca="1" si="301"/>
        <v>0</v>
      </c>
      <c r="FP30" s="19">
        <f t="shared" ca="1" si="301"/>
        <v>0</v>
      </c>
      <c r="FQ30" s="19">
        <f t="shared" ca="1" si="301"/>
        <v>0</v>
      </c>
      <c r="FR30" s="19">
        <f t="shared" ca="1" si="301"/>
        <v>0</v>
      </c>
      <c r="FS30" s="19">
        <f t="shared" ca="1" si="301"/>
        <v>0</v>
      </c>
      <c r="FT30" s="19">
        <f t="shared" ca="1" si="301"/>
        <v>0</v>
      </c>
      <c r="FU30" s="19">
        <f t="shared" ca="1" si="301"/>
        <v>0</v>
      </c>
      <c r="FV30" s="19">
        <f t="shared" ca="1" si="301"/>
        <v>0</v>
      </c>
      <c r="FW30" s="19">
        <f t="shared" ca="1" si="301"/>
        <v>0</v>
      </c>
      <c r="FX30" s="19">
        <f t="shared" ca="1" si="301"/>
        <v>0</v>
      </c>
      <c r="FY30" s="19">
        <f t="shared" ca="1" si="301"/>
        <v>0</v>
      </c>
      <c r="FZ30" s="19">
        <f t="shared" ca="1" si="301"/>
        <v>0</v>
      </c>
      <c r="GA30" s="19">
        <f t="shared" ca="1" si="301"/>
        <v>0</v>
      </c>
      <c r="GB30" s="19">
        <f t="shared" ca="1" si="301"/>
        <v>0</v>
      </c>
      <c r="GC30" s="19">
        <f t="shared" ca="1" si="301"/>
        <v>0</v>
      </c>
      <c r="GD30" s="19">
        <f t="shared" ca="1" si="301"/>
        <v>0</v>
      </c>
      <c r="GE30" s="19">
        <f t="shared" ca="1" si="301"/>
        <v>0</v>
      </c>
      <c r="GF30" s="19">
        <f t="shared" ca="1" si="301"/>
        <v>0</v>
      </c>
      <c r="GG30" s="19">
        <f t="shared" ca="1" si="301"/>
        <v>0</v>
      </c>
      <c r="GH30" s="19">
        <f t="shared" ca="1" si="301"/>
        <v>0</v>
      </c>
      <c r="GI30" s="19">
        <f t="shared" ca="1" si="301"/>
        <v>0</v>
      </c>
      <c r="GJ30" s="19">
        <f t="shared" ca="1" si="301"/>
        <v>0</v>
      </c>
      <c r="GK30" s="19">
        <f t="shared" ca="1" si="301"/>
        <v>0</v>
      </c>
      <c r="GL30" s="19">
        <f t="shared" ca="1" si="301"/>
        <v>0</v>
      </c>
      <c r="GM30" s="19">
        <f t="shared" ca="1" si="301"/>
        <v>0</v>
      </c>
      <c r="GN30" s="19">
        <f t="shared" ca="1" si="301"/>
        <v>0</v>
      </c>
      <c r="GO30" s="19">
        <f t="shared" ca="1" si="301"/>
        <v>0</v>
      </c>
      <c r="GP30" s="19">
        <f t="shared" ca="1" si="301"/>
        <v>0</v>
      </c>
      <c r="GQ30" s="19">
        <f t="shared" ca="1" si="301"/>
        <v>0</v>
      </c>
      <c r="GR30" s="19">
        <f t="shared" ca="1" si="301"/>
        <v>0</v>
      </c>
      <c r="GS30" s="19">
        <f t="shared" ca="1" si="301"/>
        <v>0</v>
      </c>
      <c r="GT30" s="19">
        <f t="shared" ca="1" si="301"/>
        <v>0</v>
      </c>
      <c r="GU30" s="19">
        <f t="shared" ca="1" si="301"/>
        <v>0</v>
      </c>
      <c r="GV30" s="19">
        <f t="shared" ca="1" si="301"/>
        <v>0</v>
      </c>
      <c r="GW30" s="19">
        <f t="shared" ref="GW30:ID33" ca="1" si="302">OFFSET(GW$5,$B30,0)</f>
        <v>0</v>
      </c>
      <c r="GX30" s="19">
        <f t="shared" ca="1" si="302"/>
        <v>0</v>
      </c>
      <c r="GY30" s="19">
        <f t="shared" ca="1" si="302"/>
        <v>0</v>
      </c>
      <c r="GZ30" s="19">
        <f t="shared" ca="1" si="302"/>
        <v>0</v>
      </c>
      <c r="HA30" s="19">
        <f t="shared" ca="1" si="302"/>
        <v>0</v>
      </c>
      <c r="HB30" s="19">
        <f t="shared" ca="1" si="302"/>
        <v>0</v>
      </c>
      <c r="HC30" s="19">
        <f t="shared" ca="1" si="302"/>
        <v>0</v>
      </c>
      <c r="HD30" s="19">
        <f t="shared" ca="1" si="302"/>
        <v>0</v>
      </c>
      <c r="HE30" s="19">
        <f t="shared" ca="1" si="302"/>
        <v>0</v>
      </c>
      <c r="HF30" s="19">
        <f t="shared" ca="1" si="302"/>
        <v>0</v>
      </c>
      <c r="HG30" s="19">
        <f t="shared" ca="1" si="302"/>
        <v>0</v>
      </c>
      <c r="HH30" s="19">
        <f t="shared" ca="1" si="302"/>
        <v>0</v>
      </c>
      <c r="HI30" s="19">
        <f t="shared" ca="1" si="302"/>
        <v>0</v>
      </c>
      <c r="HJ30" s="19">
        <f t="shared" ca="1" si="302"/>
        <v>0</v>
      </c>
      <c r="HK30" s="19">
        <f t="shared" ca="1" si="302"/>
        <v>0</v>
      </c>
      <c r="HL30" s="19">
        <f t="shared" ca="1" si="302"/>
        <v>0</v>
      </c>
      <c r="HM30" s="19">
        <f t="shared" ca="1" si="302"/>
        <v>0</v>
      </c>
      <c r="HN30" s="19">
        <f t="shared" ca="1" si="302"/>
        <v>0</v>
      </c>
      <c r="HO30" s="19">
        <f t="shared" ca="1" si="302"/>
        <v>0</v>
      </c>
      <c r="HP30" s="19">
        <f t="shared" ca="1" si="302"/>
        <v>0</v>
      </c>
      <c r="HQ30" s="19">
        <f t="shared" ca="1" si="302"/>
        <v>0</v>
      </c>
      <c r="HR30" s="19">
        <f t="shared" ca="1" si="302"/>
        <v>0</v>
      </c>
      <c r="HS30" s="19">
        <f t="shared" ca="1" si="302"/>
        <v>0</v>
      </c>
      <c r="HT30" s="19">
        <f t="shared" ca="1" si="302"/>
        <v>0</v>
      </c>
      <c r="HU30" s="19">
        <f t="shared" ca="1" si="302"/>
        <v>0</v>
      </c>
      <c r="HV30" s="19">
        <f t="shared" ca="1" si="302"/>
        <v>0</v>
      </c>
      <c r="HW30" s="19">
        <f t="shared" ca="1" si="302"/>
        <v>0</v>
      </c>
      <c r="HX30" s="19">
        <f t="shared" ca="1" si="302"/>
        <v>0</v>
      </c>
      <c r="HY30" s="19">
        <f t="shared" ca="1" si="302"/>
        <v>0</v>
      </c>
      <c r="HZ30" s="19">
        <f t="shared" ca="1" si="302"/>
        <v>0</v>
      </c>
      <c r="IA30" s="19">
        <f t="shared" ca="1" si="302"/>
        <v>0</v>
      </c>
      <c r="IB30" s="19">
        <f t="shared" ca="1" si="302"/>
        <v>0</v>
      </c>
      <c r="IC30" s="19">
        <f t="shared" ca="1" si="302"/>
        <v>0</v>
      </c>
      <c r="ID30" s="19">
        <f t="shared" ca="1" si="302"/>
        <v>0</v>
      </c>
      <c r="IE30" s="5">
        <f t="shared" ref="IE30:IE37" si="303">INDEX(i.TOL,$N30,IE$7)</f>
        <v>67</v>
      </c>
      <c r="IF30" s="9"/>
      <c r="IG30" s="5">
        <f t="shared" ref="IG30:IJ37" si="304">INDEX(i.FlkStrctr,$M30,IG$7)</f>
        <v>1</v>
      </c>
      <c r="IH30" s="5" t="b">
        <f t="shared" si="304"/>
        <v>0</v>
      </c>
      <c r="II30" s="19">
        <f t="shared" ca="1" si="257"/>
        <v>0</v>
      </c>
      <c r="IJ30" s="5">
        <f t="shared" si="304"/>
        <v>55</v>
      </c>
      <c r="IK30" s="19">
        <f t="shared" ca="1" si="257"/>
        <v>1</v>
      </c>
      <c r="IL30" s="19">
        <f t="shared" ca="1" si="257"/>
        <v>0</v>
      </c>
      <c r="IM30" s="19">
        <f t="shared" ca="1" si="257"/>
        <v>0</v>
      </c>
      <c r="IN30" s="19">
        <f t="shared" ca="1" si="257"/>
        <v>0</v>
      </c>
      <c r="IO30" s="19">
        <f t="shared" ca="1" si="258"/>
        <v>0</v>
      </c>
      <c r="IP30" s="19">
        <f t="shared" ca="1" si="258"/>
        <v>0</v>
      </c>
      <c r="IQ30" s="19">
        <f t="shared" ca="1" si="257"/>
        <v>0</v>
      </c>
      <c r="IR30" s="19">
        <f t="shared" ca="1" si="257"/>
        <v>0</v>
      </c>
      <c r="IS30" s="19">
        <f t="shared" ca="1" si="257"/>
        <v>0</v>
      </c>
      <c r="IT30" s="19">
        <f t="shared" ca="1" si="257"/>
        <v>0</v>
      </c>
      <c r="IU30" s="19">
        <f t="shared" ca="1" si="257"/>
        <v>0</v>
      </c>
      <c r="IV30" s="19">
        <f t="shared" ca="1" si="257"/>
        <v>0</v>
      </c>
      <c r="IW30" s="19">
        <f t="shared" ca="1" si="257"/>
        <v>0</v>
      </c>
      <c r="IX30" s="19">
        <f t="shared" ca="1" si="257"/>
        <v>0</v>
      </c>
      <c r="IY30" s="19">
        <f t="shared" ca="1" si="257"/>
        <v>0</v>
      </c>
      <c r="IZ30" s="19">
        <f t="shared" ca="1" si="257"/>
        <v>0</v>
      </c>
      <c r="JA30" s="19">
        <f t="shared" ca="1" si="257"/>
        <v>0</v>
      </c>
      <c r="JB30" s="19">
        <f t="shared" ca="1" si="257"/>
        <v>0</v>
      </c>
      <c r="JC30" s="19">
        <f t="shared" ca="1" si="257"/>
        <v>0</v>
      </c>
      <c r="JD30" s="19">
        <f t="shared" ca="1" si="257"/>
        <v>0</v>
      </c>
      <c r="JE30" s="19">
        <f t="shared" ca="1" si="257"/>
        <v>0</v>
      </c>
      <c r="JF30" s="19">
        <f t="shared" ca="1" si="257"/>
        <v>0</v>
      </c>
      <c r="JG30" s="5">
        <f t="shared" ref="JG30:JK37" si="305">INDEX(i_dryman,($AF30-1)*4+INDEX(i.StdELMan,($K30-1)*12+($M30-1)*3+$N30,JG$8),JG$7)</f>
        <v>1.2500000000000001E-2</v>
      </c>
      <c r="JH30" s="567">
        <f t="shared" si="305"/>
        <v>0</v>
      </c>
      <c r="JI30" s="5">
        <f t="shared" si="305"/>
        <v>6.25E-2</v>
      </c>
      <c r="JJ30" s="5">
        <f t="shared" si="305"/>
        <v>6.25E-2</v>
      </c>
      <c r="JK30" s="5">
        <f t="shared" si="305"/>
        <v>6.25E-2</v>
      </c>
      <c r="JL30" s="19">
        <f t="shared" ca="1" si="257"/>
        <v>1</v>
      </c>
      <c r="JM30" s="19">
        <f t="shared" ca="1" si="257"/>
        <v>0</v>
      </c>
      <c r="JN30" s="19">
        <f t="shared" ca="1" si="257"/>
        <v>1</v>
      </c>
      <c r="JO30" s="9"/>
      <c r="JP30" s="5" t="b">
        <f ca="1">IF($L30&lt;&gt;0,INDEX(i.cropgraze_inc,$L30,JP$7),OFFSET(JP$5,$B30,0))</f>
        <v>0</v>
      </c>
      <c r="JQ30" s="19" t="str">
        <f t="shared" ref="JQ30:JR37" ca="1" si="306">OFFSET(JQ$5,$B30,0)</f>
        <v>-</v>
      </c>
      <c r="JR30" s="19" t="str">
        <f t="shared" ca="1" si="306"/>
        <v>-</v>
      </c>
      <c r="JS30" s="5" t="b">
        <f t="shared" ref="JS30:JU37" si="307">($N30=JS$11)</f>
        <v>0</v>
      </c>
      <c r="JT30" s="5" t="b">
        <f t="shared" si="307"/>
        <v>0</v>
      </c>
      <c r="JU30" s="5" t="b">
        <f t="shared" si="307"/>
        <v>1</v>
      </c>
      <c r="JV30" s="144">
        <f>$O30</f>
        <v>1</v>
      </c>
      <c r="JW30" s="144">
        <f t="shared" ref="JV30:JW37" si="308">$O30</f>
        <v>1</v>
      </c>
      <c r="JX30" s="12" t="s">
        <v>34</v>
      </c>
      <c r="JY30" s="12" t="s">
        <v>34</v>
      </c>
      <c r="JZ30" s="12" t="s">
        <v>34</v>
      </c>
      <c r="KA30" s="12" t="s">
        <v>34</v>
      </c>
      <c r="KB30" s="12">
        <v>1</v>
      </c>
      <c r="KC30" s="12">
        <v>0.66</v>
      </c>
      <c r="KD30" s="244" t="s">
        <v>34</v>
      </c>
      <c r="KE30" s="5" t="b" cm="1">
        <f t="array" ref="KE30">IF(OR(KF30:KM30&lt;&gt;"-"),TRUE,"-")</f>
        <v>1</v>
      </c>
      <c r="KF30" s="12">
        <v>2</v>
      </c>
      <c r="KG30" s="12">
        <v>2</v>
      </c>
      <c r="KH30" s="12">
        <v>2</v>
      </c>
      <c r="KI30" s="12">
        <v>2</v>
      </c>
      <c r="KJ30" s="12">
        <v>2</v>
      </c>
      <c r="KK30" s="12">
        <v>2</v>
      </c>
      <c r="KL30" s="12">
        <v>2</v>
      </c>
      <c r="KM30" s="12">
        <v>2</v>
      </c>
      <c r="KN30" s="5" t="str">
        <f t="array" ref="KN30">IF(OR(KO30:KU30&lt;&gt;"-"),TRUE,"-")</f>
        <v>-</v>
      </c>
      <c r="KO30" s="12" t="s">
        <v>34</v>
      </c>
      <c r="KP30" s="12" t="s">
        <v>34</v>
      </c>
      <c r="KQ30" s="12" t="s">
        <v>34</v>
      </c>
      <c r="KR30" s="12" t="s">
        <v>34</v>
      </c>
      <c r="KS30" s="12" t="s">
        <v>34</v>
      </c>
      <c r="KT30" s="12" t="s">
        <v>34</v>
      </c>
      <c r="KU30" s="12" t="s">
        <v>34</v>
      </c>
      <c r="KV30" s="12" t="b">
        <v>0</v>
      </c>
      <c r="KW30" s="144">
        <f t="shared" ref="KW30:KW37" si="309">IF($AI30=6,0,$KX30)</f>
        <v>2</v>
      </c>
      <c r="KX30" s="12">
        <v>2</v>
      </c>
      <c r="KY30" s="12" t="b">
        <v>0</v>
      </c>
      <c r="KZ30" s="12" t="s">
        <v>34</v>
      </c>
      <c r="LA30" s="5" t="str">
        <f t="shared" ref="LA30:LD37" si="310">INDEX(i.FlkStrctr,$M30,LA$7)</f>
        <v>-</v>
      </c>
      <c r="LB30" s="5" t="str">
        <f t="shared" si="310"/>
        <v>-</v>
      </c>
      <c r="LC30" s="5" t="str">
        <f t="shared" si="310"/>
        <v>-</v>
      </c>
      <c r="LD30" s="5" t="str">
        <f t="shared" si="310"/>
        <v>-</v>
      </c>
      <c r="LE30" s="12" t="b">
        <v>0</v>
      </c>
      <c r="LF30" s="244" t="s">
        <v>34</v>
      </c>
      <c r="LG30" s="244" t="s">
        <v>34</v>
      </c>
      <c r="LH30" s="12" t="b">
        <v>1</v>
      </c>
      <c r="LI30" s="12">
        <v>0.75</v>
      </c>
      <c r="LJ30" s="144">
        <f>LI30</f>
        <v>0.75</v>
      </c>
      <c r="LK30" s="12">
        <v>0.99</v>
      </c>
      <c r="LL30" s="12">
        <v>0.5</v>
      </c>
      <c r="LM30" s="12">
        <v>0</v>
      </c>
      <c r="LN30" s="12">
        <v>0</v>
      </c>
      <c r="LO30" s="12" t="s">
        <v>34</v>
      </c>
      <c r="LP30" s="5" t="str" cm="1">
        <f t="array" ref="LP30">INDEX(i.meatgrid,$Q30,LP$7)</f>
        <v>-</v>
      </c>
      <c r="LQ30" s="5" t="str" cm="1">
        <f t="array" ref="LQ30">INDEX(i.meatgrid,$Q30,LQ$7)</f>
        <v>-</v>
      </c>
      <c r="LR30" s="19" t="str">
        <f t="shared" ref="LF30:LU37" ca="1" si="311">OFFSET(LR$5,$B30,0)</f>
        <v>-</v>
      </c>
      <c r="LS30" s="5">
        <f t="shared" ref="LS30:LS37" si="312">INDEX(i.conservation,$W30+1,$N30)</f>
        <v>1</v>
      </c>
      <c r="LT30" s="9"/>
      <c r="LU30" s="19">
        <f t="shared" ca="1" si="273"/>
        <v>70</v>
      </c>
      <c r="LV30" s="19">
        <f t="shared" ca="1" si="273"/>
        <v>50</v>
      </c>
      <c r="LW30" s="19">
        <f t="shared" ca="1" si="273"/>
        <v>80</v>
      </c>
      <c r="LX30" s="19">
        <f t="shared" ca="1" si="273"/>
        <v>50</v>
      </c>
      <c r="LY30" s="5" t="b" cm="1">
        <f t="array" ref="LY30">INDEX(i.meatgrid,$Q30,LY$7)</f>
        <v>1</v>
      </c>
      <c r="LZ30" s="5" t="b" cm="1">
        <f t="array" ref="LZ30">INDEX(i.meatgrid,$Q30,LZ$7)</f>
        <v>0</v>
      </c>
      <c r="MA30" s="5" t="str" cm="1">
        <f t="array" ref="MA30">INDEX(i.meatgrid,$Q30,MA$7)</f>
        <v>-</v>
      </c>
      <c r="MB30" s="5" t="str" cm="1">
        <f t="array" ref="MB30">INDEX(i.meatgrid,$Q30,MB$7)</f>
        <v>-</v>
      </c>
      <c r="MC30" s="19">
        <f t="shared" ca="1" si="273"/>
        <v>1</v>
      </c>
      <c r="MD30" s="5">
        <f t="shared" ref="MD30:MD37" si="313">INDEX(i.MeatPrices,$S30,MD$7)</f>
        <v>1</v>
      </c>
      <c r="ME30" s="5" cm="1">
        <f t="array" ref="ME30">INDEX(i.meatgrid,$Q30,ME$7)</f>
        <v>1</v>
      </c>
      <c r="MF30" s="5" cm="1">
        <f t="array" ref="MF30">INDEX(i.meatgrid,$Q30,MF$7)</f>
        <v>1</v>
      </c>
      <c r="MG30" s="5" cm="1">
        <f t="array" ref="MG30">INDEX(i.meatgrid,$Q30,MG$7)</f>
        <v>1</v>
      </c>
      <c r="MH30" s="5" cm="1">
        <f t="array" ref="MH30">INDEX(i.meatgrid,$Q30,MH$7)</f>
        <v>0</v>
      </c>
      <c r="MI30" s="5" cm="1">
        <f t="array" ref="MI30">INDEX(i.meatgrid,$Q30,MI$7)</f>
        <v>1</v>
      </c>
      <c r="MJ30" s="5" cm="1">
        <f t="array" ref="MJ30">INDEX(i.meatgrid,$Q30,MJ$7)</f>
        <v>1</v>
      </c>
      <c r="MK30" s="5" cm="1">
        <f t="array" ref="MK30">INDEX(i.meatgrid,$Q30,MK$7)</f>
        <v>1</v>
      </c>
      <c r="ML30" s="5" cm="1">
        <f t="array" ref="ML30">INDEX(i.meatgrid,$Q30,ML$7)</f>
        <v>1</v>
      </c>
      <c r="MM30" s="19">
        <f t="shared" ref="MM30:MM37" ca="1" si="314">OFFSET(MM$5,$B30,0)</f>
        <v>1</v>
      </c>
      <c r="MN30" s="9"/>
      <c r="MO30" s="19" t="b">
        <f t="shared" ca="1" si="275"/>
        <v>0</v>
      </c>
      <c r="MP30" s="19" t="b">
        <f t="shared" ca="1" si="275"/>
        <v>0</v>
      </c>
      <c r="MQ30" s="19">
        <f ca="1">OFFSET(MQ$5,$B30,0)</f>
        <v>1</v>
      </c>
      <c r="MR30" s="19">
        <f t="shared" ref="MR30:MX30" ca="1" si="315">OFFSET(MR$5,$B30,0)</f>
        <v>0.75</v>
      </c>
      <c r="MS30" s="19">
        <f t="shared" ca="1" si="315"/>
        <v>0.75</v>
      </c>
      <c r="MT30" s="19">
        <f t="shared" ca="1" si="315"/>
        <v>0.8</v>
      </c>
      <c r="MU30" s="19">
        <f t="shared" ca="1" si="315"/>
        <v>0.82499999999999996</v>
      </c>
      <c r="MV30" s="19">
        <f t="shared" ca="1" si="315"/>
        <v>0.875</v>
      </c>
      <c r="MW30" s="19">
        <f t="shared" ca="1" si="315"/>
        <v>0.9</v>
      </c>
      <c r="MX30" s="19">
        <f t="shared" ca="1" si="315"/>
        <v>1</v>
      </c>
      <c r="MY30" s="19">
        <f t="shared" ca="1" si="273"/>
        <v>0.875</v>
      </c>
      <c r="MZ30" s="19" t="b">
        <f t="shared" ca="1" si="273"/>
        <v>1</v>
      </c>
      <c r="NA30" s="19">
        <f t="shared" ca="1" si="273"/>
        <v>74.989999999999995</v>
      </c>
      <c r="NB30" s="19" t="str">
        <f t="shared" ca="1" si="273"/>
        <v>-</v>
      </c>
      <c r="NC30" s="19" t="str">
        <f t="shared" ca="1" si="273"/>
        <v>-</v>
      </c>
      <c r="ND30" s="19" t="str">
        <f t="shared" ca="1" si="273"/>
        <v>-</v>
      </c>
      <c r="NE30" s="19" t="str">
        <f t="shared" ca="1" si="273"/>
        <v>-</v>
      </c>
      <c r="NF30" s="19" t="str">
        <f t="shared" ca="1" si="273"/>
        <v>-</v>
      </c>
      <c r="NG30" s="19" t="str">
        <f t="shared" ca="1" si="273"/>
        <v>-</v>
      </c>
      <c r="NH30" s="19" t="str">
        <f t="shared" ca="1" si="273"/>
        <v>-</v>
      </c>
      <c r="NI30" s="19">
        <f t="shared" ca="1" si="273"/>
        <v>36.99</v>
      </c>
      <c r="NJ30" s="19">
        <f t="shared" ca="1" si="273"/>
        <v>36.99</v>
      </c>
      <c r="NK30" s="19" t="str">
        <f t="shared" ca="1" si="273"/>
        <v>-</v>
      </c>
      <c r="NL30" s="19" t="str">
        <f t="shared" ca="1" si="273"/>
        <v>-</v>
      </c>
      <c r="NM30" s="19" t="str">
        <f t="shared" ca="1" si="273"/>
        <v>-</v>
      </c>
      <c r="NN30" s="19" t="str">
        <f t="shared" ca="1" si="273"/>
        <v>-</v>
      </c>
      <c r="NO30" s="19" t="str">
        <f t="shared" ca="1" si="273"/>
        <v>-</v>
      </c>
      <c r="NP30" s="19">
        <f t="shared" ca="1" si="273"/>
        <v>49.99</v>
      </c>
      <c r="NQ30" s="19">
        <f t="shared" ca="1" si="273"/>
        <v>49.99</v>
      </c>
      <c r="NR30" s="19">
        <f t="shared" ca="1" si="273"/>
        <v>49.99</v>
      </c>
      <c r="NS30" s="19">
        <f t="shared" ca="1" si="273"/>
        <v>49.99</v>
      </c>
      <c r="NT30" s="19">
        <f t="shared" ca="1" si="273"/>
        <v>49.99</v>
      </c>
      <c r="NU30" s="19">
        <f t="shared" ca="1" si="273"/>
        <v>49.99</v>
      </c>
      <c r="NV30" s="19">
        <f t="shared" ca="1" si="273"/>
        <v>49.99</v>
      </c>
      <c r="NW30" s="19">
        <f t="shared" ca="1" si="273"/>
        <v>49.99</v>
      </c>
      <c r="NX30" s="19">
        <f t="shared" ca="1" si="273"/>
        <v>412.99</v>
      </c>
      <c r="NY30" s="19">
        <f t="shared" ca="1" si="273"/>
        <v>412.99</v>
      </c>
      <c r="NZ30" s="19" t="str">
        <f t="shared" ca="1" si="273"/>
        <v>-</v>
      </c>
      <c r="OA30" s="19" t="str">
        <f t="shared" ca="1" si="273"/>
        <v>-</v>
      </c>
      <c r="OB30" s="19" t="str">
        <f t="shared" ca="1" si="273"/>
        <v>-</v>
      </c>
      <c r="OC30" s="19" t="str">
        <f t="shared" ca="1" si="273"/>
        <v>-</v>
      </c>
      <c r="OD30" s="19" t="str">
        <f t="shared" ca="1" si="273"/>
        <v>-</v>
      </c>
      <c r="OE30" s="19">
        <f t="shared" ca="1" si="273"/>
        <v>6.8900000000000006</v>
      </c>
      <c r="OF30" s="19">
        <f t="shared" ca="1" si="273"/>
        <v>6.8900000000000006</v>
      </c>
      <c r="OG30" s="19">
        <f t="shared" ca="1" si="273"/>
        <v>6.8900000000000006</v>
      </c>
      <c r="OH30" s="19">
        <f t="shared" ca="1" si="273"/>
        <v>6.8900000000000006</v>
      </c>
      <c r="OI30" s="19">
        <f t="shared" ca="1" si="273"/>
        <v>6.8900000000000006</v>
      </c>
      <c r="OJ30" s="19">
        <f t="shared" ca="1" si="273"/>
        <v>6.8900000000000006</v>
      </c>
      <c r="OK30" s="19">
        <f t="shared" ca="1" si="273"/>
        <v>6.8900000000000006</v>
      </c>
      <c r="OL30" s="19">
        <f t="shared" ca="1" si="273"/>
        <v>6.8900000000000006</v>
      </c>
      <c r="OM30" s="19">
        <f t="shared" ca="1" si="273"/>
        <v>346.99</v>
      </c>
      <c r="ON30" s="19">
        <f t="shared" ca="1" si="273"/>
        <v>346.99</v>
      </c>
      <c r="OO30" s="19" t="str">
        <f t="shared" ca="1" si="273"/>
        <v>-</v>
      </c>
      <c r="OP30" s="19" t="str">
        <f t="shared" ca="1" si="273"/>
        <v>-</v>
      </c>
      <c r="OQ30" s="19" t="str">
        <f t="shared" ca="1" si="273"/>
        <v>-</v>
      </c>
      <c r="OR30" s="19" t="str">
        <f t="shared" ca="1" si="273"/>
        <v>-</v>
      </c>
      <c r="OS30" s="19" t="str">
        <f t="shared" ca="1" si="273"/>
        <v>-</v>
      </c>
      <c r="OT30" s="19">
        <f t="shared" ca="1" si="273"/>
        <v>0</v>
      </c>
      <c r="OU30" s="24">
        <v>0</v>
      </c>
    </row>
    <row r="31" spans="1:411" outlineLevel="2">
      <c r="A31" s="21">
        <f t="shared" ref="A31:A36" si="316">ROW(A31)-5</f>
        <v>26</v>
      </c>
      <c r="B31" s="29">
        <f ca="1">OFFSET(B31,-1,-1)</f>
        <v>25</v>
      </c>
      <c r="C31">
        <f>202</f>
        <v>202</v>
      </c>
      <c r="D31" s="144" t="str">
        <f t="shared" ca="1" si="282"/>
        <v>GSM</v>
      </c>
      <c r="E31" t="b">
        <v>0</v>
      </c>
      <c r="F31" t="b">
        <v>0</v>
      </c>
      <c r="G31" s="361" t="b">
        <v>0</v>
      </c>
      <c r="H31" s="237">
        <f ca="1">OFFSET(H31,-1,0)</f>
        <v>1</v>
      </c>
      <c r="I31" s="237">
        <f t="shared" ref="H31:L37" ca="1" si="317">OFFSET(I31,-1,0)</f>
        <v>1</v>
      </c>
      <c r="J31" s="237" t="str">
        <f t="shared" ca="1" si="317"/>
        <v/>
      </c>
      <c r="K31" s="237">
        <f t="shared" ca="1" si="317"/>
        <v>2</v>
      </c>
      <c r="L31" s="237">
        <f t="shared" ca="1" si="317"/>
        <v>2</v>
      </c>
      <c r="M31" s="237">
        <f t="shared" ref="M31:M37" ca="1" si="318">OFFSET(M31,-1,0)</f>
        <v>2</v>
      </c>
      <c r="N31" s="237">
        <f t="shared" ref="N31:T37" ca="1" si="319">OFFSET(N31,-1,0)</f>
        <v>3</v>
      </c>
      <c r="O31" s="237">
        <f t="shared" ref="O31:O37" ca="1" si="320">OFFSET(O31,-1,0)</f>
        <v>1</v>
      </c>
      <c r="P31" s="237">
        <f t="shared" ca="1" si="319"/>
        <v>1</v>
      </c>
      <c r="Q31" s="237">
        <f t="shared" ca="1" si="319"/>
        <v>1</v>
      </c>
      <c r="R31" s="237">
        <f t="shared" ca="1" si="319"/>
        <v>1</v>
      </c>
      <c r="S31" s="237">
        <f t="shared" ca="1" si="319"/>
        <v>1</v>
      </c>
      <c r="T31" s="237">
        <f t="shared" ca="1" si="319"/>
        <v>1</v>
      </c>
      <c r="U31" s="275"/>
      <c r="V31" s="275"/>
      <c r="W31" s="237">
        <f t="shared" ref="W31:W37" ca="1" si="321">OFFSET(W31,-1,0)</f>
        <v>0</v>
      </c>
      <c r="X31" s="275"/>
      <c r="Y31" s="275">
        <f t="shared" ref="Y31:AE36" ca="1" si="322">OFFSET(Y31,-1,0)</f>
        <v>0</v>
      </c>
      <c r="Z31" s="275">
        <f t="shared" ca="1" si="322"/>
        <v>0</v>
      </c>
      <c r="AA31" s="275">
        <f t="shared" ca="1" si="322"/>
        <v>0</v>
      </c>
      <c r="AB31" s="275">
        <f t="shared" ca="1" si="322"/>
        <v>0</v>
      </c>
      <c r="AC31" s="275">
        <f t="shared" ca="1" si="322"/>
        <v>0</v>
      </c>
      <c r="AD31" s="275">
        <f t="shared" ca="1" si="322"/>
        <v>0</v>
      </c>
      <c r="AE31" s="275">
        <f t="shared" ca="1" si="322"/>
        <v>0</v>
      </c>
      <c r="AF31" s="144">
        <f ca="1">INDEX(CHOOSE($N31,DataAutumn!i.AdultDrys,DataWinter!i.AdultDrys,DataSpring!i.AdultDrys),1,$M31)</f>
        <v>3</v>
      </c>
      <c r="AG31" s="5">
        <f t="shared" ca="1" si="283"/>
        <v>2</v>
      </c>
      <c r="AH31" s="5">
        <f t="shared" ca="1" si="283"/>
        <v>0</v>
      </c>
      <c r="AI31" s="5">
        <f t="shared" ca="1" si="284"/>
        <v>1</v>
      </c>
      <c r="AJ31">
        <f t="shared" ca="1" si="285"/>
        <v>1</v>
      </c>
      <c r="AL31" s="231" t="str">
        <f t="shared" ref="AL31:AL37" ca="1" si="323">TEXT(LEFT(OFFSET(AL31,-1,0),5)+1,"00000")&amp;MID(OFFSET(AL31,-1,0),6,FIND(" ",OFFSET(AL31,-1,0),7)-5)
&amp; $D31           &amp; IF($IG31=0," FWM","")&amp;IF($IG31=1," MWM","")&amp;IF($IG31=5," Mat","")&amp;IF($IH31=TRUE,"&amp;BBT","    ")          &amp; " Day"&amp;INDEX(i.DOY,$N31,1)
&amp; " Scan"&amp;TEXT($O31,"0")        &amp; " RR"&amp;TEXT($IW31*100,"000p;-00p;000p;@")
&amp; " WP"&amp;TEXT($MC31*100,"000p")           &amp; " MP"&amp;TEXT($MD31*100,"000p")           &amp; " GP"&amp;TEXT($MM31*100,"000p")
&amp; " T_" &amp; IF(AND($CC31,$CE31),"TRUE ")        &amp; " (F"&amp;3+COUNTIF($CV31:$CY31,TRUE)&amp;3&amp;"N"&amp;$DM31&amp;$DN31&amp;")"</f>
        <v>00002 FeedSupplyTemplate GSM MWM     Day204 Scan1 RR000p WP100p MP100p GP100p T_TRUE  (F43N33)</v>
      </c>
      <c r="AM31" s="9" t="str">
        <f ca="1">IF(COUNTIF(AL$5:AL31,AL31)=1,"-","Dup")</f>
        <v>-</v>
      </c>
      <c r="AN31" s="9"/>
      <c r="AO31" s="12" t="s">
        <v>34</v>
      </c>
      <c r="AP31" s="12" t="s">
        <v>34</v>
      </c>
      <c r="AQ31" s="12" t="s">
        <v>34</v>
      </c>
      <c r="AR31" s="12" t="s">
        <v>34</v>
      </c>
      <c r="AS31" s="12" t="s">
        <v>34</v>
      </c>
      <c r="AT31" s="12" t="s">
        <v>34</v>
      </c>
      <c r="AU31" s="12" t="s">
        <v>34</v>
      </c>
      <c r="AV31" s="12" t="s">
        <v>34</v>
      </c>
      <c r="AW31" s="9"/>
      <c r="AX31" s="5" t="b">
        <f t="shared" ca="1" si="286"/>
        <v>1</v>
      </c>
      <c r="AY31" s="5" t="str">
        <f t="shared" ca="1" si="286"/>
        <v>-</v>
      </c>
      <c r="AZ31" s="5" t="str">
        <f t="shared" ca="1" si="286"/>
        <v>-</v>
      </c>
      <c r="BA31" s="5" t="str">
        <f t="shared" ca="1" si="286"/>
        <v>-</v>
      </c>
      <c r="BB31" s="5" t="b">
        <f t="shared" ca="1" si="286"/>
        <v>0</v>
      </c>
      <c r="BC31" s="144">
        <f t="shared" ca="1" si="286"/>
        <v>0.25</v>
      </c>
      <c r="BD31" s="19" t="b">
        <f t="shared" ca="1" si="287"/>
        <v>1</v>
      </c>
      <c r="BE31" s="9"/>
      <c r="BF31" s="5" t="str">
        <f t="shared" ca="1" si="288"/>
        <v>-</v>
      </c>
      <c r="BG31" s="19" t="str">
        <f t="shared" ca="1" si="289"/>
        <v>-</v>
      </c>
      <c r="BH31" s="19" t="str">
        <f t="shared" ca="1" si="289"/>
        <v>-</v>
      </c>
      <c r="BI31" s="19" t="str">
        <f t="shared" ca="1" si="289"/>
        <v>-</v>
      </c>
      <c r="BJ31" s="5" t="str">
        <f t="shared" ca="1" si="290"/>
        <v>-</v>
      </c>
      <c r="BK31" s="19" t="str">
        <f t="shared" ca="1" si="291"/>
        <v>-</v>
      </c>
      <c r="BL31" s="5" t="str">
        <f t="shared" ca="1" si="292"/>
        <v>-</v>
      </c>
      <c r="BM31" s="19" t="str">
        <f t="shared" ca="1" si="293"/>
        <v>-</v>
      </c>
      <c r="BN31" s="19" t="str">
        <f t="shared" ca="1" si="293"/>
        <v>-</v>
      </c>
      <c r="BO31" s="19" t="str">
        <f t="shared" ca="1" si="293"/>
        <v>-</v>
      </c>
      <c r="BP31" s="5" t="str">
        <f t="shared" ca="1" si="294"/>
        <v>-</v>
      </c>
      <c r="BQ31" s="9"/>
      <c r="BR31" s="19" t="str">
        <f t="shared" ca="1" si="295"/>
        <v>-</v>
      </c>
      <c r="BS31" s="19" t="str">
        <f t="shared" ca="1" si="295"/>
        <v>-</v>
      </c>
      <c r="BT31" s="19" t="str">
        <f t="shared" ca="1" si="295"/>
        <v>-</v>
      </c>
      <c r="BU31" s="19" t="str">
        <f t="shared" ca="1" si="295"/>
        <v>-</v>
      </c>
      <c r="BV31" s="19" t="str">
        <f t="shared" ca="1" si="295"/>
        <v>-</v>
      </c>
      <c r="BW31" s="19" t="str">
        <f t="shared" ca="1" si="295"/>
        <v>-</v>
      </c>
      <c r="BX31" s="19" t="str">
        <f t="shared" ca="1" si="295"/>
        <v>-</v>
      </c>
      <c r="BY31" s="19" t="str">
        <f t="shared" ca="1" si="295"/>
        <v>-</v>
      </c>
      <c r="BZ31" s="19" t="str">
        <f t="shared" ca="1" si="295"/>
        <v>-</v>
      </c>
      <c r="CA31" s="19" t="str">
        <f t="shared" ca="1" si="295"/>
        <v>-</v>
      </c>
      <c r="CB31" s="9"/>
      <c r="CC31" s="12" t="b">
        <v>1</v>
      </c>
      <c r="CD31" s="12" t="b">
        <v>0</v>
      </c>
      <c r="CE31" s="12" t="b">
        <v>1</v>
      </c>
      <c r="CF31" s="12">
        <f ca="1">VALUE($K31&amp;$M31&amp;$N31&amp;$Q31&amp;$S31&amp;"01")</f>
        <v>2231101</v>
      </c>
      <c r="CG31" s="12" t="b">
        <v>0</v>
      </c>
      <c r="CH31" s="12" t="s">
        <v>34</v>
      </c>
      <c r="CI31" s="19" t="b">
        <f t="shared" ca="1" si="296"/>
        <v>1</v>
      </c>
      <c r="CJ31" s="12">
        <f ca="1">VALUE($K31&amp;$M31&amp;$N31&amp;$Q31&amp;$S31&amp;"02")</f>
        <v>2231102</v>
      </c>
      <c r="CK31" s="19" t="str">
        <f t="shared" ca="1" si="296"/>
        <v>-</v>
      </c>
      <c r="CL31" s="19">
        <f t="shared" ca="1" si="296"/>
        <v>1</v>
      </c>
      <c r="CM31" s="19">
        <f t="shared" ca="1" si="296"/>
        <v>1</v>
      </c>
      <c r="CN31" s="9"/>
      <c r="CO31" s="444">
        <f t="shared" ca="1" si="297"/>
        <v>652</v>
      </c>
      <c r="CP31" s="444">
        <f t="shared" ca="1" si="297"/>
        <v>686</v>
      </c>
      <c r="CQ31" s="444">
        <f t="shared" ca="1" si="297"/>
        <v>721</v>
      </c>
      <c r="CR31" s="152">
        <f t="shared" ca="1" si="298"/>
        <v>378</v>
      </c>
      <c r="CS31" s="152">
        <f t="shared" ca="1" si="298"/>
        <v>413</v>
      </c>
      <c r="CT31" s="152">
        <f t="shared" ca="1" si="298"/>
        <v>448</v>
      </c>
      <c r="CU31" s="19" t="str">
        <f t="shared" ca="1" si="299"/>
        <v>-</v>
      </c>
      <c r="CV31" s="12" t="b">
        <v>1</v>
      </c>
      <c r="CW31" s="12" t="b">
        <v>0</v>
      </c>
      <c r="CX31" s="12" t="b">
        <v>0</v>
      </c>
      <c r="CY31" s="12" t="b">
        <v>0</v>
      </c>
      <c r="CZ31" s="19" t="b">
        <f t="shared" ca="1" si="241"/>
        <v>1</v>
      </c>
      <c r="DA31" s="19">
        <f t="shared" ca="1" si="240"/>
        <v>0</v>
      </c>
      <c r="DB31" s="19">
        <f t="shared" ca="1" si="240"/>
        <v>0</v>
      </c>
      <c r="DC31" s="19">
        <f t="shared" ca="1" si="240"/>
        <v>0</v>
      </c>
      <c r="DD31" s="19">
        <f t="shared" ca="1" si="240"/>
        <v>0</v>
      </c>
      <c r="DE31" s="19">
        <f t="shared" ca="1" si="240"/>
        <v>0</v>
      </c>
      <c r="DF31" s="19">
        <f t="shared" ca="1" si="240"/>
        <v>0</v>
      </c>
      <c r="DG31" s="19">
        <f t="shared" ca="1" si="240"/>
        <v>0</v>
      </c>
      <c r="DH31" s="19">
        <f t="shared" ca="1" si="240"/>
        <v>0</v>
      </c>
      <c r="DI31" s="19">
        <f t="shared" ca="1" si="240"/>
        <v>0</v>
      </c>
      <c r="DJ31" s="19">
        <f t="shared" ca="1" si="240"/>
        <v>0</v>
      </c>
      <c r="DK31" s="19">
        <f t="shared" ca="1" si="240"/>
        <v>0</v>
      </c>
      <c r="DL31" s="19">
        <f t="shared" ca="1" si="240"/>
        <v>0</v>
      </c>
      <c r="DM31" s="12">
        <v>3</v>
      </c>
      <c r="DN31" s="12">
        <v>3</v>
      </c>
      <c r="DO31" s="12">
        <v>0</v>
      </c>
      <c r="DP31" s="12">
        <v>2</v>
      </c>
      <c r="DQ31" s="12">
        <v>-2</v>
      </c>
      <c r="DR31" s="19" t="str">
        <f t="shared" ref="DP31:ED37" ca="1" si="324">OFFSET(DR$5,$B31,0)</f>
        <v>-</v>
      </c>
      <c r="DS31" s="19" t="str">
        <f t="shared" ca="1" si="324"/>
        <v>-</v>
      </c>
      <c r="DT31" s="19" t="str">
        <f t="shared" ca="1" si="324"/>
        <v>-</v>
      </c>
      <c r="DU31" s="251">
        <f t="shared" ref="DU31:DW36" si="325">DO31</f>
        <v>0</v>
      </c>
      <c r="DV31" s="251">
        <f>DP31</f>
        <v>2</v>
      </c>
      <c r="DW31" s="251">
        <f t="shared" si="325"/>
        <v>-2</v>
      </c>
      <c r="DX31" s="19" t="str">
        <f t="shared" ca="1" si="240"/>
        <v>-</v>
      </c>
      <c r="DY31" s="19" t="str">
        <f t="shared" ca="1" si="240"/>
        <v>-</v>
      </c>
      <c r="DZ31" s="19" t="str">
        <f t="shared" ca="1" si="240"/>
        <v>-</v>
      </c>
      <c r="EA31" s="19" t="str">
        <f t="shared" ca="1" si="240"/>
        <v>-</v>
      </c>
      <c r="EB31" s="19" t="str">
        <f t="shared" ca="1" si="240"/>
        <v>-</v>
      </c>
      <c r="EC31" s="19" t="str">
        <f t="shared" ca="1" si="240"/>
        <v>-</v>
      </c>
      <c r="ED31" s="19">
        <f t="shared" ca="1" si="324"/>
        <v>0</v>
      </c>
      <c r="EE31" s="19">
        <f t="shared" ca="1" si="300"/>
        <v>0</v>
      </c>
      <c r="EF31" s="19">
        <f t="shared" ca="1" si="300"/>
        <v>0</v>
      </c>
      <c r="EG31" s="19">
        <f t="shared" ca="1" si="300"/>
        <v>0</v>
      </c>
      <c r="EH31" s="19">
        <f t="shared" ref="EH31:GN34" ca="1" si="326">OFFSET(EH$5,$B31,0)</f>
        <v>0</v>
      </c>
      <c r="EI31" s="19">
        <f t="shared" ca="1" si="326"/>
        <v>0</v>
      </c>
      <c r="EJ31" s="19">
        <f t="shared" ca="1" si="326"/>
        <v>0</v>
      </c>
      <c r="EK31" s="19">
        <f t="shared" ca="1" si="326"/>
        <v>0</v>
      </c>
      <c r="EL31" s="19">
        <f t="shared" ca="1" si="326"/>
        <v>0</v>
      </c>
      <c r="EM31" s="19">
        <f t="shared" ca="1" si="326"/>
        <v>0</v>
      </c>
      <c r="EN31" s="19">
        <f t="shared" ca="1" si="326"/>
        <v>0</v>
      </c>
      <c r="EO31" s="19">
        <f t="shared" ca="1" si="326"/>
        <v>0</v>
      </c>
      <c r="EP31" s="19">
        <f t="shared" ca="1" si="326"/>
        <v>0</v>
      </c>
      <c r="EQ31" s="19">
        <f t="shared" ca="1" si="326"/>
        <v>0</v>
      </c>
      <c r="ER31" s="19">
        <f t="shared" ca="1" si="326"/>
        <v>0</v>
      </c>
      <c r="ES31" s="19">
        <f t="shared" ca="1" si="326"/>
        <v>0</v>
      </c>
      <c r="ET31" s="19">
        <f t="shared" ca="1" si="326"/>
        <v>0</v>
      </c>
      <c r="EU31" s="19">
        <f t="shared" ca="1" si="326"/>
        <v>0</v>
      </c>
      <c r="EV31" s="19">
        <f t="shared" ca="1" si="326"/>
        <v>0</v>
      </c>
      <c r="EW31" s="19">
        <f t="shared" ca="1" si="326"/>
        <v>0</v>
      </c>
      <c r="EX31" s="19">
        <f t="shared" ca="1" si="326"/>
        <v>0</v>
      </c>
      <c r="EY31" s="19">
        <f t="shared" ca="1" si="326"/>
        <v>0</v>
      </c>
      <c r="EZ31" s="19">
        <f t="shared" ca="1" si="326"/>
        <v>0</v>
      </c>
      <c r="FA31" s="19">
        <f t="shared" ca="1" si="326"/>
        <v>0</v>
      </c>
      <c r="FB31" s="19">
        <f t="shared" ca="1" si="326"/>
        <v>0</v>
      </c>
      <c r="FC31" s="19">
        <f t="shared" ca="1" si="326"/>
        <v>0</v>
      </c>
      <c r="FD31" s="19">
        <f t="shared" ca="1" si="326"/>
        <v>0</v>
      </c>
      <c r="FE31" s="19">
        <f t="shared" ca="1" si="326"/>
        <v>0</v>
      </c>
      <c r="FF31" s="19">
        <f t="shared" ca="1" si="326"/>
        <v>0</v>
      </c>
      <c r="FG31" s="19">
        <f t="shared" ca="1" si="326"/>
        <v>0</v>
      </c>
      <c r="FH31" s="19">
        <f t="shared" ca="1" si="326"/>
        <v>0</v>
      </c>
      <c r="FI31" s="19">
        <f t="shared" ca="1" si="326"/>
        <v>0</v>
      </c>
      <c r="FJ31" s="19">
        <f t="shared" ca="1" si="326"/>
        <v>0</v>
      </c>
      <c r="FK31" s="19">
        <f t="shared" ca="1" si="326"/>
        <v>0</v>
      </c>
      <c r="FL31" s="19">
        <f t="shared" ca="1" si="326"/>
        <v>0</v>
      </c>
      <c r="FM31" s="19">
        <f t="shared" ca="1" si="326"/>
        <v>0</v>
      </c>
      <c r="FN31" s="19">
        <f t="shared" ca="1" si="326"/>
        <v>0</v>
      </c>
      <c r="FO31" s="19">
        <f t="shared" ca="1" si="326"/>
        <v>0</v>
      </c>
      <c r="FP31" s="19">
        <f t="shared" ca="1" si="326"/>
        <v>0</v>
      </c>
      <c r="FQ31" s="19">
        <f t="shared" ca="1" si="326"/>
        <v>0</v>
      </c>
      <c r="FR31" s="19">
        <f t="shared" ca="1" si="326"/>
        <v>0</v>
      </c>
      <c r="FS31" s="19">
        <f t="shared" ca="1" si="326"/>
        <v>0</v>
      </c>
      <c r="FT31" s="19">
        <f t="shared" ca="1" si="326"/>
        <v>0</v>
      </c>
      <c r="FU31" s="19">
        <f t="shared" ca="1" si="326"/>
        <v>0</v>
      </c>
      <c r="FV31" s="19">
        <f t="shared" ca="1" si="326"/>
        <v>0</v>
      </c>
      <c r="FW31" s="19">
        <f t="shared" ca="1" si="326"/>
        <v>0</v>
      </c>
      <c r="FX31" s="19">
        <f t="shared" ca="1" si="326"/>
        <v>0</v>
      </c>
      <c r="FY31" s="19">
        <f t="shared" ca="1" si="326"/>
        <v>0</v>
      </c>
      <c r="FZ31" s="19">
        <f t="shared" ca="1" si="326"/>
        <v>0</v>
      </c>
      <c r="GA31" s="19">
        <f t="shared" ca="1" si="326"/>
        <v>0</v>
      </c>
      <c r="GB31" s="19">
        <f t="shared" ca="1" si="326"/>
        <v>0</v>
      </c>
      <c r="GC31" s="19">
        <f t="shared" ca="1" si="326"/>
        <v>0</v>
      </c>
      <c r="GD31" s="19">
        <f t="shared" ca="1" si="326"/>
        <v>0</v>
      </c>
      <c r="GE31" s="19">
        <f t="shared" ca="1" si="326"/>
        <v>0</v>
      </c>
      <c r="GF31" s="19">
        <f t="shared" ca="1" si="326"/>
        <v>0</v>
      </c>
      <c r="GG31" s="19">
        <f t="shared" ca="1" si="326"/>
        <v>0</v>
      </c>
      <c r="GH31" s="19">
        <f t="shared" ca="1" si="326"/>
        <v>0</v>
      </c>
      <c r="GI31" s="19">
        <f t="shared" ca="1" si="326"/>
        <v>0</v>
      </c>
      <c r="GJ31" s="19">
        <f t="shared" ca="1" si="326"/>
        <v>0</v>
      </c>
      <c r="GK31" s="19">
        <f t="shared" ca="1" si="326"/>
        <v>0</v>
      </c>
      <c r="GL31" s="19">
        <f t="shared" ca="1" si="326"/>
        <v>0</v>
      </c>
      <c r="GM31" s="19">
        <f t="shared" ca="1" si="326"/>
        <v>0</v>
      </c>
      <c r="GN31" s="19">
        <f t="shared" ca="1" si="326"/>
        <v>0</v>
      </c>
      <c r="GO31" s="19">
        <f t="shared" ca="1" si="301"/>
        <v>0</v>
      </c>
      <c r="GP31" s="19">
        <f t="shared" ca="1" si="301"/>
        <v>0</v>
      </c>
      <c r="GQ31" s="19">
        <f t="shared" ca="1" si="301"/>
        <v>0</v>
      </c>
      <c r="GR31" s="19">
        <f t="shared" ca="1" si="301"/>
        <v>0</v>
      </c>
      <c r="GS31" s="19">
        <f t="shared" ca="1" si="301"/>
        <v>0</v>
      </c>
      <c r="GT31" s="19">
        <f t="shared" ca="1" si="301"/>
        <v>0</v>
      </c>
      <c r="GU31" s="19">
        <f t="shared" ca="1" si="301"/>
        <v>0</v>
      </c>
      <c r="GV31" s="19">
        <f t="shared" ca="1" si="301"/>
        <v>0</v>
      </c>
      <c r="GW31" s="19">
        <f t="shared" ca="1" si="302"/>
        <v>0</v>
      </c>
      <c r="GX31" s="19">
        <f t="shared" ca="1" si="302"/>
        <v>0</v>
      </c>
      <c r="GY31" s="19">
        <f t="shared" ca="1" si="302"/>
        <v>0</v>
      </c>
      <c r="GZ31" s="19">
        <f t="shared" ca="1" si="302"/>
        <v>0</v>
      </c>
      <c r="HA31" s="19">
        <f t="shared" ca="1" si="302"/>
        <v>0</v>
      </c>
      <c r="HB31" s="19">
        <f t="shared" ca="1" si="302"/>
        <v>0</v>
      </c>
      <c r="HC31" s="19">
        <f t="shared" ca="1" si="302"/>
        <v>0</v>
      </c>
      <c r="HD31" s="19">
        <f t="shared" ca="1" si="302"/>
        <v>0</v>
      </c>
      <c r="HE31" s="19">
        <f t="shared" ca="1" si="302"/>
        <v>0</v>
      </c>
      <c r="HF31" s="19">
        <f t="shared" ca="1" si="302"/>
        <v>0</v>
      </c>
      <c r="HG31" s="19">
        <f t="shared" ca="1" si="302"/>
        <v>0</v>
      </c>
      <c r="HH31" s="19">
        <f t="shared" ca="1" si="302"/>
        <v>0</v>
      </c>
      <c r="HI31" s="19">
        <f t="shared" ca="1" si="302"/>
        <v>0</v>
      </c>
      <c r="HJ31" s="19">
        <f t="shared" ca="1" si="302"/>
        <v>0</v>
      </c>
      <c r="HK31" s="19">
        <f t="shared" ca="1" si="302"/>
        <v>0</v>
      </c>
      <c r="HL31" s="19">
        <f t="shared" ca="1" si="302"/>
        <v>0</v>
      </c>
      <c r="HM31" s="19">
        <f t="shared" ca="1" si="302"/>
        <v>0</v>
      </c>
      <c r="HN31" s="19">
        <f t="shared" ca="1" si="302"/>
        <v>0</v>
      </c>
      <c r="HO31" s="19">
        <f t="shared" ca="1" si="302"/>
        <v>0</v>
      </c>
      <c r="HP31" s="19">
        <f t="shared" ca="1" si="302"/>
        <v>0</v>
      </c>
      <c r="HQ31" s="19">
        <f t="shared" ca="1" si="302"/>
        <v>0</v>
      </c>
      <c r="HR31" s="19">
        <f t="shared" ca="1" si="302"/>
        <v>0</v>
      </c>
      <c r="HS31" s="19">
        <f t="shared" ca="1" si="302"/>
        <v>0</v>
      </c>
      <c r="HT31" s="19">
        <f t="shared" ca="1" si="302"/>
        <v>0</v>
      </c>
      <c r="HU31" s="19">
        <f t="shared" ca="1" si="302"/>
        <v>0</v>
      </c>
      <c r="HV31" s="19">
        <f t="shared" ca="1" si="302"/>
        <v>0</v>
      </c>
      <c r="HW31" s="19">
        <f t="shared" ca="1" si="302"/>
        <v>0</v>
      </c>
      <c r="HX31" s="19">
        <f t="shared" ca="1" si="302"/>
        <v>0</v>
      </c>
      <c r="HY31" s="19">
        <f t="shared" ca="1" si="302"/>
        <v>0</v>
      </c>
      <c r="HZ31" s="19">
        <f t="shared" ca="1" si="302"/>
        <v>0</v>
      </c>
      <c r="IA31" s="19">
        <f t="shared" ca="1" si="302"/>
        <v>0</v>
      </c>
      <c r="IB31" s="19">
        <f t="shared" ca="1" si="302"/>
        <v>0</v>
      </c>
      <c r="IC31" s="19">
        <f t="shared" ca="1" si="302"/>
        <v>0</v>
      </c>
      <c r="ID31" s="19">
        <f t="shared" ca="1" si="302"/>
        <v>0</v>
      </c>
      <c r="IE31" s="5">
        <f t="shared" ca="1" si="303"/>
        <v>67</v>
      </c>
      <c r="IF31" s="9"/>
      <c r="IG31" s="5">
        <f t="shared" ca="1" si="304"/>
        <v>1</v>
      </c>
      <c r="IH31" s="5" t="b">
        <f t="shared" ca="1" si="304"/>
        <v>0</v>
      </c>
      <c r="II31" s="19">
        <f t="shared" ref="II31:IX37" ca="1" si="327">OFFSET(II$5,$B31,0)</f>
        <v>0</v>
      </c>
      <c r="IJ31" s="5">
        <f t="shared" ca="1" si="304"/>
        <v>55</v>
      </c>
      <c r="IK31" s="19">
        <f t="shared" ca="1" si="327"/>
        <v>1</v>
      </c>
      <c r="IL31" s="19">
        <f t="shared" ca="1" si="327"/>
        <v>0</v>
      </c>
      <c r="IM31" s="19">
        <f t="shared" ca="1" si="327"/>
        <v>0</v>
      </c>
      <c r="IN31" s="19">
        <f t="shared" ca="1" si="327"/>
        <v>0</v>
      </c>
      <c r="IO31" s="19">
        <f t="shared" ca="1" si="327"/>
        <v>0</v>
      </c>
      <c r="IP31" s="19">
        <f t="shared" ca="1" si="327"/>
        <v>0</v>
      </c>
      <c r="IQ31" s="19">
        <f t="shared" ca="1" si="327"/>
        <v>0</v>
      </c>
      <c r="IR31" s="19">
        <f t="shared" ca="1" si="327"/>
        <v>0</v>
      </c>
      <c r="IS31" s="19">
        <f t="shared" ca="1" si="327"/>
        <v>0</v>
      </c>
      <c r="IT31" s="19">
        <f t="shared" ca="1" si="327"/>
        <v>0</v>
      </c>
      <c r="IU31" s="19">
        <f t="shared" ca="1" si="327"/>
        <v>0</v>
      </c>
      <c r="IV31" s="19">
        <f t="shared" ca="1" si="327"/>
        <v>0</v>
      </c>
      <c r="IW31" s="19">
        <f t="shared" ca="1" si="327"/>
        <v>0</v>
      </c>
      <c r="IX31" s="19">
        <f t="shared" ca="1" si="327"/>
        <v>0</v>
      </c>
      <c r="IY31" s="19">
        <f t="shared" ca="1" si="257"/>
        <v>0</v>
      </c>
      <c r="IZ31" s="19">
        <f t="shared" ca="1" si="257"/>
        <v>0</v>
      </c>
      <c r="JA31" s="19">
        <f t="shared" ca="1" si="257"/>
        <v>0</v>
      </c>
      <c r="JB31" s="19">
        <f t="shared" ca="1" si="257"/>
        <v>0</v>
      </c>
      <c r="JC31" s="19">
        <f t="shared" ca="1" si="257"/>
        <v>0</v>
      </c>
      <c r="JD31" s="19">
        <f t="shared" ca="1" si="257"/>
        <v>0</v>
      </c>
      <c r="JE31" s="19">
        <f t="shared" ca="1" si="257"/>
        <v>0</v>
      </c>
      <c r="JF31" s="19">
        <f t="shared" ca="1" si="257"/>
        <v>0</v>
      </c>
      <c r="JG31" s="5">
        <f t="shared" ca="1" si="305"/>
        <v>1.2500000000000001E-2</v>
      </c>
      <c r="JH31" s="567">
        <f t="shared" ca="1" si="305"/>
        <v>0</v>
      </c>
      <c r="JI31" s="5">
        <f t="shared" ca="1" si="305"/>
        <v>6.25E-2</v>
      </c>
      <c r="JJ31" s="5">
        <f t="shared" ca="1" si="305"/>
        <v>6.25E-2</v>
      </c>
      <c r="JK31" s="5">
        <f t="shared" ca="1" si="305"/>
        <v>6.25E-2</v>
      </c>
      <c r="JL31" s="19">
        <f t="shared" ca="1" si="257"/>
        <v>1</v>
      </c>
      <c r="JM31" s="19">
        <f t="shared" ca="1" si="257"/>
        <v>0</v>
      </c>
      <c r="JN31" s="19">
        <f t="shared" ca="1" si="257"/>
        <v>1</v>
      </c>
      <c r="JO31" s="9"/>
      <c r="JP31" s="5" t="b">
        <f t="shared" ref="JP31:JP37" ca="1" si="328">IF($L31&lt;&gt;0,INDEX(i.cropgraze_inc,$L31,JP$7),OFFSET(JP$5,$B31,0))</f>
        <v>0</v>
      </c>
      <c r="JQ31" s="19" t="str">
        <f t="shared" ca="1" si="306"/>
        <v>-</v>
      </c>
      <c r="JR31" s="19" t="str">
        <f t="shared" ca="1" si="306"/>
        <v>-</v>
      </c>
      <c r="JS31" s="5" t="b">
        <f t="shared" ca="1" si="307"/>
        <v>0</v>
      </c>
      <c r="JT31" s="5" t="b">
        <f t="shared" ca="1" si="307"/>
        <v>0</v>
      </c>
      <c r="JU31" s="5" t="b">
        <f t="shared" ca="1" si="307"/>
        <v>1</v>
      </c>
      <c r="JV31" s="144">
        <f t="shared" ca="1" si="308"/>
        <v>1</v>
      </c>
      <c r="JW31" s="144">
        <f t="shared" ca="1" si="308"/>
        <v>1</v>
      </c>
      <c r="JX31" s="19" t="str">
        <f t="shared" ref="JX31:KD37" ca="1" si="329">OFFSET(JX$5,$B31,0)</f>
        <v>-</v>
      </c>
      <c r="JY31" s="19" t="str">
        <f t="shared" ca="1" si="329"/>
        <v>-</v>
      </c>
      <c r="JZ31" s="19" t="str">
        <f t="shared" ca="1" si="329"/>
        <v>-</v>
      </c>
      <c r="KA31" s="19" t="str">
        <f t="shared" ca="1" si="329"/>
        <v>-</v>
      </c>
      <c r="KB31" s="19">
        <f t="shared" ca="1" si="329"/>
        <v>1</v>
      </c>
      <c r="KC31" s="19">
        <f t="shared" ca="1" si="329"/>
        <v>0.66</v>
      </c>
      <c r="KD31" s="19" t="str">
        <f t="shared" ca="1" si="329"/>
        <v>-</v>
      </c>
      <c r="KE31" s="5" t="b" cm="1">
        <f t="array" aca="1" ref="KE31" ca="1">IF(OR(KF31:KM31&lt;&gt;"-"),TRUE,"-")</f>
        <v>1</v>
      </c>
      <c r="KF31" s="237">
        <f ca="1">OFFSET(KF31,-1,0)</f>
        <v>2</v>
      </c>
      <c r="KG31" s="237">
        <f t="shared" ref="KG31:KM31" ca="1" si="330">OFFSET(KG31,-1,0)</f>
        <v>2</v>
      </c>
      <c r="KH31" s="237">
        <f t="shared" ca="1" si="330"/>
        <v>2</v>
      </c>
      <c r="KI31" s="237">
        <f t="shared" ca="1" si="330"/>
        <v>2</v>
      </c>
      <c r="KJ31" s="237">
        <f t="shared" ca="1" si="330"/>
        <v>2</v>
      </c>
      <c r="KK31" s="237">
        <f t="shared" ca="1" si="330"/>
        <v>2</v>
      </c>
      <c r="KL31" s="237">
        <f t="shared" ca="1" si="330"/>
        <v>2</v>
      </c>
      <c r="KM31" s="237">
        <f t="shared" ca="1" si="330"/>
        <v>2</v>
      </c>
      <c r="KN31" s="5" t="str">
        <f t="array" aca="1" ref="KN31" ca="1">IF(OR(KO31:KU31&lt;&gt;"-"),TRUE,"-")</f>
        <v>-</v>
      </c>
      <c r="KO31" s="19" t="str">
        <f t="shared" ref="KO31:KU36" ca="1" si="331">OFFSET(KO$5,$B31,0)</f>
        <v>-</v>
      </c>
      <c r="KP31" s="19" t="str">
        <f t="shared" ca="1" si="331"/>
        <v>-</v>
      </c>
      <c r="KQ31" s="19" t="str">
        <f t="shared" ca="1" si="331"/>
        <v>-</v>
      </c>
      <c r="KR31" s="19" t="str">
        <f t="shared" ca="1" si="331"/>
        <v>-</v>
      </c>
      <c r="KS31" s="19" t="str">
        <f t="shared" ca="1" si="331"/>
        <v>-</v>
      </c>
      <c r="KT31" s="19" t="str">
        <f t="shared" ca="1" si="331"/>
        <v>-</v>
      </c>
      <c r="KU31" s="19" t="str">
        <f t="shared" ca="1" si="331"/>
        <v>-</v>
      </c>
      <c r="KV31" s="19" t="b">
        <f t="shared" ca="1" si="268"/>
        <v>0</v>
      </c>
      <c r="KW31" s="144">
        <f t="shared" ca="1" si="309"/>
        <v>2</v>
      </c>
      <c r="KX31" s="19">
        <f t="shared" ca="1" si="268"/>
        <v>2</v>
      </c>
      <c r="KY31" s="19" t="b">
        <f t="shared" ca="1" si="269"/>
        <v>0</v>
      </c>
      <c r="KZ31" s="19" t="str">
        <f t="shared" ref="KZ31:KZ37" ca="1" si="332">OFFSET(KZ$5,$B31,0)</f>
        <v>-</v>
      </c>
      <c r="LA31" s="5" t="str">
        <f t="shared" ca="1" si="310"/>
        <v>-</v>
      </c>
      <c r="LB31" s="5" t="str">
        <f t="shared" ca="1" si="310"/>
        <v>-</v>
      </c>
      <c r="LC31" s="5" t="str">
        <f t="shared" ca="1" si="310"/>
        <v>-</v>
      </c>
      <c r="LD31" s="5" t="str">
        <f t="shared" ca="1" si="310"/>
        <v>-</v>
      </c>
      <c r="LE31" s="19" t="b">
        <f t="shared" ca="1" si="271"/>
        <v>0</v>
      </c>
      <c r="LF31" s="19" t="str">
        <f t="shared" ca="1" si="311"/>
        <v>-</v>
      </c>
      <c r="LG31" s="19" t="str">
        <f ca="1">OFFSET(LG$5,$B31,0)</f>
        <v>-</v>
      </c>
      <c r="LH31" s="19" t="b">
        <f ca="1">OFFSET(LH$5,$B31,0)</f>
        <v>1</v>
      </c>
      <c r="LI31" s="19">
        <f t="shared" ca="1" si="311"/>
        <v>0.75</v>
      </c>
      <c r="LJ31" s="19">
        <f t="shared" ca="1" si="311"/>
        <v>0.75</v>
      </c>
      <c r="LK31" s="19">
        <f t="shared" ca="1" si="311"/>
        <v>0.99</v>
      </c>
      <c r="LL31" s="19">
        <f t="shared" ca="1" si="311"/>
        <v>0.5</v>
      </c>
      <c r="LM31" s="19">
        <f t="shared" ca="1" si="311"/>
        <v>0</v>
      </c>
      <c r="LN31" s="19">
        <f t="shared" ca="1" si="311"/>
        <v>0</v>
      </c>
      <c r="LO31" s="19" t="str">
        <f t="shared" ca="1" si="311"/>
        <v>-</v>
      </c>
      <c r="LP31" s="5" t="str" cm="1">
        <f t="array" aca="1" ref="LP31" ca="1">INDEX(i.meatgrid,$Q31,LP$7)</f>
        <v>-</v>
      </c>
      <c r="LQ31" s="5" t="str" cm="1">
        <f t="array" aca="1" ref="LQ31" ca="1">INDEX(i.meatgrid,$Q31,LQ$7)</f>
        <v>-</v>
      </c>
      <c r="LR31" s="19" t="str">
        <f t="shared" ca="1" si="311"/>
        <v>-</v>
      </c>
      <c r="LS31" s="5">
        <f t="shared" ca="1" si="312"/>
        <v>1</v>
      </c>
      <c r="LT31" s="9"/>
      <c r="LU31" s="19">
        <f t="shared" ca="1" si="311"/>
        <v>70</v>
      </c>
      <c r="LV31" s="19">
        <f t="shared" ref="LV31:MZ37" ca="1" si="333">OFFSET(LV$5,$B31,0)</f>
        <v>50</v>
      </c>
      <c r="LW31" s="19">
        <f t="shared" ca="1" si="333"/>
        <v>80</v>
      </c>
      <c r="LX31" s="19">
        <f t="shared" ca="1" si="333"/>
        <v>50</v>
      </c>
      <c r="LY31" s="5" t="b" cm="1">
        <f t="array" aca="1" ref="LY31" ca="1">INDEX(i.meatgrid,$Q31,LY$7)</f>
        <v>1</v>
      </c>
      <c r="LZ31" s="5" t="b" cm="1">
        <f t="array" aca="1" ref="LZ31" ca="1">INDEX(i.meatgrid,$Q31,LZ$7)</f>
        <v>0</v>
      </c>
      <c r="MA31" s="5" t="str" cm="1">
        <f t="array" aca="1" ref="MA31" ca="1">INDEX(i.meatgrid,$Q31,MA$7)</f>
        <v>-</v>
      </c>
      <c r="MB31" s="5" t="str" cm="1">
        <f t="array" aca="1" ref="MB31" ca="1">INDEX(i.meatgrid,$Q31,MB$7)</f>
        <v>-</v>
      </c>
      <c r="MC31" s="19">
        <f t="shared" ca="1" si="273"/>
        <v>1</v>
      </c>
      <c r="MD31" s="5">
        <f t="shared" ca="1" si="313"/>
        <v>1</v>
      </c>
      <c r="ME31" s="5" cm="1">
        <f t="array" aca="1" ref="ME31" ca="1">INDEX(i.meatgrid,$Q31,ME$7)</f>
        <v>1</v>
      </c>
      <c r="MF31" s="5" cm="1">
        <f t="array" aca="1" ref="MF31" ca="1">INDEX(i.meatgrid,$Q31,MF$7)</f>
        <v>1</v>
      </c>
      <c r="MG31" s="5" cm="1">
        <f t="array" aca="1" ref="MG31" ca="1">INDEX(i.meatgrid,$Q31,MG$7)</f>
        <v>1</v>
      </c>
      <c r="MH31" s="5" cm="1">
        <f t="array" aca="1" ref="MH31" ca="1">INDEX(i.meatgrid,$Q31,MH$7)</f>
        <v>0</v>
      </c>
      <c r="MI31" s="5" cm="1">
        <f t="array" aca="1" ref="MI31" ca="1">INDEX(i.meatgrid,$Q31,MI$7)</f>
        <v>1</v>
      </c>
      <c r="MJ31" s="5" cm="1">
        <f t="array" aca="1" ref="MJ31" ca="1">INDEX(i.meatgrid,$Q31,MJ$7)</f>
        <v>1</v>
      </c>
      <c r="MK31" s="5" cm="1">
        <f t="array" aca="1" ref="MK31" ca="1">INDEX(i.meatgrid,$Q31,MK$7)</f>
        <v>1</v>
      </c>
      <c r="ML31" s="5" cm="1">
        <f t="array" aca="1" ref="ML31" ca="1">INDEX(i.meatgrid,$Q31,ML$7)</f>
        <v>1</v>
      </c>
      <c r="MM31" s="19">
        <f t="shared" ca="1" si="314"/>
        <v>1</v>
      </c>
      <c r="MN31" s="9"/>
      <c r="MO31" s="19" t="b">
        <f t="shared" ca="1" si="333"/>
        <v>0</v>
      </c>
      <c r="MP31" s="19" t="b">
        <f t="shared" ca="1" si="333"/>
        <v>0</v>
      </c>
      <c r="MQ31" s="19">
        <f t="shared" ca="1" si="333"/>
        <v>1</v>
      </c>
      <c r="MR31" s="19">
        <f t="shared" ca="1" si="333"/>
        <v>0.75</v>
      </c>
      <c r="MS31" s="19">
        <f t="shared" ca="1" si="333"/>
        <v>0.75</v>
      </c>
      <c r="MT31" s="19">
        <f t="shared" ca="1" si="333"/>
        <v>0.8</v>
      </c>
      <c r="MU31" s="19">
        <f t="shared" ca="1" si="333"/>
        <v>0.82499999999999996</v>
      </c>
      <c r="MV31" s="19">
        <f t="shared" ca="1" si="333"/>
        <v>0.875</v>
      </c>
      <c r="MW31" s="19">
        <f t="shared" ca="1" si="333"/>
        <v>0.9</v>
      </c>
      <c r="MX31" s="19">
        <f t="shared" ca="1" si="333"/>
        <v>1</v>
      </c>
      <c r="MY31" s="19">
        <f t="shared" ca="1" si="333"/>
        <v>0.875</v>
      </c>
      <c r="MZ31" s="19" t="b">
        <f t="shared" ca="1" si="333"/>
        <v>1</v>
      </c>
      <c r="NA31" s="19">
        <f t="shared" ca="1" si="273"/>
        <v>74.989999999999995</v>
      </c>
      <c r="NB31" s="19" t="str">
        <f t="shared" ca="1" si="273"/>
        <v>-</v>
      </c>
      <c r="NC31" s="19" t="str">
        <f t="shared" ca="1" si="273"/>
        <v>-</v>
      </c>
      <c r="ND31" s="19" t="str">
        <f t="shared" ca="1" si="273"/>
        <v>-</v>
      </c>
      <c r="NE31" s="19" t="str">
        <f t="shared" ca="1" si="273"/>
        <v>-</v>
      </c>
      <c r="NF31" s="19" t="str">
        <f t="shared" ca="1" si="273"/>
        <v>-</v>
      </c>
      <c r="NG31" s="19" t="str">
        <f t="shared" ca="1" si="273"/>
        <v>-</v>
      </c>
      <c r="NH31" s="19" t="str">
        <f t="shared" ca="1" si="273"/>
        <v>-</v>
      </c>
      <c r="NI31" s="19">
        <f t="shared" ca="1" si="273"/>
        <v>36.99</v>
      </c>
      <c r="NJ31" s="19">
        <f t="shared" ca="1" si="273"/>
        <v>36.99</v>
      </c>
      <c r="NK31" s="19" t="str">
        <f t="shared" ca="1" si="273"/>
        <v>-</v>
      </c>
      <c r="NL31" s="19" t="str">
        <f t="shared" ca="1" si="273"/>
        <v>-</v>
      </c>
      <c r="NM31" s="19" t="str">
        <f t="shared" ca="1" si="273"/>
        <v>-</v>
      </c>
      <c r="NN31" s="19" t="str">
        <f t="shared" ca="1" si="273"/>
        <v>-</v>
      </c>
      <c r="NO31" s="19" t="str">
        <f t="shared" ca="1" si="273"/>
        <v>-</v>
      </c>
      <c r="NP31" s="19">
        <f t="shared" ca="1" si="273"/>
        <v>49.99</v>
      </c>
      <c r="NQ31" s="19">
        <f t="shared" ca="1" si="273"/>
        <v>49.99</v>
      </c>
      <c r="NR31" s="19">
        <f t="shared" ca="1" si="273"/>
        <v>49.99</v>
      </c>
      <c r="NS31" s="19">
        <f t="shared" ca="1" si="273"/>
        <v>49.99</v>
      </c>
      <c r="NT31" s="19">
        <f t="shared" ca="1" si="273"/>
        <v>49.99</v>
      </c>
      <c r="NU31" s="19">
        <f t="shared" ca="1" si="273"/>
        <v>49.99</v>
      </c>
      <c r="NV31" s="19">
        <f t="shared" ca="1" si="273"/>
        <v>49.99</v>
      </c>
      <c r="NW31" s="19">
        <f t="shared" ca="1" si="273"/>
        <v>49.99</v>
      </c>
      <c r="NX31" s="19">
        <f t="shared" ca="1" si="273"/>
        <v>412.99</v>
      </c>
      <c r="NY31" s="19">
        <f t="shared" ca="1" si="273"/>
        <v>412.99</v>
      </c>
      <c r="NZ31" s="19" t="str">
        <f t="shared" ca="1" si="273"/>
        <v>-</v>
      </c>
      <c r="OA31" s="19" t="str">
        <f t="shared" ca="1" si="273"/>
        <v>-</v>
      </c>
      <c r="OB31" s="19" t="str">
        <f t="shared" ca="1" si="273"/>
        <v>-</v>
      </c>
      <c r="OC31" s="19" t="str">
        <f t="shared" ca="1" si="273"/>
        <v>-</v>
      </c>
      <c r="OD31" s="19" t="str">
        <f t="shared" ca="1" si="273"/>
        <v>-</v>
      </c>
      <c r="OE31" s="19">
        <f t="shared" ca="1" si="273"/>
        <v>6.8900000000000006</v>
      </c>
      <c r="OF31" s="19">
        <f t="shared" ca="1" si="273"/>
        <v>6.8900000000000006</v>
      </c>
      <c r="OG31" s="19">
        <f t="shared" ca="1" si="273"/>
        <v>6.8900000000000006</v>
      </c>
      <c r="OH31" s="19">
        <f t="shared" ca="1" si="273"/>
        <v>6.8900000000000006</v>
      </c>
      <c r="OI31" s="19">
        <f t="shared" ca="1" si="273"/>
        <v>6.8900000000000006</v>
      </c>
      <c r="OJ31" s="19">
        <f t="shared" ca="1" si="273"/>
        <v>6.8900000000000006</v>
      </c>
      <c r="OK31" s="19">
        <f t="shared" ca="1" si="273"/>
        <v>6.8900000000000006</v>
      </c>
      <c r="OL31" s="19">
        <f t="shared" ca="1" si="273"/>
        <v>6.8900000000000006</v>
      </c>
      <c r="OM31" s="19">
        <f t="shared" ca="1" si="273"/>
        <v>346.99</v>
      </c>
      <c r="ON31" s="19">
        <f t="shared" ca="1" si="273"/>
        <v>346.99</v>
      </c>
      <c r="OO31" s="19" t="str">
        <f t="shared" ca="1" si="273"/>
        <v>-</v>
      </c>
      <c r="OP31" s="19" t="str">
        <f t="shared" ca="1" si="273"/>
        <v>-</v>
      </c>
      <c r="OQ31" s="19" t="str">
        <f t="shared" ca="1" si="273"/>
        <v>-</v>
      </c>
      <c r="OR31" s="19" t="str">
        <f t="shared" ca="1" si="273"/>
        <v>-</v>
      </c>
      <c r="OS31" s="19" t="str">
        <f t="shared" ca="1" si="273"/>
        <v>-</v>
      </c>
      <c r="OT31" s="19">
        <f t="shared" ref="OT31:OT36" ca="1" si="334">OFFSET(OT$5,$B31,0)</f>
        <v>0</v>
      </c>
      <c r="OU31" s="24">
        <v>0</v>
      </c>
    </row>
    <row r="32" spans="1:411" outlineLevel="2">
      <c r="A32" s="21">
        <f t="shared" si="316"/>
        <v>27</v>
      </c>
      <c r="B32" s="222">
        <f t="shared" ref="B32:B37" ca="1" si="335">OFFSET(B32,-1,0)</f>
        <v>25</v>
      </c>
      <c r="C32">
        <f>202</f>
        <v>202</v>
      </c>
      <c r="D32" s="144" t="str">
        <f t="shared" ca="1" si="282"/>
        <v>GSM</v>
      </c>
      <c r="E32" t="b">
        <v>0</v>
      </c>
      <c r="F32" t="b">
        <v>0</v>
      </c>
      <c r="G32" s="361" t="b">
        <v>0</v>
      </c>
      <c r="H32" s="237">
        <f t="shared" ca="1" si="317"/>
        <v>1</v>
      </c>
      <c r="I32" s="237">
        <f t="shared" ca="1" si="317"/>
        <v>1</v>
      </c>
      <c r="J32" s="237" t="str">
        <f t="shared" ca="1" si="317"/>
        <v/>
      </c>
      <c r="K32" s="237">
        <f t="shared" ca="1" si="317"/>
        <v>2</v>
      </c>
      <c r="L32" s="237">
        <f t="shared" ca="1" si="317"/>
        <v>2</v>
      </c>
      <c r="M32" s="237">
        <f t="shared" ca="1" si="318"/>
        <v>2</v>
      </c>
      <c r="N32" s="237">
        <f t="shared" ca="1" si="319"/>
        <v>3</v>
      </c>
      <c r="O32" s="237">
        <f t="shared" ca="1" si="320"/>
        <v>1</v>
      </c>
      <c r="P32" s="237">
        <f t="shared" ca="1" si="319"/>
        <v>1</v>
      </c>
      <c r="Q32" s="237">
        <f t="shared" ca="1" si="319"/>
        <v>1</v>
      </c>
      <c r="R32" s="237">
        <f t="shared" ca="1" si="319"/>
        <v>1</v>
      </c>
      <c r="S32" s="237">
        <f t="shared" ca="1" si="319"/>
        <v>1</v>
      </c>
      <c r="T32" s="237">
        <f t="shared" ca="1" si="319"/>
        <v>1</v>
      </c>
      <c r="U32" s="275"/>
      <c r="V32" s="275"/>
      <c r="W32" s="237">
        <f t="shared" ca="1" si="321"/>
        <v>0</v>
      </c>
      <c r="X32" s="275"/>
      <c r="Y32" s="275">
        <f t="shared" ca="1" si="322"/>
        <v>0</v>
      </c>
      <c r="Z32" s="275">
        <f t="shared" ca="1" si="322"/>
        <v>0</v>
      </c>
      <c r="AA32" s="275">
        <f t="shared" ca="1" si="322"/>
        <v>0</v>
      </c>
      <c r="AB32" s="275">
        <f t="shared" ca="1" si="322"/>
        <v>0</v>
      </c>
      <c r="AC32" s="275">
        <f t="shared" ca="1" si="322"/>
        <v>0</v>
      </c>
      <c r="AD32" s="275">
        <f t="shared" ca="1" si="322"/>
        <v>0</v>
      </c>
      <c r="AE32" s="275">
        <f t="shared" ca="1" si="322"/>
        <v>0</v>
      </c>
      <c r="AF32" s="144">
        <f ca="1">INDEX(CHOOSE($N32,DataAutumn!i.AdultDrys,DataWinter!i.AdultDrys,DataSpring!i.AdultDrys),1,$M32)</f>
        <v>3</v>
      </c>
      <c r="AG32" s="5">
        <f t="shared" ca="1" si="283"/>
        <v>2</v>
      </c>
      <c r="AH32" s="5">
        <f t="shared" ca="1" si="283"/>
        <v>0</v>
      </c>
      <c r="AI32" s="5">
        <f t="shared" ca="1" si="284"/>
        <v>1</v>
      </c>
      <c r="AJ32">
        <f t="shared" ca="1" si="285"/>
        <v>1</v>
      </c>
      <c r="AL32" s="231" t="str">
        <f t="shared" ca="1" si="323"/>
        <v>00003 FeedSupplyTemplate GSM MWM     Day204 Scan1 RR000p WP100p MP100p GP100p T_TRUE  (F43N33)</v>
      </c>
      <c r="AM32" s="9" t="str">
        <f ca="1">IF(COUNTIF(AL$5:AL32,AL32)=1,"-","Dup")</f>
        <v>-</v>
      </c>
      <c r="AN32" s="9"/>
      <c r="AO32" s="237" t="str">
        <f t="shared" ref="AO32:AV37" ca="1" si="336">OFFSET(AO32,-1,0)</f>
        <v>-</v>
      </c>
      <c r="AP32" s="237" t="str">
        <f t="shared" ca="1" si="336"/>
        <v>-</v>
      </c>
      <c r="AQ32" s="237" t="str">
        <f t="shared" ca="1" si="336"/>
        <v>-</v>
      </c>
      <c r="AR32" s="237" t="str">
        <f t="shared" ca="1" si="336"/>
        <v>-</v>
      </c>
      <c r="AS32" s="237" t="str">
        <f t="shared" ca="1" si="336"/>
        <v>-</v>
      </c>
      <c r="AT32" s="237" t="str">
        <f t="shared" ca="1" si="336"/>
        <v>-</v>
      </c>
      <c r="AU32" s="237" t="str">
        <f t="shared" ca="1" si="336"/>
        <v>-</v>
      </c>
      <c r="AV32" s="237" t="str">
        <f t="shared" ca="1" si="336"/>
        <v>-</v>
      </c>
      <c r="AW32" s="9"/>
      <c r="AX32" s="5" t="b">
        <f t="shared" ca="1" si="286"/>
        <v>1</v>
      </c>
      <c r="AY32" s="5" t="str">
        <f t="shared" ca="1" si="286"/>
        <v>-</v>
      </c>
      <c r="AZ32" s="5" t="str">
        <f t="shared" ca="1" si="286"/>
        <v>-</v>
      </c>
      <c r="BA32" s="5" t="str">
        <f t="shared" ca="1" si="286"/>
        <v>-</v>
      </c>
      <c r="BB32" s="5" t="b">
        <f t="shared" ca="1" si="286"/>
        <v>0</v>
      </c>
      <c r="BC32" s="144">
        <f t="shared" ca="1" si="286"/>
        <v>0.25</v>
      </c>
      <c r="BD32" s="19" t="b">
        <f t="shared" ca="1" si="287"/>
        <v>1</v>
      </c>
      <c r="BE32" s="9"/>
      <c r="BF32" s="5" t="str">
        <f t="shared" ca="1" si="288"/>
        <v>-</v>
      </c>
      <c r="BG32" s="19" t="str">
        <f t="shared" ca="1" si="289"/>
        <v>-</v>
      </c>
      <c r="BH32" s="19" t="str">
        <f t="shared" ca="1" si="289"/>
        <v>-</v>
      </c>
      <c r="BI32" s="19" t="str">
        <f t="shared" ca="1" si="289"/>
        <v>-</v>
      </c>
      <c r="BJ32" s="5" t="str">
        <f t="shared" ca="1" si="290"/>
        <v>-</v>
      </c>
      <c r="BK32" s="19" t="str">
        <f t="shared" ca="1" si="291"/>
        <v>-</v>
      </c>
      <c r="BL32" s="5" t="str">
        <f t="shared" ca="1" si="292"/>
        <v>-</v>
      </c>
      <c r="BM32" s="19" t="str">
        <f t="shared" ca="1" si="293"/>
        <v>-</v>
      </c>
      <c r="BN32" s="19" t="str">
        <f t="shared" ca="1" si="293"/>
        <v>-</v>
      </c>
      <c r="BO32" s="19" t="str">
        <f t="shared" ca="1" si="293"/>
        <v>-</v>
      </c>
      <c r="BP32" s="5" t="str">
        <f t="shared" ca="1" si="294"/>
        <v>-</v>
      </c>
      <c r="BQ32" s="9"/>
      <c r="BR32" s="19" t="str">
        <f t="shared" ca="1" si="295"/>
        <v>-</v>
      </c>
      <c r="BS32" s="19" t="str">
        <f t="shared" ca="1" si="295"/>
        <v>-</v>
      </c>
      <c r="BT32" s="19" t="str">
        <f t="shared" ca="1" si="295"/>
        <v>-</v>
      </c>
      <c r="BU32" s="19" t="str">
        <f t="shared" ca="1" si="295"/>
        <v>-</v>
      </c>
      <c r="BV32" s="19" t="str">
        <f t="shared" ca="1" si="295"/>
        <v>-</v>
      </c>
      <c r="BW32" s="19" t="str">
        <f t="shared" ca="1" si="295"/>
        <v>-</v>
      </c>
      <c r="BX32" s="19" t="str">
        <f t="shared" ca="1" si="295"/>
        <v>-</v>
      </c>
      <c r="BY32" s="19" t="str">
        <f t="shared" ca="1" si="295"/>
        <v>-</v>
      </c>
      <c r="BZ32" s="19" t="str">
        <f t="shared" ca="1" si="295"/>
        <v>-</v>
      </c>
      <c r="CA32" s="19" t="str">
        <f t="shared" ca="1" si="295"/>
        <v>-</v>
      </c>
      <c r="CB32" s="9"/>
      <c r="CC32" s="237" t="b">
        <f ca="1">OFFSET(CC32,-1,0)</f>
        <v>1</v>
      </c>
      <c r="CD32" s="12" t="b">
        <v>0</v>
      </c>
      <c r="CE32" s="237" t="b">
        <f ca="1">OFFSET(CE32,-1,0)</f>
        <v>1</v>
      </c>
      <c r="CF32" s="251">
        <f t="shared" ref="CF32:CF36" ca="1" si="337">IF(OFFSET($E32,-1,0),OFFSET($CJ32,-1,0),OFFSET(CF32,-1,0))</f>
        <v>2231101</v>
      </c>
      <c r="CG32" s="237" t="b">
        <f ca="1">OFFSET(CG32,-1,0)</f>
        <v>0</v>
      </c>
      <c r="CH32" s="12" t="s">
        <v>34</v>
      </c>
      <c r="CI32" s="19" t="b">
        <f t="shared" ca="1" si="296"/>
        <v>1</v>
      </c>
      <c r="CJ32" s="237">
        <f t="shared" ref="CJ32:CJ37" ca="1" si="338">OFFSET(CJ32,-1,0)+1</f>
        <v>2231103</v>
      </c>
      <c r="CK32" s="19" t="str">
        <f t="shared" ca="1" si="296"/>
        <v>-</v>
      </c>
      <c r="CL32" s="19">
        <f t="shared" ca="1" si="296"/>
        <v>1</v>
      </c>
      <c r="CM32" s="19">
        <f t="shared" ca="1" si="296"/>
        <v>1</v>
      </c>
      <c r="CN32" s="9"/>
      <c r="CO32" s="444">
        <f t="shared" ca="1" si="297"/>
        <v>652</v>
      </c>
      <c r="CP32" s="444">
        <f t="shared" ca="1" si="297"/>
        <v>686</v>
      </c>
      <c r="CQ32" s="444">
        <f t="shared" ca="1" si="297"/>
        <v>721</v>
      </c>
      <c r="CR32" s="152">
        <f t="shared" ca="1" si="298"/>
        <v>378</v>
      </c>
      <c r="CS32" s="152">
        <f t="shared" ca="1" si="298"/>
        <v>413</v>
      </c>
      <c r="CT32" s="152">
        <f t="shared" ca="1" si="298"/>
        <v>448</v>
      </c>
      <c r="CU32" s="19" t="str">
        <f t="shared" ca="1" si="299"/>
        <v>-</v>
      </c>
      <c r="CV32" s="12" t="b">
        <v>0</v>
      </c>
      <c r="CW32" s="12" t="b">
        <v>1</v>
      </c>
      <c r="CX32" s="12" t="b">
        <v>0</v>
      </c>
      <c r="CY32" s="12" t="b">
        <v>0</v>
      </c>
      <c r="CZ32" s="19" t="b">
        <f t="shared" ca="1" si="241"/>
        <v>1</v>
      </c>
      <c r="DA32" s="19">
        <f t="shared" ca="1" si="240"/>
        <v>0</v>
      </c>
      <c r="DB32" s="19">
        <f t="shared" ca="1" si="240"/>
        <v>0</v>
      </c>
      <c r="DC32" s="19">
        <f t="shared" ca="1" si="240"/>
        <v>0</v>
      </c>
      <c r="DD32" s="19">
        <f t="shared" ca="1" si="240"/>
        <v>0</v>
      </c>
      <c r="DE32" s="19">
        <f t="shared" ca="1" si="240"/>
        <v>0</v>
      </c>
      <c r="DF32" s="19">
        <f t="shared" ca="1" si="240"/>
        <v>0</v>
      </c>
      <c r="DG32" s="19">
        <f t="shared" ca="1" si="240"/>
        <v>0</v>
      </c>
      <c r="DH32" s="19">
        <f t="shared" ca="1" si="240"/>
        <v>0</v>
      </c>
      <c r="DI32" s="19">
        <f t="shared" ca="1" si="240"/>
        <v>0</v>
      </c>
      <c r="DJ32" s="19">
        <f t="shared" ca="1" si="240"/>
        <v>0</v>
      </c>
      <c r="DK32" s="19">
        <f t="shared" ca="1" si="240"/>
        <v>0</v>
      </c>
      <c r="DL32" s="19">
        <f t="shared" ca="1" si="240"/>
        <v>0</v>
      </c>
      <c r="DM32" s="12">
        <v>3</v>
      </c>
      <c r="DN32" s="12">
        <v>3</v>
      </c>
      <c r="DO32" s="19">
        <f t="shared" ref="DO32:DO37" ca="1" si="339">OFFSET(DO$5,$B32,0)</f>
        <v>0</v>
      </c>
      <c r="DP32" s="12">
        <v>2</v>
      </c>
      <c r="DQ32" s="12">
        <v>-2</v>
      </c>
      <c r="DR32" s="19" t="str">
        <f t="shared" ca="1" si="324"/>
        <v>-</v>
      </c>
      <c r="DS32" s="19" t="str">
        <f t="shared" ca="1" si="324"/>
        <v>-</v>
      </c>
      <c r="DT32" s="19" t="str">
        <f t="shared" ca="1" si="324"/>
        <v>-</v>
      </c>
      <c r="DU32" s="251">
        <f t="shared" ca="1" si="325"/>
        <v>0</v>
      </c>
      <c r="DV32" s="251">
        <f t="shared" si="325"/>
        <v>2</v>
      </c>
      <c r="DW32" s="251">
        <f t="shared" si="325"/>
        <v>-2</v>
      </c>
      <c r="DX32" s="19" t="str">
        <f t="shared" ca="1" si="240"/>
        <v>-</v>
      </c>
      <c r="DY32" s="19" t="str">
        <f t="shared" ca="1" si="240"/>
        <v>-</v>
      </c>
      <c r="DZ32" s="19" t="str">
        <f t="shared" ca="1" si="240"/>
        <v>-</v>
      </c>
      <c r="EA32" s="19" t="str">
        <f t="shared" ca="1" si="240"/>
        <v>-</v>
      </c>
      <c r="EB32" s="19" t="str">
        <f t="shared" ca="1" si="240"/>
        <v>-</v>
      </c>
      <c r="EC32" s="19" t="str">
        <f t="shared" ca="1" si="240"/>
        <v>-</v>
      </c>
      <c r="ED32" s="19">
        <f t="shared" ca="1" si="324"/>
        <v>0</v>
      </c>
      <c r="EE32" s="19">
        <f t="shared" ca="1" si="300"/>
        <v>0</v>
      </c>
      <c r="EF32" s="19">
        <f t="shared" ca="1" si="300"/>
        <v>0</v>
      </c>
      <c r="EG32" s="19">
        <f t="shared" ca="1" si="300"/>
        <v>0</v>
      </c>
      <c r="EH32" s="19">
        <f t="shared" ca="1" si="326"/>
        <v>0</v>
      </c>
      <c r="EI32" s="19">
        <f t="shared" ca="1" si="326"/>
        <v>0</v>
      </c>
      <c r="EJ32" s="19">
        <f t="shared" ca="1" si="326"/>
        <v>0</v>
      </c>
      <c r="EK32" s="19">
        <f t="shared" ca="1" si="326"/>
        <v>0</v>
      </c>
      <c r="EL32" s="19">
        <f t="shared" ca="1" si="326"/>
        <v>0</v>
      </c>
      <c r="EM32" s="19">
        <f t="shared" ca="1" si="326"/>
        <v>0</v>
      </c>
      <c r="EN32" s="19">
        <f t="shared" ca="1" si="326"/>
        <v>0</v>
      </c>
      <c r="EO32" s="19">
        <f t="shared" ca="1" si="326"/>
        <v>0</v>
      </c>
      <c r="EP32" s="19">
        <f t="shared" ca="1" si="326"/>
        <v>0</v>
      </c>
      <c r="EQ32" s="19">
        <f t="shared" ca="1" si="326"/>
        <v>0</v>
      </c>
      <c r="ER32" s="19">
        <f t="shared" ca="1" si="326"/>
        <v>0</v>
      </c>
      <c r="ES32" s="19">
        <f t="shared" ca="1" si="326"/>
        <v>0</v>
      </c>
      <c r="ET32" s="19">
        <f t="shared" ca="1" si="326"/>
        <v>0</v>
      </c>
      <c r="EU32" s="19">
        <f t="shared" ca="1" si="326"/>
        <v>0</v>
      </c>
      <c r="EV32" s="19">
        <f t="shared" ca="1" si="326"/>
        <v>0</v>
      </c>
      <c r="EW32" s="19">
        <f t="shared" ca="1" si="326"/>
        <v>0</v>
      </c>
      <c r="EX32" s="19">
        <f t="shared" ca="1" si="326"/>
        <v>0</v>
      </c>
      <c r="EY32" s="19">
        <f t="shared" ca="1" si="326"/>
        <v>0</v>
      </c>
      <c r="EZ32" s="19">
        <f t="shared" ca="1" si="326"/>
        <v>0</v>
      </c>
      <c r="FA32" s="19">
        <f t="shared" ca="1" si="326"/>
        <v>0</v>
      </c>
      <c r="FB32" s="19">
        <f t="shared" ca="1" si="326"/>
        <v>0</v>
      </c>
      <c r="FC32" s="19">
        <f t="shared" ca="1" si="326"/>
        <v>0</v>
      </c>
      <c r="FD32" s="19">
        <f t="shared" ca="1" si="326"/>
        <v>0</v>
      </c>
      <c r="FE32" s="19">
        <f t="shared" ca="1" si="326"/>
        <v>0</v>
      </c>
      <c r="FF32" s="19">
        <f t="shared" ca="1" si="326"/>
        <v>0</v>
      </c>
      <c r="FG32" s="19">
        <f t="shared" ca="1" si="326"/>
        <v>0</v>
      </c>
      <c r="FH32" s="19">
        <f t="shared" ca="1" si="326"/>
        <v>0</v>
      </c>
      <c r="FI32" s="19">
        <f t="shared" ca="1" si="326"/>
        <v>0</v>
      </c>
      <c r="FJ32" s="19">
        <f t="shared" ca="1" si="326"/>
        <v>0</v>
      </c>
      <c r="FK32" s="19">
        <f t="shared" ca="1" si="326"/>
        <v>0</v>
      </c>
      <c r="FL32" s="19">
        <f t="shared" ca="1" si="326"/>
        <v>0</v>
      </c>
      <c r="FM32" s="19">
        <f t="shared" ca="1" si="326"/>
        <v>0</v>
      </c>
      <c r="FN32" s="19">
        <f t="shared" ca="1" si="326"/>
        <v>0</v>
      </c>
      <c r="FO32" s="19">
        <f t="shared" ca="1" si="326"/>
        <v>0</v>
      </c>
      <c r="FP32" s="19">
        <f t="shared" ca="1" si="326"/>
        <v>0</v>
      </c>
      <c r="FQ32" s="19">
        <f t="shared" ca="1" si="326"/>
        <v>0</v>
      </c>
      <c r="FR32" s="19">
        <f t="shared" ca="1" si="326"/>
        <v>0</v>
      </c>
      <c r="FS32" s="19">
        <f t="shared" ca="1" si="326"/>
        <v>0</v>
      </c>
      <c r="FT32" s="19">
        <f t="shared" ca="1" si="326"/>
        <v>0</v>
      </c>
      <c r="FU32" s="19">
        <f t="shared" ca="1" si="326"/>
        <v>0</v>
      </c>
      <c r="FV32" s="19">
        <f t="shared" ca="1" si="326"/>
        <v>0</v>
      </c>
      <c r="FW32" s="19">
        <f t="shared" ca="1" si="326"/>
        <v>0</v>
      </c>
      <c r="FX32" s="19">
        <f t="shared" ca="1" si="326"/>
        <v>0</v>
      </c>
      <c r="FY32" s="19">
        <f t="shared" ca="1" si="326"/>
        <v>0</v>
      </c>
      <c r="FZ32" s="19">
        <f t="shared" ca="1" si="326"/>
        <v>0</v>
      </c>
      <c r="GA32" s="19">
        <f t="shared" ca="1" si="326"/>
        <v>0</v>
      </c>
      <c r="GB32" s="19">
        <f t="shared" ca="1" si="326"/>
        <v>0</v>
      </c>
      <c r="GC32" s="19">
        <f t="shared" ca="1" si="326"/>
        <v>0</v>
      </c>
      <c r="GD32" s="19">
        <f t="shared" ca="1" si="326"/>
        <v>0</v>
      </c>
      <c r="GE32" s="19">
        <f t="shared" ca="1" si="326"/>
        <v>0</v>
      </c>
      <c r="GF32" s="19">
        <f t="shared" ca="1" si="326"/>
        <v>0</v>
      </c>
      <c r="GG32" s="19">
        <f t="shared" ca="1" si="326"/>
        <v>0</v>
      </c>
      <c r="GH32" s="19">
        <f t="shared" ca="1" si="326"/>
        <v>0</v>
      </c>
      <c r="GI32" s="19">
        <f t="shared" ca="1" si="326"/>
        <v>0</v>
      </c>
      <c r="GJ32" s="19">
        <f t="shared" ca="1" si="326"/>
        <v>0</v>
      </c>
      <c r="GK32" s="19">
        <f t="shared" ca="1" si="326"/>
        <v>0</v>
      </c>
      <c r="GL32" s="19">
        <f t="shared" ca="1" si="326"/>
        <v>0</v>
      </c>
      <c r="GM32" s="19">
        <f t="shared" ca="1" si="326"/>
        <v>0</v>
      </c>
      <c r="GN32" s="19">
        <f t="shared" ca="1" si="326"/>
        <v>0</v>
      </c>
      <c r="GO32" s="19">
        <f t="shared" ca="1" si="301"/>
        <v>0</v>
      </c>
      <c r="GP32" s="19">
        <f t="shared" ca="1" si="301"/>
        <v>0</v>
      </c>
      <c r="GQ32" s="19">
        <f t="shared" ca="1" si="301"/>
        <v>0</v>
      </c>
      <c r="GR32" s="19">
        <f t="shared" ca="1" si="301"/>
        <v>0</v>
      </c>
      <c r="GS32" s="19">
        <f t="shared" ca="1" si="301"/>
        <v>0</v>
      </c>
      <c r="GT32" s="19">
        <f t="shared" ca="1" si="301"/>
        <v>0</v>
      </c>
      <c r="GU32" s="19">
        <f t="shared" ca="1" si="301"/>
        <v>0</v>
      </c>
      <c r="GV32" s="19">
        <f t="shared" ca="1" si="301"/>
        <v>0</v>
      </c>
      <c r="GW32" s="19">
        <f t="shared" ca="1" si="302"/>
        <v>0</v>
      </c>
      <c r="GX32" s="19">
        <f t="shared" ca="1" si="302"/>
        <v>0</v>
      </c>
      <c r="GY32" s="19">
        <f t="shared" ca="1" si="302"/>
        <v>0</v>
      </c>
      <c r="GZ32" s="19">
        <f t="shared" ca="1" si="302"/>
        <v>0</v>
      </c>
      <c r="HA32" s="19">
        <f t="shared" ca="1" si="302"/>
        <v>0</v>
      </c>
      <c r="HB32" s="19">
        <f t="shared" ca="1" si="302"/>
        <v>0</v>
      </c>
      <c r="HC32" s="19">
        <f t="shared" ca="1" si="302"/>
        <v>0</v>
      </c>
      <c r="HD32" s="19">
        <f t="shared" ca="1" si="302"/>
        <v>0</v>
      </c>
      <c r="HE32" s="19">
        <f t="shared" ca="1" si="302"/>
        <v>0</v>
      </c>
      <c r="HF32" s="19">
        <f t="shared" ca="1" si="302"/>
        <v>0</v>
      </c>
      <c r="HG32" s="19">
        <f t="shared" ca="1" si="302"/>
        <v>0</v>
      </c>
      <c r="HH32" s="19">
        <f t="shared" ca="1" si="302"/>
        <v>0</v>
      </c>
      <c r="HI32" s="19">
        <f t="shared" ca="1" si="302"/>
        <v>0</v>
      </c>
      <c r="HJ32" s="19">
        <f t="shared" ca="1" si="302"/>
        <v>0</v>
      </c>
      <c r="HK32" s="19">
        <f t="shared" ca="1" si="302"/>
        <v>0</v>
      </c>
      <c r="HL32" s="19">
        <f t="shared" ca="1" si="302"/>
        <v>0</v>
      </c>
      <c r="HM32" s="19">
        <f t="shared" ca="1" si="302"/>
        <v>0</v>
      </c>
      <c r="HN32" s="19">
        <f t="shared" ca="1" si="302"/>
        <v>0</v>
      </c>
      <c r="HO32" s="19">
        <f t="shared" ca="1" si="302"/>
        <v>0</v>
      </c>
      <c r="HP32" s="19">
        <f t="shared" ca="1" si="302"/>
        <v>0</v>
      </c>
      <c r="HQ32" s="19">
        <f t="shared" ca="1" si="302"/>
        <v>0</v>
      </c>
      <c r="HR32" s="19">
        <f t="shared" ca="1" si="302"/>
        <v>0</v>
      </c>
      <c r="HS32" s="19">
        <f t="shared" ca="1" si="302"/>
        <v>0</v>
      </c>
      <c r="HT32" s="19">
        <f t="shared" ca="1" si="302"/>
        <v>0</v>
      </c>
      <c r="HU32" s="19">
        <f t="shared" ca="1" si="302"/>
        <v>0</v>
      </c>
      <c r="HV32" s="19">
        <f t="shared" ca="1" si="302"/>
        <v>0</v>
      </c>
      <c r="HW32" s="19">
        <f t="shared" ca="1" si="302"/>
        <v>0</v>
      </c>
      <c r="HX32" s="19">
        <f t="shared" ca="1" si="302"/>
        <v>0</v>
      </c>
      <c r="HY32" s="19">
        <f t="shared" ca="1" si="302"/>
        <v>0</v>
      </c>
      <c r="HZ32" s="19">
        <f t="shared" ca="1" si="302"/>
        <v>0</v>
      </c>
      <c r="IA32" s="19">
        <f t="shared" ca="1" si="302"/>
        <v>0</v>
      </c>
      <c r="IB32" s="19">
        <f t="shared" ca="1" si="302"/>
        <v>0</v>
      </c>
      <c r="IC32" s="19">
        <f t="shared" ca="1" si="302"/>
        <v>0</v>
      </c>
      <c r="ID32" s="19">
        <f t="shared" ca="1" si="302"/>
        <v>0</v>
      </c>
      <c r="IE32" s="5">
        <f t="shared" ca="1" si="303"/>
        <v>67</v>
      </c>
      <c r="IF32" s="9"/>
      <c r="IG32" s="5">
        <f t="shared" ca="1" si="304"/>
        <v>1</v>
      </c>
      <c r="IH32" s="5" t="b">
        <f t="shared" ca="1" si="304"/>
        <v>0</v>
      </c>
      <c r="II32" s="19">
        <f t="shared" ca="1" si="327"/>
        <v>0</v>
      </c>
      <c r="IJ32" s="5">
        <f t="shared" ca="1" si="304"/>
        <v>55</v>
      </c>
      <c r="IK32" s="19">
        <f t="shared" ca="1" si="327"/>
        <v>1</v>
      </c>
      <c r="IL32" s="19">
        <f t="shared" ca="1" si="327"/>
        <v>0</v>
      </c>
      <c r="IM32" s="19">
        <f t="shared" ca="1" si="327"/>
        <v>0</v>
      </c>
      <c r="IN32" s="19">
        <f t="shared" ca="1" si="327"/>
        <v>0</v>
      </c>
      <c r="IO32" s="19">
        <f t="shared" ca="1" si="327"/>
        <v>0</v>
      </c>
      <c r="IP32" s="19">
        <f t="shared" ca="1" si="327"/>
        <v>0</v>
      </c>
      <c r="IQ32" s="19">
        <f t="shared" ca="1" si="327"/>
        <v>0</v>
      </c>
      <c r="IR32" s="19">
        <f t="shared" ca="1" si="327"/>
        <v>0</v>
      </c>
      <c r="IS32" s="19">
        <f t="shared" ca="1" si="327"/>
        <v>0</v>
      </c>
      <c r="IT32" s="19">
        <f t="shared" ca="1" si="327"/>
        <v>0</v>
      </c>
      <c r="IU32" s="19">
        <f t="shared" ca="1" si="257"/>
        <v>0</v>
      </c>
      <c r="IV32" s="19">
        <f t="shared" ca="1" si="257"/>
        <v>0</v>
      </c>
      <c r="IW32" s="19">
        <f t="shared" ca="1" si="257"/>
        <v>0</v>
      </c>
      <c r="IX32" s="19">
        <f t="shared" ca="1" si="257"/>
        <v>0</v>
      </c>
      <c r="IY32" s="19">
        <f t="shared" ca="1" si="257"/>
        <v>0</v>
      </c>
      <c r="IZ32" s="19">
        <f t="shared" ca="1" si="257"/>
        <v>0</v>
      </c>
      <c r="JA32" s="19">
        <f t="shared" ca="1" si="257"/>
        <v>0</v>
      </c>
      <c r="JB32" s="19">
        <f t="shared" ca="1" si="257"/>
        <v>0</v>
      </c>
      <c r="JC32" s="19">
        <f t="shared" ca="1" si="257"/>
        <v>0</v>
      </c>
      <c r="JD32" s="19">
        <f t="shared" ca="1" si="257"/>
        <v>0</v>
      </c>
      <c r="JE32" s="19">
        <f t="shared" ca="1" si="257"/>
        <v>0</v>
      </c>
      <c r="JF32" s="19">
        <f t="shared" ca="1" si="257"/>
        <v>0</v>
      </c>
      <c r="JG32" s="5">
        <f t="shared" ca="1" si="305"/>
        <v>1.2500000000000001E-2</v>
      </c>
      <c r="JH32" s="567">
        <f t="shared" ca="1" si="305"/>
        <v>0</v>
      </c>
      <c r="JI32" s="5">
        <f t="shared" ca="1" si="305"/>
        <v>6.25E-2</v>
      </c>
      <c r="JJ32" s="5">
        <f t="shared" ca="1" si="305"/>
        <v>6.25E-2</v>
      </c>
      <c r="JK32" s="5">
        <f t="shared" ca="1" si="305"/>
        <v>6.25E-2</v>
      </c>
      <c r="JL32" s="19">
        <f t="shared" ca="1" si="257"/>
        <v>1</v>
      </c>
      <c r="JM32" s="19">
        <f t="shared" ca="1" si="257"/>
        <v>0</v>
      </c>
      <c r="JN32" s="19">
        <f t="shared" ca="1" si="257"/>
        <v>1</v>
      </c>
      <c r="JO32" s="9"/>
      <c r="JP32" s="5" t="b">
        <f t="shared" ca="1" si="328"/>
        <v>0</v>
      </c>
      <c r="JQ32" s="19" t="str">
        <f t="shared" ca="1" si="306"/>
        <v>-</v>
      </c>
      <c r="JR32" s="19" t="str">
        <f t="shared" ca="1" si="306"/>
        <v>-</v>
      </c>
      <c r="JS32" s="5" t="b">
        <f t="shared" ca="1" si="307"/>
        <v>0</v>
      </c>
      <c r="JT32" s="5" t="b">
        <f t="shared" ca="1" si="307"/>
        <v>0</v>
      </c>
      <c r="JU32" s="5" t="b">
        <f t="shared" ca="1" si="307"/>
        <v>1</v>
      </c>
      <c r="JV32" s="144">
        <f t="shared" ca="1" si="308"/>
        <v>1</v>
      </c>
      <c r="JW32" s="144">
        <f t="shared" ca="1" si="308"/>
        <v>1</v>
      </c>
      <c r="JX32" s="19" t="str">
        <f t="shared" ca="1" si="329"/>
        <v>-</v>
      </c>
      <c r="JY32" s="19" t="str">
        <f t="shared" ca="1" si="329"/>
        <v>-</v>
      </c>
      <c r="JZ32" s="19" t="str">
        <f t="shared" ca="1" si="329"/>
        <v>-</v>
      </c>
      <c r="KA32" s="19" t="str">
        <f t="shared" ca="1" si="329"/>
        <v>-</v>
      </c>
      <c r="KB32" s="19">
        <f t="shared" ca="1" si="329"/>
        <v>1</v>
      </c>
      <c r="KC32" s="19">
        <f t="shared" ca="1" si="329"/>
        <v>0.66</v>
      </c>
      <c r="KD32" s="19" t="str">
        <f t="shared" ca="1" si="329"/>
        <v>-</v>
      </c>
      <c r="KE32" s="5" t="b" cm="1">
        <f t="array" aca="1" ref="KE32" ca="1">IF(OR(KF32:KM32&lt;&gt;"-"),TRUE,"-")</f>
        <v>1</v>
      </c>
      <c r="KF32" s="237">
        <f t="shared" ref="KF32:KM37" ca="1" si="340">OFFSET(KF32,-1,0)</f>
        <v>2</v>
      </c>
      <c r="KG32" s="237">
        <f t="shared" ca="1" si="340"/>
        <v>2</v>
      </c>
      <c r="KH32" s="237">
        <f t="shared" ca="1" si="340"/>
        <v>2</v>
      </c>
      <c r="KI32" s="237">
        <f t="shared" ca="1" si="340"/>
        <v>2</v>
      </c>
      <c r="KJ32" s="237">
        <f t="shared" ca="1" si="340"/>
        <v>2</v>
      </c>
      <c r="KK32" s="237">
        <f t="shared" ca="1" si="340"/>
        <v>2</v>
      </c>
      <c r="KL32" s="237">
        <f t="shared" ca="1" si="340"/>
        <v>2</v>
      </c>
      <c r="KM32" s="237">
        <f t="shared" ca="1" si="340"/>
        <v>2</v>
      </c>
      <c r="KN32" s="5" t="str">
        <f t="array" aca="1" ref="KN32" ca="1">IF(OR(KO32:KU32&lt;&gt;"-"),TRUE,"-")</f>
        <v>-</v>
      </c>
      <c r="KO32" s="19" t="str">
        <f t="shared" ca="1" si="331"/>
        <v>-</v>
      </c>
      <c r="KP32" s="19" t="str">
        <f t="shared" ca="1" si="331"/>
        <v>-</v>
      </c>
      <c r="KQ32" s="19" t="str">
        <f t="shared" ca="1" si="331"/>
        <v>-</v>
      </c>
      <c r="KR32" s="19" t="str">
        <f t="shared" ca="1" si="331"/>
        <v>-</v>
      </c>
      <c r="KS32" s="19" t="str">
        <f t="shared" ca="1" si="331"/>
        <v>-</v>
      </c>
      <c r="KT32" s="19" t="str">
        <f t="shared" ca="1" si="331"/>
        <v>-</v>
      </c>
      <c r="KU32" s="19" t="str">
        <f t="shared" ca="1" si="331"/>
        <v>-</v>
      </c>
      <c r="KV32" s="19" t="b">
        <f t="shared" ca="1" si="268"/>
        <v>0</v>
      </c>
      <c r="KW32" s="144">
        <f t="shared" ca="1" si="309"/>
        <v>2</v>
      </c>
      <c r="KX32" s="19">
        <f t="shared" ca="1" si="268"/>
        <v>2</v>
      </c>
      <c r="KY32" s="19" t="b">
        <f t="shared" ca="1" si="269"/>
        <v>0</v>
      </c>
      <c r="KZ32" s="19" t="str">
        <f t="shared" ca="1" si="332"/>
        <v>-</v>
      </c>
      <c r="LA32" s="5" t="str">
        <f t="shared" ca="1" si="310"/>
        <v>-</v>
      </c>
      <c r="LB32" s="5" t="str">
        <f t="shared" ca="1" si="310"/>
        <v>-</v>
      </c>
      <c r="LC32" s="5" t="str">
        <f t="shared" ca="1" si="310"/>
        <v>-</v>
      </c>
      <c r="LD32" s="5" t="str">
        <f t="shared" ca="1" si="310"/>
        <v>-</v>
      </c>
      <c r="LE32" s="19" t="b">
        <f t="shared" ca="1" si="271"/>
        <v>0</v>
      </c>
      <c r="LF32" s="19" t="str">
        <f t="shared" ca="1" si="311"/>
        <v>-</v>
      </c>
      <c r="LG32" s="19" t="str">
        <f ca="1">OFFSET(LG$5,$B32,0)</f>
        <v>-</v>
      </c>
      <c r="LH32" s="19" t="b">
        <f ca="1">OFFSET(LH$5,$B32,0)</f>
        <v>1</v>
      </c>
      <c r="LI32" s="19">
        <f t="shared" ca="1" si="311"/>
        <v>0.75</v>
      </c>
      <c r="LJ32" s="19">
        <f t="shared" ca="1" si="311"/>
        <v>0.75</v>
      </c>
      <c r="LK32" s="19">
        <f t="shared" ca="1" si="311"/>
        <v>0.99</v>
      </c>
      <c r="LL32" s="19">
        <f t="shared" ca="1" si="311"/>
        <v>0.5</v>
      </c>
      <c r="LM32" s="19">
        <f t="shared" ca="1" si="311"/>
        <v>0</v>
      </c>
      <c r="LN32" s="19">
        <f t="shared" ca="1" si="311"/>
        <v>0</v>
      </c>
      <c r="LO32" s="19" t="str">
        <f t="shared" ca="1" si="311"/>
        <v>-</v>
      </c>
      <c r="LP32" s="5" t="str" cm="1">
        <f t="array" aca="1" ref="LP32" ca="1">INDEX(i.meatgrid,$Q32,LP$7)</f>
        <v>-</v>
      </c>
      <c r="LQ32" s="5" t="str" cm="1">
        <f t="array" aca="1" ref="LQ32" ca="1">INDEX(i.meatgrid,$Q32,LQ$7)</f>
        <v>-</v>
      </c>
      <c r="LR32" s="19" t="str">
        <f t="shared" ca="1" si="311"/>
        <v>-</v>
      </c>
      <c r="LS32" s="5">
        <f t="shared" ca="1" si="312"/>
        <v>1</v>
      </c>
      <c r="LT32" s="9"/>
      <c r="LU32" s="19">
        <f t="shared" ca="1" si="311"/>
        <v>70</v>
      </c>
      <c r="LV32" s="19">
        <f t="shared" ca="1" si="333"/>
        <v>50</v>
      </c>
      <c r="LW32" s="19">
        <f t="shared" ca="1" si="333"/>
        <v>80</v>
      </c>
      <c r="LX32" s="19">
        <f t="shared" ca="1" si="333"/>
        <v>50</v>
      </c>
      <c r="LY32" s="5" t="b" cm="1">
        <f t="array" aca="1" ref="LY32" ca="1">INDEX(i.meatgrid,$Q32,LY$7)</f>
        <v>1</v>
      </c>
      <c r="LZ32" s="5" t="b" cm="1">
        <f t="array" aca="1" ref="LZ32" ca="1">INDEX(i.meatgrid,$Q32,LZ$7)</f>
        <v>0</v>
      </c>
      <c r="MA32" s="5" t="str" cm="1">
        <f t="array" aca="1" ref="MA32" ca="1">INDEX(i.meatgrid,$Q32,MA$7)</f>
        <v>-</v>
      </c>
      <c r="MB32" s="5" t="str" cm="1">
        <f t="array" aca="1" ref="MB32" ca="1">INDEX(i.meatgrid,$Q32,MB$7)</f>
        <v>-</v>
      </c>
      <c r="MC32" s="19">
        <f t="shared" ca="1" si="273"/>
        <v>1</v>
      </c>
      <c r="MD32" s="5">
        <f t="shared" ca="1" si="313"/>
        <v>1</v>
      </c>
      <c r="ME32" s="5" cm="1">
        <f t="array" aca="1" ref="ME32" ca="1">INDEX(i.meatgrid,$Q32,ME$7)</f>
        <v>1</v>
      </c>
      <c r="MF32" s="5" cm="1">
        <f t="array" aca="1" ref="MF32" ca="1">INDEX(i.meatgrid,$Q32,MF$7)</f>
        <v>1</v>
      </c>
      <c r="MG32" s="5" cm="1">
        <f t="array" aca="1" ref="MG32" ca="1">INDEX(i.meatgrid,$Q32,MG$7)</f>
        <v>1</v>
      </c>
      <c r="MH32" s="5" cm="1">
        <f t="array" aca="1" ref="MH32" ca="1">INDEX(i.meatgrid,$Q32,MH$7)</f>
        <v>0</v>
      </c>
      <c r="MI32" s="5" cm="1">
        <f t="array" aca="1" ref="MI32" ca="1">INDEX(i.meatgrid,$Q32,MI$7)</f>
        <v>1</v>
      </c>
      <c r="MJ32" s="5" cm="1">
        <f t="array" aca="1" ref="MJ32" ca="1">INDEX(i.meatgrid,$Q32,MJ$7)</f>
        <v>1</v>
      </c>
      <c r="MK32" s="5" cm="1">
        <f t="array" aca="1" ref="MK32" ca="1">INDEX(i.meatgrid,$Q32,MK$7)</f>
        <v>1</v>
      </c>
      <c r="ML32" s="5" cm="1">
        <f t="array" aca="1" ref="ML32" ca="1">INDEX(i.meatgrid,$Q32,ML$7)</f>
        <v>1</v>
      </c>
      <c r="MM32" s="19">
        <f t="shared" ca="1" si="314"/>
        <v>1</v>
      </c>
      <c r="MN32" s="9"/>
      <c r="MO32" s="19" t="b">
        <f t="shared" ca="1" si="333"/>
        <v>0</v>
      </c>
      <c r="MP32" s="19" t="b">
        <f t="shared" ca="1" si="333"/>
        <v>0</v>
      </c>
      <c r="MQ32" s="19">
        <f t="shared" ca="1" si="333"/>
        <v>1</v>
      </c>
      <c r="MR32" s="19">
        <f t="shared" ca="1" si="333"/>
        <v>0.75</v>
      </c>
      <c r="MS32" s="19">
        <f t="shared" ca="1" si="333"/>
        <v>0.75</v>
      </c>
      <c r="MT32" s="19">
        <f t="shared" ca="1" si="333"/>
        <v>0.8</v>
      </c>
      <c r="MU32" s="19">
        <f t="shared" ca="1" si="333"/>
        <v>0.82499999999999996</v>
      </c>
      <c r="MV32" s="19">
        <f t="shared" ca="1" si="333"/>
        <v>0.875</v>
      </c>
      <c r="MW32" s="19">
        <f t="shared" ca="1" si="333"/>
        <v>0.9</v>
      </c>
      <c r="MX32" s="19">
        <f t="shared" ca="1" si="333"/>
        <v>1</v>
      </c>
      <c r="MY32" s="19">
        <f t="shared" ca="1" si="333"/>
        <v>0.875</v>
      </c>
      <c r="MZ32" s="19" t="b">
        <f t="shared" ca="1" si="273"/>
        <v>1</v>
      </c>
      <c r="NA32" s="19">
        <f t="shared" ca="1" si="273"/>
        <v>74.989999999999995</v>
      </c>
      <c r="NB32" s="19" t="str">
        <f t="shared" ca="1" si="273"/>
        <v>-</v>
      </c>
      <c r="NC32" s="19" t="str">
        <f t="shared" ca="1" si="273"/>
        <v>-</v>
      </c>
      <c r="ND32" s="19" t="str">
        <f t="shared" ca="1" si="273"/>
        <v>-</v>
      </c>
      <c r="NE32" s="19" t="str">
        <f t="shared" ca="1" si="273"/>
        <v>-</v>
      </c>
      <c r="NF32" s="19" t="str">
        <f t="shared" ca="1" si="273"/>
        <v>-</v>
      </c>
      <c r="NG32" s="19" t="str">
        <f t="shared" ca="1" si="273"/>
        <v>-</v>
      </c>
      <c r="NH32" s="19" t="str">
        <f t="shared" ca="1" si="273"/>
        <v>-</v>
      </c>
      <c r="NI32" s="19">
        <f t="shared" ca="1" si="273"/>
        <v>36.99</v>
      </c>
      <c r="NJ32" s="19">
        <f t="shared" ca="1" si="273"/>
        <v>36.99</v>
      </c>
      <c r="NK32" s="19" t="str">
        <f t="shared" ca="1" si="273"/>
        <v>-</v>
      </c>
      <c r="NL32" s="19" t="str">
        <f t="shared" ca="1" si="273"/>
        <v>-</v>
      </c>
      <c r="NM32" s="19" t="str">
        <f t="shared" ca="1" si="273"/>
        <v>-</v>
      </c>
      <c r="NN32" s="19" t="str">
        <f t="shared" ca="1" si="273"/>
        <v>-</v>
      </c>
      <c r="NO32" s="19" t="str">
        <f t="shared" ca="1" si="273"/>
        <v>-</v>
      </c>
      <c r="NP32" s="19">
        <f t="shared" ca="1" si="273"/>
        <v>49.99</v>
      </c>
      <c r="NQ32" s="19">
        <f t="shared" ref="MZ32:OS36" ca="1" si="341">OFFSET(NQ$5,$B32,0)</f>
        <v>49.99</v>
      </c>
      <c r="NR32" s="19">
        <f t="shared" ca="1" si="341"/>
        <v>49.99</v>
      </c>
      <c r="NS32" s="19">
        <f t="shared" ca="1" si="341"/>
        <v>49.99</v>
      </c>
      <c r="NT32" s="19">
        <f t="shared" ca="1" si="341"/>
        <v>49.99</v>
      </c>
      <c r="NU32" s="19">
        <f t="shared" ca="1" si="341"/>
        <v>49.99</v>
      </c>
      <c r="NV32" s="19">
        <f t="shared" ca="1" si="341"/>
        <v>49.99</v>
      </c>
      <c r="NW32" s="19">
        <f t="shared" ca="1" si="341"/>
        <v>49.99</v>
      </c>
      <c r="NX32" s="19">
        <f t="shared" ca="1" si="341"/>
        <v>412.99</v>
      </c>
      <c r="NY32" s="19">
        <f t="shared" ca="1" si="341"/>
        <v>412.99</v>
      </c>
      <c r="NZ32" s="19" t="str">
        <f t="shared" ca="1" si="341"/>
        <v>-</v>
      </c>
      <c r="OA32" s="19" t="str">
        <f t="shared" ca="1" si="341"/>
        <v>-</v>
      </c>
      <c r="OB32" s="19" t="str">
        <f t="shared" ca="1" si="341"/>
        <v>-</v>
      </c>
      <c r="OC32" s="19" t="str">
        <f t="shared" ca="1" si="341"/>
        <v>-</v>
      </c>
      <c r="OD32" s="19" t="str">
        <f t="shared" ca="1" si="341"/>
        <v>-</v>
      </c>
      <c r="OE32" s="19">
        <f t="shared" ca="1" si="341"/>
        <v>6.8900000000000006</v>
      </c>
      <c r="OF32" s="19">
        <f t="shared" ca="1" si="341"/>
        <v>6.8900000000000006</v>
      </c>
      <c r="OG32" s="19">
        <f t="shared" ca="1" si="341"/>
        <v>6.8900000000000006</v>
      </c>
      <c r="OH32" s="19">
        <f t="shared" ca="1" si="341"/>
        <v>6.8900000000000006</v>
      </c>
      <c r="OI32" s="19">
        <f t="shared" ca="1" si="341"/>
        <v>6.8900000000000006</v>
      </c>
      <c r="OJ32" s="19">
        <f t="shared" ca="1" si="341"/>
        <v>6.8900000000000006</v>
      </c>
      <c r="OK32" s="19">
        <f t="shared" ca="1" si="341"/>
        <v>6.8900000000000006</v>
      </c>
      <c r="OL32" s="19">
        <f t="shared" ca="1" si="341"/>
        <v>6.8900000000000006</v>
      </c>
      <c r="OM32" s="19">
        <f t="shared" ca="1" si="341"/>
        <v>346.99</v>
      </c>
      <c r="ON32" s="19">
        <f t="shared" ca="1" si="341"/>
        <v>346.99</v>
      </c>
      <c r="OO32" s="19" t="str">
        <f t="shared" ca="1" si="341"/>
        <v>-</v>
      </c>
      <c r="OP32" s="19" t="str">
        <f t="shared" ca="1" si="341"/>
        <v>-</v>
      </c>
      <c r="OQ32" s="19" t="str">
        <f t="shared" ca="1" si="341"/>
        <v>-</v>
      </c>
      <c r="OR32" s="19" t="str">
        <f t="shared" ca="1" si="341"/>
        <v>-</v>
      </c>
      <c r="OS32" s="19" t="str">
        <f t="shared" ca="1" si="341"/>
        <v>-</v>
      </c>
      <c r="OT32" s="19">
        <f t="shared" ca="1" si="334"/>
        <v>0</v>
      </c>
      <c r="OU32" s="24">
        <v>0</v>
      </c>
    </row>
    <row r="33" spans="1:411" outlineLevel="2">
      <c r="A33" s="21">
        <f t="shared" si="316"/>
        <v>28</v>
      </c>
      <c r="B33" s="222">
        <f t="shared" ca="1" si="335"/>
        <v>25</v>
      </c>
      <c r="C33">
        <f>202</f>
        <v>202</v>
      </c>
      <c r="D33" s="144" t="str">
        <f t="shared" ca="1" si="282"/>
        <v>GSM</v>
      </c>
      <c r="E33" t="b">
        <v>0</v>
      </c>
      <c r="F33" t="b">
        <v>0</v>
      </c>
      <c r="G33" s="361" t="b">
        <v>0</v>
      </c>
      <c r="H33" s="237">
        <f t="shared" ca="1" si="317"/>
        <v>1</v>
      </c>
      <c r="I33" s="237">
        <f t="shared" ca="1" si="317"/>
        <v>1</v>
      </c>
      <c r="J33" s="237" t="str">
        <f t="shared" ca="1" si="317"/>
        <v/>
      </c>
      <c r="K33" s="237">
        <f t="shared" ca="1" si="317"/>
        <v>2</v>
      </c>
      <c r="L33" s="237">
        <f t="shared" ca="1" si="317"/>
        <v>2</v>
      </c>
      <c r="M33" s="237">
        <f t="shared" ca="1" si="318"/>
        <v>2</v>
      </c>
      <c r="N33" s="237">
        <f t="shared" ca="1" si="319"/>
        <v>3</v>
      </c>
      <c r="O33" s="237">
        <f t="shared" ca="1" si="320"/>
        <v>1</v>
      </c>
      <c r="P33" s="237">
        <f t="shared" ca="1" si="319"/>
        <v>1</v>
      </c>
      <c r="Q33" s="237">
        <f t="shared" ca="1" si="319"/>
        <v>1</v>
      </c>
      <c r="R33" s="237">
        <f t="shared" ca="1" si="319"/>
        <v>1</v>
      </c>
      <c r="S33" s="237">
        <f t="shared" ca="1" si="319"/>
        <v>1</v>
      </c>
      <c r="T33" s="237">
        <f t="shared" ca="1" si="319"/>
        <v>1</v>
      </c>
      <c r="U33" s="275"/>
      <c r="V33" s="275"/>
      <c r="W33" s="237">
        <f t="shared" ca="1" si="321"/>
        <v>0</v>
      </c>
      <c r="X33" s="275"/>
      <c r="Y33" s="275">
        <f t="shared" ca="1" si="322"/>
        <v>0</v>
      </c>
      <c r="Z33" s="275">
        <f t="shared" ca="1" si="322"/>
        <v>0</v>
      </c>
      <c r="AA33" s="275">
        <f t="shared" ca="1" si="322"/>
        <v>0</v>
      </c>
      <c r="AB33" s="275">
        <f t="shared" ca="1" si="322"/>
        <v>0</v>
      </c>
      <c r="AC33" s="275">
        <f t="shared" ca="1" si="322"/>
        <v>0</v>
      </c>
      <c r="AD33" s="275">
        <f t="shared" ca="1" si="322"/>
        <v>0</v>
      </c>
      <c r="AE33" s="275">
        <f t="shared" ca="1" si="322"/>
        <v>0</v>
      </c>
      <c r="AF33" s="144">
        <f ca="1">INDEX(CHOOSE($N33,DataAutumn!i.AdultDrys,DataWinter!i.AdultDrys,DataSpring!i.AdultDrys),1,$M33)</f>
        <v>3</v>
      </c>
      <c r="AG33" s="5">
        <f t="shared" ca="1" si="283"/>
        <v>2</v>
      </c>
      <c r="AH33" s="5">
        <f t="shared" ca="1" si="283"/>
        <v>0</v>
      </c>
      <c r="AI33" s="5">
        <f t="shared" ca="1" si="284"/>
        <v>1</v>
      </c>
      <c r="AJ33">
        <f t="shared" ca="1" si="285"/>
        <v>1</v>
      </c>
      <c r="AL33" s="231" t="str">
        <f t="shared" ca="1" si="323"/>
        <v>00004 FeedSupplyTemplate GSM MWM     Day204 Scan1 RR000p WP100p MP100p GP100p T_TRUE  (F43N33)</v>
      </c>
      <c r="AM33" s="9" t="str">
        <f ca="1">IF(COUNTIF(AL$5:AL33,AL33)=1,"-","Dup")</f>
        <v>-</v>
      </c>
      <c r="AN33" s="9"/>
      <c r="AO33" s="237" t="str">
        <f t="shared" ca="1" si="336"/>
        <v>-</v>
      </c>
      <c r="AP33" s="237" t="str">
        <f t="shared" ca="1" si="336"/>
        <v>-</v>
      </c>
      <c r="AQ33" s="237" t="str">
        <f t="shared" ca="1" si="336"/>
        <v>-</v>
      </c>
      <c r="AR33" s="237" t="str">
        <f t="shared" ca="1" si="336"/>
        <v>-</v>
      </c>
      <c r="AS33" s="237" t="str">
        <f t="shared" ca="1" si="336"/>
        <v>-</v>
      </c>
      <c r="AT33" s="237" t="str">
        <f t="shared" ca="1" si="336"/>
        <v>-</v>
      </c>
      <c r="AU33" s="237" t="str">
        <f t="shared" ca="1" si="336"/>
        <v>-</v>
      </c>
      <c r="AV33" s="237" t="str">
        <f t="shared" ca="1" si="336"/>
        <v>-</v>
      </c>
      <c r="AW33" s="9"/>
      <c r="AX33" s="5" t="b">
        <f t="shared" ca="1" si="286"/>
        <v>1</v>
      </c>
      <c r="AY33" s="5" t="str">
        <f t="shared" ca="1" si="286"/>
        <v>-</v>
      </c>
      <c r="AZ33" s="5" t="str">
        <f t="shared" ca="1" si="286"/>
        <v>-</v>
      </c>
      <c r="BA33" s="5" t="str">
        <f t="shared" ca="1" si="286"/>
        <v>-</v>
      </c>
      <c r="BB33" s="5" t="b">
        <f t="shared" ca="1" si="286"/>
        <v>0</v>
      </c>
      <c r="BC33" s="144">
        <f t="shared" ca="1" si="286"/>
        <v>0.25</v>
      </c>
      <c r="BD33" s="19" t="b">
        <f t="shared" ca="1" si="287"/>
        <v>1</v>
      </c>
      <c r="BE33" s="9"/>
      <c r="BF33" s="5" t="str">
        <f t="shared" ca="1" si="288"/>
        <v>-</v>
      </c>
      <c r="BG33" s="19" t="str">
        <f t="shared" ca="1" si="289"/>
        <v>-</v>
      </c>
      <c r="BH33" s="19" t="str">
        <f t="shared" ca="1" si="289"/>
        <v>-</v>
      </c>
      <c r="BI33" s="19" t="str">
        <f t="shared" ca="1" si="289"/>
        <v>-</v>
      </c>
      <c r="BJ33" s="5" t="str">
        <f t="shared" ca="1" si="290"/>
        <v>-</v>
      </c>
      <c r="BK33" s="19" t="str">
        <f t="shared" ca="1" si="291"/>
        <v>-</v>
      </c>
      <c r="BL33" s="5" t="str">
        <f t="shared" ca="1" si="292"/>
        <v>-</v>
      </c>
      <c r="BM33" s="19" t="str">
        <f t="shared" ca="1" si="293"/>
        <v>-</v>
      </c>
      <c r="BN33" s="19" t="str">
        <f t="shared" ca="1" si="293"/>
        <v>-</v>
      </c>
      <c r="BO33" s="19" t="str">
        <f t="shared" ca="1" si="293"/>
        <v>-</v>
      </c>
      <c r="BP33" s="5" t="str">
        <f t="shared" ca="1" si="294"/>
        <v>-</v>
      </c>
      <c r="BQ33" s="9"/>
      <c r="BR33" s="19" t="str">
        <f t="shared" ca="1" si="295"/>
        <v>-</v>
      </c>
      <c r="BS33" s="19" t="str">
        <f t="shared" ca="1" si="295"/>
        <v>-</v>
      </c>
      <c r="BT33" s="19" t="str">
        <f t="shared" ca="1" si="295"/>
        <v>-</v>
      </c>
      <c r="BU33" s="19" t="str">
        <f t="shared" ca="1" si="295"/>
        <v>-</v>
      </c>
      <c r="BV33" s="19" t="str">
        <f t="shared" ca="1" si="295"/>
        <v>-</v>
      </c>
      <c r="BW33" s="19" t="str">
        <f t="shared" ca="1" si="295"/>
        <v>-</v>
      </c>
      <c r="BX33" s="19" t="str">
        <f t="shared" ca="1" si="295"/>
        <v>-</v>
      </c>
      <c r="BY33" s="19" t="str">
        <f t="shared" ca="1" si="295"/>
        <v>-</v>
      </c>
      <c r="BZ33" s="19" t="str">
        <f t="shared" ca="1" si="295"/>
        <v>-</v>
      </c>
      <c r="CA33" s="19" t="str">
        <f t="shared" ca="1" si="295"/>
        <v>-</v>
      </c>
      <c r="CB33" s="9"/>
      <c r="CC33" s="237" t="b">
        <f ca="1">OFFSET(CC33,-1,0)</f>
        <v>1</v>
      </c>
      <c r="CD33" s="12" t="b">
        <v>0</v>
      </c>
      <c r="CE33" s="237" t="b">
        <f ca="1">OFFSET(CE33,-1,0)</f>
        <v>1</v>
      </c>
      <c r="CF33" s="251">
        <f t="shared" ca="1" si="337"/>
        <v>2231101</v>
      </c>
      <c r="CG33" s="237" t="b">
        <f ca="1">OFFSET(CG33,-1,0)</f>
        <v>0</v>
      </c>
      <c r="CH33" s="12" t="s">
        <v>34</v>
      </c>
      <c r="CI33" s="19" t="b">
        <f t="shared" ca="1" si="296"/>
        <v>1</v>
      </c>
      <c r="CJ33" s="237">
        <f t="shared" ca="1" si="338"/>
        <v>2231104</v>
      </c>
      <c r="CK33" s="19" t="str">
        <f t="shared" ca="1" si="296"/>
        <v>-</v>
      </c>
      <c r="CL33" s="19">
        <f t="shared" ca="1" si="296"/>
        <v>1</v>
      </c>
      <c r="CM33" s="19">
        <f t="shared" ca="1" si="296"/>
        <v>1</v>
      </c>
      <c r="CN33" s="9"/>
      <c r="CO33" s="444">
        <f t="shared" ca="1" si="297"/>
        <v>652</v>
      </c>
      <c r="CP33" s="444">
        <f t="shared" ca="1" si="297"/>
        <v>686</v>
      </c>
      <c r="CQ33" s="444">
        <f t="shared" ca="1" si="297"/>
        <v>721</v>
      </c>
      <c r="CR33" s="152">
        <f t="shared" ca="1" si="298"/>
        <v>378</v>
      </c>
      <c r="CS33" s="152">
        <f t="shared" ca="1" si="298"/>
        <v>413</v>
      </c>
      <c r="CT33" s="152">
        <f t="shared" ca="1" si="298"/>
        <v>448</v>
      </c>
      <c r="CU33" s="19" t="str">
        <f t="shared" ca="1" si="299"/>
        <v>-</v>
      </c>
      <c r="CV33" s="12" t="b">
        <v>0</v>
      </c>
      <c r="CW33" s="12" t="b">
        <v>0</v>
      </c>
      <c r="CX33" s="12" t="b">
        <v>0</v>
      </c>
      <c r="CY33" s="12" t="b">
        <v>1</v>
      </c>
      <c r="CZ33" s="19" t="b">
        <f t="shared" ca="1" si="241"/>
        <v>1</v>
      </c>
      <c r="DA33" s="19">
        <f t="shared" ca="1" si="240"/>
        <v>0</v>
      </c>
      <c r="DB33" s="19">
        <f t="shared" ca="1" si="240"/>
        <v>0</v>
      </c>
      <c r="DC33" s="19">
        <f t="shared" ca="1" si="240"/>
        <v>0</v>
      </c>
      <c r="DD33" s="19">
        <f t="shared" ca="1" si="240"/>
        <v>0</v>
      </c>
      <c r="DE33" s="19">
        <f t="shared" ca="1" si="240"/>
        <v>0</v>
      </c>
      <c r="DF33" s="19">
        <f t="shared" ca="1" si="240"/>
        <v>0</v>
      </c>
      <c r="DG33" s="19">
        <f t="shared" ca="1" si="240"/>
        <v>0</v>
      </c>
      <c r="DH33" s="19">
        <f t="shared" ca="1" si="240"/>
        <v>0</v>
      </c>
      <c r="DI33" s="19">
        <f t="shared" ca="1" si="240"/>
        <v>0</v>
      </c>
      <c r="DJ33" s="19">
        <f t="shared" ca="1" si="240"/>
        <v>0</v>
      </c>
      <c r="DK33" s="19">
        <f t="shared" ca="1" si="240"/>
        <v>0</v>
      </c>
      <c r="DL33" s="19">
        <f t="shared" ca="1" si="240"/>
        <v>0</v>
      </c>
      <c r="DM33" s="12">
        <v>3</v>
      </c>
      <c r="DN33" s="12">
        <v>3</v>
      </c>
      <c r="DO33" s="19">
        <f t="shared" ca="1" si="339"/>
        <v>0</v>
      </c>
      <c r="DP33" s="12">
        <v>2</v>
      </c>
      <c r="DQ33" s="12">
        <v>-2</v>
      </c>
      <c r="DR33" s="19" t="str">
        <f t="shared" ca="1" si="324"/>
        <v>-</v>
      </c>
      <c r="DS33" s="19" t="str">
        <f t="shared" ca="1" si="324"/>
        <v>-</v>
      </c>
      <c r="DT33" s="19" t="str">
        <f t="shared" ca="1" si="324"/>
        <v>-</v>
      </c>
      <c r="DU33" s="251">
        <f t="shared" ca="1" si="325"/>
        <v>0</v>
      </c>
      <c r="DV33" s="251">
        <f t="shared" si="325"/>
        <v>2</v>
      </c>
      <c r="DW33" s="251">
        <f t="shared" si="325"/>
        <v>-2</v>
      </c>
      <c r="DX33" s="19" t="str">
        <f t="shared" ca="1" si="240"/>
        <v>-</v>
      </c>
      <c r="DY33" s="19" t="str">
        <f t="shared" ca="1" si="240"/>
        <v>-</v>
      </c>
      <c r="DZ33" s="19" t="str">
        <f t="shared" ca="1" si="240"/>
        <v>-</v>
      </c>
      <c r="EA33" s="19" t="str">
        <f t="shared" ca="1" si="240"/>
        <v>-</v>
      </c>
      <c r="EB33" s="19" t="str">
        <f t="shared" ca="1" si="240"/>
        <v>-</v>
      </c>
      <c r="EC33" s="19" t="str">
        <f t="shared" ca="1" si="240"/>
        <v>-</v>
      </c>
      <c r="ED33" s="19">
        <f t="shared" ca="1" si="324"/>
        <v>0</v>
      </c>
      <c r="EE33" s="19">
        <f t="shared" ca="1" si="300"/>
        <v>0</v>
      </c>
      <c r="EF33" s="19">
        <f t="shared" ca="1" si="300"/>
        <v>0</v>
      </c>
      <c r="EG33" s="19">
        <f t="shared" ca="1" si="300"/>
        <v>0</v>
      </c>
      <c r="EH33" s="19">
        <f t="shared" ca="1" si="326"/>
        <v>0</v>
      </c>
      <c r="EI33" s="19">
        <f t="shared" ca="1" si="326"/>
        <v>0</v>
      </c>
      <c r="EJ33" s="19">
        <f t="shared" ca="1" si="326"/>
        <v>0</v>
      </c>
      <c r="EK33" s="19">
        <f t="shared" ca="1" si="326"/>
        <v>0</v>
      </c>
      <c r="EL33" s="19">
        <f t="shared" ca="1" si="326"/>
        <v>0</v>
      </c>
      <c r="EM33" s="19">
        <f t="shared" ca="1" si="326"/>
        <v>0</v>
      </c>
      <c r="EN33" s="19">
        <f t="shared" ca="1" si="326"/>
        <v>0</v>
      </c>
      <c r="EO33" s="19">
        <f t="shared" ca="1" si="326"/>
        <v>0</v>
      </c>
      <c r="EP33" s="19">
        <f t="shared" ca="1" si="326"/>
        <v>0</v>
      </c>
      <c r="EQ33" s="19">
        <f t="shared" ca="1" si="326"/>
        <v>0</v>
      </c>
      <c r="ER33" s="19">
        <f t="shared" ca="1" si="326"/>
        <v>0</v>
      </c>
      <c r="ES33" s="19">
        <f t="shared" ca="1" si="326"/>
        <v>0</v>
      </c>
      <c r="ET33" s="19">
        <f t="shared" ca="1" si="326"/>
        <v>0</v>
      </c>
      <c r="EU33" s="19">
        <f t="shared" ca="1" si="326"/>
        <v>0</v>
      </c>
      <c r="EV33" s="19">
        <f t="shared" ca="1" si="326"/>
        <v>0</v>
      </c>
      <c r="EW33" s="19">
        <f t="shared" ca="1" si="326"/>
        <v>0</v>
      </c>
      <c r="EX33" s="19">
        <f t="shared" ca="1" si="326"/>
        <v>0</v>
      </c>
      <c r="EY33" s="19">
        <f t="shared" ca="1" si="326"/>
        <v>0</v>
      </c>
      <c r="EZ33" s="19">
        <f t="shared" ca="1" si="326"/>
        <v>0</v>
      </c>
      <c r="FA33" s="19">
        <f t="shared" ca="1" si="326"/>
        <v>0</v>
      </c>
      <c r="FB33" s="19">
        <f t="shared" ca="1" si="326"/>
        <v>0</v>
      </c>
      <c r="FC33" s="19">
        <f t="shared" ca="1" si="326"/>
        <v>0</v>
      </c>
      <c r="FD33" s="19">
        <f t="shared" ca="1" si="326"/>
        <v>0</v>
      </c>
      <c r="FE33" s="19">
        <f t="shared" ca="1" si="326"/>
        <v>0</v>
      </c>
      <c r="FF33" s="19">
        <f t="shared" ca="1" si="326"/>
        <v>0</v>
      </c>
      <c r="FG33" s="19">
        <f t="shared" ca="1" si="326"/>
        <v>0</v>
      </c>
      <c r="FH33" s="19">
        <f t="shared" ca="1" si="326"/>
        <v>0</v>
      </c>
      <c r="FI33" s="19">
        <f t="shared" ca="1" si="326"/>
        <v>0</v>
      </c>
      <c r="FJ33" s="19">
        <f t="shared" ca="1" si="326"/>
        <v>0</v>
      </c>
      <c r="FK33" s="19">
        <f t="shared" ca="1" si="326"/>
        <v>0</v>
      </c>
      <c r="FL33" s="19">
        <f t="shared" ca="1" si="326"/>
        <v>0</v>
      </c>
      <c r="FM33" s="19">
        <f t="shared" ca="1" si="326"/>
        <v>0</v>
      </c>
      <c r="FN33" s="19">
        <f t="shared" ca="1" si="326"/>
        <v>0</v>
      </c>
      <c r="FO33" s="19">
        <f t="shared" ca="1" si="326"/>
        <v>0</v>
      </c>
      <c r="FP33" s="19">
        <f t="shared" ca="1" si="326"/>
        <v>0</v>
      </c>
      <c r="FQ33" s="19">
        <f t="shared" ca="1" si="326"/>
        <v>0</v>
      </c>
      <c r="FR33" s="19">
        <f t="shared" ca="1" si="326"/>
        <v>0</v>
      </c>
      <c r="FS33" s="19">
        <f t="shared" ca="1" si="326"/>
        <v>0</v>
      </c>
      <c r="FT33" s="19">
        <f t="shared" ca="1" si="326"/>
        <v>0</v>
      </c>
      <c r="FU33" s="19">
        <f t="shared" ca="1" si="326"/>
        <v>0</v>
      </c>
      <c r="FV33" s="19">
        <f t="shared" ca="1" si="326"/>
        <v>0</v>
      </c>
      <c r="FW33" s="19">
        <f t="shared" ca="1" si="326"/>
        <v>0</v>
      </c>
      <c r="FX33" s="19">
        <f t="shared" ca="1" si="326"/>
        <v>0</v>
      </c>
      <c r="FY33" s="19">
        <f t="shared" ca="1" si="326"/>
        <v>0</v>
      </c>
      <c r="FZ33" s="19">
        <f t="shared" ca="1" si="326"/>
        <v>0</v>
      </c>
      <c r="GA33" s="19">
        <f t="shared" ca="1" si="326"/>
        <v>0</v>
      </c>
      <c r="GB33" s="19">
        <f t="shared" ca="1" si="326"/>
        <v>0</v>
      </c>
      <c r="GC33" s="19">
        <f t="shared" ca="1" si="326"/>
        <v>0</v>
      </c>
      <c r="GD33" s="19">
        <f t="shared" ca="1" si="326"/>
        <v>0</v>
      </c>
      <c r="GE33" s="19">
        <f t="shared" ca="1" si="326"/>
        <v>0</v>
      </c>
      <c r="GF33" s="19">
        <f t="shared" ca="1" si="326"/>
        <v>0</v>
      </c>
      <c r="GG33" s="19">
        <f t="shared" ca="1" si="326"/>
        <v>0</v>
      </c>
      <c r="GH33" s="19">
        <f t="shared" ca="1" si="326"/>
        <v>0</v>
      </c>
      <c r="GI33" s="19">
        <f t="shared" ca="1" si="326"/>
        <v>0</v>
      </c>
      <c r="GJ33" s="19">
        <f t="shared" ca="1" si="326"/>
        <v>0</v>
      </c>
      <c r="GK33" s="19">
        <f t="shared" ca="1" si="326"/>
        <v>0</v>
      </c>
      <c r="GL33" s="19">
        <f t="shared" ca="1" si="326"/>
        <v>0</v>
      </c>
      <c r="GM33" s="19">
        <f t="shared" ca="1" si="326"/>
        <v>0</v>
      </c>
      <c r="GN33" s="19">
        <f t="shared" ca="1" si="326"/>
        <v>0</v>
      </c>
      <c r="GO33" s="19">
        <f t="shared" ca="1" si="301"/>
        <v>0</v>
      </c>
      <c r="GP33" s="19">
        <f t="shared" ca="1" si="301"/>
        <v>0</v>
      </c>
      <c r="GQ33" s="19">
        <f t="shared" ca="1" si="301"/>
        <v>0</v>
      </c>
      <c r="GR33" s="19">
        <f t="shared" ca="1" si="301"/>
        <v>0</v>
      </c>
      <c r="GS33" s="19">
        <f t="shared" ca="1" si="301"/>
        <v>0</v>
      </c>
      <c r="GT33" s="19">
        <f t="shared" ca="1" si="301"/>
        <v>0</v>
      </c>
      <c r="GU33" s="19">
        <f t="shared" ca="1" si="301"/>
        <v>0</v>
      </c>
      <c r="GV33" s="19">
        <f t="shared" ca="1" si="301"/>
        <v>0</v>
      </c>
      <c r="GW33" s="19">
        <f t="shared" ca="1" si="302"/>
        <v>0</v>
      </c>
      <c r="GX33" s="19">
        <f t="shared" ca="1" si="302"/>
        <v>0</v>
      </c>
      <c r="GY33" s="19">
        <f t="shared" ca="1" si="302"/>
        <v>0</v>
      </c>
      <c r="GZ33" s="19">
        <f t="shared" ca="1" si="302"/>
        <v>0</v>
      </c>
      <c r="HA33" s="19">
        <f t="shared" ca="1" si="302"/>
        <v>0</v>
      </c>
      <c r="HB33" s="19">
        <f t="shared" ca="1" si="302"/>
        <v>0</v>
      </c>
      <c r="HC33" s="19">
        <f t="shared" ca="1" si="302"/>
        <v>0</v>
      </c>
      <c r="HD33" s="19">
        <f t="shared" ca="1" si="302"/>
        <v>0</v>
      </c>
      <c r="HE33" s="19">
        <f t="shared" ca="1" si="302"/>
        <v>0</v>
      </c>
      <c r="HF33" s="19">
        <f t="shared" ca="1" si="302"/>
        <v>0</v>
      </c>
      <c r="HG33" s="19">
        <f t="shared" ca="1" si="302"/>
        <v>0</v>
      </c>
      <c r="HH33" s="19">
        <f t="shared" ca="1" si="302"/>
        <v>0</v>
      </c>
      <c r="HI33" s="19">
        <f t="shared" ca="1" si="302"/>
        <v>0</v>
      </c>
      <c r="HJ33" s="19">
        <f t="shared" ca="1" si="302"/>
        <v>0</v>
      </c>
      <c r="HK33" s="19">
        <f t="shared" ca="1" si="302"/>
        <v>0</v>
      </c>
      <c r="HL33" s="19">
        <f t="shared" ca="1" si="302"/>
        <v>0</v>
      </c>
      <c r="HM33" s="19">
        <f t="shared" ca="1" si="302"/>
        <v>0</v>
      </c>
      <c r="HN33" s="19">
        <f t="shared" ca="1" si="302"/>
        <v>0</v>
      </c>
      <c r="HO33" s="19">
        <f t="shared" ca="1" si="302"/>
        <v>0</v>
      </c>
      <c r="HP33" s="19">
        <f t="shared" ca="1" si="302"/>
        <v>0</v>
      </c>
      <c r="HQ33" s="19">
        <f t="shared" ca="1" si="302"/>
        <v>0</v>
      </c>
      <c r="HR33" s="19">
        <f t="shared" ca="1" si="302"/>
        <v>0</v>
      </c>
      <c r="HS33" s="19">
        <f t="shared" ca="1" si="302"/>
        <v>0</v>
      </c>
      <c r="HT33" s="19">
        <f t="shared" ca="1" si="302"/>
        <v>0</v>
      </c>
      <c r="HU33" s="19">
        <f t="shared" ca="1" si="302"/>
        <v>0</v>
      </c>
      <c r="HV33" s="19">
        <f t="shared" ca="1" si="302"/>
        <v>0</v>
      </c>
      <c r="HW33" s="19">
        <f t="shared" ca="1" si="302"/>
        <v>0</v>
      </c>
      <c r="HX33" s="19">
        <f t="shared" ca="1" si="302"/>
        <v>0</v>
      </c>
      <c r="HY33" s="19">
        <f t="shared" ca="1" si="302"/>
        <v>0</v>
      </c>
      <c r="HZ33" s="19">
        <f t="shared" ca="1" si="302"/>
        <v>0</v>
      </c>
      <c r="IA33" s="19">
        <f t="shared" ca="1" si="302"/>
        <v>0</v>
      </c>
      <c r="IB33" s="19">
        <f t="shared" ca="1" si="302"/>
        <v>0</v>
      </c>
      <c r="IC33" s="19">
        <f t="shared" ca="1" si="302"/>
        <v>0</v>
      </c>
      <c r="ID33" s="19">
        <f t="shared" ca="1" si="302"/>
        <v>0</v>
      </c>
      <c r="IE33" s="5">
        <f t="shared" ca="1" si="303"/>
        <v>67</v>
      </c>
      <c r="IF33" s="9"/>
      <c r="IG33" s="5">
        <f t="shared" ca="1" si="304"/>
        <v>1</v>
      </c>
      <c r="IH33" s="5" t="b">
        <f t="shared" ca="1" si="304"/>
        <v>0</v>
      </c>
      <c r="II33" s="19">
        <f t="shared" ca="1" si="327"/>
        <v>0</v>
      </c>
      <c r="IJ33" s="5">
        <f t="shared" ca="1" si="304"/>
        <v>55</v>
      </c>
      <c r="IK33" s="19">
        <f t="shared" ca="1" si="327"/>
        <v>1</v>
      </c>
      <c r="IL33" s="19">
        <f t="shared" ca="1" si="327"/>
        <v>0</v>
      </c>
      <c r="IM33" s="19">
        <f t="shared" ca="1" si="327"/>
        <v>0</v>
      </c>
      <c r="IN33" s="19">
        <f t="shared" ca="1" si="327"/>
        <v>0</v>
      </c>
      <c r="IO33" s="19">
        <f t="shared" ca="1" si="327"/>
        <v>0</v>
      </c>
      <c r="IP33" s="19">
        <f t="shared" ca="1" si="327"/>
        <v>0</v>
      </c>
      <c r="IQ33" s="19">
        <f t="shared" ca="1" si="327"/>
        <v>0</v>
      </c>
      <c r="IR33" s="19">
        <f t="shared" ca="1" si="327"/>
        <v>0</v>
      </c>
      <c r="IS33" s="19">
        <f t="shared" ca="1" si="327"/>
        <v>0</v>
      </c>
      <c r="IT33" s="19">
        <f t="shared" ca="1" si="327"/>
        <v>0</v>
      </c>
      <c r="IU33" s="19">
        <f t="shared" ca="1" si="257"/>
        <v>0</v>
      </c>
      <c r="IV33" s="19">
        <f t="shared" ca="1" si="257"/>
        <v>0</v>
      </c>
      <c r="IW33" s="19">
        <f t="shared" ca="1" si="257"/>
        <v>0</v>
      </c>
      <c r="IX33" s="19">
        <f t="shared" ca="1" si="257"/>
        <v>0</v>
      </c>
      <c r="IY33" s="19">
        <f t="shared" ca="1" si="257"/>
        <v>0</v>
      </c>
      <c r="IZ33" s="19">
        <f t="shared" ca="1" si="257"/>
        <v>0</v>
      </c>
      <c r="JA33" s="19">
        <f t="shared" ca="1" si="257"/>
        <v>0</v>
      </c>
      <c r="JB33" s="19">
        <f t="shared" ca="1" si="257"/>
        <v>0</v>
      </c>
      <c r="JC33" s="19">
        <f t="shared" ca="1" si="257"/>
        <v>0</v>
      </c>
      <c r="JD33" s="19">
        <f t="shared" ca="1" si="257"/>
        <v>0</v>
      </c>
      <c r="JE33" s="19">
        <f t="shared" ca="1" si="257"/>
        <v>0</v>
      </c>
      <c r="JF33" s="19">
        <f t="shared" ca="1" si="257"/>
        <v>0</v>
      </c>
      <c r="JG33" s="5">
        <f t="shared" ca="1" si="305"/>
        <v>1.2500000000000001E-2</v>
      </c>
      <c r="JH33" s="567">
        <f t="shared" ca="1" si="305"/>
        <v>0</v>
      </c>
      <c r="JI33" s="5">
        <f t="shared" ca="1" si="305"/>
        <v>6.25E-2</v>
      </c>
      <c r="JJ33" s="5">
        <f t="shared" ca="1" si="305"/>
        <v>6.25E-2</v>
      </c>
      <c r="JK33" s="5">
        <f t="shared" ca="1" si="305"/>
        <v>6.25E-2</v>
      </c>
      <c r="JL33" s="19">
        <f t="shared" ca="1" si="257"/>
        <v>1</v>
      </c>
      <c r="JM33" s="19">
        <f t="shared" ca="1" si="257"/>
        <v>0</v>
      </c>
      <c r="JN33" s="19">
        <f t="shared" ca="1" si="257"/>
        <v>1</v>
      </c>
      <c r="JO33" s="9"/>
      <c r="JP33" s="5" t="b">
        <f t="shared" ca="1" si="328"/>
        <v>0</v>
      </c>
      <c r="JQ33" s="19" t="str">
        <f t="shared" ca="1" si="306"/>
        <v>-</v>
      </c>
      <c r="JR33" s="19" t="str">
        <f t="shared" ca="1" si="306"/>
        <v>-</v>
      </c>
      <c r="JS33" s="5" t="b">
        <f t="shared" ca="1" si="307"/>
        <v>0</v>
      </c>
      <c r="JT33" s="5" t="b">
        <f t="shared" ca="1" si="307"/>
        <v>0</v>
      </c>
      <c r="JU33" s="5" t="b">
        <f t="shared" ca="1" si="307"/>
        <v>1</v>
      </c>
      <c r="JV33" s="144">
        <f t="shared" ca="1" si="308"/>
        <v>1</v>
      </c>
      <c r="JW33" s="144">
        <f t="shared" ca="1" si="308"/>
        <v>1</v>
      </c>
      <c r="JX33" s="19" t="str">
        <f t="shared" ca="1" si="329"/>
        <v>-</v>
      </c>
      <c r="JY33" s="19" t="str">
        <f t="shared" ca="1" si="329"/>
        <v>-</v>
      </c>
      <c r="JZ33" s="19" t="str">
        <f t="shared" ca="1" si="329"/>
        <v>-</v>
      </c>
      <c r="KA33" s="19" t="str">
        <f t="shared" ca="1" si="329"/>
        <v>-</v>
      </c>
      <c r="KB33" s="19">
        <f t="shared" ca="1" si="329"/>
        <v>1</v>
      </c>
      <c r="KC33" s="19">
        <f t="shared" ca="1" si="329"/>
        <v>0.66</v>
      </c>
      <c r="KD33" s="19" t="str">
        <f t="shared" ca="1" si="329"/>
        <v>-</v>
      </c>
      <c r="KE33" s="5" t="b" cm="1">
        <f t="array" aca="1" ref="KE33" ca="1">IF(OR(KF33:KM33&lt;&gt;"-"),TRUE,"-")</f>
        <v>1</v>
      </c>
      <c r="KF33" s="237">
        <f t="shared" ca="1" si="340"/>
        <v>2</v>
      </c>
      <c r="KG33" s="237">
        <f t="shared" ca="1" si="340"/>
        <v>2</v>
      </c>
      <c r="KH33" s="237">
        <f t="shared" ca="1" si="340"/>
        <v>2</v>
      </c>
      <c r="KI33" s="237">
        <f t="shared" ca="1" si="340"/>
        <v>2</v>
      </c>
      <c r="KJ33" s="237">
        <f t="shared" ca="1" si="340"/>
        <v>2</v>
      </c>
      <c r="KK33" s="237">
        <f t="shared" ca="1" si="340"/>
        <v>2</v>
      </c>
      <c r="KL33" s="237">
        <f t="shared" ca="1" si="340"/>
        <v>2</v>
      </c>
      <c r="KM33" s="237">
        <f t="shared" ca="1" si="340"/>
        <v>2</v>
      </c>
      <c r="KN33" s="5" t="str">
        <f t="array" aca="1" ref="KN33" ca="1">IF(OR(KO33:KU33&lt;&gt;"-"),TRUE,"-")</f>
        <v>-</v>
      </c>
      <c r="KO33" s="19" t="str">
        <f t="shared" ca="1" si="331"/>
        <v>-</v>
      </c>
      <c r="KP33" s="19" t="str">
        <f t="shared" ca="1" si="331"/>
        <v>-</v>
      </c>
      <c r="KQ33" s="19" t="str">
        <f t="shared" ca="1" si="331"/>
        <v>-</v>
      </c>
      <c r="KR33" s="19" t="str">
        <f t="shared" ca="1" si="331"/>
        <v>-</v>
      </c>
      <c r="KS33" s="19" t="str">
        <f t="shared" ca="1" si="331"/>
        <v>-</v>
      </c>
      <c r="KT33" s="19" t="str">
        <f t="shared" ca="1" si="331"/>
        <v>-</v>
      </c>
      <c r="KU33" s="19" t="str">
        <f t="shared" ca="1" si="331"/>
        <v>-</v>
      </c>
      <c r="KV33" s="19" t="b">
        <f t="shared" ca="1" si="268"/>
        <v>0</v>
      </c>
      <c r="KW33" s="144">
        <f t="shared" ca="1" si="309"/>
        <v>2</v>
      </c>
      <c r="KX33" s="19">
        <f t="shared" ca="1" si="268"/>
        <v>2</v>
      </c>
      <c r="KY33" s="19" t="b">
        <f t="shared" ca="1" si="269"/>
        <v>0</v>
      </c>
      <c r="KZ33" s="19" t="str">
        <f t="shared" ca="1" si="332"/>
        <v>-</v>
      </c>
      <c r="LA33" s="5" t="str">
        <f t="shared" ca="1" si="310"/>
        <v>-</v>
      </c>
      <c r="LB33" s="5" t="str">
        <f t="shared" ca="1" si="310"/>
        <v>-</v>
      </c>
      <c r="LC33" s="5" t="str">
        <f t="shared" ca="1" si="310"/>
        <v>-</v>
      </c>
      <c r="LD33" s="5" t="str">
        <f t="shared" ca="1" si="310"/>
        <v>-</v>
      </c>
      <c r="LE33" s="19" t="b">
        <f t="shared" ca="1" si="271"/>
        <v>0</v>
      </c>
      <c r="LF33" s="19" t="str">
        <f t="shared" ca="1" si="311"/>
        <v>-</v>
      </c>
      <c r="LG33" s="19" t="str">
        <f t="shared" ca="1" si="311"/>
        <v>-</v>
      </c>
      <c r="LH33" s="19" t="b">
        <f t="shared" ca="1" si="311"/>
        <v>1</v>
      </c>
      <c r="LI33" s="19">
        <f t="shared" ca="1" si="311"/>
        <v>0.75</v>
      </c>
      <c r="LJ33" s="19">
        <f t="shared" ca="1" si="311"/>
        <v>0.75</v>
      </c>
      <c r="LK33" s="19">
        <f t="shared" ca="1" si="311"/>
        <v>0.99</v>
      </c>
      <c r="LL33" s="19">
        <f t="shared" ca="1" si="311"/>
        <v>0.5</v>
      </c>
      <c r="LM33" s="19">
        <f t="shared" ca="1" si="311"/>
        <v>0</v>
      </c>
      <c r="LN33" s="19">
        <f t="shared" ca="1" si="311"/>
        <v>0</v>
      </c>
      <c r="LO33" s="19" t="str">
        <f t="shared" ca="1" si="311"/>
        <v>-</v>
      </c>
      <c r="LP33" s="5" t="str" cm="1">
        <f t="array" aca="1" ref="LP33" ca="1">INDEX(i.meatgrid,$Q33,LP$7)</f>
        <v>-</v>
      </c>
      <c r="LQ33" s="5" t="str" cm="1">
        <f t="array" aca="1" ref="LQ33" ca="1">INDEX(i.meatgrid,$Q33,LQ$7)</f>
        <v>-</v>
      </c>
      <c r="LR33" s="19" t="str">
        <f t="shared" ca="1" si="311"/>
        <v>-</v>
      </c>
      <c r="LS33" s="5">
        <f t="shared" ca="1" si="312"/>
        <v>1</v>
      </c>
      <c r="LT33" s="9"/>
      <c r="LU33" s="19">
        <f t="shared" ca="1" si="311"/>
        <v>70</v>
      </c>
      <c r="LV33" s="19">
        <f t="shared" ca="1" si="333"/>
        <v>50</v>
      </c>
      <c r="LW33" s="19">
        <f t="shared" ca="1" si="333"/>
        <v>80</v>
      </c>
      <c r="LX33" s="19">
        <f t="shared" ca="1" si="333"/>
        <v>50</v>
      </c>
      <c r="LY33" s="5" t="b" cm="1">
        <f t="array" aca="1" ref="LY33" ca="1">INDEX(i.meatgrid,$Q33,LY$7)</f>
        <v>1</v>
      </c>
      <c r="LZ33" s="5" t="b" cm="1">
        <f t="array" aca="1" ref="LZ33" ca="1">INDEX(i.meatgrid,$Q33,LZ$7)</f>
        <v>0</v>
      </c>
      <c r="MA33" s="5" t="str" cm="1">
        <f t="array" aca="1" ref="MA33" ca="1">INDEX(i.meatgrid,$Q33,MA$7)</f>
        <v>-</v>
      </c>
      <c r="MB33" s="5" t="str" cm="1">
        <f t="array" aca="1" ref="MB33" ca="1">INDEX(i.meatgrid,$Q33,MB$7)</f>
        <v>-</v>
      </c>
      <c r="MC33" s="19">
        <f t="shared" ca="1" si="273"/>
        <v>1</v>
      </c>
      <c r="MD33" s="5">
        <f t="shared" ca="1" si="313"/>
        <v>1</v>
      </c>
      <c r="ME33" s="5" cm="1">
        <f t="array" aca="1" ref="ME33" ca="1">INDEX(i.meatgrid,$Q33,ME$7)</f>
        <v>1</v>
      </c>
      <c r="MF33" s="5" cm="1">
        <f t="array" aca="1" ref="MF33" ca="1">INDEX(i.meatgrid,$Q33,MF$7)</f>
        <v>1</v>
      </c>
      <c r="MG33" s="5" cm="1">
        <f t="array" aca="1" ref="MG33" ca="1">INDEX(i.meatgrid,$Q33,MG$7)</f>
        <v>1</v>
      </c>
      <c r="MH33" s="5" cm="1">
        <f t="array" aca="1" ref="MH33" ca="1">INDEX(i.meatgrid,$Q33,MH$7)</f>
        <v>0</v>
      </c>
      <c r="MI33" s="5" cm="1">
        <f t="array" aca="1" ref="MI33" ca="1">INDEX(i.meatgrid,$Q33,MI$7)</f>
        <v>1</v>
      </c>
      <c r="MJ33" s="5" cm="1">
        <f t="array" aca="1" ref="MJ33" ca="1">INDEX(i.meatgrid,$Q33,MJ$7)</f>
        <v>1</v>
      </c>
      <c r="MK33" s="5" cm="1">
        <f t="array" aca="1" ref="MK33" ca="1">INDEX(i.meatgrid,$Q33,MK$7)</f>
        <v>1</v>
      </c>
      <c r="ML33" s="5" cm="1">
        <f t="array" aca="1" ref="ML33" ca="1">INDEX(i.meatgrid,$Q33,ML$7)</f>
        <v>1</v>
      </c>
      <c r="MM33" s="19">
        <f t="shared" ca="1" si="314"/>
        <v>1</v>
      </c>
      <c r="MN33" s="9"/>
      <c r="MO33" s="19" t="b">
        <f t="shared" ca="1" si="333"/>
        <v>0</v>
      </c>
      <c r="MP33" s="19" t="b">
        <f t="shared" ca="1" si="333"/>
        <v>0</v>
      </c>
      <c r="MQ33" s="19">
        <f t="shared" ca="1" si="333"/>
        <v>1</v>
      </c>
      <c r="MR33" s="19">
        <f t="shared" ca="1" si="333"/>
        <v>0.75</v>
      </c>
      <c r="MS33" s="19">
        <f t="shared" ca="1" si="333"/>
        <v>0.75</v>
      </c>
      <c r="MT33" s="19">
        <f t="shared" ca="1" si="333"/>
        <v>0.8</v>
      </c>
      <c r="MU33" s="19">
        <f t="shared" ca="1" si="333"/>
        <v>0.82499999999999996</v>
      </c>
      <c r="MV33" s="19">
        <f t="shared" ca="1" si="333"/>
        <v>0.875</v>
      </c>
      <c r="MW33" s="19">
        <f t="shared" ca="1" si="333"/>
        <v>0.9</v>
      </c>
      <c r="MX33" s="19">
        <f t="shared" ca="1" si="333"/>
        <v>1</v>
      </c>
      <c r="MY33" s="19">
        <f t="shared" ca="1" si="333"/>
        <v>0.875</v>
      </c>
      <c r="MZ33" s="19" t="b">
        <f t="shared" ca="1" si="341"/>
        <v>1</v>
      </c>
      <c r="NA33" s="19">
        <f t="shared" ca="1" si="341"/>
        <v>74.989999999999995</v>
      </c>
      <c r="NB33" s="19" t="str">
        <f t="shared" ca="1" si="341"/>
        <v>-</v>
      </c>
      <c r="NC33" s="19" t="str">
        <f t="shared" ca="1" si="341"/>
        <v>-</v>
      </c>
      <c r="ND33" s="19" t="str">
        <f t="shared" ca="1" si="341"/>
        <v>-</v>
      </c>
      <c r="NE33" s="19" t="str">
        <f t="shared" ca="1" si="341"/>
        <v>-</v>
      </c>
      <c r="NF33" s="19" t="str">
        <f t="shared" ca="1" si="341"/>
        <v>-</v>
      </c>
      <c r="NG33" s="19" t="str">
        <f t="shared" ca="1" si="341"/>
        <v>-</v>
      </c>
      <c r="NH33" s="19" t="str">
        <f t="shared" ca="1" si="341"/>
        <v>-</v>
      </c>
      <c r="NI33" s="19">
        <f t="shared" ca="1" si="341"/>
        <v>36.99</v>
      </c>
      <c r="NJ33" s="19">
        <f t="shared" ca="1" si="341"/>
        <v>36.99</v>
      </c>
      <c r="NK33" s="19" t="str">
        <f t="shared" ca="1" si="341"/>
        <v>-</v>
      </c>
      <c r="NL33" s="19" t="str">
        <f t="shared" ca="1" si="341"/>
        <v>-</v>
      </c>
      <c r="NM33" s="19" t="str">
        <f t="shared" ca="1" si="341"/>
        <v>-</v>
      </c>
      <c r="NN33" s="19" t="str">
        <f t="shared" ca="1" si="341"/>
        <v>-</v>
      </c>
      <c r="NO33" s="19" t="str">
        <f t="shared" ca="1" si="341"/>
        <v>-</v>
      </c>
      <c r="NP33" s="19">
        <f t="shared" ca="1" si="341"/>
        <v>49.99</v>
      </c>
      <c r="NQ33" s="19">
        <f t="shared" ca="1" si="341"/>
        <v>49.99</v>
      </c>
      <c r="NR33" s="19">
        <f t="shared" ca="1" si="341"/>
        <v>49.99</v>
      </c>
      <c r="NS33" s="19">
        <f t="shared" ca="1" si="341"/>
        <v>49.99</v>
      </c>
      <c r="NT33" s="19">
        <f t="shared" ca="1" si="341"/>
        <v>49.99</v>
      </c>
      <c r="NU33" s="19">
        <f t="shared" ca="1" si="341"/>
        <v>49.99</v>
      </c>
      <c r="NV33" s="19">
        <f t="shared" ca="1" si="341"/>
        <v>49.99</v>
      </c>
      <c r="NW33" s="19">
        <f t="shared" ca="1" si="341"/>
        <v>49.99</v>
      </c>
      <c r="NX33" s="19">
        <f t="shared" ca="1" si="341"/>
        <v>412.99</v>
      </c>
      <c r="NY33" s="19">
        <f t="shared" ca="1" si="341"/>
        <v>412.99</v>
      </c>
      <c r="NZ33" s="19" t="str">
        <f t="shared" ca="1" si="341"/>
        <v>-</v>
      </c>
      <c r="OA33" s="19" t="str">
        <f t="shared" ca="1" si="341"/>
        <v>-</v>
      </c>
      <c r="OB33" s="19" t="str">
        <f t="shared" ca="1" si="341"/>
        <v>-</v>
      </c>
      <c r="OC33" s="19" t="str">
        <f t="shared" ca="1" si="341"/>
        <v>-</v>
      </c>
      <c r="OD33" s="19" t="str">
        <f t="shared" ca="1" si="341"/>
        <v>-</v>
      </c>
      <c r="OE33" s="19">
        <f t="shared" ca="1" si="341"/>
        <v>6.8900000000000006</v>
      </c>
      <c r="OF33" s="19">
        <f t="shared" ca="1" si="341"/>
        <v>6.8900000000000006</v>
      </c>
      <c r="OG33" s="19">
        <f t="shared" ca="1" si="341"/>
        <v>6.8900000000000006</v>
      </c>
      <c r="OH33" s="19">
        <f t="shared" ca="1" si="341"/>
        <v>6.8900000000000006</v>
      </c>
      <c r="OI33" s="19">
        <f t="shared" ca="1" si="341"/>
        <v>6.8900000000000006</v>
      </c>
      <c r="OJ33" s="19">
        <f t="shared" ca="1" si="341"/>
        <v>6.8900000000000006</v>
      </c>
      <c r="OK33" s="19">
        <f t="shared" ca="1" si="341"/>
        <v>6.8900000000000006</v>
      </c>
      <c r="OL33" s="19">
        <f t="shared" ca="1" si="341"/>
        <v>6.8900000000000006</v>
      </c>
      <c r="OM33" s="19">
        <f t="shared" ca="1" si="341"/>
        <v>346.99</v>
      </c>
      <c r="ON33" s="19">
        <f t="shared" ca="1" si="341"/>
        <v>346.99</v>
      </c>
      <c r="OO33" s="19" t="str">
        <f t="shared" ca="1" si="341"/>
        <v>-</v>
      </c>
      <c r="OP33" s="19" t="str">
        <f t="shared" ca="1" si="341"/>
        <v>-</v>
      </c>
      <c r="OQ33" s="19" t="str">
        <f t="shared" ca="1" si="341"/>
        <v>-</v>
      </c>
      <c r="OR33" s="19" t="str">
        <f t="shared" ca="1" si="341"/>
        <v>-</v>
      </c>
      <c r="OS33" s="19" t="str">
        <f t="shared" ca="1" si="341"/>
        <v>-</v>
      </c>
      <c r="OT33" s="19">
        <f t="shared" ca="1" si="334"/>
        <v>0</v>
      </c>
      <c r="OU33" s="24">
        <v>0</v>
      </c>
    </row>
    <row r="34" spans="1:411" outlineLevel="2">
      <c r="A34" s="21">
        <f t="shared" si="316"/>
        <v>29</v>
      </c>
      <c r="B34" s="222">
        <f t="shared" ca="1" si="335"/>
        <v>25</v>
      </c>
      <c r="C34">
        <f>202</f>
        <v>202</v>
      </c>
      <c r="D34" s="144" t="str">
        <f t="shared" ca="1" si="282"/>
        <v>GSM</v>
      </c>
      <c r="E34" t="b">
        <v>0</v>
      </c>
      <c r="F34" t="b">
        <v>0</v>
      </c>
      <c r="G34" s="361" t="b">
        <v>0</v>
      </c>
      <c r="H34" s="237">
        <f t="shared" ca="1" si="317"/>
        <v>1</v>
      </c>
      <c r="I34" s="237">
        <f t="shared" ca="1" si="317"/>
        <v>1</v>
      </c>
      <c r="J34" s="237" t="str">
        <f t="shared" ca="1" si="317"/>
        <v/>
      </c>
      <c r="K34" s="237">
        <f t="shared" ca="1" si="317"/>
        <v>2</v>
      </c>
      <c r="L34" s="237">
        <f t="shared" ca="1" si="317"/>
        <v>2</v>
      </c>
      <c r="M34" s="237">
        <f t="shared" ca="1" si="318"/>
        <v>2</v>
      </c>
      <c r="N34" s="237">
        <f t="shared" ca="1" si="319"/>
        <v>3</v>
      </c>
      <c r="O34" s="237">
        <f t="shared" ca="1" si="320"/>
        <v>1</v>
      </c>
      <c r="P34" s="237">
        <f t="shared" ca="1" si="319"/>
        <v>1</v>
      </c>
      <c r="Q34" s="237">
        <f t="shared" ca="1" si="319"/>
        <v>1</v>
      </c>
      <c r="R34" s="237">
        <f t="shared" ca="1" si="319"/>
        <v>1</v>
      </c>
      <c r="S34" s="237">
        <f t="shared" ca="1" si="319"/>
        <v>1</v>
      </c>
      <c r="T34" s="237">
        <f t="shared" ca="1" si="319"/>
        <v>1</v>
      </c>
      <c r="U34" s="275"/>
      <c r="V34" s="275"/>
      <c r="W34" s="237">
        <f t="shared" ca="1" si="321"/>
        <v>0</v>
      </c>
      <c r="X34" s="275"/>
      <c r="Y34" s="275">
        <f t="shared" ca="1" si="322"/>
        <v>0</v>
      </c>
      <c r="Z34" s="275">
        <f t="shared" ca="1" si="322"/>
        <v>0</v>
      </c>
      <c r="AA34" s="275">
        <f t="shared" ca="1" si="322"/>
        <v>0</v>
      </c>
      <c r="AB34" s="275">
        <f t="shared" ca="1" si="322"/>
        <v>0</v>
      </c>
      <c r="AC34" s="275">
        <f t="shared" ca="1" si="322"/>
        <v>0</v>
      </c>
      <c r="AD34" s="275">
        <f t="shared" ca="1" si="322"/>
        <v>0</v>
      </c>
      <c r="AE34" s="275">
        <f t="shared" ca="1" si="322"/>
        <v>0</v>
      </c>
      <c r="AF34" s="144">
        <f ca="1">INDEX(CHOOSE($N34,DataAutumn!i.AdultDrys,DataWinter!i.AdultDrys,DataSpring!i.AdultDrys),1,$M34)</f>
        <v>3</v>
      </c>
      <c r="AG34" s="5">
        <f t="shared" ca="1" si="283"/>
        <v>2</v>
      </c>
      <c r="AH34" s="5">
        <f t="shared" ca="1" si="283"/>
        <v>0</v>
      </c>
      <c r="AI34" s="5">
        <f t="shared" ca="1" si="284"/>
        <v>1</v>
      </c>
      <c r="AJ34">
        <f t="shared" ca="1" si="285"/>
        <v>1</v>
      </c>
      <c r="AL34" s="231" t="str">
        <f t="shared" ca="1" si="323"/>
        <v>00005 FeedSupplyTemplate GSM MWM     Day204 Scan1 RR000p WP100p MP100p GP100p T_TRUE  (F43N33)</v>
      </c>
      <c r="AM34" s="9" t="str">
        <f ca="1">IF(COUNTIF(AL$5:AL34,AL34)=1,"-","Dup")</f>
        <v>-</v>
      </c>
      <c r="AN34" s="9"/>
      <c r="AO34" s="237" t="str">
        <f t="shared" ca="1" si="336"/>
        <v>-</v>
      </c>
      <c r="AP34" s="237" t="str">
        <f t="shared" ca="1" si="336"/>
        <v>-</v>
      </c>
      <c r="AQ34" s="237" t="str">
        <f t="shared" ca="1" si="336"/>
        <v>-</v>
      </c>
      <c r="AR34" s="237" t="str">
        <f t="shared" ca="1" si="336"/>
        <v>-</v>
      </c>
      <c r="AS34" s="237" t="str">
        <f t="shared" ca="1" si="336"/>
        <v>-</v>
      </c>
      <c r="AT34" s="237" t="str">
        <f t="shared" ca="1" si="336"/>
        <v>-</v>
      </c>
      <c r="AU34" s="237" t="str">
        <f t="shared" ca="1" si="336"/>
        <v>-</v>
      </c>
      <c r="AV34" s="237" t="str">
        <f t="shared" ca="1" si="336"/>
        <v>-</v>
      </c>
      <c r="AW34" s="9"/>
      <c r="AX34" s="5" t="b">
        <f t="shared" ca="1" si="286"/>
        <v>1</v>
      </c>
      <c r="AY34" s="5" t="str">
        <f t="shared" ca="1" si="286"/>
        <v>-</v>
      </c>
      <c r="AZ34" s="5" t="str">
        <f t="shared" ca="1" si="286"/>
        <v>-</v>
      </c>
      <c r="BA34" s="5" t="str">
        <f t="shared" ca="1" si="286"/>
        <v>-</v>
      </c>
      <c r="BB34" s="5" t="b">
        <f t="shared" ca="1" si="286"/>
        <v>0</v>
      </c>
      <c r="BC34" s="144">
        <f t="shared" ca="1" si="286"/>
        <v>0.25</v>
      </c>
      <c r="BD34" s="19" t="b">
        <f t="shared" ca="1" si="287"/>
        <v>1</v>
      </c>
      <c r="BE34" s="9"/>
      <c r="BF34" s="5" t="str">
        <f t="shared" ca="1" si="288"/>
        <v>-</v>
      </c>
      <c r="BG34" s="19" t="str">
        <f t="shared" ca="1" si="289"/>
        <v>-</v>
      </c>
      <c r="BH34" s="19" t="str">
        <f t="shared" ca="1" si="289"/>
        <v>-</v>
      </c>
      <c r="BI34" s="19" t="str">
        <f t="shared" ca="1" si="289"/>
        <v>-</v>
      </c>
      <c r="BJ34" s="5" t="str">
        <f t="shared" ca="1" si="290"/>
        <v>-</v>
      </c>
      <c r="BK34" s="19" t="str">
        <f t="shared" ca="1" si="291"/>
        <v>-</v>
      </c>
      <c r="BL34" s="5" t="str">
        <f t="shared" ca="1" si="292"/>
        <v>-</v>
      </c>
      <c r="BM34" s="19" t="str">
        <f t="shared" ca="1" si="293"/>
        <v>-</v>
      </c>
      <c r="BN34" s="19" t="str">
        <f t="shared" ca="1" si="293"/>
        <v>-</v>
      </c>
      <c r="BO34" s="19" t="str">
        <f t="shared" ca="1" si="293"/>
        <v>-</v>
      </c>
      <c r="BP34" s="5" t="str">
        <f t="shared" ca="1" si="294"/>
        <v>-</v>
      </c>
      <c r="BQ34" s="9"/>
      <c r="BR34" s="19" t="str">
        <f t="shared" ca="1" si="295"/>
        <v>-</v>
      </c>
      <c r="BS34" s="19" t="str">
        <f t="shared" ca="1" si="295"/>
        <v>-</v>
      </c>
      <c r="BT34" s="19" t="str">
        <f t="shared" ca="1" si="295"/>
        <v>-</v>
      </c>
      <c r="BU34" s="19" t="str">
        <f t="shared" ca="1" si="295"/>
        <v>-</v>
      </c>
      <c r="BV34" s="19" t="str">
        <f t="shared" ca="1" si="295"/>
        <v>-</v>
      </c>
      <c r="BW34" s="19" t="str">
        <f t="shared" ca="1" si="295"/>
        <v>-</v>
      </c>
      <c r="BX34" s="19" t="str">
        <f t="shared" ca="1" si="295"/>
        <v>-</v>
      </c>
      <c r="BY34" s="19" t="str">
        <f t="shared" ca="1" si="295"/>
        <v>-</v>
      </c>
      <c r="BZ34" s="19" t="str">
        <f t="shared" ca="1" si="295"/>
        <v>-</v>
      </c>
      <c r="CA34" s="19" t="str">
        <f t="shared" ca="1" si="295"/>
        <v>-</v>
      </c>
      <c r="CB34" s="9"/>
      <c r="CC34" s="237" t="b">
        <f t="shared" ref="CC34:CG35" ca="1" si="342">OFFSET(CC34,-1,0)</f>
        <v>1</v>
      </c>
      <c r="CD34" s="12" t="b">
        <v>1</v>
      </c>
      <c r="CE34" s="237" t="b">
        <f t="shared" ca="1" si="342"/>
        <v>1</v>
      </c>
      <c r="CF34" s="251">
        <f t="shared" ca="1" si="337"/>
        <v>2231101</v>
      </c>
      <c r="CG34" s="237" t="b">
        <f t="shared" ca="1" si="342"/>
        <v>0</v>
      </c>
      <c r="CH34" s="12" t="s">
        <v>34</v>
      </c>
      <c r="CI34" s="19" t="b">
        <f t="shared" ca="1" si="296"/>
        <v>1</v>
      </c>
      <c r="CJ34" s="237">
        <f t="shared" ca="1" si="338"/>
        <v>2231105</v>
      </c>
      <c r="CK34" s="19" t="str">
        <f t="shared" ca="1" si="296"/>
        <v>-</v>
      </c>
      <c r="CL34" s="19">
        <f t="shared" ca="1" si="296"/>
        <v>1</v>
      </c>
      <c r="CM34" s="19">
        <f t="shared" ca="1" si="296"/>
        <v>1</v>
      </c>
      <c r="CN34" s="9"/>
      <c r="CO34" s="444">
        <f t="shared" ca="1" si="297"/>
        <v>652</v>
      </c>
      <c r="CP34" s="444">
        <f t="shared" ca="1" si="297"/>
        <v>686</v>
      </c>
      <c r="CQ34" s="444">
        <f t="shared" ca="1" si="297"/>
        <v>721</v>
      </c>
      <c r="CR34" s="152">
        <f t="shared" ca="1" si="298"/>
        <v>378</v>
      </c>
      <c r="CS34" s="152">
        <f t="shared" ca="1" si="298"/>
        <v>413</v>
      </c>
      <c r="CT34" s="152">
        <f t="shared" ca="1" si="298"/>
        <v>448</v>
      </c>
      <c r="CU34" s="19" t="str">
        <f t="shared" ca="1" si="299"/>
        <v>-</v>
      </c>
      <c r="CV34" s="12" t="b">
        <v>1</v>
      </c>
      <c r="CW34" s="12" t="b">
        <v>0</v>
      </c>
      <c r="CX34" s="12" t="b">
        <v>0</v>
      </c>
      <c r="CY34" s="12" t="b">
        <v>0</v>
      </c>
      <c r="CZ34" s="19" t="b">
        <f t="shared" ca="1" si="241"/>
        <v>1</v>
      </c>
      <c r="DA34" s="19">
        <f t="shared" ca="1" si="240"/>
        <v>0</v>
      </c>
      <c r="DB34" s="19">
        <f t="shared" ca="1" si="240"/>
        <v>0</v>
      </c>
      <c r="DC34" s="19">
        <f t="shared" ca="1" si="240"/>
        <v>0</v>
      </c>
      <c r="DD34" s="19">
        <f t="shared" ca="1" si="240"/>
        <v>0</v>
      </c>
      <c r="DE34" s="19">
        <f t="shared" ca="1" si="240"/>
        <v>0</v>
      </c>
      <c r="DF34" s="19">
        <f t="shared" ca="1" si="240"/>
        <v>0</v>
      </c>
      <c r="DG34" s="19">
        <f t="shared" ca="1" si="240"/>
        <v>0</v>
      </c>
      <c r="DH34" s="19">
        <f t="shared" ca="1" si="240"/>
        <v>0</v>
      </c>
      <c r="DI34" s="19">
        <f t="shared" ca="1" si="240"/>
        <v>0</v>
      </c>
      <c r="DJ34" s="19">
        <f t="shared" ca="1" si="240"/>
        <v>0</v>
      </c>
      <c r="DK34" s="19">
        <f t="shared" ca="1" si="240"/>
        <v>0</v>
      </c>
      <c r="DL34" s="19">
        <f t="shared" ca="1" si="240"/>
        <v>0</v>
      </c>
      <c r="DM34" s="12">
        <v>3</v>
      </c>
      <c r="DN34" s="12">
        <v>3</v>
      </c>
      <c r="DO34" s="19">
        <f t="shared" ca="1" si="339"/>
        <v>0</v>
      </c>
      <c r="DP34" s="12">
        <v>1</v>
      </c>
      <c r="DQ34" s="12">
        <v>-1</v>
      </c>
      <c r="DR34" s="19" t="str">
        <f t="shared" ca="1" si="324"/>
        <v>-</v>
      </c>
      <c r="DS34" s="19" t="str">
        <f t="shared" ca="1" si="324"/>
        <v>-</v>
      </c>
      <c r="DT34" s="19" t="str">
        <f t="shared" ca="1" si="324"/>
        <v>-</v>
      </c>
      <c r="DU34" s="251">
        <f t="shared" ca="1" si="325"/>
        <v>0</v>
      </c>
      <c r="DV34" s="251">
        <f t="shared" si="325"/>
        <v>1</v>
      </c>
      <c r="DW34" s="251">
        <f t="shared" si="325"/>
        <v>-1</v>
      </c>
      <c r="DX34" s="19" t="str">
        <f t="shared" ca="1" si="240"/>
        <v>-</v>
      </c>
      <c r="DY34" s="19" t="str">
        <f t="shared" ca="1" si="240"/>
        <v>-</v>
      </c>
      <c r="DZ34" s="19" t="str">
        <f t="shared" ca="1" si="240"/>
        <v>-</v>
      </c>
      <c r="EA34" s="19" t="str">
        <f t="shared" ca="1" si="240"/>
        <v>-</v>
      </c>
      <c r="EB34" s="19" t="str">
        <f t="shared" ca="1" si="240"/>
        <v>-</v>
      </c>
      <c r="EC34" s="19" t="str">
        <f t="shared" ca="1" si="240"/>
        <v>-</v>
      </c>
      <c r="ED34" s="19">
        <f t="shared" ca="1" si="324"/>
        <v>0</v>
      </c>
      <c r="EE34" s="19">
        <f t="shared" ca="1" si="300"/>
        <v>0</v>
      </c>
      <c r="EF34" s="19">
        <f t="shared" ca="1" si="300"/>
        <v>0</v>
      </c>
      <c r="EG34" s="19">
        <f t="shared" ca="1" si="300"/>
        <v>0</v>
      </c>
      <c r="EH34" s="19">
        <f t="shared" ca="1" si="326"/>
        <v>0</v>
      </c>
      <c r="EI34" s="19">
        <f t="shared" ca="1" si="326"/>
        <v>0</v>
      </c>
      <c r="EJ34" s="19">
        <f t="shared" ca="1" si="326"/>
        <v>0</v>
      </c>
      <c r="EK34" s="19">
        <f t="shared" ca="1" si="326"/>
        <v>0</v>
      </c>
      <c r="EL34" s="19">
        <f t="shared" ca="1" si="326"/>
        <v>0</v>
      </c>
      <c r="EM34" s="19">
        <f t="shared" ca="1" si="326"/>
        <v>0</v>
      </c>
      <c r="EN34" s="19">
        <f t="shared" ca="1" si="326"/>
        <v>0</v>
      </c>
      <c r="EO34" s="19">
        <f t="shared" ca="1" si="326"/>
        <v>0</v>
      </c>
      <c r="EP34" s="19">
        <f t="shared" ca="1" si="326"/>
        <v>0</v>
      </c>
      <c r="EQ34" s="19">
        <f t="shared" ca="1" si="326"/>
        <v>0</v>
      </c>
      <c r="ER34" s="19">
        <f t="shared" ca="1" si="326"/>
        <v>0</v>
      </c>
      <c r="ES34" s="19">
        <f t="shared" ca="1" si="326"/>
        <v>0</v>
      </c>
      <c r="ET34" s="19">
        <f t="shared" ca="1" si="326"/>
        <v>0</v>
      </c>
      <c r="EU34" s="19">
        <f t="shared" ca="1" si="326"/>
        <v>0</v>
      </c>
      <c r="EV34" s="19">
        <f t="shared" ca="1" si="326"/>
        <v>0</v>
      </c>
      <c r="EW34" s="19">
        <f t="shared" ca="1" si="326"/>
        <v>0</v>
      </c>
      <c r="EX34" s="19">
        <f t="shared" ca="1" si="326"/>
        <v>0</v>
      </c>
      <c r="EY34" s="19">
        <f t="shared" ca="1" si="326"/>
        <v>0</v>
      </c>
      <c r="EZ34" s="19">
        <f t="shared" ca="1" si="326"/>
        <v>0</v>
      </c>
      <c r="FA34" s="19">
        <f t="shared" ca="1" si="326"/>
        <v>0</v>
      </c>
      <c r="FB34" s="19">
        <f t="shared" ca="1" si="326"/>
        <v>0</v>
      </c>
      <c r="FC34" s="19">
        <f t="shared" ca="1" si="326"/>
        <v>0</v>
      </c>
      <c r="FD34" s="19">
        <f t="shared" ca="1" si="326"/>
        <v>0</v>
      </c>
      <c r="FE34" s="19">
        <f t="shared" ca="1" si="326"/>
        <v>0</v>
      </c>
      <c r="FF34" s="19">
        <f t="shared" ca="1" si="326"/>
        <v>0</v>
      </c>
      <c r="FG34" s="19">
        <f t="shared" ca="1" si="326"/>
        <v>0</v>
      </c>
      <c r="FH34" s="19">
        <f t="shared" ca="1" si="326"/>
        <v>0</v>
      </c>
      <c r="FI34" s="19">
        <f t="shared" ca="1" si="326"/>
        <v>0</v>
      </c>
      <c r="FJ34" s="19">
        <f t="shared" ca="1" si="326"/>
        <v>0</v>
      </c>
      <c r="FK34" s="19">
        <f t="shared" ca="1" si="326"/>
        <v>0</v>
      </c>
      <c r="FL34" s="19">
        <f t="shared" ca="1" si="326"/>
        <v>0</v>
      </c>
      <c r="FM34" s="19">
        <f t="shared" ca="1" si="326"/>
        <v>0</v>
      </c>
      <c r="FN34" s="19">
        <f t="shared" ca="1" si="326"/>
        <v>0</v>
      </c>
      <c r="FO34" s="19">
        <f t="shared" ca="1" si="326"/>
        <v>0</v>
      </c>
      <c r="FP34" s="19">
        <f t="shared" ca="1" si="326"/>
        <v>0</v>
      </c>
      <c r="FQ34" s="19">
        <f t="shared" ca="1" si="326"/>
        <v>0</v>
      </c>
      <c r="FR34" s="19">
        <f t="shared" ca="1" si="326"/>
        <v>0</v>
      </c>
      <c r="FS34" s="19">
        <f t="shared" ca="1" si="326"/>
        <v>0</v>
      </c>
      <c r="FT34" s="19">
        <f t="shared" ca="1" si="326"/>
        <v>0</v>
      </c>
      <c r="FU34" s="19">
        <f t="shared" ca="1" si="326"/>
        <v>0</v>
      </c>
      <c r="FV34" s="19">
        <f t="shared" ca="1" si="326"/>
        <v>0</v>
      </c>
      <c r="FW34" s="19">
        <f t="shared" ca="1" si="326"/>
        <v>0</v>
      </c>
      <c r="FX34" s="19">
        <f t="shared" ca="1" si="326"/>
        <v>0</v>
      </c>
      <c r="FY34" s="19">
        <f t="shared" ca="1" si="326"/>
        <v>0</v>
      </c>
      <c r="FZ34" s="19">
        <f t="shared" ca="1" si="326"/>
        <v>0</v>
      </c>
      <c r="GA34" s="19">
        <f t="shared" ca="1" si="326"/>
        <v>0</v>
      </c>
      <c r="GB34" s="19">
        <f t="shared" ca="1" si="326"/>
        <v>0</v>
      </c>
      <c r="GC34" s="19">
        <f t="shared" ca="1" si="326"/>
        <v>0</v>
      </c>
      <c r="GD34" s="19">
        <f t="shared" ca="1" si="326"/>
        <v>0</v>
      </c>
      <c r="GE34" s="19">
        <f t="shared" ca="1" si="326"/>
        <v>0</v>
      </c>
      <c r="GF34" s="19">
        <f t="shared" ca="1" si="326"/>
        <v>0</v>
      </c>
      <c r="GG34" s="19">
        <f t="shared" ca="1" si="326"/>
        <v>0</v>
      </c>
      <c r="GH34" s="19">
        <f t="shared" ca="1" si="326"/>
        <v>0</v>
      </c>
      <c r="GI34" s="19">
        <f t="shared" ca="1" si="326"/>
        <v>0</v>
      </c>
      <c r="GJ34" s="19">
        <f t="shared" ca="1" si="326"/>
        <v>0</v>
      </c>
      <c r="GK34" s="19">
        <f t="shared" ca="1" si="326"/>
        <v>0</v>
      </c>
      <c r="GL34" s="19">
        <f t="shared" ca="1" si="326"/>
        <v>0</v>
      </c>
      <c r="GM34" s="19">
        <f t="shared" ca="1" si="326"/>
        <v>0</v>
      </c>
      <c r="GN34" s="19">
        <f t="shared" ref="GN34:ID36" ca="1" si="343">OFFSET(GN$5,$B34,0)</f>
        <v>0</v>
      </c>
      <c r="GO34" s="19">
        <f t="shared" ca="1" si="343"/>
        <v>0</v>
      </c>
      <c r="GP34" s="19">
        <f t="shared" ca="1" si="343"/>
        <v>0</v>
      </c>
      <c r="GQ34" s="19">
        <f t="shared" ca="1" si="343"/>
        <v>0</v>
      </c>
      <c r="GR34" s="19">
        <f t="shared" ca="1" si="343"/>
        <v>0</v>
      </c>
      <c r="GS34" s="19">
        <f t="shared" ca="1" si="343"/>
        <v>0</v>
      </c>
      <c r="GT34" s="19">
        <f t="shared" ca="1" si="343"/>
        <v>0</v>
      </c>
      <c r="GU34" s="19">
        <f t="shared" ca="1" si="343"/>
        <v>0</v>
      </c>
      <c r="GV34" s="19">
        <f t="shared" ca="1" si="343"/>
        <v>0</v>
      </c>
      <c r="GW34" s="19">
        <f t="shared" ca="1" si="343"/>
        <v>0</v>
      </c>
      <c r="GX34" s="19">
        <f t="shared" ca="1" si="343"/>
        <v>0</v>
      </c>
      <c r="GY34" s="19">
        <f t="shared" ca="1" si="343"/>
        <v>0</v>
      </c>
      <c r="GZ34" s="19">
        <f t="shared" ca="1" si="343"/>
        <v>0</v>
      </c>
      <c r="HA34" s="19">
        <f t="shared" ca="1" si="343"/>
        <v>0</v>
      </c>
      <c r="HB34" s="19">
        <f t="shared" ca="1" si="343"/>
        <v>0</v>
      </c>
      <c r="HC34" s="19">
        <f t="shared" ca="1" si="343"/>
        <v>0</v>
      </c>
      <c r="HD34" s="19">
        <f t="shared" ca="1" si="343"/>
        <v>0</v>
      </c>
      <c r="HE34" s="19">
        <f t="shared" ca="1" si="343"/>
        <v>0</v>
      </c>
      <c r="HF34" s="19">
        <f t="shared" ca="1" si="343"/>
        <v>0</v>
      </c>
      <c r="HG34" s="19">
        <f t="shared" ca="1" si="343"/>
        <v>0</v>
      </c>
      <c r="HH34" s="19">
        <f t="shared" ca="1" si="343"/>
        <v>0</v>
      </c>
      <c r="HI34" s="19">
        <f t="shared" ca="1" si="343"/>
        <v>0</v>
      </c>
      <c r="HJ34" s="19">
        <f t="shared" ca="1" si="343"/>
        <v>0</v>
      </c>
      <c r="HK34" s="19">
        <f t="shared" ca="1" si="343"/>
        <v>0</v>
      </c>
      <c r="HL34" s="19">
        <f t="shared" ca="1" si="343"/>
        <v>0</v>
      </c>
      <c r="HM34" s="19">
        <f t="shared" ca="1" si="343"/>
        <v>0</v>
      </c>
      <c r="HN34" s="19">
        <f t="shared" ca="1" si="343"/>
        <v>0</v>
      </c>
      <c r="HO34" s="19">
        <f t="shared" ca="1" si="343"/>
        <v>0</v>
      </c>
      <c r="HP34" s="19">
        <f t="shared" ca="1" si="343"/>
        <v>0</v>
      </c>
      <c r="HQ34" s="19">
        <f t="shared" ca="1" si="343"/>
        <v>0</v>
      </c>
      <c r="HR34" s="19">
        <f t="shared" ca="1" si="343"/>
        <v>0</v>
      </c>
      <c r="HS34" s="19">
        <f t="shared" ca="1" si="343"/>
        <v>0</v>
      </c>
      <c r="HT34" s="19">
        <f t="shared" ca="1" si="343"/>
        <v>0</v>
      </c>
      <c r="HU34" s="19">
        <f t="shared" ca="1" si="343"/>
        <v>0</v>
      </c>
      <c r="HV34" s="19">
        <f t="shared" ca="1" si="343"/>
        <v>0</v>
      </c>
      <c r="HW34" s="19">
        <f t="shared" ca="1" si="343"/>
        <v>0</v>
      </c>
      <c r="HX34" s="19">
        <f t="shared" ca="1" si="343"/>
        <v>0</v>
      </c>
      <c r="HY34" s="19">
        <f t="shared" ca="1" si="343"/>
        <v>0</v>
      </c>
      <c r="HZ34" s="19">
        <f t="shared" ca="1" si="343"/>
        <v>0</v>
      </c>
      <c r="IA34" s="19">
        <f t="shared" ca="1" si="343"/>
        <v>0</v>
      </c>
      <c r="IB34" s="19">
        <f t="shared" ca="1" si="343"/>
        <v>0</v>
      </c>
      <c r="IC34" s="19">
        <f t="shared" ca="1" si="343"/>
        <v>0</v>
      </c>
      <c r="ID34" s="19">
        <f t="shared" ca="1" si="343"/>
        <v>0</v>
      </c>
      <c r="IE34" s="5">
        <f t="shared" ca="1" si="303"/>
        <v>67</v>
      </c>
      <c r="IF34" s="9"/>
      <c r="IG34" s="5">
        <f t="shared" ca="1" si="304"/>
        <v>1</v>
      </c>
      <c r="IH34" s="5" t="b">
        <f t="shared" ca="1" si="304"/>
        <v>0</v>
      </c>
      <c r="II34" s="19">
        <f t="shared" ca="1" si="327"/>
        <v>0</v>
      </c>
      <c r="IJ34" s="5">
        <f t="shared" ca="1" si="304"/>
        <v>55</v>
      </c>
      <c r="IK34" s="19">
        <f t="shared" ca="1" si="327"/>
        <v>1</v>
      </c>
      <c r="IL34" s="19">
        <f t="shared" ca="1" si="327"/>
        <v>0</v>
      </c>
      <c r="IM34" s="19">
        <f t="shared" ca="1" si="327"/>
        <v>0</v>
      </c>
      <c r="IN34" s="19">
        <f t="shared" ca="1" si="327"/>
        <v>0</v>
      </c>
      <c r="IO34" s="19">
        <f t="shared" ca="1" si="327"/>
        <v>0</v>
      </c>
      <c r="IP34" s="19">
        <f t="shared" ca="1" si="327"/>
        <v>0</v>
      </c>
      <c r="IQ34" s="19">
        <f t="shared" ca="1" si="327"/>
        <v>0</v>
      </c>
      <c r="IR34" s="19">
        <f t="shared" ca="1" si="327"/>
        <v>0</v>
      </c>
      <c r="IS34" s="19">
        <f t="shared" ca="1" si="327"/>
        <v>0</v>
      </c>
      <c r="IT34" s="19">
        <f t="shared" ca="1" si="327"/>
        <v>0</v>
      </c>
      <c r="IU34" s="19">
        <f t="shared" ca="1" si="257"/>
        <v>0</v>
      </c>
      <c r="IV34" s="19">
        <f t="shared" ca="1" si="257"/>
        <v>0</v>
      </c>
      <c r="IW34" s="19">
        <f t="shared" ca="1" si="257"/>
        <v>0</v>
      </c>
      <c r="IX34" s="19">
        <f t="shared" ca="1" si="257"/>
        <v>0</v>
      </c>
      <c r="IY34" s="19">
        <f t="shared" ca="1" si="257"/>
        <v>0</v>
      </c>
      <c r="IZ34" s="19">
        <f t="shared" ca="1" si="257"/>
        <v>0</v>
      </c>
      <c r="JA34" s="19">
        <f t="shared" ca="1" si="257"/>
        <v>0</v>
      </c>
      <c r="JB34" s="19">
        <f t="shared" ca="1" si="257"/>
        <v>0</v>
      </c>
      <c r="JC34" s="19">
        <f t="shared" ca="1" si="257"/>
        <v>0</v>
      </c>
      <c r="JD34" s="19">
        <f t="shared" ca="1" si="257"/>
        <v>0</v>
      </c>
      <c r="JE34" s="19">
        <f t="shared" ca="1" si="257"/>
        <v>0</v>
      </c>
      <c r="JF34" s="19">
        <f t="shared" ca="1" si="257"/>
        <v>0</v>
      </c>
      <c r="JG34" s="5">
        <f t="shared" ca="1" si="305"/>
        <v>1.2500000000000001E-2</v>
      </c>
      <c r="JH34" s="567">
        <f t="shared" ca="1" si="305"/>
        <v>0</v>
      </c>
      <c r="JI34" s="5">
        <f t="shared" ca="1" si="305"/>
        <v>6.25E-2</v>
      </c>
      <c r="JJ34" s="5">
        <f t="shared" ca="1" si="305"/>
        <v>6.25E-2</v>
      </c>
      <c r="JK34" s="5">
        <f t="shared" ca="1" si="305"/>
        <v>6.25E-2</v>
      </c>
      <c r="JL34" s="19">
        <f t="shared" ca="1" si="257"/>
        <v>1</v>
      </c>
      <c r="JM34" s="19">
        <f t="shared" ca="1" si="257"/>
        <v>0</v>
      </c>
      <c r="JN34" s="19">
        <f t="shared" ca="1" si="257"/>
        <v>1</v>
      </c>
      <c r="JO34" s="9"/>
      <c r="JP34" s="5" t="b">
        <f t="shared" ca="1" si="328"/>
        <v>0</v>
      </c>
      <c r="JQ34" s="19" t="str">
        <f t="shared" ca="1" si="306"/>
        <v>-</v>
      </c>
      <c r="JR34" s="19" t="str">
        <f t="shared" ca="1" si="306"/>
        <v>-</v>
      </c>
      <c r="JS34" s="5" t="b">
        <f t="shared" ca="1" si="307"/>
        <v>0</v>
      </c>
      <c r="JT34" s="5" t="b">
        <f t="shared" ca="1" si="307"/>
        <v>0</v>
      </c>
      <c r="JU34" s="5" t="b">
        <f t="shared" ca="1" si="307"/>
        <v>1</v>
      </c>
      <c r="JV34" s="144">
        <f t="shared" ca="1" si="308"/>
        <v>1</v>
      </c>
      <c r="JW34" s="144">
        <f t="shared" ca="1" si="308"/>
        <v>1</v>
      </c>
      <c r="JX34" s="19" t="str">
        <f t="shared" ca="1" si="329"/>
        <v>-</v>
      </c>
      <c r="JY34" s="19" t="str">
        <f t="shared" ca="1" si="329"/>
        <v>-</v>
      </c>
      <c r="JZ34" s="19" t="str">
        <f t="shared" ca="1" si="329"/>
        <v>-</v>
      </c>
      <c r="KA34" s="19" t="str">
        <f t="shared" ca="1" si="329"/>
        <v>-</v>
      </c>
      <c r="KB34" s="19">
        <f t="shared" ca="1" si="329"/>
        <v>1</v>
      </c>
      <c r="KC34" s="19">
        <f t="shared" ca="1" si="329"/>
        <v>0.66</v>
      </c>
      <c r="KD34" s="19" t="str">
        <f t="shared" ca="1" si="329"/>
        <v>-</v>
      </c>
      <c r="KE34" s="5" t="b" cm="1">
        <f t="array" aca="1" ref="KE34" ca="1">IF(OR(KF34:KM34&lt;&gt;"-"),TRUE,"-")</f>
        <v>1</v>
      </c>
      <c r="KF34" s="237">
        <f t="shared" ca="1" si="340"/>
        <v>2</v>
      </c>
      <c r="KG34" s="237">
        <f t="shared" ca="1" si="340"/>
        <v>2</v>
      </c>
      <c r="KH34" s="237">
        <f t="shared" ca="1" si="340"/>
        <v>2</v>
      </c>
      <c r="KI34" s="237">
        <f t="shared" ca="1" si="340"/>
        <v>2</v>
      </c>
      <c r="KJ34" s="237">
        <f t="shared" ca="1" si="340"/>
        <v>2</v>
      </c>
      <c r="KK34" s="237">
        <f t="shared" ca="1" si="340"/>
        <v>2</v>
      </c>
      <c r="KL34" s="237">
        <f t="shared" ca="1" si="340"/>
        <v>2</v>
      </c>
      <c r="KM34" s="237">
        <f t="shared" ca="1" si="340"/>
        <v>2</v>
      </c>
      <c r="KN34" s="5" t="str">
        <f t="array" aca="1" ref="KN34" ca="1">IF(OR(KO34:KU34&lt;&gt;"-"),TRUE,"-")</f>
        <v>-</v>
      </c>
      <c r="KO34" s="19" t="str">
        <f t="shared" ca="1" si="331"/>
        <v>-</v>
      </c>
      <c r="KP34" s="19" t="str">
        <f t="shared" ca="1" si="331"/>
        <v>-</v>
      </c>
      <c r="KQ34" s="19" t="str">
        <f t="shared" ca="1" si="331"/>
        <v>-</v>
      </c>
      <c r="KR34" s="19" t="str">
        <f t="shared" ca="1" si="331"/>
        <v>-</v>
      </c>
      <c r="KS34" s="19" t="str">
        <f t="shared" ca="1" si="331"/>
        <v>-</v>
      </c>
      <c r="KT34" s="19" t="str">
        <f t="shared" ca="1" si="331"/>
        <v>-</v>
      </c>
      <c r="KU34" s="19" t="str">
        <f t="shared" ca="1" si="331"/>
        <v>-</v>
      </c>
      <c r="KV34" s="19" t="b">
        <f t="shared" ca="1" si="268"/>
        <v>0</v>
      </c>
      <c r="KW34" s="144">
        <f t="shared" ca="1" si="309"/>
        <v>2</v>
      </c>
      <c r="KX34" s="19">
        <f t="shared" ca="1" si="268"/>
        <v>2</v>
      </c>
      <c r="KY34" s="19" t="b">
        <f t="shared" ca="1" si="269"/>
        <v>0</v>
      </c>
      <c r="KZ34" s="19" t="str">
        <f t="shared" ca="1" si="332"/>
        <v>-</v>
      </c>
      <c r="LA34" s="5" t="str">
        <f t="shared" ca="1" si="310"/>
        <v>-</v>
      </c>
      <c r="LB34" s="5" t="str">
        <f t="shared" ca="1" si="310"/>
        <v>-</v>
      </c>
      <c r="LC34" s="5" t="str">
        <f t="shared" ca="1" si="310"/>
        <v>-</v>
      </c>
      <c r="LD34" s="5" t="str">
        <f t="shared" ca="1" si="310"/>
        <v>-</v>
      </c>
      <c r="LE34" s="19" t="b">
        <f t="shared" ca="1" si="271"/>
        <v>0</v>
      </c>
      <c r="LF34" s="19" t="str">
        <f t="shared" ca="1" si="311"/>
        <v>-</v>
      </c>
      <c r="LG34" s="19" t="str">
        <f t="shared" ca="1" si="311"/>
        <v>-</v>
      </c>
      <c r="LH34" s="19" t="b">
        <f t="shared" ca="1" si="311"/>
        <v>1</v>
      </c>
      <c r="LI34" s="19">
        <f t="shared" ca="1" si="311"/>
        <v>0.75</v>
      </c>
      <c r="LJ34" s="19">
        <f t="shared" ca="1" si="311"/>
        <v>0.75</v>
      </c>
      <c r="LK34" s="19">
        <f t="shared" ca="1" si="311"/>
        <v>0.99</v>
      </c>
      <c r="LL34" s="19">
        <f t="shared" ca="1" si="311"/>
        <v>0.5</v>
      </c>
      <c r="LM34" s="19">
        <f t="shared" ca="1" si="311"/>
        <v>0</v>
      </c>
      <c r="LN34" s="19">
        <f t="shared" ca="1" si="311"/>
        <v>0</v>
      </c>
      <c r="LO34" s="19" t="str">
        <f t="shared" ca="1" si="311"/>
        <v>-</v>
      </c>
      <c r="LP34" s="5" t="str" cm="1">
        <f t="array" aca="1" ref="LP34" ca="1">INDEX(i.meatgrid,$Q34,LP$7)</f>
        <v>-</v>
      </c>
      <c r="LQ34" s="5" t="str" cm="1">
        <f t="array" aca="1" ref="LQ34" ca="1">INDEX(i.meatgrid,$Q34,LQ$7)</f>
        <v>-</v>
      </c>
      <c r="LR34" s="19" t="str">
        <f t="shared" ca="1" si="311"/>
        <v>-</v>
      </c>
      <c r="LS34" s="5">
        <f t="shared" ca="1" si="312"/>
        <v>1</v>
      </c>
      <c r="LT34" s="9"/>
      <c r="LU34" s="19">
        <f t="shared" ca="1" si="311"/>
        <v>70</v>
      </c>
      <c r="LV34" s="19">
        <f t="shared" ca="1" si="333"/>
        <v>50</v>
      </c>
      <c r="LW34" s="19">
        <f t="shared" ca="1" si="333"/>
        <v>80</v>
      </c>
      <c r="LX34" s="19">
        <f t="shared" ca="1" si="333"/>
        <v>50</v>
      </c>
      <c r="LY34" s="5" t="b" cm="1">
        <f t="array" aca="1" ref="LY34" ca="1">INDEX(i.meatgrid,$Q34,LY$7)</f>
        <v>1</v>
      </c>
      <c r="LZ34" s="5" t="b" cm="1">
        <f t="array" aca="1" ref="LZ34" ca="1">INDEX(i.meatgrid,$Q34,LZ$7)</f>
        <v>0</v>
      </c>
      <c r="MA34" s="5" t="str" cm="1">
        <f t="array" aca="1" ref="MA34" ca="1">INDEX(i.meatgrid,$Q34,MA$7)</f>
        <v>-</v>
      </c>
      <c r="MB34" s="5" t="str" cm="1">
        <f t="array" aca="1" ref="MB34" ca="1">INDEX(i.meatgrid,$Q34,MB$7)</f>
        <v>-</v>
      </c>
      <c r="MC34" s="19">
        <f t="shared" ca="1" si="273"/>
        <v>1</v>
      </c>
      <c r="MD34" s="5">
        <f t="shared" ca="1" si="313"/>
        <v>1</v>
      </c>
      <c r="ME34" s="5" cm="1">
        <f t="array" aca="1" ref="ME34" ca="1">INDEX(i.meatgrid,$Q34,ME$7)</f>
        <v>1</v>
      </c>
      <c r="MF34" s="5" cm="1">
        <f t="array" aca="1" ref="MF34" ca="1">INDEX(i.meatgrid,$Q34,MF$7)</f>
        <v>1</v>
      </c>
      <c r="MG34" s="5" cm="1">
        <f t="array" aca="1" ref="MG34" ca="1">INDEX(i.meatgrid,$Q34,MG$7)</f>
        <v>1</v>
      </c>
      <c r="MH34" s="5" cm="1">
        <f t="array" aca="1" ref="MH34" ca="1">INDEX(i.meatgrid,$Q34,MH$7)</f>
        <v>0</v>
      </c>
      <c r="MI34" s="5" cm="1">
        <f t="array" aca="1" ref="MI34" ca="1">INDEX(i.meatgrid,$Q34,MI$7)</f>
        <v>1</v>
      </c>
      <c r="MJ34" s="5" cm="1">
        <f t="array" aca="1" ref="MJ34" ca="1">INDEX(i.meatgrid,$Q34,MJ$7)</f>
        <v>1</v>
      </c>
      <c r="MK34" s="5" cm="1">
        <f t="array" aca="1" ref="MK34" ca="1">INDEX(i.meatgrid,$Q34,MK$7)</f>
        <v>1</v>
      </c>
      <c r="ML34" s="5" cm="1">
        <f t="array" aca="1" ref="ML34" ca="1">INDEX(i.meatgrid,$Q34,ML$7)</f>
        <v>1</v>
      </c>
      <c r="MM34" s="19">
        <f t="shared" ca="1" si="314"/>
        <v>1</v>
      </c>
      <c r="MN34" s="9"/>
      <c r="MO34" s="19" t="b">
        <f t="shared" ca="1" si="333"/>
        <v>0</v>
      </c>
      <c r="MP34" s="19" t="b">
        <f t="shared" ca="1" si="333"/>
        <v>0</v>
      </c>
      <c r="MQ34" s="19">
        <f t="shared" ca="1" si="333"/>
        <v>1</v>
      </c>
      <c r="MR34" s="19">
        <f t="shared" ca="1" si="333"/>
        <v>0.75</v>
      </c>
      <c r="MS34" s="19">
        <f t="shared" ca="1" si="333"/>
        <v>0.75</v>
      </c>
      <c r="MT34" s="19">
        <f t="shared" ca="1" si="333"/>
        <v>0.8</v>
      </c>
      <c r="MU34" s="19">
        <f t="shared" ca="1" si="333"/>
        <v>0.82499999999999996</v>
      </c>
      <c r="MV34" s="19">
        <f t="shared" ca="1" si="333"/>
        <v>0.875</v>
      </c>
      <c r="MW34" s="19">
        <f t="shared" ca="1" si="333"/>
        <v>0.9</v>
      </c>
      <c r="MX34" s="19">
        <f t="shared" ca="1" si="333"/>
        <v>1</v>
      </c>
      <c r="MY34" s="19">
        <f t="shared" ca="1" si="333"/>
        <v>0.875</v>
      </c>
      <c r="MZ34" s="19" t="b">
        <f t="shared" ca="1" si="341"/>
        <v>1</v>
      </c>
      <c r="NA34" s="19">
        <f t="shared" ca="1" si="341"/>
        <v>74.989999999999995</v>
      </c>
      <c r="NB34" s="19" t="str">
        <f t="shared" ca="1" si="341"/>
        <v>-</v>
      </c>
      <c r="NC34" s="19" t="str">
        <f t="shared" ca="1" si="341"/>
        <v>-</v>
      </c>
      <c r="ND34" s="19" t="str">
        <f t="shared" ca="1" si="341"/>
        <v>-</v>
      </c>
      <c r="NE34" s="19" t="str">
        <f t="shared" ca="1" si="341"/>
        <v>-</v>
      </c>
      <c r="NF34" s="19" t="str">
        <f t="shared" ca="1" si="341"/>
        <v>-</v>
      </c>
      <c r="NG34" s="19" t="str">
        <f t="shared" ca="1" si="341"/>
        <v>-</v>
      </c>
      <c r="NH34" s="19" t="str">
        <f t="shared" ca="1" si="341"/>
        <v>-</v>
      </c>
      <c r="NI34" s="19">
        <f t="shared" ca="1" si="341"/>
        <v>36.99</v>
      </c>
      <c r="NJ34" s="19">
        <f t="shared" ca="1" si="341"/>
        <v>36.99</v>
      </c>
      <c r="NK34" s="19" t="str">
        <f t="shared" ca="1" si="341"/>
        <v>-</v>
      </c>
      <c r="NL34" s="19" t="str">
        <f t="shared" ca="1" si="341"/>
        <v>-</v>
      </c>
      <c r="NM34" s="19" t="str">
        <f t="shared" ca="1" si="341"/>
        <v>-</v>
      </c>
      <c r="NN34" s="19" t="str">
        <f t="shared" ca="1" si="341"/>
        <v>-</v>
      </c>
      <c r="NO34" s="19" t="str">
        <f t="shared" ca="1" si="341"/>
        <v>-</v>
      </c>
      <c r="NP34" s="19">
        <f t="shared" ca="1" si="341"/>
        <v>49.99</v>
      </c>
      <c r="NQ34" s="19">
        <f t="shared" ca="1" si="341"/>
        <v>49.99</v>
      </c>
      <c r="NR34" s="19">
        <f t="shared" ca="1" si="341"/>
        <v>49.99</v>
      </c>
      <c r="NS34" s="19">
        <f t="shared" ca="1" si="341"/>
        <v>49.99</v>
      </c>
      <c r="NT34" s="19">
        <f t="shared" ca="1" si="341"/>
        <v>49.99</v>
      </c>
      <c r="NU34" s="19">
        <f t="shared" ca="1" si="341"/>
        <v>49.99</v>
      </c>
      <c r="NV34" s="19">
        <f t="shared" ca="1" si="341"/>
        <v>49.99</v>
      </c>
      <c r="NW34" s="19">
        <f t="shared" ca="1" si="341"/>
        <v>49.99</v>
      </c>
      <c r="NX34" s="19">
        <f t="shared" ca="1" si="341"/>
        <v>412.99</v>
      </c>
      <c r="NY34" s="19">
        <f t="shared" ca="1" si="341"/>
        <v>412.99</v>
      </c>
      <c r="NZ34" s="19" t="str">
        <f t="shared" ca="1" si="341"/>
        <v>-</v>
      </c>
      <c r="OA34" s="19" t="str">
        <f t="shared" ca="1" si="341"/>
        <v>-</v>
      </c>
      <c r="OB34" s="19" t="str">
        <f t="shared" ca="1" si="341"/>
        <v>-</v>
      </c>
      <c r="OC34" s="19" t="str">
        <f t="shared" ca="1" si="341"/>
        <v>-</v>
      </c>
      <c r="OD34" s="19" t="str">
        <f t="shared" ca="1" si="341"/>
        <v>-</v>
      </c>
      <c r="OE34" s="19">
        <f t="shared" ca="1" si="341"/>
        <v>6.8900000000000006</v>
      </c>
      <c r="OF34" s="19">
        <f t="shared" ca="1" si="341"/>
        <v>6.8900000000000006</v>
      </c>
      <c r="OG34" s="19">
        <f t="shared" ca="1" si="341"/>
        <v>6.8900000000000006</v>
      </c>
      <c r="OH34" s="19">
        <f t="shared" ca="1" si="341"/>
        <v>6.8900000000000006</v>
      </c>
      <c r="OI34" s="19">
        <f t="shared" ca="1" si="341"/>
        <v>6.8900000000000006</v>
      </c>
      <c r="OJ34" s="19">
        <f t="shared" ca="1" si="341"/>
        <v>6.8900000000000006</v>
      </c>
      <c r="OK34" s="19">
        <f t="shared" ca="1" si="341"/>
        <v>6.8900000000000006</v>
      </c>
      <c r="OL34" s="19">
        <f t="shared" ca="1" si="341"/>
        <v>6.8900000000000006</v>
      </c>
      <c r="OM34" s="19">
        <f t="shared" ca="1" si="341"/>
        <v>346.99</v>
      </c>
      <c r="ON34" s="19">
        <f t="shared" ca="1" si="341"/>
        <v>346.99</v>
      </c>
      <c r="OO34" s="19" t="str">
        <f t="shared" ca="1" si="341"/>
        <v>-</v>
      </c>
      <c r="OP34" s="19" t="str">
        <f t="shared" ca="1" si="341"/>
        <v>-</v>
      </c>
      <c r="OQ34" s="19" t="str">
        <f t="shared" ca="1" si="341"/>
        <v>-</v>
      </c>
      <c r="OR34" s="19" t="str">
        <f t="shared" ca="1" si="341"/>
        <v>-</v>
      </c>
      <c r="OS34" s="19" t="str">
        <f t="shared" ca="1" si="341"/>
        <v>-</v>
      </c>
      <c r="OT34" s="19">
        <f t="shared" ca="1" si="334"/>
        <v>0</v>
      </c>
      <c r="OU34" s="24">
        <v>0</v>
      </c>
    </row>
    <row r="35" spans="1:411" outlineLevel="2">
      <c r="A35" s="21">
        <f t="shared" si="316"/>
        <v>30</v>
      </c>
      <c r="B35" s="222">
        <f t="shared" ca="1" si="335"/>
        <v>25</v>
      </c>
      <c r="C35">
        <f>202</f>
        <v>202</v>
      </c>
      <c r="D35" s="144" t="str">
        <f t="shared" ca="1" si="282"/>
        <v>GSM</v>
      </c>
      <c r="E35" t="b">
        <v>0</v>
      </c>
      <c r="F35" t="b">
        <v>0</v>
      </c>
      <c r="G35" s="361" t="b">
        <v>0</v>
      </c>
      <c r="H35" s="237">
        <f t="shared" ca="1" si="317"/>
        <v>1</v>
      </c>
      <c r="I35" s="237">
        <f t="shared" ca="1" si="317"/>
        <v>1</v>
      </c>
      <c r="J35" s="237" t="str">
        <f t="shared" ca="1" si="317"/>
        <v/>
      </c>
      <c r="K35" s="237">
        <f t="shared" ca="1" si="317"/>
        <v>2</v>
      </c>
      <c r="L35" s="237">
        <f t="shared" ca="1" si="317"/>
        <v>2</v>
      </c>
      <c r="M35" s="237">
        <f t="shared" ca="1" si="318"/>
        <v>2</v>
      </c>
      <c r="N35" s="237">
        <f t="shared" ca="1" si="319"/>
        <v>3</v>
      </c>
      <c r="O35" s="237">
        <f t="shared" ca="1" si="320"/>
        <v>1</v>
      </c>
      <c r="P35" s="237">
        <f t="shared" ca="1" si="319"/>
        <v>1</v>
      </c>
      <c r="Q35" s="237">
        <f t="shared" ca="1" si="319"/>
        <v>1</v>
      </c>
      <c r="R35" s="237">
        <f t="shared" ca="1" si="319"/>
        <v>1</v>
      </c>
      <c r="S35" s="237">
        <f t="shared" ca="1" si="319"/>
        <v>1</v>
      </c>
      <c r="T35" s="237">
        <f t="shared" ca="1" si="319"/>
        <v>1</v>
      </c>
      <c r="U35" s="275"/>
      <c r="V35" s="275"/>
      <c r="W35" s="237">
        <f t="shared" ca="1" si="321"/>
        <v>0</v>
      </c>
      <c r="X35" s="275"/>
      <c r="Y35" s="275">
        <f t="shared" ca="1" si="322"/>
        <v>0</v>
      </c>
      <c r="Z35" s="275">
        <f t="shared" ca="1" si="322"/>
        <v>0</v>
      </c>
      <c r="AA35" s="275">
        <f t="shared" ca="1" si="322"/>
        <v>0</v>
      </c>
      <c r="AB35" s="275">
        <f t="shared" ca="1" si="322"/>
        <v>0</v>
      </c>
      <c r="AC35" s="275">
        <f t="shared" ca="1" si="322"/>
        <v>0</v>
      </c>
      <c r="AD35" s="275">
        <f t="shared" ca="1" si="322"/>
        <v>0</v>
      </c>
      <c r="AE35" s="275">
        <f t="shared" ca="1" si="322"/>
        <v>0</v>
      </c>
      <c r="AF35" s="144">
        <f ca="1">INDEX(CHOOSE($N35,DataAutumn!i.AdultDrys,DataWinter!i.AdultDrys,DataSpring!i.AdultDrys),1,$M35)</f>
        <v>3</v>
      </c>
      <c r="AG35" s="5">
        <f t="shared" ca="1" si="283"/>
        <v>2</v>
      </c>
      <c r="AH35" s="5">
        <f t="shared" ca="1" si="283"/>
        <v>0</v>
      </c>
      <c r="AI35" s="5">
        <f t="shared" ca="1" si="284"/>
        <v>1</v>
      </c>
      <c r="AJ35">
        <f t="shared" ca="1" si="285"/>
        <v>1</v>
      </c>
      <c r="AL35" s="231" t="str">
        <f t="shared" ca="1" si="323"/>
        <v>00006 FeedSupplyTemplate GSM MWM     Day204 Scan1 RR000p WP100p MP100p GP100p T_TRUE  (F43N33)</v>
      </c>
      <c r="AM35" s="9" t="str">
        <f ca="1">IF(COUNTIF(AL$5:AL35,AL35)=1,"-","Dup")</f>
        <v>-</v>
      </c>
      <c r="AN35" s="9"/>
      <c r="AO35" s="237" t="str">
        <f t="shared" ca="1" si="336"/>
        <v>-</v>
      </c>
      <c r="AP35" s="237" t="str">
        <f t="shared" ca="1" si="336"/>
        <v>-</v>
      </c>
      <c r="AQ35" s="237" t="str">
        <f t="shared" ca="1" si="336"/>
        <v>-</v>
      </c>
      <c r="AR35" s="237" t="str">
        <f t="shared" ca="1" si="336"/>
        <v>-</v>
      </c>
      <c r="AS35" s="237" t="str">
        <f t="shared" ca="1" si="336"/>
        <v>-</v>
      </c>
      <c r="AT35" s="237" t="str">
        <f t="shared" ca="1" si="336"/>
        <v>-</v>
      </c>
      <c r="AU35" s="237" t="str">
        <f t="shared" ca="1" si="336"/>
        <v>-</v>
      </c>
      <c r="AV35" s="237" t="str">
        <f t="shared" ca="1" si="336"/>
        <v>-</v>
      </c>
      <c r="AW35" s="9"/>
      <c r="AX35" s="5" t="b">
        <f t="shared" ca="1" si="286"/>
        <v>1</v>
      </c>
      <c r="AY35" s="5" t="str">
        <f t="shared" ca="1" si="286"/>
        <v>-</v>
      </c>
      <c r="AZ35" s="5" t="str">
        <f t="shared" ca="1" si="286"/>
        <v>-</v>
      </c>
      <c r="BA35" s="5" t="str">
        <f t="shared" ca="1" si="286"/>
        <v>-</v>
      </c>
      <c r="BB35" s="5" t="b">
        <f t="shared" ca="1" si="286"/>
        <v>0</v>
      </c>
      <c r="BC35" s="144">
        <f t="shared" ca="1" si="286"/>
        <v>0.25</v>
      </c>
      <c r="BD35" s="19" t="b">
        <f t="shared" ca="1" si="287"/>
        <v>1</v>
      </c>
      <c r="BE35" s="9"/>
      <c r="BF35" s="5" t="str">
        <f t="shared" ca="1" si="288"/>
        <v>-</v>
      </c>
      <c r="BG35" s="19" t="str">
        <f t="shared" ca="1" si="289"/>
        <v>-</v>
      </c>
      <c r="BH35" s="19" t="str">
        <f t="shared" ca="1" si="289"/>
        <v>-</v>
      </c>
      <c r="BI35" s="19" t="str">
        <f t="shared" ca="1" si="289"/>
        <v>-</v>
      </c>
      <c r="BJ35" s="5" t="str">
        <f t="shared" ca="1" si="290"/>
        <v>-</v>
      </c>
      <c r="BK35" s="19" t="str">
        <f t="shared" ca="1" si="291"/>
        <v>-</v>
      </c>
      <c r="BL35" s="5" t="str">
        <f t="shared" ca="1" si="292"/>
        <v>-</v>
      </c>
      <c r="BM35" s="19" t="str">
        <f t="shared" ca="1" si="293"/>
        <v>-</v>
      </c>
      <c r="BN35" s="19" t="str">
        <f t="shared" ca="1" si="293"/>
        <v>-</v>
      </c>
      <c r="BO35" s="19" t="str">
        <f t="shared" ca="1" si="293"/>
        <v>-</v>
      </c>
      <c r="BP35" s="5" t="str">
        <f t="shared" ca="1" si="294"/>
        <v>-</v>
      </c>
      <c r="BQ35" s="9"/>
      <c r="BR35" s="19" t="str">
        <f t="shared" ca="1" si="295"/>
        <v>-</v>
      </c>
      <c r="BS35" s="19" t="str">
        <f t="shared" ca="1" si="295"/>
        <v>-</v>
      </c>
      <c r="BT35" s="19" t="str">
        <f t="shared" ca="1" si="295"/>
        <v>-</v>
      </c>
      <c r="BU35" s="19" t="str">
        <f t="shared" ca="1" si="295"/>
        <v>-</v>
      </c>
      <c r="BV35" s="19" t="str">
        <f t="shared" ca="1" si="295"/>
        <v>-</v>
      </c>
      <c r="BW35" s="19" t="str">
        <f t="shared" ca="1" si="295"/>
        <v>-</v>
      </c>
      <c r="BX35" s="19" t="str">
        <f t="shared" ca="1" si="295"/>
        <v>-</v>
      </c>
      <c r="BY35" s="19" t="str">
        <f t="shared" ca="1" si="295"/>
        <v>-</v>
      </c>
      <c r="BZ35" s="19" t="str">
        <f t="shared" ca="1" si="295"/>
        <v>-</v>
      </c>
      <c r="CA35" s="19" t="str">
        <f t="shared" ca="1" si="295"/>
        <v>-</v>
      </c>
      <c r="CB35" s="9"/>
      <c r="CC35" s="237" t="b">
        <f t="shared" ca="1" si="342"/>
        <v>1</v>
      </c>
      <c r="CD35" s="12" t="b">
        <v>1</v>
      </c>
      <c r="CE35" s="237" t="b">
        <f t="shared" ca="1" si="342"/>
        <v>1</v>
      </c>
      <c r="CF35" s="251">
        <f t="shared" ca="1" si="337"/>
        <v>2231101</v>
      </c>
      <c r="CG35" s="237" t="b">
        <f t="shared" ca="1" si="342"/>
        <v>0</v>
      </c>
      <c r="CH35" s="12" t="s">
        <v>34</v>
      </c>
      <c r="CI35" s="19" t="b">
        <f t="shared" ca="1" si="296"/>
        <v>1</v>
      </c>
      <c r="CJ35" s="237">
        <f t="shared" ca="1" si="338"/>
        <v>2231106</v>
      </c>
      <c r="CK35" s="19" t="str">
        <f t="shared" ca="1" si="296"/>
        <v>-</v>
      </c>
      <c r="CL35" s="19">
        <f t="shared" ca="1" si="296"/>
        <v>1</v>
      </c>
      <c r="CM35" s="19">
        <f t="shared" ca="1" si="296"/>
        <v>1</v>
      </c>
      <c r="CN35" s="9"/>
      <c r="CO35" s="444">
        <f t="shared" ca="1" si="297"/>
        <v>652</v>
      </c>
      <c r="CP35" s="444">
        <f t="shared" ca="1" si="297"/>
        <v>686</v>
      </c>
      <c r="CQ35" s="444">
        <f t="shared" ca="1" si="297"/>
        <v>721</v>
      </c>
      <c r="CR35" s="152">
        <f t="shared" ca="1" si="298"/>
        <v>378</v>
      </c>
      <c r="CS35" s="152">
        <f t="shared" ca="1" si="298"/>
        <v>413</v>
      </c>
      <c r="CT35" s="152">
        <f t="shared" ca="1" si="298"/>
        <v>448</v>
      </c>
      <c r="CU35" s="19" t="str">
        <f t="shared" ca="1" si="299"/>
        <v>-</v>
      </c>
      <c r="CV35" s="12" t="b">
        <v>0</v>
      </c>
      <c r="CW35" s="12" t="b">
        <v>1</v>
      </c>
      <c r="CX35" s="12" t="b">
        <v>0</v>
      </c>
      <c r="CY35" s="12" t="b">
        <v>0</v>
      </c>
      <c r="CZ35" s="19" t="b">
        <f t="shared" ca="1" si="241"/>
        <v>1</v>
      </c>
      <c r="DA35" s="19">
        <f t="shared" ca="1" si="240"/>
        <v>0</v>
      </c>
      <c r="DB35" s="19">
        <f t="shared" ca="1" si="240"/>
        <v>0</v>
      </c>
      <c r="DC35" s="19">
        <f t="shared" ca="1" si="240"/>
        <v>0</v>
      </c>
      <c r="DD35" s="19">
        <f t="shared" ca="1" si="240"/>
        <v>0</v>
      </c>
      <c r="DE35" s="19">
        <f t="shared" ca="1" si="240"/>
        <v>0</v>
      </c>
      <c r="DF35" s="19">
        <f t="shared" ca="1" si="240"/>
        <v>0</v>
      </c>
      <c r="DG35" s="19">
        <f t="shared" ca="1" si="240"/>
        <v>0</v>
      </c>
      <c r="DH35" s="19">
        <f t="shared" ca="1" si="240"/>
        <v>0</v>
      </c>
      <c r="DI35" s="19">
        <f t="shared" ca="1" si="240"/>
        <v>0</v>
      </c>
      <c r="DJ35" s="19">
        <f t="shared" ca="1" si="240"/>
        <v>0</v>
      </c>
      <c r="DK35" s="19">
        <f t="shared" ca="1" si="240"/>
        <v>0</v>
      </c>
      <c r="DL35" s="19">
        <f t="shared" ca="1" si="240"/>
        <v>0</v>
      </c>
      <c r="DM35" s="12">
        <v>3</v>
      </c>
      <c r="DN35" s="12">
        <v>3</v>
      </c>
      <c r="DO35" s="19">
        <f t="shared" ca="1" si="339"/>
        <v>0</v>
      </c>
      <c r="DP35" s="12">
        <v>1</v>
      </c>
      <c r="DQ35" s="12">
        <v>-1</v>
      </c>
      <c r="DR35" s="19" t="str">
        <f t="shared" ca="1" si="324"/>
        <v>-</v>
      </c>
      <c r="DS35" s="19" t="str">
        <f t="shared" ca="1" si="324"/>
        <v>-</v>
      </c>
      <c r="DT35" s="19" t="str">
        <f t="shared" ca="1" si="324"/>
        <v>-</v>
      </c>
      <c r="DU35" s="251">
        <f t="shared" ca="1" si="325"/>
        <v>0</v>
      </c>
      <c r="DV35" s="251">
        <f t="shared" si="325"/>
        <v>1</v>
      </c>
      <c r="DW35" s="251">
        <f t="shared" si="325"/>
        <v>-1</v>
      </c>
      <c r="DX35" s="19" t="str">
        <f t="shared" ca="1" si="240"/>
        <v>-</v>
      </c>
      <c r="DY35" s="19" t="str">
        <f t="shared" ca="1" si="240"/>
        <v>-</v>
      </c>
      <c r="DZ35" s="19" t="str">
        <f t="shared" ca="1" si="240"/>
        <v>-</v>
      </c>
      <c r="EA35" s="19" t="str">
        <f t="shared" ca="1" si="240"/>
        <v>-</v>
      </c>
      <c r="EB35" s="19" t="str">
        <f t="shared" ca="1" si="240"/>
        <v>-</v>
      </c>
      <c r="EC35" s="19" t="str">
        <f t="shared" ca="1" si="240"/>
        <v>-</v>
      </c>
      <c r="ED35" s="19">
        <f t="shared" ca="1" si="324"/>
        <v>0</v>
      </c>
      <c r="EE35" s="19">
        <f t="shared" ca="1" si="300"/>
        <v>0</v>
      </c>
      <c r="EF35" s="19">
        <f t="shared" ca="1" si="300"/>
        <v>0</v>
      </c>
      <c r="EG35" s="19">
        <f t="shared" ca="1" si="300"/>
        <v>0</v>
      </c>
      <c r="EH35" s="19">
        <f t="shared" ref="EH35:GN36" ca="1" si="344">OFFSET(EH$5,$B35,0)</f>
        <v>0</v>
      </c>
      <c r="EI35" s="19">
        <f t="shared" ca="1" si="344"/>
        <v>0</v>
      </c>
      <c r="EJ35" s="19">
        <f t="shared" ca="1" si="344"/>
        <v>0</v>
      </c>
      <c r="EK35" s="19">
        <f t="shared" ca="1" si="344"/>
        <v>0</v>
      </c>
      <c r="EL35" s="19">
        <f t="shared" ca="1" si="344"/>
        <v>0</v>
      </c>
      <c r="EM35" s="19">
        <f t="shared" ca="1" si="344"/>
        <v>0</v>
      </c>
      <c r="EN35" s="19">
        <f t="shared" ca="1" si="344"/>
        <v>0</v>
      </c>
      <c r="EO35" s="19">
        <f t="shared" ca="1" si="344"/>
        <v>0</v>
      </c>
      <c r="EP35" s="19">
        <f t="shared" ca="1" si="344"/>
        <v>0</v>
      </c>
      <c r="EQ35" s="19">
        <f t="shared" ca="1" si="344"/>
        <v>0</v>
      </c>
      <c r="ER35" s="19">
        <f t="shared" ca="1" si="344"/>
        <v>0</v>
      </c>
      <c r="ES35" s="19">
        <f t="shared" ca="1" si="344"/>
        <v>0</v>
      </c>
      <c r="ET35" s="19">
        <f t="shared" ca="1" si="344"/>
        <v>0</v>
      </c>
      <c r="EU35" s="19">
        <f t="shared" ca="1" si="344"/>
        <v>0</v>
      </c>
      <c r="EV35" s="19">
        <f t="shared" ca="1" si="344"/>
        <v>0</v>
      </c>
      <c r="EW35" s="19">
        <f t="shared" ca="1" si="344"/>
        <v>0</v>
      </c>
      <c r="EX35" s="19">
        <f t="shared" ca="1" si="344"/>
        <v>0</v>
      </c>
      <c r="EY35" s="19">
        <f t="shared" ca="1" si="344"/>
        <v>0</v>
      </c>
      <c r="EZ35" s="19">
        <f t="shared" ca="1" si="344"/>
        <v>0</v>
      </c>
      <c r="FA35" s="19">
        <f t="shared" ca="1" si="344"/>
        <v>0</v>
      </c>
      <c r="FB35" s="19">
        <f t="shared" ca="1" si="344"/>
        <v>0</v>
      </c>
      <c r="FC35" s="19">
        <f t="shared" ca="1" si="344"/>
        <v>0</v>
      </c>
      <c r="FD35" s="19">
        <f t="shared" ca="1" si="344"/>
        <v>0</v>
      </c>
      <c r="FE35" s="19">
        <f t="shared" ca="1" si="344"/>
        <v>0</v>
      </c>
      <c r="FF35" s="19">
        <f t="shared" ca="1" si="344"/>
        <v>0</v>
      </c>
      <c r="FG35" s="19">
        <f t="shared" ca="1" si="344"/>
        <v>0</v>
      </c>
      <c r="FH35" s="19">
        <f t="shared" ca="1" si="344"/>
        <v>0</v>
      </c>
      <c r="FI35" s="19">
        <f t="shared" ca="1" si="344"/>
        <v>0</v>
      </c>
      <c r="FJ35" s="19">
        <f t="shared" ca="1" si="344"/>
        <v>0</v>
      </c>
      <c r="FK35" s="19">
        <f t="shared" ca="1" si="344"/>
        <v>0</v>
      </c>
      <c r="FL35" s="19">
        <f t="shared" ca="1" si="344"/>
        <v>0</v>
      </c>
      <c r="FM35" s="19">
        <f t="shared" ca="1" si="344"/>
        <v>0</v>
      </c>
      <c r="FN35" s="19">
        <f t="shared" ca="1" si="344"/>
        <v>0</v>
      </c>
      <c r="FO35" s="19">
        <f t="shared" ca="1" si="344"/>
        <v>0</v>
      </c>
      <c r="FP35" s="19">
        <f t="shared" ca="1" si="344"/>
        <v>0</v>
      </c>
      <c r="FQ35" s="19">
        <f t="shared" ca="1" si="344"/>
        <v>0</v>
      </c>
      <c r="FR35" s="19">
        <f t="shared" ca="1" si="344"/>
        <v>0</v>
      </c>
      <c r="FS35" s="19">
        <f t="shared" ca="1" si="344"/>
        <v>0</v>
      </c>
      <c r="FT35" s="19">
        <f t="shared" ca="1" si="344"/>
        <v>0</v>
      </c>
      <c r="FU35" s="19">
        <f t="shared" ca="1" si="344"/>
        <v>0</v>
      </c>
      <c r="FV35" s="19">
        <f t="shared" ca="1" si="344"/>
        <v>0</v>
      </c>
      <c r="FW35" s="19">
        <f t="shared" ca="1" si="344"/>
        <v>0</v>
      </c>
      <c r="FX35" s="19">
        <f t="shared" ca="1" si="344"/>
        <v>0</v>
      </c>
      <c r="FY35" s="19">
        <f t="shared" ca="1" si="344"/>
        <v>0</v>
      </c>
      <c r="FZ35" s="19">
        <f t="shared" ca="1" si="344"/>
        <v>0</v>
      </c>
      <c r="GA35" s="19">
        <f t="shared" ca="1" si="344"/>
        <v>0</v>
      </c>
      <c r="GB35" s="19">
        <f t="shared" ca="1" si="344"/>
        <v>0</v>
      </c>
      <c r="GC35" s="19">
        <f t="shared" ca="1" si="344"/>
        <v>0</v>
      </c>
      <c r="GD35" s="19">
        <f t="shared" ca="1" si="344"/>
        <v>0</v>
      </c>
      <c r="GE35" s="19">
        <f t="shared" ca="1" si="344"/>
        <v>0</v>
      </c>
      <c r="GF35" s="19">
        <f t="shared" ca="1" si="344"/>
        <v>0</v>
      </c>
      <c r="GG35" s="19">
        <f t="shared" ca="1" si="344"/>
        <v>0</v>
      </c>
      <c r="GH35" s="19">
        <f t="shared" ca="1" si="344"/>
        <v>0</v>
      </c>
      <c r="GI35" s="19">
        <f t="shared" ca="1" si="344"/>
        <v>0</v>
      </c>
      <c r="GJ35" s="19">
        <f t="shared" ca="1" si="344"/>
        <v>0</v>
      </c>
      <c r="GK35" s="19">
        <f t="shared" ca="1" si="344"/>
        <v>0</v>
      </c>
      <c r="GL35" s="19">
        <f t="shared" ca="1" si="344"/>
        <v>0</v>
      </c>
      <c r="GM35" s="19">
        <f t="shared" ca="1" si="344"/>
        <v>0</v>
      </c>
      <c r="GN35" s="19">
        <f t="shared" ca="1" si="344"/>
        <v>0</v>
      </c>
      <c r="GO35" s="19">
        <f t="shared" ca="1" si="343"/>
        <v>0</v>
      </c>
      <c r="GP35" s="19">
        <f t="shared" ca="1" si="343"/>
        <v>0</v>
      </c>
      <c r="GQ35" s="19">
        <f t="shared" ca="1" si="343"/>
        <v>0</v>
      </c>
      <c r="GR35" s="19">
        <f t="shared" ca="1" si="343"/>
        <v>0</v>
      </c>
      <c r="GS35" s="19">
        <f t="shared" ca="1" si="343"/>
        <v>0</v>
      </c>
      <c r="GT35" s="19">
        <f t="shared" ca="1" si="343"/>
        <v>0</v>
      </c>
      <c r="GU35" s="19">
        <f t="shared" ca="1" si="343"/>
        <v>0</v>
      </c>
      <c r="GV35" s="19">
        <f t="shared" ca="1" si="343"/>
        <v>0</v>
      </c>
      <c r="GW35" s="19">
        <f t="shared" ca="1" si="343"/>
        <v>0</v>
      </c>
      <c r="GX35" s="19">
        <f t="shared" ca="1" si="343"/>
        <v>0</v>
      </c>
      <c r="GY35" s="19">
        <f t="shared" ca="1" si="343"/>
        <v>0</v>
      </c>
      <c r="GZ35" s="19">
        <f t="shared" ca="1" si="343"/>
        <v>0</v>
      </c>
      <c r="HA35" s="19">
        <f t="shared" ca="1" si="343"/>
        <v>0</v>
      </c>
      <c r="HB35" s="19">
        <f t="shared" ca="1" si="343"/>
        <v>0</v>
      </c>
      <c r="HC35" s="19">
        <f t="shared" ca="1" si="343"/>
        <v>0</v>
      </c>
      <c r="HD35" s="19">
        <f t="shared" ca="1" si="343"/>
        <v>0</v>
      </c>
      <c r="HE35" s="19">
        <f t="shared" ca="1" si="343"/>
        <v>0</v>
      </c>
      <c r="HF35" s="19">
        <f t="shared" ca="1" si="343"/>
        <v>0</v>
      </c>
      <c r="HG35" s="19">
        <f t="shared" ca="1" si="343"/>
        <v>0</v>
      </c>
      <c r="HH35" s="19">
        <f t="shared" ca="1" si="343"/>
        <v>0</v>
      </c>
      <c r="HI35" s="19">
        <f t="shared" ca="1" si="343"/>
        <v>0</v>
      </c>
      <c r="HJ35" s="19">
        <f t="shared" ca="1" si="343"/>
        <v>0</v>
      </c>
      <c r="HK35" s="19">
        <f t="shared" ca="1" si="343"/>
        <v>0</v>
      </c>
      <c r="HL35" s="19">
        <f t="shared" ca="1" si="343"/>
        <v>0</v>
      </c>
      <c r="HM35" s="19">
        <f t="shared" ca="1" si="343"/>
        <v>0</v>
      </c>
      <c r="HN35" s="19">
        <f t="shared" ca="1" si="343"/>
        <v>0</v>
      </c>
      <c r="HO35" s="19">
        <f t="shared" ca="1" si="343"/>
        <v>0</v>
      </c>
      <c r="HP35" s="19">
        <f t="shared" ca="1" si="343"/>
        <v>0</v>
      </c>
      <c r="HQ35" s="19">
        <f t="shared" ca="1" si="343"/>
        <v>0</v>
      </c>
      <c r="HR35" s="19">
        <f t="shared" ca="1" si="343"/>
        <v>0</v>
      </c>
      <c r="HS35" s="19">
        <f t="shared" ca="1" si="343"/>
        <v>0</v>
      </c>
      <c r="HT35" s="19">
        <f t="shared" ca="1" si="343"/>
        <v>0</v>
      </c>
      <c r="HU35" s="19">
        <f t="shared" ca="1" si="343"/>
        <v>0</v>
      </c>
      <c r="HV35" s="19">
        <f t="shared" ca="1" si="343"/>
        <v>0</v>
      </c>
      <c r="HW35" s="19">
        <f t="shared" ca="1" si="343"/>
        <v>0</v>
      </c>
      <c r="HX35" s="19">
        <f t="shared" ca="1" si="343"/>
        <v>0</v>
      </c>
      <c r="HY35" s="19">
        <f t="shared" ca="1" si="343"/>
        <v>0</v>
      </c>
      <c r="HZ35" s="19">
        <f t="shared" ca="1" si="343"/>
        <v>0</v>
      </c>
      <c r="IA35" s="19">
        <f t="shared" ca="1" si="343"/>
        <v>0</v>
      </c>
      <c r="IB35" s="19">
        <f t="shared" ca="1" si="343"/>
        <v>0</v>
      </c>
      <c r="IC35" s="19">
        <f t="shared" ca="1" si="343"/>
        <v>0</v>
      </c>
      <c r="ID35" s="19">
        <f t="shared" ca="1" si="343"/>
        <v>0</v>
      </c>
      <c r="IE35" s="5">
        <f t="shared" ca="1" si="303"/>
        <v>67</v>
      </c>
      <c r="IF35" s="9"/>
      <c r="IG35" s="5">
        <f t="shared" ca="1" si="304"/>
        <v>1</v>
      </c>
      <c r="IH35" s="5" t="b">
        <f t="shared" ca="1" si="304"/>
        <v>0</v>
      </c>
      <c r="II35" s="19">
        <f t="shared" ca="1" si="327"/>
        <v>0</v>
      </c>
      <c r="IJ35" s="5">
        <f t="shared" ca="1" si="304"/>
        <v>55</v>
      </c>
      <c r="IK35" s="19">
        <f t="shared" ca="1" si="327"/>
        <v>1</v>
      </c>
      <c r="IL35" s="19">
        <f t="shared" ca="1" si="327"/>
        <v>0</v>
      </c>
      <c r="IM35" s="19">
        <f t="shared" ca="1" si="327"/>
        <v>0</v>
      </c>
      <c r="IN35" s="19">
        <f t="shared" ca="1" si="327"/>
        <v>0</v>
      </c>
      <c r="IO35" s="19">
        <f t="shared" ca="1" si="327"/>
        <v>0</v>
      </c>
      <c r="IP35" s="19">
        <f t="shared" ca="1" si="327"/>
        <v>0</v>
      </c>
      <c r="IQ35" s="19">
        <f t="shared" ca="1" si="327"/>
        <v>0</v>
      </c>
      <c r="IR35" s="19">
        <f t="shared" ca="1" si="327"/>
        <v>0</v>
      </c>
      <c r="IS35" s="19">
        <f t="shared" ca="1" si="327"/>
        <v>0</v>
      </c>
      <c r="IT35" s="19">
        <f t="shared" ca="1" si="327"/>
        <v>0</v>
      </c>
      <c r="IU35" s="19">
        <f t="shared" ca="1" si="257"/>
        <v>0</v>
      </c>
      <c r="IV35" s="19">
        <f t="shared" ca="1" si="257"/>
        <v>0</v>
      </c>
      <c r="IW35" s="19">
        <f t="shared" ca="1" si="257"/>
        <v>0</v>
      </c>
      <c r="IX35" s="19">
        <f t="shared" ca="1" si="257"/>
        <v>0</v>
      </c>
      <c r="IY35" s="19">
        <f t="shared" ca="1" si="257"/>
        <v>0</v>
      </c>
      <c r="IZ35" s="19">
        <f t="shared" ca="1" si="257"/>
        <v>0</v>
      </c>
      <c r="JA35" s="19">
        <f t="shared" ca="1" si="257"/>
        <v>0</v>
      </c>
      <c r="JB35" s="19">
        <f t="shared" ca="1" si="257"/>
        <v>0</v>
      </c>
      <c r="JC35" s="19">
        <f t="shared" ca="1" si="257"/>
        <v>0</v>
      </c>
      <c r="JD35" s="19">
        <f t="shared" ca="1" si="257"/>
        <v>0</v>
      </c>
      <c r="JE35" s="19">
        <f t="shared" ca="1" si="257"/>
        <v>0</v>
      </c>
      <c r="JF35" s="19">
        <f t="shared" ca="1" si="257"/>
        <v>0</v>
      </c>
      <c r="JG35" s="5">
        <f t="shared" ca="1" si="305"/>
        <v>1.2500000000000001E-2</v>
      </c>
      <c r="JH35" s="567">
        <f t="shared" ca="1" si="305"/>
        <v>0</v>
      </c>
      <c r="JI35" s="5">
        <f t="shared" ca="1" si="305"/>
        <v>6.25E-2</v>
      </c>
      <c r="JJ35" s="5">
        <f t="shared" ca="1" si="305"/>
        <v>6.25E-2</v>
      </c>
      <c r="JK35" s="5">
        <f t="shared" ca="1" si="305"/>
        <v>6.25E-2</v>
      </c>
      <c r="JL35" s="19">
        <f t="shared" ca="1" si="257"/>
        <v>1</v>
      </c>
      <c r="JM35" s="19">
        <f t="shared" ca="1" si="257"/>
        <v>0</v>
      </c>
      <c r="JN35" s="19">
        <f t="shared" ca="1" si="257"/>
        <v>1</v>
      </c>
      <c r="JO35" s="9"/>
      <c r="JP35" s="5" t="b">
        <f t="shared" ca="1" si="328"/>
        <v>0</v>
      </c>
      <c r="JQ35" s="19" t="str">
        <f t="shared" ca="1" si="306"/>
        <v>-</v>
      </c>
      <c r="JR35" s="19" t="str">
        <f t="shared" ca="1" si="306"/>
        <v>-</v>
      </c>
      <c r="JS35" s="5" t="b">
        <f t="shared" ca="1" si="307"/>
        <v>0</v>
      </c>
      <c r="JT35" s="5" t="b">
        <f t="shared" ca="1" si="307"/>
        <v>0</v>
      </c>
      <c r="JU35" s="5" t="b">
        <f t="shared" ca="1" si="307"/>
        <v>1</v>
      </c>
      <c r="JV35" s="144">
        <f t="shared" ca="1" si="308"/>
        <v>1</v>
      </c>
      <c r="JW35" s="144">
        <f t="shared" ca="1" si="308"/>
        <v>1</v>
      </c>
      <c r="JX35" s="19" t="str">
        <f t="shared" ca="1" si="329"/>
        <v>-</v>
      </c>
      <c r="JY35" s="19" t="str">
        <f t="shared" ca="1" si="329"/>
        <v>-</v>
      </c>
      <c r="JZ35" s="19" t="str">
        <f t="shared" ca="1" si="329"/>
        <v>-</v>
      </c>
      <c r="KA35" s="19" t="str">
        <f t="shared" ca="1" si="329"/>
        <v>-</v>
      </c>
      <c r="KB35" s="19">
        <f t="shared" ca="1" si="329"/>
        <v>1</v>
      </c>
      <c r="KC35" s="19">
        <f t="shared" ca="1" si="329"/>
        <v>0.66</v>
      </c>
      <c r="KD35" s="19" t="str">
        <f t="shared" ca="1" si="329"/>
        <v>-</v>
      </c>
      <c r="KE35" s="5" t="b" cm="1">
        <f t="array" aca="1" ref="KE35" ca="1">IF(OR(KF35:KM35&lt;&gt;"-"),TRUE,"-")</f>
        <v>1</v>
      </c>
      <c r="KF35" s="237">
        <f t="shared" ca="1" si="340"/>
        <v>2</v>
      </c>
      <c r="KG35" s="237">
        <f t="shared" ca="1" si="340"/>
        <v>2</v>
      </c>
      <c r="KH35" s="237">
        <f t="shared" ca="1" si="340"/>
        <v>2</v>
      </c>
      <c r="KI35" s="237">
        <f t="shared" ca="1" si="340"/>
        <v>2</v>
      </c>
      <c r="KJ35" s="237">
        <f t="shared" ca="1" si="340"/>
        <v>2</v>
      </c>
      <c r="KK35" s="237">
        <f t="shared" ca="1" si="340"/>
        <v>2</v>
      </c>
      <c r="KL35" s="237">
        <f t="shared" ca="1" si="340"/>
        <v>2</v>
      </c>
      <c r="KM35" s="237">
        <f t="shared" ca="1" si="340"/>
        <v>2</v>
      </c>
      <c r="KN35" s="5" t="str">
        <f t="array" aca="1" ref="KN35" ca="1">IF(OR(KO35:KU35&lt;&gt;"-"),TRUE,"-")</f>
        <v>-</v>
      </c>
      <c r="KO35" s="19" t="str">
        <f t="shared" ca="1" si="331"/>
        <v>-</v>
      </c>
      <c r="KP35" s="19" t="str">
        <f t="shared" ca="1" si="331"/>
        <v>-</v>
      </c>
      <c r="KQ35" s="19" t="str">
        <f t="shared" ca="1" si="331"/>
        <v>-</v>
      </c>
      <c r="KR35" s="19" t="str">
        <f t="shared" ca="1" si="331"/>
        <v>-</v>
      </c>
      <c r="KS35" s="19" t="str">
        <f t="shared" ca="1" si="331"/>
        <v>-</v>
      </c>
      <c r="KT35" s="19" t="str">
        <f t="shared" ca="1" si="331"/>
        <v>-</v>
      </c>
      <c r="KU35" s="19" t="str">
        <f t="shared" ca="1" si="331"/>
        <v>-</v>
      </c>
      <c r="KV35" s="19" t="b">
        <f t="shared" ca="1" si="268"/>
        <v>0</v>
      </c>
      <c r="KW35" s="144">
        <f t="shared" ca="1" si="309"/>
        <v>2</v>
      </c>
      <c r="KX35" s="19">
        <f t="shared" ca="1" si="268"/>
        <v>2</v>
      </c>
      <c r="KY35" s="19" t="b">
        <f t="shared" ca="1" si="269"/>
        <v>0</v>
      </c>
      <c r="KZ35" s="19" t="str">
        <f t="shared" ca="1" si="332"/>
        <v>-</v>
      </c>
      <c r="LA35" s="5" t="str">
        <f t="shared" ca="1" si="310"/>
        <v>-</v>
      </c>
      <c r="LB35" s="5" t="str">
        <f t="shared" ca="1" si="310"/>
        <v>-</v>
      </c>
      <c r="LC35" s="5" t="str">
        <f t="shared" ca="1" si="310"/>
        <v>-</v>
      </c>
      <c r="LD35" s="5" t="str">
        <f t="shared" ca="1" si="310"/>
        <v>-</v>
      </c>
      <c r="LE35" s="19" t="b">
        <f t="shared" ca="1" si="271"/>
        <v>0</v>
      </c>
      <c r="LF35" s="19" t="str">
        <f t="shared" ca="1" si="311"/>
        <v>-</v>
      </c>
      <c r="LG35" s="19" t="str">
        <f t="shared" ca="1" si="311"/>
        <v>-</v>
      </c>
      <c r="LH35" s="19" t="b">
        <f t="shared" ca="1" si="311"/>
        <v>1</v>
      </c>
      <c r="LI35" s="19">
        <f t="shared" ca="1" si="311"/>
        <v>0.75</v>
      </c>
      <c r="LJ35" s="19">
        <f t="shared" ca="1" si="311"/>
        <v>0.75</v>
      </c>
      <c r="LK35" s="19">
        <f t="shared" ca="1" si="311"/>
        <v>0.99</v>
      </c>
      <c r="LL35" s="19">
        <f t="shared" ca="1" si="311"/>
        <v>0.5</v>
      </c>
      <c r="LM35" s="19">
        <f t="shared" ca="1" si="311"/>
        <v>0</v>
      </c>
      <c r="LN35" s="19">
        <f t="shared" ca="1" si="311"/>
        <v>0</v>
      </c>
      <c r="LO35" s="19" t="str">
        <f t="shared" ca="1" si="311"/>
        <v>-</v>
      </c>
      <c r="LP35" s="5" t="str" cm="1">
        <f t="array" aca="1" ref="LP35" ca="1">INDEX(i.meatgrid,$Q35,LP$7)</f>
        <v>-</v>
      </c>
      <c r="LQ35" s="5" t="str" cm="1">
        <f t="array" aca="1" ref="LQ35" ca="1">INDEX(i.meatgrid,$Q35,LQ$7)</f>
        <v>-</v>
      </c>
      <c r="LR35" s="19" t="str">
        <f t="shared" ca="1" si="311"/>
        <v>-</v>
      </c>
      <c r="LS35" s="5">
        <f t="shared" ca="1" si="312"/>
        <v>1</v>
      </c>
      <c r="LT35" s="9"/>
      <c r="LU35" s="19">
        <f t="shared" ca="1" si="311"/>
        <v>70</v>
      </c>
      <c r="LV35" s="19">
        <f t="shared" ca="1" si="333"/>
        <v>50</v>
      </c>
      <c r="LW35" s="19">
        <f t="shared" ca="1" si="333"/>
        <v>80</v>
      </c>
      <c r="LX35" s="19">
        <f t="shared" ca="1" si="333"/>
        <v>50</v>
      </c>
      <c r="LY35" s="5" t="b" cm="1">
        <f t="array" aca="1" ref="LY35" ca="1">INDEX(i.meatgrid,$Q35,LY$7)</f>
        <v>1</v>
      </c>
      <c r="LZ35" s="5" t="b" cm="1">
        <f t="array" aca="1" ref="LZ35" ca="1">INDEX(i.meatgrid,$Q35,LZ$7)</f>
        <v>0</v>
      </c>
      <c r="MA35" s="5" t="str" cm="1">
        <f t="array" aca="1" ref="MA35" ca="1">INDEX(i.meatgrid,$Q35,MA$7)</f>
        <v>-</v>
      </c>
      <c r="MB35" s="5" t="str" cm="1">
        <f t="array" aca="1" ref="MB35" ca="1">INDEX(i.meatgrid,$Q35,MB$7)</f>
        <v>-</v>
      </c>
      <c r="MC35" s="19">
        <f t="shared" ca="1" si="273"/>
        <v>1</v>
      </c>
      <c r="MD35" s="5">
        <f t="shared" ca="1" si="313"/>
        <v>1</v>
      </c>
      <c r="ME35" s="5" cm="1">
        <f t="array" aca="1" ref="ME35" ca="1">INDEX(i.meatgrid,$Q35,ME$7)</f>
        <v>1</v>
      </c>
      <c r="MF35" s="5" cm="1">
        <f t="array" aca="1" ref="MF35" ca="1">INDEX(i.meatgrid,$Q35,MF$7)</f>
        <v>1</v>
      </c>
      <c r="MG35" s="5" cm="1">
        <f t="array" aca="1" ref="MG35" ca="1">INDEX(i.meatgrid,$Q35,MG$7)</f>
        <v>1</v>
      </c>
      <c r="MH35" s="5" cm="1">
        <f t="array" aca="1" ref="MH35" ca="1">INDEX(i.meatgrid,$Q35,MH$7)</f>
        <v>0</v>
      </c>
      <c r="MI35" s="5" cm="1">
        <f t="array" aca="1" ref="MI35" ca="1">INDEX(i.meatgrid,$Q35,MI$7)</f>
        <v>1</v>
      </c>
      <c r="MJ35" s="5" cm="1">
        <f t="array" aca="1" ref="MJ35" ca="1">INDEX(i.meatgrid,$Q35,MJ$7)</f>
        <v>1</v>
      </c>
      <c r="MK35" s="5" cm="1">
        <f t="array" aca="1" ref="MK35" ca="1">INDEX(i.meatgrid,$Q35,MK$7)</f>
        <v>1</v>
      </c>
      <c r="ML35" s="5" cm="1">
        <f t="array" aca="1" ref="ML35" ca="1">INDEX(i.meatgrid,$Q35,ML$7)</f>
        <v>1</v>
      </c>
      <c r="MM35" s="19">
        <f t="shared" ca="1" si="314"/>
        <v>1</v>
      </c>
      <c r="MN35" s="9"/>
      <c r="MO35" s="19" t="b">
        <f t="shared" ca="1" si="333"/>
        <v>0</v>
      </c>
      <c r="MP35" s="19" t="b">
        <f t="shared" ca="1" si="333"/>
        <v>0</v>
      </c>
      <c r="MQ35" s="19">
        <f t="shared" ca="1" si="333"/>
        <v>1</v>
      </c>
      <c r="MR35" s="19">
        <f t="shared" ca="1" si="333"/>
        <v>0.75</v>
      </c>
      <c r="MS35" s="19">
        <f t="shared" ca="1" si="333"/>
        <v>0.75</v>
      </c>
      <c r="MT35" s="19">
        <f t="shared" ca="1" si="333"/>
        <v>0.8</v>
      </c>
      <c r="MU35" s="19">
        <f t="shared" ca="1" si="333"/>
        <v>0.82499999999999996</v>
      </c>
      <c r="MV35" s="19">
        <f t="shared" ca="1" si="333"/>
        <v>0.875</v>
      </c>
      <c r="MW35" s="19">
        <f t="shared" ca="1" si="333"/>
        <v>0.9</v>
      </c>
      <c r="MX35" s="19">
        <f t="shared" ca="1" si="333"/>
        <v>1</v>
      </c>
      <c r="MY35" s="19">
        <f t="shared" ca="1" si="333"/>
        <v>0.875</v>
      </c>
      <c r="MZ35" s="19" t="b">
        <f t="shared" ca="1" si="341"/>
        <v>1</v>
      </c>
      <c r="NA35" s="19">
        <f t="shared" ca="1" si="341"/>
        <v>74.989999999999995</v>
      </c>
      <c r="NB35" s="19" t="str">
        <f t="shared" ca="1" si="341"/>
        <v>-</v>
      </c>
      <c r="NC35" s="19" t="str">
        <f t="shared" ca="1" si="341"/>
        <v>-</v>
      </c>
      <c r="ND35" s="19" t="str">
        <f t="shared" ca="1" si="341"/>
        <v>-</v>
      </c>
      <c r="NE35" s="19" t="str">
        <f t="shared" ca="1" si="341"/>
        <v>-</v>
      </c>
      <c r="NF35" s="19" t="str">
        <f t="shared" ca="1" si="341"/>
        <v>-</v>
      </c>
      <c r="NG35" s="19" t="str">
        <f t="shared" ca="1" si="341"/>
        <v>-</v>
      </c>
      <c r="NH35" s="19" t="str">
        <f t="shared" ca="1" si="341"/>
        <v>-</v>
      </c>
      <c r="NI35" s="19">
        <f t="shared" ca="1" si="341"/>
        <v>36.99</v>
      </c>
      <c r="NJ35" s="19">
        <f t="shared" ca="1" si="341"/>
        <v>36.99</v>
      </c>
      <c r="NK35" s="19" t="str">
        <f t="shared" ca="1" si="341"/>
        <v>-</v>
      </c>
      <c r="NL35" s="19" t="str">
        <f t="shared" ca="1" si="341"/>
        <v>-</v>
      </c>
      <c r="NM35" s="19" t="str">
        <f t="shared" ca="1" si="341"/>
        <v>-</v>
      </c>
      <c r="NN35" s="19" t="str">
        <f t="shared" ca="1" si="341"/>
        <v>-</v>
      </c>
      <c r="NO35" s="19" t="str">
        <f t="shared" ca="1" si="341"/>
        <v>-</v>
      </c>
      <c r="NP35" s="19">
        <f t="shared" ca="1" si="341"/>
        <v>49.99</v>
      </c>
      <c r="NQ35" s="19">
        <f t="shared" ca="1" si="341"/>
        <v>49.99</v>
      </c>
      <c r="NR35" s="19">
        <f t="shared" ca="1" si="341"/>
        <v>49.99</v>
      </c>
      <c r="NS35" s="19">
        <f t="shared" ca="1" si="341"/>
        <v>49.99</v>
      </c>
      <c r="NT35" s="19">
        <f t="shared" ca="1" si="341"/>
        <v>49.99</v>
      </c>
      <c r="NU35" s="19">
        <f t="shared" ca="1" si="341"/>
        <v>49.99</v>
      </c>
      <c r="NV35" s="19">
        <f t="shared" ca="1" si="341"/>
        <v>49.99</v>
      </c>
      <c r="NW35" s="19">
        <f t="shared" ca="1" si="341"/>
        <v>49.99</v>
      </c>
      <c r="NX35" s="19">
        <f t="shared" ca="1" si="341"/>
        <v>412.99</v>
      </c>
      <c r="NY35" s="19">
        <f t="shared" ca="1" si="341"/>
        <v>412.99</v>
      </c>
      <c r="NZ35" s="19" t="str">
        <f t="shared" ca="1" si="341"/>
        <v>-</v>
      </c>
      <c r="OA35" s="19" t="str">
        <f t="shared" ca="1" si="341"/>
        <v>-</v>
      </c>
      <c r="OB35" s="19" t="str">
        <f t="shared" ca="1" si="341"/>
        <v>-</v>
      </c>
      <c r="OC35" s="19" t="str">
        <f t="shared" ca="1" si="341"/>
        <v>-</v>
      </c>
      <c r="OD35" s="19" t="str">
        <f t="shared" ca="1" si="341"/>
        <v>-</v>
      </c>
      <c r="OE35" s="19">
        <f t="shared" ca="1" si="341"/>
        <v>6.8900000000000006</v>
      </c>
      <c r="OF35" s="19">
        <f t="shared" ca="1" si="341"/>
        <v>6.8900000000000006</v>
      </c>
      <c r="OG35" s="19">
        <f t="shared" ca="1" si="341"/>
        <v>6.8900000000000006</v>
      </c>
      <c r="OH35" s="19">
        <f t="shared" ca="1" si="341"/>
        <v>6.8900000000000006</v>
      </c>
      <c r="OI35" s="19">
        <f t="shared" ca="1" si="341"/>
        <v>6.8900000000000006</v>
      </c>
      <c r="OJ35" s="19">
        <f t="shared" ca="1" si="341"/>
        <v>6.8900000000000006</v>
      </c>
      <c r="OK35" s="19">
        <f t="shared" ca="1" si="341"/>
        <v>6.8900000000000006</v>
      </c>
      <c r="OL35" s="19">
        <f t="shared" ca="1" si="341"/>
        <v>6.8900000000000006</v>
      </c>
      <c r="OM35" s="19">
        <f t="shared" ca="1" si="341"/>
        <v>346.99</v>
      </c>
      <c r="ON35" s="19">
        <f t="shared" ca="1" si="341"/>
        <v>346.99</v>
      </c>
      <c r="OO35" s="19" t="str">
        <f t="shared" ca="1" si="341"/>
        <v>-</v>
      </c>
      <c r="OP35" s="19" t="str">
        <f t="shared" ca="1" si="341"/>
        <v>-</v>
      </c>
      <c r="OQ35" s="19" t="str">
        <f t="shared" ca="1" si="341"/>
        <v>-</v>
      </c>
      <c r="OR35" s="19" t="str">
        <f t="shared" ca="1" si="341"/>
        <v>-</v>
      </c>
      <c r="OS35" s="19" t="str">
        <f t="shared" ca="1" si="341"/>
        <v>-</v>
      </c>
      <c r="OT35" s="19">
        <f t="shared" ca="1" si="334"/>
        <v>0</v>
      </c>
      <c r="OU35" s="24">
        <v>0</v>
      </c>
    </row>
    <row r="36" spans="1:411" outlineLevel="2">
      <c r="A36" s="21">
        <f t="shared" si="316"/>
        <v>31</v>
      </c>
      <c r="B36" s="222">
        <f t="shared" ca="1" si="335"/>
        <v>25</v>
      </c>
      <c r="C36">
        <f>202</f>
        <v>202</v>
      </c>
      <c r="D36" s="144" t="str">
        <f t="shared" ca="1" si="282"/>
        <v>GSM</v>
      </c>
      <c r="E36" t="b">
        <v>0</v>
      </c>
      <c r="F36" t="b">
        <v>0</v>
      </c>
      <c r="G36" s="361" t="b">
        <v>0</v>
      </c>
      <c r="H36" s="237">
        <f t="shared" ca="1" si="317"/>
        <v>1</v>
      </c>
      <c r="I36" s="237">
        <f t="shared" ca="1" si="317"/>
        <v>1</v>
      </c>
      <c r="J36" s="237" t="str">
        <f t="shared" ca="1" si="317"/>
        <v/>
      </c>
      <c r="K36" s="237">
        <f t="shared" ca="1" si="317"/>
        <v>2</v>
      </c>
      <c r="L36" s="237">
        <f t="shared" ca="1" si="317"/>
        <v>2</v>
      </c>
      <c r="M36" s="237">
        <f t="shared" ca="1" si="318"/>
        <v>2</v>
      </c>
      <c r="N36" s="237">
        <f t="shared" ca="1" si="319"/>
        <v>3</v>
      </c>
      <c r="O36" s="237">
        <f t="shared" ca="1" si="320"/>
        <v>1</v>
      </c>
      <c r="P36" s="237">
        <f t="shared" ca="1" si="319"/>
        <v>1</v>
      </c>
      <c r="Q36" s="237">
        <f t="shared" ca="1" si="319"/>
        <v>1</v>
      </c>
      <c r="R36" s="237">
        <f t="shared" ca="1" si="319"/>
        <v>1</v>
      </c>
      <c r="S36" s="237">
        <f t="shared" ca="1" si="319"/>
        <v>1</v>
      </c>
      <c r="T36" s="237">
        <f t="shared" ca="1" si="319"/>
        <v>1</v>
      </c>
      <c r="U36" s="275"/>
      <c r="V36" s="275"/>
      <c r="W36" s="237">
        <f t="shared" ca="1" si="321"/>
        <v>0</v>
      </c>
      <c r="X36" s="275"/>
      <c r="Y36" s="275">
        <f t="shared" ca="1" si="322"/>
        <v>0</v>
      </c>
      <c r="Z36" s="275">
        <f t="shared" ca="1" si="322"/>
        <v>0</v>
      </c>
      <c r="AA36" s="275">
        <f t="shared" ca="1" si="322"/>
        <v>0</v>
      </c>
      <c r="AB36" s="275">
        <f t="shared" ca="1" si="322"/>
        <v>0</v>
      </c>
      <c r="AC36" s="275">
        <f t="shared" ca="1" si="322"/>
        <v>0</v>
      </c>
      <c r="AD36" s="275">
        <f t="shared" ca="1" si="322"/>
        <v>0</v>
      </c>
      <c r="AE36" s="275">
        <f t="shared" ca="1" si="322"/>
        <v>0</v>
      </c>
      <c r="AF36" s="144">
        <f ca="1">INDEX(CHOOSE($N36,DataAutumn!i.AdultDrys,DataWinter!i.AdultDrys,DataSpring!i.AdultDrys),1,$M36)</f>
        <v>3</v>
      </c>
      <c r="AG36" s="5">
        <f t="shared" ca="1" si="283"/>
        <v>2</v>
      </c>
      <c r="AH36" s="5">
        <f t="shared" ca="1" si="283"/>
        <v>0</v>
      </c>
      <c r="AI36" s="5">
        <f t="shared" ca="1" si="284"/>
        <v>1</v>
      </c>
      <c r="AJ36">
        <f t="shared" ca="1" si="285"/>
        <v>1</v>
      </c>
      <c r="AL36" s="231" t="str">
        <f t="shared" ca="1" si="323"/>
        <v>00007 FeedSupplyTemplate GSM MWM     Day204 Scan1 RR000p WP100p MP100p GP100p T_TRUE  (F43N33)</v>
      </c>
      <c r="AM36" s="9" t="str">
        <f ca="1">IF(COUNTIF(AL$5:AL36,AL36)=1,"-","Dup")</f>
        <v>-</v>
      </c>
      <c r="AN36" s="9"/>
      <c r="AO36" s="237" t="str">
        <f t="shared" ca="1" si="336"/>
        <v>-</v>
      </c>
      <c r="AP36" s="237" t="str">
        <f t="shared" ca="1" si="336"/>
        <v>-</v>
      </c>
      <c r="AQ36" s="237" t="str">
        <f t="shared" ca="1" si="336"/>
        <v>-</v>
      </c>
      <c r="AR36" s="237" t="str">
        <f t="shared" ca="1" si="336"/>
        <v>-</v>
      </c>
      <c r="AS36" s="237" t="str">
        <f t="shared" ca="1" si="336"/>
        <v>-</v>
      </c>
      <c r="AT36" s="237" t="str">
        <f t="shared" ca="1" si="336"/>
        <v>-</v>
      </c>
      <c r="AU36" s="237" t="str">
        <f t="shared" ca="1" si="336"/>
        <v>-</v>
      </c>
      <c r="AV36" s="237" t="str">
        <f t="shared" ca="1" si="336"/>
        <v>-</v>
      </c>
      <c r="AW36" s="9"/>
      <c r="AX36" s="5" t="b">
        <f t="shared" ca="1" si="286"/>
        <v>1</v>
      </c>
      <c r="AY36" s="5" t="str">
        <f t="shared" ca="1" si="286"/>
        <v>-</v>
      </c>
      <c r="AZ36" s="5" t="str">
        <f t="shared" ca="1" si="286"/>
        <v>-</v>
      </c>
      <c r="BA36" s="5" t="str">
        <f t="shared" ca="1" si="286"/>
        <v>-</v>
      </c>
      <c r="BB36" s="5" t="b">
        <f t="shared" ca="1" si="286"/>
        <v>0</v>
      </c>
      <c r="BC36" s="144">
        <f t="shared" ca="1" si="286"/>
        <v>0.25</v>
      </c>
      <c r="BD36" s="19" t="b">
        <f t="shared" ca="1" si="287"/>
        <v>1</v>
      </c>
      <c r="BE36" s="9"/>
      <c r="BF36" s="5" t="str">
        <f t="shared" ca="1" si="288"/>
        <v>-</v>
      </c>
      <c r="BG36" s="19" t="str">
        <f t="shared" ca="1" si="289"/>
        <v>-</v>
      </c>
      <c r="BH36" s="19" t="str">
        <f t="shared" ca="1" si="289"/>
        <v>-</v>
      </c>
      <c r="BI36" s="19" t="str">
        <f t="shared" ca="1" si="289"/>
        <v>-</v>
      </c>
      <c r="BJ36" s="5" t="str">
        <f t="shared" ca="1" si="290"/>
        <v>-</v>
      </c>
      <c r="BK36" s="19" t="str">
        <f t="shared" ca="1" si="291"/>
        <v>-</v>
      </c>
      <c r="BL36" s="5" t="str">
        <f t="shared" ca="1" si="292"/>
        <v>-</v>
      </c>
      <c r="BM36" s="19" t="str">
        <f t="shared" ca="1" si="293"/>
        <v>-</v>
      </c>
      <c r="BN36" s="19" t="str">
        <f t="shared" ca="1" si="293"/>
        <v>-</v>
      </c>
      <c r="BO36" s="19" t="str">
        <f t="shared" ca="1" si="293"/>
        <v>-</v>
      </c>
      <c r="BP36" s="5" t="str">
        <f t="shared" ca="1" si="294"/>
        <v>-</v>
      </c>
      <c r="BQ36" s="9"/>
      <c r="BR36" s="19" t="str">
        <f t="shared" ca="1" si="295"/>
        <v>-</v>
      </c>
      <c r="BS36" s="19" t="str">
        <f t="shared" ca="1" si="295"/>
        <v>-</v>
      </c>
      <c r="BT36" s="19" t="str">
        <f t="shared" ca="1" si="295"/>
        <v>-</v>
      </c>
      <c r="BU36" s="19" t="str">
        <f t="shared" ca="1" si="295"/>
        <v>-</v>
      </c>
      <c r="BV36" s="19" t="str">
        <f t="shared" ca="1" si="295"/>
        <v>-</v>
      </c>
      <c r="BW36" s="19" t="str">
        <f t="shared" ca="1" si="295"/>
        <v>-</v>
      </c>
      <c r="BX36" s="19" t="str">
        <f t="shared" ca="1" si="295"/>
        <v>-</v>
      </c>
      <c r="BY36" s="19" t="str">
        <f t="shared" ca="1" si="295"/>
        <v>-</v>
      </c>
      <c r="BZ36" s="19" t="str">
        <f t="shared" ca="1" si="295"/>
        <v>-</v>
      </c>
      <c r="CA36" s="19" t="str">
        <f t="shared" ca="1" si="295"/>
        <v>-</v>
      </c>
      <c r="CB36" s="9"/>
      <c r="CC36" s="237" t="b">
        <f t="shared" ref="CC36:CG37" ca="1" si="345">OFFSET(CC36,-1,0)</f>
        <v>1</v>
      </c>
      <c r="CD36" s="12" t="b">
        <v>1</v>
      </c>
      <c r="CE36" s="237" t="b">
        <f t="shared" ca="1" si="345"/>
        <v>1</v>
      </c>
      <c r="CF36" s="251">
        <f t="shared" ca="1" si="337"/>
        <v>2231101</v>
      </c>
      <c r="CG36" s="237" t="b">
        <f t="shared" ca="1" si="345"/>
        <v>0</v>
      </c>
      <c r="CH36" s="12" t="s">
        <v>34</v>
      </c>
      <c r="CI36" s="19" t="b">
        <f t="shared" ca="1" si="296"/>
        <v>1</v>
      </c>
      <c r="CJ36" s="237">
        <f t="shared" ca="1" si="338"/>
        <v>2231107</v>
      </c>
      <c r="CK36" s="19" t="str">
        <f t="shared" ca="1" si="296"/>
        <v>-</v>
      </c>
      <c r="CL36" s="19">
        <f t="shared" ca="1" si="296"/>
        <v>1</v>
      </c>
      <c r="CM36" s="19">
        <f t="shared" ca="1" si="296"/>
        <v>1</v>
      </c>
      <c r="CN36" s="9"/>
      <c r="CO36" s="444">
        <f t="shared" ca="1" si="297"/>
        <v>652</v>
      </c>
      <c r="CP36" s="444">
        <f t="shared" ca="1" si="297"/>
        <v>686</v>
      </c>
      <c r="CQ36" s="444">
        <f t="shared" ca="1" si="297"/>
        <v>721</v>
      </c>
      <c r="CR36" s="152">
        <f t="shared" ca="1" si="298"/>
        <v>378</v>
      </c>
      <c r="CS36" s="152">
        <f t="shared" ca="1" si="298"/>
        <v>413</v>
      </c>
      <c r="CT36" s="152">
        <f t="shared" ca="1" si="298"/>
        <v>448</v>
      </c>
      <c r="CU36" s="19" t="str">
        <f t="shared" ca="1" si="299"/>
        <v>-</v>
      </c>
      <c r="CV36" s="12" t="b">
        <v>0</v>
      </c>
      <c r="CW36" s="12" t="b">
        <v>0</v>
      </c>
      <c r="CX36" s="12" t="b">
        <v>1</v>
      </c>
      <c r="CY36" s="12" t="b">
        <v>0</v>
      </c>
      <c r="CZ36" s="19" t="b">
        <f t="shared" ca="1" si="241"/>
        <v>1</v>
      </c>
      <c r="DA36" s="19">
        <f t="shared" ca="1" si="240"/>
        <v>0</v>
      </c>
      <c r="DB36" s="19">
        <f t="shared" ca="1" si="240"/>
        <v>0</v>
      </c>
      <c r="DC36" s="19">
        <f t="shared" ca="1" si="240"/>
        <v>0</v>
      </c>
      <c r="DD36" s="19">
        <f t="shared" ca="1" si="240"/>
        <v>0</v>
      </c>
      <c r="DE36" s="19">
        <f t="shared" ca="1" si="240"/>
        <v>0</v>
      </c>
      <c r="DF36" s="19">
        <f t="shared" ca="1" si="240"/>
        <v>0</v>
      </c>
      <c r="DG36" s="19">
        <f t="shared" ca="1" si="240"/>
        <v>0</v>
      </c>
      <c r="DH36" s="19">
        <f t="shared" ca="1" si="240"/>
        <v>0</v>
      </c>
      <c r="DI36" s="19">
        <f t="shared" ca="1" si="240"/>
        <v>0</v>
      </c>
      <c r="DJ36" s="19">
        <f t="shared" ca="1" si="240"/>
        <v>0</v>
      </c>
      <c r="DK36" s="19">
        <f t="shared" ca="1" si="240"/>
        <v>0</v>
      </c>
      <c r="DL36" s="19">
        <f t="shared" ca="1" si="240"/>
        <v>0</v>
      </c>
      <c r="DM36" s="12">
        <v>3</v>
      </c>
      <c r="DN36" s="12">
        <v>3</v>
      </c>
      <c r="DO36" s="19">
        <f t="shared" ca="1" si="339"/>
        <v>0</v>
      </c>
      <c r="DP36" s="12">
        <v>1</v>
      </c>
      <c r="DQ36" s="12">
        <v>-1</v>
      </c>
      <c r="DR36" s="19" t="str">
        <f t="shared" ca="1" si="324"/>
        <v>-</v>
      </c>
      <c r="DS36" s="19" t="str">
        <f t="shared" ca="1" si="324"/>
        <v>-</v>
      </c>
      <c r="DT36" s="19" t="str">
        <f t="shared" ca="1" si="324"/>
        <v>-</v>
      </c>
      <c r="DU36" s="251">
        <f t="shared" ca="1" si="325"/>
        <v>0</v>
      </c>
      <c r="DV36" s="251">
        <f t="shared" si="325"/>
        <v>1</v>
      </c>
      <c r="DW36" s="251">
        <f t="shared" si="325"/>
        <v>-1</v>
      </c>
      <c r="DX36" s="19" t="str">
        <f t="shared" ca="1" si="240"/>
        <v>-</v>
      </c>
      <c r="DY36" s="19" t="str">
        <f t="shared" ca="1" si="240"/>
        <v>-</v>
      </c>
      <c r="DZ36" s="19" t="str">
        <f t="shared" ca="1" si="240"/>
        <v>-</v>
      </c>
      <c r="EA36" s="19" t="str">
        <f t="shared" ca="1" si="240"/>
        <v>-</v>
      </c>
      <c r="EB36" s="19" t="str">
        <f t="shared" ca="1" si="240"/>
        <v>-</v>
      </c>
      <c r="EC36" s="19" t="str">
        <f t="shared" ca="1" si="240"/>
        <v>-</v>
      </c>
      <c r="ED36" s="19">
        <f t="shared" ca="1" si="324"/>
        <v>0</v>
      </c>
      <c r="EE36" s="19">
        <f t="shared" ca="1" si="300"/>
        <v>0</v>
      </c>
      <c r="EF36" s="19">
        <f t="shared" ca="1" si="300"/>
        <v>0</v>
      </c>
      <c r="EG36" s="19">
        <f t="shared" ca="1" si="300"/>
        <v>0</v>
      </c>
      <c r="EH36" s="19">
        <f t="shared" ca="1" si="344"/>
        <v>0</v>
      </c>
      <c r="EI36" s="19">
        <f t="shared" ca="1" si="344"/>
        <v>0</v>
      </c>
      <c r="EJ36" s="19">
        <f t="shared" ca="1" si="344"/>
        <v>0</v>
      </c>
      <c r="EK36" s="19">
        <f t="shared" ca="1" si="344"/>
        <v>0</v>
      </c>
      <c r="EL36" s="19">
        <f t="shared" ca="1" si="344"/>
        <v>0</v>
      </c>
      <c r="EM36" s="19">
        <f t="shared" ca="1" si="344"/>
        <v>0</v>
      </c>
      <c r="EN36" s="19">
        <f t="shared" ca="1" si="344"/>
        <v>0</v>
      </c>
      <c r="EO36" s="19">
        <f t="shared" ca="1" si="344"/>
        <v>0</v>
      </c>
      <c r="EP36" s="19">
        <f t="shared" ca="1" si="344"/>
        <v>0</v>
      </c>
      <c r="EQ36" s="19">
        <f t="shared" ca="1" si="344"/>
        <v>0</v>
      </c>
      <c r="ER36" s="19">
        <f t="shared" ca="1" si="344"/>
        <v>0</v>
      </c>
      <c r="ES36" s="19">
        <f t="shared" ca="1" si="344"/>
        <v>0</v>
      </c>
      <c r="ET36" s="19">
        <f t="shared" ca="1" si="344"/>
        <v>0</v>
      </c>
      <c r="EU36" s="19">
        <f t="shared" ca="1" si="344"/>
        <v>0</v>
      </c>
      <c r="EV36" s="19">
        <f t="shared" ca="1" si="344"/>
        <v>0</v>
      </c>
      <c r="EW36" s="19">
        <f t="shared" ca="1" si="344"/>
        <v>0</v>
      </c>
      <c r="EX36" s="19">
        <f t="shared" ca="1" si="344"/>
        <v>0</v>
      </c>
      <c r="EY36" s="19">
        <f t="shared" ca="1" si="344"/>
        <v>0</v>
      </c>
      <c r="EZ36" s="19">
        <f t="shared" ca="1" si="344"/>
        <v>0</v>
      </c>
      <c r="FA36" s="19">
        <f t="shared" ca="1" si="344"/>
        <v>0</v>
      </c>
      <c r="FB36" s="19">
        <f t="shared" ca="1" si="344"/>
        <v>0</v>
      </c>
      <c r="FC36" s="19">
        <f t="shared" ca="1" si="344"/>
        <v>0</v>
      </c>
      <c r="FD36" s="19">
        <f t="shared" ca="1" si="344"/>
        <v>0</v>
      </c>
      <c r="FE36" s="19">
        <f t="shared" ca="1" si="344"/>
        <v>0</v>
      </c>
      <c r="FF36" s="19">
        <f t="shared" ca="1" si="344"/>
        <v>0</v>
      </c>
      <c r="FG36" s="19">
        <f t="shared" ca="1" si="344"/>
        <v>0</v>
      </c>
      <c r="FH36" s="19">
        <f t="shared" ca="1" si="344"/>
        <v>0</v>
      </c>
      <c r="FI36" s="19">
        <f t="shared" ca="1" si="344"/>
        <v>0</v>
      </c>
      <c r="FJ36" s="19">
        <f t="shared" ca="1" si="344"/>
        <v>0</v>
      </c>
      <c r="FK36" s="19">
        <f t="shared" ca="1" si="344"/>
        <v>0</v>
      </c>
      <c r="FL36" s="19">
        <f t="shared" ca="1" si="344"/>
        <v>0</v>
      </c>
      <c r="FM36" s="19">
        <f t="shared" ca="1" si="344"/>
        <v>0</v>
      </c>
      <c r="FN36" s="19">
        <f t="shared" ca="1" si="344"/>
        <v>0</v>
      </c>
      <c r="FO36" s="19">
        <f t="shared" ca="1" si="344"/>
        <v>0</v>
      </c>
      <c r="FP36" s="19">
        <f t="shared" ca="1" si="344"/>
        <v>0</v>
      </c>
      <c r="FQ36" s="19">
        <f t="shared" ca="1" si="344"/>
        <v>0</v>
      </c>
      <c r="FR36" s="19">
        <f t="shared" ca="1" si="344"/>
        <v>0</v>
      </c>
      <c r="FS36" s="19">
        <f t="shared" ca="1" si="344"/>
        <v>0</v>
      </c>
      <c r="FT36" s="19">
        <f t="shared" ca="1" si="344"/>
        <v>0</v>
      </c>
      <c r="FU36" s="19">
        <f t="shared" ca="1" si="344"/>
        <v>0</v>
      </c>
      <c r="FV36" s="19">
        <f t="shared" ca="1" si="344"/>
        <v>0</v>
      </c>
      <c r="FW36" s="19">
        <f t="shared" ca="1" si="344"/>
        <v>0</v>
      </c>
      <c r="FX36" s="19">
        <f t="shared" ca="1" si="344"/>
        <v>0</v>
      </c>
      <c r="FY36" s="19">
        <f t="shared" ca="1" si="344"/>
        <v>0</v>
      </c>
      <c r="FZ36" s="19">
        <f t="shared" ca="1" si="344"/>
        <v>0</v>
      </c>
      <c r="GA36" s="19">
        <f t="shared" ca="1" si="344"/>
        <v>0</v>
      </c>
      <c r="GB36" s="19">
        <f t="shared" ca="1" si="344"/>
        <v>0</v>
      </c>
      <c r="GC36" s="19">
        <f t="shared" ca="1" si="344"/>
        <v>0</v>
      </c>
      <c r="GD36" s="19">
        <f t="shared" ca="1" si="344"/>
        <v>0</v>
      </c>
      <c r="GE36" s="19">
        <f t="shared" ca="1" si="344"/>
        <v>0</v>
      </c>
      <c r="GF36" s="19">
        <f t="shared" ca="1" si="344"/>
        <v>0</v>
      </c>
      <c r="GG36" s="19">
        <f t="shared" ca="1" si="344"/>
        <v>0</v>
      </c>
      <c r="GH36" s="19">
        <f t="shared" ca="1" si="344"/>
        <v>0</v>
      </c>
      <c r="GI36" s="19">
        <f t="shared" ca="1" si="344"/>
        <v>0</v>
      </c>
      <c r="GJ36" s="19">
        <f t="shared" ca="1" si="344"/>
        <v>0</v>
      </c>
      <c r="GK36" s="19">
        <f t="shared" ca="1" si="344"/>
        <v>0</v>
      </c>
      <c r="GL36" s="19">
        <f t="shared" ca="1" si="344"/>
        <v>0</v>
      </c>
      <c r="GM36" s="19">
        <f t="shared" ca="1" si="344"/>
        <v>0</v>
      </c>
      <c r="GN36" s="19">
        <f t="shared" ca="1" si="344"/>
        <v>0</v>
      </c>
      <c r="GO36" s="19">
        <f t="shared" ca="1" si="343"/>
        <v>0</v>
      </c>
      <c r="GP36" s="19">
        <f t="shared" ca="1" si="343"/>
        <v>0</v>
      </c>
      <c r="GQ36" s="19">
        <f t="shared" ca="1" si="343"/>
        <v>0</v>
      </c>
      <c r="GR36" s="19">
        <f t="shared" ca="1" si="343"/>
        <v>0</v>
      </c>
      <c r="GS36" s="19">
        <f t="shared" ca="1" si="343"/>
        <v>0</v>
      </c>
      <c r="GT36" s="19">
        <f t="shared" ca="1" si="343"/>
        <v>0</v>
      </c>
      <c r="GU36" s="19">
        <f t="shared" ca="1" si="343"/>
        <v>0</v>
      </c>
      <c r="GV36" s="19">
        <f t="shared" ca="1" si="343"/>
        <v>0</v>
      </c>
      <c r="GW36" s="19">
        <f t="shared" ca="1" si="343"/>
        <v>0</v>
      </c>
      <c r="GX36" s="19">
        <f t="shared" ca="1" si="343"/>
        <v>0</v>
      </c>
      <c r="GY36" s="19">
        <f t="shared" ca="1" si="343"/>
        <v>0</v>
      </c>
      <c r="GZ36" s="19">
        <f t="shared" ca="1" si="343"/>
        <v>0</v>
      </c>
      <c r="HA36" s="19">
        <f t="shared" ca="1" si="343"/>
        <v>0</v>
      </c>
      <c r="HB36" s="19">
        <f t="shared" ca="1" si="343"/>
        <v>0</v>
      </c>
      <c r="HC36" s="19">
        <f t="shared" ca="1" si="343"/>
        <v>0</v>
      </c>
      <c r="HD36" s="19">
        <f t="shared" ca="1" si="343"/>
        <v>0</v>
      </c>
      <c r="HE36" s="19">
        <f t="shared" ca="1" si="343"/>
        <v>0</v>
      </c>
      <c r="HF36" s="19">
        <f t="shared" ca="1" si="343"/>
        <v>0</v>
      </c>
      <c r="HG36" s="19">
        <f t="shared" ca="1" si="343"/>
        <v>0</v>
      </c>
      <c r="HH36" s="19">
        <f t="shared" ca="1" si="343"/>
        <v>0</v>
      </c>
      <c r="HI36" s="19">
        <f t="shared" ca="1" si="343"/>
        <v>0</v>
      </c>
      <c r="HJ36" s="19">
        <f t="shared" ca="1" si="343"/>
        <v>0</v>
      </c>
      <c r="HK36" s="19">
        <f t="shared" ca="1" si="343"/>
        <v>0</v>
      </c>
      <c r="HL36" s="19">
        <f t="shared" ca="1" si="343"/>
        <v>0</v>
      </c>
      <c r="HM36" s="19">
        <f t="shared" ca="1" si="343"/>
        <v>0</v>
      </c>
      <c r="HN36" s="19">
        <f t="shared" ca="1" si="343"/>
        <v>0</v>
      </c>
      <c r="HO36" s="19">
        <f t="shared" ca="1" si="343"/>
        <v>0</v>
      </c>
      <c r="HP36" s="19">
        <f t="shared" ca="1" si="343"/>
        <v>0</v>
      </c>
      <c r="HQ36" s="19">
        <f t="shared" ca="1" si="343"/>
        <v>0</v>
      </c>
      <c r="HR36" s="19">
        <f t="shared" ca="1" si="343"/>
        <v>0</v>
      </c>
      <c r="HS36" s="19">
        <f t="shared" ca="1" si="343"/>
        <v>0</v>
      </c>
      <c r="HT36" s="19">
        <f t="shared" ca="1" si="343"/>
        <v>0</v>
      </c>
      <c r="HU36" s="19">
        <f t="shared" ca="1" si="343"/>
        <v>0</v>
      </c>
      <c r="HV36" s="19">
        <f t="shared" ca="1" si="343"/>
        <v>0</v>
      </c>
      <c r="HW36" s="19">
        <f t="shared" ca="1" si="343"/>
        <v>0</v>
      </c>
      <c r="HX36" s="19">
        <f t="shared" ca="1" si="343"/>
        <v>0</v>
      </c>
      <c r="HY36" s="19">
        <f t="shared" ca="1" si="343"/>
        <v>0</v>
      </c>
      <c r="HZ36" s="19">
        <f t="shared" ca="1" si="343"/>
        <v>0</v>
      </c>
      <c r="IA36" s="19">
        <f t="shared" ca="1" si="343"/>
        <v>0</v>
      </c>
      <c r="IB36" s="19">
        <f t="shared" ca="1" si="343"/>
        <v>0</v>
      </c>
      <c r="IC36" s="19">
        <f t="shared" ca="1" si="343"/>
        <v>0</v>
      </c>
      <c r="ID36" s="19">
        <f t="shared" ca="1" si="343"/>
        <v>0</v>
      </c>
      <c r="IE36" s="5">
        <f t="shared" ca="1" si="303"/>
        <v>67</v>
      </c>
      <c r="IF36" s="9"/>
      <c r="IG36" s="5">
        <f t="shared" ca="1" si="304"/>
        <v>1</v>
      </c>
      <c r="IH36" s="5" t="b">
        <f t="shared" ca="1" si="304"/>
        <v>0</v>
      </c>
      <c r="II36" s="19">
        <f t="shared" ca="1" si="327"/>
        <v>0</v>
      </c>
      <c r="IJ36" s="5">
        <f t="shared" ca="1" si="304"/>
        <v>55</v>
      </c>
      <c r="IK36" s="19">
        <f t="shared" ca="1" si="327"/>
        <v>1</v>
      </c>
      <c r="IL36" s="19">
        <f t="shared" ca="1" si="327"/>
        <v>0</v>
      </c>
      <c r="IM36" s="19">
        <f t="shared" ca="1" si="327"/>
        <v>0</v>
      </c>
      <c r="IN36" s="19">
        <f t="shared" ca="1" si="327"/>
        <v>0</v>
      </c>
      <c r="IO36" s="19">
        <f t="shared" ca="1" si="327"/>
        <v>0</v>
      </c>
      <c r="IP36" s="19">
        <f t="shared" ca="1" si="327"/>
        <v>0</v>
      </c>
      <c r="IQ36" s="19">
        <f t="shared" ca="1" si="327"/>
        <v>0</v>
      </c>
      <c r="IR36" s="19">
        <f t="shared" ca="1" si="327"/>
        <v>0</v>
      </c>
      <c r="IS36" s="19">
        <f t="shared" ca="1" si="327"/>
        <v>0</v>
      </c>
      <c r="IT36" s="19">
        <f t="shared" ca="1" si="327"/>
        <v>0</v>
      </c>
      <c r="IU36" s="19">
        <f t="shared" ca="1" si="257"/>
        <v>0</v>
      </c>
      <c r="IV36" s="19">
        <f t="shared" ca="1" si="257"/>
        <v>0</v>
      </c>
      <c r="IW36" s="19">
        <f t="shared" ca="1" si="257"/>
        <v>0</v>
      </c>
      <c r="IX36" s="19">
        <f t="shared" ca="1" si="257"/>
        <v>0</v>
      </c>
      <c r="IY36" s="19">
        <f t="shared" ca="1" si="257"/>
        <v>0</v>
      </c>
      <c r="IZ36" s="19">
        <f t="shared" ca="1" si="257"/>
        <v>0</v>
      </c>
      <c r="JA36" s="19">
        <f t="shared" ca="1" si="257"/>
        <v>0</v>
      </c>
      <c r="JB36" s="19">
        <f t="shared" ca="1" si="257"/>
        <v>0</v>
      </c>
      <c r="JC36" s="19">
        <f t="shared" ca="1" si="257"/>
        <v>0</v>
      </c>
      <c r="JD36" s="19">
        <f t="shared" ca="1" si="257"/>
        <v>0</v>
      </c>
      <c r="JE36" s="19">
        <f t="shared" ca="1" si="257"/>
        <v>0</v>
      </c>
      <c r="JF36" s="19">
        <f t="shared" ca="1" si="257"/>
        <v>0</v>
      </c>
      <c r="JG36" s="5">
        <f t="shared" ca="1" si="305"/>
        <v>1.2500000000000001E-2</v>
      </c>
      <c r="JH36" s="567">
        <f t="shared" ca="1" si="305"/>
        <v>0</v>
      </c>
      <c r="JI36" s="5">
        <f t="shared" ca="1" si="305"/>
        <v>6.25E-2</v>
      </c>
      <c r="JJ36" s="5">
        <f t="shared" ca="1" si="305"/>
        <v>6.25E-2</v>
      </c>
      <c r="JK36" s="5">
        <f t="shared" ca="1" si="305"/>
        <v>6.25E-2</v>
      </c>
      <c r="JL36" s="19">
        <f t="shared" ca="1" si="257"/>
        <v>1</v>
      </c>
      <c r="JM36" s="19">
        <f t="shared" ca="1" si="257"/>
        <v>0</v>
      </c>
      <c r="JN36" s="19">
        <f t="shared" ca="1" si="257"/>
        <v>1</v>
      </c>
      <c r="JO36" s="9"/>
      <c r="JP36" s="5" t="b">
        <f t="shared" ca="1" si="328"/>
        <v>0</v>
      </c>
      <c r="JQ36" s="19" t="str">
        <f t="shared" ca="1" si="306"/>
        <v>-</v>
      </c>
      <c r="JR36" s="19" t="str">
        <f t="shared" ca="1" si="306"/>
        <v>-</v>
      </c>
      <c r="JS36" s="5" t="b">
        <f t="shared" ca="1" si="307"/>
        <v>0</v>
      </c>
      <c r="JT36" s="5" t="b">
        <f t="shared" ca="1" si="307"/>
        <v>0</v>
      </c>
      <c r="JU36" s="5" t="b">
        <f t="shared" ca="1" si="307"/>
        <v>1</v>
      </c>
      <c r="JV36" s="144">
        <f t="shared" ca="1" si="308"/>
        <v>1</v>
      </c>
      <c r="JW36" s="144">
        <f t="shared" ca="1" si="308"/>
        <v>1</v>
      </c>
      <c r="JX36" s="19" t="str">
        <f t="shared" ca="1" si="329"/>
        <v>-</v>
      </c>
      <c r="JY36" s="19" t="str">
        <f t="shared" ca="1" si="329"/>
        <v>-</v>
      </c>
      <c r="JZ36" s="19" t="str">
        <f t="shared" ca="1" si="329"/>
        <v>-</v>
      </c>
      <c r="KA36" s="19" t="str">
        <f t="shared" ca="1" si="329"/>
        <v>-</v>
      </c>
      <c r="KB36" s="19">
        <f t="shared" ca="1" si="329"/>
        <v>1</v>
      </c>
      <c r="KC36" s="19">
        <f t="shared" ca="1" si="329"/>
        <v>0.66</v>
      </c>
      <c r="KD36" s="19" t="str">
        <f t="shared" ca="1" si="329"/>
        <v>-</v>
      </c>
      <c r="KE36" s="5" t="b" cm="1">
        <f t="array" aca="1" ref="KE36" ca="1">IF(OR(KF36:KM36&lt;&gt;"-"),TRUE,"-")</f>
        <v>1</v>
      </c>
      <c r="KF36" s="237">
        <f t="shared" ca="1" si="340"/>
        <v>2</v>
      </c>
      <c r="KG36" s="237">
        <f t="shared" ca="1" si="340"/>
        <v>2</v>
      </c>
      <c r="KH36" s="237">
        <f t="shared" ca="1" si="340"/>
        <v>2</v>
      </c>
      <c r="KI36" s="237">
        <f t="shared" ca="1" si="340"/>
        <v>2</v>
      </c>
      <c r="KJ36" s="237">
        <f t="shared" ca="1" si="340"/>
        <v>2</v>
      </c>
      <c r="KK36" s="237">
        <f t="shared" ca="1" si="340"/>
        <v>2</v>
      </c>
      <c r="KL36" s="237">
        <f t="shared" ca="1" si="340"/>
        <v>2</v>
      </c>
      <c r="KM36" s="237">
        <f t="shared" ca="1" si="340"/>
        <v>2</v>
      </c>
      <c r="KN36" s="5" t="str">
        <f t="array" aca="1" ref="KN36" ca="1">IF(OR(KO36:KU36&lt;&gt;"-"),TRUE,"-")</f>
        <v>-</v>
      </c>
      <c r="KO36" s="19" t="str">
        <f t="shared" ca="1" si="331"/>
        <v>-</v>
      </c>
      <c r="KP36" s="19" t="str">
        <f t="shared" ca="1" si="331"/>
        <v>-</v>
      </c>
      <c r="KQ36" s="19" t="str">
        <f t="shared" ca="1" si="331"/>
        <v>-</v>
      </c>
      <c r="KR36" s="19" t="str">
        <f t="shared" ca="1" si="331"/>
        <v>-</v>
      </c>
      <c r="KS36" s="19" t="str">
        <f t="shared" ca="1" si="331"/>
        <v>-</v>
      </c>
      <c r="KT36" s="19" t="str">
        <f t="shared" ca="1" si="331"/>
        <v>-</v>
      </c>
      <c r="KU36" s="19" t="str">
        <f t="shared" ca="1" si="331"/>
        <v>-</v>
      </c>
      <c r="KV36" s="19" t="b">
        <f t="shared" ca="1" si="268"/>
        <v>0</v>
      </c>
      <c r="KW36" s="144">
        <f t="shared" ca="1" si="309"/>
        <v>2</v>
      </c>
      <c r="KX36" s="19">
        <f t="shared" ca="1" si="268"/>
        <v>2</v>
      </c>
      <c r="KY36" s="19" t="b">
        <f t="shared" ca="1" si="269"/>
        <v>0</v>
      </c>
      <c r="KZ36" s="19" t="str">
        <f t="shared" ca="1" si="332"/>
        <v>-</v>
      </c>
      <c r="LA36" s="5" t="str">
        <f t="shared" ca="1" si="310"/>
        <v>-</v>
      </c>
      <c r="LB36" s="5" t="str">
        <f t="shared" ca="1" si="310"/>
        <v>-</v>
      </c>
      <c r="LC36" s="5" t="str">
        <f t="shared" ca="1" si="310"/>
        <v>-</v>
      </c>
      <c r="LD36" s="5" t="str">
        <f t="shared" ca="1" si="310"/>
        <v>-</v>
      </c>
      <c r="LE36" s="19" t="b">
        <f t="shared" ca="1" si="271"/>
        <v>0</v>
      </c>
      <c r="LF36" s="19" t="str">
        <f t="shared" ca="1" si="311"/>
        <v>-</v>
      </c>
      <c r="LG36" s="19" t="str">
        <f t="shared" ca="1" si="311"/>
        <v>-</v>
      </c>
      <c r="LH36" s="19" t="b">
        <f t="shared" ca="1" si="311"/>
        <v>1</v>
      </c>
      <c r="LI36" s="19">
        <f t="shared" ca="1" si="311"/>
        <v>0.75</v>
      </c>
      <c r="LJ36" s="19">
        <f t="shared" ca="1" si="311"/>
        <v>0.75</v>
      </c>
      <c r="LK36" s="19">
        <f t="shared" ca="1" si="311"/>
        <v>0.99</v>
      </c>
      <c r="LL36" s="19">
        <f t="shared" ca="1" si="311"/>
        <v>0.5</v>
      </c>
      <c r="LM36" s="19">
        <f t="shared" ca="1" si="311"/>
        <v>0</v>
      </c>
      <c r="LN36" s="19">
        <f t="shared" ca="1" si="311"/>
        <v>0</v>
      </c>
      <c r="LO36" s="19" t="str">
        <f t="shared" ca="1" si="311"/>
        <v>-</v>
      </c>
      <c r="LP36" s="5" t="str" cm="1">
        <f t="array" aca="1" ref="LP36" ca="1">INDEX(i.meatgrid,$Q36,LP$7)</f>
        <v>-</v>
      </c>
      <c r="LQ36" s="5" t="str" cm="1">
        <f t="array" aca="1" ref="LQ36" ca="1">INDEX(i.meatgrid,$Q36,LQ$7)</f>
        <v>-</v>
      </c>
      <c r="LR36" s="19" t="str">
        <f t="shared" ca="1" si="311"/>
        <v>-</v>
      </c>
      <c r="LS36" s="5">
        <f t="shared" ca="1" si="312"/>
        <v>1</v>
      </c>
      <c r="LT36" s="9"/>
      <c r="LU36" s="19">
        <f t="shared" ca="1" si="311"/>
        <v>70</v>
      </c>
      <c r="LV36" s="19">
        <f t="shared" ca="1" si="333"/>
        <v>50</v>
      </c>
      <c r="LW36" s="19">
        <f t="shared" ca="1" si="333"/>
        <v>80</v>
      </c>
      <c r="LX36" s="19">
        <f t="shared" ca="1" si="333"/>
        <v>50</v>
      </c>
      <c r="LY36" s="5" t="b" cm="1">
        <f t="array" aca="1" ref="LY36" ca="1">INDEX(i.meatgrid,$Q36,LY$7)</f>
        <v>1</v>
      </c>
      <c r="LZ36" s="5" t="b" cm="1">
        <f t="array" aca="1" ref="LZ36" ca="1">INDEX(i.meatgrid,$Q36,LZ$7)</f>
        <v>0</v>
      </c>
      <c r="MA36" s="5" t="str" cm="1">
        <f t="array" aca="1" ref="MA36" ca="1">INDEX(i.meatgrid,$Q36,MA$7)</f>
        <v>-</v>
      </c>
      <c r="MB36" s="5" t="str" cm="1">
        <f t="array" aca="1" ref="MB36" ca="1">INDEX(i.meatgrid,$Q36,MB$7)</f>
        <v>-</v>
      </c>
      <c r="MC36" s="19">
        <f t="shared" ca="1" si="273"/>
        <v>1</v>
      </c>
      <c r="MD36" s="5">
        <f t="shared" ca="1" si="313"/>
        <v>1</v>
      </c>
      <c r="ME36" s="5" cm="1">
        <f t="array" aca="1" ref="ME36" ca="1">INDEX(i.meatgrid,$Q36,ME$7)</f>
        <v>1</v>
      </c>
      <c r="MF36" s="5" cm="1">
        <f t="array" aca="1" ref="MF36" ca="1">INDEX(i.meatgrid,$Q36,MF$7)</f>
        <v>1</v>
      </c>
      <c r="MG36" s="5" cm="1">
        <f t="array" aca="1" ref="MG36" ca="1">INDEX(i.meatgrid,$Q36,MG$7)</f>
        <v>1</v>
      </c>
      <c r="MH36" s="5" cm="1">
        <f t="array" aca="1" ref="MH36" ca="1">INDEX(i.meatgrid,$Q36,MH$7)</f>
        <v>0</v>
      </c>
      <c r="MI36" s="5" cm="1">
        <f t="array" aca="1" ref="MI36" ca="1">INDEX(i.meatgrid,$Q36,MI$7)</f>
        <v>1</v>
      </c>
      <c r="MJ36" s="5" cm="1">
        <f t="array" aca="1" ref="MJ36" ca="1">INDEX(i.meatgrid,$Q36,MJ$7)</f>
        <v>1</v>
      </c>
      <c r="MK36" s="5" cm="1">
        <f t="array" aca="1" ref="MK36" ca="1">INDEX(i.meatgrid,$Q36,MK$7)</f>
        <v>1</v>
      </c>
      <c r="ML36" s="5" cm="1">
        <f t="array" aca="1" ref="ML36" ca="1">INDEX(i.meatgrid,$Q36,ML$7)</f>
        <v>1</v>
      </c>
      <c r="MM36" s="19">
        <f t="shared" ca="1" si="314"/>
        <v>1</v>
      </c>
      <c r="MN36" s="9"/>
      <c r="MO36" s="19" t="b">
        <f t="shared" ca="1" si="333"/>
        <v>0</v>
      </c>
      <c r="MP36" s="19" t="b">
        <f t="shared" ca="1" si="333"/>
        <v>0</v>
      </c>
      <c r="MQ36" s="19">
        <f t="shared" ca="1" si="333"/>
        <v>1</v>
      </c>
      <c r="MR36" s="19">
        <f t="shared" ca="1" si="333"/>
        <v>0.75</v>
      </c>
      <c r="MS36" s="19">
        <f t="shared" ca="1" si="333"/>
        <v>0.75</v>
      </c>
      <c r="MT36" s="19">
        <f t="shared" ca="1" si="333"/>
        <v>0.8</v>
      </c>
      <c r="MU36" s="19">
        <f t="shared" ca="1" si="333"/>
        <v>0.82499999999999996</v>
      </c>
      <c r="MV36" s="19">
        <f t="shared" ca="1" si="333"/>
        <v>0.875</v>
      </c>
      <c r="MW36" s="19">
        <f t="shared" ca="1" si="333"/>
        <v>0.9</v>
      </c>
      <c r="MX36" s="19">
        <f t="shared" ca="1" si="333"/>
        <v>1</v>
      </c>
      <c r="MY36" s="19">
        <f t="shared" ca="1" si="333"/>
        <v>0.875</v>
      </c>
      <c r="MZ36" s="19" t="b">
        <f t="shared" ca="1" si="341"/>
        <v>1</v>
      </c>
      <c r="NA36" s="19">
        <f t="shared" ca="1" si="341"/>
        <v>74.989999999999995</v>
      </c>
      <c r="NB36" s="19" t="str">
        <f t="shared" ca="1" si="341"/>
        <v>-</v>
      </c>
      <c r="NC36" s="19" t="str">
        <f t="shared" ca="1" si="341"/>
        <v>-</v>
      </c>
      <c r="ND36" s="19" t="str">
        <f t="shared" ca="1" si="341"/>
        <v>-</v>
      </c>
      <c r="NE36" s="19" t="str">
        <f t="shared" ca="1" si="341"/>
        <v>-</v>
      </c>
      <c r="NF36" s="19" t="str">
        <f t="shared" ca="1" si="341"/>
        <v>-</v>
      </c>
      <c r="NG36" s="19" t="str">
        <f t="shared" ca="1" si="341"/>
        <v>-</v>
      </c>
      <c r="NH36" s="19" t="str">
        <f t="shared" ca="1" si="341"/>
        <v>-</v>
      </c>
      <c r="NI36" s="19">
        <f t="shared" ca="1" si="341"/>
        <v>36.99</v>
      </c>
      <c r="NJ36" s="19">
        <f t="shared" ca="1" si="341"/>
        <v>36.99</v>
      </c>
      <c r="NK36" s="19" t="str">
        <f t="shared" ca="1" si="341"/>
        <v>-</v>
      </c>
      <c r="NL36" s="19" t="str">
        <f t="shared" ca="1" si="341"/>
        <v>-</v>
      </c>
      <c r="NM36" s="19" t="str">
        <f t="shared" ca="1" si="341"/>
        <v>-</v>
      </c>
      <c r="NN36" s="19" t="str">
        <f t="shared" ca="1" si="341"/>
        <v>-</v>
      </c>
      <c r="NO36" s="19" t="str">
        <f t="shared" ca="1" si="341"/>
        <v>-</v>
      </c>
      <c r="NP36" s="19">
        <f t="shared" ca="1" si="341"/>
        <v>49.99</v>
      </c>
      <c r="NQ36" s="19">
        <f t="shared" ca="1" si="341"/>
        <v>49.99</v>
      </c>
      <c r="NR36" s="19">
        <f t="shared" ca="1" si="341"/>
        <v>49.99</v>
      </c>
      <c r="NS36" s="19">
        <f t="shared" ca="1" si="341"/>
        <v>49.99</v>
      </c>
      <c r="NT36" s="19">
        <f t="shared" ca="1" si="341"/>
        <v>49.99</v>
      </c>
      <c r="NU36" s="19">
        <f t="shared" ca="1" si="341"/>
        <v>49.99</v>
      </c>
      <c r="NV36" s="19">
        <f t="shared" ca="1" si="341"/>
        <v>49.99</v>
      </c>
      <c r="NW36" s="19">
        <f t="shared" ca="1" si="341"/>
        <v>49.99</v>
      </c>
      <c r="NX36" s="19">
        <f t="shared" ca="1" si="341"/>
        <v>412.99</v>
      </c>
      <c r="NY36" s="19">
        <f t="shared" ca="1" si="341"/>
        <v>412.99</v>
      </c>
      <c r="NZ36" s="19" t="str">
        <f t="shared" ca="1" si="341"/>
        <v>-</v>
      </c>
      <c r="OA36" s="19" t="str">
        <f t="shared" ca="1" si="341"/>
        <v>-</v>
      </c>
      <c r="OB36" s="19" t="str">
        <f t="shared" ca="1" si="341"/>
        <v>-</v>
      </c>
      <c r="OC36" s="19" t="str">
        <f t="shared" ca="1" si="341"/>
        <v>-</v>
      </c>
      <c r="OD36" s="19" t="str">
        <f t="shared" ca="1" si="341"/>
        <v>-</v>
      </c>
      <c r="OE36" s="19">
        <f t="shared" ca="1" si="341"/>
        <v>6.8900000000000006</v>
      </c>
      <c r="OF36" s="19">
        <f t="shared" ca="1" si="341"/>
        <v>6.8900000000000006</v>
      </c>
      <c r="OG36" s="19">
        <f t="shared" ca="1" si="341"/>
        <v>6.8900000000000006</v>
      </c>
      <c r="OH36" s="19">
        <f t="shared" ca="1" si="341"/>
        <v>6.8900000000000006</v>
      </c>
      <c r="OI36" s="19">
        <f t="shared" ca="1" si="341"/>
        <v>6.8900000000000006</v>
      </c>
      <c r="OJ36" s="19">
        <f t="shared" ca="1" si="341"/>
        <v>6.8900000000000006</v>
      </c>
      <c r="OK36" s="19">
        <f t="shared" ca="1" si="341"/>
        <v>6.8900000000000006</v>
      </c>
      <c r="OL36" s="19">
        <f t="shared" ca="1" si="341"/>
        <v>6.8900000000000006</v>
      </c>
      <c r="OM36" s="19">
        <f t="shared" ca="1" si="341"/>
        <v>346.99</v>
      </c>
      <c r="ON36" s="19">
        <f t="shared" ca="1" si="341"/>
        <v>346.99</v>
      </c>
      <c r="OO36" s="19" t="str">
        <f t="shared" ca="1" si="341"/>
        <v>-</v>
      </c>
      <c r="OP36" s="19" t="str">
        <f t="shared" ca="1" si="341"/>
        <v>-</v>
      </c>
      <c r="OQ36" s="19" t="str">
        <f t="shared" ca="1" si="341"/>
        <v>-</v>
      </c>
      <c r="OR36" s="19" t="str">
        <f t="shared" ca="1" si="341"/>
        <v>-</v>
      </c>
      <c r="OS36" s="19" t="str">
        <f t="shared" ca="1" si="341"/>
        <v>-</v>
      </c>
      <c r="OT36" s="19">
        <f t="shared" ca="1" si="334"/>
        <v>0</v>
      </c>
      <c r="OU36" s="24">
        <v>0</v>
      </c>
    </row>
    <row r="37" spans="1:411" outlineLevel="2">
      <c r="A37" s="21">
        <f t="shared" ref="A37:A38" si="346">ROW(A37)-5</f>
        <v>32</v>
      </c>
      <c r="B37" s="222">
        <f t="shared" ca="1" si="335"/>
        <v>25</v>
      </c>
      <c r="C37">
        <f>202</f>
        <v>202</v>
      </c>
      <c r="D37" s="549" t="str">
        <f t="shared" ca="1" si="282"/>
        <v>GSM</v>
      </c>
      <c r="E37" t="b">
        <v>0</v>
      </c>
      <c r="F37" t="b">
        <v>0</v>
      </c>
      <c r="G37" t="b">
        <f t="shared" ref="G37" si="347">E37</f>
        <v>0</v>
      </c>
      <c r="H37" s="237">
        <f t="shared" ca="1" si="317"/>
        <v>1</v>
      </c>
      <c r="I37" s="237">
        <f t="shared" ca="1" si="317"/>
        <v>1</v>
      </c>
      <c r="J37" s="237" t="str">
        <f t="shared" ca="1" si="317"/>
        <v/>
      </c>
      <c r="K37" s="237">
        <f t="shared" ca="1" si="317"/>
        <v>2</v>
      </c>
      <c r="L37" s="237">
        <f t="shared" ca="1" si="317"/>
        <v>2</v>
      </c>
      <c r="M37" s="237">
        <f t="shared" ca="1" si="318"/>
        <v>2</v>
      </c>
      <c r="N37" s="237">
        <f t="shared" ca="1" si="319"/>
        <v>3</v>
      </c>
      <c r="O37" s="237">
        <f t="shared" ca="1" si="320"/>
        <v>1</v>
      </c>
      <c r="P37" s="237">
        <f t="shared" ca="1" si="319"/>
        <v>1</v>
      </c>
      <c r="Q37" s="237">
        <f t="shared" ca="1" si="319"/>
        <v>1</v>
      </c>
      <c r="R37" s="237">
        <f t="shared" ca="1" si="319"/>
        <v>1</v>
      </c>
      <c r="S37" s="237">
        <f t="shared" ca="1" si="319"/>
        <v>1</v>
      </c>
      <c r="T37" s="237">
        <f t="shared" ca="1" si="319"/>
        <v>1</v>
      </c>
      <c r="U37" s="275"/>
      <c r="V37" s="275"/>
      <c r="W37" s="237">
        <f t="shared" ca="1" si="321"/>
        <v>0</v>
      </c>
      <c r="X37" s="275"/>
      <c r="Y37" s="276">
        <v>0</v>
      </c>
      <c r="Z37" s="276">
        <v>0</v>
      </c>
      <c r="AA37" s="276">
        <v>0</v>
      </c>
      <c r="AB37" s="276">
        <v>0</v>
      </c>
      <c r="AC37" s="276">
        <v>0</v>
      </c>
      <c r="AD37" s="276">
        <v>0</v>
      </c>
      <c r="AE37" s="276">
        <v>0</v>
      </c>
      <c r="AF37" s="144">
        <f ca="1">INDEX(CHOOSE($N37,DataAutumn!i.AdultDrys,DataWinter!i.AdultDrys,DataSpring!i.AdultDrys),1,$M37)</f>
        <v>3</v>
      </c>
      <c r="AG37" s="5">
        <f t="shared" ca="1" si="283"/>
        <v>2</v>
      </c>
      <c r="AH37" s="5">
        <f t="shared" ca="1" si="283"/>
        <v>0</v>
      </c>
      <c r="AI37" s="5">
        <f t="shared" ca="1" si="284"/>
        <v>1</v>
      </c>
      <c r="AJ37">
        <f t="shared" ca="1" si="285"/>
        <v>7</v>
      </c>
      <c r="AK37">
        <v>1</v>
      </c>
      <c r="AL37" s="231" t="str">
        <f t="shared" ca="1" si="323"/>
        <v>00008 FeedSupplyTemplate GSM MWM     Day204 Scan1 RR000p WP100p MP100p GP100p T_TRUE  (F33N11)</v>
      </c>
      <c r="AM37" s="9" t="str">
        <f ca="1">IF(COUNTIF(AL$5:AL37,AL37)=1,"-","Dup")</f>
        <v>-</v>
      </c>
      <c r="AN37" s="9"/>
      <c r="AO37" s="237" t="str">
        <f t="shared" ca="1" si="336"/>
        <v>-</v>
      </c>
      <c r="AP37" s="237" t="str">
        <f t="shared" ca="1" si="336"/>
        <v>-</v>
      </c>
      <c r="AQ37" s="237" t="str">
        <f t="shared" ca="1" si="336"/>
        <v>-</v>
      </c>
      <c r="AR37" s="237" t="str">
        <f t="shared" ca="1" si="336"/>
        <v>-</v>
      </c>
      <c r="AS37" s="237" t="str">
        <f t="shared" ca="1" si="336"/>
        <v>-</v>
      </c>
      <c r="AT37" s="237" t="str">
        <f t="shared" ca="1" si="336"/>
        <v>-</v>
      </c>
      <c r="AU37" s="237" t="str">
        <f t="shared" ca="1" si="336"/>
        <v>-</v>
      </c>
      <c r="AV37" s="237" t="str">
        <f t="shared" ca="1" si="336"/>
        <v>-</v>
      </c>
      <c r="AW37" s="9"/>
      <c r="AX37" s="5" t="b">
        <f t="shared" ca="1" si="286"/>
        <v>1</v>
      </c>
      <c r="AY37" s="5" t="str">
        <f t="shared" ca="1" si="286"/>
        <v>-</v>
      </c>
      <c r="AZ37" s="5" t="str">
        <f t="shared" ca="1" si="286"/>
        <v>-</v>
      </c>
      <c r="BA37" s="5" t="str">
        <f t="shared" ca="1" si="286"/>
        <v>-</v>
      </c>
      <c r="BB37" s="5" t="b">
        <f t="shared" ca="1" si="286"/>
        <v>0</v>
      </c>
      <c r="BC37" s="144">
        <f t="shared" ca="1" si="286"/>
        <v>0.25</v>
      </c>
      <c r="BD37" s="19" t="b">
        <f t="shared" ca="1" si="287"/>
        <v>1</v>
      </c>
      <c r="BE37" s="9"/>
      <c r="BF37" s="5" t="str">
        <f t="shared" ca="1" si="288"/>
        <v>-</v>
      </c>
      <c r="BG37" s="19" t="str">
        <f t="shared" ca="1" si="289"/>
        <v>-</v>
      </c>
      <c r="BH37" s="19" t="str">
        <f t="shared" ca="1" si="289"/>
        <v>-</v>
      </c>
      <c r="BI37" s="19" t="str">
        <f t="shared" ca="1" si="289"/>
        <v>-</v>
      </c>
      <c r="BJ37" s="5" t="str">
        <f t="shared" ca="1" si="290"/>
        <v>-</v>
      </c>
      <c r="BK37" s="19" t="str">
        <f t="shared" ca="1" si="291"/>
        <v>-</v>
      </c>
      <c r="BL37" s="5" t="str">
        <f t="shared" ca="1" si="292"/>
        <v>-</v>
      </c>
      <c r="BM37" s="19" t="str">
        <f t="shared" ca="1" si="293"/>
        <v>-</v>
      </c>
      <c r="BN37" s="19" t="str">
        <f t="shared" ca="1" si="293"/>
        <v>-</v>
      </c>
      <c r="BO37" s="19" t="str">
        <f t="shared" ca="1" si="293"/>
        <v>-</v>
      </c>
      <c r="BP37" s="5" t="str">
        <f t="shared" ca="1" si="294"/>
        <v>-</v>
      </c>
      <c r="BQ37" s="9"/>
      <c r="BR37" s="19" t="str">
        <f t="shared" ca="1" si="295"/>
        <v>-</v>
      </c>
      <c r="BS37" s="19" t="str">
        <f t="shared" ca="1" si="295"/>
        <v>-</v>
      </c>
      <c r="BT37" s="19" t="str">
        <f t="shared" ca="1" si="295"/>
        <v>-</v>
      </c>
      <c r="BU37" s="19" t="str">
        <f t="shared" ca="1" si="295"/>
        <v>-</v>
      </c>
      <c r="BV37" s="19" t="str">
        <f t="shared" ca="1" si="295"/>
        <v>-</v>
      </c>
      <c r="BW37" s="19" t="str">
        <f t="shared" ca="1" si="295"/>
        <v>-</v>
      </c>
      <c r="BX37" s="19" t="str">
        <f t="shared" ca="1" si="295"/>
        <v>-</v>
      </c>
      <c r="BY37" s="19" t="str">
        <f t="shared" ca="1" si="295"/>
        <v>-</v>
      </c>
      <c r="BZ37" s="19" t="str">
        <f t="shared" ca="1" si="295"/>
        <v>-</v>
      </c>
      <c r="CA37" s="19" t="str">
        <f t="shared" ca="1" si="295"/>
        <v>-</v>
      </c>
      <c r="CB37" s="9"/>
      <c r="CC37" s="237" t="b">
        <f t="shared" ca="1" si="345"/>
        <v>1</v>
      </c>
      <c r="CD37" s="12" t="b">
        <v>1</v>
      </c>
      <c r="CE37" s="237" t="b">
        <f t="shared" ref="CE37" ca="1" si="348">OFFSET(CE37,-1,0)</f>
        <v>1</v>
      </c>
      <c r="CF37" s="252">
        <f t="shared" ref="CF37" ca="1" si="349">OFFSET($CJ37,-$AK37,0)</f>
        <v>2231107</v>
      </c>
      <c r="CG37" s="12" t="b">
        <v>1</v>
      </c>
      <c r="CH37" s="12">
        <v>0</v>
      </c>
      <c r="CI37" s="12" t="b">
        <v>0</v>
      </c>
      <c r="CJ37" s="237">
        <f t="shared" ca="1" si="338"/>
        <v>2231108</v>
      </c>
      <c r="CK37" s="19" t="str">
        <f t="shared" ca="1" si="296"/>
        <v>-</v>
      </c>
      <c r="CL37" s="12">
        <v>1</v>
      </c>
      <c r="CM37" s="12">
        <v>1</v>
      </c>
      <c r="CN37" s="9"/>
      <c r="CO37" s="444">
        <f t="shared" ca="1" si="297"/>
        <v>652</v>
      </c>
      <c r="CP37" s="444">
        <f t="shared" ca="1" si="297"/>
        <v>686</v>
      </c>
      <c r="CQ37" s="444">
        <f t="shared" ca="1" si="297"/>
        <v>721</v>
      </c>
      <c r="CR37" s="152">
        <f t="shared" ca="1" si="298"/>
        <v>378</v>
      </c>
      <c r="CS37" s="152">
        <f t="shared" ca="1" si="298"/>
        <v>413</v>
      </c>
      <c r="CT37" s="152">
        <f t="shared" ca="1" si="298"/>
        <v>448</v>
      </c>
      <c r="CU37" s="19" t="str">
        <f t="shared" ca="1" si="299"/>
        <v>-</v>
      </c>
      <c r="CV37" s="19" t="str">
        <f t="shared" ref="CV37:CY37" ca="1" si="350">OFFSET(CV$5,$B37,0)</f>
        <v>-</v>
      </c>
      <c r="CW37" s="19" t="str">
        <f t="shared" ca="1" si="350"/>
        <v>-</v>
      </c>
      <c r="CX37" s="19" t="str">
        <f t="shared" ca="1" si="350"/>
        <v>-</v>
      </c>
      <c r="CY37" s="19" t="str">
        <f t="shared" ca="1" si="350"/>
        <v>-</v>
      </c>
      <c r="CZ37" s="19" t="b">
        <f t="shared" ca="1" si="241"/>
        <v>1</v>
      </c>
      <c r="DA37" s="19">
        <f t="shared" ca="1" si="240"/>
        <v>0</v>
      </c>
      <c r="DB37" s="19">
        <f t="shared" ca="1" si="240"/>
        <v>0</v>
      </c>
      <c r="DC37" s="19">
        <f t="shared" ca="1" si="240"/>
        <v>0</v>
      </c>
      <c r="DD37" s="19">
        <f t="shared" ca="1" si="240"/>
        <v>0</v>
      </c>
      <c r="DE37" s="19">
        <f t="shared" ca="1" si="240"/>
        <v>0</v>
      </c>
      <c r="DF37" s="19">
        <f t="shared" ca="1" si="240"/>
        <v>0</v>
      </c>
      <c r="DG37" s="19">
        <f t="shared" ca="1" si="240"/>
        <v>0</v>
      </c>
      <c r="DH37" s="19">
        <f t="shared" ca="1" si="240"/>
        <v>0</v>
      </c>
      <c r="DI37" s="19">
        <f t="shared" ca="1" si="240"/>
        <v>0</v>
      </c>
      <c r="DJ37" s="19">
        <f t="shared" ca="1" si="240"/>
        <v>0</v>
      </c>
      <c r="DK37" s="19">
        <f t="shared" ca="1" si="240"/>
        <v>0</v>
      </c>
      <c r="DL37" s="19">
        <f t="shared" ca="1" si="240"/>
        <v>0</v>
      </c>
      <c r="DM37" s="12">
        <v>1</v>
      </c>
      <c r="DN37" s="12">
        <v>1</v>
      </c>
      <c r="DO37" s="19">
        <f t="shared" ca="1" si="339"/>
        <v>0</v>
      </c>
      <c r="DP37" s="19" t="str">
        <f t="shared" ca="1" si="324"/>
        <v>-</v>
      </c>
      <c r="DQ37" s="19" t="str">
        <f t="shared" ca="1" si="324"/>
        <v>-</v>
      </c>
      <c r="DR37" s="19" t="str">
        <f t="shared" ca="1" si="324"/>
        <v>-</v>
      </c>
      <c r="DS37" s="19" t="str">
        <f t="shared" ref="DS37:EF37" ca="1" si="351">OFFSET(DS$5,$B37,0)</f>
        <v>-</v>
      </c>
      <c r="DT37" s="19" t="str">
        <f t="shared" ca="1" si="351"/>
        <v>-</v>
      </c>
      <c r="DU37" s="19">
        <f t="shared" ca="1" si="351"/>
        <v>0</v>
      </c>
      <c r="DV37" s="19" t="str">
        <f t="shared" ca="1" si="351"/>
        <v>-</v>
      </c>
      <c r="DW37" s="19" t="str">
        <f t="shared" ca="1" si="351"/>
        <v>-</v>
      </c>
      <c r="DX37" s="19" t="str">
        <f t="shared" ca="1" si="351"/>
        <v>-</v>
      </c>
      <c r="DY37" s="19" t="str">
        <f t="shared" ca="1" si="351"/>
        <v>-</v>
      </c>
      <c r="DZ37" s="19" t="str">
        <f t="shared" ca="1" si="351"/>
        <v>-</v>
      </c>
      <c r="EA37" s="19" t="str">
        <f t="shared" ca="1" si="351"/>
        <v>-</v>
      </c>
      <c r="EB37" s="19" t="str">
        <f t="shared" ca="1" si="351"/>
        <v>-</v>
      </c>
      <c r="EC37" s="19" t="str">
        <f t="shared" ca="1" si="351"/>
        <v>-</v>
      </c>
      <c r="ED37" s="19">
        <f t="shared" ca="1" si="351"/>
        <v>0</v>
      </c>
      <c r="EE37" s="19">
        <f t="shared" ca="1" si="351"/>
        <v>0</v>
      </c>
      <c r="EF37" s="19">
        <f t="shared" ca="1" si="351"/>
        <v>0</v>
      </c>
      <c r="EG37" s="124">
        <f t="shared" ref="EG37:EX37" ca="1" si="352">IF(AND($K37=EG$9,$N37=EG$11,$AB37=EG$8,$AI37=EG$12),INDEX(i.FS_Strategy,$AC37+1,$AB37),0)</f>
        <v>0</v>
      </c>
      <c r="EH37" s="124">
        <f t="shared" ca="1" si="352"/>
        <v>0</v>
      </c>
      <c r="EI37" s="124">
        <f t="shared" ca="1" si="352"/>
        <v>0</v>
      </c>
      <c r="EJ37" s="124">
        <f t="shared" ca="1" si="352"/>
        <v>0</v>
      </c>
      <c r="EK37" s="124">
        <f t="shared" ca="1" si="352"/>
        <v>0</v>
      </c>
      <c r="EL37" s="124">
        <f t="shared" ca="1" si="352"/>
        <v>0</v>
      </c>
      <c r="EM37" s="124">
        <f t="shared" ca="1" si="352"/>
        <v>0</v>
      </c>
      <c r="EN37" s="124">
        <f t="shared" ca="1" si="352"/>
        <v>0</v>
      </c>
      <c r="EO37" s="124">
        <f t="shared" ca="1" si="352"/>
        <v>0</v>
      </c>
      <c r="EP37" s="124">
        <f t="shared" ca="1" si="352"/>
        <v>0</v>
      </c>
      <c r="EQ37" s="124">
        <f t="shared" ca="1" si="352"/>
        <v>0</v>
      </c>
      <c r="ER37" s="124">
        <f t="shared" ca="1" si="352"/>
        <v>0</v>
      </c>
      <c r="ES37" s="124">
        <f t="shared" ca="1" si="352"/>
        <v>0</v>
      </c>
      <c r="ET37" s="124">
        <f t="shared" ca="1" si="352"/>
        <v>0</v>
      </c>
      <c r="EU37" s="124">
        <f t="shared" ca="1" si="352"/>
        <v>0</v>
      </c>
      <c r="EV37" s="124">
        <f t="shared" ca="1" si="352"/>
        <v>0</v>
      </c>
      <c r="EW37" s="124">
        <f t="shared" ca="1" si="352"/>
        <v>0</v>
      </c>
      <c r="EX37" s="124">
        <f t="shared" ca="1" si="352"/>
        <v>0</v>
      </c>
      <c r="EY37" s="554">
        <f ca="1">IF(AND($K37=EY$9,$N37=EY$11,$AB37=EY$8),INDEX(i.FS_Strategy,$AD37+1,$AB37),0)</f>
        <v>0</v>
      </c>
      <c r="EZ37" s="554">
        <f ca="1">IF(AND($K37=EZ$9,$N37=EZ$11,$AB37=EZ$8),INDEX(i.FS_Strategy,$AD37+1,$AB37),0)</f>
        <v>0</v>
      </c>
      <c r="FA37" s="554">
        <f ca="1">IF(AND($K37=FA$9,$N37=FA$11,$AB37=FA$8),INDEX(i.FS_Strategy,$AD37+1,$AB37),0)</f>
        <v>0</v>
      </c>
      <c r="FB37" s="125">
        <f t="shared" ref="FB37:FN37" ca="1" si="353">IF(AND($K37=FB$9,$N37=FB$11,$AB37=FB$8),INDEX(i.FS_Strategy,$AE37+1,$AB37),0)</f>
        <v>0</v>
      </c>
      <c r="FC37" s="125">
        <f t="shared" ca="1" si="353"/>
        <v>0</v>
      </c>
      <c r="FD37" s="125">
        <f t="shared" ca="1" si="353"/>
        <v>0</v>
      </c>
      <c r="FE37" s="125">
        <f t="shared" ca="1" si="353"/>
        <v>0</v>
      </c>
      <c r="FF37" s="125">
        <f t="shared" ca="1" si="353"/>
        <v>0</v>
      </c>
      <c r="FG37" s="125">
        <f t="shared" ca="1" si="353"/>
        <v>0</v>
      </c>
      <c r="FH37" s="125">
        <f t="shared" ca="1" si="353"/>
        <v>0</v>
      </c>
      <c r="FI37" s="125">
        <f t="shared" ca="1" si="353"/>
        <v>0</v>
      </c>
      <c r="FJ37" s="125">
        <f t="shared" ca="1" si="353"/>
        <v>0</v>
      </c>
      <c r="FK37" s="125">
        <f t="shared" ca="1" si="353"/>
        <v>0</v>
      </c>
      <c r="FL37" s="125">
        <f t="shared" ca="1" si="353"/>
        <v>0</v>
      </c>
      <c r="FM37" s="125">
        <f t="shared" ca="1" si="353"/>
        <v>0</v>
      </c>
      <c r="FN37" s="125">
        <f t="shared" ca="1" si="353"/>
        <v>0</v>
      </c>
      <c r="FO37" s="124">
        <f t="shared" ref="FO37:GF37" ca="1" si="354">IF(AND($K37=FO$9,$N37=FO$11,$AB37=FO$8,$AI37=FO$12),INDEX(i.FS_Strategy,$AC37+1,$AB37),0)</f>
        <v>0</v>
      </c>
      <c r="FP37" s="124">
        <f t="shared" ca="1" si="354"/>
        <v>0</v>
      </c>
      <c r="FQ37" s="124">
        <f t="shared" ca="1" si="354"/>
        <v>0</v>
      </c>
      <c r="FR37" s="124">
        <f t="shared" ca="1" si="354"/>
        <v>0</v>
      </c>
      <c r="FS37" s="124">
        <f t="shared" ca="1" si="354"/>
        <v>0</v>
      </c>
      <c r="FT37" s="124">
        <f t="shared" ca="1" si="354"/>
        <v>0</v>
      </c>
      <c r="FU37" s="124">
        <f t="shared" ca="1" si="354"/>
        <v>0</v>
      </c>
      <c r="FV37" s="124">
        <f t="shared" ca="1" si="354"/>
        <v>0</v>
      </c>
      <c r="FW37" s="124">
        <f t="shared" ca="1" si="354"/>
        <v>0</v>
      </c>
      <c r="FX37" s="124">
        <f t="shared" ca="1" si="354"/>
        <v>0</v>
      </c>
      <c r="FY37" s="124">
        <f t="shared" ca="1" si="354"/>
        <v>0</v>
      </c>
      <c r="FZ37" s="124">
        <f t="shared" ca="1" si="354"/>
        <v>0</v>
      </c>
      <c r="GA37" s="124">
        <f t="shared" ca="1" si="354"/>
        <v>0</v>
      </c>
      <c r="GB37" s="124">
        <f t="shared" ca="1" si="354"/>
        <v>0</v>
      </c>
      <c r="GC37" s="124">
        <f t="shared" ca="1" si="354"/>
        <v>0</v>
      </c>
      <c r="GD37" s="124">
        <f t="shared" ca="1" si="354"/>
        <v>0</v>
      </c>
      <c r="GE37" s="124">
        <f t="shared" ca="1" si="354"/>
        <v>0</v>
      </c>
      <c r="GF37" s="124">
        <f t="shared" ca="1" si="354"/>
        <v>0</v>
      </c>
      <c r="GG37" s="554">
        <f ca="1">IF(AND($K37=GG$9,$N37=GG$11,$AB37=GG$8),INDEX(i.FS_Strategy,$AD37+1,$AB37),0)</f>
        <v>0</v>
      </c>
      <c r="GH37" s="554">
        <f ca="1">IF(AND($K37=GH$9,$N37=GH$11,$AB37=GH$8),INDEX(i.FS_Strategy,$AD37+1,$AB37),0)</f>
        <v>0</v>
      </c>
      <c r="GI37" s="554">
        <f ca="1">IF(AND($K37=GI$9,$N37=GI$11,$AB37=GI$8),INDEX(i.FS_Strategy,$AD37+1,$AB37),0)</f>
        <v>0</v>
      </c>
      <c r="GJ37" s="125">
        <f t="shared" ref="GJ37:GV37" ca="1" si="355">IF(AND($K37=GJ$9,$N37=GJ$11,$AB37=GJ$8),INDEX(i.FS_Strategy,$AE37+1,$AB37),0)</f>
        <v>0</v>
      </c>
      <c r="GK37" s="125">
        <f t="shared" ca="1" si="355"/>
        <v>0</v>
      </c>
      <c r="GL37" s="125">
        <f t="shared" ca="1" si="355"/>
        <v>0</v>
      </c>
      <c r="GM37" s="125">
        <f t="shared" ca="1" si="355"/>
        <v>0</v>
      </c>
      <c r="GN37" s="125">
        <f t="shared" ca="1" si="355"/>
        <v>0</v>
      </c>
      <c r="GO37" s="125">
        <f t="shared" ca="1" si="355"/>
        <v>0</v>
      </c>
      <c r="GP37" s="125">
        <f t="shared" ca="1" si="355"/>
        <v>0</v>
      </c>
      <c r="GQ37" s="125">
        <f t="shared" ca="1" si="355"/>
        <v>0</v>
      </c>
      <c r="GR37" s="125">
        <f t="shared" ca="1" si="355"/>
        <v>0</v>
      </c>
      <c r="GS37" s="125">
        <f t="shared" ca="1" si="355"/>
        <v>0</v>
      </c>
      <c r="GT37" s="125">
        <f t="shared" ca="1" si="355"/>
        <v>0</v>
      </c>
      <c r="GU37" s="125">
        <f t="shared" ca="1" si="355"/>
        <v>0</v>
      </c>
      <c r="GV37" s="125">
        <f t="shared" ca="1" si="355"/>
        <v>0</v>
      </c>
      <c r="GW37" s="124">
        <f t="shared" ref="GW37:HN37" ca="1" si="356">IF(AND($K37=GW$9,$N37=GW$11,$AB37=GW$8,$AI37=GW$12),INDEX(i.FS_Strategy,$AC37+1,$AB37),0)</f>
        <v>0</v>
      </c>
      <c r="GX37" s="124">
        <f t="shared" ca="1" si="356"/>
        <v>0</v>
      </c>
      <c r="GY37" s="124">
        <f t="shared" ca="1" si="356"/>
        <v>0</v>
      </c>
      <c r="GZ37" s="124">
        <f t="shared" ca="1" si="356"/>
        <v>0</v>
      </c>
      <c r="HA37" s="124">
        <f t="shared" ca="1" si="356"/>
        <v>0</v>
      </c>
      <c r="HB37" s="124">
        <f t="shared" ca="1" si="356"/>
        <v>0</v>
      </c>
      <c r="HC37" s="124">
        <f t="shared" ca="1" si="356"/>
        <v>0</v>
      </c>
      <c r="HD37" s="124">
        <f t="shared" ca="1" si="356"/>
        <v>0</v>
      </c>
      <c r="HE37" s="124">
        <f t="shared" ca="1" si="356"/>
        <v>0</v>
      </c>
      <c r="HF37" s="124">
        <f t="shared" ca="1" si="356"/>
        <v>0</v>
      </c>
      <c r="HG37" s="124">
        <f t="shared" ca="1" si="356"/>
        <v>0</v>
      </c>
      <c r="HH37" s="124">
        <f t="shared" ca="1" si="356"/>
        <v>0</v>
      </c>
      <c r="HI37" s="124">
        <f t="shared" ca="1" si="356"/>
        <v>0</v>
      </c>
      <c r="HJ37" s="124">
        <f t="shared" ca="1" si="356"/>
        <v>0</v>
      </c>
      <c r="HK37" s="124">
        <f t="shared" ca="1" si="356"/>
        <v>0</v>
      </c>
      <c r="HL37" s="124">
        <f t="shared" ca="1" si="356"/>
        <v>0</v>
      </c>
      <c r="HM37" s="124">
        <f t="shared" ca="1" si="356"/>
        <v>0</v>
      </c>
      <c r="HN37" s="124">
        <f t="shared" ca="1" si="356"/>
        <v>0</v>
      </c>
      <c r="HO37" s="554">
        <f ca="1">IF(AND($K37=HO$9,$N37=HO$11,$AB37=HO$8),INDEX(i.FS_Strategy,$AD37+1,$AB37),0)</f>
        <v>0</v>
      </c>
      <c r="HP37" s="554">
        <f ca="1">IF(AND($K37=HP$9,$N37=HP$11,$AB37=HP$8),INDEX(i.FS_Strategy,$AD37+1,$AB37),0)</f>
        <v>0</v>
      </c>
      <c r="HQ37" s="554">
        <f ca="1">IF(AND($K37=HQ$9,$N37=HQ$11,$AB37=HQ$8),INDEX(i.FS_Strategy,$AD37+1,$AB37),0)</f>
        <v>0</v>
      </c>
      <c r="HR37" s="125">
        <f t="shared" ref="HR37:ID37" ca="1" si="357">IF(AND($K37=HR$9,$N37=HR$11,$AB37=HR$8),INDEX(i.FS_Strategy,$AE37+1,$AB37),0)</f>
        <v>0</v>
      </c>
      <c r="HS37" s="125">
        <f t="shared" ca="1" si="357"/>
        <v>0</v>
      </c>
      <c r="HT37" s="125">
        <f t="shared" ca="1" si="357"/>
        <v>0</v>
      </c>
      <c r="HU37" s="125">
        <f t="shared" ca="1" si="357"/>
        <v>0</v>
      </c>
      <c r="HV37" s="125">
        <f t="shared" ca="1" si="357"/>
        <v>0</v>
      </c>
      <c r="HW37" s="125">
        <f t="shared" ca="1" si="357"/>
        <v>0</v>
      </c>
      <c r="HX37" s="125">
        <f t="shared" ca="1" si="357"/>
        <v>0</v>
      </c>
      <c r="HY37" s="125">
        <f t="shared" ca="1" si="357"/>
        <v>0</v>
      </c>
      <c r="HZ37" s="125">
        <f t="shared" ca="1" si="357"/>
        <v>0</v>
      </c>
      <c r="IA37" s="125">
        <f t="shared" ca="1" si="357"/>
        <v>0</v>
      </c>
      <c r="IB37" s="125">
        <f t="shared" ca="1" si="357"/>
        <v>0</v>
      </c>
      <c r="IC37" s="125">
        <f t="shared" ca="1" si="357"/>
        <v>0</v>
      </c>
      <c r="ID37" s="125">
        <f t="shared" ca="1" si="357"/>
        <v>0</v>
      </c>
      <c r="IE37" s="5">
        <f t="shared" ca="1" si="303"/>
        <v>67</v>
      </c>
      <c r="IF37" s="9"/>
      <c r="IG37" s="5">
        <f t="shared" ca="1" si="304"/>
        <v>1</v>
      </c>
      <c r="IH37" s="5" t="b">
        <f t="shared" ca="1" si="304"/>
        <v>0</v>
      </c>
      <c r="II37" s="19">
        <f t="shared" ca="1" si="327"/>
        <v>0</v>
      </c>
      <c r="IJ37" s="5">
        <f t="shared" ca="1" si="304"/>
        <v>55</v>
      </c>
      <c r="IK37" s="19">
        <f t="shared" ca="1" si="327"/>
        <v>1</v>
      </c>
      <c r="IL37" s="19">
        <f t="shared" ca="1" si="327"/>
        <v>0</v>
      </c>
      <c r="IM37" s="19">
        <f t="shared" ca="1" si="327"/>
        <v>0</v>
      </c>
      <c r="IN37" s="19">
        <f t="shared" ca="1" si="327"/>
        <v>0</v>
      </c>
      <c r="IO37" s="19">
        <f t="shared" ca="1" si="327"/>
        <v>0</v>
      </c>
      <c r="IP37" s="19">
        <f t="shared" ca="1" si="327"/>
        <v>0</v>
      </c>
      <c r="IQ37" s="19">
        <f t="shared" ca="1" si="327"/>
        <v>0</v>
      </c>
      <c r="IR37" s="19">
        <f t="shared" ca="1" si="327"/>
        <v>0</v>
      </c>
      <c r="IS37" s="19">
        <f t="shared" ca="1" si="327"/>
        <v>0</v>
      </c>
      <c r="IT37" s="19">
        <f t="shared" ca="1" si="327"/>
        <v>0</v>
      </c>
      <c r="IU37" s="19">
        <f t="shared" ca="1" si="257"/>
        <v>0</v>
      </c>
      <c r="IV37" s="19">
        <f t="shared" ca="1" si="257"/>
        <v>0</v>
      </c>
      <c r="IW37" s="19">
        <f t="shared" ca="1" si="257"/>
        <v>0</v>
      </c>
      <c r="IX37" s="19">
        <f t="shared" ca="1" si="257"/>
        <v>0</v>
      </c>
      <c r="IY37" s="19">
        <f t="shared" ca="1" si="257"/>
        <v>0</v>
      </c>
      <c r="IZ37" s="19">
        <f t="shared" ca="1" si="257"/>
        <v>0</v>
      </c>
      <c r="JA37" s="19">
        <f t="shared" ca="1" si="257"/>
        <v>0</v>
      </c>
      <c r="JB37" s="19">
        <f t="shared" ca="1" si="257"/>
        <v>0</v>
      </c>
      <c r="JC37" s="19">
        <f t="shared" ca="1" si="257"/>
        <v>0</v>
      </c>
      <c r="JD37" s="19">
        <f t="shared" ca="1" si="257"/>
        <v>0</v>
      </c>
      <c r="JE37" s="19">
        <f t="shared" ca="1" si="257"/>
        <v>0</v>
      </c>
      <c r="JF37" s="19">
        <f t="shared" ca="1" si="257"/>
        <v>0</v>
      </c>
      <c r="JG37" s="5">
        <f t="shared" ca="1" si="305"/>
        <v>1.2500000000000001E-2</v>
      </c>
      <c r="JH37" s="567">
        <f t="shared" ca="1" si="305"/>
        <v>0</v>
      </c>
      <c r="JI37" s="5">
        <f t="shared" ca="1" si="305"/>
        <v>6.25E-2</v>
      </c>
      <c r="JJ37" s="5">
        <f t="shared" ca="1" si="305"/>
        <v>6.25E-2</v>
      </c>
      <c r="JK37" s="5">
        <f t="shared" ca="1" si="305"/>
        <v>6.25E-2</v>
      </c>
      <c r="JL37" s="19">
        <f t="shared" ca="1" si="257"/>
        <v>1</v>
      </c>
      <c r="JM37" s="19">
        <f t="shared" ca="1" si="257"/>
        <v>0</v>
      </c>
      <c r="JN37" s="19">
        <f t="shared" ca="1" si="257"/>
        <v>1</v>
      </c>
      <c r="JO37" s="9"/>
      <c r="JP37" s="5" t="b">
        <f t="shared" ca="1" si="328"/>
        <v>0</v>
      </c>
      <c r="JQ37" s="19" t="str">
        <f t="shared" ca="1" si="306"/>
        <v>-</v>
      </c>
      <c r="JR37" s="19" t="str">
        <f t="shared" ca="1" si="306"/>
        <v>-</v>
      </c>
      <c r="JS37" s="5" t="b">
        <f t="shared" ca="1" si="307"/>
        <v>0</v>
      </c>
      <c r="JT37" s="5" t="b">
        <f t="shared" ca="1" si="307"/>
        <v>0</v>
      </c>
      <c r="JU37" s="5" t="b">
        <f t="shared" ca="1" si="307"/>
        <v>1</v>
      </c>
      <c r="JV37" s="144">
        <f t="shared" ca="1" si="308"/>
        <v>1</v>
      </c>
      <c r="JW37" s="144">
        <f t="shared" ca="1" si="308"/>
        <v>1</v>
      </c>
      <c r="JX37" s="19" t="str">
        <f t="shared" ca="1" si="329"/>
        <v>-</v>
      </c>
      <c r="JY37" s="19" t="str">
        <f t="shared" ca="1" si="329"/>
        <v>-</v>
      </c>
      <c r="JZ37" s="19" t="str">
        <f t="shared" ca="1" si="329"/>
        <v>-</v>
      </c>
      <c r="KA37" s="19" t="str">
        <f t="shared" ca="1" si="329"/>
        <v>-</v>
      </c>
      <c r="KB37" s="19">
        <f t="shared" ca="1" si="329"/>
        <v>1</v>
      </c>
      <c r="KC37" s="19">
        <f t="shared" ca="1" si="329"/>
        <v>0.66</v>
      </c>
      <c r="KD37" s="19" t="str">
        <f t="shared" ca="1" si="329"/>
        <v>-</v>
      </c>
      <c r="KE37" s="5" t="b" cm="1">
        <f t="array" aca="1" ref="KE37" ca="1">IF(OR(KF37:KM37&lt;&gt;"-"),TRUE,"-")</f>
        <v>1</v>
      </c>
      <c r="KF37" s="237">
        <f t="shared" ca="1" si="340"/>
        <v>2</v>
      </c>
      <c r="KG37" s="237">
        <f t="shared" ca="1" si="340"/>
        <v>2</v>
      </c>
      <c r="KH37" s="237">
        <f t="shared" ca="1" si="340"/>
        <v>2</v>
      </c>
      <c r="KI37" s="237">
        <f t="shared" ca="1" si="340"/>
        <v>2</v>
      </c>
      <c r="KJ37" s="237">
        <f t="shared" ca="1" si="340"/>
        <v>2</v>
      </c>
      <c r="KK37" s="237">
        <f t="shared" ca="1" si="340"/>
        <v>2</v>
      </c>
      <c r="KL37" s="237">
        <f t="shared" ca="1" si="340"/>
        <v>2</v>
      </c>
      <c r="KM37" s="237">
        <f t="shared" ca="1" si="340"/>
        <v>2</v>
      </c>
      <c r="KN37" s="5" t="str">
        <f t="array" aca="1" ref="KN37" ca="1">IF(OR(KO37:KU37&lt;&gt;"-"),TRUE,"-")</f>
        <v>-</v>
      </c>
      <c r="KO37" s="19" t="str">
        <f t="shared" ref="KO37:KU37" ca="1" si="358">OFFSET(KO$5,$B37,0)</f>
        <v>-</v>
      </c>
      <c r="KP37" s="19" t="str">
        <f t="shared" ca="1" si="358"/>
        <v>-</v>
      </c>
      <c r="KQ37" s="19" t="str">
        <f t="shared" ca="1" si="358"/>
        <v>-</v>
      </c>
      <c r="KR37" s="19" t="str">
        <f t="shared" ca="1" si="358"/>
        <v>-</v>
      </c>
      <c r="KS37" s="19" t="str">
        <f t="shared" ca="1" si="358"/>
        <v>-</v>
      </c>
      <c r="KT37" s="19" t="str">
        <f t="shared" ca="1" si="358"/>
        <v>-</v>
      </c>
      <c r="KU37" s="19" t="str">
        <f t="shared" ca="1" si="358"/>
        <v>-</v>
      </c>
      <c r="KV37" s="19" t="b">
        <f t="shared" ref="KV37:KX37" ca="1" si="359">OFFSET(KV$5,$B37,0)</f>
        <v>0</v>
      </c>
      <c r="KW37" s="144">
        <f t="shared" ca="1" si="309"/>
        <v>2</v>
      </c>
      <c r="KX37" s="19">
        <f t="shared" ca="1" si="359"/>
        <v>2</v>
      </c>
      <c r="KY37" s="19" t="b">
        <f t="shared" ca="1" si="269"/>
        <v>0</v>
      </c>
      <c r="KZ37" s="19" t="str">
        <f t="shared" ca="1" si="332"/>
        <v>-</v>
      </c>
      <c r="LA37" s="5" t="str">
        <f t="shared" ca="1" si="310"/>
        <v>-</v>
      </c>
      <c r="LB37" s="5" t="str">
        <f t="shared" ca="1" si="310"/>
        <v>-</v>
      </c>
      <c r="LC37" s="5" t="str">
        <f t="shared" ca="1" si="310"/>
        <v>-</v>
      </c>
      <c r="LD37" s="5" t="str">
        <f t="shared" ca="1" si="310"/>
        <v>-</v>
      </c>
      <c r="LE37" s="19" t="b">
        <f t="shared" ca="1" si="271"/>
        <v>0</v>
      </c>
      <c r="LF37" s="19" t="str">
        <f t="shared" ca="1" si="311"/>
        <v>-</v>
      </c>
      <c r="LG37" s="19" t="str">
        <f t="shared" ca="1" si="311"/>
        <v>-</v>
      </c>
      <c r="LH37" s="19" t="b">
        <f t="shared" ca="1" si="311"/>
        <v>1</v>
      </c>
      <c r="LI37" s="19">
        <f t="shared" ca="1" si="311"/>
        <v>0.75</v>
      </c>
      <c r="LJ37" s="19">
        <f t="shared" ca="1" si="311"/>
        <v>0.75</v>
      </c>
      <c r="LK37" s="19">
        <f t="shared" ca="1" si="311"/>
        <v>0.99</v>
      </c>
      <c r="LL37" s="19">
        <f t="shared" ca="1" si="311"/>
        <v>0.5</v>
      </c>
      <c r="LM37" s="19">
        <f t="shared" ca="1" si="311"/>
        <v>0</v>
      </c>
      <c r="LN37" s="19">
        <f t="shared" ca="1" si="311"/>
        <v>0</v>
      </c>
      <c r="LO37" s="19" t="str">
        <f t="shared" ca="1" si="311"/>
        <v>-</v>
      </c>
      <c r="LP37" s="5" t="str" cm="1">
        <f t="array" aca="1" ref="LP37" ca="1">INDEX(i.meatgrid,$Q37,LP$7)</f>
        <v>-</v>
      </c>
      <c r="LQ37" s="5" t="str" cm="1">
        <f t="array" aca="1" ref="LQ37" ca="1">INDEX(i.meatgrid,$Q37,LQ$7)</f>
        <v>-</v>
      </c>
      <c r="LR37" s="19" t="str">
        <f t="shared" ca="1" si="311"/>
        <v>-</v>
      </c>
      <c r="LS37" s="5">
        <f t="shared" ca="1" si="312"/>
        <v>1</v>
      </c>
      <c r="LT37" s="9"/>
      <c r="LU37" s="19">
        <f t="shared" ref="LU37:OT37" ca="1" si="360">OFFSET(LU$5,$B37,0)</f>
        <v>70</v>
      </c>
      <c r="LV37" s="19">
        <f t="shared" ca="1" si="360"/>
        <v>50</v>
      </c>
      <c r="LW37" s="19">
        <f t="shared" ca="1" si="360"/>
        <v>80</v>
      </c>
      <c r="LX37" s="19">
        <f t="shared" ca="1" si="360"/>
        <v>50</v>
      </c>
      <c r="LY37" s="5" t="b" cm="1">
        <f t="array" aca="1" ref="LY37" ca="1">INDEX(i.meatgrid,$Q37,LY$7)</f>
        <v>1</v>
      </c>
      <c r="LZ37" s="5" t="b" cm="1">
        <f t="array" aca="1" ref="LZ37" ca="1">INDEX(i.meatgrid,$Q37,LZ$7)</f>
        <v>0</v>
      </c>
      <c r="MA37" s="5" t="str" cm="1">
        <f t="array" aca="1" ref="MA37" ca="1">INDEX(i.meatgrid,$Q37,MA$7)</f>
        <v>-</v>
      </c>
      <c r="MB37" s="5" t="str" cm="1">
        <f t="array" aca="1" ref="MB37" ca="1">INDEX(i.meatgrid,$Q37,MB$7)</f>
        <v>-</v>
      </c>
      <c r="MC37" s="19">
        <f t="shared" ca="1" si="273"/>
        <v>1</v>
      </c>
      <c r="MD37" s="5">
        <f t="shared" ca="1" si="313"/>
        <v>1</v>
      </c>
      <c r="ME37" s="5" cm="1">
        <f t="array" aca="1" ref="ME37" ca="1">INDEX(i.meatgrid,$Q37,ME$7)</f>
        <v>1</v>
      </c>
      <c r="MF37" s="5" cm="1">
        <f t="array" aca="1" ref="MF37" ca="1">INDEX(i.meatgrid,$Q37,MF$7)</f>
        <v>1</v>
      </c>
      <c r="MG37" s="5" cm="1">
        <f t="array" aca="1" ref="MG37" ca="1">INDEX(i.meatgrid,$Q37,MG$7)</f>
        <v>1</v>
      </c>
      <c r="MH37" s="5" cm="1">
        <f t="array" aca="1" ref="MH37" ca="1">INDEX(i.meatgrid,$Q37,MH$7)</f>
        <v>0</v>
      </c>
      <c r="MI37" s="5" cm="1">
        <f t="array" aca="1" ref="MI37" ca="1">INDEX(i.meatgrid,$Q37,MI$7)</f>
        <v>1</v>
      </c>
      <c r="MJ37" s="5" cm="1">
        <f t="array" aca="1" ref="MJ37" ca="1">INDEX(i.meatgrid,$Q37,MJ$7)</f>
        <v>1</v>
      </c>
      <c r="MK37" s="5" cm="1">
        <f t="array" aca="1" ref="MK37" ca="1">INDEX(i.meatgrid,$Q37,MK$7)</f>
        <v>1</v>
      </c>
      <c r="ML37" s="5" cm="1">
        <f t="array" aca="1" ref="ML37" ca="1">INDEX(i.meatgrid,$Q37,ML$7)</f>
        <v>1</v>
      </c>
      <c r="MM37" s="19">
        <f t="shared" ca="1" si="314"/>
        <v>1</v>
      </c>
      <c r="MN37" s="9"/>
      <c r="MO37" s="19" t="b">
        <f t="shared" ca="1" si="333"/>
        <v>0</v>
      </c>
      <c r="MP37" s="19" t="b">
        <f t="shared" ca="1" si="333"/>
        <v>0</v>
      </c>
      <c r="MQ37" s="19">
        <f t="shared" ca="1" si="360"/>
        <v>1</v>
      </c>
      <c r="MR37" s="19">
        <f t="shared" ca="1" si="360"/>
        <v>0.75</v>
      </c>
      <c r="MS37" s="19">
        <f t="shared" ca="1" si="360"/>
        <v>0.75</v>
      </c>
      <c r="MT37" s="19">
        <f t="shared" ca="1" si="360"/>
        <v>0.8</v>
      </c>
      <c r="MU37" s="19">
        <f t="shared" ca="1" si="360"/>
        <v>0.82499999999999996</v>
      </c>
      <c r="MV37" s="19">
        <f t="shared" ca="1" si="360"/>
        <v>0.875</v>
      </c>
      <c r="MW37" s="19">
        <f t="shared" ca="1" si="360"/>
        <v>0.9</v>
      </c>
      <c r="MX37" s="19">
        <f t="shared" ca="1" si="360"/>
        <v>1</v>
      </c>
      <c r="MY37" s="19">
        <f t="shared" ca="1" si="360"/>
        <v>0.875</v>
      </c>
      <c r="MZ37" s="19" t="b">
        <f t="shared" ca="1" si="360"/>
        <v>1</v>
      </c>
      <c r="NA37" s="19">
        <f t="shared" ca="1" si="360"/>
        <v>74.989999999999995</v>
      </c>
      <c r="NB37" s="19" t="str">
        <f t="shared" ca="1" si="360"/>
        <v>-</v>
      </c>
      <c r="NC37" s="19" t="str">
        <f t="shared" ca="1" si="360"/>
        <v>-</v>
      </c>
      <c r="ND37" s="19" t="str">
        <f t="shared" ca="1" si="360"/>
        <v>-</v>
      </c>
      <c r="NE37" s="19" t="str">
        <f t="shared" ca="1" si="360"/>
        <v>-</v>
      </c>
      <c r="NF37" s="19" t="str">
        <f t="shared" ca="1" si="360"/>
        <v>-</v>
      </c>
      <c r="NG37" s="19" t="str">
        <f t="shared" ca="1" si="360"/>
        <v>-</v>
      </c>
      <c r="NH37" s="19" t="str">
        <f t="shared" ca="1" si="360"/>
        <v>-</v>
      </c>
      <c r="NI37" s="19">
        <f t="shared" ca="1" si="360"/>
        <v>36.99</v>
      </c>
      <c r="NJ37" s="19">
        <f t="shared" ca="1" si="360"/>
        <v>36.99</v>
      </c>
      <c r="NK37" s="19" t="str">
        <f t="shared" ca="1" si="360"/>
        <v>-</v>
      </c>
      <c r="NL37" s="19" t="str">
        <f t="shared" ca="1" si="360"/>
        <v>-</v>
      </c>
      <c r="NM37" s="19" t="str">
        <f t="shared" ca="1" si="360"/>
        <v>-</v>
      </c>
      <c r="NN37" s="19" t="str">
        <f t="shared" ca="1" si="360"/>
        <v>-</v>
      </c>
      <c r="NO37" s="19" t="str">
        <f t="shared" ca="1" si="360"/>
        <v>-</v>
      </c>
      <c r="NP37" s="19">
        <f t="shared" ca="1" si="360"/>
        <v>49.99</v>
      </c>
      <c r="NQ37" s="19">
        <f t="shared" ca="1" si="360"/>
        <v>49.99</v>
      </c>
      <c r="NR37" s="19">
        <f t="shared" ca="1" si="360"/>
        <v>49.99</v>
      </c>
      <c r="NS37" s="19">
        <f t="shared" ca="1" si="360"/>
        <v>49.99</v>
      </c>
      <c r="NT37" s="19">
        <f t="shared" ca="1" si="360"/>
        <v>49.99</v>
      </c>
      <c r="NU37" s="19">
        <f t="shared" ca="1" si="360"/>
        <v>49.99</v>
      </c>
      <c r="NV37" s="19">
        <f t="shared" ca="1" si="360"/>
        <v>49.99</v>
      </c>
      <c r="NW37" s="19">
        <f t="shared" ca="1" si="360"/>
        <v>49.99</v>
      </c>
      <c r="NX37" s="19">
        <f t="shared" ca="1" si="360"/>
        <v>412.99</v>
      </c>
      <c r="NY37" s="19">
        <f t="shared" ca="1" si="360"/>
        <v>412.99</v>
      </c>
      <c r="NZ37" s="19" t="str">
        <f t="shared" ca="1" si="360"/>
        <v>-</v>
      </c>
      <c r="OA37" s="19" t="str">
        <f t="shared" ca="1" si="360"/>
        <v>-</v>
      </c>
      <c r="OB37" s="19" t="str">
        <f t="shared" ca="1" si="360"/>
        <v>-</v>
      </c>
      <c r="OC37" s="19" t="str">
        <f t="shared" ca="1" si="360"/>
        <v>-</v>
      </c>
      <c r="OD37" s="19" t="str">
        <f t="shared" ca="1" si="360"/>
        <v>-</v>
      </c>
      <c r="OE37" s="19">
        <f t="shared" ca="1" si="360"/>
        <v>6.8900000000000006</v>
      </c>
      <c r="OF37" s="19">
        <f t="shared" ca="1" si="360"/>
        <v>6.8900000000000006</v>
      </c>
      <c r="OG37" s="19">
        <f t="shared" ca="1" si="360"/>
        <v>6.8900000000000006</v>
      </c>
      <c r="OH37" s="19">
        <f t="shared" ca="1" si="360"/>
        <v>6.8900000000000006</v>
      </c>
      <c r="OI37" s="19">
        <f t="shared" ca="1" si="360"/>
        <v>6.8900000000000006</v>
      </c>
      <c r="OJ37" s="19">
        <f t="shared" ca="1" si="360"/>
        <v>6.8900000000000006</v>
      </c>
      <c r="OK37" s="19">
        <f t="shared" ca="1" si="360"/>
        <v>6.8900000000000006</v>
      </c>
      <c r="OL37" s="19">
        <f t="shared" ca="1" si="360"/>
        <v>6.8900000000000006</v>
      </c>
      <c r="OM37" s="19">
        <f t="shared" ca="1" si="360"/>
        <v>346.99</v>
      </c>
      <c r="ON37" s="19">
        <f t="shared" ca="1" si="360"/>
        <v>346.99</v>
      </c>
      <c r="OO37" s="19" t="str">
        <f t="shared" ca="1" si="360"/>
        <v>-</v>
      </c>
      <c r="OP37" s="19" t="str">
        <f t="shared" ca="1" si="360"/>
        <v>-</v>
      </c>
      <c r="OQ37" s="19" t="str">
        <f t="shared" ca="1" si="360"/>
        <v>-</v>
      </c>
      <c r="OR37" s="19" t="str">
        <f t="shared" ca="1" si="360"/>
        <v>-</v>
      </c>
      <c r="OS37" s="19" t="str">
        <f t="shared" ca="1" si="360"/>
        <v>-</v>
      </c>
      <c r="OT37" s="19">
        <f t="shared" ca="1" si="360"/>
        <v>0</v>
      </c>
      <c r="OU37" s="24">
        <v>0</v>
      </c>
    </row>
    <row r="38" spans="1:411" outlineLevel="1">
      <c r="A38" s="21">
        <f t="shared" si="346"/>
        <v>33</v>
      </c>
      <c r="B38" s="21"/>
      <c r="D38" s="14"/>
      <c r="E38" t="b">
        <v>0</v>
      </c>
      <c r="H38" s="21"/>
      <c r="I38" s="21"/>
      <c r="J38" s="21"/>
      <c r="K38" s="21"/>
      <c r="L38" s="21"/>
      <c r="M38" s="21"/>
      <c r="N38" s="21"/>
      <c r="O38" s="21"/>
      <c r="P38" s="21"/>
      <c r="Q38" s="21"/>
      <c r="R38" s="21"/>
      <c r="S38" s="21"/>
      <c r="T38" s="21"/>
      <c r="U38" s="218"/>
      <c r="V38" s="218"/>
      <c r="W38" s="21"/>
      <c r="X38" s="218"/>
      <c r="Y38" s="218"/>
      <c r="Z38" s="218"/>
      <c r="AA38" s="218"/>
      <c r="AB38" s="218"/>
      <c r="AC38" s="323" t="e">
        <f>INDEX(CHOOSE($N38,DataAutumn!i.OptLTWAdj,DataWinter!i.OptLTWAdj,DataSpring!i.OptLTWAdj),AC$7+($AI38-1)*3+($W38-1)*15,$S38+($M38-1)*4)</f>
        <v>#VALUE!</v>
      </c>
      <c r="AD38" s="218"/>
      <c r="AE38" s="218"/>
      <c r="AL38" s="234" t="str">
        <f ca="1">"blank "&amp;TEXT(RAND(),"0.000")</f>
        <v>blank 0.311</v>
      </c>
      <c r="AM38" s="9" t="str">
        <f ca="1">IF(COUNTIF(AL$5:AL38,AL38)=1,"-","Dup")</f>
        <v>-</v>
      </c>
      <c r="AN38" s="9"/>
      <c r="AO38" s="14"/>
      <c r="AP38" s="14"/>
      <c r="AQ38" s="14"/>
      <c r="AR38" s="14"/>
      <c r="AS38" s="14"/>
      <c r="AT38" s="14"/>
      <c r="AU38" s="563"/>
      <c r="AV38" s="563"/>
      <c r="AW38" s="9"/>
      <c r="AX38" s="14"/>
      <c r="AY38" s="14"/>
      <c r="AZ38" s="14"/>
      <c r="BA38" s="14"/>
      <c r="BB38" s="14"/>
      <c r="BC38" s="14"/>
      <c r="BD38" s="14"/>
      <c r="BE38" s="9"/>
      <c r="BF38" s="14"/>
      <c r="BG38" s="14"/>
      <c r="BH38" s="14"/>
      <c r="BI38" s="14"/>
      <c r="BJ38" s="14"/>
      <c r="BK38" s="14"/>
      <c r="BL38" s="14"/>
      <c r="BM38" s="14"/>
      <c r="BN38" s="14"/>
      <c r="BO38" s="14"/>
      <c r="BP38" s="14"/>
      <c r="BQ38" s="9"/>
      <c r="BR38" s="14"/>
      <c r="BS38" s="14"/>
      <c r="BT38" s="14"/>
      <c r="BU38" s="14"/>
      <c r="BV38" s="14"/>
      <c r="BW38" s="14"/>
      <c r="BX38" s="14"/>
      <c r="BY38" s="14"/>
      <c r="BZ38" s="14"/>
      <c r="CA38" s="14"/>
      <c r="CB38" s="9"/>
      <c r="CC38" s="14"/>
      <c r="CD38" s="14"/>
      <c r="CE38" s="14"/>
      <c r="CF38" s="14"/>
      <c r="CG38" s="14"/>
      <c r="CH38" s="14"/>
      <c r="CI38" s="14"/>
      <c r="CJ38" s="14"/>
      <c r="CK38" s="14"/>
      <c r="CL38" s="14"/>
      <c r="CM38" s="14"/>
      <c r="CN38" s="9"/>
      <c r="CO38" s="14"/>
      <c r="CP38" s="14"/>
      <c r="CQ38" s="14"/>
      <c r="CR38" s="14"/>
      <c r="CS38" s="14"/>
      <c r="CT38" s="14"/>
      <c r="CU38" s="14"/>
      <c r="CV38" s="14"/>
      <c r="CW38" s="14"/>
      <c r="CX38" s="14"/>
      <c r="CY38" s="14"/>
      <c r="CZ38" s="14"/>
      <c r="DA38" s="14"/>
      <c r="DB38" s="14"/>
      <c r="DC38" s="14"/>
      <c r="DD38" s="14"/>
      <c r="DE38" s="14"/>
      <c r="DF38" s="14"/>
      <c r="DG38" s="14"/>
      <c r="DH38" s="14"/>
      <c r="DI38" s="14"/>
      <c r="DJ38" s="14"/>
      <c r="DK38" s="14"/>
      <c r="DL38" s="14"/>
      <c r="DM38" s="14"/>
      <c r="DN38" s="14"/>
      <c r="DO38" s="14"/>
      <c r="DP38" s="14"/>
      <c r="DQ38" s="14"/>
      <c r="DR38" s="14"/>
      <c r="DS38" s="14"/>
      <c r="DT38" s="14"/>
      <c r="DU38" s="14"/>
      <c r="DV38" s="14"/>
      <c r="DW38" s="14"/>
      <c r="DX38" s="14"/>
      <c r="DY38" s="14"/>
      <c r="DZ38" s="14"/>
      <c r="EA38" s="14"/>
      <c r="EB38" s="14"/>
      <c r="EC38" s="14"/>
      <c r="ED38" s="14"/>
      <c r="EE38" s="14"/>
      <c r="EF38" s="14"/>
      <c r="EG38" s="14"/>
      <c r="EH38" s="14"/>
      <c r="EI38" s="14"/>
      <c r="EJ38" s="14"/>
      <c r="EK38" s="14"/>
      <c r="EL38" s="14"/>
      <c r="EM38" s="14"/>
      <c r="EN38" s="14"/>
      <c r="EO38" s="14"/>
      <c r="EP38" s="14"/>
      <c r="EQ38" s="14"/>
      <c r="ER38" s="14"/>
      <c r="ES38" s="14"/>
      <c r="ET38" s="14"/>
      <c r="EU38" s="14"/>
      <c r="EV38" s="14"/>
      <c r="EW38" s="14"/>
      <c r="EX38" s="14"/>
      <c r="EY38" s="14"/>
      <c r="EZ38" s="14"/>
      <c r="FA38" s="14"/>
      <c r="FB38" s="14"/>
      <c r="FC38" s="14"/>
      <c r="FD38" s="14"/>
      <c r="FE38" s="14"/>
      <c r="FF38" s="14"/>
      <c r="FG38" s="14"/>
      <c r="FH38" s="14"/>
      <c r="FI38" s="14"/>
      <c r="FJ38" s="14"/>
      <c r="FK38" s="14"/>
      <c r="FL38" s="14"/>
      <c r="FM38" s="14"/>
      <c r="FN38" s="14"/>
      <c r="FO38" s="14"/>
      <c r="FP38" s="14"/>
      <c r="FQ38" s="14"/>
      <c r="FR38" s="14"/>
      <c r="FS38" s="14"/>
      <c r="FT38" s="14"/>
      <c r="FU38" s="14"/>
      <c r="FV38" s="14"/>
      <c r="FW38" s="14"/>
      <c r="FX38" s="14"/>
      <c r="FY38" s="14"/>
      <c r="FZ38" s="14"/>
      <c r="GA38" s="14"/>
      <c r="GB38" s="14"/>
      <c r="GC38" s="14"/>
      <c r="GD38" s="14"/>
      <c r="GE38" s="14"/>
      <c r="GF38" s="14"/>
      <c r="GG38" s="14"/>
      <c r="GH38" s="14"/>
      <c r="GI38" s="14"/>
      <c r="GJ38" s="14"/>
      <c r="GK38" s="14"/>
      <c r="GL38" s="14"/>
      <c r="GM38" s="14"/>
      <c r="GN38" s="14"/>
      <c r="GO38" s="14"/>
      <c r="GP38" s="14"/>
      <c r="GQ38" s="14"/>
      <c r="GR38" s="14"/>
      <c r="GS38" s="14"/>
      <c r="GT38" s="14"/>
      <c r="GU38" s="14"/>
      <c r="GV38" s="14"/>
      <c r="GW38" s="14"/>
      <c r="GX38" s="14"/>
      <c r="GY38" s="14"/>
      <c r="GZ38" s="14"/>
      <c r="HA38" s="14"/>
      <c r="HB38" s="14"/>
      <c r="HC38" s="14"/>
      <c r="HD38" s="14"/>
      <c r="HE38" s="14"/>
      <c r="HF38" s="14"/>
      <c r="HG38" s="14"/>
      <c r="HH38" s="14"/>
      <c r="HI38" s="14"/>
      <c r="HJ38" s="14"/>
      <c r="HK38" s="14"/>
      <c r="HL38" s="14"/>
      <c r="HM38" s="14"/>
      <c r="HN38" s="14"/>
      <c r="HO38" s="14"/>
      <c r="HP38" s="14"/>
      <c r="HQ38" s="14"/>
      <c r="HR38" s="14"/>
      <c r="HS38" s="14"/>
      <c r="HT38" s="14"/>
      <c r="HU38" s="14"/>
      <c r="HV38" s="14"/>
      <c r="HW38" s="14"/>
      <c r="HX38" s="14"/>
      <c r="HY38" s="14"/>
      <c r="HZ38" s="14"/>
      <c r="IA38" s="14"/>
      <c r="IB38" s="14"/>
      <c r="IC38" s="14"/>
      <c r="ID38" s="14"/>
      <c r="IE38" s="14"/>
      <c r="IF38" s="9"/>
      <c r="IG38" s="14"/>
      <c r="IH38" s="14"/>
      <c r="II38" s="14"/>
      <c r="IJ38" s="14"/>
      <c r="IK38" s="14"/>
      <c r="IL38" s="14"/>
      <c r="IM38" s="14"/>
      <c r="IN38" s="14"/>
      <c r="IO38" s="14"/>
      <c r="IP38" s="14"/>
      <c r="IQ38" s="14"/>
      <c r="IR38" s="14"/>
      <c r="IS38" s="14"/>
      <c r="IT38" s="14"/>
      <c r="IU38" s="14"/>
      <c r="IV38" s="14"/>
      <c r="IW38" s="14"/>
      <c r="IX38" s="14"/>
      <c r="IY38" s="14"/>
      <c r="IZ38" s="14"/>
      <c r="JA38" s="14"/>
      <c r="JB38" s="14"/>
      <c r="JC38" s="14"/>
      <c r="JD38" s="14"/>
      <c r="JE38" s="14"/>
      <c r="JF38" s="14"/>
      <c r="JG38" s="14"/>
      <c r="JH38" s="14"/>
      <c r="JI38" s="14"/>
      <c r="JJ38" s="14"/>
      <c r="JK38" s="14"/>
      <c r="JL38" s="14"/>
      <c r="JM38" s="14"/>
      <c r="JN38" s="14"/>
      <c r="JO38" s="9"/>
      <c r="JP38" s="14"/>
      <c r="JQ38" s="14"/>
      <c r="JR38" s="14"/>
      <c r="JS38" s="14"/>
      <c r="JT38" s="14"/>
      <c r="JU38" s="14"/>
      <c r="JV38" s="14"/>
      <c r="JW38" s="14"/>
      <c r="JX38" s="14"/>
      <c r="JY38" s="14"/>
      <c r="JZ38" s="14"/>
      <c r="KA38" s="14"/>
      <c r="KB38" s="14"/>
      <c r="KC38" s="14"/>
      <c r="KD38" s="14"/>
      <c r="KE38" s="14"/>
      <c r="KF38" s="14"/>
      <c r="KG38" s="14"/>
      <c r="KH38" s="14"/>
      <c r="KI38" s="14"/>
      <c r="KJ38" s="14"/>
      <c r="KK38" s="14"/>
      <c r="KL38" s="14"/>
      <c r="KM38" s="14"/>
      <c r="KN38" s="14"/>
      <c r="KO38" s="14"/>
      <c r="KP38" s="14"/>
      <c r="KQ38" s="14"/>
      <c r="KR38" s="14"/>
      <c r="KS38" s="14"/>
      <c r="KT38" s="14"/>
      <c r="KU38" s="14"/>
      <c r="KV38" s="14"/>
      <c r="KW38" s="14"/>
      <c r="KX38" s="14"/>
      <c r="KY38" s="14"/>
      <c r="KZ38" s="14"/>
      <c r="LA38" s="14"/>
      <c r="LB38" s="14"/>
      <c r="LC38" s="14"/>
      <c r="LD38" s="14"/>
      <c r="LE38" s="14"/>
      <c r="LF38" s="14"/>
      <c r="LG38" s="14"/>
      <c r="LH38" s="14"/>
      <c r="LI38" s="14"/>
      <c r="LJ38" s="14"/>
      <c r="LK38" s="14"/>
      <c r="LL38" s="14"/>
      <c r="LM38" s="14"/>
      <c r="LN38" s="14"/>
      <c r="LO38" s="14"/>
      <c r="LP38" s="14"/>
      <c r="LQ38" s="14"/>
      <c r="LR38" s="14"/>
      <c r="LS38" s="14"/>
      <c r="LT38" s="9"/>
      <c r="LU38" s="14"/>
      <c r="LV38" s="14"/>
      <c r="LW38" s="14"/>
      <c r="LX38" s="14"/>
      <c r="LY38" s="14"/>
      <c r="LZ38" s="14"/>
      <c r="MA38" s="14"/>
      <c r="MB38" s="14"/>
      <c r="MC38" s="14"/>
      <c r="MD38" s="14"/>
      <c r="ME38" s="14"/>
      <c r="MF38" s="14"/>
      <c r="MG38" s="14"/>
      <c r="MH38" s="14"/>
      <c r="MI38" s="14"/>
      <c r="MJ38" s="14"/>
      <c r="MK38" s="14"/>
      <c r="ML38" s="14"/>
      <c r="MM38" s="14"/>
      <c r="MN38" s="9"/>
      <c r="MO38" s="14"/>
      <c r="MP38" s="14"/>
      <c r="MQ38" s="14"/>
      <c r="MR38" s="14"/>
      <c r="MS38" s="14"/>
      <c r="MT38" s="14"/>
      <c r="MU38" s="14"/>
      <c r="MV38" s="14"/>
      <c r="MW38" s="14"/>
      <c r="MX38" s="14"/>
      <c r="MY38" s="14"/>
      <c r="MZ38" s="14"/>
      <c r="NA38" s="14"/>
      <c r="NB38" s="14"/>
      <c r="NC38" s="14"/>
      <c r="ND38" s="14"/>
      <c r="NE38" s="14"/>
      <c r="NF38" s="14"/>
      <c r="NG38" s="14"/>
      <c r="NH38" s="14"/>
      <c r="NI38" s="14"/>
      <c r="NJ38" s="14"/>
      <c r="NK38" s="14"/>
      <c r="NL38" s="14"/>
      <c r="NM38" s="14"/>
      <c r="NN38" s="14"/>
      <c r="NO38" s="14"/>
      <c r="NP38" s="14"/>
      <c r="NQ38" s="14"/>
      <c r="NR38" s="14"/>
      <c r="NS38" s="14"/>
      <c r="NT38" s="14"/>
      <c r="NU38" s="14"/>
      <c r="NV38" s="14"/>
      <c r="NW38" s="14"/>
      <c r="NX38" s="14"/>
      <c r="NY38" s="14"/>
      <c r="NZ38" s="14"/>
      <c r="OA38" s="14"/>
      <c r="OB38" s="14"/>
      <c r="OC38" s="14"/>
      <c r="OD38" s="14"/>
      <c r="OE38" s="14"/>
      <c r="OF38" s="14"/>
      <c r="OG38" s="14"/>
      <c r="OH38" s="14"/>
      <c r="OI38" s="14"/>
      <c r="OJ38" s="14"/>
      <c r="OK38" s="14"/>
      <c r="OL38" s="14"/>
      <c r="OM38" s="14"/>
      <c r="ON38" s="14"/>
      <c r="OO38" s="14"/>
      <c r="OP38" s="14"/>
      <c r="OQ38" s="14"/>
      <c r="OR38" s="14"/>
      <c r="OS38" s="14"/>
      <c r="OT38" s="14"/>
      <c r="OU38" s="24">
        <v>0</v>
      </c>
    </row>
    <row r="39" spans="1:411">
      <c r="A39" s="21">
        <f>ROW(A39)-5</f>
        <v>34</v>
      </c>
      <c r="B39" s="21"/>
      <c r="D39" s="14"/>
      <c r="E39" t="b">
        <v>0</v>
      </c>
      <c r="G39" s="32" t="s">
        <v>1019</v>
      </c>
      <c r="M39">
        <v>1</v>
      </c>
      <c r="N39">
        <v>1</v>
      </c>
      <c r="P39">
        <v>1</v>
      </c>
      <c r="Q39">
        <v>1</v>
      </c>
      <c r="R39">
        <v>1</v>
      </c>
      <c r="S39">
        <v>1</v>
      </c>
      <c r="T39">
        <v>1</v>
      </c>
      <c r="U39" s="218"/>
      <c r="V39" s="218"/>
      <c r="W39">
        <v>0</v>
      </c>
      <c r="X39" s="218"/>
      <c r="Y39" s="218">
        <v>81</v>
      </c>
      <c r="Z39" s="218">
        <v>81</v>
      </c>
      <c r="AA39" s="218">
        <v>81</v>
      </c>
      <c r="AB39" s="218">
        <v>1</v>
      </c>
      <c r="AC39" s="218">
        <v>1</v>
      </c>
      <c r="AD39" s="218">
        <v>1</v>
      </c>
      <c r="AE39" s="218">
        <v>1</v>
      </c>
      <c r="AL39" s="233" t="s">
        <v>1757</v>
      </c>
      <c r="AM39" s="9" t="s">
        <v>34</v>
      </c>
      <c r="AN39" s="9"/>
      <c r="AO39" s="515"/>
      <c r="AP39" s="515"/>
      <c r="AQ39" s="515"/>
      <c r="AR39" s="515"/>
      <c r="AS39" s="515"/>
      <c r="AT39" s="515"/>
      <c r="AU39" s="563"/>
      <c r="AV39" s="563"/>
      <c r="AW39" s="9"/>
      <c r="AX39" s="515"/>
      <c r="AY39" s="515"/>
      <c r="AZ39" s="515"/>
      <c r="BA39" s="515"/>
      <c r="BB39" s="515"/>
      <c r="BC39" s="515"/>
      <c r="BD39" s="515"/>
      <c r="BE39" s="9"/>
      <c r="BF39" s="515"/>
      <c r="BG39" s="515"/>
      <c r="BH39" s="515"/>
      <c r="BI39" s="515"/>
      <c r="BJ39" s="515"/>
      <c r="BK39" s="515"/>
      <c r="BL39" s="515"/>
      <c r="BM39" s="515"/>
      <c r="BN39" s="515"/>
      <c r="BO39" s="515"/>
      <c r="BP39" s="515"/>
      <c r="BQ39" s="9"/>
      <c r="BR39" s="515"/>
      <c r="BS39" s="515"/>
      <c r="BT39" s="515"/>
      <c r="BU39" s="515"/>
      <c r="BV39" s="515"/>
      <c r="BW39" s="515"/>
      <c r="BX39" s="515"/>
      <c r="BY39" s="515"/>
      <c r="BZ39" s="515"/>
      <c r="CA39" s="515"/>
      <c r="CB39" s="9"/>
      <c r="CC39" s="515"/>
      <c r="CD39" s="515"/>
      <c r="CE39" s="515"/>
      <c r="CF39" s="515"/>
      <c r="CG39" s="515"/>
      <c r="CH39" s="515"/>
      <c r="CI39" s="515"/>
      <c r="CJ39" s="515"/>
      <c r="CK39" s="515"/>
      <c r="CL39" s="515"/>
      <c r="CM39" s="515"/>
      <c r="CN39" s="9"/>
      <c r="CO39" s="515"/>
      <c r="CP39" s="515"/>
      <c r="CQ39" s="515"/>
      <c r="CR39" s="515"/>
      <c r="CS39" s="515"/>
      <c r="CT39" s="515"/>
      <c r="CU39" s="515"/>
      <c r="CV39" s="515"/>
      <c r="CW39" s="515"/>
      <c r="CX39" s="515"/>
      <c r="CY39" s="515"/>
      <c r="CZ39" s="515"/>
      <c r="DA39" s="515"/>
      <c r="DB39" s="515"/>
      <c r="DC39" s="515"/>
      <c r="DD39" s="515"/>
      <c r="DE39" s="515"/>
      <c r="DF39" s="515"/>
      <c r="DG39" s="515"/>
      <c r="DH39" s="515"/>
      <c r="DI39" s="515"/>
      <c r="DJ39" s="515"/>
      <c r="DK39" s="515"/>
      <c r="DL39" s="515"/>
      <c r="DM39" s="515"/>
      <c r="DN39" s="515"/>
      <c r="DO39" s="515"/>
      <c r="DP39" s="515"/>
      <c r="DQ39" s="515"/>
      <c r="DR39" s="515"/>
      <c r="DS39" s="515"/>
      <c r="DT39" s="515"/>
      <c r="DU39" s="515"/>
      <c r="DV39" s="515"/>
      <c r="DW39" s="515"/>
      <c r="DX39" s="515"/>
      <c r="DY39" s="515"/>
      <c r="DZ39" s="515"/>
      <c r="EA39" s="515"/>
      <c r="EB39" s="515"/>
      <c r="EC39" s="515"/>
      <c r="ED39" s="516"/>
      <c r="EE39" s="515"/>
      <c r="EF39" s="515"/>
      <c r="EG39" s="515"/>
      <c r="EH39" s="515"/>
      <c r="EI39" s="515"/>
      <c r="EJ39" s="515"/>
      <c r="EK39" s="515"/>
      <c r="EL39" s="515"/>
      <c r="EM39" s="515"/>
      <c r="EN39" s="515"/>
      <c r="EO39" s="515"/>
      <c r="EP39" s="515"/>
      <c r="EQ39" s="515"/>
      <c r="ER39" s="515"/>
      <c r="ES39" s="515"/>
      <c r="ET39" s="515"/>
      <c r="EU39" s="515"/>
      <c r="EV39" s="515"/>
      <c r="EW39" s="515"/>
      <c r="EX39" s="515"/>
      <c r="EY39" s="515"/>
      <c r="EZ39" s="515"/>
      <c r="FA39" s="515"/>
      <c r="FB39" s="515"/>
      <c r="FC39" s="515"/>
      <c r="FD39" s="515"/>
      <c r="FE39" s="515"/>
      <c r="FF39" s="515"/>
      <c r="FG39" s="515"/>
      <c r="FH39" s="515"/>
      <c r="FI39" s="515"/>
      <c r="FJ39" s="515"/>
      <c r="FK39" s="515"/>
      <c r="FL39" s="515"/>
      <c r="FM39" s="515"/>
      <c r="FN39" s="515"/>
      <c r="FO39" s="515"/>
      <c r="FP39" s="515"/>
      <c r="FQ39" s="515"/>
      <c r="FR39" s="515"/>
      <c r="FS39" s="515"/>
      <c r="FT39" s="515"/>
      <c r="FU39" s="515"/>
      <c r="FV39" s="515"/>
      <c r="FW39" s="515"/>
      <c r="FX39" s="515"/>
      <c r="FY39" s="515"/>
      <c r="FZ39" s="515"/>
      <c r="GA39" s="515"/>
      <c r="GB39" s="515"/>
      <c r="GC39" s="515"/>
      <c r="GD39" s="515"/>
      <c r="GE39" s="515"/>
      <c r="GF39" s="515"/>
      <c r="GG39" s="515"/>
      <c r="GH39" s="515"/>
      <c r="GI39" s="515"/>
      <c r="GJ39" s="515"/>
      <c r="GK39" s="515"/>
      <c r="GL39" s="515"/>
      <c r="GM39" s="515"/>
      <c r="GN39" s="515"/>
      <c r="GO39" s="515"/>
      <c r="GP39" s="515"/>
      <c r="GQ39" s="515"/>
      <c r="GR39" s="515"/>
      <c r="GS39" s="515"/>
      <c r="GT39" s="515"/>
      <c r="GU39" s="515"/>
      <c r="GV39" s="515"/>
      <c r="GW39" s="515"/>
      <c r="GX39" s="515"/>
      <c r="GY39" s="515"/>
      <c r="GZ39" s="515"/>
      <c r="HA39" s="515"/>
      <c r="HB39" s="515"/>
      <c r="HC39" s="515"/>
      <c r="HD39" s="515"/>
      <c r="HE39" s="515"/>
      <c r="HF39" s="515"/>
      <c r="HG39" s="515"/>
      <c r="HH39" s="515"/>
      <c r="HI39" s="515"/>
      <c r="HJ39" s="515"/>
      <c r="HK39" s="515"/>
      <c r="HL39" s="515"/>
      <c r="HM39" s="515"/>
      <c r="HN39" s="515"/>
      <c r="HO39" s="515"/>
      <c r="HP39" s="515"/>
      <c r="HQ39" s="515"/>
      <c r="HR39" s="515"/>
      <c r="HS39" s="515"/>
      <c r="HT39" s="515"/>
      <c r="HU39" s="515"/>
      <c r="HV39" s="515"/>
      <c r="HW39" s="515"/>
      <c r="HX39" s="515"/>
      <c r="HY39" s="515"/>
      <c r="HZ39" s="515"/>
      <c r="IA39" s="515"/>
      <c r="IB39" s="515"/>
      <c r="IC39" s="515"/>
      <c r="ID39" s="515"/>
      <c r="IE39" s="515"/>
      <c r="IF39" s="9"/>
      <c r="IG39" s="515"/>
      <c r="IH39" s="515"/>
      <c r="II39" s="515"/>
      <c r="IJ39" s="515"/>
      <c r="IK39" s="515"/>
      <c r="IL39" s="515"/>
      <c r="IM39" s="515"/>
      <c r="IN39" s="515"/>
      <c r="IO39" s="515"/>
      <c r="IP39" s="515"/>
      <c r="IQ39" s="515"/>
      <c r="IR39" s="515"/>
      <c r="IS39" s="515"/>
      <c r="IT39" s="515"/>
      <c r="IU39" s="515"/>
      <c r="IV39" s="515"/>
      <c r="IW39" s="515"/>
      <c r="IX39" s="515"/>
      <c r="IY39" s="515"/>
      <c r="IZ39" s="515"/>
      <c r="JA39" s="515"/>
      <c r="JB39" s="515"/>
      <c r="JC39" s="515"/>
      <c r="JD39" s="515"/>
      <c r="JE39" s="515"/>
      <c r="JF39" s="515"/>
      <c r="JG39" s="515"/>
      <c r="JH39" s="515"/>
      <c r="JI39" s="515"/>
      <c r="JJ39" s="515"/>
      <c r="JK39" s="515"/>
      <c r="JL39" s="515"/>
      <c r="JM39" s="515"/>
      <c r="JN39" s="515"/>
      <c r="JO39" s="9"/>
      <c r="JP39" s="515"/>
      <c r="JQ39" s="515"/>
      <c r="JR39" s="515"/>
      <c r="JS39" s="515"/>
      <c r="JT39" s="515"/>
      <c r="JU39" s="515"/>
      <c r="JV39" s="515"/>
      <c r="JW39" s="515"/>
      <c r="JX39" s="515"/>
      <c r="JY39" s="515"/>
      <c r="JZ39" s="515"/>
      <c r="KA39" s="515"/>
      <c r="KB39" s="515"/>
      <c r="KC39" s="515"/>
      <c r="KD39" s="515"/>
      <c r="KE39" s="515"/>
      <c r="KF39" s="515"/>
      <c r="KG39" s="515"/>
      <c r="KH39" s="515"/>
      <c r="KI39" s="515"/>
      <c r="KJ39" s="515"/>
      <c r="KK39" s="515"/>
      <c r="KL39" s="515"/>
      <c r="KM39" s="515"/>
      <c r="KN39" s="515"/>
      <c r="KO39" s="515"/>
      <c r="KP39" s="515"/>
      <c r="KQ39" s="515"/>
      <c r="KR39" s="515"/>
      <c r="KS39" s="515"/>
      <c r="KT39" s="515"/>
      <c r="KU39" s="515"/>
      <c r="KV39" s="515"/>
      <c r="KW39" s="515"/>
      <c r="KX39" s="515"/>
      <c r="KY39" s="515"/>
      <c r="KZ39" s="515"/>
      <c r="LA39" s="515"/>
      <c r="LB39" s="515"/>
      <c r="LC39" s="515"/>
      <c r="LD39" s="515"/>
      <c r="LE39" s="515"/>
      <c r="LF39" s="515"/>
      <c r="LG39" s="515"/>
      <c r="LH39" s="515"/>
      <c r="LI39" s="515"/>
      <c r="LJ39" s="515"/>
      <c r="LK39" s="515"/>
      <c r="LL39" s="515"/>
      <c r="LM39" s="515"/>
      <c r="LN39" s="515"/>
      <c r="LO39" s="515"/>
      <c r="LP39" s="515"/>
      <c r="LQ39" s="515"/>
      <c r="LR39" s="515"/>
      <c r="LS39" s="515"/>
      <c r="LT39" s="9"/>
      <c r="LU39" s="515"/>
      <c r="LV39" s="515"/>
      <c r="LW39" s="515"/>
      <c r="LX39" s="515"/>
      <c r="LY39" s="515"/>
      <c r="LZ39" s="515"/>
      <c r="MA39" s="515"/>
      <c r="MB39" s="515"/>
      <c r="MC39" s="515"/>
      <c r="MD39" s="515"/>
      <c r="ME39" s="515"/>
      <c r="MF39" s="515"/>
      <c r="MG39" s="515"/>
      <c r="MH39" s="515"/>
      <c r="MI39" s="515"/>
      <c r="MJ39" s="515"/>
      <c r="MK39" s="515"/>
      <c r="ML39" s="515"/>
      <c r="MM39" s="515"/>
      <c r="MN39" s="9"/>
      <c r="MO39" s="515"/>
      <c r="MP39" s="515"/>
      <c r="MQ39" s="515"/>
      <c r="MR39" s="515"/>
      <c r="MS39" s="515"/>
      <c r="MT39" s="515"/>
      <c r="MU39" s="515"/>
      <c r="MV39" s="515"/>
      <c r="MW39" s="515"/>
      <c r="MX39" s="515"/>
      <c r="MY39" s="515"/>
      <c r="MZ39" s="515"/>
      <c r="NA39" s="515"/>
      <c r="NB39" s="515"/>
      <c r="NC39" s="515"/>
      <c r="ND39" s="515"/>
      <c r="NE39" s="515"/>
      <c r="NF39" s="515"/>
      <c r="NG39" s="515"/>
      <c r="NH39" s="515"/>
      <c r="NI39" s="515"/>
      <c r="NJ39" s="515"/>
      <c r="NK39" s="515"/>
      <c r="NL39" s="515"/>
      <c r="NM39" s="515"/>
      <c r="NN39" s="515"/>
      <c r="NO39" s="515"/>
      <c r="NP39" s="515"/>
      <c r="NQ39" s="515"/>
      <c r="NR39" s="515"/>
      <c r="NS39" s="515"/>
      <c r="NT39" s="515"/>
      <c r="NU39" s="515"/>
      <c r="NV39" s="515"/>
      <c r="NW39" s="515"/>
      <c r="NX39" s="515"/>
      <c r="NY39" s="515"/>
      <c r="NZ39" s="515"/>
      <c r="OA39" s="515"/>
      <c r="OB39" s="515"/>
      <c r="OC39" s="515"/>
      <c r="OD39" s="515"/>
      <c r="OE39" s="515"/>
      <c r="OF39" s="515"/>
      <c r="OG39" s="515"/>
      <c r="OH39" s="515"/>
      <c r="OI39" s="515"/>
      <c r="OJ39" s="515"/>
      <c r="OK39" s="515"/>
      <c r="OL39" s="515"/>
      <c r="OM39" s="515"/>
      <c r="ON39" s="515"/>
      <c r="OO39" s="515"/>
      <c r="OP39" s="515"/>
      <c r="OQ39" s="515"/>
      <c r="OR39" s="515"/>
      <c r="OS39" s="515"/>
      <c r="OT39" s="515"/>
      <c r="OU39" s="24">
        <v>0</v>
      </c>
    </row>
    <row r="40" spans="1:411" outlineLevel="1">
      <c r="A40" s="21">
        <f>ROW(A40)-5</f>
        <v>35</v>
      </c>
      <c r="B40" s="21"/>
      <c r="D40" s="14"/>
      <c r="E40" t="b">
        <v>0</v>
      </c>
      <c r="G40" s="32" t="s">
        <v>1020</v>
      </c>
      <c r="M40">
        <v>4</v>
      </c>
      <c r="N40">
        <v>3</v>
      </c>
      <c r="P40">
        <v>1</v>
      </c>
      <c r="Q40">
        <v>4</v>
      </c>
      <c r="R40">
        <v>1</v>
      </c>
      <c r="S40">
        <v>4</v>
      </c>
      <c r="T40">
        <v>1</v>
      </c>
      <c r="U40" s="218"/>
      <c r="V40" s="218"/>
      <c r="W40">
        <v>0</v>
      </c>
      <c r="X40" s="218"/>
      <c r="Y40" s="218">
        <f>Y39+26</f>
        <v>107</v>
      </c>
      <c r="Z40" s="218">
        <f>Z39+26</f>
        <v>107</v>
      </c>
      <c r="AA40" s="218">
        <f>AA39+26</f>
        <v>107</v>
      </c>
      <c r="AB40" s="218">
        <v>3</v>
      </c>
      <c r="AC40" s="218">
        <v>5</v>
      </c>
      <c r="AD40" s="218">
        <v>5</v>
      </c>
      <c r="AE40" s="218">
        <v>5</v>
      </c>
      <c r="AL40" s="559" t="s">
        <v>1824</v>
      </c>
      <c r="AM40" s="9" t="str">
        <f ca="1">IF(COUNTIF(AL$5:AL40,AL40)=1,"-","Dup")</f>
        <v>-</v>
      </c>
      <c r="AN40" s="9"/>
      <c r="AO40" s="14"/>
      <c r="AP40" s="14"/>
      <c r="AQ40" s="14"/>
      <c r="AR40" s="14"/>
      <c r="AS40" s="14"/>
      <c r="AT40" s="14"/>
      <c r="AU40" s="563"/>
      <c r="AV40" s="563"/>
      <c r="AW40" s="9"/>
      <c r="AX40" s="14"/>
      <c r="AY40" s="14"/>
      <c r="AZ40" s="14"/>
      <c r="BA40" s="14"/>
      <c r="BB40" s="14"/>
      <c r="BC40" s="14"/>
      <c r="BD40" s="14"/>
      <c r="BE40" s="9"/>
      <c r="BF40" s="14"/>
      <c r="BG40" s="14"/>
      <c r="BH40" s="14"/>
      <c r="BI40" s="14"/>
      <c r="BJ40" s="14"/>
      <c r="BK40" s="14"/>
      <c r="BL40" s="14"/>
      <c r="BM40" s="14"/>
      <c r="BN40" s="14"/>
      <c r="BO40" s="14"/>
      <c r="BP40" s="14"/>
      <c r="BQ40" s="9"/>
      <c r="BR40" s="14"/>
      <c r="BS40" s="14"/>
      <c r="BT40" s="14"/>
      <c r="BU40" s="14"/>
      <c r="BV40" s="14"/>
      <c r="BW40" s="14"/>
      <c r="BX40" s="14"/>
      <c r="BY40" s="14"/>
      <c r="BZ40" s="14"/>
      <c r="CA40" s="14"/>
      <c r="CB40" s="9"/>
      <c r="CC40" s="14"/>
      <c r="CD40" s="14"/>
      <c r="CE40" s="14"/>
      <c r="CF40" s="14"/>
      <c r="CG40" s="14"/>
      <c r="CH40" s="153"/>
      <c r="CI40" s="14"/>
      <c r="CJ40" s="14"/>
      <c r="CK40" s="14"/>
      <c r="CL40" s="14"/>
      <c r="CM40" s="14"/>
      <c r="CN40" s="9"/>
      <c r="CO40" s="14"/>
      <c r="CP40" s="14"/>
      <c r="CQ40" s="14"/>
      <c r="CR40" s="14"/>
      <c r="CS40" s="14"/>
      <c r="CT40" s="14"/>
      <c r="CU40" s="14"/>
      <c r="CV40" s="14"/>
      <c r="CW40" s="14"/>
      <c r="CX40" s="14"/>
      <c r="CY40" s="14"/>
      <c r="CZ40" s="14"/>
      <c r="DA40" s="14"/>
      <c r="DB40" s="14"/>
      <c r="DC40" s="14"/>
      <c r="DD40" s="14"/>
      <c r="DE40" s="14"/>
      <c r="DF40" s="14"/>
      <c r="DG40" s="14"/>
      <c r="DH40" s="14"/>
      <c r="DI40" s="14"/>
      <c r="DJ40" s="14"/>
      <c r="DK40" s="14"/>
      <c r="DL40" s="14"/>
      <c r="DM40" s="14"/>
      <c r="DN40" s="14"/>
      <c r="DO40" s="14"/>
      <c r="DP40" s="14"/>
      <c r="DQ40" s="14"/>
      <c r="DR40" s="14"/>
      <c r="DS40" s="14"/>
      <c r="DT40" s="14"/>
      <c r="DU40" s="14"/>
      <c r="DV40" s="14"/>
      <c r="DW40" s="14"/>
      <c r="DX40" s="14"/>
      <c r="DY40" s="14"/>
      <c r="DZ40" s="14"/>
      <c r="EA40" s="14"/>
      <c r="EB40" s="14"/>
      <c r="EC40" s="14"/>
      <c r="ED40" s="322"/>
      <c r="EE40" s="14"/>
      <c r="EF40" s="14"/>
      <c r="EG40" s="14"/>
      <c r="EH40" s="14"/>
      <c r="EI40" s="14"/>
      <c r="EJ40" s="14"/>
      <c r="EK40" s="14"/>
      <c r="EL40" s="14"/>
      <c r="EM40" s="14"/>
      <c r="EN40" s="14"/>
      <c r="EO40" s="14"/>
      <c r="EP40" s="14"/>
      <c r="EQ40" s="14"/>
      <c r="ER40" s="14"/>
      <c r="ES40" s="14"/>
      <c r="ET40" s="14"/>
      <c r="EU40" s="14"/>
      <c r="EV40" s="14"/>
      <c r="EW40" s="14"/>
      <c r="EX40" s="14"/>
      <c r="EY40" s="14"/>
      <c r="EZ40" s="14"/>
      <c r="FA40" s="14"/>
      <c r="FB40" s="14"/>
      <c r="FC40" s="14"/>
      <c r="FD40" s="14"/>
      <c r="FE40" s="14"/>
      <c r="FF40" s="14"/>
      <c r="FG40" s="14"/>
      <c r="FH40" s="14"/>
      <c r="FI40" s="14"/>
      <c r="FJ40" s="14"/>
      <c r="FK40" s="14"/>
      <c r="FL40" s="14"/>
      <c r="FM40" s="14"/>
      <c r="FN40" s="14"/>
      <c r="FO40" s="14"/>
      <c r="FP40" s="14"/>
      <c r="FQ40" s="14"/>
      <c r="FR40" s="14"/>
      <c r="FS40" s="14"/>
      <c r="FT40" s="14"/>
      <c r="FU40" s="14"/>
      <c r="FV40" s="14"/>
      <c r="FW40" s="14"/>
      <c r="FX40" s="14"/>
      <c r="FY40" s="14"/>
      <c r="FZ40" s="14"/>
      <c r="GA40" s="14"/>
      <c r="GB40" s="14"/>
      <c r="GC40" s="14"/>
      <c r="GD40" s="14"/>
      <c r="GE40" s="14"/>
      <c r="GF40" s="14"/>
      <c r="GG40" s="14"/>
      <c r="GH40" s="14"/>
      <c r="GI40" s="14"/>
      <c r="GJ40" s="14"/>
      <c r="GK40" s="14"/>
      <c r="GL40" s="14"/>
      <c r="GM40" s="14"/>
      <c r="GN40" s="14"/>
      <c r="GO40" s="14"/>
      <c r="GP40" s="14"/>
      <c r="GQ40" s="14"/>
      <c r="GR40" s="14"/>
      <c r="GS40" s="14"/>
      <c r="GT40" s="14"/>
      <c r="GU40" s="14"/>
      <c r="GV40" s="14"/>
      <c r="GW40" s="14"/>
      <c r="GX40" s="14"/>
      <c r="GY40" s="14"/>
      <c r="GZ40" s="14"/>
      <c r="HA40" s="14"/>
      <c r="HB40" s="14"/>
      <c r="HC40" s="14"/>
      <c r="HD40" s="14"/>
      <c r="HE40" s="14"/>
      <c r="HF40" s="14"/>
      <c r="HG40" s="14"/>
      <c r="HH40" s="14"/>
      <c r="HI40" s="14"/>
      <c r="HJ40" s="14"/>
      <c r="HK40" s="14"/>
      <c r="HL40" s="14"/>
      <c r="HM40" s="14"/>
      <c r="HN40" s="14"/>
      <c r="HO40" s="14"/>
      <c r="HP40" s="14"/>
      <c r="HQ40" s="14"/>
      <c r="HR40" s="14"/>
      <c r="HS40" s="14"/>
      <c r="HT40" s="14"/>
      <c r="HU40" s="14"/>
      <c r="HV40" s="14"/>
      <c r="HW40" s="14"/>
      <c r="HX40" s="14"/>
      <c r="HY40" s="14"/>
      <c r="HZ40" s="14"/>
      <c r="IA40" s="14"/>
      <c r="IB40" s="14"/>
      <c r="IC40" s="14"/>
      <c r="ID40" s="14"/>
      <c r="IE40" s="14"/>
      <c r="IF40" s="9"/>
      <c r="IG40" s="14"/>
      <c r="IH40" s="14"/>
      <c r="II40" s="14"/>
      <c r="IJ40" s="14"/>
      <c r="IK40" s="14"/>
      <c r="IL40" s="14"/>
      <c r="IM40" s="14"/>
      <c r="IN40" s="14"/>
      <c r="IO40" s="14"/>
      <c r="IP40" s="14"/>
      <c r="IQ40" s="14"/>
      <c r="IR40" s="14"/>
      <c r="IS40" s="14"/>
      <c r="IT40" s="14"/>
      <c r="IU40" s="14"/>
      <c r="IV40" s="14"/>
      <c r="IW40" s="14"/>
      <c r="IX40" s="14"/>
      <c r="IY40" s="14"/>
      <c r="IZ40" s="14"/>
      <c r="JA40" s="14"/>
      <c r="JB40" s="14"/>
      <c r="JC40" s="14"/>
      <c r="JD40" s="14"/>
      <c r="JE40" s="14"/>
      <c r="JF40" s="14"/>
      <c r="JG40" s="14"/>
      <c r="JH40" s="14"/>
      <c r="JI40" s="14"/>
      <c r="JJ40" s="14"/>
      <c r="JK40" s="14"/>
      <c r="JL40" s="14"/>
      <c r="JM40" s="14"/>
      <c r="JN40" s="14"/>
      <c r="JO40" s="9"/>
      <c r="JP40" s="14"/>
      <c r="JQ40" s="14"/>
      <c r="JR40" s="14"/>
      <c r="JS40" s="14"/>
      <c r="JT40" s="14"/>
      <c r="JU40" s="14"/>
      <c r="JV40" s="14"/>
      <c r="JW40" s="14"/>
      <c r="JX40" s="14"/>
      <c r="JY40" s="14"/>
      <c r="JZ40" s="14"/>
      <c r="KA40" s="14"/>
      <c r="KB40" s="14"/>
      <c r="KC40" s="14"/>
      <c r="KD40" s="14"/>
      <c r="KE40" s="14"/>
      <c r="KF40" s="14"/>
      <c r="KG40" s="14"/>
      <c r="KH40" s="14"/>
      <c r="KI40" s="14"/>
      <c r="KJ40" s="14"/>
      <c r="KK40" s="14"/>
      <c r="KL40" s="14"/>
      <c r="KM40" s="14"/>
      <c r="KN40" s="14"/>
      <c r="KO40" s="14"/>
      <c r="KP40" s="14"/>
      <c r="KQ40" s="14"/>
      <c r="KR40" s="14"/>
      <c r="KS40" s="14"/>
      <c r="KT40" s="14"/>
      <c r="KU40" s="14"/>
      <c r="KV40" s="14"/>
      <c r="KW40" s="14"/>
      <c r="KX40" s="14"/>
      <c r="KY40" s="14"/>
      <c r="KZ40" s="14"/>
      <c r="LA40" s="14"/>
      <c r="LB40" s="14"/>
      <c r="LC40" s="14"/>
      <c r="LD40" s="14"/>
      <c r="LE40" s="14"/>
      <c r="LF40" s="14"/>
      <c r="LG40" s="14"/>
      <c r="LH40" s="14"/>
      <c r="LI40" s="14"/>
      <c r="LJ40" s="14"/>
      <c r="LK40" s="14"/>
      <c r="LL40" s="14"/>
      <c r="LM40" s="14"/>
      <c r="LN40" s="14"/>
      <c r="LO40" s="14"/>
      <c r="LP40" s="14"/>
      <c r="LQ40" s="14"/>
      <c r="LR40" s="14"/>
      <c r="LS40" s="14"/>
      <c r="LT40" s="9"/>
      <c r="LU40" s="14"/>
      <c r="LV40" s="14"/>
      <c r="LW40" s="14"/>
      <c r="LX40" s="14"/>
      <c r="LY40" s="14"/>
      <c r="LZ40" s="14"/>
      <c r="MA40" s="14"/>
      <c r="MB40" s="14"/>
      <c r="MC40" s="14"/>
      <c r="MD40" s="14"/>
      <c r="ME40" s="14"/>
      <c r="MF40" s="14"/>
      <c r="MG40" s="14"/>
      <c r="MH40" s="14"/>
      <c r="MI40" s="14"/>
      <c r="MJ40" s="14"/>
      <c r="MK40" s="14"/>
      <c r="ML40" s="14"/>
      <c r="MM40" s="14"/>
      <c r="MN40" s="9"/>
      <c r="MO40" s="14"/>
      <c r="MP40" s="14"/>
      <c r="MQ40" s="14"/>
      <c r="MR40" s="14"/>
      <c r="MS40" s="14"/>
      <c r="MT40" s="14"/>
      <c r="MU40" s="14"/>
      <c r="MV40" s="14"/>
      <c r="MW40" s="14"/>
      <c r="MX40" s="14"/>
      <c r="MY40" s="14"/>
      <c r="MZ40" s="14"/>
      <c r="NA40" s="14"/>
      <c r="NB40" s="14"/>
      <c r="NC40" s="14"/>
      <c r="ND40" s="14"/>
      <c r="NE40" s="14"/>
      <c r="NF40" s="14"/>
      <c r="NG40" s="14"/>
      <c r="NH40" s="14"/>
      <c r="NI40" s="14"/>
      <c r="NJ40" s="14"/>
      <c r="NK40" s="14"/>
      <c r="NL40" s="14"/>
      <c r="NM40" s="14"/>
      <c r="NN40" s="14"/>
      <c r="NO40" s="14"/>
      <c r="NP40" s="14"/>
      <c r="NQ40" s="14"/>
      <c r="NR40" s="14"/>
      <c r="NS40" s="14"/>
      <c r="NT40" s="14"/>
      <c r="NU40" s="14"/>
      <c r="NV40" s="14"/>
      <c r="NW40" s="14"/>
      <c r="NX40" s="14"/>
      <c r="NY40" s="14"/>
      <c r="NZ40" s="14"/>
      <c r="OA40" s="14"/>
      <c r="OB40" s="14"/>
      <c r="OC40" s="14"/>
      <c r="OD40" s="14"/>
      <c r="OE40" s="14"/>
      <c r="OF40" s="14"/>
      <c r="OG40" s="14"/>
      <c r="OH40" s="14"/>
      <c r="OI40" s="14"/>
      <c r="OJ40" s="14"/>
      <c r="OK40" s="14"/>
      <c r="OL40" s="14"/>
      <c r="OM40" s="14"/>
      <c r="ON40" s="14"/>
      <c r="OO40" s="14"/>
      <c r="OP40" s="14"/>
      <c r="OQ40" s="14"/>
      <c r="OR40" s="14"/>
      <c r="OS40" s="14"/>
      <c r="OT40" s="14"/>
      <c r="OU40" s="24">
        <v>0</v>
      </c>
    </row>
    <row r="41" spans="1:411" outlineLevel="1">
      <c r="A41" s="21">
        <f t="shared" si="158"/>
        <v>36</v>
      </c>
      <c r="B41" s="29">
        <f>$A$14</f>
        <v>9</v>
      </c>
      <c r="C41">
        <v>202</v>
      </c>
      <c r="D41" s="144" t="str">
        <f t="shared" ref="D41:D48" si="361">INDEX(i.Region_Desc,$K41,1)</f>
        <v>GSM</v>
      </c>
      <c r="E41" t="b">
        <f t="shared" ref="E41:E47" si="362">$M41&lt;&gt;3</f>
        <v>1</v>
      </c>
      <c r="F41" t="b">
        <v>0</v>
      </c>
      <c r="G41" t="b">
        <f t="shared" ref="G41:G47" si="363">E41</f>
        <v>1</v>
      </c>
      <c r="H41" s="325">
        <v>1</v>
      </c>
      <c r="I41" s="325">
        <v>1</v>
      </c>
      <c r="J41" s="29" t="str">
        <f>""</f>
        <v/>
      </c>
      <c r="K41" s="29">
        <f>d.Region</f>
        <v>2</v>
      </c>
      <c r="L41" s="29">
        <v>2</v>
      </c>
      <c r="M41" s="29">
        <v>2</v>
      </c>
      <c r="N41" s="325">
        <v>3</v>
      </c>
      <c r="O41" s="325">
        <v>1</v>
      </c>
      <c r="P41" s="29">
        <v>1</v>
      </c>
      <c r="Q41" s="29">
        <v>2</v>
      </c>
      <c r="R41" s="21">
        <v>1</v>
      </c>
      <c r="S41" s="29">
        <v>1</v>
      </c>
      <c r="T41" s="21">
        <v>1</v>
      </c>
      <c r="U41" s="21"/>
      <c r="V41" s="21"/>
      <c r="W41" s="21">
        <v>0</v>
      </c>
      <c r="X41" s="21"/>
      <c r="Y41" s="21">
        <v>0</v>
      </c>
      <c r="Z41" s="21">
        <v>0</v>
      </c>
      <c r="AA41" s="21">
        <v>0</v>
      </c>
      <c r="AB41" s="21">
        <v>0</v>
      </c>
      <c r="AC41" s="21">
        <v>0</v>
      </c>
      <c r="AD41" s="21">
        <v>0</v>
      </c>
      <c r="AE41" s="21">
        <v>0</v>
      </c>
      <c r="AF41" s="144">
        <f>INDEX(CHOOSE($N41,DataAutumn!i.AdultDrys,DataWinter!i.AdultDrys,DataSpring!i.AdultDrys),1,$M41)</f>
        <v>3</v>
      </c>
      <c r="AG41" s="5">
        <f t="shared" ref="AG41:AH48" si="364">INDEX(i.FlkStrctr,$M41,AG$7)</f>
        <v>2</v>
      </c>
      <c r="AH41" s="5">
        <f t="shared" si="364"/>
        <v>0</v>
      </c>
      <c r="AI41" s="5">
        <f t="shared" ref="AI41:AI48" si="365">INDEX(i.StdELMan,($K41-1)*12+($M41-1)*3+$N41,AI$7)</f>
        <v>1</v>
      </c>
      <c r="AJ41">
        <f t="shared" ref="AJ41:AJ48" si="366">IFERROR(MOD($CF41,100),0)</f>
        <v>11</v>
      </c>
      <c r="AL41" s="235" t="str">
        <f ca="1">TEXT(LEFT(OFFSET(AL41,-1,0),5)+1,"00000")&amp;MID(OFFSET(AL41,-1,0),6,FIND(" ",OFFSET(AL41,-1,0),7)-5)
&amp; $D41           &amp; IF($IG41=0," FWM","")&amp;IF($IG41=1," MWM","")&amp;IF($IG41=5," Mat","")&amp;IF($IH41=TRUE,"&amp;BBT","    ")          &amp; " Day"&amp;INDEX(i.DOY,$N41,1)
&amp; " Scan"&amp;TEXT($O41,"0")        &amp;" "&amp; INDEX(DataMaster!$B$98:$B$105,$Q41,0)
&amp; " WP"&amp;TEXT($MC41*100,"000p")           &amp; " MP"&amp;TEXT($MD41*100,"000p")           &amp; " GP"&amp;TEXT($MM41*100,"000p")
&amp; " T_" &amp; IF(AND($CC41,$CE41),"TRUE ")        &amp; " (F"&amp;3+COUNTIF($CV41:$CY41,TRUE)&amp;3&amp;"N"&amp;$DM41&amp;$DN41&amp;")"</f>
        <v>00001 FeedSupplySE GSM MWM     Day204 Scan1 Only export WP100p MP100p GP100p T_FALSE (F33N11)</v>
      </c>
      <c r="AM41" s="9" t="str">
        <f ca="1">IF(COUNTIF(AL$5:AL41,AL41)=1,"-","Dup")</f>
        <v>-</v>
      </c>
      <c r="AN41" s="9"/>
      <c r="AO41" s="12" t="b">
        <v>1</v>
      </c>
      <c r="AP41" s="12" t="b">
        <v>1</v>
      </c>
      <c r="AQ41" s="12" t="b">
        <v>1</v>
      </c>
      <c r="AR41" s="12" t="b">
        <v>1</v>
      </c>
      <c r="AS41" s="12" t="b">
        <v>1</v>
      </c>
      <c r="AT41" s="12" t="b">
        <v>1</v>
      </c>
      <c r="AU41" s="12" t="b">
        <v>1</v>
      </c>
      <c r="AV41" s="12" t="b">
        <v>1</v>
      </c>
      <c r="AW41" s="9"/>
      <c r="AX41" s="5" t="b">
        <f t="shared" ref="AX41:BC48" si="367">INDEX(i.model_structure,$H41,AX$7)</f>
        <v>1</v>
      </c>
      <c r="AY41" s="5" t="str">
        <f t="shared" si="367"/>
        <v>-</v>
      </c>
      <c r="AZ41" s="5" t="str">
        <f t="shared" si="367"/>
        <v>-</v>
      </c>
      <c r="BA41" s="5" t="str">
        <f t="shared" si="367"/>
        <v>-</v>
      </c>
      <c r="BB41" s="5" t="b">
        <f t="shared" si="367"/>
        <v>0</v>
      </c>
      <c r="BC41" s="144">
        <f t="shared" si="367"/>
        <v>0.25</v>
      </c>
      <c r="BD41" s="19" t="b">
        <f t="shared" ref="BD41:BD48" ca="1" si="368">OFFSET(BD$5,$B41,0)</f>
        <v>1</v>
      </c>
      <c r="BE41" s="9"/>
      <c r="BF41" s="5" t="str">
        <f t="shared" ref="BF41:BF48" ca="1" si="369">IF($M41&lt;&gt;4,OFFSET(BF$5,$B41,0),1)</f>
        <v>-</v>
      </c>
      <c r="BG41" s="19" t="str">
        <f t="shared" ref="BG41:BI48" ca="1" si="370">OFFSET(BG$5,$B41,0)</f>
        <v>-</v>
      </c>
      <c r="BH41" s="19" t="str">
        <f t="shared" ca="1" si="370"/>
        <v>-</v>
      </c>
      <c r="BI41" s="19" t="str">
        <f t="shared" ca="1" si="370"/>
        <v>-</v>
      </c>
      <c r="BJ41" s="5" t="str">
        <f t="shared" ref="BJ41:BJ48" ca="1" si="371">IF($M41&lt;&gt;4,OFFSET(BJ$5,$B41,0),1)</f>
        <v>-</v>
      </c>
      <c r="BK41" s="19" t="str">
        <f t="shared" ref="BK41:BK48" ca="1" si="372">OFFSET(BK$5,$B41,0)</f>
        <v>-</v>
      </c>
      <c r="BL41" s="5" t="str">
        <f t="shared" ref="BL41:BL48" ca="1" si="373">IF($M41&lt;&gt;4,OFFSET(BL$5,$B41,0),1)</f>
        <v>-</v>
      </c>
      <c r="BM41" s="19" t="str">
        <f t="shared" ref="BM41:BO48" ca="1" si="374">OFFSET(BM$5,$B41,0)</f>
        <v>-</v>
      </c>
      <c r="BN41" s="19" t="str">
        <f t="shared" ca="1" si="374"/>
        <v>-</v>
      </c>
      <c r="BO41" s="19" t="str">
        <f t="shared" ca="1" si="374"/>
        <v>-</v>
      </c>
      <c r="BP41" s="5" t="str">
        <f t="shared" ref="BP41:BP48" ca="1" si="375">IF($M41&lt;&gt;4,OFFSET(BP$5,$B41,0),1)</f>
        <v>-</v>
      </c>
      <c r="BQ41" s="9"/>
      <c r="BR41" s="19" t="str">
        <f t="shared" ref="BR41:CA48" ca="1" si="376">OFFSET(BR$5,$B41,0)</f>
        <v>-</v>
      </c>
      <c r="BS41" s="19" t="str">
        <f t="shared" ca="1" si="376"/>
        <v>-</v>
      </c>
      <c r="BT41" s="19" t="str">
        <f t="shared" ca="1" si="376"/>
        <v>-</v>
      </c>
      <c r="BU41" s="19" t="str">
        <f t="shared" ca="1" si="376"/>
        <v>-</v>
      </c>
      <c r="BV41" s="19" t="str">
        <f t="shared" ca="1" si="376"/>
        <v>-</v>
      </c>
      <c r="BW41" s="19" t="str">
        <f t="shared" ca="1" si="376"/>
        <v>-</v>
      </c>
      <c r="BX41" s="19" t="str">
        <f t="shared" ca="1" si="376"/>
        <v>-</v>
      </c>
      <c r="BY41" s="19" t="str">
        <f t="shared" ca="1" si="376"/>
        <v>-</v>
      </c>
      <c r="BZ41" s="19" t="str">
        <f t="shared" ca="1" si="376"/>
        <v>-</v>
      </c>
      <c r="CA41" s="19" t="str">
        <f t="shared" ca="1" si="376"/>
        <v>-</v>
      </c>
      <c r="CB41" s="9"/>
      <c r="CC41" s="12" t="b">
        <v>0</v>
      </c>
      <c r="CD41" s="12" t="b">
        <v>0</v>
      </c>
      <c r="CE41" s="12" t="b">
        <v>0</v>
      </c>
      <c r="CF41" s="12">
        <f>VALUE($K41&amp;$M41&amp;$N41&amp;$O41&amp;"1")</f>
        <v>22311</v>
      </c>
      <c r="CG41" s="144" t="b">
        <f>NOT(CE41)</f>
        <v>1</v>
      </c>
      <c r="CH41" s="12" t="s">
        <v>34</v>
      </c>
      <c r="CI41" s="12" t="b">
        <v>1</v>
      </c>
      <c r="CJ41" s="12">
        <f>VALUE($K41&amp;$M41&amp;$N41&amp;$Q41&amp;$S41&amp;"01")</f>
        <v>2232101</v>
      </c>
      <c r="CK41" s="19" t="str">
        <f t="shared" ref="CK41:CM41" ca="1" si="377">OFFSET(CK$5,$B41,0)</f>
        <v>-</v>
      </c>
      <c r="CL41" s="19">
        <f t="shared" ca="1" si="377"/>
        <v>1</v>
      </c>
      <c r="CM41" s="19">
        <f t="shared" ca="1" si="377"/>
        <v>1</v>
      </c>
      <c r="CN41" s="9"/>
      <c r="CO41" s="444">
        <f t="shared" ref="CO41:CQ48" si="378">INDEX(i.UserPeriod0,$AI41,CO$7)</f>
        <v>652</v>
      </c>
      <c r="CP41" s="444">
        <f t="shared" si="378"/>
        <v>686</v>
      </c>
      <c r="CQ41" s="444">
        <f t="shared" si="378"/>
        <v>721</v>
      </c>
      <c r="CR41" s="152">
        <f t="shared" ref="CR41:CT48" si="379">7*INDEX(i.end_joining,1,CR$7+($AI41-1)*3)</f>
        <v>378</v>
      </c>
      <c r="CS41" s="152">
        <f t="shared" si="379"/>
        <v>413</v>
      </c>
      <c r="CT41" s="152">
        <f t="shared" si="379"/>
        <v>448</v>
      </c>
      <c r="CU41" s="19" t="str">
        <f t="shared" ref="CU41:DK48" ca="1" si="380">OFFSET(CU$5,$B41,0)</f>
        <v>-</v>
      </c>
      <c r="CV41" s="19" t="str">
        <f t="shared" ca="1" si="380"/>
        <v>-</v>
      </c>
      <c r="CW41" s="19" t="str">
        <f t="shared" ca="1" si="380"/>
        <v>-</v>
      </c>
      <c r="CX41" s="19" t="str">
        <f t="shared" ca="1" si="380"/>
        <v>-</v>
      </c>
      <c r="CY41" s="19" t="str">
        <f t="shared" ca="1" si="380"/>
        <v>-</v>
      </c>
      <c r="CZ41" s="19" t="b">
        <f t="shared" ca="1" si="380"/>
        <v>1</v>
      </c>
      <c r="DA41" s="19">
        <f t="shared" ca="1" si="380"/>
        <v>0</v>
      </c>
      <c r="DB41" s="19">
        <f t="shared" ca="1" si="380"/>
        <v>0</v>
      </c>
      <c r="DC41" s="19">
        <f t="shared" ca="1" si="380"/>
        <v>0</v>
      </c>
      <c r="DD41" s="19">
        <f t="shared" ca="1" si="380"/>
        <v>0</v>
      </c>
      <c r="DE41" s="19">
        <f t="shared" ca="1" si="380"/>
        <v>0</v>
      </c>
      <c r="DF41" s="19">
        <f t="shared" ca="1" si="380"/>
        <v>0</v>
      </c>
      <c r="DG41" s="19">
        <f t="shared" ca="1" si="380"/>
        <v>0</v>
      </c>
      <c r="DH41" s="19">
        <f t="shared" ca="1" si="380"/>
        <v>0</v>
      </c>
      <c r="DI41" s="19">
        <f t="shared" ca="1" si="380"/>
        <v>0</v>
      </c>
      <c r="DJ41" s="19">
        <f t="shared" ca="1" si="380"/>
        <v>0</v>
      </c>
      <c r="DK41" s="19">
        <f t="shared" ca="1" si="380"/>
        <v>0</v>
      </c>
      <c r="DL41" s="19">
        <f t="shared" ref="DL41:ES48" ca="1" si="381">OFFSET(DL$5,$B41,0)</f>
        <v>0</v>
      </c>
      <c r="DM41" s="19">
        <f t="shared" ca="1" si="381"/>
        <v>1</v>
      </c>
      <c r="DN41" s="19">
        <f t="shared" ca="1" si="381"/>
        <v>1</v>
      </c>
      <c r="DO41" s="19">
        <f t="shared" ca="1" si="381"/>
        <v>0</v>
      </c>
      <c r="DP41" s="19" t="str">
        <f t="shared" ca="1" si="381"/>
        <v>-</v>
      </c>
      <c r="DQ41" s="19" t="str">
        <f t="shared" ca="1" si="381"/>
        <v>-</v>
      </c>
      <c r="DR41" s="19" t="str">
        <f t="shared" ca="1" si="381"/>
        <v>-</v>
      </c>
      <c r="DS41" s="19" t="str">
        <f t="shared" ca="1" si="381"/>
        <v>-</v>
      </c>
      <c r="DT41" s="19" t="str">
        <f t="shared" ca="1" si="381"/>
        <v>-</v>
      </c>
      <c r="DU41" s="19">
        <f t="shared" ca="1" si="381"/>
        <v>0</v>
      </c>
      <c r="DV41" s="19" t="str">
        <f t="shared" ca="1" si="381"/>
        <v>-</v>
      </c>
      <c r="DW41" s="19" t="str">
        <f t="shared" ca="1" si="381"/>
        <v>-</v>
      </c>
      <c r="DX41" s="19" t="str">
        <f t="shared" ca="1" si="381"/>
        <v>-</v>
      </c>
      <c r="DY41" s="19" t="str">
        <f t="shared" ca="1" si="381"/>
        <v>-</v>
      </c>
      <c r="DZ41" s="19" t="str">
        <f t="shared" ca="1" si="381"/>
        <v>-</v>
      </c>
      <c r="EA41" s="19" t="str">
        <f t="shared" ca="1" si="381"/>
        <v>-</v>
      </c>
      <c r="EB41" s="19" t="str">
        <f t="shared" ca="1" si="381"/>
        <v>-</v>
      </c>
      <c r="EC41" s="19" t="str">
        <f t="shared" ca="1" si="381"/>
        <v>-</v>
      </c>
      <c r="ED41" s="19">
        <f t="shared" ca="1" si="381"/>
        <v>0</v>
      </c>
      <c r="EE41" s="19">
        <f t="shared" ca="1" si="381"/>
        <v>0</v>
      </c>
      <c r="EF41" s="19">
        <f t="shared" ca="1" si="381"/>
        <v>0</v>
      </c>
      <c r="EG41" s="19">
        <f t="shared" ca="1" si="381"/>
        <v>0</v>
      </c>
      <c r="EH41" s="19">
        <f t="shared" ca="1" si="381"/>
        <v>0</v>
      </c>
      <c r="EI41" s="19">
        <f t="shared" ca="1" si="381"/>
        <v>0</v>
      </c>
      <c r="EJ41" s="19">
        <f t="shared" ca="1" si="381"/>
        <v>0</v>
      </c>
      <c r="EK41" s="19">
        <f t="shared" ca="1" si="381"/>
        <v>0</v>
      </c>
      <c r="EL41" s="19">
        <f t="shared" ca="1" si="381"/>
        <v>0</v>
      </c>
      <c r="EM41" s="19">
        <f t="shared" ca="1" si="381"/>
        <v>0</v>
      </c>
      <c r="EN41" s="19">
        <f t="shared" ca="1" si="381"/>
        <v>0</v>
      </c>
      <c r="EO41" s="19">
        <f t="shared" ca="1" si="381"/>
        <v>0</v>
      </c>
      <c r="EP41" s="19">
        <f t="shared" ca="1" si="381"/>
        <v>0</v>
      </c>
      <c r="EQ41" s="19">
        <f t="shared" ca="1" si="381"/>
        <v>0</v>
      </c>
      <c r="ER41" s="19">
        <f t="shared" ca="1" si="381"/>
        <v>0</v>
      </c>
      <c r="ES41" s="19">
        <f t="shared" ca="1" si="381"/>
        <v>0</v>
      </c>
      <c r="ET41" s="19">
        <f t="shared" ref="ET41:FI47" ca="1" si="382">OFFSET(ET$5,$B41,0)</f>
        <v>0</v>
      </c>
      <c r="EU41" s="19">
        <f t="shared" ca="1" si="382"/>
        <v>0</v>
      </c>
      <c r="EV41" s="19">
        <f t="shared" ca="1" si="382"/>
        <v>0</v>
      </c>
      <c r="EW41" s="19">
        <f t="shared" ca="1" si="382"/>
        <v>0</v>
      </c>
      <c r="EX41" s="19">
        <f t="shared" ca="1" si="382"/>
        <v>0</v>
      </c>
      <c r="EY41" s="19">
        <f t="shared" ca="1" si="382"/>
        <v>0</v>
      </c>
      <c r="EZ41" s="19">
        <f t="shared" ca="1" si="382"/>
        <v>0</v>
      </c>
      <c r="FA41" s="19">
        <f t="shared" ca="1" si="382"/>
        <v>0</v>
      </c>
      <c r="FB41" s="19">
        <f t="shared" ca="1" si="382"/>
        <v>0</v>
      </c>
      <c r="FC41" s="19">
        <f t="shared" ca="1" si="382"/>
        <v>0</v>
      </c>
      <c r="FD41" s="19">
        <f t="shared" ca="1" si="382"/>
        <v>0</v>
      </c>
      <c r="FE41" s="19">
        <f t="shared" ca="1" si="382"/>
        <v>0</v>
      </c>
      <c r="FF41" s="19">
        <f t="shared" ca="1" si="382"/>
        <v>0</v>
      </c>
      <c r="FG41" s="19">
        <f t="shared" ca="1" si="382"/>
        <v>0</v>
      </c>
      <c r="FH41" s="19">
        <f t="shared" ca="1" si="382"/>
        <v>0</v>
      </c>
      <c r="FI41" s="19">
        <f t="shared" ca="1" si="382"/>
        <v>0</v>
      </c>
      <c r="FJ41" s="19">
        <f t="shared" ref="FJ41:HK45" ca="1" si="383">OFFSET(FJ$5,$B41,0)</f>
        <v>0</v>
      </c>
      <c r="FK41" s="19">
        <f t="shared" ca="1" si="383"/>
        <v>0</v>
      </c>
      <c r="FL41" s="19">
        <f t="shared" ca="1" si="383"/>
        <v>0</v>
      </c>
      <c r="FM41" s="19">
        <f t="shared" ca="1" si="383"/>
        <v>0</v>
      </c>
      <c r="FN41" s="19">
        <f t="shared" ca="1" si="383"/>
        <v>0</v>
      </c>
      <c r="FO41" s="19">
        <f t="shared" ca="1" si="383"/>
        <v>0</v>
      </c>
      <c r="FP41" s="19">
        <f t="shared" ca="1" si="383"/>
        <v>0</v>
      </c>
      <c r="FQ41" s="19">
        <f t="shared" ca="1" si="383"/>
        <v>0</v>
      </c>
      <c r="FR41" s="19">
        <f t="shared" ca="1" si="383"/>
        <v>0</v>
      </c>
      <c r="FS41" s="19">
        <f t="shared" ca="1" si="383"/>
        <v>0</v>
      </c>
      <c r="FT41" s="19">
        <f t="shared" ca="1" si="383"/>
        <v>0</v>
      </c>
      <c r="FU41" s="19">
        <f t="shared" ca="1" si="383"/>
        <v>0</v>
      </c>
      <c r="FV41" s="19">
        <f t="shared" ca="1" si="383"/>
        <v>0</v>
      </c>
      <c r="FW41" s="19">
        <f t="shared" ca="1" si="383"/>
        <v>0</v>
      </c>
      <c r="FX41" s="19">
        <f t="shared" ca="1" si="383"/>
        <v>0</v>
      </c>
      <c r="FY41" s="19">
        <f t="shared" ca="1" si="383"/>
        <v>0</v>
      </c>
      <c r="FZ41" s="19">
        <f t="shared" ca="1" si="383"/>
        <v>0</v>
      </c>
      <c r="GA41" s="19">
        <f t="shared" ca="1" si="383"/>
        <v>0</v>
      </c>
      <c r="GB41" s="19">
        <f t="shared" ca="1" si="383"/>
        <v>0</v>
      </c>
      <c r="GC41" s="19">
        <f t="shared" ca="1" si="383"/>
        <v>0</v>
      </c>
      <c r="GD41" s="19">
        <f t="shared" ca="1" si="383"/>
        <v>0</v>
      </c>
      <c r="GE41" s="19">
        <f t="shared" ca="1" si="383"/>
        <v>0</v>
      </c>
      <c r="GF41" s="19">
        <f t="shared" ca="1" si="383"/>
        <v>0</v>
      </c>
      <c r="GG41" s="19">
        <f t="shared" ca="1" si="383"/>
        <v>0</v>
      </c>
      <c r="GH41" s="19">
        <f t="shared" ca="1" si="383"/>
        <v>0</v>
      </c>
      <c r="GI41" s="19">
        <f t="shared" ca="1" si="383"/>
        <v>0</v>
      </c>
      <c r="GJ41" s="19">
        <f t="shared" ca="1" si="383"/>
        <v>0</v>
      </c>
      <c r="GK41" s="19">
        <f t="shared" ca="1" si="383"/>
        <v>0</v>
      </c>
      <c r="GL41" s="19">
        <f t="shared" ca="1" si="383"/>
        <v>0</v>
      </c>
      <c r="GM41" s="19">
        <f t="shared" ca="1" si="383"/>
        <v>0</v>
      </c>
      <c r="GN41" s="19">
        <f t="shared" ca="1" si="383"/>
        <v>0</v>
      </c>
      <c r="GO41" s="19">
        <f t="shared" ca="1" si="383"/>
        <v>0</v>
      </c>
      <c r="GP41" s="19">
        <f t="shared" ca="1" si="383"/>
        <v>0</v>
      </c>
      <c r="GQ41" s="19">
        <f t="shared" ca="1" si="383"/>
        <v>0</v>
      </c>
      <c r="GR41" s="19">
        <f t="shared" ca="1" si="383"/>
        <v>0</v>
      </c>
      <c r="GS41" s="19">
        <f t="shared" ca="1" si="383"/>
        <v>0</v>
      </c>
      <c r="GT41" s="19">
        <f t="shared" ca="1" si="383"/>
        <v>0</v>
      </c>
      <c r="GU41" s="19">
        <f t="shared" ca="1" si="383"/>
        <v>0</v>
      </c>
      <c r="GV41" s="19">
        <f t="shared" ca="1" si="383"/>
        <v>0</v>
      </c>
      <c r="GW41" s="19">
        <f t="shared" ca="1" si="383"/>
        <v>0</v>
      </c>
      <c r="GX41" s="19">
        <f t="shared" ca="1" si="383"/>
        <v>0</v>
      </c>
      <c r="GY41" s="19">
        <f t="shared" ca="1" si="383"/>
        <v>0</v>
      </c>
      <c r="GZ41" s="19">
        <f t="shared" ca="1" si="383"/>
        <v>0</v>
      </c>
      <c r="HA41" s="19">
        <f t="shared" ca="1" si="383"/>
        <v>0</v>
      </c>
      <c r="HB41" s="19">
        <f t="shared" ca="1" si="383"/>
        <v>0</v>
      </c>
      <c r="HC41" s="19">
        <f t="shared" ca="1" si="383"/>
        <v>0</v>
      </c>
      <c r="HD41" s="19">
        <f t="shared" ca="1" si="383"/>
        <v>0</v>
      </c>
      <c r="HE41" s="19">
        <f t="shared" ca="1" si="383"/>
        <v>0</v>
      </c>
      <c r="HF41" s="19">
        <f t="shared" ca="1" si="383"/>
        <v>0</v>
      </c>
      <c r="HG41" s="19">
        <f t="shared" ca="1" si="383"/>
        <v>0</v>
      </c>
      <c r="HH41" s="19">
        <f t="shared" ca="1" si="383"/>
        <v>0</v>
      </c>
      <c r="HI41" s="19">
        <f t="shared" ca="1" si="383"/>
        <v>0</v>
      </c>
      <c r="HJ41" s="19">
        <f t="shared" ca="1" si="383"/>
        <v>0</v>
      </c>
      <c r="HK41" s="19">
        <f t="shared" ca="1" si="383"/>
        <v>0</v>
      </c>
      <c r="HL41" s="19">
        <f t="shared" ref="HL41:ID44" ca="1" si="384">OFFSET(HL$5,$B41,0)</f>
        <v>0</v>
      </c>
      <c r="HM41" s="19">
        <f t="shared" ca="1" si="384"/>
        <v>0</v>
      </c>
      <c r="HN41" s="19">
        <f t="shared" ca="1" si="384"/>
        <v>0</v>
      </c>
      <c r="HO41" s="19">
        <f t="shared" ca="1" si="384"/>
        <v>0</v>
      </c>
      <c r="HP41" s="19">
        <f t="shared" ca="1" si="384"/>
        <v>0</v>
      </c>
      <c r="HQ41" s="19">
        <f t="shared" ca="1" si="384"/>
        <v>0</v>
      </c>
      <c r="HR41" s="19">
        <f t="shared" ca="1" si="384"/>
        <v>0</v>
      </c>
      <c r="HS41" s="19">
        <f t="shared" ca="1" si="384"/>
        <v>0</v>
      </c>
      <c r="HT41" s="19">
        <f t="shared" ca="1" si="384"/>
        <v>0</v>
      </c>
      <c r="HU41" s="19">
        <f t="shared" ca="1" si="384"/>
        <v>0</v>
      </c>
      <c r="HV41" s="19">
        <f t="shared" ca="1" si="384"/>
        <v>0</v>
      </c>
      <c r="HW41" s="19">
        <f t="shared" ca="1" si="384"/>
        <v>0</v>
      </c>
      <c r="HX41" s="19">
        <f t="shared" ca="1" si="384"/>
        <v>0</v>
      </c>
      <c r="HY41" s="19">
        <f t="shared" ca="1" si="384"/>
        <v>0</v>
      </c>
      <c r="HZ41" s="19">
        <f t="shared" ca="1" si="384"/>
        <v>0</v>
      </c>
      <c r="IA41" s="19">
        <f t="shared" ca="1" si="384"/>
        <v>0</v>
      </c>
      <c r="IB41" s="19">
        <f t="shared" ca="1" si="384"/>
        <v>0</v>
      </c>
      <c r="IC41" s="19">
        <f t="shared" ca="1" si="384"/>
        <v>0</v>
      </c>
      <c r="ID41" s="19">
        <f t="shared" ca="1" si="384"/>
        <v>0</v>
      </c>
      <c r="IE41" s="5">
        <f t="shared" ref="IE41:IE48" si="385">INDEX(i.TOL,$N41,IE$7)</f>
        <v>67</v>
      </c>
      <c r="IF41" s="9"/>
      <c r="IG41" s="5">
        <f t="shared" ref="IG41:IJ48" si="386">INDEX(i.FlkStrctr,$M41,IG$7)</f>
        <v>1</v>
      </c>
      <c r="IH41" s="5" t="b">
        <f t="shared" si="386"/>
        <v>0</v>
      </c>
      <c r="II41" s="19">
        <f t="shared" ref="II41:JN47" ca="1" si="387">OFFSET(II$5,$B41,0)</f>
        <v>0</v>
      </c>
      <c r="IJ41" s="5">
        <f t="shared" si="386"/>
        <v>55</v>
      </c>
      <c r="IK41" s="19">
        <f t="shared" ca="1" si="387"/>
        <v>1</v>
      </c>
      <c r="IL41" s="19">
        <f t="shared" ca="1" si="387"/>
        <v>0</v>
      </c>
      <c r="IM41" s="19">
        <f t="shared" ca="1" si="387"/>
        <v>0</v>
      </c>
      <c r="IN41" s="19">
        <f t="shared" ca="1" si="387"/>
        <v>0</v>
      </c>
      <c r="IO41" s="19">
        <f t="shared" ca="1" si="387"/>
        <v>0</v>
      </c>
      <c r="IP41" s="19">
        <f t="shared" ca="1" si="387"/>
        <v>0</v>
      </c>
      <c r="IQ41" s="19">
        <f t="shared" ca="1" si="387"/>
        <v>0</v>
      </c>
      <c r="IR41" s="19">
        <f t="shared" ca="1" si="387"/>
        <v>0</v>
      </c>
      <c r="IS41" s="19">
        <f t="shared" ca="1" si="387"/>
        <v>0</v>
      </c>
      <c r="IT41" s="19">
        <f t="shared" ca="1" si="387"/>
        <v>0</v>
      </c>
      <c r="IU41" s="19">
        <f t="shared" ca="1" si="387"/>
        <v>0</v>
      </c>
      <c r="IV41" s="19">
        <f t="shared" ca="1" si="387"/>
        <v>0</v>
      </c>
      <c r="IW41" s="19">
        <f t="shared" ca="1" si="387"/>
        <v>0</v>
      </c>
      <c r="IX41" s="19">
        <f t="shared" ca="1" si="387"/>
        <v>0</v>
      </c>
      <c r="IY41" s="19">
        <f t="shared" ca="1" si="387"/>
        <v>0</v>
      </c>
      <c r="IZ41" s="19">
        <f t="shared" ca="1" si="387"/>
        <v>0</v>
      </c>
      <c r="JA41" s="19">
        <f t="shared" ca="1" si="387"/>
        <v>0</v>
      </c>
      <c r="JB41" s="19">
        <f t="shared" ca="1" si="387"/>
        <v>0</v>
      </c>
      <c r="JC41" s="19">
        <f t="shared" ca="1" si="387"/>
        <v>0</v>
      </c>
      <c r="JD41" s="19">
        <f t="shared" ca="1" si="387"/>
        <v>0</v>
      </c>
      <c r="JE41" s="19">
        <f t="shared" ca="1" si="387"/>
        <v>0</v>
      </c>
      <c r="JF41" s="19">
        <f t="shared" ca="1" si="387"/>
        <v>0</v>
      </c>
      <c r="JG41" s="5">
        <f t="shared" ref="JG41:JK48" si="388">INDEX(i_dryman,($AF41-1)*4+INDEX(i.StdELMan,($K41-1)*12+($M41-1)*3+$N41,JG$8),JG$7)</f>
        <v>1.2500000000000001E-2</v>
      </c>
      <c r="JH41" s="567">
        <f t="shared" si="388"/>
        <v>0</v>
      </c>
      <c r="JI41" s="5">
        <f t="shared" si="388"/>
        <v>6.25E-2</v>
      </c>
      <c r="JJ41" s="5">
        <f t="shared" si="388"/>
        <v>6.25E-2</v>
      </c>
      <c r="JK41" s="5">
        <f t="shared" si="388"/>
        <v>6.25E-2</v>
      </c>
      <c r="JL41" s="19">
        <f t="shared" ca="1" si="387"/>
        <v>1</v>
      </c>
      <c r="JM41" s="19">
        <f t="shared" ca="1" si="387"/>
        <v>0</v>
      </c>
      <c r="JN41" s="19">
        <f t="shared" ca="1" si="387"/>
        <v>1</v>
      </c>
      <c r="JO41" s="9"/>
      <c r="JP41" s="5" t="b">
        <f t="shared" ref="JP41:JP48" ca="1" si="389">IF($L41&lt;&gt;0,INDEX(i.cropgraze_inc,$L41,JP$7),OFFSET(JP$5,$B41,0))</f>
        <v>0</v>
      </c>
      <c r="JQ41" s="19" t="str">
        <f t="shared" ref="JQ41:JR48" ca="1" si="390">OFFSET(JQ$5,$B41,0)</f>
        <v>-</v>
      </c>
      <c r="JR41" s="19" t="str">
        <f t="shared" ca="1" si="390"/>
        <v>-</v>
      </c>
      <c r="JS41" s="5" t="b">
        <f t="shared" ref="JS41:JU48" si="391">($N41=JS$11)</f>
        <v>0</v>
      </c>
      <c r="JT41" s="5" t="b">
        <f t="shared" si="391"/>
        <v>0</v>
      </c>
      <c r="JU41" s="5" t="b">
        <f t="shared" si="391"/>
        <v>1</v>
      </c>
      <c r="JV41" s="144">
        <f>$O41</f>
        <v>1</v>
      </c>
      <c r="JW41" s="144">
        <f t="shared" ref="JW41" si="392">$O41</f>
        <v>1</v>
      </c>
      <c r="JX41" s="12" t="s">
        <v>34</v>
      </c>
      <c r="JY41" s="12" t="s">
        <v>34</v>
      </c>
      <c r="JZ41" s="12" t="s">
        <v>34</v>
      </c>
      <c r="KA41" s="12" t="s">
        <v>34</v>
      </c>
      <c r="KB41" s="12">
        <v>1</v>
      </c>
      <c r="KC41" s="12">
        <v>0.66</v>
      </c>
      <c r="KD41" s="244" t="s">
        <v>34</v>
      </c>
      <c r="KE41" s="5" t="b" cm="1">
        <f t="array" ref="KE41">IF(OR(KF41:KM41&lt;&gt;"-"),TRUE,"-")</f>
        <v>1</v>
      </c>
      <c r="KF41" s="12">
        <v>2</v>
      </c>
      <c r="KG41" s="12">
        <v>2</v>
      </c>
      <c r="KH41" s="12">
        <v>2</v>
      </c>
      <c r="KI41" s="12">
        <v>2</v>
      </c>
      <c r="KJ41" s="12">
        <v>2</v>
      </c>
      <c r="KK41" s="12">
        <v>2</v>
      </c>
      <c r="KL41" s="12">
        <v>2</v>
      </c>
      <c r="KM41" s="12">
        <v>2</v>
      </c>
      <c r="KN41" s="5" t="str">
        <f t="array" ref="KN41">IF(OR(KO41:KU41&lt;&gt;"-"),TRUE,"-")</f>
        <v>-</v>
      </c>
      <c r="KO41" s="12" t="s">
        <v>34</v>
      </c>
      <c r="KP41" s="12" t="s">
        <v>34</v>
      </c>
      <c r="KQ41" s="12" t="s">
        <v>34</v>
      </c>
      <c r="KR41" s="12" t="s">
        <v>34</v>
      </c>
      <c r="KS41" s="12" t="s">
        <v>34</v>
      </c>
      <c r="KT41" s="12" t="s">
        <v>34</v>
      </c>
      <c r="KU41" s="12" t="s">
        <v>34</v>
      </c>
      <c r="KV41" s="12" t="b">
        <v>0</v>
      </c>
      <c r="KW41" s="144">
        <f t="shared" ref="KW41:KW48" si="393">IF($AI41=6,0,$KX41)</f>
        <v>2</v>
      </c>
      <c r="KX41" s="12">
        <v>2</v>
      </c>
      <c r="KY41" s="12" t="b">
        <v>0</v>
      </c>
      <c r="KZ41" s="12" t="s">
        <v>34</v>
      </c>
      <c r="LA41" s="5" t="str">
        <f t="shared" ref="LA41:LD48" si="394">INDEX(i.FlkStrctr,$M41,LA$7)</f>
        <v>-</v>
      </c>
      <c r="LB41" s="5" t="str">
        <f t="shared" si="394"/>
        <v>-</v>
      </c>
      <c r="LC41" s="5" t="str">
        <f t="shared" si="394"/>
        <v>-</v>
      </c>
      <c r="LD41" s="5" t="str">
        <f t="shared" si="394"/>
        <v>-</v>
      </c>
      <c r="LE41" s="12" t="b">
        <v>0</v>
      </c>
      <c r="LF41" s="244" t="s">
        <v>34</v>
      </c>
      <c r="LG41" s="244" t="s">
        <v>34</v>
      </c>
      <c r="LH41" s="12" t="b">
        <v>1</v>
      </c>
      <c r="LI41" s="12">
        <v>0.75</v>
      </c>
      <c r="LJ41" s="144">
        <f>LI41</f>
        <v>0.75</v>
      </c>
      <c r="LK41" s="12">
        <v>0.99</v>
      </c>
      <c r="LL41" s="12">
        <v>0.5</v>
      </c>
      <c r="LM41" s="12">
        <v>0</v>
      </c>
      <c r="LN41" s="12">
        <v>0</v>
      </c>
      <c r="LO41" s="12" t="s">
        <v>34</v>
      </c>
      <c r="LP41" s="5" t="str" cm="1">
        <f t="array" ref="LP41">INDEX(i.meatgrid,$Q41,LP$7)</f>
        <v>-</v>
      </c>
      <c r="LQ41" s="5" t="str" cm="1">
        <f t="array" ref="LQ41">INDEX(i.meatgrid,$Q41,LQ$7)</f>
        <v>-</v>
      </c>
      <c r="LR41" s="19" t="str">
        <f t="shared" ref="LR41" ca="1" si="395">OFFSET(LR$5,$B41,0)</f>
        <v>-</v>
      </c>
      <c r="LS41" s="5">
        <f t="shared" ref="LS41:LS48" si="396">INDEX(i.conservation,$W41+1,$N41)</f>
        <v>1</v>
      </c>
      <c r="LT41" s="9"/>
      <c r="LU41" s="19">
        <f t="shared" ref="LU41:MC48" ca="1" si="397">OFFSET(LU$5,$B41,0)</f>
        <v>70</v>
      </c>
      <c r="LV41" s="19">
        <f t="shared" ca="1" si="397"/>
        <v>50</v>
      </c>
      <c r="LW41" s="19">
        <f t="shared" ca="1" si="397"/>
        <v>80</v>
      </c>
      <c r="LX41" s="19">
        <f t="shared" ca="1" si="397"/>
        <v>50</v>
      </c>
      <c r="LY41" s="5" t="b" cm="1">
        <f t="array" ref="LY41">INDEX(i.meatgrid,$Q41,LY$7)</f>
        <v>0</v>
      </c>
      <c r="LZ41" s="5" t="b" cm="1">
        <f t="array" ref="LZ41">INDEX(i.meatgrid,$Q41,LZ$7)</f>
        <v>0</v>
      </c>
      <c r="MA41" s="5" t="str" cm="1">
        <f t="array" ref="MA41">INDEX(i.meatgrid,$Q41,MA$7)</f>
        <v>-</v>
      </c>
      <c r="MB41" s="5" t="str" cm="1">
        <f t="array" ref="MB41">INDEX(i.meatgrid,$Q41,MB$7)</f>
        <v>-</v>
      </c>
      <c r="MC41" s="19">
        <f t="shared" ca="1" si="397"/>
        <v>1</v>
      </c>
      <c r="MD41" s="5">
        <f t="shared" ref="MD41:MD48" si="398">INDEX(i.MeatPrices,$S41,MD$7)</f>
        <v>1</v>
      </c>
      <c r="ME41" s="5" cm="1">
        <f t="array" ref="ME41">INDEX(i.meatgrid,$Q41,ME$7)</f>
        <v>0</v>
      </c>
      <c r="MF41" s="5" cm="1">
        <f t="array" ref="MF41">INDEX(i.meatgrid,$Q41,MF$7)</f>
        <v>0</v>
      </c>
      <c r="MG41" s="5" cm="1">
        <f t="array" ref="MG41">INDEX(i.meatgrid,$Q41,MG$7)</f>
        <v>0</v>
      </c>
      <c r="MH41" s="5" cm="1">
        <f t="array" ref="MH41">INDEX(i.meatgrid,$Q41,MH$7)</f>
        <v>0</v>
      </c>
      <c r="MI41" s="5" cm="1">
        <f t="array" ref="MI41">INDEX(i.meatgrid,$Q41,MI$7)</f>
        <v>1</v>
      </c>
      <c r="MJ41" s="5" cm="1">
        <f t="array" ref="MJ41">INDEX(i.meatgrid,$Q41,MJ$7)</f>
        <v>1</v>
      </c>
      <c r="MK41" s="5" cm="1">
        <f t="array" ref="MK41">INDEX(i.meatgrid,$Q41,MK$7)</f>
        <v>1</v>
      </c>
      <c r="ML41" s="5" cm="1">
        <f t="array" ref="ML41">INDEX(i.meatgrid,$Q41,ML$7)</f>
        <v>1</v>
      </c>
      <c r="MM41" s="19">
        <f t="shared" ref="MM41:MM48" ca="1" si="399">OFFSET(MM$5,$B41,0)</f>
        <v>1</v>
      </c>
      <c r="MN41" s="9"/>
      <c r="MO41" s="19" t="b">
        <f t="shared" ref="MO41:ND48" ca="1" si="400">OFFSET(MO$5,$B41,0)</f>
        <v>0</v>
      </c>
      <c r="MP41" s="19" t="b">
        <f t="shared" ca="1" si="400"/>
        <v>0</v>
      </c>
      <c r="MQ41" s="19">
        <f ca="1">OFFSET(MQ$5,$B41,0)</f>
        <v>1</v>
      </c>
      <c r="MR41" s="19">
        <f t="shared" ref="MR41:OT46" ca="1" si="401">OFFSET(MR$5,$B41,0)</f>
        <v>0.75</v>
      </c>
      <c r="MS41" s="19">
        <f t="shared" ca="1" si="401"/>
        <v>0.75</v>
      </c>
      <c r="MT41" s="19">
        <f t="shared" ca="1" si="401"/>
        <v>0.8</v>
      </c>
      <c r="MU41" s="19">
        <f t="shared" ca="1" si="401"/>
        <v>0.82499999999999996</v>
      </c>
      <c r="MV41" s="19">
        <f t="shared" ca="1" si="401"/>
        <v>0.875</v>
      </c>
      <c r="MW41" s="19">
        <f t="shared" ca="1" si="401"/>
        <v>0.9</v>
      </c>
      <c r="MX41" s="19">
        <f t="shared" ca="1" si="401"/>
        <v>1</v>
      </c>
      <c r="MY41" s="19">
        <f t="shared" ca="1" si="401"/>
        <v>0.875</v>
      </c>
      <c r="MZ41" s="19" t="b">
        <f t="shared" ca="1" si="401"/>
        <v>1</v>
      </c>
      <c r="NA41" s="19">
        <f t="shared" ca="1" si="401"/>
        <v>74.989999999999995</v>
      </c>
      <c r="NB41" s="19" t="str">
        <f t="shared" ca="1" si="401"/>
        <v>-</v>
      </c>
      <c r="NC41" s="19" t="str">
        <f t="shared" ca="1" si="401"/>
        <v>-</v>
      </c>
      <c r="ND41" s="19" t="str">
        <f t="shared" ca="1" si="401"/>
        <v>-</v>
      </c>
      <c r="NE41" s="19" t="str">
        <f t="shared" ca="1" si="401"/>
        <v>-</v>
      </c>
      <c r="NF41" s="19" t="str">
        <f t="shared" ca="1" si="401"/>
        <v>-</v>
      </c>
      <c r="NG41" s="19" t="str">
        <f t="shared" ca="1" si="401"/>
        <v>-</v>
      </c>
      <c r="NH41" s="19" t="str">
        <f t="shared" ca="1" si="401"/>
        <v>-</v>
      </c>
      <c r="NI41" s="19">
        <f t="shared" ca="1" si="401"/>
        <v>36.99</v>
      </c>
      <c r="NJ41" s="19">
        <f t="shared" ca="1" si="401"/>
        <v>36.99</v>
      </c>
      <c r="NK41" s="19" t="str">
        <f t="shared" ca="1" si="401"/>
        <v>-</v>
      </c>
      <c r="NL41" s="19" t="str">
        <f t="shared" ca="1" si="401"/>
        <v>-</v>
      </c>
      <c r="NM41" s="19" t="str">
        <f t="shared" ca="1" si="401"/>
        <v>-</v>
      </c>
      <c r="NN41" s="19" t="str">
        <f t="shared" ca="1" si="401"/>
        <v>-</v>
      </c>
      <c r="NO41" s="19" t="str">
        <f t="shared" ca="1" si="401"/>
        <v>-</v>
      </c>
      <c r="NP41" s="19">
        <f t="shared" ca="1" si="401"/>
        <v>49.99</v>
      </c>
      <c r="NQ41" s="19">
        <f t="shared" ca="1" si="401"/>
        <v>49.99</v>
      </c>
      <c r="NR41" s="19">
        <f t="shared" ca="1" si="401"/>
        <v>49.99</v>
      </c>
      <c r="NS41" s="19">
        <f t="shared" ca="1" si="401"/>
        <v>49.99</v>
      </c>
      <c r="NT41" s="19">
        <f t="shared" ca="1" si="401"/>
        <v>49.99</v>
      </c>
      <c r="NU41" s="19">
        <f t="shared" ca="1" si="401"/>
        <v>49.99</v>
      </c>
      <c r="NV41" s="19">
        <f t="shared" ca="1" si="401"/>
        <v>49.99</v>
      </c>
      <c r="NW41" s="19">
        <f t="shared" ca="1" si="401"/>
        <v>49.99</v>
      </c>
      <c r="NX41" s="19">
        <f t="shared" ca="1" si="401"/>
        <v>412.99</v>
      </c>
      <c r="NY41" s="19">
        <f t="shared" ca="1" si="401"/>
        <v>412.99</v>
      </c>
      <c r="NZ41" s="19" t="str">
        <f t="shared" ca="1" si="401"/>
        <v>-</v>
      </c>
      <c r="OA41" s="19" t="str">
        <f t="shared" ca="1" si="401"/>
        <v>-</v>
      </c>
      <c r="OB41" s="19" t="str">
        <f t="shared" ca="1" si="401"/>
        <v>-</v>
      </c>
      <c r="OC41" s="19" t="str">
        <f t="shared" ca="1" si="401"/>
        <v>-</v>
      </c>
      <c r="OD41" s="19" t="str">
        <f t="shared" ca="1" si="401"/>
        <v>-</v>
      </c>
      <c r="OE41" s="19">
        <f t="shared" ca="1" si="401"/>
        <v>6.8900000000000006</v>
      </c>
      <c r="OF41" s="19">
        <f t="shared" ca="1" si="401"/>
        <v>6.8900000000000006</v>
      </c>
      <c r="OG41" s="19">
        <f t="shared" ca="1" si="401"/>
        <v>6.8900000000000006</v>
      </c>
      <c r="OH41" s="19">
        <f t="shared" ca="1" si="401"/>
        <v>6.8900000000000006</v>
      </c>
      <c r="OI41" s="19">
        <f t="shared" ca="1" si="401"/>
        <v>6.8900000000000006</v>
      </c>
      <c r="OJ41" s="19">
        <f t="shared" ca="1" si="401"/>
        <v>6.8900000000000006</v>
      </c>
      <c r="OK41" s="19">
        <f t="shared" ca="1" si="401"/>
        <v>6.8900000000000006</v>
      </c>
      <c r="OL41" s="19">
        <f t="shared" ca="1" si="401"/>
        <v>6.8900000000000006</v>
      </c>
      <c r="OM41" s="19">
        <f t="shared" ca="1" si="401"/>
        <v>346.99</v>
      </c>
      <c r="ON41" s="19">
        <f t="shared" ca="1" si="401"/>
        <v>346.99</v>
      </c>
      <c r="OO41" s="19" t="str">
        <f t="shared" ca="1" si="401"/>
        <v>-</v>
      </c>
      <c r="OP41" s="19" t="str">
        <f t="shared" ca="1" si="401"/>
        <v>-</v>
      </c>
      <c r="OQ41" s="19" t="str">
        <f t="shared" ca="1" si="401"/>
        <v>-</v>
      </c>
      <c r="OR41" s="19" t="str">
        <f t="shared" ca="1" si="401"/>
        <v>-</v>
      </c>
      <c r="OS41" s="19" t="str">
        <f t="shared" ca="1" si="401"/>
        <v>-</v>
      </c>
      <c r="OT41" s="19">
        <f t="shared" ca="1" si="401"/>
        <v>0</v>
      </c>
      <c r="OU41" s="24">
        <v>0</v>
      </c>
    </row>
    <row r="42" spans="1:411" outlineLevel="2">
      <c r="A42" s="21">
        <f t="shared" si="158"/>
        <v>37</v>
      </c>
      <c r="B42" s="29">
        <f ca="1">OFFSET(B42,-1,-1)</f>
        <v>36</v>
      </c>
      <c r="C42">
        <v>202</v>
      </c>
      <c r="D42" s="144" t="str">
        <f t="shared" ca="1" si="361"/>
        <v>GSM</v>
      </c>
      <c r="E42" t="b">
        <f t="shared" ca="1" si="362"/>
        <v>1</v>
      </c>
      <c r="F42" t="b">
        <v>0</v>
      </c>
      <c r="G42" t="b">
        <f t="shared" ca="1" si="363"/>
        <v>1</v>
      </c>
      <c r="H42" s="237">
        <f ca="1">OFFSET(H42,-1,0)</f>
        <v>1</v>
      </c>
      <c r="I42" s="237">
        <f t="shared" ref="I42:L48" ca="1" si="402">OFFSET(I42,-1,0)</f>
        <v>1</v>
      </c>
      <c r="J42" s="237" t="str">
        <f t="shared" ca="1" si="402"/>
        <v/>
      </c>
      <c r="K42" s="237">
        <f t="shared" ca="1" si="402"/>
        <v>2</v>
      </c>
      <c r="L42" s="237">
        <f t="shared" ca="1" si="402"/>
        <v>2</v>
      </c>
      <c r="M42" s="237">
        <f t="shared" ref="M42:T48" ca="1" si="403">OFFSET(M42,-1,0)</f>
        <v>2</v>
      </c>
      <c r="N42" s="237">
        <f t="shared" ca="1" si="403"/>
        <v>3</v>
      </c>
      <c r="O42" s="237">
        <f t="shared" ca="1" si="403"/>
        <v>1</v>
      </c>
      <c r="P42" s="237">
        <f t="shared" ca="1" si="403"/>
        <v>1</v>
      </c>
      <c r="Q42" s="237">
        <f t="shared" ca="1" si="403"/>
        <v>2</v>
      </c>
      <c r="R42" s="237">
        <f t="shared" ca="1" si="403"/>
        <v>1</v>
      </c>
      <c r="S42" s="237">
        <f t="shared" ca="1" si="403"/>
        <v>1</v>
      </c>
      <c r="T42" s="237">
        <f t="shared" ca="1" si="403"/>
        <v>1</v>
      </c>
      <c r="U42" s="275"/>
      <c r="V42" s="275"/>
      <c r="W42" s="237">
        <f t="shared" ref="W42:W48" ca="1" si="404">OFFSET(W42,-1,0)</f>
        <v>0</v>
      </c>
      <c r="X42" s="275"/>
      <c r="Y42" s="275">
        <f t="shared" ref="Y42:AE47" ca="1" si="405">OFFSET(Y42,-1,0)</f>
        <v>0</v>
      </c>
      <c r="Z42" s="275">
        <f t="shared" ca="1" si="405"/>
        <v>0</v>
      </c>
      <c r="AA42" s="275">
        <f t="shared" ca="1" si="405"/>
        <v>0</v>
      </c>
      <c r="AB42" s="275">
        <f t="shared" ca="1" si="405"/>
        <v>0</v>
      </c>
      <c r="AC42" s="275">
        <f t="shared" ca="1" si="405"/>
        <v>0</v>
      </c>
      <c r="AD42" s="275">
        <f t="shared" ca="1" si="405"/>
        <v>0</v>
      </c>
      <c r="AE42" s="275">
        <f t="shared" ca="1" si="405"/>
        <v>0</v>
      </c>
      <c r="AF42" s="144">
        <f ca="1">INDEX(CHOOSE($N42,DataAutumn!i.AdultDrys,DataWinter!i.AdultDrys,DataSpring!i.AdultDrys),1,$M42)</f>
        <v>3</v>
      </c>
      <c r="AG42" s="5">
        <f t="shared" ca="1" si="364"/>
        <v>2</v>
      </c>
      <c r="AH42" s="5">
        <f t="shared" ca="1" si="364"/>
        <v>0</v>
      </c>
      <c r="AI42" s="5">
        <f t="shared" ca="1" si="365"/>
        <v>1</v>
      </c>
      <c r="AJ42">
        <f t="shared" ca="1" si="366"/>
        <v>1</v>
      </c>
      <c r="AL42" s="231" t="str">
        <f ca="1">TEXT(LEFT(OFFSET(AL42,-1,0),5)+1,"00000")&amp;MID(OFFSET(AL42,-1,0),6,FIND(" ",OFFSET(AL42,-1,0),7)-5)
&amp; $D42           &amp; IF($IG42=0," FWM","")&amp;IF($IG42=1," MWM","")&amp;IF($IG42=5," Mat","")&amp;IF($IH42=TRUE,"&amp;BBT","    ")          &amp; " Day"&amp;INDEX(i.DOY,$N42,1)
&amp; " Scan"&amp;TEXT($O42,"0")        &amp;" "&amp; INDEX(DataMaster!$B$98:$B$105,$Q42,0)
&amp; " WP"&amp;TEXT($MC42*100,"000p")           &amp; " MP"&amp;TEXT($MD42*100,"000p")           &amp; " GP"&amp;TEXT($MM42*100,"000p")
&amp; " T_" &amp; IF(AND($CC42,$CE42),"TRUE ")        &amp; " (F"&amp;3+COUNTIF($CV42:$CY42,TRUE)&amp;3&amp;"N"&amp;$DM42&amp;$DN42&amp;")"</f>
        <v>00002 FeedSupplySE GSM MWM     Day204 Scan1 Only export WP100p MP100p GP100p T_TRUE  (F43N33)</v>
      </c>
      <c r="AM42" s="9" t="str">
        <f ca="1">IF(COUNTIF(AL$5:AL42,AL42)=1,"-","Dup")</f>
        <v>-</v>
      </c>
      <c r="AN42" s="9"/>
      <c r="AO42" s="12" t="s">
        <v>34</v>
      </c>
      <c r="AP42" s="12" t="s">
        <v>34</v>
      </c>
      <c r="AQ42" s="12" t="s">
        <v>34</v>
      </c>
      <c r="AR42" s="12" t="s">
        <v>34</v>
      </c>
      <c r="AS42" s="12" t="s">
        <v>34</v>
      </c>
      <c r="AT42" s="12" t="s">
        <v>34</v>
      </c>
      <c r="AU42" s="12" t="s">
        <v>34</v>
      </c>
      <c r="AV42" s="12" t="s">
        <v>34</v>
      </c>
      <c r="AW42" s="9"/>
      <c r="AX42" s="5" t="b">
        <f t="shared" ca="1" si="367"/>
        <v>1</v>
      </c>
      <c r="AY42" s="5" t="str">
        <f t="shared" ca="1" si="367"/>
        <v>-</v>
      </c>
      <c r="AZ42" s="5" t="str">
        <f t="shared" ca="1" si="367"/>
        <v>-</v>
      </c>
      <c r="BA42" s="5" t="str">
        <f t="shared" ca="1" si="367"/>
        <v>-</v>
      </c>
      <c r="BB42" s="5" t="b">
        <f t="shared" ca="1" si="367"/>
        <v>0</v>
      </c>
      <c r="BC42" s="144">
        <f t="shared" ca="1" si="367"/>
        <v>0.25</v>
      </c>
      <c r="BD42" s="19" t="b">
        <f t="shared" ca="1" si="368"/>
        <v>1</v>
      </c>
      <c r="BE42" s="9"/>
      <c r="BF42" s="5" t="str">
        <f t="shared" ca="1" si="369"/>
        <v>-</v>
      </c>
      <c r="BG42" s="19" t="str">
        <f t="shared" ca="1" si="370"/>
        <v>-</v>
      </c>
      <c r="BH42" s="19" t="str">
        <f t="shared" ca="1" si="370"/>
        <v>-</v>
      </c>
      <c r="BI42" s="19" t="str">
        <f t="shared" ca="1" si="370"/>
        <v>-</v>
      </c>
      <c r="BJ42" s="5" t="str">
        <f t="shared" ca="1" si="371"/>
        <v>-</v>
      </c>
      <c r="BK42" s="19" t="str">
        <f t="shared" ca="1" si="372"/>
        <v>-</v>
      </c>
      <c r="BL42" s="5" t="str">
        <f t="shared" ca="1" si="373"/>
        <v>-</v>
      </c>
      <c r="BM42" s="19" t="str">
        <f t="shared" ca="1" si="374"/>
        <v>-</v>
      </c>
      <c r="BN42" s="19" t="str">
        <f t="shared" ca="1" si="374"/>
        <v>-</v>
      </c>
      <c r="BO42" s="19" t="str">
        <f t="shared" ca="1" si="374"/>
        <v>-</v>
      </c>
      <c r="BP42" s="5" t="str">
        <f t="shared" ca="1" si="375"/>
        <v>-</v>
      </c>
      <c r="BQ42" s="9"/>
      <c r="BR42" s="19" t="str">
        <f t="shared" ca="1" si="376"/>
        <v>-</v>
      </c>
      <c r="BS42" s="19" t="str">
        <f t="shared" ca="1" si="376"/>
        <v>-</v>
      </c>
      <c r="BT42" s="19" t="str">
        <f t="shared" ca="1" si="376"/>
        <v>-</v>
      </c>
      <c r="BU42" s="19" t="str">
        <f t="shared" ca="1" si="376"/>
        <v>-</v>
      </c>
      <c r="BV42" s="19" t="str">
        <f t="shared" ca="1" si="376"/>
        <v>-</v>
      </c>
      <c r="BW42" s="19" t="str">
        <f t="shared" ca="1" si="376"/>
        <v>-</v>
      </c>
      <c r="BX42" s="19" t="str">
        <f t="shared" ca="1" si="376"/>
        <v>-</v>
      </c>
      <c r="BY42" s="19" t="str">
        <f t="shared" ca="1" si="376"/>
        <v>-</v>
      </c>
      <c r="BZ42" s="19" t="str">
        <f t="shared" ca="1" si="376"/>
        <v>-</v>
      </c>
      <c r="CA42" s="19" t="str">
        <f t="shared" ca="1" si="376"/>
        <v>-</v>
      </c>
      <c r="CB42" s="9"/>
      <c r="CC42" s="12" t="b">
        <v>1</v>
      </c>
      <c r="CD42" s="12" t="b">
        <v>0</v>
      </c>
      <c r="CE42" s="12" t="b">
        <v>1</v>
      </c>
      <c r="CF42" s="12">
        <f ca="1">VALUE($K42&amp;$M42&amp;$N42&amp;$Q42&amp;$S42&amp;"01")</f>
        <v>2232101</v>
      </c>
      <c r="CG42" s="12" t="b">
        <v>0</v>
      </c>
      <c r="CH42" s="12" t="s">
        <v>34</v>
      </c>
      <c r="CI42" s="19" t="b">
        <f t="shared" ref="CI42:CM48" ca="1" si="406">OFFSET(CI$5,$B42,0)</f>
        <v>1</v>
      </c>
      <c r="CJ42" s="12">
        <f ca="1">VALUE($K42&amp;$M42&amp;$N42&amp;$Q42&amp;$S42&amp;"02")</f>
        <v>2232102</v>
      </c>
      <c r="CK42" s="19" t="str">
        <f t="shared" ca="1" si="406"/>
        <v>-</v>
      </c>
      <c r="CL42" s="19">
        <f t="shared" ca="1" si="406"/>
        <v>1</v>
      </c>
      <c r="CM42" s="19">
        <f t="shared" ca="1" si="406"/>
        <v>1</v>
      </c>
      <c r="CN42" s="9"/>
      <c r="CO42" s="444">
        <f t="shared" ca="1" si="378"/>
        <v>652</v>
      </c>
      <c r="CP42" s="444">
        <f t="shared" ca="1" si="378"/>
        <v>686</v>
      </c>
      <c r="CQ42" s="444">
        <f t="shared" ca="1" si="378"/>
        <v>721</v>
      </c>
      <c r="CR42" s="152">
        <f t="shared" ca="1" si="379"/>
        <v>378</v>
      </c>
      <c r="CS42" s="152">
        <f t="shared" ca="1" si="379"/>
        <v>413</v>
      </c>
      <c r="CT42" s="152">
        <f t="shared" ca="1" si="379"/>
        <v>448</v>
      </c>
      <c r="CU42" s="19" t="str">
        <f t="shared" ca="1" si="380"/>
        <v>-</v>
      </c>
      <c r="CV42" s="12" t="b">
        <v>1</v>
      </c>
      <c r="CW42" s="12" t="b">
        <v>0</v>
      </c>
      <c r="CX42" s="12" t="b">
        <v>0</v>
      </c>
      <c r="CY42" s="12" t="b">
        <v>0</v>
      </c>
      <c r="CZ42" s="19" t="b">
        <f t="shared" ca="1" si="380"/>
        <v>1</v>
      </c>
      <c r="DA42" s="19">
        <f t="shared" ca="1" si="380"/>
        <v>0</v>
      </c>
      <c r="DB42" s="19">
        <f t="shared" ca="1" si="380"/>
        <v>0</v>
      </c>
      <c r="DC42" s="19">
        <f t="shared" ca="1" si="380"/>
        <v>0</v>
      </c>
      <c r="DD42" s="19">
        <f t="shared" ca="1" si="380"/>
        <v>0</v>
      </c>
      <c r="DE42" s="19">
        <f t="shared" ca="1" si="380"/>
        <v>0</v>
      </c>
      <c r="DF42" s="19">
        <f t="shared" ca="1" si="380"/>
        <v>0</v>
      </c>
      <c r="DG42" s="19">
        <f t="shared" ca="1" si="380"/>
        <v>0</v>
      </c>
      <c r="DH42" s="19">
        <f t="shared" ca="1" si="380"/>
        <v>0</v>
      </c>
      <c r="DI42" s="19">
        <f t="shared" ca="1" si="380"/>
        <v>0</v>
      </c>
      <c r="DJ42" s="19">
        <f t="shared" ca="1" si="380"/>
        <v>0</v>
      </c>
      <c r="DK42" s="19">
        <f t="shared" ca="1" si="380"/>
        <v>0</v>
      </c>
      <c r="DL42" s="19">
        <f t="shared" ca="1" si="381"/>
        <v>0</v>
      </c>
      <c r="DM42" s="12">
        <v>3</v>
      </c>
      <c r="DN42" s="12">
        <v>3</v>
      </c>
      <c r="DO42" s="12">
        <v>0</v>
      </c>
      <c r="DP42" s="12">
        <v>2</v>
      </c>
      <c r="DQ42" s="12">
        <v>-2</v>
      </c>
      <c r="DR42" s="19" t="str">
        <f t="shared" ca="1" si="381"/>
        <v>-</v>
      </c>
      <c r="DS42" s="19" t="str">
        <f t="shared" ca="1" si="381"/>
        <v>-</v>
      </c>
      <c r="DT42" s="19" t="str">
        <f t="shared" ca="1" si="381"/>
        <v>-</v>
      </c>
      <c r="DU42" s="251">
        <f t="shared" ref="DU42:DU47" si="407">DO42</f>
        <v>0</v>
      </c>
      <c r="DV42" s="251">
        <f>DP42</f>
        <v>2</v>
      </c>
      <c r="DW42" s="251">
        <f t="shared" ref="DW42:DW47" si="408">DQ42</f>
        <v>-2</v>
      </c>
      <c r="DX42" s="19" t="str">
        <f t="shared" ca="1" si="381"/>
        <v>-</v>
      </c>
      <c r="DY42" s="19" t="str">
        <f t="shared" ca="1" si="381"/>
        <v>-</v>
      </c>
      <c r="DZ42" s="19" t="str">
        <f t="shared" ca="1" si="381"/>
        <v>-</v>
      </c>
      <c r="EA42" s="19" t="str">
        <f t="shared" ca="1" si="381"/>
        <v>-</v>
      </c>
      <c r="EB42" s="19" t="str">
        <f t="shared" ca="1" si="381"/>
        <v>-</v>
      </c>
      <c r="EC42" s="19" t="str">
        <f t="shared" ca="1" si="381"/>
        <v>-</v>
      </c>
      <c r="ED42" s="19">
        <f t="shared" ca="1" si="381"/>
        <v>0</v>
      </c>
      <c r="EE42" s="19">
        <f t="shared" ca="1" si="381"/>
        <v>0</v>
      </c>
      <c r="EF42" s="19">
        <f t="shared" ca="1" si="381"/>
        <v>0</v>
      </c>
      <c r="EG42" s="19">
        <f t="shared" ca="1" si="381"/>
        <v>0</v>
      </c>
      <c r="EH42" s="19">
        <f t="shared" ca="1" si="381"/>
        <v>0</v>
      </c>
      <c r="EI42" s="19">
        <f t="shared" ca="1" si="381"/>
        <v>0</v>
      </c>
      <c r="EJ42" s="19">
        <f t="shared" ca="1" si="381"/>
        <v>0</v>
      </c>
      <c r="EK42" s="19">
        <f t="shared" ca="1" si="381"/>
        <v>0</v>
      </c>
      <c r="EL42" s="19">
        <f t="shared" ca="1" si="381"/>
        <v>0</v>
      </c>
      <c r="EM42" s="19">
        <f t="shared" ca="1" si="381"/>
        <v>0</v>
      </c>
      <c r="EN42" s="19">
        <f t="shared" ca="1" si="381"/>
        <v>0</v>
      </c>
      <c r="EO42" s="19">
        <f t="shared" ca="1" si="381"/>
        <v>0</v>
      </c>
      <c r="EP42" s="19">
        <f t="shared" ca="1" si="381"/>
        <v>0</v>
      </c>
      <c r="EQ42" s="19">
        <f t="shared" ca="1" si="381"/>
        <v>0</v>
      </c>
      <c r="ER42" s="19">
        <f t="shared" ca="1" si="381"/>
        <v>0</v>
      </c>
      <c r="ES42" s="19">
        <f t="shared" ca="1" si="381"/>
        <v>0</v>
      </c>
      <c r="ET42" s="19">
        <f t="shared" ca="1" si="382"/>
        <v>0</v>
      </c>
      <c r="EU42" s="19">
        <f t="shared" ca="1" si="382"/>
        <v>0</v>
      </c>
      <c r="EV42" s="19">
        <f t="shared" ca="1" si="382"/>
        <v>0</v>
      </c>
      <c r="EW42" s="19">
        <f t="shared" ca="1" si="382"/>
        <v>0</v>
      </c>
      <c r="EX42" s="19">
        <f t="shared" ca="1" si="382"/>
        <v>0</v>
      </c>
      <c r="EY42" s="19">
        <f t="shared" ca="1" si="382"/>
        <v>0</v>
      </c>
      <c r="EZ42" s="19">
        <f t="shared" ca="1" si="382"/>
        <v>0</v>
      </c>
      <c r="FA42" s="19">
        <f t="shared" ca="1" si="382"/>
        <v>0</v>
      </c>
      <c r="FB42" s="19">
        <f t="shared" ca="1" si="382"/>
        <v>0</v>
      </c>
      <c r="FC42" s="19">
        <f t="shared" ca="1" si="382"/>
        <v>0</v>
      </c>
      <c r="FD42" s="19">
        <f t="shared" ca="1" si="382"/>
        <v>0</v>
      </c>
      <c r="FE42" s="19">
        <f t="shared" ca="1" si="382"/>
        <v>0</v>
      </c>
      <c r="FF42" s="19">
        <f t="shared" ca="1" si="382"/>
        <v>0</v>
      </c>
      <c r="FG42" s="19">
        <f t="shared" ca="1" si="382"/>
        <v>0</v>
      </c>
      <c r="FH42" s="19">
        <f t="shared" ca="1" si="382"/>
        <v>0</v>
      </c>
      <c r="FI42" s="19">
        <f t="shared" ca="1" si="382"/>
        <v>0</v>
      </c>
      <c r="FJ42" s="19">
        <f t="shared" ca="1" si="383"/>
        <v>0</v>
      </c>
      <c r="FK42" s="19">
        <f t="shared" ca="1" si="383"/>
        <v>0</v>
      </c>
      <c r="FL42" s="19">
        <f t="shared" ca="1" si="383"/>
        <v>0</v>
      </c>
      <c r="FM42" s="19">
        <f t="shared" ca="1" si="383"/>
        <v>0</v>
      </c>
      <c r="FN42" s="19">
        <f t="shared" ca="1" si="383"/>
        <v>0</v>
      </c>
      <c r="FO42" s="19">
        <f t="shared" ca="1" si="383"/>
        <v>0</v>
      </c>
      <c r="FP42" s="19">
        <f t="shared" ca="1" si="383"/>
        <v>0</v>
      </c>
      <c r="FQ42" s="19">
        <f t="shared" ca="1" si="383"/>
        <v>0</v>
      </c>
      <c r="FR42" s="19">
        <f t="shared" ca="1" si="383"/>
        <v>0</v>
      </c>
      <c r="FS42" s="19">
        <f t="shared" ca="1" si="383"/>
        <v>0</v>
      </c>
      <c r="FT42" s="19">
        <f t="shared" ca="1" si="383"/>
        <v>0</v>
      </c>
      <c r="FU42" s="19">
        <f t="shared" ca="1" si="383"/>
        <v>0</v>
      </c>
      <c r="FV42" s="19">
        <f t="shared" ca="1" si="383"/>
        <v>0</v>
      </c>
      <c r="FW42" s="19">
        <f t="shared" ca="1" si="383"/>
        <v>0</v>
      </c>
      <c r="FX42" s="19">
        <f t="shared" ca="1" si="383"/>
        <v>0</v>
      </c>
      <c r="FY42" s="19">
        <f t="shared" ca="1" si="383"/>
        <v>0</v>
      </c>
      <c r="FZ42" s="19">
        <f t="shared" ca="1" si="383"/>
        <v>0</v>
      </c>
      <c r="GA42" s="19">
        <f t="shared" ca="1" si="383"/>
        <v>0</v>
      </c>
      <c r="GB42" s="19">
        <f t="shared" ca="1" si="383"/>
        <v>0</v>
      </c>
      <c r="GC42" s="19">
        <f t="shared" ca="1" si="383"/>
        <v>0</v>
      </c>
      <c r="GD42" s="19">
        <f t="shared" ca="1" si="383"/>
        <v>0</v>
      </c>
      <c r="GE42" s="19">
        <f t="shared" ca="1" si="383"/>
        <v>0</v>
      </c>
      <c r="GF42" s="19">
        <f t="shared" ca="1" si="383"/>
        <v>0</v>
      </c>
      <c r="GG42" s="19">
        <f t="shared" ca="1" si="383"/>
        <v>0</v>
      </c>
      <c r="GH42" s="19">
        <f t="shared" ca="1" si="383"/>
        <v>0</v>
      </c>
      <c r="GI42" s="19">
        <f t="shared" ca="1" si="383"/>
        <v>0</v>
      </c>
      <c r="GJ42" s="19">
        <f t="shared" ca="1" si="383"/>
        <v>0</v>
      </c>
      <c r="GK42" s="19">
        <f t="shared" ca="1" si="383"/>
        <v>0</v>
      </c>
      <c r="GL42" s="19">
        <f t="shared" ca="1" si="383"/>
        <v>0</v>
      </c>
      <c r="GM42" s="19">
        <f t="shared" ca="1" si="383"/>
        <v>0</v>
      </c>
      <c r="GN42" s="19">
        <f t="shared" ca="1" si="383"/>
        <v>0</v>
      </c>
      <c r="GO42" s="19">
        <f t="shared" ca="1" si="383"/>
        <v>0</v>
      </c>
      <c r="GP42" s="19">
        <f t="shared" ca="1" si="383"/>
        <v>0</v>
      </c>
      <c r="GQ42" s="19">
        <f t="shared" ca="1" si="383"/>
        <v>0</v>
      </c>
      <c r="GR42" s="19">
        <f t="shared" ca="1" si="383"/>
        <v>0</v>
      </c>
      <c r="GS42" s="19">
        <f t="shared" ca="1" si="383"/>
        <v>0</v>
      </c>
      <c r="GT42" s="19">
        <f t="shared" ca="1" si="383"/>
        <v>0</v>
      </c>
      <c r="GU42" s="19">
        <f t="shared" ca="1" si="383"/>
        <v>0</v>
      </c>
      <c r="GV42" s="19">
        <f t="shared" ca="1" si="383"/>
        <v>0</v>
      </c>
      <c r="GW42" s="19">
        <f t="shared" ca="1" si="383"/>
        <v>0</v>
      </c>
      <c r="GX42" s="19">
        <f t="shared" ca="1" si="383"/>
        <v>0</v>
      </c>
      <c r="GY42" s="19">
        <f t="shared" ca="1" si="383"/>
        <v>0</v>
      </c>
      <c r="GZ42" s="19">
        <f t="shared" ca="1" si="383"/>
        <v>0</v>
      </c>
      <c r="HA42" s="19">
        <f t="shared" ca="1" si="383"/>
        <v>0</v>
      </c>
      <c r="HB42" s="19">
        <f t="shared" ca="1" si="383"/>
        <v>0</v>
      </c>
      <c r="HC42" s="19">
        <f t="shared" ca="1" si="383"/>
        <v>0</v>
      </c>
      <c r="HD42" s="19">
        <f t="shared" ca="1" si="383"/>
        <v>0</v>
      </c>
      <c r="HE42" s="19">
        <f t="shared" ca="1" si="383"/>
        <v>0</v>
      </c>
      <c r="HF42" s="19">
        <f t="shared" ca="1" si="383"/>
        <v>0</v>
      </c>
      <c r="HG42" s="19">
        <f t="shared" ca="1" si="383"/>
        <v>0</v>
      </c>
      <c r="HH42" s="19">
        <f t="shared" ca="1" si="383"/>
        <v>0</v>
      </c>
      <c r="HI42" s="19">
        <f t="shared" ca="1" si="383"/>
        <v>0</v>
      </c>
      <c r="HJ42" s="19">
        <f t="shared" ca="1" si="383"/>
        <v>0</v>
      </c>
      <c r="HK42" s="19">
        <f t="shared" ca="1" si="383"/>
        <v>0</v>
      </c>
      <c r="HL42" s="19">
        <f t="shared" ca="1" si="384"/>
        <v>0</v>
      </c>
      <c r="HM42" s="19">
        <f t="shared" ca="1" si="384"/>
        <v>0</v>
      </c>
      <c r="HN42" s="19">
        <f t="shared" ca="1" si="384"/>
        <v>0</v>
      </c>
      <c r="HO42" s="19">
        <f t="shared" ca="1" si="384"/>
        <v>0</v>
      </c>
      <c r="HP42" s="19">
        <f t="shared" ca="1" si="384"/>
        <v>0</v>
      </c>
      <c r="HQ42" s="19">
        <f t="shared" ca="1" si="384"/>
        <v>0</v>
      </c>
      <c r="HR42" s="19">
        <f t="shared" ca="1" si="384"/>
        <v>0</v>
      </c>
      <c r="HS42" s="19">
        <f t="shared" ca="1" si="384"/>
        <v>0</v>
      </c>
      <c r="HT42" s="19">
        <f t="shared" ca="1" si="384"/>
        <v>0</v>
      </c>
      <c r="HU42" s="19">
        <f t="shared" ca="1" si="384"/>
        <v>0</v>
      </c>
      <c r="HV42" s="19">
        <f t="shared" ca="1" si="384"/>
        <v>0</v>
      </c>
      <c r="HW42" s="19">
        <f t="shared" ca="1" si="384"/>
        <v>0</v>
      </c>
      <c r="HX42" s="19">
        <f t="shared" ca="1" si="384"/>
        <v>0</v>
      </c>
      <c r="HY42" s="19">
        <f t="shared" ca="1" si="384"/>
        <v>0</v>
      </c>
      <c r="HZ42" s="19">
        <f t="shared" ca="1" si="384"/>
        <v>0</v>
      </c>
      <c r="IA42" s="19">
        <f t="shared" ca="1" si="384"/>
        <v>0</v>
      </c>
      <c r="IB42" s="19">
        <f t="shared" ca="1" si="384"/>
        <v>0</v>
      </c>
      <c r="IC42" s="19">
        <f t="shared" ca="1" si="384"/>
        <v>0</v>
      </c>
      <c r="ID42" s="19">
        <f t="shared" ca="1" si="384"/>
        <v>0</v>
      </c>
      <c r="IE42" s="5">
        <f t="shared" ca="1" si="385"/>
        <v>67</v>
      </c>
      <c r="IF42" s="9"/>
      <c r="IG42" s="5">
        <f t="shared" ca="1" si="386"/>
        <v>1</v>
      </c>
      <c r="IH42" s="5" t="b">
        <f t="shared" ca="1" si="386"/>
        <v>0</v>
      </c>
      <c r="II42" s="19">
        <f t="shared" ca="1" si="387"/>
        <v>0</v>
      </c>
      <c r="IJ42" s="5">
        <f t="shared" ca="1" si="386"/>
        <v>55</v>
      </c>
      <c r="IK42" s="19">
        <f t="shared" ca="1" si="387"/>
        <v>1</v>
      </c>
      <c r="IL42" s="19">
        <f t="shared" ca="1" si="387"/>
        <v>0</v>
      </c>
      <c r="IM42" s="19">
        <f t="shared" ca="1" si="387"/>
        <v>0</v>
      </c>
      <c r="IN42" s="19">
        <f t="shared" ca="1" si="387"/>
        <v>0</v>
      </c>
      <c r="IO42" s="19">
        <f t="shared" ca="1" si="387"/>
        <v>0</v>
      </c>
      <c r="IP42" s="19">
        <f t="shared" ca="1" si="387"/>
        <v>0</v>
      </c>
      <c r="IQ42" s="19">
        <f t="shared" ca="1" si="387"/>
        <v>0</v>
      </c>
      <c r="IR42" s="19">
        <f t="shared" ca="1" si="387"/>
        <v>0</v>
      </c>
      <c r="IS42" s="19">
        <f t="shared" ca="1" si="387"/>
        <v>0</v>
      </c>
      <c r="IT42" s="19">
        <f t="shared" ca="1" si="387"/>
        <v>0</v>
      </c>
      <c r="IU42" s="19">
        <f t="shared" ca="1" si="387"/>
        <v>0</v>
      </c>
      <c r="IV42" s="19">
        <f t="shared" ca="1" si="387"/>
        <v>0</v>
      </c>
      <c r="IW42" s="19">
        <f t="shared" ca="1" si="387"/>
        <v>0</v>
      </c>
      <c r="IX42" s="19">
        <f t="shared" ca="1" si="387"/>
        <v>0</v>
      </c>
      <c r="IY42" s="19">
        <f t="shared" ca="1" si="387"/>
        <v>0</v>
      </c>
      <c r="IZ42" s="19">
        <f t="shared" ca="1" si="387"/>
        <v>0</v>
      </c>
      <c r="JA42" s="19">
        <f t="shared" ca="1" si="387"/>
        <v>0</v>
      </c>
      <c r="JB42" s="19">
        <f t="shared" ca="1" si="387"/>
        <v>0</v>
      </c>
      <c r="JC42" s="19">
        <f t="shared" ca="1" si="387"/>
        <v>0</v>
      </c>
      <c r="JD42" s="19">
        <f t="shared" ca="1" si="387"/>
        <v>0</v>
      </c>
      <c r="JE42" s="19">
        <f t="shared" ca="1" si="387"/>
        <v>0</v>
      </c>
      <c r="JF42" s="19">
        <f t="shared" ca="1" si="387"/>
        <v>0</v>
      </c>
      <c r="JG42" s="5">
        <f t="shared" ca="1" si="388"/>
        <v>1.2500000000000001E-2</v>
      </c>
      <c r="JH42" s="567">
        <f t="shared" ca="1" si="388"/>
        <v>0</v>
      </c>
      <c r="JI42" s="5">
        <f t="shared" ca="1" si="388"/>
        <v>6.25E-2</v>
      </c>
      <c r="JJ42" s="5">
        <f t="shared" ca="1" si="388"/>
        <v>6.25E-2</v>
      </c>
      <c r="JK42" s="5">
        <f t="shared" ca="1" si="388"/>
        <v>6.25E-2</v>
      </c>
      <c r="JL42" s="19">
        <f t="shared" ca="1" si="387"/>
        <v>1</v>
      </c>
      <c r="JM42" s="19">
        <f t="shared" ca="1" si="387"/>
        <v>0</v>
      </c>
      <c r="JN42" s="19">
        <f t="shared" ca="1" si="387"/>
        <v>1</v>
      </c>
      <c r="JO42" s="9"/>
      <c r="JP42" s="5" t="b">
        <f t="shared" ca="1" si="389"/>
        <v>0</v>
      </c>
      <c r="JQ42" s="19" t="str">
        <f t="shared" ca="1" si="390"/>
        <v>-</v>
      </c>
      <c r="JR42" s="19" t="str">
        <f t="shared" ca="1" si="390"/>
        <v>-</v>
      </c>
      <c r="JS42" s="5" t="b">
        <f t="shared" ca="1" si="391"/>
        <v>0</v>
      </c>
      <c r="JT42" s="5" t="b">
        <f t="shared" ca="1" si="391"/>
        <v>0</v>
      </c>
      <c r="JU42" s="5" t="b">
        <f t="shared" ca="1" si="391"/>
        <v>1</v>
      </c>
      <c r="JV42" s="144">
        <f t="shared" ref="JV42:JW48" ca="1" si="409">$O42</f>
        <v>1</v>
      </c>
      <c r="JW42" s="144">
        <f t="shared" ca="1" si="409"/>
        <v>1</v>
      </c>
      <c r="JX42" s="19" t="str">
        <f t="shared" ref="JX42:KD48" ca="1" si="410">OFFSET(JX$5,$B42,0)</f>
        <v>-</v>
      </c>
      <c r="JY42" s="19" t="str">
        <f t="shared" ca="1" si="410"/>
        <v>-</v>
      </c>
      <c r="JZ42" s="19" t="str">
        <f t="shared" ca="1" si="410"/>
        <v>-</v>
      </c>
      <c r="KA42" s="19" t="str">
        <f t="shared" ca="1" si="410"/>
        <v>-</v>
      </c>
      <c r="KB42" s="19">
        <f t="shared" ca="1" si="410"/>
        <v>1</v>
      </c>
      <c r="KC42" s="19">
        <f t="shared" ca="1" si="410"/>
        <v>0.66</v>
      </c>
      <c r="KD42" s="19" t="str">
        <f t="shared" ca="1" si="410"/>
        <v>-</v>
      </c>
      <c r="KE42" s="5" t="b" cm="1">
        <f t="array" aca="1" ref="KE42" ca="1">IF(OR(KF42:KM42&lt;&gt;"-"),TRUE,"-")</f>
        <v>1</v>
      </c>
      <c r="KF42" s="237">
        <f ca="1">OFFSET(KF42,-1,0)</f>
        <v>2</v>
      </c>
      <c r="KG42" s="237">
        <f t="shared" ref="KG42:KM42" ca="1" si="411">OFFSET(KG42,-1,0)</f>
        <v>2</v>
      </c>
      <c r="KH42" s="237">
        <f t="shared" ca="1" si="411"/>
        <v>2</v>
      </c>
      <c r="KI42" s="237">
        <f t="shared" ca="1" si="411"/>
        <v>2</v>
      </c>
      <c r="KJ42" s="237">
        <f t="shared" ca="1" si="411"/>
        <v>2</v>
      </c>
      <c r="KK42" s="237">
        <f t="shared" ca="1" si="411"/>
        <v>2</v>
      </c>
      <c r="KL42" s="237">
        <f t="shared" ca="1" si="411"/>
        <v>2</v>
      </c>
      <c r="KM42" s="237">
        <f t="shared" ca="1" si="411"/>
        <v>2</v>
      </c>
      <c r="KN42" s="5" t="str">
        <f t="array" aca="1" ref="KN42" ca="1">IF(OR(KO42:KU42&lt;&gt;"-"),TRUE,"-")</f>
        <v>-</v>
      </c>
      <c r="KO42" s="19" t="str">
        <f t="shared" ref="KO42:KZ48" ca="1" si="412">OFFSET(KO$5,$B42,0)</f>
        <v>-</v>
      </c>
      <c r="KP42" s="19" t="str">
        <f t="shared" ca="1" si="412"/>
        <v>-</v>
      </c>
      <c r="KQ42" s="19" t="str">
        <f t="shared" ca="1" si="412"/>
        <v>-</v>
      </c>
      <c r="KR42" s="19" t="str">
        <f t="shared" ca="1" si="412"/>
        <v>-</v>
      </c>
      <c r="KS42" s="19" t="str">
        <f t="shared" ca="1" si="412"/>
        <v>-</v>
      </c>
      <c r="KT42" s="19" t="str">
        <f t="shared" ca="1" si="412"/>
        <v>-</v>
      </c>
      <c r="KU42" s="19" t="str">
        <f t="shared" ca="1" si="412"/>
        <v>-</v>
      </c>
      <c r="KV42" s="19" t="b">
        <f t="shared" ca="1" si="412"/>
        <v>0</v>
      </c>
      <c r="KW42" s="144">
        <f t="shared" ca="1" si="393"/>
        <v>2</v>
      </c>
      <c r="KX42" s="19">
        <f t="shared" ca="1" si="412"/>
        <v>2</v>
      </c>
      <c r="KY42" s="19" t="b">
        <f t="shared" ca="1" si="412"/>
        <v>0</v>
      </c>
      <c r="KZ42" s="19" t="str">
        <f t="shared" ca="1" si="412"/>
        <v>-</v>
      </c>
      <c r="LA42" s="5" t="str">
        <f t="shared" ca="1" si="394"/>
        <v>-</v>
      </c>
      <c r="LB42" s="5" t="str">
        <f t="shared" ca="1" si="394"/>
        <v>-</v>
      </c>
      <c r="LC42" s="5" t="str">
        <f t="shared" ca="1" si="394"/>
        <v>-</v>
      </c>
      <c r="LD42" s="5" t="str">
        <f t="shared" ca="1" si="394"/>
        <v>-</v>
      </c>
      <c r="LE42" s="19" t="b">
        <f t="shared" ref="LE42:LU48" ca="1" si="413">OFFSET(LE$5,$B42,0)</f>
        <v>0</v>
      </c>
      <c r="LF42" s="19" t="str">
        <f t="shared" ca="1" si="413"/>
        <v>-</v>
      </c>
      <c r="LG42" s="19" t="str">
        <f ca="1">OFFSET(LG$5,$B42,0)</f>
        <v>-</v>
      </c>
      <c r="LH42" s="19" t="b">
        <f ca="1">OFFSET(LH$5,$B42,0)</f>
        <v>1</v>
      </c>
      <c r="LI42" s="19">
        <f t="shared" ca="1" si="413"/>
        <v>0.75</v>
      </c>
      <c r="LJ42" s="19">
        <f t="shared" ca="1" si="413"/>
        <v>0.75</v>
      </c>
      <c r="LK42" s="19">
        <f t="shared" ca="1" si="413"/>
        <v>0.99</v>
      </c>
      <c r="LL42" s="19">
        <f t="shared" ca="1" si="413"/>
        <v>0.5</v>
      </c>
      <c r="LM42" s="19">
        <f t="shared" ca="1" si="413"/>
        <v>0</v>
      </c>
      <c r="LN42" s="19">
        <f t="shared" ca="1" si="413"/>
        <v>0</v>
      </c>
      <c r="LO42" s="19" t="str">
        <f t="shared" ca="1" si="413"/>
        <v>-</v>
      </c>
      <c r="LP42" s="5" t="str" cm="1">
        <f t="array" aca="1" ref="LP42" ca="1">INDEX(i.meatgrid,$Q42,LP$7)</f>
        <v>-</v>
      </c>
      <c r="LQ42" s="5" t="str" cm="1">
        <f t="array" aca="1" ref="LQ42" ca="1">INDEX(i.meatgrid,$Q42,LQ$7)</f>
        <v>-</v>
      </c>
      <c r="LR42" s="19" t="str">
        <f t="shared" ca="1" si="413"/>
        <v>-</v>
      </c>
      <c r="LS42" s="5">
        <f t="shared" ca="1" si="396"/>
        <v>1</v>
      </c>
      <c r="LT42" s="9"/>
      <c r="LU42" s="19">
        <f t="shared" ca="1" si="413"/>
        <v>70</v>
      </c>
      <c r="LV42" s="19">
        <f t="shared" ca="1" si="397"/>
        <v>50</v>
      </c>
      <c r="LW42" s="19">
        <f t="shared" ca="1" si="397"/>
        <v>80</v>
      </c>
      <c r="LX42" s="19">
        <f t="shared" ca="1" si="397"/>
        <v>50</v>
      </c>
      <c r="LY42" s="5" t="b" cm="1">
        <f t="array" aca="1" ref="LY42" ca="1">INDEX(i.meatgrid,$Q42,LY$7)</f>
        <v>0</v>
      </c>
      <c r="LZ42" s="5" t="b" cm="1">
        <f t="array" aca="1" ref="LZ42" ca="1">INDEX(i.meatgrid,$Q42,LZ$7)</f>
        <v>0</v>
      </c>
      <c r="MA42" s="5" t="str" cm="1">
        <f t="array" aca="1" ref="MA42" ca="1">INDEX(i.meatgrid,$Q42,MA$7)</f>
        <v>-</v>
      </c>
      <c r="MB42" s="5" t="str" cm="1">
        <f t="array" aca="1" ref="MB42" ca="1">INDEX(i.meatgrid,$Q42,MB$7)</f>
        <v>-</v>
      </c>
      <c r="MC42" s="19">
        <f t="shared" ca="1" si="397"/>
        <v>1</v>
      </c>
      <c r="MD42" s="5">
        <f t="shared" ca="1" si="398"/>
        <v>1</v>
      </c>
      <c r="ME42" s="5" cm="1">
        <f t="array" aca="1" ref="ME42" ca="1">INDEX(i.meatgrid,$Q42,ME$7)</f>
        <v>0</v>
      </c>
      <c r="MF42" s="5" cm="1">
        <f t="array" aca="1" ref="MF42" ca="1">INDEX(i.meatgrid,$Q42,MF$7)</f>
        <v>0</v>
      </c>
      <c r="MG42" s="5" cm="1">
        <f t="array" aca="1" ref="MG42" ca="1">INDEX(i.meatgrid,$Q42,MG$7)</f>
        <v>0</v>
      </c>
      <c r="MH42" s="5" cm="1">
        <f t="array" aca="1" ref="MH42" ca="1">INDEX(i.meatgrid,$Q42,MH$7)</f>
        <v>0</v>
      </c>
      <c r="MI42" s="5" cm="1">
        <f t="array" aca="1" ref="MI42" ca="1">INDEX(i.meatgrid,$Q42,MI$7)</f>
        <v>1</v>
      </c>
      <c r="MJ42" s="5" cm="1">
        <f t="array" aca="1" ref="MJ42" ca="1">INDEX(i.meatgrid,$Q42,MJ$7)</f>
        <v>1</v>
      </c>
      <c r="MK42" s="5" cm="1">
        <f t="array" aca="1" ref="MK42" ca="1">INDEX(i.meatgrid,$Q42,MK$7)</f>
        <v>1</v>
      </c>
      <c r="ML42" s="5" cm="1">
        <f t="array" aca="1" ref="ML42" ca="1">INDEX(i.meatgrid,$Q42,ML$7)</f>
        <v>1</v>
      </c>
      <c r="MM42" s="19">
        <f t="shared" ca="1" si="399"/>
        <v>1</v>
      </c>
      <c r="MN42" s="9"/>
      <c r="MO42" s="19" t="b">
        <f t="shared" ca="1" si="400"/>
        <v>0</v>
      </c>
      <c r="MP42" s="19" t="b">
        <f t="shared" ca="1" si="400"/>
        <v>0</v>
      </c>
      <c r="MQ42" s="19">
        <f t="shared" ca="1" si="400"/>
        <v>1</v>
      </c>
      <c r="MR42" s="19">
        <f t="shared" ca="1" si="400"/>
        <v>0.75</v>
      </c>
      <c r="MS42" s="19">
        <f t="shared" ca="1" si="400"/>
        <v>0.75</v>
      </c>
      <c r="MT42" s="19">
        <f t="shared" ca="1" si="400"/>
        <v>0.8</v>
      </c>
      <c r="MU42" s="19">
        <f t="shared" ca="1" si="400"/>
        <v>0.82499999999999996</v>
      </c>
      <c r="MV42" s="19">
        <f t="shared" ca="1" si="400"/>
        <v>0.875</v>
      </c>
      <c r="MW42" s="19">
        <f t="shared" ca="1" si="400"/>
        <v>0.9</v>
      </c>
      <c r="MX42" s="19">
        <f t="shared" ca="1" si="400"/>
        <v>1</v>
      </c>
      <c r="MY42" s="19">
        <f t="shared" ca="1" si="400"/>
        <v>0.875</v>
      </c>
      <c r="MZ42" s="19" t="b">
        <f t="shared" ca="1" si="400"/>
        <v>1</v>
      </c>
      <c r="NA42" s="19">
        <f t="shared" ca="1" si="401"/>
        <v>74.989999999999995</v>
      </c>
      <c r="NB42" s="19" t="str">
        <f t="shared" ca="1" si="401"/>
        <v>-</v>
      </c>
      <c r="NC42" s="19" t="str">
        <f t="shared" ca="1" si="401"/>
        <v>-</v>
      </c>
      <c r="ND42" s="19" t="str">
        <f t="shared" ca="1" si="401"/>
        <v>-</v>
      </c>
      <c r="NE42" s="19" t="str">
        <f t="shared" ca="1" si="401"/>
        <v>-</v>
      </c>
      <c r="NF42" s="19" t="str">
        <f t="shared" ca="1" si="401"/>
        <v>-</v>
      </c>
      <c r="NG42" s="19" t="str">
        <f t="shared" ca="1" si="401"/>
        <v>-</v>
      </c>
      <c r="NH42" s="19" t="str">
        <f t="shared" ca="1" si="401"/>
        <v>-</v>
      </c>
      <c r="NI42" s="19">
        <f t="shared" ca="1" si="401"/>
        <v>36.99</v>
      </c>
      <c r="NJ42" s="19">
        <f t="shared" ca="1" si="401"/>
        <v>36.99</v>
      </c>
      <c r="NK42" s="19" t="str">
        <f t="shared" ca="1" si="401"/>
        <v>-</v>
      </c>
      <c r="NL42" s="19" t="str">
        <f t="shared" ca="1" si="401"/>
        <v>-</v>
      </c>
      <c r="NM42" s="19" t="str">
        <f t="shared" ca="1" si="401"/>
        <v>-</v>
      </c>
      <c r="NN42" s="19" t="str">
        <f t="shared" ca="1" si="401"/>
        <v>-</v>
      </c>
      <c r="NO42" s="19" t="str">
        <f t="shared" ca="1" si="401"/>
        <v>-</v>
      </c>
      <c r="NP42" s="19">
        <f t="shared" ca="1" si="401"/>
        <v>49.99</v>
      </c>
      <c r="NQ42" s="19">
        <f t="shared" ca="1" si="401"/>
        <v>49.99</v>
      </c>
      <c r="NR42" s="19">
        <f t="shared" ca="1" si="401"/>
        <v>49.99</v>
      </c>
      <c r="NS42" s="19">
        <f t="shared" ca="1" si="401"/>
        <v>49.99</v>
      </c>
      <c r="NT42" s="19">
        <f t="shared" ca="1" si="401"/>
        <v>49.99</v>
      </c>
      <c r="NU42" s="19">
        <f t="shared" ca="1" si="401"/>
        <v>49.99</v>
      </c>
      <c r="NV42" s="19">
        <f t="shared" ca="1" si="401"/>
        <v>49.99</v>
      </c>
      <c r="NW42" s="19">
        <f t="shared" ca="1" si="401"/>
        <v>49.99</v>
      </c>
      <c r="NX42" s="19">
        <f t="shared" ca="1" si="401"/>
        <v>412.99</v>
      </c>
      <c r="NY42" s="19">
        <f t="shared" ca="1" si="401"/>
        <v>412.99</v>
      </c>
      <c r="NZ42" s="19" t="str">
        <f t="shared" ca="1" si="401"/>
        <v>-</v>
      </c>
      <c r="OA42" s="19" t="str">
        <f t="shared" ca="1" si="401"/>
        <v>-</v>
      </c>
      <c r="OB42" s="19" t="str">
        <f t="shared" ca="1" si="401"/>
        <v>-</v>
      </c>
      <c r="OC42" s="19" t="str">
        <f t="shared" ca="1" si="401"/>
        <v>-</v>
      </c>
      <c r="OD42" s="19" t="str">
        <f t="shared" ca="1" si="401"/>
        <v>-</v>
      </c>
      <c r="OE42" s="19">
        <f t="shared" ca="1" si="401"/>
        <v>6.8900000000000006</v>
      </c>
      <c r="OF42" s="19">
        <f t="shared" ca="1" si="401"/>
        <v>6.8900000000000006</v>
      </c>
      <c r="OG42" s="19">
        <f t="shared" ca="1" si="401"/>
        <v>6.8900000000000006</v>
      </c>
      <c r="OH42" s="19">
        <f t="shared" ca="1" si="401"/>
        <v>6.8900000000000006</v>
      </c>
      <c r="OI42" s="19">
        <f t="shared" ca="1" si="401"/>
        <v>6.8900000000000006</v>
      </c>
      <c r="OJ42" s="19">
        <f t="shared" ca="1" si="401"/>
        <v>6.8900000000000006</v>
      </c>
      <c r="OK42" s="19">
        <f t="shared" ca="1" si="401"/>
        <v>6.8900000000000006</v>
      </c>
      <c r="OL42" s="19">
        <f t="shared" ca="1" si="401"/>
        <v>6.8900000000000006</v>
      </c>
      <c r="OM42" s="19">
        <f t="shared" ca="1" si="401"/>
        <v>346.99</v>
      </c>
      <c r="ON42" s="19">
        <f t="shared" ca="1" si="401"/>
        <v>346.99</v>
      </c>
      <c r="OO42" s="19" t="str">
        <f t="shared" ca="1" si="401"/>
        <v>-</v>
      </c>
      <c r="OP42" s="19" t="str">
        <f t="shared" ca="1" si="401"/>
        <v>-</v>
      </c>
      <c r="OQ42" s="19" t="str">
        <f t="shared" ca="1" si="401"/>
        <v>-</v>
      </c>
      <c r="OR42" s="19" t="str">
        <f t="shared" ca="1" si="401"/>
        <v>-</v>
      </c>
      <c r="OS42" s="19" t="str">
        <f t="shared" ca="1" si="401"/>
        <v>-</v>
      </c>
      <c r="OT42" s="19">
        <f t="shared" ca="1" si="401"/>
        <v>0</v>
      </c>
      <c r="OU42" s="24">
        <v>0</v>
      </c>
    </row>
    <row r="43" spans="1:411" outlineLevel="2">
      <c r="A43" s="21">
        <f t="shared" si="158"/>
        <v>38</v>
      </c>
      <c r="B43" s="222">
        <f t="shared" ref="B43:B48" ca="1" si="414">OFFSET(B43,-1,0)</f>
        <v>36</v>
      </c>
      <c r="C43">
        <v>202</v>
      </c>
      <c r="D43" s="144" t="str">
        <f t="shared" ca="1" si="361"/>
        <v>GSM</v>
      </c>
      <c r="E43" t="b">
        <f t="shared" ca="1" si="362"/>
        <v>1</v>
      </c>
      <c r="F43" t="b">
        <v>0</v>
      </c>
      <c r="G43" t="b">
        <f t="shared" ca="1" si="363"/>
        <v>1</v>
      </c>
      <c r="H43" s="237">
        <f t="shared" ref="H43:T48" ca="1" si="415">OFFSET(H43,-1,0)</f>
        <v>1</v>
      </c>
      <c r="I43" s="237">
        <f t="shared" ca="1" si="415"/>
        <v>1</v>
      </c>
      <c r="J43" s="237" t="str">
        <f t="shared" ca="1" si="415"/>
        <v/>
      </c>
      <c r="K43" s="237">
        <f t="shared" ca="1" si="415"/>
        <v>2</v>
      </c>
      <c r="L43" s="237">
        <f t="shared" ca="1" si="402"/>
        <v>2</v>
      </c>
      <c r="M43" s="237">
        <f t="shared" ca="1" si="403"/>
        <v>2</v>
      </c>
      <c r="N43" s="237">
        <f t="shared" ca="1" si="403"/>
        <v>3</v>
      </c>
      <c r="O43" s="237">
        <f t="shared" ca="1" si="403"/>
        <v>1</v>
      </c>
      <c r="P43" s="237">
        <f t="shared" ca="1" si="403"/>
        <v>1</v>
      </c>
      <c r="Q43" s="237">
        <f t="shared" ca="1" si="403"/>
        <v>2</v>
      </c>
      <c r="R43" s="237">
        <f t="shared" ca="1" si="403"/>
        <v>1</v>
      </c>
      <c r="S43" s="237">
        <f t="shared" ca="1" si="403"/>
        <v>1</v>
      </c>
      <c r="T43" s="237">
        <f t="shared" ca="1" si="403"/>
        <v>1</v>
      </c>
      <c r="U43" s="275"/>
      <c r="V43" s="275"/>
      <c r="W43" s="237">
        <f t="shared" ca="1" si="404"/>
        <v>0</v>
      </c>
      <c r="X43" s="275"/>
      <c r="Y43" s="275">
        <f t="shared" ca="1" si="405"/>
        <v>0</v>
      </c>
      <c r="Z43" s="275">
        <f t="shared" ca="1" si="405"/>
        <v>0</v>
      </c>
      <c r="AA43" s="275">
        <f t="shared" ca="1" si="405"/>
        <v>0</v>
      </c>
      <c r="AB43" s="275">
        <f t="shared" ca="1" si="405"/>
        <v>0</v>
      </c>
      <c r="AC43" s="275">
        <f t="shared" ca="1" si="405"/>
        <v>0</v>
      </c>
      <c r="AD43" s="275">
        <f t="shared" ca="1" si="405"/>
        <v>0</v>
      </c>
      <c r="AE43" s="275">
        <f t="shared" ca="1" si="405"/>
        <v>0</v>
      </c>
      <c r="AF43" s="144">
        <f ca="1">INDEX(CHOOSE($N43,DataAutumn!i.AdultDrys,DataWinter!i.AdultDrys,DataSpring!i.AdultDrys),1,$M43)</f>
        <v>3</v>
      </c>
      <c r="AG43" s="5">
        <f t="shared" ca="1" si="364"/>
        <v>2</v>
      </c>
      <c r="AH43" s="5">
        <f t="shared" ca="1" si="364"/>
        <v>0</v>
      </c>
      <c r="AI43" s="5">
        <f t="shared" ca="1" si="365"/>
        <v>1</v>
      </c>
      <c r="AJ43">
        <f t="shared" ca="1" si="366"/>
        <v>2</v>
      </c>
      <c r="AL43" s="231" t="str">
        <f ca="1">TEXT(LEFT(OFFSET(AL43,-1,0),5)+1,"00000")&amp;MID(OFFSET(AL43,-1,0),6,FIND(" ",OFFSET(AL43,-1,0),7)-5)
&amp; $D43           &amp; IF($IG43=0," FWM","")&amp;IF($IG43=1," MWM","")&amp;IF($IG43=5," Mat","")&amp;IF($IH43=TRUE,"&amp;BBT","    ")          &amp; " Day"&amp;INDEX(i.DOY,$N43,1)
&amp; " Scan"&amp;TEXT($O43,"0")        &amp;" "&amp; INDEX(DataMaster!$B$98:$B$105,$Q43,0)
&amp; " WP"&amp;TEXT($MC43*100,"000p")           &amp; " MP"&amp;TEXT($MD43*100,"000p")           &amp; " GP"&amp;TEXT($MM43*100,"000p")
&amp; " T_" &amp; IF(AND($CC43,$CE43),"TRUE ")        &amp; " (F"&amp;3+COUNTIF($CV43:$CY43,TRUE)&amp;3&amp;"N"&amp;$DM43&amp;$DN43&amp;")"</f>
        <v>00003 FeedSupplySE GSM MWM     Day204 Scan1 Only export WP100p MP100p GP100p T_TRUE  (F43N33)</v>
      </c>
      <c r="AM43" s="9" t="str">
        <f ca="1">IF(COUNTIF(AL$5:AL43,AL43)=1,"-","Dup")</f>
        <v>-</v>
      </c>
      <c r="AN43" s="9"/>
      <c r="AO43" s="237" t="str">
        <f t="shared" ref="AO43:AV48" ca="1" si="416">OFFSET(AO43,-1,0)</f>
        <v>-</v>
      </c>
      <c r="AP43" s="237" t="str">
        <f t="shared" ca="1" si="416"/>
        <v>-</v>
      </c>
      <c r="AQ43" s="237" t="str">
        <f t="shared" ca="1" si="416"/>
        <v>-</v>
      </c>
      <c r="AR43" s="237" t="str">
        <f t="shared" ca="1" si="416"/>
        <v>-</v>
      </c>
      <c r="AS43" s="237" t="str">
        <f t="shared" ca="1" si="416"/>
        <v>-</v>
      </c>
      <c r="AT43" s="237" t="str">
        <f t="shared" ca="1" si="416"/>
        <v>-</v>
      </c>
      <c r="AU43" s="237" t="str">
        <f t="shared" ca="1" si="416"/>
        <v>-</v>
      </c>
      <c r="AV43" s="237" t="str">
        <f t="shared" ca="1" si="416"/>
        <v>-</v>
      </c>
      <c r="AW43" s="9"/>
      <c r="AX43" s="5" t="b">
        <f t="shared" ca="1" si="367"/>
        <v>1</v>
      </c>
      <c r="AY43" s="5" t="str">
        <f t="shared" ca="1" si="367"/>
        <v>-</v>
      </c>
      <c r="AZ43" s="5" t="str">
        <f t="shared" ca="1" si="367"/>
        <v>-</v>
      </c>
      <c r="BA43" s="5" t="str">
        <f t="shared" ca="1" si="367"/>
        <v>-</v>
      </c>
      <c r="BB43" s="5" t="b">
        <f t="shared" ca="1" si="367"/>
        <v>0</v>
      </c>
      <c r="BC43" s="144">
        <f t="shared" ca="1" si="367"/>
        <v>0.25</v>
      </c>
      <c r="BD43" s="19" t="b">
        <f t="shared" ca="1" si="368"/>
        <v>1</v>
      </c>
      <c r="BE43" s="9"/>
      <c r="BF43" s="5" t="str">
        <f t="shared" ca="1" si="369"/>
        <v>-</v>
      </c>
      <c r="BG43" s="19" t="str">
        <f t="shared" ca="1" si="370"/>
        <v>-</v>
      </c>
      <c r="BH43" s="19" t="str">
        <f t="shared" ca="1" si="370"/>
        <v>-</v>
      </c>
      <c r="BI43" s="19" t="str">
        <f t="shared" ca="1" si="370"/>
        <v>-</v>
      </c>
      <c r="BJ43" s="5" t="str">
        <f t="shared" ca="1" si="371"/>
        <v>-</v>
      </c>
      <c r="BK43" s="19" t="str">
        <f t="shared" ca="1" si="372"/>
        <v>-</v>
      </c>
      <c r="BL43" s="5" t="str">
        <f t="shared" ca="1" si="373"/>
        <v>-</v>
      </c>
      <c r="BM43" s="19" t="str">
        <f t="shared" ca="1" si="374"/>
        <v>-</v>
      </c>
      <c r="BN43" s="19" t="str">
        <f t="shared" ca="1" si="374"/>
        <v>-</v>
      </c>
      <c r="BO43" s="19" t="str">
        <f t="shared" ca="1" si="374"/>
        <v>-</v>
      </c>
      <c r="BP43" s="5" t="str">
        <f t="shared" ca="1" si="375"/>
        <v>-</v>
      </c>
      <c r="BQ43" s="9"/>
      <c r="BR43" s="19" t="str">
        <f t="shared" ca="1" si="376"/>
        <v>-</v>
      </c>
      <c r="BS43" s="19" t="str">
        <f t="shared" ca="1" si="376"/>
        <v>-</v>
      </c>
      <c r="BT43" s="19" t="str">
        <f t="shared" ca="1" si="376"/>
        <v>-</v>
      </c>
      <c r="BU43" s="19" t="str">
        <f t="shared" ca="1" si="376"/>
        <v>-</v>
      </c>
      <c r="BV43" s="19" t="str">
        <f t="shared" ca="1" si="376"/>
        <v>-</v>
      </c>
      <c r="BW43" s="19" t="str">
        <f t="shared" ca="1" si="376"/>
        <v>-</v>
      </c>
      <c r="BX43" s="19" t="str">
        <f t="shared" ca="1" si="376"/>
        <v>-</v>
      </c>
      <c r="BY43" s="19" t="str">
        <f t="shared" ca="1" si="376"/>
        <v>-</v>
      </c>
      <c r="BZ43" s="19" t="str">
        <f t="shared" ca="1" si="376"/>
        <v>-</v>
      </c>
      <c r="CA43" s="19" t="str">
        <f t="shared" ca="1" si="376"/>
        <v>-</v>
      </c>
      <c r="CB43" s="9"/>
      <c r="CC43" s="237" t="b">
        <f ca="1">OFFSET(CC43,-1,0)</f>
        <v>1</v>
      </c>
      <c r="CD43" s="12" t="b">
        <v>0</v>
      </c>
      <c r="CE43" s="237" t="b">
        <f ca="1">OFFSET(CE43,-1,0)</f>
        <v>1</v>
      </c>
      <c r="CF43" s="251">
        <f t="shared" ref="CF43:CF48" ca="1" si="417">IF(OFFSET($E43,-1,0),OFFSET($CJ43,-1,0),OFFSET(CF43,-1,0))</f>
        <v>2232102</v>
      </c>
      <c r="CG43" s="237" t="b">
        <f ca="1">OFFSET(CG43,-1,0)</f>
        <v>0</v>
      </c>
      <c r="CH43" s="12" t="s">
        <v>34</v>
      </c>
      <c r="CI43" s="19" t="b">
        <f t="shared" ca="1" si="406"/>
        <v>1</v>
      </c>
      <c r="CJ43" s="237">
        <f t="shared" ref="CJ43:CJ48" ca="1" si="418">OFFSET(CJ43,-1,0)+1</f>
        <v>2232103</v>
      </c>
      <c r="CK43" s="19" t="str">
        <f t="shared" ca="1" si="406"/>
        <v>-</v>
      </c>
      <c r="CL43" s="19">
        <f t="shared" ca="1" si="406"/>
        <v>1</v>
      </c>
      <c r="CM43" s="19">
        <f t="shared" ca="1" si="406"/>
        <v>1</v>
      </c>
      <c r="CN43" s="9"/>
      <c r="CO43" s="444">
        <f t="shared" ca="1" si="378"/>
        <v>652</v>
      </c>
      <c r="CP43" s="444">
        <f t="shared" ca="1" si="378"/>
        <v>686</v>
      </c>
      <c r="CQ43" s="444">
        <f t="shared" ca="1" si="378"/>
        <v>721</v>
      </c>
      <c r="CR43" s="152">
        <f t="shared" ca="1" si="379"/>
        <v>378</v>
      </c>
      <c r="CS43" s="152">
        <f t="shared" ca="1" si="379"/>
        <v>413</v>
      </c>
      <c r="CT43" s="152">
        <f t="shared" ca="1" si="379"/>
        <v>448</v>
      </c>
      <c r="CU43" s="19" t="str">
        <f t="shared" ca="1" si="380"/>
        <v>-</v>
      </c>
      <c r="CV43" s="12" t="b">
        <v>0</v>
      </c>
      <c r="CW43" s="12" t="b">
        <v>1</v>
      </c>
      <c r="CX43" s="12" t="b">
        <v>0</v>
      </c>
      <c r="CY43" s="12" t="b">
        <v>0</v>
      </c>
      <c r="CZ43" s="19" t="b">
        <f t="shared" ca="1" si="380"/>
        <v>1</v>
      </c>
      <c r="DA43" s="19">
        <f t="shared" ca="1" si="380"/>
        <v>0</v>
      </c>
      <c r="DB43" s="19">
        <f t="shared" ca="1" si="380"/>
        <v>0</v>
      </c>
      <c r="DC43" s="19">
        <f t="shared" ca="1" si="380"/>
        <v>0</v>
      </c>
      <c r="DD43" s="19">
        <f t="shared" ca="1" si="380"/>
        <v>0</v>
      </c>
      <c r="DE43" s="19">
        <f t="shared" ca="1" si="380"/>
        <v>0</v>
      </c>
      <c r="DF43" s="19">
        <f t="shared" ca="1" si="380"/>
        <v>0</v>
      </c>
      <c r="DG43" s="19">
        <f t="shared" ca="1" si="380"/>
        <v>0</v>
      </c>
      <c r="DH43" s="19">
        <f t="shared" ca="1" si="380"/>
        <v>0</v>
      </c>
      <c r="DI43" s="19">
        <f t="shared" ca="1" si="380"/>
        <v>0</v>
      </c>
      <c r="DJ43" s="19">
        <f t="shared" ca="1" si="380"/>
        <v>0</v>
      </c>
      <c r="DK43" s="19">
        <f t="shared" ca="1" si="380"/>
        <v>0</v>
      </c>
      <c r="DL43" s="19">
        <f t="shared" ca="1" si="381"/>
        <v>0</v>
      </c>
      <c r="DM43" s="12">
        <v>3</v>
      </c>
      <c r="DN43" s="12">
        <v>3</v>
      </c>
      <c r="DO43" s="19">
        <f t="shared" ref="DO43:DR48" ca="1" si="419">OFFSET(DO$5,$B43,0)</f>
        <v>0</v>
      </c>
      <c r="DP43" s="12">
        <v>2</v>
      </c>
      <c r="DQ43" s="12">
        <v>-2</v>
      </c>
      <c r="DR43" s="19" t="str">
        <f t="shared" ca="1" si="381"/>
        <v>-</v>
      </c>
      <c r="DS43" s="19" t="str">
        <f t="shared" ca="1" si="381"/>
        <v>-</v>
      </c>
      <c r="DT43" s="19" t="str">
        <f t="shared" ca="1" si="381"/>
        <v>-</v>
      </c>
      <c r="DU43" s="251">
        <f t="shared" ca="1" si="407"/>
        <v>0</v>
      </c>
      <c r="DV43" s="251">
        <f t="shared" ref="DV43:DV47" si="420">DP43</f>
        <v>2</v>
      </c>
      <c r="DW43" s="251">
        <f t="shared" si="408"/>
        <v>-2</v>
      </c>
      <c r="DX43" s="19" t="str">
        <f t="shared" ca="1" si="381"/>
        <v>-</v>
      </c>
      <c r="DY43" s="19" t="str">
        <f t="shared" ca="1" si="381"/>
        <v>-</v>
      </c>
      <c r="DZ43" s="19" t="str">
        <f t="shared" ca="1" si="381"/>
        <v>-</v>
      </c>
      <c r="EA43" s="19" t="str">
        <f t="shared" ca="1" si="381"/>
        <v>-</v>
      </c>
      <c r="EB43" s="19" t="str">
        <f t="shared" ca="1" si="381"/>
        <v>-</v>
      </c>
      <c r="EC43" s="19" t="str">
        <f t="shared" ca="1" si="381"/>
        <v>-</v>
      </c>
      <c r="ED43" s="19">
        <f t="shared" ca="1" si="381"/>
        <v>0</v>
      </c>
      <c r="EE43" s="19">
        <f t="shared" ca="1" si="381"/>
        <v>0</v>
      </c>
      <c r="EF43" s="19">
        <f t="shared" ca="1" si="381"/>
        <v>0</v>
      </c>
      <c r="EG43" s="19">
        <f t="shared" ca="1" si="381"/>
        <v>0</v>
      </c>
      <c r="EH43" s="19">
        <f t="shared" ca="1" si="381"/>
        <v>0</v>
      </c>
      <c r="EI43" s="19">
        <f t="shared" ca="1" si="381"/>
        <v>0</v>
      </c>
      <c r="EJ43" s="19">
        <f t="shared" ca="1" si="381"/>
        <v>0</v>
      </c>
      <c r="EK43" s="19">
        <f t="shared" ca="1" si="381"/>
        <v>0</v>
      </c>
      <c r="EL43" s="19">
        <f t="shared" ca="1" si="381"/>
        <v>0</v>
      </c>
      <c r="EM43" s="19">
        <f t="shared" ca="1" si="381"/>
        <v>0</v>
      </c>
      <c r="EN43" s="19">
        <f t="shared" ca="1" si="381"/>
        <v>0</v>
      </c>
      <c r="EO43" s="19">
        <f t="shared" ca="1" si="381"/>
        <v>0</v>
      </c>
      <c r="EP43" s="19">
        <f t="shared" ca="1" si="381"/>
        <v>0</v>
      </c>
      <c r="EQ43" s="19">
        <f t="shared" ca="1" si="381"/>
        <v>0</v>
      </c>
      <c r="ER43" s="19">
        <f t="shared" ca="1" si="381"/>
        <v>0</v>
      </c>
      <c r="ES43" s="19">
        <f t="shared" ca="1" si="381"/>
        <v>0</v>
      </c>
      <c r="ET43" s="19">
        <f t="shared" ca="1" si="382"/>
        <v>0</v>
      </c>
      <c r="EU43" s="19">
        <f t="shared" ca="1" si="382"/>
        <v>0</v>
      </c>
      <c r="EV43" s="19">
        <f t="shared" ca="1" si="382"/>
        <v>0</v>
      </c>
      <c r="EW43" s="19">
        <f t="shared" ca="1" si="382"/>
        <v>0</v>
      </c>
      <c r="EX43" s="19">
        <f t="shared" ca="1" si="382"/>
        <v>0</v>
      </c>
      <c r="EY43" s="19">
        <f t="shared" ca="1" si="382"/>
        <v>0</v>
      </c>
      <c r="EZ43" s="19">
        <f t="shared" ca="1" si="382"/>
        <v>0</v>
      </c>
      <c r="FA43" s="19">
        <f t="shared" ca="1" si="382"/>
        <v>0</v>
      </c>
      <c r="FB43" s="19">
        <f t="shared" ca="1" si="382"/>
        <v>0</v>
      </c>
      <c r="FC43" s="19">
        <f t="shared" ca="1" si="382"/>
        <v>0</v>
      </c>
      <c r="FD43" s="19">
        <f t="shared" ca="1" si="382"/>
        <v>0</v>
      </c>
      <c r="FE43" s="19">
        <f t="shared" ca="1" si="382"/>
        <v>0</v>
      </c>
      <c r="FF43" s="19">
        <f t="shared" ca="1" si="382"/>
        <v>0</v>
      </c>
      <c r="FG43" s="19">
        <f t="shared" ca="1" si="382"/>
        <v>0</v>
      </c>
      <c r="FH43" s="19">
        <f t="shared" ca="1" si="382"/>
        <v>0</v>
      </c>
      <c r="FI43" s="19">
        <f t="shared" ca="1" si="382"/>
        <v>0</v>
      </c>
      <c r="FJ43" s="19">
        <f t="shared" ca="1" si="383"/>
        <v>0</v>
      </c>
      <c r="FK43" s="19">
        <f t="shared" ca="1" si="383"/>
        <v>0</v>
      </c>
      <c r="FL43" s="19">
        <f t="shared" ca="1" si="383"/>
        <v>0</v>
      </c>
      <c r="FM43" s="19">
        <f t="shared" ca="1" si="383"/>
        <v>0</v>
      </c>
      <c r="FN43" s="19">
        <f t="shared" ca="1" si="383"/>
        <v>0</v>
      </c>
      <c r="FO43" s="19">
        <f t="shared" ca="1" si="383"/>
        <v>0</v>
      </c>
      <c r="FP43" s="19">
        <f t="shared" ca="1" si="383"/>
        <v>0</v>
      </c>
      <c r="FQ43" s="19">
        <f t="shared" ca="1" si="383"/>
        <v>0</v>
      </c>
      <c r="FR43" s="19">
        <f t="shared" ca="1" si="383"/>
        <v>0</v>
      </c>
      <c r="FS43" s="19">
        <f t="shared" ca="1" si="383"/>
        <v>0</v>
      </c>
      <c r="FT43" s="19">
        <f t="shared" ca="1" si="383"/>
        <v>0</v>
      </c>
      <c r="FU43" s="19">
        <f t="shared" ca="1" si="383"/>
        <v>0</v>
      </c>
      <c r="FV43" s="19">
        <f t="shared" ca="1" si="383"/>
        <v>0</v>
      </c>
      <c r="FW43" s="19">
        <f t="shared" ca="1" si="383"/>
        <v>0</v>
      </c>
      <c r="FX43" s="19">
        <f t="shared" ca="1" si="383"/>
        <v>0</v>
      </c>
      <c r="FY43" s="19">
        <f t="shared" ca="1" si="383"/>
        <v>0</v>
      </c>
      <c r="FZ43" s="19">
        <f t="shared" ca="1" si="383"/>
        <v>0</v>
      </c>
      <c r="GA43" s="19">
        <f t="shared" ca="1" si="383"/>
        <v>0</v>
      </c>
      <c r="GB43" s="19">
        <f t="shared" ca="1" si="383"/>
        <v>0</v>
      </c>
      <c r="GC43" s="19">
        <f t="shared" ca="1" si="383"/>
        <v>0</v>
      </c>
      <c r="GD43" s="19">
        <f t="shared" ca="1" si="383"/>
        <v>0</v>
      </c>
      <c r="GE43" s="19">
        <f t="shared" ca="1" si="383"/>
        <v>0</v>
      </c>
      <c r="GF43" s="19">
        <f t="shared" ca="1" si="383"/>
        <v>0</v>
      </c>
      <c r="GG43" s="19">
        <f t="shared" ca="1" si="383"/>
        <v>0</v>
      </c>
      <c r="GH43" s="19">
        <f t="shared" ca="1" si="383"/>
        <v>0</v>
      </c>
      <c r="GI43" s="19">
        <f t="shared" ca="1" si="383"/>
        <v>0</v>
      </c>
      <c r="GJ43" s="19">
        <f t="shared" ca="1" si="383"/>
        <v>0</v>
      </c>
      <c r="GK43" s="19">
        <f t="shared" ca="1" si="383"/>
        <v>0</v>
      </c>
      <c r="GL43" s="19">
        <f t="shared" ca="1" si="383"/>
        <v>0</v>
      </c>
      <c r="GM43" s="19">
        <f t="shared" ca="1" si="383"/>
        <v>0</v>
      </c>
      <c r="GN43" s="19">
        <f t="shared" ca="1" si="383"/>
        <v>0</v>
      </c>
      <c r="GO43" s="19">
        <f t="shared" ca="1" si="383"/>
        <v>0</v>
      </c>
      <c r="GP43" s="19">
        <f t="shared" ca="1" si="383"/>
        <v>0</v>
      </c>
      <c r="GQ43" s="19">
        <f t="shared" ca="1" si="383"/>
        <v>0</v>
      </c>
      <c r="GR43" s="19">
        <f t="shared" ca="1" si="383"/>
        <v>0</v>
      </c>
      <c r="GS43" s="19">
        <f t="shared" ca="1" si="383"/>
        <v>0</v>
      </c>
      <c r="GT43" s="19">
        <f t="shared" ca="1" si="383"/>
        <v>0</v>
      </c>
      <c r="GU43" s="19">
        <f t="shared" ca="1" si="383"/>
        <v>0</v>
      </c>
      <c r="GV43" s="19">
        <f t="shared" ca="1" si="383"/>
        <v>0</v>
      </c>
      <c r="GW43" s="19">
        <f t="shared" ca="1" si="383"/>
        <v>0</v>
      </c>
      <c r="GX43" s="19">
        <f t="shared" ca="1" si="383"/>
        <v>0</v>
      </c>
      <c r="GY43" s="19">
        <f t="shared" ca="1" si="383"/>
        <v>0</v>
      </c>
      <c r="GZ43" s="19">
        <f t="shared" ca="1" si="383"/>
        <v>0</v>
      </c>
      <c r="HA43" s="19">
        <f t="shared" ca="1" si="383"/>
        <v>0</v>
      </c>
      <c r="HB43" s="19">
        <f t="shared" ca="1" si="383"/>
        <v>0</v>
      </c>
      <c r="HC43" s="19">
        <f t="shared" ca="1" si="383"/>
        <v>0</v>
      </c>
      <c r="HD43" s="19">
        <f t="shared" ca="1" si="383"/>
        <v>0</v>
      </c>
      <c r="HE43" s="19">
        <f t="shared" ca="1" si="383"/>
        <v>0</v>
      </c>
      <c r="HF43" s="19">
        <f t="shared" ca="1" si="383"/>
        <v>0</v>
      </c>
      <c r="HG43" s="19">
        <f t="shared" ca="1" si="383"/>
        <v>0</v>
      </c>
      <c r="HH43" s="19">
        <f t="shared" ca="1" si="383"/>
        <v>0</v>
      </c>
      <c r="HI43" s="19">
        <f t="shared" ca="1" si="383"/>
        <v>0</v>
      </c>
      <c r="HJ43" s="19">
        <f t="shared" ca="1" si="383"/>
        <v>0</v>
      </c>
      <c r="HK43" s="19">
        <f t="shared" ca="1" si="383"/>
        <v>0</v>
      </c>
      <c r="HL43" s="19">
        <f t="shared" ca="1" si="384"/>
        <v>0</v>
      </c>
      <c r="HM43" s="19">
        <f t="shared" ca="1" si="384"/>
        <v>0</v>
      </c>
      <c r="HN43" s="19">
        <f t="shared" ca="1" si="384"/>
        <v>0</v>
      </c>
      <c r="HO43" s="19">
        <f t="shared" ca="1" si="384"/>
        <v>0</v>
      </c>
      <c r="HP43" s="19">
        <f t="shared" ca="1" si="384"/>
        <v>0</v>
      </c>
      <c r="HQ43" s="19">
        <f t="shared" ca="1" si="384"/>
        <v>0</v>
      </c>
      <c r="HR43" s="19">
        <f t="shared" ca="1" si="384"/>
        <v>0</v>
      </c>
      <c r="HS43" s="19">
        <f t="shared" ca="1" si="384"/>
        <v>0</v>
      </c>
      <c r="HT43" s="19">
        <f t="shared" ca="1" si="384"/>
        <v>0</v>
      </c>
      <c r="HU43" s="19">
        <f t="shared" ca="1" si="384"/>
        <v>0</v>
      </c>
      <c r="HV43" s="19">
        <f t="shared" ca="1" si="384"/>
        <v>0</v>
      </c>
      <c r="HW43" s="19">
        <f t="shared" ca="1" si="384"/>
        <v>0</v>
      </c>
      <c r="HX43" s="19">
        <f t="shared" ca="1" si="384"/>
        <v>0</v>
      </c>
      <c r="HY43" s="19">
        <f t="shared" ca="1" si="384"/>
        <v>0</v>
      </c>
      <c r="HZ43" s="19">
        <f t="shared" ca="1" si="384"/>
        <v>0</v>
      </c>
      <c r="IA43" s="19">
        <f t="shared" ca="1" si="384"/>
        <v>0</v>
      </c>
      <c r="IB43" s="19">
        <f t="shared" ca="1" si="384"/>
        <v>0</v>
      </c>
      <c r="IC43" s="19">
        <f t="shared" ca="1" si="384"/>
        <v>0</v>
      </c>
      <c r="ID43" s="19">
        <f t="shared" ca="1" si="384"/>
        <v>0</v>
      </c>
      <c r="IE43" s="5">
        <f t="shared" ca="1" si="385"/>
        <v>67</v>
      </c>
      <c r="IF43" s="9"/>
      <c r="IG43" s="5">
        <f t="shared" ca="1" si="386"/>
        <v>1</v>
      </c>
      <c r="IH43" s="5" t="b">
        <f t="shared" ca="1" si="386"/>
        <v>0</v>
      </c>
      <c r="II43" s="19">
        <f t="shared" ca="1" si="387"/>
        <v>0</v>
      </c>
      <c r="IJ43" s="5">
        <f t="shared" ca="1" si="386"/>
        <v>55</v>
      </c>
      <c r="IK43" s="19">
        <f t="shared" ca="1" si="387"/>
        <v>1</v>
      </c>
      <c r="IL43" s="19">
        <f t="shared" ca="1" si="387"/>
        <v>0</v>
      </c>
      <c r="IM43" s="19">
        <f t="shared" ca="1" si="387"/>
        <v>0</v>
      </c>
      <c r="IN43" s="19">
        <f t="shared" ca="1" si="387"/>
        <v>0</v>
      </c>
      <c r="IO43" s="19">
        <f t="shared" ca="1" si="387"/>
        <v>0</v>
      </c>
      <c r="IP43" s="19">
        <f t="shared" ca="1" si="387"/>
        <v>0</v>
      </c>
      <c r="IQ43" s="19">
        <f t="shared" ca="1" si="387"/>
        <v>0</v>
      </c>
      <c r="IR43" s="19">
        <f t="shared" ca="1" si="387"/>
        <v>0</v>
      </c>
      <c r="IS43" s="19">
        <f t="shared" ca="1" si="387"/>
        <v>0</v>
      </c>
      <c r="IT43" s="19">
        <f t="shared" ca="1" si="387"/>
        <v>0</v>
      </c>
      <c r="IU43" s="19">
        <f t="shared" ca="1" si="387"/>
        <v>0</v>
      </c>
      <c r="IV43" s="19">
        <f t="shared" ca="1" si="387"/>
        <v>0</v>
      </c>
      <c r="IW43" s="19">
        <f t="shared" ca="1" si="387"/>
        <v>0</v>
      </c>
      <c r="IX43" s="19">
        <f t="shared" ca="1" si="387"/>
        <v>0</v>
      </c>
      <c r="IY43" s="19">
        <f t="shared" ca="1" si="387"/>
        <v>0</v>
      </c>
      <c r="IZ43" s="19">
        <f t="shared" ca="1" si="387"/>
        <v>0</v>
      </c>
      <c r="JA43" s="19">
        <f t="shared" ca="1" si="387"/>
        <v>0</v>
      </c>
      <c r="JB43" s="19">
        <f t="shared" ca="1" si="387"/>
        <v>0</v>
      </c>
      <c r="JC43" s="19">
        <f t="shared" ca="1" si="387"/>
        <v>0</v>
      </c>
      <c r="JD43" s="19">
        <f t="shared" ca="1" si="387"/>
        <v>0</v>
      </c>
      <c r="JE43" s="19">
        <f t="shared" ca="1" si="387"/>
        <v>0</v>
      </c>
      <c r="JF43" s="19">
        <f t="shared" ca="1" si="387"/>
        <v>0</v>
      </c>
      <c r="JG43" s="5">
        <f t="shared" ca="1" si="388"/>
        <v>1.2500000000000001E-2</v>
      </c>
      <c r="JH43" s="567">
        <f t="shared" ca="1" si="388"/>
        <v>0</v>
      </c>
      <c r="JI43" s="5">
        <f t="shared" ca="1" si="388"/>
        <v>6.25E-2</v>
      </c>
      <c r="JJ43" s="5">
        <f t="shared" ca="1" si="388"/>
        <v>6.25E-2</v>
      </c>
      <c r="JK43" s="5">
        <f t="shared" ca="1" si="388"/>
        <v>6.25E-2</v>
      </c>
      <c r="JL43" s="19">
        <f t="shared" ca="1" si="387"/>
        <v>1</v>
      </c>
      <c r="JM43" s="19">
        <f t="shared" ca="1" si="387"/>
        <v>0</v>
      </c>
      <c r="JN43" s="19">
        <f t="shared" ca="1" si="387"/>
        <v>1</v>
      </c>
      <c r="JO43" s="9"/>
      <c r="JP43" s="5" t="b">
        <f t="shared" ca="1" si="389"/>
        <v>0</v>
      </c>
      <c r="JQ43" s="19" t="str">
        <f t="shared" ca="1" si="390"/>
        <v>-</v>
      </c>
      <c r="JR43" s="19" t="str">
        <f t="shared" ca="1" si="390"/>
        <v>-</v>
      </c>
      <c r="JS43" s="5" t="b">
        <f t="shared" ca="1" si="391"/>
        <v>0</v>
      </c>
      <c r="JT43" s="5" t="b">
        <f t="shared" ca="1" si="391"/>
        <v>0</v>
      </c>
      <c r="JU43" s="5" t="b">
        <f t="shared" ca="1" si="391"/>
        <v>1</v>
      </c>
      <c r="JV43" s="144">
        <f t="shared" ca="1" si="409"/>
        <v>1</v>
      </c>
      <c r="JW43" s="144">
        <f t="shared" ca="1" si="409"/>
        <v>1</v>
      </c>
      <c r="JX43" s="19" t="str">
        <f t="shared" ca="1" si="410"/>
        <v>-</v>
      </c>
      <c r="JY43" s="19" t="str">
        <f t="shared" ca="1" si="410"/>
        <v>-</v>
      </c>
      <c r="JZ43" s="19" t="str">
        <f t="shared" ca="1" si="410"/>
        <v>-</v>
      </c>
      <c r="KA43" s="19" t="str">
        <f t="shared" ca="1" si="410"/>
        <v>-</v>
      </c>
      <c r="KB43" s="19">
        <f t="shared" ca="1" si="410"/>
        <v>1</v>
      </c>
      <c r="KC43" s="19">
        <f t="shared" ca="1" si="410"/>
        <v>0.66</v>
      </c>
      <c r="KD43" s="19" t="str">
        <f t="shared" ca="1" si="410"/>
        <v>-</v>
      </c>
      <c r="KE43" s="5" t="b" cm="1">
        <f t="array" aca="1" ref="KE43" ca="1">IF(OR(KF43:KM43&lt;&gt;"-"),TRUE,"-")</f>
        <v>1</v>
      </c>
      <c r="KF43" s="237">
        <f t="shared" ref="KF43:KM48" ca="1" si="421">OFFSET(KF43,-1,0)</f>
        <v>2</v>
      </c>
      <c r="KG43" s="237">
        <f t="shared" ca="1" si="421"/>
        <v>2</v>
      </c>
      <c r="KH43" s="237">
        <f t="shared" ca="1" si="421"/>
        <v>2</v>
      </c>
      <c r="KI43" s="237">
        <f t="shared" ca="1" si="421"/>
        <v>2</v>
      </c>
      <c r="KJ43" s="237">
        <f t="shared" ca="1" si="421"/>
        <v>2</v>
      </c>
      <c r="KK43" s="237">
        <f t="shared" ca="1" si="421"/>
        <v>2</v>
      </c>
      <c r="KL43" s="237">
        <f t="shared" ca="1" si="421"/>
        <v>2</v>
      </c>
      <c r="KM43" s="237">
        <f t="shared" ca="1" si="421"/>
        <v>2</v>
      </c>
      <c r="KN43" s="5" t="str">
        <f t="array" aca="1" ref="KN43" ca="1">IF(OR(KO43:KU43&lt;&gt;"-"),TRUE,"-")</f>
        <v>-</v>
      </c>
      <c r="KO43" s="19" t="str">
        <f t="shared" ca="1" si="412"/>
        <v>-</v>
      </c>
      <c r="KP43" s="19" t="str">
        <f t="shared" ca="1" si="412"/>
        <v>-</v>
      </c>
      <c r="KQ43" s="19" t="str">
        <f t="shared" ca="1" si="412"/>
        <v>-</v>
      </c>
      <c r="KR43" s="19" t="str">
        <f t="shared" ca="1" si="412"/>
        <v>-</v>
      </c>
      <c r="KS43" s="19" t="str">
        <f t="shared" ca="1" si="412"/>
        <v>-</v>
      </c>
      <c r="KT43" s="19" t="str">
        <f t="shared" ca="1" si="412"/>
        <v>-</v>
      </c>
      <c r="KU43" s="19" t="str">
        <f t="shared" ca="1" si="412"/>
        <v>-</v>
      </c>
      <c r="KV43" s="19" t="b">
        <f t="shared" ca="1" si="412"/>
        <v>0</v>
      </c>
      <c r="KW43" s="144">
        <f t="shared" ca="1" si="393"/>
        <v>2</v>
      </c>
      <c r="KX43" s="19">
        <f t="shared" ca="1" si="412"/>
        <v>2</v>
      </c>
      <c r="KY43" s="19" t="b">
        <f t="shared" ca="1" si="412"/>
        <v>0</v>
      </c>
      <c r="KZ43" s="19" t="str">
        <f t="shared" ca="1" si="412"/>
        <v>-</v>
      </c>
      <c r="LA43" s="5" t="str">
        <f t="shared" ca="1" si="394"/>
        <v>-</v>
      </c>
      <c r="LB43" s="5" t="str">
        <f t="shared" ca="1" si="394"/>
        <v>-</v>
      </c>
      <c r="LC43" s="5" t="str">
        <f t="shared" ca="1" si="394"/>
        <v>-</v>
      </c>
      <c r="LD43" s="5" t="str">
        <f t="shared" ca="1" si="394"/>
        <v>-</v>
      </c>
      <c r="LE43" s="19" t="b">
        <f t="shared" ca="1" si="413"/>
        <v>0</v>
      </c>
      <c r="LF43" s="19" t="str">
        <f t="shared" ca="1" si="413"/>
        <v>-</v>
      </c>
      <c r="LG43" s="19" t="str">
        <f ca="1">OFFSET(LG$5,$B43,0)</f>
        <v>-</v>
      </c>
      <c r="LH43" s="19" t="b">
        <f ca="1">OFFSET(LH$5,$B43,0)</f>
        <v>1</v>
      </c>
      <c r="LI43" s="19">
        <f t="shared" ca="1" si="413"/>
        <v>0.75</v>
      </c>
      <c r="LJ43" s="19">
        <f t="shared" ca="1" si="413"/>
        <v>0.75</v>
      </c>
      <c r="LK43" s="19">
        <f t="shared" ca="1" si="413"/>
        <v>0.99</v>
      </c>
      <c r="LL43" s="19">
        <f t="shared" ca="1" si="413"/>
        <v>0.5</v>
      </c>
      <c r="LM43" s="19">
        <f t="shared" ca="1" si="413"/>
        <v>0</v>
      </c>
      <c r="LN43" s="19">
        <f t="shared" ca="1" si="413"/>
        <v>0</v>
      </c>
      <c r="LO43" s="19" t="str">
        <f t="shared" ca="1" si="413"/>
        <v>-</v>
      </c>
      <c r="LP43" s="5" t="str" cm="1">
        <f t="array" aca="1" ref="LP43" ca="1">INDEX(i.meatgrid,$Q43,LP$7)</f>
        <v>-</v>
      </c>
      <c r="LQ43" s="5" t="str" cm="1">
        <f t="array" aca="1" ref="LQ43" ca="1">INDEX(i.meatgrid,$Q43,LQ$7)</f>
        <v>-</v>
      </c>
      <c r="LR43" s="19" t="str">
        <f t="shared" ca="1" si="413"/>
        <v>-</v>
      </c>
      <c r="LS43" s="5">
        <f t="shared" ca="1" si="396"/>
        <v>1</v>
      </c>
      <c r="LT43" s="9"/>
      <c r="LU43" s="19">
        <f t="shared" ca="1" si="413"/>
        <v>70</v>
      </c>
      <c r="LV43" s="19">
        <f t="shared" ca="1" si="397"/>
        <v>50</v>
      </c>
      <c r="LW43" s="19">
        <f t="shared" ca="1" si="397"/>
        <v>80</v>
      </c>
      <c r="LX43" s="19">
        <f t="shared" ca="1" si="397"/>
        <v>50</v>
      </c>
      <c r="LY43" s="5" t="b" cm="1">
        <f t="array" aca="1" ref="LY43" ca="1">INDEX(i.meatgrid,$Q43,LY$7)</f>
        <v>0</v>
      </c>
      <c r="LZ43" s="5" t="b" cm="1">
        <f t="array" aca="1" ref="LZ43" ca="1">INDEX(i.meatgrid,$Q43,LZ$7)</f>
        <v>0</v>
      </c>
      <c r="MA43" s="5" t="str" cm="1">
        <f t="array" aca="1" ref="MA43" ca="1">INDEX(i.meatgrid,$Q43,MA$7)</f>
        <v>-</v>
      </c>
      <c r="MB43" s="5" t="str" cm="1">
        <f t="array" aca="1" ref="MB43" ca="1">INDEX(i.meatgrid,$Q43,MB$7)</f>
        <v>-</v>
      </c>
      <c r="MC43" s="19">
        <f t="shared" ca="1" si="397"/>
        <v>1</v>
      </c>
      <c r="MD43" s="5">
        <f t="shared" ca="1" si="398"/>
        <v>1</v>
      </c>
      <c r="ME43" s="5" cm="1">
        <f t="array" aca="1" ref="ME43" ca="1">INDEX(i.meatgrid,$Q43,ME$7)</f>
        <v>0</v>
      </c>
      <c r="MF43" s="5" cm="1">
        <f t="array" aca="1" ref="MF43" ca="1">INDEX(i.meatgrid,$Q43,MF$7)</f>
        <v>0</v>
      </c>
      <c r="MG43" s="5" cm="1">
        <f t="array" aca="1" ref="MG43" ca="1">INDEX(i.meatgrid,$Q43,MG$7)</f>
        <v>0</v>
      </c>
      <c r="MH43" s="5" cm="1">
        <f t="array" aca="1" ref="MH43" ca="1">INDEX(i.meatgrid,$Q43,MH$7)</f>
        <v>0</v>
      </c>
      <c r="MI43" s="5" cm="1">
        <f t="array" aca="1" ref="MI43" ca="1">INDEX(i.meatgrid,$Q43,MI$7)</f>
        <v>1</v>
      </c>
      <c r="MJ43" s="5" cm="1">
        <f t="array" aca="1" ref="MJ43" ca="1">INDEX(i.meatgrid,$Q43,MJ$7)</f>
        <v>1</v>
      </c>
      <c r="MK43" s="5" cm="1">
        <f t="array" aca="1" ref="MK43" ca="1">INDEX(i.meatgrid,$Q43,MK$7)</f>
        <v>1</v>
      </c>
      <c r="ML43" s="5" cm="1">
        <f t="array" aca="1" ref="ML43" ca="1">INDEX(i.meatgrid,$Q43,ML$7)</f>
        <v>1</v>
      </c>
      <c r="MM43" s="19">
        <f t="shared" ca="1" si="399"/>
        <v>1</v>
      </c>
      <c r="MN43" s="9"/>
      <c r="MO43" s="19" t="b">
        <f t="shared" ca="1" si="400"/>
        <v>0</v>
      </c>
      <c r="MP43" s="19" t="b">
        <f t="shared" ca="1" si="400"/>
        <v>0</v>
      </c>
      <c r="MQ43" s="19">
        <f t="shared" ca="1" si="400"/>
        <v>1</v>
      </c>
      <c r="MR43" s="19">
        <f t="shared" ca="1" si="400"/>
        <v>0.75</v>
      </c>
      <c r="MS43" s="19">
        <f t="shared" ca="1" si="400"/>
        <v>0.75</v>
      </c>
      <c r="MT43" s="19">
        <f t="shared" ca="1" si="400"/>
        <v>0.8</v>
      </c>
      <c r="MU43" s="19">
        <f t="shared" ca="1" si="400"/>
        <v>0.82499999999999996</v>
      </c>
      <c r="MV43" s="19">
        <f t="shared" ca="1" si="400"/>
        <v>0.875</v>
      </c>
      <c r="MW43" s="19">
        <f t="shared" ca="1" si="400"/>
        <v>0.9</v>
      </c>
      <c r="MX43" s="19">
        <f t="shared" ca="1" si="400"/>
        <v>1</v>
      </c>
      <c r="MY43" s="19">
        <f t="shared" ca="1" si="400"/>
        <v>0.875</v>
      </c>
      <c r="MZ43" s="19" t="b">
        <f t="shared" ca="1" si="400"/>
        <v>1</v>
      </c>
      <c r="NA43" s="19">
        <f t="shared" ca="1" si="400"/>
        <v>74.989999999999995</v>
      </c>
      <c r="NB43" s="19" t="str">
        <f t="shared" ca="1" si="400"/>
        <v>-</v>
      </c>
      <c r="NC43" s="19" t="str">
        <f t="shared" ca="1" si="400"/>
        <v>-</v>
      </c>
      <c r="ND43" s="19" t="str">
        <f t="shared" ca="1" si="400"/>
        <v>-</v>
      </c>
      <c r="NE43" s="19" t="str">
        <f t="shared" ca="1" si="401"/>
        <v>-</v>
      </c>
      <c r="NF43" s="19" t="str">
        <f t="shared" ca="1" si="401"/>
        <v>-</v>
      </c>
      <c r="NG43" s="19" t="str">
        <f t="shared" ca="1" si="401"/>
        <v>-</v>
      </c>
      <c r="NH43" s="19" t="str">
        <f t="shared" ca="1" si="401"/>
        <v>-</v>
      </c>
      <c r="NI43" s="19">
        <f t="shared" ca="1" si="401"/>
        <v>36.99</v>
      </c>
      <c r="NJ43" s="19">
        <f t="shared" ca="1" si="401"/>
        <v>36.99</v>
      </c>
      <c r="NK43" s="19" t="str">
        <f t="shared" ca="1" si="401"/>
        <v>-</v>
      </c>
      <c r="NL43" s="19" t="str">
        <f t="shared" ca="1" si="401"/>
        <v>-</v>
      </c>
      <c r="NM43" s="19" t="str">
        <f t="shared" ca="1" si="401"/>
        <v>-</v>
      </c>
      <c r="NN43" s="19" t="str">
        <f t="shared" ca="1" si="401"/>
        <v>-</v>
      </c>
      <c r="NO43" s="19" t="str">
        <f t="shared" ca="1" si="401"/>
        <v>-</v>
      </c>
      <c r="NP43" s="19">
        <f t="shared" ca="1" si="401"/>
        <v>49.99</v>
      </c>
      <c r="NQ43" s="19">
        <f t="shared" ca="1" si="401"/>
        <v>49.99</v>
      </c>
      <c r="NR43" s="19">
        <f t="shared" ca="1" si="401"/>
        <v>49.99</v>
      </c>
      <c r="NS43" s="19">
        <f t="shared" ca="1" si="401"/>
        <v>49.99</v>
      </c>
      <c r="NT43" s="19">
        <f t="shared" ca="1" si="401"/>
        <v>49.99</v>
      </c>
      <c r="NU43" s="19">
        <f t="shared" ca="1" si="401"/>
        <v>49.99</v>
      </c>
      <c r="NV43" s="19">
        <f t="shared" ca="1" si="401"/>
        <v>49.99</v>
      </c>
      <c r="NW43" s="19">
        <f t="shared" ca="1" si="401"/>
        <v>49.99</v>
      </c>
      <c r="NX43" s="19">
        <f t="shared" ca="1" si="401"/>
        <v>412.99</v>
      </c>
      <c r="NY43" s="19">
        <f t="shared" ca="1" si="401"/>
        <v>412.99</v>
      </c>
      <c r="NZ43" s="19" t="str">
        <f t="shared" ca="1" si="401"/>
        <v>-</v>
      </c>
      <c r="OA43" s="19" t="str">
        <f t="shared" ca="1" si="401"/>
        <v>-</v>
      </c>
      <c r="OB43" s="19" t="str">
        <f t="shared" ca="1" si="401"/>
        <v>-</v>
      </c>
      <c r="OC43" s="19" t="str">
        <f t="shared" ca="1" si="401"/>
        <v>-</v>
      </c>
      <c r="OD43" s="19" t="str">
        <f t="shared" ca="1" si="401"/>
        <v>-</v>
      </c>
      <c r="OE43" s="19">
        <f t="shared" ca="1" si="401"/>
        <v>6.8900000000000006</v>
      </c>
      <c r="OF43" s="19">
        <f t="shared" ca="1" si="401"/>
        <v>6.8900000000000006</v>
      </c>
      <c r="OG43" s="19">
        <f t="shared" ca="1" si="401"/>
        <v>6.8900000000000006</v>
      </c>
      <c r="OH43" s="19">
        <f t="shared" ca="1" si="401"/>
        <v>6.8900000000000006</v>
      </c>
      <c r="OI43" s="19">
        <f t="shared" ca="1" si="401"/>
        <v>6.8900000000000006</v>
      </c>
      <c r="OJ43" s="19">
        <f t="shared" ca="1" si="401"/>
        <v>6.8900000000000006</v>
      </c>
      <c r="OK43" s="19">
        <f t="shared" ca="1" si="401"/>
        <v>6.8900000000000006</v>
      </c>
      <c r="OL43" s="19">
        <f t="shared" ca="1" si="401"/>
        <v>6.8900000000000006</v>
      </c>
      <c r="OM43" s="19">
        <f t="shared" ca="1" si="401"/>
        <v>346.99</v>
      </c>
      <c r="ON43" s="19">
        <f t="shared" ca="1" si="401"/>
        <v>346.99</v>
      </c>
      <c r="OO43" s="19" t="str">
        <f t="shared" ca="1" si="401"/>
        <v>-</v>
      </c>
      <c r="OP43" s="19" t="str">
        <f t="shared" ca="1" si="401"/>
        <v>-</v>
      </c>
      <c r="OQ43" s="19" t="str">
        <f t="shared" ca="1" si="401"/>
        <v>-</v>
      </c>
      <c r="OR43" s="19" t="str">
        <f t="shared" ca="1" si="401"/>
        <v>-</v>
      </c>
      <c r="OS43" s="19" t="str">
        <f t="shared" ca="1" si="401"/>
        <v>-</v>
      </c>
      <c r="OT43" s="19">
        <f t="shared" ca="1" si="401"/>
        <v>0</v>
      </c>
      <c r="OU43" s="24">
        <v>0</v>
      </c>
    </row>
    <row r="44" spans="1:411" outlineLevel="2">
      <c r="A44" s="21">
        <f t="shared" si="158"/>
        <v>39</v>
      </c>
      <c r="B44" s="222">
        <f t="shared" ca="1" si="414"/>
        <v>36</v>
      </c>
      <c r="C44">
        <v>202</v>
      </c>
      <c r="D44" s="144" t="str">
        <f t="shared" ca="1" si="361"/>
        <v>GSM</v>
      </c>
      <c r="E44" t="b">
        <f t="shared" ca="1" si="362"/>
        <v>1</v>
      </c>
      <c r="F44" t="b">
        <v>0</v>
      </c>
      <c r="G44" t="b">
        <f t="shared" ca="1" si="363"/>
        <v>1</v>
      </c>
      <c r="H44" s="237">
        <f t="shared" ca="1" si="415"/>
        <v>1</v>
      </c>
      <c r="I44" s="237">
        <f t="shared" ca="1" si="415"/>
        <v>1</v>
      </c>
      <c r="J44" s="237" t="str">
        <f t="shared" ca="1" si="415"/>
        <v/>
      </c>
      <c r="K44" s="237">
        <f t="shared" ca="1" si="415"/>
        <v>2</v>
      </c>
      <c r="L44" s="237">
        <f t="shared" ca="1" si="402"/>
        <v>2</v>
      </c>
      <c r="M44" s="237">
        <f t="shared" ca="1" si="403"/>
        <v>2</v>
      </c>
      <c r="N44" s="237">
        <f t="shared" ca="1" si="403"/>
        <v>3</v>
      </c>
      <c r="O44" s="237">
        <f t="shared" ca="1" si="403"/>
        <v>1</v>
      </c>
      <c r="P44" s="237">
        <f t="shared" ca="1" si="403"/>
        <v>1</v>
      </c>
      <c r="Q44" s="237">
        <f t="shared" ca="1" si="403"/>
        <v>2</v>
      </c>
      <c r="R44" s="237">
        <f t="shared" ca="1" si="403"/>
        <v>1</v>
      </c>
      <c r="S44" s="237">
        <f t="shared" ca="1" si="403"/>
        <v>1</v>
      </c>
      <c r="T44" s="237">
        <f t="shared" ca="1" si="403"/>
        <v>1</v>
      </c>
      <c r="U44" s="275"/>
      <c r="V44" s="275"/>
      <c r="W44" s="237">
        <f t="shared" ca="1" si="404"/>
        <v>0</v>
      </c>
      <c r="X44" s="275"/>
      <c r="Y44" s="275">
        <f t="shared" ca="1" si="405"/>
        <v>0</v>
      </c>
      <c r="Z44" s="275">
        <f t="shared" ca="1" si="405"/>
        <v>0</v>
      </c>
      <c r="AA44" s="275">
        <f t="shared" ca="1" si="405"/>
        <v>0</v>
      </c>
      <c r="AB44" s="275">
        <f t="shared" ca="1" si="405"/>
        <v>0</v>
      </c>
      <c r="AC44" s="275">
        <f t="shared" ca="1" si="405"/>
        <v>0</v>
      </c>
      <c r="AD44" s="275">
        <f t="shared" ca="1" si="405"/>
        <v>0</v>
      </c>
      <c r="AE44" s="275">
        <f t="shared" ca="1" si="405"/>
        <v>0</v>
      </c>
      <c r="AF44" s="144">
        <f ca="1">INDEX(CHOOSE($N44,DataAutumn!i.AdultDrys,DataWinter!i.AdultDrys,DataSpring!i.AdultDrys),1,$M44)</f>
        <v>3</v>
      </c>
      <c r="AG44" s="5">
        <f t="shared" ca="1" si="364"/>
        <v>2</v>
      </c>
      <c r="AH44" s="5">
        <f t="shared" ca="1" si="364"/>
        <v>0</v>
      </c>
      <c r="AI44" s="5">
        <f t="shared" ca="1" si="365"/>
        <v>1</v>
      </c>
      <c r="AJ44">
        <f t="shared" ca="1" si="366"/>
        <v>3</v>
      </c>
      <c r="AL44" s="231" t="str">
        <f ca="1">TEXT(LEFT(OFFSET(AL44,-1,0),5)+1,"00000")&amp;MID(OFFSET(AL44,-1,0),6,FIND(" ",OFFSET(AL44,-1,0),7)-5)
&amp; $D44           &amp; IF($IG44=0," FWM","")&amp;IF($IG44=1," MWM","")&amp;IF($IG44=5," Mat","")&amp;IF($IH44=TRUE,"&amp;BBT","    ")          &amp; " Day"&amp;INDEX(i.DOY,$N44,1)
&amp; " Scan"&amp;TEXT($O44,"0")        &amp;" "&amp; INDEX(DataMaster!$B$98:$B$105,$Q44,0)
&amp; " WP"&amp;TEXT($MC44*100,"000p")           &amp; " MP"&amp;TEXT($MD44*100,"000p")           &amp; " GP"&amp;TEXT($MM44*100,"000p")
&amp; " T_" &amp; IF(AND($CC44,$CE44),"TRUE ")        &amp; " (F"&amp;3+COUNTIF($CV44:$CY44,TRUE)&amp;3&amp;"N"&amp;$DM44&amp;$DN44&amp;")"</f>
        <v>00004 FeedSupplySE GSM MWM     Day204 Scan1 Only export WP100p MP100p GP100p T_TRUE  (F43N33)</v>
      </c>
      <c r="AM44" s="9" t="str">
        <f ca="1">IF(COUNTIF(AL$5:AL44,AL44)=1,"-","Dup")</f>
        <v>-</v>
      </c>
      <c r="AN44" s="9"/>
      <c r="AO44" s="237" t="str">
        <f t="shared" ca="1" si="416"/>
        <v>-</v>
      </c>
      <c r="AP44" s="237" t="str">
        <f t="shared" ca="1" si="416"/>
        <v>-</v>
      </c>
      <c r="AQ44" s="237" t="str">
        <f t="shared" ca="1" si="416"/>
        <v>-</v>
      </c>
      <c r="AR44" s="237" t="str">
        <f t="shared" ca="1" si="416"/>
        <v>-</v>
      </c>
      <c r="AS44" s="237" t="str">
        <f t="shared" ca="1" si="416"/>
        <v>-</v>
      </c>
      <c r="AT44" s="237" t="str">
        <f t="shared" ca="1" si="416"/>
        <v>-</v>
      </c>
      <c r="AU44" s="237" t="str">
        <f t="shared" ca="1" si="416"/>
        <v>-</v>
      </c>
      <c r="AV44" s="237" t="str">
        <f t="shared" ca="1" si="416"/>
        <v>-</v>
      </c>
      <c r="AW44" s="9"/>
      <c r="AX44" s="5" t="b">
        <f t="shared" ca="1" si="367"/>
        <v>1</v>
      </c>
      <c r="AY44" s="5" t="str">
        <f t="shared" ca="1" si="367"/>
        <v>-</v>
      </c>
      <c r="AZ44" s="5" t="str">
        <f t="shared" ca="1" si="367"/>
        <v>-</v>
      </c>
      <c r="BA44" s="5" t="str">
        <f t="shared" ca="1" si="367"/>
        <v>-</v>
      </c>
      <c r="BB44" s="5" t="b">
        <f t="shared" ca="1" si="367"/>
        <v>0</v>
      </c>
      <c r="BC44" s="144">
        <f t="shared" ca="1" si="367"/>
        <v>0.25</v>
      </c>
      <c r="BD44" s="19" t="b">
        <f t="shared" ca="1" si="368"/>
        <v>1</v>
      </c>
      <c r="BE44" s="9"/>
      <c r="BF44" s="5" t="str">
        <f t="shared" ca="1" si="369"/>
        <v>-</v>
      </c>
      <c r="BG44" s="19" t="str">
        <f t="shared" ca="1" si="370"/>
        <v>-</v>
      </c>
      <c r="BH44" s="19" t="str">
        <f t="shared" ca="1" si="370"/>
        <v>-</v>
      </c>
      <c r="BI44" s="19" t="str">
        <f t="shared" ca="1" si="370"/>
        <v>-</v>
      </c>
      <c r="BJ44" s="5" t="str">
        <f t="shared" ca="1" si="371"/>
        <v>-</v>
      </c>
      <c r="BK44" s="19" t="str">
        <f t="shared" ca="1" si="372"/>
        <v>-</v>
      </c>
      <c r="BL44" s="5" t="str">
        <f t="shared" ca="1" si="373"/>
        <v>-</v>
      </c>
      <c r="BM44" s="19" t="str">
        <f t="shared" ca="1" si="374"/>
        <v>-</v>
      </c>
      <c r="BN44" s="19" t="str">
        <f t="shared" ca="1" si="374"/>
        <v>-</v>
      </c>
      <c r="BO44" s="19" t="str">
        <f t="shared" ca="1" si="374"/>
        <v>-</v>
      </c>
      <c r="BP44" s="5" t="str">
        <f t="shared" ca="1" si="375"/>
        <v>-</v>
      </c>
      <c r="BQ44" s="9"/>
      <c r="BR44" s="19" t="str">
        <f t="shared" ca="1" si="376"/>
        <v>-</v>
      </c>
      <c r="BS44" s="19" t="str">
        <f t="shared" ca="1" si="376"/>
        <v>-</v>
      </c>
      <c r="BT44" s="19" t="str">
        <f t="shared" ca="1" si="376"/>
        <v>-</v>
      </c>
      <c r="BU44" s="19" t="str">
        <f t="shared" ca="1" si="376"/>
        <v>-</v>
      </c>
      <c r="BV44" s="19" t="str">
        <f t="shared" ca="1" si="376"/>
        <v>-</v>
      </c>
      <c r="BW44" s="19" t="str">
        <f t="shared" ca="1" si="376"/>
        <v>-</v>
      </c>
      <c r="BX44" s="19" t="str">
        <f t="shared" ca="1" si="376"/>
        <v>-</v>
      </c>
      <c r="BY44" s="19" t="str">
        <f t="shared" ca="1" si="376"/>
        <v>-</v>
      </c>
      <c r="BZ44" s="19" t="str">
        <f t="shared" ca="1" si="376"/>
        <v>-</v>
      </c>
      <c r="CA44" s="19" t="str">
        <f t="shared" ca="1" si="376"/>
        <v>-</v>
      </c>
      <c r="CB44" s="9"/>
      <c r="CC44" s="237" t="b">
        <f ca="1">OFFSET(CC44,-1,0)</f>
        <v>1</v>
      </c>
      <c r="CD44" s="12" t="b">
        <v>0</v>
      </c>
      <c r="CE44" s="237" t="b">
        <f ca="1">OFFSET(CE44,-1,0)</f>
        <v>1</v>
      </c>
      <c r="CF44" s="251">
        <f t="shared" ca="1" si="417"/>
        <v>2232103</v>
      </c>
      <c r="CG44" s="237" t="b">
        <f ca="1">OFFSET(CG44,-1,0)</f>
        <v>0</v>
      </c>
      <c r="CH44" s="12" t="s">
        <v>34</v>
      </c>
      <c r="CI44" s="19" t="b">
        <f t="shared" ca="1" si="406"/>
        <v>1</v>
      </c>
      <c r="CJ44" s="237">
        <f t="shared" ca="1" si="418"/>
        <v>2232104</v>
      </c>
      <c r="CK44" s="19" t="str">
        <f t="shared" ca="1" si="406"/>
        <v>-</v>
      </c>
      <c r="CL44" s="19">
        <f t="shared" ca="1" si="406"/>
        <v>1</v>
      </c>
      <c r="CM44" s="19">
        <f t="shared" ca="1" si="406"/>
        <v>1</v>
      </c>
      <c r="CN44" s="9"/>
      <c r="CO44" s="444">
        <f t="shared" ca="1" si="378"/>
        <v>652</v>
      </c>
      <c r="CP44" s="444">
        <f t="shared" ca="1" si="378"/>
        <v>686</v>
      </c>
      <c r="CQ44" s="444">
        <f t="shared" ca="1" si="378"/>
        <v>721</v>
      </c>
      <c r="CR44" s="152">
        <f t="shared" ca="1" si="379"/>
        <v>378</v>
      </c>
      <c r="CS44" s="152">
        <f t="shared" ca="1" si="379"/>
        <v>413</v>
      </c>
      <c r="CT44" s="152">
        <f t="shared" ca="1" si="379"/>
        <v>448</v>
      </c>
      <c r="CU44" s="19" t="str">
        <f t="shared" ca="1" si="380"/>
        <v>-</v>
      </c>
      <c r="CV44" s="12" t="b">
        <v>0</v>
      </c>
      <c r="CW44" s="12" t="b">
        <v>0</v>
      </c>
      <c r="CX44" s="12" t="b">
        <v>0</v>
      </c>
      <c r="CY44" s="12" t="b">
        <v>1</v>
      </c>
      <c r="CZ44" s="19" t="b">
        <f t="shared" ca="1" si="380"/>
        <v>1</v>
      </c>
      <c r="DA44" s="19">
        <f t="shared" ca="1" si="380"/>
        <v>0</v>
      </c>
      <c r="DB44" s="19">
        <f t="shared" ca="1" si="380"/>
        <v>0</v>
      </c>
      <c r="DC44" s="19">
        <f t="shared" ca="1" si="380"/>
        <v>0</v>
      </c>
      <c r="DD44" s="19">
        <f t="shared" ca="1" si="380"/>
        <v>0</v>
      </c>
      <c r="DE44" s="19">
        <f t="shared" ca="1" si="380"/>
        <v>0</v>
      </c>
      <c r="DF44" s="19">
        <f t="shared" ca="1" si="380"/>
        <v>0</v>
      </c>
      <c r="DG44" s="19">
        <f t="shared" ca="1" si="380"/>
        <v>0</v>
      </c>
      <c r="DH44" s="19">
        <f t="shared" ca="1" si="380"/>
        <v>0</v>
      </c>
      <c r="DI44" s="19">
        <f t="shared" ca="1" si="380"/>
        <v>0</v>
      </c>
      <c r="DJ44" s="19">
        <f t="shared" ca="1" si="380"/>
        <v>0</v>
      </c>
      <c r="DK44" s="19">
        <f t="shared" ca="1" si="380"/>
        <v>0</v>
      </c>
      <c r="DL44" s="19">
        <f t="shared" ca="1" si="381"/>
        <v>0</v>
      </c>
      <c r="DM44" s="12">
        <v>3</v>
      </c>
      <c r="DN44" s="12">
        <v>3</v>
      </c>
      <c r="DO44" s="19">
        <f t="shared" ca="1" si="419"/>
        <v>0</v>
      </c>
      <c r="DP44" s="12">
        <v>2</v>
      </c>
      <c r="DQ44" s="12">
        <v>-2</v>
      </c>
      <c r="DR44" s="19" t="str">
        <f t="shared" ca="1" si="381"/>
        <v>-</v>
      </c>
      <c r="DS44" s="19" t="str">
        <f t="shared" ca="1" si="381"/>
        <v>-</v>
      </c>
      <c r="DT44" s="19" t="str">
        <f t="shared" ca="1" si="381"/>
        <v>-</v>
      </c>
      <c r="DU44" s="251">
        <f t="shared" ca="1" si="407"/>
        <v>0</v>
      </c>
      <c r="DV44" s="251">
        <f t="shared" si="420"/>
        <v>2</v>
      </c>
      <c r="DW44" s="251">
        <f t="shared" si="408"/>
        <v>-2</v>
      </c>
      <c r="DX44" s="19" t="str">
        <f t="shared" ca="1" si="381"/>
        <v>-</v>
      </c>
      <c r="DY44" s="19" t="str">
        <f t="shared" ca="1" si="381"/>
        <v>-</v>
      </c>
      <c r="DZ44" s="19" t="str">
        <f t="shared" ca="1" si="381"/>
        <v>-</v>
      </c>
      <c r="EA44" s="19" t="str">
        <f t="shared" ca="1" si="381"/>
        <v>-</v>
      </c>
      <c r="EB44" s="19" t="str">
        <f t="shared" ca="1" si="381"/>
        <v>-</v>
      </c>
      <c r="EC44" s="19" t="str">
        <f t="shared" ca="1" si="381"/>
        <v>-</v>
      </c>
      <c r="ED44" s="19">
        <f t="shared" ca="1" si="381"/>
        <v>0</v>
      </c>
      <c r="EE44" s="19">
        <f t="shared" ca="1" si="381"/>
        <v>0</v>
      </c>
      <c r="EF44" s="19">
        <f t="shared" ca="1" si="381"/>
        <v>0</v>
      </c>
      <c r="EG44" s="19">
        <f t="shared" ca="1" si="381"/>
        <v>0</v>
      </c>
      <c r="EH44" s="19">
        <f t="shared" ca="1" si="381"/>
        <v>0</v>
      </c>
      <c r="EI44" s="19">
        <f t="shared" ca="1" si="381"/>
        <v>0</v>
      </c>
      <c r="EJ44" s="19">
        <f t="shared" ca="1" si="381"/>
        <v>0</v>
      </c>
      <c r="EK44" s="19">
        <f t="shared" ca="1" si="381"/>
        <v>0</v>
      </c>
      <c r="EL44" s="19">
        <f t="shared" ca="1" si="381"/>
        <v>0</v>
      </c>
      <c r="EM44" s="19">
        <f t="shared" ca="1" si="381"/>
        <v>0</v>
      </c>
      <c r="EN44" s="19">
        <f t="shared" ca="1" si="381"/>
        <v>0</v>
      </c>
      <c r="EO44" s="19">
        <f t="shared" ca="1" si="381"/>
        <v>0</v>
      </c>
      <c r="EP44" s="19">
        <f t="shared" ca="1" si="381"/>
        <v>0</v>
      </c>
      <c r="EQ44" s="19">
        <f t="shared" ca="1" si="381"/>
        <v>0</v>
      </c>
      <c r="ER44" s="19">
        <f t="shared" ca="1" si="381"/>
        <v>0</v>
      </c>
      <c r="ES44" s="19">
        <f t="shared" ca="1" si="381"/>
        <v>0</v>
      </c>
      <c r="ET44" s="19">
        <f t="shared" ca="1" si="382"/>
        <v>0</v>
      </c>
      <c r="EU44" s="19">
        <f t="shared" ca="1" si="382"/>
        <v>0</v>
      </c>
      <c r="EV44" s="19">
        <f t="shared" ca="1" si="382"/>
        <v>0</v>
      </c>
      <c r="EW44" s="19">
        <f t="shared" ca="1" si="382"/>
        <v>0</v>
      </c>
      <c r="EX44" s="19">
        <f t="shared" ca="1" si="382"/>
        <v>0</v>
      </c>
      <c r="EY44" s="19">
        <f t="shared" ca="1" si="382"/>
        <v>0</v>
      </c>
      <c r="EZ44" s="19">
        <f t="shared" ca="1" si="382"/>
        <v>0</v>
      </c>
      <c r="FA44" s="19">
        <f t="shared" ca="1" si="382"/>
        <v>0</v>
      </c>
      <c r="FB44" s="19">
        <f t="shared" ca="1" si="382"/>
        <v>0</v>
      </c>
      <c r="FC44" s="19">
        <f t="shared" ca="1" si="382"/>
        <v>0</v>
      </c>
      <c r="FD44" s="19">
        <f t="shared" ca="1" si="382"/>
        <v>0</v>
      </c>
      <c r="FE44" s="19">
        <f t="shared" ca="1" si="382"/>
        <v>0</v>
      </c>
      <c r="FF44" s="19">
        <f t="shared" ca="1" si="382"/>
        <v>0</v>
      </c>
      <c r="FG44" s="19">
        <f t="shared" ca="1" si="382"/>
        <v>0</v>
      </c>
      <c r="FH44" s="19">
        <f t="shared" ca="1" si="382"/>
        <v>0</v>
      </c>
      <c r="FI44" s="19">
        <f t="shared" ca="1" si="382"/>
        <v>0</v>
      </c>
      <c r="FJ44" s="19">
        <f t="shared" ca="1" si="383"/>
        <v>0</v>
      </c>
      <c r="FK44" s="19">
        <f t="shared" ca="1" si="383"/>
        <v>0</v>
      </c>
      <c r="FL44" s="19">
        <f t="shared" ca="1" si="383"/>
        <v>0</v>
      </c>
      <c r="FM44" s="19">
        <f t="shared" ca="1" si="383"/>
        <v>0</v>
      </c>
      <c r="FN44" s="19">
        <f t="shared" ca="1" si="383"/>
        <v>0</v>
      </c>
      <c r="FO44" s="19">
        <f t="shared" ca="1" si="383"/>
        <v>0</v>
      </c>
      <c r="FP44" s="19">
        <f t="shared" ca="1" si="383"/>
        <v>0</v>
      </c>
      <c r="FQ44" s="19">
        <f t="shared" ca="1" si="383"/>
        <v>0</v>
      </c>
      <c r="FR44" s="19">
        <f t="shared" ca="1" si="383"/>
        <v>0</v>
      </c>
      <c r="FS44" s="19">
        <f t="shared" ca="1" si="383"/>
        <v>0</v>
      </c>
      <c r="FT44" s="19">
        <f t="shared" ca="1" si="383"/>
        <v>0</v>
      </c>
      <c r="FU44" s="19">
        <f t="shared" ca="1" si="383"/>
        <v>0</v>
      </c>
      <c r="FV44" s="19">
        <f t="shared" ca="1" si="383"/>
        <v>0</v>
      </c>
      <c r="FW44" s="19">
        <f t="shared" ca="1" si="383"/>
        <v>0</v>
      </c>
      <c r="FX44" s="19">
        <f t="shared" ca="1" si="383"/>
        <v>0</v>
      </c>
      <c r="FY44" s="19">
        <f t="shared" ca="1" si="383"/>
        <v>0</v>
      </c>
      <c r="FZ44" s="19">
        <f t="shared" ca="1" si="383"/>
        <v>0</v>
      </c>
      <c r="GA44" s="19">
        <f t="shared" ca="1" si="383"/>
        <v>0</v>
      </c>
      <c r="GB44" s="19">
        <f t="shared" ca="1" si="383"/>
        <v>0</v>
      </c>
      <c r="GC44" s="19">
        <f t="shared" ca="1" si="383"/>
        <v>0</v>
      </c>
      <c r="GD44" s="19">
        <f t="shared" ca="1" si="383"/>
        <v>0</v>
      </c>
      <c r="GE44" s="19">
        <f t="shared" ca="1" si="383"/>
        <v>0</v>
      </c>
      <c r="GF44" s="19">
        <f t="shared" ca="1" si="383"/>
        <v>0</v>
      </c>
      <c r="GG44" s="19">
        <f t="shared" ca="1" si="383"/>
        <v>0</v>
      </c>
      <c r="GH44" s="19">
        <f t="shared" ca="1" si="383"/>
        <v>0</v>
      </c>
      <c r="GI44" s="19">
        <f t="shared" ca="1" si="383"/>
        <v>0</v>
      </c>
      <c r="GJ44" s="19">
        <f t="shared" ca="1" si="383"/>
        <v>0</v>
      </c>
      <c r="GK44" s="19">
        <f t="shared" ca="1" si="383"/>
        <v>0</v>
      </c>
      <c r="GL44" s="19">
        <f t="shared" ca="1" si="383"/>
        <v>0</v>
      </c>
      <c r="GM44" s="19">
        <f t="shared" ca="1" si="383"/>
        <v>0</v>
      </c>
      <c r="GN44" s="19">
        <f t="shared" ca="1" si="383"/>
        <v>0</v>
      </c>
      <c r="GO44" s="19">
        <f t="shared" ca="1" si="383"/>
        <v>0</v>
      </c>
      <c r="GP44" s="19">
        <f t="shared" ca="1" si="383"/>
        <v>0</v>
      </c>
      <c r="GQ44" s="19">
        <f t="shared" ca="1" si="383"/>
        <v>0</v>
      </c>
      <c r="GR44" s="19">
        <f t="shared" ca="1" si="383"/>
        <v>0</v>
      </c>
      <c r="GS44" s="19">
        <f t="shared" ca="1" si="383"/>
        <v>0</v>
      </c>
      <c r="GT44" s="19">
        <f t="shared" ca="1" si="383"/>
        <v>0</v>
      </c>
      <c r="GU44" s="19">
        <f t="shared" ca="1" si="383"/>
        <v>0</v>
      </c>
      <c r="GV44" s="19">
        <f t="shared" ca="1" si="383"/>
        <v>0</v>
      </c>
      <c r="GW44" s="19">
        <f t="shared" ca="1" si="383"/>
        <v>0</v>
      </c>
      <c r="GX44" s="19">
        <f t="shared" ca="1" si="383"/>
        <v>0</v>
      </c>
      <c r="GY44" s="19">
        <f t="shared" ca="1" si="383"/>
        <v>0</v>
      </c>
      <c r="GZ44" s="19">
        <f t="shared" ca="1" si="383"/>
        <v>0</v>
      </c>
      <c r="HA44" s="19">
        <f t="shared" ca="1" si="383"/>
        <v>0</v>
      </c>
      <c r="HB44" s="19">
        <f t="shared" ca="1" si="383"/>
        <v>0</v>
      </c>
      <c r="HC44" s="19">
        <f t="shared" ca="1" si="383"/>
        <v>0</v>
      </c>
      <c r="HD44" s="19">
        <f t="shared" ca="1" si="383"/>
        <v>0</v>
      </c>
      <c r="HE44" s="19">
        <f t="shared" ca="1" si="383"/>
        <v>0</v>
      </c>
      <c r="HF44" s="19">
        <f t="shared" ca="1" si="383"/>
        <v>0</v>
      </c>
      <c r="HG44" s="19">
        <f t="shared" ca="1" si="383"/>
        <v>0</v>
      </c>
      <c r="HH44" s="19">
        <f t="shared" ca="1" si="383"/>
        <v>0</v>
      </c>
      <c r="HI44" s="19">
        <f t="shared" ca="1" si="383"/>
        <v>0</v>
      </c>
      <c r="HJ44" s="19">
        <f t="shared" ca="1" si="383"/>
        <v>0</v>
      </c>
      <c r="HK44" s="19">
        <f t="shared" ca="1" si="383"/>
        <v>0</v>
      </c>
      <c r="HL44" s="19">
        <f t="shared" ca="1" si="384"/>
        <v>0</v>
      </c>
      <c r="HM44" s="19">
        <f t="shared" ca="1" si="384"/>
        <v>0</v>
      </c>
      <c r="HN44" s="19">
        <f t="shared" ca="1" si="384"/>
        <v>0</v>
      </c>
      <c r="HO44" s="19">
        <f t="shared" ca="1" si="384"/>
        <v>0</v>
      </c>
      <c r="HP44" s="19">
        <f t="shared" ca="1" si="384"/>
        <v>0</v>
      </c>
      <c r="HQ44" s="19">
        <f t="shared" ca="1" si="384"/>
        <v>0</v>
      </c>
      <c r="HR44" s="19">
        <f t="shared" ca="1" si="384"/>
        <v>0</v>
      </c>
      <c r="HS44" s="19">
        <f t="shared" ca="1" si="384"/>
        <v>0</v>
      </c>
      <c r="HT44" s="19">
        <f t="shared" ca="1" si="384"/>
        <v>0</v>
      </c>
      <c r="HU44" s="19">
        <f t="shared" ca="1" si="384"/>
        <v>0</v>
      </c>
      <c r="HV44" s="19">
        <f t="shared" ca="1" si="384"/>
        <v>0</v>
      </c>
      <c r="HW44" s="19">
        <f t="shared" ca="1" si="384"/>
        <v>0</v>
      </c>
      <c r="HX44" s="19">
        <f t="shared" ca="1" si="384"/>
        <v>0</v>
      </c>
      <c r="HY44" s="19">
        <f t="shared" ca="1" si="384"/>
        <v>0</v>
      </c>
      <c r="HZ44" s="19">
        <f t="shared" ca="1" si="384"/>
        <v>0</v>
      </c>
      <c r="IA44" s="19">
        <f t="shared" ca="1" si="384"/>
        <v>0</v>
      </c>
      <c r="IB44" s="19">
        <f t="shared" ca="1" si="384"/>
        <v>0</v>
      </c>
      <c r="IC44" s="19">
        <f t="shared" ca="1" si="384"/>
        <v>0</v>
      </c>
      <c r="ID44" s="19">
        <f t="shared" ca="1" si="384"/>
        <v>0</v>
      </c>
      <c r="IE44" s="5">
        <f t="shared" ca="1" si="385"/>
        <v>67</v>
      </c>
      <c r="IF44" s="9"/>
      <c r="IG44" s="5">
        <f t="shared" ca="1" si="386"/>
        <v>1</v>
      </c>
      <c r="IH44" s="5" t="b">
        <f t="shared" ca="1" si="386"/>
        <v>0</v>
      </c>
      <c r="II44" s="19">
        <f t="shared" ca="1" si="387"/>
        <v>0</v>
      </c>
      <c r="IJ44" s="5">
        <f t="shared" ca="1" si="386"/>
        <v>55</v>
      </c>
      <c r="IK44" s="19">
        <f t="shared" ca="1" si="387"/>
        <v>1</v>
      </c>
      <c r="IL44" s="19">
        <f t="shared" ca="1" si="387"/>
        <v>0</v>
      </c>
      <c r="IM44" s="19">
        <f t="shared" ca="1" si="387"/>
        <v>0</v>
      </c>
      <c r="IN44" s="19">
        <f t="shared" ca="1" si="387"/>
        <v>0</v>
      </c>
      <c r="IO44" s="19">
        <f t="shared" ca="1" si="387"/>
        <v>0</v>
      </c>
      <c r="IP44" s="19">
        <f t="shared" ca="1" si="387"/>
        <v>0</v>
      </c>
      <c r="IQ44" s="19">
        <f t="shared" ca="1" si="387"/>
        <v>0</v>
      </c>
      <c r="IR44" s="19">
        <f t="shared" ca="1" si="387"/>
        <v>0</v>
      </c>
      <c r="IS44" s="19">
        <f t="shared" ca="1" si="387"/>
        <v>0</v>
      </c>
      <c r="IT44" s="19">
        <f t="shared" ca="1" si="387"/>
        <v>0</v>
      </c>
      <c r="IU44" s="19">
        <f t="shared" ca="1" si="387"/>
        <v>0</v>
      </c>
      <c r="IV44" s="19">
        <f t="shared" ca="1" si="387"/>
        <v>0</v>
      </c>
      <c r="IW44" s="19">
        <f t="shared" ca="1" si="387"/>
        <v>0</v>
      </c>
      <c r="IX44" s="19">
        <f t="shared" ca="1" si="387"/>
        <v>0</v>
      </c>
      <c r="IY44" s="19">
        <f t="shared" ca="1" si="387"/>
        <v>0</v>
      </c>
      <c r="IZ44" s="19">
        <f t="shared" ca="1" si="387"/>
        <v>0</v>
      </c>
      <c r="JA44" s="19">
        <f t="shared" ca="1" si="387"/>
        <v>0</v>
      </c>
      <c r="JB44" s="19">
        <f t="shared" ca="1" si="387"/>
        <v>0</v>
      </c>
      <c r="JC44" s="19">
        <f t="shared" ca="1" si="387"/>
        <v>0</v>
      </c>
      <c r="JD44" s="19">
        <f t="shared" ca="1" si="387"/>
        <v>0</v>
      </c>
      <c r="JE44" s="19">
        <f t="shared" ca="1" si="387"/>
        <v>0</v>
      </c>
      <c r="JF44" s="19">
        <f t="shared" ca="1" si="387"/>
        <v>0</v>
      </c>
      <c r="JG44" s="5">
        <f t="shared" ca="1" si="388"/>
        <v>1.2500000000000001E-2</v>
      </c>
      <c r="JH44" s="567">
        <f t="shared" ca="1" si="388"/>
        <v>0</v>
      </c>
      <c r="JI44" s="5">
        <f t="shared" ca="1" si="388"/>
        <v>6.25E-2</v>
      </c>
      <c r="JJ44" s="5">
        <f t="shared" ca="1" si="388"/>
        <v>6.25E-2</v>
      </c>
      <c r="JK44" s="5">
        <f t="shared" ca="1" si="388"/>
        <v>6.25E-2</v>
      </c>
      <c r="JL44" s="19">
        <f t="shared" ca="1" si="387"/>
        <v>1</v>
      </c>
      <c r="JM44" s="19">
        <f t="shared" ca="1" si="387"/>
        <v>0</v>
      </c>
      <c r="JN44" s="19">
        <f t="shared" ca="1" si="387"/>
        <v>1</v>
      </c>
      <c r="JO44" s="9"/>
      <c r="JP44" s="5" t="b">
        <f t="shared" ca="1" si="389"/>
        <v>0</v>
      </c>
      <c r="JQ44" s="19" t="str">
        <f t="shared" ca="1" si="390"/>
        <v>-</v>
      </c>
      <c r="JR44" s="19" t="str">
        <f t="shared" ca="1" si="390"/>
        <v>-</v>
      </c>
      <c r="JS44" s="5" t="b">
        <f t="shared" ca="1" si="391"/>
        <v>0</v>
      </c>
      <c r="JT44" s="5" t="b">
        <f t="shared" ca="1" si="391"/>
        <v>0</v>
      </c>
      <c r="JU44" s="5" t="b">
        <f t="shared" ca="1" si="391"/>
        <v>1</v>
      </c>
      <c r="JV44" s="144">
        <f t="shared" ca="1" si="409"/>
        <v>1</v>
      </c>
      <c r="JW44" s="144">
        <f t="shared" ca="1" si="409"/>
        <v>1</v>
      </c>
      <c r="JX44" s="19" t="str">
        <f t="shared" ca="1" si="410"/>
        <v>-</v>
      </c>
      <c r="JY44" s="19" t="str">
        <f t="shared" ca="1" si="410"/>
        <v>-</v>
      </c>
      <c r="JZ44" s="19" t="str">
        <f t="shared" ca="1" si="410"/>
        <v>-</v>
      </c>
      <c r="KA44" s="19" t="str">
        <f t="shared" ca="1" si="410"/>
        <v>-</v>
      </c>
      <c r="KB44" s="19">
        <f t="shared" ca="1" si="410"/>
        <v>1</v>
      </c>
      <c r="KC44" s="19">
        <f t="shared" ca="1" si="410"/>
        <v>0.66</v>
      </c>
      <c r="KD44" s="19" t="str">
        <f t="shared" ca="1" si="410"/>
        <v>-</v>
      </c>
      <c r="KE44" s="5" t="b" cm="1">
        <f t="array" aca="1" ref="KE44" ca="1">IF(OR(KF44:KM44&lt;&gt;"-"),TRUE,"-")</f>
        <v>1</v>
      </c>
      <c r="KF44" s="237">
        <f t="shared" ca="1" si="421"/>
        <v>2</v>
      </c>
      <c r="KG44" s="237">
        <f t="shared" ca="1" si="421"/>
        <v>2</v>
      </c>
      <c r="KH44" s="237">
        <f t="shared" ca="1" si="421"/>
        <v>2</v>
      </c>
      <c r="KI44" s="237">
        <f t="shared" ca="1" si="421"/>
        <v>2</v>
      </c>
      <c r="KJ44" s="237">
        <f t="shared" ca="1" si="421"/>
        <v>2</v>
      </c>
      <c r="KK44" s="237">
        <f t="shared" ca="1" si="421"/>
        <v>2</v>
      </c>
      <c r="KL44" s="237">
        <f t="shared" ca="1" si="421"/>
        <v>2</v>
      </c>
      <c r="KM44" s="237">
        <f t="shared" ca="1" si="421"/>
        <v>2</v>
      </c>
      <c r="KN44" s="5" t="str">
        <f t="array" aca="1" ref="KN44" ca="1">IF(OR(KO44:KU44&lt;&gt;"-"),TRUE,"-")</f>
        <v>-</v>
      </c>
      <c r="KO44" s="19" t="str">
        <f t="shared" ca="1" si="412"/>
        <v>-</v>
      </c>
      <c r="KP44" s="19" t="str">
        <f t="shared" ca="1" si="412"/>
        <v>-</v>
      </c>
      <c r="KQ44" s="19" t="str">
        <f t="shared" ca="1" si="412"/>
        <v>-</v>
      </c>
      <c r="KR44" s="19" t="str">
        <f t="shared" ca="1" si="412"/>
        <v>-</v>
      </c>
      <c r="KS44" s="19" t="str">
        <f t="shared" ca="1" si="412"/>
        <v>-</v>
      </c>
      <c r="KT44" s="19" t="str">
        <f t="shared" ca="1" si="412"/>
        <v>-</v>
      </c>
      <c r="KU44" s="19" t="str">
        <f t="shared" ca="1" si="412"/>
        <v>-</v>
      </c>
      <c r="KV44" s="19" t="b">
        <f t="shared" ca="1" si="412"/>
        <v>0</v>
      </c>
      <c r="KW44" s="144">
        <f t="shared" ca="1" si="393"/>
        <v>2</v>
      </c>
      <c r="KX44" s="19">
        <f t="shared" ca="1" si="412"/>
        <v>2</v>
      </c>
      <c r="KY44" s="19" t="b">
        <f t="shared" ca="1" si="412"/>
        <v>0</v>
      </c>
      <c r="KZ44" s="19" t="str">
        <f t="shared" ca="1" si="412"/>
        <v>-</v>
      </c>
      <c r="LA44" s="5" t="str">
        <f t="shared" ca="1" si="394"/>
        <v>-</v>
      </c>
      <c r="LB44" s="5" t="str">
        <f t="shared" ca="1" si="394"/>
        <v>-</v>
      </c>
      <c r="LC44" s="5" t="str">
        <f t="shared" ca="1" si="394"/>
        <v>-</v>
      </c>
      <c r="LD44" s="5" t="str">
        <f t="shared" ca="1" si="394"/>
        <v>-</v>
      </c>
      <c r="LE44" s="19" t="b">
        <f t="shared" ca="1" si="413"/>
        <v>0</v>
      </c>
      <c r="LF44" s="19" t="str">
        <f t="shared" ca="1" si="413"/>
        <v>-</v>
      </c>
      <c r="LG44" s="19" t="str">
        <f t="shared" ca="1" si="413"/>
        <v>-</v>
      </c>
      <c r="LH44" s="19" t="b">
        <f t="shared" ca="1" si="413"/>
        <v>1</v>
      </c>
      <c r="LI44" s="19">
        <f t="shared" ca="1" si="413"/>
        <v>0.75</v>
      </c>
      <c r="LJ44" s="19">
        <f t="shared" ca="1" si="413"/>
        <v>0.75</v>
      </c>
      <c r="LK44" s="19">
        <f t="shared" ca="1" si="413"/>
        <v>0.99</v>
      </c>
      <c r="LL44" s="19">
        <f t="shared" ca="1" si="413"/>
        <v>0.5</v>
      </c>
      <c r="LM44" s="19">
        <f t="shared" ca="1" si="413"/>
        <v>0</v>
      </c>
      <c r="LN44" s="19">
        <f t="shared" ca="1" si="413"/>
        <v>0</v>
      </c>
      <c r="LO44" s="19" t="str">
        <f t="shared" ca="1" si="413"/>
        <v>-</v>
      </c>
      <c r="LP44" s="5" t="str" cm="1">
        <f t="array" aca="1" ref="LP44" ca="1">INDEX(i.meatgrid,$Q44,LP$7)</f>
        <v>-</v>
      </c>
      <c r="LQ44" s="5" t="str" cm="1">
        <f t="array" aca="1" ref="LQ44" ca="1">INDEX(i.meatgrid,$Q44,LQ$7)</f>
        <v>-</v>
      </c>
      <c r="LR44" s="19" t="str">
        <f t="shared" ca="1" si="413"/>
        <v>-</v>
      </c>
      <c r="LS44" s="5">
        <f t="shared" ca="1" si="396"/>
        <v>1</v>
      </c>
      <c r="LT44" s="9"/>
      <c r="LU44" s="19">
        <f t="shared" ca="1" si="413"/>
        <v>70</v>
      </c>
      <c r="LV44" s="19">
        <f t="shared" ca="1" si="397"/>
        <v>50</v>
      </c>
      <c r="LW44" s="19">
        <f t="shared" ca="1" si="397"/>
        <v>80</v>
      </c>
      <c r="LX44" s="19">
        <f t="shared" ca="1" si="397"/>
        <v>50</v>
      </c>
      <c r="LY44" s="5" t="b" cm="1">
        <f t="array" aca="1" ref="LY44" ca="1">INDEX(i.meatgrid,$Q44,LY$7)</f>
        <v>0</v>
      </c>
      <c r="LZ44" s="5" t="b" cm="1">
        <f t="array" aca="1" ref="LZ44" ca="1">INDEX(i.meatgrid,$Q44,LZ$7)</f>
        <v>0</v>
      </c>
      <c r="MA44" s="5" t="str" cm="1">
        <f t="array" aca="1" ref="MA44" ca="1">INDEX(i.meatgrid,$Q44,MA$7)</f>
        <v>-</v>
      </c>
      <c r="MB44" s="5" t="str" cm="1">
        <f t="array" aca="1" ref="MB44" ca="1">INDEX(i.meatgrid,$Q44,MB$7)</f>
        <v>-</v>
      </c>
      <c r="MC44" s="19">
        <f t="shared" ca="1" si="397"/>
        <v>1</v>
      </c>
      <c r="MD44" s="5">
        <f t="shared" ca="1" si="398"/>
        <v>1</v>
      </c>
      <c r="ME44" s="5" cm="1">
        <f t="array" aca="1" ref="ME44" ca="1">INDEX(i.meatgrid,$Q44,ME$7)</f>
        <v>0</v>
      </c>
      <c r="MF44" s="5" cm="1">
        <f t="array" aca="1" ref="MF44" ca="1">INDEX(i.meatgrid,$Q44,MF$7)</f>
        <v>0</v>
      </c>
      <c r="MG44" s="5" cm="1">
        <f t="array" aca="1" ref="MG44" ca="1">INDEX(i.meatgrid,$Q44,MG$7)</f>
        <v>0</v>
      </c>
      <c r="MH44" s="5" cm="1">
        <f t="array" aca="1" ref="MH44" ca="1">INDEX(i.meatgrid,$Q44,MH$7)</f>
        <v>0</v>
      </c>
      <c r="MI44" s="5" cm="1">
        <f t="array" aca="1" ref="MI44" ca="1">INDEX(i.meatgrid,$Q44,MI$7)</f>
        <v>1</v>
      </c>
      <c r="MJ44" s="5" cm="1">
        <f t="array" aca="1" ref="MJ44" ca="1">INDEX(i.meatgrid,$Q44,MJ$7)</f>
        <v>1</v>
      </c>
      <c r="MK44" s="5" cm="1">
        <f t="array" aca="1" ref="MK44" ca="1">INDEX(i.meatgrid,$Q44,MK$7)</f>
        <v>1</v>
      </c>
      <c r="ML44" s="5" cm="1">
        <f t="array" aca="1" ref="ML44" ca="1">INDEX(i.meatgrid,$Q44,ML$7)</f>
        <v>1</v>
      </c>
      <c r="MM44" s="19">
        <f t="shared" ca="1" si="399"/>
        <v>1</v>
      </c>
      <c r="MN44" s="9"/>
      <c r="MO44" s="19" t="b">
        <f t="shared" ca="1" si="400"/>
        <v>0</v>
      </c>
      <c r="MP44" s="19" t="b">
        <f t="shared" ca="1" si="400"/>
        <v>0</v>
      </c>
      <c r="MQ44" s="19">
        <f t="shared" ca="1" si="400"/>
        <v>1</v>
      </c>
      <c r="MR44" s="19">
        <f t="shared" ca="1" si="400"/>
        <v>0.75</v>
      </c>
      <c r="MS44" s="19">
        <f t="shared" ca="1" si="400"/>
        <v>0.75</v>
      </c>
      <c r="MT44" s="19">
        <f t="shared" ca="1" si="400"/>
        <v>0.8</v>
      </c>
      <c r="MU44" s="19">
        <f t="shared" ca="1" si="400"/>
        <v>0.82499999999999996</v>
      </c>
      <c r="MV44" s="19">
        <f t="shared" ca="1" si="400"/>
        <v>0.875</v>
      </c>
      <c r="MW44" s="19">
        <f t="shared" ca="1" si="400"/>
        <v>0.9</v>
      </c>
      <c r="MX44" s="19">
        <f t="shared" ca="1" si="400"/>
        <v>1</v>
      </c>
      <c r="MY44" s="19">
        <f t="shared" ca="1" si="400"/>
        <v>0.875</v>
      </c>
      <c r="MZ44" s="19" t="b">
        <f t="shared" ca="1" si="400"/>
        <v>1</v>
      </c>
      <c r="NA44" s="19">
        <f t="shared" ca="1" si="400"/>
        <v>74.989999999999995</v>
      </c>
      <c r="NB44" s="19" t="str">
        <f t="shared" ca="1" si="400"/>
        <v>-</v>
      </c>
      <c r="NC44" s="19" t="str">
        <f t="shared" ca="1" si="400"/>
        <v>-</v>
      </c>
      <c r="ND44" s="19" t="str">
        <f t="shared" ca="1" si="400"/>
        <v>-</v>
      </c>
      <c r="NE44" s="19" t="str">
        <f t="shared" ca="1" si="401"/>
        <v>-</v>
      </c>
      <c r="NF44" s="19" t="str">
        <f t="shared" ca="1" si="401"/>
        <v>-</v>
      </c>
      <c r="NG44" s="19" t="str">
        <f t="shared" ca="1" si="401"/>
        <v>-</v>
      </c>
      <c r="NH44" s="19" t="str">
        <f t="shared" ca="1" si="401"/>
        <v>-</v>
      </c>
      <c r="NI44" s="19">
        <f t="shared" ca="1" si="401"/>
        <v>36.99</v>
      </c>
      <c r="NJ44" s="19">
        <f t="shared" ca="1" si="401"/>
        <v>36.99</v>
      </c>
      <c r="NK44" s="19" t="str">
        <f t="shared" ca="1" si="401"/>
        <v>-</v>
      </c>
      <c r="NL44" s="19" t="str">
        <f t="shared" ca="1" si="401"/>
        <v>-</v>
      </c>
      <c r="NM44" s="19" t="str">
        <f t="shared" ca="1" si="401"/>
        <v>-</v>
      </c>
      <c r="NN44" s="19" t="str">
        <f t="shared" ca="1" si="401"/>
        <v>-</v>
      </c>
      <c r="NO44" s="19" t="str">
        <f t="shared" ca="1" si="401"/>
        <v>-</v>
      </c>
      <c r="NP44" s="19">
        <f t="shared" ca="1" si="401"/>
        <v>49.99</v>
      </c>
      <c r="NQ44" s="19">
        <f t="shared" ca="1" si="401"/>
        <v>49.99</v>
      </c>
      <c r="NR44" s="19">
        <f t="shared" ca="1" si="401"/>
        <v>49.99</v>
      </c>
      <c r="NS44" s="19">
        <f t="shared" ca="1" si="401"/>
        <v>49.99</v>
      </c>
      <c r="NT44" s="19">
        <f t="shared" ca="1" si="401"/>
        <v>49.99</v>
      </c>
      <c r="NU44" s="19">
        <f t="shared" ca="1" si="401"/>
        <v>49.99</v>
      </c>
      <c r="NV44" s="19">
        <f t="shared" ca="1" si="401"/>
        <v>49.99</v>
      </c>
      <c r="NW44" s="19">
        <f t="shared" ca="1" si="401"/>
        <v>49.99</v>
      </c>
      <c r="NX44" s="19">
        <f t="shared" ca="1" si="401"/>
        <v>412.99</v>
      </c>
      <c r="NY44" s="19">
        <f t="shared" ca="1" si="401"/>
        <v>412.99</v>
      </c>
      <c r="NZ44" s="19" t="str">
        <f t="shared" ca="1" si="401"/>
        <v>-</v>
      </c>
      <c r="OA44" s="19" t="str">
        <f t="shared" ca="1" si="401"/>
        <v>-</v>
      </c>
      <c r="OB44" s="19" t="str">
        <f t="shared" ca="1" si="401"/>
        <v>-</v>
      </c>
      <c r="OC44" s="19" t="str">
        <f t="shared" ca="1" si="401"/>
        <v>-</v>
      </c>
      <c r="OD44" s="19" t="str">
        <f t="shared" ca="1" si="401"/>
        <v>-</v>
      </c>
      <c r="OE44" s="19">
        <f t="shared" ca="1" si="401"/>
        <v>6.8900000000000006</v>
      </c>
      <c r="OF44" s="19">
        <f t="shared" ca="1" si="401"/>
        <v>6.8900000000000006</v>
      </c>
      <c r="OG44" s="19">
        <f t="shared" ca="1" si="401"/>
        <v>6.8900000000000006</v>
      </c>
      <c r="OH44" s="19">
        <f t="shared" ca="1" si="401"/>
        <v>6.8900000000000006</v>
      </c>
      <c r="OI44" s="19">
        <f t="shared" ca="1" si="401"/>
        <v>6.8900000000000006</v>
      </c>
      <c r="OJ44" s="19">
        <f t="shared" ca="1" si="401"/>
        <v>6.8900000000000006</v>
      </c>
      <c r="OK44" s="19">
        <f t="shared" ca="1" si="401"/>
        <v>6.8900000000000006</v>
      </c>
      <c r="OL44" s="19">
        <f t="shared" ca="1" si="401"/>
        <v>6.8900000000000006</v>
      </c>
      <c r="OM44" s="19">
        <f t="shared" ca="1" si="401"/>
        <v>346.99</v>
      </c>
      <c r="ON44" s="19">
        <f t="shared" ca="1" si="401"/>
        <v>346.99</v>
      </c>
      <c r="OO44" s="19" t="str">
        <f t="shared" ca="1" si="401"/>
        <v>-</v>
      </c>
      <c r="OP44" s="19" t="str">
        <f t="shared" ca="1" si="401"/>
        <v>-</v>
      </c>
      <c r="OQ44" s="19" t="str">
        <f t="shared" ca="1" si="401"/>
        <v>-</v>
      </c>
      <c r="OR44" s="19" t="str">
        <f t="shared" ca="1" si="401"/>
        <v>-</v>
      </c>
      <c r="OS44" s="19" t="str">
        <f t="shared" ca="1" si="401"/>
        <v>-</v>
      </c>
      <c r="OT44" s="19">
        <f t="shared" ca="1" si="401"/>
        <v>0</v>
      </c>
      <c r="OU44" s="24">
        <v>0</v>
      </c>
    </row>
    <row r="45" spans="1:411" outlineLevel="2">
      <c r="A45" s="21">
        <f t="shared" si="158"/>
        <v>40</v>
      </c>
      <c r="B45" s="222">
        <f t="shared" ca="1" si="414"/>
        <v>36</v>
      </c>
      <c r="C45">
        <v>202</v>
      </c>
      <c r="D45" s="144" t="str">
        <f t="shared" ca="1" si="361"/>
        <v>GSM</v>
      </c>
      <c r="E45" t="b">
        <f t="shared" ca="1" si="362"/>
        <v>1</v>
      </c>
      <c r="F45" t="b">
        <v>0</v>
      </c>
      <c r="G45" t="b">
        <f t="shared" ca="1" si="363"/>
        <v>1</v>
      </c>
      <c r="H45" s="237">
        <f t="shared" ca="1" si="415"/>
        <v>1</v>
      </c>
      <c r="I45" s="237">
        <f t="shared" ca="1" si="415"/>
        <v>1</v>
      </c>
      <c r="J45" s="237" t="str">
        <f t="shared" ca="1" si="415"/>
        <v/>
      </c>
      <c r="K45" s="237">
        <f t="shared" ca="1" si="415"/>
        <v>2</v>
      </c>
      <c r="L45" s="237">
        <f t="shared" ca="1" si="402"/>
        <v>2</v>
      </c>
      <c r="M45" s="237">
        <f t="shared" ca="1" si="403"/>
        <v>2</v>
      </c>
      <c r="N45" s="237">
        <f t="shared" ca="1" si="403"/>
        <v>3</v>
      </c>
      <c r="O45" s="237">
        <f t="shared" ca="1" si="403"/>
        <v>1</v>
      </c>
      <c r="P45" s="237">
        <f t="shared" ca="1" si="403"/>
        <v>1</v>
      </c>
      <c r="Q45" s="237">
        <f t="shared" ca="1" si="403"/>
        <v>2</v>
      </c>
      <c r="R45" s="237">
        <f t="shared" ca="1" si="403"/>
        <v>1</v>
      </c>
      <c r="S45" s="237">
        <f t="shared" ca="1" si="403"/>
        <v>1</v>
      </c>
      <c r="T45" s="237">
        <f t="shared" ca="1" si="403"/>
        <v>1</v>
      </c>
      <c r="U45" s="275"/>
      <c r="V45" s="275"/>
      <c r="W45" s="237">
        <f t="shared" ca="1" si="404"/>
        <v>0</v>
      </c>
      <c r="X45" s="275"/>
      <c r="Y45" s="275">
        <f t="shared" ca="1" si="405"/>
        <v>0</v>
      </c>
      <c r="Z45" s="275">
        <f t="shared" ca="1" si="405"/>
        <v>0</v>
      </c>
      <c r="AA45" s="275">
        <f t="shared" ca="1" si="405"/>
        <v>0</v>
      </c>
      <c r="AB45" s="275">
        <f t="shared" ca="1" si="405"/>
        <v>0</v>
      </c>
      <c r="AC45" s="275">
        <f t="shared" ca="1" si="405"/>
        <v>0</v>
      </c>
      <c r="AD45" s="275">
        <f t="shared" ca="1" si="405"/>
        <v>0</v>
      </c>
      <c r="AE45" s="275">
        <f t="shared" ca="1" si="405"/>
        <v>0</v>
      </c>
      <c r="AF45" s="144">
        <f ca="1">INDEX(CHOOSE($N45,DataAutumn!i.AdultDrys,DataWinter!i.AdultDrys,DataSpring!i.AdultDrys),1,$M45)</f>
        <v>3</v>
      </c>
      <c r="AG45" s="5">
        <f t="shared" ca="1" si="364"/>
        <v>2</v>
      </c>
      <c r="AH45" s="5">
        <f t="shared" ca="1" si="364"/>
        <v>0</v>
      </c>
      <c r="AI45" s="5">
        <f t="shared" ca="1" si="365"/>
        <v>1</v>
      </c>
      <c r="AJ45">
        <f t="shared" ca="1" si="366"/>
        <v>4</v>
      </c>
      <c r="AL45" s="231" t="str">
        <f ca="1">TEXT(LEFT(OFFSET(AL45,-1,0),5)+1,"00000")&amp;MID(OFFSET(AL45,-1,0),6,FIND(" ",OFFSET(AL45,-1,0),7)-5)
&amp; $D45           &amp; IF($IG45=0," FWM","")&amp;IF($IG45=1," MWM","")&amp;IF($IG45=5," Mat","")&amp;IF($IH45=TRUE,"&amp;BBT","    ")          &amp; " Day"&amp;INDEX(i.DOY,$N45,1)
&amp; " Scan"&amp;TEXT($O45,"0")        &amp;" "&amp; INDEX(DataMaster!$B$98:$B$105,$Q45,0)
&amp; " WP"&amp;TEXT($MC45*100,"000p")           &amp; " MP"&amp;TEXT($MD45*100,"000p")           &amp; " GP"&amp;TEXT($MM45*100,"000p")
&amp; " T_" &amp; IF(AND($CC45,$CE45),"TRUE ")        &amp; " (F"&amp;3+COUNTIF($CV45:$CY45,TRUE)&amp;3&amp;"N"&amp;$DM45&amp;$DN45&amp;")"</f>
        <v>00005 FeedSupplySE GSM MWM     Day204 Scan1 Only export WP100p MP100p GP100p T_TRUE  (F43N33)</v>
      </c>
      <c r="AM45" s="9" t="str">
        <f ca="1">IF(COUNTIF(AL$5:AL45,AL45)=1,"-","Dup")</f>
        <v>-</v>
      </c>
      <c r="AN45" s="9"/>
      <c r="AO45" s="237" t="str">
        <f t="shared" ca="1" si="416"/>
        <v>-</v>
      </c>
      <c r="AP45" s="237" t="str">
        <f t="shared" ca="1" si="416"/>
        <v>-</v>
      </c>
      <c r="AQ45" s="237" t="str">
        <f t="shared" ca="1" si="416"/>
        <v>-</v>
      </c>
      <c r="AR45" s="237" t="str">
        <f t="shared" ca="1" si="416"/>
        <v>-</v>
      </c>
      <c r="AS45" s="237" t="str">
        <f t="shared" ca="1" si="416"/>
        <v>-</v>
      </c>
      <c r="AT45" s="237" t="str">
        <f t="shared" ca="1" si="416"/>
        <v>-</v>
      </c>
      <c r="AU45" s="237" t="str">
        <f t="shared" ca="1" si="416"/>
        <v>-</v>
      </c>
      <c r="AV45" s="237" t="str">
        <f t="shared" ca="1" si="416"/>
        <v>-</v>
      </c>
      <c r="AW45" s="9"/>
      <c r="AX45" s="5" t="b">
        <f t="shared" ca="1" si="367"/>
        <v>1</v>
      </c>
      <c r="AY45" s="5" t="str">
        <f t="shared" ca="1" si="367"/>
        <v>-</v>
      </c>
      <c r="AZ45" s="5" t="str">
        <f t="shared" ca="1" si="367"/>
        <v>-</v>
      </c>
      <c r="BA45" s="5" t="str">
        <f t="shared" ca="1" si="367"/>
        <v>-</v>
      </c>
      <c r="BB45" s="5" t="b">
        <f t="shared" ca="1" si="367"/>
        <v>0</v>
      </c>
      <c r="BC45" s="144">
        <f t="shared" ca="1" si="367"/>
        <v>0.25</v>
      </c>
      <c r="BD45" s="19" t="b">
        <f t="shared" ca="1" si="368"/>
        <v>1</v>
      </c>
      <c r="BE45" s="9"/>
      <c r="BF45" s="5" t="str">
        <f t="shared" ca="1" si="369"/>
        <v>-</v>
      </c>
      <c r="BG45" s="19" t="str">
        <f t="shared" ca="1" si="370"/>
        <v>-</v>
      </c>
      <c r="BH45" s="19" t="str">
        <f t="shared" ca="1" si="370"/>
        <v>-</v>
      </c>
      <c r="BI45" s="19" t="str">
        <f t="shared" ca="1" si="370"/>
        <v>-</v>
      </c>
      <c r="BJ45" s="5" t="str">
        <f t="shared" ca="1" si="371"/>
        <v>-</v>
      </c>
      <c r="BK45" s="19" t="str">
        <f t="shared" ca="1" si="372"/>
        <v>-</v>
      </c>
      <c r="BL45" s="5" t="str">
        <f t="shared" ca="1" si="373"/>
        <v>-</v>
      </c>
      <c r="BM45" s="19" t="str">
        <f t="shared" ca="1" si="374"/>
        <v>-</v>
      </c>
      <c r="BN45" s="19" t="str">
        <f t="shared" ca="1" si="374"/>
        <v>-</v>
      </c>
      <c r="BO45" s="19" t="str">
        <f t="shared" ca="1" si="374"/>
        <v>-</v>
      </c>
      <c r="BP45" s="5" t="str">
        <f t="shared" ca="1" si="375"/>
        <v>-</v>
      </c>
      <c r="BQ45" s="9"/>
      <c r="BR45" s="19" t="str">
        <f t="shared" ca="1" si="376"/>
        <v>-</v>
      </c>
      <c r="BS45" s="19" t="str">
        <f t="shared" ca="1" si="376"/>
        <v>-</v>
      </c>
      <c r="BT45" s="19" t="str">
        <f t="shared" ca="1" si="376"/>
        <v>-</v>
      </c>
      <c r="BU45" s="19" t="str">
        <f t="shared" ca="1" si="376"/>
        <v>-</v>
      </c>
      <c r="BV45" s="19" t="str">
        <f t="shared" ca="1" si="376"/>
        <v>-</v>
      </c>
      <c r="BW45" s="19" t="str">
        <f t="shared" ca="1" si="376"/>
        <v>-</v>
      </c>
      <c r="BX45" s="19" t="str">
        <f t="shared" ca="1" si="376"/>
        <v>-</v>
      </c>
      <c r="BY45" s="19" t="str">
        <f t="shared" ca="1" si="376"/>
        <v>-</v>
      </c>
      <c r="BZ45" s="19" t="str">
        <f t="shared" ca="1" si="376"/>
        <v>-</v>
      </c>
      <c r="CA45" s="19" t="str">
        <f t="shared" ca="1" si="376"/>
        <v>-</v>
      </c>
      <c r="CB45" s="9"/>
      <c r="CC45" s="237" t="b">
        <f t="shared" ref="CC45:CG48" ca="1" si="422">OFFSET(CC45,-1,0)</f>
        <v>1</v>
      </c>
      <c r="CD45" s="12" t="b">
        <v>1</v>
      </c>
      <c r="CE45" s="237" t="b">
        <f t="shared" ca="1" si="422"/>
        <v>1</v>
      </c>
      <c r="CF45" s="251">
        <f t="shared" ca="1" si="417"/>
        <v>2232104</v>
      </c>
      <c r="CG45" s="237" t="b">
        <f t="shared" ca="1" si="422"/>
        <v>0</v>
      </c>
      <c r="CH45" s="12" t="s">
        <v>34</v>
      </c>
      <c r="CI45" s="19" t="b">
        <f t="shared" ca="1" si="406"/>
        <v>1</v>
      </c>
      <c r="CJ45" s="237">
        <f t="shared" ca="1" si="418"/>
        <v>2232105</v>
      </c>
      <c r="CK45" s="19" t="str">
        <f t="shared" ca="1" si="406"/>
        <v>-</v>
      </c>
      <c r="CL45" s="19">
        <f t="shared" ca="1" si="406"/>
        <v>1</v>
      </c>
      <c r="CM45" s="19">
        <f t="shared" ca="1" si="406"/>
        <v>1</v>
      </c>
      <c r="CN45" s="9"/>
      <c r="CO45" s="444">
        <f t="shared" ca="1" si="378"/>
        <v>652</v>
      </c>
      <c r="CP45" s="444">
        <f t="shared" ca="1" si="378"/>
        <v>686</v>
      </c>
      <c r="CQ45" s="444">
        <f t="shared" ca="1" si="378"/>
        <v>721</v>
      </c>
      <c r="CR45" s="152">
        <f t="shared" ca="1" si="379"/>
        <v>378</v>
      </c>
      <c r="CS45" s="152">
        <f t="shared" ca="1" si="379"/>
        <v>413</v>
      </c>
      <c r="CT45" s="152">
        <f t="shared" ca="1" si="379"/>
        <v>448</v>
      </c>
      <c r="CU45" s="19" t="str">
        <f t="shared" ca="1" si="380"/>
        <v>-</v>
      </c>
      <c r="CV45" s="12" t="b">
        <v>1</v>
      </c>
      <c r="CW45" s="12" t="b">
        <v>0</v>
      </c>
      <c r="CX45" s="12" t="b">
        <v>0</v>
      </c>
      <c r="CY45" s="12" t="b">
        <v>0</v>
      </c>
      <c r="CZ45" s="19" t="b">
        <f t="shared" ca="1" si="380"/>
        <v>1</v>
      </c>
      <c r="DA45" s="19">
        <f t="shared" ca="1" si="380"/>
        <v>0</v>
      </c>
      <c r="DB45" s="19">
        <f t="shared" ca="1" si="380"/>
        <v>0</v>
      </c>
      <c r="DC45" s="19">
        <f t="shared" ca="1" si="380"/>
        <v>0</v>
      </c>
      <c r="DD45" s="19">
        <f t="shared" ca="1" si="380"/>
        <v>0</v>
      </c>
      <c r="DE45" s="19">
        <f t="shared" ca="1" si="380"/>
        <v>0</v>
      </c>
      <c r="DF45" s="19">
        <f t="shared" ca="1" si="380"/>
        <v>0</v>
      </c>
      <c r="DG45" s="19">
        <f t="shared" ca="1" si="380"/>
        <v>0</v>
      </c>
      <c r="DH45" s="19">
        <f t="shared" ca="1" si="380"/>
        <v>0</v>
      </c>
      <c r="DI45" s="19">
        <f t="shared" ca="1" si="380"/>
        <v>0</v>
      </c>
      <c r="DJ45" s="19">
        <f t="shared" ca="1" si="380"/>
        <v>0</v>
      </c>
      <c r="DK45" s="19">
        <f t="shared" ca="1" si="380"/>
        <v>0</v>
      </c>
      <c r="DL45" s="19">
        <f t="shared" ca="1" si="381"/>
        <v>0</v>
      </c>
      <c r="DM45" s="12">
        <v>3</v>
      </c>
      <c r="DN45" s="12">
        <v>3</v>
      </c>
      <c r="DO45" s="19">
        <f t="shared" ca="1" si="419"/>
        <v>0</v>
      </c>
      <c r="DP45" s="12">
        <v>1</v>
      </c>
      <c r="DQ45" s="12">
        <v>-1</v>
      </c>
      <c r="DR45" s="19" t="str">
        <f t="shared" ca="1" si="381"/>
        <v>-</v>
      </c>
      <c r="DS45" s="19" t="str">
        <f t="shared" ca="1" si="381"/>
        <v>-</v>
      </c>
      <c r="DT45" s="19" t="str">
        <f t="shared" ca="1" si="381"/>
        <v>-</v>
      </c>
      <c r="DU45" s="251">
        <f t="shared" ca="1" si="407"/>
        <v>0</v>
      </c>
      <c r="DV45" s="251">
        <f t="shared" si="420"/>
        <v>1</v>
      </c>
      <c r="DW45" s="251">
        <f t="shared" si="408"/>
        <v>-1</v>
      </c>
      <c r="DX45" s="19" t="str">
        <f t="shared" ca="1" si="381"/>
        <v>-</v>
      </c>
      <c r="DY45" s="19" t="str">
        <f t="shared" ca="1" si="381"/>
        <v>-</v>
      </c>
      <c r="DZ45" s="19" t="str">
        <f t="shared" ca="1" si="381"/>
        <v>-</v>
      </c>
      <c r="EA45" s="19" t="str">
        <f t="shared" ca="1" si="381"/>
        <v>-</v>
      </c>
      <c r="EB45" s="19" t="str">
        <f t="shared" ca="1" si="381"/>
        <v>-</v>
      </c>
      <c r="EC45" s="19" t="str">
        <f t="shared" ca="1" si="381"/>
        <v>-</v>
      </c>
      <c r="ED45" s="19">
        <f t="shared" ca="1" si="381"/>
        <v>0</v>
      </c>
      <c r="EE45" s="19">
        <f t="shared" ca="1" si="381"/>
        <v>0</v>
      </c>
      <c r="EF45" s="19">
        <f t="shared" ca="1" si="381"/>
        <v>0</v>
      </c>
      <c r="EG45" s="19">
        <f t="shared" ca="1" si="381"/>
        <v>0</v>
      </c>
      <c r="EH45" s="19">
        <f t="shared" ca="1" si="381"/>
        <v>0</v>
      </c>
      <c r="EI45" s="19">
        <f t="shared" ca="1" si="381"/>
        <v>0</v>
      </c>
      <c r="EJ45" s="19">
        <f t="shared" ca="1" si="381"/>
        <v>0</v>
      </c>
      <c r="EK45" s="19">
        <f t="shared" ca="1" si="381"/>
        <v>0</v>
      </c>
      <c r="EL45" s="19">
        <f t="shared" ca="1" si="381"/>
        <v>0</v>
      </c>
      <c r="EM45" s="19">
        <f t="shared" ca="1" si="381"/>
        <v>0</v>
      </c>
      <c r="EN45" s="19">
        <f t="shared" ca="1" si="381"/>
        <v>0</v>
      </c>
      <c r="EO45" s="19">
        <f t="shared" ca="1" si="381"/>
        <v>0</v>
      </c>
      <c r="EP45" s="19">
        <f t="shared" ca="1" si="381"/>
        <v>0</v>
      </c>
      <c r="EQ45" s="19">
        <f t="shared" ca="1" si="381"/>
        <v>0</v>
      </c>
      <c r="ER45" s="19">
        <f t="shared" ca="1" si="381"/>
        <v>0</v>
      </c>
      <c r="ES45" s="19">
        <f t="shared" ca="1" si="381"/>
        <v>0</v>
      </c>
      <c r="ET45" s="19">
        <f t="shared" ca="1" si="382"/>
        <v>0</v>
      </c>
      <c r="EU45" s="19">
        <f t="shared" ca="1" si="382"/>
        <v>0</v>
      </c>
      <c r="EV45" s="19">
        <f t="shared" ca="1" si="382"/>
        <v>0</v>
      </c>
      <c r="EW45" s="19">
        <f t="shared" ca="1" si="382"/>
        <v>0</v>
      </c>
      <c r="EX45" s="19">
        <f t="shared" ca="1" si="382"/>
        <v>0</v>
      </c>
      <c r="EY45" s="19">
        <f t="shared" ca="1" si="382"/>
        <v>0</v>
      </c>
      <c r="EZ45" s="19">
        <f t="shared" ca="1" si="382"/>
        <v>0</v>
      </c>
      <c r="FA45" s="19">
        <f t="shared" ca="1" si="382"/>
        <v>0</v>
      </c>
      <c r="FB45" s="19">
        <f t="shared" ca="1" si="382"/>
        <v>0</v>
      </c>
      <c r="FC45" s="19">
        <f t="shared" ca="1" si="382"/>
        <v>0</v>
      </c>
      <c r="FD45" s="19">
        <f t="shared" ca="1" si="382"/>
        <v>0</v>
      </c>
      <c r="FE45" s="19">
        <f t="shared" ca="1" si="382"/>
        <v>0</v>
      </c>
      <c r="FF45" s="19">
        <f t="shared" ca="1" si="382"/>
        <v>0</v>
      </c>
      <c r="FG45" s="19">
        <f t="shared" ca="1" si="382"/>
        <v>0</v>
      </c>
      <c r="FH45" s="19">
        <f t="shared" ca="1" si="382"/>
        <v>0</v>
      </c>
      <c r="FI45" s="19">
        <f t="shared" ca="1" si="382"/>
        <v>0</v>
      </c>
      <c r="FJ45" s="19">
        <f t="shared" ca="1" si="383"/>
        <v>0</v>
      </c>
      <c r="FK45" s="19">
        <f t="shared" ca="1" si="383"/>
        <v>0</v>
      </c>
      <c r="FL45" s="19">
        <f t="shared" ca="1" si="383"/>
        <v>0</v>
      </c>
      <c r="FM45" s="19">
        <f t="shared" ca="1" si="383"/>
        <v>0</v>
      </c>
      <c r="FN45" s="19">
        <f t="shared" ca="1" si="383"/>
        <v>0</v>
      </c>
      <c r="FO45" s="19">
        <f t="shared" ca="1" si="383"/>
        <v>0</v>
      </c>
      <c r="FP45" s="19">
        <f t="shared" ca="1" si="383"/>
        <v>0</v>
      </c>
      <c r="FQ45" s="19">
        <f t="shared" ca="1" si="383"/>
        <v>0</v>
      </c>
      <c r="FR45" s="19">
        <f t="shared" ca="1" si="383"/>
        <v>0</v>
      </c>
      <c r="FS45" s="19">
        <f t="shared" ca="1" si="383"/>
        <v>0</v>
      </c>
      <c r="FT45" s="19">
        <f t="shared" ca="1" si="383"/>
        <v>0</v>
      </c>
      <c r="FU45" s="19">
        <f t="shared" ca="1" si="383"/>
        <v>0</v>
      </c>
      <c r="FV45" s="19">
        <f t="shared" ca="1" si="383"/>
        <v>0</v>
      </c>
      <c r="FW45" s="19">
        <f t="shared" ca="1" si="383"/>
        <v>0</v>
      </c>
      <c r="FX45" s="19">
        <f t="shared" ca="1" si="383"/>
        <v>0</v>
      </c>
      <c r="FY45" s="19">
        <f t="shared" ca="1" si="383"/>
        <v>0</v>
      </c>
      <c r="FZ45" s="19">
        <f t="shared" ca="1" si="383"/>
        <v>0</v>
      </c>
      <c r="GA45" s="19">
        <f t="shared" ca="1" si="383"/>
        <v>0</v>
      </c>
      <c r="GB45" s="19">
        <f t="shared" ca="1" si="383"/>
        <v>0</v>
      </c>
      <c r="GC45" s="19">
        <f t="shared" ca="1" si="383"/>
        <v>0</v>
      </c>
      <c r="GD45" s="19">
        <f t="shared" ca="1" si="383"/>
        <v>0</v>
      </c>
      <c r="GE45" s="19">
        <f t="shared" ca="1" si="383"/>
        <v>0</v>
      </c>
      <c r="GF45" s="19">
        <f t="shared" ca="1" si="383"/>
        <v>0</v>
      </c>
      <c r="GG45" s="19">
        <f t="shared" ca="1" si="383"/>
        <v>0</v>
      </c>
      <c r="GH45" s="19">
        <f t="shared" ca="1" si="383"/>
        <v>0</v>
      </c>
      <c r="GI45" s="19">
        <f t="shared" ca="1" si="383"/>
        <v>0</v>
      </c>
      <c r="GJ45" s="19">
        <f t="shared" ca="1" si="383"/>
        <v>0</v>
      </c>
      <c r="GK45" s="19">
        <f t="shared" ca="1" si="383"/>
        <v>0</v>
      </c>
      <c r="GL45" s="19">
        <f t="shared" ca="1" si="383"/>
        <v>0</v>
      </c>
      <c r="GM45" s="19">
        <f t="shared" ca="1" si="383"/>
        <v>0</v>
      </c>
      <c r="GN45" s="19">
        <f t="shared" ca="1" si="383"/>
        <v>0</v>
      </c>
      <c r="GO45" s="19">
        <f t="shared" ca="1" si="383"/>
        <v>0</v>
      </c>
      <c r="GP45" s="19">
        <f t="shared" ca="1" si="383"/>
        <v>0</v>
      </c>
      <c r="GQ45" s="19">
        <f t="shared" ca="1" si="383"/>
        <v>0</v>
      </c>
      <c r="GR45" s="19">
        <f t="shared" ca="1" si="383"/>
        <v>0</v>
      </c>
      <c r="GS45" s="19">
        <f t="shared" ca="1" si="383"/>
        <v>0</v>
      </c>
      <c r="GT45" s="19">
        <f t="shared" ca="1" si="383"/>
        <v>0</v>
      </c>
      <c r="GU45" s="19">
        <f t="shared" ca="1" si="383"/>
        <v>0</v>
      </c>
      <c r="GV45" s="19">
        <f t="shared" ca="1" si="383"/>
        <v>0</v>
      </c>
      <c r="GW45" s="19">
        <f t="shared" ref="GW45:ID47" ca="1" si="423">OFFSET(GW$5,$B45,0)</f>
        <v>0</v>
      </c>
      <c r="GX45" s="19">
        <f t="shared" ca="1" si="423"/>
        <v>0</v>
      </c>
      <c r="GY45" s="19">
        <f t="shared" ca="1" si="423"/>
        <v>0</v>
      </c>
      <c r="GZ45" s="19">
        <f t="shared" ca="1" si="423"/>
        <v>0</v>
      </c>
      <c r="HA45" s="19">
        <f t="shared" ca="1" si="423"/>
        <v>0</v>
      </c>
      <c r="HB45" s="19">
        <f t="shared" ca="1" si="423"/>
        <v>0</v>
      </c>
      <c r="HC45" s="19">
        <f t="shared" ca="1" si="423"/>
        <v>0</v>
      </c>
      <c r="HD45" s="19">
        <f t="shared" ca="1" si="423"/>
        <v>0</v>
      </c>
      <c r="HE45" s="19">
        <f t="shared" ca="1" si="423"/>
        <v>0</v>
      </c>
      <c r="HF45" s="19">
        <f t="shared" ca="1" si="423"/>
        <v>0</v>
      </c>
      <c r="HG45" s="19">
        <f t="shared" ca="1" si="423"/>
        <v>0</v>
      </c>
      <c r="HH45" s="19">
        <f t="shared" ca="1" si="423"/>
        <v>0</v>
      </c>
      <c r="HI45" s="19">
        <f t="shared" ca="1" si="423"/>
        <v>0</v>
      </c>
      <c r="HJ45" s="19">
        <f t="shared" ca="1" si="423"/>
        <v>0</v>
      </c>
      <c r="HK45" s="19">
        <f t="shared" ca="1" si="423"/>
        <v>0</v>
      </c>
      <c r="HL45" s="19">
        <f t="shared" ca="1" si="423"/>
        <v>0</v>
      </c>
      <c r="HM45" s="19">
        <f t="shared" ca="1" si="423"/>
        <v>0</v>
      </c>
      <c r="HN45" s="19">
        <f t="shared" ca="1" si="423"/>
        <v>0</v>
      </c>
      <c r="HO45" s="19">
        <f t="shared" ca="1" si="423"/>
        <v>0</v>
      </c>
      <c r="HP45" s="19">
        <f t="shared" ca="1" si="423"/>
        <v>0</v>
      </c>
      <c r="HQ45" s="19">
        <f t="shared" ca="1" si="423"/>
        <v>0</v>
      </c>
      <c r="HR45" s="19">
        <f t="shared" ca="1" si="423"/>
        <v>0</v>
      </c>
      <c r="HS45" s="19">
        <f t="shared" ca="1" si="423"/>
        <v>0</v>
      </c>
      <c r="HT45" s="19">
        <f t="shared" ca="1" si="423"/>
        <v>0</v>
      </c>
      <c r="HU45" s="19">
        <f t="shared" ca="1" si="423"/>
        <v>0</v>
      </c>
      <c r="HV45" s="19">
        <f t="shared" ca="1" si="423"/>
        <v>0</v>
      </c>
      <c r="HW45" s="19">
        <f t="shared" ca="1" si="423"/>
        <v>0</v>
      </c>
      <c r="HX45" s="19">
        <f t="shared" ca="1" si="423"/>
        <v>0</v>
      </c>
      <c r="HY45" s="19">
        <f t="shared" ca="1" si="423"/>
        <v>0</v>
      </c>
      <c r="HZ45" s="19">
        <f t="shared" ca="1" si="423"/>
        <v>0</v>
      </c>
      <c r="IA45" s="19">
        <f t="shared" ca="1" si="423"/>
        <v>0</v>
      </c>
      <c r="IB45" s="19">
        <f t="shared" ca="1" si="423"/>
        <v>0</v>
      </c>
      <c r="IC45" s="19">
        <f t="shared" ca="1" si="423"/>
        <v>0</v>
      </c>
      <c r="ID45" s="19">
        <f t="shared" ca="1" si="423"/>
        <v>0</v>
      </c>
      <c r="IE45" s="5">
        <f t="shared" ca="1" si="385"/>
        <v>67</v>
      </c>
      <c r="IF45" s="9"/>
      <c r="IG45" s="5">
        <f t="shared" ca="1" si="386"/>
        <v>1</v>
      </c>
      <c r="IH45" s="5" t="b">
        <f t="shared" ca="1" si="386"/>
        <v>0</v>
      </c>
      <c r="II45" s="19">
        <f t="shared" ca="1" si="387"/>
        <v>0</v>
      </c>
      <c r="IJ45" s="5">
        <f t="shared" ca="1" si="386"/>
        <v>55</v>
      </c>
      <c r="IK45" s="19">
        <f t="shared" ca="1" si="387"/>
        <v>1</v>
      </c>
      <c r="IL45" s="19">
        <f t="shared" ca="1" si="387"/>
        <v>0</v>
      </c>
      <c r="IM45" s="19">
        <f t="shared" ca="1" si="387"/>
        <v>0</v>
      </c>
      <c r="IN45" s="19">
        <f t="shared" ca="1" si="387"/>
        <v>0</v>
      </c>
      <c r="IO45" s="19">
        <f t="shared" ca="1" si="387"/>
        <v>0</v>
      </c>
      <c r="IP45" s="19">
        <f t="shared" ca="1" si="387"/>
        <v>0</v>
      </c>
      <c r="IQ45" s="19">
        <f t="shared" ca="1" si="387"/>
        <v>0</v>
      </c>
      <c r="IR45" s="19">
        <f t="shared" ca="1" si="387"/>
        <v>0</v>
      </c>
      <c r="IS45" s="19">
        <f t="shared" ca="1" si="387"/>
        <v>0</v>
      </c>
      <c r="IT45" s="19">
        <f t="shared" ca="1" si="387"/>
        <v>0</v>
      </c>
      <c r="IU45" s="19">
        <f t="shared" ca="1" si="387"/>
        <v>0</v>
      </c>
      <c r="IV45" s="19">
        <f t="shared" ca="1" si="387"/>
        <v>0</v>
      </c>
      <c r="IW45" s="19">
        <f t="shared" ca="1" si="387"/>
        <v>0</v>
      </c>
      <c r="IX45" s="19">
        <f t="shared" ca="1" si="387"/>
        <v>0</v>
      </c>
      <c r="IY45" s="19">
        <f t="shared" ca="1" si="387"/>
        <v>0</v>
      </c>
      <c r="IZ45" s="19">
        <f t="shared" ca="1" si="387"/>
        <v>0</v>
      </c>
      <c r="JA45" s="19">
        <f t="shared" ca="1" si="387"/>
        <v>0</v>
      </c>
      <c r="JB45" s="19">
        <f t="shared" ca="1" si="387"/>
        <v>0</v>
      </c>
      <c r="JC45" s="19">
        <f t="shared" ca="1" si="387"/>
        <v>0</v>
      </c>
      <c r="JD45" s="19">
        <f t="shared" ca="1" si="387"/>
        <v>0</v>
      </c>
      <c r="JE45" s="19">
        <f t="shared" ca="1" si="387"/>
        <v>0</v>
      </c>
      <c r="JF45" s="19">
        <f t="shared" ca="1" si="387"/>
        <v>0</v>
      </c>
      <c r="JG45" s="5">
        <f t="shared" ca="1" si="388"/>
        <v>1.2500000000000001E-2</v>
      </c>
      <c r="JH45" s="567">
        <f t="shared" ca="1" si="388"/>
        <v>0</v>
      </c>
      <c r="JI45" s="5">
        <f t="shared" ca="1" si="388"/>
        <v>6.25E-2</v>
      </c>
      <c r="JJ45" s="5">
        <f t="shared" ca="1" si="388"/>
        <v>6.25E-2</v>
      </c>
      <c r="JK45" s="5">
        <f t="shared" ca="1" si="388"/>
        <v>6.25E-2</v>
      </c>
      <c r="JL45" s="19">
        <f t="shared" ca="1" si="387"/>
        <v>1</v>
      </c>
      <c r="JM45" s="19">
        <f t="shared" ca="1" si="387"/>
        <v>0</v>
      </c>
      <c r="JN45" s="19">
        <f t="shared" ca="1" si="387"/>
        <v>1</v>
      </c>
      <c r="JO45" s="9"/>
      <c r="JP45" s="5" t="b">
        <f t="shared" ca="1" si="389"/>
        <v>0</v>
      </c>
      <c r="JQ45" s="19" t="str">
        <f t="shared" ca="1" si="390"/>
        <v>-</v>
      </c>
      <c r="JR45" s="19" t="str">
        <f t="shared" ca="1" si="390"/>
        <v>-</v>
      </c>
      <c r="JS45" s="5" t="b">
        <f t="shared" ca="1" si="391"/>
        <v>0</v>
      </c>
      <c r="JT45" s="5" t="b">
        <f t="shared" ca="1" si="391"/>
        <v>0</v>
      </c>
      <c r="JU45" s="5" t="b">
        <f t="shared" ca="1" si="391"/>
        <v>1</v>
      </c>
      <c r="JV45" s="144">
        <f t="shared" ca="1" si="409"/>
        <v>1</v>
      </c>
      <c r="JW45" s="144">
        <f t="shared" ca="1" si="409"/>
        <v>1</v>
      </c>
      <c r="JX45" s="19" t="str">
        <f t="shared" ca="1" si="410"/>
        <v>-</v>
      </c>
      <c r="JY45" s="19" t="str">
        <f t="shared" ca="1" si="410"/>
        <v>-</v>
      </c>
      <c r="JZ45" s="19" t="str">
        <f t="shared" ca="1" si="410"/>
        <v>-</v>
      </c>
      <c r="KA45" s="19" t="str">
        <f t="shared" ca="1" si="410"/>
        <v>-</v>
      </c>
      <c r="KB45" s="19">
        <f t="shared" ca="1" si="410"/>
        <v>1</v>
      </c>
      <c r="KC45" s="19">
        <f t="shared" ca="1" si="410"/>
        <v>0.66</v>
      </c>
      <c r="KD45" s="19" t="str">
        <f t="shared" ca="1" si="410"/>
        <v>-</v>
      </c>
      <c r="KE45" s="5" t="b" cm="1">
        <f t="array" aca="1" ref="KE45" ca="1">IF(OR(KF45:KM45&lt;&gt;"-"),TRUE,"-")</f>
        <v>1</v>
      </c>
      <c r="KF45" s="237">
        <f t="shared" ca="1" si="421"/>
        <v>2</v>
      </c>
      <c r="KG45" s="237">
        <f t="shared" ca="1" si="421"/>
        <v>2</v>
      </c>
      <c r="KH45" s="237">
        <f t="shared" ca="1" si="421"/>
        <v>2</v>
      </c>
      <c r="KI45" s="237">
        <f t="shared" ca="1" si="421"/>
        <v>2</v>
      </c>
      <c r="KJ45" s="237">
        <f t="shared" ca="1" si="421"/>
        <v>2</v>
      </c>
      <c r="KK45" s="237">
        <f t="shared" ca="1" si="421"/>
        <v>2</v>
      </c>
      <c r="KL45" s="237">
        <f t="shared" ca="1" si="421"/>
        <v>2</v>
      </c>
      <c r="KM45" s="237">
        <f t="shared" ca="1" si="421"/>
        <v>2</v>
      </c>
      <c r="KN45" s="5" t="str">
        <f t="array" aca="1" ref="KN45" ca="1">IF(OR(KO45:KU45&lt;&gt;"-"),TRUE,"-")</f>
        <v>-</v>
      </c>
      <c r="KO45" s="19" t="str">
        <f t="shared" ca="1" si="412"/>
        <v>-</v>
      </c>
      <c r="KP45" s="19" t="str">
        <f t="shared" ca="1" si="412"/>
        <v>-</v>
      </c>
      <c r="KQ45" s="19" t="str">
        <f t="shared" ca="1" si="412"/>
        <v>-</v>
      </c>
      <c r="KR45" s="19" t="str">
        <f t="shared" ca="1" si="412"/>
        <v>-</v>
      </c>
      <c r="KS45" s="19" t="str">
        <f t="shared" ca="1" si="412"/>
        <v>-</v>
      </c>
      <c r="KT45" s="19" t="str">
        <f t="shared" ca="1" si="412"/>
        <v>-</v>
      </c>
      <c r="KU45" s="19" t="str">
        <f t="shared" ca="1" si="412"/>
        <v>-</v>
      </c>
      <c r="KV45" s="19" t="b">
        <f t="shared" ca="1" si="412"/>
        <v>0</v>
      </c>
      <c r="KW45" s="144">
        <f t="shared" ca="1" si="393"/>
        <v>2</v>
      </c>
      <c r="KX45" s="19">
        <f t="shared" ca="1" si="412"/>
        <v>2</v>
      </c>
      <c r="KY45" s="19" t="b">
        <f t="shared" ca="1" si="412"/>
        <v>0</v>
      </c>
      <c r="KZ45" s="19" t="str">
        <f t="shared" ca="1" si="412"/>
        <v>-</v>
      </c>
      <c r="LA45" s="5" t="str">
        <f t="shared" ca="1" si="394"/>
        <v>-</v>
      </c>
      <c r="LB45" s="5" t="str">
        <f t="shared" ca="1" si="394"/>
        <v>-</v>
      </c>
      <c r="LC45" s="5" t="str">
        <f t="shared" ca="1" si="394"/>
        <v>-</v>
      </c>
      <c r="LD45" s="5" t="str">
        <f t="shared" ca="1" si="394"/>
        <v>-</v>
      </c>
      <c r="LE45" s="19" t="b">
        <f t="shared" ca="1" si="413"/>
        <v>0</v>
      </c>
      <c r="LF45" s="19" t="str">
        <f t="shared" ca="1" si="413"/>
        <v>-</v>
      </c>
      <c r="LG45" s="19" t="str">
        <f t="shared" ca="1" si="413"/>
        <v>-</v>
      </c>
      <c r="LH45" s="19" t="b">
        <f t="shared" ca="1" si="413"/>
        <v>1</v>
      </c>
      <c r="LI45" s="19">
        <f t="shared" ca="1" si="413"/>
        <v>0.75</v>
      </c>
      <c r="LJ45" s="19">
        <f t="shared" ca="1" si="413"/>
        <v>0.75</v>
      </c>
      <c r="LK45" s="19">
        <f t="shared" ca="1" si="413"/>
        <v>0.99</v>
      </c>
      <c r="LL45" s="19">
        <f t="shared" ca="1" si="413"/>
        <v>0.5</v>
      </c>
      <c r="LM45" s="19">
        <f t="shared" ca="1" si="413"/>
        <v>0</v>
      </c>
      <c r="LN45" s="19">
        <f t="shared" ca="1" si="413"/>
        <v>0</v>
      </c>
      <c r="LO45" s="19" t="str">
        <f t="shared" ca="1" si="413"/>
        <v>-</v>
      </c>
      <c r="LP45" s="5" t="str" cm="1">
        <f t="array" aca="1" ref="LP45" ca="1">INDEX(i.meatgrid,$Q45,LP$7)</f>
        <v>-</v>
      </c>
      <c r="LQ45" s="5" t="str" cm="1">
        <f t="array" aca="1" ref="LQ45" ca="1">INDEX(i.meatgrid,$Q45,LQ$7)</f>
        <v>-</v>
      </c>
      <c r="LR45" s="19" t="str">
        <f t="shared" ca="1" si="413"/>
        <v>-</v>
      </c>
      <c r="LS45" s="5">
        <f t="shared" ca="1" si="396"/>
        <v>1</v>
      </c>
      <c r="LT45" s="9"/>
      <c r="LU45" s="19">
        <f t="shared" ca="1" si="413"/>
        <v>70</v>
      </c>
      <c r="LV45" s="19">
        <f t="shared" ca="1" si="397"/>
        <v>50</v>
      </c>
      <c r="LW45" s="19">
        <f t="shared" ca="1" si="397"/>
        <v>80</v>
      </c>
      <c r="LX45" s="19">
        <f t="shared" ca="1" si="397"/>
        <v>50</v>
      </c>
      <c r="LY45" s="5" t="b" cm="1">
        <f t="array" aca="1" ref="LY45" ca="1">INDEX(i.meatgrid,$Q45,LY$7)</f>
        <v>0</v>
      </c>
      <c r="LZ45" s="5" t="b" cm="1">
        <f t="array" aca="1" ref="LZ45" ca="1">INDEX(i.meatgrid,$Q45,LZ$7)</f>
        <v>0</v>
      </c>
      <c r="MA45" s="5" t="str" cm="1">
        <f t="array" aca="1" ref="MA45" ca="1">INDEX(i.meatgrid,$Q45,MA$7)</f>
        <v>-</v>
      </c>
      <c r="MB45" s="5" t="str" cm="1">
        <f t="array" aca="1" ref="MB45" ca="1">INDEX(i.meatgrid,$Q45,MB$7)</f>
        <v>-</v>
      </c>
      <c r="MC45" s="19">
        <f t="shared" ca="1" si="397"/>
        <v>1</v>
      </c>
      <c r="MD45" s="5">
        <f t="shared" ca="1" si="398"/>
        <v>1</v>
      </c>
      <c r="ME45" s="5" cm="1">
        <f t="array" aca="1" ref="ME45" ca="1">INDEX(i.meatgrid,$Q45,ME$7)</f>
        <v>0</v>
      </c>
      <c r="MF45" s="5" cm="1">
        <f t="array" aca="1" ref="MF45" ca="1">INDEX(i.meatgrid,$Q45,MF$7)</f>
        <v>0</v>
      </c>
      <c r="MG45" s="5" cm="1">
        <f t="array" aca="1" ref="MG45" ca="1">INDEX(i.meatgrid,$Q45,MG$7)</f>
        <v>0</v>
      </c>
      <c r="MH45" s="5" cm="1">
        <f t="array" aca="1" ref="MH45" ca="1">INDEX(i.meatgrid,$Q45,MH$7)</f>
        <v>0</v>
      </c>
      <c r="MI45" s="5" cm="1">
        <f t="array" aca="1" ref="MI45" ca="1">INDEX(i.meatgrid,$Q45,MI$7)</f>
        <v>1</v>
      </c>
      <c r="MJ45" s="5" cm="1">
        <f t="array" aca="1" ref="MJ45" ca="1">INDEX(i.meatgrid,$Q45,MJ$7)</f>
        <v>1</v>
      </c>
      <c r="MK45" s="5" cm="1">
        <f t="array" aca="1" ref="MK45" ca="1">INDEX(i.meatgrid,$Q45,MK$7)</f>
        <v>1</v>
      </c>
      <c r="ML45" s="5" cm="1">
        <f t="array" aca="1" ref="ML45" ca="1">INDEX(i.meatgrid,$Q45,ML$7)</f>
        <v>1</v>
      </c>
      <c r="MM45" s="19">
        <f t="shared" ca="1" si="399"/>
        <v>1</v>
      </c>
      <c r="MN45" s="9"/>
      <c r="MO45" s="19" t="b">
        <f t="shared" ca="1" si="400"/>
        <v>0</v>
      </c>
      <c r="MP45" s="19" t="b">
        <f t="shared" ca="1" si="400"/>
        <v>0</v>
      </c>
      <c r="MQ45" s="19">
        <f t="shared" ca="1" si="400"/>
        <v>1</v>
      </c>
      <c r="MR45" s="19">
        <f t="shared" ca="1" si="400"/>
        <v>0.75</v>
      </c>
      <c r="MS45" s="19">
        <f t="shared" ca="1" si="400"/>
        <v>0.75</v>
      </c>
      <c r="MT45" s="19">
        <f t="shared" ca="1" si="400"/>
        <v>0.8</v>
      </c>
      <c r="MU45" s="19">
        <f t="shared" ca="1" si="400"/>
        <v>0.82499999999999996</v>
      </c>
      <c r="MV45" s="19">
        <f t="shared" ca="1" si="400"/>
        <v>0.875</v>
      </c>
      <c r="MW45" s="19">
        <f t="shared" ca="1" si="400"/>
        <v>0.9</v>
      </c>
      <c r="MX45" s="19">
        <f t="shared" ca="1" si="400"/>
        <v>1</v>
      </c>
      <c r="MY45" s="19">
        <f t="shared" ca="1" si="400"/>
        <v>0.875</v>
      </c>
      <c r="MZ45" s="19" t="b">
        <f t="shared" ca="1" si="400"/>
        <v>1</v>
      </c>
      <c r="NA45" s="19">
        <f t="shared" ca="1" si="400"/>
        <v>74.989999999999995</v>
      </c>
      <c r="NB45" s="19" t="str">
        <f t="shared" ca="1" si="400"/>
        <v>-</v>
      </c>
      <c r="NC45" s="19" t="str">
        <f t="shared" ca="1" si="400"/>
        <v>-</v>
      </c>
      <c r="ND45" s="19" t="str">
        <f t="shared" ca="1" si="400"/>
        <v>-</v>
      </c>
      <c r="NE45" s="19" t="str">
        <f t="shared" ca="1" si="401"/>
        <v>-</v>
      </c>
      <c r="NF45" s="19" t="str">
        <f t="shared" ca="1" si="401"/>
        <v>-</v>
      </c>
      <c r="NG45" s="19" t="str">
        <f t="shared" ca="1" si="401"/>
        <v>-</v>
      </c>
      <c r="NH45" s="19" t="str">
        <f t="shared" ca="1" si="401"/>
        <v>-</v>
      </c>
      <c r="NI45" s="19">
        <f t="shared" ca="1" si="401"/>
        <v>36.99</v>
      </c>
      <c r="NJ45" s="19">
        <f t="shared" ca="1" si="401"/>
        <v>36.99</v>
      </c>
      <c r="NK45" s="19" t="str">
        <f t="shared" ca="1" si="401"/>
        <v>-</v>
      </c>
      <c r="NL45" s="19" t="str">
        <f t="shared" ca="1" si="401"/>
        <v>-</v>
      </c>
      <c r="NM45" s="19" t="str">
        <f t="shared" ca="1" si="401"/>
        <v>-</v>
      </c>
      <c r="NN45" s="19" t="str">
        <f t="shared" ca="1" si="401"/>
        <v>-</v>
      </c>
      <c r="NO45" s="19" t="str">
        <f t="shared" ca="1" si="401"/>
        <v>-</v>
      </c>
      <c r="NP45" s="19">
        <f t="shared" ca="1" si="401"/>
        <v>49.99</v>
      </c>
      <c r="NQ45" s="19">
        <f t="shared" ca="1" si="401"/>
        <v>49.99</v>
      </c>
      <c r="NR45" s="19">
        <f t="shared" ca="1" si="401"/>
        <v>49.99</v>
      </c>
      <c r="NS45" s="19">
        <f t="shared" ca="1" si="401"/>
        <v>49.99</v>
      </c>
      <c r="NT45" s="19">
        <f t="shared" ca="1" si="401"/>
        <v>49.99</v>
      </c>
      <c r="NU45" s="19">
        <f t="shared" ca="1" si="401"/>
        <v>49.99</v>
      </c>
      <c r="NV45" s="19">
        <f t="shared" ca="1" si="401"/>
        <v>49.99</v>
      </c>
      <c r="NW45" s="19">
        <f t="shared" ca="1" si="401"/>
        <v>49.99</v>
      </c>
      <c r="NX45" s="19">
        <f t="shared" ca="1" si="401"/>
        <v>412.99</v>
      </c>
      <c r="NY45" s="19">
        <f t="shared" ca="1" si="401"/>
        <v>412.99</v>
      </c>
      <c r="NZ45" s="19" t="str">
        <f t="shared" ca="1" si="401"/>
        <v>-</v>
      </c>
      <c r="OA45" s="19" t="str">
        <f t="shared" ca="1" si="401"/>
        <v>-</v>
      </c>
      <c r="OB45" s="19" t="str">
        <f t="shared" ca="1" si="401"/>
        <v>-</v>
      </c>
      <c r="OC45" s="19" t="str">
        <f t="shared" ca="1" si="401"/>
        <v>-</v>
      </c>
      <c r="OD45" s="19" t="str">
        <f t="shared" ca="1" si="401"/>
        <v>-</v>
      </c>
      <c r="OE45" s="19">
        <f t="shared" ca="1" si="401"/>
        <v>6.8900000000000006</v>
      </c>
      <c r="OF45" s="19">
        <f t="shared" ca="1" si="401"/>
        <v>6.8900000000000006</v>
      </c>
      <c r="OG45" s="19">
        <f t="shared" ca="1" si="401"/>
        <v>6.8900000000000006</v>
      </c>
      <c r="OH45" s="19">
        <f t="shared" ca="1" si="401"/>
        <v>6.8900000000000006</v>
      </c>
      <c r="OI45" s="19">
        <f t="shared" ca="1" si="401"/>
        <v>6.8900000000000006</v>
      </c>
      <c r="OJ45" s="19">
        <f t="shared" ca="1" si="401"/>
        <v>6.8900000000000006</v>
      </c>
      <c r="OK45" s="19">
        <f t="shared" ca="1" si="401"/>
        <v>6.8900000000000006</v>
      </c>
      <c r="OL45" s="19">
        <f t="shared" ca="1" si="401"/>
        <v>6.8900000000000006</v>
      </c>
      <c r="OM45" s="19">
        <f t="shared" ca="1" si="401"/>
        <v>346.99</v>
      </c>
      <c r="ON45" s="19">
        <f t="shared" ca="1" si="401"/>
        <v>346.99</v>
      </c>
      <c r="OO45" s="19" t="str">
        <f t="shared" ca="1" si="401"/>
        <v>-</v>
      </c>
      <c r="OP45" s="19" t="str">
        <f t="shared" ca="1" si="401"/>
        <v>-</v>
      </c>
      <c r="OQ45" s="19" t="str">
        <f t="shared" ca="1" si="401"/>
        <v>-</v>
      </c>
      <c r="OR45" s="19" t="str">
        <f t="shared" ca="1" si="401"/>
        <v>-</v>
      </c>
      <c r="OS45" s="19" t="str">
        <f t="shared" ca="1" si="401"/>
        <v>-</v>
      </c>
      <c r="OT45" s="19">
        <f t="shared" ca="1" si="401"/>
        <v>0</v>
      </c>
      <c r="OU45" s="24">
        <v>0</v>
      </c>
    </row>
    <row r="46" spans="1:411" outlineLevel="2">
      <c r="A46" s="21">
        <f t="shared" si="158"/>
        <v>41</v>
      </c>
      <c r="B46" s="222">
        <f t="shared" ca="1" si="414"/>
        <v>36</v>
      </c>
      <c r="C46">
        <v>202</v>
      </c>
      <c r="D46" s="144" t="str">
        <f t="shared" ca="1" si="361"/>
        <v>GSM</v>
      </c>
      <c r="E46" t="b">
        <f t="shared" ca="1" si="362"/>
        <v>1</v>
      </c>
      <c r="F46" t="b">
        <v>0</v>
      </c>
      <c r="G46" t="b">
        <f t="shared" ca="1" si="363"/>
        <v>1</v>
      </c>
      <c r="H46" s="237">
        <f t="shared" ca="1" si="415"/>
        <v>1</v>
      </c>
      <c r="I46" s="237">
        <f t="shared" ca="1" si="415"/>
        <v>1</v>
      </c>
      <c r="J46" s="237" t="str">
        <f t="shared" ca="1" si="415"/>
        <v/>
      </c>
      <c r="K46" s="237">
        <f t="shared" ca="1" si="415"/>
        <v>2</v>
      </c>
      <c r="L46" s="237">
        <f t="shared" ca="1" si="402"/>
        <v>2</v>
      </c>
      <c r="M46" s="237">
        <f t="shared" ca="1" si="403"/>
        <v>2</v>
      </c>
      <c r="N46" s="237">
        <f t="shared" ca="1" si="403"/>
        <v>3</v>
      </c>
      <c r="O46" s="237">
        <f t="shared" ca="1" si="403"/>
        <v>1</v>
      </c>
      <c r="P46" s="237">
        <f t="shared" ca="1" si="403"/>
        <v>1</v>
      </c>
      <c r="Q46" s="237">
        <f t="shared" ca="1" si="403"/>
        <v>2</v>
      </c>
      <c r="R46" s="237">
        <f t="shared" ca="1" si="403"/>
        <v>1</v>
      </c>
      <c r="S46" s="237">
        <f t="shared" ca="1" si="403"/>
        <v>1</v>
      </c>
      <c r="T46" s="237">
        <f t="shared" ca="1" si="403"/>
        <v>1</v>
      </c>
      <c r="U46" s="275"/>
      <c r="V46" s="275"/>
      <c r="W46" s="237">
        <f t="shared" ca="1" si="404"/>
        <v>0</v>
      </c>
      <c r="X46" s="275"/>
      <c r="Y46" s="275">
        <f t="shared" ca="1" si="405"/>
        <v>0</v>
      </c>
      <c r="Z46" s="275">
        <f t="shared" ca="1" si="405"/>
        <v>0</v>
      </c>
      <c r="AA46" s="275">
        <f t="shared" ca="1" si="405"/>
        <v>0</v>
      </c>
      <c r="AB46" s="275">
        <f t="shared" ca="1" si="405"/>
        <v>0</v>
      </c>
      <c r="AC46" s="275">
        <f t="shared" ca="1" si="405"/>
        <v>0</v>
      </c>
      <c r="AD46" s="275">
        <f t="shared" ca="1" si="405"/>
        <v>0</v>
      </c>
      <c r="AE46" s="275">
        <f t="shared" ca="1" si="405"/>
        <v>0</v>
      </c>
      <c r="AF46" s="144">
        <f ca="1">INDEX(CHOOSE($N46,DataAutumn!i.AdultDrys,DataWinter!i.AdultDrys,DataSpring!i.AdultDrys),1,$M46)</f>
        <v>3</v>
      </c>
      <c r="AG46" s="5">
        <f t="shared" ca="1" si="364"/>
        <v>2</v>
      </c>
      <c r="AH46" s="5">
        <f t="shared" ca="1" si="364"/>
        <v>0</v>
      </c>
      <c r="AI46" s="5">
        <f t="shared" ca="1" si="365"/>
        <v>1</v>
      </c>
      <c r="AJ46">
        <f t="shared" ca="1" si="366"/>
        <v>5</v>
      </c>
      <c r="AL46" s="231" t="str">
        <f ca="1">TEXT(LEFT(OFFSET(AL46,-1,0),5)+1,"00000")&amp;MID(OFFSET(AL46,-1,0),6,FIND(" ",OFFSET(AL46,-1,0),7)-5)
&amp; $D46           &amp; IF($IG46=0," FWM","")&amp;IF($IG46=1," MWM","")&amp;IF($IG46=5," Mat","")&amp;IF($IH46=TRUE,"&amp;BBT","    ")          &amp; " Day"&amp;INDEX(i.DOY,$N46,1)
&amp; " Scan"&amp;TEXT($O46,"0")        &amp;" "&amp; INDEX(DataMaster!$B$98:$B$105,$Q46,0)
&amp; " WP"&amp;TEXT($MC46*100,"000p")           &amp; " MP"&amp;TEXT($MD46*100,"000p")           &amp; " GP"&amp;TEXT($MM46*100,"000p")
&amp; " T_" &amp; IF(AND($CC46,$CE46),"TRUE ")        &amp; " (F"&amp;3+COUNTIF($CV46:$CY46,TRUE)&amp;3&amp;"N"&amp;$DM46&amp;$DN46&amp;")"</f>
        <v>00006 FeedSupplySE GSM MWM     Day204 Scan1 Only export WP100p MP100p GP100p T_TRUE  (F43N33)</v>
      </c>
      <c r="AM46" s="9" t="str">
        <f ca="1">IF(COUNTIF(AL$5:AL46,AL46)=1,"-","Dup")</f>
        <v>-</v>
      </c>
      <c r="AN46" s="9"/>
      <c r="AO46" s="237" t="str">
        <f t="shared" ca="1" si="416"/>
        <v>-</v>
      </c>
      <c r="AP46" s="237" t="str">
        <f t="shared" ca="1" si="416"/>
        <v>-</v>
      </c>
      <c r="AQ46" s="237" t="str">
        <f t="shared" ca="1" si="416"/>
        <v>-</v>
      </c>
      <c r="AR46" s="237" t="str">
        <f t="shared" ca="1" si="416"/>
        <v>-</v>
      </c>
      <c r="AS46" s="237" t="str">
        <f t="shared" ca="1" si="416"/>
        <v>-</v>
      </c>
      <c r="AT46" s="237" t="str">
        <f t="shared" ca="1" si="416"/>
        <v>-</v>
      </c>
      <c r="AU46" s="237" t="str">
        <f t="shared" ca="1" si="416"/>
        <v>-</v>
      </c>
      <c r="AV46" s="237" t="str">
        <f t="shared" ca="1" si="416"/>
        <v>-</v>
      </c>
      <c r="AW46" s="9"/>
      <c r="AX46" s="5" t="b">
        <f t="shared" ca="1" si="367"/>
        <v>1</v>
      </c>
      <c r="AY46" s="5" t="str">
        <f t="shared" ca="1" si="367"/>
        <v>-</v>
      </c>
      <c r="AZ46" s="5" t="str">
        <f t="shared" ca="1" si="367"/>
        <v>-</v>
      </c>
      <c r="BA46" s="5" t="str">
        <f t="shared" ca="1" si="367"/>
        <v>-</v>
      </c>
      <c r="BB46" s="5" t="b">
        <f t="shared" ca="1" si="367"/>
        <v>0</v>
      </c>
      <c r="BC46" s="144">
        <f t="shared" ca="1" si="367"/>
        <v>0.25</v>
      </c>
      <c r="BD46" s="19" t="b">
        <f t="shared" ca="1" si="368"/>
        <v>1</v>
      </c>
      <c r="BE46" s="9"/>
      <c r="BF46" s="5" t="str">
        <f t="shared" ca="1" si="369"/>
        <v>-</v>
      </c>
      <c r="BG46" s="19" t="str">
        <f t="shared" ca="1" si="370"/>
        <v>-</v>
      </c>
      <c r="BH46" s="19" t="str">
        <f t="shared" ca="1" si="370"/>
        <v>-</v>
      </c>
      <c r="BI46" s="19" t="str">
        <f t="shared" ca="1" si="370"/>
        <v>-</v>
      </c>
      <c r="BJ46" s="5" t="str">
        <f t="shared" ca="1" si="371"/>
        <v>-</v>
      </c>
      <c r="BK46" s="19" t="str">
        <f t="shared" ca="1" si="372"/>
        <v>-</v>
      </c>
      <c r="BL46" s="5" t="str">
        <f t="shared" ca="1" si="373"/>
        <v>-</v>
      </c>
      <c r="BM46" s="19" t="str">
        <f t="shared" ca="1" si="374"/>
        <v>-</v>
      </c>
      <c r="BN46" s="19" t="str">
        <f t="shared" ca="1" si="374"/>
        <v>-</v>
      </c>
      <c r="BO46" s="19" t="str">
        <f t="shared" ca="1" si="374"/>
        <v>-</v>
      </c>
      <c r="BP46" s="5" t="str">
        <f t="shared" ca="1" si="375"/>
        <v>-</v>
      </c>
      <c r="BQ46" s="9"/>
      <c r="BR46" s="19" t="str">
        <f t="shared" ca="1" si="376"/>
        <v>-</v>
      </c>
      <c r="BS46" s="19" t="str">
        <f t="shared" ca="1" si="376"/>
        <v>-</v>
      </c>
      <c r="BT46" s="19" t="str">
        <f t="shared" ca="1" si="376"/>
        <v>-</v>
      </c>
      <c r="BU46" s="19" t="str">
        <f t="shared" ca="1" si="376"/>
        <v>-</v>
      </c>
      <c r="BV46" s="19" t="str">
        <f t="shared" ca="1" si="376"/>
        <v>-</v>
      </c>
      <c r="BW46" s="19" t="str">
        <f t="shared" ca="1" si="376"/>
        <v>-</v>
      </c>
      <c r="BX46" s="19" t="str">
        <f t="shared" ca="1" si="376"/>
        <v>-</v>
      </c>
      <c r="BY46" s="19" t="str">
        <f t="shared" ca="1" si="376"/>
        <v>-</v>
      </c>
      <c r="BZ46" s="19" t="str">
        <f t="shared" ca="1" si="376"/>
        <v>-</v>
      </c>
      <c r="CA46" s="19" t="str">
        <f t="shared" ca="1" si="376"/>
        <v>-</v>
      </c>
      <c r="CB46" s="9"/>
      <c r="CC46" s="237" t="b">
        <f t="shared" ca="1" si="422"/>
        <v>1</v>
      </c>
      <c r="CD46" s="12" t="b">
        <v>1</v>
      </c>
      <c r="CE46" s="237" t="b">
        <f t="shared" ca="1" si="422"/>
        <v>1</v>
      </c>
      <c r="CF46" s="251">
        <f t="shared" ca="1" si="417"/>
        <v>2232105</v>
      </c>
      <c r="CG46" s="237" t="b">
        <f t="shared" ca="1" si="422"/>
        <v>0</v>
      </c>
      <c r="CH46" s="12" t="s">
        <v>34</v>
      </c>
      <c r="CI46" s="19" t="b">
        <f t="shared" ca="1" si="406"/>
        <v>1</v>
      </c>
      <c r="CJ46" s="237">
        <f t="shared" ca="1" si="418"/>
        <v>2232106</v>
      </c>
      <c r="CK46" s="19" t="str">
        <f t="shared" ca="1" si="406"/>
        <v>-</v>
      </c>
      <c r="CL46" s="19">
        <f t="shared" ca="1" si="406"/>
        <v>1</v>
      </c>
      <c r="CM46" s="19">
        <f t="shared" ca="1" si="406"/>
        <v>1</v>
      </c>
      <c r="CN46" s="9"/>
      <c r="CO46" s="444">
        <f t="shared" ca="1" si="378"/>
        <v>652</v>
      </c>
      <c r="CP46" s="444">
        <f t="shared" ca="1" si="378"/>
        <v>686</v>
      </c>
      <c r="CQ46" s="444">
        <f t="shared" ca="1" si="378"/>
        <v>721</v>
      </c>
      <c r="CR46" s="152">
        <f t="shared" ca="1" si="379"/>
        <v>378</v>
      </c>
      <c r="CS46" s="152">
        <f t="shared" ca="1" si="379"/>
        <v>413</v>
      </c>
      <c r="CT46" s="152">
        <f t="shared" ca="1" si="379"/>
        <v>448</v>
      </c>
      <c r="CU46" s="19" t="str">
        <f t="shared" ca="1" si="380"/>
        <v>-</v>
      </c>
      <c r="CV46" s="12" t="b">
        <v>0</v>
      </c>
      <c r="CW46" s="12" t="b">
        <v>1</v>
      </c>
      <c r="CX46" s="12" t="b">
        <v>0</v>
      </c>
      <c r="CY46" s="12" t="b">
        <v>0</v>
      </c>
      <c r="CZ46" s="19" t="b">
        <f t="shared" ca="1" si="380"/>
        <v>1</v>
      </c>
      <c r="DA46" s="19">
        <f t="shared" ca="1" si="380"/>
        <v>0</v>
      </c>
      <c r="DB46" s="19">
        <f t="shared" ca="1" si="380"/>
        <v>0</v>
      </c>
      <c r="DC46" s="19">
        <f t="shared" ca="1" si="380"/>
        <v>0</v>
      </c>
      <c r="DD46" s="19">
        <f t="shared" ca="1" si="380"/>
        <v>0</v>
      </c>
      <c r="DE46" s="19">
        <f t="shared" ca="1" si="380"/>
        <v>0</v>
      </c>
      <c r="DF46" s="19">
        <f t="shared" ca="1" si="380"/>
        <v>0</v>
      </c>
      <c r="DG46" s="19">
        <f t="shared" ca="1" si="380"/>
        <v>0</v>
      </c>
      <c r="DH46" s="19">
        <f t="shared" ca="1" si="380"/>
        <v>0</v>
      </c>
      <c r="DI46" s="19">
        <f t="shared" ca="1" si="380"/>
        <v>0</v>
      </c>
      <c r="DJ46" s="19">
        <f t="shared" ca="1" si="380"/>
        <v>0</v>
      </c>
      <c r="DK46" s="19">
        <f t="shared" ca="1" si="380"/>
        <v>0</v>
      </c>
      <c r="DL46" s="19">
        <f t="shared" ca="1" si="381"/>
        <v>0</v>
      </c>
      <c r="DM46" s="12">
        <v>3</v>
      </c>
      <c r="DN46" s="12">
        <v>3</v>
      </c>
      <c r="DO46" s="19">
        <f t="shared" ca="1" si="419"/>
        <v>0</v>
      </c>
      <c r="DP46" s="12">
        <v>1</v>
      </c>
      <c r="DQ46" s="12">
        <v>-1</v>
      </c>
      <c r="DR46" s="19" t="str">
        <f t="shared" ca="1" si="381"/>
        <v>-</v>
      </c>
      <c r="DS46" s="19" t="str">
        <f t="shared" ca="1" si="381"/>
        <v>-</v>
      </c>
      <c r="DT46" s="19" t="str">
        <f t="shared" ca="1" si="381"/>
        <v>-</v>
      </c>
      <c r="DU46" s="251">
        <f t="shared" ca="1" si="407"/>
        <v>0</v>
      </c>
      <c r="DV46" s="251">
        <f t="shared" si="420"/>
        <v>1</v>
      </c>
      <c r="DW46" s="251">
        <f t="shared" si="408"/>
        <v>-1</v>
      </c>
      <c r="DX46" s="19" t="str">
        <f t="shared" ca="1" si="381"/>
        <v>-</v>
      </c>
      <c r="DY46" s="19" t="str">
        <f t="shared" ca="1" si="381"/>
        <v>-</v>
      </c>
      <c r="DZ46" s="19" t="str">
        <f t="shared" ca="1" si="381"/>
        <v>-</v>
      </c>
      <c r="EA46" s="19" t="str">
        <f t="shared" ca="1" si="381"/>
        <v>-</v>
      </c>
      <c r="EB46" s="19" t="str">
        <f t="shared" ca="1" si="381"/>
        <v>-</v>
      </c>
      <c r="EC46" s="19" t="str">
        <f t="shared" ca="1" si="381"/>
        <v>-</v>
      </c>
      <c r="ED46" s="19">
        <f t="shared" ca="1" si="381"/>
        <v>0</v>
      </c>
      <c r="EE46" s="19">
        <f t="shared" ca="1" si="381"/>
        <v>0</v>
      </c>
      <c r="EF46" s="19">
        <f t="shared" ca="1" si="381"/>
        <v>0</v>
      </c>
      <c r="EG46" s="19">
        <f t="shared" ca="1" si="381"/>
        <v>0</v>
      </c>
      <c r="EH46" s="19">
        <f t="shared" ca="1" si="381"/>
        <v>0</v>
      </c>
      <c r="EI46" s="19">
        <f t="shared" ca="1" si="381"/>
        <v>0</v>
      </c>
      <c r="EJ46" s="19">
        <f t="shared" ca="1" si="381"/>
        <v>0</v>
      </c>
      <c r="EK46" s="19">
        <f t="shared" ca="1" si="381"/>
        <v>0</v>
      </c>
      <c r="EL46" s="19">
        <f t="shared" ca="1" si="381"/>
        <v>0</v>
      </c>
      <c r="EM46" s="19">
        <f t="shared" ca="1" si="381"/>
        <v>0</v>
      </c>
      <c r="EN46" s="19">
        <f t="shared" ca="1" si="381"/>
        <v>0</v>
      </c>
      <c r="EO46" s="19">
        <f t="shared" ca="1" si="381"/>
        <v>0</v>
      </c>
      <c r="EP46" s="19">
        <f t="shared" ca="1" si="381"/>
        <v>0</v>
      </c>
      <c r="EQ46" s="19">
        <f t="shared" ca="1" si="381"/>
        <v>0</v>
      </c>
      <c r="ER46" s="19">
        <f t="shared" ca="1" si="381"/>
        <v>0</v>
      </c>
      <c r="ES46" s="19">
        <f t="shared" ca="1" si="381"/>
        <v>0</v>
      </c>
      <c r="ET46" s="19">
        <f t="shared" ca="1" si="382"/>
        <v>0</v>
      </c>
      <c r="EU46" s="19">
        <f t="shared" ca="1" si="382"/>
        <v>0</v>
      </c>
      <c r="EV46" s="19">
        <f t="shared" ca="1" si="382"/>
        <v>0</v>
      </c>
      <c r="EW46" s="19">
        <f t="shared" ca="1" si="382"/>
        <v>0</v>
      </c>
      <c r="EX46" s="19">
        <f t="shared" ca="1" si="382"/>
        <v>0</v>
      </c>
      <c r="EY46" s="19">
        <f t="shared" ca="1" si="382"/>
        <v>0</v>
      </c>
      <c r="EZ46" s="19">
        <f t="shared" ca="1" si="382"/>
        <v>0</v>
      </c>
      <c r="FA46" s="19">
        <f t="shared" ca="1" si="382"/>
        <v>0</v>
      </c>
      <c r="FB46" s="19">
        <f t="shared" ca="1" si="382"/>
        <v>0</v>
      </c>
      <c r="FC46" s="19">
        <f t="shared" ca="1" si="382"/>
        <v>0</v>
      </c>
      <c r="FD46" s="19">
        <f t="shared" ca="1" si="382"/>
        <v>0</v>
      </c>
      <c r="FE46" s="19">
        <f t="shared" ca="1" si="382"/>
        <v>0</v>
      </c>
      <c r="FF46" s="19">
        <f t="shared" ca="1" si="382"/>
        <v>0</v>
      </c>
      <c r="FG46" s="19">
        <f t="shared" ca="1" si="382"/>
        <v>0</v>
      </c>
      <c r="FH46" s="19">
        <f t="shared" ca="1" si="382"/>
        <v>0</v>
      </c>
      <c r="FI46" s="19">
        <f t="shared" ca="1" si="382"/>
        <v>0</v>
      </c>
      <c r="FJ46" s="19">
        <f t="shared" ref="FJ46:HP47" ca="1" si="424">OFFSET(FJ$5,$B46,0)</f>
        <v>0</v>
      </c>
      <c r="FK46" s="19">
        <f t="shared" ca="1" si="424"/>
        <v>0</v>
      </c>
      <c r="FL46" s="19">
        <f t="shared" ca="1" si="424"/>
        <v>0</v>
      </c>
      <c r="FM46" s="19">
        <f t="shared" ca="1" si="424"/>
        <v>0</v>
      </c>
      <c r="FN46" s="19">
        <f t="shared" ca="1" si="424"/>
        <v>0</v>
      </c>
      <c r="FO46" s="19">
        <f t="shared" ca="1" si="424"/>
        <v>0</v>
      </c>
      <c r="FP46" s="19">
        <f t="shared" ca="1" si="424"/>
        <v>0</v>
      </c>
      <c r="FQ46" s="19">
        <f t="shared" ca="1" si="424"/>
        <v>0</v>
      </c>
      <c r="FR46" s="19">
        <f t="shared" ca="1" si="424"/>
        <v>0</v>
      </c>
      <c r="FS46" s="19">
        <f t="shared" ca="1" si="424"/>
        <v>0</v>
      </c>
      <c r="FT46" s="19">
        <f t="shared" ca="1" si="424"/>
        <v>0</v>
      </c>
      <c r="FU46" s="19">
        <f t="shared" ca="1" si="424"/>
        <v>0</v>
      </c>
      <c r="FV46" s="19">
        <f t="shared" ca="1" si="424"/>
        <v>0</v>
      </c>
      <c r="FW46" s="19">
        <f t="shared" ca="1" si="424"/>
        <v>0</v>
      </c>
      <c r="FX46" s="19">
        <f t="shared" ca="1" si="424"/>
        <v>0</v>
      </c>
      <c r="FY46" s="19">
        <f t="shared" ca="1" si="424"/>
        <v>0</v>
      </c>
      <c r="FZ46" s="19">
        <f t="shared" ca="1" si="424"/>
        <v>0</v>
      </c>
      <c r="GA46" s="19">
        <f t="shared" ca="1" si="424"/>
        <v>0</v>
      </c>
      <c r="GB46" s="19">
        <f t="shared" ca="1" si="424"/>
        <v>0</v>
      </c>
      <c r="GC46" s="19">
        <f t="shared" ca="1" si="424"/>
        <v>0</v>
      </c>
      <c r="GD46" s="19">
        <f t="shared" ca="1" si="424"/>
        <v>0</v>
      </c>
      <c r="GE46" s="19">
        <f t="shared" ca="1" si="424"/>
        <v>0</v>
      </c>
      <c r="GF46" s="19">
        <f t="shared" ca="1" si="424"/>
        <v>0</v>
      </c>
      <c r="GG46" s="19">
        <f t="shared" ca="1" si="424"/>
        <v>0</v>
      </c>
      <c r="GH46" s="19">
        <f t="shared" ca="1" si="424"/>
        <v>0</v>
      </c>
      <c r="GI46" s="19">
        <f t="shared" ca="1" si="424"/>
        <v>0</v>
      </c>
      <c r="GJ46" s="19">
        <f t="shared" ca="1" si="424"/>
        <v>0</v>
      </c>
      <c r="GK46" s="19">
        <f t="shared" ca="1" si="424"/>
        <v>0</v>
      </c>
      <c r="GL46" s="19">
        <f t="shared" ca="1" si="424"/>
        <v>0</v>
      </c>
      <c r="GM46" s="19">
        <f t="shared" ca="1" si="424"/>
        <v>0</v>
      </c>
      <c r="GN46" s="19">
        <f t="shared" ca="1" si="424"/>
        <v>0</v>
      </c>
      <c r="GO46" s="19">
        <f t="shared" ca="1" si="424"/>
        <v>0</v>
      </c>
      <c r="GP46" s="19">
        <f t="shared" ca="1" si="424"/>
        <v>0</v>
      </c>
      <c r="GQ46" s="19">
        <f t="shared" ca="1" si="424"/>
        <v>0</v>
      </c>
      <c r="GR46" s="19">
        <f t="shared" ca="1" si="424"/>
        <v>0</v>
      </c>
      <c r="GS46" s="19">
        <f t="shared" ca="1" si="424"/>
        <v>0</v>
      </c>
      <c r="GT46" s="19">
        <f t="shared" ca="1" si="424"/>
        <v>0</v>
      </c>
      <c r="GU46" s="19">
        <f t="shared" ca="1" si="424"/>
        <v>0</v>
      </c>
      <c r="GV46" s="19">
        <f t="shared" ca="1" si="424"/>
        <v>0</v>
      </c>
      <c r="GW46" s="19">
        <f t="shared" ca="1" si="424"/>
        <v>0</v>
      </c>
      <c r="GX46" s="19">
        <f t="shared" ca="1" si="424"/>
        <v>0</v>
      </c>
      <c r="GY46" s="19">
        <f t="shared" ca="1" si="424"/>
        <v>0</v>
      </c>
      <c r="GZ46" s="19">
        <f t="shared" ca="1" si="424"/>
        <v>0</v>
      </c>
      <c r="HA46" s="19">
        <f t="shared" ca="1" si="424"/>
        <v>0</v>
      </c>
      <c r="HB46" s="19">
        <f t="shared" ca="1" si="424"/>
        <v>0</v>
      </c>
      <c r="HC46" s="19">
        <f t="shared" ca="1" si="424"/>
        <v>0</v>
      </c>
      <c r="HD46" s="19">
        <f t="shared" ca="1" si="424"/>
        <v>0</v>
      </c>
      <c r="HE46" s="19">
        <f t="shared" ca="1" si="424"/>
        <v>0</v>
      </c>
      <c r="HF46" s="19">
        <f t="shared" ca="1" si="424"/>
        <v>0</v>
      </c>
      <c r="HG46" s="19">
        <f t="shared" ca="1" si="424"/>
        <v>0</v>
      </c>
      <c r="HH46" s="19">
        <f t="shared" ca="1" si="424"/>
        <v>0</v>
      </c>
      <c r="HI46" s="19">
        <f t="shared" ca="1" si="424"/>
        <v>0</v>
      </c>
      <c r="HJ46" s="19">
        <f t="shared" ca="1" si="424"/>
        <v>0</v>
      </c>
      <c r="HK46" s="19">
        <f t="shared" ca="1" si="424"/>
        <v>0</v>
      </c>
      <c r="HL46" s="19">
        <f t="shared" ca="1" si="424"/>
        <v>0</v>
      </c>
      <c r="HM46" s="19">
        <f t="shared" ca="1" si="424"/>
        <v>0</v>
      </c>
      <c r="HN46" s="19">
        <f t="shared" ca="1" si="424"/>
        <v>0</v>
      </c>
      <c r="HO46" s="19">
        <f t="shared" ca="1" si="424"/>
        <v>0</v>
      </c>
      <c r="HP46" s="19">
        <f t="shared" ca="1" si="424"/>
        <v>0</v>
      </c>
      <c r="HQ46" s="19">
        <f t="shared" ca="1" si="423"/>
        <v>0</v>
      </c>
      <c r="HR46" s="19">
        <f t="shared" ca="1" si="423"/>
        <v>0</v>
      </c>
      <c r="HS46" s="19">
        <f t="shared" ca="1" si="423"/>
        <v>0</v>
      </c>
      <c r="HT46" s="19">
        <f t="shared" ca="1" si="423"/>
        <v>0</v>
      </c>
      <c r="HU46" s="19">
        <f t="shared" ca="1" si="423"/>
        <v>0</v>
      </c>
      <c r="HV46" s="19">
        <f t="shared" ca="1" si="423"/>
        <v>0</v>
      </c>
      <c r="HW46" s="19">
        <f t="shared" ca="1" si="423"/>
        <v>0</v>
      </c>
      <c r="HX46" s="19">
        <f t="shared" ca="1" si="423"/>
        <v>0</v>
      </c>
      <c r="HY46" s="19">
        <f t="shared" ca="1" si="423"/>
        <v>0</v>
      </c>
      <c r="HZ46" s="19">
        <f t="shared" ca="1" si="423"/>
        <v>0</v>
      </c>
      <c r="IA46" s="19">
        <f t="shared" ca="1" si="423"/>
        <v>0</v>
      </c>
      <c r="IB46" s="19">
        <f t="shared" ca="1" si="423"/>
        <v>0</v>
      </c>
      <c r="IC46" s="19">
        <f t="shared" ca="1" si="423"/>
        <v>0</v>
      </c>
      <c r="ID46" s="19">
        <f t="shared" ca="1" si="423"/>
        <v>0</v>
      </c>
      <c r="IE46" s="5">
        <f t="shared" ca="1" si="385"/>
        <v>67</v>
      </c>
      <c r="IF46" s="9"/>
      <c r="IG46" s="5">
        <f t="shared" ca="1" si="386"/>
        <v>1</v>
      </c>
      <c r="IH46" s="5" t="b">
        <f t="shared" ca="1" si="386"/>
        <v>0</v>
      </c>
      <c r="II46" s="19">
        <f t="shared" ca="1" si="387"/>
        <v>0</v>
      </c>
      <c r="IJ46" s="5">
        <f t="shared" ca="1" si="386"/>
        <v>55</v>
      </c>
      <c r="IK46" s="19">
        <f t="shared" ca="1" si="387"/>
        <v>1</v>
      </c>
      <c r="IL46" s="19">
        <f t="shared" ca="1" si="387"/>
        <v>0</v>
      </c>
      <c r="IM46" s="19">
        <f t="shared" ca="1" si="387"/>
        <v>0</v>
      </c>
      <c r="IN46" s="19">
        <f t="shared" ca="1" si="387"/>
        <v>0</v>
      </c>
      <c r="IO46" s="19">
        <f t="shared" ca="1" si="387"/>
        <v>0</v>
      </c>
      <c r="IP46" s="19">
        <f t="shared" ca="1" si="387"/>
        <v>0</v>
      </c>
      <c r="IQ46" s="19">
        <f t="shared" ca="1" si="387"/>
        <v>0</v>
      </c>
      <c r="IR46" s="19">
        <f t="shared" ca="1" si="387"/>
        <v>0</v>
      </c>
      <c r="IS46" s="19">
        <f t="shared" ca="1" si="387"/>
        <v>0</v>
      </c>
      <c r="IT46" s="19">
        <f t="shared" ca="1" si="387"/>
        <v>0</v>
      </c>
      <c r="IU46" s="19">
        <f t="shared" ca="1" si="387"/>
        <v>0</v>
      </c>
      <c r="IV46" s="19">
        <f t="shared" ca="1" si="387"/>
        <v>0</v>
      </c>
      <c r="IW46" s="19">
        <f t="shared" ca="1" si="387"/>
        <v>0</v>
      </c>
      <c r="IX46" s="19">
        <f t="shared" ca="1" si="387"/>
        <v>0</v>
      </c>
      <c r="IY46" s="19">
        <f t="shared" ca="1" si="387"/>
        <v>0</v>
      </c>
      <c r="IZ46" s="19">
        <f t="shared" ca="1" si="387"/>
        <v>0</v>
      </c>
      <c r="JA46" s="19">
        <f t="shared" ca="1" si="387"/>
        <v>0</v>
      </c>
      <c r="JB46" s="19">
        <f t="shared" ca="1" si="387"/>
        <v>0</v>
      </c>
      <c r="JC46" s="19">
        <f t="shared" ca="1" si="387"/>
        <v>0</v>
      </c>
      <c r="JD46" s="19">
        <f t="shared" ca="1" si="387"/>
        <v>0</v>
      </c>
      <c r="JE46" s="19">
        <f t="shared" ca="1" si="387"/>
        <v>0</v>
      </c>
      <c r="JF46" s="19">
        <f t="shared" ca="1" si="387"/>
        <v>0</v>
      </c>
      <c r="JG46" s="5">
        <f t="shared" ca="1" si="388"/>
        <v>1.2500000000000001E-2</v>
      </c>
      <c r="JH46" s="567">
        <f t="shared" ca="1" si="388"/>
        <v>0</v>
      </c>
      <c r="JI46" s="5">
        <f t="shared" ca="1" si="388"/>
        <v>6.25E-2</v>
      </c>
      <c r="JJ46" s="5">
        <f t="shared" ca="1" si="388"/>
        <v>6.25E-2</v>
      </c>
      <c r="JK46" s="5">
        <f t="shared" ca="1" si="388"/>
        <v>6.25E-2</v>
      </c>
      <c r="JL46" s="19">
        <f t="shared" ca="1" si="387"/>
        <v>1</v>
      </c>
      <c r="JM46" s="19">
        <f t="shared" ca="1" si="387"/>
        <v>0</v>
      </c>
      <c r="JN46" s="19">
        <f t="shared" ca="1" si="387"/>
        <v>1</v>
      </c>
      <c r="JO46" s="9"/>
      <c r="JP46" s="5" t="b">
        <f t="shared" ca="1" si="389"/>
        <v>0</v>
      </c>
      <c r="JQ46" s="19" t="str">
        <f t="shared" ca="1" si="390"/>
        <v>-</v>
      </c>
      <c r="JR46" s="19" t="str">
        <f t="shared" ca="1" si="390"/>
        <v>-</v>
      </c>
      <c r="JS46" s="5" t="b">
        <f t="shared" ca="1" si="391"/>
        <v>0</v>
      </c>
      <c r="JT46" s="5" t="b">
        <f t="shared" ca="1" si="391"/>
        <v>0</v>
      </c>
      <c r="JU46" s="5" t="b">
        <f t="shared" ca="1" si="391"/>
        <v>1</v>
      </c>
      <c r="JV46" s="144">
        <f t="shared" ca="1" si="409"/>
        <v>1</v>
      </c>
      <c r="JW46" s="144">
        <f t="shared" ca="1" si="409"/>
        <v>1</v>
      </c>
      <c r="JX46" s="19" t="str">
        <f t="shared" ca="1" si="410"/>
        <v>-</v>
      </c>
      <c r="JY46" s="19" t="str">
        <f t="shared" ca="1" si="410"/>
        <v>-</v>
      </c>
      <c r="JZ46" s="19" t="str">
        <f t="shared" ca="1" si="410"/>
        <v>-</v>
      </c>
      <c r="KA46" s="19" t="str">
        <f t="shared" ca="1" si="410"/>
        <v>-</v>
      </c>
      <c r="KB46" s="19">
        <f t="shared" ca="1" si="410"/>
        <v>1</v>
      </c>
      <c r="KC46" s="19">
        <f t="shared" ca="1" si="410"/>
        <v>0.66</v>
      </c>
      <c r="KD46" s="19" t="str">
        <f t="shared" ca="1" si="410"/>
        <v>-</v>
      </c>
      <c r="KE46" s="5" t="b" cm="1">
        <f t="array" aca="1" ref="KE46" ca="1">IF(OR(KF46:KM46&lt;&gt;"-"),TRUE,"-")</f>
        <v>1</v>
      </c>
      <c r="KF46" s="237">
        <f t="shared" ca="1" si="421"/>
        <v>2</v>
      </c>
      <c r="KG46" s="237">
        <f t="shared" ca="1" si="421"/>
        <v>2</v>
      </c>
      <c r="KH46" s="237">
        <f t="shared" ca="1" si="421"/>
        <v>2</v>
      </c>
      <c r="KI46" s="237">
        <f t="shared" ca="1" si="421"/>
        <v>2</v>
      </c>
      <c r="KJ46" s="237">
        <f t="shared" ca="1" si="421"/>
        <v>2</v>
      </c>
      <c r="KK46" s="237">
        <f t="shared" ca="1" si="421"/>
        <v>2</v>
      </c>
      <c r="KL46" s="237">
        <f t="shared" ca="1" si="421"/>
        <v>2</v>
      </c>
      <c r="KM46" s="237">
        <f t="shared" ca="1" si="421"/>
        <v>2</v>
      </c>
      <c r="KN46" s="5" t="str">
        <f t="array" aca="1" ref="KN46" ca="1">IF(OR(KO46:KU46&lt;&gt;"-"),TRUE,"-")</f>
        <v>-</v>
      </c>
      <c r="KO46" s="19" t="str">
        <f t="shared" ca="1" si="412"/>
        <v>-</v>
      </c>
      <c r="KP46" s="19" t="str">
        <f t="shared" ca="1" si="412"/>
        <v>-</v>
      </c>
      <c r="KQ46" s="19" t="str">
        <f t="shared" ca="1" si="412"/>
        <v>-</v>
      </c>
      <c r="KR46" s="19" t="str">
        <f t="shared" ca="1" si="412"/>
        <v>-</v>
      </c>
      <c r="KS46" s="19" t="str">
        <f t="shared" ca="1" si="412"/>
        <v>-</v>
      </c>
      <c r="KT46" s="19" t="str">
        <f t="shared" ca="1" si="412"/>
        <v>-</v>
      </c>
      <c r="KU46" s="19" t="str">
        <f t="shared" ca="1" si="412"/>
        <v>-</v>
      </c>
      <c r="KV46" s="19" t="b">
        <f t="shared" ca="1" si="412"/>
        <v>0</v>
      </c>
      <c r="KW46" s="144">
        <f t="shared" ca="1" si="393"/>
        <v>2</v>
      </c>
      <c r="KX46" s="19">
        <f t="shared" ca="1" si="412"/>
        <v>2</v>
      </c>
      <c r="KY46" s="19" t="b">
        <f t="shared" ca="1" si="412"/>
        <v>0</v>
      </c>
      <c r="KZ46" s="19" t="str">
        <f t="shared" ca="1" si="412"/>
        <v>-</v>
      </c>
      <c r="LA46" s="5" t="str">
        <f t="shared" ca="1" si="394"/>
        <v>-</v>
      </c>
      <c r="LB46" s="5" t="str">
        <f t="shared" ca="1" si="394"/>
        <v>-</v>
      </c>
      <c r="LC46" s="5" t="str">
        <f t="shared" ca="1" si="394"/>
        <v>-</v>
      </c>
      <c r="LD46" s="5" t="str">
        <f t="shared" ca="1" si="394"/>
        <v>-</v>
      </c>
      <c r="LE46" s="19" t="b">
        <f t="shared" ca="1" si="413"/>
        <v>0</v>
      </c>
      <c r="LF46" s="19" t="str">
        <f t="shared" ca="1" si="413"/>
        <v>-</v>
      </c>
      <c r="LG46" s="19" t="str">
        <f t="shared" ca="1" si="413"/>
        <v>-</v>
      </c>
      <c r="LH46" s="19" t="b">
        <f t="shared" ca="1" si="413"/>
        <v>1</v>
      </c>
      <c r="LI46" s="19">
        <f t="shared" ca="1" si="413"/>
        <v>0.75</v>
      </c>
      <c r="LJ46" s="19">
        <f t="shared" ca="1" si="413"/>
        <v>0.75</v>
      </c>
      <c r="LK46" s="19">
        <f t="shared" ca="1" si="413"/>
        <v>0.99</v>
      </c>
      <c r="LL46" s="19">
        <f t="shared" ca="1" si="413"/>
        <v>0.5</v>
      </c>
      <c r="LM46" s="19">
        <f t="shared" ca="1" si="413"/>
        <v>0</v>
      </c>
      <c r="LN46" s="19">
        <f t="shared" ca="1" si="413"/>
        <v>0</v>
      </c>
      <c r="LO46" s="19" t="str">
        <f t="shared" ca="1" si="413"/>
        <v>-</v>
      </c>
      <c r="LP46" s="5" t="str" cm="1">
        <f t="array" aca="1" ref="LP46" ca="1">INDEX(i.meatgrid,$Q46,LP$7)</f>
        <v>-</v>
      </c>
      <c r="LQ46" s="5" t="str" cm="1">
        <f t="array" aca="1" ref="LQ46" ca="1">INDEX(i.meatgrid,$Q46,LQ$7)</f>
        <v>-</v>
      </c>
      <c r="LR46" s="19" t="str">
        <f t="shared" ca="1" si="413"/>
        <v>-</v>
      </c>
      <c r="LS46" s="5">
        <f t="shared" ca="1" si="396"/>
        <v>1</v>
      </c>
      <c r="LT46" s="9"/>
      <c r="LU46" s="19">
        <f t="shared" ca="1" si="413"/>
        <v>70</v>
      </c>
      <c r="LV46" s="19">
        <f t="shared" ca="1" si="397"/>
        <v>50</v>
      </c>
      <c r="LW46" s="19">
        <f t="shared" ca="1" si="397"/>
        <v>80</v>
      </c>
      <c r="LX46" s="19">
        <f t="shared" ca="1" si="397"/>
        <v>50</v>
      </c>
      <c r="LY46" s="5" t="b" cm="1">
        <f t="array" aca="1" ref="LY46" ca="1">INDEX(i.meatgrid,$Q46,LY$7)</f>
        <v>0</v>
      </c>
      <c r="LZ46" s="5" t="b" cm="1">
        <f t="array" aca="1" ref="LZ46" ca="1">INDEX(i.meatgrid,$Q46,LZ$7)</f>
        <v>0</v>
      </c>
      <c r="MA46" s="5" t="str" cm="1">
        <f t="array" aca="1" ref="MA46" ca="1">INDEX(i.meatgrid,$Q46,MA$7)</f>
        <v>-</v>
      </c>
      <c r="MB46" s="5" t="str" cm="1">
        <f t="array" aca="1" ref="MB46" ca="1">INDEX(i.meatgrid,$Q46,MB$7)</f>
        <v>-</v>
      </c>
      <c r="MC46" s="19">
        <f t="shared" ca="1" si="397"/>
        <v>1</v>
      </c>
      <c r="MD46" s="5">
        <f t="shared" ca="1" si="398"/>
        <v>1</v>
      </c>
      <c r="ME46" s="5" cm="1">
        <f t="array" aca="1" ref="ME46" ca="1">INDEX(i.meatgrid,$Q46,ME$7)</f>
        <v>0</v>
      </c>
      <c r="MF46" s="5" cm="1">
        <f t="array" aca="1" ref="MF46" ca="1">INDEX(i.meatgrid,$Q46,MF$7)</f>
        <v>0</v>
      </c>
      <c r="MG46" s="5" cm="1">
        <f t="array" aca="1" ref="MG46" ca="1">INDEX(i.meatgrid,$Q46,MG$7)</f>
        <v>0</v>
      </c>
      <c r="MH46" s="5" cm="1">
        <f t="array" aca="1" ref="MH46" ca="1">INDEX(i.meatgrid,$Q46,MH$7)</f>
        <v>0</v>
      </c>
      <c r="MI46" s="5" cm="1">
        <f t="array" aca="1" ref="MI46" ca="1">INDEX(i.meatgrid,$Q46,MI$7)</f>
        <v>1</v>
      </c>
      <c r="MJ46" s="5" cm="1">
        <f t="array" aca="1" ref="MJ46" ca="1">INDEX(i.meatgrid,$Q46,MJ$7)</f>
        <v>1</v>
      </c>
      <c r="MK46" s="5" cm="1">
        <f t="array" aca="1" ref="MK46" ca="1">INDEX(i.meatgrid,$Q46,MK$7)</f>
        <v>1</v>
      </c>
      <c r="ML46" s="5" cm="1">
        <f t="array" aca="1" ref="ML46" ca="1">INDEX(i.meatgrid,$Q46,ML$7)</f>
        <v>1</v>
      </c>
      <c r="MM46" s="19">
        <f t="shared" ca="1" si="399"/>
        <v>1</v>
      </c>
      <c r="MN46" s="9"/>
      <c r="MO46" s="19" t="b">
        <f t="shared" ca="1" si="400"/>
        <v>0</v>
      </c>
      <c r="MP46" s="19" t="b">
        <f t="shared" ca="1" si="400"/>
        <v>0</v>
      </c>
      <c r="MQ46" s="19">
        <f t="shared" ca="1" si="400"/>
        <v>1</v>
      </c>
      <c r="MR46" s="19">
        <f t="shared" ca="1" si="400"/>
        <v>0.75</v>
      </c>
      <c r="MS46" s="19">
        <f t="shared" ca="1" si="400"/>
        <v>0.75</v>
      </c>
      <c r="MT46" s="19">
        <f t="shared" ca="1" si="400"/>
        <v>0.8</v>
      </c>
      <c r="MU46" s="19">
        <f t="shared" ca="1" si="400"/>
        <v>0.82499999999999996</v>
      </c>
      <c r="MV46" s="19">
        <f t="shared" ca="1" si="400"/>
        <v>0.875</v>
      </c>
      <c r="MW46" s="19">
        <f t="shared" ca="1" si="400"/>
        <v>0.9</v>
      </c>
      <c r="MX46" s="19">
        <f t="shared" ca="1" si="400"/>
        <v>1</v>
      </c>
      <c r="MY46" s="19">
        <f t="shared" ca="1" si="400"/>
        <v>0.875</v>
      </c>
      <c r="MZ46" s="19" t="b">
        <f t="shared" ca="1" si="400"/>
        <v>1</v>
      </c>
      <c r="NA46" s="19">
        <f t="shared" ca="1" si="400"/>
        <v>74.989999999999995</v>
      </c>
      <c r="NB46" s="19" t="str">
        <f t="shared" ca="1" si="400"/>
        <v>-</v>
      </c>
      <c r="NC46" s="19" t="str">
        <f t="shared" ca="1" si="400"/>
        <v>-</v>
      </c>
      <c r="ND46" s="19" t="str">
        <f t="shared" ca="1" si="400"/>
        <v>-</v>
      </c>
      <c r="NE46" s="19" t="str">
        <f t="shared" ca="1" si="401"/>
        <v>-</v>
      </c>
      <c r="NF46" s="19" t="str">
        <f t="shared" ca="1" si="401"/>
        <v>-</v>
      </c>
      <c r="NG46" s="19" t="str">
        <f t="shared" ca="1" si="401"/>
        <v>-</v>
      </c>
      <c r="NH46" s="19" t="str">
        <f t="shared" ca="1" si="401"/>
        <v>-</v>
      </c>
      <c r="NI46" s="19">
        <f t="shared" ca="1" si="401"/>
        <v>36.99</v>
      </c>
      <c r="NJ46" s="19">
        <f t="shared" ca="1" si="401"/>
        <v>36.99</v>
      </c>
      <c r="NK46" s="19" t="str">
        <f t="shared" ca="1" si="401"/>
        <v>-</v>
      </c>
      <c r="NL46" s="19" t="str">
        <f t="shared" ca="1" si="401"/>
        <v>-</v>
      </c>
      <c r="NM46" s="19" t="str">
        <f t="shared" ca="1" si="401"/>
        <v>-</v>
      </c>
      <c r="NN46" s="19" t="str">
        <f t="shared" ca="1" si="401"/>
        <v>-</v>
      </c>
      <c r="NO46" s="19" t="str">
        <f t="shared" ca="1" si="401"/>
        <v>-</v>
      </c>
      <c r="NP46" s="19">
        <f t="shared" ca="1" si="401"/>
        <v>49.99</v>
      </c>
      <c r="NQ46" s="19">
        <f t="shared" ca="1" si="401"/>
        <v>49.99</v>
      </c>
      <c r="NR46" s="19">
        <f t="shared" ca="1" si="401"/>
        <v>49.99</v>
      </c>
      <c r="NS46" s="19">
        <f t="shared" ca="1" si="401"/>
        <v>49.99</v>
      </c>
      <c r="NT46" s="19">
        <f t="shared" ca="1" si="401"/>
        <v>49.99</v>
      </c>
      <c r="NU46" s="19">
        <f t="shared" ca="1" si="401"/>
        <v>49.99</v>
      </c>
      <c r="NV46" s="19">
        <f t="shared" ca="1" si="401"/>
        <v>49.99</v>
      </c>
      <c r="NW46" s="19">
        <f t="shared" ca="1" si="401"/>
        <v>49.99</v>
      </c>
      <c r="NX46" s="19">
        <f t="shared" ca="1" si="401"/>
        <v>412.99</v>
      </c>
      <c r="NY46" s="19">
        <f t="shared" ca="1" si="401"/>
        <v>412.99</v>
      </c>
      <c r="NZ46" s="19" t="str">
        <f t="shared" ca="1" si="401"/>
        <v>-</v>
      </c>
      <c r="OA46" s="19" t="str">
        <f t="shared" ca="1" si="401"/>
        <v>-</v>
      </c>
      <c r="OB46" s="19" t="str">
        <f t="shared" ca="1" si="401"/>
        <v>-</v>
      </c>
      <c r="OC46" s="19" t="str">
        <f t="shared" ca="1" si="401"/>
        <v>-</v>
      </c>
      <c r="OD46" s="19" t="str">
        <f t="shared" ca="1" si="401"/>
        <v>-</v>
      </c>
      <c r="OE46" s="19">
        <f t="shared" ca="1" si="401"/>
        <v>6.8900000000000006</v>
      </c>
      <c r="OF46" s="19">
        <f t="shared" ca="1" si="401"/>
        <v>6.8900000000000006</v>
      </c>
      <c r="OG46" s="19">
        <f t="shared" ref="OG46:OT47" ca="1" si="425">OFFSET(OG$5,$B46,0)</f>
        <v>6.8900000000000006</v>
      </c>
      <c r="OH46" s="19">
        <f t="shared" ca="1" si="425"/>
        <v>6.8900000000000006</v>
      </c>
      <c r="OI46" s="19">
        <f t="shared" ca="1" si="425"/>
        <v>6.8900000000000006</v>
      </c>
      <c r="OJ46" s="19">
        <f t="shared" ca="1" si="425"/>
        <v>6.8900000000000006</v>
      </c>
      <c r="OK46" s="19">
        <f t="shared" ca="1" si="425"/>
        <v>6.8900000000000006</v>
      </c>
      <c r="OL46" s="19">
        <f t="shared" ca="1" si="425"/>
        <v>6.8900000000000006</v>
      </c>
      <c r="OM46" s="19">
        <f t="shared" ca="1" si="425"/>
        <v>346.99</v>
      </c>
      <c r="ON46" s="19">
        <f t="shared" ca="1" si="425"/>
        <v>346.99</v>
      </c>
      <c r="OO46" s="19" t="str">
        <f t="shared" ca="1" si="425"/>
        <v>-</v>
      </c>
      <c r="OP46" s="19" t="str">
        <f t="shared" ca="1" si="425"/>
        <v>-</v>
      </c>
      <c r="OQ46" s="19" t="str">
        <f t="shared" ca="1" si="425"/>
        <v>-</v>
      </c>
      <c r="OR46" s="19" t="str">
        <f t="shared" ca="1" si="425"/>
        <v>-</v>
      </c>
      <c r="OS46" s="19" t="str">
        <f t="shared" ca="1" si="425"/>
        <v>-</v>
      </c>
      <c r="OT46" s="19">
        <f t="shared" ca="1" si="425"/>
        <v>0</v>
      </c>
      <c r="OU46" s="24">
        <v>0</v>
      </c>
    </row>
    <row r="47" spans="1:411" outlineLevel="2">
      <c r="A47" s="21">
        <f t="shared" si="158"/>
        <v>42</v>
      </c>
      <c r="B47" s="222">
        <f t="shared" ca="1" si="414"/>
        <v>36</v>
      </c>
      <c r="C47">
        <v>202</v>
      </c>
      <c r="D47" s="144" t="str">
        <f t="shared" ca="1" si="361"/>
        <v>GSM</v>
      </c>
      <c r="E47" t="b">
        <f t="shared" ca="1" si="362"/>
        <v>1</v>
      </c>
      <c r="F47" t="b">
        <v>0</v>
      </c>
      <c r="G47" t="b">
        <f t="shared" ca="1" si="363"/>
        <v>1</v>
      </c>
      <c r="H47" s="237">
        <f t="shared" ca="1" si="415"/>
        <v>1</v>
      </c>
      <c r="I47" s="237">
        <f t="shared" ca="1" si="415"/>
        <v>1</v>
      </c>
      <c r="J47" s="237" t="str">
        <f t="shared" ca="1" si="415"/>
        <v/>
      </c>
      <c r="K47" s="237">
        <f t="shared" ca="1" si="415"/>
        <v>2</v>
      </c>
      <c r="L47" s="237">
        <f t="shared" ca="1" si="402"/>
        <v>2</v>
      </c>
      <c r="M47" s="237">
        <f t="shared" ca="1" si="403"/>
        <v>2</v>
      </c>
      <c r="N47" s="237">
        <f t="shared" ca="1" si="403"/>
        <v>3</v>
      </c>
      <c r="O47" s="237">
        <f t="shared" ca="1" si="403"/>
        <v>1</v>
      </c>
      <c r="P47" s="237">
        <f t="shared" ca="1" si="403"/>
        <v>1</v>
      </c>
      <c r="Q47" s="237">
        <f t="shared" ca="1" si="403"/>
        <v>2</v>
      </c>
      <c r="R47" s="237">
        <f t="shared" ca="1" si="403"/>
        <v>1</v>
      </c>
      <c r="S47" s="237">
        <f t="shared" ca="1" si="403"/>
        <v>1</v>
      </c>
      <c r="T47" s="237">
        <f t="shared" ca="1" si="403"/>
        <v>1</v>
      </c>
      <c r="U47" s="275"/>
      <c r="V47" s="275"/>
      <c r="W47" s="237">
        <f t="shared" ca="1" si="404"/>
        <v>0</v>
      </c>
      <c r="X47" s="275"/>
      <c r="Y47" s="275">
        <f t="shared" ca="1" si="405"/>
        <v>0</v>
      </c>
      <c r="Z47" s="275">
        <f t="shared" ca="1" si="405"/>
        <v>0</v>
      </c>
      <c r="AA47" s="275">
        <f t="shared" ca="1" si="405"/>
        <v>0</v>
      </c>
      <c r="AB47" s="275">
        <f t="shared" ca="1" si="405"/>
        <v>0</v>
      </c>
      <c r="AC47" s="275">
        <f t="shared" ca="1" si="405"/>
        <v>0</v>
      </c>
      <c r="AD47" s="275">
        <f t="shared" ca="1" si="405"/>
        <v>0</v>
      </c>
      <c r="AE47" s="275">
        <f t="shared" ca="1" si="405"/>
        <v>0</v>
      </c>
      <c r="AF47" s="144">
        <f ca="1">INDEX(CHOOSE($N47,DataAutumn!i.AdultDrys,DataWinter!i.AdultDrys,DataSpring!i.AdultDrys),1,$M47)</f>
        <v>3</v>
      </c>
      <c r="AG47" s="5">
        <f t="shared" ca="1" si="364"/>
        <v>2</v>
      </c>
      <c r="AH47" s="5">
        <f t="shared" ca="1" si="364"/>
        <v>0</v>
      </c>
      <c r="AI47" s="5">
        <f t="shared" ca="1" si="365"/>
        <v>1</v>
      </c>
      <c r="AJ47">
        <f t="shared" ca="1" si="366"/>
        <v>6</v>
      </c>
      <c r="AL47" s="231" t="str">
        <f ca="1">TEXT(LEFT(OFFSET(AL47,-1,0),5)+1,"00000")&amp;MID(OFFSET(AL47,-1,0),6,FIND(" ",OFFSET(AL47,-1,0),7)-5)
&amp; $D47           &amp; IF($IG47=0," FWM","")&amp;IF($IG47=1," MWM","")&amp;IF($IG47=5," Mat","")&amp;IF($IH47=TRUE,"&amp;BBT","    ")          &amp; " Day"&amp;INDEX(i.DOY,$N47,1)
&amp; " Scan"&amp;TEXT($O47,"0")        &amp;" "&amp; INDEX(DataMaster!$B$98:$B$105,$Q47,0)
&amp; " WP"&amp;TEXT($MC47*100,"000p")           &amp; " MP"&amp;TEXT($MD47*100,"000p")           &amp; " GP"&amp;TEXT($MM47*100,"000p")
&amp; " T_" &amp; IF(AND($CC47,$CE47),"TRUE ")        &amp; " (F"&amp;3+COUNTIF($CV47:$CY47,TRUE)&amp;3&amp;"N"&amp;$DM47&amp;$DN47&amp;")"</f>
        <v>00007 FeedSupplySE GSM MWM     Day204 Scan1 Only export WP100p MP100p GP100p T_TRUE  (F43N33)</v>
      </c>
      <c r="AM47" s="9" t="str">
        <f ca="1">IF(COUNTIF(AL$5:AL47,AL47)=1,"-","Dup")</f>
        <v>-</v>
      </c>
      <c r="AN47" s="9"/>
      <c r="AO47" s="237" t="str">
        <f t="shared" ca="1" si="416"/>
        <v>-</v>
      </c>
      <c r="AP47" s="237" t="str">
        <f t="shared" ca="1" si="416"/>
        <v>-</v>
      </c>
      <c r="AQ47" s="237" t="str">
        <f t="shared" ca="1" si="416"/>
        <v>-</v>
      </c>
      <c r="AR47" s="237" t="str">
        <f t="shared" ca="1" si="416"/>
        <v>-</v>
      </c>
      <c r="AS47" s="237" t="str">
        <f t="shared" ca="1" si="416"/>
        <v>-</v>
      </c>
      <c r="AT47" s="237" t="str">
        <f t="shared" ca="1" si="416"/>
        <v>-</v>
      </c>
      <c r="AU47" s="237" t="str">
        <f t="shared" ca="1" si="416"/>
        <v>-</v>
      </c>
      <c r="AV47" s="237" t="str">
        <f t="shared" ca="1" si="416"/>
        <v>-</v>
      </c>
      <c r="AW47" s="9"/>
      <c r="AX47" s="5" t="b">
        <f t="shared" ca="1" si="367"/>
        <v>1</v>
      </c>
      <c r="AY47" s="5" t="str">
        <f t="shared" ca="1" si="367"/>
        <v>-</v>
      </c>
      <c r="AZ47" s="5" t="str">
        <f t="shared" ca="1" si="367"/>
        <v>-</v>
      </c>
      <c r="BA47" s="5" t="str">
        <f t="shared" ca="1" si="367"/>
        <v>-</v>
      </c>
      <c r="BB47" s="5" t="b">
        <f t="shared" ca="1" si="367"/>
        <v>0</v>
      </c>
      <c r="BC47" s="144">
        <f t="shared" ca="1" si="367"/>
        <v>0.25</v>
      </c>
      <c r="BD47" s="19" t="b">
        <f t="shared" ca="1" si="368"/>
        <v>1</v>
      </c>
      <c r="BE47" s="9"/>
      <c r="BF47" s="5" t="str">
        <f t="shared" ca="1" si="369"/>
        <v>-</v>
      </c>
      <c r="BG47" s="19" t="str">
        <f t="shared" ca="1" si="370"/>
        <v>-</v>
      </c>
      <c r="BH47" s="19" t="str">
        <f t="shared" ca="1" si="370"/>
        <v>-</v>
      </c>
      <c r="BI47" s="19" t="str">
        <f t="shared" ca="1" si="370"/>
        <v>-</v>
      </c>
      <c r="BJ47" s="5" t="str">
        <f t="shared" ca="1" si="371"/>
        <v>-</v>
      </c>
      <c r="BK47" s="19" t="str">
        <f t="shared" ca="1" si="372"/>
        <v>-</v>
      </c>
      <c r="BL47" s="5" t="str">
        <f t="shared" ca="1" si="373"/>
        <v>-</v>
      </c>
      <c r="BM47" s="19" t="str">
        <f t="shared" ca="1" si="374"/>
        <v>-</v>
      </c>
      <c r="BN47" s="19" t="str">
        <f t="shared" ca="1" si="374"/>
        <v>-</v>
      </c>
      <c r="BO47" s="19" t="str">
        <f t="shared" ca="1" si="374"/>
        <v>-</v>
      </c>
      <c r="BP47" s="5" t="str">
        <f t="shared" ca="1" si="375"/>
        <v>-</v>
      </c>
      <c r="BQ47" s="9"/>
      <c r="BR47" s="19" t="str">
        <f t="shared" ca="1" si="376"/>
        <v>-</v>
      </c>
      <c r="BS47" s="19" t="str">
        <f t="shared" ca="1" si="376"/>
        <v>-</v>
      </c>
      <c r="BT47" s="19" t="str">
        <f t="shared" ca="1" si="376"/>
        <v>-</v>
      </c>
      <c r="BU47" s="19" t="str">
        <f t="shared" ca="1" si="376"/>
        <v>-</v>
      </c>
      <c r="BV47" s="19" t="str">
        <f t="shared" ca="1" si="376"/>
        <v>-</v>
      </c>
      <c r="BW47" s="19" t="str">
        <f t="shared" ca="1" si="376"/>
        <v>-</v>
      </c>
      <c r="BX47" s="19" t="str">
        <f t="shared" ca="1" si="376"/>
        <v>-</v>
      </c>
      <c r="BY47" s="19" t="str">
        <f t="shared" ca="1" si="376"/>
        <v>-</v>
      </c>
      <c r="BZ47" s="19" t="str">
        <f t="shared" ca="1" si="376"/>
        <v>-</v>
      </c>
      <c r="CA47" s="19" t="str">
        <f t="shared" ca="1" si="376"/>
        <v>-</v>
      </c>
      <c r="CB47" s="9"/>
      <c r="CC47" s="237" t="b">
        <f t="shared" ca="1" si="422"/>
        <v>1</v>
      </c>
      <c r="CD47" s="12" t="b">
        <v>1</v>
      </c>
      <c r="CE47" s="237" t="b">
        <f t="shared" ca="1" si="422"/>
        <v>1</v>
      </c>
      <c r="CF47" s="251">
        <f t="shared" ca="1" si="417"/>
        <v>2232106</v>
      </c>
      <c r="CG47" s="237" t="b">
        <f t="shared" ca="1" si="422"/>
        <v>0</v>
      </c>
      <c r="CH47" s="12" t="s">
        <v>34</v>
      </c>
      <c r="CI47" s="19" t="b">
        <f t="shared" ca="1" si="406"/>
        <v>1</v>
      </c>
      <c r="CJ47" s="237">
        <f t="shared" ca="1" si="418"/>
        <v>2232107</v>
      </c>
      <c r="CK47" s="19" t="str">
        <f t="shared" ca="1" si="406"/>
        <v>-</v>
      </c>
      <c r="CL47" s="19">
        <f t="shared" ca="1" si="406"/>
        <v>1</v>
      </c>
      <c r="CM47" s="19">
        <f t="shared" ca="1" si="406"/>
        <v>1</v>
      </c>
      <c r="CN47" s="9"/>
      <c r="CO47" s="444">
        <f t="shared" ca="1" si="378"/>
        <v>652</v>
      </c>
      <c r="CP47" s="444">
        <f t="shared" ca="1" si="378"/>
        <v>686</v>
      </c>
      <c r="CQ47" s="444">
        <f t="shared" ca="1" si="378"/>
        <v>721</v>
      </c>
      <c r="CR47" s="152">
        <f t="shared" ca="1" si="379"/>
        <v>378</v>
      </c>
      <c r="CS47" s="152">
        <f t="shared" ca="1" si="379"/>
        <v>413</v>
      </c>
      <c r="CT47" s="152">
        <f t="shared" ca="1" si="379"/>
        <v>448</v>
      </c>
      <c r="CU47" s="19" t="str">
        <f t="shared" ca="1" si="380"/>
        <v>-</v>
      </c>
      <c r="CV47" s="12" t="b">
        <v>0</v>
      </c>
      <c r="CW47" s="12" t="b">
        <v>0</v>
      </c>
      <c r="CX47" s="12" t="b">
        <v>1</v>
      </c>
      <c r="CY47" s="12" t="b">
        <v>0</v>
      </c>
      <c r="CZ47" s="19" t="b">
        <f t="shared" ca="1" si="380"/>
        <v>1</v>
      </c>
      <c r="DA47" s="19">
        <f t="shared" ca="1" si="380"/>
        <v>0</v>
      </c>
      <c r="DB47" s="19">
        <f t="shared" ca="1" si="380"/>
        <v>0</v>
      </c>
      <c r="DC47" s="19">
        <f t="shared" ca="1" si="380"/>
        <v>0</v>
      </c>
      <c r="DD47" s="19">
        <f t="shared" ca="1" si="380"/>
        <v>0</v>
      </c>
      <c r="DE47" s="19">
        <f t="shared" ca="1" si="380"/>
        <v>0</v>
      </c>
      <c r="DF47" s="19">
        <f t="shared" ca="1" si="380"/>
        <v>0</v>
      </c>
      <c r="DG47" s="19">
        <f t="shared" ca="1" si="380"/>
        <v>0</v>
      </c>
      <c r="DH47" s="19">
        <f t="shared" ca="1" si="380"/>
        <v>0</v>
      </c>
      <c r="DI47" s="19">
        <f t="shared" ca="1" si="380"/>
        <v>0</v>
      </c>
      <c r="DJ47" s="19">
        <f t="shared" ca="1" si="380"/>
        <v>0</v>
      </c>
      <c r="DK47" s="19">
        <f t="shared" ca="1" si="380"/>
        <v>0</v>
      </c>
      <c r="DL47" s="19">
        <f t="shared" ca="1" si="381"/>
        <v>0</v>
      </c>
      <c r="DM47" s="12">
        <v>3</v>
      </c>
      <c r="DN47" s="12">
        <v>3</v>
      </c>
      <c r="DO47" s="19">
        <f t="shared" ca="1" si="419"/>
        <v>0</v>
      </c>
      <c r="DP47" s="12">
        <v>1</v>
      </c>
      <c r="DQ47" s="12">
        <v>-1</v>
      </c>
      <c r="DR47" s="19" t="str">
        <f t="shared" ca="1" si="381"/>
        <v>-</v>
      </c>
      <c r="DS47" s="19" t="str">
        <f t="shared" ca="1" si="381"/>
        <v>-</v>
      </c>
      <c r="DT47" s="19" t="str">
        <f t="shared" ca="1" si="381"/>
        <v>-</v>
      </c>
      <c r="DU47" s="251">
        <f t="shared" ca="1" si="407"/>
        <v>0</v>
      </c>
      <c r="DV47" s="251">
        <f t="shared" si="420"/>
        <v>1</v>
      </c>
      <c r="DW47" s="251">
        <f t="shared" si="408"/>
        <v>-1</v>
      </c>
      <c r="DX47" s="19" t="str">
        <f t="shared" ca="1" si="381"/>
        <v>-</v>
      </c>
      <c r="DY47" s="19" t="str">
        <f t="shared" ca="1" si="381"/>
        <v>-</v>
      </c>
      <c r="DZ47" s="19" t="str">
        <f t="shared" ca="1" si="381"/>
        <v>-</v>
      </c>
      <c r="EA47" s="19" t="str">
        <f t="shared" ca="1" si="381"/>
        <v>-</v>
      </c>
      <c r="EB47" s="19" t="str">
        <f t="shared" ca="1" si="381"/>
        <v>-</v>
      </c>
      <c r="EC47" s="19" t="str">
        <f t="shared" ca="1" si="381"/>
        <v>-</v>
      </c>
      <c r="ED47" s="19">
        <f t="shared" ca="1" si="381"/>
        <v>0</v>
      </c>
      <c r="EE47" s="19">
        <f t="shared" ca="1" si="381"/>
        <v>0</v>
      </c>
      <c r="EF47" s="19">
        <f t="shared" ca="1" si="381"/>
        <v>0</v>
      </c>
      <c r="EG47" s="19">
        <f t="shared" ca="1" si="381"/>
        <v>0</v>
      </c>
      <c r="EH47" s="19">
        <f t="shared" ca="1" si="381"/>
        <v>0</v>
      </c>
      <c r="EI47" s="19">
        <f t="shared" ca="1" si="381"/>
        <v>0</v>
      </c>
      <c r="EJ47" s="19">
        <f t="shared" ca="1" si="381"/>
        <v>0</v>
      </c>
      <c r="EK47" s="19">
        <f t="shared" ca="1" si="381"/>
        <v>0</v>
      </c>
      <c r="EL47" s="19">
        <f t="shared" ca="1" si="381"/>
        <v>0</v>
      </c>
      <c r="EM47" s="19">
        <f t="shared" ca="1" si="381"/>
        <v>0</v>
      </c>
      <c r="EN47" s="19">
        <f t="shared" ca="1" si="381"/>
        <v>0</v>
      </c>
      <c r="EO47" s="19">
        <f t="shared" ca="1" si="381"/>
        <v>0</v>
      </c>
      <c r="EP47" s="19">
        <f t="shared" ca="1" si="381"/>
        <v>0</v>
      </c>
      <c r="EQ47" s="19">
        <f t="shared" ca="1" si="381"/>
        <v>0</v>
      </c>
      <c r="ER47" s="19">
        <f t="shared" ca="1" si="381"/>
        <v>0</v>
      </c>
      <c r="ES47" s="19">
        <f t="shared" ca="1" si="381"/>
        <v>0</v>
      </c>
      <c r="ET47" s="19">
        <f t="shared" ca="1" si="382"/>
        <v>0</v>
      </c>
      <c r="EU47" s="19">
        <f t="shared" ca="1" si="382"/>
        <v>0</v>
      </c>
      <c r="EV47" s="19">
        <f t="shared" ca="1" si="382"/>
        <v>0</v>
      </c>
      <c r="EW47" s="19">
        <f t="shared" ca="1" si="382"/>
        <v>0</v>
      </c>
      <c r="EX47" s="19">
        <f t="shared" ca="1" si="382"/>
        <v>0</v>
      </c>
      <c r="EY47" s="19">
        <f t="shared" ca="1" si="382"/>
        <v>0</v>
      </c>
      <c r="EZ47" s="19">
        <f t="shared" ca="1" si="382"/>
        <v>0</v>
      </c>
      <c r="FA47" s="19">
        <f t="shared" ca="1" si="382"/>
        <v>0</v>
      </c>
      <c r="FB47" s="19">
        <f t="shared" ca="1" si="382"/>
        <v>0</v>
      </c>
      <c r="FC47" s="19">
        <f t="shared" ca="1" si="382"/>
        <v>0</v>
      </c>
      <c r="FD47" s="19">
        <f t="shared" ca="1" si="382"/>
        <v>0</v>
      </c>
      <c r="FE47" s="19">
        <f t="shared" ca="1" si="382"/>
        <v>0</v>
      </c>
      <c r="FF47" s="19">
        <f t="shared" ca="1" si="382"/>
        <v>0</v>
      </c>
      <c r="FG47" s="19">
        <f t="shared" ca="1" si="382"/>
        <v>0</v>
      </c>
      <c r="FH47" s="19">
        <f t="shared" ca="1" si="382"/>
        <v>0</v>
      </c>
      <c r="FI47" s="19">
        <f t="shared" ca="1" si="382"/>
        <v>0</v>
      </c>
      <c r="FJ47" s="19">
        <f t="shared" ca="1" si="424"/>
        <v>0</v>
      </c>
      <c r="FK47" s="19">
        <f t="shared" ca="1" si="424"/>
        <v>0</v>
      </c>
      <c r="FL47" s="19">
        <f t="shared" ca="1" si="424"/>
        <v>0</v>
      </c>
      <c r="FM47" s="19">
        <f t="shared" ca="1" si="424"/>
        <v>0</v>
      </c>
      <c r="FN47" s="19">
        <f t="shared" ca="1" si="424"/>
        <v>0</v>
      </c>
      <c r="FO47" s="19">
        <f t="shared" ca="1" si="424"/>
        <v>0</v>
      </c>
      <c r="FP47" s="19">
        <f t="shared" ca="1" si="424"/>
        <v>0</v>
      </c>
      <c r="FQ47" s="19">
        <f t="shared" ca="1" si="424"/>
        <v>0</v>
      </c>
      <c r="FR47" s="19">
        <f t="shared" ca="1" si="424"/>
        <v>0</v>
      </c>
      <c r="FS47" s="19">
        <f t="shared" ca="1" si="424"/>
        <v>0</v>
      </c>
      <c r="FT47" s="19">
        <f t="shared" ca="1" si="424"/>
        <v>0</v>
      </c>
      <c r="FU47" s="19">
        <f t="shared" ca="1" si="424"/>
        <v>0</v>
      </c>
      <c r="FV47" s="19">
        <f t="shared" ca="1" si="424"/>
        <v>0</v>
      </c>
      <c r="FW47" s="19">
        <f t="shared" ca="1" si="424"/>
        <v>0</v>
      </c>
      <c r="FX47" s="19">
        <f t="shared" ca="1" si="424"/>
        <v>0</v>
      </c>
      <c r="FY47" s="19">
        <f t="shared" ca="1" si="424"/>
        <v>0</v>
      </c>
      <c r="FZ47" s="19">
        <f t="shared" ca="1" si="424"/>
        <v>0</v>
      </c>
      <c r="GA47" s="19">
        <f t="shared" ca="1" si="424"/>
        <v>0</v>
      </c>
      <c r="GB47" s="19">
        <f t="shared" ca="1" si="424"/>
        <v>0</v>
      </c>
      <c r="GC47" s="19">
        <f t="shared" ca="1" si="424"/>
        <v>0</v>
      </c>
      <c r="GD47" s="19">
        <f t="shared" ca="1" si="424"/>
        <v>0</v>
      </c>
      <c r="GE47" s="19">
        <f t="shared" ca="1" si="424"/>
        <v>0</v>
      </c>
      <c r="GF47" s="19">
        <f t="shared" ca="1" si="424"/>
        <v>0</v>
      </c>
      <c r="GG47" s="19">
        <f t="shared" ca="1" si="424"/>
        <v>0</v>
      </c>
      <c r="GH47" s="19">
        <f t="shared" ca="1" si="424"/>
        <v>0</v>
      </c>
      <c r="GI47" s="19">
        <f t="shared" ca="1" si="424"/>
        <v>0</v>
      </c>
      <c r="GJ47" s="19">
        <f t="shared" ca="1" si="424"/>
        <v>0</v>
      </c>
      <c r="GK47" s="19">
        <f t="shared" ca="1" si="424"/>
        <v>0</v>
      </c>
      <c r="GL47" s="19">
        <f t="shared" ca="1" si="424"/>
        <v>0</v>
      </c>
      <c r="GM47" s="19">
        <f t="shared" ca="1" si="424"/>
        <v>0</v>
      </c>
      <c r="GN47" s="19">
        <f t="shared" ca="1" si="424"/>
        <v>0</v>
      </c>
      <c r="GO47" s="19">
        <f t="shared" ca="1" si="424"/>
        <v>0</v>
      </c>
      <c r="GP47" s="19">
        <f t="shared" ca="1" si="424"/>
        <v>0</v>
      </c>
      <c r="GQ47" s="19">
        <f t="shared" ca="1" si="424"/>
        <v>0</v>
      </c>
      <c r="GR47" s="19">
        <f t="shared" ca="1" si="424"/>
        <v>0</v>
      </c>
      <c r="GS47" s="19">
        <f t="shared" ca="1" si="424"/>
        <v>0</v>
      </c>
      <c r="GT47" s="19">
        <f t="shared" ca="1" si="424"/>
        <v>0</v>
      </c>
      <c r="GU47" s="19">
        <f t="shared" ca="1" si="424"/>
        <v>0</v>
      </c>
      <c r="GV47" s="19">
        <f t="shared" ca="1" si="424"/>
        <v>0</v>
      </c>
      <c r="GW47" s="19">
        <f t="shared" ca="1" si="424"/>
        <v>0</v>
      </c>
      <c r="GX47" s="19">
        <f t="shared" ca="1" si="424"/>
        <v>0</v>
      </c>
      <c r="GY47" s="19">
        <f t="shared" ca="1" si="424"/>
        <v>0</v>
      </c>
      <c r="GZ47" s="19">
        <f t="shared" ca="1" si="424"/>
        <v>0</v>
      </c>
      <c r="HA47" s="19">
        <f t="shared" ca="1" si="424"/>
        <v>0</v>
      </c>
      <c r="HB47" s="19">
        <f t="shared" ca="1" si="424"/>
        <v>0</v>
      </c>
      <c r="HC47" s="19">
        <f t="shared" ca="1" si="424"/>
        <v>0</v>
      </c>
      <c r="HD47" s="19">
        <f t="shared" ca="1" si="424"/>
        <v>0</v>
      </c>
      <c r="HE47" s="19">
        <f t="shared" ca="1" si="424"/>
        <v>0</v>
      </c>
      <c r="HF47" s="19">
        <f t="shared" ca="1" si="424"/>
        <v>0</v>
      </c>
      <c r="HG47" s="19">
        <f t="shared" ca="1" si="424"/>
        <v>0</v>
      </c>
      <c r="HH47" s="19">
        <f t="shared" ca="1" si="424"/>
        <v>0</v>
      </c>
      <c r="HI47" s="19">
        <f t="shared" ca="1" si="424"/>
        <v>0</v>
      </c>
      <c r="HJ47" s="19">
        <f t="shared" ca="1" si="424"/>
        <v>0</v>
      </c>
      <c r="HK47" s="19">
        <f t="shared" ca="1" si="424"/>
        <v>0</v>
      </c>
      <c r="HL47" s="19">
        <f t="shared" ca="1" si="424"/>
        <v>0</v>
      </c>
      <c r="HM47" s="19">
        <f t="shared" ca="1" si="424"/>
        <v>0</v>
      </c>
      <c r="HN47" s="19">
        <f t="shared" ca="1" si="424"/>
        <v>0</v>
      </c>
      <c r="HO47" s="19">
        <f t="shared" ca="1" si="424"/>
        <v>0</v>
      </c>
      <c r="HP47" s="19">
        <f t="shared" ca="1" si="424"/>
        <v>0</v>
      </c>
      <c r="HQ47" s="19">
        <f t="shared" ca="1" si="423"/>
        <v>0</v>
      </c>
      <c r="HR47" s="19">
        <f t="shared" ca="1" si="423"/>
        <v>0</v>
      </c>
      <c r="HS47" s="19">
        <f t="shared" ca="1" si="423"/>
        <v>0</v>
      </c>
      <c r="HT47" s="19">
        <f t="shared" ca="1" si="423"/>
        <v>0</v>
      </c>
      <c r="HU47" s="19">
        <f t="shared" ca="1" si="423"/>
        <v>0</v>
      </c>
      <c r="HV47" s="19">
        <f t="shared" ca="1" si="423"/>
        <v>0</v>
      </c>
      <c r="HW47" s="19">
        <f t="shared" ca="1" si="423"/>
        <v>0</v>
      </c>
      <c r="HX47" s="19">
        <f t="shared" ca="1" si="423"/>
        <v>0</v>
      </c>
      <c r="HY47" s="19">
        <f t="shared" ca="1" si="423"/>
        <v>0</v>
      </c>
      <c r="HZ47" s="19">
        <f t="shared" ca="1" si="423"/>
        <v>0</v>
      </c>
      <c r="IA47" s="19">
        <f t="shared" ca="1" si="423"/>
        <v>0</v>
      </c>
      <c r="IB47" s="19">
        <f t="shared" ca="1" si="423"/>
        <v>0</v>
      </c>
      <c r="IC47" s="19">
        <f t="shared" ca="1" si="423"/>
        <v>0</v>
      </c>
      <c r="ID47" s="19">
        <f t="shared" ca="1" si="423"/>
        <v>0</v>
      </c>
      <c r="IE47" s="5">
        <f t="shared" ca="1" si="385"/>
        <v>67</v>
      </c>
      <c r="IF47" s="9"/>
      <c r="IG47" s="5">
        <f t="shared" ca="1" si="386"/>
        <v>1</v>
      </c>
      <c r="IH47" s="5" t="b">
        <f t="shared" ca="1" si="386"/>
        <v>0</v>
      </c>
      <c r="II47" s="19">
        <f t="shared" ca="1" si="387"/>
        <v>0</v>
      </c>
      <c r="IJ47" s="5">
        <f t="shared" ca="1" si="386"/>
        <v>55</v>
      </c>
      <c r="IK47" s="19">
        <f t="shared" ca="1" si="387"/>
        <v>1</v>
      </c>
      <c r="IL47" s="19">
        <f t="shared" ca="1" si="387"/>
        <v>0</v>
      </c>
      <c r="IM47" s="19">
        <f t="shared" ca="1" si="387"/>
        <v>0</v>
      </c>
      <c r="IN47" s="19">
        <f t="shared" ca="1" si="387"/>
        <v>0</v>
      </c>
      <c r="IO47" s="19">
        <f t="shared" ca="1" si="387"/>
        <v>0</v>
      </c>
      <c r="IP47" s="19">
        <f t="shared" ca="1" si="387"/>
        <v>0</v>
      </c>
      <c r="IQ47" s="19">
        <f t="shared" ca="1" si="387"/>
        <v>0</v>
      </c>
      <c r="IR47" s="19">
        <f t="shared" ca="1" si="387"/>
        <v>0</v>
      </c>
      <c r="IS47" s="19">
        <f t="shared" ca="1" si="387"/>
        <v>0</v>
      </c>
      <c r="IT47" s="19">
        <f t="shared" ca="1" si="387"/>
        <v>0</v>
      </c>
      <c r="IU47" s="19">
        <f t="shared" ca="1" si="387"/>
        <v>0</v>
      </c>
      <c r="IV47" s="19">
        <f t="shared" ca="1" si="387"/>
        <v>0</v>
      </c>
      <c r="IW47" s="19">
        <f t="shared" ca="1" si="387"/>
        <v>0</v>
      </c>
      <c r="IX47" s="19">
        <f t="shared" ca="1" si="387"/>
        <v>0</v>
      </c>
      <c r="IY47" s="19">
        <f t="shared" ca="1" si="387"/>
        <v>0</v>
      </c>
      <c r="IZ47" s="19">
        <f t="shared" ca="1" si="387"/>
        <v>0</v>
      </c>
      <c r="JA47" s="19">
        <f t="shared" ca="1" si="387"/>
        <v>0</v>
      </c>
      <c r="JB47" s="19">
        <f t="shared" ca="1" si="387"/>
        <v>0</v>
      </c>
      <c r="JC47" s="19">
        <f t="shared" ca="1" si="387"/>
        <v>0</v>
      </c>
      <c r="JD47" s="19">
        <f t="shared" ca="1" si="387"/>
        <v>0</v>
      </c>
      <c r="JE47" s="19">
        <f t="shared" ca="1" si="387"/>
        <v>0</v>
      </c>
      <c r="JF47" s="19">
        <f t="shared" ca="1" si="387"/>
        <v>0</v>
      </c>
      <c r="JG47" s="5">
        <f t="shared" ca="1" si="388"/>
        <v>1.2500000000000001E-2</v>
      </c>
      <c r="JH47" s="567">
        <f t="shared" ca="1" si="388"/>
        <v>0</v>
      </c>
      <c r="JI47" s="5">
        <f t="shared" ca="1" si="388"/>
        <v>6.25E-2</v>
      </c>
      <c r="JJ47" s="5">
        <f t="shared" ca="1" si="388"/>
        <v>6.25E-2</v>
      </c>
      <c r="JK47" s="5">
        <f t="shared" ca="1" si="388"/>
        <v>6.25E-2</v>
      </c>
      <c r="JL47" s="19">
        <f t="shared" ca="1" si="387"/>
        <v>1</v>
      </c>
      <c r="JM47" s="19">
        <f t="shared" ca="1" si="387"/>
        <v>0</v>
      </c>
      <c r="JN47" s="19">
        <f t="shared" ca="1" si="387"/>
        <v>1</v>
      </c>
      <c r="JO47" s="9"/>
      <c r="JP47" s="5" t="b">
        <f t="shared" ca="1" si="389"/>
        <v>0</v>
      </c>
      <c r="JQ47" s="19" t="str">
        <f t="shared" ca="1" si="390"/>
        <v>-</v>
      </c>
      <c r="JR47" s="19" t="str">
        <f t="shared" ca="1" si="390"/>
        <v>-</v>
      </c>
      <c r="JS47" s="5" t="b">
        <f t="shared" ca="1" si="391"/>
        <v>0</v>
      </c>
      <c r="JT47" s="5" t="b">
        <f t="shared" ca="1" si="391"/>
        <v>0</v>
      </c>
      <c r="JU47" s="5" t="b">
        <f t="shared" ca="1" si="391"/>
        <v>1</v>
      </c>
      <c r="JV47" s="144">
        <f t="shared" ca="1" si="409"/>
        <v>1</v>
      </c>
      <c r="JW47" s="144">
        <f t="shared" ca="1" si="409"/>
        <v>1</v>
      </c>
      <c r="JX47" s="19" t="str">
        <f t="shared" ca="1" si="410"/>
        <v>-</v>
      </c>
      <c r="JY47" s="19" t="str">
        <f t="shared" ca="1" si="410"/>
        <v>-</v>
      </c>
      <c r="JZ47" s="19" t="str">
        <f t="shared" ca="1" si="410"/>
        <v>-</v>
      </c>
      <c r="KA47" s="19" t="str">
        <f t="shared" ca="1" si="410"/>
        <v>-</v>
      </c>
      <c r="KB47" s="19">
        <f t="shared" ca="1" si="410"/>
        <v>1</v>
      </c>
      <c r="KC47" s="19">
        <f t="shared" ca="1" si="410"/>
        <v>0.66</v>
      </c>
      <c r="KD47" s="19" t="str">
        <f t="shared" ca="1" si="410"/>
        <v>-</v>
      </c>
      <c r="KE47" s="5" t="b" cm="1">
        <f t="array" aca="1" ref="KE47" ca="1">IF(OR(KF47:KM47&lt;&gt;"-"),TRUE,"-")</f>
        <v>1</v>
      </c>
      <c r="KF47" s="237">
        <f t="shared" ca="1" si="421"/>
        <v>2</v>
      </c>
      <c r="KG47" s="237">
        <f t="shared" ca="1" si="421"/>
        <v>2</v>
      </c>
      <c r="KH47" s="237">
        <f t="shared" ca="1" si="421"/>
        <v>2</v>
      </c>
      <c r="KI47" s="237">
        <f t="shared" ca="1" si="421"/>
        <v>2</v>
      </c>
      <c r="KJ47" s="237">
        <f t="shared" ca="1" si="421"/>
        <v>2</v>
      </c>
      <c r="KK47" s="237">
        <f t="shared" ca="1" si="421"/>
        <v>2</v>
      </c>
      <c r="KL47" s="237">
        <f t="shared" ca="1" si="421"/>
        <v>2</v>
      </c>
      <c r="KM47" s="237">
        <f t="shared" ca="1" si="421"/>
        <v>2</v>
      </c>
      <c r="KN47" s="5" t="str">
        <f t="array" aca="1" ref="KN47" ca="1">IF(OR(KO47:KU47&lt;&gt;"-"),TRUE,"-")</f>
        <v>-</v>
      </c>
      <c r="KO47" s="19" t="str">
        <f t="shared" ca="1" si="412"/>
        <v>-</v>
      </c>
      <c r="KP47" s="19" t="str">
        <f t="shared" ca="1" si="412"/>
        <v>-</v>
      </c>
      <c r="KQ47" s="19" t="str">
        <f t="shared" ca="1" si="412"/>
        <v>-</v>
      </c>
      <c r="KR47" s="19" t="str">
        <f t="shared" ca="1" si="412"/>
        <v>-</v>
      </c>
      <c r="KS47" s="19" t="str">
        <f t="shared" ca="1" si="412"/>
        <v>-</v>
      </c>
      <c r="KT47" s="19" t="str">
        <f t="shared" ca="1" si="412"/>
        <v>-</v>
      </c>
      <c r="KU47" s="19" t="str">
        <f t="shared" ca="1" si="412"/>
        <v>-</v>
      </c>
      <c r="KV47" s="19" t="b">
        <f t="shared" ca="1" si="412"/>
        <v>0</v>
      </c>
      <c r="KW47" s="144">
        <f t="shared" ca="1" si="393"/>
        <v>2</v>
      </c>
      <c r="KX47" s="19">
        <f t="shared" ca="1" si="412"/>
        <v>2</v>
      </c>
      <c r="KY47" s="19" t="b">
        <f t="shared" ca="1" si="412"/>
        <v>0</v>
      </c>
      <c r="KZ47" s="19" t="str">
        <f t="shared" ca="1" si="412"/>
        <v>-</v>
      </c>
      <c r="LA47" s="5" t="str">
        <f t="shared" ca="1" si="394"/>
        <v>-</v>
      </c>
      <c r="LB47" s="5" t="str">
        <f t="shared" ca="1" si="394"/>
        <v>-</v>
      </c>
      <c r="LC47" s="5" t="str">
        <f t="shared" ca="1" si="394"/>
        <v>-</v>
      </c>
      <c r="LD47" s="5" t="str">
        <f t="shared" ca="1" si="394"/>
        <v>-</v>
      </c>
      <c r="LE47" s="19" t="b">
        <f t="shared" ca="1" si="413"/>
        <v>0</v>
      </c>
      <c r="LF47" s="19" t="str">
        <f t="shared" ca="1" si="413"/>
        <v>-</v>
      </c>
      <c r="LG47" s="19" t="str">
        <f t="shared" ca="1" si="413"/>
        <v>-</v>
      </c>
      <c r="LH47" s="19" t="b">
        <f t="shared" ca="1" si="413"/>
        <v>1</v>
      </c>
      <c r="LI47" s="19">
        <f t="shared" ca="1" si="413"/>
        <v>0.75</v>
      </c>
      <c r="LJ47" s="19">
        <f t="shared" ca="1" si="413"/>
        <v>0.75</v>
      </c>
      <c r="LK47" s="19">
        <f t="shared" ca="1" si="413"/>
        <v>0.99</v>
      </c>
      <c r="LL47" s="19">
        <f t="shared" ca="1" si="413"/>
        <v>0.5</v>
      </c>
      <c r="LM47" s="19">
        <f t="shared" ca="1" si="413"/>
        <v>0</v>
      </c>
      <c r="LN47" s="19">
        <f t="shared" ca="1" si="413"/>
        <v>0</v>
      </c>
      <c r="LO47" s="19" t="str">
        <f t="shared" ca="1" si="413"/>
        <v>-</v>
      </c>
      <c r="LP47" s="5" t="str" cm="1">
        <f t="array" aca="1" ref="LP47" ca="1">INDEX(i.meatgrid,$Q47,LP$7)</f>
        <v>-</v>
      </c>
      <c r="LQ47" s="5" t="str" cm="1">
        <f t="array" aca="1" ref="LQ47" ca="1">INDEX(i.meatgrid,$Q47,LQ$7)</f>
        <v>-</v>
      </c>
      <c r="LR47" s="19" t="str">
        <f t="shared" ca="1" si="413"/>
        <v>-</v>
      </c>
      <c r="LS47" s="5">
        <f t="shared" ca="1" si="396"/>
        <v>1</v>
      </c>
      <c r="LT47" s="9"/>
      <c r="LU47" s="19">
        <f t="shared" ca="1" si="413"/>
        <v>70</v>
      </c>
      <c r="LV47" s="19">
        <f t="shared" ca="1" si="397"/>
        <v>50</v>
      </c>
      <c r="LW47" s="19">
        <f t="shared" ca="1" si="397"/>
        <v>80</v>
      </c>
      <c r="LX47" s="19">
        <f t="shared" ca="1" si="397"/>
        <v>50</v>
      </c>
      <c r="LY47" s="5" t="b" cm="1">
        <f t="array" aca="1" ref="LY47" ca="1">INDEX(i.meatgrid,$Q47,LY$7)</f>
        <v>0</v>
      </c>
      <c r="LZ47" s="5" t="b" cm="1">
        <f t="array" aca="1" ref="LZ47" ca="1">INDEX(i.meatgrid,$Q47,LZ$7)</f>
        <v>0</v>
      </c>
      <c r="MA47" s="5" t="str" cm="1">
        <f t="array" aca="1" ref="MA47" ca="1">INDEX(i.meatgrid,$Q47,MA$7)</f>
        <v>-</v>
      </c>
      <c r="MB47" s="5" t="str" cm="1">
        <f t="array" aca="1" ref="MB47" ca="1">INDEX(i.meatgrid,$Q47,MB$7)</f>
        <v>-</v>
      </c>
      <c r="MC47" s="19">
        <f t="shared" ca="1" si="397"/>
        <v>1</v>
      </c>
      <c r="MD47" s="5">
        <f t="shared" ca="1" si="398"/>
        <v>1</v>
      </c>
      <c r="ME47" s="5" cm="1">
        <f t="array" aca="1" ref="ME47" ca="1">INDEX(i.meatgrid,$Q47,ME$7)</f>
        <v>0</v>
      </c>
      <c r="MF47" s="5" cm="1">
        <f t="array" aca="1" ref="MF47" ca="1">INDEX(i.meatgrid,$Q47,MF$7)</f>
        <v>0</v>
      </c>
      <c r="MG47" s="5" cm="1">
        <f t="array" aca="1" ref="MG47" ca="1">INDEX(i.meatgrid,$Q47,MG$7)</f>
        <v>0</v>
      </c>
      <c r="MH47" s="5" cm="1">
        <f t="array" aca="1" ref="MH47" ca="1">INDEX(i.meatgrid,$Q47,MH$7)</f>
        <v>0</v>
      </c>
      <c r="MI47" s="5" cm="1">
        <f t="array" aca="1" ref="MI47" ca="1">INDEX(i.meatgrid,$Q47,MI$7)</f>
        <v>1</v>
      </c>
      <c r="MJ47" s="5" cm="1">
        <f t="array" aca="1" ref="MJ47" ca="1">INDEX(i.meatgrid,$Q47,MJ$7)</f>
        <v>1</v>
      </c>
      <c r="MK47" s="5" cm="1">
        <f t="array" aca="1" ref="MK47" ca="1">INDEX(i.meatgrid,$Q47,MK$7)</f>
        <v>1</v>
      </c>
      <c r="ML47" s="5" cm="1">
        <f t="array" aca="1" ref="ML47" ca="1">INDEX(i.meatgrid,$Q47,ML$7)</f>
        <v>1</v>
      </c>
      <c r="MM47" s="19">
        <f t="shared" ca="1" si="399"/>
        <v>1</v>
      </c>
      <c r="MN47" s="9"/>
      <c r="MO47" s="19" t="b">
        <f t="shared" ca="1" si="400"/>
        <v>0</v>
      </c>
      <c r="MP47" s="19" t="b">
        <f t="shared" ca="1" si="400"/>
        <v>0</v>
      </c>
      <c r="MQ47" s="19">
        <f t="shared" ca="1" si="400"/>
        <v>1</v>
      </c>
      <c r="MR47" s="19">
        <f t="shared" ca="1" si="400"/>
        <v>0.75</v>
      </c>
      <c r="MS47" s="19">
        <f t="shared" ca="1" si="400"/>
        <v>0.75</v>
      </c>
      <c r="MT47" s="19">
        <f t="shared" ca="1" si="400"/>
        <v>0.8</v>
      </c>
      <c r="MU47" s="19">
        <f t="shared" ca="1" si="400"/>
        <v>0.82499999999999996</v>
      </c>
      <c r="MV47" s="19">
        <f t="shared" ca="1" si="400"/>
        <v>0.875</v>
      </c>
      <c r="MW47" s="19">
        <f t="shared" ca="1" si="400"/>
        <v>0.9</v>
      </c>
      <c r="MX47" s="19">
        <f t="shared" ca="1" si="400"/>
        <v>1</v>
      </c>
      <c r="MY47" s="19">
        <f t="shared" ca="1" si="400"/>
        <v>0.875</v>
      </c>
      <c r="MZ47" s="19" t="b">
        <f t="shared" ca="1" si="400"/>
        <v>1</v>
      </c>
      <c r="NA47" s="19">
        <f t="shared" ca="1" si="400"/>
        <v>74.989999999999995</v>
      </c>
      <c r="NB47" s="19" t="str">
        <f t="shared" ca="1" si="400"/>
        <v>-</v>
      </c>
      <c r="NC47" s="19" t="str">
        <f t="shared" ca="1" si="400"/>
        <v>-</v>
      </c>
      <c r="ND47" s="19" t="str">
        <f t="shared" ca="1" si="400"/>
        <v>-</v>
      </c>
      <c r="NE47" s="19" t="str">
        <f t="shared" ref="NE47:OT48" ca="1" si="426">OFFSET(NE$5,$B47,0)</f>
        <v>-</v>
      </c>
      <c r="NF47" s="19" t="str">
        <f t="shared" ca="1" si="426"/>
        <v>-</v>
      </c>
      <c r="NG47" s="19" t="str">
        <f t="shared" ca="1" si="426"/>
        <v>-</v>
      </c>
      <c r="NH47" s="19" t="str">
        <f t="shared" ca="1" si="426"/>
        <v>-</v>
      </c>
      <c r="NI47" s="19">
        <f t="shared" ca="1" si="426"/>
        <v>36.99</v>
      </c>
      <c r="NJ47" s="19">
        <f t="shared" ca="1" si="426"/>
        <v>36.99</v>
      </c>
      <c r="NK47" s="19" t="str">
        <f t="shared" ca="1" si="426"/>
        <v>-</v>
      </c>
      <c r="NL47" s="19" t="str">
        <f t="shared" ca="1" si="426"/>
        <v>-</v>
      </c>
      <c r="NM47" s="19" t="str">
        <f t="shared" ca="1" si="426"/>
        <v>-</v>
      </c>
      <c r="NN47" s="19" t="str">
        <f t="shared" ca="1" si="426"/>
        <v>-</v>
      </c>
      <c r="NO47" s="19" t="str">
        <f t="shared" ca="1" si="426"/>
        <v>-</v>
      </c>
      <c r="NP47" s="19">
        <f t="shared" ca="1" si="426"/>
        <v>49.99</v>
      </c>
      <c r="NQ47" s="19">
        <f t="shared" ca="1" si="426"/>
        <v>49.99</v>
      </c>
      <c r="NR47" s="19">
        <f t="shared" ca="1" si="426"/>
        <v>49.99</v>
      </c>
      <c r="NS47" s="19">
        <f t="shared" ca="1" si="426"/>
        <v>49.99</v>
      </c>
      <c r="NT47" s="19">
        <f t="shared" ca="1" si="426"/>
        <v>49.99</v>
      </c>
      <c r="NU47" s="19">
        <f t="shared" ca="1" si="426"/>
        <v>49.99</v>
      </c>
      <c r="NV47" s="19">
        <f t="shared" ca="1" si="426"/>
        <v>49.99</v>
      </c>
      <c r="NW47" s="19">
        <f t="shared" ca="1" si="426"/>
        <v>49.99</v>
      </c>
      <c r="NX47" s="19">
        <f t="shared" ca="1" si="426"/>
        <v>412.99</v>
      </c>
      <c r="NY47" s="19">
        <f t="shared" ca="1" si="426"/>
        <v>412.99</v>
      </c>
      <c r="NZ47" s="19" t="str">
        <f t="shared" ca="1" si="426"/>
        <v>-</v>
      </c>
      <c r="OA47" s="19" t="str">
        <f t="shared" ca="1" si="426"/>
        <v>-</v>
      </c>
      <c r="OB47" s="19" t="str">
        <f t="shared" ca="1" si="426"/>
        <v>-</v>
      </c>
      <c r="OC47" s="19" t="str">
        <f t="shared" ca="1" si="426"/>
        <v>-</v>
      </c>
      <c r="OD47" s="19" t="str">
        <f t="shared" ca="1" si="426"/>
        <v>-</v>
      </c>
      <c r="OE47" s="19">
        <f t="shared" ca="1" si="426"/>
        <v>6.8900000000000006</v>
      </c>
      <c r="OF47" s="19">
        <f t="shared" ca="1" si="426"/>
        <v>6.8900000000000006</v>
      </c>
      <c r="OG47" s="19">
        <f t="shared" ca="1" si="426"/>
        <v>6.8900000000000006</v>
      </c>
      <c r="OH47" s="19">
        <f t="shared" ca="1" si="426"/>
        <v>6.8900000000000006</v>
      </c>
      <c r="OI47" s="19">
        <f t="shared" ca="1" si="426"/>
        <v>6.8900000000000006</v>
      </c>
      <c r="OJ47" s="19">
        <f t="shared" ca="1" si="426"/>
        <v>6.8900000000000006</v>
      </c>
      <c r="OK47" s="19">
        <f t="shared" ca="1" si="426"/>
        <v>6.8900000000000006</v>
      </c>
      <c r="OL47" s="19">
        <f t="shared" ca="1" si="426"/>
        <v>6.8900000000000006</v>
      </c>
      <c r="OM47" s="19">
        <f t="shared" ca="1" si="426"/>
        <v>346.99</v>
      </c>
      <c r="ON47" s="19">
        <f t="shared" ca="1" si="426"/>
        <v>346.99</v>
      </c>
      <c r="OO47" s="19" t="str">
        <f t="shared" ca="1" si="426"/>
        <v>-</v>
      </c>
      <c r="OP47" s="19" t="str">
        <f t="shared" ca="1" si="426"/>
        <v>-</v>
      </c>
      <c r="OQ47" s="19" t="str">
        <f t="shared" ca="1" si="426"/>
        <v>-</v>
      </c>
      <c r="OR47" s="19" t="str">
        <f t="shared" ca="1" si="426"/>
        <v>-</v>
      </c>
      <c r="OS47" s="19" t="str">
        <f t="shared" ca="1" si="426"/>
        <v>-</v>
      </c>
      <c r="OT47" s="19">
        <f t="shared" ca="1" si="425"/>
        <v>0</v>
      </c>
      <c r="OU47" s="24">
        <v>0</v>
      </c>
    </row>
    <row r="48" spans="1:411" outlineLevel="2">
      <c r="A48" s="21">
        <f t="shared" si="158"/>
        <v>43</v>
      </c>
      <c r="B48" s="222">
        <f t="shared" ca="1" si="414"/>
        <v>36</v>
      </c>
      <c r="C48">
        <v>202</v>
      </c>
      <c r="D48" s="549" t="str">
        <f t="shared" ca="1" si="361"/>
        <v>GSM</v>
      </c>
      <c r="E48" s="550" t="b">
        <f t="shared" ref="E48" ca="1" si="427">AND($M48&lt;&gt;3,OR($AC48=0,$M48=4))</f>
        <v>1</v>
      </c>
      <c r="F48" t="b">
        <v>0</v>
      </c>
      <c r="G48" t="b">
        <f t="shared" ref="G48" ca="1" si="428">E48</f>
        <v>1</v>
      </c>
      <c r="H48" s="237">
        <f t="shared" ca="1" si="415"/>
        <v>1</v>
      </c>
      <c r="I48" s="237">
        <f t="shared" ca="1" si="415"/>
        <v>1</v>
      </c>
      <c r="J48" s="237" t="str">
        <f t="shared" ca="1" si="415"/>
        <v/>
      </c>
      <c r="K48" s="237">
        <f t="shared" ca="1" si="415"/>
        <v>2</v>
      </c>
      <c r="L48" s="237">
        <f t="shared" ca="1" si="402"/>
        <v>2</v>
      </c>
      <c r="M48" s="237">
        <f t="shared" ca="1" si="403"/>
        <v>2</v>
      </c>
      <c r="N48" s="237">
        <f t="shared" ca="1" si="415"/>
        <v>3</v>
      </c>
      <c r="O48" s="237">
        <f t="shared" ca="1" si="403"/>
        <v>1</v>
      </c>
      <c r="P48" s="237">
        <f t="shared" ca="1" si="415"/>
        <v>1</v>
      </c>
      <c r="Q48" s="237">
        <f t="shared" ca="1" si="415"/>
        <v>2</v>
      </c>
      <c r="R48" s="237">
        <f t="shared" ca="1" si="415"/>
        <v>1</v>
      </c>
      <c r="S48" s="237">
        <f t="shared" ca="1" si="415"/>
        <v>1</v>
      </c>
      <c r="T48" s="237">
        <f t="shared" ca="1" si="415"/>
        <v>1</v>
      </c>
      <c r="U48" s="275"/>
      <c r="V48" s="275"/>
      <c r="W48" s="237">
        <f t="shared" ca="1" si="404"/>
        <v>0</v>
      </c>
      <c r="X48" s="275"/>
      <c r="Y48" s="276">
        <v>0</v>
      </c>
      <c r="Z48" s="276">
        <v>0</v>
      </c>
      <c r="AA48" s="276">
        <v>0</v>
      </c>
      <c r="AB48" s="276">
        <v>0</v>
      </c>
      <c r="AC48" s="276">
        <v>0</v>
      </c>
      <c r="AD48" s="276">
        <v>0</v>
      </c>
      <c r="AE48" s="276">
        <v>0</v>
      </c>
      <c r="AF48" s="144">
        <f ca="1">INDEX(CHOOSE($N48,DataAutumn!i.AdultDrys,DataWinter!i.AdultDrys,DataSpring!i.AdultDrys),1,$M48)</f>
        <v>3</v>
      </c>
      <c r="AG48" s="5">
        <f t="shared" ca="1" si="364"/>
        <v>2</v>
      </c>
      <c r="AH48" s="5">
        <f t="shared" ca="1" si="364"/>
        <v>0</v>
      </c>
      <c r="AI48" s="5">
        <f t="shared" ca="1" si="365"/>
        <v>1</v>
      </c>
      <c r="AJ48">
        <f t="shared" ca="1" si="366"/>
        <v>7</v>
      </c>
      <c r="AK48">
        <v>1</v>
      </c>
      <c r="AL48" s="231" t="str">
        <f ca="1">TEXT(LEFT(OFFSET(AL48,-1,0),5)+1,"00000")&amp;MID(OFFSET(AL48,-1,0),6,FIND(" ",OFFSET(AL48,-1,0),7)-5)
&amp; $D48           &amp; IF($IG48=0," FWM","")&amp;IF($IG48=1," MWM","")&amp;IF($IG48=5," Mat","")&amp;IF($IH48=TRUE,"&amp;BBT","    ")          &amp; " Day"&amp;INDEX(i.DOY,$N48,1)
&amp; " Scan"&amp;TEXT($O48,"0")        &amp;" "&amp; INDEX(DataMaster!$B$98:$B$105,$Q48,0)
&amp; " WP"&amp;TEXT($MC48*100,"000p")           &amp; " MP"&amp;TEXT($MD48*100,"000p")           &amp; " GP"&amp;TEXT($MM48*100,"000p")
&amp; " T_" &amp; IF(AND($CC48,$CE48),"TRUE ")        &amp; " (F"&amp;3+COUNTIF($CV48:$CY48,TRUE)&amp;3&amp;"N"&amp;$DM48&amp;$DN48&amp;")"</f>
        <v>00008 FeedSupplySE GSM MWM     Day204 Scan1 Only export WP100p MP100p GP100p T_TRUE  (F33N11)</v>
      </c>
      <c r="AM48" s="9" t="str">
        <f ca="1">IF(COUNTIF(AL$5:AL48,AL48)=1,"-","Dup")</f>
        <v>-</v>
      </c>
      <c r="AN48" s="9"/>
      <c r="AO48" s="237" t="str">
        <f t="shared" ca="1" si="416"/>
        <v>-</v>
      </c>
      <c r="AP48" s="237" t="str">
        <f t="shared" ca="1" si="416"/>
        <v>-</v>
      </c>
      <c r="AQ48" s="237" t="str">
        <f t="shared" ca="1" si="416"/>
        <v>-</v>
      </c>
      <c r="AR48" s="237" t="str">
        <f t="shared" ca="1" si="416"/>
        <v>-</v>
      </c>
      <c r="AS48" s="237" t="str">
        <f t="shared" ca="1" si="416"/>
        <v>-</v>
      </c>
      <c r="AT48" s="237" t="str">
        <f t="shared" ca="1" si="416"/>
        <v>-</v>
      </c>
      <c r="AU48" s="237" t="str">
        <f t="shared" ca="1" si="416"/>
        <v>-</v>
      </c>
      <c r="AV48" s="237" t="str">
        <f t="shared" ca="1" si="416"/>
        <v>-</v>
      </c>
      <c r="AW48" s="9"/>
      <c r="AX48" s="5" t="b">
        <f t="shared" ca="1" si="367"/>
        <v>1</v>
      </c>
      <c r="AY48" s="5" t="str">
        <f t="shared" ca="1" si="367"/>
        <v>-</v>
      </c>
      <c r="AZ48" s="5" t="str">
        <f t="shared" ca="1" si="367"/>
        <v>-</v>
      </c>
      <c r="BA48" s="5" t="str">
        <f t="shared" ca="1" si="367"/>
        <v>-</v>
      </c>
      <c r="BB48" s="5" t="b">
        <f t="shared" ca="1" si="367"/>
        <v>0</v>
      </c>
      <c r="BC48" s="144">
        <f t="shared" ca="1" si="367"/>
        <v>0.25</v>
      </c>
      <c r="BD48" s="19" t="b">
        <f t="shared" ca="1" si="368"/>
        <v>1</v>
      </c>
      <c r="BE48" s="9"/>
      <c r="BF48" s="5" t="str">
        <f t="shared" ca="1" si="369"/>
        <v>-</v>
      </c>
      <c r="BG48" s="19" t="str">
        <f t="shared" ca="1" si="370"/>
        <v>-</v>
      </c>
      <c r="BH48" s="19" t="str">
        <f t="shared" ca="1" si="370"/>
        <v>-</v>
      </c>
      <c r="BI48" s="19" t="str">
        <f t="shared" ca="1" si="370"/>
        <v>-</v>
      </c>
      <c r="BJ48" s="5" t="str">
        <f t="shared" ca="1" si="371"/>
        <v>-</v>
      </c>
      <c r="BK48" s="19" t="str">
        <f t="shared" ca="1" si="372"/>
        <v>-</v>
      </c>
      <c r="BL48" s="5" t="str">
        <f t="shared" ca="1" si="373"/>
        <v>-</v>
      </c>
      <c r="BM48" s="19" t="str">
        <f t="shared" ca="1" si="374"/>
        <v>-</v>
      </c>
      <c r="BN48" s="19" t="str">
        <f t="shared" ca="1" si="374"/>
        <v>-</v>
      </c>
      <c r="BO48" s="19" t="str">
        <f t="shared" ca="1" si="374"/>
        <v>-</v>
      </c>
      <c r="BP48" s="5" t="str">
        <f t="shared" ca="1" si="375"/>
        <v>-</v>
      </c>
      <c r="BQ48" s="9"/>
      <c r="BR48" s="19" t="str">
        <f t="shared" ca="1" si="376"/>
        <v>-</v>
      </c>
      <c r="BS48" s="19" t="str">
        <f t="shared" ca="1" si="376"/>
        <v>-</v>
      </c>
      <c r="BT48" s="19" t="str">
        <f t="shared" ca="1" si="376"/>
        <v>-</v>
      </c>
      <c r="BU48" s="19" t="str">
        <f t="shared" ca="1" si="376"/>
        <v>-</v>
      </c>
      <c r="BV48" s="19" t="str">
        <f t="shared" ca="1" si="376"/>
        <v>-</v>
      </c>
      <c r="BW48" s="19" t="str">
        <f t="shared" ca="1" si="376"/>
        <v>-</v>
      </c>
      <c r="BX48" s="19" t="str">
        <f t="shared" ca="1" si="376"/>
        <v>-</v>
      </c>
      <c r="BY48" s="19" t="str">
        <f t="shared" ca="1" si="376"/>
        <v>-</v>
      </c>
      <c r="BZ48" s="19" t="str">
        <f t="shared" ca="1" si="376"/>
        <v>-</v>
      </c>
      <c r="CA48" s="19" t="str">
        <f t="shared" ca="1" si="376"/>
        <v>-</v>
      </c>
      <c r="CB48" s="9"/>
      <c r="CC48" s="237" t="b">
        <f t="shared" ca="1" si="422"/>
        <v>1</v>
      </c>
      <c r="CD48" s="12" t="b">
        <v>1</v>
      </c>
      <c r="CE48" s="237" t="b">
        <f t="shared" ca="1" si="422"/>
        <v>1</v>
      </c>
      <c r="CF48" s="251">
        <f t="shared" ca="1" si="417"/>
        <v>2232107</v>
      </c>
      <c r="CG48" s="12" t="b">
        <v>1</v>
      </c>
      <c r="CH48" s="12">
        <v>0</v>
      </c>
      <c r="CI48" s="12" t="b">
        <v>0</v>
      </c>
      <c r="CJ48" s="237">
        <f t="shared" ca="1" si="418"/>
        <v>2232108</v>
      </c>
      <c r="CK48" s="19" t="str">
        <f t="shared" ca="1" si="406"/>
        <v>-</v>
      </c>
      <c r="CL48" s="12">
        <v>1</v>
      </c>
      <c r="CM48" s="12">
        <v>1</v>
      </c>
      <c r="CN48" s="9"/>
      <c r="CO48" s="444">
        <f t="shared" ca="1" si="378"/>
        <v>652</v>
      </c>
      <c r="CP48" s="444">
        <f t="shared" ca="1" si="378"/>
        <v>686</v>
      </c>
      <c r="CQ48" s="444">
        <f t="shared" ca="1" si="378"/>
        <v>721</v>
      </c>
      <c r="CR48" s="152">
        <f t="shared" ca="1" si="379"/>
        <v>378</v>
      </c>
      <c r="CS48" s="152">
        <f t="shared" ca="1" si="379"/>
        <v>413</v>
      </c>
      <c r="CT48" s="152">
        <f t="shared" ca="1" si="379"/>
        <v>448</v>
      </c>
      <c r="CU48" s="19" t="str">
        <f t="shared" ca="1" si="380"/>
        <v>-</v>
      </c>
      <c r="CV48" s="19" t="str">
        <f t="shared" ca="1" si="380"/>
        <v>-</v>
      </c>
      <c r="CW48" s="19" t="str">
        <f t="shared" ca="1" si="380"/>
        <v>-</v>
      </c>
      <c r="CX48" s="19" t="str">
        <f t="shared" ca="1" si="380"/>
        <v>-</v>
      </c>
      <c r="CY48" s="19" t="str">
        <f t="shared" ca="1" si="380"/>
        <v>-</v>
      </c>
      <c r="CZ48" s="19" t="b">
        <f t="shared" ca="1" si="380"/>
        <v>1</v>
      </c>
      <c r="DA48" s="19">
        <f t="shared" ca="1" si="380"/>
        <v>0</v>
      </c>
      <c r="DB48" s="19">
        <f t="shared" ca="1" si="380"/>
        <v>0</v>
      </c>
      <c r="DC48" s="19">
        <f t="shared" ca="1" si="380"/>
        <v>0</v>
      </c>
      <c r="DD48" s="19">
        <f t="shared" ca="1" si="380"/>
        <v>0</v>
      </c>
      <c r="DE48" s="19">
        <f t="shared" ca="1" si="380"/>
        <v>0</v>
      </c>
      <c r="DF48" s="19">
        <f t="shared" ca="1" si="380"/>
        <v>0</v>
      </c>
      <c r="DG48" s="19">
        <f t="shared" ca="1" si="380"/>
        <v>0</v>
      </c>
      <c r="DH48" s="19">
        <f t="shared" ca="1" si="380"/>
        <v>0</v>
      </c>
      <c r="DI48" s="19">
        <f t="shared" ca="1" si="380"/>
        <v>0</v>
      </c>
      <c r="DJ48" s="19">
        <f t="shared" ca="1" si="380"/>
        <v>0</v>
      </c>
      <c r="DK48" s="19">
        <f t="shared" ca="1" si="380"/>
        <v>0</v>
      </c>
      <c r="DL48" s="19">
        <f t="shared" ca="1" si="381"/>
        <v>0</v>
      </c>
      <c r="DM48" s="12">
        <v>1</v>
      </c>
      <c r="DN48" s="12">
        <v>1</v>
      </c>
      <c r="DO48" s="19">
        <f t="shared" ca="1" si="419"/>
        <v>0</v>
      </c>
      <c r="DP48" s="19" t="str">
        <f t="shared" ca="1" si="419"/>
        <v>-</v>
      </c>
      <c r="DQ48" s="19" t="str">
        <f t="shared" ca="1" si="419"/>
        <v>-</v>
      </c>
      <c r="DR48" s="19" t="str">
        <f t="shared" ca="1" si="419"/>
        <v>-</v>
      </c>
      <c r="DS48" s="19" t="str">
        <f t="shared" ca="1" si="381"/>
        <v>-</v>
      </c>
      <c r="DT48" s="19" t="str">
        <f t="shared" ca="1" si="381"/>
        <v>-</v>
      </c>
      <c r="DU48" s="19">
        <f t="shared" ca="1" si="381"/>
        <v>0</v>
      </c>
      <c r="DV48" s="19" t="str">
        <f t="shared" ca="1" si="381"/>
        <v>-</v>
      </c>
      <c r="DW48" s="19" t="str">
        <f t="shared" ca="1" si="381"/>
        <v>-</v>
      </c>
      <c r="DX48" s="19" t="str">
        <f t="shared" ca="1" si="381"/>
        <v>-</v>
      </c>
      <c r="DY48" s="19" t="str">
        <f t="shared" ca="1" si="381"/>
        <v>-</v>
      </c>
      <c r="DZ48" s="19" t="str">
        <f t="shared" ca="1" si="381"/>
        <v>-</v>
      </c>
      <c r="EA48" s="19" t="str">
        <f t="shared" ca="1" si="381"/>
        <v>-</v>
      </c>
      <c r="EB48" s="19" t="str">
        <f t="shared" ca="1" si="381"/>
        <v>-</v>
      </c>
      <c r="EC48" s="19" t="str">
        <f t="shared" ca="1" si="381"/>
        <v>-</v>
      </c>
      <c r="ED48" s="19">
        <f t="shared" ca="1" si="381"/>
        <v>0</v>
      </c>
      <c r="EE48" s="19">
        <f t="shared" ca="1" si="381"/>
        <v>0</v>
      </c>
      <c r="EF48" s="19">
        <f t="shared" ca="1" si="381"/>
        <v>0</v>
      </c>
      <c r="EG48" s="124">
        <f t="shared" ref="EG48:EX48" ca="1" si="429">IF(AND($K48=EG$9,$N48=EG$11,$AB48=EG$8,$AI48=EG$12),INDEX(i.FS_Strategy,$AC48+1,$AB48),0)</f>
        <v>0</v>
      </c>
      <c r="EH48" s="124">
        <f t="shared" ca="1" si="429"/>
        <v>0</v>
      </c>
      <c r="EI48" s="124">
        <f t="shared" ca="1" si="429"/>
        <v>0</v>
      </c>
      <c r="EJ48" s="124">
        <f t="shared" ca="1" si="429"/>
        <v>0</v>
      </c>
      <c r="EK48" s="124">
        <f t="shared" ca="1" si="429"/>
        <v>0</v>
      </c>
      <c r="EL48" s="124">
        <f t="shared" ca="1" si="429"/>
        <v>0</v>
      </c>
      <c r="EM48" s="124">
        <f t="shared" ca="1" si="429"/>
        <v>0</v>
      </c>
      <c r="EN48" s="124">
        <f t="shared" ca="1" si="429"/>
        <v>0</v>
      </c>
      <c r="EO48" s="124">
        <f t="shared" ca="1" si="429"/>
        <v>0</v>
      </c>
      <c r="EP48" s="124">
        <f t="shared" ca="1" si="429"/>
        <v>0</v>
      </c>
      <c r="EQ48" s="124">
        <f t="shared" ca="1" si="429"/>
        <v>0</v>
      </c>
      <c r="ER48" s="124">
        <f t="shared" ca="1" si="429"/>
        <v>0</v>
      </c>
      <c r="ES48" s="124">
        <f t="shared" ca="1" si="429"/>
        <v>0</v>
      </c>
      <c r="ET48" s="124">
        <f t="shared" ca="1" si="429"/>
        <v>0</v>
      </c>
      <c r="EU48" s="124">
        <f t="shared" ca="1" si="429"/>
        <v>0</v>
      </c>
      <c r="EV48" s="124">
        <f t="shared" ca="1" si="429"/>
        <v>0</v>
      </c>
      <c r="EW48" s="124">
        <f t="shared" ca="1" si="429"/>
        <v>0</v>
      </c>
      <c r="EX48" s="124">
        <f t="shared" ca="1" si="429"/>
        <v>0</v>
      </c>
      <c r="EY48" s="554">
        <f ca="1">IF(AND($K48=EY$9,$N48=EY$11,$AB48=EY$8),INDEX(i.FS_Strategy,$AD48+1,$AB48),0)</f>
        <v>0</v>
      </c>
      <c r="EZ48" s="554">
        <f ca="1">IF(AND($K48=EZ$9,$N48=EZ$11,$AB48=EZ$8),INDEX(i.FS_Strategy,$AD48+1,$AB48),0)</f>
        <v>0</v>
      </c>
      <c r="FA48" s="554">
        <f ca="1">IF(AND($K48=FA$9,$N48=FA$11,$AB48=FA$8),INDEX(i.FS_Strategy,$AD48+1,$AB48),0)</f>
        <v>0</v>
      </c>
      <c r="FB48" s="125">
        <f t="shared" ref="FB48:FN48" ca="1" si="430">IF(AND($K48=FB$9,$N48=FB$11,$AB48=FB$8),INDEX(i.FS_Strategy,$AE48+1,$AB48),0)</f>
        <v>0</v>
      </c>
      <c r="FC48" s="125">
        <f t="shared" ca="1" si="430"/>
        <v>0</v>
      </c>
      <c r="FD48" s="125">
        <f t="shared" ca="1" si="430"/>
        <v>0</v>
      </c>
      <c r="FE48" s="125">
        <f t="shared" ca="1" si="430"/>
        <v>0</v>
      </c>
      <c r="FF48" s="125">
        <f t="shared" ca="1" si="430"/>
        <v>0</v>
      </c>
      <c r="FG48" s="125">
        <f t="shared" ca="1" si="430"/>
        <v>0</v>
      </c>
      <c r="FH48" s="125">
        <f t="shared" ca="1" si="430"/>
        <v>0</v>
      </c>
      <c r="FI48" s="125">
        <f t="shared" ca="1" si="430"/>
        <v>0</v>
      </c>
      <c r="FJ48" s="125">
        <f t="shared" ca="1" si="430"/>
        <v>0</v>
      </c>
      <c r="FK48" s="125">
        <f t="shared" ca="1" si="430"/>
        <v>0</v>
      </c>
      <c r="FL48" s="125">
        <f t="shared" ca="1" si="430"/>
        <v>0</v>
      </c>
      <c r="FM48" s="125">
        <f t="shared" ca="1" si="430"/>
        <v>0</v>
      </c>
      <c r="FN48" s="125">
        <f t="shared" ca="1" si="430"/>
        <v>0</v>
      </c>
      <c r="FO48" s="124">
        <f t="shared" ref="FO48:GF48" ca="1" si="431">IF(AND($K48=FO$9,$N48=FO$11,$AB48=FO$8,$AI48=FO$12),INDEX(i.FS_Strategy,$AC48+1,$AB48),0)</f>
        <v>0</v>
      </c>
      <c r="FP48" s="124">
        <f t="shared" ca="1" si="431"/>
        <v>0</v>
      </c>
      <c r="FQ48" s="124">
        <f t="shared" ca="1" si="431"/>
        <v>0</v>
      </c>
      <c r="FR48" s="124">
        <f t="shared" ca="1" si="431"/>
        <v>0</v>
      </c>
      <c r="FS48" s="124">
        <f t="shared" ca="1" si="431"/>
        <v>0</v>
      </c>
      <c r="FT48" s="124">
        <f t="shared" ca="1" si="431"/>
        <v>0</v>
      </c>
      <c r="FU48" s="124">
        <f t="shared" ca="1" si="431"/>
        <v>0</v>
      </c>
      <c r="FV48" s="124">
        <f t="shared" ca="1" si="431"/>
        <v>0</v>
      </c>
      <c r="FW48" s="124">
        <f t="shared" ca="1" si="431"/>
        <v>0</v>
      </c>
      <c r="FX48" s="124">
        <f t="shared" ca="1" si="431"/>
        <v>0</v>
      </c>
      <c r="FY48" s="124">
        <f t="shared" ca="1" si="431"/>
        <v>0</v>
      </c>
      <c r="FZ48" s="124">
        <f t="shared" ca="1" si="431"/>
        <v>0</v>
      </c>
      <c r="GA48" s="124">
        <f t="shared" ca="1" si="431"/>
        <v>0</v>
      </c>
      <c r="GB48" s="124">
        <f t="shared" ca="1" si="431"/>
        <v>0</v>
      </c>
      <c r="GC48" s="124">
        <f t="shared" ca="1" si="431"/>
        <v>0</v>
      </c>
      <c r="GD48" s="124">
        <f t="shared" ca="1" si="431"/>
        <v>0</v>
      </c>
      <c r="GE48" s="124">
        <f t="shared" ca="1" si="431"/>
        <v>0</v>
      </c>
      <c r="GF48" s="124">
        <f t="shared" ca="1" si="431"/>
        <v>0</v>
      </c>
      <c r="GG48" s="554">
        <f ca="1">IF(AND($K48=GG$9,$N48=GG$11,$AB48=GG$8),INDEX(i.FS_Strategy,$AD48+1,$AB48),0)</f>
        <v>0</v>
      </c>
      <c r="GH48" s="554">
        <f ca="1">IF(AND($K48=GH$9,$N48=GH$11,$AB48=GH$8),INDEX(i.FS_Strategy,$AD48+1,$AB48),0)</f>
        <v>0</v>
      </c>
      <c r="GI48" s="554">
        <f ca="1">IF(AND($K48=GI$9,$N48=GI$11,$AB48=GI$8),INDEX(i.FS_Strategy,$AD48+1,$AB48),0)</f>
        <v>0</v>
      </c>
      <c r="GJ48" s="125">
        <f t="shared" ref="GJ48:GV48" ca="1" si="432">IF(AND($K48=GJ$9,$N48=GJ$11,$AB48=GJ$8),INDEX(i.FS_Strategy,$AE48+1,$AB48),0)</f>
        <v>0</v>
      </c>
      <c r="GK48" s="125">
        <f t="shared" ca="1" si="432"/>
        <v>0</v>
      </c>
      <c r="GL48" s="125">
        <f t="shared" ca="1" si="432"/>
        <v>0</v>
      </c>
      <c r="GM48" s="125">
        <f t="shared" ca="1" si="432"/>
        <v>0</v>
      </c>
      <c r="GN48" s="125">
        <f t="shared" ca="1" si="432"/>
        <v>0</v>
      </c>
      <c r="GO48" s="125">
        <f t="shared" ca="1" si="432"/>
        <v>0</v>
      </c>
      <c r="GP48" s="125">
        <f t="shared" ca="1" si="432"/>
        <v>0</v>
      </c>
      <c r="GQ48" s="125">
        <f t="shared" ca="1" si="432"/>
        <v>0</v>
      </c>
      <c r="GR48" s="125">
        <f t="shared" ca="1" si="432"/>
        <v>0</v>
      </c>
      <c r="GS48" s="125">
        <f t="shared" ca="1" si="432"/>
        <v>0</v>
      </c>
      <c r="GT48" s="125">
        <f t="shared" ca="1" si="432"/>
        <v>0</v>
      </c>
      <c r="GU48" s="125">
        <f t="shared" ca="1" si="432"/>
        <v>0</v>
      </c>
      <c r="GV48" s="125">
        <f t="shared" ca="1" si="432"/>
        <v>0</v>
      </c>
      <c r="GW48" s="124">
        <f t="shared" ref="GW48:HN48" ca="1" si="433">IF(AND($K48=GW$9,$N48=GW$11,$AB48=GW$8,$AI48=GW$12),INDEX(i.FS_Strategy,$AC48+1,$AB48),0)</f>
        <v>0</v>
      </c>
      <c r="GX48" s="124">
        <f t="shared" ca="1" si="433"/>
        <v>0</v>
      </c>
      <c r="GY48" s="124">
        <f t="shared" ca="1" si="433"/>
        <v>0</v>
      </c>
      <c r="GZ48" s="124">
        <f t="shared" ca="1" si="433"/>
        <v>0</v>
      </c>
      <c r="HA48" s="124">
        <f t="shared" ca="1" si="433"/>
        <v>0</v>
      </c>
      <c r="HB48" s="124">
        <f t="shared" ca="1" si="433"/>
        <v>0</v>
      </c>
      <c r="HC48" s="124">
        <f t="shared" ca="1" si="433"/>
        <v>0</v>
      </c>
      <c r="HD48" s="124">
        <f t="shared" ca="1" si="433"/>
        <v>0</v>
      </c>
      <c r="HE48" s="124">
        <f t="shared" ca="1" si="433"/>
        <v>0</v>
      </c>
      <c r="HF48" s="124">
        <f t="shared" ca="1" si="433"/>
        <v>0</v>
      </c>
      <c r="HG48" s="124">
        <f t="shared" ca="1" si="433"/>
        <v>0</v>
      </c>
      <c r="HH48" s="124">
        <f t="shared" ca="1" si="433"/>
        <v>0</v>
      </c>
      <c r="HI48" s="124">
        <f t="shared" ca="1" si="433"/>
        <v>0</v>
      </c>
      <c r="HJ48" s="124">
        <f t="shared" ca="1" si="433"/>
        <v>0</v>
      </c>
      <c r="HK48" s="124">
        <f t="shared" ca="1" si="433"/>
        <v>0</v>
      </c>
      <c r="HL48" s="124">
        <f t="shared" ca="1" si="433"/>
        <v>0</v>
      </c>
      <c r="HM48" s="124">
        <f t="shared" ca="1" si="433"/>
        <v>0</v>
      </c>
      <c r="HN48" s="124">
        <f t="shared" ca="1" si="433"/>
        <v>0</v>
      </c>
      <c r="HO48" s="554">
        <f ca="1">IF(AND($K48=HO$9,$N48=HO$11,$AB48=HO$8),INDEX(i.FS_Strategy,$AD48+1,$AB48),0)</f>
        <v>0</v>
      </c>
      <c r="HP48" s="554">
        <f ca="1">IF(AND($K48=HP$9,$N48=HP$11,$AB48=HP$8),INDEX(i.FS_Strategy,$AD48+1,$AB48),0)</f>
        <v>0</v>
      </c>
      <c r="HQ48" s="554">
        <f ca="1">IF(AND($K48=HQ$9,$N48=HQ$11,$AB48=HQ$8),INDEX(i.FS_Strategy,$AD48+1,$AB48),0)</f>
        <v>0</v>
      </c>
      <c r="HR48" s="125">
        <f t="shared" ref="HR48:ID48" ca="1" si="434">IF(AND($K48=HR$9,$N48=HR$11,$AB48=HR$8),INDEX(i.FS_Strategy,$AE48+1,$AB48),0)</f>
        <v>0</v>
      </c>
      <c r="HS48" s="125">
        <f t="shared" ca="1" si="434"/>
        <v>0</v>
      </c>
      <c r="HT48" s="125">
        <f t="shared" ca="1" si="434"/>
        <v>0</v>
      </c>
      <c r="HU48" s="125">
        <f t="shared" ca="1" si="434"/>
        <v>0</v>
      </c>
      <c r="HV48" s="125">
        <f t="shared" ca="1" si="434"/>
        <v>0</v>
      </c>
      <c r="HW48" s="125">
        <f t="shared" ca="1" si="434"/>
        <v>0</v>
      </c>
      <c r="HX48" s="125">
        <f t="shared" ca="1" si="434"/>
        <v>0</v>
      </c>
      <c r="HY48" s="125">
        <f t="shared" ca="1" si="434"/>
        <v>0</v>
      </c>
      <c r="HZ48" s="125">
        <f t="shared" ca="1" si="434"/>
        <v>0</v>
      </c>
      <c r="IA48" s="125">
        <f t="shared" ca="1" si="434"/>
        <v>0</v>
      </c>
      <c r="IB48" s="125">
        <f t="shared" ca="1" si="434"/>
        <v>0</v>
      </c>
      <c r="IC48" s="125">
        <f t="shared" ca="1" si="434"/>
        <v>0</v>
      </c>
      <c r="ID48" s="125">
        <f t="shared" ca="1" si="434"/>
        <v>0</v>
      </c>
      <c r="IE48" s="5">
        <f t="shared" ca="1" si="385"/>
        <v>67</v>
      </c>
      <c r="IF48" s="9"/>
      <c r="IG48" s="5">
        <f t="shared" ca="1" si="386"/>
        <v>1</v>
      </c>
      <c r="IH48" s="5" t="b">
        <f t="shared" ca="1" si="386"/>
        <v>0</v>
      </c>
      <c r="II48" s="19">
        <f t="shared" ref="II48:IX48" ca="1" si="435">OFFSET(II$5,$B48,0)</f>
        <v>0</v>
      </c>
      <c r="IJ48" s="5">
        <f t="shared" ca="1" si="386"/>
        <v>55</v>
      </c>
      <c r="IK48" s="19">
        <f t="shared" ca="1" si="435"/>
        <v>1</v>
      </c>
      <c r="IL48" s="19">
        <f t="shared" ca="1" si="435"/>
        <v>0</v>
      </c>
      <c r="IM48" s="19">
        <f t="shared" ca="1" si="435"/>
        <v>0</v>
      </c>
      <c r="IN48" s="19">
        <f t="shared" ca="1" si="435"/>
        <v>0</v>
      </c>
      <c r="IO48" s="19">
        <f t="shared" ca="1" si="435"/>
        <v>0</v>
      </c>
      <c r="IP48" s="19">
        <f t="shared" ca="1" si="435"/>
        <v>0</v>
      </c>
      <c r="IQ48" s="19">
        <f t="shared" ca="1" si="435"/>
        <v>0</v>
      </c>
      <c r="IR48" s="19">
        <f t="shared" ca="1" si="435"/>
        <v>0</v>
      </c>
      <c r="IS48" s="19">
        <f t="shared" ca="1" si="435"/>
        <v>0</v>
      </c>
      <c r="IT48" s="19">
        <f t="shared" ca="1" si="435"/>
        <v>0</v>
      </c>
      <c r="IU48" s="19">
        <f t="shared" ca="1" si="435"/>
        <v>0</v>
      </c>
      <c r="IV48" s="19">
        <f t="shared" ca="1" si="435"/>
        <v>0</v>
      </c>
      <c r="IW48" s="19">
        <f t="shared" ca="1" si="435"/>
        <v>0</v>
      </c>
      <c r="IX48" s="19">
        <f t="shared" ca="1" si="435"/>
        <v>0</v>
      </c>
      <c r="IY48" s="19">
        <f t="shared" ref="IY48:JN48" ca="1" si="436">OFFSET(IY$5,$B48,0)</f>
        <v>0</v>
      </c>
      <c r="IZ48" s="19">
        <f t="shared" ca="1" si="436"/>
        <v>0</v>
      </c>
      <c r="JA48" s="19">
        <f t="shared" ca="1" si="436"/>
        <v>0</v>
      </c>
      <c r="JB48" s="19">
        <f t="shared" ca="1" si="436"/>
        <v>0</v>
      </c>
      <c r="JC48" s="19">
        <f t="shared" ca="1" si="436"/>
        <v>0</v>
      </c>
      <c r="JD48" s="19">
        <f t="shared" ca="1" si="436"/>
        <v>0</v>
      </c>
      <c r="JE48" s="19">
        <f t="shared" ca="1" si="436"/>
        <v>0</v>
      </c>
      <c r="JF48" s="19">
        <f t="shared" ca="1" si="436"/>
        <v>0</v>
      </c>
      <c r="JG48" s="5">
        <f t="shared" ca="1" si="388"/>
        <v>1.2500000000000001E-2</v>
      </c>
      <c r="JH48" s="567">
        <f t="shared" ca="1" si="388"/>
        <v>0</v>
      </c>
      <c r="JI48" s="5">
        <f t="shared" ca="1" si="388"/>
        <v>6.25E-2</v>
      </c>
      <c r="JJ48" s="5">
        <f t="shared" ca="1" si="388"/>
        <v>6.25E-2</v>
      </c>
      <c r="JK48" s="5">
        <f t="shared" ca="1" si="388"/>
        <v>6.25E-2</v>
      </c>
      <c r="JL48" s="19">
        <f t="shared" ca="1" si="436"/>
        <v>1</v>
      </c>
      <c r="JM48" s="19">
        <f t="shared" ca="1" si="436"/>
        <v>0</v>
      </c>
      <c r="JN48" s="19">
        <f t="shared" ca="1" si="436"/>
        <v>1</v>
      </c>
      <c r="JO48" s="9"/>
      <c r="JP48" s="5" t="b">
        <f t="shared" ca="1" si="389"/>
        <v>0</v>
      </c>
      <c r="JQ48" s="19" t="str">
        <f t="shared" ca="1" si="390"/>
        <v>-</v>
      </c>
      <c r="JR48" s="19" t="str">
        <f t="shared" ca="1" si="390"/>
        <v>-</v>
      </c>
      <c r="JS48" s="5" t="b">
        <f t="shared" ca="1" si="391"/>
        <v>0</v>
      </c>
      <c r="JT48" s="5" t="b">
        <f t="shared" ca="1" si="391"/>
        <v>0</v>
      </c>
      <c r="JU48" s="5" t="b">
        <f t="shared" ca="1" si="391"/>
        <v>1</v>
      </c>
      <c r="JV48" s="144">
        <f t="shared" ca="1" si="409"/>
        <v>1</v>
      </c>
      <c r="JW48" s="144">
        <f t="shared" ca="1" si="409"/>
        <v>1</v>
      </c>
      <c r="JX48" s="19" t="str">
        <f t="shared" ca="1" si="410"/>
        <v>-</v>
      </c>
      <c r="JY48" s="19" t="str">
        <f t="shared" ca="1" si="410"/>
        <v>-</v>
      </c>
      <c r="JZ48" s="19" t="str">
        <f t="shared" ca="1" si="410"/>
        <v>-</v>
      </c>
      <c r="KA48" s="19" t="str">
        <f t="shared" ca="1" si="410"/>
        <v>-</v>
      </c>
      <c r="KB48" s="19">
        <f t="shared" ca="1" si="410"/>
        <v>1</v>
      </c>
      <c r="KC48" s="19">
        <f t="shared" ca="1" si="410"/>
        <v>0.66</v>
      </c>
      <c r="KD48" s="19" t="str">
        <f t="shared" ca="1" si="410"/>
        <v>-</v>
      </c>
      <c r="KE48" s="5" t="b" cm="1">
        <f t="array" aca="1" ref="KE48" ca="1">IF(OR(KF48:KM48&lt;&gt;"-"),TRUE,"-")</f>
        <v>1</v>
      </c>
      <c r="KF48" s="237">
        <f t="shared" ca="1" si="421"/>
        <v>2</v>
      </c>
      <c r="KG48" s="237">
        <f t="shared" ca="1" si="421"/>
        <v>2</v>
      </c>
      <c r="KH48" s="237">
        <f t="shared" ca="1" si="421"/>
        <v>2</v>
      </c>
      <c r="KI48" s="237">
        <f t="shared" ca="1" si="421"/>
        <v>2</v>
      </c>
      <c r="KJ48" s="237">
        <f t="shared" ca="1" si="421"/>
        <v>2</v>
      </c>
      <c r="KK48" s="237">
        <f t="shared" ca="1" si="421"/>
        <v>2</v>
      </c>
      <c r="KL48" s="237">
        <f t="shared" ca="1" si="421"/>
        <v>2</v>
      </c>
      <c r="KM48" s="237">
        <f t="shared" ca="1" si="421"/>
        <v>2</v>
      </c>
      <c r="KN48" s="5" t="str">
        <f t="array" aca="1" ref="KN48" ca="1">IF(OR(KO48:KU48&lt;&gt;"-"),TRUE,"-")</f>
        <v>-</v>
      </c>
      <c r="KO48" s="19" t="str">
        <f t="shared" ca="1" si="412"/>
        <v>-</v>
      </c>
      <c r="KP48" s="19" t="str">
        <f t="shared" ca="1" si="412"/>
        <v>-</v>
      </c>
      <c r="KQ48" s="19" t="str">
        <f t="shared" ca="1" si="412"/>
        <v>-</v>
      </c>
      <c r="KR48" s="19" t="str">
        <f t="shared" ca="1" si="412"/>
        <v>-</v>
      </c>
      <c r="KS48" s="19" t="str">
        <f t="shared" ca="1" si="412"/>
        <v>-</v>
      </c>
      <c r="KT48" s="19" t="str">
        <f t="shared" ca="1" si="412"/>
        <v>-</v>
      </c>
      <c r="KU48" s="19" t="str">
        <f t="shared" ca="1" si="412"/>
        <v>-</v>
      </c>
      <c r="KV48" s="19" t="b">
        <f t="shared" ca="1" si="412"/>
        <v>0</v>
      </c>
      <c r="KW48" s="144">
        <f t="shared" ca="1" si="393"/>
        <v>2</v>
      </c>
      <c r="KX48" s="19">
        <f t="shared" ca="1" si="412"/>
        <v>2</v>
      </c>
      <c r="KY48" s="19" t="b">
        <f t="shared" ca="1" si="412"/>
        <v>0</v>
      </c>
      <c r="KZ48" s="19" t="str">
        <f t="shared" ca="1" si="412"/>
        <v>-</v>
      </c>
      <c r="LA48" s="5" t="str">
        <f t="shared" ca="1" si="394"/>
        <v>-</v>
      </c>
      <c r="LB48" s="5" t="str">
        <f t="shared" ca="1" si="394"/>
        <v>-</v>
      </c>
      <c r="LC48" s="5" t="str">
        <f t="shared" ca="1" si="394"/>
        <v>-</v>
      </c>
      <c r="LD48" s="5" t="str">
        <f t="shared" ca="1" si="394"/>
        <v>-</v>
      </c>
      <c r="LE48" s="19" t="b">
        <f t="shared" ca="1" si="413"/>
        <v>0</v>
      </c>
      <c r="LF48" s="19" t="str">
        <f t="shared" ca="1" si="413"/>
        <v>-</v>
      </c>
      <c r="LG48" s="19" t="str">
        <f t="shared" ca="1" si="413"/>
        <v>-</v>
      </c>
      <c r="LH48" s="19" t="b">
        <f t="shared" ca="1" si="413"/>
        <v>1</v>
      </c>
      <c r="LI48" s="19">
        <f t="shared" ca="1" si="413"/>
        <v>0.75</v>
      </c>
      <c r="LJ48" s="19">
        <f t="shared" ca="1" si="413"/>
        <v>0.75</v>
      </c>
      <c r="LK48" s="19">
        <f t="shared" ca="1" si="413"/>
        <v>0.99</v>
      </c>
      <c r="LL48" s="19">
        <f t="shared" ca="1" si="413"/>
        <v>0.5</v>
      </c>
      <c r="LM48" s="19">
        <f t="shared" ca="1" si="413"/>
        <v>0</v>
      </c>
      <c r="LN48" s="19">
        <f t="shared" ca="1" si="413"/>
        <v>0</v>
      </c>
      <c r="LO48" s="19" t="str">
        <f t="shared" ca="1" si="413"/>
        <v>-</v>
      </c>
      <c r="LP48" s="5" t="str" cm="1">
        <f t="array" aca="1" ref="LP48" ca="1">INDEX(i.meatgrid,$Q48,LP$7)</f>
        <v>-</v>
      </c>
      <c r="LQ48" s="5" t="str" cm="1">
        <f t="array" aca="1" ref="LQ48" ca="1">INDEX(i.meatgrid,$Q48,LQ$7)</f>
        <v>-</v>
      </c>
      <c r="LR48" s="19" t="str">
        <f t="shared" ca="1" si="413"/>
        <v>-</v>
      </c>
      <c r="LS48" s="5">
        <f t="shared" ca="1" si="396"/>
        <v>1</v>
      </c>
      <c r="LT48" s="9"/>
      <c r="LU48" s="19">
        <f t="shared" ca="1" si="413"/>
        <v>70</v>
      </c>
      <c r="LV48" s="19">
        <f t="shared" ca="1" si="397"/>
        <v>50</v>
      </c>
      <c r="LW48" s="19">
        <f t="shared" ca="1" si="397"/>
        <v>80</v>
      </c>
      <c r="LX48" s="19">
        <f t="shared" ca="1" si="397"/>
        <v>50</v>
      </c>
      <c r="LY48" s="5" t="b" cm="1">
        <f t="array" aca="1" ref="LY48" ca="1">INDEX(i.meatgrid,$Q48,LY$7)</f>
        <v>0</v>
      </c>
      <c r="LZ48" s="5" t="b" cm="1">
        <f t="array" aca="1" ref="LZ48" ca="1">INDEX(i.meatgrid,$Q48,LZ$7)</f>
        <v>0</v>
      </c>
      <c r="MA48" s="5" t="str" cm="1">
        <f t="array" aca="1" ref="MA48" ca="1">INDEX(i.meatgrid,$Q48,MA$7)</f>
        <v>-</v>
      </c>
      <c r="MB48" s="5" t="str" cm="1">
        <f t="array" aca="1" ref="MB48" ca="1">INDEX(i.meatgrid,$Q48,MB$7)</f>
        <v>-</v>
      </c>
      <c r="MC48" s="19">
        <f t="shared" ca="1" si="397"/>
        <v>1</v>
      </c>
      <c r="MD48" s="5">
        <f t="shared" ca="1" si="398"/>
        <v>1</v>
      </c>
      <c r="ME48" s="5" cm="1">
        <f t="array" aca="1" ref="ME48" ca="1">INDEX(i.meatgrid,$Q48,ME$7)</f>
        <v>0</v>
      </c>
      <c r="MF48" s="5" cm="1">
        <f t="array" aca="1" ref="MF48" ca="1">INDEX(i.meatgrid,$Q48,MF$7)</f>
        <v>0</v>
      </c>
      <c r="MG48" s="5" cm="1">
        <f t="array" aca="1" ref="MG48" ca="1">INDEX(i.meatgrid,$Q48,MG$7)</f>
        <v>0</v>
      </c>
      <c r="MH48" s="5" cm="1">
        <f t="array" aca="1" ref="MH48" ca="1">INDEX(i.meatgrid,$Q48,MH$7)</f>
        <v>0</v>
      </c>
      <c r="MI48" s="5" cm="1">
        <f t="array" aca="1" ref="MI48" ca="1">INDEX(i.meatgrid,$Q48,MI$7)</f>
        <v>1</v>
      </c>
      <c r="MJ48" s="5" cm="1">
        <f t="array" aca="1" ref="MJ48" ca="1">INDEX(i.meatgrid,$Q48,MJ$7)</f>
        <v>1</v>
      </c>
      <c r="MK48" s="5" cm="1">
        <f t="array" aca="1" ref="MK48" ca="1">INDEX(i.meatgrid,$Q48,MK$7)</f>
        <v>1</v>
      </c>
      <c r="ML48" s="5" cm="1">
        <f t="array" aca="1" ref="ML48" ca="1">INDEX(i.meatgrid,$Q48,ML$7)</f>
        <v>1</v>
      </c>
      <c r="MM48" s="19">
        <f t="shared" ca="1" si="399"/>
        <v>1</v>
      </c>
      <c r="MN48" s="9"/>
      <c r="MO48" s="19" t="b">
        <f t="shared" ca="1" si="400"/>
        <v>0</v>
      </c>
      <c r="MP48" s="19" t="b">
        <f t="shared" ca="1" si="400"/>
        <v>0</v>
      </c>
      <c r="MQ48" s="19">
        <f t="shared" ca="1" si="400"/>
        <v>1</v>
      </c>
      <c r="MR48" s="19">
        <f t="shared" ca="1" si="400"/>
        <v>0.75</v>
      </c>
      <c r="MS48" s="19">
        <f t="shared" ca="1" si="400"/>
        <v>0.75</v>
      </c>
      <c r="MT48" s="19">
        <f t="shared" ca="1" si="400"/>
        <v>0.8</v>
      </c>
      <c r="MU48" s="19">
        <f t="shared" ca="1" si="400"/>
        <v>0.82499999999999996</v>
      </c>
      <c r="MV48" s="19">
        <f t="shared" ca="1" si="400"/>
        <v>0.875</v>
      </c>
      <c r="MW48" s="19">
        <f t="shared" ca="1" si="400"/>
        <v>0.9</v>
      </c>
      <c r="MX48" s="19">
        <f t="shared" ca="1" si="400"/>
        <v>1</v>
      </c>
      <c r="MY48" s="19">
        <f t="shared" ca="1" si="400"/>
        <v>0.875</v>
      </c>
      <c r="MZ48" s="19" t="b">
        <f t="shared" ca="1" si="400"/>
        <v>1</v>
      </c>
      <c r="NA48" s="19">
        <f t="shared" ca="1" si="400"/>
        <v>74.989999999999995</v>
      </c>
      <c r="NB48" s="19" t="str">
        <f t="shared" ca="1" si="400"/>
        <v>-</v>
      </c>
      <c r="NC48" s="19" t="str">
        <f t="shared" ca="1" si="400"/>
        <v>-</v>
      </c>
      <c r="ND48" s="19" t="str">
        <f t="shared" ca="1" si="400"/>
        <v>-</v>
      </c>
      <c r="NE48" s="19" t="str">
        <f t="shared" ca="1" si="426"/>
        <v>-</v>
      </c>
      <c r="NF48" s="19" t="str">
        <f t="shared" ca="1" si="426"/>
        <v>-</v>
      </c>
      <c r="NG48" s="19" t="str">
        <f t="shared" ca="1" si="426"/>
        <v>-</v>
      </c>
      <c r="NH48" s="19" t="str">
        <f t="shared" ca="1" si="426"/>
        <v>-</v>
      </c>
      <c r="NI48" s="19">
        <f t="shared" ca="1" si="426"/>
        <v>36.99</v>
      </c>
      <c r="NJ48" s="19">
        <f t="shared" ca="1" si="426"/>
        <v>36.99</v>
      </c>
      <c r="NK48" s="19" t="str">
        <f t="shared" ca="1" si="426"/>
        <v>-</v>
      </c>
      <c r="NL48" s="19" t="str">
        <f t="shared" ca="1" si="426"/>
        <v>-</v>
      </c>
      <c r="NM48" s="19" t="str">
        <f t="shared" ca="1" si="426"/>
        <v>-</v>
      </c>
      <c r="NN48" s="19" t="str">
        <f t="shared" ca="1" si="426"/>
        <v>-</v>
      </c>
      <c r="NO48" s="19" t="str">
        <f t="shared" ca="1" si="426"/>
        <v>-</v>
      </c>
      <c r="NP48" s="19">
        <f t="shared" ca="1" si="426"/>
        <v>49.99</v>
      </c>
      <c r="NQ48" s="19">
        <f t="shared" ca="1" si="426"/>
        <v>49.99</v>
      </c>
      <c r="NR48" s="19">
        <f t="shared" ca="1" si="426"/>
        <v>49.99</v>
      </c>
      <c r="NS48" s="19">
        <f t="shared" ca="1" si="426"/>
        <v>49.99</v>
      </c>
      <c r="NT48" s="19">
        <f t="shared" ca="1" si="426"/>
        <v>49.99</v>
      </c>
      <c r="NU48" s="19">
        <f t="shared" ca="1" si="426"/>
        <v>49.99</v>
      </c>
      <c r="NV48" s="19">
        <f t="shared" ca="1" si="426"/>
        <v>49.99</v>
      </c>
      <c r="NW48" s="19">
        <f t="shared" ca="1" si="426"/>
        <v>49.99</v>
      </c>
      <c r="NX48" s="19">
        <f t="shared" ca="1" si="426"/>
        <v>412.99</v>
      </c>
      <c r="NY48" s="19">
        <f t="shared" ca="1" si="426"/>
        <v>412.99</v>
      </c>
      <c r="NZ48" s="19" t="str">
        <f t="shared" ca="1" si="426"/>
        <v>-</v>
      </c>
      <c r="OA48" s="19" t="str">
        <f t="shared" ca="1" si="426"/>
        <v>-</v>
      </c>
      <c r="OB48" s="19" t="str">
        <f t="shared" ca="1" si="426"/>
        <v>-</v>
      </c>
      <c r="OC48" s="19" t="str">
        <f t="shared" ca="1" si="426"/>
        <v>-</v>
      </c>
      <c r="OD48" s="19" t="str">
        <f t="shared" ca="1" si="426"/>
        <v>-</v>
      </c>
      <c r="OE48" s="19">
        <f t="shared" ca="1" si="426"/>
        <v>6.8900000000000006</v>
      </c>
      <c r="OF48" s="19">
        <f t="shared" ca="1" si="426"/>
        <v>6.8900000000000006</v>
      </c>
      <c r="OG48" s="19">
        <f t="shared" ca="1" si="426"/>
        <v>6.8900000000000006</v>
      </c>
      <c r="OH48" s="19">
        <f t="shared" ca="1" si="426"/>
        <v>6.8900000000000006</v>
      </c>
      <c r="OI48" s="19">
        <f t="shared" ca="1" si="426"/>
        <v>6.8900000000000006</v>
      </c>
      <c r="OJ48" s="19">
        <f t="shared" ca="1" si="426"/>
        <v>6.8900000000000006</v>
      </c>
      <c r="OK48" s="19">
        <f t="shared" ca="1" si="426"/>
        <v>6.8900000000000006</v>
      </c>
      <c r="OL48" s="19">
        <f t="shared" ca="1" si="426"/>
        <v>6.8900000000000006</v>
      </c>
      <c r="OM48" s="19">
        <f t="shared" ca="1" si="426"/>
        <v>346.99</v>
      </c>
      <c r="ON48" s="19">
        <f t="shared" ca="1" si="426"/>
        <v>346.99</v>
      </c>
      <c r="OO48" s="19" t="str">
        <f t="shared" ca="1" si="426"/>
        <v>-</v>
      </c>
      <c r="OP48" s="19" t="str">
        <f t="shared" ca="1" si="426"/>
        <v>-</v>
      </c>
      <c r="OQ48" s="19" t="str">
        <f t="shared" ca="1" si="426"/>
        <v>-</v>
      </c>
      <c r="OR48" s="19" t="str">
        <f t="shared" ca="1" si="426"/>
        <v>-</v>
      </c>
      <c r="OS48" s="19" t="str">
        <f t="shared" ca="1" si="426"/>
        <v>-</v>
      </c>
      <c r="OT48" s="19">
        <f t="shared" ca="1" si="426"/>
        <v>0</v>
      </c>
      <c r="OU48" s="24">
        <v>0</v>
      </c>
    </row>
    <row r="49" spans="1:411" outlineLevel="1">
      <c r="A49" s="21">
        <f t="shared" si="158"/>
        <v>44</v>
      </c>
      <c r="B49" s="21"/>
      <c r="D49" s="14"/>
      <c r="E49" t="b">
        <v>0</v>
      </c>
      <c r="H49" s="21"/>
      <c r="I49" s="21"/>
      <c r="J49" s="21"/>
      <c r="K49" s="21"/>
      <c r="L49" s="21"/>
      <c r="M49" s="21"/>
      <c r="N49" s="21"/>
      <c r="O49" s="21"/>
      <c r="P49" s="21"/>
      <c r="Q49" s="21"/>
      <c r="R49" s="21"/>
      <c r="S49" s="21"/>
      <c r="T49" s="21"/>
      <c r="U49" s="218"/>
      <c r="V49" s="218"/>
      <c r="W49" s="21"/>
      <c r="X49" s="218"/>
      <c r="Y49" s="218"/>
      <c r="Z49" s="218"/>
      <c r="AA49" s="218"/>
      <c r="AB49" s="218"/>
      <c r="AC49" s="323" t="e">
        <f>INDEX(CHOOSE($N49,DataAutumn!i.OptLTWAdj,DataWinter!i.OptLTWAdj,DataSpring!i.OptLTWAdj),AC$7+($AI49-1)*3+($W49-1)*15,$S49+($M49-1)*4)</f>
        <v>#VALUE!</v>
      </c>
      <c r="AD49" s="218"/>
      <c r="AE49" s="218"/>
      <c r="AL49" s="234" t="str">
        <f ca="1">"blank "&amp;TEXT(RAND(),"0.000")</f>
        <v>blank 0.798</v>
      </c>
      <c r="AM49" s="9" t="str">
        <f ca="1">IF(COUNTIF(AL$5:AL49,AL49)=1,"-","Dup")</f>
        <v>-</v>
      </c>
      <c r="AN49" s="9"/>
      <c r="AO49" s="14"/>
      <c r="AP49" s="14"/>
      <c r="AQ49" s="14"/>
      <c r="AR49" s="14"/>
      <c r="AS49" s="14"/>
      <c r="AT49" s="14"/>
      <c r="AU49" s="563"/>
      <c r="AV49" s="563"/>
      <c r="AW49" s="9"/>
      <c r="AX49" s="14"/>
      <c r="AY49" s="14"/>
      <c r="AZ49" s="14"/>
      <c r="BA49" s="14"/>
      <c r="BB49" s="14"/>
      <c r="BC49" s="14"/>
      <c r="BD49" s="14"/>
      <c r="BE49" s="9"/>
      <c r="BF49" s="14"/>
      <c r="BG49" s="14"/>
      <c r="BH49" s="14"/>
      <c r="BI49" s="14"/>
      <c r="BJ49" s="14"/>
      <c r="BK49" s="14"/>
      <c r="BL49" s="14"/>
      <c r="BM49" s="14"/>
      <c r="BN49" s="14"/>
      <c r="BO49" s="14"/>
      <c r="BP49" s="14"/>
      <c r="BQ49" s="9"/>
      <c r="BR49" s="14"/>
      <c r="BS49" s="14"/>
      <c r="BT49" s="14"/>
      <c r="BU49" s="14"/>
      <c r="BV49" s="14"/>
      <c r="BW49" s="14"/>
      <c r="BX49" s="14"/>
      <c r="BY49" s="14"/>
      <c r="BZ49" s="14"/>
      <c r="CA49" s="14"/>
      <c r="CB49" s="9"/>
      <c r="CC49" s="14"/>
      <c r="CD49" s="14"/>
      <c r="CE49" s="14"/>
      <c r="CF49" s="14"/>
      <c r="CG49" s="14"/>
      <c r="CH49" s="14"/>
      <c r="CI49" s="14"/>
      <c r="CJ49" s="14"/>
      <c r="CK49" s="14"/>
      <c r="CL49" s="14"/>
      <c r="CM49" s="14"/>
      <c r="CN49" s="9"/>
      <c r="CO49" s="14"/>
      <c r="CP49" s="14"/>
      <c r="CQ49" s="14"/>
      <c r="CR49" s="14"/>
      <c r="CS49" s="14"/>
      <c r="CT49" s="14"/>
      <c r="CU49" s="14"/>
      <c r="CV49" s="14"/>
      <c r="CW49" s="14"/>
      <c r="CX49" s="14"/>
      <c r="CY49" s="14"/>
      <c r="CZ49" s="14"/>
      <c r="DA49" s="14"/>
      <c r="DB49" s="14"/>
      <c r="DC49" s="14"/>
      <c r="DD49" s="14"/>
      <c r="DE49" s="14"/>
      <c r="DF49" s="14"/>
      <c r="DG49" s="14"/>
      <c r="DH49" s="14"/>
      <c r="DI49" s="14"/>
      <c r="DJ49" s="14"/>
      <c r="DK49" s="14"/>
      <c r="DL49" s="14"/>
      <c r="DM49" s="14"/>
      <c r="DN49" s="14"/>
      <c r="DO49" s="14"/>
      <c r="DP49" s="14"/>
      <c r="DQ49" s="14"/>
      <c r="DR49" s="14"/>
      <c r="DS49" s="14"/>
      <c r="DT49" s="14"/>
      <c r="DU49" s="14"/>
      <c r="DV49" s="14"/>
      <c r="DW49" s="14"/>
      <c r="DX49" s="14"/>
      <c r="DY49" s="14"/>
      <c r="DZ49" s="14"/>
      <c r="EA49" s="14"/>
      <c r="EB49" s="14"/>
      <c r="EC49" s="14"/>
      <c r="ED49" s="14"/>
      <c r="EE49" s="14"/>
      <c r="EF49" s="14"/>
      <c r="EG49" s="14"/>
      <c r="EH49" s="14"/>
      <c r="EI49" s="14"/>
      <c r="EJ49" s="14"/>
      <c r="EK49" s="14"/>
      <c r="EL49" s="14"/>
      <c r="EM49" s="14"/>
      <c r="EN49" s="14"/>
      <c r="EO49" s="14"/>
      <c r="EP49" s="14"/>
      <c r="EQ49" s="14"/>
      <c r="ER49" s="14"/>
      <c r="ES49" s="14"/>
      <c r="ET49" s="14"/>
      <c r="EU49" s="14"/>
      <c r="EV49" s="14"/>
      <c r="EW49" s="14"/>
      <c r="EX49" s="14"/>
      <c r="EY49" s="14"/>
      <c r="EZ49" s="14"/>
      <c r="FA49" s="14"/>
      <c r="FB49" s="14"/>
      <c r="FC49" s="14"/>
      <c r="FD49" s="14"/>
      <c r="FE49" s="14"/>
      <c r="FF49" s="14"/>
      <c r="FG49" s="14"/>
      <c r="FH49" s="14"/>
      <c r="FI49" s="14"/>
      <c r="FJ49" s="14"/>
      <c r="FK49" s="14"/>
      <c r="FL49" s="14"/>
      <c r="FM49" s="14"/>
      <c r="FN49" s="14"/>
      <c r="FO49" s="14"/>
      <c r="FP49" s="14"/>
      <c r="FQ49" s="14"/>
      <c r="FR49" s="14"/>
      <c r="FS49" s="14"/>
      <c r="FT49" s="14"/>
      <c r="FU49" s="14"/>
      <c r="FV49" s="14"/>
      <c r="FW49" s="14"/>
      <c r="FX49" s="14"/>
      <c r="FY49" s="14"/>
      <c r="FZ49" s="14"/>
      <c r="GA49" s="14"/>
      <c r="GB49" s="14"/>
      <c r="GC49" s="14"/>
      <c r="GD49" s="14"/>
      <c r="GE49" s="14"/>
      <c r="GF49" s="14"/>
      <c r="GG49" s="14"/>
      <c r="GH49" s="14"/>
      <c r="GI49" s="14"/>
      <c r="GJ49" s="14"/>
      <c r="GK49" s="14"/>
      <c r="GL49" s="14"/>
      <c r="GM49" s="14"/>
      <c r="GN49" s="14"/>
      <c r="GO49" s="14"/>
      <c r="GP49" s="14"/>
      <c r="GQ49" s="14"/>
      <c r="GR49" s="14"/>
      <c r="GS49" s="14"/>
      <c r="GT49" s="14"/>
      <c r="GU49" s="14"/>
      <c r="GV49" s="14"/>
      <c r="GW49" s="14"/>
      <c r="GX49" s="14"/>
      <c r="GY49" s="14"/>
      <c r="GZ49" s="14"/>
      <c r="HA49" s="14"/>
      <c r="HB49" s="14"/>
      <c r="HC49" s="14"/>
      <c r="HD49" s="14"/>
      <c r="HE49" s="14"/>
      <c r="HF49" s="14"/>
      <c r="HG49" s="14"/>
      <c r="HH49" s="14"/>
      <c r="HI49" s="14"/>
      <c r="HJ49" s="14"/>
      <c r="HK49" s="14"/>
      <c r="HL49" s="14"/>
      <c r="HM49" s="14"/>
      <c r="HN49" s="14"/>
      <c r="HO49" s="14"/>
      <c r="HP49" s="14"/>
      <c r="HQ49" s="14"/>
      <c r="HR49" s="14"/>
      <c r="HS49" s="14"/>
      <c r="HT49" s="14"/>
      <c r="HU49" s="14"/>
      <c r="HV49" s="14"/>
      <c r="HW49" s="14"/>
      <c r="HX49" s="14"/>
      <c r="HY49" s="14"/>
      <c r="HZ49" s="14"/>
      <c r="IA49" s="14"/>
      <c r="IB49" s="14"/>
      <c r="IC49" s="14"/>
      <c r="ID49" s="14"/>
      <c r="IE49" s="14"/>
      <c r="IF49" s="9"/>
      <c r="IG49" s="14"/>
      <c r="IH49" s="14"/>
      <c r="II49" s="14"/>
      <c r="IJ49" s="14"/>
      <c r="IK49" s="14"/>
      <c r="IL49" s="14"/>
      <c r="IM49" s="14"/>
      <c r="IN49" s="14"/>
      <c r="IO49" s="14"/>
      <c r="IP49" s="14"/>
      <c r="IQ49" s="14"/>
      <c r="IR49" s="14"/>
      <c r="IS49" s="14"/>
      <c r="IT49" s="14"/>
      <c r="IU49" s="14"/>
      <c r="IV49" s="14"/>
      <c r="IW49" s="14"/>
      <c r="IX49" s="14"/>
      <c r="IY49" s="14"/>
      <c r="IZ49" s="14"/>
      <c r="JA49" s="14"/>
      <c r="JB49" s="14"/>
      <c r="JC49" s="14"/>
      <c r="JD49" s="14"/>
      <c r="JE49" s="14"/>
      <c r="JF49" s="14"/>
      <c r="JG49" s="14"/>
      <c r="JH49" s="14"/>
      <c r="JI49" s="14"/>
      <c r="JJ49" s="14"/>
      <c r="JK49" s="14"/>
      <c r="JL49" s="14"/>
      <c r="JM49" s="14"/>
      <c r="JN49" s="14"/>
      <c r="JO49" s="9"/>
      <c r="JP49" s="14"/>
      <c r="JQ49" s="14"/>
      <c r="JR49" s="14"/>
      <c r="JS49" s="14"/>
      <c r="JT49" s="14"/>
      <c r="JU49" s="14"/>
      <c r="JV49" s="14"/>
      <c r="JW49" s="14"/>
      <c r="JX49" s="14"/>
      <c r="JY49" s="14"/>
      <c r="JZ49" s="14"/>
      <c r="KA49" s="14"/>
      <c r="KB49" s="14"/>
      <c r="KC49" s="14"/>
      <c r="KD49" s="14"/>
      <c r="KE49" s="14"/>
      <c r="KF49" s="14"/>
      <c r="KG49" s="14"/>
      <c r="KH49" s="14"/>
      <c r="KI49" s="14"/>
      <c r="KJ49" s="14"/>
      <c r="KK49" s="14"/>
      <c r="KL49" s="14"/>
      <c r="KM49" s="14"/>
      <c r="KN49" s="14"/>
      <c r="KO49" s="14"/>
      <c r="KP49" s="14"/>
      <c r="KQ49" s="14"/>
      <c r="KR49" s="14"/>
      <c r="KS49" s="14"/>
      <c r="KT49" s="14"/>
      <c r="KU49" s="14"/>
      <c r="KV49" s="14"/>
      <c r="KW49" s="14"/>
      <c r="KX49" s="14"/>
      <c r="KY49" s="14"/>
      <c r="KZ49" s="14"/>
      <c r="LA49" s="14"/>
      <c r="LB49" s="14"/>
      <c r="LC49" s="14"/>
      <c r="LD49" s="14"/>
      <c r="LE49" s="14"/>
      <c r="LF49" s="14"/>
      <c r="LG49" s="14"/>
      <c r="LH49" s="14"/>
      <c r="LI49" s="14"/>
      <c r="LJ49" s="14"/>
      <c r="LK49" s="14"/>
      <c r="LL49" s="14"/>
      <c r="LM49" s="14"/>
      <c r="LN49" s="14"/>
      <c r="LO49" s="14"/>
      <c r="LP49" s="14"/>
      <c r="LQ49" s="14"/>
      <c r="LR49" s="14"/>
      <c r="LS49" s="14"/>
      <c r="LT49" s="9"/>
      <c r="LU49" s="14"/>
      <c r="LV49" s="14"/>
      <c r="LW49" s="14"/>
      <c r="LX49" s="14"/>
      <c r="LY49" s="14"/>
      <c r="LZ49" s="14"/>
      <c r="MA49" s="14"/>
      <c r="MB49" s="14"/>
      <c r="MC49" s="14"/>
      <c r="MD49" s="14"/>
      <c r="ME49" s="14"/>
      <c r="MF49" s="14"/>
      <c r="MG49" s="14"/>
      <c r="MH49" s="14"/>
      <c r="MI49" s="14"/>
      <c r="MJ49" s="14"/>
      <c r="MK49" s="14"/>
      <c r="ML49" s="14"/>
      <c r="MM49" s="14"/>
      <c r="MN49" s="9"/>
      <c r="MO49" s="14"/>
      <c r="MP49" s="14"/>
      <c r="MQ49" s="14"/>
      <c r="MR49" s="14"/>
      <c r="MS49" s="14"/>
      <c r="MT49" s="14"/>
      <c r="MU49" s="14"/>
      <c r="MV49" s="14"/>
      <c r="MW49" s="14"/>
      <c r="MX49" s="14"/>
      <c r="MY49" s="14"/>
      <c r="MZ49" s="14"/>
      <c r="NA49" s="14"/>
      <c r="NB49" s="14"/>
      <c r="NC49" s="14"/>
      <c r="ND49" s="14"/>
      <c r="NE49" s="14"/>
      <c r="NF49" s="14"/>
      <c r="NG49" s="14"/>
      <c r="NH49" s="14"/>
      <c r="NI49" s="14"/>
      <c r="NJ49" s="14"/>
      <c r="NK49" s="14"/>
      <c r="NL49" s="14"/>
      <c r="NM49" s="14"/>
      <c r="NN49" s="14"/>
      <c r="NO49" s="14"/>
      <c r="NP49" s="14"/>
      <c r="NQ49" s="14"/>
      <c r="NR49" s="14"/>
      <c r="NS49" s="14"/>
      <c r="NT49" s="14"/>
      <c r="NU49" s="14"/>
      <c r="NV49" s="14"/>
      <c r="NW49" s="14"/>
      <c r="NX49" s="14"/>
      <c r="NY49" s="14"/>
      <c r="NZ49" s="14"/>
      <c r="OA49" s="14"/>
      <c r="OB49" s="14"/>
      <c r="OC49" s="14"/>
      <c r="OD49" s="14"/>
      <c r="OE49" s="14"/>
      <c r="OF49" s="14"/>
      <c r="OG49" s="14"/>
      <c r="OH49" s="14"/>
      <c r="OI49" s="14"/>
      <c r="OJ49" s="14"/>
      <c r="OK49" s="14"/>
      <c r="OL49" s="14"/>
      <c r="OM49" s="14"/>
      <c r="ON49" s="14"/>
      <c r="OO49" s="14"/>
      <c r="OP49" s="14"/>
      <c r="OQ49" s="14"/>
      <c r="OR49" s="14"/>
      <c r="OS49" s="14"/>
      <c r="OT49" s="14"/>
      <c r="OU49" s="24">
        <v>0</v>
      </c>
    </row>
    <row r="50" spans="1:411">
      <c r="A50" s="21">
        <f>ROW(A50)-5</f>
        <v>45</v>
      </c>
      <c r="B50" s="21"/>
      <c r="D50" s="14"/>
      <c r="E50" t="b">
        <v>0</v>
      </c>
      <c r="G50" s="32" t="s">
        <v>1019</v>
      </c>
      <c r="M50">
        <v>1</v>
      </c>
      <c r="N50">
        <v>1</v>
      </c>
      <c r="P50">
        <v>1</v>
      </c>
      <c r="Q50">
        <v>1</v>
      </c>
      <c r="R50">
        <v>1</v>
      </c>
      <c r="S50">
        <v>1</v>
      </c>
      <c r="T50">
        <v>1</v>
      </c>
      <c r="U50" s="218"/>
      <c r="V50" s="218"/>
      <c r="W50">
        <v>0</v>
      </c>
      <c r="X50" s="218"/>
      <c r="Y50" s="218">
        <v>81</v>
      </c>
      <c r="Z50" s="218">
        <v>81</v>
      </c>
      <c r="AA50" s="218">
        <v>81</v>
      </c>
      <c r="AB50" s="218">
        <v>1</v>
      </c>
      <c r="AC50" s="218">
        <v>1</v>
      </c>
      <c r="AD50" s="218">
        <v>1</v>
      </c>
      <c r="AE50" s="218">
        <v>1</v>
      </c>
      <c r="AL50" s="233" t="s">
        <v>1757</v>
      </c>
      <c r="AM50" s="9" t="s">
        <v>34</v>
      </c>
      <c r="AN50" s="9"/>
      <c r="AO50" s="515"/>
      <c r="AP50" s="515"/>
      <c r="AQ50" s="515"/>
      <c r="AR50" s="515"/>
      <c r="AS50" s="515"/>
      <c r="AT50" s="515"/>
      <c r="AU50" s="563"/>
      <c r="AV50" s="563"/>
      <c r="AW50" s="9"/>
      <c r="AX50" s="515"/>
      <c r="AY50" s="515"/>
      <c r="AZ50" s="515"/>
      <c r="BA50" s="515"/>
      <c r="BB50" s="515"/>
      <c r="BC50" s="515"/>
      <c r="BD50" s="515"/>
      <c r="BE50" s="9"/>
      <c r="BF50" s="515"/>
      <c r="BG50" s="515"/>
      <c r="BH50" s="515"/>
      <c r="BI50" s="515"/>
      <c r="BJ50" s="515"/>
      <c r="BK50" s="515"/>
      <c r="BL50" s="515"/>
      <c r="BM50" s="515"/>
      <c r="BN50" s="515"/>
      <c r="BO50" s="515"/>
      <c r="BP50" s="515"/>
      <c r="BQ50" s="9"/>
      <c r="BR50" s="515"/>
      <c r="BS50" s="515"/>
      <c r="BT50" s="515"/>
      <c r="BU50" s="515"/>
      <c r="BV50" s="515"/>
      <c r="BW50" s="515"/>
      <c r="BX50" s="515"/>
      <c r="BY50" s="515"/>
      <c r="BZ50" s="515"/>
      <c r="CA50" s="515"/>
      <c r="CB50" s="9"/>
      <c r="CC50" s="515"/>
      <c r="CD50" s="515"/>
      <c r="CE50" s="515"/>
      <c r="CF50" s="515"/>
      <c r="CG50" s="515"/>
      <c r="CH50" s="515"/>
      <c r="CI50" s="515"/>
      <c r="CJ50" s="515"/>
      <c r="CK50" s="515"/>
      <c r="CL50" s="515"/>
      <c r="CM50" s="515"/>
      <c r="CN50" s="9"/>
      <c r="CO50" s="515"/>
      <c r="CP50" s="515"/>
      <c r="CQ50" s="515"/>
      <c r="CR50" s="515"/>
      <c r="CS50" s="515"/>
      <c r="CT50" s="515"/>
      <c r="CU50" s="515"/>
      <c r="CV50" s="515"/>
      <c r="CW50" s="515"/>
      <c r="CX50" s="515"/>
      <c r="CY50" s="515"/>
      <c r="CZ50" s="515"/>
      <c r="DA50" s="515"/>
      <c r="DB50" s="515"/>
      <c r="DC50" s="515"/>
      <c r="DD50" s="515"/>
      <c r="DE50" s="515"/>
      <c r="DF50" s="515"/>
      <c r="DG50" s="515"/>
      <c r="DH50" s="515"/>
      <c r="DI50" s="515"/>
      <c r="DJ50" s="515"/>
      <c r="DK50" s="515"/>
      <c r="DL50" s="515"/>
      <c r="DM50" s="515"/>
      <c r="DN50" s="515"/>
      <c r="DO50" s="515"/>
      <c r="DP50" s="515"/>
      <c r="DQ50" s="515"/>
      <c r="DR50" s="515"/>
      <c r="DS50" s="515"/>
      <c r="DT50" s="515"/>
      <c r="DU50" s="515"/>
      <c r="DV50" s="515"/>
      <c r="DW50" s="515"/>
      <c r="DX50" s="515"/>
      <c r="DY50" s="515"/>
      <c r="DZ50" s="515"/>
      <c r="EA50" s="515"/>
      <c r="EB50" s="515"/>
      <c r="EC50" s="515"/>
      <c r="ED50" s="516"/>
      <c r="EE50" s="515"/>
      <c r="EF50" s="515"/>
      <c r="EG50" s="515"/>
      <c r="EH50" s="515"/>
      <c r="EI50" s="515"/>
      <c r="EJ50" s="515"/>
      <c r="EK50" s="515"/>
      <c r="EL50" s="515"/>
      <c r="EM50" s="515"/>
      <c r="EN50" s="515"/>
      <c r="EO50" s="515"/>
      <c r="EP50" s="515"/>
      <c r="EQ50" s="515"/>
      <c r="ER50" s="515"/>
      <c r="ES50" s="515"/>
      <c r="ET50" s="515"/>
      <c r="EU50" s="515"/>
      <c r="EV50" s="515"/>
      <c r="EW50" s="515"/>
      <c r="EX50" s="515"/>
      <c r="EY50" s="515"/>
      <c r="EZ50" s="515"/>
      <c r="FA50" s="515"/>
      <c r="FB50" s="515"/>
      <c r="FC50" s="515"/>
      <c r="FD50" s="515"/>
      <c r="FE50" s="515"/>
      <c r="FF50" s="515"/>
      <c r="FG50" s="515"/>
      <c r="FH50" s="515"/>
      <c r="FI50" s="515"/>
      <c r="FJ50" s="515"/>
      <c r="FK50" s="515"/>
      <c r="FL50" s="515"/>
      <c r="FM50" s="515"/>
      <c r="FN50" s="515"/>
      <c r="FO50" s="515"/>
      <c r="FP50" s="515"/>
      <c r="FQ50" s="515"/>
      <c r="FR50" s="515"/>
      <c r="FS50" s="515"/>
      <c r="FT50" s="515"/>
      <c r="FU50" s="515"/>
      <c r="FV50" s="515"/>
      <c r="FW50" s="515"/>
      <c r="FX50" s="515"/>
      <c r="FY50" s="515"/>
      <c r="FZ50" s="515"/>
      <c r="GA50" s="515"/>
      <c r="GB50" s="515"/>
      <c r="GC50" s="515"/>
      <c r="GD50" s="515"/>
      <c r="GE50" s="515"/>
      <c r="GF50" s="515"/>
      <c r="GG50" s="515"/>
      <c r="GH50" s="515"/>
      <c r="GI50" s="515"/>
      <c r="GJ50" s="515"/>
      <c r="GK50" s="515"/>
      <c r="GL50" s="515"/>
      <c r="GM50" s="515"/>
      <c r="GN50" s="515"/>
      <c r="GO50" s="515"/>
      <c r="GP50" s="515"/>
      <c r="GQ50" s="515"/>
      <c r="GR50" s="515"/>
      <c r="GS50" s="515"/>
      <c r="GT50" s="515"/>
      <c r="GU50" s="515"/>
      <c r="GV50" s="515"/>
      <c r="GW50" s="515"/>
      <c r="GX50" s="515"/>
      <c r="GY50" s="515"/>
      <c r="GZ50" s="515"/>
      <c r="HA50" s="515"/>
      <c r="HB50" s="515"/>
      <c r="HC50" s="515"/>
      <c r="HD50" s="515"/>
      <c r="HE50" s="515"/>
      <c r="HF50" s="515"/>
      <c r="HG50" s="515"/>
      <c r="HH50" s="515"/>
      <c r="HI50" s="515"/>
      <c r="HJ50" s="515"/>
      <c r="HK50" s="515"/>
      <c r="HL50" s="515"/>
      <c r="HM50" s="515"/>
      <c r="HN50" s="515"/>
      <c r="HO50" s="515"/>
      <c r="HP50" s="515"/>
      <c r="HQ50" s="515"/>
      <c r="HR50" s="515"/>
      <c r="HS50" s="515"/>
      <c r="HT50" s="515"/>
      <c r="HU50" s="515"/>
      <c r="HV50" s="515"/>
      <c r="HW50" s="515"/>
      <c r="HX50" s="515"/>
      <c r="HY50" s="515"/>
      <c r="HZ50" s="515"/>
      <c r="IA50" s="515"/>
      <c r="IB50" s="515"/>
      <c r="IC50" s="515"/>
      <c r="ID50" s="515"/>
      <c r="IE50" s="515"/>
      <c r="IF50" s="9"/>
      <c r="IG50" s="515"/>
      <c r="IH50" s="515"/>
      <c r="II50" s="515"/>
      <c r="IJ50" s="515"/>
      <c r="IK50" s="515"/>
      <c r="IL50" s="515"/>
      <c r="IM50" s="515"/>
      <c r="IN50" s="515"/>
      <c r="IO50" s="515"/>
      <c r="IP50" s="515"/>
      <c r="IQ50" s="515"/>
      <c r="IR50" s="515"/>
      <c r="IS50" s="515"/>
      <c r="IT50" s="515"/>
      <c r="IU50" s="515"/>
      <c r="IV50" s="515"/>
      <c r="IW50" s="515"/>
      <c r="IX50" s="515"/>
      <c r="IY50" s="515"/>
      <c r="IZ50" s="515"/>
      <c r="JA50" s="515"/>
      <c r="JB50" s="515"/>
      <c r="JC50" s="515"/>
      <c r="JD50" s="515"/>
      <c r="JE50" s="515"/>
      <c r="JF50" s="515"/>
      <c r="JG50" s="515"/>
      <c r="JH50" s="515"/>
      <c r="JI50" s="515"/>
      <c r="JJ50" s="515"/>
      <c r="JK50" s="515"/>
      <c r="JL50" s="515"/>
      <c r="JM50" s="515"/>
      <c r="JN50" s="515"/>
      <c r="JO50" s="9"/>
      <c r="JP50" s="515"/>
      <c r="JQ50" s="515"/>
      <c r="JR50" s="515"/>
      <c r="JS50" s="515"/>
      <c r="JT50" s="515"/>
      <c r="JU50" s="515"/>
      <c r="JV50" s="515"/>
      <c r="JW50" s="515"/>
      <c r="JX50" s="515"/>
      <c r="JY50" s="515"/>
      <c r="JZ50" s="515"/>
      <c r="KA50" s="515"/>
      <c r="KB50" s="515"/>
      <c r="KC50" s="515"/>
      <c r="KD50" s="515"/>
      <c r="KE50" s="515"/>
      <c r="KF50" s="515"/>
      <c r="KG50" s="515"/>
      <c r="KH50" s="515"/>
      <c r="KI50" s="515"/>
      <c r="KJ50" s="515"/>
      <c r="KK50" s="515"/>
      <c r="KL50" s="515"/>
      <c r="KM50" s="515"/>
      <c r="KN50" s="515"/>
      <c r="KO50" s="515"/>
      <c r="KP50" s="515"/>
      <c r="KQ50" s="515"/>
      <c r="KR50" s="515"/>
      <c r="KS50" s="515"/>
      <c r="KT50" s="515"/>
      <c r="KU50" s="515"/>
      <c r="KV50" s="515"/>
      <c r="KW50" s="515"/>
      <c r="KX50" s="515"/>
      <c r="KY50" s="515"/>
      <c r="KZ50" s="515"/>
      <c r="LA50" s="515"/>
      <c r="LB50" s="515"/>
      <c r="LC50" s="515"/>
      <c r="LD50" s="515"/>
      <c r="LE50" s="515"/>
      <c r="LF50" s="515"/>
      <c r="LG50" s="515"/>
      <c r="LH50" s="515"/>
      <c r="LI50" s="515"/>
      <c r="LJ50" s="515"/>
      <c r="LK50" s="515"/>
      <c r="LL50" s="515"/>
      <c r="LM50" s="515"/>
      <c r="LN50" s="515"/>
      <c r="LO50" s="515"/>
      <c r="LP50" s="515"/>
      <c r="LQ50" s="515"/>
      <c r="LR50" s="515"/>
      <c r="LS50" s="515"/>
      <c r="LT50" s="9"/>
      <c r="LU50" s="515"/>
      <c r="LV50" s="515"/>
      <c r="LW50" s="515"/>
      <c r="LX50" s="515"/>
      <c r="LY50" s="515"/>
      <c r="LZ50" s="515"/>
      <c r="MA50" s="515"/>
      <c r="MB50" s="515"/>
      <c r="MC50" s="515"/>
      <c r="MD50" s="515"/>
      <c r="ME50" s="515"/>
      <c r="MF50" s="515"/>
      <c r="MG50" s="515"/>
      <c r="MH50" s="515"/>
      <c r="MI50" s="515"/>
      <c r="MJ50" s="515"/>
      <c r="MK50" s="515"/>
      <c r="ML50" s="515"/>
      <c r="MM50" s="515"/>
      <c r="MN50" s="9"/>
      <c r="MO50" s="515"/>
      <c r="MP50" s="515"/>
      <c r="MQ50" s="515"/>
      <c r="MR50" s="515"/>
      <c r="MS50" s="515"/>
      <c r="MT50" s="515"/>
      <c r="MU50" s="515"/>
      <c r="MV50" s="515"/>
      <c r="MW50" s="515"/>
      <c r="MX50" s="515"/>
      <c r="MY50" s="515"/>
      <c r="MZ50" s="515"/>
      <c r="NA50" s="515"/>
      <c r="NB50" s="515"/>
      <c r="NC50" s="515"/>
      <c r="ND50" s="515"/>
      <c r="NE50" s="515"/>
      <c r="NF50" s="515"/>
      <c r="NG50" s="515"/>
      <c r="NH50" s="515"/>
      <c r="NI50" s="515"/>
      <c r="NJ50" s="515"/>
      <c r="NK50" s="515"/>
      <c r="NL50" s="515"/>
      <c r="NM50" s="515"/>
      <c r="NN50" s="515"/>
      <c r="NO50" s="515"/>
      <c r="NP50" s="515"/>
      <c r="NQ50" s="515"/>
      <c r="NR50" s="515"/>
      <c r="NS50" s="515"/>
      <c r="NT50" s="515"/>
      <c r="NU50" s="515"/>
      <c r="NV50" s="515"/>
      <c r="NW50" s="515"/>
      <c r="NX50" s="515"/>
      <c r="NY50" s="515"/>
      <c r="NZ50" s="515"/>
      <c r="OA50" s="515"/>
      <c r="OB50" s="515"/>
      <c r="OC50" s="515"/>
      <c r="OD50" s="515"/>
      <c r="OE50" s="515"/>
      <c r="OF50" s="515"/>
      <c r="OG50" s="515"/>
      <c r="OH50" s="515"/>
      <c r="OI50" s="515"/>
      <c r="OJ50" s="515"/>
      <c r="OK50" s="515"/>
      <c r="OL50" s="515"/>
      <c r="OM50" s="515"/>
      <c r="ON50" s="515"/>
      <c r="OO50" s="515"/>
      <c r="OP50" s="515"/>
      <c r="OQ50" s="515"/>
      <c r="OR50" s="515"/>
      <c r="OS50" s="515"/>
      <c r="OT50" s="515"/>
      <c r="OU50" s="24">
        <v>0</v>
      </c>
    </row>
    <row r="51" spans="1:411" outlineLevel="1">
      <c r="A51" s="21">
        <f>ROW(A51)-5</f>
        <v>46</v>
      </c>
      <c r="B51" s="21"/>
      <c r="D51" s="14"/>
      <c r="E51" t="b">
        <v>0</v>
      </c>
      <c r="G51" s="32" t="s">
        <v>1020</v>
      </c>
      <c r="M51">
        <v>4</v>
      </c>
      <c r="N51">
        <v>3</v>
      </c>
      <c r="P51">
        <v>1</v>
      </c>
      <c r="Q51">
        <v>4</v>
      </c>
      <c r="R51">
        <v>1</v>
      </c>
      <c r="S51">
        <v>4</v>
      </c>
      <c r="T51">
        <v>1</v>
      </c>
      <c r="U51" s="218"/>
      <c r="V51" s="218"/>
      <c r="W51">
        <v>0</v>
      </c>
      <c r="X51" s="218"/>
      <c r="Y51" s="218">
        <f>Y50+26</f>
        <v>107</v>
      </c>
      <c r="Z51" s="218">
        <f>Z50+26</f>
        <v>107</v>
      </c>
      <c r="AA51" s="218">
        <f>AA50+26</f>
        <v>107</v>
      </c>
      <c r="AB51" s="218">
        <v>3</v>
      </c>
      <c r="AC51" s="218">
        <v>5</v>
      </c>
      <c r="AD51" s="218">
        <v>5</v>
      </c>
      <c r="AE51" s="218">
        <v>5</v>
      </c>
      <c r="AL51" s="559" t="s">
        <v>1824</v>
      </c>
      <c r="AM51" s="9" t="str">
        <f ca="1">IF(COUNTIF(AL$5:AL51,AL51)=1,"-","Dup")</f>
        <v>Dup</v>
      </c>
      <c r="AN51" s="9"/>
      <c r="AO51" s="14"/>
      <c r="AP51" s="14"/>
      <c r="AQ51" s="14"/>
      <c r="AR51" s="14"/>
      <c r="AS51" s="14"/>
      <c r="AT51" s="14"/>
      <c r="AU51" s="563"/>
      <c r="AV51" s="563"/>
      <c r="AW51" s="9"/>
      <c r="AX51" s="14"/>
      <c r="AY51" s="14"/>
      <c r="AZ51" s="14"/>
      <c r="BA51" s="14"/>
      <c r="BB51" s="14"/>
      <c r="BC51" s="14"/>
      <c r="BD51" s="14"/>
      <c r="BE51" s="9"/>
      <c r="BF51" s="14"/>
      <c r="BG51" s="14"/>
      <c r="BH51" s="14"/>
      <c r="BI51" s="14"/>
      <c r="BJ51" s="14"/>
      <c r="BK51" s="14"/>
      <c r="BL51" s="14"/>
      <c r="BM51" s="14"/>
      <c r="BN51" s="14"/>
      <c r="BO51" s="14"/>
      <c r="BP51" s="14"/>
      <c r="BQ51" s="9"/>
      <c r="BR51" s="14"/>
      <c r="BS51" s="14"/>
      <c r="BT51" s="14"/>
      <c r="BU51" s="14"/>
      <c r="BV51" s="14"/>
      <c r="BW51" s="14"/>
      <c r="BX51" s="14"/>
      <c r="BY51" s="14"/>
      <c r="BZ51" s="14"/>
      <c r="CA51" s="14"/>
      <c r="CB51" s="9"/>
      <c r="CC51" s="14"/>
      <c r="CD51" s="14"/>
      <c r="CE51" s="14"/>
      <c r="CF51" s="14"/>
      <c r="CG51" s="14"/>
      <c r="CH51" s="153"/>
      <c r="CI51" s="14"/>
      <c r="CJ51" s="14"/>
      <c r="CK51" s="14"/>
      <c r="CL51" s="14"/>
      <c r="CM51" s="14"/>
      <c r="CN51" s="9"/>
      <c r="CO51" s="14"/>
      <c r="CP51" s="14"/>
      <c r="CQ51" s="14"/>
      <c r="CR51" s="14"/>
      <c r="CS51" s="14"/>
      <c r="CT51" s="14"/>
      <c r="CU51" s="14"/>
      <c r="CV51" s="14"/>
      <c r="CW51" s="14"/>
      <c r="CX51" s="14"/>
      <c r="CY51" s="14"/>
      <c r="CZ51" s="14"/>
      <c r="DA51" s="14"/>
      <c r="DB51" s="14"/>
      <c r="DC51" s="14"/>
      <c r="DD51" s="14"/>
      <c r="DE51" s="14"/>
      <c r="DF51" s="14"/>
      <c r="DG51" s="14"/>
      <c r="DH51" s="14"/>
      <c r="DI51" s="14"/>
      <c r="DJ51" s="14"/>
      <c r="DK51" s="14"/>
      <c r="DL51" s="14"/>
      <c r="DM51" s="14"/>
      <c r="DN51" s="14"/>
      <c r="DO51" s="14"/>
      <c r="DP51" s="14"/>
      <c r="DQ51" s="14"/>
      <c r="DR51" s="14"/>
      <c r="DS51" s="14"/>
      <c r="DT51" s="14"/>
      <c r="DU51" s="14"/>
      <c r="DV51" s="14"/>
      <c r="DW51" s="14"/>
      <c r="DX51" s="14"/>
      <c r="DY51" s="14"/>
      <c r="DZ51" s="14"/>
      <c r="EA51" s="14"/>
      <c r="EB51" s="14"/>
      <c r="EC51" s="14"/>
      <c r="ED51" s="322"/>
      <c r="EE51" s="14"/>
      <c r="EF51" s="14"/>
      <c r="EG51" s="14"/>
      <c r="EH51" s="14"/>
      <c r="EI51" s="14"/>
      <c r="EJ51" s="14"/>
      <c r="EK51" s="14"/>
      <c r="EL51" s="14"/>
      <c r="EM51" s="14"/>
      <c r="EN51" s="14"/>
      <c r="EO51" s="14"/>
      <c r="EP51" s="14"/>
      <c r="EQ51" s="14"/>
      <c r="ER51" s="14"/>
      <c r="ES51" s="14"/>
      <c r="ET51" s="14"/>
      <c r="EU51" s="14"/>
      <c r="EV51" s="14"/>
      <c r="EW51" s="14"/>
      <c r="EX51" s="14"/>
      <c r="EY51" s="14"/>
      <c r="EZ51" s="14"/>
      <c r="FA51" s="14"/>
      <c r="FB51" s="14"/>
      <c r="FC51" s="14"/>
      <c r="FD51" s="14"/>
      <c r="FE51" s="14"/>
      <c r="FF51" s="14"/>
      <c r="FG51" s="14"/>
      <c r="FH51" s="14"/>
      <c r="FI51" s="14"/>
      <c r="FJ51" s="14"/>
      <c r="FK51" s="14"/>
      <c r="FL51" s="14"/>
      <c r="FM51" s="14"/>
      <c r="FN51" s="14"/>
      <c r="FO51" s="14"/>
      <c r="FP51" s="14"/>
      <c r="FQ51" s="14"/>
      <c r="FR51" s="14"/>
      <c r="FS51" s="14"/>
      <c r="FT51" s="14"/>
      <c r="FU51" s="14"/>
      <c r="FV51" s="14"/>
      <c r="FW51" s="14"/>
      <c r="FX51" s="14"/>
      <c r="FY51" s="14"/>
      <c r="FZ51" s="14"/>
      <c r="GA51" s="14"/>
      <c r="GB51" s="14"/>
      <c r="GC51" s="14"/>
      <c r="GD51" s="14"/>
      <c r="GE51" s="14"/>
      <c r="GF51" s="14"/>
      <c r="GG51" s="14"/>
      <c r="GH51" s="14"/>
      <c r="GI51" s="14"/>
      <c r="GJ51" s="14"/>
      <c r="GK51" s="14"/>
      <c r="GL51" s="14"/>
      <c r="GM51" s="14"/>
      <c r="GN51" s="14"/>
      <c r="GO51" s="14"/>
      <c r="GP51" s="14"/>
      <c r="GQ51" s="14"/>
      <c r="GR51" s="14"/>
      <c r="GS51" s="14"/>
      <c r="GT51" s="14"/>
      <c r="GU51" s="14"/>
      <c r="GV51" s="14"/>
      <c r="GW51" s="14"/>
      <c r="GX51" s="14"/>
      <c r="GY51" s="14"/>
      <c r="GZ51" s="14"/>
      <c r="HA51" s="14"/>
      <c r="HB51" s="14"/>
      <c r="HC51" s="14"/>
      <c r="HD51" s="14"/>
      <c r="HE51" s="14"/>
      <c r="HF51" s="14"/>
      <c r="HG51" s="14"/>
      <c r="HH51" s="14"/>
      <c r="HI51" s="14"/>
      <c r="HJ51" s="14"/>
      <c r="HK51" s="14"/>
      <c r="HL51" s="14"/>
      <c r="HM51" s="14"/>
      <c r="HN51" s="14"/>
      <c r="HO51" s="14"/>
      <c r="HP51" s="14"/>
      <c r="HQ51" s="14"/>
      <c r="HR51" s="14"/>
      <c r="HS51" s="14"/>
      <c r="HT51" s="14"/>
      <c r="HU51" s="14"/>
      <c r="HV51" s="14"/>
      <c r="HW51" s="14"/>
      <c r="HX51" s="14"/>
      <c r="HY51" s="14"/>
      <c r="HZ51" s="14"/>
      <c r="IA51" s="14"/>
      <c r="IB51" s="14"/>
      <c r="IC51" s="14"/>
      <c r="ID51" s="14"/>
      <c r="IE51" s="14"/>
      <c r="IF51" s="9"/>
      <c r="IG51" s="14"/>
      <c r="IH51" s="14"/>
      <c r="II51" s="14"/>
      <c r="IJ51" s="14"/>
      <c r="IK51" s="14"/>
      <c r="IL51" s="14"/>
      <c r="IM51" s="14"/>
      <c r="IN51" s="14"/>
      <c r="IO51" s="14"/>
      <c r="IP51" s="14"/>
      <c r="IQ51" s="14"/>
      <c r="IR51" s="14"/>
      <c r="IS51" s="14"/>
      <c r="IT51" s="14"/>
      <c r="IU51" s="14"/>
      <c r="IV51" s="14"/>
      <c r="IW51" s="14"/>
      <c r="IX51" s="14"/>
      <c r="IY51" s="14"/>
      <c r="IZ51" s="14"/>
      <c r="JA51" s="14"/>
      <c r="JB51" s="14"/>
      <c r="JC51" s="14"/>
      <c r="JD51" s="14"/>
      <c r="JE51" s="14"/>
      <c r="JF51" s="14"/>
      <c r="JG51" s="14"/>
      <c r="JH51" s="14"/>
      <c r="JI51" s="14"/>
      <c r="JJ51" s="14"/>
      <c r="JK51" s="14"/>
      <c r="JL51" s="14"/>
      <c r="JM51" s="14"/>
      <c r="JN51" s="14"/>
      <c r="JO51" s="9"/>
      <c r="JP51" s="14"/>
      <c r="JQ51" s="14"/>
      <c r="JR51" s="14"/>
      <c r="JS51" s="14"/>
      <c r="JT51" s="14"/>
      <c r="JU51" s="14"/>
      <c r="JV51" s="14"/>
      <c r="JW51" s="14"/>
      <c r="JX51" s="14"/>
      <c r="JY51" s="14"/>
      <c r="JZ51" s="14"/>
      <c r="KA51" s="14"/>
      <c r="KB51" s="14"/>
      <c r="KC51" s="14"/>
      <c r="KD51" s="14"/>
      <c r="KE51" s="14"/>
      <c r="KF51" s="14"/>
      <c r="KG51" s="14"/>
      <c r="KH51" s="14"/>
      <c r="KI51" s="14"/>
      <c r="KJ51" s="14"/>
      <c r="KK51" s="14"/>
      <c r="KL51" s="14"/>
      <c r="KM51" s="14"/>
      <c r="KN51" s="14"/>
      <c r="KO51" s="14"/>
      <c r="KP51" s="14"/>
      <c r="KQ51" s="14"/>
      <c r="KR51" s="14"/>
      <c r="KS51" s="14"/>
      <c r="KT51" s="14"/>
      <c r="KU51" s="14"/>
      <c r="KV51" s="14"/>
      <c r="KW51" s="14"/>
      <c r="KX51" s="14"/>
      <c r="KY51" s="14"/>
      <c r="KZ51" s="14"/>
      <c r="LA51" s="14"/>
      <c r="LB51" s="14"/>
      <c r="LC51" s="14"/>
      <c r="LD51" s="14"/>
      <c r="LE51" s="14"/>
      <c r="LF51" s="14"/>
      <c r="LG51" s="14"/>
      <c r="LH51" s="14"/>
      <c r="LI51" s="14"/>
      <c r="LJ51" s="14"/>
      <c r="LK51" s="14"/>
      <c r="LL51" s="14"/>
      <c r="LM51" s="14"/>
      <c r="LN51" s="14"/>
      <c r="LO51" s="14"/>
      <c r="LP51" s="14"/>
      <c r="LQ51" s="14"/>
      <c r="LR51" s="14"/>
      <c r="LS51" s="14"/>
      <c r="LT51" s="9"/>
      <c r="LU51" s="14"/>
      <c r="LV51" s="14"/>
      <c r="LW51" s="14"/>
      <c r="LX51" s="14"/>
      <c r="LY51" s="14"/>
      <c r="LZ51" s="14"/>
      <c r="MA51" s="14"/>
      <c r="MB51" s="14"/>
      <c r="MC51" s="14"/>
      <c r="MD51" s="14"/>
      <c r="ME51" s="14"/>
      <c r="MF51" s="14"/>
      <c r="MG51" s="14"/>
      <c r="MH51" s="14"/>
      <c r="MI51" s="14"/>
      <c r="MJ51" s="14"/>
      <c r="MK51" s="14"/>
      <c r="ML51" s="14"/>
      <c r="MM51" s="14"/>
      <c r="MN51" s="9"/>
      <c r="MO51" s="14"/>
      <c r="MP51" s="14"/>
      <c r="MQ51" s="14"/>
      <c r="MR51" s="14"/>
      <c r="MS51" s="14"/>
      <c r="MT51" s="14"/>
      <c r="MU51" s="14"/>
      <c r="MV51" s="14"/>
      <c r="MW51" s="14"/>
      <c r="MX51" s="14"/>
      <c r="MY51" s="14"/>
      <c r="MZ51" s="14"/>
      <c r="NA51" s="14"/>
      <c r="NB51" s="14"/>
      <c r="NC51" s="14"/>
      <c r="ND51" s="14"/>
      <c r="NE51" s="14"/>
      <c r="NF51" s="14"/>
      <c r="NG51" s="14"/>
      <c r="NH51" s="14"/>
      <c r="NI51" s="14"/>
      <c r="NJ51" s="14"/>
      <c r="NK51" s="14"/>
      <c r="NL51" s="14"/>
      <c r="NM51" s="14"/>
      <c r="NN51" s="14"/>
      <c r="NO51" s="14"/>
      <c r="NP51" s="14"/>
      <c r="NQ51" s="14"/>
      <c r="NR51" s="14"/>
      <c r="NS51" s="14"/>
      <c r="NT51" s="14"/>
      <c r="NU51" s="14"/>
      <c r="NV51" s="14"/>
      <c r="NW51" s="14"/>
      <c r="NX51" s="14"/>
      <c r="NY51" s="14"/>
      <c r="NZ51" s="14"/>
      <c r="OA51" s="14"/>
      <c r="OB51" s="14"/>
      <c r="OC51" s="14"/>
      <c r="OD51" s="14"/>
      <c r="OE51" s="14"/>
      <c r="OF51" s="14"/>
      <c r="OG51" s="14"/>
      <c r="OH51" s="14"/>
      <c r="OI51" s="14"/>
      <c r="OJ51" s="14"/>
      <c r="OK51" s="14"/>
      <c r="OL51" s="14"/>
      <c r="OM51" s="14"/>
      <c r="ON51" s="14"/>
      <c r="OO51" s="14"/>
      <c r="OP51" s="14"/>
      <c r="OQ51" s="14"/>
      <c r="OR51" s="14"/>
      <c r="OS51" s="14"/>
      <c r="OT51" s="14"/>
      <c r="OU51" s="24">
        <v>0</v>
      </c>
    </row>
    <row r="52" spans="1:411" outlineLevel="1">
      <c r="A52" s="21">
        <f t="shared" si="158"/>
        <v>47</v>
      </c>
      <c r="B52" s="29">
        <f>$A$14</f>
        <v>9</v>
      </c>
      <c r="C52">
        <f>202</f>
        <v>202</v>
      </c>
      <c r="D52" s="144" t="str">
        <f t="shared" ref="D52:D59" si="437">INDEX(i.Region_Desc,$K52,1)</f>
        <v>GSM</v>
      </c>
      <c r="E52" t="b">
        <f t="shared" ref="E52:E58" si="438">$M52&lt;&gt;3</f>
        <v>1</v>
      </c>
      <c r="F52" t="b">
        <v>0</v>
      </c>
      <c r="G52" t="b">
        <f t="shared" ref="G52:G59" si="439">E52</f>
        <v>1</v>
      </c>
      <c r="H52" s="325">
        <v>1</v>
      </c>
      <c r="I52" s="325">
        <v>1</v>
      </c>
      <c r="J52" s="29" t="str">
        <f>""</f>
        <v/>
      </c>
      <c r="K52" s="29">
        <f>d.Region</f>
        <v>2</v>
      </c>
      <c r="L52" s="29">
        <v>2</v>
      </c>
      <c r="M52" s="29">
        <v>2</v>
      </c>
      <c r="N52" s="325">
        <v>3</v>
      </c>
      <c r="O52" s="325">
        <v>1</v>
      </c>
      <c r="P52" s="29">
        <v>1</v>
      </c>
      <c r="Q52" s="29">
        <v>4</v>
      </c>
      <c r="R52" s="21">
        <v>1</v>
      </c>
      <c r="S52" s="29">
        <v>1</v>
      </c>
      <c r="T52" s="21">
        <v>1</v>
      </c>
      <c r="U52" s="21"/>
      <c r="V52" s="21"/>
      <c r="W52" s="21">
        <v>0</v>
      </c>
      <c r="X52" s="21"/>
      <c r="Y52" s="21">
        <v>0</v>
      </c>
      <c r="Z52" s="21">
        <v>0</v>
      </c>
      <c r="AA52" s="21">
        <v>0</v>
      </c>
      <c r="AB52" s="21">
        <v>0</v>
      </c>
      <c r="AC52" s="21">
        <v>0</v>
      </c>
      <c r="AD52" s="21">
        <v>0</v>
      </c>
      <c r="AE52" s="21">
        <v>0</v>
      </c>
      <c r="AF52" s="144">
        <f>INDEX(CHOOSE($N52,DataAutumn!i.AdultDrys,DataWinter!i.AdultDrys,DataSpring!i.AdultDrys),1,$M52)</f>
        <v>3</v>
      </c>
      <c r="AG52" s="5">
        <f t="shared" ref="AG52:AH59" si="440">INDEX(i.FlkStrctr,$M52,AG$7)</f>
        <v>2</v>
      </c>
      <c r="AH52" s="5">
        <f t="shared" si="440"/>
        <v>0</v>
      </c>
      <c r="AI52" s="5">
        <f t="shared" ref="AI52:AI59" si="441">INDEX(i.StdELMan,($K52-1)*12+($M52-1)*3+$N52,AI$7)</f>
        <v>1</v>
      </c>
      <c r="AJ52">
        <f t="shared" ref="AJ52:AJ59" si="442">IFERROR(MOD($CF52,100),0)</f>
        <v>11</v>
      </c>
      <c r="AL52" s="235" t="str">
        <f ca="1">TEXT(LEFT(OFFSET(AL52,-1,0),5)+1,"00000")&amp;MID(OFFSET(AL52,-1,0),6,FIND(" ",OFFSET(AL52,-1,0),7)-5)
&amp; $D52           &amp; IF($IG52=0," FWM","")&amp;IF($IG52=1," MWM","")&amp;IF($IG52=5," Mat","")&amp;IF($IH52=TRUE,"&amp;BBT","    ")          &amp; " Day"&amp;INDEX(i.DOY,$N52,1)
&amp; " Scan"&amp;TEXT($O52,"0")        &amp;" "&amp; INDEX(DataMaster!$B$98:$B$105,$Q52,0)
&amp; " WP"&amp;TEXT($MC52*100,"000p")           &amp; " MP"&amp;TEXT($MD52*100,"000p")           &amp; " GP"&amp;TEXT($MM52*100,"000p")
&amp; " T_" &amp; IF(AND($CC52,$CE52),"TRUE ")        &amp; " (F"&amp;3+COUNTIF($CV52:$CY52,TRUE)&amp;3&amp;"N"&amp;$DM52&amp;$DN52&amp;")"</f>
        <v>00001 FeedSupplySE GSM MWM     Day204 Scan1 Prime WP100p MP100p GP100p T_FALSE (F33N11)</v>
      </c>
      <c r="AM52" s="9" t="str">
        <f ca="1">IF(COUNTIF(AL$5:AL52,AL52)=1,"-","Dup")</f>
        <v>-</v>
      </c>
      <c r="AN52" s="9"/>
      <c r="AO52" s="12" t="b">
        <v>1</v>
      </c>
      <c r="AP52" s="12" t="b">
        <v>1</v>
      </c>
      <c r="AQ52" s="12" t="b">
        <v>1</v>
      </c>
      <c r="AR52" s="12" t="b">
        <v>1</v>
      </c>
      <c r="AS52" s="12" t="b">
        <v>1</v>
      </c>
      <c r="AT52" s="12" t="b">
        <v>1</v>
      </c>
      <c r="AU52" s="12" t="b">
        <v>1</v>
      </c>
      <c r="AV52" s="12" t="b">
        <v>1</v>
      </c>
      <c r="AW52" s="9"/>
      <c r="AX52" s="5" t="b">
        <f t="shared" ref="AX52:BC59" si="443">INDEX(i.model_structure,$H52,AX$7)</f>
        <v>1</v>
      </c>
      <c r="AY52" s="5" t="str">
        <f t="shared" si="443"/>
        <v>-</v>
      </c>
      <c r="AZ52" s="5" t="str">
        <f t="shared" si="443"/>
        <v>-</v>
      </c>
      <c r="BA52" s="5" t="str">
        <f t="shared" si="443"/>
        <v>-</v>
      </c>
      <c r="BB52" s="5" t="b">
        <f t="shared" si="443"/>
        <v>0</v>
      </c>
      <c r="BC52" s="144">
        <f t="shared" si="443"/>
        <v>0.25</v>
      </c>
      <c r="BD52" s="19" t="b">
        <f t="shared" ref="BD52:BD59" ca="1" si="444">OFFSET(BD$5,$B52,0)</f>
        <v>1</v>
      </c>
      <c r="BE52" s="9"/>
      <c r="BF52" s="5" t="str">
        <f t="shared" ref="BF52:BF59" ca="1" si="445">IF($M52&lt;&gt;4,OFFSET(BF$5,$B52,0),1)</f>
        <v>-</v>
      </c>
      <c r="BG52" s="19" t="str">
        <f t="shared" ref="BG52:BI59" ca="1" si="446">OFFSET(BG$5,$B52,0)</f>
        <v>-</v>
      </c>
      <c r="BH52" s="19" t="str">
        <f t="shared" ca="1" si="446"/>
        <v>-</v>
      </c>
      <c r="BI52" s="19" t="str">
        <f t="shared" ca="1" si="446"/>
        <v>-</v>
      </c>
      <c r="BJ52" s="5" t="str">
        <f t="shared" ref="BJ52:BJ59" ca="1" si="447">IF($M52&lt;&gt;4,OFFSET(BJ$5,$B52,0),1)</f>
        <v>-</v>
      </c>
      <c r="BK52" s="19" t="str">
        <f t="shared" ref="BK52:BK59" ca="1" si="448">OFFSET(BK$5,$B52,0)</f>
        <v>-</v>
      </c>
      <c r="BL52" s="5" t="str">
        <f t="shared" ref="BL52:BL59" ca="1" si="449">IF($M52&lt;&gt;4,OFFSET(BL$5,$B52,0),1)</f>
        <v>-</v>
      </c>
      <c r="BM52" s="19" t="str">
        <f t="shared" ref="BM52:BO59" ca="1" si="450">OFFSET(BM$5,$B52,0)</f>
        <v>-</v>
      </c>
      <c r="BN52" s="19" t="str">
        <f t="shared" ca="1" si="450"/>
        <v>-</v>
      </c>
      <c r="BO52" s="19" t="str">
        <f t="shared" ca="1" si="450"/>
        <v>-</v>
      </c>
      <c r="BP52" s="5" t="str">
        <f t="shared" ref="BP52:BP59" ca="1" si="451">IF($M52&lt;&gt;4,OFFSET(BP$5,$B52,0),1)</f>
        <v>-</v>
      </c>
      <c r="BQ52" s="9"/>
      <c r="BR52" s="19" t="str">
        <f t="shared" ref="BR52:CA59" ca="1" si="452">OFFSET(BR$5,$B52,0)</f>
        <v>-</v>
      </c>
      <c r="BS52" s="19" t="str">
        <f t="shared" ca="1" si="452"/>
        <v>-</v>
      </c>
      <c r="BT52" s="19" t="str">
        <f t="shared" ca="1" si="452"/>
        <v>-</v>
      </c>
      <c r="BU52" s="19" t="str">
        <f t="shared" ca="1" si="452"/>
        <v>-</v>
      </c>
      <c r="BV52" s="19" t="str">
        <f t="shared" ca="1" si="452"/>
        <v>-</v>
      </c>
      <c r="BW52" s="19" t="str">
        <f t="shared" ca="1" si="452"/>
        <v>-</v>
      </c>
      <c r="BX52" s="19" t="str">
        <f t="shared" ca="1" si="452"/>
        <v>-</v>
      </c>
      <c r="BY52" s="19" t="str">
        <f t="shared" ca="1" si="452"/>
        <v>-</v>
      </c>
      <c r="BZ52" s="19" t="str">
        <f t="shared" ca="1" si="452"/>
        <v>-</v>
      </c>
      <c r="CA52" s="19" t="str">
        <f t="shared" ca="1" si="452"/>
        <v>-</v>
      </c>
      <c r="CB52" s="9"/>
      <c r="CC52" s="12" t="b">
        <v>0</v>
      </c>
      <c r="CD52" s="12" t="b">
        <v>0</v>
      </c>
      <c r="CE52" s="12" t="b">
        <v>0</v>
      </c>
      <c r="CF52" s="12">
        <f>VALUE($K52&amp;$M52&amp;$N52&amp;$O52&amp;"1")</f>
        <v>22311</v>
      </c>
      <c r="CG52" s="144" t="b">
        <f>NOT(CE52)</f>
        <v>1</v>
      </c>
      <c r="CH52" s="12" t="s">
        <v>34</v>
      </c>
      <c r="CI52" s="12" t="b">
        <v>1</v>
      </c>
      <c r="CJ52" s="12">
        <f>VALUE($K52&amp;$M52&amp;$N52&amp;$Q52&amp;$S52&amp;"01")</f>
        <v>2234101</v>
      </c>
      <c r="CK52" s="19" t="str">
        <f t="shared" ref="CK52:CM52" ca="1" si="453">OFFSET(CK$5,$B52,0)</f>
        <v>-</v>
      </c>
      <c r="CL52" s="19">
        <f t="shared" ca="1" si="453"/>
        <v>1</v>
      </c>
      <c r="CM52" s="19">
        <f t="shared" ca="1" si="453"/>
        <v>1</v>
      </c>
      <c r="CN52" s="9"/>
      <c r="CO52" s="444">
        <f t="shared" ref="CO52:CQ59" si="454">INDEX(i.UserPeriod0,$AI52,CO$7)</f>
        <v>652</v>
      </c>
      <c r="CP52" s="444">
        <f t="shared" si="454"/>
        <v>686</v>
      </c>
      <c r="CQ52" s="444">
        <f t="shared" si="454"/>
        <v>721</v>
      </c>
      <c r="CR52" s="152">
        <f t="shared" ref="CR52:CT59" si="455">7*INDEX(i.end_joining,1,CR$7+($AI52-1)*3)</f>
        <v>378</v>
      </c>
      <c r="CS52" s="152">
        <f t="shared" si="455"/>
        <v>413</v>
      </c>
      <c r="CT52" s="152">
        <f t="shared" si="455"/>
        <v>448</v>
      </c>
      <c r="CU52" s="19" t="str">
        <f t="shared" ref="CU52:DK59" ca="1" si="456">OFFSET(CU$5,$B52,0)</f>
        <v>-</v>
      </c>
      <c r="CV52" s="19" t="str">
        <f t="shared" ca="1" si="456"/>
        <v>-</v>
      </c>
      <c r="CW52" s="19" t="str">
        <f t="shared" ca="1" si="456"/>
        <v>-</v>
      </c>
      <c r="CX52" s="19" t="str">
        <f t="shared" ca="1" si="456"/>
        <v>-</v>
      </c>
      <c r="CY52" s="19" t="str">
        <f t="shared" ca="1" si="456"/>
        <v>-</v>
      </c>
      <c r="CZ52" s="19" t="b">
        <f t="shared" ca="1" si="456"/>
        <v>1</v>
      </c>
      <c r="DA52" s="19">
        <f t="shared" ca="1" si="456"/>
        <v>0</v>
      </c>
      <c r="DB52" s="19">
        <f t="shared" ca="1" si="456"/>
        <v>0</v>
      </c>
      <c r="DC52" s="19">
        <f t="shared" ca="1" si="456"/>
        <v>0</v>
      </c>
      <c r="DD52" s="19">
        <f t="shared" ca="1" si="456"/>
        <v>0</v>
      </c>
      <c r="DE52" s="19">
        <f t="shared" ca="1" si="456"/>
        <v>0</v>
      </c>
      <c r="DF52" s="19">
        <f t="shared" ca="1" si="456"/>
        <v>0</v>
      </c>
      <c r="DG52" s="19">
        <f t="shared" ca="1" si="456"/>
        <v>0</v>
      </c>
      <c r="DH52" s="19">
        <f t="shared" ca="1" si="456"/>
        <v>0</v>
      </c>
      <c r="DI52" s="19">
        <f t="shared" ca="1" si="456"/>
        <v>0</v>
      </c>
      <c r="DJ52" s="19">
        <f t="shared" ca="1" si="456"/>
        <v>0</v>
      </c>
      <c r="DK52" s="19">
        <f t="shared" ca="1" si="456"/>
        <v>0</v>
      </c>
      <c r="DL52" s="19">
        <f t="shared" ref="DL52:ES59" ca="1" si="457">OFFSET(DL$5,$B52,0)</f>
        <v>0</v>
      </c>
      <c r="DM52" s="19">
        <f t="shared" ca="1" si="457"/>
        <v>1</v>
      </c>
      <c r="DN52" s="19">
        <f t="shared" ca="1" si="457"/>
        <v>1</v>
      </c>
      <c r="DO52" s="19">
        <f t="shared" ca="1" si="457"/>
        <v>0</v>
      </c>
      <c r="DP52" s="19" t="str">
        <f t="shared" ca="1" si="457"/>
        <v>-</v>
      </c>
      <c r="DQ52" s="19" t="str">
        <f t="shared" ca="1" si="457"/>
        <v>-</v>
      </c>
      <c r="DR52" s="19" t="str">
        <f t="shared" ca="1" si="457"/>
        <v>-</v>
      </c>
      <c r="DS52" s="19" t="str">
        <f t="shared" ca="1" si="457"/>
        <v>-</v>
      </c>
      <c r="DT52" s="19" t="str">
        <f t="shared" ca="1" si="457"/>
        <v>-</v>
      </c>
      <c r="DU52" s="19">
        <f t="shared" ca="1" si="457"/>
        <v>0</v>
      </c>
      <c r="DV52" s="19" t="str">
        <f t="shared" ca="1" si="457"/>
        <v>-</v>
      </c>
      <c r="DW52" s="19" t="str">
        <f t="shared" ca="1" si="457"/>
        <v>-</v>
      </c>
      <c r="DX52" s="19" t="str">
        <f t="shared" ca="1" si="457"/>
        <v>-</v>
      </c>
      <c r="DY52" s="19" t="str">
        <f t="shared" ca="1" si="457"/>
        <v>-</v>
      </c>
      <c r="DZ52" s="19" t="str">
        <f t="shared" ca="1" si="457"/>
        <v>-</v>
      </c>
      <c r="EA52" s="19" t="str">
        <f t="shared" ca="1" si="457"/>
        <v>-</v>
      </c>
      <c r="EB52" s="19" t="str">
        <f t="shared" ca="1" si="457"/>
        <v>-</v>
      </c>
      <c r="EC52" s="19" t="str">
        <f t="shared" ca="1" si="457"/>
        <v>-</v>
      </c>
      <c r="ED52" s="19">
        <f t="shared" ca="1" si="457"/>
        <v>0</v>
      </c>
      <c r="EE52" s="19">
        <f t="shared" ca="1" si="457"/>
        <v>0</v>
      </c>
      <c r="EF52" s="19">
        <f t="shared" ca="1" si="457"/>
        <v>0</v>
      </c>
      <c r="EG52" s="19">
        <f t="shared" ca="1" si="457"/>
        <v>0</v>
      </c>
      <c r="EH52" s="19">
        <f t="shared" ca="1" si="457"/>
        <v>0</v>
      </c>
      <c r="EI52" s="19">
        <f t="shared" ca="1" si="457"/>
        <v>0</v>
      </c>
      <c r="EJ52" s="19">
        <f t="shared" ca="1" si="457"/>
        <v>0</v>
      </c>
      <c r="EK52" s="19">
        <f t="shared" ca="1" si="457"/>
        <v>0</v>
      </c>
      <c r="EL52" s="19">
        <f t="shared" ca="1" si="457"/>
        <v>0</v>
      </c>
      <c r="EM52" s="19">
        <f t="shared" ca="1" si="457"/>
        <v>0</v>
      </c>
      <c r="EN52" s="19">
        <f t="shared" ca="1" si="457"/>
        <v>0</v>
      </c>
      <c r="EO52" s="19">
        <f t="shared" ca="1" si="457"/>
        <v>0</v>
      </c>
      <c r="EP52" s="19">
        <f t="shared" ca="1" si="457"/>
        <v>0</v>
      </c>
      <c r="EQ52" s="19">
        <f t="shared" ca="1" si="457"/>
        <v>0</v>
      </c>
      <c r="ER52" s="19">
        <f t="shared" ca="1" si="457"/>
        <v>0</v>
      </c>
      <c r="ES52" s="19">
        <f t="shared" ca="1" si="457"/>
        <v>0</v>
      </c>
      <c r="ET52" s="19">
        <f t="shared" ref="ET52:FI58" ca="1" si="458">OFFSET(ET$5,$B52,0)</f>
        <v>0</v>
      </c>
      <c r="EU52" s="19">
        <f t="shared" ca="1" si="458"/>
        <v>0</v>
      </c>
      <c r="EV52" s="19">
        <f t="shared" ca="1" si="458"/>
        <v>0</v>
      </c>
      <c r="EW52" s="19">
        <f t="shared" ca="1" si="458"/>
        <v>0</v>
      </c>
      <c r="EX52" s="19">
        <f t="shared" ca="1" si="458"/>
        <v>0</v>
      </c>
      <c r="EY52" s="19">
        <f t="shared" ca="1" si="458"/>
        <v>0</v>
      </c>
      <c r="EZ52" s="19">
        <f t="shared" ca="1" si="458"/>
        <v>0</v>
      </c>
      <c r="FA52" s="19">
        <f t="shared" ca="1" si="458"/>
        <v>0</v>
      </c>
      <c r="FB52" s="19">
        <f t="shared" ca="1" si="458"/>
        <v>0</v>
      </c>
      <c r="FC52" s="19">
        <f t="shared" ca="1" si="458"/>
        <v>0</v>
      </c>
      <c r="FD52" s="19">
        <f t="shared" ca="1" si="458"/>
        <v>0</v>
      </c>
      <c r="FE52" s="19">
        <f t="shared" ca="1" si="458"/>
        <v>0</v>
      </c>
      <c r="FF52" s="19">
        <f t="shared" ca="1" si="458"/>
        <v>0</v>
      </c>
      <c r="FG52" s="19">
        <f t="shared" ca="1" si="458"/>
        <v>0</v>
      </c>
      <c r="FH52" s="19">
        <f t="shared" ca="1" si="458"/>
        <v>0</v>
      </c>
      <c r="FI52" s="19">
        <f t="shared" ca="1" si="458"/>
        <v>0</v>
      </c>
      <c r="FJ52" s="19">
        <f t="shared" ref="FJ52:HK56" ca="1" si="459">OFFSET(FJ$5,$B52,0)</f>
        <v>0</v>
      </c>
      <c r="FK52" s="19">
        <f t="shared" ca="1" si="459"/>
        <v>0</v>
      </c>
      <c r="FL52" s="19">
        <f t="shared" ca="1" si="459"/>
        <v>0</v>
      </c>
      <c r="FM52" s="19">
        <f t="shared" ca="1" si="459"/>
        <v>0</v>
      </c>
      <c r="FN52" s="19">
        <f t="shared" ca="1" si="459"/>
        <v>0</v>
      </c>
      <c r="FO52" s="19">
        <f t="shared" ca="1" si="459"/>
        <v>0</v>
      </c>
      <c r="FP52" s="19">
        <f t="shared" ca="1" si="459"/>
        <v>0</v>
      </c>
      <c r="FQ52" s="19">
        <f t="shared" ca="1" si="459"/>
        <v>0</v>
      </c>
      <c r="FR52" s="19">
        <f t="shared" ca="1" si="459"/>
        <v>0</v>
      </c>
      <c r="FS52" s="19">
        <f t="shared" ca="1" si="459"/>
        <v>0</v>
      </c>
      <c r="FT52" s="19">
        <f t="shared" ca="1" si="459"/>
        <v>0</v>
      </c>
      <c r="FU52" s="19">
        <f t="shared" ca="1" si="459"/>
        <v>0</v>
      </c>
      <c r="FV52" s="19">
        <f t="shared" ca="1" si="459"/>
        <v>0</v>
      </c>
      <c r="FW52" s="19">
        <f t="shared" ca="1" si="459"/>
        <v>0</v>
      </c>
      <c r="FX52" s="19">
        <f t="shared" ca="1" si="459"/>
        <v>0</v>
      </c>
      <c r="FY52" s="19">
        <f t="shared" ca="1" si="459"/>
        <v>0</v>
      </c>
      <c r="FZ52" s="19">
        <f t="shared" ca="1" si="459"/>
        <v>0</v>
      </c>
      <c r="GA52" s="19">
        <f t="shared" ca="1" si="459"/>
        <v>0</v>
      </c>
      <c r="GB52" s="19">
        <f t="shared" ca="1" si="459"/>
        <v>0</v>
      </c>
      <c r="GC52" s="19">
        <f t="shared" ca="1" si="459"/>
        <v>0</v>
      </c>
      <c r="GD52" s="19">
        <f t="shared" ca="1" si="459"/>
        <v>0</v>
      </c>
      <c r="GE52" s="19">
        <f t="shared" ca="1" si="459"/>
        <v>0</v>
      </c>
      <c r="GF52" s="19">
        <f t="shared" ca="1" si="459"/>
        <v>0</v>
      </c>
      <c r="GG52" s="19">
        <f t="shared" ca="1" si="459"/>
        <v>0</v>
      </c>
      <c r="GH52" s="19">
        <f t="shared" ca="1" si="459"/>
        <v>0</v>
      </c>
      <c r="GI52" s="19">
        <f t="shared" ca="1" si="459"/>
        <v>0</v>
      </c>
      <c r="GJ52" s="19">
        <f t="shared" ca="1" si="459"/>
        <v>0</v>
      </c>
      <c r="GK52" s="19">
        <f t="shared" ca="1" si="459"/>
        <v>0</v>
      </c>
      <c r="GL52" s="19">
        <f t="shared" ca="1" si="459"/>
        <v>0</v>
      </c>
      <c r="GM52" s="19">
        <f t="shared" ca="1" si="459"/>
        <v>0</v>
      </c>
      <c r="GN52" s="19">
        <f t="shared" ca="1" si="459"/>
        <v>0</v>
      </c>
      <c r="GO52" s="19">
        <f t="shared" ca="1" si="459"/>
        <v>0</v>
      </c>
      <c r="GP52" s="19">
        <f t="shared" ca="1" si="459"/>
        <v>0</v>
      </c>
      <c r="GQ52" s="19">
        <f t="shared" ca="1" si="459"/>
        <v>0</v>
      </c>
      <c r="GR52" s="19">
        <f t="shared" ca="1" si="459"/>
        <v>0</v>
      </c>
      <c r="GS52" s="19">
        <f t="shared" ca="1" si="459"/>
        <v>0</v>
      </c>
      <c r="GT52" s="19">
        <f t="shared" ca="1" si="459"/>
        <v>0</v>
      </c>
      <c r="GU52" s="19">
        <f t="shared" ca="1" si="459"/>
        <v>0</v>
      </c>
      <c r="GV52" s="19">
        <f t="shared" ca="1" si="459"/>
        <v>0</v>
      </c>
      <c r="GW52" s="19">
        <f t="shared" ca="1" si="459"/>
        <v>0</v>
      </c>
      <c r="GX52" s="19">
        <f t="shared" ca="1" si="459"/>
        <v>0</v>
      </c>
      <c r="GY52" s="19">
        <f t="shared" ca="1" si="459"/>
        <v>0</v>
      </c>
      <c r="GZ52" s="19">
        <f t="shared" ca="1" si="459"/>
        <v>0</v>
      </c>
      <c r="HA52" s="19">
        <f t="shared" ca="1" si="459"/>
        <v>0</v>
      </c>
      <c r="HB52" s="19">
        <f t="shared" ca="1" si="459"/>
        <v>0</v>
      </c>
      <c r="HC52" s="19">
        <f t="shared" ca="1" si="459"/>
        <v>0</v>
      </c>
      <c r="HD52" s="19">
        <f t="shared" ca="1" si="459"/>
        <v>0</v>
      </c>
      <c r="HE52" s="19">
        <f t="shared" ca="1" si="459"/>
        <v>0</v>
      </c>
      <c r="HF52" s="19">
        <f t="shared" ca="1" si="459"/>
        <v>0</v>
      </c>
      <c r="HG52" s="19">
        <f t="shared" ca="1" si="459"/>
        <v>0</v>
      </c>
      <c r="HH52" s="19">
        <f t="shared" ca="1" si="459"/>
        <v>0</v>
      </c>
      <c r="HI52" s="19">
        <f t="shared" ca="1" si="459"/>
        <v>0</v>
      </c>
      <c r="HJ52" s="19">
        <f t="shared" ca="1" si="459"/>
        <v>0</v>
      </c>
      <c r="HK52" s="19">
        <f t="shared" ca="1" si="459"/>
        <v>0</v>
      </c>
      <c r="HL52" s="19">
        <f t="shared" ref="HL52:ID55" ca="1" si="460">OFFSET(HL$5,$B52,0)</f>
        <v>0</v>
      </c>
      <c r="HM52" s="19">
        <f t="shared" ca="1" si="460"/>
        <v>0</v>
      </c>
      <c r="HN52" s="19">
        <f t="shared" ca="1" si="460"/>
        <v>0</v>
      </c>
      <c r="HO52" s="19">
        <f t="shared" ca="1" si="460"/>
        <v>0</v>
      </c>
      <c r="HP52" s="19">
        <f t="shared" ca="1" si="460"/>
        <v>0</v>
      </c>
      <c r="HQ52" s="19">
        <f t="shared" ca="1" si="460"/>
        <v>0</v>
      </c>
      <c r="HR52" s="19">
        <f t="shared" ca="1" si="460"/>
        <v>0</v>
      </c>
      <c r="HS52" s="19">
        <f t="shared" ca="1" si="460"/>
        <v>0</v>
      </c>
      <c r="HT52" s="19">
        <f t="shared" ca="1" si="460"/>
        <v>0</v>
      </c>
      <c r="HU52" s="19">
        <f t="shared" ca="1" si="460"/>
        <v>0</v>
      </c>
      <c r="HV52" s="19">
        <f t="shared" ca="1" si="460"/>
        <v>0</v>
      </c>
      <c r="HW52" s="19">
        <f t="shared" ca="1" si="460"/>
        <v>0</v>
      </c>
      <c r="HX52" s="19">
        <f t="shared" ca="1" si="460"/>
        <v>0</v>
      </c>
      <c r="HY52" s="19">
        <f t="shared" ca="1" si="460"/>
        <v>0</v>
      </c>
      <c r="HZ52" s="19">
        <f t="shared" ca="1" si="460"/>
        <v>0</v>
      </c>
      <c r="IA52" s="19">
        <f t="shared" ca="1" si="460"/>
        <v>0</v>
      </c>
      <c r="IB52" s="19">
        <f t="shared" ca="1" si="460"/>
        <v>0</v>
      </c>
      <c r="IC52" s="19">
        <f t="shared" ca="1" si="460"/>
        <v>0</v>
      </c>
      <c r="ID52" s="19">
        <f t="shared" ca="1" si="460"/>
        <v>0</v>
      </c>
      <c r="IE52" s="5">
        <f t="shared" ref="IE52:IE59" si="461">INDEX(i.TOL,$N52,IE$7)</f>
        <v>67</v>
      </c>
      <c r="IF52" s="9"/>
      <c r="IG52" s="5">
        <f t="shared" ref="IG52:IJ59" si="462">INDEX(i.FlkStrctr,$M52,IG$7)</f>
        <v>1</v>
      </c>
      <c r="IH52" s="5" t="b">
        <f t="shared" si="462"/>
        <v>0</v>
      </c>
      <c r="II52" s="19">
        <f t="shared" ref="II52:JN59" ca="1" si="463">OFFSET(II$5,$B52,0)</f>
        <v>0</v>
      </c>
      <c r="IJ52" s="5">
        <f t="shared" si="462"/>
        <v>55</v>
      </c>
      <c r="IK52" s="19">
        <f t="shared" ca="1" si="463"/>
        <v>1</v>
      </c>
      <c r="IL52" s="19">
        <f t="shared" ca="1" si="463"/>
        <v>0</v>
      </c>
      <c r="IM52" s="19">
        <f t="shared" ca="1" si="463"/>
        <v>0</v>
      </c>
      <c r="IN52" s="19">
        <f t="shared" ca="1" si="463"/>
        <v>0</v>
      </c>
      <c r="IO52" s="19">
        <f t="shared" ca="1" si="463"/>
        <v>0</v>
      </c>
      <c r="IP52" s="19">
        <f t="shared" ca="1" si="463"/>
        <v>0</v>
      </c>
      <c r="IQ52" s="19">
        <f t="shared" ca="1" si="463"/>
        <v>0</v>
      </c>
      <c r="IR52" s="19">
        <f t="shared" ca="1" si="463"/>
        <v>0</v>
      </c>
      <c r="IS52" s="19">
        <f t="shared" ca="1" si="463"/>
        <v>0</v>
      </c>
      <c r="IT52" s="19">
        <f t="shared" ca="1" si="463"/>
        <v>0</v>
      </c>
      <c r="IU52" s="19">
        <f t="shared" ca="1" si="463"/>
        <v>0</v>
      </c>
      <c r="IV52" s="19">
        <f t="shared" ca="1" si="463"/>
        <v>0</v>
      </c>
      <c r="IW52" s="19">
        <f t="shared" ca="1" si="463"/>
        <v>0</v>
      </c>
      <c r="IX52" s="19">
        <f t="shared" ca="1" si="463"/>
        <v>0</v>
      </c>
      <c r="IY52" s="19">
        <f t="shared" ca="1" si="463"/>
        <v>0</v>
      </c>
      <c r="IZ52" s="19">
        <f t="shared" ca="1" si="463"/>
        <v>0</v>
      </c>
      <c r="JA52" s="19">
        <f t="shared" ca="1" si="463"/>
        <v>0</v>
      </c>
      <c r="JB52" s="19">
        <f t="shared" ca="1" si="463"/>
        <v>0</v>
      </c>
      <c r="JC52" s="19">
        <f t="shared" ca="1" si="463"/>
        <v>0</v>
      </c>
      <c r="JD52" s="19">
        <f t="shared" ca="1" si="463"/>
        <v>0</v>
      </c>
      <c r="JE52" s="19">
        <f t="shared" ca="1" si="463"/>
        <v>0</v>
      </c>
      <c r="JF52" s="19">
        <f t="shared" ca="1" si="463"/>
        <v>0</v>
      </c>
      <c r="JG52" s="5">
        <f t="shared" ref="JG52:JK59" si="464">INDEX(i_dryman,($AF52-1)*4+INDEX(i.StdELMan,($K52-1)*12+($M52-1)*3+$N52,JG$8),JG$7)</f>
        <v>1.2500000000000001E-2</v>
      </c>
      <c r="JH52" s="567">
        <f t="shared" si="464"/>
        <v>0</v>
      </c>
      <c r="JI52" s="5">
        <f t="shared" si="464"/>
        <v>6.25E-2</v>
      </c>
      <c r="JJ52" s="5">
        <f t="shared" si="464"/>
        <v>6.25E-2</v>
      </c>
      <c r="JK52" s="5">
        <f t="shared" si="464"/>
        <v>6.25E-2</v>
      </c>
      <c r="JL52" s="19">
        <f t="shared" ca="1" si="463"/>
        <v>1</v>
      </c>
      <c r="JM52" s="19">
        <f t="shared" ca="1" si="463"/>
        <v>0</v>
      </c>
      <c r="JN52" s="19">
        <f t="shared" ca="1" si="463"/>
        <v>1</v>
      </c>
      <c r="JO52" s="9"/>
      <c r="JP52" s="5" t="b">
        <f t="shared" ref="JP52:JP59" ca="1" si="465">IF($L52&lt;&gt;0,INDEX(i.cropgraze_inc,$L52,JP$7),OFFSET(JP$5,$B52,0))</f>
        <v>0</v>
      </c>
      <c r="JQ52" s="19" t="str">
        <f t="shared" ref="JQ52:JR59" ca="1" si="466">OFFSET(JQ$5,$B52,0)</f>
        <v>-</v>
      </c>
      <c r="JR52" s="19" t="str">
        <f t="shared" ca="1" si="466"/>
        <v>-</v>
      </c>
      <c r="JS52" s="5" t="b">
        <f t="shared" ref="JS52:JU59" si="467">($N52=JS$11)</f>
        <v>0</v>
      </c>
      <c r="JT52" s="5" t="b">
        <f t="shared" si="467"/>
        <v>0</v>
      </c>
      <c r="JU52" s="5" t="b">
        <f t="shared" si="467"/>
        <v>1</v>
      </c>
      <c r="JV52" s="144">
        <f>$O52</f>
        <v>1</v>
      </c>
      <c r="JW52" s="144">
        <f t="shared" ref="JW52" si="468">$O52</f>
        <v>1</v>
      </c>
      <c r="JX52" s="12" t="s">
        <v>34</v>
      </c>
      <c r="JY52" s="12" t="s">
        <v>34</v>
      </c>
      <c r="JZ52" s="12" t="s">
        <v>34</v>
      </c>
      <c r="KA52" s="12" t="s">
        <v>34</v>
      </c>
      <c r="KB52" s="12">
        <v>1</v>
      </c>
      <c r="KC52" s="12">
        <v>0.66</v>
      </c>
      <c r="KD52" s="244" t="s">
        <v>34</v>
      </c>
      <c r="KE52" s="5" t="b" cm="1">
        <f t="array" ref="KE52">IF(OR(KF52:KM52&lt;&gt;"-"),TRUE,"-")</f>
        <v>1</v>
      </c>
      <c r="KF52" s="12">
        <v>2</v>
      </c>
      <c r="KG52" s="12">
        <v>2</v>
      </c>
      <c r="KH52" s="12">
        <v>2</v>
      </c>
      <c r="KI52" s="12">
        <v>2</v>
      </c>
      <c r="KJ52" s="12">
        <v>2</v>
      </c>
      <c r="KK52" s="12">
        <v>2</v>
      </c>
      <c r="KL52" s="12">
        <v>2</v>
      </c>
      <c r="KM52" s="12">
        <v>2</v>
      </c>
      <c r="KN52" s="5" t="str">
        <f t="array" ref="KN52">IF(OR(KO52:KU52&lt;&gt;"-"),TRUE,"-")</f>
        <v>-</v>
      </c>
      <c r="KO52" s="12" t="s">
        <v>34</v>
      </c>
      <c r="KP52" s="12" t="s">
        <v>34</v>
      </c>
      <c r="KQ52" s="12" t="s">
        <v>34</v>
      </c>
      <c r="KR52" s="12" t="s">
        <v>34</v>
      </c>
      <c r="KS52" s="12" t="s">
        <v>34</v>
      </c>
      <c r="KT52" s="12" t="s">
        <v>34</v>
      </c>
      <c r="KU52" s="12" t="s">
        <v>34</v>
      </c>
      <c r="KV52" s="12" t="b">
        <v>0</v>
      </c>
      <c r="KW52" s="144">
        <f t="shared" ref="KW52:KW59" si="469">IF($AI52=6,0,$KX52)</f>
        <v>2</v>
      </c>
      <c r="KX52" s="12">
        <v>2</v>
      </c>
      <c r="KY52" s="12" t="b">
        <v>0</v>
      </c>
      <c r="KZ52" s="12" t="s">
        <v>34</v>
      </c>
      <c r="LA52" s="5" t="str">
        <f t="shared" ref="LA52:LD59" si="470">INDEX(i.FlkStrctr,$M52,LA$7)</f>
        <v>-</v>
      </c>
      <c r="LB52" s="5" t="str">
        <f t="shared" si="470"/>
        <v>-</v>
      </c>
      <c r="LC52" s="5" t="str">
        <f t="shared" si="470"/>
        <v>-</v>
      </c>
      <c r="LD52" s="5" t="str">
        <f t="shared" si="470"/>
        <v>-</v>
      </c>
      <c r="LE52" s="12" t="b">
        <v>0</v>
      </c>
      <c r="LF52" s="244" t="s">
        <v>34</v>
      </c>
      <c r="LG52" s="244" t="s">
        <v>34</v>
      </c>
      <c r="LH52" s="12" t="b">
        <v>1</v>
      </c>
      <c r="LI52" s="12">
        <v>0.75</v>
      </c>
      <c r="LJ52" s="144">
        <f>LI52</f>
        <v>0.75</v>
      </c>
      <c r="LK52" s="12">
        <v>0.99</v>
      </c>
      <c r="LL52" s="12">
        <v>0.5</v>
      </c>
      <c r="LM52" s="12">
        <v>0</v>
      </c>
      <c r="LN52" s="12">
        <v>0</v>
      </c>
      <c r="LO52" s="12" t="s">
        <v>34</v>
      </c>
      <c r="LP52" s="5" t="str" cm="1">
        <f t="array" ref="LP52">INDEX(i.meatgrid,$Q52,LP$7)</f>
        <v>-</v>
      </c>
      <c r="LQ52" s="5" t="str" cm="1">
        <f t="array" ref="LQ52">INDEX(i.meatgrid,$Q52,LQ$7)</f>
        <v>-</v>
      </c>
      <c r="LR52" s="19" t="str">
        <f t="shared" ref="LR52" ca="1" si="471">OFFSET(LR$5,$B52,0)</f>
        <v>-</v>
      </c>
      <c r="LS52" s="5">
        <f t="shared" ref="LS52:LS59" si="472">INDEX(i.conservation,$W52+1,$N52)</f>
        <v>1</v>
      </c>
      <c r="LT52" s="9"/>
      <c r="LU52" s="19">
        <f t="shared" ref="LU52:LX59" ca="1" si="473">OFFSET(LU$5,$B52,0)</f>
        <v>70</v>
      </c>
      <c r="LV52" s="19">
        <f t="shared" ca="1" si="473"/>
        <v>50</v>
      </c>
      <c r="LW52" s="19">
        <f t="shared" ca="1" si="473"/>
        <v>80</v>
      </c>
      <c r="LX52" s="19">
        <f t="shared" ca="1" si="473"/>
        <v>50</v>
      </c>
      <c r="LY52" s="5" t="b" cm="1">
        <f t="array" ref="LY52">INDEX(i.meatgrid,$Q52,LY$7)</f>
        <v>0</v>
      </c>
      <c r="LZ52" s="5" t="b" cm="1">
        <f t="array" ref="LZ52">INDEX(i.meatgrid,$Q52,LZ$7)</f>
        <v>0</v>
      </c>
      <c r="MA52" s="5" cm="1">
        <f t="array" ref="MA52">INDEX(i.meatgrid,$Q52,MA$7)</f>
        <v>40</v>
      </c>
      <c r="MB52" s="5" t="str" cm="1">
        <f t="array" ref="MB52">INDEX(i.meatgrid,$Q52,MB$7)</f>
        <v>-</v>
      </c>
      <c r="MC52" s="19">
        <f t="shared" ref="MC52:MC59" ca="1" si="474">OFFSET(MC$5,$B52,0)</f>
        <v>1</v>
      </c>
      <c r="MD52" s="5">
        <f t="shared" ref="MD52:MD59" si="475">INDEX(i.MeatPrices,$S52,MD$7)</f>
        <v>1</v>
      </c>
      <c r="ME52" s="5" cm="1">
        <f t="array" ref="ME52">INDEX(i.meatgrid,$Q52,ME$7)</f>
        <v>1</v>
      </c>
      <c r="MF52" s="5" cm="1">
        <f t="array" ref="MF52">INDEX(i.meatgrid,$Q52,MF$7)</f>
        <v>0</v>
      </c>
      <c r="MG52" s="5" cm="1">
        <f t="array" ref="MG52">INDEX(i.meatgrid,$Q52,MG$7)</f>
        <v>0</v>
      </c>
      <c r="MH52" s="5" cm="1">
        <f t="array" ref="MH52">INDEX(i.meatgrid,$Q52,MH$7)</f>
        <v>0</v>
      </c>
      <c r="MI52" s="5" cm="1">
        <f t="array" ref="MI52">INDEX(i.meatgrid,$Q52,MI$7)</f>
        <v>0</v>
      </c>
      <c r="MJ52" s="5" cm="1">
        <f t="array" ref="MJ52">INDEX(i.meatgrid,$Q52,MJ$7)</f>
        <v>1</v>
      </c>
      <c r="MK52" s="5" cm="1">
        <f t="array" ref="MK52">INDEX(i.meatgrid,$Q52,MK$7)</f>
        <v>1</v>
      </c>
      <c r="ML52" s="5" cm="1">
        <f t="array" ref="ML52">INDEX(i.meatgrid,$Q52,ML$7)</f>
        <v>1</v>
      </c>
      <c r="MM52" s="19">
        <f t="shared" ref="MM52:MM59" ca="1" si="476">OFFSET(MM$5,$B52,0)</f>
        <v>1</v>
      </c>
      <c r="MN52" s="9"/>
      <c r="MO52" s="19" t="b">
        <f t="shared" ref="MO52:ND59" ca="1" si="477">OFFSET(MO$5,$B52,0)</f>
        <v>0</v>
      </c>
      <c r="MP52" s="19" t="b">
        <f t="shared" ca="1" si="477"/>
        <v>0</v>
      </c>
      <c r="MQ52" s="19">
        <f ca="1">OFFSET(MQ$5,$B52,0)</f>
        <v>1</v>
      </c>
      <c r="MR52" s="19">
        <f t="shared" ref="MR52:OT57" ca="1" si="478">OFFSET(MR$5,$B52,0)</f>
        <v>0.75</v>
      </c>
      <c r="MS52" s="19">
        <f t="shared" ca="1" si="478"/>
        <v>0.75</v>
      </c>
      <c r="MT52" s="19">
        <f t="shared" ca="1" si="478"/>
        <v>0.8</v>
      </c>
      <c r="MU52" s="19">
        <f t="shared" ca="1" si="478"/>
        <v>0.82499999999999996</v>
      </c>
      <c r="MV52" s="19">
        <f t="shared" ca="1" si="478"/>
        <v>0.875</v>
      </c>
      <c r="MW52" s="19">
        <f t="shared" ca="1" si="478"/>
        <v>0.9</v>
      </c>
      <c r="MX52" s="19">
        <f t="shared" ca="1" si="478"/>
        <v>1</v>
      </c>
      <c r="MY52" s="19">
        <f t="shared" ca="1" si="478"/>
        <v>0.875</v>
      </c>
      <c r="MZ52" s="19" t="b">
        <f t="shared" ca="1" si="478"/>
        <v>1</v>
      </c>
      <c r="NA52" s="19">
        <f t="shared" ca="1" si="478"/>
        <v>74.989999999999995</v>
      </c>
      <c r="NB52" s="19" t="str">
        <f t="shared" ca="1" si="478"/>
        <v>-</v>
      </c>
      <c r="NC52" s="19" t="str">
        <f t="shared" ca="1" si="478"/>
        <v>-</v>
      </c>
      <c r="ND52" s="19" t="str">
        <f t="shared" ca="1" si="478"/>
        <v>-</v>
      </c>
      <c r="NE52" s="19" t="str">
        <f t="shared" ca="1" si="478"/>
        <v>-</v>
      </c>
      <c r="NF52" s="19" t="str">
        <f t="shared" ca="1" si="478"/>
        <v>-</v>
      </c>
      <c r="NG52" s="19" t="str">
        <f t="shared" ca="1" si="478"/>
        <v>-</v>
      </c>
      <c r="NH52" s="19" t="str">
        <f t="shared" ca="1" si="478"/>
        <v>-</v>
      </c>
      <c r="NI52" s="19">
        <f t="shared" ca="1" si="478"/>
        <v>36.99</v>
      </c>
      <c r="NJ52" s="19">
        <f t="shared" ca="1" si="478"/>
        <v>36.99</v>
      </c>
      <c r="NK52" s="19" t="str">
        <f t="shared" ca="1" si="478"/>
        <v>-</v>
      </c>
      <c r="NL52" s="19" t="str">
        <f t="shared" ca="1" si="478"/>
        <v>-</v>
      </c>
      <c r="NM52" s="19" t="str">
        <f t="shared" ca="1" si="478"/>
        <v>-</v>
      </c>
      <c r="NN52" s="19" t="str">
        <f t="shared" ca="1" si="478"/>
        <v>-</v>
      </c>
      <c r="NO52" s="19" t="str">
        <f t="shared" ca="1" si="478"/>
        <v>-</v>
      </c>
      <c r="NP52" s="19">
        <f t="shared" ca="1" si="478"/>
        <v>49.99</v>
      </c>
      <c r="NQ52" s="19">
        <f t="shared" ca="1" si="478"/>
        <v>49.99</v>
      </c>
      <c r="NR52" s="19">
        <f t="shared" ca="1" si="478"/>
        <v>49.99</v>
      </c>
      <c r="NS52" s="19">
        <f t="shared" ca="1" si="478"/>
        <v>49.99</v>
      </c>
      <c r="NT52" s="19">
        <f t="shared" ca="1" si="478"/>
        <v>49.99</v>
      </c>
      <c r="NU52" s="19">
        <f t="shared" ca="1" si="478"/>
        <v>49.99</v>
      </c>
      <c r="NV52" s="19">
        <f t="shared" ca="1" si="478"/>
        <v>49.99</v>
      </c>
      <c r="NW52" s="19">
        <f t="shared" ca="1" si="478"/>
        <v>49.99</v>
      </c>
      <c r="NX52" s="19">
        <f t="shared" ca="1" si="478"/>
        <v>412.99</v>
      </c>
      <c r="NY52" s="19">
        <f t="shared" ca="1" si="478"/>
        <v>412.99</v>
      </c>
      <c r="NZ52" s="19" t="str">
        <f t="shared" ca="1" si="478"/>
        <v>-</v>
      </c>
      <c r="OA52" s="19" t="str">
        <f t="shared" ca="1" si="478"/>
        <v>-</v>
      </c>
      <c r="OB52" s="19" t="str">
        <f t="shared" ca="1" si="478"/>
        <v>-</v>
      </c>
      <c r="OC52" s="19" t="str">
        <f t="shared" ca="1" si="478"/>
        <v>-</v>
      </c>
      <c r="OD52" s="19" t="str">
        <f t="shared" ca="1" si="478"/>
        <v>-</v>
      </c>
      <c r="OE52" s="19">
        <f t="shared" ca="1" si="478"/>
        <v>6.8900000000000006</v>
      </c>
      <c r="OF52" s="19">
        <f t="shared" ca="1" si="478"/>
        <v>6.8900000000000006</v>
      </c>
      <c r="OG52" s="19">
        <f t="shared" ca="1" si="478"/>
        <v>6.8900000000000006</v>
      </c>
      <c r="OH52" s="19">
        <f t="shared" ca="1" si="478"/>
        <v>6.8900000000000006</v>
      </c>
      <c r="OI52" s="19">
        <f t="shared" ca="1" si="478"/>
        <v>6.8900000000000006</v>
      </c>
      <c r="OJ52" s="19">
        <f t="shared" ca="1" si="478"/>
        <v>6.8900000000000006</v>
      </c>
      <c r="OK52" s="19">
        <f t="shared" ca="1" si="478"/>
        <v>6.8900000000000006</v>
      </c>
      <c r="OL52" s="19">
        <f t="shared" ca="1" si="478"/>
        <v>6.8900000000000006</v>
      </c>
      <c r="OM52" s="19">
        <f t="shared" ca="1" si="478"/>
        <v>346.99</v>
      </c>
      <c r="ON52" s="19">
        <f t="shared" ca="1" si="478"/>
        <v>346.99</v>
      </c>
      <c r="OO52" s="19" t="str">
        <f t="shared" ca="1" si="478"/>
        <v>-</v>
      </c>
      <c r="OP52" s="19" t="str">
        <f t="shared" ca="1" si="478"/>
        <v>-</v>
      </c>
      <c r="OQ52" s="19" t="str">
        <f t="shared" ca="1" si="478"/>
        <v>-</v>
      </c>
      <c r="OR52" s="19" t="str">
        <f t="shared" ca="1" si="478"/>
        <v>-</v>
      </c>
      <c r="OS52" s="19" t="str">
        <f t="shared" ca="1" si="478"/>
        <v>-</v>
      </c>
      <c r="OT52" s="19">
        <f t="shared" ca="1" si="478"/>
        <v>0</v>
      </c>
      <c r="OU52" s="24">
        <v>0</v>
      </c>
    </row>
    <row r="53" spans="1:411" outlineLevel="2">
      <c r="A53" s="21">
        <f t="shared" si="158"/>
        <v>48</v>
      </c>
      <c r="B53" s="29">
        <f ca="1">OFFSET(B53,-1,-1)</f>
        <v>47</v>
      </c>
      <c r="C53">
        <f>202</f>
        <v>202</v>
      </c>
      <c r="D53" s="144" t="str">
        <f t="shared" ca="1" si="437"/>
        <v>GSM</v>
      </c>
      <c r="E53" t="b">
        <f t="shared" ca="1" si="438"/>
        <v>1</v>
      </c>
      <c r="F53" t="b">
        <v>0</v>
      </c>
      <c r="G53" t="b">
        <f t="shared" ca="1" si="439"/>
        <v>1</v>
      </c>
      <c r="H53" s="237">
        <f ca="1">OFFSET(H53,-1,0)</f>
        <v>1</v>
      </c>
      <c r="I53" s="237">
        <f t="shared" ref="I53:T59" ca="1" si="479">OFFSET(I53,-1,0)</f>
        <v>1</v>
      </c>
      <c r="J53" s="237" t="str">
        <f t="shared" ca="1" si="479"/>
        <v/>
      </c>
      <c r="K53" s="237">
        <f t="shared" ca="1" si="479"/>
        <v>2</v>
      </c>
      <c r="L53" s="237">
        <f t="shared" ca="1" si="479"/>
        <v>2</v>
      </c>
      <c r="M53" s="237">
        <f t="shared" ca="1" si="479"/>
        <v>2</v>
      </c>
      <c r="N53" s="237">
        <f t="shared" ca="1" si="479"/>
        <v>3</v>
      </c>
      <c r="O53" s="237">
        <f t="shared" ca="1" si="479"/>
        <v>1</v>
      </c>
      <c r="P53" s="237">
        <f t="shared" ca="1" si="479"/>
        <v>1</v>
      </c>
      <c r="Q53" s="237">
        <f t="shared" ca="1" si="479"/>
        <v>4</v>
      </c>
      <c r="R53" s="237">
        <f t="shared" ca="1" si="479"/>
        <v>1</v>
      </c>
      <c r="S53" s="237">
        <f t="shared" ca="1" si="479"/>
        <v>1</v>
      </c>
      <c r="T53" s="237">
        <f t="shared" ca="1" si="479"/>
        <v>1</v>
      </c>
      <c r="U53" s="275"/>
      <c r="V53" s="275"/>
      <c r="W53" s="237">
        <f t="shared" ref="W53:W59" ca="1" si="480">OFFSET(W53,-1,0)</f>
        <v>0</v>
      </c>
      <c r="X53" s="275"/>
      <c r="Y53" s="275">
        <f t="shared" ref="Y53:AE58" ca="1" si="481">OFFSET(Y53,-1,0)</f>
        <v>0</v>
      </c>
      <c r="Z53" s="275">
        <f t="shared" ca="1" si="481"/>
        <v>0</v>
      </c>
      <c r="AA53" s="275">
        <f t="shared" ca="1" si="481"/>
        <v>0</v>
      </c>
      <c r="AB53" s="275">
        <f t="shared" ca="1" si="481"/>
        <v>0</v>
      </c>
      <c r="AC53" s="275">
        <f t="shared" ca="1" si="481"/>
        <v>0</v>
      </c>
      <c r="AD53" s="275">
        <f t="shared" ca="1" si="481"/>
        <v>0</v>
      </c>
      <c r="AE53" s="275">
        <f t="shared" ca="1" si="481"/>
        <v>0</v>
      </c>
      <c r="AF53" s="144">
        <f ca="1">INDEX(CHOOSE($N53,DataAutumn!i.AdultDrys,DataWinter!i.AdultDrys,DataSpring!i.AdultDrys),1,$M53)</f>
        <v>3</v>
      </c>
      <c r="AG53" s="5">
        <f t="shared" ca="1" si="440"/>
        <v>2</v>
      </c>
      <c r="AH53" s="5">
        <f t="shared" ca="1" si="440"/>
        <v>0</v>
      </c>
      <c r="AI53" s="5">
        <f t="shared" ca="1" si="441"/>
        <v>1</v>
      </c>
      <c r="AJ53">
        <f t="shared" ca="1" si="442"/>
        <v>1</v>
      </c>
      <c r="AL53" s="231" t="str">
        <f ca="1">TEXT(LEFT(OFFSET(AL53,-1,0),5)+1,"00000")&amp;MID(OFFSET(AL53,-1,0),6,FIND(" ",OFFSET(AL53,-1,0),7)-5)
&amp; $D53           &amp; IF($IG53=0," FWM","")&amp;IF($IG53=1," MWM","")&amp;IF($IG53=5," Mat","")&amp;IF($IH53=TRUE,"&amp;BBT","    ")          &amp; " Day"&amp;INDEX(i.DOY,$N53,1)
&amp; " Scan"&amp;TEXT($O53,"0")        &amp;" "&amp; INDEX(DataMaster!$B$98:$B$105,$Q53,0)
&amp; " WP"&amp;TEXT($MC53*100,"000p")           &amp; " MP"&amp;TEXT($MD53*100,"000p")           &amp; " GP"&amp;TEXT($MM53*100,"000p")
&amp; " T_" &amp; IF(AND($CC53,$CE53),"TRUE ")        &amp; " (F"&amp;3+COUNTIF($CV53:$CY53,TRUE)&amp;3&amp;"N"&amp;$DM53&amp;$DN53&amp;")"</f>
        <v>00002 FeedSupplySE GSM MWM     Day204 Scan1 Prime WP100p MP100p GP100p T_TRUE  (F43N33)</v>
      </c>
      <c r="AM53" s="9" t="str">
        <f ca="1">IF(COUNTIF(AL$5:AL53,AL53)=1,"-","Dup")</f>
        <v>-</v>
      </c>
      <c r="AN53" s="9"/>
      <c r="AO53" s="12" t="s">
        <v>34</v>
      </c>
      <c r="AP53" s="12" t="s">
        <v>34</v>
      </c>
      <c r="AQ53" s="12" t="s">
        <v>34</v>
      </c>
      <c r="AR53" s="12" t="s">
        <v>34</v>
      </c>
      <c r="AS53" s="12" t="s">
        <v>34</v>
      </c>
      <c r="AT53" s="12" t="s">
        <v>34</v>
      </c>
      <c r="AU53" s="12" t="s">
        <v>34</v>
      </c>
      <c r="AV53" s="12" t="s">
        <v>34</v>
      </c>
      <c r="AW53" s="9"/>
      <c r="AX53" s="5" t="b">
        <f t="shared" ca="1" si="443"/>
        <v>1</v>
      </c>
      <c r="AY53" s="5" t="str">
        <f t="shared" ca="1" si="443"/>
        <v>-</v>
      </c>
      <c r="AZ53" s="5" t="str">
        <f t="shared" ca="1" si="443"/>
        <v>-</v>
      </c>
      <c r="BA53" s="5" t="str">
        <f t="shared" ca="1" si="443"/>
        <v>-</v>
      </c>
      <c r="BB53" s="5" t="b">
        <f t="shared" ca="1" si="443"/>
        <v>0</v>
      </c>
      <c r="BC53" s="144">
        <f t="shared" ca="1" si="443"/>
        <v>0.25</v>
      </c>
      <c r="BD53" s="19" t="b">
        <f t="shared" ca="1" si="444"/>
        <v>1</v>
      </c>
      <c r="BE53" s="9"/>
      <c r="BF53" s="5" t="str">
        <f t="shared" ca="1" si="445"/>
        <v>-</v>
      </c>
      <c r="BG53" s="19" t="str">
        <f t="shared" ca="1" si="446"/>
        <v>-</v>
      </c>
      <c r="BH53" s="19" t="str">
        <f t="shared" ca="1" si="446"/>
        <v>-</v>
      </c>
      <c r="BI53" s="19" t="str">
        <f t="shared" ca="1" si="446"/>
        <v>-</v>
      </c>
      <c r="BJ53" s="5" t="str">
        <f t="shared" ca="1" si="447"/>
        <v>-</v>
      </c>
      <c r="BK53" s="19" t="str">
        <f t="shared" ca="1" si="448"/>
        <v>-</v>
      </c>
      <c r="BL53" s="5" t="str">
        <f t="shared" ca="1" si="449"/>
        <v>-</v>
      </c>
      <c r="BM53" s="19" t="str">
        <f t="shared" ca="1" si="450"/>
        <v>-</v>
      </c>
      <c r="BN53" s="19" t="str">
        <f t="shared" ca="1" si="450"/>
        <v>-</v>
      </c>
      <c r="BO53" s="19" t="str">
        <f t="shared" ca="1" si="450"/>
        <v>-</v>
      </c>
      <c r="BP53" s="5" t="str">
        <f t="shared" ca="1" si="451"/>
        <v>-</v>
      </c>
      <c r="BQ53" s="9"/>
      <c r="BR53" s="19" t="str">
        <f t="shared" ca="1" si="452"/>
        <v>-</v>
      </c>
      <c r="BS53" s="19" t="str">
        <f t="shared" ca="1" si="452"/>
        <v>-</v>
      </c>
      <c r="BT53" s="19" t="str">
        <f t="shared" ca="1" si="452"/>
        <v>-</v>
      </c>
      <c r="BU53" s="19" t="str">
        <f t="shared" ca="1" si="452"/>
        <v>-</v>
      </c>
      <c r="BV53" s="19" t="str">
        <f t="shared" ca="1" si="452"/>
        <v>-</v>
      </c>
      <c r="BW53" s="19" t="str">
        <f t="shared" ca="1" si="452"/>
        <v>-</v>
      </c>
      <c r="BX53" s="19" t="str">
        <f t="shared" ca="1" si="452"/>
        <v>-</v>
      </c>
      <c r="BY53" s="19" t="str">
        <f t="shared" ca="1" si="452"/>
        <v>-</v>
      </c>
      <c r="BZ53" s="19" t="str">
        <f t="shared" ca="1" si="452"/>
        <v>-</v>
      </c>
      <c r="CA53" s="19" t="str">
        <f t="shared" ca="1" si="452"/>
        <v>-</v>
      </c>
      <c r="CB53" s="9"/>
      <c r="CC53" s="12" t="b">
        <v>1</v>
      </c>
      <c r="CD53" s="12" t="b">
        <v>0</v>
      </c>
      <c r="CE53" s="12" t="b">
        <v>1</v>
      </c>
      <c r="CF53" s="12">
        <f ca="1">VALUE($K53&amp;$M53&amp;$N53&amp;$Q53&amp;$S53&amp;"01")</f>
        <v>2234101</v>
      </c>
      <c r="CG53" s="12" t="b">
        <v>0</v>
      </c>
      <c r="CH53" s="12" t="s">
        <v>34</v>
      </c>
      <c r="CI53" s="19" t="b">
        <f t="shared" ref="CI53:CM59" ca="1" si="482">OFFSET(CI$5,$B53,0)</f>
        <v>1</v>
      </c>
      <c r="CJ53" s="12">
        <f ca="1">VALUE($K53&amp;$M53&amp;$N53&amp;$Q53&amp;$S53&amp;"02")</f>
        <v>2234102</v>
      </c>
      <c r="CK53" s="19" t="str">
        <f t="shared" ca="1" si="482"/>
        <v>-</v>
      </c>
      <c r="CL53" s="19">
        <f t="shared" ca="1" si="482"/>
        <v>1</v>
      </c>
      <c r="CM53" s="19">
        <f t="shared" ca="1" si="482"/>
        <v>1</v>
      </c>
      <c r="CN53" s="9"/>
      <c r="CO53" s="444">
        <f t="shared" ca="1" si="454"/>
        <v>652</v>
      </c>
      <c r="CP53" s="444">
        <f t="shared" ca="1" si="454"/>
        <v>686</v>
      </c>
      <c r="CQ53" s="444">
        <f t="shared" ca="1" si="454"/>
        <v>721</v>
      </c>
      <c r="CR53" s="152">
        <f t="shared" ca="1" si="455"/>
        <v>378</v>
      </c>
      <c r="CS53" s="152">
        <f t="shared" ca="1" si="455"/>
        <v>413</v>
      </c>
      <c r="CT53" s="152">
        <f t="shared" ca="1" si="455"/>
        <v>448</v>
      </c>
      <c r="CU53" s="19" t="str">
        <f t="shared" ca="1" si="456"/>
        <v>-</v>
      </c>
      <c r="CV53" s="12" t="b">
        <v>1</v>
      </c>
      <c r="CW53" s="12" t="b">
        <v>0</v>
      </c>
      <c r="CX53" s="12" t="b">
        <v>0</v>
      </c>
      <c r="CY53" s="12" t="b">
        <v>0</v>
      </c>
      <c r="CZ53" s="19" t="b">
        <f t="shared" ca="1" si="456"/>
        <v>1</v>
      </c>
      <c r="DA53" s="19">
        <f t="shared" ca="1" si="456"/>
        <v>0</v>
      </c>
      <c r="DB53" s="19">
        <f t="shared" ca="1" si="456"/>
        <v>0</v>
      </c>
      <c r="DC53" s="19">
        <f t="shared" ca="1" si="456"/>
        <v>0</v>
      </c>
      <c r="DD53" s="19">
        <f t="shared" ca="1" si="456"/>
        <v>0</v>
      </c>
      <c r="DE53" s="19">
        <f t="shared" ca="1" si="456"/>
        <v>0</v>
      </c>
      <c r="DF53" s="19">
        <f t="shared" ca="1" si="456"/>
        <v>0</v>
      </c>
      <c r="DG53" s="19">
        <f t="shared" ca="1" si="456"/>
        <v>0</v>
      </c>
      <c r="DH53" s="19">
        <f t="shared" ca="1" si="456"/>
        <v>0</v>
      </c>
      <c r="DI53" s="19">
        <f t="shared" ca="1" si="456"/>
        <v>0</v>
      </c>
      <c r="DJ53" s="19">
        <f t="shared" ca="1" si="456"/>
        <v>0</v>
      </c>
      <c r="DK53" s="19">
        <f t="shared" ca="1" si="456"/>
        <v>0</v>
      </c>
      <c r="DL53" s="19">
        <f t="shared" ca="1" si="457"/>
        <v>0</v>
      </c>
      <c r="DM53" s="12">
        <v>3</v>
      </c>
      <c r="DN53" s="12">
        <v>3</v>
      </c>
      <c r="DO53" s="12">
        <v>0</v>
      </c>
      <c r="DP53" s="12">
        <v>2</v>
      </c>
      <c r="DQ53" s="12">
        <v>-2</v>
      </c>
      <c r="DR53" s="19" t="str">
        <f t="shared" ca="1" si="457"/>
        <v>-</v>
      </c>
      <c r="DS53" s="19" t="str">
        <f t="shared" ca="1" si="457"/>
        <v>-</v>
      </c>
      <c r="DT53" s="19" t="str">
        <f t="shared" ca="1" si="457"/>
        <v>-</v>
      </c>
      <c r="DU53" s="251">
        <f t="shared" ref="DU53:DU58" si="483">DO53</f>
        <v>0</v>
      </c>
      <c r="DV53" s="251">
        <f>DP53</f>
        <v>2</v>
      </c>
      <c r="DW53" s="251">
        <f t="shared" ref="DW53:DW58" si="484">DQ53</f>
        <v>-2</v>
      </c>
      <c r="DX53" s="19" t="str">
        <f t="shared" ca="1" si="457"/>
        <v>-</v>
      </c>
      <c r="DY53" s="19" t="str">
        <f t="shared" ca="1" si="457"/>
        <v>-</v>
      </c>
      <c r="DZ53" s="19" t="str">
        <f t="shared" ca="1" si="457"/>
        <v>-</v>
      </c>
      <c r="EA53" s="19" t="str">
        <f t="shared" ca="1" si="457"/>
        <v>-</v>
      </c>
      <c r="EB53" s="19" t="str">
        <f t="shared" ca="1" si="457"/>
        <v>-</v>
      </c>
      <c r="EC53" s="19" t="str">
        <f t="shared" ca="1" si="457"/>
        <v>-</v>
      </c>
      <c r="ED53" s="19">
        <f t="shared" ca="1" si="457"/>
        <v>0</v>
      </c>
      <c r="EE53" s="19">
        <f t="shared" ca="1" si="457"/>
        <v>0</v>
      </c>
      <c r="EF53" s="19">
        <f t="shared" ca="1" si="457"/>
        <v>0</v>
      </c>
      <c r="EG53" s="19">
        <f t="shared" ca="1" si="457"/>
        <v>0</v>
      </c>
      <c r="EH53" s="19">
        <f t="shared" ca="1" si="457"/>
        <v>0</v>
      </c>
      <c r="EI53" s="19">
        <f t="shared" ca="1" si="457"/>
        <v>0</v>
      </c>
      <c r="EJ53" s="19">
        <f t="shared" ca="1" si="457"/>
        <v>0</v>
      </c>
      <c r="EK53" s="19">
        <f t="shared" ca="1" si="457"/>
        <v>0</v>
      </c>
      <c r="EL53" s="19">
        <f t="shared" ca="1" si="457"/>
        <v>0</v>
      </c>
      <c r="EM53" s="19">
        <f t="shared" ca="1" si="457"/>
        <v>0</v>
      </c>
      <c r="EN53" s="19">
        <f t="shared" ca="1" si="457"/>
        <v>0</v>
      </c>
      <c r="EO53" s="19">
        <f t="shared" ca="1" si="457"/>
        <v>0</v>
      </c>
      <c r="EP53" s="19">
        <f t="shared" ca="1" si="457"/>
        <v>0</v>
      </c>
      <c r="EQ53" s="19">
        <f t="shared" ca="1" si="457"/>
        <v>0</v>
      </c>
      <c r="ER53" s="19">
        <f t="shared" ca="1" si="457"/>
        <v>0</v>
      </c>
      <c r="ES53" s="19">
        <f t="shared" ca="1" si="457"/>
        <v>0</v>
      </c>
      <c r="ET53" s="19">
        <f t="shared" ca="1" si="458"/>
        <v>0</v>
      </c>
      <c r="EU53" s="19">
        <f t="shared" ca="1" si="458"/>
        <v>0</v>
      </c>
      <c r="EV53" s="19">
        <f t="shared" ca="1" si="458"/>
        <v>0</v>
      </c>
      <c r="EW53" s="19">
        <f t="shared" ca="1" si="458"/>
        <v>0</v>
      </c>
      <c r="EX53" s="19">
        <f t="shared" ca="1" si="458"/>
        <v>0</v>
      </c>
      <c r="EY53" s="19">
        <f t="shared" ca="1" si="458"/>
        <v>0</v>
      </c>
      <c r="EZ53" s="19">
        <f t="shared" ca="1" si="458"/>
        <v>0</v>
      </c>
      <c r="FA53" s="19">
        <f t="shared" ca="1" si="458"/>
        <v>0</v>
      </c>
      <c r="FB53" s="19">
        <f t="shared" ca="1" si="458"/>
        <v>0</v>
      </c>
      <c r="FC53" s="19">
        <f t="shared" ca="1" si="458"/>
        <v>0</v>
      </c>
      <c r="FD53" s="19">
        <f t="shared" ca="1" si="458"/>
        <v>0</v>
      </c>
      <c r="FE53" s="19">
        <f t="shared" ca="1" si="458"/>
        <v>0</v>
      </c>
      <c r="FF53" s="19">
        <f t="shared" ca="1" si="458"/>
        <v>0</v>
      </c>
      <c r="FG53" s="19">
        <f t="shared" ca="1" si="458"/>
        <v>0</v>
      </c>
      <c r="FH53" s="19">
        <f t="shared" ca="1" si="458"/>
        <v>0</v>
      </c>
      <c r="FI53" s="19">
        <f t="shared" ca="1" si="458"/>
        <v>0</v>
      </c>
      <c r="FJ53" s="19">
        <f t="shared" ca="1" si="459"/>
        <v>0</v>
      </c>
      <c r="FK53" s="19">
        <f t="shared" ca="1" si="459"/>
        <v>0</v>
      </c>
      <c r="FL53" s="19">
        <f t="shared" ca="1" si="459"/>
        <v>0</v>
      </c>
      <c r="FM53" s="19">
        <f t="shared" ca="1" si="459"/>
        <v>0</v>
      </c>
      <c r="FN53" s="19">
        <f t="shared" ca="1" si="459"/>
        <v>0</v>
      </c>
      <c r="FO53" s="19">
        <f t="shared" ca="1" si="459"/>
        <v>0</v>
      </c>
      <c r="FP53" s="19">
        <f t="shared" ca="1" si="459"/>
        <v>0</v>
      </c>
      <c r="FQ53" s="19">
        <f t="shared" ca="1" si="459"/>
        <v>0</v>
      </c>
      <c r="FR53" s="19">
        <f t="shared" ca="1" si="459"/>
        <v>0</v>
      </c>
      <c r="FS53" s="19">
        <f t="shared" ca="1" si="459"/>
        <v>0</v>
      </c>
      <c r="FT53" s="19">
        <f t="shared" ca="1" si="459"/>
        <v>0</v>
      </c>
      <c r="FU53" s="19">
        <f t="shared" ca="1" si="459"/>
        <v>0</v>
      </c>
      <c r="FV53" s="19">
        <f t="shared" ca="1" si="459"/>
        <v>0</v>
      </c>
      <c r="FW53" s="19">
        <f t="shared" ca="1" si="459"/>
        <v>0</v>
      </c>
      <c r="FX53" s="19">
        <f t="shared" ca="1" si="459"/>
        <v>0</v>
      </c>
      <c r="FY53" s="19">
        <f t="shared" ca="1" si="459"/>
        <v>0</v>
      </c>
      <c r="FZ53" s="19">
        <f t="shared" ca="1" si="459"/>
        <v>0</v>
      </c>
      <c r="GA53" s="19">
        <f t="shared" ca="1" si="459"/>
        <v>0</v>
      </c>
      <c r="GB53" s="19">
        <f t="shared" ca="1" si="459"/>
        <v>0</v>
      </c>
      <c r="GC53" s="19">
        <f t="shared" ca="1" si="459"/>
        <v>0</v>
      </c>
      <c r="GD53" s="19">
        <f t="shared" ca="1" si="459"/>
        <v>0</v>
      </c>
      <c r="GE53" s="19">
        <f t="shared" ca="1" si="459"/>
        <v>0</v>
      </c>
      <c r="GF53" s="19">
        <f t="shared" ca="1" si="459"/>
        <v>0</v>
      </c>
      <c r="GG53" s="19">
        <f t="shared" ca="1" si="459"/>
        <v>0</v>
      </c>
      <c r="GH53" s="19">
        <f t="shared" ca="1" si="459"/>
        <v>0</v>
      </c>
      <c r="GI53" s="19">
        <f t="shared" ca="1" si="459"/>
        <v>0</v>
      </c>
      <c r="GJ53" s="19">
        <f t="shared" ca="1" si="459"/>
        <v>0</v>
      </c>
      <c r="GK53" s="19">
        <f t="shared" ca="1" si="459"/>
        <v>0</v>
      </c>
      <c r="GL53" s="19">
        <f t="shared" ca="1" si="459"/>
        <v>0</v>
      </c>
      <c r="GM53" s="19">
        <f t="shared" ca="1" si="459"/>
        <v>0</v>
      </c>
      <c r="GN53" s="19">
        <f t="shared" ca="1" si="459"/>
        <v>0</v>
      </c>
      <c r="GO53" s="19">
        <f t="shared" ca="1" si="459"/>
        <v>0</v>
      </c>
      <c r="GP53" s="19">
        <f t="shared" ca="1" si="459"/>
        <v>0</v>
      </c>
      <c r="GQ53" s="19">
        <f t="shared" ca="1" si="459"/>
        <v>0</v>
      </c>
      <c r="GR53" s="19">
        <f t="shared" ca="1" si="459"/>
        <v>0</v>
      </c>
      <c r="GS53" s="19">
        <f t="shared" ca="1" si="459"/>
        <v>0</v>
      </c>
      <c r="GT53" s="19">
        <f t="shared" ca="1" si="459"/>
        <v>0</v>
      </c>
      <c r="GU53" s="19">
        <f t="shared" ca="1" si="459"/>
        <v>0</v>
      </c>
      <c r="GV53" s="19">
        <f t="shared" ca="1" si="459"/>
        <v>0</v>
      </c>
      <c r="GW53" s="19">
        <f t="shared" ca="1" si="459"/>
        <v>0</v>
      </c>
      <c r="GX53" s="19">
        <f t="shared" ca="1" si="459"/>
        <v>0</v>
      </c>
      <c r="GY53" s="19">
        <f t="shared" ca="1" si="459"/>
        <v>0</v>
      </c>
      <c r="GZ53" s="19">
        <f t="shared" ca="1" si="459"/>
        <v>0</v>
      </c>
      <c r="HA53" s="19">
        <f t="shared" ca="1" si="459"/>
        <v>0</v>
      </c>
      <c r="HB53" s="19">
        <f t="shared" ca="1" si="459"/>
        <v>0</v>
      </c>
      <c r="HC53" s="19">
        <f t="shared" ca="1" si="459"/>
        <v>0</v>
      </c>
      <c r="HD53" s="19">
        <f t="shared" ca="1" si="459"/>
        <v>0</v>
      </c>
      <c r="HE53" s="19">
        <f t="shared" ca="1" si="459"/>
        <v>0</v>
      </c>
      <c r="HF53" s="19">
        <f t="shared" ca="1" si="459"/>
        <v>0</v>
      </c>
      <c r="HG53" s="19">
        <f t="shared" ca="1" si="459"/>
        <v>0</v>
      </c>
      <c r="HH53" s="19">
        <f t="shared" ca="1" si="459"/>
        <v>0</v>
      </c>
      <c r="HI53" s="19">
        <f t="shared" ca="1" si="459"/>
        <v>0</v>
      </c>
      <c r="HJ53" s="19">
        <f t="shared" ca="1" si="459"/>
        <v>0</v>
      </c>
      <c r="HK53" s="19">
        <f t="shared" ca="1" si="459"/>
        <v>0</v>
      </c>
      <c r="HL53" s="19">
        <f t="shared" ca="1" si="460"/>
        <v>0</v>
      </c>
      <c r="HM53" s="19">
        <f t="shared" ca="1" si="460"/>
        <v>0</v>
      </c>
      <c r="HN53" s="19">
        <f t="shared" ca="1" si="460"/>
        <v>0</v>
      </c>
      <c r="HO53" s="19">
        <f t="shared" ca="1" si="460"/>
        <v>0</v>
      </c>
      <c r="HP53" s="19">
        <f t="shared" ca="1" si="460"/>
        <v>0</v>
      </c>
      <c r="HQ53" s="19">
        <f t="shared" ca="1" si="460"/>
        <v>0</v>
      </c>
      <c r="HR53" s="19">
        <f t="shared" ca="1" si="460"/>
        <v>0</v>
      </c>
      <c r="HS53" s="19">
        <f t="shared" ca="1" si="460"/>
        <v>0</v>
      </c>
      <c r="HT53" s="19">
        <f t="shared" ca="1" si="460"/>
        <v>0</v>
      </c>
      <c r="HU53" s="19">
        <f t="shared" ca="1" si="460"/>
        <v>0</v>
      </c>
      <c r="HV53" s="19">
        <f t="shared" ca="1" si="460"/>
        <v>0</v>
      </c>
      <c r="HW53" s="19">
        <f t="shared" ca="1" si="460"/>
        <v>0</v>
      </c>
      <c r="HX53" s="19">
        <f t="shared" ca="1" si="460"/>
        <v>0</v>
      </c>
      <c r="HY53" s="19">
        <f t="shared" ca="1" si="460"/>
        <v>0</v>
      </c>
      <c r="HZ53" s="19">
        <f t="shared" ca="1" si="460"/>
        <v>0</v>
      </c>
      <c r="IA53" s="19">
        <f t="shared" ca="1" si="460"/>
        <v>0</v>
      </c>
      <c r="IB53" s="19">
        <f t="shared" ca="1" si="460"/>
        <v>0</v>
      </c>
      <c r="IC53" s="19">
        <f t="shared" ca="1" si="460"/>
        <v>0</v>
      </c>
      <c r="ID53" s="19">
        <f t="shared" ca="1" si="460"/>
        <v>0</v>
      </c>
      <c r="IE53" s="5">
        <f t="shared" ca="1" si="461"/>
        <v>67</v>
      </c>
      <c r="IF53" s="9"/>
      <c r="IG53" s="5">
        <f t="shared" ca="1" si="462"/>
        <v>1</v>
      </c>
      <c r="IH53" s="5" t="b">
        <f t="shared" ca="1" si="462"/>
        <v>0</v>
      </c>
      <c r="II53" s="19">
        <f t="shared" ca="1" si="463"/>
        <v>0</v>
      </c>
      <c r="IJ53" s="5">
        <f t="shared" ca="1" si="462"/>
        <v>55</v>
      </c>
      <c r="IK53" s="19">
        <f t="shared" ca="1" si="463"/>
        <v>1</v>
      </c>
      <c r="IL53" s="19">
        <f t="shared" ca="1" si="463"/>
        <v>0</v>
      </c>
      <c r="IM53" s="19">
        <f t="shared" ca="1" si="463"/>
        <v>0</v>
      </c>
      <c r="IN53" s="19">
        <f t="shared" ca="1" si="463"/>
        <v>0</v>
      </c>
      <c r="IO53" s="19">
        <f t="shared" ca="1" si="463"/>
        <v>0</v>
      </c>
      <c r="IP53" s="19">
        <f t="shared" ca="1" si="463"/>
        <v>0</v>
      </c>
      <c r="IQ53" s="19">
        <f t="shared" ca="1" si="463"/>
        <v>0</v>
      </c>
      <c r="IR53" s="19">
        <f t="shared" ca="1" si="463"/>
        <v>0</v>
      </c>
      <c r="IS53" s="19">
        <f t="shared" ca="1" si="463"/>
        <v>0</v>
      </c>
      <c r="IT53" s="19">
        <f t="shared" ca="1" si="463"/>
        <v>0</v>
      </c>
      <c r="IU53" s="19">
        <f t="shared" ca="1" si="463"/>
        <v>0</v>
      </c>
      <c r="IV53" s="19">
        <f t="shared" ca="1" si="463"/>
        <v>0</v>
      </c>
      <c r="IW53" s="19">
        <f t="shared" ca="1" si="463"/>
        <v>0</v>
      </c>
      <c r="IX53" s="19">
        <f t="shared" ca="1" si="463"/>
        <v>0</v>
      </c>
      <c r="IY53" s="19">
        <f t="shared" ca="1" si="463"/>
        <v>0</v>
      </c>
      <c r="IZ53" s="19">
        <f t="shared" ca="1" si="463"/>
        <v>0</v>
      </c>
      <c r="JA53" s="19">
        <f t="shared" ca="1" si="463"/>
        <v>0</v>
      </c>
      <c r="JB53" s="19">
        <f t="shared" ca="1" si="463"/>
        <v>0</v>
      </c>
      <c r="JC53" s="19">
        <f t="shared" ca="1" si="463"/>
        <v>0</v>
      </c>
      <c r="JD53" s="19">
        <f t="shared" ca="1" si="463"/>
        <v>0</v>
      </c>
      <c r="JE53" s="19">
        <f t="shared" ca="1" si="463"/>
        <v>0</v>
      </c>
      <c r="JF53" s="19">
        <f t="shared" ca="1" si="463"/>
        <v>0</v>
      </c>
      <c r="JG53" s="5">
        <f t="shared" ca="1" si="464"/>
        <v>1.2500000000000001E-2</v>
      </c>
      <c r="JH53" s="567">
        <f t="shared" ca="1" si="464"/>
        <v>0</v>
      </c>
      <c r="JI53" s="5">
        <f t="shared" ca="1" si="464"/>
        <v>6.25E-2</v>
      </c>
      <c r="JJ53" s="5">
        <f t="shared" ca="1" si="464"/>
        <v>6.25E-2</v>
      </c>
      <c r="JK53" s="5">
        <f t="shared" ca="1" si="464"/>
        <v>6.25E-2</v>
      </c>
      <c r="JL53" s="19">
        <f t="shared" ca="1" si="463"/>
        <v>1</v>
      </c>
      <c r="JM53" s="19">
        <f t="shared" ca="1" si="463"/>
        <v>0</v>
      </c>
      <c r="JN53" s="19">
        <f t="shared" ca="1" si="463"/>
        <v>1</v>
      </c>
      <c r="JO53" s="9"/>
      <c r="JP53" s="5" t="b">
        <f t="shared" ca="1" si="465"/>
        <v>0</v>
      </c>
      <c r="JQ53" s="19" t="str">
        <f t="shared" ca="1" si="466"/>
        <v>-</v>
      </c>
      <c r="JR53" s="19" t="str">
        <f t="shared" ca="1" si="466"/>
        <v>-</v>
      </c>
      <c r="JS53" s="5" t="b">
        <f t="shared" ca="1" si="467"/>
        <v>0</v>
      </c>
      <c r="JT53" s="5" t="b">
        <f t="shared" ca="1" si="467"/>
        <v>0</v>
      </c>
      <c r="JU53" s="5" t="b">
        <f t="shared" ca="1" si="467"/>
        <v>1</v>
      </c>
      <c r="JV53" s="144">
        <f t="shared" ref="JV53:JW59" ca="1" si="485">$O53</f>
        <v>1</v>
      </c>
      <c r="JW53" s="144">
        <f t="shared" ca="1" si="485"/>
        <v>1</v>
      </c>
      <c r="JX53" s="19" t="str">
        <f t="shared" ref="JX53:KD59" ca="1" si="486">OFFSET(JX$5,$B53,0)</f>
        <v>-</v>
      </c>
      <c r="JY53" s="19" t="str">
        <f t="shared" ca="1" si="486"/>
        <v>-</v>
      </c>
      <c r="JZ53" s="19" t="str">
        <f t="shared" ca="1" si="486"/>
        <v>-</v>
      </c>
      <c r="KA53" s="19" t="str">
        <f t="shared" ca="1" si="486"/>
        <v>-</v>
      </c>
      <c r="KB53" s="19">
        <f t="shared" ca="1" si="486"/>
        <v>1</v>
      </c>
      <c r="KC53" s="19">
        <f t="shared" ca="1" si="486"/>
        <v>0.66</v>
      </c>
      <c r="KD53" s="19" t="str">
        <f t="shared" ca="1" si="486"/>
        <v>-</v>
      </c>
      <c r="KE53" s="5" t="b" cm="1">
        <f t="array" aca="1" ref="KE53" ca="1">IF(OR(KF53:KM53&lt;&gt;"-"),TRUE,"-")</f>
        <v>1</v>
      </c>
      <c r="KF53" s="237">
        <f ca="1">OFFSET(KF53,-1,0)</f>
        <v>2</v>
      </c>
      <c r="KG53" s="237">
        <f t="shared" ref="KG53:KM53" ca="1" si="487">OFFSET(KG53,-1,0)</f>
        <v>2</v>
      </c>
      <c r="KH53" s="237">
        <f t="shared" ca="1" si="487"/>
        <v>2</v>
      </c>
      <c r="KI53" s="237">
        <f t="shared" ca="1" si="487"/>
        <v>2</v>
      </c>
      <c r="KJ53" s="237">
        <f t="shared" ca="1" si="487"/>
        <v>2</v>
      </c>
      <c r="KK53" s="237">
        <f t="shared" ca="1" si="487"/>
        <v>2</v>
      </c>
      <c r="KL53" s="237">
        <f t="shared" ca="1" si="487"/>
        <v>2</v>
      </c>
      <c r="KM53" s="237">
        <f t="shared" ca="1" si="487"/>
        <v>2</v>
      </c>
      <c r="KN53" s="5" t="str">
        <f t="array" aca="1" ref="KN53" ca="1">IF(OR(KO53:KU53&lt;&gt;"-"),TRUE,"-")</f>
        <v>-</v>
      </c>
      <c r="KO53" s="19" t="str">
        <f t="shared" ref="KO53:KZ59" ca="1" si="488">OFFSET(KO$5,$B53,0)</f>
        <v>-</v>
      </c>
      <c r="KP53" s="19" t="str">
        <f t="shared" ca="1" si="488"/>
        <v>-</v>
      </c>
      <c r="KQ53" s="19" t="str">
        <f t="shared" ca="1" si="488"/>
        <v>-</v>
      </c>
      <c r="KR53" s="19" t="str">
        <f t="shared" ca="1" si="488"/>
        <v>-</v>
      </c>
      <c r="KS53" s="19" t="str">
        <f t="shared" ca="1" si="488"/>
        <v>-</v>
      </c>
      <c r="KT53" s="19" t="str">
        <f t="shared" ca="1" si="488"/>
        <v>-</v>
      </c>
      <c r="KU53" s="19" t="str">
        <f t="shared" ca="1" si="488"/>
        <v>-</v>
      </c>
      <c r="KV53" s="19" t="b">
        <f t="shared" ca="1" si="488"/>
        <v>0</v>
      </c>
      <c r="KW53" s="144">
        <f t="shared" ca="1" si="469"/>
        <v>2</v>
      </c>
      <c r="KX53" s="19">
        <f t="shared" ca="1" si="488"/>
        <v>2</v>
      </c>
      <c r="KY53" s="19" t="b">
        <f t="shared" ca="1" si="488"/>
        <v>0</v>
      </c>
      <c r="KZ53" s="19" t="str">
        <f t="shared" ca="1" si="488"/>
        <v>-</v>
      </c>
      <c r="LA53" s="5" t="str">
        <f t="shared" ca="1" si="470"/>
        <v>-</v>
      </c>
      <c r="LB53" s="5" t="str">
        <f t="shared" ca="1" si="470"/>
        <v>-</v>
      </c>
      <c r="LC53" s="5" t="str">
        <f t="shared" ca="1" si="470"/>
        <v>-</v>
      </c>
      <c r="LD53" s="5" t="str">
        <f t="shared" ca="1" si="470"/>
        <v>-</v>
      </c>
      <c r="LE53" s="19" t="b">
        <f t="shared" ref="LE53:LU59" ca="1" si="489">OFFSET(LE$5,$B53,0)</f>
        <v>0</v>
      </c>
      <c r="LF53" s="19" t="str">
        <f t="shared" ca="1" si="489"/>
        <v>-</v>
      </c>
      <c r="LG53" s="19" t="str">
        <f ca="1">OFFSET(LG$5,$B53,0)</f>
        <v>-</v>
      </c>
      <c r="LH53" s="19" t="b">
        <f ca="1">OFFSET(LH$5,$B53,0)</f>
        <v>1</v>
      </c>
      <c r="LI53" s="19">
        <f t="shared" ca="1" si="489"/>
        <v>0.75</v>
      </c>
      <c r="LJ53" s="19">
        <f t="shared" ca="1" si="489"/>
        <v>0.75</v>
      </c>
      <c r="LK53" s="19">
        <f t="shared" ca="1" si="489"/>
        <v>0.99</v>
      </c>
      <c r="LL53" s="19">
        <f t="shared" ca="1" si="489"/>
        <v>0.5</v>
      </c>
      <c r="LM53" s="19">
        <f t="shared" ca="1" si="489"/>
        <v>0</v>
      </c>
      <c r="LN53" s="19">
        <f t="shared" ca="1" si="489"/>
        <v>0</v>
      </c>
      <c r="LO53" s="19" t="str">
        <f t="shared" ca="1" si="489"/>
        <v>-</v>
      </c>
      <c r="LP53" s="5" t="str" cm="1">
        <f t="array" aca="1" ref="LP53" ca="1">INDEX(i.meatgrid,$Q53,LP$7)</f>
        <v>-</v>
      </c>
      <c r="LQ53" s="5" t="str" cm="1">
        <f t="array" aca="1" ref="LQ53" ca="1">INDEX(i.meatgrid,$Q53,LQ$7)</f>
        <v>-</v>
      </c>
      <c r="LR53" s="19" t="str">
        <f t="shared" ca="1" si="489"/>
        <v>-</v>
      </c>
      <c r="LS53" s="5">
        <f t="shared" ca="1" si="472"/>
        <v>1</v>
      </c>
      <c r="LT53" s="9"/>
      <c r="LU53" s="19">
        <f t="shared" ca="1" si="489"/>
        <v>70</v>
      </c>
      <c r="LV53" s="19">
        <f t="shared" ca="1" si="473"/>
        <v>50</v>
      </c>
      <c r="LW53" s="19">
        <f t="shared" ca="1" si="473"/>
        <v>80</v>
      </c>
      <c r="LX53" s="19">
        <f t="shared" ca="1" si="473"/>
        <v>50</v>
      </c>
      <c r="LY53" s="5" t="b" cm="1">
        <f t="array" aca="1" ref="LY53" ca="1">INDEX(i.meatgrid,$Q53,LY$7)</f>
        <v>0</v>
      </c>
      <c r="LZ53" s="5" t="b" cm="1">
        <f t="array" aca="1" ref="LZ53" ca="1">INDEX(i.meatgrid,$Q53,LZ$7)</f>
        <v>0</v>
      </c>
      <c r="MA53" s="5" cm="1">
        <f t="array" aca="1" ref="MA53" ca="1">INDEX(i.meatgrid,$Q53,MA$7)</f>
        <v>40</v>
      </c>
      <c r="MB53" s="5" t="str" cm="1">
        <f t="array" aca="1" ref="MB53" ca="1">INDEX(i.meatgrid,$Q53,MB$7)</f>
        <v>-</v>
      </c>
      <c r="MC53" s="19">
        <f t="shared" ca="1" si="474"/>
        <v>1</v>
      </c>
      <c r="MD53" s="5">
        <f t="shared" ca="1" si="475"/>
        <v>1</v>
      </c>
      <c r="ME53" s="5" cm="1">
        <f t="array" aca="1" ref="ME53" ca="1">INDEX(i.meatgrid,$Q53,ME$7)</f>
        <v>1</v>
      </c>
      <c r="MF53" s="5" cm="1">
        <f t="array" aca="1" ref="MF53" ca="1">INDEX(i.meatgrid,$Q53,MF$7)</f>
        <v>0</v>
      </c>
      <c r="MG53" s="5" cm="1">
        <f t="array" aca="1" ref="MG53" ca="1">INDEX(i.meatgrid,$Q53,MG$7)</f>
        <v>0</v>
      </c>
      <c r="MH53" s="5" cm="1">
        <f t="array" aca="1" ref="MH53" ca="1">INDEX(i.meatgrid,$Q53,MH$7)</f>
        <v>0</v>
      </c>
      <c r="MI53" s="5" cm="1">
        <f t="array" aca="1" ref="MI53" ca="1">INDEX(i.meatgrid,$Q53,MI$7)</f>
        <v>0</v>
      </c>
      <c r="MJ53" s="5" cm="1">
        <f t="array" aca="1" ref="MJ53" ca="1">INDEX(i.meatgrid,$Q53,MJ$7)</f>
        <v>1</v>
      </c>
      <c r="MK53" s="5" cm="1">
        <f t="array" aca="1" ref="MK53" ca="1">INDEX(i.meatgrid,$Q53,MK$7)</f>
        <v>1</v>
      </c>
      <c r="ML53" s="5" cm="1">
        <f t="array" aca="1" ref="ML53" ca="1">INDEX(i.meatgrid,$Q53,ML$7)</f>
        <v>1</v>
      </c>
      <c r="MM53" s="19">
        <f t="shared" ca="1" si="476"/>
        <v>1</v>
      </c>
      <c r="MN53" s="9"/>
      <c r="MO53" s="19" t="b">
        <f t="shared" ca="1" si="477"/>
        <v>0</v>
      </c>
      <c r="MP53" s="19" t="b">
        <f t="shared" ca="1" si="477"/>
        <v>0</v>
      </c>
      <c r="MQ53" s="19">
        <f t="shared" ca="1" si="477"/>
        <v>1</v>
      </c>
      <c r="MR53" s="19">
        <f t="shared" ca="1" si="477"/>
        <v>0.75</v>
      </c>
      <c r="MS53" s="19">
        <f t="shared" ca="1" si="477"/>
        <v>0.75</v>
      </c>
      <c r="MT53" s="19">
        <f t="shared" ca="1" si="477"/>
        <v>0.8</v>
      </c>
      <c r="MU53" s="19">
        <f t="shared" ca="1" si="477"/>
        <v>0.82499999999999996</v>
      </c>
      <c r="MV53" s="19">
        <f t="shared" ca="1" si="477"/>
        <v>0.875</v>
      </c>
      <c r="MW53" s="19">
        <f t="shared" ca="1" si="477"/>
        <v>0.9</v>
      </c>
      <c r="MX53" s="19">
        <f t="shared" ca="1" si="477"/>
        <v>1</v>
      </c>
      <c r="MY53" s="19">
        <f t="shared" ca="1" si="477"/>
        <v>0.875</v>
      </c>
      <c r="MZ53" s="19" t="b">
        <f t="shared" ca="1" si="477"/>
        <v>1</v>
      </c>
      <c r="NA53" s="19">
        <f t="shared" ca="1" si="478"/>
        <v>74.989999999999995</v>
      </c>
      <c r="NB53" s="19" t="str">
        <f t="shared" ca="1" si="478"/>
        <v>-</v>
      </c>
      <c r="NC53" s="19" t="str">
        <f t="shared" ca="1" si="478"/>
        <v>-</v>
      </c>
      <c r="ND53" s="19" t="str">
        <f t="shared" ca="1" si="478"/>
        <v>-</v>
      </c>
      <c r="NE53" s="19" t="str">
        <f t="shared" ca="1" si="478"/>
        <v>-</v>
      </c>
      <c r="NF53" s="19" t="str">
        <f t="shared" ca="1" si="478"/>
        <v>-</v>
      </c>
      <c r="NG53" s="19" t="str">
        <f t="shared" ca="1" si="478"/>
        <v>-</v>
      </c>
      <c r="NH53" s="19" t="str">
        <f t="shared" ca="1" si="478"/>
        <v>-</v>
      </c>
      <c r="NI53" s="19">
        <f t="shared" ca="1" si="478"/>
        <v>36.99</v>
      </c>
      <c r="NJ53" s="19">
        <f t="shared" ca="1" si="478"/>
        <v>36.99</v>
      </c>
      <c r="NK53" s="19" t="str">
        <f t="shared" ca="1" si="478"/>
        <v>-</v>
      </c>
      <c r="NL53" s="19" t="str">
        <f t="shared" ca="1" si="478"/>
        <v>-</v>
      </c>
      <c r="NM53" s="19" t="str">
        <f t="shared" ca="1" si="478"/>
        <v>-</v>
      </c>
      <c r="NN53" s="19" t="str">
        <f t="shared" ca="1" si="478"/>
        <v>-</v>
      </c>
      <c r="NO53" s="19" t="str">
        <f t="shared" ca="1" si="478"/>
        <v>-</v>
      </c>
      <c r="NP53" s="19">
        <f t="shared" ca="1" si="478"/>
        <v>49.99</v>
      </c>
      <c r="NQ53" s="19">
        <f t="shared" ca="1" si="478"/>
        <v>49.99</v>
      </c>
      <c r="NR53" s="19">
        <f t="shared" ca="1" si="478"/>
        <v>49.99</v>
      </c>
      <c r="NS53" s="19">
        <f t="shared" ca="1" si="478"/>
        <v>49.99</v>
      </c>
      <c r="NT53" s="19">
        <f t="shared" ca="1" si="478"/>
        <v>49.99</v>
      </c>
      <c r="NU53" s="19">
        <f t="shared" ca="1" si="478"/>
        <v>49.99</v>
      </c>
      <c r="NV53" s="19">
        <f t="shared" ca="1" si="478"/>
        <v>49.99</v>
      </c>
      <c r="NW53" s="19">
        <f t="shared" ca="1" si="478"/>
        <v>49.99</v>
      </c>
      <c r="NX53" s="19">
        <f t="shared" ca="1" si="478"/>
        <v>412.99</v>
      </c>
      <c r="NY53" s="19">
        <f t="shared" ca="1" si="478"/>
        <v>412.99</v>
      </c>
      <c r="NZ53" s="19" t="str">
        <f t="shared" ca="1" si="478"/>
        <v>-</v>
      </c>
      <c r="OA53" s="19" t="str">
        <f t="shared" ca="1" si="478"/>
        <v>-</v>
      </c>
      <c r="OB53" s="19" t="str">
        <f t="shared" ca="1" si="478"/>
        <v>-</v>
      </c>
      <c r="OC53" s="19" t="str">
        <f t="shared" ca="1" si="478"/>
        <v>-</v>
      </c>
      <c r="OD53" s="19" t="str">
        <f t="shared" ca="1" si="478"/>
        <v>-</v>
      </c>
      <c r="OE53" s="19">
        <f t="shared" ca="1" si="478"/>
        <v>6.8900000000000006</v>
      </c>
      <c r="OF53" s="19">
        <f t="shared" ca="1" si="478"/>
        <v>6.8900000000000006</v>
      </c>
      <c r="OG53" s="19">
        <f t="shared" ca="1" si="478"/>
        <v>6.8900000000000006</v>
      </c>
      <c r="OH53" s="19">
        <f t="shared" ca="1" si="478"/>
        <v>6.8900000000000006</v>
      </c>
      <c r="OI53" s="19">
        <f t="shared" ca="1" si="478"/>
        <v>6.8900000000000006</v>
      </c>
      <c r="OJ53" s="19">
        <f t="shared" ca="1" si="478"/>
        <v>6.8900000000000006</v>
      </c>
      <c r="OK53" s="19">
        <f t="shared" ca="1" si="478"/>
        <v>6.8900000000000006</v>
      </c>
      <c r="OL53" s="19">
        <f t="shared" ca="1" si="478"/>
        <v>6.8900000000000006</v>
      </c>
      <c r="OM53" s="19">
        <f t="shared" ca="1" si="478"/>
        <v>346.99</v>
      </c>
      <c r="ON53" s="19">
        <f t="shared" ca="1" si="478"/>
        <v>346.99</v>
      </c>
      <c r="OO53" s="19" t="str">
        <f t="shared" ca="1" si="478"/>
        <v>-</v>
      </c>
      <c r="OP53" s="19" t="str">
        <f t="shared" ca="1" si="478"/>
        <v>-</v>
      </c>
      <c r="OQ53" s="19" t="str">
        <f t="shared" ca="1" si="478"/>
        <v>-</v>
      </c>
      <c r="OR53" s="19" t="str">
        <f t="shared" ca="1" si="478"/>
        <v>-</v>
      </c>
      <c r="OS53" s="19" t="str">
        <f t="shared" ca="1" si="478"/>
        <v>-</v>
      </c>
      <c r="OT53" s="19">
        <f t="shared" ca="1" si="478"/>
        <v>0</v>
      </c>
      <c r="OU53" s="24">
        <v>0</v>
      </c>
    </row>
    <row r="54" spans="1:411" outlineLevel="2">
      <c r="A54" s="21">
        <f t="shared" si="158"/>
        <v>49</v>
      </c>
      <c r="B54" s="222">
        <f t="shared" ref="B54:B59" ca="1" si="490">OFFSET(B54,-1,0)</f>
        <v>47</v>
      </c>
      <c r="C54">
        <f>202</f>
        <v>202</v>
      </c>
      <c r="D54" s="144" t="str">
        <f t="shared" ca="1" si="437"/>
        <v>GSM</v>
      </c>
      <c r="E54" t="b">
        <f t="shared" ca="1" si="438"/>
        <v>1</v>
      </c>
      <c r="F54" t="b">
        <v>0</v>
      </c>
      <c r="G54" t="b">
        <f t="shared" ca="1" si="439"/>
        <v>1</v>
      </c>
      <c r="H54" s="237">
        <f t="shared" ref="H54:T59" ca="1" si="491">OFFSET(H54,-1,0)</f>
        <v>1</v>
      </c>
      <c r="I54" s="237">
        <f t="shared" ca="1" si="491"/>
        <v>1</v>
      </c>
      <c r="J54" s="237" t="str">
        <f t="shared" ca="1" si="491"/>
        <v/>
      </c>
      <c r="K54" s="237">
        <f t="shared" ca="1" si="491"/>
        <v>2</v>
      </c>
      <c r="L54" s="237">
        <f t="shared" ca="1" si="479"/>
        <v>2</v>
      </c>
      <c r="M54" s="237">
        <f t="shared" ca="1" si="479"/>
        <v>2</v>
      </c>
      <c r="N54" s="237">
        <f t="shared" ca="1" si="479"/>
        <v>3</v>
      </c>
      <c r="O54" s="237">
        <f t="shared" ca="1" si="479"/>
        <v>1</v>
      </c>
      <c r="P54" s="237">
        <f t="shared" ca="1" si="479"/>
        <v>1</v>
      </c>
      <c r="Q54" s="237">
        <f t="shared" ca="1" si="479"/>
        <v>4</v>
      </c>
      <c r="R54" s="237">
        <f t="shared" ca="1" si="479"/>
        <v>1</v>
      </c>
      <c r="S54" s="237">
        <f t="shared" ca="1" si="479"/>
        <v>1</v>
      </c>
      <c r="T54" s="237">
        <f t="shared" ca="1" si="479"/>
        <v>1</v>
      </c>
      <c r="U54" s="275"/>
      <c r="V54" s="275"/>
      <c r="W54" s="237">
        <f t="shared" ca="1" si="480"/>
        <v>0</v>
      </c>
      <c r="X54" s="275"/>
      <c r="Y54" s="275">
        <f t="shared" ca="1" si="481"/>
        <v>0</v>
      </c>
      <c r="Z54" s="275">
        <f t="shared" ca="1" si="481"/>
        <v>0</v>
      </c>
      <c r="AA54" s="275">
        <f t="shared" ca="1" si="481"/>
        <v>0</v>
      </c>
      <c r="AB54" s="275">
        <f t="shared" ca="1" si="481"/>
        <v>0</v>
      </c>
      <c r="AC54" s="275">
        <f t="shared" ca="1" si="481"/>
        <v>0</v>
      </c>
      <c r="AD54" s="275">
        <f t="shared" ca="1" si="481"/>
        <v>0</v>
      </c>
      <c r="AE54" s="275">
        <f t="shared" ca="1" si="481"/>
        <v>0</v>
      </c>
      <c r="AF54" s="144">
        <f ca="1">INDEX(CHOOSE($N54,DataAutumn!i.AdultDrys,DataWinter!i.AdultDrys,DataSpring!i.AdultDrys),1,$M54)</f>
        <v>3</v>
      </c>
      <c r="AG54" s="5">
        <f t="shared" ca="1" si="440"/>
        <v>2</v>
      </c>
      <c r="AH54" s="5">
        <f t="shared" ca="1" si="440"/>
        <v>0</v>
      </c>
      <c r="AI54" s="5">
        <f t="shared" ca="1" si="441"/>
        <v>1</v>
      </c>
      <c r="AJ54">
        <f t="shared" ca="1" si="442"/>
        <v>2</v>
      </c>
      <c r="AL54" s="231" t="str">
        <f ca="1">TEXT(LEFT(OFFSET(AL54,-1,0),5)+1,"00000")&amp;MID(OFFSET(AL54,-1,0),6,FIND(" ",OFFSET(AL54,-1,0),7)-5)
&amp; $D54           &amp; IF($IG54=0," FWM","")&amp;IF($IG54=1," MWM","")&amp;IF($IG54=5," Mat","")&amp;IF($IH54=TRUE,"&amp;BBT","    ")          &amp; " Day"&amp;INDEX(i.DOY,$N54,1)
&amp; " Scan"&amp;TEXT($O54,"0")        &amp;" "&amp; INDEX(DataMaster!$B$98:$B$105,$Q54,0)
&amp; " WP"&amp;TEXT($MC54*100,"000p")           &amp; " MP"&amp;TEXT($MD54*100,"000p")           &amp; " GP"&amp;TEXT($MM54*100,"000p")
&amp; " T_" &amp; IF(AND($CC54,$CE54),"TRUE ")        &amp; " (F"&amp;3+COUNTIF($CV54:$CY54,TRUE)&amp;3&amp;"N"&amp;$DM54&amp;$DN54&amp;")"</f>
        <v>00003 FeedSupplySE GSM MWM     Day204 Scan1 Prime WP100p MP100p GP100p T_TRUE  (F43N33)</v>
      </c>
      <c r="AM54" s="9" t="str">
        <f ca="1">IF(COUNTIF(AL$5:AL54,AL54)=1,"-","Dup")</f>
        <v>-</v>
      </c>
      <c r="AN54" s="9"/>
      <c r="AO54" s="237" t="str">
        <f t="shared" ref="AO54:AV59" ca="1" si="492">OFFSET(AO54,-1,0)</f>
        <v>-</v>
      </c>
      <c r="AP54" s="237" t="str">
        <f t="shared" ca="1" si="492"/>
        <v>-</v>
      </c>
      <c r="AQ54" s="237" t="str">
        <f t="shared" ca="1" si="492"/>
        <v>-</v>
      </c>
      <c r="AR54" s="237" t="str">
        <f t="shared" ca="1" si="492"/>
        <v>-</v>
      </c>
      <c r="AS54" s="237" t="str">
        <f t="shared" ca="1" si="492"/>
        <v>-</v>
      </c>
      <c r="AT54" s="237" t="str">
        <f t="shared" ca="1" si="492"/>
        <v>-</v>
      </c>
      <c r="AU54" s="237" t="str">
        <f t="shared" ca="1" si="492"/>
        <v>-</v>
      </c>
      <c r="AV54" s="237" t="str">
        <f t="shared" ca="1" si="492"/>
        <v>-</v>
      </c>
      <c r="AW54" s="9"/>
      <c r="AX54" s="5" t="b">
        <f t="shared" ca="1" si="443"/>
        <v>1</v>
      </c>
      <c r="AY54" s="5" t="str">
        <f t="shared" ca="1" si="443"/>
        <v>-</v>
      </c>
      <c r="AZ54" s="5" t="str">
        <f t="shared" ca="1" si="443"/>
        <v>-</v>
      </c>
      <c r="BA54" s="5" t="str">
        <f t="shared" ca="1" si="443"/>
        <v>-</v>
      </c>
      <c r="BB54" s="5" t="b">
        <f t="shared" ca="1" si="443"/>
        <v>0</v>
      </c>
      <c r="BC54" s="144">
        <f t="shared" ca="1" si="443"/>
        <v>0.25</v>
      </c>
      <c r="BD54" s="19" t="b">
        <f t="shared" ca="1" si="444"/>
        <v>1</v>
      </c>
      <c r="BE54" s="9"/>
      <c r="BF54" s="5" t="str">
        <f t="shared" ca="1" si="445"/>
        <v>-</v>
      </c>
      <c r="BG54" s="19" t="str">
        <f t="shared" ca="1" si="446"/>
        <v>-</v>
      </c>
      <c r="BH54" s="19" t="str">
        <f t="shared" ca="1" si="446"/>
        <v>-</v>
      </c>
      <c r="BI54" s="19" t="str">
        <f t="shared" ca="1" si="446"/>
        <v>-</v>
      </c>
      <c r="BJ54" s="5" t="str">
        <f t="shared" ca="1" si="447"/>
        <v>-</v>
      </c>
      <c r="BK54" s="19" t="str">
        <f t="shared" ca="1" si="448"/>
        <v>-</v>
      </c>
      <c r="BL54" s="5" t="str">
        <f t="shared" ca="1" si="449"/>
        <v>-</v>
      </c>
      <c r="BM54" s="19" t="str">
        <f t="shared" ca="1" si="450"/>
        <v>-</v>
      </c>
      <c r="BN54" s="19" t="str">
        <f t="shared" ca="1" si="450"/>
        <v>-</v>
      </c>
      <c r="BO54" s="19" t="str">
        <f t="shared" ca="1" si="450"/>
        <v>-</v>
      </c>
      <c r="BP54" s="5" t="str">
        <f t="shared" ca="1" si="451"/>
        <v>-</v>
      </c>
      <c r="BQ54" s="9"/>
      <c r="BR54" s="19" t="str">
        <f t="shared" ca="1" si="452"/>
        <v>-</v>
      </c>
      <c r="BS54" s="19" t="str">
        <f t="shared" ca="1" si="452"/>
        <v>-</v>
      </c>
      <c r="BT54" s="19" t="str">
        <f t="shared" ca="1" si="452"/>
        <v>-</v>
      </c>
      <c r="BU54" s="19" t="str">
        <f t="shared" ca="1" si="452"/>
        <v>-</v>
      </c>
      <c r="BV54" s="19" t="str">
        <f t="shared" ca="1" si="452"/>
        <v>-</v>
      </c>
      <c r="BW54" s="19" t="str">
        <f t="shared" ca="1" si="452"/>
        <v>-</v>
      </c>
      <c r="BX54" s="19" t="str">
        <f t="shared" ca="1" si="452"/>
        <v>-</v>
      </c>
      <c r="BY54" s="19" t="str">
        <f t="shared" ca="1" si="452"/>
        <v>-</v>
      </c>
      <c r="BZ54" s="19" t="str">
        <f t="shared" ca="1" si="452"/>
        <v>-</v>
      </c>
      <c r="CA54" s="19" t="str">
        <f t="shared" ca="1" si="452"/>
        <v>-</v>
      </c>
      <c r="CB54" s="9"/>
      <c r="CC54" s="237" t="b">
        <f ca="1">OFFSET(CC54,-1,0)</f>
        <v>1</v>
      </c>
      <c r="CD54" s="12" t="b">
        <v>0</v>
      </c>
      <c r="CE54" s="237" t="b">
        <f ca="1">OFFSET(CE54,-1,0)</f>
        <v>1</v>
      </c>
      <c r="CF54" s="251">
        <f t="shared" ref="CF54:CF59" ca="1" si="493">IF(OFFSET($E54,-1,0),OFFSET($CJ54,-1,0),OFFSET(CF54,-1,0))</f>
        <v>2234102</v>
      </c>
      <c r="CG54" s="237" t="b">
        <f ca="1">OFFSET(CG54,-1,0)</f>
        <v>0</v>
      </c>
      <c r="CH54" s="12" t="s">
        <v>34</v>
      </c>
      <c r="CI54" s="19" t="b">
        <f t="shared" ca="1" si="482"/>
        <v>1</v>
      </c>
      <c r="CJ54" s="237">
        <f t="shared" ref="CJ54:CJ59" ca="1" si="494">OFFSET(CJ54,-1,0)+1</f>
        <v>2234103</v>
      </c>
      <c r="CK54" s="19" t="str">
        <f t="shared" ca="1" si="482"/>
        <v>-</v>
      </c>
      <c r="CL54" s="19">
        <f t="shared" ca="1" si="482"/>
        <v>1</v>
      </c>
      <c r="CM54" s="19">
        <f t="shared" ca="1" si="482"/>
        <v>1</v>
      </c>
      <c r="CN54" s="9"/>
      <c r="CO54" s="444">
        <f t="shared" ca="1" si="454"/>
        <v>652</v>
      </c>
      <c r="CP54" s="444">
        <f t="shared" ca="1" si="454"/>
        <v>686</v>
      </c>
      <c r="CQ54" s="444">
        <f t="shared" ca="1" si="454"/>
        <v>721</v>
      </c>
      <c r="CR54" s="152">
        <f t="shared" ca="1" si="455"/>
        <v>378</v>
      </c>
      <c r="CS54" s="152">
        <f t="shared" ca="1" si="455"/>
        <v>413</v>
      </c>
      <c r="CT54" s="152">
        <f t="shared" ca="1" si="455"/>
        <v>448</v>
      </c>
      <c r="CU54" s="19" t="str">
        <f t="shared" ca="1" si="456"/>
        <v>-</v>
      </c>
      <c r="CV54" s="12" t="b">
        <v>0</v>
      </c>
      <c r="CW54" s="12" t="b">
        <v>1</v>
      </c>
      <c r="CX54" s="12" t="b">
        <v>0</v>
      </c>
      <c r="CY54" s="12" t="b">
        <v>0</v>
      </c>
      <c r="CZ54" s="19" t="b">
        <f t="shared" ca="1" si="456"/>
        <v>1</v>
      </c>
      <c r="DA54" s="19">
        <f t="shared" ca="1" si="456"/>
        <v>0</v>
      </c>
      <c r="DB54" s="19">
        <f t="shared" ca="1" si="456"/>
        <v>0</v>
      </c>
      <c r="DC54" s="19">
        <f t="shared" ca="1" si="456"/>
        <v>0</v>
      </c>
      <c r="DD54" s="19">
        <f t="shared" ca="1" si="456"/>
        <v>0</v>
      </c>
      <c r="DE54" s="19">
        <f t="shared" ca="1" si="456"/>
        <v>0</v>
      </c>
      <c r="DF54" s="19">
        <f t="shared" ca="1" si="456"/>
        <v>0</v>
      </c>
      <c r="DG54" s="19">
        <f t="shared" ca="1" si="456"/>
        <v>0</v>
      </c>
      <c r="DH54" s="19">
        <f t="shared" ca="1" si="456"/>
        <v>0</v>
      </c>
      <c r="DI54" s="19">
        <f t="shared" ca="1" si="456"/>
        <v>0</v>
      </c>
      <c r="DJ54" s="19">
        <f t="shared" ca="1" si="456"/>
        <v>0</v>
      </c>
      <c r="DK54" s="19">
        <f t="shared" ca="1" si="456"/>
        <v>0</v>
      </c>
      <c r="DL54" s="19">
        <f t="shared" ca="1" si="457"/>
        <v>0</v>
      </c>
      <c r="DM54" s="12">
        <v>3</v>
      </c>
      <c r="DN54" s="12">
        <v>3</v>
      </c>
      <c r="DO54" s="19">
        <f t="shared" ref="DO54:DR59" ca="1" si="495">OFFSET(DO$5,$B54,0)</f>
        <v>0</v>
      </c>
      <c r="DP54" s="12">
        <v>2</v>
      </c>
      <c r="DQ54" s="12">
        <v>-2</v>
      </c>
      <c r="DR54" s="19" t="str">
        <f t="shared" ca="1" si="457"/>
        <v>-</v>
      </c>
      <c r="DS54" s="19" t="str">
        <f t="shared" ca="1" si="457"/>
        <v>-</v>
      </c>
      <c r="DT54" s="19" t="str">
        <f t="shared" ca="1" si="457"/>
        <v>-</v>
      </c>
      <c r="DU54" s="251">
        <f t="shared" ca="1" si="483"/>
        <v>0</v>
      </c>
      <c r="DV54" s="251">
        <f t="shared" ref="DV54:DV58" si="496">DP54</f>
        <v>2</v>
      </c>
      <c r="DW54" s="251">
        <f t="shared" si="484"/>
        <v>-2</v>
      </c>
      <c r="DX54" s="19" t="str">
        <f t="shared" ca="1" si="457"/>
        <v>-</v>
      </c>
      <c r="DY54" s="19" t="str">
        <f t="shared" ca="1" si="457"/>
        <v>-</v>
      </c>
      <c r="DZ54" s="19" t="str">
        <f t="shared" ca="1" si="457"/>
        <v>-</v>
      </c>
      <c r="EA54" s="19" t="str">
        <f t="shared" ca="1" si="457"/>
        <v>-</v>
      </c>
      <c r="EB54" s="19" t="str">
        <f t="shared" ca="1" si="457"/>
        <v>-</v>
      </c>
      <c r="EC54" s="19" t="str">
        <f t="shared" ca="1" si="457"/>
        <v>-</v>
      </c>
      <c r="ED54" s="19">
        <f t="shared" ca="1" si="457"/>
        <v>0</v>
      </c>
      <c r="EE54" s="19">
        <f t="shared" ca="1" si="457"/>
        <v>0</v>
      </c>
      <c r="EF54" s="19">
        <f t="shared" ca="1" si="457"/>
        <v>0</v>
      </c>
      <c r="EG54" s="19">
        <f t="shared" ca="1" si="457"/>
        <v>0</v>
      </c>
      <c r="EH54" s="19">
        <f t="shared" ca="1" si="457"/>
        <v>0</v>
      </c>
      <c r="EI54" s="19">
        <f t="shared" ca="1" si="457"/>
        <v>0</v>
      </c>
      <c r="EJ54" s="19">
        <f t="shared" ca="1" si="457"/>
        <v>0</v>
      </c>
      <c r="EK54" s="19">
        <f t="shared" ca="1" si="457"/>
        <v>0</v>
      </c>
      <c r="EL54" s="19">
        <f t="shared" ca="1" si="457"/>
        <v>0</v>
      </c>
      <c r="EM54" s="19">
        <f t="shared" ca="1" si="457"/>
        <v>0</v>
      </c>
      <c r="EN54" s="19">
        <f t="shared" ca="1" si="457"/>
        <v>0</v>
      </c>
      <c r="EO54" s="19">
        <f t="shared" ca="1" si="457"/>
        <v>0</v>
      </c>
      <c r="EP54" s="19">
        <f t="shared" ca="1" si="457"/>
        <v>0</v>
      </c>
      <c r="EQ54" s="19">
        <f t="shared" ca="1" si="457"/>
        <v>0</v>
      </c>
      <c r="ER54" s="19">
        <f t="shared" ca="1" si="457"/>
        <v>0</v>
      </c>
      <c r="ES54" s="19">
        <f t="shared" ca="1" si="457"/>
        <v>0</v>
      </c>
      <c r="ET54" s="19">
        <f t="shared" ca="1" si="458"/>
        <v>0</v>
      </c>
      <c r="EU54" s="19">
        <f t="shared" ca="1" si="458"/>
        <v>0</v>
      </c>
      <c r="EV54" s="19">
        <f t="shared" ca="1" si="458"/>
        <v>0</v>
      </c>
      <c r="EW54" s="19">
        <f t="shared" ca="1" si="458"/>
        <v>0</v>
      </c>
      <c r="EX54" s="19">
        <f t="shared" ca="1" si="458"/>
        <v>0</v>
      </c>
      <c r="EY54" s="19">
        <f t="shared" ca="1" si="458"/>
        <v>0</v>
      </c>
      <c r="EZ54" s="19">
        <f t="shared" ca="1" si="458"/>
        <v>0</v>
      </c>
      <c r="FA54" s="19">
        <f t="shared" ca="1" si="458"/>
        <v>0</v>
      </c>
      <c r="FB54" s="19">
        <f t="shared" ca="1" si="458"/>
        <v>0</v>
      </c>
      <c r="FC54" s="19">
        <f t="shared" ca="1" si="458"/>
        <v>0</v>
      </c>
      <c r="FD54" s="19">
        <f t="shared" ca="1" si="458"/>
        <v>0</v>
      </c>
      <c r="FE54" s="19">
        <f t="shared" ca="1" si="458"/>
        <v>0</v>
      </c>
      <c r="FF54" s="19">
        <f t="shared" ca="1" si="458"/>
        <v>0</v>
      </c>
      <c r="FG54" s="19">
        <f t="shared" ca="1" si="458"/>
        <v>0</v>
      </c>
      <c r="FH54" s="19">
        <f t="shared" ca="1" si="458"/>
        <v>0</v>
      </c>
      <c r="FI54" s="19">
        <f t="shared" ca="1" si="458"/>
        <v>0</v>
      </c>
      <c r="FJ54" s="19">
        <f t="shared" ca="1" si="459"/>
        <v>0</v>
      </c>
      <c r="FK54" s="19">
        <f t="shared" ca="1" si="459"/>
        <v>0</v>
      </c>
      <c r="FL54" s="19">
        <f t="shared" ca="1" si="459"/>
        <v>0</v>
      </c>
      <c r="FM54" s="19">
        <f t="shared" ca="1" si="459"/>
        <v>0</v>
      </c>
      <c r="FN54" s="19">
        <f t="shared" ca="1" si="459"/>
        <v>0</v>
      </c>
      <c r="FO54" s="19">
        <f t="shared" ca="1" si="459"/>
        <v>0</v>
      </c>
      <c r="FP54" s="19">
        <f t="shared" ca="1" si="459"/>
        <v>0</v>
      </c>
      <c r="FQ54" s="19">
        <f t="shared" ca="1" si="459"/>
        <v>0</v>
      </c>
      <c r="FR54" s="19">
        <f t="shared" ca="1" si="459"/>
        <v>0</v>
      </c>
      <c r="FS54" s="19">
        <f t="shared" ca="1" si="459"/>
        <v>0</v>
      </c>
      <c r="FT54" s="19">
        <f t="shared" ca="1" si="459"/>
        <v>0</v>
      </c>
      <c r="FU54" s="19">
        <f t="shared" ca="1" si="459"/>
        <v>0</v>
      </c>
      <c r="FV54" s="19">
        <f t="shared" ca="1" si="459"/>
        <v>0</v>
      </c>
      <c r="FW54" s="19">
        <f t="shared" ca="1" si="459"/>
        <v>0</v>
      </c>
      <c r="FX54" s="19">
        <f t="shared" ca="1" si="459"/>
        <v>0</v>
      </c>
      <c r="FY54" s="19">
        <f t="shared" ca="1" si="459"/>
        <v>0</v>
      </c>
      <c r="FZ54" s="19">
        <f t="shared" ca="1" si="459"/>
        <v>0</v>
      </c>
      <c r="GA54" s="19">
        <f t="shared" ca="1" si="459"/>
        <v>0</v>
      </c>
      <c r="GB54" s="19">
        <f t="shared" ca="1" si="459"/>
        <v>0</v>
      </c>
      <c r="GC54" s="19">
        <f t="shared" ca="1" si="459"/>
        <v>0</v>
      </c>
      <c r="GD54" s="19">
        <f t="shared" ca="1" si="459"/>
        <v>0</v>
      </c>
      <c r="GE54" s="19">
        <f t="shared" ca="1" si="459"/>
        <v>0</v>
      </c>
      <c r="GF54" s="19">
        <f t="shared" ca="1" si="459"/>
        <v>0</v>
      </c>
      <c r="GG54" s="19">
        <f t="shared" ca="1" si="459"/>
        <v>0</v>
      </c>
      <c r="GH54" s="19">
        <f t="shared" ca="1" si="459"/>
        <v>0</v>
      </c>
      <c r="GI54" s="19">
        <f t="shared" ca="1" si="459"/>
        <v>0</v>
      </c>
      <c r="GJ54" s="19">
        <f t="shared" ca="1" si="459"/>
        <v>0</v>
      </c>
      <c r="GK54" s="19">
        <f t="shared" ca="1" si="459"/>
        <v>0</v>
      </c>
      <c r="GL54" s="19">
        <f t="shared" ca="1" si="459"/>
        <v>0</v>
      </c>
      <c r="GM54" s="19">
        <f t="shared" ca="1" si="459"/>
        <v>0</v>
      </c>
      <c r="GN54" s="19">
        <f t="shared" ca="1" si="459"/>
        <v>0</v>
      </c>
      <c r="GO54" s="19">
        <f t="shared" ca="1" si="459"/>
        <v>0</v>
      </c>
      <c r="GP54" s="19">
        <f t="shared" ca="1" si="459"/>
        <v>0</v>
      </c>
      <c r="GQ54" s="19">
        <f t="shared" ca="1" si="459"/>
        <v>0</v>
      </c>
      <c r="GR54" s="19">
        <f t="shared" ca="1" si="459"/>
        <v>0</v>
      </c>
      <c r="GS54" s="19">
        <f t="shared" ca="1" si="459"/>
        <v>0</v>
      </c>
      <c r="GT54" s="19">
        <f t="shared" ca="1" si="459"/>
        <v>0</v>
      </c>
      <c r="GU54" s="19">
        <f t="shared" ca="1" si="459"/>
        <v>0</v>
      </c>
      <c r="GV54" s="19">
        <f t="shared" ca="1" si="459"/>
        <v>0</v>
      </c>
      <c r="GW54" s="19">
        <f t="shared" ca="1" si="459"/>
        <v>0</v>
      </c>
      <c r="GX54" s="19">
        <f t="shared" ca="1" si="459"/>
        <v>0</v>
      </c>
      <c r="GY54" s="19">
        <f t="shared" ca="1" si="459"/>
        <v>0</v>
      </c>
      <c r="GZ54" s="19">
        <f t="shared" ca="1" si="459"/>
        <v>0</v>
      </c>
      <c r="HA54" s="19">
        <f t="shared" ca="1" si="459"/>
        <v>0</v>
      </c>
      <c r="HB54" s="19">
        <f t="shared" ca="1" si="459"/>
        <v>0</v>
      </c>
      <c r="HC54" s="19">
        <f t="shared" ca="1" si="459"/>
        <v>0</v>
      </c>
      <c r="HD54" s="19">
        <f t="shared" ca="1" si="459"/>
        <v>0</v>
      </c>
      <c r="HE54" s="19">
        <f t="shared" ca="1" si="459"/>
        <v>0</v>
      </c>
      <c r="HF54" s="19">
        <f t="shared" ca="1" si="459"/>
        <v>0</v>
      </c>
      <c r="HG54" s="19">
        <f t="shared" ca="1" si="459"/>
        <v>0</v>
      </c>
      <c r="HH54" s="19">
        <f t="shared" ca="1" si="459"/>
        <v>0</v>
      </c>
      <c r="HI54" s="19">
        <f t="shared" ca="1" si="459"/>
        <v>0</v>
      </c>
      <c r="HJ54" s="19">
        <f t="shared" ca="1" si="459"/>
        <v>0</v>
      </c>
      <c r="HK54" s="19">
        <f t="shared" ca="1" si="459"/>
        <v>0</v>
      </c>
      <c r="HL54" s="19">
        <f t="shared" ca="1" si="460"/>
        <v>0</v>
      </c>
      <c r="HM54" s="19">
        <f t="shared" ca="1" si="460"/>
        <v>0</v>
      </c>
      <c r="HN54" s="19">
        <f t="shared" ca="1" si="460"/>
        <v>0</v>
      </c>
      <c r="HO54" s="19">
        <f t="shared" ca="1" si="460"/>
        <v>0</v>
      </c>
      <c r="HP54" s="19">
        <f t="shared" ca="1" si="460"/>
        <v>0</v>
      </c>
      <c r="HQ54" s="19">
        <f t="shared" ca="1" si="460"/>
        <v>0</v>
      </c>
      <c r="HR54" s="19">
        <f t="shared" ca="1" si="460"/>
        <v>0</v>
      </c>
      <c r="HS54" s="19">
        <f t="shared" ca="1" si="460"/>
        <v>0</v>
      </c>
      <c r="HT54" s="19">
        <f t="shared" ca="1" si="460"/>
        <v>0</v>
      </c>
      <c r="HU54" s="19">
        <f t="shared" ca="1" si="460"/>
        <v>0</v>
      </c>
      <c r="HV54" s="19">
        <f t="shared" ca="1" si="460"/>
        <v>0</v>
      </c>
      <c r="HW54" s="19">
        <f t="shared" ca="1" si="460"/>
        <v>0</v>
      </c>
      <c r="HX54" s="19">
        <f t="shared" ca="1" si="460"/>
        <v>0</v>
      </c>
      <c r="HY54" s="19">
        <f t="shared" ca="1" si="460"/>
        <v>0</v>
      </c>
      <c r="HZ54" s="19">
        <f t="shared" ca="1" si="460"/>
        <v>0</v>
      </c>
      <c r="IA54" s="19">
        <f t="shared" ca="1" si="460"/>
        <v>0</v>
      </c>
      <c r="IB54" s="19">
        <f t="shared" ca="1" si="460"/>
        <v>0</v>
      </c>
      <c r="IC54" s="19">
        <f t="shared" ca="1" si="460"/>
        <v>0</v>
      </c>
      <c r="ID54" s="19">
        <f t="shared" ca="1" si="460"/>
        <v>0</v>
      </c>
      <c r="IE54" s="5">
        <f t="shared" ca="1" si="461"/>
        <v>67</v>
      </c>
      <c r="IF54" s="9"/>
      <c r="IG54" s="5">
        <f t="shared" ca="1" si="462"/>
        <v>1</v>
      </c>
      <c r="IH54" s="5" t="b">
        <f t="shared" ca="1" si="462"/>
        <v>0</v>
      </c>
      <c r="II54" s="19">
        <f t="shared" ca="1" si="463"/>
        <v>0</v>
      </c>
      <c r="IJ54" s="5">
        <f t="shared" ca="1" si="462"/>
        <v>55</v>
      </c>
      <c r="IK54" s="19">
        <f t="shared" ca="1" si="463"/>
        <v>1</v>
      </c>
      <c r="IL54" s="19">
        <f t="shared" ca="1" si="463"/>
        <v>0</v>
      </c>
      <c r="IM54" s="19">
        <f t="shared" ca="1" si="463"/>
        <v>0</v>
      </c>
      <c r="IN54" s="19">
        <f t="shared" ca="1" si="463"/>
        <v>0</v>
      </c>
      <c r="IO54" s="19">
        <f t="shared" ca="1" si="463"/>
        <v>0</v>
      </c>
      <c r="IP54" s="19">
        <f t="shared" ca="1" si="463"/>
        <v>0</v>
      </c>
      <c r="IQ54" s="19">
        <f t="shared" ca="1" si="463"/>
        <v>0</v>
      </c>
      <c r="IR54" s="19">
        <f t="shared" ca="1" si="463"/>
        <v>0</v>
      </c>
      <c r="IS54" s="19">
        <f t="shared" ca="1" si="463"/>
        <v>0</v>
      </c>
      <c r="IT54" s="19">
        <f t="shared" ca="1" si="463"/>
        <v>0</v>
      </c>
      <c r="IU54" s="19">
        <f t="shared" ca="1" si="463"/>
        <v>0</v>
      </c>
      <c r="IV54" s="19">
        <f t="shared" ca="1" si="463"/>
        <v>0</v>
      </c>
      <c r="IW54" s="19">
        <f t="shared" ca="1" si="463"/>
        <v>0</v>
      </c>
      <c r="IX54" s="19">
        <f t="shared" ca="1" si="463"/>
        <v>0</v>
      </c>
      <c r="IY54" s="19">
        <f t="shared" ca="1" si="463"/>
        <v>0</v>
      </c>
      <c r="IZ54" s="19">
        <f t="shared" ca="1" si="463"/>
        <v>0</v>
      </c>
      <c r="JA54" s="19">
        <f t="shared" ca="1" si="463"/>
        <v>0</v>
      </c>
      <c r="JB54" s="19">
        <f t="shared" ca="1" si="463"/>
        <v>0</v>
      </c>
      <c r="JC54" s="19">
        <f t="shared" ca="1" si="463"/>
        <v>0</v>
      </c>
      <c r="JD54" s="19">
        <f t="shared" ca="1" si="463"/>
        <v>0</v>
      </c>
      <c r="JE54" s="19">
        <f t="shared" ca="1" si="463"/>
        <v>0</v>
      </c>
      <c r="JF54" s="19">
        <f t="shared" ca="1" si="463"/>
        <v>0</v>
      </c>
      <c r="JG54" s="5">
        <f t="shared" ca="1" si="464"/>
        <v>1.2500000000000001E-2</v>
      </c>
      <c r="JH54" s="567">
        <f t="shared" ca="1" si="464"/>
        <v>0</v>
      </c>
      <c r="JI54" s="5">
        <f t="shared" ca="1" si="464"/>
        <v>6.25E-2</v>
      </c>
      <c r="JJ54" s="5">
        <f t="shared" ca="1" si="464"/>
        <v>6.25E-2</v>
      </c>
      <c r="JK54" s="5">
        <f t="shared" ca="1" si="464"/>
        <v>6.25E-2</v>
      </c>
      <c r="JL54" s="19">
        <f t="shared" ca="1" si="463"/>
        <v>1</v>
      </c>
      <c r="JM54" s="19">
        <f t="shared" ca="1" si="463"/>
        <v>0</v>
      </c>
      <c r="JN54" s="19">
        <f t="shared" ca="1" si="463"/>
        <v>1</v>
      </c>
      <c r="JO54" s="9"/>
      <c r="JP54" s="5" t="b">
        <f t="shared" ca="1" si="465"/>
        <v>0</v>
      </c>
      <c r="JQ54" s="19" t="str">
        <f t="shared" ca="1" si="466"/>
        <v>-</v>
      </c>
      <c r="JR54" s="19" t="str">
        <f t="shared" ca="1" si="466"/>
        <v>-</v>
      </c>
      <c r="JS54" s="5" t="b">
        <f t="shared" ca="1" si="467"/>
        <v>0</v>
      </c>
      <c r="JT54" s="5" t="b">
        <f t="shared" ca="1" si="467"/>
        <v>0</v>
      </c>
      <c r="JU54" s="5" t="b">
        <f t="shared" ca="1" si="467"/>
        <v>1</v>
      </c>
      <c r="JV54" s="144">
        <f t="shared" ca="1" si="485"/>
        <v>1</v>
      </c>
      <c r="JW54" s="144">
        <f t="shared" ca="1" si="485"/>
        <v>1</v>
      </c>
      <c r="JX54" s="19" t="str">
        <f t="shared" ca="1" si="486"/>
        <v>-</v>
      </c>
      <c r="JY54" s="19" t="str">
        <f t="shared" ca="1" si="486"/>
        <v>-</v>
      </c>
      <c r="JZ54" s="19" t="str">
        <f t="shared" ca="1" si="486"/>
        <v>-</v>
      </c>
      <c r="KA54" s="19" t="str">
        <f t="shared" ca="1" si="486"/>
        <v>-</v>
      </c>
      <c r="KB54" s="19">
        <f t="shared" ca="1" si="486"/>
        <v>1</v>
      </c>
      <c r="KC54" s="19">
        <f t="shared" ca="1" si="486"/>
        <v>0.66</v>
      </c>
      <c r="KD54" s="19" t="str">
        <f t="shared" ca="1" si="486"/>
        <v>-</v>
      </c>
      <c r="KE54" s="5" t="b" cm="1">
        <f t="array" aca="1" ref="KE54" ca="1">IF(OR(KF54:KM54&lt;&gt;"-"),TRUE,"-")</f>
        <v>1</v>
      </c>
      <c r="KF54" s="237">
        <f t="shared" ref="KF54:KM59" ca="1" si="497">OFFSET(KF54,-1,0)</f>
        <v>2</v>
      </c>
      <c r="KG54" s="237">
        <f t="shared" ca="1" si="497"/>
        <v>2</v>
      </c>
      <c r="KH54" s="237">
        <f t="shared" ca="1" si="497"/>
        <v>2</v>
      </c>
      <c r="KI54" s="237">
        <f t="shared" ca="1" si="497"/>
        <v>2</v>
      </c>
      <c r="KJ54" s="237">
        <f t="shared" ca="1" si="497"/>
        <v>2</v>
      </c>
      <c r="KK54" s="237">
        <f t="shared" ca="1" si="497"/>
        <v>2</v>
      </c>
      <c r="KL54" s="237">
        <f t="shared" ca="1" si="497"/>
        <v>2</v>
      </c>
      <c r="KM54" s="237">
        <f t="shared" ca="1" si="497"/>
        <v>2</v>
      </c>
      <c r="KN54" s="5" t="str">
        <f t="array" aca="1" ref="KN54" ca="1">IF(OR(KO54:KU54&lt;&gt;"-"),TRUE,"-")</f>
        <v>-</v>
      </c>
      <c r="KO54" s="19" t="str">
        <f t="shared" ca="1" si="488"/>
        <v>-</v>
      </c>
      <c r="KP54" s="19" t="str">
        <f t="shared" ca="1" si="488"/>
        <v>-</v>
      </c>
      <c r="KQ54" s="19" t="str">
        <f t="shared" ca="1" si="488"/>
        <v>-</v>
      </c>
      <c r="KR54" s="19" t="str">
        <f t="shared" ca="1" si="488"/>
        <v>-</v>
      </c>
      <c r="KS54" s="19" t="str">
        <f t="shared" ca="1" si="488"/>
        <v>-</v>
      </c>
      <c r="KT54" s="19" t="str">
        <f t="shared" ca="1" si="488"/>
        <v>-</v>
      </c>
      <c r="KU54" s="19" t="str">
        <f t="shared" ca="1" si="488"/>
        <v>-</v>
      </c>
      <c r="KV54" s="19" t="b">
        <f t="shared" ca="1" si="488"/>
        <v>0</v>
      </c>
      <c r="KW54" s="144">
        <f t="shared" ca="1" si="469"/>
        <v>2</v>
      </c>
      <c r="KX54" s="19">
        <f t="shared" ca="1" si="488"/>
        <v>2</v>
      </c>
      <c r="KY54" s="19" t="b">
        <f t="shared" ca="1" si="488"/>
        <v>0</v>
      </c>
      <c r="KZ54" s="19" t="str">
        <f t="shared" ca="1" si="488"/>
        <v>-</v>
      </c>
      <c r="LA54" s="5" t="str">
        <f t="shared" ca="1" si="470"/>
        <v>-</v>
      </c>
      <c r="LB54" s="5" t="str">
        <f t="shared" ca="1" si="470"/>
        <v>-</v>
      </c>
      <c r="LC54" s="5" t="str">
        <f t="shared" ca="1" si="470"/>
        <v>-</v>
      </c>
      <c r="LD54" s="5" t="str">
        <f t="shared" ca="1" si="470"/>
        <v>-</v>
      </c>
      <c r="LE54" s="19" t="b">
        <f t="shared" ca="1" si="489"/>
        <v>0</v>
      </c>
      <c r="LF54" s="19" t="str">
        <f t="shared" ca="1" si="489"/>
        <v>-</v>
      </c>
      <c r="LG54" s="19" t="str">
        <f ca="1">OFFSET(LG$5,$B54,0)</f>
        <v>-</v>
      </c>
      <c r="LH54" s="19" t="b">
        <f ca="1">OFFSET(LH$5,$B54,0)</f>
        <v>1</v>
      </c>
      <c r="LI54" s="19">
        <f t="shared" ca="1" si="489"/>
        <v>0.75</v>
      </c>
      <c r="LJ54" s="19">
        <f t="shared" ca="1" si="489"/>
        <v>0.75</v>
      </c>
      <c r="LK54" s="19">
        <f t="shared" ca="1" si="489"/>
        <v>0.99</v>
      </c>
      <c r="LL54" s="19">
        <f t="shared" ca="1" si="489"/>
        <v>0.5</v>
      </c>
      <c r="LM54" s="19">
        <f t="shared" ca="1" si="489"/>
        <v>0</v>
      </c>
      <c r="LN54" s="19">
        <f t="shared" ca="1" si="489"/>
        <v>0</v>
      </c>
      <c r="LO54" s="19" t="str">
        <f t="shared" ca="1" si="489"/>
        <v>-</v>
      </c>
      <c r="LP54" s="5" t="str" cm="1">
        <f t="array" aca="1" ref="LP54" ca="1">INDEX(i.meatgrid,$Q54,LP$7)</f>
        <v>-</v>
      </c>
      <c r="LQ54" s="5" t="str" cm="1">
        <f t="array" aca="1" ref="LQ54" ca="1">INDEX(i.meatgrid,$Q54,LQ$7)</f>
        <v>-</v>
      </c>
      <c r="LR54" s="19" t="str">
        <f t="shared" ca="1" si="489"/>
        <v>-</v>
      </c>
      <c r="LS54" s="5">
        <f t="shared" ca="1" si="472"/>
        <v>1</v>
      </c>
      <c r="LT54" s="9"/>
      <c r="LU54" s="19">
        <f t="shared" ca="1" si="489"/>
        <v>70</v>
      </c>
      <c r="LV54" s="19">
        <f t="shared" ca="1" si="473"/>
        <v>50</v>
      </c>
      <c r="LW54" s="19">
        <f t="shared" ca="1" si="473"/>
        <v>80</v>
      </c>
      <c r="LX54" s="19">
        <f t="shared" ca="1" si="473"/>
        <v>50</v>
      </c>
      <c r="LY54" s="5" t="b" cm="1">
        <f t="array" aca="1" ref="LY54" ca="1">INDEX(i.meatgrid,$Q54,LY$7)</f>
        <v>0</v>
      </c>
      <c r="LZ54" s="5" t="b" cm="1">
        <f t="array" aca="1" ref="LZ54" ca="1">INDEX(i.meatgrid,$Q54,LZ$7)</f>
        <v>0</v>
      </c>
      <c r="MA54" s="5" cm="1">
        <f t="array" aca="1" ref="MA54" ca="1">INDEX(i.meatgrid,$Q54,MA$7)</f>
        <v>40</v>
      </c>
      <c r="MB54" s="5" t="str" cm="1">
        <f t="array" aca="1" ref="MB54" ca="1">INDEX(i.meatgrid,$Q54,MB$7)</f>
        <v>-</v>
      </c>
      <c r="MC54" s="19">
        <f t="shared" ca="1" si="474"/>
        <v>1</v>
      </c>
      <c r="MD54" s="5">
        <f t="shared" ca="1" si="475"/>
        <v>1</v>
      </c>
      <c r="ME54" s="5" cm="1">
        <f t="array" aca="1" ref="ME54" ca="1">INDEX(i.meatgrid,$Q54,ME$7)</f>
        <v>1</v>
      </c>
      <c r="MF54" s="5" cm="1">
        <f t="array" aca="1" ref="MF54" ca="1">INDEX(i.meatgrid,$Q54,MF$7)</f>
        <v>0</v>
      </c>
      <c r="MG54" s="5" cm="1">
        <f t="array" aca="1" ref="MG54" ca="1">INDEX(i.meatgrid,$Q54,MG$7)</f>
        <v>0</v>
      </c>
      <c r="MH54" s="5" cm="1">
        <f t="array" aca="1" ref="MH54" ca="1">INDEX(i.meatgrid,$Q54,MH$7)</f>
        <v>0</v>
      </c>
      <c r="MI54" s="5" cm="1">
        <f t="array" aca="1" ref="MI54" ca="1">INDEX(i.meatgrid,$Q54,MI$7)</f>
        <v>0</v>
      </c>
      <c r="MJ54" s="5" cm="1">
        <f t="array" aca="1" ref="MJ54" ca="1">INDEX(i.meatgrid,$Q54,MJ$7)</f>
        <v>1</v>
      </c>
      <c r="MK54" s="5" cm="1">
        <f t="array" aca="1" ref="MK54" ca="1">INDEX(i.meatgrid,$Q54,MK$7)</f>
        <v>1</v>
      </c>
      <c r="ML54" s="5" cm="1">
        <f t="array" aca="1" ref="ML54" ca="1">INDEX(i.meatgrid,$Q54,ML$7)</f>
        <v>1</v>
      </c>
      <c r="MM54" s="19">
        <f t="shared" ca="1" si="476"/>
        <v>1</v>
      </c>
      <c r="MN54" s="9"/>
      <c r="MO54" s="19" t="b">
        <f t="shared" ca="1" si="477"/>
        <v>0</v>
      </c>
      <c r="MP54" s="19" t="b">
        <f t="shared" ca="1" si="477"/>
        <v>0</v>
      </c>
      <c r="MQ54" s="19">
        <f t="shared" ca="1" si="477"/>
        <v>1</v>
      </c>
      <c r="MR54" s="19">
        <f t="shared" ca="1" si="477"/>
        <v>0.75</v>
      </c>
      <c r="MS54" s="19">
        <f t="shared" ca="1" si="477"/>
        <v>0.75</v>
      </c>
      <c r="MT54" s="19">
        <f t="shared" ca="1" si="477"/>
        <v>0.8</v>
      </c>
      <c r="MU54" s="19">
        <f t="shared" ca="1" si="477"/>
        <v>0.82499999999999996</v>
      </c>
      <c r="MV54" s="19">
        <f t="shared" ca="1" si="477"/>
        <v>0.875</v>
      </c>
      <c r="MW54" s="19">
        <f t="shared" ca="1" si="477"/>
        <v>0.9</v>
      </c>
      <c r="MX54" s="19">
        <f t="shared" ca="1" si="477"/>
        <v>1</v>
      </c>
      <c r="MY54" s="19">
        <f t="shared" ca="1" si="477"/>
        <v>0.875</v>
      </c>
      <c r="MZ54" s="19" t="b">
        <f t="shared" ca="1" si="477"/>
        <v>1</v>
      </c>
      <c r="NA54" s="19">
        <f t="shared" ca="1" si="477"/>
        <v>74.989999999999995</v>
      </c>
      <c r="NB54" s="19" t="str">
        <f t="shared" ca="1" si="477"/>
        <v>-</v>
      </c>
      <c r="NC54" s="19" t="str">
        <f t="shared" ca="1" si="477"/>
        <v>-</v>
      </c>
      <c r="ND54" s="19" t="str">
        <f t="shared" ca="1" si="477"/>
        <v>-</v>
      </c>
      <c r="NE54" s="19" t="str">
        <f t="shared" ca="1" si="478"/>
        <v>-</v>
      </c>
      <c r="NF54" s="19" t="str">
        <f t="shared" ca="1" si="478"/>
        <v>-</v>
      </c>
      <c r="NG54" s="19" t="str">
        <f t="shared" ca="1" si="478"/>
        <v>-</v>
      </c>
      <c r="NH54" s="19" t="str">
        <f t="shared" ca="1" si="478"/>
        <v>-</v>
      </c>
      <c r="NI54" s="19">
        <f t="shared" ca="1" si="478"/>
        <v>36.99</v>
      </c>
      <c r="NJ54" s="19">
        <f t="shared" ca="1" si="478"/>
        <v>36.99</v>
      </c>
      <c r="NK54" s="19" t="str">
        <f t="shared" ca="1" si="478"/>
        <v>-</v>
      </c>
      <c r="NL54" s="19" t="str">
        <f t="shared" ca="1" si="478"/>
        <v>-</v>
      </c>
      <c r="NM54" s="19" t="str">
        <f t="shared" ca="1" si="478"/>
        <v>-</v>
      </c>
      <c r="NN54" s="19" t="str">
        <f t="shared" ca="1" si="478"/>
        <v>-</v>
      </c>
      <c r="NO54" s="19" t="str">
        <f t="shared" ca="1" si="478"/>
        <v>-</v>
      </c>
      <c r="NP54" s="19">
        <f t="shared" ca="1" si="478"/>
        <v>49.99</v>
      </c>
      <c r="NQ54" s="19">
        <f t="shared" ca="1" si="478"/>
        <v>49.99</v>
      </c>
      <c r="NR54" s="19">
        <f t="shared" ca="1" si="478"/>
        <v>49.99</v>
      </c>
      <c r="NS54" s="19">
        <f t="shared" ca="1" si="478"/>
        <v>49.99</v>
      </c>
      <c r="NT54" s="19">
        <f t="shared" ca="1" si="478"/>
        <v>49.99</v>
      </c>
      <c r="NU54" s="19">
        <f t="shared" ca="1" si="478"/>
        <v>49.99</v>
      </c>
      <c r="NV54" s="19">
        <f t="shared" ca="1" si="478"/>
        <v>49.99</v>
      </c>
      <c r="NW54" s="19">
        <f t="shared" ca="1" si="478"/>
        <v>49.99</v>
      </c>
      <c r="NX54" s="19">
        <f t="shared" ca="1" si="478"/>
        <v>412.99</v>
      </c>
      <c r="NY54" s="19">
        <f t="shared" ca="1" si="478"/>
        <v>412.99</v>
      </c>
      <c r="NZ54" s="19" t="str">
        <f t="shared" ca="1" si="478"/>
        <v>-</v>
      </c>
      <c r="OA54" s="19" t="str">
        <f t="shared" ca="1" si="478"/>
        <v>-</v>
      </c>
      <c r="OB54" s="19" t="str">
        <f t="shared" ca="1" si="478"/>
        <v>-</v>
      </c>
      <c r="OC54" s="19" t="str">
        <f t="shared" ca="1" si="478"/>
        <v>-</v>
      </c>
      <c r="OD54" s="19" t="str">
        <f t="shared" ca="1" si="478"/>
        <v>-</v>
      </c>
      <c r="OE54" s="19">
        <f t="shared" ca="1" si="478"/>
        <v>6.8900000000000006</v>
      </c>
      <c r="OF54" s="19">
        <f t="shared" ca="1" si="478"/>
        <v>6.8900000000000006</v>
      </c>
      <c r="OG54" s="19">
        <f t="shared" ca="1" si="478"/>
        <v>6.8900000000000006</v>
      </c>
      <c r="OH54" s="19">
        <f t="shared" ca="1" si="478"/>
        <v>6.8900000000000006</v>
      </c>
      <c r="OI54" s="19">
        <f t="shared" ca="1" si="478"/>
        <v>6.8900000000000006</v>
      </c>
      <c r="OJ54" s="19">
        <f t="shared" ca="1" si="478"/>
        <v>6.8900000000000006</v>
      </c>
      <c r="OK54" s="19">
        <f t="shared" ca="1" si="478"/>
        <v>6.8900000000000006</v>
      </c>
      <c r="OL54" s="19">
        <f t="shared" ca="1" si="478"/>
        <v>6.8900000000000006</v>
      </c>
      <c r="OM54" s="19">
        <f t="shared" ca="1" si="478"/>
        <v>346.99</v>
      </c>
      <c r="ON54" s="19">
        <f t="shared" ca="1" si="478"/>
        <v>346.99</v>
      </c>
      <c r="OO54" s="19" t="str">
        <f t="shared" ca="1" si="478"/>
        <v>-</v>
      </c>
      <c r="OP54" s="19" t="str">
        <f t="shared" ca="1" si="478"/>
        <v>-</v>
      </c>
      <c r="OQ54" s="19" t="str">
        <f t="shared" ca="1" si="478"/>
        <v>-</v>
      </c>
      <c r="OR54" s="19" t="str">
        <f t="shared" ca="1" si="478"/>
        <v>-</v>
      </c>
      <c r="OS54" s="19" t="str">
        <f t="shared" ca="1" si="478"/>
        <v>-</v>
      </c>
      <c r="OT54" s="19">
        <f t="shared" ca="1" si="478"/>
        <v>0</v>
      </c>
      <c r="OU54" s="24">
        <v>0</v>
      </c>
    </row>
    <row r="55" spans="1:411" outlineLevel="2">
      <c r="A55" s="21">
        <f t="shared" si="158"/>
        <v>50</v>
      </c>
      <c r="B55" s="222">
        <f t="shared" ca="1" si="490"/>
        <v>47</v>
      </c>
      <c r="C55">
        <f>202</f>
        <v>202</v>
      </c>
      <c r="D55" s="144" t="str">
        <f t="shared" ca="1" si="437"/>
        <v>GSM</v>
      </c>
      <c r="E55" t="b">
        <f t="shared" ca="1" si="438"/>
        <v>1</v>
      </c>
      <c r="F55" t="b">
        <v>0</v>
      </c>
      <c r="G55" t="b">
        <f t="shared" ca="1" si="439"/>
        <v>1</v>
      </c>
      <c r="H55" s="237">
        <f t="shared" ca="1" si="491"/>
        <v>1</v>
      </c>
      <c r="I55" s="237">
        <f t="shared" ca="1" si="491"/>
        <v>1</v>
      </c>
      <c r="J55" s="237" t="str">
        <f t="shared" ca="1" si="491"/>
        <v/>
      </c>
      <c r="K55" s="237">
        <f t="shared" ca="1" si="491"/>
        <v>2</v>
      </c>
      <c r="L55" s="237">
        <f t="shared" ca="1" si="479"/>
        <v>2</v>
      </c>
      <c r="M55" s="237">
        <f t="shared" ca="1" si="479"/>
        <v>2</v>
      </c>
      <c r="N55" s="237">
        <f t="shared" ca="1" si="479"/>
        <v>3</v>
      </c>
      <c r="O55" s="237">
        <f t="shared" ca="1" si="479"/>
        <v>1</v>
      </c>
      <c r="P55" s="237">
        <f t="shared" ca="1" si="479"/>
        <v>1</v>
      </c>
      <c r="Q55" s="237">
        <f t="shared" ca="1" si="479"/>
        <v>4</v>
      </c>
      <c r="R55" s="237">
        <f t="shared" ca="1" si="479"/>
        <v>1</v>
      </c>
      <c r="S55" s="237">
        <f t="shared" ca="1" si="479"/>
        <v>1</v>
      </c>
      <c r="T55" s="237">
        <f t="shared" ca="1" si="479"/>
        <v>1</v>
      </c>
      <c r="U55" s="275"/>
      <c r="V55" s="275"/>
      <c r="W55" s="237">
        <f t="shared" ca="1" si="480"/>
        <v>0</v>
      </c>
      <c r="X55" s="275"/>
      <c r="Y55" s="275">
        <f t="shared" ca="1" si="481"/>
        <v>0</v>
      </c>
      <c r="Z55" s="275">
        <f t="shared" ca="1" si="481"/>
        <v>0</v>
      </c>
      <c r="AA55" s="275">
        <f t="shared" ca="1" si="481"/>
        <v>0</v>
      </c>
      <c r="AB55" s="275">
        <f t="shared" ca="1" si="481"/>
        <v>0</v>
      </c>
      <c r="AC55" s="275">
        <f t="shared" ca="1" si="481"/>
        <v>0</v>
      </c>
      <c r="AD55" s="275">
        <f t="shared" ca="1" si="481"/>
        <v>0</v>
      </c>
      <c r="AE55" s="275">
        <f t="shared" ca="1" si="481"/>
        <v>0</v>
      </c>
      <c r="AF55" s="144">
        <f ca="1">INDEX(CHOOSE($N55,DataAutumn!i.AdultDrys,DataWinter!i.AdultDrys,DataSpring!i.AdultDrys),1,$M55)</f>
        <v>3</v>
      </c>
      <c r="AG55" s="5">
        <f t="shared" ca="1" si="440"/>
        <v>2</v>
      </c>
      <c r="AH55" s="5">
        <f t="shared" ca="1" si="440"/>
        <v>0</v>
      </c>
      <c r="AI55" s="5">
        <f t="shared" ca="1" si="441"/>
        <v>1</v>
      </c>
      <c r="AJ55">
        <f t="shared" ca="1" si="442"/>
        <v>3</v>
      </c>
      <c r="AL55" s="231" t="str">
        <f ca="1">TEXT(LEFT(OFFSET(AL55,-1,0),5)+1,"00000")&amp;MID(OFFSET(AL55,-1,0),6,FIND(" ",OFFSET(AL55,-1,0),7)-5)
&amp; $D55           &amp; IF($IG55=0," FWM","")&amp;IF($IG55=1," MWM","")&amp;IF($IG55=5," Mat","")&amp;IF($IH55=TRUE,"&amp;BBT","    ")          &amp; " Day"&amp;INDEX(i.DOY,$N55,1)
&amp; " Scan"&amp;TEXT($O55,"0")        &amp;" "&amp; INDEX(DataMaster!$B$98:$B$105,$Q55,0)
&amp; " WP"&amp;TEXT($MC55*100,"000p")           &amp; " MP"&amp;TEXT($MD55*100,"000p")           &amp; " GP"&amp;TEXT($MM55*100,"000p")
&amp; " T_" &amp; IF(AND($CC55,$CE55),"TRUE ")        &amp; " (F"&amp;3+COUNTIF($CV55:$CY55,TRUE)&amp;3&amp;"N"&amp;$DM55&amp;$DN55&amp;")"</f>
        <v>00004 FeedSupplySE GSM MWM     Day204 Scan1 Prime WP100p MP100p GP100p T_TRUE  (F43N33)</v>
      </c>
      <c r="AM55" s="9" t="str">
        <f ca="1">IF(COUNTIF(AL$5:AL55,AL55)=1,"-","Dup")</f>
        <v>-</v>
      </c>
      <c r="AN55" s="9"/>
      <c r="AO55" s="237" t="str">
        <f t="shared" ca="1" si="492"/>
        <v>-</v>
      </c>
      <c r="AP55" s="237" t="str">
        <f t="shared" ca="1" si="492"/>
        <v>-</v>
      </c>
      <c r="AQ55" s="237" t="str">
        <f t="shared" ca="1" si="492"/>
        <v>-</v>
      </c>
      <c r="AR55" s="237" t="str">
        <f t="shared" ca="1" si="492"/>
        <v>-</v>
      </c>
      <c r="AS55" s="237" t="str">
        <f t="shared" ca="1" si="492"/>
        <v>-</v>
      </c>
      <c r="AT55" s="237" t="str">
        <f t="shared" ca="1" si="492"/>
        <v>-</v>
      </c>
      <c r="AU55" s="237" t="str">
        <f t="shared" ca="1" si="492"/>
        <v>-</v>
      </c>
      <c r="AV55" s="237" t="str">
        <f t="shared" ca="1" si="492"/>
        <v>-</v>
      </c>
      <c r="AW55" s="9"/>
      <c r="AX55" s="5" t="b">
        <f t="shared" ca="1" si="443"/>
        <v>1</v>
      </c>
      <c r="AY55" s="5" t="str">
        <f t="shared" ca="1" si="443"/>
        <v>-</v>
      </c>
      <c r="AZ55" s="5" t="str">
        <f t="shared" ca="1" si="443"/>
        <v>-</v>
      </c>
      <c r="BA55" s="5" t="str">
        <f t="shared" ca="1" si="443"/>
        <v>-</v>
      </c>
      <c r="BB55" s="5" t="b">
        <f t="shared" ca="1" si="443"/>
        <v>0</v>
      </c>
      <c r="BC55" s="144">
        <f t="shared" ca="1" si="443"/>
        <v>0.25</v>
      </c>
      <c r="BD55" s="19" t="b">
        <f t="shared" ca="1" si="444"/>
        <v>1</v>
      </c>
      <c r="BE55" s="9"/>
      <c r="BF55" s="5" t="str">
        <f t="shared" ca="1" si="445"/>
        <v>-</v>
      </c>
      <c r="BG55" s="19" t="str">
        <f t="shared" ca="1" si="446"/>
        <v>-</v>
      </c>
      <c r="BH55" s="19" t="str">
        <f t="shared" ca="1" si="446"/>
        <v>-</v>
      </c>
      <c r="BI55" s="19" t="str">
        <f t="shared" ca="1" si="446"/>
        <v>-</v>
      </c>
      <c r="BJ55" s="5" t="str">
        <f t="shared" ca="1" si="447"/>
        <v>-</v>
      </c>
      <c r="BK55" s="19" t="str">
        <f t="shared" ca="1" si="448"/>
        <v>-</v>
      </c>
      <c r="BL55" s="5" t="str">
        <f t="shared" ca="1" si="449"/>
        <v>-</v>
      </c>
      <c r="BM55" s="19" t="str">
        <f t="shared" ca="1" si="450"/>
        <v>-</v>
      </c>
      <c r="BN55" s="19" t="str">
        <f t="shared" ca="1" si="450"/>
        <v>-</v>
      </c>
      <c r="BO55" s="19" t="str">
        <f t="shared" ca="1" si="450"/>
        <v>-</v>
      </c>
      <c r="BP55" s="5" t="str">
        <f t="shared" ca="1" si="451"/>
        <v>-</v>
      </c>
      <c r="BQ55" s="9"/>
      <c r="BR55" s="19" t="str">
        <f t="shared" ca="1" si="452"/>
        <v>-</v>
      </c>
      <c r="BS55" s="19" t="str">
        <f t="shared" ca="1" si="452"/>
        <v>-</v>
      </c>
      <c r="BT55" s="19" t="str">
        <f t="shared" ca="1" si="452"/>
        <v>-</v>
      </c>
      <c r="BU55" s="19" t="str">
        <f t="shared" ca="1" si="452"/>
        <v>-</v>
      </c>
      <c r="BV55" s="19" t="str">
        <f t="shared" ca="1" si="452"/>
        <v>-</v>
      </c>
      <c r="BW55" s="19" t="str">
        <f t="shared" ca="1" si="452"/>
        <v>-</v>
      </c>
      <c r="BX55" s="19" t="str">
        <f t="shared" ca="1" si="452"/>
        <v>-</v>
      </c>
      <c r="BY55" s="19" t="str">
        <f t="shared" ca="1" si="452"/>
        <v>-</v>
      </c>
      <c r="BZ55" s="19" t="str">
        <f t="shared" ca="1" si="452"/>
        <v>-</v>
      </c>
      <c r="CA55" s="19" t="str">
        <f t="shared" ca="1" si="452"/>
        <v>-</v>
      </c>
      <c r="CB55" s="9"/>
      <c r="CC55" s="237" t="b">
        <f ca="1">OFFSET(CC55,-1,0)</f>
        <v>1</v>
      </c>
      <c r="CD55" s="12" t="b">
        <v>0</v>
      </c>
      <c r="CE55" s="237" t="b">
        <f ca="1">OFFSET(CE55,-1,0)</f>
        <v>1</v>
      </c>
      <c r="CF55" s="251">
        <f t="shared" ca="1" si="493"/>
        <v>2234103</v>
      </c>
      <c r="CG55" s="237" t="b">
        <f ca="1">OFFSET(CG55,-1,0)</f>
        <v>0</v>
      </c>
      <c r="CH55" s="12" t="s">
        <v>34</v>
      </c>
      <c r="CI55" s="19" t="b">
        <f t="shared" ca="1" si="482"/>
        <v>1</v>
      </c>
      <c r="CJ55" s="237">
        <f t="shared" ca="1" si="494"/>
        <v>2234104</v>
      </c>
      <c r="CK55" s="19" t="str">
        <f t="shared" ca="1" si="482"/>
        <v>-</v>
      </c>
      <c r="CL55" s="19">
        <f t="shared" ca="1" si="482"/>
        <v>1</v>
      </c>
      <c r="CM55" s="19">
        <f t="shared" ca="1" si="482"/>
        <v>1</v>
      </c>
      <c r="CN55" s="9"/>
      <c r="CO55" s="444">
        <f t="shared" ca="1" si="454"/>
        <v>652</v>
      </c>
      <c r="CP55" s="444">
        <f t="shared" ca="1" si="454"/>
        <v>686</v>
      </c>
      <c r="CQ55" s="444">
        <f t="shared" ca="1" si="454"/>
        <v>721</v>
      </c>
      <c r="CR55" s="152">
        <f t="shared" ca="1" si="455"/>
        <v>378</v>
      </c>
      <c r="CS55" s="152">
        <f t="shared" ca="1" si="455"/>
        <v>413</v>
      </c>
      <c r="CT55" s="152">
        <f t="shared" ca="1" si="455"/>
        <v>448</v>
      </c>
      <c r="CU55" s="19" t="str">
        <f t="shared" ca="1" si="456"/>
        <v>-</v>
      </c>
      <c r="CV55" s="12" t="b">
        <v>0</v>
      </c>
      <c r="CW55" s="12" t="b">
        <v>0</v>
      </c>
      <c r="CX55" s="12" t="b">
        <v>0</v>
      </c>
      <c r="CY55" s="12" t="b">
        <v>1</v>
      </c>
      <c r="CZ55" s="19" t="b">
        <f t="shared" ca="1" si="456"/>
        <v>1</v>
      </c>
      <c r="DA55" s="19">
        <f t="shared" ca="1" si="456"/>
        <v>0</v>
      </c>
      <c r="DB55" s="19">
        <f t="shared" ca="1" si="456"/>
        <v>0</v>
      </c>
      <c r="DC55" s="19">
        <f t="shared" ca="1" si="456"/>
        <v>0</v>
      </c>
      <c r="DD55" s="19">
        <f t="shared" ca="1" si="456"/>
        <v>0</v>
      </c>
      <c r="DE55" s="19">
        <f t="shared" ca="1" si="456"/>
        <v>0</v>
      </c>
      <c r="DF55" s="19">
        <f t="shared" ca="1" si="456"/>
        <v>0</v>
      </c>
      <c r="DG55" s="19">
        <f t="shared" ca="1" si="456"/>
        <v>0</v>
      </c>
      <c r="DH55" s="19">
        <f t="shared" ca="1" si="456"/>
        <v>0</v>
      </c>
      <c r="DI55" s="19">
        <f t="shared" ca="1" si="456"/>
        <v>0</v>
      </c>
      <c r="DJ55" s="19">
        <f t="shared" ca="1" si="456"/>
        <v>0</v>
      </c>
      <c r="DK55" s="19">
        <f t="shared" ca="1" si="456"/>
        <v>0</v>
      </c>
      <c r="DL55" s="19">
        <f t="shared" ca="1" si="457"/>
        <v>0</v>
      </c>
      <c r="DM55" s="12">
        <v>3</v>
      </c>
      <c r="DN55" s="12">
        <v>3</v>
      </c>
      <c r="DO55" s="19">
        <f t="shared" ca="1" si="495"/>
        <v>0</v>
      </c>
      <c r="DP55" s="12">
        <v>2</v>
      </c>
      <c r="DQ55" s="12">
        <v>-2</v>
      </c>
      <c r="DR55" s="19" t="str">
        <f t="shared" ca="1" si="457"/>
        <v>-</v>
      </c>
      <c r="DS55" s="19" t="str">
        <f t="shared" ca="1" si="457"/>
        <v>-</v>
      </c>
      <c r="DT55" s="19" t="str">
        <f t="shared" ca="1" si="457"/>
        <v>-</v>
      </c>
      <c r="DU55" s="251">
        <f t="shared" ca="1" si="483"/>
        <v>0</v>
      </c>
      <c r="DV55" s="251">
        <f t="shared" si="496"/>
        <v>2</v>
      </c>
      <c r="DW55" s="251">
        <f t="shared" si="484"/>
        <v>-2</v>
      </c>
      <c r="DX55" s="19" t="str">
        <f t="shared" ca="1" si="457"/>
        <v>-</v>
      </c>
      <c r="DY55" s="19" t="str">
        <f t="shared" ca="1" si="457"/>
        <v>-</v>
      </c>
      <c r="DZ55" s="19" t="str">
        <f t="shared" ca="1" si="457"/>
        <v>-</v>
      </c>
      <c r="EA55" s="19" t="str">
        <f t="shared" ca="1" si="457"/>
        <v>-</v>
      </c>
      <c r="EB55" s="19" t="str">
        <f t="shared" ca="1" si="457"/>
        <v>-</v>
      </c>
      <c r="EC55" s="19" t="str">
        <f t="shared" ca="1" si="457"/>
        <v>-</v>
      </c>
      <c r="ED55" s="19">
        <f t="shared" ca="1" si="457"/>
        <v>0</v>
      </c>
      <c r="EE55" s="19">
        <f t="shared" ca="1" si="457"/>
        <v>0</v>
      </c>
      <c r="EF55" s="19">
        <f t="shared" ca="1" si="457"/>
        <v>0</v>
      </c>
      <c r="EG55" s="19">
        <f t="shared" ca="1" si="457"/>
        <v>0</v>
      </c>
      <c r="EH55" s="19">
        <f t="shared" ca="1" si="457"/>
        <v>0</v>
      </c>
      <c r="EI55" s="19">
        <f t="shared" ca="1" si="457"/>
        <v>0</v>
      </c>
      <c r="EJ55" s="19">
        <f t="shared" ca="1" si="457"/>
        <v>0</v>
      </c>
      <c r="EK55" s="19">
        <f t="shared" ca="1" si="457"/>
        <v>0</v>
      </c>
      <c r="EL55" s="19">
        <f t="shared" ca="1" si="457"/>
        <v>0</v>
      </c>
      <c r="EM55" s="19">
        <f t="shared" ca="1" si="457"/>
        <v>0</v>
      </c>
      <c r="EN55" s="19">
        <f t="shared" ca="1" si="457"/>
        <v>0</v>
      </c>
      <c r="EO55" s="19">
        <f t="shared" ca="1" si="457"/>
        <v>0</v>
      </c>
      <c r="EP55" s="19">
        <f t="shared" ca="1" si="457"/>
        <v>0</v>
      </c>
      <c r="EQ55" s="19">
        <f t="shared" ca="1" si="457"/>
        <v>0</v>
      </c>
      <c r="ER55" s="19">
        <f t="shared" ca="1" si="457"/>
        <v>0</v>
      </c>
      <c r="ES55" s="19">
        <f t="shared" ca="1" si="457"/>
        <v>0</v>
      </c>
      <c r="ET55" s="19">
        <f t="shared" ca="1" si="458"/>
        <v>0</v>
      </c>
      <c r="EU55" s="19">
        <f t="shared" ca="1" si="458"/>
        <v>0</v>
      </c>
      <c r="EV55" s="19">
        <f t="shared" ca="1" si="458"/>
        <v>0</v>
      </c>
      <c r="EW55" s="19">
        <f t="shared" ca="1" si="458"/>
        <v>0</v>
      </c>
      <c r="EX55" s="19">
        <f t="shared" ca="1" si="458"/>
        <v>0</v>
      </c>
      <c r="EY55" s="19">
        <f t="shared" ca="1" si="458"/>
        <v>0</v>
      </c>
      <c r="EZ55" s="19">
        <f t="shared" ca="1" si="458"/>
        <v>0</v>
      </c>
      <c r="FA55" s="19">
        <f t="shared" ca="1" si="458"/>
        <v>0</v>
      </c>
      <c r="FB55" s="19">
        <f t="shared" ca="1" si="458"/>
        <v>0</v>
      </c>
      <c r="FC55" s="19">
        <f t="shared" ca="1" si="458"/>
        <v>0</v>
      </c>
      <c r="FD55" s="19">
        <f t="shared" ca="1" si="458"/>
        <v>0</v>
      </c>
      <c r="FE55" s="19">
        <f t="shared" ca="1" si="458"/>
        <v>0</v>
      </c>
      <c r="FF55" s="19">
        <f t="shared" ca="1" si="458"/>
        <v>0</v>
      </c>
      <c r="FG55" s="19">
        <f t="shared" ca="1" si="458"/>
        <v>0</v>
      </c>
      <c r="FH55" s="19">
        <f t="shared" ca="1" si="458"/>
        <v>0</v>
      </c>
      <c r="FI55" s="19">
        <f t="shared" ca="1" si="458"/>
        <v>0</v>
      </c>
      <c r="FJ55" s="19">
        <f t="shared" ca="1" si="459"/>
        <v>0</v>
      </c>
      <c r="FK55" s="19">
        <f t="shared" ca="1" si="459"/>
        <v>0</v>
      </c>
      <c r="FL55" s="19">
        <f t="shared" ca="1" si="459"/>
        <v>0</v>
      </c>
      <c r="FM55" s="19">
        <f t="shared" ca="1" si="459"/>
        <v>0</v>
      </c>
      <c r="FN55" s="19">
        <f t="shared" ca="1" si="459"/>
        <v>0</v>
      </c>
      <c r="FO55" s="19">
        <f t="shared" ca="1" si="459"/>
        <v>0</v>
      </c>
      <c r="FP55" s="19">
        <f t="shared" ca="1" si="459"/>
        <v>0</v>
      </c>
      <c r="FQ55" s="19">
        <f t="shared" ca="1" si="459"/>
        <v>0</v>
      </c>
      <c r="FR55" s="19">
        <f t="shared" ca="1" si="459"/>
        <v>0</v>
      </c>
      <c r="FS55" s="19">
        <f t="shared" ca="1" si="459"/>
        <v>0</v>
      </c>
      <c r="FT55" s="19">
        <f t="shared" ca="1" si="459"/>
        <v>0</v>
      </c>
      <c r="FU55" s="19">
        <f t="shared" ca="1" si="459"/>
        <v>0</v>
      </c>
      <c r="FV55" s="19">
        <f t="shared" ca="1" si="459"/>
        <v>0</v>
      </c>
      <c r="FW55" s="19">
        <f t="shared" ca="1" si="459"/>
        <v>0</v>
      </c>
      <c r="FX55" s="19">
        <f t="shared" ca="1" si="459"/>
        <v>0</v>
      </c>
      <c r="FY55" s="19">
        <f t="shared" ca="1" si="459"/>
        <v>0</v>
      </c>
      <c r="FZ55" s="19">
        <f t="shared" ca="1" si="459"/>
        <v>0</v>
      </c>
      <c r="GA55" s="19">
        <f t="shared" ca="1" si="459"/>
        <v>0</v>
      </c>
      <c r="GB55" s="19">
        <f t="shared" ca="1" si="459"/>
        <v>0</v>
      </c>
      <c r="GC55" s="19">
        <f t="shared" ca="1" si="459"/>
        <v>0</v>
      </c>
      <c r="GD55" s="19">
        <f t="shared" ca="1" si="459"/>
        <v>0</v>
      </c>
      <c r="GE55" s="19">
        <f t="shared" ca="1" si="459"/>
        <v>0</v>
      </c>
      <c r="GF55" s="19">
        <f t="shared" ca="1" si="459"/>
        <v>0</v>
      </c>
      <c r="GG55" s="19">
        <f t="shared" ca="1" si="459"/>
        <v>0</v>
      </c>
      <c r="GH55" s="19">
        <f t="shared" ca="1" si="459"/>
        <v>0</v>
      </c>
      <c r="GI55" s="19">
        <f t="shared" ca="1" si="459"/>
        <v>0</v>
      </c>
      <c r="GJ55" s="19">
        <f t="shared" ca="1" si="459"/>
        <v>0</v>
      </c>
      <c r="GK55" s="19">
        <f t="shared" ca="1" si="459"/>
        <v>0</v>
      </c>
      <c r="GL55" s="19">
        <f t="shared" ca="1" si="459"/>
        <v>0</v>
      </c>
      <c r="GM55" s="19">
        <f t="shared" ca="1" si="459"/>
        <v>0</v>
      </c>
      <c r="GN55" s="19">
        <f t="shared" ca="1" si="459"/>
        <v>0</v>
      </c>
      <c r="GO55" s="19">
        <f t="shared" ca="1" si="459"/>
        <v>0</v>
      </c>
      <c r="GP55" s="19">
        <f t="shared" ca="1" si="459"/>
        <v>0</v>
      </c>
      <c r="GQ55" s="19">
        <f t="shared" ca="1" si="459"/>
        <v>0</v>
      </c>
      <c r="GR55" s="19">
        <f t="shared" ca="1" si="459"/>
        <v>0</v>
      </c>
      <c r="GS55" s="19">
        <f t="shared" ca="1" si="459"/>
        <v>0</v>
      </c>
      <c r="GT55" s="19">
        <f t="shared" ca="1" si="459"/>
        <v>0</v>
      </c>
      <c r="GU55" s="19">
        <f t="shared" ca="1" si="459"/>
        <v>0</v>
      </c>
      <c r="GV55" s="19">
        <f t="shared" ca="1" si="459"/>
        <v>0</v>
      </c>
      <c r="GW55" s="19">
        <f t="shared" ca="1" si="459"/>
        <v>0</v>
      </c>
      <c r="GX55" s="19">
        <f t="shared" ca="1" si="459"/>
        <v>0</v>
      </c>
      <c r="GY55" s="19">
        <f t="shared" ca="1" si="459"/>
        <v>0</v>
      </c>
      <c r="GZ55" s="19">
        <f t="shared" ca="1" si="459"/>
        <v>0</v>
      </c>
      <c r="HA55" s="19">
        <f t="shared" ca="1" si="459"/>
        <v>0</v>
      </c>
      <c r="HB55" s="19">
        <f t="shared" ca="1" si="459"/>
        <v>0</v>
      </c>
      <c r="HC55" s="19">
        <f t="shared" ca="1" si="459"/>
        <v>0</v>
      </c>
      <c r="HD55" s="19">
        <f t="shared" ca="1" si="459"/>
        <v>0</v>
      </c>
      <c r="HE55" s="19">
        <f t="shared" ca="1" si="459"/>
        <v>0</v>
      </c>
      <c r="HF55" s="19">
        <f t="shared" ca="1" si="459"/>
        <v>0</v>
      </c>
      <c r="HG55" s="19">
        <f t="shared" ca="1" si="459"/>
        <v>0</v>
      </c>
      <c r="HH55" s="19">
        <f t="shared" ca="1" si="459"/>
        <v>0</v>
      </c>
      <c r="HI55" s="19">
        <f t="shared" ca="1" si="459"/>
        <v>0</v>
      </c>
      <c r="HJ55" s="19">
        <f t="shared" ca="1" si="459"/>
        <v>0</v>
      </c>
      <c r="HK55" s="19">
        <f t="shared" ca="1" si="459"/>
        <v>0</v>
      </c>
      <c r="HL55" s="19">
        <f t="shared" ca="1" si="460"/>
        <v>0</v>
      </c>
      <c r="HM55" s="19">
        <f t="shared" ca="1" si="460"/>
        <v>0</v>
      </c>
      <c r="HN55" s="19">
        <f t="shared" ca="1" si="460"/>
        <v>0</v>
      </c>
      <c r="HO55" s="19">
        <f t="shared" ca="1" si="460"/>
        <v>0</v>
      </c>
      <c r="HP55" s="19">
        <f t="shared" ca="1" si="460"/>
        <v>0</v>
      </c>
      <c r="HQ55" s="19">
        <f t="shared" ca="1" si="460"/>
        <v>0</v>
      </c>
      <c r="HR55" s="19">
        <f t="shared" ca="1" si="460"/>
        <v>0</v>
      </c>
      <c r="HS55" s="19">
        <f t="shared" ca="1" si="460"/>
        <v>0</v>
      </c>
      <c r="HT55" s="19">
        <f t="shared" ca="1" si="460"/>
        <v>0</v>
      </c>
      <c r="HU55" s="19">
        <f t="shared" ca="1" si="460"/>
        <v>0</v>
      </c>
      <c r="HV55" s="19">
        <f t="shared" ca="1" si="460"/>
        <v>0</v>
      </c>
      <c r="HW55" s="19">
        <f t="shared" ca="1" si="460"/>
        <v>0</v>
      </c>
      <c r="HX55" s="19">
        <f t="shared" ca="1" si="460"/>
        <v>0</v>
      </c>
      <c r="HY55" s="19">
        <f t="shared" ca="1" si="460"/>
        <v>0</v>
      </c>
      <c r="HZ55" s="19">
        <f t="shared" ca="1" si="460"/>
        <v>0</v>
      </c>
      <c r="IA55" s="19">
        <f t="shared" ca="1" si="460"/>
        <v>0</v>
      </c>
      <c r="IB55" s="19">
        <f t="shared" ca="1" si="460"/>
        <v>0</v>
      </c>
      <c r="IC55" s="19">
        <f t="shared" ca="1" si="460"/>
        <v>0</v>
      </c>
      <c r="ID55" s="19">
        <f t="shared" ca="1" si="460"/>
        <v>0</v>
      </c>
      <c r="IE55" s="5">
        <f t="shared" ca="1" si="461"/>
        <v>67</v>
      </c>
      <c r="IF55" s="9"/>
      <c r="IG55" s="5">
        <f t="shared" ca="1" si="462"/>
        <v>1</v>
      </c>
      <c r="IH55" s="5" t="b">
        <f t="shared" ca="1" si="462"/>
        <v>0</v>
      </c>
      <c r="II55" s="19">
        <f t="shared" ca="1" si="463"/>
        <v>0</v>
      </c>
      <c r="IJ55" s="5">
        <f t="shared" ca="1" si="462"/>
        <v>55</v>
      </c>
      <c r="IK55" s="19">
        <f t="shared" ca="1" si="463"/>
        <v>1</v>
      </c>
      <c r="IL55" s="19">
        <f t="shared" ca="1" si="463"/>
        <v>0</v>
      </c>
      <c r="IM55" s="19">
        <f t="shared" ca="1" si="463"/>
        <v>0</v>
      </c>
      <c r="IN55" s="19">
        <f t="shared" ca="1" si="463"/>
        <v>0</v>
      </c>
      <c r="IO55" s="19">
        <f t="shared" ca="1" si="463"/>
        <v>0</v>
      </c>
      <c r="IP55" s="19">
        <f t="shared" ca="1" si="463"/>
        <v>0</v>
      </c>
      <c r="IQ55" s="19">
        <f t="shared" ca="1" si="463"/>
        <v>0</v>
      </c>
      <c r="IR55" s="19">
        <f t="shared" ca="1" si="463"/>
        <v>0</v>
      </c>
      <c r="IS55" s="19">
        <f t="shared" ca="1" si="463"/>
        <v>0</v>
      </c>
      <c r="IT55" s="19">
        <f t="shared" ca="1" si="463"/>
        <v>0</v>
      </c>
      <c r="IU55" s="19">
        <f t="shared" ca="1" si="463"/>
        <v>0</v>
      </c>
      <c r="IV55" s="19">
        <f t="shared" ca="1" si="463"/>
        <v>0</v>
      </c>
      <c r="IW55" s="19">
        <f t="shared" ca="1" si="463"/>
        <v>0</v>
      </c>
      <c r="IX55" s="19">
        <f t="shared" ca="1" si="463"/>
        <v>0</v>
      </c>
      <c r="IY55" s="19">
        <f t="shared" ca="1" si="463"/>
        <v>0</v>
      </c>
      <c r="IZ55" s="19">
        <f t="shared" ca="1" si="463"/>
        <v>0</v>
      </c>
      <c r="JA55" s="19">
        <f t="shared" ca="1" si="463"/>
        <v>0</v>
      </c>
      <c r="JB55" s="19">
        <f t="shared" ca="1" si="463"/>
        <v>0</v>
      </c>
      <c r="JC55" s="19">
        <f t="shared" ca="1" si="463"/>
        <v>0</v>
      </c>
      <c r="JD55" s="19">
        <f t="shared" ca="1" si="463"/>
        <v>0</v>
      </c>
      <c r="JE55" s="19">
        <f t="shared" ca="1" si="463"/>
        <v>0</v>
      </c>
      <c r="JF55" s="19">
        <f t="shared" ca="1" si="463"/>
        <v>0</v>
      </c>
      <c r="JG55" s="5">
        <f t="shared" ca="1" si="464"/>
        <v>1.2500000000000001E-2</v>
      </c>
      <c r="JH55" s="567">
        <f t="shared" ca="1" si="464"/>
        <v>0</v>
      </c>
      <c r="JI55" s="5">
        <f t="shared" ca="1" si="464"/>
        <v>6.25E-2</v>
      </c>
      <c r="JJ55" s="5">
        <f t="shared" ca="1" si="464"/>
        <v>6.25E-2</v>
      </c>
      <c r="JK55" s="5">
        <f t="shared" ca="1" si="464"/>
        <v>6.25E-2</v>
      </c>
      <c r="JL55" s="19">
        <f t="shared" ca="1" si="463"/>
        <v>1</v>
      </c>
      <c r="JM55" s="19">
        <f t="shared" ca="1" si="463"/>
        <v>0</v>
      </c>
      <c r="JN55" s="19">
        <f t="shared" ca="1" si="463"/>
        <v>1</v>
      </c>
      <c r="JO55" s="9"/>
      <c r="JP55" s="5" t="b">
        <f t="shared" ca="1" si="465"/>
        <v>0</v>
      </c>
      <c r="JQ55" s="19" t="str">
        <f t="shared" ca="1" si="466"/>
        <v>-</v>
      </c>
      <c r="JR55" s="19" t="str">
        <f t="shared" ca="1" si="466"/>
        <v>-</v>
      </c>
      <c r="JS55" s="5" t="b">
        <f t="shared" ca="1" si="467"/>
        <v>0</v>
      </c>
      <c r="JT55" s="5" t="b">
        <f t="shared" ca="1" si="467"/>
        <v>0</v>
      </c>
      <c r="JU55" s="5" t="b">
        <f t="shared" ca="1" si="467"/>
        <v>1</v>
      </c>
      <c r="JV55" s="144">
        <f t="shared" ca="1" si="485"/>
        <v>1</v>
      </c>
      <c r="JW55" s="144">
        <f t="shared" ca="1" si="485"/>
        <v>1</v>
      </c>
      <c r="JX55" s="19" t="str">
        <f t="shared" ca="1" si="486"/>
        <v>-</v>
      </c>
      <c r="JY55" s="19" t="str">
        <f t="shared" ca="1" si="486"/>
        <v>-</v>
      </c>
      <c r="JZ55" s="19" t="str">
        <f t="shared" ca="1" si="486"/>
        <v>-</v>
      </c>
      <c r="KA55" s="19" t="str">
        <f t="shared" ca="1" si="486"/>
        <v>-</v>
      </c>
      <c r="KB55" s="19">
        <f t="shared" ca="1" si="486"/>
        <v>1</v>
      </c>
      <c r="KC55" s="19">
        <f t="shared" ca="1" si="486"/>
        <v>0.66</v>
      </c>
      <c r="KD55" s="19" t="str">
        <f t="shared" ca="1" si="486"/>
        <v>-</v>
      </c>
      <c r="KE55" s="5" t="b" cm="1">
        <f t="array" aca="1" ref="KE55" ca="1">IF(OR(KF55:KM55&lt;&gt;"-"),TRUE,"-")</f>
        <v>1</v>
      </c>
      <c r="KF55" s="237">
        <f t="shared" ca="1" si="497"/>
        <v>2</v>
      </c>
      <c r="KG55" s="237">
        <f t="shared" ca="1" si="497"/>
        <v>2</v>
      </c>
      <c r="KH55" s="237">
        <f t="shared" ca="1" si="497"/>
        <v>2</v>
      </c>
      <c r="KI55" s="237">
        <f t="shared" ca="1" si="497"/>
        <v>2</v>
      </c>
      <c r="KJ55" s="237">
        <f t="shared" ca="1" si="497"/>
        <v>2</v>
      </c>
      <c r="KK55" s="237">
        <f t="shared" ca="1" si="497"/>
        <v>2</v>
      </c>
      <c r="KL55" s="237">
        <f t="shared" ca="1" si="497"/>
        <v>2</v>
      </c>
      <c r="KM55" s="237">
        <f t="shared" ca="1" si="497"/>
        <v>2</v>
      </c>
      <c r="KN55" s="5" t="str">
        <f t="array" aca="1" ref="KN55" ca="1">IF(OR(KO55:KU55&lt;&gt;"-"),TRUE,"-")</f>
        <v>-</v>
      </c>
      <c r="KO55" s="19" t="str">
        <f t="shared" ca="1" si="488"/>
        <v>-</v>
      </c>
      <c r="KP55" s="19" t="str">
        <f t="shared" ca="1" si="488"/>
        <v>-</v>
      </c>
      <c r="KQ55" s="19" t="str">
        <f t="shared" ca="1" si="488"/>
        <v>-</v>
      </c>
      <c r="KR55" s="19" t="str">
        <f t="shared" ca="1" si="488"/>
        <v>-</v>
      </c>
      <c r="KS55" s="19" t="str">
        <f t="shared" ca="1" si="488"/>
        <v>-</v>
      </c>
      <c r="KT55" s="19" t="str">
        <f t="shared" ca="1" si="488"/>
        <v>-</v>
      </c>
      <c r="KU55" s="19" t="str">
        <f t="shared" ca="1" si="488"/>
        <v>-</v>
      </c>
      <c r="KV55" s="19" t="b">
        <f t="shared" ca="1" si="488"/>
        <v>0</v>
      </c>
      <c r="KW55" s="144">
        <f t="shared" ca="1" si="469"/>
        <v>2</v>
      </c>
      <c r="KX55" s="19">
        <f t="shared" ca="1" si="488"/>
        <v>2</v>
      </c>
      <c r="KY55" s="19" t="b">
        <f t="shared" ca="1" si="488"/>
        <v>0</v>
      </c>
      <c r="KZ55" s="19" t="str">
        <f t="shared" ca="1" si="488"/>
        <v>-</v>
      </c>
      <c r="LA55" s="5" t="str">
        <f t="shared" ca="1" si="470"/>
        <v>-</v>
      </c>
      <c r="LB55" s="5" t="str">
        <f t="shared" ca="1" si="470"/>
        <v>-</v>
      </c>
      <c r="LC55" s="5" t="str">
        <f t="shared" ca="1" si="470"/>
        <v>-</v>
      </c>
      <c r="LD55" s="5" t="str">
        <f t="shared" ca="1" si="470"/>
        <v>-</v>
      </c>
      <c r="LE55" s="19" t="b">
        <f t="shared" ca="1" si="489"/>
        <v>0</v>
      </c>
      <c r="LF55" s="19" t="str">
        <f t="shared" ca="1" si="489"/>
        <v>-</v>
      </c>
      <c r="LG55" s="19" t="str">
        <f t="shared" ca="1" si="489"/>
        <v>-</v>
      </c>
      <c r="LH55" s="19" t="b">
        <f t="shared" ca="1" si="489"/>
        <v>1</v>
      </c>
      <c r="LI55" s="19">
        <f t="shared" ca="1" si="489"/>
        <v>0.75</v>
      </c>
      <c r="LJ55" s="19">
        <f t="shared" ca="1" si="489"/>
        <v>0.75</v>
      </c>
      <c r="LK55" s="19">
        <f t="shared" ca="1" si="489"/>
        <v>0.99</v>
      </c>
      <c r="LL55" s="19">
        <f t="shared" ca="1" si="489"/>
        <v>0.5</v>
      </c>
      <c r="LM55" s="19">
        <f t="shared" ca="1" si="489"/>
        <v>0</v>
      </c>
      <c r="LN55" s="19">
        <f t="shared" ca="1" si="489"/>
        <v>0</v>
      </c>
      <c r="LO55" s="19" t="str">
        <f t="shared" ca="1" si="489"/>
        <v>-</v>
      </c>
      <c r="LP55" s="5" t="str" cm="1">
        <f t="array" aca="1" ref="LP55" ca="1">INDEX(i.meatgrid,$Q55,LP$7)</f>
        <v>-</v>
      </c>
      <c r="LQ55" s="5" t="str" cm="1">
        <f t="array" aca="1" ref="LQ55" ca="1">INDEX(i.meatgrid,$Q55,LQ$7)</f>
        <v>-</v>
      </c>
      <c r="LR55" s="19" t="str">
        <f t="shared" ca="1" si="489"/>
        <v>-</v>
      </c>
      <c r="LS55" s="5">
        <f t="shared" ca="1" si="472"/>
        <v>1</v>
      </c>
      <c r="LT55" s="9"/>
      <c r="LU55" s="19">
        <f t="shared" ca="1" si="489"/>
        <v>70</v>
      </c>
      <c r="LV55" s="19">
        <f t="shared" ca="1" si="473"/>
        <v>50</v>
      </c>
      <c r="LW55" s="19">
        <f t="shared" ca="1" si="473"/>
        <v>80</v>
      </c>
      <c r="LX55" s="19">
        <f t="shared" ca="1" si="473"/>
        <v>50</v>
      </c>
      <c r="LY55" s="5" t="b" cm="1">
        <f t="array" aca="1" ref="LY55" ca="1">INDEX(i.meatgrid,$Q55,LY$7)</f>
        <v>0</v>
      </c>
      <c r="LZ55" s="5" t="b" cm="1">
        <f t="array" aca="1" ref="LZ55" ca="1">INDEX(i.meatgrid,$Q55,LZ$7)</f>
        <v>0</v>
      </c>
      <c r="MA55" s="5" cm="1">
        <f t="array" aca="1" ref="MA55" ca="1">INDEX(i.meatgrid,$Q55,MA$7)</f>
        <v>40</v>
      </c>
      <c r="MB55" s="5" t="str" cm="1">
        <f t="array" aca="1" ref="MB55" ca="1">INDEX(i.meatgrid,$Q55,MB$7)</f>
        <v>-</v>
      </c>
      <c r="MC55" s="19">
        <f t="shared" ca="1" si="474"/>
        <v>1</v>
      </c>
      <c r="MD55" s="5">
        <f t="shared" ca="1" si="475"/>
        <v>1</v>
      </c>
      <c r="ME55" s="5" cm="1">
        <f t="array" aca="1" ref="ME55" ca="1">INDEX(i.meatgrid,$Q55,ME$7)</f>
        <v>1</v>
      </c>
      <c r="MF55" s="5" cm="1">
        <f t="array" aca="1" ref="MF55" ca="1">INDEX(i.meatgrid,$Q55,MF$7)</f>
        <v>0</v>
      </c>
      <c r="MG55" s="5" cm="1">
        <f t="array" aca="1" ref="MG55" ca="1">INDEX(i.meatgrid,$Q55,MG$7)</f>
        <v>0</v>
      </c>
      <c r="MH55" s="5" cm="1">
        <f t="array" aca="1" ref="MH55" ca="1">INDEX(i.meatgrid,$Q55,MH$7)</f>
        <v>0</v>
      </c>
      <c r="MI55" s="5" cm="1">
        <f t="array" aca="1" ref="MI55" ca="1">INDEX(i.meatgrid,$Q55,MI$7)</f>
        <v>0</v>
      </c>
      <c r="MJ55" s="5" cm="1">
        <f t="array" aca="1" ref="MJ55" ca="1">INDEX(i.meatgrid,$Q55,MJ$7)</f>
        <v>1</v>
      </c>
      <c r="MK55" s="5" cm="1">
        <f t="array" aca="1" ref="MK55" ca="1">INDEX(i.meatgrid,$Q55,MK$7)</f>
        <v>1</v>
      </c>
      <c r="ML55" s="5" cm="1">
        <f t="array" aca="1" ref="ML55" ca="1">INDEX(i.meatgrid,$Q55,ML$7)</f>
        <v>1</v>
      </c>
      <c r="MM55" s="19">
        <f t="shared" ca="1" si="476"/>
        <v>1</v>
      </c>
      <c r="MN55" s="9"/>
      <c r="MO55" s="19" t="b">
        <f t="shared" ca="1" si="477"/>
        <v>0</v>
      </c>
      <c r="MP55" s="19" t="b">
        <f t="shared" ca="1" si="477"/>
        <v>0</v>
      </c>
      <c r="MQ55" s="19">
        <f t="shared" ca="1" si="477"/>
        <v>1</v>
      </c>
      <c r="MR55" s="19">
        <f t="shared" ca="1" si="477"/>
        <v>0.75</v>
      </c>
      <c r="MS55" s="19">
        <f t="shared" ca="1" si="477"/>
        <v>0.75</v>
      </c>
      <c r="MT55" s="19">
        <f t="shared" ca="1" si="477"/>
        <v>0.8</v>
      </c>
      <c r="MU55" s="19">
        <f t="shared" ca="1" si="477"/>
        <v>0.82499999999999996</v>
      </c>
      <c r="MV55" s="19">
        <f t="shared" ca="1" si="477"/>
        <v>0.875</v>
      </c>
      <c r="MW55" s="19">
        <f t="shared" ca="1" si="477"/>
        <v>0.9</v>
      </c>
      <c r="MX55" s="19">
        <f t="shared" ca="1" si="477"/>
        <v>1</v>
      </c>
      <c r="MY55" s="19">
        <f t="shared" ca="1" si="477"/>
        <v>0.875</v>
      </c>
      <c r="MZ55" s="19" t="b">
        <f t="shared" ca="1" si="477"/>
        <v>1</v>
      </c>
      <c r="NA55" s="19">
        <f t="shared" ca="1" si="477"/>
        <v>74.989999999999995</v>
      </c>
      <c r="NB55" s="19" t="str">
        <f t="shared" ca="1" si="477"/>
        <v>-</v>
      </c>
      <c r="NC55" s="19" t="str">
        <f t="shared" ca="1" si="477"/>
        <v>-</v>
      </c>
      <c r="ND55" s="19" t="str">
        <f t="shared" ca="1" si="477"/>
        <v>-</v>
      </c>
      <c r="NE55" s="19" t="str">
        <f t="shared" ca="1" si="478"/>
        <v>-</v>
      </c>
      <c r="NF55" s="19" t="str">
        <f t="shared" ca="1" si="478"/>
        <v>-</v>
      </c>
      <c r="NG55" s="19" t="str">
        <f t="shared" ca="1" si="478"/>
        <v>-</v>
      </c>
      <c r="NH55" s="19" t="str">
        <f t="shared" ca="1" si="478"/>
        <v>-</v>
      </c>
      <c r="NI55" s="19">
        <f t="shared" ca="1" si="478"/>
        <v>36.99</v>
      </c>
      <c r="NJ55" s="19">
        <f t="shared" ca="1" si="478"/>
        <v>36.99</v>
      </c>
      <c r="NK55" s="19" t="str">
        <f t="shared" ca="1" si="478"/>
        <v>-</v>
      </c>
      <c r="NL55" s="19" t="str">
        <f t="shared" ca="1" si="478"/>
        <v>-</v>
      </c>
      <c r="NM55" s="19" t="str">
        <f t="shared" ca="1" si="478"/>
        <v>-</v>
      </c>
      <c r="NN55" s="19" t="str">
        <f t="shared" ca="1" si="478"/>
        <v>-</v>
      </c>
      <c r="NO55" s="19" t="str">
        <f t="shared" ca="1" si="478"/>
        <v>-</v>
      </c>
      <c r="NP55" s="19">
        <f t="shared" ca="1" si="478"/>
        <v>49.99</v>
      </c>
      <c r="NQ55" s="19">
        <f t="shared" ca="1" si="478"/>
        <v>49.99</v>
      </c>
      <c r="NR55" s="19">
        <f t="shared" ca="1" si="478"/>
        <v>49.99</v>
      </c>
      <c r="NS55" s="19">
        <f t="shared" ca="1" si="478"/>
        <v>49.99</v>
      </c>
      <c r="NT55" s="19">
        <f t="shared" ca="1" si="478"/>
        <v>49.99</v>
      </c>
      <c r="NU55" s="19">
        <f t="shared" ca="1" si="478"/>
        <v>49.99</v>
      </c>
      <c r="NV55" s="19">
        <f t="shared" ca="1" si="478"/>
        <v>49.99</v>
      </c>
      <c r="NW55" s="19">
        <f t="shared" ca="1" si="478"/>
        <v>49.99</v>
      </c>
      <c r="NX55" s="19">
        <f t="shared" ca="1" si="478"/>
        <v>412.99</v>
      </c>
      <c r="NY55" s="19">
        <f t="shared" ca="1" si="478"/>
        <v>412.99</v>
      </c>
      <c r="NZ55" s="19" t="str">
        <f t="shared" ca="1" si="478"/>
        <v>-</v>
      </c>
      <c r="OA55" s="19" t="str">
        <f t="shared" ca="1" si="478"/>
        <v>-</v>
      </c>
      <c r="OB55" s="19" t="str">
        <f t="shared" ca="1" si="478"/>
        <v>-</v>
      </c>
      <c r="OC55" s="19" t="str">
        <f t="shared" ca="1" si="478"/>
        <v>-</v>
      </c>
      <c r="OD55" s="19" t="str">
        <f t="shared" ca="1" si="478"/>
        <v>-</v>
      </c>
      <c r="OE55" s="19">
        <f t="shared" ca="1" si="478"/>
        <v>6.8900000000000006</v>
      </c>
      <c r="OF55" s="19">
        <f t="shared" ca="1" si="478"/>
        <v>6.8900000000000006</v>
      </c>
      <c r="OG55" s="19">
        <f t="shared" ca="1" si="478"/>
        <v>6.8900000000000006</v>
      </c>
      <c r="OH55" s="19">
        <f t="shared" ca="1" si="478"/>
        <v>6.8900000000000006</v>
      </c>
      <c r="OI55" s="19">
        <f t="shared" ca="1" si="478"/>
        <v>6.8900000000000006</v>
      </c>
      <c r="OJ55" s="19">
        <f t="shared" ca="1" si="478"/>
        <v>6.8900000000000006</v>
      </c>
      <c r="OK55" s="19">
        <f t="shared" ca="1" si="478"/>
        <v>6.8900000000000006</v>
      </c>
      <c r="OL55" s="19">
        <f t="shared" ca="1" si="478"/>
        <v>6.8900000000000006</v>
      </c>
      <c r="OM55" s="19">
        <f t="shared" ca="1" si="478"/>
        <v>346.99</v>
      </c>
      <c r="ON55" s="19">
        <f t="shared" ca="1" si="478"/>
        <v>346.99</v>
      </c>
      <c r="OO55" s="19" t="str">
        <f t="shared" ca="1" si="478"/>
        <v>-</v>
      </c>
      <c r="OP55" s="19" t="str">
        <f t="shared" ca="1" si="478"/>
        <v>-</v>
      </c>
      <c r="OQ55" s="19" t="str">
        <f t="shared" ca="1" si="478"/>
        <v>-</v>
      </c>
      <c r="OR55" s="19" t="str">
        <f t="shared" ca="1" si="478"/>
        <v>-</v>
      </c>
      <c r="OS55" s="19" t="str">
        <f t="shared" ca="1" si="478"/>
        <v>-</v>
      </c>
      <c r="OT55" s="19">
        <f t="shared" ca="1" si="478"/>
        <v>0</v>
      </c>
      <c r="OU55" s="24">
        <v>0</v>
      </c>
    </row>
    <row r="56" spans="1:411" outlineLevel="2">
      <c r="A56" s="21">
        <f t="shared" si="158"/>
        <v>51</v>
      </c>
      <c r="B56" s="222">
        <f t="shared" ca="1" si="490"/>
        <v>47</v>
      </c>
      <c r="C56">
        <f>202</f>
        <v>202</v>
      </c>
      <c r="D56" s="144" t="str">
        <f t="shared" ca="1" si="437"/>
        <v>GSM</v>
      </c>
      <c r="E56" t="b">
        <f t="shared" ca="1" si="438"/>
        <v>1</v>
      </c>
      <c r="F56" t="b">
        <v>0</v>
      </c>
      <c r="G56" t="b">
        <f t="shared" ca="1" si="439"/>
        <v>1</v>
      </c>
      <c r="H56" s="237">
        <f t="shared" ca="1" si="491"/>
        <v>1</v>
      </c>
      <c r="I56" s="237">
        <f t="shared" ca="1" si="491"/>
        <v>1</v>
      </c>
      <c r="J56" s="237" t="str">
        <f t="shared" ca="1" si="491"/>
        <v/>
      </c>
      <c r="K56" s="237">
        <f t="shared" ca="1" si="491"/>
        <v>2</v>
      </c>
      <c r="L56" s="237">
        <f t="shared" ca="1" si="479"/>
        <v>2</v>
      </c>
      <c r="M56" s="237">
        <f t="shared" ca="1" si="479"/>
        <v>2</v>
      </c>
      <c r="N56" s="237">
        <f t="shared" ca="1" si="479"/>
        <v>3</v>
      </c>
      <c r="O56" s="237">
        <f t="shared" ca="1" si="479"/>
        <v>1</v>
      </c>
      <c r="P56" s="237">
        <f t="shared" ca="1" si="479"/>
        <v>1</v>
      </c>
      <c r="Q56" s="237">
        <f t="shared" ca="1" si="479"/>
        <v>4</v>
      </c>
      <c r="R56" s="237">
        <f t="shared" ca="1" si="479"/>
        <v>1</v>
      </c>
      <c r="S56" s="237">
        <f t="shared" ca="1" si="479"/>
        <v>1</v>
      </c>
      <c r="T56" s="237">
        <f t="shared" ca="1" si="479"/>
        <v>1</v>
      </c>
      <c r="U56" s="275"/>
      <c r="V56" s="275"/>
      <c r="W56" s="237">
        <f t="shared" ca="1" si="480"/>
        <v>0</v>
      </c>
      <c r="X56" s="275"/>
      <c r="Y56" s="275">
        <f t="shared" ca="1" si="481"/>
        <v>0</v>
      </c>
      <c r="Z56" s="275">
        <f t="shared" ca="1" si="481"/>
        <v>0</v>
      </c>
      <c r="AA56" s="275">
        <f t="shared" ca="1" si="481"/>
        <v>0</v>
      </c>
      <c r="AB56" s="275">
        <f t="shared" ca="1" si="481"/>
        <v>0</v>
      </c>
      <c r="AC56" s="275">
        <f t="shared" ca="1" si="481"/>
        <v>0</v>
      </c>
      <c r="AD56" s="275">
        <f t="shared" ca="1" si="481"/>
        <v>0</v>
      </c>
      <c r="AE56" s="275">
        <f t="shared" ca="1" si="481"/>
        <v>0</v>
      </c>
      <c r="AF56" s="144">
        <f ca="1">INDEX(CHOOSE($N56,DataAutumn!i.AdultDrys,DataWinter!i.AdultDrys,DataSpring!i.AdultDrys),1,$M56)</f>
        <v>3</v>
      </c>
      <c r="AG56" s="5">
        <f t="shared" ca="1" si="440"/>
        <v>2</v>
      </c>
      <c r="AH56" s="5">
        <f t="shared" ca="1" si="440"/>
        <v>0</v>
      </c>
      <c r="AI56" s="5">
        <f t="shared" ca="1" si="441"/>
        <v>1</v>
      </c>
      <c r="AJ56">
        <f t="shared" ca="1" si="442"/>
        <v>4</v>
      </c>
      <c r="AL56" s="231" t="str">
        <f ca="1">TEXT(LEFT(OFFSET(AL56,-1,0),5)+1,"00000")&amp;MID(OFFSET(AL56,-1,0),6,FIND(" ",OFFSET(AL56,-1,0),7)-5)
&amp; $D56           &amp; IF($IG56=0," FWM","")&amp;IF($IG56=1," MWM","")&amp;IF($IG56=5," Mat","")&amp;IF($IH56=TRUE,"&amp;BBT","    ")          &amp; " Day"&amp;INDEX(i.DOY,$N56,1)
&amp; " Scan"&amp;TEXT($O56,"0")        &amp;" "&amp; INDEX(DataMaster!$B$98:$B$105,$Q56,0)
&amp; " WP"&amp;TEXT($MC56*100,"000p")           &amp; " MP"&amp;TEXT($MD56*100,"000p")           &amp; " GP"&amp;TEXT($MM56*100,"000p")
&amp; " T_" &amp; IF(AND($CC56,$CE56),"TRUE ")        &amp; " (F"&amp;3+COUNTIF($CV56:$CY56,TRUE)&amp;3&amp;"N"&amp;$DM56&amp;$DN56&amp;")"</f>
        <v>00005 FeedSupplySE GSM MWM     Day204 Scan1 Prime WP100p MP100p GP100p T_TRUE  (F43N33)</v>
      </c>
      <c r="AM56" s="9" t="str">
        <f ca="1">IF(COUNTIF(AL$5:AL56,AL56)=1,"-","Dup")</f>
        <v>-</v>
      </c>
      <c r="AN56" s="9"/>
      <c r="AO56" s="237" t="str">
        <f t="shared" ca="1" si="492"/>
        <v>-</v>
      </c>
      <c r="AP56" s="237" t="str">
        <f t="shared" ca="1" si="492"/>
        <v>-</v>
      </c>
      <c r="AQ56" s="237" t="str">
        <f t="shared" ca="1" si="492"/>
        <v>-</v>
      </c>
      <c r="AR56" s="237" t="str">
        <f t="shared" ca="1" si="492"/>
        <v>-</v>
      </c>
      <c r="AS56" s="237" t="str">
        <f t="shared" ca="1" si="492"/>
        <v>-</v>
      </c>
      <c r="AT56" s="237" t="str">
        <f t="shared" ca="1" si="492"/>
        <v>-</v>
      </c>
      <c r="AU56" s="237" t="str">
        <f t="shared" ca="1" si="492"/>
        <v>-</v>
      </c>
      <c r="AV56" s="237" t="str">
        <f t="shared" ca="1" si="492"/>
        <v>-</v>
      </c>
      <c r="AW56" s="9"/>
      <c r="AX56" s="5" t="b">
        <f t="shared" ca="1" si="443"/>
        <v>1</v>
      </c>
      <c r="AY56" s="5" t="str">
        <f t="shared" ca="1" si="443"/>
        <v>-</v>
      </c>
      <c r="AZ56" s="5" t="str">
        <f t="shared" ca="1" si="443"/>
        <v>-</v>
      </c>
      <c r="BA56" s="5" t="str">
        <f t="shared" ca="1" si="443"/>
        <v>-</v>
      </c>
      <c r="BB56" s="5" t="b">
        <f t="shared" ca="1" si="443"/>
        <v>0</v>
      </c>
      <c r="BC56" s="144">
        <f t="shared" ca="1" si="443"/>
        <v>0.25</v>
      </c>
      <c r="BD56" s="19" t="b">
        <f t="shared" ca="1" si="444"/>
        <v>1</v>
      </c>
      <c r="BE56" s="9"/>
      <c r="BF56" s="5" t="str">
        <f t="shared" ca="1" si="445"/>
        <v>-</v>
      </c>
      <c r="BG56" s="19" t="str">
        <f t="shared" ca="1" si="446"/>
        <v>-</v>
      </c>
      <c r="BH56" s="19" t="str">
        <f t="shared" ca="1" si="446"/>
        <v>-</v>
      </c>
      <c r="BI56" s="19" t="str">
        <f t="shared" ca="1" si="446"/>
        <v>-</v>
      </c>
      <c r="BJ56" s="5" t="str">
        <f t="shared" ca="1" si="447"/>
        <v>-</v>
      </c>
      <c r="BK56" s="19" t="str">
        <f t="shared" ca="1" si="448"/>
        <v>-</v>
      </c>
      <c r="BL56" s="5" t="str">
        <f t="shared" ca="1" si="449"/>
        <v>-</v>
      </c>
      <c r="BM56" s="19" t="str">
        <f t="shared" ca="1" si="450"/>
        <v>-</v>
      </c>
      <c r="BN56" s="19" t="str">
        <f t="shared" ca="1" si="450"/>
        <v>-</v>
      </c>
      <c r="BO56" s="19" t="str">
        <f t="shared" ca="1" si="450"/>
        <v>-</v>
      </c>
      <c r="BP56" s="5" t="str">
        <f t="shared" ca="1" si="451"/>
        <v>-</v>
      </c>
      <c r="BQ56" s="9"/>
      <c r="BR56" s="19" t="str">
        <f t="shared" ca="1" si="452"/>
        <v>-</v>
      </c>
      <c r="BS56" s="19" t="str">
        <f t="shared" ca="1" si="452"/>
        <v>-</v>
      </c>
      <c r="BT56" s="19" t="str">
        <f t="shared" ca="1" si="452"/>
        <v>-</v>
      </c>
      <c r="BU56" s="19" t="str">
        <f t="shared" ca="1" si="452"/>
        <v>-</v>
      </c>
      <c r="BV56" s="19" t="str">
        <f t="shared" ca="1" si="452"/>
        <v>-</v>
      </c>
      <c r="BW56" s="19" t="str">
        <f t="shared" ca="1" si="452"/>
        <v>-</v>
      </c>
      <c r="BX56" s="19" t="str">
        <f t="shared" ca="1" si="452"/>
        <v>-</v>
      </c>
      <c r="BY56" s="19" t="str">
        <f t="shared" ca="1" si="452"/>
        <v>-</v>
      </c>
      <c r="BZ56" s="19" t="str">
        <f t="shared" ca="1" si="452"/>
        <v>-</v>
      </c>
      <c r="CA56" s="19" t="str">
        <f t="shared" ca="1" si="452"/>
        <v>-</v>
      </c>
      <c r="CB56" s="9"/>
      <c r="CC56" s="237" t="b">
        <f t="shared" ref="CC56:CG59" ca="1" si="498">OFFSET(CC56,-1,0)</f>
        <v>1</v>
      </c>
      <c r="CD56" s="12" t="b">
        <v>1</v>
      </c>
      <c r="CE56" s="237" t="b">
        <f t="shared" ca="1" si="498"/>
        <v>1</v>
      </c>
      <c r="CF56" s="251">
        <f t="shared" ca="1" si="493"/>
        <v>2234104</v>
      </c>
      <c r="CG56" s="237" t="b">
        <f t="shared" ca="1" si="498"/>
        <v>0</v>
      </c>
      <c r="CH56" s="12" t="s">
        <v>34</v>
      </c>
      <c r="CI56" s="19" t="b">
        <f t="shared" ca="1" si="482"/>
        <v>1</v>
      </c>
      <c r="CJ56" s="237">
        <f t="shared" ca="1" si="494"/>
        <v>2234105</v>
      </c>
      <c r="CK56" s="19" t="str">
        <f t="shared" ca="1" si="482"/>
        <v>-</v>
      </c>
      <c r="CL56" s="19">
        <f t="shared" ca="1" si="482"/>
        <v>1</v>
      </c>
      <c r="CM56" s="19">
        <f t="shared" ca="1" si="482"/>
        <v>1</v>
      </c>
      <c r="CN56" s="9"/>
      <c r="CO56" s="444">
        <f t="shared" ca="1" si="454"/>
        <v>652</v>
      </c>
      <c r="CP56" s="444">
        <f t="shared" ca="1" si="454"/>
        <v>686</v>
      </c>
      <c r="CQ56" s="444">
        <f t="shared" ca="1" si="454"/>
        <v>721</v>
      </c>
      <c r="CR56" s="152">
        <f t="shared" ca="1" si="455"/>
        <v>378</v>
      </c>
      <c r="CS56" s="152">
        <f t="shared" ca="1" si="455"/>
        <v>413</v>
      </c>
      <c r="CT56" s="152">
        <f t="shared" ca="1" si="455"/>
        <v>448</v>
      </c>
      <c r="CU56" s="19" t="str">
        <f t="shared" ca="1" si="456"/>
        <v>-</v>
      </c>
      <c r="CV56" s="12" t="b">
        <v>1</v>
      </c>
      <c r="CW56" s="12" t="b">
        <v>0</v>
      </c>
      <c r="CX56" s="12" t="b">
        <v>0</v>
      </c>
      <c r="CY56" s="12" t="b">
        <v>0</v>
      </c>
      <c r="CZ56" s="19" t="b">
        <f t="shared" ca="1" si="456"/>
        <v>1</v>
      </c>
      <c r="DA56" s="19">
        <f t="shared" ca="1" si="456"/>
        <v>0</v>
      </c>
      <c r="DB56" s="19">
        <f t="shared" ca="1" si="456"/>
        <v>0</v>
      </c>
      <c r="DC56" s="19">
        <f t="shared" ca="1" si="456"/>
        <v>0</v>
      </c>
      <c r="DD56" s="19">
        <f t="shared" ca="1" si="456"/>
        <v>0</v>
      </c>
      <c r="DE56" s="19">
        <f t="shared" ca="1" si="456"/>
        <v>0</v>
      </c>
      <c r="DF56" s="19">
        <f t="shared" ca="1" si="456"/>
        <v>0</v>
      </c>
      <c r="DG56" s="19">
        <f t="shared" ca="1" si="456"/>
        <v>0</v>
      </c>
      <c r="DH56" s="19">
        <f t="shared" ca="1" si="456"/>
        <v>0</v>
      </c>
      <c r="DI56" s="19">
        <f t="shared" ca="1" si="456"/>
        <v>0</v>
      </c>
      <c r="DJ56" s="19">
        <f t="shared" ca="1" si="456"/>
        <v>0</v>
      </c>
      <c r="DK56" s="19">
        <f t="shared" ca="1" si="456"/>
        <v>0</v>
      </c>
      <c r="DL56" s="19">
        <f t="shared" ca="1" si="457"/>
        <v>0</v>
      </c>
      <c r="DM56" s="12">
        <v>3</v>
      </c>
      <c r="DN56" s="12">
        <v>3</v>
      </c>
      <c r="DO56" s="19">
        <f t="shared" ca="1" si="495"/>
        <v>0</v>
      </c>
      <c r="DP56" s="12">
        <v>1</v>
      </c>
      <c r="DQ56" s="12">
        <v>-1</v>
      </c>
      <c r="DR56" s="19" t="str">
        <f t="shared" ca="1" si="457"/>
        <v>-</v>
      </c>
      <c r="DS56" s="19" t="str">
        <f t="shared" ca="1" si="457"/>
        <v>-</v>
      </c>
      <c r="DT56" s="19" t="str">
        <f t="shared" ca="1" si="457"/>
        <v>-</v>
      </c>
      <c r="DU56" s="251">
        <f t="shared" ca="1" si="483"/>
        <v>0</v>
      </c>
      <c r="DV56" s="251">
        <f t="shared" si="496"/>
        <v>1</v>
      </c>
      <c r="DW56" s="251">
        <f t="shared" si="484"/>
        <v>-1</v>
      </c>
      <c r="DX56" s="19" t="str">
        <f t="shared" ca="1" si="457"/>
        <v>-</v>
      </c>
      <c r="DY56" s="19" t="str">
        <f t="shared" ca="1" si="457"/>
        <v>-</v>
      </c>
      <c r="DZ56" s="19" t="str">
        <f t="shared" ca="1" si="457"/>
        <v>-</v>
      </c>
      <c r="EA56" s="19" t="str">
        <f t="shared" ca="1" si="457"/>
        <v>-</v>
      </c>
      <c r="EB56" s="19" t="str">
        <f t="shared" ca="1" si="457"/>
        <v>-</v>
      </c>
      <c r="EC56" s="19" t="str">
        <f t="shared" ca="1" si="457"/>
        <v>-</v>
      </c>
      <c r="ED56" s="19">
        <f t="shared" ca="1" si="457"/>
        <v>0</v>
      </c>
      <c r="EE56" s="19">
        <f t="shared" ca="1" si="457"/>
        <v>0</v>
      </c>
      <c r="EF56" s="19">
        <f t="shared" ca="1" si="457"/>
        <v>0</v>
      </c>
      <c r="EG56" s="19">
        <f t="shared" ca="1" si="457"/>
        <v>0</v>
      </c>
      <c r="EH56" s="19">
        <f t="shared" ca="1" si="457"/>
        <v>0</v>
      </c>
      <c r="EI56" s="19">
        <f t="shared" ca="1" si="457"/>
        <v>0</v>
      </c>
      <c r="EJ56" s="19">
        <f t="shared" ca="1" si="457"/>
        <v>0</v>
      </c>
      <c r="EK56" s="19">
        <f t="shared" ca="1" si="457"/>
        <v>0</v>
      </c>
      <c r="EL56" s="19">
        <f t="shared" ca="1" si="457"/>
        <v>0</v>
      </c>
      <c r="EM56" s="19">
        <f t="shared" ca="1" si="457"/>
        <v>0</v>
      </c>
      <c r="EN56" s="19">
        <f t="shared" ca="1" si="457"/>
        <v>0</v>
      </c>
      <c r="EO56" s="19">
        <f t="shared" ca="1" si="457"/>
        <v>0</v>
      </c>
      <c r="EP56" s="19">
        <f t="shared" ca="1" si="457"/>
        <v>0</v>
      </c>
      <c r="EQ56" s="19">
        <f t="shared" ca="1" si="457"/>
        <v>0</v>
      </c>
      <c r="ER56" s="19">
        <f t="shared" ca="1" si="457"/>
        <v>0</v>
      </c>
      <c r="ES56" s="19">
        <f t="shared" ca="1" si="457"/>
        <v>0</v>
      </c>
      <c r="ET56" s="19">
        <f t="shared" ca="1" si="458"/>
        <v>0</v>
      </c>
      <c r="EU56" s="19">
        <f t="shared" ca="1" si="458"/>
        <v>0</v>
      </c>
      <c r="EV56" s="19">
        <f t="shared" ca="1" si="458"/>
        <v>0</v>
      </c>
      <c r="EW56" s="19">
        <f t="shared" ca="1" si="458"/>
        <v>0</v>
      </c>
      <c r="EX56" s="19">
        <f t="shared" ca="1" si="458"/>
        <v>0</v>
      </c>
      <c r="EY56" s="19">
        <f t="shared" ca="1" si="458"/>
        <v>0</v>
      </c>
      <c r="EZ56" s="19">
        <f t="shared" ca="1" si="458"/>
        <v>0</v>
      </c>
      <c r="FA56" s="19">
        <f t="shared" ca="1" si="458"/>
        <v>0</v>
      </c>
      <c r="FB56" s="19">
        <f t="shared" ca="1" si="458"/>
        <v>0</v>
      </c>
      <c r="FC56" s="19">
        <f t="shared" ca="1" si="458"/>
        <v>0</v>
      </c>
      <c r="FD56" s="19">
        <f t="shared" ca="1" si="458"/>
        <v>0</v>
      </c>
      <c r="FE56" s="19">
        <f t="shared" ca="1" si="458"/>
        <v>0</v>
      </c>
      <c r="FF56" s="19">
        <f t="shared" ca="1" si="458"/>
        <v>0</v>
      </c>
      <c r="FG56" s="19">
        <f t="shared" ca="1" si="458"/>
        <v>0</v>
      </c>
      <c r="FH56" s="19">
        <f t="shared" ca="1" si="458"/>
        <v>0</v>
      </c>
      <c r="FI56" s="19">
        <f t="shared" ca="1" si="458"/>
        <v>0</v>
      </c>
      <c r="FJ56" s="19">
        <f t="shared" ca="1" si="459"/>
        <v>0</v>
      </c>
      <c r="FK56" s="19">
        <f t="shared" ca="1" si="459"/>
        <v>0</v>
      </c>
      <c r="FL56" s="19">
        <f t="shared" ca="1" si="459"/>
        <v>0</v>
      </c>
      <c r="FM56" s="19">
        <f t="shared" ca="1" si="459"/>
        <v>0</v>
      </c>
      <c r="FN56" s="19">
        <f t="shared" ca="1" si="459"/>
        <v>0</v>
      </c>
      <c r="FO56" s="19">
        <f t="shared" ca="1" si="459"/>
        <v>0</v>
      </c>
      <c r="FP56" s="19">
        <f t="shared" ca="1" si="459"/>
        <v>0</v>
      </c>
      <c r="FQ56" s="19">
        <f t="shared" ca="1" si="459"/>
        <v>0</v>
      </c>
      <c r="FR56" s="19">
        <f t="shared" ca="1" si="459"/>
        <v>0</v>
      </c>
      <c r="FS56" s="19">
        <f t="shared" ca="1" si="459"/>
        <v>0</v>
      </c>
      <c r="FT56" s="19">
        <f t="shared" ca="1" si="459"/>
        <v>0</v>
      </c>
      <c r="FU56" s="19">
        <f t="shared" ca="1" si="459"/>
        <v>0</v>
      </c>
      <c r="FV56" s="19">
        <f t="shared" ca="1" si="459"/>
        <v>0</v>
      </c>
      <c r="FW56" s="19">
        <f t="shared" ca="1" si="459"/>
        <v>0</v>
      </c>
      <c r="FX56" s="19">
        <f t="shared" ca="1" si="459"/>
        <v>0</v>
      </c>
      <c r="FY56" s="19">
        <f t="shared" ca="1" si="459"/>
        <v>0</v>
      </c>
      <c r="FZ56" s="19">
        <f t="shared" ca="1" si="459"/>
        <v>0</v>
      </c>
      <c r="GA56" s="19">
        <f t="shared" ca="1" si="459"/>
        <v>0</v>
      </c>
      <c r="GB56" s="19">
        <f t="shared" ca="1" si="459"/>
        <v>0</v>
      </c>
      <c r="GC56" s="19">
        <f t="shared" ca="1" si="459"/>
        <v>0</v>
      </c>
      <c r="GD56" s="19">
        <f t="shared" ca="1" si="459"/>
        <v>0</v>
      </c>
      <c r="GE56" s="19">
        <f t="shared" ca="1" si="459"/>
        <v>0</v>
      </c>
      <c r="GF56" s="19">
        <f t="shared" ca="1" si="459"/>
        <v>0</v>
      </c>
      <c r="GG56" s="19">
        <f t="shared" ca="1" si="459"/>
        <v>0</v>
      </c>
      <c r="GH56" s="19">
        <f t="shared" ca="1" si="459"/>
        <v>0</v>
      </c>
      <c r="GI56" s="19">
        <f t="shared" ca="1" si="459"/>
        <v>0</v>
      </c>
      <c r="GJ56" s="19">
        <f t="shared" ca="1" si="459"/>
        <v>0</v>
      </c>
      <c r="GK56" s="19">
        <f t="shared" ca="1" si="459"/>
        <v>0</v>
      </c>
      <c r="GL56" s="19">
        <f t="shared" ca="1" si="459"/>
        <v>0</v>
      </c>
      <c r="GM56" s="19">
        <f t="shared" ca="1" si="459"/>
        <v>0</v>
      </c>
      <c r="GN56" s="19">
        <f t="shared" ca="1" si="459"/>
        <v>0</v>
      </c>
      <c r="GO56" s="19">
        <f t="shared" ca="1" si="459"/>
        <v>0</v>
      </c>
      <c r="GP56" s="19">
        <f t="shared" ca="1" si="459"/>
        <v>0</v>
      </c>
      <c r="GQ56" s="19">
        <f t="shared" ca="1" si="459"/>
        <v>0</v>
      </c>
      <c r="GR56" s="19">
        <f t="shared" ca="1" si="459"/>
        <v>0</v>
      </c>
      <c r="GS56" s="19">
        <f t="shared" ca="1" si="459"/>
        <v>0</v>
      </c>
      <c r="GT56" s="19">
        <f t="shared" ca="1" si="459"/>
        <v>0</v>
      </c>
      <c r="GU56" s="19">
        <f t="shared" ca="1" si="459"/>
        <v>0</v>
      </c>
      <c r="GV56" s="19">
        <f t="shared" ca="1" si="459"/>
        <v>0</v>
      </c>
      <c r="GW56" s="19">
        <f t="shared" ref="GW56:ID58" ca="1" si="499">OFFSET(GW$5,$B56,0)</f>
        <v>0</v>
      </c>
      <c r="GX56" s="19">
        <f t="shared" ca="1" si="499"/>
        <v>0</v>
      </c>
      <c r="GY56" s="19">
        <f t="shared" ca="1" si="499"/>
        <v>0</v>
      </c>
      <c r="GZ56" s="19">
        <f t="shared" ca="1" si="499"/>
        <v>0</v>
      </c>
      <c r="HA56" s="19">
        <f t="shared" ca="1" si="499"/>
        <v>0</v>
      </c>
      <c r="HB56" s="19">
        <f t="shared" ca="1" si="499"/>
        <v>0</v>
      </c>
      <c r="HC56" s="19">
        <f t="shared" ca="1" si="499"/>
        <v>0</v>
      </c>
      <c r="HD56" s="19">
        <f t="shared" ca="1" si="499"/>
        <v>0</v>
      </c>
      <c r="HE56" s="19">
        <f t="shared" ca="1" si="499"/>
        <v>0</v>
      </c>
      <c r="HF56" s="19">
        <f t="shared" ca="1" si="499"/>
        <v>0</v>
      </c>
      <c r="HG56" s="19">
        <f t="shared" ca="1" si="499"/>
        <v>0</v>
      </c>
      <c r="HH56" s="19">
        <f t="shared" ca="1" si="499"/>
        <v>0</v>
      </c>
      <c r="HI56" s="19">
        <f t="shared" ca="1" si="499"/>
        <v>0</v>
      </c>
      <c r="HJ56" s="19">
        <f t="shared" ca="1" si="499"/>
        <v>0</v>
      </c>
      <c r="HK56" s="19">
        <f t="shared" ca="1" si="499"/>
        <v>0</v>
      </c>
      <c r="HL56" s="19">
        <f t="shared" ca="1" si="499"/>
        <v>0</v>
      </c>
      <c r="HM56" s="19">
        <f t="shared" ca="1" si="499"/>
        <v>0</v>
      </c>
      <c r="HN56" s="19">
        <f t="shared" ca="1" si="499"/>
        <v>0</v>
      </c>
      <c r="HO56" s="19">
        <f t="shared" ca="1" si="499"/>
        <v>0</v>
      </c>
      <c r="HP56" s="19">
        <f t="shared" ca="1" si="499"/>
        <v>0</v>
      </c>
      <c r="HQ56" s="19">
        <f t="shared" ca="1" si="499"/>
        <v>0</v>
      </c>
      <c r="HR56" s="19">
        <f t="shared" ca="1" si="499"/>
        <v>0</v>
      </c>
      <c r="HS56" s="19">
        <f t="shared" ca="1" si="499"/>
        <v>0</v>
      </c>
      <c r="HT56" s="19">
        <f t="shared" ca="1" si="499"/>
        <v>0</v>
      </c>
      <c r="HU56" s="19">
        <f t="shared" ca="1" si="499"/>
        <v>0</v>
      </c>
      <c r="HV56" s="19">
        <f t="shared" ca="1" si="499"/>
        <v>0</v>
      </c>
      <c r="HW56" s="19">
        <f t="shared" ca="1" si="499"/>
        <v>0</v>
      </c>
      <c r="HX56" s="19">
        <f t="shared" ca="1" si="499"/>
        <v>0</v>
      </c>
      <c r="HY56" s="19">
        <f t="shared" ca="1" si="499"/>
        <v>0</v>
      </c>
      <c r="HZ56" s="19">
        <f t="shared" ca="1" si="499"/>
        <v>0</v>
      </c>
      <c r="IA56" s="19">
        <f t="shared" ca="1" si="499"/>
        <v>0</v>
      </c>
      <c r="IB56" s="19">
        <f t="shared" ca="1" si="499"/>
        <v>0</v>
      </c>
      <c r="IC56" s="19">
        <f t="shared" ca="1" si="499"/>
        <v>0</v>
      </c>
      <c r="ID56" s="19">
        <f t="shared" ca="1" si="499"/>
        <v>0</v>
      </c>
      <c r="IE56" s="5">
        <f t="shared" ca="1" si="461"/>
        <v>67</v>
      </c>
      <c r="IF56" s="9"/>
      <c r="IG56" s="5">
        <f t="shared" ca="1" si="462"/>
        <v>1</v>
      </c>
      <c r="IH56" s="5" t="b">
        <f t="shared" ca="1" si="462"/>
        <v>0</v>
      </c>
      <c r="II56" s="19">
        <f t="shared" ca="1" si="463"/>
        <v>0</v>
      </c>
      <c r="IJ56" s="5">
        <f t="shared" ca="1" si="462"/>
        <v>55</v>
      </c>
      <c r="IK56" s="19">
        <f t="shared" ca="1" si="463"/>
        <v>1</v>
      </c>
      <c r="IL56" s="19">
        <f t="shared" ca="1" si="463"/>
        <v>0</v>
      </c>
      <c r="IM56" s="19">
        <f t="shared" ca="1" si="463"/>
        <v>0</v>
      </c>
      <c r="IN56" s="19">
        <f t="shared" ca="1" si="463"/>
        <v>0</v>
      </c>
      <c r="IO56" s="19">
        <f t="shared" ca="1" si="463"/>
        <v>0</v>
      </c>
      <c r="IP56" s="19">
        <f t="shared" ca="1" si="463"/>
        <v>0</v>
      </c>
      <c r="IQ56" s="19">
        <f t="shared" ca="1" si="463"/>
        <v>0</v>
      </c>
      <c r="IR56" s="19">
        <f t="shared" ca="1" si="463"/>
        <v>0</v>
      </c>
      <c r="IS56" s="19">
        <f t="shared" ca="1" si="463"/>
        <v>0</v>
      </c>
      <c r="IT56" s="19">
        <f t="shared" ca="1" si="463"/>
        <v>0</v>
      </c>
      <c r="IU56" s="19">
        <f t="shared" ca="1" si="463"/>
        <v>0</v>
      </c>
      <c r="IV56" s="19">
        <f t="shared" ca="1" si="463"/>
        <v>0</v>
      </c>
      <c r="IW56" s="19">
        <f t="shared" ca="1" si="463"/>
        <v>0</v>
      </c>
      <c r="IX56" s="19">
        <f t="shared" ca="1" si="463"/>
        <v>0</v>
      </c>
      <c r="IY56" s="19">
        <f t="shared" ca="1" si="463"/>
        <v>0</v>
      </c>
      <c r="IZ56" s="19">
        <f t="shared" ca="1" si="463"/>
        <v>0</v>
      </c>
      <c r="JA56" s="19">
        <f t="shared" ca="1" si="463"/>
        <v>0</v>
      </c>
      <c r="JB56" s="19">
        <f t="shared" ca="1" si="463"/>
        <v>0</v>
      </c>
      <c r="JC56" s="19">
        <f t="shared" ca="1" si="463"/>
        <v>0</v>
      </c>
      <c r="JD56" s="19">
        <f t="shared" ca="1" si="463"/>
        <v>0</v>
      </c>
      <c r="JE56" s="19">
        <f t="shared" ca="1" si="463"/>
        <v>0</v>
      </c>
      <c r="JF56" s="19">
        <f t="shared" ca="1" si="463"/>
        <v>0</v>
      </c>
      <c r="JG56" s="5">
        <f t="shared" ca="1" si="464"/>
        <v>1.2500000000000001E-2</v>
      </c>
      <c r="JH56" s="567">
        <f t="shared" ca="1" si="464"/>
        <v>0</v>
      </c>
      <c r="JI56" s="5">
        <f t="shared" ca="1" si="464"/>
        <v>6.25E-2</v>
      </c>
      <c r="JJ56" s="5">
        <f t="shared" ca="1" si="464"/>
        <v>6.25E-2</v>
      </c>
      <c r="JK56" s="5">
        <f t="shared" ca="1" si="464"/>
        <v>6.25E-2</v>
      </c>
      <c r="JL56" s="19">
        <f t="shared" ca="1" si="463"/>
        <v>1</v>
      </c>
      <c r="JM56" s="19">
        <f t="shared" ca="1" si="463"/>
        <v>0</v>
      </c>
      <c r="JN56" s="19">
        <f t="shared" ca="1" si="463"/>
        <v>1</v>
      </c>
      <c r="JO56" s="9"/>
      <c r="JP56" s="5" t="b">
        <f t="shared" ca="1" si="465"/>
        <v>0</v>
      </c>
      <c r="JQ56" s="19" t="str">
        <f t="shared" ca="1" si="466"/>
        <v>-</v>
      </c>
      <c r="JR56" s="19" t="str">
        <f t="shared" ca="1" si="466"/>
        <v>-</v>
      </c>
      <c r="JS56" s="5" t="b">
        <f t="shared" ca="1" si="467"/>
        <v>0</v>
      </c>
      <c r="JT56" s="5" t="b">
        <f t="shared" ca="1" si="467"/>
        <v>0</v>
      </c>
      <c r="JU56" s="5" t="b">
        <f t="shared" ca="1" si="467"/>
        <v>1</v>
      </c>
      <c r="JV56" s="144">
        <f t="shared" ca="1" si="485"/>
        <v>1</v>
      </c>
      <c r="JW56" s="144">
        <f t="shared" ca="1" si="485"/>
        <v>1</v>
      </c>
      <c r="JX56" s="19" t="str">
        <f t="shared" ca="1" si="486"/>
        <v>-</v>
      </c>
      <c r="JY56" s="19" t="str">
        <f t="shared" ca="1" si="486"/>
        <v>-</v>
      </c>
      <c r="JZ56" s="19" t="str">
        <f t="shared" ca="1" si="486"/>
        <v>-</v>
      </c>
      <c r="KA56" s="19" t="str">
        <f t="shared" ca="1" si="486"/>
        <v>-</v>
      </c>
      <c r="KB56" s="19">
        <f t="shared" ca="1" si="486"/>
        <v>1</v>
      </c>
      <c r="KC56" s="19">
        <f t="shared" ca="1" si="486"/>
        <v>0.66</v>
      </c>
      <c r="KD56" s="19" t="str">
        <f t="shared" ca="1" si="486"/>
        <v>-</v>
      </c>
      <c r="KE56" s="5" t="b" cm="1">
        <f t="array" aca="1" ref="KE56" ca="1">IF(OR(KF56:KM56&lt;&gt;"-"),TRUE,"-")</f>
        <v>1</v>
      </c>
      <c r="KF56" s="237">
        <f t="shared" ca="1" si="497"/>
        <v>2</v>
      </c>
      <c r="KG56" s="237">
        <f t="shared" ca="1" si="497"/>
        <v>2</v>
      </c>
      <c r="KH56" s="237">
        <f t="shared" ca="1" si="497"/>
        <v>2</v>
      </c>
      <c r="KI56" s="237">
        <f t="shared" ca="1" si="497"/>
        <v>2</v>
      </c>
      <c r="KJ56" s="237">
        <f t="shared" ca="1" si="497"/>
        <v>2</v>
      </c>
      <c r="KK56" s="237">
        <f t="shared" ca="1" si="497"/>
        <v>2</v>
      </c>
      <c r="KL56" s="237">
        <f t="shared" ca="1" si="497"/>
        <v>2</v>
      </c>
      <c r="KM56" s="237">
        <f t="shared" ca="1" si="497"/>
        <v>2</v>
      </c>
      <c r="KN56" s="5" t="str">
        <f t="array" aca="1" ref="KN56" ca="1">IF(OR(KO56:KU56&lt;&gt;"-"),TRUE,"-")</f>
        <v>-</v>
      </c>
      <c r="KO56" s="19" t="str">
        <f t="shared" ca="1" si="488"/>
        <v>-</v>
      </c>
      <c r="KP56" s="19" t="str">
        <f t="shared" ca="1" si="488"/>
        <v>-</v>
      </c>
      <c r="KQ56" s="19" t="str">
        <f t="shared" ca="1" si="488"/>
        <v>-</v>
      </c>
      <c r="KR56" s="19" t="str">
        <f t="shared" ca="1" si="488"/>
        <v>-</v>
      </c>
      <c r="KS56" s="19" t="str">
        <f t="shared" ca="1" si="488"/>
        <v>-</v>
      </c>
      <c r="KT56" s="19" t="str">
        <f t="shared" ca="1" si="488"/>
        <v>-</v>
      </c>
      <c r="KU56" s="19" t="str">
        <f t="shared" ca="1" si="488"/>
        <v>-</v>
      </c>
      <c r="KV56" s="19" t="b">
        <f t="shared" ca="1" si="488"/>
        <v>0</v>
      </c>
      <c r="KW56" s="144">
        <f t="shared" ca="1" si="469"/>
        <v>2</v>
      </c>
      <c r="KX56" s="19">
        <f t="shared" ca="1" si="488"/>
        <v>2</v>
      </c>
      <c r="KY56" s="19" t="b">
        <f t="shared" ca="1" si="488"/>
        <v>0</v>
      </c>
      <c r="KZ56" s="19" t="str">
        <f t="shared" ca="1" si="488"/>
        <v>-</v>
      </c>
      <c r="LA56" s="5" t="str">
        <f t="shared" ca="1" si="470"/>
        <v>-</v>
      </c>
      <c r="LB56" s="5" t="str">
        <f t="shared" ca="1" si="470"/>
        <v>-</v>
      </c>
      <c r="LC56" s="5" t="str">
        <f t="shared" ca="1" si="470"/>
        <v>-</v>
      </c>
      <c r="LD56" s="5" t="str">
        <f t="shared" ca="1" si="470"/>
        <v>-</v>
      </c>
      <c r="LE56" s="19" t="b">
        <f t="shared" ca="1" si="489"/>
        <v>0</v>
      </c>
      <c r="LF56" s="19" t="str">
        <f t="shared" ca="1" si="489"/>
        <v>-</v>
      </c>
      <c r="LG56" s="19" t="str">
        <f t="shared" ca="1" si="489"/>
        <v>-</v>
      </c>
      <c r="LH56" s="19" t="b">
        <f t="shared" ca="1" si="489"/>
        <v>1</v>
      </c>
      <c r="LI56" s="19">
        <f t="shared" ca="1" si="489"/>
        <v>0.75</v>
      </c>
      <c r="LJ56" s="19">
        <f t="shared" ca="1" si="489"/>
        <v>0.75</v>
      </c>
      <c r="LK56" s="19">
        <f t="shared" ca="1" si="489"/>
        <v>0.99</v>
      </c>
      <c r="LL56" s="19">
        <f t="shared" ca="1" si="489"/>
        <v>0.5</v>
      </c>
      <c r="LM56" s="19">
        <f t="shared" ca="1" si="489"/>
        <v>0</v>
      </c>
      <c r="LN56" s="19">
        <f t="shared" ca="1" si="489"/>
        <v>0</v>
      </c>
      <c r="LO56" s="19" t="str">
        <f t="shared" ca="1" si="489"/>
        <v>-</v>
      </c>
      <c r="LP56" s="5" t="str" cm="1">
        <f t="array" aca="1" ref="LP56" ca="1">INDEX(i.meatgrid,$Q56,LP$7)</f>
        <v>-</v>
      </c>
      <c r="LQ56" s="5" t="str" cm="1">
        <f t="array" aca="1" ref="LQ56" ca="1">INDEX(i.meatgrid,$Q56,LQ$7)</f>
        <v>-</v>
      </c>
      <c r="LR56" s="19" t="str">
        <f t="shared" ca="1" si="489"/>
        <v>-</v>
      </c>
      <c r="LS56" s="5">
        <f t="shared" ca="1" si="472"/>
        <v>1</v>
      </c>
      <c r="LT56" s="9"/>
      <c r="LU56" s="19">
        <f t="shared" ca="1" si="489"/>
        <v>70</v>
      </c>
      <c r="LV56" s="19">
        <f t="shared" ca="1" si="473"/>
        <v>50</v>
      </c>
      <c r="LW56" s="19">
        <f t="shared" ca="1" si="473"/>
        <v>80</v>
      </c>
      <c r="LX56" s="19">
        <f t="shared" ca="1" si="473"/>
        <v>50</v>
      </c>
      <c r="LY56" s="5" t="b" cm="1">
        <f t="array" aca="1" ref="LY56" ca="1">INDEX(i.meatgrid,$Q56,LY$7)</f>
        <v>0</v>
      </c>
      <c r="LZ56" s="5" t="b" cm="1">
        <f t="array" aca="1" ref="LZ56" ca="1">INDEX(i.meatgrid,$Q56,LZ$7)</f>
        <v>0</v>
      </c>
      <c r="MA56" s="5" cm="1">
        <f t="array" aca="1" ref="MA56" ca="1">INDEX(i.meatgrid,$Q56,MA$7)</f>
        <v>40</v>
      </c>
      <c r="MB56" s="5" t="str" cm="1">
        <f t="array" aca="1" ref="MB56" ca="1">INDEX(i.meatgrid,$Q56,MB$7)</f>
        <v>-</v>
      </c>
      <c r="MC56" s="19">
        <f t="shared" ca="1" si="474"/>
        <v>1</v>
      </c>
      <c r="MD56" s="5">
        <f t="shared" ca="1" si="475"/>
        <v>1</v>
      </c>
      <c r="ME56" s="5" cm="1">
        <f t="array" aca="1" ref="ME56" ca="1">INDEX(i.meatgrid,$Q56,ME$7)</f>
        <v>1</v>
      </c>
      <c r="MF56" s="5" cm="1">
        <f t="array" aca="1" ref="MF56" ca="1">INDEX(i.meatgrid,$Q56,MF$7)</f>
        <v>0</v>
      </c>
      <c r="MG56" s="5" cm="1">
        <f t="array" aca="1" ref="MG56" ca="1">INDEX(i.meatgrid,$Q56,MG$7)</f>
        <v>0</v>
      </c>
      <c r="MH56" s="5" cm="1">
        <f t="array" aca="1" ref="MH56" ca="1">INDEX(i.meatgrid,$Q56,MH$7)</f>
        <v>0</v>
      </c>
      <c r="MI56" s="5" cm="1">
        <f t="array" aca="1" ref="MI56" ca="1">INDEX(i.meatgrid,$Q56,MI$7)</f>
        <v>0</v>
      </c>
      <c r="MJ56" s="5" cm="1">
        <f t="array" aca="1" ref="MJ56" ca="1">INDEX(i.meatgrid,$Q56,MJ$7)</f>
        <v>1</v>
      </c>
      <c r="MK56" s="5" cm="1">
        <f t="array" aca="1" ref="MK56" ca="1">INDEX(i.meatgrid,$Q56,MK$7)</f>
        <v>1</v>
      </c>
      <c r="ML56" s="5" cm="1">
        <f t="array" aca="1" ref="ML56" ca="1">INDEX(i.meatgrid,$Q56,ML$7)</f>
        <v>1</v>
      </c>
      <c r="MM56" s="19">
        <f t="shared" ca="1" si="476"/>
        <v>1</v>
      </c>
      <c r="MN56" s="9"/>
      <c r="MO56" s="19" t="b">
        <f t="shared" ca="1" si="477"/>
        <v>0</v>
      </c>
      <c r="MP56" s="19" t="b">
        <f t="shared" ca="1" si="477"/>
        <v>0</v>
      </c>
      <c r="MQ56" s="19">
        <f t="shared" ca="1" si="477"/>
        <v>1</v>
      </c>
      <c r="MR56" s="19">
        <f t="shared" ca="1" si="477"/>
        <v>0.75</v>
      </c>
      <c r="MS56" s="19">
        <f t="shared" ca="1" si="477"/>
        <v>0.75</v>
      </c>
      <c r="MT56" s="19">
        <f t="shared" ca="1" si="477"/>
        <v>0.8</v>
      </c>
      <c r="MU56" s="19">
        <f t="shared" ca="1" si="477"/>
        <v>0.82499999999999996</v>
      </c>
      <c r="MV56" s="19">
        <f t="shared" ca="1" si="477"/>
        <v>0.875</v>
      </c>
      <c r="MW56" s="19">
        <f t="shared" ca="1" si="477"/>
        <v>0.9</v>
      </c>
      <c r="MX56" s="19">
        <f t="shared" ca="1" si="477"/>
        <v>1</v>
      </c>
      <c r="MY56" s="19">
        <f t="shared" ca="1" si="477"/>
        <v>0.875</v>
      </c>
      <c r="MZ56" s="19" t="b">
        <f t="shared" ca="1" si="477"/>
        <v>1</v>
      </c>
      <c r="NA56" s="19">
        <f t="shared" ca="1" si="477"/>
        <v>74.989999999999995</v>
      </c>
      <c r="NB56" s="19" t="str">
        <f t="shared" ca="1" si="477"/>
        <v>-</v>
      </c>
      <c r="NC56" s="19" t="str">
        <f t="shared" ca="1" si="477"/>
        <v>-</v>
      </c>
      <c r="ND56" s="19" t="str">
        <f t="shared" ca="1" si="477"/>
        <v>-</v>
      </c>
      <c r="NE56" s="19" t="str">
        <f t="shared" ca="1" si="478"/>
        <v>-</v>
      </c>
      <c r="NF56" s="19" t="str">
        <f t="shared" ca="1" si="478"/>
        <v>-</v>
      </c>
      <c r="NG56" s="19" t="str">
        <f t="shared" ca="1" si="478"/>
        <v>-</v>
      </c>
      <c r="NH56" s="19" t="str">
        <f t="shared" ca="1" si="478"/>
        <v>-</v>
      </c>
      <c r="NI56" s="19">
        <f t="shared" ca="1" si="478"/>
        <v>36.99</v>
      </c>
      <c r="NJ56" s="19">
        <f t="shared" ca="1" si="478"/>
        <v>36.99</v>
      </c>
      <c r="NK56" s="19" t="str">
        <f t="shared" ca="1" si="478"/>
        <v>-</v>
      </c>
      <c r="NL56" s="19" t="str">
        <f t="shared" ca="1" si="478"/>
        <v>-</v>
      </c>
      <c r="NM56" s="19" t="str">
        <f t="shared" ca="1" si="478"/>
        <v>-</v>
      </c>
      <c r="NN56" s="19" t="str">
        <f t="shared" ca="1" si="478"/>
        <v>-</v>
      </c>
      <c r="NO56" s="19" t="str">
        <f t="shared" ca="1" si="478"/>
        <v>-</v>
      </c>
      <c r="NP56" s="19">
        <f t="shared" ca="1" si="478"/>
        <v>49.99</v>
      </c>
      <c r="NQ56" s="19">
        <f t="shared" ca="1" si="478"/>
        <v>49.99</v>
      </c>
      <c r="NR56" s="19">
        <f t="shared" ca="1" si="478"/>
        <v>49.99</v>
      </c>
      <c r="NS56" s="19">
        <f t="shared" ca="1" si="478"/>
        <v>49.99</v>
      </c>
      <c r="NT56" s="19">
        <f t="shared" ca="1" si="478"/>
        <v>49.99</v>
      </c>
      <c r="NU56" s="19">
        <f t="shared" ca="1" si="478"/>
        <v>49.99</v>
      </c>
      <c r="NV56" s="19">
        <f t="shared" ca="1" si="478"/>
        <v>49.99</v>
      </c>
      <c r="NW56" s="19">
        <f t="shared" ca="1" si="478"/>
        <v>49.99</v>
      </c>
      <c r="NX56" s="19">
        <f t="shared" ca="1" si="478"/>
        <v>412.99</v>
      </c>
      <c r="NY56" s="19">
        <f t="shared" ca="1" si="478"/>
        <v>412.99</v>
      </c>
      <c r="NZ56" s="19" t="str">
        <f t="shared" ca="1" si="478"/>
        <v>-</v>
      </c>
      <c r="OA56" s="19" t="str">
        <f t="shared" ca="1" si="478"/>
        <v>-</v>
      </c>
      <c r="OB56" s="19" t="str">
        <f t="shared" ca="1" si="478"/>
        <v>-</v>
      </c>
      <c r="OC56" s="19" t="str">
        <f t="shared" ca="1" si="478"/>
        <v>-</v>
      </c>
      <c r="OD56" s="19" t="str">
        <f t="shared" ca="1" si="478"/>
        <v>-</v>
      </c>
      <c r="OE56" s="19">
        <f t="shared" ca="1" si="478"/>
        <v>6.8900000000000006</v>
      </c>
      <c r="OF56" s="19">
        <f t="shared" ca="1" si="478"/>
        <v>6.8900000000000006</v>
      </c>
      <c r="OG56" s="19">
        <f t="shared" ca="1" si="478"/>
        <v>6.8900000000000006</v>
      </c>
      <c r="OH56" s="19">
        <f t="shared" ca="1" si="478"/>
        <v>6.8900000000000006</v>
      </c>
      <c r="OI56" s="19">
        <f t="shared" ca="1" si="478"/>
        <v>6.8900000000000006</v>
      </c>
      <c r="OJ56" s="19">
        <f t="shared" ca="1" si="478"/>
        <v>6.8900000000000006</v>
      </c>
      <c r="OK56" s="19">
        <f t="shared" ca="1" si="478"/>
        <v>6.8900000000000006</v>
      </c>
      <c r="OL56" s="19">
        <f t="shared" ca="1" si="478"/>
        <v>6.8900000000000006</v>
      </c>
      <c r="OM56" s="19">
        <f t="shared" ca="1" si="478"/>
        <v>346.99</v>
      </c>
      <c r="ON56" s="19">
        <f t="shared" ca="1" si="478"/>
        <v>346.99</v>
      </c>
      <c r="OO56" s="19" t="str">
        <f t="shared" ca="1" si="478"/>
        <v>-</v>
      </c>
      <c r="OP56" s="19" t="str">
        <f t="shared" ca="1" si="478"/>
        <v>-</v>
      </c>
      <c r="OQ56" s="19" t="str">
        <f t="shared" ca="1" si="478"/>
        <v>-</v>
      </c>
      <c r="OR56" s="19" t="str">
        <f t="shared" ca="1" si="478"/>
        <v>-</v>
      </c>
      <c r="OS56" s="19" t="str">
        <f t="shared" ca="1" si="478"/>
        <v>-</v>
      </c>
      <c r="OT56" s="19">
        <f t="shared" ca="1" si="478"/>
        <v>0</v>
      </c>
      <c r="OU56" s="24">
        <v>0</v>
      </c>
    </row>
    <row r="57" spans="1:411" outlineLevel="2">
      <c r="A57" s="21">
        <f t="shared" si="158"/>
        <v>52</v>
      </c>
      <c r="B57" s="222">
        <f t="shared" ca="1" si="490"/>
        <v>47</v>
      </c>
      <c r="C57">
        <f>202</f>
        <v>202</v>
      </c>
      <c r="D57" s="144" t="str">
        <f t="shared" ca="1" si="437"/>
        <v>GSM</v>
      </c>
      <c r="E57" t="b">
        <f t="shared" ca="1" si="438"/>
        <v>1</v>
      </c>
      <c r="F57" t="b">
        <v>0</v>
      </c>
      <c r="G57" t="b">
        <f t="shared" ca="1" si="439"/>
        <v>1</v>
      </c>
      <c r="H57" s="237">
        <f t="shared" ca="1" si="491"/>
        <v>1</v>
      </c>
      <c r="I57" s="237">
        <f t="shared" ca="1" si="491"/>
        <v>1</v>
      </c>
      <c r="J57" s="237" t="str">
        <f t="shared" ca="1" si="491"/>
        <v/>
      </c>
      <c r="K57" s="237">
        <f t="shared" ca="1" si="491"/>
        <v>2</v>
      </c>
      <c r="L57" s="237">
        <f t="shared" ca="1" si="479"/>
        <v>2</v>
      </c>
      <c r="M57" s="237">
        <f t="shared" ca="1" si="479"/>
        <v>2</v>
      </c>
      <c r="N57" s="237">
        <f t="shared" ca="1" si="479"/>
        <v>3</v>
      </c>
      <c r="O57" s="237">
        <f t="shared" ca="1" si="479"/>
        <v>1</v>
      </c>
      <c r="P57" s="237">
        <f t="shared" ca="1" si="479"/>
        <v>1</v>
      </c>
      <c r="Q57" s="237">
        <f t="shared" ca="1" si="479"/>
        <v>4</v>
      </c>
      <c r="R57" s="237">
        <f t="shared" ca="1" si="479"/>
        <v>1</v>
      </c>
      <c r="S57" s="237">
        <f t="shared" ca="1" si="479"/>
        <v>1</v>
      </c>
      <c r="T57" s="237">
        <f t="shared" ca="1" si="479"/>
        <v>1</v>
      </c>
      <c r="U57" s="275"/>
      <c r="V57" s="275"/>
      <c r="W57" s="237">
        <f t="shared" ca="1" si="480"/>
        <v>0</v>
      </c>
      <c r="X57" s="275"/>
      <c r="Y57" s="275">
        <f t="shared" ca="1" si="481"/>
        <v>0</v>
      </c>
      <c r="Z57" s="275">
        <f t="shared" ca="1" si="481"/>
        <v>0</v>
      </c>
      <c r="AA57" s="275">
        <f t="shared" ca="1" si="481"/>
        <v>0</v>
      </c>
      <c r="AB57" s="275">
        <f t="shared" ca="1" si="481"/>
        <v>0</v>
      </c>
      <c r="AC57" s="275">
        <f t="shared" ca="1" si="481"/>
        <v>0</v>
      </c>
      <c r="AD57" s="275">
        <f t="shared" ca="1" si="481"/>
        <v>0</v>
      </c>
      <c r="AE57" s="275">
        <f t="shared" ca="1" si="481"/>
        <v>0</v>
      </c>
      <c r="AF57" s="144">
        <f ca="1">INDEX(CHOOSE($N57,DataAutumn!i.AdultDrys,DataWinter!i.AdultDrys,DataSpring!i.AdultDrys),1,$M57)</f>
        <v>3</v>
      </c>
      <c r="AG57" s="5">
        <f t="shared" ca="1" si="440"/>
        <v>2</v>
      </c>
      <c r="AH57" s="5">
        <f t="shared" ca="1" si="440"/>
        <v>0</v>
      </c>
      <c r="AI57" s="5">
        <f t="shared" ca="1" si="441"/>
        <v>1</v>
      </c>
      <c r="AJ57">
        <f t="shared" ca="1" si="442"/>
        <v>5</v>
      </c>
      <c r="AL57" s="231" t="str">
        <f ca="1">TEXT(LEFT(OFFSET(AL57,-1,0),5)+1,"00000")&amp;MID(OFFSET(AL57,-1,0),6,FIND(" ",OFFSET(AL57,-1,0),7)-5)
&amp; $D57           &amp; IF($IG57=0," FWM","")&amp;IF($IG57=1," MWM","")&amp;IF($IG57=5," Mat","")&amp;IF($IH57=TRUE,"&amp;BBT","    ")          &amp; " Day"&amp;INDEX(i.DOY,$N57,1)
&amp; " Scan"&amp;TEXT($O57,"0")        &amp;" "&amp; INDEX(DataMaster!$B$98:$B$105,$Q57,0)
&amp; " WP"&amp;TEXT($MC57*100,"000p")           &amp; " MP"&amp;TEXT($MD57*100,"000p")           &amp; " GP"&amp;TEXT($MM57*100,"000p")
&amp; " T_" &amp; IF(AND($CC57,$CE57),"TRUE ")        &amp; " (F"&amp;3+COUNTIF($CV57:$CY57,TRUE)&amp;3&amp;"N"&amp;$DM57&amp;$DN57&amp;")"</f>
        <v>00006 FeedSupplySE GSM MWM     Day204 Scan1 Prime WP100p MP100p GP100p T_TRUE  (F43N33)</v>
      </c>
      <c r="AM57" s="9" t="str">
        <f ca="1">IF(COUNTIF(AL$5:AL57,AL57)=1,"-","Dup")</f>
        <v>-</v>
      </c>
      <c r="AN57" s="9"/>
      <c r="AO57" s="237" t="str">
        <f t="shared" ca="1" si="492"/>
        <v>-</v>
      </c>
      <c r="AP57" s="237" t="str">
        <f t="shared" ca="1" si="492"/>
        <v>-</v>
      </c>
      <c r="AQ57" s="237" t="str">
        <f t="shared" ca="1" si="492"/>
        <v>-</v>
      </c>
      <c r="AR57" s="237" t="str">
        <f t="shared" ca="1" si="492"/>
        <v>-</v>
      </c>
      <c r="AS57" s="237" t="str">
        <f t="shared" ca="1" si="492"/>
        <v>-</v>
      </c>
      <c r="AT57" s="237" t="str">
        <f t="shared" ca="1" si="492"/>
        <v>-</v>
      </c>
      <c r="AU57" s="237" t="str">
        <f t="shared" ca="1" si="492"/>
        <v>-</v>
      </c>
      <c r="AV57" s="237" t="str">
        <f t="shared" ca="1" si="492"/>
        <v>-</v>
      </c>
      <c r="AW57" s="9"/>
      <c r="AX57" s="5" t="b">
        <f t="shared" ca="1" si="443"/>
        <v>1</v>
      </c>
      <c r="AY57" s="5" t="str">
        <f t="shared" ca="1" si="443"/>
        <v>-</v>
      </c>
      <c r="AZ57" s="5" t="str">
        <f t="shared" ca="1" si="443"/>
        <v>-</v>
      </c>
      <c r="BA57" s="5" t="str">
        <f t="shared" ca="1" si="443"/>
        <v>-</v>
      </c>
      <c r="BB57" s="5" t="b">
        <f t="shared" ca="1" si="443"/>
        <v>0</v>
      </c>
      <c r="BC57" s="144">
        <f t="shared" ca="1" si="443"/>
        <v>0.25</v>
      </c>
      <c r="BD57" s="19" t="b">
        <f t="shared" ca="1" si="444"/>
        <v>1</v>
      </c>
      <c r="BE57" s="9"/>
      <c r="BF57" s="5" t="str">
        <f t="shared" ca="1" si="445"/>
        <v>-</v>
      </c>
      <c r="BG57" s="19" t="str">
        <f t="shared" ca="1" si="446"/>
        <v>-</v>
      </c>
      <c r="BH57" s="19" t="str">
        <f t="shared" ca="1" si="446"/>
        <v>-</v>
      </c>
      <c r="BI57" s="19" t="str">
        <f t="shared" ca="1" si="446"/>
        <v>-</v>
      </c>
      <c r="BJ57" s="5" t="str">
        <f t="shared" ca="1" si="447"/>
        <v>-</v>
      </c>
      <c r="BK57" s="19" t="str">
        <f t="shared" ca="1" si="448"/>
        <v>-</v>
      </c>
      <c r="BL57" s="5" t="str">
        <f t="shared" ca="1" si="449"/>
        <v>-</v>
      </c>
      <c r="BM57" s="19" t="str">
        <f t="shared" ca="1" si="450"/>
        <v>-</v>
      </c>
      <c r="BN57" s="19" t="str">
        <f t="shared" ca="1" si="450"/>
        <v>-</v>
      </c>
      <c r="BO57" s="19" t="str">
        <f t="shared" ca="1" si="450"/>
        <v>-</v>
      </c>
      <c r="BP57" s="5" t="str">
        <f t="shared" ca="1" si="451"/>
        <v>-</v>
      </c>
      <c r="BQ57" s="9"/>
      <c r="BR57" s="19" t="str">
        <f t="shared" ca="1" si="452"/>
        <v>-</v>
      </c>
      <c r="BS57" s="19" t="str">
        <f t="shared" ca="1" si="452"/>
        <v>-</v>
      </c>
      <c r="BT57" s="19" t="str">
        <f t="shared" ca="1" si="452"/>
        <v>-</v>
      </c>
      <c r="BU57" s="19" t="str">
        <f t="shared" ca="1" si="452"/>
        <v>-</v>
      </c>
      <c r="BV57" s="19" t="str">
        <f t="shared" ca="1" si="452"/>
        <v>-</v>
      </c>
      <c r="BW57" s="19" t="str">
        <f t="shared" ca="1" si="452"/>
        <v>-</v>
      </c>
      <c r="BX57" s="19" t="str">
        <f t="shared" ca="1" si="452"/>
        <v>-</v>
      </c>
      <c r="BY57" s="19" t="str">
        <f t="shared" ca="1" si="452"/>
        <v>-</v>
      </c>
      <c r="BZ57" s="19" t="str">
        <f t="shared" ca="1" si="452"/>
        <v>-</v>
      </c>
      <c r="CA57" s="19" t="str">
        <f t="shared" ca="1" si="452"/>
        <v>-</v>
      </c>
      <c r="CB57" s="9"/>
      <c r="CC57" s="237" t="b">
        <f t="shared" ca="1" si="498"/>
        <v>1</v>
      </c>
      <c r="CD57" s="12" t="b">
        <v>1</v>
      </c>
      <c r="CE57" s="237" t="b">
        <f t="shared" ca="1" si="498"/>
        <v>1</v>
      </c>
      <c r="CF57" s="251">
        <f t="shared" ca="1" si="493"/>
        <v>2234105</v>
      </c>
      <c r="CG57" s="237" t="b">
        <f t="shared" ca="1" si="498"/>
        <v>0</v>
      </c>
      <c r="CH57" s="12" t="s">
        <v>34</v>
      </c>
      <c r="CI57" s="19" t="b">
        <f t="shared" ca="1" si="482"/>
        <v>1</v>
      </c>
      <c r="CJ57" s="237">
        <f t="shared" ca="1" si="494"/>
        <v>2234106</v>
      </c>
      <c r="CK57" s="19" t="str">
        <f t="shared" ca="1" si="482"/>
        <v>-</v>
      </c>
      <c r="CL57" s="19">
        <f t="shared" ca="1" si="482"/>
        <v>1</v>
      </c>
      <c r="CM57" s="19">
        <f t="shared" ca="1" si="482"/>
        <v>1</v>
      </c>
      <c r="CN57" s="9"/>
      <c r="CO57" s="444">
        <f t="shared" ca="1" si="454"/>
        <v>652</v>
      </c>
      <c r="CP57" s="444">
        <f t="shared" ca="1" si="454"/>
        <v>686</v>
      </c>
      <c r="CQ57" s="444">
        <f t="shared" ca="1" si="454"/>
        <v>721</v>
      </c>
      <c r="CR57" s="152">
        <f t="shared" ca="1" si="455"/>
        <v>378</v>
      </c>
      <c r="CS57" s="152">
        <f t="shared" ca="1" si="455"/>
        <v>413</v>
      </c>
      <c r="CT57" s="152">
        <f t="shared" ca="1" si="455"/>
        <v>448</v>
      </c>
      <c r="CU57" s="19" t="str">
        <f t="shared" ca="1" si="456"/>
        <v>-</v>
      </c>
      <c r="CV57" s="12" t="b">
        <v>0</v>
      </c>
      <c r="CW57" s="12" t="b">
        <v>1</v>
      </c>
      <c r="CX57" s="12" t="b">
        <v>0</v>
      </c>
      <c r="CY57" s="12" t="b">
        <v>0</v>
      </c>
      <c r="CZ57" s="19" t="b">
        <f t="shared" ca="1" si="456"/>
        <v>1</v>
      </c>
      <c r="DA57" s="19">
        <f t="shared" ca="1" si="456"/>
        <v>0</v>
      </c>
      <c r="DB57" s="19">
        <f t="shared" ca="1" si="456"/>
        <v>0</v>
      </c>
      <c r="DC57" s="19">
        <f t="shared" ca="1" si="456"/>
        <v>0</v>
      </c>
      <c r="DD57" s="19">
        <f t="shared" ca="1" si="456"/>
        <v>0</v>
      </c>
      <c r="DE57" s="19">
        <f t="shared" ca="1" si="456"/>
        <v>0</v>
      </c>
      <c r="DF57" s="19">
        <f t="shared" ca="1" si="456"/>
        <v>0</v>
      </c>
      <c r="DG57" s="19">
        <f t="shared" ca="1" si="456"/>
        <v>0</v>
      </c>
      <c r="DH57" s="19">
        <f t="shared" ca="1" si="456"/>
        <v>0</v>
      </c>
      <c r="DI57" s="19">
        <f t="shared" ca="1" si="456"/>
        <v>0</v>
      </c>
      <c r="DJ57" s="19">
        <f t="shared" ca="1" si="456"/>
        <v>0</v>
      </c>
      <c r="DK57" s="19">
        <f t="shared" ca="1" si="456"/>
        <v>0</v>
      </c>
      <c r="DL57" s="19">
        <f t="shared" ca="1" si="457"/>
        <v>0</v>
      </c>
      <c r="DM57" s="12">
        <v>3</v>
      </c>
      <c r="DN57" s="12">
        <v>3</v>
      </c>
      <c r="DO57" s="19">
        <f t="shared" ca="1" si="495"/>
        <v>0</v>
      </c>
      <c r="DP57" s="12">
        <v>1</v>
      </c>
      <c r="DQ57" s="12">
        <v>-1</v>
      </c>
      <c r="DR57" s="19" t="str">
        <f t="shared" ca="1" si="457"/>
        <v>-</v>
      </c>
      <c r="DS57" s="19" t="str">
        <f t="shared" ca="1" si="457"/>
        <v>-</v>
      </c>
      <c r="DT57" s="19" t="str">
        <f t="shared" ca="1" si="457"/>
        <v>-</v>
      </c>
      <c r="DU57" s="251">
        <f t="shared" ca="1" si="483"/>
        <v>0</v>
      </c>
      <c r="DV57" s="251">
        <f t="shared" si="496"/>
        <v>1</v>
      </c>
      <c r="DW57" s="251">
        <f t="shared" si="484"/>
        <v>-1</v>
      </c>
      <c r="DX57" s="19" t="str">
        <f t="shared" ca="1" si="457"/>
        <v>-</v>
      </c>
      <c r="DY57" s="19" t="str">
        <f t="shared" ca="1" si="457"/>
        <v>-</v>
      </c>
      <c r="DZ57" s="19" t="str">
        <f t="shared" ca="1" si="457"/>
        <v>-</v>
      </c>
      <c r="EA57" s="19" t="str">
        <f t="shared" ca="1" si="457"/>
        <v>-</v>
      </c>
      <c r="EB57" s="19" t="str">
        <f t="shared" ca="1" si="457"/>
        <v>-</v>
      </c>
      <c r="EC57" s="19" t="str">
        <f t="shared" ca="1" si="457"/>
        <v>-</v>
      </c>
      <c r="ED57" s="19">
        <f t="shared" ca="1" si="457"/>
        <v>0</v>
      </c>
      <c r="EE57" s="19">
        <f t="shared" ca="1" si="457"/>
        <v>0</v>
      </c>
      <c r="EF57" s="19">
        <f t="shared" ca="1" si="457"/>
        <v>0</v>
      </c>
      <c r="EG57" s="19">
        <f t="shared" ca="1" si="457"/>
        <v>0</v>
      </c>
      <c r="EH57" s="19">
        <f t="shared" ca="1" si="457"/>
        <v>0</v>
      </c>
      <c r="EI57" s="19">
        <f t="shared" ca="1" si="457"/>
        <v>0</v>
      </c>
      <c r="EJ57" s="19">
        <f t="shared" ca="1" si="457"/>
        <v>0</v>
      </c>
      <c r="EK57" s="19">
        <f t="shared" ca="1" si="457"/>
        <v>0</v>
      </c>
      <c r="EL57" s="19">
        <f t="shared" ca="1" si="457"/>
        <v>0</v>
      </c>
      <c r="EM57" s="19">
        <f t="shared" ca="1" si="457"/>
        <v>0</v>
      </c>
      <c r="EN57" s="19">
        <f t="shared" ca="1" si="457"/>
        <v>0</v>
      </c>
      <c r="EO57" s="19">
        <f t="shared" ca="1" si="457"/>
        <v>0</v>
      </c>
      <c r="EP57" s="19">
        <f t="shared" ca="1" si="457"/>
        <v>0</v>
      </c>
      <c r="EQ57" s="19">
        <f t="shared" ca="1" si="457"/>
        <v>0</v>
      </c>
      <c r="ER57" s="19">
        <f t="shared" ca="1" si="457"/>
        <v>0</v>
      </c>
      <c r="ES57" s="19">
        <f t="shared" ca="1" si="457"/>
        <v>0</v>
      </c>
      <c r="ET57" s="19">
        <f t="shared" ca="1" si="458"/>
        <v>0</v>
      </c>
      <c r="EU57" s="19">
        <f t="shared" ca="1" si="458"/>
        <v>0</v>
      </c>
      <c r="EV57" s="19">
        <f t="shared" ca="1" si="458"/>
        <v>0</v>
      </c>
      <c r="EW57" s="19">
        <f t="shared" ca="1" si="458"/>
        <v>0</v>
      </c>
      <c r="EX57" s="19">
        <f t="shared" ca="1" si="458"/>
        <v>0</v>
      </c>
      <c r="EY57" s="19">
        <f t="shared" ca="1" si="458"/>
        <v>0</v>
      </c>
      <c r="EZ57" s="19">
        <f t="shared" ca="1" si="458"/>
        <v>0</v>
      </c>
      <c r="FA57" s="19">
        <f t="shared" ca="1" si="458"/>
        <v>0</v>
      </c>
      <c r="FB57" s="19">
        <f t="shared" ca="1" si="458"/>
        <v>0</v>
      </c>
      <c r="FC57" s="19">
        <f t="shared" ca="1" si="458"/>
        <v>0</v>
      </c>
      <c r="FD57" s="19">
        <f t="shared" ca="1" si="458"/>
        <v>0</v>
      </c>
      <c r="FE57" s="19">
        <f t="shared" ca="1" si="458"/>
        <v>0</v>
      </c>
      <c r="FF57" s="19">
        <f t="shared" ca="1" si="458"/>
        <v>0</v>
      </c>
      <c r="FG57" s="19">
        <f t="shared" ca="1" si="458"/>
        <v>0</v>
      </c>
      <c r="FH57" s="19">
        <f t="shared" ca="1" si="458"/>
        <v>0</v>
      </c>
      <c r="FI57" s="19">
        <f t="shared" ca="1" si="458"/>
        <v>0</v>
      </c>
      <c r="FJ57" s="19">
        <f t="shared" ref="FJ57:HP58" ca="1" si="500">OFFSET(FJ$5,$B57,0)</f>
        <v>0</v>
      </c>
      <c r="FK57" s="19">
        <f t="shared" ca="1" si="500"/>
        <v>0</v>
      </c>
      <c r="FL57" s="19">
        <f t="shared" ca="1" si="500"/>
        <v>0</v>
      </c>
      <c r="FM57" s="19">
        <f t="shared" ca="1" si="500"/>
        <v>0</v>
      </c>
      <c r="FN57" s="19">
        <f t="shared" ca="1" si="500"/>
        <v>0</v>
      </c>
      <c r="FO57" s="19">
        <f t="shared" ca="1" si="500"/>
        <v>0</v>
      </c>
      <c r="FP57" s="19">
        <f t="shared" ca="1" si="500"/>
        <v>0</v>
      </c>
      <c r="FQ57" s="19">
        <f t="shared" ca="1" si="500"/>
        <v>0</v>
      </c>
      <c r="FR57" s="19">
        <f t="shared" ca="1" si="500"/>
        <v>0</v>
      </c>
      <c r="FS57" s="19">
        <f t="shared" ca="1" si="500"/>
        <v>0</v>
      </c>
      <c r="FT57" s="19">
        <f t="shared" ca="1" si="500"/>
        <v>0</v>
      </c>
      <c r="FU57" s="19">
        <f t="shared" ca="1" si="500"/>
        <v>0</v>
      </c>
      <c r="FV57" s="19">
        <f t="shared" ca="1" si="500"/>
        <v>0</v>
      </c>
      <c r="FW57" s="19">
        <f t="shared" ca="1" si="500"/>
        <v>0</v>
      </c>
      <c r="FX57" s="19">
        <f t="shared" ca="1" si="500"/>
        <v>0</v>
      </c>
      <c r="FY57" s="19">
        <f t="shared" ca="1" si="500"/>
        <v>0</v>
      </c>
      <c r="FZ57" s="19">
        <f t="shared" ca="1" si="500"/>
        <v>0</v>
      </c>
      <c r="GA57" s="19">
        <f t="shared" ca="1" si="500"/>
        <v>0</v>
      </c>
      <c r="GB57" s="19">
        <f t="shared" ca="1" si="500"/>
        <v>0</v>
      </c>
      <c r="GC57" s="19">
        <f t="shared" ca="1" si="500"/>
        <v>0</v>
      </c>
      <c r="GD57" s="19">
        <f t="shared" ca="1" si="500"/>
        <v>0</v>
      </c>
      <c r="GE57" s="19">
        <f t="shared" ca="1" si="500"/>
        <v>0</v>
      </c>
      <c r="GF57" s="19">
        <f t="shared" ca="1" si="500"/>
        <v>0</v>
      </c>
      <c r="GG57" s="19">
        <f t="shared" ca="1" si="500"/>
        <v>0</v>
      </c>
      <c r="GH57" s="19">
        <f t="shared" ca="1" si="500"/>
        <v>0</v>
      </c>
      <c r="GI57" s="19">
        <f t="shared" ca="1" si="500"/>
        <v>0</v>
      </c>
      <c r="GJ57" s="19">
        <f t="shared" ca="1" si="500"/>
        <v>0</v>
      </c>
      <c r="GK57" s="19">
        <f t="shared" ca="1" si="500"/>
        <v>0</v>
      </c>
      <c r="GL57" s="19">
        <f t="shared" ca="1" si="500"/>
        <v>0</v>
      </c>
      <c r="GM57" s="19">
        <f t="shared" ca="1" si="500"/>
        <v>0</v>
      </c>
      <c r="GN57" s="19">
        <f t="shared" ca="1" si="500"/>
        <v>0</v>
      </c>
      <c r="GO57" s="19">
        <f t="shared" ca="1" si="500"/>
        <v>0</v>
      </c>
      <c r="GP57" s="19">
        <f t="shared" ca="1" si="500"/>
        <v>0</v>
      </c>
      <c r="GQ57" s="19">
        <f t="shared" ca="1" si="500"/>
        <v>0</v>
      </c>
      <c r="GR57" s="19">
        <f t="shared" ca="1" si="500"/>
        <v>0</v>
      </c>
      <c r="GS57" s="19">
        <f t="shared" ca="1" si="500"/>
        <v>0</v>
      </c>
      <c r="GT57" s="19">
        <f t="shared" ca="1" si="500"/>
        <v>0</v>
      </c>
      <c r="GU57" s="19">
        <f t="shared" ca="1" si="500"/>
        <v>0</v>
      </c>
      <c r="GV57" s="19">
        <f t="shared" ca="1" si="500"/>
        <v>0</v>
      </c>
      <c r="GW57" s="19">
        <f t="shared" ca="1" si="500"/>
        <v>0</v>
      </c>
      <c r="GX57" s="19">
        <f t="shared" ca="1" si="500"/>
        <v>0</v>
      </c>
      <c r="GY57" s="19">
        <f t="shared" ca="1" si="500"/>
        <v>0</v>
      </c>
      <c r="GZ57" s="19">
        <f t="shared" ca="1" si="500"/>
        <v>0</v>
      </c>
      <c r="HA57" s="19">
        <f t="shared" ca="1" si="500"/>
        <v>0</v>
      </c>
      <c r="HB57" s="19">
        <f t="shared" ca="1" si="500"/>
        <v>0</v>
      </c>
      <c r="HC57" s="19">
        <f t="shared" ca="1" si="500"/>
        <v>0</v>
      </c>
      <c r="HD57" s="19">
        <f t="shared" ca="1" si="500"/>
        <v>0</v>
      </c>
      <c r="HE57" s="19">
        <f t="shared" ca="1" si="500"/>
        <v>0</v>
      </c>
      <c r="HF57" s="19">
        <f t="shared" ca="1" si="500"/>
        <v>0</v>
      </c>
      <c r="HG57" s="19">
        <f t="shared" ca="1" si="500"/>
        <v>0</v>
      </c>
      <c r="HH57" s="19">
        <f t="shared" ca="1" si="500"/>
        <v>0</v>
      </c>
      <c r="HI57" s="19">
        <f t="shared" ca="1" si="500"/>
        <v>0</v>
      </c>
      <c r="HJ57" s="19">
        <f t="shared" ca="1" si="500"/>
        <v>0</v>
      </c>
      <c r="HK57" s="19">
        <f t="shared" ca="1" si="500"/>
        <v>0</v>
      </c>
      <c r="HL57" s="19">
        <f t="shared" ca="1" si="500"/>
        <v>0</v>
      </c>
      <c r="HM57" s="19">
        <f t="shared" ca="1" si="500"/>
        <v>0</v>
      </c>
      <c r="HN57" s="19">
        <f t="shared" ca="1" si="500"/>
        <v>0</v>
      </c>
      <c r="HO57" s="19">
        <f t="shared" ca="1" si="500"/>
        <v>0</v>
      </c>
      <c r="HP57" s="19">
        <f t="shared" ca="1" si="500"/>
        <v>0</v>
      </c>
      <c r="HQ57" s="19">
        <f t="shared" ca="1" si="499"/>
        <v>0</v>
      </c>
      <c r="HR57" s="19">
        <f t="shared" ca="1" si="499"/>
        <v>0</v>
      </c>
      <c r="HS57" s="19">
        <f t="shared" ca="1" si="499"/>
        <v>0</v>
      </c>
      <c r="HT57" s="19">
        <f t="shared" ca="1" si="499"/>
        <v>0</v>
      </c>
      <c r="HU57" s="19">
        <f t="shared" ca="1" si="499"/>
        <v>0</v>
      </c>
      <c r="HV57" s="19">
        <f t="shared" ca="1" si="499"/>
        <v>0</v>
      </c>
      <c r="HW57" s="19">
        <f t="shared" ca="1" si="499"/>
        <v>0</v>
      </c>
      <c r="HX57" s="19">
        <f t="shared" ca="1" si="499"/>
        <v>0</v>
      </c>
      <c r="HY57" s="19">
        <f t="shared" ca="1" si="499"/>
        <v>0</v>
      </c>
      <c r="HZ57" s="19">
        <f t="shared" ca="1" si="499"/>
        <v>0</v>
      </c>
      <c r="IA57" s="19">
        <f t="shared" ca="1" si="499"/>
        <v>0</v>
      </c>
      <c r="IB57" s="19">
        <f t="shared" ca="1" si="499"/>
        <v>0</v>
      </c>
      <c r="IC57" s="19">
        <f t="shared" ca="1" si="499"/>
        <v>0</v>
      </c>
      <c r="ID57" s="19">
        <f t="shared" ca="1" si="499"/>
        <v>0</v>
      </c>
      <c r="IE57" s="5">
        <f t="shared" ca="1" si="461"/>
        <v>67</v>
      </c>
      <c r="IF57" s="9"/>
      <c r="IG57" s="5">
        <f t="shared" ca="1" si="462"/>
        <v>1</v>
      </c>
      <c r="IH57" s="5" t="b">
        <f t="shared" ca="1" si="462"/>
        <v>0</v>
      </c>
      <c r="II57" s="19">
        <f t="shared" ca="1" si="463"/>
        <v>0</v>
      </c>
      <c r="IJ57" s="5">
        <f t="shared" ca="1" si="462"/>
        <v>55</v>
      </c>
      <c r="IK57" s="19">
        <f t="shared" ca="1" si="463"/>
        <v>1</v>
      </c>
      <c r="IL57" s="19">
        <f t="shared" ca="1" si="463"/>
        <v>0</v>
      </c>
      <c r="IM57" s="19">
        <f t="shared" ca="1" si="463"/>
        <v>0</v>
      </c>
      <c r="IN57" s="19">
        <f t="shared" ca="1" si="463"/>
        <v>0</v>
      </c>
      <c r="IO57" s="19">
        <f t="shared" ca="1" si="463"/>
        <v>0</v>
      </c>
      <c r="IP57" s="19">
        <f t="shared" ca="1" si="463"/>
        <v>0</v>
      </c>
      <c r="IQ57" s="19">
        <f t="shared" ca="1" si="463"/>
        <v>0</v>
      </c>
      <c r="IR57" s="19">
        <f t="shared" ca="1" si="463"/>
        <v>0</v>
      </c>
      <c r="IS57" s="19">
        <f t="shared" ca="1" si="463"/>
        <v>0</v>
      </c>
      <c r="IT57" s="19">
        <f t="shared" ca="1" si="463"/>
        <v>0</v>
      </c>
      <c r="IU57" s="19">
        <f t="shared" ca="1" si="463"/>
        <v>0</v>
      </c>
      <c r="IV57" s="19">
        <f t="shared" ca="1" si="463"/>
        <v>0</v>
      </c>
      <c r="IW57" s="19">
        <f t="shared" ca="1" si="463"/>
        <v>0</v>
      </c>
      <c r="IX57" s="19">
        <f t="shared" ca="1" si="463"/>
        <v>0</v>
      </c>
      <c r="IY57" s="19">
        <f t="shared" ca="1" si="463"/>
        <v>0</v>
      </c>
      <c r="IZ57" s="19">
        <f t="shared" ca="1" si="463"/>
        <v>0</v>
      </c>
      <c r="JA57" s="19">
        <f t="shared" ca="1" si="463"/>
        <v>0</v>
      </c>
      <c r="JB57" s="19">
        <f t="shared" ca="1" si="463"/>
        <v>0</v>
      </c>
      <c r="JC57" s="19">
        <f t="shared" ca="1" si="463"/>
        <v>0</v>
      </c>
      <c r="JD57" s="19">
        <f t="shared" ca="1" si="463"/>
        <v>0</v>
      </c>
      <c r="JE57" s="19">
        <f t="shared" ca="1" si="463"/>
        <v>0</v>
      </c>
      <c r="JF57" s="19">
        <f t="shared" ca="1" si="463"/>
        <v>0</v>
      </c>
      <c r="JG57" s="5">
        <f t="shared" ca="1" si="464"/>
        <v>1.2500000000000001E-2</v>
      </c>
      <c r="JH57" s="567">
        <f t="shared" ca="1" si="464"/>
        <v>0</v>
      </c>
      <c r="JI57" s="5">
        <f t="shared" ca="1" si="464"/>
        <v>6.25E-2</v>
      </c>
      <c r="JJ57" s="5">
        <f t="shared" ca="1" si="464"/>
        <v>6.25E-2</v>
      </c>
      <c r="JK57" s="5">
        <f t="shared" ca="1" si="464"/>
        <v>6.25E-2</v>
      </c>
      <c r="JL57" s="19">
        <f t="shared" ca="1" si="463"/>
        <v>1</v>
      </c>
      <c r="JM57" s="19">
        <f t="shared" ca="1" si="463"/>
        <v>0</v>
      </c>
      <c r="JN57" s="19">
        <f t="shared" ca="1" si="463"/>
        <v>1</v>
      </c>
      <c r="JO57" s="9"/>
      <c r="JP57" s="5" t="b">
        <f t="shared" ca="1" si="465"/>
        <v>0</v>
      </c>
      <c r="JQ57" s="19" t="str">
        <f t="shared" ca="1" si="466"/>
        <v>-</v>
      </c>
      <c r="JR57" s="19" t="str">
        <f t="shared" ca="1" si="466"/>
        <v>-</v>
      </c>
      <c r="JS57" s="5" t="b">
        <f t="shared" ca="1" si="467"/>
        <v>0</v>
      </c>
      <c r="JT57" s="5" t="b">
        <f t="shared" ca="1" si="467"/>
        <v>0</v>
      </c>
      <c r="JU57" s="5" t="b">
        <f t="shared" ca="1" si="467"/>
        <v>1</v>
      </c>
      <c r="JV57" s="144">
        <f t="shared" ca="1" si="485"/>
        <v>1</v>
      </c>
      <c r="JW57" s="144">
        <f t="shared" ca="1" si="485"/>
        <v>1</v>
      </c>
      <c r="JX57" s="19" t="str">
        <f t="shared" ca="1" si="486"/>
        <v>-</v>
      </c>
      <c r="JY57" s="19" t="str">
        <f t="shared" ca="1" si="486"/>
        <v>-</v>
      </c>
      <c r="JZ57" s="19" t="str">
        <f t="shared" ca="1" si="486"/>
        <v>-</v>
      </c>
      <c r="KA57" s="19" t="str">
        <f t="shared" ca="1" si="486"/>
        <v>-</v>
      </c>
      <c r="KB57" s="19">
        <f t="shared" ca="1" si="486"/>
        <v>1</v>
      </c>
      <c r="KC57" s="19">
        <f t="shared" ca="1" si="486"/>
        <v>0.66</v>
      </c>
      <c r="KD57" s="19" t="str">
        <f t="shared" ca="1" si="486"/>
        <v>-</v>
      </c>
      <c r="KE57" s="5" t="b" cm="1">
        <f t="array" aca="1" ref="KE57" ca="1">IF(OR(KF57:KM57&lt;&gt;"-"),TRUE,"-")</f>
        <v>1</v>
      </c>
      <c r="KF57" s="237">
        <f t="shared" ca="1" si="497"/>
        <v>2</v>
      </c>
      <c r="KG57" s="237">
        <f t="shared" ca="1" si="497"/>
        <v>2</v>
      </c>
      <c r="KH57" s="237">
        <f t="shared" ca="1" si="497"/>
        <v>2</v>
      </c>
      <c r="KI57" s="237">
        <f t="shared" ca="1" si="497"/>
        <v>2</v>
      </c>
      <c r="KJ57" s="237">
        <f t="shared" ca="1" si="497"/>
        <v>2</v>
      </c>
      <c r="KK57" s="237">
        <f t="shared" ca="1" si="497"/>
        <v>2</v>
      </c>
      <c r="KL57" s="237">
        <f t="shared" ca="1" si="497"/>
        <v>2</v>
      </c>
      <c r="KM57" s="237">
        <f t="shared" ca="1" si="497"/>
        <v>2</v>
      </c>
      <c r="KN57" s="5" t="str">
        <f t="array" aca="1" ref="KN57" ca="1">IF(OR(KO57:KU57&lt;&gt;"-"),TRUE,"-")</f>
        <v>-</v>
      </c>
      <c r="KO57" s="19" t="str">
        <f t="shared" ca="1" si="488"/>
        <v>-</v>
      </c>
      <c r="KP57" s="19" t="str">
        <f t="shared" ca="1" si="488"/>
        <v>-</v>
      </c>
      <c r="KQ57" s="19" t="str">
        <f t="shared" ca="1" si="488"/>
        <v>-</v>
      </c>
      <c r="KR57" s="19" t="str">
        <f t="shared" ca="1" si="488"/>
        <v>-</v>
      </c>
      <c r="KS57" s="19" t="str">
        <f t="shared" ca="1" si="488"/>
        <v>-</v>
      </c>
      <c r="KT57" s="19" t="str">
        <f t="shared" ca="1" si="488"/>
        <v>-</v>
      </c>
      <c r="KU57" s="19" t="str">
        <f t="shared" ca="1" si="488"/>
        <v>-</v>
      </c>
      <c r="KV57" s="19" t="b">
        <f t="shared" ca="1" si="488"/>
        <v>0</v>
      </c>
      <c r="KW57" s="144">
        <f t="shared" ca="1" si="469"/>
        <v>2</v>
      </c>
      <c r="KX57" s="19">
        <f t="shared" ca="1" si="488"/>
        <v>2</v>
      </c>
      <c r="KY57" s="19" t="b">
        <f t="shared" ca="1" si="488"/>
        <v>0</v>
      </c>
      <c r="KZ57" s="19" t="str">
        <f t="shared" ca="1" si="488"/>
        <v>-</v>
      </c>
      <c r="LA57" s="5" t="str">
        <f t="shared" ca="1" si="470"/>
        <v>-</v>
      </c>
      <c r="LB57" s="5" t="str">
        <f t="shared" ca="1" si="470"/>
        <v>-</v>
      </c>
      <c r="LC57" s="5" t="str">
        <f t="shared" ca="1" si="470"/>
        <v>-</v>
      </c>
      <c r="LD57" s="5" t="str">
        <f t="shared" ca="1" si="470"/>
        <v>-</v>
      </c>
      <c r="LE57" s="19" t="b">
        <f t="shared" ca="1" si="489"/>
        <v>0</v>
      </c>
      <c r="LF57" s="19" t="str">
        <f t="shared" ca="1" si="489"/>
        <v>-</v>
      </c>
      <c r="LG57" s="19" t="str">
        <f t="shared" ca="1" si="489"/>
        <v>-</v>
      </c>
      <c r="LH57" s="19" t="b">
        <f t="shared" ca="1" si="489"/>
        <v>1</v>
      </c>
      <c r="LI57" s="19">
        <f t="shared" ca="1" si="489"/>
        <v>0.75</v>
      </c>
      <c r="LJ57" s="19">
        <f t="shared" ca="1" si="489"/>
        <v>0.75</v>
      </c>
      <c r="LK57" s="19">
        <f t="shared" ca="1" si="489"/>
        <v>0.99</v>
      </c>
      <c r="LL57" s="19">
        <f t="shared" ca="1" si="489"/>
        <v>0.5</v>
      </c>
      <c r="LM57" s="19">
        <f t="shared" ca="1" si="489"/>
        <v>0</v>
      </c>
      <c r="LN57" s="19">
        <f t="shared" ca="1" si="489"/>
        <v>0</v>
      </c>
      <c r="LO57" s="19" t="str">
        <f t="shared" ca="1" si="489"/>
        <v>-</v>
      </c>
      <c r="LP57" s="5" t="str" cm="1">
        <f t="array" aca="1" ref="LP57" ca="1">INDEX(i.meatgrid,$Q57,LP$7)</f>
        <v>-</v>
      </c>
      <c r="LQ57" s="5" t="str" cm="1">
        <f t="array" aca="1" ref="LQ57" ca="1">INDEX(i.meatgrid,$Q57,LQ$7)</f>
        <v>-</v>
      </c>
      <c r="LR57" s="19" t="str">
        <f t="shared" ca="1" si="489"/>
        <v>-</v>
      </c>
      <c r="LS57" s="5">
        <f t="shared" ca="1" si="472"/>
        <v>1</v>
      </c>
      <c r="LT57" s="9"/>
      <c r="LU57" s="19">
        <f t="shared" ca="1" si="489"/>
        <v>70</v>
      </c>
      <c r="LV57" s="19">
        <f t="shared" ca="1" si="473"/>
        <v>50</v>
      </c>
      <c r="LW57" s="19">
        <f t="shared" ca="1" si="473"/>
        <v>80</v>
      </c>
      <c r="LX57" s="19">
        <f t="shared" ca="1" si="473"/>
        <v>50</v>
      </c>
      <c r="LY57" s="5" t="b" cm="1">
        <f t="array" aca="1" ref="LY57" ca="1">INDEX(i.meatgrid,$Q57,LY$7)</f>
        <v>0</v>
      </c>
      <c r="LZ57" s="5" t="b" cm="1">
        <f t="array" aca="1" ref="LZ57" ca="1">INDEX(i.meatgrid,$Q57,LZ$7)</f>
        <v>0</v>
      </c>
      <c r="MA57" s="5" cm="1">
        <f t="array" aca="1" ref="MA57" ca="1">INDEX(i.meatgrid,$Q57,MA$7)</f>
        <v>40</v>
      </c>
      <c r="MB57" s="5" t="str" cm="1">
        <f t="array" aca="1" ref="MB57" ca="1">INDEX(i.meatgrid,$Q57,MB$7)</f>
        <v>-</v>
      </c>
      <c r="MC57" s="19">
        <f t="shared" ca="1" si="474"/>
        <v>1</v>
      </c>
      <c r="MD57" s="5">
        <f t="shared" ca="1" si="475"/>
        <v>1</v>
      </c>
      <c r="ME57" s="5" cm="1">
        <f t="array" aca="1" ref="ME57" ca="1">INDEX(i.meatgrid,$Q57,ME$7)</f>
        <v>1</v>
      </c>
      <c r="MF57" s="5" cm="1">
        <f t="array" aca="1" ref="MF57" ca="1">INDEX(i.meatgrid,$Q57,MF$7)</f>
        <v>0</v>
      </c>
      <c r="MG57" s="5" cm="1">
        <f t="array" aca="1" ref="MG57" ca="1">INDEX(i.meatgrid,$Q57,MG$7)</f>
        <v>0</v>
      </c>
      <c r="MH57" s="5" cm="1">
        <f t="array" aca="1" ref="MH57" ca="1">INDEX(i.meatgrid,$Q57,MH$7)</f>
        <v>0</v>
      </c>
      <c r="MI57" s="5" cm="1">
        <f t="array" aca="1" ref="MI57" ca="1">INDEX(i.meatgrid,$Q57,MI$7)</f>
        <v>0</v>
      </c>
      <c r="MJ57" s="5" cm="1">
        <f t="array" aca="1" ref="MJ57" ca="1">INDEX(i.meatgrid,$Q57,MJ$7)</f>
        <v>1</v>
      </c>
      <c r="MK57" s="5" cm="1">
        <f t="array" aca="1" ref="MK57" ca="1">INDEX(i.meatgrid,$Q57,MK$7)</f>
        <v>1</v>
      </c>
      <c r="ML57" s="5" cm="1">
        <f t="array" aca="1" ref="ML57" ca="1">INDEX(i.meatgrid,$Q57,ML$7)</f>
        <v>1</v>
      </c>
      <c r="MM57" s="19">
        <f t="shared" ca="1" si="476"/>
        <v>1</v>
      </c>
      <c r="MN57" s="9"/>
      <c r="MO57" s="19" t="b">
        <f t="shared" ca="1" si="477"/>
        <v>0</v>
      </c>
      <c r="MP57" s="19" t="b">
        <f t="shared" ca="1" si="477"/>
        <v>0</v>
      </c>
      <c r="MQ57" s="19">
        <f t="shared" ca="1" si="477"/>
        <v>1</v>
      </c>
      <c r="MR57" s="19">
        <f t="shared" ca="1" si="477"/>
        <v>0.75</v>
      </c>
      <c r="MS57" s="19">
        <f t="shared" ca="1" si="477"/>
        <v>0.75</v>
      </c>
      <c r="MT57" s="19">
        <f t="shared" ca="1" si="477"/>
        <v>0.8</v>
      </c>
      <c r="MU57" s="19">
        <f t="shared" ca="1" si="477"/>
        <v>0.82499999999999996</v>
      </c>
      <c r="MV57" s="19">
        <f t="shared" ca="1" si="477"/>
        <v>0.875</v>
      </c>
      <c r="MW57" s="19">
        <f t="shared" ca="1" si="477"/>
        <v>0.9</v>
      </c>
      <c r="MX57" s="19">
        <f t="shared" ca="1" si="477"/>
        <v>1</v>
      </c>
      <c r="MY57" s="19">
        <f t="shared" ca="1" si="477"/>
        <v>0.875</v>
      </c>
      <c r="MZ57" s="19" t="b">
        <f t="shared" ca="1" si="477"/>
        <v>1</v>
      </c>
      <c r="NA57" s="19">
        <f t="shared" ca="1" si="477"/>
        <v>74.989999999999995</v>
      </c>
      <c r="NB57" s="19" t="str">
        <f t="shared" ca="1" si="477"/>
        <v>-</v>
      </c>
      <c r="NC57" s="19" t="str">
        <f t="shared" ca="1" si="477"/>
        <v>-</v>
      </c>
      <c r="ND57" s="19" t="str">
        <f t="shared" ca="1" si="477"/>
        <v>-</v>
      </c>
      <c r="NE57" s="19" t="str">
        <f t="shared" ca="1" si="478"/>
        <v>-</v>
      </c>
      <c r="NF57" s="19" t="str">
        <f t="shared" ca="1" si="478"/>
        <v>-</v>
      </c>
      <c r="NG57" s="19" t="str">
        <f t="shared" ca="1" si="478"/>
        <v>-</v>
      </c>
      <c r="NH57" s="19" t="str">
        <f t="shared" ca="1" si="478"/>
        <v>-</v>
      </c>
      <c r="NI57" s="19">
        <f t="shared" ca="1" si="478"/>
        <v>36.99</v>
      </c>
      <c r="NJ57" s="19">
        <f t="shared" ca="1" si="478"/>
        <v>36.99</v>
      </c>
      <c r="NK57" s="19" t="str">
        <f t="shared" ca="1" si="478"/>
        <v>-</v>
      </c>
      <c r="NL57" s="19" t="str">
        <f t="shared" ca="1" si="478"/>
        <v>-</v>
      </c>
      <c r="NM57" s="19" t="str">
        <f t="shared" ca="1" si="478"/>
        <v>-</v>
      </c>
      <c r="NN57" s="19" t="str">
        <f t="shared" ca="1" si="478"/>
        <v>-</v>
      </c>
      <c r="NO57" s="19" t="str">
        <f t="shared" ca="1" si="478"/>
        <v>-</v>
      </c>
      <c r="NP57" s="19">
        <f t="shared" ca="1" si="478"/>
        <v>49.99</v>
      </c>
      <c r="NQ57" s="19">
        <f t="shared" ca="1" si="478"/>
        <v>49.99</v>
      </c>
      <c r="NR57" s="19">
        <f t="shared" ca="1" si="478"/>
        <v>49.99</v>
      </c>
      <c r="NS57" s="19">
        <f t="shared" ca="1" si="478"/>
        <v>49.99</v>
      </c>
      <c r="NT57" s="19">
        <f t="shared" ca="1" si="478"/>
        <v>49.99</v>
      </c>
      <c r="NU57" s="19">
        <f t="shared" ca="1" si="478"/>
        <v>49.99</v>
      </c>
      <c r="NV57" s="19">
        <f t="shared" ca="1" si="478"/>
        <v>49.99</v>
      </c>
      <c r="NW57" s="19">
        <f t="shared" ca="1" si="478"/>
        <v>49.99</v>
      </c>
      <c r="NX57" s="19">
        <f t="shared" ca="1" si="478"/>
        <v>412.99</v>
      </c>
      <c r="NY57" s="19">
        <f t="shared" ca="1" si="478"/>
        <v>412.99</v>
      </c>
      <c r="NZ57" s="19" t="str">
        <f t="shared" ca="1" si="478"/>
        <v>-</v>
      </c>
      <c r="OA57" s="19" t="str">
        <f t="shared" ca="1" si="478"/>
        <v>-</v>
      </c>
      <c r="OB57" s="19" t="str">
        <f t="shared" ca="1" si="478"/>
        <v>-</v>
      </c>
      <c r="OC57" s="19" t="str">
        <f t="shared" ca="1" si="478"/>
        <v>-</v>
      </c>
      <c r="OD57" s="19" t="str">
        <f t="shared" ca="1" si="478"/>
        <v>-</v>
      </c>
      <c r="OE57" s="19">
        <f t="shared" ca="1" si="478"/>
        <v>6.8900000000000006</v>
      </c>
      <c r="OF57" s="19">
        <f t="shared" ca="1" si="478"/>
        <v>6.8900000000000006</v>
      </c>
      <c r="OG57" s="19">
        <f t="shared" ref="OG57:OT58" ca="1" si="501">OFFSET(OG$5,$B57,0)</f>
        <v>6.8900000000000006</v>
      </c>
      <c r="OH57" s="19">
        <f t="shared" ca="1" si="501"/>
        <v>6.8900000000000006</v>
      </c>
      <c r="OI57" s="19">
        <f t="shared" ca="1" si="501"/>
        <v>6.8900000000000006</v>
      </c>
      <c r="OJ57" s="19">
        <f t="shared" ca="1" si="501"/>
        <v>6.8900000000000006</v>
      </c>
      <c r="OK57" s="19">
        <f t="shared" ca="1" si="501"/>
        <v>6.8900000000000006</v>
      </c>
      <c r="OL57" s="19">
        <f t="shared" ca="1" si="501"/>
        <v>6.8900000000000006</v>
      </c>
      <c r="OM57" s="19">
        <f t="shared" ca="1" si="501"/>
        <v>346.99</v>
      </c>
      <c r="ON57" s="19">
        <f t="shared" ca="1" si="501"/>
        <v>346.99</v>
      </c>
      <c r="OO57" s="19" t="str">
        <f t="shared" ca="1" si="501"/>
        <v>-</v>
      </c>
      <c r="OP57" s="19" t="str">
        <f t="shared" ca="1" si="501"/>
        <v>-</v>
      </c>
      <c r="OQ57" s="19" t="str">
        <f t="shared" ca="1" si="501"/>
        <v>-</v>
      </c>
      <c r="OR57" s="19" t="str">
        <f t="shared" ca="1" si="501"/>
        <v>-</v>
      </c>
      <c r="OS57" s="19" t="str">
        <f t="shared" ca="1" si="501"/>
        <v>-</v>
      </c>
      <c r="OT57" s="19">
        <f t="shared" ca="1" si="501"/>
        <v>0</v>
      </c>
      <c r="OU57" s="24">
        <v>0</v>
      </c>
    </row>
    <row r="58" spans="1:411" outlineLevel="2">
      <c r="A58" s="21">
        <f t="shared" si="158"/>
        <v>53</v>
      </c>
      <c r="B58" s="222">
        <f t="shared" ca="1" si="490"/>
        <v>47</v>
      </c>
      <c r="C58">
        <f>202</f>
        <v>202</v>
      </c>
      <c r="D58" s="144" t="str">
        <f t="shared" ca="1" si="437"/>
        <v>GSM</v>
      </c>
      <c r="E58" t="b">
        <f t="shared" ca="1" si="438"/>
        <v>1</v>
      </c>
      <c r="F58" t="b">
        <v>0</v>
      </c>
      <c r="G58" t="b">
        <f t="shared" ca="1" si="439"/>
        <v>1</v>
      </c>
      <c r="H58" s="237">
        <f t="shared" ca="1" si="491"/>
        <v>1</v>
      </c>
      <c r="I58" s="237">
        <f t="shared" ca="1" si="491"/>
        <v>1</v>
      </c>
      <c r="J58" s="237" t="str">
        <f t="shared" ca="1" si="491"/>
        <v/>
      </c>
      <c r="K58" s="237">
        <f t="shared" ca="1" si="491"/>
        <v>2</v>
      </c>
      <c r="L58" s="237">
        <f t="shared" ca="1" si="479"/>
        <v>2</v>
      </c>
      <c r="M58" s="237">
        <f t="shared" ca="1" si="479"/>
        <v>2</v>
      </c>
      <c r="N58" s="237">
        <f t="shared" ca="1" si="479"/>
        <v>3</v>
      </c>
      <c r="O58" s="237">
        <f t="shared" ca="1" si="479"/>
        <v>1</v>
      </c>
      <c r="P58" s="237">
        <f t="shared" ca="1" si="479"/>
        <v>1</v>
      </c>
      <c r="Q58" s="237">
        <f t="shared" ca="1" si="479"/>
        <v>4</v>
      </c>
      <c r="R58" s="237">
        <f t="shared" ca="1" si="479"/>
        <v>1</v>
      </c>
      <c r="S58" s="237">
        <f t="shared" ca="1" si="479"/>
        <v>1</v>
      </c>
      <c r="T58" s="237">
        <f t="shared" ca="1" si="479"/>
        <v>1</v>
      </c>
      <c r="U58" s="275"/>
      <c r="V58" s="275"/>
      <c r="W58" s="237">
        <f t="shared" ca="1" si="480"/>
        <v>0</v>
      </c>
      <c r="X58" s="275"/>
      <c r="Y58" s="275">
        <f t="shared" ca="1" si="481"/>
        <v>0</v>
      </c>
      <c r="Z58" s="275">
        <f t="shared" ca="1" si="481"/>
        <v>0</v>
      </c>
      <c r="AA58" s="275">
        <f t="shared" ca="1" si="481"/>
        <v>0</v>
      </c>
      <c r="AB58" s="275">
        <f t="shared" ca="1" si="481"/>
        <v>0</v>
      </c>
      <c r="AC58" s="275">
        <f t="shared" ca="1" si="481"/>
        <v>0</v>
      </c>
      <c r="AD58" s="275">
        <f t="shared" ca="1" si="481"/>
        <v>0</v>
      </c>
      <c r="AE58" s="275">
        <f t="shared" ca="1" si="481"/>
        <v>0</v>
      </c>
      <c r="AF58" s="144">
        <f ca="1">INDEX(CHOOSE($N58,DataAutumn!i.AdultDrys,DataWinter!i.AdultDrys,DataSpring!i.AdultDrys),1,$M58)</f>
        <v>3</v>
      </c>
      <c r="AG58" s="5">
        <f t="shared" ca="1" si="440"/>
        <v>2</v>
      </c>
      <c r="AH58" s="5">
        <f t="shared" ca="1" si="440"/>
        <v>0</v>
      </c>
      <c r="AI58" s="5">
        <f t="shared" ca="1" si="441"/>
        <v>1</v>
      </c>
      <c r="AJ58">
        <f t="shared" ca="1" si="442"/>
        <v>6</v>
      </c>
      <c r="AL58" s="231" t="str">
        <f ca="1">TEXT(LEFT(OFFSET(AL58,-1,0),5)+1,"00000")&amp;MID(OFFSET(AL58,-1,0),6,FIND(" ",OFFSET(AL58,-1,0),7)-5)
&amp; $D58           &amp; IF($IG58=0," FWM","")&amp;IF($IG58=1," MWM","")&amp;IF($IG58=5," Mat","")&amp;IF($IH58=TRUE,"&amp;BBT","    ")          &amp; " Day"&amp;INDEX(i.DOY,$N58,1)
&amp; " Scan"&amp;TEXT($O58,"0")        &amp;" "&amp; INDEX(DataMaster!$B$98:$B$105,$Q58,0)
&amp; " WP"&amp;TEXT($MC58*100,"000p")           &amp; " MP"&amp;TEXT($MD58*100,"000p")           &amp; " GP"&amp;TEXT($MM58*100,"000p")
&amp; " T_" &amp; IF(AND($CC58,$CE58),"TRUE ")        &amp; " (F"&amp;3+COUNTIF($CV58:$CY58,TRUE)&amp;3&amp;"N"&amp;$DM58&amp;$DN58&amp;")"</f>
        <v>00007 FeedSupplySE GSM MWM     Day204 Scan1 Prime WP100p MP100p GP100p T_TRUE  (F43N33)</v>
      </c>
      <c r="AM58" s="9" t="str">
        <f ca="1">IF(COUNTIF(AL$5:AL58,AL58)=1,"-","Dup")</f>
        <v>-</v>
      </c>
      <c r="AN58" s="9"/>
      <c r="AO58" s="237" t="str">
        <f t="shared" ca="1" si="492"/>
        <v>-</v>
      </c>
      <c r="AP58" s="237" t="str">
        <f t="shared" ca="1" si="492"/>
        <v>-</v>
      </c>
      <c r="AQ58" s="237" t="str">
        <f t="shared" ca="1" si="492"/>
        <v>-</v>
      </c>
      <c r="AR58" s="237" t="str">
        <f t="shared" ca="1" si="492"/>
        <v>-</v>
      </c>
      <c r="AS58" s="237" t="str">
        <f t="shared" ca="1" si="492"/>
        <v>-</v>
      </c>
      <c r="AT58" s="237" t="str">
        <f t="shared" ca="1" si="492"/>
        <v>-</v>
      </c>
      <c r="AU58" s="237" t="str">
        <f t="shared" ca="1" si="492"/>
        <v>-</v>
      </c>
      <c r="AV58" s="237" t="str">
        <f t="shared" ca="1" si="492"/>
        <v>-</v>
      </c>
      <c r="AW58" s="9"/>
      <c r="AX58" s="5" t="b">
        <f t="shared" ca="1" si="443"/>
        <v>1</v>
      </c>
      <c r="AY58" s="5" t="str">
        <f t="shared" ca="1" si="443"/>
        <v>-</v>
      </c>
      <c r="AZ58" s="5" t="str">
        <f t="shared" ca="1" si="443"/>
        <v>-</v>
      </c>
      <c r="BA58" s="5" t="str">
        <f t="shared" ca="1" si="443"/>
        <v>-</v>
      </c>
      <c r="BB58" s="5" t="b">
        <f t="shared" ca="1" si="443"/>
        <v>0</v>
      </c>
      <c r="BC58" s="144">
        <f t="shared" ca="1" si="443"/>
        <v>0.25</v>
      </c>
      <c r="BD58" s="19" t="b">
        <f t="shared" ca="1" si="444"/>
        <v>1</v>
      </c>
      <c r="BE58" s="9"/>
      <c r="BF58" s="5" t="str">
        <f t="shared" ca="1" si="445"/>
        <v>-</v>
      </c>
      <c r="BG58" s="19" t="str">
        <f t="shared" ca="1" si="446"/>
        <v>-</v>
      </c>
      <c r="BH58" s="19" t="str">
        <f t="shared" ca="1" si="446"/>
        <v>-</v>
      </c>
      <c r="BI58" s="19" t="str">
        <f t="shared" ca="1" si="446"/>
        <v>-</v>
      </c>
      <c r="BJ58" s="5" t="str">
        <f t="shared" ca="1" si="447"/>
        <v>-</v>
      </c>
      <c r="BK58" s="19" t="str">
        <f t="shared" ca="1" si="448"/>
        <v>-</v>
      </c>
      <c r="BL58" s="5" t="str">
        <f t="shared" ca="1" si="449"/>
        <v>-</v>
      </c>
      <c r="BM58" s="19" t="str">
        <f t="shared" ca="1" si="450"/>
        <v>-</v>
      </c>
      <c r="BN58" s="19" t="str">
        <f t="shared" ca="1" si="450"/>
        <v>-</v>
      </c>
      <c r="BO58" s="19" t="str">
        <f t="shared" ca="1" si="450"/>
        <v>-</v>
      </c>
      <c r="BP58" s="5" t="str">
        <f t="shared" ca="1" si="451"/>
        <v>-</v>
      </c>
      <c r="BQ58" s="9"/>
      <c r="BR58" s="19" t="str">
        <f t="shared" ca="1" si="452"/>
        <v>-</v>
      </c>
      <c r="BS58" s="19" t="str">
        <f t="shared" ca="1" si="452"/>
        <v>-</v>
      </c>
      <c r="BT58" s="19" t="str">
        <f t="shared" ca="1" si="452"/>
        <v>-</v>
      </c>
      <c r="BU58" s="19" t="str">
        <f t="shared" ca="1" si="452"/>
        <v>-</v>
      </c>
      <c r="BV58" s="19" t="str">
        <f t="shared" ca="1" si="452"/>
        <v>-</v>
      </c>
      <c r="BW58" s="19" t="str">
        <f t="shared" ca="1" si="452"/>
        <v>-</v>
      </c>
      <c r="BX58" s="19" t="str">
        <f t="shared" ca="1" si="452"/>
        <v>-</v>
      </c>
      <c r="BY58" s="19" t="str">
        <f t="shared" ca="1" si="452"/>
        <v>-</v>
      </c>
      <c r="BZ58" s="19" t="str">
        <f t="shared" ca="1" si="452"/>
        <v>-</v>
      </c>
      <c r="CA58" s="19" t="str">
        <f t="shared" ca="1" si="452"/>
        <v>-</v>
      </c>
      <c r="CB58" s="9"/>
      <c r="CC58" s="237" t="b">
        <f t="shared" ca="1" si="498"/>
        <v>1</v>
      </c>
      <c r="CD58" s="12" t="b">
        <v>1</v>
      </c>
      <c r="CE58" s="237" t="b">
        <f t="shared" ca="1" si="498"/>
        <v>1</v>
      </c>
      <c r="CF58" s="251">
        <f t="shared" ca="1" si="493"/>
        <v>2234106</v>
      </c>
      <c r="CG58" s="237" t="b">
        <f t="shared" ca="1" si="498"/>
        <v>0</v>
      </c>
      <c r="CH58" s="12" t="s">
        <v>34</v>
      </c>
      <c r="CI58" s="19" t="b">
        <f t="shared" ca="1" si="482"/>
        <v>1</v>
      </c>
      <c r="CJ58" s="237">
        <f t="shared" ca="1" si="494"/>
        <v>2234107</v>
      </c>
      <c r="CK58" s="19" t="str">
        <f t="shared" ca="1" si="482"/>
        <v>-</v>
      </c>
      <c r="CL58" s="19">
        <f t="shared" ca="1" si="482"/>
        <v>1</v>
      </c>
      <c r="CM58" s="19">
        <f t="shared" ca="1" si="482"/>
        <v>1</v>
      </c>
      <c r="CN58" s="9"/>
      <c r="CO58" s="444">
        <f t="shared" ca="1" si="454"/>
        <v>652</v>
      </c>
      <c r="CP58" s="444">
        <f t="shared" ca="1" si="454"/>
        <v>686</v>
      </c>
      <c r="CQ58" s="444">
        <f t="shared" ca="1" si="454"/>
        <v>721</v>
      </c>
      <c r="CR58" s="152">
        <f t="shared" ca="1" si="455"/>
        <v>378</v>
      </c>
      <c r="CS58" s="152">
        <f t="shared" ca="1" si="455"/>
        <v>413</v>
      </c>
      <c r="CT58" s="152">
        <f t="shared" ca="1" si="455"/>
        <v>448</v>
      </c>
      <c r="CU58" s="19" t="str">
        <f t="shared" ca="1" si="456"/>
        <v>-</v>
      </c>
      <c r="CV58" s="12" t="b">
        <v>0</v>
      </c>
      <c r="CW58" s="12" t="b">
        <v>0</v>
      </c>
      <c r="CX58" s="12" t="b">
        <v>1</v>
      </c>
      <c r="CY58" s="12" t="b">
        <v>0</v>
      </c>
      <c r="CZ58" s="19" t="b">
        <f t="shared" ca="1" si="456"/>
        <v>1</v>
      </c>
      <c r="DA58" s="19">
        <f t="shared" ca="1" si="456"/>
        <v>0</v>
      </c>
      <c r="DB58" s="19">
        <f t="shared" ca="1" si="456"/>
        <v>0</v>
      </c>
      <c r="DC58" s="19">
        <f t="shared" ca="1" si="456"/>
        <v>0</v>
      </c>
      <c r="DD58" s="19">
        <f t="shared" ca="1" si="456"/>
        <v>0</v>
      </c>
      <c r="DE58" s="19">
        <f t="shared" ca="1" si="456"/>
        <v>0</v>
      </c>
      <c r="DF58" s="19">
        <f t="shared" ca="1" si="456"/>
        <v>0</v>
      </c>
      <c r="DG58" s="19">
        <f t="shared" ca="1" si="456"/>
        <v>0</v>
      </c>
      <c r="DH58" s="19">
        <f t="shared" ca="1" si="456"/>
        <v>0</v>
      </c>
      <c r="DI58" s="19">
        <f t="shared" ca="1" si="456"/>
        <v>0</v>
      </c>
      <c r="DJ58" s="19">
        <f t="shared" ca="1" si="456"/>
        <v>0</v>
      </c>
      <c r="DK58" s="19">
        <f t="shared" ca="1" si="456"/>
        <v>0</v>
      </c>
      <c r="DL58" s="19">
        <f t="shared" ca="1" si="457"/>
        <v>0</v>
      </c>
      <c r="DM58" s="12">
        <v>3</v>
      </c>
      <c r="DN58" s="12">
        <v>3</v>
      </c>
      <c r="DO58" s="19">
        <f t="shared" ca="1" si="495"/>
        <v>0</v>
      </c>
      <c r="DP58" s="12">
        <v>1</v>
      </c>
      <c r="DQ58" s="12">
        <v>-1</v>
      </c>
      <c r="DR58" s="19" t="str">
        <f t="shared" ca="1" si="457"/>
        <v>-</v>
      </c>
      <c r="DS58" s="19" t="str">
        <f t="shared" ca="1" si="457"/>
        <v>-</v>
      </c>
      <c r="DT58" s="19" t="str">
        <f t="shared" ca="1" si="457"/>
        <v>-</v>
      </c>
      <c r="DU58" s="251">
        <f t="shared" ca="1" si="483"/>
        <v>0</v>
      </c>
      <c r="DV58" s="251">
        <f t="shared" si="496"/>
        <v>1</v>
      </c>
      <c r="DW58" s="251">
        <f t="shared" si="484"/>
        <v>-1</v>
      </c>
      <c r="DX58" s="19" t="str">
        <f t="shared" ca="1" si="457"/>
        <v>-</v>
      </c>
      <c r="DY58" s="19" t="str">
        <f t="shared" ca="1" si="457"/>
        <v>-</v>
      </c>
      <c r="DZ58" s="19" t="str">
        <f t="shared" ca="1" si="457"/>
        <v>-</v>
      </c>
      <c r="EA58" s="19" t="str">
        <f t="shared" ca="1" si="457"/>
        <v>-</v>
      </c>
      <c r="EB58" s="19" t="str">
        <f t="shared" ca="1" si="457"/>
        <v>-</v>
      </c>
      <c r="EC58" s="19" t="str">
        <f t="shared" ca="1" si="457"/>
        <v>-</v>
      </c>
      <c r="ED58" s="19">
        <f t="shared" ca="1" si="457"/>
        <v>0</v>
      </c>
      <c r="EE58" s="19">
        <f t="shared" ca="1" si="457"/>
        <v>0</v>
      </c>
      <c r="EF58" s="19">
        <f t="shared" ca="1" si="457"/>
        <v>0</v>
      </c>
      <c r="EG58" s="19">
        <f t="shared" ca="1" si="457"/>
        <v>0</v>
      </c>
      <c r="EH58" s="19">
        <f t="shared" ca="1" si="457"/>
        <v>0</v>
      </c>
      <c r="EI58" s="19">
        <f t="shared" ca="1" si="457"/>
        <v>0</v>
      </c>
      <c r="EJ58" s="19">
        <f t="shared" ca="1" si="457"/>
        <v>0</v>
      </c>
      <c r="EK58" s="19">
        <f t="shared" ca="1" si="457"/>
        <v>0</v>
      </c>
      <c r="EL58" s="19">
        <f t="shared" ca="1" si="457"/>
        <v>0</v>
      </c>
      <c r="EM58" s="19">
        <f t="shared" ca="1" si="457"/>
        <v>0</v>
      </c>
      <c r="EN58" s="19">
        <f t="shared" ca="1" si="457"/>
        <v>0</v>
      </c>
      <c r="EO58" s="19">
        <f t="shared" ca="1" si="457"/>
        <v>0</v>
      </c>
      <c r="EP58" s="19">
        <f t="shared" ca="1" si="457"/>
        <v>0</v>
      </c>
      <c r="EQ58" s="19">
        <f t="shared" ca="1" si="457"/>
        <v>0</v>
      </c>
      <c r="ER58" s="19">
        <f t="shared" ca="1" si="457"/>
        <v>0</v>
      </c>
      <c r="ES58" s="19">
        <f t="shared" ca="1" si="457"/>
        <v>0</v>
      </c>
      <c r="ET58" s="19">
        <f t="shared" ca="1" si="458"/>
        <v>0</v>
      </c>
      <c r="EU58" s="19">
        <f t="shared" ca="1" si="458"/>
        <v>0</v>
      </c>
      <c r="EV58" s="19">
        <f t="shared" ca="1" si="458"/>
        <v>0</v>
      </c>
      <c r="EW58" s="19">
        <f t="shared" ca="1" si="458"/>
        <v>0</v>
      </c>
      <c r="EX58" s="19">
        <f t="shared" ca="1" si="458"/>
        <v>0</v>
      </c>
      <c r="EY58" s="19">
        <f t="shared" ca="1" si="458"/>
        <v>0</v>
      </c>
      <c r="EZ58" s="19">
        <f t="shared" ca="1" si="458"/>
        <v>0</v>
      </c>
      <c r="FA58" s="19">
        <f t="shared" ca="1" si="458"/>
        <v>0</v>
      </c>
      <c r="FB58" s="19">
        <f t="shared" ca="1" si="458"/>
        <v>0</v>
      </c>
      <c r="FC58" s="19">
        <f t="shared" ca="1" si="458"/>
        <v>0</v>
      </c>
      <c r="FD58" s="19">
        <f t="shared" ca="1" si="458"/>
        <v>0</v>
      </c>
      <c r="FE58" s="19">
        <f t="shared" ca="1" si="458"/>
        <v>0</v>
      </c>
      <c r="FF58" s="19">
        <f t="shared" ca="1" si="458"/>
        <v>0</v>
      </c>
      <c r="FG58" s="19">
        <f t="shared" ca="1" si="458"/>
        <v>0</v>
      </c>
      <c r="FH58" s="19">
        <f t="shared" ca="1" si="458"/>
        <v>0</v>
      </c>
      <c r="FI58" s="19">
        <f t="shared" ca="1" si="458"/>
        <v>0</v>
      </c>
      <c r="FJ58" s="19">
        <f t="shared" ca="1" si="500"/>
        <v>0</v>
      </c>
      <c r="FK58" s="19">
        <f t="shared" ca="1" si="500"/>
        <v>0</v>
      </c>
      <c r="FL58" s="19">
        <f t="shared" ca="1" si="500"/>
        <v>0</v>
      </c>
      <c r="FM58" s="19">
        <f t="shared" ca="1" si="500"/>
        <v>0</v>
      </c>
      <c r="FN58" s="19">
        <f t="shared" ca="1" si="500"/>
        <v>0</v>
      </c>
      <c r="FO58" s="19">
        <f t="shared" ca="1" si="500"/>
        <v>0</v>
      </c>
      <c r="FP58" s="19">
        <f t="shared" ca="1" si="500"/>
        <v>0</v>
      </c>
      <c r="FQ58" s="19">
        <f t="shared" ca="1" si="500"/>
        <v>0</v>
      </c>
      <c r="FR58" s="19">
        <f t="shared" ca="1" si="500"/>
        <v>0</v>
      </c>
      <c r="FS58" s="19">
        <f t="shared" ca="1" si="500"/>
        <v>0</v>
      </c>
      <c r="FT58" s="19">
        <f t="shared" ca="1" si="500"/>
        <v>0</v>
      </c>
      <c r="FU58" s="19">
        <f t="shared" ca="1" si="500"/>
        <v>0</v>
      </c>
      <c r="FV58" s="19">
        <f t="shared" ca="1" si="500"/>
        <v>0</v>
      </c>
      <c r="FW58" s="19">
        <f t="shared" ca="1" si="500"/>
        <v>0</v>
      </c>
      <c r="FX58" s="19">
        <f t="shared" ca="1" si="500"/>
        <v>0</v>
      </c>
      <c r="FY58" s="19">
        <f t="shared" ca="1" si="500"/>
        <v>0</v>
      </c>
      <c r="FZ58" s="19">
        <f t="shared" ca="1" si="500"/>
        <v>0</v>
      </c>
      <c r="GA58" s="19">
        <f t="shared" ca="1" si="500"/>
        <v>0</v>
      </c>
      <c r="GB58" s="19">
        <f t="shared" ca="1" si="500"/>
        <v>0</v>
      </c>
      <c r="GC58" s="19">
        <f t="shared" ca="1" si="500"/>
        <v>0</v>
      </c>
      <c r="GD58" s="19">
        <f t="shared" ca="1" si="500"/>
        <v>0</v>
      </c>
      <c r="GE58" s="19">
        <f t="shared" ca="1" si="500"/>
        <v>0</v>
      </c>
      <c r="GF58" s="19">
        <f t="shared" ca="1" si="500"/>
        <v>0</v>
      </c>
      <c r="GG58" s="19">
        <f t="shared" ca="1" si="500"/>
        <v>0</v>
      </c>
      <c r="GH58" s="19">
        <f t="shared" ca="1" si="500"/>
        <v>0</v>
      </c>
      <c r="GI58" s="19">
        <f t="shared" ca="1" si="500"/>
        <v>0</v>
      </c>
      <c r="GJ58" s="19">
        <f t="shared" ca="1" si="500"/>
        <v>0</v>
      </c>
      <c r="GK58" s="19">
        <f t="shared" ca="1" si="500"/>
        <v>0</v>
      </c>
      <c r="GL58" s="19">
        <f t="shared" ca="1" si="500"/>
        <v>0</v>
      </c>
      <c r="GM58" s="19">
        <f t="shared" ca="1" si="500"/>
        <v>0</v>
      </c>
      <c r="GN58" s="19">
        <f t="shared" ca="1" si="500"/>
        <v>0</v>
      </c>
      <c r="GO58" s="19">
        <f t="shared" ca="1" si="500"/>
        <v>0</v>
      </c>
      <c r="GP58" s="19">
        <f t="shared" ca="1" si="500"/>
        <v>0</v>
      </c>
      <c r="GQ58" s="19">
        <f t="shared" ca="1" si="500"/>
        <v>0</v>
      </c>
      <c r="GR58" s="19">
        <f t="shared" ca="1" si="500"/>
        <v>0</v>
      </c>
      <c r="GS58" s="19">
        <f t="shared" ca="1" si="500"/>
        <v>0</v>
      </c>
      <c r="GT58" s="19">
        <f t="shared" ca="1" si="500"/>
        <v>0</v>
      </c>
      <c r="GU58" s="19">
        <f t="shared" ca="1" si="500"/>
        <v>0</v>
      </c>
      <c r="GV58" s="19">
        <f t="shared" ca="1" si="500"/>
        <v>0</v>
      </c>
      <c r="GW58" s="19">
        <f t="shared" ca="1" si="500"/>
        <v>0</v>
      </c>
      <c r="GX58" s="19">
        <f t="shared" ca="1" si="500"/>
        <v>0</v>
      </c>
      <c r="GY58" s="19">
        <f t="shared" ca="1" si="500"/>
        <v>0</v>
      </c>
      <c r="GZ58" s="19">
        <f t="shared" ca="1" si="500"/>
        <v>0</v>
      </c>
      <c r="HA58" s="19">
        <f t="shared" ca="1" si="500"/>
        <v>0</v>
      </c>
      <c r="HB58" s="19">
        <f t="shared" ca="1" si="500"/>
        <v>0</v>
      </c>
      <c r="HC58" s="19">
        <f t="shared" ca="1" si="500"/>
        <v>0</v>
      </c>
      <c r="HD58" s="19">
        <f t="shared" ca="1" si="500"/>
        <v>0</v>
      </c>
      <c r="HE58" s="19">
        <f t="shared" ca="1" si="500"/>
        <v>0</v>
      </c>
      <c r="HF58" s="19">
        <f t="shared" ca="1" si="500"/>
        <v>0</v>
      </c>
      <c r="HG58" s="19">
        <f t="shared" ca="1" si="500"/>
        <v>0</v>
      </c>
      <c r="HH58" s="19">
        <f t="shared" ca="1" si="500"/>
        <v>0</v>
      </c>
      <c r="HI58" s="19">
        <f t="shared" ca="1" si="500"/>
        <v>0</v>
      </c>
      <c r="HJ58" s="19">
        <f t="shared" ca="1" si="500"/>
        <v>0</v>
      </c>
      <c r="HK58" s="19">
        <f t="shared" ca="1" si="500"/>
        <v>0</v>
      </c>
      <c r="HL58" s="19">
        <f t="shared" ca="1" si="500"/>
        <v>0</v>
      </c>
      <c r="HM58" s="19">
        <f t="shared" ca="1" si="500"/>
        <v>0</v>
      </c>
      <c r="HN58" s="19">
        <f t="shared" ca="1" si="500"/>
        <v>0</v>
      </c>
      <c r="HO58" s="19">
        <f t="shared" ca="1" si="500"/>
        <v>0</v>
      </c>
      <c r="HP58" s="19">
        <f t="shared" ca="1" si="500"/>
        <v>0</v>
      </c>
      <c r="HQ58" s="19">
        <f t="shared" ca="1" si="499"/>
        <v>0</v>
      </c>
      <c r="HR58" s="19">
        <f t="shared" ca="1" si="499"/>
        <v>0</v>
      </c>
      <c r="HS58" s="19">
        <f t="shared" ca="1" si="499"/>
        <v>0</v>
      </c>
      <c r="HT58" s="19">
        <f t="shared" ca="1" si="499"/>
        <v>0</v>
      </c>
      <c r="HU58" s="19">
        <f t="shared" ca="1" si="499"/>
        <v>0</v>
      </c>
      <c r="HV58" s="19">
        <f t="shared" ca="1" si="499"/>
        <v>0</v>
      </c>
      <c r="HW58" s="19">
        <f t="shared" ca="1" si="499"/>
        <v>0</v>
      </c>
      <c r="HX58" s="19">
        <f t="shared" ca="1" si="499"/>
        <v>0</v>
      </c>
      <c r="HY58" s="19">
        <f t="shared" ca="1" si="499"/>
        <v>0</v>
      </c>
      <c r="HZ58" s="19">
        <f t="shared" ca="1" si="499"/>
        <v>0</v>
      </c>
      <c r="IA58" s="19">
        <f t="shared" ca="1" si="499"/>
        <v>0</v>
      </c>
      <c r="IB58" s="19">
        <f t="shared" ca="1" si="499"/>
        <v>0</v>
      </c>
      <c r="IC58" s="19">
        <f t="shared" ca="1" si="499"/>
        <v>0</v>
      </c>
      <c r="ID58" s="19">
        <f t="shared" ca="1" si="499"/>
        <v>0</v>
      </c>
      <c r="IE58" s="5">
        <f t="shared" ca="1" si="461"/>
        <v>67</v>
      </c>
      <c r="IF58" s="9"/>
      <c r="IG58" s="5">
        <f t="shared" ca="1" si="462"/>
        <v>1</v>
      </c>
      <c r="IH58" s="5" t="b">
        <f t="shared" ca="1" si="462"/>
        <v>0</v>
      </c>
      <c r="II58" s="19">
        <f t="shared" ca="1" si="463"/>
        <v>0</v>
      </c>
      <c r="IJ58" s="5">
        <f t="shared" ca="1" si="462"/>
        <v>55</v>
      </c>
      <c r="IK58" s="19">
        <f t="shared" ca="1" si="463"/>
        <v>1</v>
      </c>
      <c r="IL58" s="19">
        <f t="shared" ca="1" si="463"/>
        <v>0</v>
      </c>
      <c r="IM58" s="19">
        <f t="shared" ca="1" si="463"/>
        <v>0</v>
      </c>
      <c r="IN58" s="19">
        <f t="shared" ca="1" si="463"/>
        <v>0</v>
      </c>
      <c r="IO58" s="19">
        <f t="shared" ca="1" si="463"/>
        <v>0</v>
      </c>
      <c r="IP58" s="19">
        <f t="shared" ca="1" si="463"/>
        <v>0</v>
      </c>
      <c r="IQ58" s="19">
        <f t="shared" ca="1" si="463"/>
        <v>0</v>
      </c>
      <c r="IR58" s="19">
        <f t="shared" ca="1" si="463"/>
        <v>0</v>
      </c>
      <c r="IS58" s="19">
        <f t="shared" ca="1" si="463"/>
        <v>0</v>
      </c>
      <c r="IT58" s="19">
        <f t="shared" ca="1" si="463"/>
        <v>0</v>
      </c>
      <c r="IU58" s="19">
        <f t="shared" ca="1" si="463"/>
        <v>0</v>
      </c>
      <c r="IV58" s="19">
        <f t="shared" ca="1" si="463"/>
        <v>0</v>
      </c>
      <c r="IW58" s="19">
        <f t="shared" ca="1" si="463"/>
        <v>0</v>
      </c>
      <c r="IX58" s="19">
        <f t="shared" ca="1" si="463"/>
        <v>0</v>
      </c>
      <c r="IY58" s="19">
        <f t="shared" ca="1" si="463"/>
        <v>0</v>
      </c>
      <c r="IZ58" s="19">
        <f t="shared" ca="1" si="463"/>
        <v>0</v>
      </c>
      <c r="JA58" s="19">
        <f t="shared" ca="1" si="463"/>
        <v>0</v>
      </c>
      <c r="JB58" s="19">
        <f t="shared" ca="1" si="463"/>
        <v>0</v>
      </c>
      <c r="JC58" s="19">
        <f t="shared" ca="1" si="463"/>
        <v>0</v>
      </c>
      <c r="JD58" s="19">
        <f t="shared" ca="1" si="463"/>
        <v>0</v>
      </c>
      <c r="JE58" s="19">
        <f t="shared" ca="1" si="463"/>
        <v>0</v>
      </c>
      <c r="JF58" s="19">
        <f t="shared" ca="1" si="463"/>
        <v>0</v>
      </c>
      <c r="JG58" s="5">
        <f t="shared" ca="1" si="464"/>
        <v>1.2500000000000001E-2</v>
      </c>
      <c r="JH58" s="567">
        <f t="shared" ca="1" si="464"/>
        <v>0</v>
      </c>
      <c r="JI58" s="5">
        <f t="shared" ca="1" si="464"/>
        <v>6.25E-2</v>
      </c>
      <c r="JJ58" s="5">
        <f t="shared" ca="1" si="464"/>
        <v>6.25E-2</v>
      </c>
      <c r="JK58" s="5">
        <f t="shared" ca="1" si="464"/>
        <v>6.25E-2</v>
      </c>
      <c r="JL58" s="19">
        <f t="shared" ca="1" si="463"/>
        <v>1</v>
      </c>
      <c r="JM58" s="19">
        <f t="shared" ca="1" si="463"/>
        <v>0</v>
      </c>
      <c r="JN58" s="19">
        <f t="shared" ca="1" si="463"/>
        <v>1</v>
      </c>
      <c r="JO58" s="9"/>
      <c r="JP58" s="5" t="b">
        <f t="shared" ca="1" si="465"/>
        <v>0</v>
      </c>
      <c r="JQ58" s="19" t="str">
        <f t="shared" ca="1" si="466"/>
        <v>-</v>
      </c>
      <c r="JR58" s="19" t="str">
        <f t="shared" ca="1" si="466"/>
        <v>-</v>
      </c>
      <c r="JS58" s="5" t="b">
        <f t="shared" ca="1" si="467"/>
        <v>0</v>
      </c>
      <c r="JT58" s="5" t="b">
        <f t="shared" ca="1" si="467"/>
        <v>0</v>
      </c>
      <c r="JU58" s="5" t="b">
        <f t="shared" ca="1" si="467"/>
        <v>1</v>
      </c>
      <c r="JV58" s="144">
        <f t="shared" ca="1" si="485"/>
        <v>1</v>
      </c>
      <c r="JW58" s="144">
        <f t="shared" ca="1" si="485"/>
        <v>1</v>
      </c>
      <c r="JX58" s="19" t="str">
        <f t="shared" ca="1" si="486"/>
        <v>-</v>
      </c>
      <c r="JY58" s="19" t="str">
        <f t="shared" ca="1" si="486"/>
        <v>-</v>
      </c>
      <c r="JZ58" s="19" t="str">
        <f t="shared" ca="1" si="486"/>
        <v>-</v>
      </c>
      <c r="KA58" s="19" t="str">
        <f t="shared" ca="1" si="486"/>
        <v>-</v>
      </c>
      <c r="KB58" s="19">
        <f t="shared" ca="1" si="486"/>
        <v>1</v>
      </c>
      <c r="KC58" s="19">
        <f t="shared" ca="1" si="486"/>
        <v>0.66</v>
      </c>
      <c r="KD58" s="19" t="str">
        <f t="shared" ca="1" si="486"/>
        <v>-</v>
      </c>
      <c r="KE58" s="5" t="b" cm="1">
        <f t="array" aca="1" ref="KE58" ca="1">IF(OR(KF58:KM58&lt;&gt;"-"),TRUE,"-")</f>
        <v>1</v>
      </c>
      <c r="KF58" s="237">
        <f t="shared" ca="1" si="497"/>
        <v>2</v>
      </c>
      <c r="KG58" s="237">
        <f t="shared" ca="1" si="497"/>
        <v>2</v>
      </c>
      <c r="KH58" s="237">
        <f t="shared" ca="1" si="497"/>
        <v>2</v>
      </c>
      <c r="KI58" s="237">
        <f t="shared" ca="1" si="497"/>
        <v>2</v>
      </c>
      <c r="KJ58" s="237">
        <f t="shared" ca="1" si="497"/>
        <v>2</v>
      </c>
      <c r="KK58" s="237">
        <f t="shared" ca="1" si="497"/>
        <v>2</v>
      </c>
      <c r="KL58" s="237">
        <f t="shared" ca="1" si="497"/>
        <v>2</v>
      </c>
      <c r="KM58" s="237">
        <f t="shared" ca="1" si="497"/>
        <v>2</v>
      </c>
      <c r="KN58" s="5" t="str">
        <f t="array" aca="1" ref="KN58" ca="1">IF(OR(KO58:KU58&lt;&gt;"-"),TRUE,"-")</f>
        <v>-</v>
      </c>
      <c r="KO58" s="19" t="str">
        <f t="shared" ca="1" si="488"/>
        <v>-</v>
      </c>
      <c r="KP58" s="19" t="str">
        <f t="shared" ca="1" si="488"/>
        <v>-</v>
      </c>
      <c r="KQ58" s="19" t="str">
        <f t="shared" ca="1" si="488"/>
        <v>-</v>
      </c>
      <c r="KR58" s="19" t="str">
        <f t="shared" ca="1" si="488"/>
        <v>-</v>
      </c>
      <c r="KS58" s="19" t="str">
        <f t="shared" ca="1" si="488"/>
        <v>-</v>
      </c>
      <c r="KT58" s="19" t="str">
        <f t="shared" ca="1" si="488"/>
        <v>-</v>
      </c>
      <c r="KU58" s="19" t="str">
        <f t="shared" ca="1" si="488"/>
        <v>-</v>
      </c>
      <c r="KV58" s="19" t="b">
        <f t="shared" ca="1" si="488"/>
        <v>0</v>
      </c>
      <c r="KW58" s="144">
        <f t="shared" ca="1" si="469"/>
        <v>2</v>
      </c>
      <c r="KX58" s="19">
        <f t="shared" ca="1" si="488"/>
        <v>2</v>
      </c>
      <c r="KY58" s="19" t="b">
        <f t="shared" ca="1" si="488"/>
        <v>0</v>
      </c>
      <c r="KZ58" s="19" t="str">
        <f t="shared" ca="1" si="488"/>
        <v>-</v>
      </c>
      <c r="LA58" s="5" t="str">
        <f t="shared" ca="1" si="470"/>
        <v>-</v>
      </c>
      <c r="LB58" s="5" t="str">
        <f t="shared" ca="1" si="470"/>
        <v>-</v>
      </c>
      <c r="LC58" s="5" t="str">
        <f t="shared" ca="1" si="470"/>
        <v>-</v>
      </c>
      <c r="LD58" s="5" t="str">
        <f t="shared" ca="1" si="470"/>
        <v>-</v>
      </c>
      <c r="LE58" s="19" t="b">
        <f t="shared" ca="1" si="489"/>
        <v>0</v>
      </c>
      <c r="LF58" s="19" t="str">
        <f t="shared" ca="1" si="489"/>
        <v>-</v>
      </c>
      <c r="LG58" s="19" t="str">
        <f t="shared" ca="1" si="489"/>
        <v>-</v>
      </c>
      <c r="LH58" s="19" t="b">
        <f t="shared" ca="1" si="489"/>
        <v>1</v>
      </c>
      <c r="LI58" s="19">
        <f t="shared" ca="1" si="489"/>
        <v>0.75</v>
      </c>
      <c r="LJ58" s="19">
        <f t="shared" ca="1" si="489"/>
        <v>0.75</v>
      </c>
      <c r="LK58" s="19">
        <f t="shared" ca="1" si="489"/>
        <v>0.99</v>
      </c>
      <c r="LL58" s="19">
        <f t="shared" ca="1" si="489"/>
        <v>0.5</v>
      </c>
      <c r="LM58" s="19">
        <f t="shared" ca="1" si="489"/>
        <v>0</v>
      </c>
      <c r="LN58" s="19">
        <f t="shared" ca="1" si="489"/>
        <v>0</v>
      </c>
      <c r="LO58" s="19" t="str">
        <f t="shared" ca="1" si="489"/>
        <v>-</v>
      </c>
      <c r="LP58" s="5" t="str" cm="1">
        <f t="array" aca="1" ref="LP58" ca="1">INDEX(i.meatgrid,$Q58,LP$7)</f>
        <v>-</v>
      </c>
      <c r="LQ58" s="5" t="str" cm="1">
        <f t="array" aca="1" ref="LQ58" ca="1">INDEX(i.meatgrid,$Q58,LQ$7)</f>
        <v>-</v>
      </c>
      <c r="LR58" s="19" t="str">
        <f t="shared" ca="1" si="489"/>
        <v>-</v>
      </c>
      <c r="LS58" s="5">
        <f t="shared" ca="1" si="472"/>
        <v>1</v>
      </c>
      <c r="LT58" s="9"/>
      <c r="LU58" s="19">
        <f t="shared" ca="1" si="489"/>
        <v>70</v>
      </c>
      <c r="LV58" s="19">
        <f t="shared" ca="1" si="473"/>
        <v>50</v>
      </c>
      <c r="LW58" s="19">
        <f t="shared" ca="1" si="473"/>
        <v>80</v>
      </c>
      <c r="LX58" s="19">
        <f t="shared" ca="1" si="473"/>
        <v>50</v>
      </c>
      <c r="LY58" s="5" t="b" cm="1">
        <f t="array" aca="1" ref="LY58" ca="1">INDEX(i.meatgrid,$Q58,LY$7)</f>
        <v>0</v>
      </c>
      <c r="LZ58" s="5" t="b" cm="1">
        <f t="array" aca="1" ref="LZ58" ca="1">INDEX(i.meatgrid,$Q58,LZ$7)</f>
        <v>0</v>
      </c>
      <c r="MA58" s="5" cm="1">
        <f t="array" aca="1" ref="MA58" ca="1">INDEX(i.meatgrid,$Q58,MA$7)</f>
        <v>40</v>
      </c>
      <c r="MB58" s="5" t="str" cm="1">
        <f t="array" aca="1" ref="MB58" ca="1">INDEX(i.meatgrid,$Q58,MB$7)</f>
        <v>-</v>
      </c>
      <c r="MC58" s="19">
        <f t="shared" ca="1" si="474"/>
        <v>1</v>
      </c>
      <c r="MD58" s="5">
        <f t="shared" ca="1" si="475"/>
        <v>1</v>
      </c>
      <c r="ME58" s="5" cm="1">
        <f t="array" aca="1" ref="ME58" ca="1">INDEX(i.meatgrid,$Q58,ME$7)</f>
        <v>1</v>
      </c>
      <c r="MF58" s="5" cm="1">
        <f t="array" aca="1" ref="MF58" ca="1">INDEX(i.meatgrid,$Q58,MF$7)</f>
        <v>0</v>
      </c>
      <c r="MG58" s="5" cm="1">
        <f t="array" aca="1" ref="MG58" ca="1">INDEX(i.meatgrid,$Q58,MG$7)</f>
        <v>0</v>
      </c>
      <c r="MH58" s="5" cm="1">
        <f t="array" aca="1" ref="MH58" ca="1">INDEX(i.meatgrid,$Q58,MH$7)</f>
        <v>0</v>
      </c>
      <c r="MI58" s="5" cm="1">
        <f t="array" aca="1" ref="MI58" ca="1">INDEX(i.meatgrid,$Q58,MI$7)</f>
        <v>0</v>
      </c>
      <c r="MJ58" s="5" cm="1">
        <f t="array" aca="1" ref="MJ58" ca="1">INDEX(i.meatgrid,$Q58,MJ$7)</f>
        <v>1</v>
      </c>
      <c r="MK58" s="5" cm="1">
        <f t="array" aca="1" ref="MK58" ca="1">INDEX(i.meatgrid,$Q58,MK$7)</f>
        <v>1</v>
      </c>
      <c r="ML58" s="5" cm="1">
        <f t="array" aca="1" ref="ML58" ca="1">INDEX(i.meatgrid,$Q58,ML$7)</f>
        <v>1</v>
      </c>
      <c r="MM58" s="19">
        <f t="shared" ca="1" si="476"/>
        <v>1</v>
      </c>
      <c r="MN58" s="9"/>
      <c r="MO58" s="19" t="b">
        <f t="shared" ca="1" si="477"/>
        <v>0</v>
      </c>
      <c r="MP58" s="19" t="b">
        <f t="shared" ca="1" si="477"/>
        <v>0</v>
      </c>
      <c r="MQ58" s="19">
        <f t="shared" ca="1" si="477"/>
        <v>1</v>
      </c>
      <c r="MR58" s="19">
        <f t="shared" ca="1" si="477"/>
        <v>0.75</v>
      </c>
      <c r="MS58" s="19">
        <f t="shared" ca="1" si="477"/>
        <v>0.75</v>
      </c>
      <c r="MT58" s="19">
        <f t="shared" ca="1" si="477"/>
        <v>0.8</v>
      </c>
      <c r="MU58" s="19">
        <f t="shared" ca="1" si="477"/>
        <v>0.82499999999999996</v>
      </c>
      <c r="MV58" s="19">
        <f t="shared" ca="1" si="477"/>
        <v>0.875</v>
      </c>
      <c r="MW58" s="19">
        <f t="shared" ca="1" si="477"/>
        <v>0.9</v>
      </c>
      <c r="MX58" s="19">
        <f t="shared" ca="1" si="477"/>
        <v>1</v>
      </c>
      <c r="MY58" s="19">
        <f t="shared" ca="1" si="477"/>
        <v>0.875</v>
      </c>
      <c r="MZ58" s="19" t="b">
        <f t="shared" ca="1" si="477"/>
        <v>1</v>
      </c>
      <c r="NA58" s="19">
        <f t="shared" ca="1" si="477"/>
        <v>74.989999999999995</v>
      </c>
      <c r="NB58" s="19" t="str">
        <f t="shared" ca="1" si="477"/>
        <v>-</v>
      </c>
      <c r="NC58" s="19" t="str">
        <f t="shared" ca="1" si="477"/>
        <v>-</v>
      </c>
      <c r="ND58" s="19" t="str">
        <f t="shared" ca="1" si="477"/>
        <v>-</v>
      </c>
      <c r="NE58" s="19" t="str">
        <f t="shared" ref="NE58:OT59" ca="1" si="502">OFFSET(NE$5,$B58,0)</f>
        <v>-</v>
      </c>
      <c r="NF58" s="19" t="str">
        <f t="shared" ca="1" si="502"/>
        <v>-</v>
      </c>
      <c r="NG58" s="19" t="str">
        <f t="shared" ca="1" si="502"/>
        <v>-</v>
      </c>
      <c r="NH58" s="19" t="str">
        <f t="shared" ca="1" si="502"/>
        <v>-</v>
      </c>
      <c r="NI58" s="19">
        <f t="shared" ca="1" si="502"/>
        <v>36.99</v>
      </c>
      <c r="NJ58" s="19">
        <f t="shared" ca="1" si="502"/>
        <v>36.99</v>
      </c>
      <c r="NK58" s="19" t="str">
        <f t="shared" ca="1" si="502"/>
        <v>-</v>
      </c>
      <c r="NL58" s="19" t="str">
        <f t="shared" ca="1" si="502"/>
        <v>-</v>
      </c>
      <c r="NM58" s="19" t="str">
        <f t="shared" ca="1" si="502"/>
        <v>-</v>
      </c>
      <c r="NN58" s="19" t="str">
        <f t="shared" ca="1" si="502"/>
        <v>-</v>
      </c>
      <c r="NO58" s="19" t="str">
        <f t="shared" ca="1" si="502"/>
        <v>-</v>
      </c>
      <c r="NP58" s="19">
        <f t="shared" ca="1" si="502"/>
        <v>49.99</v>
      </c>
      <c r="NQ58" s="19">
        <f t="shared" ca="1" si="502"/>
        <v>49.99</v>
      </c>
      <c r="NR58" s="19">
        <f t="shared" ca="1" si="502"/>
        <v>49.99</v>
      </c>
      <c r="NS58" s="19">
        <f t="shared" ca="1" si="502"/>
        <v>49.99</v>
      </c>
      <c r="NT58" s="19">
        <f t="shared" ca="1" si="502"/>
        <v>49.99</v>
      </c>
      <c r="NU58" s="19">
        <f t="shared" ca="1" si="502"/>
        <v>49.99</v>
      </c>
      <c r="NV58" s="19">
        <f t="shared" ca="1" si="502"/>
        <v>49.99</v>
      </c>
      <c r="NW58" s="19">
        <f t="shared" ca="1" si="502"/>
        <v>49.99</v>
      </c>
      <c r="NX58" s="19">
        <f t="shared" ca="1" si="502"/>
        <v>412.99</v>
      </c>
      <c r="NY58" s="19">
        <f t="shared" ca="1" si="502"/>
        <v>412.99</v>
      </c>
      <c r="NZ58" s="19" t="str">
        <f t="shared" ca="1" si="502"/>
        <v>-</v>
      </c>
      <c r="OA58" s="19" t="str">
        <f t="shared" ca="1" si="502"/>
        <v>-</v>
      </c>
      <c r="OB58" s="19" t="str">
        <f t="shared" ca="1" si="502"/>
        <v>-</v>
      </c>
      <c r="OC58" s="19" t="str">
        <f t="shared" ca="1" si="502"/>
        <v>-</v>
      </c>
      <c r="OD58" s="19" t="str">
        <f t="shared" ca="1" si="502"/>
        <v>-</v>
      </c>
      <c r="OE58" s="19">
        <f t="shared" ca="1" si="502"/>
        <v>6.8900000000000006</v>
      </c>
      <c r="OF58" s="19">
        <f t="shared" ca="1" si="502"/>
        <v>6.8900000000000006</v>
      </c>
      <c r="OG58" s="19">
        <f t="shared" ca="1" si="502"/>
        <v>6.8900000000000006</v>
      </c>
      <c r="OH58" s="19">
        <f t="shared" ca="1" si="502"/>
        <v>6.8900000000000006</v>
      </c>
      <c r="OI58" s="19">
        <f t="shared" ca="1" si="502"/>
        <v>6.8900000000000006</v>
      </c>
      <c r="OJ58" s="19">
        <f t="shared" ca="1" si="502"/>
        <v>6.8900000000000006</v>
      </c>
      <c r="OK58" s="19">
        <f t="shared" ca="1" si="502"/>
        <v>6.8900000000000006</v>
      </c>
      <c r="OL58" s="19">
        <f t="shared" ca="1" si="502"/>
        <v>6.8900000000000006</v>
      </c>
      <c r="OM58" s="19">
        <f t="shared" ca="1" si="502"/>
        <v>346.99</v>
      </c>
      <c r="ON58" s="19">
        <f t="shared" ca="1" si="502"/>
        <v>346.99</v>
      </c>
      <c r="OO58" s="19" t="str">
        <f t="shared" ca="1" si="502"/>
        <v>-</v>
      </c>
      <c r="OP58" s="19" t="str">
        <f t="shared" ca="1" si="502"/>
        <v>-</v>
      </c>
      <c r="OQ58" s="19" t="str">
        <f t="shared" ca="1" si="502"/>
        <v>-</v>
      </c>
      <c r="OR58" s="19" t="str">
        <f t="shared" ca="1" si="502"/>
        <v>-</v>
      </c>
      <c r="OS58" s="19" t="str">
        <f t="shared" ca="1" si="502"/>
        <v>-</v>
      </c>
      <c r="OT58" s="19">
        <f t="shared" ca="1" si="501"/>
        <v>0</v>
      </c>
      <c r="OU58" s="24">
        <v>0</v>
      </c>
    </row>
    <row r="59" spans="1:411" outlineLevel="2">
      <c r="A59" s="21">
        <f t="shared" si="158"/>
        <v>54</v>
      </c>
      <c r="B59" s="222">
        <f t="shared" ca="1" si="490"/>
        <v>47</v>
      </c>
      <c r="C59">
        <f>202</f>
        <v>202</v>
      </c>
      <c r="D59" s="549" t="str">
        <f t="shared" ca="1" si="437"/>
        <v>GSM</v>
      </c>
      <c r="E59" s="550" t="b">
        <f t="shared" ref="E59" ca="1" si="503">AND($M59&lt;&gt;3,OR($AC59=0,$M59=4))</f>
        <v>1</v>
      </c>
      <c r="F59" t="b">
        <v>0</v>
      </c>
      <c r="G59" t="b">
        <f t="shared" ca="1" si="439"/>
        <v>1</v>
      </c>
      <c r="H59" s="237">
        <f t="shared" ca="1" si="491"/>
        <v>1</v>
      </c>
      <c r="I59" s="237">
        <f t="shared" ca="1" si="491"/>
        <v>1</v>
      </c>
      <c r="J59" s="237" t="str">
        <f t="shared" ca="1" si="491"/>
        <v/>
      </c>
      <c r="K59" s="237">
        <f t="shared" ca="1" si="491"/>
        <v>2</v>
      </c>
      <c r="L59" s="237">
        <f t="shared" ca="1" si="479"/>
        <v>2</v>
      </c>
      <c r="M59" s="237">
        <f t="shared" ca="1" si="479"/>
        <v>2</v>
      </c>
      <c r="N59" s="237">
        <f t="shared" ca="1" si="491"/>
        <v>3</v>
      </c>
      <c r="O59" s="237">
        <f t="shared" ca="1" si="479"/>
        <v>1</v>
      </c>
      <c r="P59" s="237">
        <f t="shared" ca="1" si="491"/>
        <v>1</v>
      </c>
      <c r="Q59" s="237">
        <f t="shared" ca="1" si="491"/>
        <v>4</v>
      </c>
      <c r="R59" s="237">
        <f t="shared" ca="1" si="491"/>
        <v>1</v>
      </c>
      <c r="S59" s="237">
        <f t="shared" ca="1" si="491"/>
        <v>1</v>
      </c>
      <c r="T59" s="237">
        <f t="shared" ca="1" si="491"/>
        <v>1</v>
      </c>
      <c r="U59" s="275"/>
      <c r="V59" s="275"/>
      <c r="W59" s="237">
        <f t="shared" ca="1" si="480"/>
        <v>0</v>
      </c>
      <c r="X59" s="275"/>
      <c r="Y59" s="276">
        <v>0</v>
      </c>
      <c r="Z59" s="276">
        <v>0</v>
      </c>
      <c r="AA59" s="276">
        <v>0</v>
      </c>
      <c r="AB59" s="276">
        <v>0</v>
      </c>
      <c r="AC59" s="276">
        <v>0</v>
      </c>
      <c r="AD59" s="276">
        <v>0</v>
      </c>
      <c r="AE59" s="276">
        <v>0</v>
      </c>
      <c r="AF59" s="144">
        <f ca="1">INDEX(CHOOSE($N59,DataAutumn!i.AdultDrys,DataWinter!i.AdultDrys,DataSpring!i.AdultDrys),1,$M59)</f>
        <v>3</v>
      </c>
      <c r="AG59" s="5">
        <f t="shared" ca="1" si="440"/>
        <v>2</v>
      </c>
      <c r="AH59" s="5">
        <f t="shared" ca="1" si="440"/>
        <v>0</v>
      </c>
      <c r="AI59" s="5">
        <f t="shared" ca="1" si="441"/>
        <v>1</v>
      </c>
      <c r="AJ59">
        <f t="shared" ca="1" si="442"/>
        <v>7</v>
      </c>
      <c r="AK59">
        <v>1</v>
      </c>
      <c r="AL59" s="231" t="str">
        <f ca="1">TEXT(LEFT(OFFSET(AL59,-1,0),5)+1,"00000")&amp;MID(OFFSET(AL59,-1,0),6,FIND(" ",OFFSET(AL59,-1,0),7)-5)
&amp; $D59           &amp; IF($IG59=0," FWM","")&amp;IF($IG59=1," MWM","")&amp;IF($IG59=5," Mat","")&amp;IF($IH59=TRUE,"&amp;BBT","    ")          &amp; " Day"&amp;INDEX(i.DOY,$N59,1)
&amp; " Scan"&amp;TEXT($O59,"0")        &amp;" "&amp; INDEX(DataMaster!$B$98:$B$105,$Q59,0)
&amp; " WP"&amp;TEXT($MC59*100,"000p")           &amp; " MP"&amp;TEXT($MD59*100,"000p")           &amp; " GP"&amp;TEXT($MM59*100,"000p")
&amp; " T_" &amp; IF(AND($CC59,$CE59),"TRUE ")        &amp; " (F"&amp;3+COUNTIF($CV59:$CY59,TRUE)&amp;3&amp;"N"&amp;$DM59&amp;$DN59&amp;")"</f>
        <v>00008 FeedSupplySE GSM MWM     Day204 Scan1 Prime WP100p MP100p GP100p T_TRUE  (F33N11)</v>
      </c>
      <c r="AM59" s="9" t="str">
        <f ca="1">IF(COUNTIF(AL$5:AL59,AL59)=1,"-","Dup")</f>
        <v>-</v>
      </c>
      <c r="AN59" s="9"/>
      <c r="AO59" s="237" t="str">
        <f t="shared" ca="1" si="492"/>
        <v>-</v>
      </c>
      <c r="AP59" s="237" t="str">
        <f t="shared" ca="1" si="492"/>
        <v>-</v>
      </c>
      <c r="AQ59" s="237" t="str">
        <f t="shared" ca="1" si="492"/>
        <v>-</v>
      </c>
      <c r="AR59" s="237" t="str">
        <f t="shared" ca="1" si="492"/>
        <v>-</v>
      </c>
      <c r="AS59" s="237" t="str">
        <f t="shared" ca="1" si="492"/>
        <v>-</v>
      </c>
      <c r="AT59" s="237" t="str">
        <f t="shared" ca="1" si="492"/>
        <v>-</v>
      </c>
      <c r="AU59" s="237" t="str">
        <f t="shared" ca="1" si="492"/>
        <v>-</v>
      </c>
      <c r="AV59" s="237" t="str">
        <f t="shared" ca="1" si="492"/>
        <v>-</v>
      </c>
      <c r="AW59" s="9"/>
      <c r="AX59" s="5" t="b">
        <f t="shared" ca="1" si="443"/>
        <v>1</v>
      </c>
      <c r="AY59" s="5" t="str">
        <f t="shared" ca="1" si="443"/>
        <v>-</v>
      </c>
      <c r="AZ59" s="5" t="str">
        <f t="shared" ca="1" si="443"/>
        <v>-</v>
      </c>
      <c r="BA59" s="5" t="str">
        <f t="shared" ca="1" si="443"/>
        <v>-</v>
      </c>
      <c r="BB59" s="5" t="b">
        <f t="shared" ca="1" si="443"/>
        <v>0</v>
      </c>
      <c r="BC59" s="144">
        <f t="shared" ca="1" si="443"/>
        <v>0.25</v>
      </c>
      <c r="BD59" s="19" t="b">
        <f t="shared" ca="1" si="444"/>
        <v>1</v>
      </c>
      <c r="BE59" s="9"/>
      <c r="BF59" s="5" t="str">
        <f t="shared" ca="1" si="445"/>
        <v>-</v>
      </c>
      <c r="BG59" s="19" t="str">
        <f t="shared" ca="1" si="446"/>
        <v>-</v>
      </c>
      <c r="BH59" s="19" t="str">
        <f t="shared" ca="1" si="446"/>
        <v>-</v>
      </c>
      <c r="BI59" s="19" t="str">
        <f t="shared" ca="1" si="446"/>
        <v>-</v>
      </c>
      <c r="BJ59" s="5" t="str">
        <f t="shared" ca="1" si="447"/>
        <v>-</v>
      </c>
      <c r="BK59" s="19" t="str">
        <f t="shared" ca="1" si="448"/>
        <v>-</v>
      </c>
      <c r="BL59" s="5" t="str">
        <f t="shared" ca="1" si="449"/>
        <v>-</v>
      </c>
      <c r="BM59" s="19" t="str">
        <f t="shared" ca="1" si="450"/>
        <v>-</v>
      </c>
      <c r="BN59" s="19" t="str">
        <f t="shared" ca="1" si="450"/>
        <v>-</v>
      </c>
      <c r="BO59" s="19" t="str">
        <f t="shared" ca="1" si="450"/>
        <v>-</v>
      </c>
      <c r="BP59" s="5" t="str">
        <f t="shared" ca="1" si="451"/>
        <v>-</v>
      </c>
      <c r="BQ59" s="9"/>
      <c r="BR59" s="19" t="str">
        <f t="shared" ca="1" si="452"/>
        <v>-</v>
      </c>
      <c r="BS59" s="19" t="str">
        <f t="shared" ca="1" si="452"/>
        <v>-</v>
      </c>
      <c r="BT59" s="19" t="str">
        <f t="shared" ca="1" si="452"/>
        <v>-</v>
      </c>
      <c r="BU59" s="19" t="str">
        <f t="shared" ca="1" si="452"/>
        <v>-</v>
      </c>
      <c r="BV59" s="19" t="str">
        <f t="shared" ca="1" si="452"/>
        <v>-</v>
      </c>
      <c r="BW59" s="19" t="str">
        <f t="shared" ca="1" si="452"/>
        <v>-</v>
      </c>
      <c r="BX59" s="19" t="str">
        <f t="shared" ca="1" si="452"/>
        <v>-</v>
      </c>
      <c r="BY59" s="19" t="str">
        <f t="shared" ca="1" si="452"/>
        <v>-</v>
      </c>
      <c r="BZ59" s="19" t="str">
        <f t="shared" ca="1" si="452"/>
        <v>-</v>
      </c>
      <c r="CA59" s="19" t="str">
        <f t="shared" ca="1" si="452"/>
        <v>-</v>
      </c>
      <c r="CB59" s="9"/>
      <c r="CC59" s="237" t="b">
        <f t="shared" ca="1" si="498"/>
        <v>1</v>
      </c>
      <c r="CD59" s="12" t="b">
        <v>1</v>
      </c>
      <c r="CE59" s="237" t="b">
        <f t="shared" ca="1" si="498"/>
        <v>1</v>
      </c>
      <c r="CF59" s="251">
        <f t="shared" ca="1" si="493"/>
        <v>2234107</v>
      </c>
      <c r="CG59" s="12" t="b">
        <v>1</v>
      </c>
      <c r="CH59" s="12">
        <v>0</v>
      </c>
      <c r="CI59" s="12" t="b">
        <v>0</v>
      </c>
      <c r="CJ59" s="237">
        <f t="shared" ca="1" si="494"/>
        <v>2234108</v>
      </c>
      <c r="CK59" s="19" t="str">
        <f t="shared" ca="1" si="482"/>
        <v>-</v>
      </c>
      <c r="CL59" s="12">
        <v>1</v>
      </c>
      <c r="CM59" s="12">
        <v>1</v>
      </c>
      <c r="CN59" s="9"/>
      <c r="CO59" s="444">
        <f t="shared" ca="1" si="454"/>
        <v>652</v>
      </c>
      <c r="CP59" s="444">
        <f t="shared" ca="1" si="454"/>
        <v>686</v>
      </c>
      <c r="CQ59" s="444">
        <f t="shared" ca="1" si="454"/>
        <v>721</v>
      </c>
      <c r="CR59" s="152">
        <f t="shared" ca="1" si="455"/>
        <v>378</v>
      </c>
      <c r="CS59" s="152">
        <f t="shared" ca="1" si="455"/>
        <v>413</v>
      </c>
      <c r="CT59" s="152">
        <f t="shared" ca="1" si="455"/>
        <v>448</v>
      </c>
      <c r="CU59" s="19" t="str">
        <f t="shared" ca="1" si="456"/>
        <v>-</v>
      </c>
      <c r="CV59" s="19" t="str">
        <f t="shared" ca="1" si="456"/>
        <v>-</v>
      </c>
      <c r="CW59" s="19" t="str">
        <f t="shared" ca="1" si="456"/>
        <v>-</v>
      </c>
      <c r="CX59" s="19" t="str">
        <f t="shared" ca="1" si="456"/>
        <v>-</v>
      </c>
      <c r="CY59" s="19" t="str">
        <f t="shared" ca="1" si="456"/>
        <v>-</v>
      </c>
      <c r="CZ59" s="19" t="b">
        <f t="shared" ca="1" si="456"/>
        <v>1</v>
      </c>
      <c r="DA59" s="19">
        <f t="shared" ca="1" si="456"/>
        <v>0</v>
      </c>
      <c r="DB59" s="19">
        <f t="shared" ca="1" si="456"/>
        <v>0</v>
      </c>
      <c r="DC59" s="19">
        <f t="shared" ca="1" si="456"/>
        <v>0</v>
      </c>
      <c r="DD59" s="19">
        <f t="shared" ca="1" si="456"/>
        <v>0</v>
      </c>
      <c r="DE59" s="19">
        <f t="shared" ca="1" si="456"/>
        <v>0</v>
      </c>
      <c r="DF59" s="19">
        <f t="shared" ca="1" si="456"/>
        <v>0</v>
      </c>
      <c r="DG59" s="19">
        <f t="shared" ca="1" si="456"/>
        <v>0</v>
      </c>
      <c r="DH59" s="19">
        <f t="shared" ca="1" si="456"/>
        <v>0</v>
      </c>
      <c r="DI59" s="19">
        <f t="shared" ca="1" si="456"/>
        <v>0</v>
      </c>
      <c r="DJ59" s="19">
        <f t="shared" ca="1" si="456"/>
        <v>0</v>
      </c>
      <c r="DK59" s="19">
        <f t="shared" ca="1" si="456"/>
        <v>0</v>
      </c>
      <c r="DL59" s="19">
        <f t="shared" ca="1" si="457"/>
        <v>0</v>
      </c>
      <c r="DM59" s="12">
        <v>1</v>
      </c>
      <c r="DN59" s="12">
        <v>1</v>
      </c>
      <c r="DO59" s="19">
        <f t="shared" ca="1" si="495"/>
        <v>0</v>
      </c>
      <c r="DP59" s="19" t="str">
        <f t="shared" ca="1" si="495"/>
        <v>-</v>
      </c>
      <c r="DQ59" s="19" t="str">
        <f t="shared" ca="1" si="495"/>
        <v>-</v>
      </c>
      <c r="DR59" s="19" t="str">
        <f t="shared" ca="1" si="495"/>
        <v>-</v>
      </c>
      <c r="DS59" s="19" t="str">
        <f t="shared" ca="1" si="457"/>
        <v>-</v>
      </c>
      <c r="DT59" s="19" t="str">
        <f t="shared" ca="1" si="457"/>
        <v>-</v>
      </c>
      <c r="DU59" s="19">
        <f t="shared" ca="1" si="457"/>
        <v>0</v>
      </c>
      <c r="DV59" s="19" t="str">
        <f t="shared" ca="1" si="457"/>
        <v>-</v>
      </c>
      <c r="DW59" s="19" t="str">
        <f t="shared" ca="1" si="457"/>
        <v>-</v>
      </c>
      <c r="DX59" s="19" t="str">
        <f t="shared" ca="1" si="457"/>
        <v>-</v>
      </c>
      <c r="DY59" s="19" t="str">
        <f t="shared" ca="1" si="457"/>
        <v>-</v>
      </c>
      <c r="DZ59" s="19" t="str">
        <f t="shared" ca="1" si="457"/>
        <v>-</v>
      </c>
      <c r="EA59" s="19" t="str">
        <f t="shared" ca="1" si="457"/>
        <v>-</v>
      </c>
      <c r="EB59" s="19" t="str">
        <f t="shared" ca="1" si="457"/>
        <v>-</v>
      </c>
      <c r="EC59" s="19" t="str">
        <f t="shared" ca="1" si="457"/>
        <v>-</v>
      </c>
      <c r="ED59" s="19">
        <f t="shared" ca="1" si="457"/>
        <v>0</v>
      </c>
      <c r="EE59" s="19">
        <f t="shared" ca="1" si="457"/>
        <v>0</v>
      </c>
      <c r="EF59" s="19">
        <f t="shared" ca="1" si="457"/>
        <v>0</v>
      </c>
      <c r="EG59" s="124">
        <f t="shared" ref="EG59:EX59" ca="1" si="504">IF(AND($K59=EG$9,$N59=EG$11,$AB59=EG$8,$AI59=EG$12),INDEX(i.FS_Strategy,$AC59+1,$AB59),0)</f>
        <v>0</v>
      </c>
      <c r="EH59" s="124">
        <f t="shared" ca="1" si="504"/>
        <v>0</v>
      </c>
      <c r="EI59" s="124">
        <f t="shared" ca="1" si="504"/>
        <v>0</v>
      </c>
      <c r="EJ59" s="124">
        <f t="shared" ca="1" si="504"/>
        <v>0</v>
      </c>
      <c r="EK59" s="124">
        <f t="shared" ca="1" si="504"/>
        <v>0</v>
      </c>
      <c r="EL59" s="124">
        <f t="shared" ca="1" si="504"/>
        <v>0</v>
      </c>
      <c r="EM59" s="124">
        <f t="shared" ca="1" si="504"/>
        <v>0</v>
      </c>
      <c r="EN59" s="124">
        <f t="shared" ca="1" si="504"/>
        <v>0</v>
      </c>
      <c r="EO59" s="124">
        <f t="shared" ca="1" si="504"/>
        <v>0</v>
      </c>
      <c r="EP59" s="124">
        <f t="shared" ca="1" si="504"/>
        <v>0</v>
      </c>
      <c r="EQ59" s="124">
        <f t="shared" ca="1" si="504"/>
        <v>0</v>
      </c>
      <c r="ER59" s="124">
        <f t="shared" ca="1" si="504"/>
        <v>0</v>
      </c>
      <c r="ES59" s="124">
        <f t="shared" ca="1" si="504"/>
        <v>0</v>
      </c>
      <c r="ET59" s="124">
        <f t="shared" ca="1" si="504"/>
        <v>0</v>
      </c>
      <c r="EU59" s="124">
        <f t="shared" ca="1" si="504"/>
        <v>0</v>
      </c>
      <c r="EV59" s="124">
        <f t="shared" ca="1" si="504"/>
        <v>0</v>
      </c>
      <c r="EW59" s="124">
        <f t="shared" ca="1" si="504"/>
        <v>0</v>
      </c>
      <c r="EX59" s="124">
        <f t="shared" ca="1" si="504"/>
        <v>0</v>
      </c>
      <c r="EY59" s="554">
        <f ca="1">IF(AND($K59=EY$9,$N59=EY$11,$AB59=EY$8),INDEX(i.FS_Strategy,$AD59+1,$AB59),0)</f>
        <v>0</v>
      </c>
      <c r="EZ59" s="554">
        <f ca="1">IF(AND($K59=EZ$9,$N59=EZ$11,$AB59=EZ$8),INDEX(i.FS_Strategy,$AD59+1,$AB59),0)</f>
        <v>0</v>
      </c>
      <c r="FA59" s="554">
        <f ca="1">IF(AND($K59=FA$9,$N59=FA$11,$AB59=FA$8),INDEX(i.FS_Strategy,$AD59+1,$AB59),0)</f>
        <v>0</v>
      </c>
      <c r="FB59" s="125">
        <f t="shared" ref="FB59:FN59" ca="1" si="505">IF(AND($K59=FB$9,$N59=FB$11,$AB59=FB$8),INDEX(i.FS_Strategy,$AE59+1,$AB59),0)</f>
        <v>0</v>
      </c>
      <c r="FC59" s="125">
        <f t="shared" ca="1" si="505"/>
        <v>0</v>
      </c>
      <c r="FD59" s="125">
        <f t="shared" ca="1" si="505"/>
        <v>0</v>
      </c>
      <c r="FE59" s="125">
        <f t="shared" ca="1" si="505"/>
        <v>0</v>
      </c>
      <c r="FF59" s="125">
        <f t="shared" ca="1" si="505"/>
        <v>0</v>
      </c>
      <c r="FG59" s="125">
        <f t="shared" ca="1" si="505"/>
        <v>0</v>
      </c>
      <c r="FH59" s="125">
        <f t="shared" ca="1" si="505"/>
        <v>0</v>
      </c>
      <c r="FI59" s="125">
        <f t="shared" ca="1" si="505"/>
        <v>0</v>
      </c>
      <c r="FJ59" s="125">
        <f t="shared" ca="1" si="505"/>
        <v>0</v>
      </c>
      <c r="FK59" s="125">
        <f t="shared" ca="1" si="505"/>
        <v>0</v>
      </c>
      <c r="FL59" s="125">
        <f t="shared" ca="1" si="505"/>
        <v>0</v>
      </c>
      <c r="FM59" s="125">
        <f t="shared" ca="1" si="505"/>
        <v>0</v>
      </c>
      <c r="FN59" s="125">
        <f t="shared" ca="1" si="505"/>
        <v>0</v>
      </c>
      <c r="FO59" s="124">
        <f t="shared" ref="FO59:GF59" ca="1" si="506">IF(AND($K59=FO$9,$N59=FO$11,$AB59=FO$8,$AI59=FO$12),INDEX(i.FS_Strategy,$AC59+1,$AB59),0)</f>
        <v>0</v>
      </c>
      <c r="FP59" s="124">
        <f t="shared" ca="1" si="506"/>
        <v>0</v>
      </c>
      <c r="FQ59" s="124">
        <f t="shared" ca="1" si="506"/>
        <v>0</v>
      </c>
      <c r="FR59" s="124">
        <f t="shared" ca="1" si="506"/>
        <v>0</v>
      </c>
      <c r="FS59" s="124">
        <f t="shared" ca="1" si="506"/>
        <v>0</v>
      </c>
      <c r="FT59" s="124">
        <f t="shared" ca="1" si="506"/>
        <v>0</v>
      </c>
      <c r="FU59" s="124">
        <f t="shared" ca="1" si="506"/>
        <v>0</v>
      </c>
      <c r="FV59" s="124">
        <f t="shared" ca="1" si="506"/>
        <v>0</v>
      </c>
      <c r="FW59" s="124">
        <f t="shared" ca="1" si="506"/>
        <v>0</v>
      </c>
      <c r="FX59" s="124">
        <f t="shared" ca="1" si="506"/>
        <v>0</v>
      </c>
      <c r="FY59" s="124">
        <f t="shared" ca="1" si="506"/>
        <v>0</v>
      </c>
      <c r="FZ59" s="124">
        <f t="shared" ca="1" si="506"/>
        <v>0</v>
      </c>
      <c r="GA59" s="124">
        <f t="shared" ca="1" si="506"/>
        <v>0</v>
      </c>
      <c r="GB59" s="124">
        <f t="shared" ca="1" si="506"/>
        <v>0</v>
      </c>
      <c r="GC59" s="124">
        <f t="shared" ca="1" si="506"/>
        <v>0</v>
      </c>
      <c r="GD59" s="124">
        <f t="shared" ca="1" si="506"/>
        <v>0</v>
      </c>
      <c r="GE59" s="124">
        <f t="shared" ca="1" si="506"/>
        <v>0</v>
      </c>
      <c r="GF59" s="124">
        <f t="shared" ca="1" si="506"/>
        <v>0</v>
      </c>
      <c r="GG59" s="554">
        <f ca="1">IF(AND($K59=GG$9,$N59=GG$11,$AB59=GG$8),INDEX(i.FS_Strategy,$AD59+1,$AB59),0)</f>
        <v>0</v>
      </c>
      <c r="GH59" s="554">
        <f ca="1">IF(AND($K59=GH$9,$N59=GH$11,$AB59=GH$8),INDEX(i.FS_Strategy,$AD59+1,$AB59),0)</f>
        <v>0</v>
      </c>
      <c r="GI59" s="554">
        <f ca="1">IF(AND($K59=GI$9,$N59=GI$11,$AB59=GI$8),INDEX(i.FS_Strategy,$AD59+1,$AB59),0)</f>
        <v>0</v>
      </c>
      <c r="GJ59" s="125">
        <f t="shared" ref="GJ59:GV59" ca="1" si="507">IF(AND($K59=GJ$9,$N59=GJ$11,$AB59=GJ$8),INDEX(i.FS_Strategy,$AE59+1,$AB59),0)</f>
        <v>0</v>
      </c>
      <c r="GK59" s="125">
        <f t="shared" ca="1" si="507"/>
        <v>0</v>
      </c>
      <c r="GL59" s="125">
        <f t="shared" ca="1" si="507"/>
        <v>0</v>
      </c>
      <c r="GM59" s="125">
        <f t="shared" ca="1" si="507"/>
        <v>0</v>
      </c>
      <c r="GN59" s="125">
        <f t="shared" ca="1" si="507"/>
        <v>0</v>
      </c>
      <c r="GO59" s="125">
        <f t="shared" ca="1" si="507"/>
        <v>0</v>
      </c>
      <c r="GP59" s="125">
        <f t="shared" ca="1" si="507"/>
        <v>0</v>
      </c>
      <c r="GQ59" s="125">
        <f t="shared" ca="1" si="507"/>
        <v>0</v>
      </c>
      <c r="GR59" s="125">
        <f t="shared" ca="1" si="507"/>
        <v>0</v>
      </c>
      <c r="GS59" s="125">
        <f t="shared" ca="1" si="507"/>
        <v>0</v>
      </c>
      <c r="GT59" s="125">
        <f t="shared" ca="1" si="507"/>
        <v>0</v>
      </c>
      <c r="GU59" s="125">
        <f t="shared" ca="1" si="507"/>
        <v>0</v>
      </c>
      <c r="GV59" s="125">
        <f t="shared" ca="1" si="507"/>
        <v>0</v>
      </c>
      <c r="GW59" s="124">
        <f t="shared" ref="GW59:HN59" ca="1" si="508">IF(AND($K59=GW$9,$N59=GW$11,$AB59=GW$8,$AI59=GW$12),INDEX(i.FS_Strategy,$AC59+1,$AB59),0)</f>
        <v>0</v>
      </c>
      <c r="GX59" s="124">
        <f t="shared" ca="1" si="508"/>
        <v>0</v>
      </c>
      <c r="GY59" s="124">
        <f t="shared" ca="1" si="508"/>
        <v>0</v>
      </c>
      <c r="GZ59" s="124">
        <f t="shared" ca="1" si="508"/>
        <v>0</v>
      </c>
      <c r="HA59" s="124">
        <f t="shared" ca="1" si="508"/>
        <v>0</v>
      </c>
      <c r="HB59" s="124">
        <f t="shared" ca="1" si="508"/>
        <v>0</v>
      </c>
      <c r="HC59" s="124">
        <f t="shared" ca="1" si="508"/>
        <v>0</v>
      </c>
      <c r="HD59" s="124">
        <f t="shared" ca="1" si="508"/>
        <v>0</v>
      </c>
      <c r="HE59" s="124">
        <f t="shared" ca="1" si="508"/>
        <v>0</v>
      </c>
      <c r="HF59" s="124">
        <f t="shared" ca="1" si="508"/>
        <v>0</v>
      </c>
      <c r="HG59" s="124">
        <f t="shared" ca="1" si="508"/>
        <v>0</v>
      </c>
      <c r="HH59" s="124">
        <f t="shared" ca="1" si="508"/>
        <v>0</v>
      </c>
      <c r="HI59" s="124">
        <f t="shared" ca="1" si="508"/>
        <v>0</v>
      </c>
      <c r="HJ59" s="124">
        <f t="shared" ca="1" si="508"/>
        <v>0</v>
      </c>
      <c r="HK59" s="124">
        <f t="shared" ca="1" si="508"/>
        <v>0</v>
      </c>
      <c r="HL59" s="124">
        <f t="shared" ca="1" si="508"/>
        <v>0</v>
      </c>
      <c r="HM59" s="124">
        <f t="shared" ca="1" si="508"/>
        <v>0</v>
      </c>
      <c r="HN59" s="124">
        <f t="shared" ca="1" si="508"/>
        <v>0</v>
      </c>
      <c r="HO59" s="554">
        <f ca="1">IF(AND($K59=HO$9,$N59=HO$11,$AB59=HO$8),INDEX(i.FS_Strategy,$AD59+1,$AB59),0)</f>
        <v>0</v>
      </c>
      <c r="HP59" s="554">
        <f ca="1">IF(AND($K59=HP$9,$N59=HP$11,$AB59=HP$8),INDEX(i.FS_Strategy,$AD59+1,$AB59),0)</f>
        <v>0</v>
      </c>
      <c r="HQ59" s="554">
        <f ca="1">IF(AND($K59=HQ$9,$N59=HQ$11,$AB59=HQ$8),INDEX(i.FS_Strategy,$AD59+1,$AB59),0)</f>
        <v>0</v>
      </c>
      <c r="HR59" s="125">
        <f t="shared" ref="HR59:ID59" ca="1" si="509">IF(AND($K59=HR$9,$N59=HR$11,$AB59=HR$8),INDEX(i.FS_Strategy,$AE59+1,$AB59),0)</f>
        <v>0</v>
      </c>
      <c r="HS59" s="125">
        <f t="shared" ca="1" si="509"/>
        <v>0</v>
      </c>
      <c r="HT59" s="125">
        <f t="shared" ca="1" si="509"/>
        <v>0</v>
      </c>
      <c r="HU59" s="125">
        <f t="shared" ca="1" si="509"/>
        <v>0</v>
      </c>
      <c r="HV59" s="125">
        <f t="shared" ca="1" si="509"/>
        <v>0</v>
      </c>
      <c r="HW59" s="125">
        <f t="shared" ca="1" si="509"/>
        <v>0</v>
      </c>
      <c r="HX59" s="125">
        <f t="shared" ca="1" si="509"/>
        <v>0</v>
      </c>
      <c r="HY59" s="125">
        <f t="shared" ca="1" si="509"/>
        <v>0</v>
      </c>
      <c r="HZ59" s="125">
        <f t="shared" ca="1" si="509"/>
        <v>0</v>
      </c>
      <c r="IA59" s="125">
        <f t="shared" ca="1" si="509"/>
        <v>0</v>
      </c>
      <c r="IB59" s="125">
        <f t="shared" ca="1" si="509"/>
        <v>0</v>
      </c>
      <c r="IC59" s="125">
        <f t="shared" ca="1" si="509"/>
        <v>0</v>
      </c>
      <c r="ID59" s="125">
        <f t="shared" ca="1" si="509"/>
        <v>0</v>
      </c>
      <c r="IE59" s="5">
        <f t="shared" ca="1" si="461"/>
        <v>67</v>
      </c>
      <c r="IF59" s="9"/>
      <c r="IG59" s="5">
        <f t="shared" ca="1" si="462"/>
        <v>1</v>
      </c>
      <c r="IH59" s="5" t="b">
        <f t="shared" ca="1" si="462"/>
        <v>0</v>
      </c>
      <c r="II59" s="19">
        <f t="shared" ca="1" si="463"/>
        <v>0</v>
      </c>
      <c r="IJ59" s="5">
        <f t="shared" ca="1" si="462"/>
        <v>55</v>
      </c>
      <c r="IK59" s="19">
        <f t="shared" ca="1" si="463"/>
        <v>1</v>
      </c>
      <c r="IL59" s="19">
        <f t="shared" ca="1" si="463"/>
        <v>0</v>
      </c>
      <c r="IM59" s="19">
        <f t="shared" ca="1" si="463"/>
        <v>0</v>
      </c>
      <c r="IN59" s="19">
        <f t="shared" ca="1" si="463"/>
        <v>0</v>
      </c>
      <c r="IO59" s="19">
        <f t="shared" ca="1" si="463"/>
        <v>0</v>
      </c>
      <c r="IP59" s="19">
        <f t="shared" ca="1" si="463"/>
        <v>0</v>
      </c>
      <c r="IQ59" s="19">
        <f t="shared" ca="1" si="463"/>
        <v>0</v>
      </c>
      <c r="IR59" s="19">
        <f t="shared" ca="1" si="463"/>
        <v>0</v>
      </c>
      <c r="IS59" s="19">
        <f t="shared" ca="1" si="463"/>
        <v>0</v>
      </c>
      <c r="IT59" s="19">
        <f t="shared" ca="1" si="463"/>
        <v>0</v>
      </c>
      <c r="IU59" s="19">
        <f t="shared" ca="1" si="463"/>
        <v>0</v>
      </c>
      <c r="IV59" s="19">
        <f t="shared" ca="1" si="463"/>
        <v>0</v>
      </c>
      <c r="IW59" s="19">
        <f t="shared" ca="1" si="463"/>
        <v>0</v>
      </c>
      <c r="IX59" s="19">
        <f t="shared" ca="1" si="463"/>
        <v>0</v>
      </c>
      <c r="IY59" s="19">
        <f t="shared" ca="1" si="463"/>
        <v>0</v>
      </c>
      <c r="IZ59" s="19">
        <f t="shared" ca="1" si="463"/>
        <v>0</v>
      </c>
      <c r="JA59" s="19">
        <f t="shared" ca="1" si="463"/>
        <v>0</v>
      </c>
      <c r="JB59" s="19">
        <f t="shared" ca="1" si="463"/>
        <v>0</v>
      </c>
      <c r="JC59" s="19">
        <f t="shared" ca="1" si="463"/>
        <v>0</v>
      </c>
      <c r="JD59" s="19">
        <f t="shared" ca="1" si="463"/>
        <v>0</v>
      </c>
      <c r="JE59" s="19">
        <f t="shared" ca="1" si="463"/>
        <v>0</v>
      </c>
      <c r="JF59" s="19">
        <f t="shared" ca="1" si="463"/>
        <v>0</v>
      </c>
      <c r="JG59" s="5">
        <f t="shared" ca="1" si="464"/>
        <v>1.2500000000000001E-2</v>
      </c>
      <c r="JH59" s="567">
        <f t="shared" ca="1" si="464"/>
        <v>0</v>
      </c>
      <c r="JI59" s="5">
        <f t="shared" ca="1" si="464"/>
        <v>6.25E-2</v>
      </c>
      <c r="JJ59" s="5">
        <f t="shared" ca="1" si="464"/>
        <v>6.25E-2</v>
      </c>
      <c r="JK59" s="5">
        <f t="shared" ca="1" si="464"/>
        <v>6.25E-2</v>
      </c>
      <c r="JL59" s="19">
        <f t="shared" ca="1" si="463"/>
        <v>1</v>
      </c>
      <c r="JM59" s="19">
        <f t="shared" ca="1" si="463"/>
        <v>0</v>
      </c>
      <c r="JN59" s="19">
        <f t="shared" ca="1" si="463"/>
        <v>1</v>
      </c>
      <c r="JO59" s="9"/>
      <c r="JP59" s="5" t="b">
        <f t="shared" ca="1" si="465"/>
        <v>0</v>
      </c>
      <c r="JQ59" s="19" t="str">
        <f t="shared" ca="1" si="466"/>
        <v>-</v>
      </c>
      <c r="JR59" s="19" t="str">
        <f t="shared" ca="1" si="466"/>
        <v>-</v>
      </c>
      <c r="JS59" s="5" t="b">
        <f t="shared" ca="1" si="467"/>
        <v>0</v>
      </c>
      <c r="JT59" s="5" t="b">
        <f t="shared" ca="1" si="467"/>
        <v>0</v>
      </c>
      <c r="JU59" s="5" t="b">
        <f t="shared" ca="1" si="467"/>
        <v>1</v>
      </c>
      <c r="JV59" s="144">
        <f t="shared" ca="1" si="485"/>
        <v>1</v>
      </c>
      <c r="JW59" s="144">
        <f t="shared" ca="1" si="485"/>
        <v>1</v>
      </c>
      <c r="JX59" s="19" t="str">
        <f t="shared" ca="1" si="486"/>
        <v>-</v>
      </c>
      <c r="JY59" s="19" t="str">
        <f t="shared" ca="1" si="486"/>
        <v>-</v>
      </c>
      <c r="JZ59" s="19" t="str">
        <f t="shared" ca="1" si="486"/>
        <v>-</v>
      </c>
      <c r="KA59" s="19" t="str">
        <f t="shared" ca="1" si="486"/>
        <v>-</v>
      </c>
      <c r="KB59" s="19">
        <f t="shared" ca="1" si="486"/>
        <v>1</v>
      </c>
      <c r="KC59" s="19">
        <f t="shared" ca="1" si="486"/>
        <v>0.66</v>
      </c>
      <c r="KD59" s="19" t="str">
        <f t="shared" ca="1" si="486"/>
        <v>-</v>
      </c>
      <c r="KE59" s="5" t="b" cm="1">
        <f t="array" aca="1" ref="KE59" ca="1">IF(OR(KF59:KM59&lt;&gt;"-"),TRUE,"-")</f>
        <v>1</v>
      </c>
      <c r="KF59" s="237">
        <f t="shared" ca="1" si="497"/>
        <v>2</v>
      </c>
      <c r="KG59" s="237">
        <f t="shared" ca="1" si="497"/>
        <v>2</v>
      </c>
      <c r="KH59" s="237">
        <f t="shared" ca="1" si="497"/>
        <v>2</v>
      </c>
      <c r="KI59" s="237">
        <f t="shared" ca="1" si="497"/>
        <v>2</v>
      </c>
      <c r="KJ59" s="237">
        <f t="shared" ca="1" si="497"/>
        <v>2</v>
      </c>
      <c r="KK59" s="237">
        <f t="shared" ca="1" si="497"/>
        <v>2</v>
      </c>
      <c r="KL59" s="237">
        <f t="shared" ca="1" si="497"/>
        <v>2</v>
      </c>
      <c r="KM59" s="237">
        <f t="shared" ca="1" si="497"/>
        <v>2</v>
      </c>
      <c r="KN59" s="5" t="str">
        <f t="array" aca="1" ref="KN59" ca="1">IF(OR(KO59:KU59&lt;&gt;"-"),TRUE,"-")</f>
        <v>-</v>
      </c>
      <c r="KO59" s="19" t="str">
        <f t="shared" ca="1" si="488"/>
        <v>-</v>
      </c>
      <c r="KP59" s="19" t="str">
        <f t="shared" ca="1" si="488"/>
        <v>-</v>
      </c>
      <c r="KQ59" s="19" t="str">
        <f t="shared" ca="1" si="488"/>
        <v>-</v>
      </c>
      <c r="KR59" s="19" t="str">
        <f t="shared" ca="1" si="488"/>
        <v>-</v>
      </c>
      <c r="KS59" s="19" t="str">
        <f t="shared" ca="1" si="488"/>
        <v>-</v>
      </c>
      <c r="KT59" s="19" t="str">
        <f t="shared" ca="1" si="488"/>
        <v>-</v>
      </c>
      <c r="KU59" s="19" t="str">
        <f t="shared" ca="1" si="488"/>
        <v>-</v>
      </c>
      <c r="KV59" s="19" t="b">
        <f t="shared" ca="1" si="488"/>
        <v>0</v>
      </c>
      <c r="KW59" s="144">
        <f t="shared" ca="1" si="469"/>
        <v>2</v>
      </c>
      <c r="KX59" s="19">
        <f t="shared" ca="1" si="488"/>
        <v>2</v>
      </c>
      <c r="KY59" s="19" t="b">
        <f t="shared" ca="1" si="488"/>
        <v>0</v>
      </c>
      <c r="KZ59" s="19" t="str">
        <f t="shared" ca="1" si="488"/>
        <v>-</v>
      </c>
      <c r="LA59" s="5" t="str">
        <f t="shared" ca="1" si="470"/>
        <v>-</v>
      </c>
      <c r="LB59" s="5" t="str">
        <f t="shared" ca="1" si="470"/>
        <v>-</v>
      </c>
      <c r="LC59" s="5" t="str">
        <f t="shared" ca="1" si="470"/>
        <v>-</v>
      </c>
      <c r="LD59" s="5" t="str">
        <f t="shared" ca="1" si="470"/>
        <v>-</v>
      </c>
      <c r="LE59" s="19" t="b">
        <f t="shared" ca="1" si="489"/>
        <v>0</v>
      </c>
      <c r="LF59" s="19" t="str">
        <f t="shared" ca="1" si="489"/>
        <v>-</v>
      </c>
      <c r="LG59" s="19" t="str">
        <f t="shared" ca="1" si="489"/>
        <v>-</v>
      </c>
      <c r="LH59" s="19" t="b">
        <f t="shared" ca="1" si="489"/>
        <v>1</v>
      </c>
      <c r="LI59" s="19">
        <f t="shared" ca="1" si="489"/>
        <v>0.75</v>
      </c>
      <c r="LJ59" s="19">
        <f t="shared" ca="1" si="489"/>
        <v>0.75</v>
      </c>
      <c r="LK59" s="19">
        <f t="shared" ca="1" si="489"/>
        <v>0.99</v>
      </c>
      <c r="LL59" s="19">
        <f t="shared" ca="1" si="489"/>
        <v>0.5</v>
      </c>
      <c r="LM59" s="19">
        <f t="shared" ca="1" si="489"/>
        <v>0</v>
      </c>
      <c r="LN59" s="19">
        <f t="shared" ca="1" si="489"/>
        <v>0</v>
      </c>
      <c r="LO59" s="19" t="str">
        <f t="shared" ca="1" si="489"/>
        <v>-</v>
      </c>
      <c r="LP59" s="5" t="str" cm="1">
        <f t="array" aca="1" ref="LP59" ca="1">INDEX(i.meatgrid,$Q59,LP$7)</f>
        <v>-</v>
      </c>
      <c r="LQ59" s="5" t="str" cm="1">
        <f t="array" aca="1" ref="LQ59" ca="1">INDEX(i.meatgrid,$Q59,LQ$7)</f>
        <v>-</v>
      </c>
      <c r="LR59" s="19" t="str">
        <f t="shared" ca="1" si="489"/>
        <v>-</v>
      </c>
      <c r="LS59" s="5">
        <f t="shared" ca="1" si="472"/>
        <v>1</v>
      </c>
      <c r="LT59" s="9"/>
      <c r="LU59" s="19">
        <f t="shared" ca="1" si="489"/>
        <v>70</v>
      </c>
      <c r="LV59" s="19">
        <f t="shared" ca="1" si="473"/>
        <v>50</v>
      </c>
      <c r="LW59" s="19">
        <f t="shared" ca="1" si="473"/>
        <v>80</v>
      </c>
      <c r="LX59" s="19">
        <f t="shared" ca="1" si="473"/>
        <v>50</v>
      </c>
      <c r="LY59" s="5" t="b" cm="1">
        <f t="array" aca="1" ref="LY59" ca="1">INDEX(i.meatgrid,$Q59,LY$7)</f>
        <v>0</v>
      </c>
      <c r="LZ59" s="5" t="b" cm="1">
        <f t="array" aca="1" ref="LZ59" ca="1">INDEX(i.meatgrid,$Q59,LZ$7)</f>
        <v>0</v>
      </c>
      <c r="MA59" s="5" cm="1">
        <f t="array" aca="1" ref="MA59" ca="1">INDEX(i.meatgrid,$Q59,MA$7)</f>
        <v>40</v>
      </c>
      <c r="MB59" s="5" t="str" cm="1">
        <f t="array" aca="1" ref="MB59" ca="1">INDEX(i.meatgrid,$Q59,MB$7)</f>
        <v>-</v>
      </c>
      <c r="MC59" s="19">
        <f t="shared" ca="1" si="474"/>
        <v>1</v>
      </c>
      <c r="MD59" s="5">
        <f t="shared" ca="1" si="475"/>
        <v>1</v>
      </c>
      <c r="ME59" s="5" cm="1">
        <f t="array" aca="1" ref="ME59" ca="1">INDEX(i.meatgrid,$Q59,ME$7)</f>
        <v>1</v>
      </c>
      <c r="MF59" s="5" cm="1">
        <f t="array" aca="1" ref="MF59" ca="1">INDEX(i.meatgrid,$Q59,MF$7)</f>
        <v>0</v>
      </c>
      <c r="MG59" s="5" cm="1">
        <f t="array" aca="1" ref="MG59" ca="1">INDEX(i.meatgrid,$Q59,MG$7)</f>
        <v>0</v>
      </c>
      <c r="MH59" s="5" cm="1">
        <f t="array" aca="1" ref="MH59" ca="1">INDEX(i.meatgrid,$Q59,MH$7)</f>
        <v>0</v>
      </c>
      <c r="MI59" s="5" cm="1">
        <f t="array" aca="1" ref="MI59" ca="1">INDEX(i.meatgrid,$Q59,MI$7)</f>
        <v>0</v>
      </c>
      <c r="MJ59" s="5" cm="1">
        <f t="array" aca="1" ref="MJ59" ca="1">INDEX(i.meatgrid,$Q59,MJ$7)</f>
        <v>1</v>
      </c>
      <c r="MK59" s="5" cm="1">
        <f t="array" aca="1" ref="MK59" ca="1">INDEX(i.meatgrid,$Q59,MK$7)</f>
        <v>1</v>
      </c>
      <c r="ML59" s="5" cm="1">
        <f t="array" aca="1" ref="ML59" ca="1">INDEX(i.meatgrid,$Q59,ML$7)</f>
        <v>1</v>
      </c>
      <c r="MM59" s="19">
        <f t="shared" ca="1" si="476"/>
        <v>1</v>
      </c>
      <c r="MN59" s="9"/>
      <c r="MO59" s="19" t="b">
        <f t="shared" ca="1" si="477"/>
        <v>0</v>
      </c>
      <c r="MP59" s="19" t="b">
        <f t="shared" ca="1" si="477"/>
        <v>0</v>
      </c>
      <c r="MQ59" s="19">
        <f t="shared" ca="1" si="477"/>
        <v>1</v>
      </c>
      <c r="MR59" s="19">
        <f t="shared" ca="1" si="477"/>
        <v>0.75</v>
      </c>
      <c r="MS59" s="19">
        <f t="shared" ca="1" si="477"/>
        <v>0.75</v>
      </c>
      <c r="MT59" s="19">
        <f t="shared" ca="1" si="477"/>
        <v>0.8</v>
      </c>
      <c r="MU59" s="19">
        <f t="shared" ca="1" si="477"/>
        <v>0.82499999999999996</v>
      </c>
      <c r="MV59" s="19">
        <f t="shared" ca="1" si="477"/>
        <v>0.875</v>
      </c>
      <c r="MW59" s="19">
        <f t="shared" ca="1" si="477"/>
        <v>0.9</v>
      </c>
      <c r="MX59" s="19">
        <f t="shared" ca="1" si="477"/>
        <v>1</v>
      </c>
      <c r="MY59" s="19">
        <f t="shared" ca="1" si="477"/>
        <v>0.875</v>
      </c>
      <c r="MZ59" s="19" t="b">
        <f t="shared" ca="1" si="477"/>
        <v>1</v>
      </c>
      <c r="NA59" s="19">
        <f t="shared" ca="1" si="477"/>
        <v>74.989999999999995</v>
      </c>
      <c r="NB59" s="19" t="str">
        <f t="shared" ca="1" si="477"/>
        <v>-</v>
      </c>
      <c r="NC59" s="19" t="str">
        <f t="shared" ca="1" si="477"/>
        <v>-</v>
      </c>
      <c r="ND59" s="19" t="str">
        <f t="shared" ca="1" si="477"/>
        <v>-</v>
      </c>
      <c r="NE59" s="19" t="str">
        <f t="shared" ca="1" si="502"/>
        <v>-</v>
      </c>
      <c r="NF59" s="19" t="str">
        <f t="shared" ca="1" si="502"/>
        <v>-</v>
      </c>
      <c r="NG59" s="19" t="str">
        <f t="shared" ca="1" si="502"/>
        <v>-</v>
      </c>
      <c r="NH59" s="19" t="str">
        <f t="shared" ca="1" si="502"/>
        <v>-</v>
      </c>
      <c r="NI59" s="19">
        <f t="shared" ca="1" si="502"/>
        <v>36.99</v>
      </c>
      <c r="NJ59" s="19">
        <f t="shared" ca="1" si="502"/>
        <v>36.99</v>
      </c>
      <c r="NK59" s="19" t="str">
        <f t="shared" ca="1" si="502"/>
        <v>-</v>
      </c>
      <c r="NL59" s="19" t="str">
        <f t="shared" ca="1" si="502"/>
        <v>-</v>
      </c>
      <c r="NM59" s="19" t="str">
        <f t="shared" ca="1" si="502"/>
        <v>-</v>
      </c>
      <c r="NN59" s="19" t="str">
        <f t="shared" ca="1" si="502"/>
        <v>-</v>
      </c>
      <c r="NO59" s="19" t="str">
        <f t="shared" ca="1" si="502"/>
        <v>-</v>
      </c>
      <c r="NP59" s="19">
        <f t="shared" ca="1" si="502"/>
        <v>49.99</v>
      </c>
      <c r="NQ59" s="19">
        <f t="shared" ca="1" si="502"/>
        <v>49.99</v>
      </c>
      <c r="NR59" s="19">
        <f t="shared" ca="1" si="502"/>
        <v>49.99</v>
      </c>
      <c r="NS59" s="19">
        <f t="shared" ca="1" si="502"/>
        <v>49.99</v>
      </c>
      <c r="NT59" s="19">
        <f t="shared" ca="1" si="502"/>
        <v>49.99</v>
      </c>
      <c r="NU59" s="19">
        <f t="shared" ca="1" si="502"/>
        <v>49.99</v>
      </c>
      <c r="NV59" s="19">
        <f t="shared" ca="1" si="502"/>
        <v>49.99</v>
      </c>
      <c r="NW59" s="19">
        <f t="shared" ca="1" si="502"/>
        <v>49.99</v>
      </c>
      <c r="NX59" s="19">
        <f t="shared" ca="1" si="502"/>
        <v>412.99</v>
      </c>
      <c r="NY59" s="19">
        <f t="shared" ca="1" si="502"/>
        <v>412.99</v>
      </c>
      <c r="NZ59" s="19" t="str">
        <f t="shared" ca="1" si="502"/>
        <v>-</v>
      </c>
      <c r="OA59" s="19" t="str">
        <f t="shared" ca="1" si="502"/>
        <v>-</v>
      </c>
      <c r="OB59" s="19" t="str">
        <f t="shared" ca="1" si="502"/>
        <v>-</v>
      </c>
      <c r="OC59" s="19" t="str">
        <f t="shared" ca="1" si="502"/>
        <v>-</v>
      </c>
      <c r="OD59" s="19" t="str">
        <f t="shared" ca="1" si="502"/>
        <v>-</v>
      </c>
      <c r="OE59" s="19">
        <f t="shared" ca="1" si="502"/>
        <v>6.8900000000000006</v>
      </c>
      <c r="OF59" s="19">
        <f t="shared" ca="1" si="502"/>
        <v>6.8900000000000006</v>
      </c>
      <c r="OG59" s="19">
        <f t="shared" ca="1" si="502"/>
        <v>6.8900000000000006</v>
      </c>
      <c r="OH59" s="19">
        <f t="shared" ca="1" si="502"/>
        <v>6.8900000000000006</v>
      </c>
      <c r="OI59" s="19">
        <f t="shared" ca="1" si="502"/>
        <v>6.8900000000000006</v>
      </c>
      <c r="OJ59" s="19">
        <f t="shared" ca="1" si="502"/>
        <v>6.8900000000000006</v>
      </c>
      <c r="OK59" s="19">
        <f t="shared" ca="1" si="502"/>
        <v>6.8900000000000006</v>
      </c>
      <c r="OL59" s="19">
        <f t="shared" ca="1" si="502"/>
        <v>6.8900000000000006</v>
      </c>
      <c r="OM59" s="19">
        <f t="shared" ca="1" si="502"/>
        <v>346.99</v>
      </c>
      <c r="ON59" s="19">
        <f t="shared" ca="1" si="502"/>
        <v>346.99</v>
      </c>
      <c r="OO59" s="19" t="str">
        <f t="shared" ca="1" si="502"/>
        <v>-</v>
      </c>
      <c r="OP59" s="19" t="str">
        <f t="shared" ca="1" si="502"/>
        <v>-</v>
      </c>
      <c r="OQ59" s="19" t="str">
        <f t="shared" ca="1" si="502"/>
        <v>-</v>
      </c>
      <c r="OR59" s="19" t="str">
        <f t="shared" ca="1" si="502"/>
        <v>-</v>
      </c>
      <c r="OS59" s="19" t="str">
        <f t="shared" ca="1" si="502"/>
        <v>-</v>
      </c>
      <c r="OT59" s="19">
        <f t="shared" ca="1" si="502"/>
        <v>0</v>
      </c>
      <c r="OU59" s="24">
        <v>0</v>
      </c>
    </row>
    <row r="60" spans="1:411" outlineLevel="1">
      <c r="A60" s="21">
        <f t="shared" si="158"/>
        <v>55</v>
      </c>
      <c r="B60" s="21"/>
      <c r="D60" s="14"/>
      <c r="E60" t="b">
        <v>0</v>
      </c>
      <c r="H60" s="21"/>
      <c r="I60" s="21"/>
      <c r="J60" s="21"/>
      <c r="K60" s="21"/>
      <c r="L60" s="21"/>
      <c r="M60" s="21"/>
      <c r="N60" s="21"/>
      <c r="O60" s="21"/>
      <c r="P60" s="21"/>
      <c r="Q60" s="21"/>
      <c r="R60" s="21"/>
      <c r="S60" s="21"/>
      <c r="T60" s="21"/>
      <c r="U60" s="218"/>
      <c r="V60" s="218"/>
      <c r="W60" s="21"/>
      <c r="X60" s="218"/>
      <c r="Y60" s="218"/>
      <c r="Z60" s="218"/>
      <c r="AA60" s="218"/>
      <c r="AB60" s="218"/>
      <c r="AC60" s="323" t="e">
        <f>INDEX(CHOOSE($N60,DataAutumn!i.OptLTWAdj,DataWinter!i.OptLTWAdj,DataSpring!i.OptLTWAdj),AC$7+($AI60-1)*3+($W60-1)*15,$S60+($M60-1)*4)</f>
        <v>#VALUE!</v>
      </c>
      <c r="AD60" s="218"/>
      <c r="AE60" s="218"/>
      <c r="AL60" s="234" t="str">
        <f ca="1">"blank "&amp;TEXT(RAND(),"0.000")</f>
        <v>blank 0.755</v>
      </c>
      <c r="AM60" s="9" t="str">
        <f ca="1">IF(COUNTIF(AL$5:AL60,AL60)=1,"-","Dup")</f>
        <v>-</v>
      </c>
      <c r="AN60" s="9"/>
      <c r="AO60" s="14"/>
      <c r="AP60" s="14"/>
      <c r="AQ60" s="14"/>
      <c r="AR60" s="14"/>
      <c r="AS60" s="14"/>
      <c r="AT60" s="14"/>
      <c r="AU60" s="563"/>
      <c r="AV60" s="563"/>
      <c r="AW60" s="9"/>
      <c r="AX60" s="14"/>
      <c r="AY60" s="14"/>
      <c r="AZ60" s="14"/>
      <c r="BA60" s="14"/>
      <c r="BB60" s="14"/>
      <c r="BC60" s="14"/>
      <c r="BD60" s="14"/>
      <c r="BE60" s="9"/>
      <c r="BF60" s="14"/>
      <c r="BG60" s="14"/>
      <c r="BH60" s="14"/>
      <c r="BI60" s="14"/>
      <c r="BJ60" s="14"/>
      <c r="BK60" s="14"/>
      <c r="BL60" s="14"/>
      <c r="BM60" s="14"/>
      <c r="BN60" s="14"/>
      <c r="BO60" s="14"/>
      <c r="BP60" s="14"/>
      <c r="BQ60" s="9"/>
      <c r="BR60" s="14"/>
      <c r="BS60" s="14"/>
      <c r="BT60" s="14"/>
      <c r="BU60" s="14"/>
      <c r="BV60" s="14"/>
      <c r="BW60" s="14"/>
      <c r="BX60" s="14"/>
      <c r="BY60" s="14"/>
      <c r="BZ60" s="14"/>
      <c r="CA60" s="14"/>
      <c r="CB60" s="9"/>
      <c r="CC60" s="14"/>
      <c r="CD60" s="14"/>
      <c r="CE60" s="14"/>
      <c r="CF60" s="14"/>
      <c r="CG60" s="14"/>
      <c r="CH60" s="14"/>
      <c r="CI60" s="14"/>
      <c r="CJ60" s="14"/>
      <c r="CK60" s="14"/>
      <c r="CL60" s="14"/>
      <c r="CM60" s="14"/>
      <c r="CN60" s="9"/>
      <c r="CO60" s="14"/>
      <c r="CP60" s="14"/>
      <c r="CQ60" s="14"/>
      <c r="CR60" s="14"/>
      <c r="CS60" s="14"/>
      <c r="CT60" s="14"/>
      <c r="CU60" s="14"/>
      <c r="CV60" s="14"/>
      <c r="CW60" s="14"/>
      <c r="CX60" s="14"/>
      <c r="CY60" s="14"/>
      <c r="CZ60" s="14"/>
      <c r="DA60" s="14"/>
      <c r="DB60" s="14"/>
      <c r="DC60" s="14"/>
      <c r="DD60" s="14"/>
      <c r="DE60" s="14"/>
      <c r="DF60" s="14"/>
      <c r="DG60" s="14"/>
      <c r="DH60" s="14"/>
      <c r="DI60" s="14"/>
      <c r="DJ60" s="14"/>
      <c r="DK60" s="14"/>
      <c r="DL60" s="14"/>
      <c r="DM60" s="14"/>
      <c r="DN60" s="14"/>
      <c r="DO60" s="14"/>
      <c r="DP60" s="14"/>
      <c r="DQ60" s="14"/>
      <c r="DR60" s="14"/>
      <c r="DS60" s="14"/>
      <c r="DT60" s="14"/>
      <c r="DU60" s="14"/>
      <c r="DV60" s="14"/>
      <c r="DW60" s="14"/>
      <c r="DX60" s="14"/>
      <c r="DY60" s="14"/>
      <c r="DZ60" s="14"/>
      <c r="EA60" s="14"/>
      <c r="EB60" s="14"/>
      <c r="EC60" s="14"/>
      <c r="ED60" s="14"/>
      <c r="EE60" s="14"/>
      <c r="EF60" s="14"/>
      <c r="EG60" s="14"/>
      <c r="EH60" s="14"/>
      <c r="EI60" s="14"/>
      <c r="EJ60" s="14"/>
      <c r="EK60" s="14"/>
      <c r="EL60" s="14"/>
      <c r="EM60" s="14"/>
      <c r="EN60" s="14"/>
      <c r="EO60" s="14"/>
      <c r="EP60" s="14"/>
      <c r="EQ60" s="14"/>
      <c r="ER60" s="14"/>
      <c r="ES60" s="14"/>
      <c r="ET60" s="14"/>
      <c r="EU60" s="14"/>
      <c r="EV60" s="14"/>
      <c r="EW60" s="14"/>
      <c r="EX60" s="14"/>
      <c r="EY60" s="14"/>
      <c r="EZ60" s="14"/>
      <c r="FA60" s="14"/>
      <c r="FB60" s="14"/>
      <c r="FC60" s="14"/>
      <c r="FD60" s="14"/>
      <c r="FE60" s="14"/>
      <c r="FF60" s="14"/>
      <c r="FG60" s="14"/>
      <c r="FH60" s="14"/>
      <c r="FI60" s="14"/>
      <c r="FJ60" s="14"/>
      <c r="FK60" s="14"/>
      <c r="FL60" s="14"/>
      <c r="FM60" s="14"/>
      <c r="FN60" s="14"/>
      <c r="FO60" s="14"/>
      <c r="FP60" s="14"/>
      <c r="FQ60" s="14"/>
      <c r="FR60" s="14"/>
      <c r="FS60" s="14"/>
      <c r="FT60" s="14"/>
      <c r="FU60" s="14"/>
      <c r="FV60" s="14"/>
      <c r="FW60" s="14"/>
      <c r="FX60" s="14"/>
      <c r="FY60" s="14"/>
      <c r="FZ60" s="14"/>
      <c r="GA60" s="14"/>
      <c r="GB60" s="14"/>
      <c r="GC60" s="14"/>
      <c r="GD60" s="14"/>
      <c r="GE60" s="14"/>
      <c r="GF60" s="14"/>
      <c r="GG60" s="14"/>
      <c r="GH60" s="14"/>
      <c r="GI60" s="14"/>
      <c r="GJ60" s="14"/>
      <c r="GK60" s="14"/>
      <c r="GL60" s="14"/>
      <c r="GM60" s="14"/>
      <c r="GN60" s="14"/>
      <c r="GO60" s="14"/>
      <c r="GP60" s="14"/>
      <c r="GQ60" s="14"/>
      <c r="GR60" s="14"/>
      <c r="GS60" s="14"/>
      <c r="GT60" s="14"/>
      <c r="GU60" s="14"/>
      <c r="GV60" s="14"/>
      <c r="GW60" s="14"/>
      <c r="GX60" s="14"/>
      <c r="GY60" s="14"/>
      <c r="GZ60" s="14"/>
      <c r="HA60" s="14"/>
      <c r="HB60" s="14"/>
      <c r="HC60" s="14"/>
      <c r="HD60" s="14"/>
      <c r="HE60" s="14"/>
      <c r="HF60" s="14"/>
      <c r="HG60" s="14"/>
      <c r="HH60" s="14"/>
      <c r="HI60" s="14"/>
      <c r="HJ60" s="14"/>
      <c r="HK60" s="14"/>
      <c r="HL60" s="14"/>
      <c r="HM60" s="14"/>
      <c r="HN60" s="14"/>
      <c r="HO60" s="14"/>
      <c r="HP60" s="14"/>
      <c r="HQ60" s="14"/>
      <c r="HR60" s="14"/>
      <c r="HS60" s="14"/>
      <c r="HT60" s="14"/>
      <c r="HU60" s="14"/>
      <c r="HV60" s="14"/>
      <c r="HW60" s="14"/>
      <c r="HX60" s="14"/>
      <c r="HY60" s="14"/>
      <c r="HZ60" s="14"/>
      <c r="IA60" s="14"/>
      <c r="IB60" s="14"/>
      <c r="IC60" s="14"/>
      <c r="ID60" s="14"/>
      <c r="IE60" s="14"/>
      <c r="IF60" s="9"/>
      <c r="IG60" s="14"/>
      <c r="IH60" s="14"/>
      <c r="II60" s="14"/>
      <c r="IJ60" s="14"/>
      <c r="IK60" s="14"/>
      <c r="IL60" s="14"/>
      <c r="IM60" s="14"/>
      <c r="IN60" s="14"/>
      <c r="IO60" s="14"/>
      <c r="IP60" s="14"/>
      <c r="IQ60" s="14"/>
      <c r="IR60" s="14"/>
      <c r="IS60" s="14"/>
      <c r="IT60" s="14"/>
      <c r="IU60" s="14"/>
      <c r="IV60" s="14"/>
      <c r="IW60" s="14"/>
      <c r="IX60" s="14"/>
      <c r="IY60" s="14"/>
      <c r="IZ60" s="14"/>
      <c r="JA60" s="14"/>
      <c r="JB60" s="14"/>
      <c r="JC60" s="14"/>
      <c r="JD60" s="14"/>
      <c r="JE60" s="14"/>
      <c r="JF60" s="14"/>
      <c r="JG60" s="14"/>
      <c r="JH60" s="14"/>
      <c r="JI60" s="14"/>
      <c r="JJ60" s="14"/>
      <c r="JK60" s="14"/>
      <c r="JL60" s="14"/>
      <c r="JM60" s="14"/>
      <c r="JN60" s="14"/>
      <c r="JO60" s="9"/>
      <c r="JP60" s="14"/>
      <c r="JQ60" s="14"/>
      <c r="JR60" s="14"/>
      <c r="JS60" s="14"/>
      <c r="JT60" s="14"/>
      <c r="JU60" s="14"/>
      <c r="JV60" s="14"/>
      <c r="JW60" s="14"/>
      <c r="JX60" s="14"/>
      <c r="JY60" s="14"/>
      <c r="JZ60" s="14"/>
      <c r="KA60" s="14"/>
      <c r="KB60" s="14"/>
      <c r="KC60" s="14"/>
      <c r="KD60" s="14"/>
      <c r="KE60" s="14"/>
      <c r="KF60" s="14"/>
      <c r="KG60" s="14"/>
      <c r="KH60" s="14"/>
      <c r="KI60" s="14"/>
      <c r="KJ60" s="14"/>
      <c r="KK60" s="14"/>
      <c r="KL60" s="14"/>
      <c r="KM60" s="14"/>
      <c r="KN60" s="14"/>
      <c r="KO60" s="14"/>
      <c r="KP60" s="14"/>
      <c r="KQ60" s="14"/>
      <c r="KR60" s="14"/>
      <c r="KS60" s="14"/>
      <c r="KT60" s="14"/>
      <c r="KU60" s="14"/>
      <c r="KV60" s="14"/>
      <c r="KW60" s="14"/>
      <c r="KX60" s="14"/>
      <c r="KY60" s="14"/>
      <c r="KZ60" s="14"/>
      <c r="LA60" s="14"/>
      <c r="LB60" s="14"/>
      <c r="LC60" s="14"/>
      <c r="LD60" s="14"/>
      <c r="LE60" s="14"/>
      <c r="LF60" s="14"/>
      <c r="LG60" s="14"/>
      <c r="LH60" s="14"/>
      <c r="LI60" s="14"/>
      <c r="LJ60" s="14"/>
      <c r="LK60" s="14"/>
      <c r="LL60" s="14"/>
      <c r="LM60" s="14"/>
      <c r="LN60" s="14"/>
      <c r="LO60" s="14"/>
      <c r="LP60" s="14"/>
      <c r="LQ60" s="14"/>
      <c r="LR60" s="14"/>
      <c r="LS60" s="14"/>
      <c r="LT60" s="9"/>
      <c r="LU60" s="14"/>
      <c r="LV60" s="14"/>
      <c r="LW60" s="14"/>
      <c r="LX60" s="14"/>
      <c r="LY60" s="14"/>
      <c r="LZ60" s="14"/>
      <c r="MA60" s="14"/>
      <c r="MB60" s="14"/>
      <c r="MC60" s="14"/>
      <c r="MD60" s="14"/>
      <c r="ME60" s="14"/>
      <c r="MF60" s="14"/>
      <c r="MG60" s="14"/>
      <c r="MH60" s="14"/>
      <c r="MI60" s="14"/>
      <c r="MJ60" s="14"/>
      <c r="MK60" s="14"/>
      <c r="ML60" s="14"/>
      <c r="MM60" s="14"/>
      <c r="MN60" s="9"/>
      <c r="MO60" s="14"/>
      <c r="MP60" s="14"/>
      <c r="MQ60" s="14"/>
      <c r="MR60" s="14"/>
      <c r="MS60" s="14"/>
      <c r="MT60" s="14"/>
      <c r="MU60" s="14"/>
      <c r="MV60" s="14"/>
      <c r="MW60" s="14"/>
      <c r="MX60" s="14"/>
      <c r="MY60" s="14"/>
      <c r="MZ60" s="14"/>
      <c r="NA60" s="14"/>
      <c r="NB60" s="14"/>
      <c r="NC60" s="14"/>
      <c r="ND60" s="14"/>
      <c r="NE60" s="14"/>
      <c r="NF60" s="14"/>
      <c r="NG60" s="14"/>
      <c r="NH60" s="14"/>
      <c r="NI60" s="14"/>
      <c r="NJ60" s="14"/>
      <c r="NK60" s="14"/>
      <c r="NL60" s="14"/>
      <c r="NM60" s="14"/>
      <c r="NN60" s="14"/>
      <c r="NO60" s="14"/>
      <c r="NP60" s="14"/>
      <c r="NQ60" s="14"/>
      <c r="NR60" s="14"/>
      <c r="NS60" s="14"/>
      <c r="NT60" s="14"/>
      <c r="NU60" s="14"/>
      <c r="NV60" s="14"/>
      <c r="NW60" s="14"/>
      <c r="NX60" s="14"/>
      <c r="NY60" s="14"/>
      <c r="NZ60" s="14"/>
      <c r="OA60" s="14"/>
      <c r="OB60" s="14"/>
      <c r="OC60" s="14"/>
      <c r="OD60" s="14"/>
      <c r="OE60" s="14"/>
      <c r="OF60" s="14"/>
      <c r="OG60" s="14"/>
      <c r="OH60" s="14"/>
      <c r="OI60" s="14"/>
      <c r="OJ60" s="14"/>
      <c r="OK60" s="14"/>
      <c r="OL60" s="14"/>
      <c r="OM60" s="14"/>
      <c r="ON60" s="14"/>
      <c r="OO60" s="14"/>
      <c r="OP60" s="14"/>
      <c r="OQ60" s="14"/>
      <c r="OR60" s="14"/>
      <c r="OS60" s="14"/>
      <c r="OT60" s="14"/>
      <c r="OU60" s="24">
        <v>0</v>
      </c>
    </row>
    <row r="61" spans="1:411">
      <c r="A61" s="21">
        <f>ROW(A61)-5</f>
        <v>56</v>
      </c>
      <c r="B61" s="21"/>
      <c r="D61" s="14"/>
      <c r="E61" t="b">
        <v>0</v>
      </c>
      <c r="G61" s="32" t="s">
        <v>1019</v>
      </c>
      <c r="M61">
        <v>1</v>
      </c>
      <c r="N61">
        <v>1</v>
      </c>
      <c r="P61">
        <v>1</v>
      </c>
      <c r="Q61">
        <v>1</v>
      </c>
      <c r="R61">
        <v>1</v>
      </c>
      <c r="S61">
        <v>1</v>
      </c>
      <c r="T61">
        <v>1</v>
      </c>
      <c r="U61" s="218"/>
      <c r="V61" s="218"/>
      <c r="W61">
        <v>0</v>
      </c>
      <c r="X61" s="218"/>
      <c r="Y61" s="218">
        <v>81</v>
      </c>
      <c r="Z61" s="218">
        <v>81</v>
      </c>
      <c r="AA61" s="218">
        <v>81</v>
      </c>
      <c r="AB61" s="218">
        <v>1</v>
      </c>
      <c r="AC61" s="218">
        <v>1</v>
      </c>
      <c r="AD61" s="218">
        <v>1</v>
      </c>
      <c r="AE61" s="218">
        <v>1</v>
      </c>
      <c r="AL61" s="233" t="s">
        <v>1757</v>
      </c>
      <c r="AM61" s="9" t="s">
        <v>34</v>
      </c>
      <c r="AN61" s="9"/>
      <c r="AO61" s="515"/>
      <c r="AP61" s="515"/>
      <c r="AQ61" s="515"/>
      <c r="AR61" s="515"/>
      <c r="AS61" s="515"/>
      <c r="AT61" s="515"/>
      <c r="AU61" s="563"/>
      <c r="AV61" s="563"/>
      <c r="AW61" s="9"/>
      <c r="AX61" s="515"/>
      <c r="AY61" s="515"/>
      <c r="AZ61" s="515"/>
      <c r="BA61" s="515"/>
      <c r="BB61" s="515"/>
      <c r="BC61" s="515"/>
      <c r="BD61" s="515"/>
      <c r="BE61" s="9"/>
      <c r="BF61" s="515"/>
      <c r="BG61" s="515"/>
      <c r="BH61" s="515"/>
      <c r="BI61" s="515"/>
      <c r="BJ61" s="515"/>
      <c r="BK61" s="515"/>
      <c r="BL61" s="515"/>
      <c r="BM61" s="515"/>
      <c r="BN61" s="515"/>
      <c r="BO61" s="515"/>
      <c r="BP61" s="515"/>
      <c r="BQ61" s="9"/>
      <c r="BR61" s="515"/>
      <c r="BS61" s="515"/>
      <c r="BT61" s="515"/>
      <c r="BU61" s="515"/>
      <c r="BV61" s="515"/>
      <c r="BW61" s="515"/>
      <c r="BX61" s="515"/>
      <c r="BY61" s="515"/>
      <c r="BZ61" s="515"/>
      <c r="CA61" s="515"/>
      <c r="CB61" s="9"/>
      <c r="CC61" s="515"/>
      <c r="CD61" s="515"/>
      <c r="CE61" s="515"/>
      <c r="CF61" s="515"/>
      <c r="CG61" s="515"/>
      <c r="CH61" s="515"/>
      <c r="CI61" s="515"/>
      <c r="CJ61" s="515"/>
      <c r="CK61" s="515"/>
      <c r="CL61" s="515"/>
      <c r="CM61" s="515"/>
      <c r="CN61" s="9"/>
      <c r="CO61" s="515"/>
      <c r="CP61" s="515"/>
      <c r="CQ61" s="515"/>
      <c r="CR61" s="515"/>
      <c r="CS61" s="515"/>
      <c r="CT61" s="515"/>
      <c r="CU61" s="515"/>
      <c r="CV61" s="515"/>
      <c r="CW61" s="515"/>
      <c r="CX61" s="515"/>
      <c r="CY61" s="515"/>
      <c r="CZ61" s="515"/>
      <c r="DA61" s="515"/>
      <c r="DB61" s="515"/>
      <c r="DC61" s="515"/>
      <c r="DD61" s="515"/>
      <c r="DE61" s="515"/>
      <c r="DF61" s="515"/>
      <c r="DG61" s="515"/>
      <c r="DH61" s="515"/>
      <c r="DI61" s="515"/>
      <c r="DJ61" s="515"/>
      <c r="DK61" s="515"/>
      <c r="DL61" s="515"/>
      <c r="DM61" s="515"/>
      <c r="DN61" s="515"/>
      <c r="DO61" s="515"/>
      <c r="DP61" s="515"/>
      <c r="DQ61" s="515"/>
      <c r="DR61" s="515"/>
      <c r="DS61" s="515"/>
      <c r="DT61" s="515"/>
      <c r="DU61" s="515"/>
      <c r="DV61" s="515"/>
      <c r="DW61" s="515"/>
      <c r="DX61" s="515"/>
      <c r="DY61" s="515"/>
      <c r="DZ61" s="515"/>
      <c r="EA61" s="515"/>
      <c r="EB61" s="515"/>
      <c r="EC61" s="515"/>
      <c r="ED61" s="516"/>
      <c r="EE61" s="515"/>
      <c r="EF61" s="515"/>
      <c r="EG61" s="515"/>
      <c r="EH61" s="515"/>
      <c r="EI61" s="515"/>
      <c r="EJ61" s="515"/>
      <c r="EK61" s="515"/>
      <c r="EL61" s="515"/>
      <c r="EM61" s="515"/>
      <c r="EN61" s="515"/>
      <c r="EO61" s="515"/>
      <c r="EP61" s="515"/>
      <c r="EQ61" s="515"/>
      <c r="ER61" s="515"/>
      <c r="ES61" s="515"/>
      <c r="ET61" s="515"/>
      <c r="EU61" s="515"/>
      <c r="EV61" s="515"/>
      <c r="EW61" s="515"/>
      <c r="EX61" s="515"/>
      <c r="EY61" s="515"/>
      <c r="EZ61" s="515"/>
      <c r="FA61" s="515"/>
      <c r="FB61" s="515"/>
      <c r="FC61" s="515"/>
      <c r="FD61" s="515"/>
      <c r="FE61" s="515"/>
      <c r="FF61" s="515"/>
      <c r="FG61" s="515"/>
      <c r="FH61" s="515"/>
      <c r="FI61" s="515"/>
      <c r="FJ61" s="515"/>
      <c r="FK61" s="515"/>
      <c r="FL61" s="515"/>
      <c r="FM61" s="515"/>
      <c r="FN61" s="515"/>
      <c r="FO61" s="515"/>
      <c r="FP61" s="515"/>
      <c r="FQ61" s="515"/>
      <c r="FR61" s="515"/>
      <c r="FS61" s="515"/>
      <c r="FT61" s="515"/>
      <c r="FU61" s="515"/>
      <c r="FV61" s="515"/>
      <c r="FW61" s="515"/>
      <c r="FX61" s="515"/>
      <c r="FY61" s="515"/>
      <c r="FZ61" s="515"/>
      <c r="GA61" s="515"/>
      <c r="GB61" s="515"/>
      <c r="GC61" s="515"/>
      <c r="GD61" s="515"/>
      <c r="GE61" s="515"/>
      <c r="GF61" s="515"/>
      <c r="GG61" s="515"/>
      <c r="GH61" s="515"/>
      <c r="GI61" s="515"/>
      <c r="GJ61" s="515"/>
      <c r="GK61" s="515"/>
      <c r="GL61" s="515"/>
      <c r="GM61" s="515"/>
      <c r="GN61" s="515"/>
      <c r="GO61" s="515"/>
      <c r="GP61" s="515"/>
      <c r="GQ61" s="515"/>
      <c r="GR61" s="515"/>
      <c r="GS61" s="515"/>
      <c r="GT61" s="515"/>
      <c r="GU61" s="515"/>
      <c r="GV61" s="515"/>
      <c r="GW61" s="515"/>
      <c r="GX61" s="515"/>
      <c r="GY61" s="515"/>
      <c r="GZ61" s="515"/>
      <c r="HA61" s="515"/>
      <c r="HB61" s="515"/>
      <c r="HC61" s="515"/>
      <c r="HD61" s="515"/>
      <c r="HE61" s="515"/>
      <c r="HF61" s="515"/>
      <c r="HG61" s="515"/>
      <c r="HH61" s="515"/>
      <c r="HI61" s="515"/>
      <c r="HJ61" s="515"/>
      <c r="HK61" s="515"/>
      <c r="HL61" s="515"/>
      <c r="HM61" s="515"/>
      <c r="HN61" s="515"/>
      <c r="HO61" s="515"/>
      <c r="HP61" s="515"/>
      <c r="HQ61" s="515"/>
      <c r="HR61" s="515"/>
      <c r="HS61" s="515"/>
      <c r="HT61" s="515"/>
      <c r="HU61" s="515"/>
      <c r="HV61" s="515"/>
      <c r="HW61" s="515"/>
      <c r="HX61" s="515"/>
      <c r="HY61" s="515"/>
      <c r="HZ61" s="515"/>
      <c r="IA61" s="515"/>
      <c r="IB61" s="515"/>
      <c r="IC61" s="515"/>
      <c r="ID61" s="515"/>
      <c r="IE61" s="515"/>
      <c r="IF61" s="9"/>
      <c r="IG61" s="515"/>
      <c r="IH61" s="515"/>
      <c r="II61" s="515"/>
      <c r="IJ61" s="515"/>
      <c r="IK61" s="515"/>
      <c r="IL61" s="515"/>
      <c r="IM61" s="515"/>
      <c r="IN61" s="515"/>
      <c r="IO61" s="515"/>
      <c r="IP61" s="515"/>
      <c r="IQ61" s="515"/>
      <c r="IR61" s="515"/>
      <c r="IS61" s="515"/>
      <c r="IT61" s="515"/>
      <c r="IU61" s="515"/>
      <c r="IV61" s="515"/>
      <c r="IW61" s="515"/>
      <c r="IX61" s="515"/>
      <c r="IY61" s="515"/>
      <c r="IZ61" s="515"/>
      <c r="JA61" s="515"/>
      <c r="JB61" s="515"/>
      <c r="JC61" s="515"/>
      <c r="JD61" s="515"/>
      <c r="JE61" s="515"/>
      <c r="JF61" s="515"/>
      <c r="JG61" s="515"/>
      <c r="JH61" s="515"/>
      <c r="JI61" s="515"/>
      <c r="JJ61" s="515"/>
      <c r="JK61" s="515"/>
      <c r="JL61" s="515"/>
      <c r="JM61" s="515"/>
      <c r="JN61" s="515"/>
      <c r="JO61" s="9"/>
      <c r="JP61" s="515"/>
      <c r="JQ61" s="515"/>
      <c r="JR61" s="515"/>
      <c r="JS61" s="515"/>
      <c r="JT61" s="515"/>
      <c r="JU61" s="515"/>
      <c r="JV61" s="515"/>
      <c r="JW61" s="515"/>
      <c r="JX61" s="515"/>
      <c r="JY61" s="515"/>
      <c r="JZ61" s="515"/>
      <c r="KA61" s="515"/>
      <c r="KB61" s="515"/>
      <c r="KC61" s="515"/>
      <c r="KD61" s="515"/>
      <c r="KE61" s="515"/>
      <c r="KF61" s="515"/>
      <c r="KG61" s="515"/>
      <c r="KH61" s="515"/>
      <c r="KI61" s="515"/>
      <c r="KJ61" s="515"/>
      <c r="KK61" s="515"/>
      <c r="KL61" s="515"/>
      <c r="KM61" s="515"/>
      <c r="KN61" s="515"/>
      <c r="KO61" s="515"/>
      <c r="KP61" s="515"/>
      <c r="KQ61" s="515"/>
      <c r="KR61" s="515"/>
      <c r="KS61" s="515"/>
      <c r="KT61" s="515"/>
      <c r="KU61" s="515"/>
      <c r="KV61" s="515"/>
      <c r="KW61" s="515"/>
      <c r="KX61" s="515"/>
      <c r="KY61" s="515"/>
      <c r="KZ61" s="515"/>
      <c r="LA61" s="515"/>
      <c r="LB61" s="515"/>
      <c r="LC61" s="515"/>
      <c r="LD61" s="515"/>
      <c r="LE61" s="515"/>
      <c r="LF61" s="515"/>
      <c r="LG61" s="515"/>
      <c r="LH61" s="515"/>
      <c r="LI61" s="515"/>
      <c r="LJ61" s="515"/>
      <c r="LK61" s="515"/>
      <c r="LL61" s="515"/>
      <c r="LM61" s="515"/>
      <c r="LN61" s="515"/>
      <c r="LO61" s="515"/>
      <c r="LP61" s="515"/>
      <c r="LQ61" s="515"/>
      <c r="LR61" s="515"/>
      <c r="LS61" s="515"/>
      <c r="LT61" s="9"/>
      <c r="LU61" s="515"/>
      <c r="LV61" s="515"/>
      <c r="LW61" s="515"/>
      <c r="LX61" s="515"/>
      <c r="LY61" s="515"/>
      <c r="LZ61" s="515"/>
      <c r="MA61" s="515"/>
      <c r="MB61" s="515"/>
      <c r="MC61" s="515"/>
      <c r="MD61" s="515"/>
      <c r="ME61" s="515"/>
      <c r="MF61" s="515"/>
      <c r="MG61" s="515"/>
      <c r="MH61" s="515"/>
      <c r="MI61" s="515"/>
      <c r="MJ61" s="515"/>
      <c r="MK61" s="515"/>
      <c r="ML61" s="515"/>
      <c r="MM61" s="515"/>
      <c r="MN61" s="9"/>
      <c r="MO61" s="515"/>
      <c r="MP61" s="515"/>
      <c r="MQ61" s="515"/>
      <c r="MR61" s="515"/>
      <c r="MS61" s="515"/>
      <c r="MT61" s="515"/>
      <c r="MU61" s="515"/>
      <c r="MV61" s="515"/>
      <c r="MW61" s="515"/>
      <c r="MX61" s="515"/>
      <c r="MY61" s="515"/>
      <c r="MZ61" s="515"/>
      <c r="NA61" s="515"/>
      <c r="NB61" s="515"/>
      <c r="NC61" s="515"/>
      <c r="ND61" s="515"/>
      <c r="NE61" s="515"/>
      <c r="NF61" s="515"/>
      <c r="NG61" s="515"/>
      <c r="NH61" s="515"/>
      <c r="NI61" s="515"/>
      <c r="NJ61" s="515"/>
      <c r="NK61" s="515"/>
      <c r="NL61" s="515"/>
      <c r="NM61" s="515"/>
      <c r="NN61" s="515"/>
      <c r="NO61" s="515"/>
      <c r="NP61" s="515"/>
      <c r="NQ61" s="515"/>
      <c r="NR61" s="515"/>
      <c r="NS61" s="515"/>
      <c r="NT61" s="515"/>
      <c r="NU61" s="515"/>
      <c r="NV61" s="515"/>
      <c r="NW61" s="515"/>
      <c r="NX61" s="515"/>
      <c r="NY61" s="515"/>
      <c r="NZ61" s="515"/>
      <c r="OA61" s="515"/>
      <c r="OB61" s="515"/>
      <c r="OC61" s="515"/>
      <c r="OD61" s="515"/>
      <c r="OE61" s="515"/>
      <c r="OF61" s="515"/>
      <c r="OG61" s="515"/>
      <c r="OH61" s="515"/>
      <c r="OI61" s="515"/>
      <c r="OJ61" s="515"/>
      <c r="OK61" s="515"/>
      <c r="OL61" s="515"/>
      <c r="OM61" s="515"/>
      <c r="ON61" s="515"/>
      <c r="OO61" s="515"/>
      <c r="OP61" s="515"/>
      <c r="OQ61" s="515"/>
      <c r="OR61" s="515"/>
      <c r="OS61" s="515"/>
      <c r="OT61" s="515"/>
      <c r="OU61" s="24">
        <v>0</v>
      </c>
    </row>
    <row r="62" spans="1:411" outlineLevel="1">
      <c r="A62" s="21">
        <f>ROW(A62)-5</f>
        <v>57</v>
      </c>
      <c r="B62" s="21"/>
      <c r="D62" s="14"/>
      <c r="E62" t="b">
        <v>0</v>
      </c>
      <c r="G62" s="32" t="s">
        <v>1020</v>
      </c>
      <c r="M62">
        <v>4</v>
      </c>
      <c r="N62">
        <v>3</v>
      </c>
      <c r="P62">
        <v>1</v>
      </c>
      <c r="Q62">
        <v>4</v>
      </c>
      <c r="R62">
        <v>1</v>
      </c>
      <c r="S62">
        <v>4</v>
      </c>
      <c r="T62">
        <v>1</v>
      </c>
      <c r="U62" s="218"/>
      <c r="V62" s="218"/>
      <c r="W62">
        <v>0</v>
      </c>
      <c r="X62" s="218"/>
      <c r="Y62" s="218">
        <f>Y61+26</f>
        <v>107</v>
      </c>
      <c r="Z62" s="218">
        <f>Z61+26</f>
        <v>107</v>
      </c>
      <c r="AA62" s="218">
        <f>AA61+26</f>
        <v>107</v>
      </c>
      <c r="AB62" s="218">
        <v>3</v>
      </c>
      <c r="AC62" s="218">
        <v>5</v>
      </c>
      <c r="AD62" s="218">
        <v>5</v>
      </c>
      <c r="AE62" s="218">
        <v>5</v>
      </c>
      <c r="AL62" s="559" t="s">
        <v>1855</v>
      </c>
      <c r="AM62" s="9" t="str">
        <f ca="1">IF(COUNTIF(AL$5:AL62,AL62)=1,"-","Dup")</f>
        <v>-</v>
      </c>
      <c r="AN62" s="9"/>
      <c r="AO62" s="14"/>
      <c r="AP62" s="14"/>
      <c r="AQ62" s="14"/>
      <c r="AR62" s="14"/>
      <c r="AS62" s="14"/>
      <c r="AT62" s="14"/>
      <c r="AU62" s="563"/>
      <c r="AV62" s="563"/>
      <c r="AW62" s="9"/>
      <c r="AX62" s="14"/>
      <c r="AY62" s="14"/>
      <c r="AZ62" s="14"/>
      <c r="BA62" s="14"/>
      <c r="BB62" s="14"/>
      <c r="BC62" s="14"/>
      <c r="BD62" s="14"/>
      <c r="BE62" s="9"/>
      <c r="BF62" s="14"/>
      <c r="BG62" s="14"/>
      <c r="BH62" s="14"/>
      <c r="BI62" s="14"/>
      <c r="BJ62" s="14"/>
      <c r="BK62" s="14"/>
      <c r="BL62" s="14"/>
      <c r="BM62" s="14"/>
      <c r="BN62" s="14"/>
      <c r="BO62" s="14"/>
      <c r="BP62" s="14"/>
      <c r="BQ62" s="9"/>
      <c r="BR62" s="14"/>
      <c r="BS62" s="14"/>
      <c r="BT62" s="14"/>
      <c r="BU62" s="14"/>
      <c r="BV62" s="14"/>
      <c r="BW62" s="14"/>
      <c r="BX62" s="14"/>
      <c r="BY62" s="14"/>
      <c r="BZ62" s="14"/>
      <c r="CA62" s="14"/>
      <c r="CB62" s="9"/>
      <c r="CC62" s="14"/>
      <c r="CD62" s="14"/>
      <c r="CE62" s="14"/>
      <c r="CF62" s="14"/>
      <c r="CG62" s="14"/>
      <c r="CH62" s="153"/>
      <c r="CI62" s="14"/>
      <c r="CJ62" s="14"/>
      <c r="CK62" s="14"/>
      <c r="CL62" s="14"/>
      <c r="CM62" s="14"/>
      <c r="CN62" s="9"/>
      <c r="CO62" s="14"/>
      <c r="CP62" s="14"/>
      <c r="CQ62" s="14"/>
      <c r="CR62" s="14"/>
      <c r="CS62" s="14"/>
      <c r="CT62" s="14"/>
      <c r="CU62" s="14"/>
      <c r="CV62" s="14"/>
      <c r="CW62" s="14"/>
      <c r="CX62" s="14"/>
      <c r="CY62" s="14"/>
      <c r="CZ62" s="14"/>
      <c r="DA62" s="14"/>
      <c r="DB62" s="14"/>
      <c r="DC62" s="14"/>
      <c r="DD62" s="14"/>
      <c r="DE62" s="14"/>
      <c r="DF62" s="14"/>
      <c r="DG62" s="14"/>
      <c r="DH62" s="14"/>
      <c r="DI62" s="14"/>
      <c r="DJ62" s="14"/>
      <c r="DK62" s="14"/>
      <c r="DL62" s="14"/>
      <c r="DM62" s="14"/>
      <c r="DN62" s="14"/>
      <c r="DO62" s="14"/>
      <c r="DP62" s="14"/>
      <c r="DQ62" s="14"/>
      <c r="DR62" s="14"/>
      <c r="DS62" s="14"/>
      <c r="DT62" s="14"/>
      <c r="DU62" s="14"/>
      <c r="DV62" s="14"/>
      <c r="DW62" s="14"/>
      <c r="DX62" s="14"/>
      <c r="DY62" s="14"/>
      <c r="DZ62" s="14"/>
      <c r="EA62" s="14"/>
      <c r="EB62" s="14"/>
      <c r="EC62" s="14"/>
      <c r="ED62" s="322"/>
      <c r="EE62" s="14"/>
      <c r="EF62" s="14"/>
      <c r="EG62" s="14"/>
      <c r="EH62" s="14"/>
      <c r="EI62" s="14"/>
      <c r="EJ62" s="14"/>
      <c r="EK62" s="14"/>
      <c r="EL62" s="14"/>
      <c r="EM62" s="14"/>
      <c r="EN62" s="14"/>
      <c r="EO62" s="14"/>
      <c r="EP62" s="14"/>
      <c r="EQ62" s="14"/>
      <c r="ER62" s="14"/>
      <c r="ES62" s="14"/>
      <c r="ET62" s="14"/>
      <c r="EU62" s="14"/>
      <c r="EV62" s="14"/>
      <c r="EW62" s="14"/>
      <c r="EX62" s="14"/>
      <c r="EY62" s="14"/>
      <c r="EZ62" s="14"/>
      <c r="FA62" s="14"/>
      <c r="FB62" s="14"/>
      <c r="FC62" s="14"/>
      <c r="FD62" s="14"/>
      <c r="FE62" s="14"/>
      <c r="FF62" s="14"/>
      <c r="FG62" s="14"/>
      <c r="FH62" s="14"/>
      <c r="FI62" s="14"/>
      <c r="FJ62" s="14"/>
      <c r="FK62" s="14"/>
      <c r="FL62" s="14"/>
      <c r="FM62" s="14"/>
      <c r="FN62" s="14"/>
      <c r="FO62" s="14"/>
      <c r="FP62" s="14"/>
      <c r="FQ62" s="14"/>
      <c r="FR62" s="14"/>
      <c r="FS62" s="14"/>
      <c r="FT62" s="14"/>
      <c r="FU62" s="14"/>
      <c r="FV62" s="14"/>
      <c r="FW62" s="14"/>
      <c r="FX62" s="14"/>
      <c r="FY62" s="14"/>
      <c r="FZ62" s="14"/>
      <c r="GA62" s="14"/>
      <c r="GB62" s="14"/>
      <c r="GC62" s="14"/>
      <c r="GD62" s="14"/>
      <c r="GE62" s="14"/>
      <c r="GF62" s="14"/>
      <c r="GG62" s="14"/>
      <c r="GH62" s="14"/>
      <c r="GI62" s="14"/>
      <c r="GJ62" s="14"/>
      <c r="GK62" s="14"/>
      <c r="GL62" s="14"/>
      <c r="GM62" s="14"/>
      <c r="GN62" s="14"/>
      <c r="GO62" s="14"/>
      <c r="GP62" s="14"/>
      <c r="GQ62" s="14"/>
      <c r="GR62" s="14"/>
      <c r="GS62" s="14"/>
      <c r="GT62" s="14"/>
      <c r="GU62" s="14"/>
      <c r="GV62" s="14"/>
      <c r="GW62" s="14"/>
      <c r="GX62" s="14"/>
      <c r="GY62" s="14"/>
      <c r="GZ62" s="14"/>
      <c r="HA62" s="14"/>
      <c r="HB62" s="14"/>
      <c r="HC62" s="14"/>
      <c r="HD62" s="14"/>
      <c r="HE62" s="14"/>
      <c r="HF62" s="14"/>
      <c r="HG62" s="14"/>
      <c r="HH62" s="14"/>
      <c r="HI62" s="14"/>
      <c r="HJ62" s="14"/>
      <c r="HK62" s="14"/>
      <c r="HL62" s="14"/>
      <c r="HM62" s="14"/>
      <c r="HN62" s="14"/>
      <c r="HO62" s="14"/>
      <c r="HP62" s="14"/>
      <c r="HQ62" s="14"/>
      <c r="HR62" s="14"/>
      <c r="HS62" s="14"/>
      <c r="HT62" s="14"/>
      <c r="HU62" s="14"/>
      <c r="HV62" s="14"/>
      <c r="HW62" s="14"/>
      <c r="HX62" s="14"/>
      <c r="HY62" s="14"/>
      <c r="HZ62" s="14"/>
      <c r="IA62" s="14"/>
      <c r="IB62" s="14"/>
      <c r="IC62" s="14"/>
      <c r="ID62" s="14"/>
      <c r="IE62" s="14"/>
      <c r="IF62" s="9"/>
      <c r="IG62" s="14"/>
      <c r="IH62" s="14"/>
      <c r="II62" s="14"/>
      <c r="IJ62" s="14"/>
      <c r="IK62" s="14"/>
      <c r="IL62" s="14"/>
      <c r="IM62" s="14"/>
      <c r="IN62" s="14"/>
      <c r="IO62" s="14"/>
      <c r="IP62" s="14"/>
      <c r="IQ62" s="14"/>
      <c r="IR62" s="14"/>
      <c r="IS62" s="14"/>
      <c r="IT62" s="14"/>
      <c r="IU62" s="14"/>
      <c r="IV62" s="14"/>
      <c r="IW62" s="14"/>
      <c r="IX62" s="14"/>
      <c r="IY62" s="14"/>
      <c r="IZ62" s="14"/>
      <c r="JA62" s="14"/>
      <c r="JB62" s="14"/>
      <c r="JC62" s="14"/>
      <c r="JD62" s="14"/>
      <c r="JE62" s="14"/>
      <c r="JF62" s="14"/>
      <c r="JG62" s="14"/>
      <c r="JH62" s="14"/>
      <c r="JI62" s="14"/>
      <c r="JJ62" s="14"/>
      <c r="JK62" s="14"/>
      <c r="JL62" s="14"/>
      <c r="JM62" s="14"/>
      <c r="JN62" s="14"/>
      <c r="JO62" s="9"/>
      <c r="JP62" s="14"/>
      <c r="JQ62" s="14"/>
      <c r="JR62" s="14"/>
      <c r="JS62" s="14"/>
      <c r="JT62" s="14"/>
      <c r="JU62" s="14"/>
      <c r="JV62" s="14"/>
      <c r="JW62" s="14"/>
      <c r="JX62" s="14"/>
      <c r="JY62" s="14"/>
      <c r="JZ62" s="14"/>
      <c r="KA62" s="14"/>
      <c r="KB62" s="14"/>
      <c r="KC62" s="14"/>
      <c r="KD62" s="14"/>
      <c r="KE62" s="14"/>
      <c r="KF62" s="14"/>
      <c r="KG62" s="14"/>
      <c r="KH62" s="14"/>
      <c r="KI62" s="14"/>
      <c r="KJ62" s="14"/>
      <c r="KK62" s="14"/>
      <c r="KL62" s="14"/>
      <c r="KM62" s="14"/>
      <c r="KN62" s="14"/>
      <c r="KO62" s="14"/>
      <c r="KP62" s="14"/>
      <c r="KQ62" s="14"/>
      <c r="KR62" s="14"/>
      <c r="KS62" s="14"/>
      <c r="KT62" s="14"/>
      <c r="KU62" s="14"/>
      <c r="KV62" s="14"/>
      <c r="KW62" s="14"/>
      <c r="KX62" s="14"/>
      <c r="KY62" s="14"/>
      <c r="KZ62" s="14"/>
      <c r="LA62" s="14"/>
      <c r="LB62" s="14"/>
      <c r="LC62" s="14"/>
      <c r="LD62" s="14"/>
      <c r="LE62" s="14"/>
      <c r="LF62" s="14"/>
      <c r="LG62" s="14"/>
      <c r="LH62" s="14"/>
      <c r="LI62" s="14"/>
      <c r="LJ62" s="14"/>
      <c r="LK62" s="14"/>
      <c r="LL62" s="14"/>
      <c r="LM62" s="14"/>
      <c r="LN62" s="14"/>
      <c r="LO62" s="14"/>
      <c r="LP62" s="14"/>
      <c r="LQ62" s="14"/>
      <c r="LR62" s="14"/>
      <c r="LS62" s="14"/>
      <c r="LT62" s="9"/>
      <c r="LU62" s="14"/>
      <c r="LV62" s="14"/>
      <c r="LW62" s="14"/>
      <c r="LX62" s="14"/>
      <c r="LY62" s="14"/>
      <c r="LZ62" s="14"/>
      <c r="MA62" s="14"/>
      <c r="MB62" s="14"/>
      <c r="MC62" s="14"/>
      <c r="MD62" s="14"/>
      <c r="ME62" s="14"/>
      <c r="MF62" s="14"/>
      <c r="MG62" s="14"/>
      <c r="MH62" s="14"/>
      <c r="MI62" s="14"/>
      <c r="MJ62" s="14"/>
      <c r="MK62" s="14"/>
      <c r="ML62" s="14"/>
      <c r="MM62" s="14"/>
      <c r="MN62" s="9"/>
      <c r="MO62" s="14"/>
      <c r="MP62" s="14"/>
      <c r="MQ62" s="14"/>
      <c r="MR62" s="14"/>
      <c r="MS62" s="14"/>
      <c r="MT62" s="14"/>
      <c r="MU62" s="14"/>
      <c r="MV62" s="14"/>
      <c r="MW62" s="14"/>
      <c r="MX62" s="14"/>
      <c r="MY62" s="14"/>
      <c r="MZ62" s="14"/>
      <c r="NA62" s="14"/>
      <c r="NB62" s="14"/>
      <c r="NC62" s="14"/>
      <c r="ND62" s="14"/>
      <c r="NE62" s="14"/>
      <c r="NF62" s="14"/>
      <c r="NG62" s="14"/>
      <c r="NH62" s="14"/>
      <c r="NI62" s="14"/>
      <c r="NJ62" s="14"/>
      <c r="NK62" s="14"/>
      <c r="NL62" s="14"/>
      <c r="NM62" s="14"/>
      <c r="NN62" s="14"/>
      <c r="NO62" s="14"/>
      <c r="NP62" s="14"/>
      <c r="NQ62" s="14"/>
      <c r="NR62" s="14"/>
      <c r="NS62" s="14"/>
      <c r="NT62" s="14"/>
      <c r="NU62" s="14"/>
      <c r="NV62" s="14"/>
      <c r="NW62" s="14"/>
      <c r="NX62" s="14"/>
      <c r="NY62" s="14"/>
      <c r="NZ62" s="14"/>
      <c r="OA62" s="14"/>
      <c r="OB62" s="14"/>
      <c r="OC62" s="14"/>
      <c r="OD62" s="14"/>
      <c r="OE62" s="14"/>
      <c r="OF62" s="14"/>
      <c r="OG62" s="14"/>
      <c r="OH62" s="14"/>
      <c r="OI62" s="14"/>
      <c r="OJ62" s="14"/>
      <c r="OK62" s="14"/>
      <c r="OL62" s="14"/>
      <c r="OM62" s="14"/>
      <c r="ON62" s="14"/>
      <c r="OO62" s="14"/>
      <c r="OP62" s="14"/>
      <c r="OQ62" s="14"/>
      <c r="OR62" s="14"/>
      <c r="OS62" s="14"/>
      <c r="OT62" s="14"/>
      <c r="OU62" s="24">
        <v>0</v>
      </c>
    </row>
    <row r="63" spans="1:411" outlineLevel="1">
      <c r="A63" s="21">
        <f t="shared" si="158"/>
        <v>58</v>
      </c>
      <c r="B63" s="29">
        <f>$A$14</f>
        <v>9</v>
      </c>
      <c r="C63">
        <v>203</v>
      </c>
      <c r="D63" s="144" t="str">
        <f t="shared" ref="D63:D68" si="510">INDEX(i.Region_Desc,$K63,1)</f>
        <v>GSM</v>
      </c>
      <c r="E63" t="b">
        <v>0</v>
      </c>
      <c r="F63" t="b">
        <v>0</v>
      </c>
      <c r="G63" t="b">
        <f t="shared" ref="G63:G68" si="511">E63</f>
        <v>0</v>
      </c>
      <c r="H63" s="325">
        <v>2</v>
      </c>
      <c r="I63" s="325">
        <v>1</v>
      </c>
      <c r="J63" s="29" t="str">
        <f>""</f>
        <v/>
      </c>
      <c r="K63" s="29">
        <f>d.Region</f>
        <v>2</v>
      </c>
      <c r="L63" s="29">
        <v>2</v>
      </c>
      <c r="M63" s="29">
        <v>2</v>
      </c>
      <c r="N63" s="325">
        <v>3</v>
      </c>
      <c r="O63" s="325">
        <v>1</v>
      </c>
      <c r="P63" s="29">
        <v>1</v>
      </c>
      <c r="Q63" s="29">
        <v>2</v>
      </c>
      <c r="R63" s="21">
        <v>1</v>
      </c>
      <c r="S63" s="29">
        <v>1</v>
      </c>
      <c r="T63" s="21">
        <v>1</v>
      </c>
      <c r="U63" s="21"/>
      <c r="V63" s="21"/>
      <c r="W63" s="21">
        <v>0</v>
      </c>
      <c r="X63" s="21"/>
      <c r="Y63" s="21">
        <v>0</v>
      </c>
      <c r="Z63" s="21">
        <v>0</v>
      </c>
      <c r="AA63" s="21">
        <v>0</v>
      </c>
      <c r="AB63" s="21">
        <v>0</v>
      </c>
      <c r="AC63" s="21">
        <v>0</v>
      </c>
      <c r="AD63" s="21">
        <v>0</v>
      </c>
      <c r="AE63" s="21">
        <v>0</v>
      </c>
      <c r="AF63" s="144">
        <f>INDEX(CHOOSE($N63,DataAutumn!i.AdultDrys,DataWinter!i.AdultDrys,DataSpring!i.AdultDrys),1,$M63)</f>
        <v>3</v>
      </c>
      <c r="AG63" s="5">
        <f t="shared" ref="AG63:AH68" si="512">INDEX(i.FlkStrctr,$M63,AG$7)</f>
        <v>2</v>
      </c>
      <c r="AH63" s="5">
        <f t="shared" si="512"/>
        <v>0</v>
      </c>
      <c r="AI63" s="5">
        <f t="shared" ref="AI63:AI68" si="513">INDEX(i.StdELMan,($K63-1)*12+($M63-1)*3+$N63,AI$7)</f>
        <v>1</v>
      </c>
      <c r="AJ63">
        <f t="shared" ref="AJ63:AJ68" si="514">IFERROR(MOD($CF63,100),0)</f>
        <v>11</v>
      </c>
      <c r="AL63" s="235" t="str">
        <f ca="1">TEXT(LEFT(OFFSET(AL63,-1,0),5)+1,"00000")&amp;MID(OFFSET(AL63,-1,0),6,FIND(" ",OFFSET(AL63,-1,0),7)-5)
&amp; $D63           &amp; IF($IG63=0," FWM","")&amp;IF($IG63=1," MWM","")&amp;IF($IG63=5," Mat","")&amp;IF($IH63=TRUE,"&amp;BBT","    ")          &amp; " Day"&amp;INDEX(i.DOY,$N63,1)
&amp; " Scan"&amp;TEXT($O63,"0")        &amp;" "&amp; INDEX(DataMaster!$B$98:$B$105,$Q63,0)
&amp; " WP"&amp;TEXT($MC63*100,"000p")           &amp; " MP"&amp;TEXT($MD63*100,"000p")           &amp; " GP"&amp;TEXT($MM63*100,"000p")
&amp; " T_" &amp; IF(AND($CC63,$CE63),"TRUE ")        &amp; " (F"&amp;3+COUNTIF($CV63:$CY63,TRUE)&amp;3&amp;"N"&amp;$DM63&amp;$DN63&amp;")"</f>
        <v>00001 FeedSupply_DSP GSM MWM     Day204 Scan1 Only export WP100p MP100p GP100p T_FALSE (F33N11)</v>
      </c>
      <c r="AM63" s="9" t="str">
        <f ca="1">IF(COUNTIF(AL$5:AL63,AL63)=1,"-","Dup")</f>
        <v>-</v>
      </c>
      <c r="AN63" s="9"/>
      <c r="AO63" s="12" t="b">
        <v>1</v>
      </c>
      <c r="AP63" s="12" t="b">
        <v>1</v>
      </c>
      <c r="AQ63" s="12" t="b">
        <v>1</v>
      </c>
      <c r="AR63" s="12" t="b">
        <v>1</v>
      </c>
      <c r="AS63" s="12" t="b">
        <v>1</v>
      </c>
      <c r="AT63" s="12" t="b">
        <v>1</v>
      </c>
      <c r="AU63" s="12" t="b">
        <v>1</v>
      </c>
      <c r="AV63" s="12" t="b">
        <v>1</v>
      </c>
      <c r="AW63" s="9"/>
      <c r="AX63" s="5" t="b">
        <f t="shared" ref="AX63:BC68" si="515">INDEX(i.model_structure,$H63,AX$7)</f>
        <v>0</v>
      </c>
      <c r="AY63" s="5" t="str">
        <f t="shared" si="515"/>
        <v>-</v>
      </c>
      <c r="AZ63" s="5" t="b">
        <f t="shared" si="515"/>
        <v>0</v>
      </c>
      <c r="BA63" s="5" t="b">
        <f t="shared" si="515"/>
        <v>1</v>
      </c>
      <c r="BB63" s="5" t="b">
        <f t="shared" si="515"/>
        <v>1</v>
      </c>
      <c r="BC63" s="144">
        <f t="shared" si="515"/>
        <v>0</v>
      </c>
      <c r="BD63" s="19" t="b">
        <f t="shared" ref="BD63:BD68" ca="1" si="516">OFFSET(BD$5,$B63,0)</f>
        <v>1</v>
      </c>
      <c r="BE63" s="9"/>
      <c r="BF63" s="5" t="str">
        <f t="shared" ref="BF63:BF68" ca="1" si="517">IF($M63&lt;&gt;4,OFFSET(BF$5,$B63,0),1)</f>
        <v>-</v>
      </c>
      <c r="BG63" s="19" t="str">
        <f t="shared" ref="BG63:BI68" ca="1" si="518">OFFSET(BG$5,$B63,0)</f>
        <v>-</v>
      </c>
      <c r="BH63" s="19" t="str">
        <f t="shared" ca="1" si="518"/>
        <v>-</v>
      </c>
      <c r="BI63" s="19" t="str">
        <f t="shared" ca="1" si="518"/>
        <v>-</v>
      </c>
      <c r="BJ63" s="5" t="str">
        <f t="shared" ref="BJ63:BJ68" ca="1" si="519">IF($M63&lt;&gt;4,OFFSET(BJ$5,$B63,0),1)</f>
        <v>-</v>
      </c>
      <c r="BK63" s="19" t="str">
        <f t="shared" ref="BK63:BK68" ca="1" si="520">OFFSET(BK$5,$B63,0)</f>
        <v>-</v>
      </c>
      <c r="BL63" s="5" t="str">
        <f t="shared" ref="BL63:BL68" ca="1" si="521">IF($M63&lt;&gt;4,OFFSET(BL$5,$B63,0),1)</f>
        <v>-</v>
      </c>
      <c r="BM63" s="19" t="str">
        <f t="shared" ref="BM63:BO68" ca="1" si="522">OFFSET(BM$5,$B63,0)</f>
        <v>-</v>
      </c>
      <c r="BN63" s="19" t="str">
        <f t="shared" ca="1" si="522"/>
        <v>-</v>
      </c>
      <c r="BO63" s="19" t="str">
        <f t="shared" ca="1" si="522"/>
        <v>-</v>
      </c>
      <c r="BP63" s="5" t="str">
        <f t="shared" ref="BP63:BP68" ca="1" si="523">IF($M63&lt;&gt;4,OFFSET(BP$5,$B63,0),1)</f>
        <v>-</v>
      </c>
      <c r="BQ63" s="9"/>
      <c r="BR63" s="19" t="str">
        <f t="shared" ref="BR63:CA68" ca="1" si="524">OFFSET(BR$5,$B63,0)</f>
        <v>-</v>
      </c>
      <c r="BS63" s="19" t="str">
        <f t="shared" ca="1" si="524"/>
        <v>-</v>
      </c>
      <c r="BT63" s="19" t="str">
        <f t="shared" ca="1" si="524"/>
        <v>-</v>
      </c>
      <c r="BU63" s="19" t="str">
        <f t="shared" ca="1" si="524"/>
        <v>-</v>
      </c>
      <c r="BV63" s="19" t="str">
        <f t="shared" ca="1" si="524"/>
        <v>-</v>
      </c>
      <c r="BW63" s="19" t="str">
        <f t="shared" ca="1" si="524"/>
        <v>-</v>
      </c>
      <c r="BX63" s="19" t="str">
        <f t="shared" ca="1" si="524"/>
        <v>-</v>
      </c>
      <c r="BY63" s="19" t="str">
        <f t="shared" ca="1" si="524"/>
        <v>-</v>
      </c>
      <c r="BZ63" s="19" t="str">
        <f t="shared" ca="1" si="524"/>
        <v>-</v>
      </c>
      <c r="CA63" s="19" t="str">
        <f t="shared" ca="1" si="524"/>
        <v>-</v>
      </c>
      <c r="CB63" s="9"/>
      <c r="CC63" s="12" t="b">
        <v>0</v>
      </c>
      <c r="CD63" s="12" t="b">
        <v>0</v>
      </c>
      <c r="CE63" s="12" t="b">
        <v>0</v>
      </c>
      <c r="CF63" s="12">
        <f>VALUE($K63&amp;$M63&amp;$N63&amp;$O63&amp;"1")</f>
        <v>22311</v>
      </c>
      <c r="CG63" s="144" t="b">
        <f>NOT(CE63)</f>
        <v>1</v>
      </c>
      <c r="CH63" s="12" t="s">
        <v>34</v>
      </c>
      <c r="CI63" s="12" t="b">
        <v>1</v>
      </c>
      <c r="CJ63" s="12">
        <f>VALUE($K63&amp;$M63&amp;$N63&amp;$Q63&amp;$S63&amp;"01")</f>
        <v>2232101</v>
      </c>
      <c r="CK63" s="19" t="str">
        <f t="shared" ref="CK63:CM63" ca="1" si="525">OFFSET(CK$5,$B63,0)</f>
        <v>-</v>
      </c>
      <c r="CL63" s="19">
        <f t="shared" ca="1" si="525"/>
        <v>1</v>
      </c>
      <c r="CM63" s="19">
        <f t="shared" ca="1" si="525"/>
        <v>1</v>
      </c>
      <c r="CN63" s="9"/>
      <c r="CO63" s="444">
        <f t="shared" ref="CO63:CQ68" si="526">INDEX(i.UserPeriod0,$AI63,CO$7)</f>
        <v>652</v>
      </c>
      <c r="CP63" s="444">
        <f t="shared" si="526"/>
        <v>686</v>
      </c>
      <c r="CQ63" s="444">
        <f t="shared" si="526"/>
        <v>721</v>
      </c>
      <c r="CR63" s="152">
        <f t="shared" ref="CR63:CT68" si="527">7*INDEX(i.end_joining,1,CR$7+($AI63-1)*3)</f>
        <v>378</v>
      </c>
      <c r="CS63" s="152">
        <f t="shared" si="527"/>
        <v>413</v>
      </c>
      <c r="CT63" s="152">
        <f t="shared" si="527"/>
        <v>448</v>
      </c>
      <c r="CU63" s="19" t="str">
        <f t="shared" ref="CU63:DK68" ca="1" si="528">OFFSET(CU$5,$B63,0)</f>
        <v>-</v>
      </c>
      <c r="CV63" s="19" t="str">
        <f t="shared" ca="1" si="528"/>
        <v>-</v>
      </c>
      <c r="CW63" s="19" t="str">
        <f t="shared" ca="1" si="528"/>
        <v>-</v>
      </c>
      <c r="CX63" s="19" t="str">
        <f t="shared" ca="1" si="528"/>
        <v>-</v>
      </c>
      <c r="CY63" s="19" t="str">
        <f t="shared" ca="1" si="528"/>
        <v>-</v>
      </c>
      <c r="CZ63" s="19" t="b">
        <f t="shared" ca="1" si="528"/>
        <v>1</v>
      </c>
      <c r="DA63" s="19">
        <f t="shared" ca="1" si="528"/>
        <v>0</v>
      </c>
      <c r="DB63" s="19">
        <f t="shared" ca="1" si="528"/>
        <v>0</v>
      </c>
      <c r="DC63" s="19">
        <f t="shared" ca="1" si="528"/>
        <v>0</v>
      </c>
      <c r="DD63" s="19">
        <f t="shared" ca="1" si="528"/>
        <v>0</v>
      </c>
      <c r="DE63" s="19">
        <f t="shared" ca="1" si="528"/>
        <v>0</v>
      </c>
      <c r="DF63" s="19">
        <f t="shared" ca="1" si="528"/>
        <v>0</v>
      </c>
      <c r="DG63" s="19">
        <f t="shared" ca="1" si="528"/>
        <v>0</v>
      </c>
      <c r="DH63" s="19">
        <f t="shared" ca="1" si="528"/>
        <v>0</v>
      </c>
      <c r="DI63" s="19">
        <f t="shared" ca="1" si="528"/>
        <v>0</v>
      </c>
      <c r="DJ63" s="19">
        <f t="shared" ca="1" si="528"/>
        <v>0</v>
      </c>
      <c r="DK63" s="19">
        <f t="shared" ca="1" si="528"/>
        <v>0</v>
      </c>
      <c r="DL63" s="19">
        <f t="shared" ref="DL63:ES68" ca="1" si="529">OFFSET(DL$5,$B63,0)</f>
        <v>0</v>
      </c>
      <c r="DM63" s="19">
        <f t="shared" ca="1" si="529"/>
        <v>1</v>
      </c>
      <c r="DN63" s="19">
        <f t="shared" ca="1" si="529"/>
        <v>1</v>
      </c>
      <c r="DO63" s="19">
        <f t="shared" ca="1" si="529"/>
        <v>0</v>
      </c>
      <c r="DP63" s="19" t="str">
        <f t="shared" ca="1" si="529"/>
        <v>-</v>
      </c>
      <c r="DQ63" s="19" t="str">
        <f t="shared" ca="1" si="529"/>
        <v>-</v>
      </c>
      <c r="DR63" s="19" t="str">
        <f t="shared" ca="1" si="529"/>
        <v>-</v>
      </c>
      <c r="DS63" s="19" t="str">
        <f t="shared" ca="1" si="529"/>
        <v>-</v>
      </c>
      <c r="DT63" s="19" t="str">
        <f t="shared" ca="1" si="529"/>
        <v>-</v>
      </c>
      <c r="DU63" s="19">
        <f t="shared" ca="1" si="529"/>
        <v>0</v>
      </c>
      <c r="DV63" s="19" t="str">
        <f t="shared" ca="1" si="529"/>
        <v>-</v>
      </c>
      <c r="DW63" s="19" t="str">
        <f t="shared" ca="1" si="529"/>
        <v>-</v>
      </c>
      <c r="DX63" s="19" t="str">
        <f t="shared" ca="1" si="529"/>
        <v>-</v>
      </c>
      <c r="DY63" s="19" t="str">
        <f t="shared" ca="1" si="529"/>
        <v>-</v>
      </c>
      <c r="DZ63" s="19" t="str">
        <f t="shared" ca="1" si="529"/>
        <v>-</v>
      </c>
      <c r="EA63" s="19" t="str">
        <f t="shared" ca="1" si="529"/>
        <v>-</v>
      </c>
      <c r="EB63" s="19" t="str">
        <f t="shared" ca="1" si="529"/>
        <v>-</v>
      </c>
      <c r="EC63" s="19" t="str">
        <f t="shared" ca="1" si="529"/>
        <v>-</v>
      </c>
      <c r="ED63" s="19">
        <f t="shared" ca="1" si="529"/>
        <v>0</v>
      </c>
      <c r="EE63" s="19">
        <f t="shared" ca="1" si="529"/>
        <v>0</v>
      </c>
      <c r="EF63" s="19">
        <f t="shared" ca="1" si="529"/>
        <v>0</v>
      </c>
      <c r="EG63" s="19">
        <f t="shared" ca="1" si="529"/>
        <v>0</v>
      </c>
      <c r="EH63" s="19">
        <f t="shared" ca="1" si="529"/>
        <v>0</v>
      </c>
      <c r="EI63" s="19">
        <f t="shared" ca="1" si="529"/>
        <v>0</v>
      </c>
      <c r="EJ63" s="19">
        <f t="shared" ca="1" si="529"/>
        <v>0</v>
      </c>
      <c r="EK63" s="19">
        <f t="shared" ca="1" si="529"/>
        <v>0</v>
      </c>
      <c r="EL63" s="19">
        <f t="shared" ca="1" si="529"/>
        <v>0</v>
      </c>
      <c r="EM63" s="19">
        <f t="shared" ca="1" si="529"/>
        <v>0</v>
      </c>
      <c r="EN63" s="19">
        <f t="shared" ca="1" si="529"/>
        <v>0</v>
      </c>
      <c r="EO63" s="19">
        <f t="shared" ca="1" si="529"/>
        <v>0</v>
      </c>
      <c r="EP63" s="19">
        <f t="shared" ca="1" si="529"/>
        <v>0</v>
      </c>
      <c r="EQ63" s="19">
        <f t="shared" ca="1" si="529"/>
        <v>0</v>
      </c>
      <c r="ER63" s="19">
        <f t="shared" ca="1" si="529"/>
        <v>0</v>
      </c>
      <c r="ES63" s="19">
        <f t="shared" ca="1" si="529"/>
        <v>0</v>
      </c>
      <c r="ET63" s="19">
        <f t="shared" ref="ET63:FI67" ca="1" si="530">OFFSET(ET$5,$B63,0)</f>
        <v>0</v>
      </c>
      <c r="EU63" s="19">
        <f t="shared" ca="1" si="530"/>
        <v>0</v>
      </c>
      <c r="EV63" s="19">
        <f t="shared" ca="1" si="530"/>
        <v>0</v>
      </c>
      <c r="EW63" s="19">
        <f t="shared" ca="1" si="530"/>
        <v>0</v>
      </c>
      <c r="EX63" s="19">
        <f t="shared" ca="1" si="530"/>
        <v>0</v>
      </c>
      <c r="EY63" s="19">
        <f t="shared" ca="1" si="530"/>
        <v>0</v>
      </c>
      <c r="EZ63" s="19">
        <f t="shared" ca="1" si="530"/>
        <v>0</v>
      </c>
      <c r="FA63" s="19">
        <f t="shared" ca="1" si="530"/>
        <v>0</v>
      </c>
      <c r="FB63" s="19">
        <f t="shared" ca="1" si="530"/>
        <v>0</v>
      </c>
      <c r="FC63" s="19">
        <f t="shared" ca="1" si="530"/>
        <v>0</v>
      </c>
      <c r="FD63" s="19">
        <f t="shared" ca="1" si="530"/>
        <v>0</v>
      </c>
      <c r="FE63" s="19">
        <f t="shared" ca="1" si="530"/>
        <v>0</v>
      </c>
      <c r="FF63" s="19">
        <f t="shared" ca="1" si="530"/>
        <v>0</v>
      </c>
      <c r="FG63" s="19">
        <f t="shared" ca="1" si="530"/>
        <v>0</v>
      </c>
      <c r="FH63" s="19">
        <f t="shared" ca="1" si="530"/>
        <v>0</v>
      </c>
      <c r="FI63" s="19">
        <f t="shared" ca="1" si="530"/>
        <v>0</v>
      </c>
      <c r="FJ63" s="19">
        <f t="shared" ref="FJ63:HK66" ca="1" si="531">OFFSET(FJ$5,$B63,0)</f>
        <v>0</v>
      </c>
      <c r="FK63" s="19">
        <f t="shared" ca="1" si="531"/>
        <v>0</v>
      </c>
      <c r="FL63" s="19">
        <f t="shared" ca="1" si="531"/>
        <v>0</v>
      </c>
      <c r="FM63" s="19">
        <f t="shared" ca="1" si="531"/>
        <v>0</v>
      </c>
      <c r="FN63" s="19">
        <f t="shared" ca="1" si="531"/>
        <v>0</v>
      </c>
      <c r="FO63" s="19">
        <f t="shared" ca="1" si="531"/>
        <v>0</v>
      </c>
      <c r="FP63" s="19">
        <f t="shared" ca="1" si="531"/>
        <v>0</v>
      </c>
      <c r="FQ63" s="19">
        <f t="shared" ca="1" si="531"/>
        <v>0</v>
      </c>
      <c r="FR63" s="19">
        <f t="shared" ca="1" si="531"/>
        <v>0</v>
      </c>
      <c r="FS63" s="19">
        <f t="shared" ca="1" si="531"/>
        <v>0</v>
      </c>
      <c r="FT63" s="19">
        <f t="shared" ca="1" si="531"/>
        <v>0</v>
      </c>
      <c r="FU63" s="19">
        <f t="shared" ca="1" si="531"/>
        <v>0</v>
      </c>
      <c r="FV63" s="19">
        <f t="shared" ca="1" si="531"/>
        <v>0</v>
      </c>
      <c r="FW63" s="19">
        <f t="shared" ca="1" si="531"/>
        <v>0</v>
      </c>
      <c r="FX63" s="19">
        <f t="shared" ca="1" si="531"/>
        <v>0</v>
      </c>
      <c r="FY63" s="19">
        <f t="shared" ca="1" si="531"/>
        <v>0</v>
      </c>
      <c r="FZ63" s="19">
        <f t="shared" ca="1" si="531"/>
        <v>0</v>
      </c>
      <c r="GA63" s="19">
        <f t="shared" ca="1" si="531"/>
        <v>0</v>
      </c>
      <c r="GB63" s="19">
        <f t="shared" ca="1" si="531"/>
        <v>0</v>
      </c>
      <c r="GC63" s="19">
        <f t="shared" ca="1" si="531"/>
        <v>0</v>
      </c>
      <c r="GD63" s="19">
        <f t="shared" ca="1" si="531"/>
        <v>0</v>
      </c>
      <c r="GE63" s="19">
        <f t="shared" ca="1" si="531"/>
        <v>0</v>
      </c>
      <c r="GF63" s="19">
        <f t="shared" ca="1" si="531"/>
        <v>0</v>
      </c>
      <c r="GG63" s="19">
        <f t="shared" ca="1" si="531"/>
        <v>0</v>
      </c>
      <c r="GH63" s="19">
        <f t="shared" ca="1" si="531"/>
        <v>0</v>
      </c>
      <c r="GI63" s="19">
        <f t="shared" ca="1" si="531"/>
        <v>0</v>
      </c>
      <c r="GJ63" s="19">
        <f t="shared" ca="1" si="531"/>
        <v>0</v>
      </c>
      <c r="GK63" s="19">
        <f t="shared" ca="1" si="531"/>
        <v>0</v>
      </c>
      <c r="GL63" s="19">
        <f t="shared" ca="1" si="531"/>
        <v>0</v>
      </c>
      <c r="GM63" s="19">
        <f t="shared" ca="1" si="531"/>
        <v>0</v>
      </c>
      <c r="GN63" s="19">
        <f t="shared" ca="1" si="531"/>
        <v>0</v>
      </c>
      <c r="GO63" s="19">
        <f t="shared" ca="1" si="531"/>
        <v>0</v>
      </c>
      <c r="GP63" s="19">
        <f t="shared" ca="1" si="531"/>
        <v>0</v>
      </c>
      <c r="GQ63" s="19">
        <f t="shared" ca="1" si="531"/>
        <v>0</v>
      </c>
      <c r="GR63" s="19">
        <f t="shared" ca="1" si="531"/>
        <v>0</v>
      </c>
      <c r="GS63" s="19">
        <f t="shared" ca="1" si="531"/>
        <v>0</v>
      </c>
      <c r="GT63" s="19">
        <f t="shared" ca="1" si="531"/>
        <v>0</v>
      </c>
      <c r="GU63" s="19">
        <f t="shared" ca="1" si="531"/>
        <v>0</v>
      </c>
      <c r="GV63" s="19">
        <f t="shared" ca="1" si="531"/>
        <v>0</v>
      </c>
      <c r="GW63" s="19">
        <f t="shared" ca="1" si="531"/>
        <v>0</v>
      </c>
      <c r="GX63" s="19">
        <f t="shared" ca="1" si="531"/>
        <v>0</v>
      </c>
      <c r="GY63" s="19">
        <f t="shared" ca="1" si="531"/>
        <v>0</v>
      </c>
      <c r="GZ63" s="19">
        <f t="shared" ca="1" si="531"/>
        <v>0</v>
      </c>
      <c r="HA63" s="19">
        <f t="shared" ca="1" si="531"/>
        <v>0</v>
      </c>
      <c r="HB63" s="19">
        <f t="shared" ca="1" si="531"/>
        <v>0</v>
      </c>
      <c r="HC63" s="19">
        <f t="shared" ca="1" si="531"/>
        <v>0</v>
      </c>
      <c r="HD63" s="19">
        <f t="shared" ca="1" si="531"/>
        <v>0</v>
      </c>
      <c r="HE63" s="19">
        <f t="shared" ca="1" si="531"/>
        <v>0</v>
      </c>
      <c r="HF63" s="19">
        <f t="shared" ca="1" si="531"/>
        <v>0</v>
      </c>
      <c r="HG63" s="19">
        <f t="shared" ca="1" si="531"/>
        <v>0</v>
      </c>
      <c r="HH63" s="19">
        <f t="shared" ca="1" si="531"/>
        <v>0</v>
      </c>
      <c r="HI63" s="19">
        <f t="shared" ca="1" si="531"/>
        <v>0</v>
      </c>
      <c r="HJ63" s="19">
        <f t="shared" ca="1" si="531"/>
        <v>0</v>
      </c>
      <c r="HK63" s="19">
        <f t="shared" ca="1" si="531"/>
        <v>0</v>
      </c>
      <c r="HL63" s="19">
        <f t="shared" ref="HL63:ID65" ca="1" si="532">OFFSET(HL$5,$B63,0)</f>
        <v>0</v>
      </c>
      <c r="HM63" s="19">
        <f t="shared" ca="1" si="532"/>
        <v>0</v>
      </c>
      <c r="HN63" s="19">
        <f t="shared" ca="1" si="532"/>
        <v>0</v>
      </c>
      <c r="HO63" s="19">
        <f t="shared" ca="1" si="532"/>
        <v>0</v>
      </c>
      <c r="HP63" s="19">
        <f t="shared" ca="1" si="532"/>
        <v>0</v>
      </c>
      <c r="HQ63" s="19">
        <f t="shared" ca="1" si="532"/>
        <v>0</v>
      </c>
      <c r="HR63" s="19">
        <f t="shared" ca="1" si="532"/>
        <v>0</v>
      </c>
      <c r="HS63" s="19">
        <f t="shared" ca="1" si="532"/>
        <v>0</v>
      </c>
      <c r="HT63" s="19">
        <f t="shared" ca="1" si="532"/>
        <v>0</v>
      </c>
      <c r="HU63" s="19">
        <f t="shared" ca="1" si="532"/>
        <v>0</v>
      </c>
      <c r="HV63" s="19">
        <f t="shared" ca="1" si="532"/>
        <v>0</v>
      </c>
      <c r="HW63" s="19">
        <f t="shared" ca="1" si="532"/>
        <v>0</v>
      </c>
      <c r="HX63" s="19">
        <f t="shared" ca="1" si="532"/>
        <v>0</v>
      </c>
      <c r="HY63" s="19">
        <f t="shared" ca="1" si="532"/>
        <v>0</v>
      </c>
      <c r="HZ63" s="19">
        <f t="shared" ca="1" si="532"/>
        <v>0</v>
      </c>
      <c r="IA63" s="19">
        <f t="shared" ca="1" si="532"/>
        <v>0</v>
      </c>
      <c r="IB63" s="19">
        <f t="shared" ca="1" si="532"/>
        <v>0</v>
      </c>
      <c r="IC63" s="19">
        <f t="shared" ca="1" si="532"/>
        <v>0</v>
      </c>
      <c r="ID63" s="19">
        <f t="shared" ca="1" si="532"/>
        <v>0</v>
      </c>
      <c r="IE63" s="5">
        <f t="shared" ref="IE63:IE68" si="533">INDEX(i.TOL,$N63,IE$7)</f>
        <v>67</v>
      </c>
      <c r="IF63" s="9"/>
      <c r="IG63" s="5">
        <f t="shared" ref="IG63:IJ68" si="534">INDEX(i.FlkStrctr,$M63,IG$7)</f>
        <v>1</v>
      </c>
      <c r="IH63" s="5" t="b">
        <f t="shared" si="534"/>
        <v>0</v>
      </c>
      <c r="II63" s="19">
        <f t="shared" ref="II63:JN68" ca="1" si="535">OFFSET(II$5,$B63,0)</f>
        <v>0</v>
      </c>
      <c r="IJ63" s="5">
        <f t="shared" si="534"/>
        <v>55</v>
      </c>
      <c r="IK63" s="19">
        <f t="shared" ca="1" si="535"/>
        <v>1</v>
      </c>
      <c r="IL63" s="19">
        <f t="shared" ca="1" si="535"/>
        <v>0</v>
      </c>
      <c r="IM63" s="19">
        <f t="shared" ca="1" si="535"/>
        <v>0</v>
      </c>
      <c r="IN63" s="19">
        <f t="shared" ca="1" si="535"/>
        <v>0</v>
      </c>
      <c r="IO63" s="19">
        <f t="shared" ca="1" si="535"/>
        <v>0</v>
      </c>
      <c r="IP63" s="19">
        <f t="shared" ca="1" si="535"/>
        <v>0</v>
      </c>
      <c r="IQ63" s="19">
        <f t="shared" ca="1" si="535"/>
        <v>0</v>
      </c>
      <c r="IR63" s="19">
        <f t="shared" ca="1" si="535"/>
        <v>0</v>
      </c>
      <c r="IS63" s="19">
        <f t="shared" ca="1" si="535"/>
        <v>0</v>
      </c>
      <c r="IT63" s="19">
        <f t="shared" ca="1" si="535"/>
        <v>0</v>
      </c>
      <c r="IU63" s="19">
        <f t="shared" ca="1" si="535"/>
        <v>0</v>
      </c>
      <c r="IV63" s="19">
        <f t="shared" ca="1" si="535"/>
        <v>0</v>
      </c>
      <c r="IW63" s="19">
        <f t="shared" ca="1" si="535"/>
        <v>0</v>
      </c>
      <c r="IX63" s="19">
        <f t="shared" ca="1" si="535"/>
        <v>0</v>
      </c>
      <c r="IY63" s="19">
        <f t="shared" ca="1" si="535"/>
        <v>0</v>
      </c>
      <c r="IZ63" s="19">
        <f t="shared" ca="1" si="535"/>
        <v>0</v>
      </c>
      <c r="JA63" s="19">
        <f t="shared" ca="1" si="535"/>
        <v>0</v>
      </c>
      <c r="JB63" s="19">
        <f t="shared" ca="1" si="535"/>
        <v>0</v>
      </c>
      <c r="JC63" s="19">
        <f t="shared" ca="1" si="535"/>
        <v>0</v>
      </c>
      <c r="JD63" s="19">
        <f t="shared" ca="1" si="535"/>
        <v>0</v>
      </c>
      <c r="JE63" s="19">
        <f t="shared" ca="1" si="535"/>
        <v>0</v>
      </c>
      <c r="JF63" s="19">
        <f t="shared" ca="1" si="535"/>
        <v>0</v>
      </c>
      <c r="JG63" s="5">
        <f t="shared" ref="JG63:JK68" si="536">INDEX(i_dryman,($AF63-1)*4+INDEX(i.StdELMan,($K63-1)*12+($M63-1)*3+$N63,JG$8),JG$7)</f>
        <v>1.2500000000000001E-2</v>
      </c>
      <c r="JH63" s="567">
        <f t="shared" si="536"/>
        <v>0</v>
      </c>
      <c r="JI63" s="5">
        <f t="shared" si="536"/>
        <v>6.25E-2</v>
      </c>
      <c r="JJ63" s="5">
        <f t="shared" si="536"/>
        <v>6.25E-2</v>
      </c>
      <c r="JK63" s="5">
        <f t="shared" si="536"/>
        <v>6.25E-2</v>
      </c>
      <c r="JL63" s="19">
        <f t="shared" ca="1" si="535"/>
        <v>1</v>
      </c>
      <c r="JM63" s="19">
        <f t="shared" ca="1" si="535"/>
        <v>0</v>
      </c>
      <c r="JN63" s="19">
        <f t="shared" ca="1" si="535"/>
        <v>1</v>
      </c>
      <c r="JO63" s="9"/>
      <c r="JP63" s="5" t="b">
        <f t="shared" ref="JP63:JP68" ca="1" si="537">IF($L63&lt;&gt;0,INDEX(i.cropgraze_inc,$L63,JP$7),OFFSET(JP$5,$B63,0))</f>
        <v>0</v>
      </c>
      <c r="JQ63" s="19" t="str">
        <f t="shared" ref="JQ63:JR68" ca="1" si="538">OFFSET(JQ$5,$B63,0)</f>
        <v>-</v>
      </c>
      <c r="JR63" s="19" t="str">
        <f t="shared" ca="1" si="538"/>
        <v>-</v>
      </c>
      <c r="JS63" s="5" t="b">
        <f t="shared" ref="JS63:JU68" si="539">($N63=JS$11)</f>
        <v>0</v>
      </c>
      <c r="JT63" s="5" t="b">
        <f t="shared" si="539"/>
        <v>0</v>
      </c>
      <c r="JU63" s="5" t="b">
        <f t="shared" si="539"/>
        <v>1</v>
      </c>
      <c r="JV63" s="144">
        <f>$O63</f>
        <v>1</v>
      </c>
      <c r="JW63" s="144">
        <f t="shared" ref="JW63" si="540">$O63</f>
        <v>1</v>
      </c>
      <c r="JX63" s="12" t="s">
        <v>34</v>
      </c>
      <c r="JY63" s="12" t="s">
        <v>34</v>
      </c>
      <c r="JZ63" s="12" t="s">
        <v>34</v>
      </c>
      <c r="KA63" s="12" t="s">
        <v>34</v>
      </c>
      <c r="KB63" s="12">
        <v>1</v>
      </c>
      <c r="KC63" s="12">
        <v>0.66</v>
      </c>
      <c r="KD63" s="244" t="s">
        <v>34</v>
      </c>
      <c r="KE63" s="5" t="b" cm="1">
        <f t="array" ref="KE63">IF(OR(KF63:KM63&lt;&gt;"-"),TRUE,"-")</f>
        <v>1</v>
      </c>
      <c r="KF63" s="12">
        <v>2</v>
      </c>
      <c r="KG63" s="12">
        <v>2</v>
      </c>
      <c r="KH63" s="12">
        <v>2</v>
      </c>
      <c r="KI63" s="12">
        <v>2</v>
      </c>
      <c r="KJ63" s="12">
        <v>2</v>
      </c>
      <c r="KK63" s="12">
        <v>2</v>
      </c>
      <c r="KL63" s="12">
        <v>2</v>
      </c>
      <c r="KM63" s="12">
        <v>2</v>
      </c>
      <c r="KN63" s="5" t="str">
        <f t="array" ref="KN63">IF(OR(KO63:KU63&lt;&gt;"-"),TRUE,"-")</f>
        <v>-</v>
      </c>
      <c r="KO63" s="12" t="s">
        <v>34</v>
      </c>
      <c r="KP63" s="12" t="s">
        <v>34</v>
      </c>
      <c r="KQ63" s="12" t="s">
        <v>34</v>
      </c>
      <c r="KR63" s="12" t="s">
        <v>34</v>
      </c>
      <c r="KS63" s="12" t="s">
        <v>34</v>
      </c>
      <c r="KT63" s="12" t="s">
        <v>34</v>
      </c>
      <c r="KU63" s="12" t="s">
        <v>34</v>
      </c>
      <c r="KV63" s="12" t="b">
        <v>0</v>
      </c>
      <c r="KW63" s="144">
        <f t="shared" ref="KW63:KW68" si="541">IF($AI63=6,0,$KX63)</f>
        <v>2</v>
      </c>
      <c r="KX63" s="12">
        <v>2</v>
      </c>
      <c r="KY63" s="12" t="b">
        <v>0</v>
      </c>
      <c r="KZ63" s="12" t="s">
        <v>34</v>
      </c>
      <c r="LA63" s="5" t="str">
        <f t="shared" ref="LA63:LD68" si="542">INDEX(i.FlkStrctr,$M63,LA$7)</f>
        <v>-</v>
      </c>
      <c r="LB63" s="5" t="str">
        <f t="shared" si="542"/>
        <v>-</v>
      </c>
      <c r="LC63" s="5" t="str">
        <f t="shared" si="542"/>
        <v>-</v>
      </c>
      <c r="LD63" s="5" t="str">
        <f t="shared" si="542"/>
        <v>-</v>
      </c>
      <c r="LE63" s="12" t="b">
        <v>0</v>
      </c>
      <c r="LF63" s="244" t="s">
        <v>34</v>
      </c>
      <c r="LG63" s="244" t="s">
        <v>34</v>
      </c>
      <c r="LH63" s="12" t="b">
        <v>1</v>
      </c>
      <c r="LI63" s="12">
        <v>0.75</v>
      </c>
      <c r="LJ63" s="144">
        <f>LI63</f>
        <v>0.75</v>
      </c>
      <c r="LK63" s="12">
        <v>0.99</v>
      </c>
      <c r="LL63" s="12">
        <v>0.5</v>
      </c>
      <c r="LM63" s="12">
        <v>0</v>
      </c>
      <c r="LN63" s="12">
        <v>0</v>
      </c>
      <c r="LO63" s="12" t="s">
        <v>34</v>
      </c>
      <c r="LP63" s="5" t="str" cm="1">
        <f t="array" ref="LP63">INDEX(i.meatgrid,$Q63,LP$7)</f>
        <v>-</v>
      </c>
      <c r="LQ63" s="5" t="str" cm="1">
        <f t="array" ref="LQ63">INDEX(i.meatgrid,$Q63,LQ$7)</f>
        <v>-</v>
      </c>
      <c r="LR63" s="19" t="str">
        <f t="shared" ref="LR63" ca="1" si="543">OFFSET(LR$5,$B63,0)</f>
        <v>-</v>
      </c>
      <c r="LS63" s="5">
        <f t="shared" ref="LS63:LS68" si="544">INDEX(i.conservation,$W63+1,$N63)</f>
        <v>1</v>
      </c>
      <c r="LT63" s="9"/>
      <c r="LU63" s="19">
        <f t="shared" ref="LU63:LX68" ca="1" si="545">OFFSET(LU$5,$B63,0)</f>
        <v>70</v>
      </c>
      <c r="LV63" s="19">
        <f t="shared" ca="1" si="545"/>
        <v>50</v>
      </c>
      <c r="LW63" s="19">
        <f t="shared" ca="1" si="545"/>
        <v>80</v>
      </c>
      <c r="LX63" s="19">
        <f t="shared" ca="1" si="545"/>
        <v>50</v>
      </c>
      <c r="LY63" s="5" t="b" cm="1">
        <f t="array" ref="LY63">INDEX(i.meatgrid,$Q63,LY$7)</f>
        <v>0</v>
      </c>
      <c r="LZ63" s="5" t="b" cm="1">
        <f t="array" ref="LZ63">INDEX(i.meatgrid,$Q63,LZ$7)</f>
        <v>0</v>
      </c>
      <c r="MA63" s="5" t="str" cm="1">
        <f t="array" ref="MA63">INDEX(i.meatgrid,$Q63,MA$7)</f>
        <v>-</v>
      </c>
      <c r="MB63" s="5" t="str" cm="1">
        <f t="array" ref="MB63">INDEX(i.meatgrid,$Q63,MB$7)</f>
        <v>-</v>
      </c>
      <c r="MC63" s="19">
        <f t="shared" ref="MC63:MC68" ca="1" si="546">OFFSET(MC$5,$B63,0)</f>
        <v>1</v>
      </c>
      <c r="MD63" s="5">
        <f t="shared" ref="MD63:MD68" si="547">INDEX(i.MeatPrices,$S63,MD$7)</f>
        <v>1</v>
      </c>
      <c r="ME63" s="5" cm="1">
        <f t="array" ref="ME63">INDEX(i.meatgrid,$Q63,ME$7)</f>
        <v>0</v>
      </c>
      <c r="MF63" s="5" cm="1">
        <f t="array" ref="MF63">INDEX(i.meatgrid,$Q63,MF$7)</f>
        <v>0</v>
      </c>
      <c r="MG63" s="5" cm="1">
        <f t="array" ref="MG63">INDEX(i.meatgrid,$Q63,MG$7)</f>
        <v>0</v>
      </c>
      <c r="MH63" s="5" cm="1">
        <f t="array" ref="MH63">INDEX(i.meatgrid,$Q63,MH$7)</f>
        <v>0</v>
      </c>
      <c r="MI63" s="5" cm="1">
        <f t="array" ref="MI63">INDEX(i.meatgrid,$Q63,MI$7)</f>
        <v>1</v>
      </c>
      <c r="MJ63" s="5" cm="1">
        <f t="array" ref="MJ63">INDEX(i.meatgrid,$Q63,MJ$7)</f>
        <v>1</v>
      </c>
      <c r="MK63" s="5" cm="1">
        <f t="array" ref="MK63">INDEX(i.meatgrid,$Q63,MK$7)</f>
        <v>1</v>
      </c>
      <c r="ML63" s="5" cm="1">
        <f t="array" ref="ML63">INDEX(i.meatgrid,$Q63,ML$7)</f>
        <v>1</v>
      </c>
      <c r="MM63" s="19">
        <f t="shared" ref="MM63:MM68" ca="1" si="548">OFFSET(MM$5,$B63,0)</f>
        <v>1</v>
      </c>
      <c r="MN63" s="9"/>
      <c r="MO63" s="19" t="b">
        <f t="shared" ref="MO63:ND68" ca="1" si="549">OFFSET(MO$5,$B63,0)</f>
        <v>0</v>
      </c>
      <c r="MP63" s="19" t="b">
        <f t="shared" ca="1" si="549"/>
        <v>0</v>
      </c>
      <c r="MQ63" s="19">
        <f ca="1">OFFSET(MQ$5,$B63,0)</f>
        <v>1</v>
      </c>
      <c r="MR63" s="19">
        <f t="shared" ref="MR63:OT67" ca="1" si="550">OFFSET(MR$5,$B63,0)</f>
        <v>0.75</v>
      </c>
      <c r="MS63" s="19">
        <f t="shared" ca="1" si="550"/>
        <v>0.75</v>
      </c>
      <c r="MT63" s="19">
        <f t="shared" ca="1" si="550"/>
        <v>0.8</v>
      </c>
      <c r="MU63" s="19">
        <f t="shared" ca="1" si="550"/>
        <v>0.82499999999999996</v>
      </c>
      <c r="MV63" s="19">
        <f t="shared" ca="1" si="550"/>
        <v>0.875</v>
      </c>
      <c r="MW63" s="19">
        <f t="shared" ca="1" si="550"/>
        <v>0.9</v>
      </c>
      <c r="MX63" s="19">
        <f t="shared" ca="1" si="550"/>
        <v>1</v>
      </c>
      <c r="MY63" s="19">
        <f t="shared" ca="1" si="550"/>
        <v>0.875</v>
      </c>
      <c r="MZ63" s="19" t="b">
        <f t="shared" ca="1" si="550"/>
        <v>1</v>
      </c>
      <c r="NA63" s="19">
        <f t="shared" ca="1" si="550"/>
        <v>74.989999999999995</v>
      </c>
      <c r="NB63" s="19" t="str">
        <f t="shared" ca="1" si="550"/>
        <v>-</v>
      </c>
      <c r="NC63" s="19" t="str">
        <f t="shared" ca="1" si="550"/>
        <v>-</v>
      </c>
      <c r="ND63" s="19" t="str">
        <f t="shared" ca="1" si="550"/>
        <v>-</v>
      </c>
      <c r="NE63" s="19" t="str">
        <f t="shared" ca="1" si="550"/>
        <v>-</v>
      </c>
      <c r="NF63" s="19" t="str">
        <f t="shared" ca="1" si="550"/>
        <v>-</v>
      </c>
      <c r="NG63" s="19" t="str">
        <f t="shared" ca="1" si="550"/>
        <v>-</v>
      </c>
      <c r="NH63" s="19" t="str">
        <f t="shared" ca="1" si="550"/>
        <v>-</v>
      </c>
      <c r="NI63" s="19">
        <f t="shared" ca="1" si="550"/>
        <v>36.99</v>
      </c>
      <c r="NJ63" s="19">
        <f t="shared" ca="1" si="550"/>
        <v>36.99</v>
      </c>
      <c r="NK63" s="19" t="str">
        <f t="shared" ca="1" si="550"/>
        <v>-</v>
      </c>
      <c r="NL63" s="19" t="str">
        <f t="shared" ca="1" si="550"/>
        <v>-</v>
      </c>
      <c r="NM63" s="19" t="str">
        <f t="shared" ca="1" si="550"/>
        <v>-</v>
      </c>
      <c r="NN63" s="19" t="str">
        <f t="shared" ca="1" si="550"/>
        <v>-</v>
      </c>
      <c r="NO63" s="19" t="str">
        <f t="shared" ca="1" si="550"/>
        <v>-</v>
      </c>
      <c r="NP63" s="19">
        <f t="shared" ca="1" si="550"/>
        <v>49.99</v>
      </c>
      <c r="NQ63" s="19">
        <f t="shared" ca="1" si="550"/>
        <v>49.99</v>
      </c>
      <c r="NR63" s="19">
        <f t="shared" ca="1" si="550"/>
        <v>49.99</v>
      </c>
      <c r="NS63" s="19">
        <f t="shared" ca="1" si="550"/>
        <v>49.99</v>
      </c>
      <c r="NT63" s="19">
        <f t="shared" ca="1" si="550"/>
        <v>49.99</v>
      </c>
      <c r="NU63" s="19">
        <f t="shared" ca="1" si="550"/>
        <v>49.99</v>
      </c>
      <c r="NV63" s="19">
        <f t="shared" ca="1" si="550"/>
        <v>49.99</v>
      </c>
      <c r="NW63" s="19">
        <f t="shared" ca="1" si="550"/>
        <v>49.99</v>
      </c>
      <c r="NX63" s="19">
        <f t="shared" ca="1" si="550"/>
        <v>412.99</v>
      </c>
      <c r="NY63" s="19">
        <f t="shared" ca="1" si="550"/>
        <v>412.99</v>
      </c>
      <c r="NZ63" s="19" t="str">
        <f t="shared" ca="1" si="550"/>
        <v>-</v>
      </c>
      <c r="OA63" s="19" t="str">
        <f t="shared" ca="1" si="550"/>
        <v>-</v>
      </c>
      <c r="OB63" s="19" t="str">
        <f t="shared" ca="1" si="550"/>
        <v>-</v>
      </c>
      <c r="OC63" s="19" t="str">
        <f t="shared" ca="1" si="550"/>
        <v>-</v>
      </c>
      <c r="OD63" s="19" t="str">
        <f t="shared" ca="1" si="550"/>
        <v>-</v>
      </c>
      <c r="OE63" s="19">
        <f t="shared" ca="1" si="550"/>
        <v>6.8900000000000006</v>
      </c>
      <c r="OF63" s="19">
        <f t="shared" ca="1" si="550"/>
        <v>6.8900000000000006</v>
      </c>
      <c r="OG63" s="19">
        <f t="shared" ca="1" si="550"/>
        <v>6.8900000000000006</v>
      </c>
      <c r="OH63" s="19">
        <f t="shared" ca="1" si="550"/>
        <v>6.8900000000000006</v>
      </c>
      <c r="OI63" s="19">
        <f t="shared" ca="1" si="550"/>
        <v>6.8900000000000006</v>
      </c>
      <c r="OJ63" s="19">
        <f t="shared" ca="1" si="550"/>
        <v>6.8900000000000006</v>
      </c>
      <c r="OK63" s="19">
        <f t="shared" ca="1" si="550"/>
        <v>6.8900000000000006</v>
      </c>
      <c r="OL63" s="19">
        <f t="shared" ca="1" si="550"/>
        <v>6.8900000000000006</v>
      </c>
      <c r="OM63" s="19">
        <f t="shared" ca="1" si="550"/>
        <v>346.99</v>
      </c>
      <c r="ON63" s="19">
        <f t="shared" ca="1" si="550"/>
        <v>346.99</v>
      </c>
      <c r="OO63" s="19" t="str">
        <f t="shared" ca="1" si="550"/>
        <v>-</v>
      </c>
      <c r="OP63" s="19" t="str">
        <f t="shared" ca="1" si="550"/>
        <v>-</v>
      </c>
      <c r="OQ63" s="19" t="str">
        <f t="shared" ca="1" si="550"/>
        <v>-</v>
      </c>
      <c r="OR63" s="19" t="str">
        <f t="shared" ca="1" si="550"/>
        <v>-</v>
      </c>
      <c r="OS63" s="19" t="str">
        <f t="shared" ca="1" si="550"/>
        <v>-</v>
      </c>
      <c r="OT63" s="19">
        <f t="shared" ca="1" si="550"/>
        <v>0</v>
      </c>
      <c r="OU63" s="24">
        <v>0</v>
      </c>
    </row>
    <row r="64" spans="1:411" outlineLevel="2">
      <c r="A64" s="21">
        <f t="shared" si="158"/>
        <v>59</v>
      </c>
      <c r="B64" s="29">
        <f ca="1">OFFSET(B64,-1,-1)</f>
        <v>58</v>
      </c>
      <c r="C64">
        <v>203</v>
      </c>
      <c r="D64" s="144" t="str">
        <f t="shared" ca="1" si="510"/>
        <v>GSM</v>
      </c>
      <c r="E64" t="b">
        <v>0</v>
      </c>
      <c r="F64" t="b">
        <v>0</v>
      </c>
      <c r="G64" t="b">
        <f t="shared" si="511"/>
        <v>0</v>
      </c>
      <c r="H64" s="237">
        <f ca="1">OFFSET(H64,-1,0)</f>
        <v>2</v>
      </c>
      <c r="I64" s="237">
        <f t="shared" ref="I64:T68" ca="1" si="551">OFFSET(I64,-1,0)</f>
        <v>1</v>
      </c>
      <c r="J64" s="237" t="str">
        <f t="shared" ca="1" si="551"/>
        <v/>
      </c>
      <c r="K64" s="237">
        <f t="shared" ca="1" si="551"/>
        <v>2</v>
      </c>
      <c r="L64" s="237">
        <f t="shared" ca="1" si="551"/>
        <v>2</v>
      </c>
      <c r="M64" s="237">
        <f t="shared" ca="1" si="551"/>
        <v>2</v>
      </c>
      <c r="N64" s="237">
        <f t="shared" ca="1" si="551"/>
        <v>3</v>
      </c>
      <c r="O64" s="237">
        <f t="shared" ca="1" si="551"/>
        <v>1</v>
      </c>
      <c r="P64" s="237">
        <f t="shared" ca="1" si="551"/>
        <v>1</v>
      </c>
      <c r="Q64" s="237">
        <f t="shared" ca="1" si="551"/>
        <v>2</v>
      </c>
      <c r="R64" s="237">
        <f t="shared" ca="1" si="551"/>
        <v>1</v>
      </c>
      <c r="S64" s="237">
        <f t="shared" ca="1" si="551"/>
        <v>1</v>
      </c>
      <c r="T64" s="237">
        <f t="shared" ca="1" si="551"/>
        <v>1</v>
      </c>
      <c r="U64" s="275"/>
      <c r="V64" s="275"/>
      <c r="W64" s="237">
        <f t="shared" ref="W64:W68" ca="1" si="552">OFFSET(W64,-1,0)</f>
        <v>0</v>
      </c>
      <c r="X64" s="275"/>
      <c r="Y64" s="275">
        <f t="shared" ref="Y64:AE67" ca="1" si="553">OFFSET(Y64,-1,0)</f>
        <v>0</v>
      </c>
      <c r="Z64" s="275">
        <f t="shared" ca="1" si="553"/>
        <v>0</v>
      </c>
      <c r="AA64" s="275">
        <f t="shared" ca="1" si="553"/>
        <v>0</v>
      </c>
      <c r="AB64" s="275">
        <f t="shared" ca="1" si="553"/>
        <v>0</v>
      </c>
      <c r="AC64" s="275">
        <f t="shared" ca="1" si="553"/>
        <v>0</v>
      </c>
      <c r="AD64" s="275">
        <f t="shared" ca="1" si="553"/>
        <v>0</v>
      </c>
      <c r="AE64" s="275">
        <f t="shared" ca="1" si="553"/>
        <v>0</v>
      </c>
      <c r="AF64" s="144">
        <f ca="1">INDEX(CHOOSE($N64,DataAutumn!i.AdultDrys,DataWinter!i.AdultDrys,DataSpring!i.AdultDrys),1,$M64)</f>
        <v>3</v>
      </c>
      <c r="AG64" s="5">
        <f t="shared" ca="1" si="512"/>
        <v>2</v>
      </c>
      <c r="AH64" s="5">
        <f t="shared" ca="1" si="512"/>
        <v>0</v>
      </c>
      <c r="AI64" s="5">
        <f t="shared" ca="1" si="513"/>
        <v>1</v>
      </c>
      <c r="AJ64">
        <f t="shared" ca="1" si="514"/>
        <v>1</v>
      </c>
      <c r="AL64" s="231" t="str">
        <f ca="1">TEXT(LEFT(OFFSET(AL64,-1,0),5)+1,"00000")&amp;MID(OFFSET(AL64,-1,0),6,FIND(" ",OFFSET(AL64,-1,0),7)-5)
&amp; $D64           &amp; IF($IG64=0," FWM","")&amp;IF($IG64=1," MWM","")&amp;IF($IG64=5," Mat","")&amp;IF($IH64=TRUE,"&amp;BBT","    ")          &amp; " Day"&amp;INDEX(i.DOY,$N64,1)
&amp; " Scan"&amp;TEXT($O64,"0")        &amp;" "&amp; INDEX(DataMaster!$B$98:$B$105,$Q64,0)
&amp; " WP"&amp;TEXT($MC64*100,"000p")           &amp; " MP"&amp;TEXT($MD64*100,"000p")           &amp; " GP"&amp;TEXT($MM64*100,"000p")
&amp; " T_" &amp; IF(AND($CC64,$CE64),"TRUE ")        &amp; " (F"&amp;3+COUNTIF($CV64:$CY64,TRUE)&amp;3&amp;"N"&amp;$DM64&amp;$DN64&amp;")"</f>
        <v>00002 FeedSupply_DSP GSM MWM     Day204 Scan1 Only export WP100p MP100p GP100p T_TRUE  (F33N33)</v>
      </c>
      <c r="AM64" s="9" t="str">
        <f ca="1">IF(COUNTIF(AL$5:AL64,AL64)=1,"-","Dup")</f>
        <v>-</v>
      </c>
      <c r="AN64" s="9"/>
      <c r="AO64" s="12" t="s">
        <v>34</v>
      </c>
      <c r="AP64" s="12" t="s">
        <v>34</v>
      </c>
      <c r="AQ64" s="12" t="s">
        <v>34</v>
      </c>
      <c r="AR64" s="12" t="s">
        <v>34</v>
      </c>
      <c r="AS64" s="12" t="s">
        <v>34</v>
      </c>
      <c r="AT64" s="12" t="s">
        <v>34</v>
      </c>
      <c r="AU64" s="12" t="s">
        <v>34</v>
      </c>
      <c r="AV64" s="12" t="s">
        <v>34</v>
      </c>
      <c r="AW64" s="9"/>
      <c r="AX64" s="5" t="b">
        <f t="shared" ca="1" si="515"/>
        <v>0</v>
      </c>
      <c r="AY64" s="5" t="str">
        <f t="shared" ca="1" si="515"/>
        <v>-</v>
      </c>
      <c r="AZ64" s="5" t="b">
        <f t="shared" ca="1" si="515"/>
        <v>0</v>
      </c>
      <c r="BA64" s="5" t="b">
        <f t="shared" ca="1" si="515"/>
        <v>1</v>
      </c>
      <c r="BB64" s="5" t="b">
        <f t="shared" ca="1" si="515"/>
        <v>1</v>
      </c>
      <c r="BC64" s="144">
        <f t="shared" ca="1" si="515"/>
        <v>0</v>
      </c>
      <c r="BD64" s="19" t="b">
        <f t="shared" ca="1" si="516"/>
        <v>1</v>
      </c>
      <c r="BE64" s="9"/>
      <c r="BF64" s="5" t="str">
        <f t="shared" ca="1" si="517"/>
        <v>-</v>
      </c>
      <c r="BG64" s="19" t="str">
        <f t="shared" ca="1" si="518"/>
        <v>-</v>
      </c>
      <c r="BH64" s="19" t="str">
        <f t="shared" ca="1" si="518"/>
        <v>-</v>
      </c>
      <c r="BI64" s="19" t="str">
        <f t="shared" ca="1" si="518"/>
        <v>-</v>
      </c>
      <c r="BJ64" s="5" t="str">
        <f t="shared" ca="1" si="519"/>
        <v>-</v>
      </c>
      <c r="BK64" s="19" t="str">
        <f t="shared" ca="1" si="520"/>
        <v>-</v>
      </c>
      <c r="BL64" s="5" t="str">
        <f t="shared" ca="1" si="521"/>
        <v>-</v>
      </c>
      <c r="BM64" s="19" t="str">
        <f t="shared" ca="1" si="522"/>
        <v>-</v>
      </c>
      <c r="BN64" s="19" t="str">
        <f t="shared" ca="1" si="522"/>
        <v>-</v>
      </c>
      <c r="BO64" s="19" t="str">
        <f t="shared" ca="1" si="522"/>
        <v>-</v>
      </c>
      <c r="BP64" s="5" t="str">
        <f t="shared" ca="1" si="523"/>
        <v>-</v>
      </c>
      <c r="BQ64" s="9"/>
      <c r="BR64" s="19" t="str">
        <f t="shared" ca="1" si="524"/>
        <v>-</v>
      </c>
      <c r="BS64" s="19" t="str">
        <f t="shared" ca="1" si="524"/>
        <v>-</v>
      </c>
      <c r="BT64" s="19" t="str">
        <f t="shared" ca="1" si="524"/>
        <v>-</v>
      </c>
      <c r="BU64" s="19" t="str">
        <f t="shared" ca="1" si="524"/>
        <v>-</v>
      </c>
      <c r="BV64" s="19" t="str">
        <f t="shared" ca="1" si="524"/>
        <v>-</v>
      </c>
      <c r="BW64" s="19" t="str">
        <f t="shared" ca="1" si="524"/>
        <v>-</v>
      </c>
      <c r="BX64" s="19" t="str">
        <f t="shared" ca="1" si="524"/>
        <v>-</v>
      </c>
      <c r="BY64" s="19" t="str">
        <f t="shared" ca="1" si="524"/>
        <v>-</v>
      </c>
      <c r="BZ64" s="19" t="str">
        <f t="shared" ca="1" si="524"/>
        <v>-</v>
      </c>
      <c r="CA64" s="19" t="str">
        <f t="shared" ca="1" si="524"/>
        <v>-</v>
      </c>
      <c r="CB64" s="9"/>
      <c r="CC64" s="12" t="b">
        <v>1</v>
      </c>
      <c r="CD64" s="12" t="b">
        <v>0</v>
      </c>
      <c r="CE64" s="12" t="b">
        <v>1</v>
      </c>
      <c r="CF64" s="12">
        <f ca="1">VALUE($K64&amp;$M64&amp;$N64&amp;$Q64&amp;$S64&amp;"01")</f>
        <v>2232101</v>
      </c>
      <c r="CG64" s="12" t="b">
        <v>0</v>
      </c>
      <c r="CH64" s="12" t="s">
        <v>34</v>
      </c>
      <c r="CI64" s="19" t="b">
        <f t="shared" ref="CI64:CM68" ca="1" si="554">OFFSET(CI$5,$B64,0)</f>
        <v>1</v>
      </c>
      <c r="CJ64" s="12">
        <f ca="1">VALUE($K64&amp;$M64&amp;$N64&amp;$Q64&amp;$S64&amp;"02")</f>
        <v>2232102</v>
      </c>
      <c r="CK64" s="19" t="str">
        <f t="shared" ca="1" si="554"/>
        <v>-</v>
      </c>
      <c r="CL64" s="19">
        <f t="shared" ca="1" si="554"/>
        <v>1</v>
      </c>
      <c r="CM64" s="19">
        <f t="shared" ca="1" si="554"/>
        <v>1</v>
      </c>
      <c r="CN64" s="9"/>
      <c r="CO64" s="444">
        <f t="shared" ca="1" si="526"/>
        <v>652</v>
      </c>
      <c r="CP64" s="444">
        <f t="shared" ca="1" si="526"/>
        <v>686</v>
      </c>
      <c r="CQ64" s="444">
        <f t="shared" ca="1" si="526"/>
        <v>721</v>
      </c>
      <c r="CR64" s="152">
        <f t="shared" ca="1" si="527"/>
        <v>378</v>
      </c>
      <c r="CS64" s="152">
        <f t="shared" ca="1" si="527"/>
        <v>413</v>
      </c>
      <c r="CT64" s="152">
        <f t="shared" ca="1" si="527"/>
        <v>448</v>
      </c>
      <c r="CU64" s="19" t="str">
        <f t="shared" ca="1" si="528"/>
        <v>-</v>
      </c>
      <c r="CV64" s="12" t="b">
        <v>0</v>
      </c>
      <c r="CW64" s="12" t="b">
        <v>0</v>
      </c>
      <c r="CX64" s="12" t="b">
        <v>0</v>
      </c>
      <c r="CY64" s="12" t="b">
        <v>0</v>
      </c>
      <c r="CZ64" s="19" t="b">
        <f t="shared" ca="1" si="528"/>
        <v>1</v>
      </c>
      <c r="DA64" s="19">
        <f t="shared" ca="1" si="528"/>
        <v>0</v>
      </c>
      <c r="DB64" s="19">
        <f t="shared" ca="1" si="528"/>
        <v>0</v>
      </c>
      <c r="DC64" s="19">
        <f t="shared" ca="1" si="528"/>
        <v>0</v>
      </c>
      <c r="DD64" s="19">
        <f t="shared" ca="1" si="528"/>
        <v>0</v>
      </c>
      <c r="DE64" s="19">
        <f t="shared" ca="1" si="528"/>
        <v>0</v>
      </c>
      <c r="DF64" s="19">
        <f t="shared" ca="1" si="528"/>
        <v>0</v>
      </c>
      <c r="DG64" s="19">
        <f t="shared" ca="1" si="528"/>
        <v>0</v>
      </c>
      <c r="DH64" s="19">
        <f t="shared" ca="1" si="528"/>
        <v>0</v>
      </c>
      <c r="DI64" s="19">
        <f t="shared" ca="1" si="528"/>
        <v>0</v>
      </c>
      <c r="DJ64" s="19">
        <f t="shared" ca="1" si="528"/>
        <v>0</v>
      </c>
      <c r="DK64" s="19">
        <f t="shared" ca="1" si="528"/>
        <v>0</v>
      </c>
      <c r="DL64" s="19">
        <f t="shared" ca="1" si="529"/>
        <v>0</v>
      </c>
      <c r="DM64" s="12">
        <v>3</v>
      </c>
      <c r="DN64" s="12">
        <v>3</v>
      </c>
      <c r="DO64" s="12">
        <v>0</v>
      </c>
      <c r="DP64" s="12">
        <v>2</v>
      </c>
      <c r="DQ64" s="12">
        <v>-2</v>
      </c>
      <c r="DR64" s="19" t="str">
        <f t="shared" ca="1" si="529"/>
        <v>-</v>
      </c>
      <c r="DS64" s="19" t="str">
        <f t="shared" ca="1" si="529"/>
        <v>-</v>
      </c>
      <c r="DT64" s="19" t="str">
        <f t="shared" ca="1" si="529"/>
        <v>-</v>
      </c>
      <c r="DU64" s="251">
        <f t="shared" ref="DU64:DU67" si="555">DO64</f>
        <v>0</v>
      </c>
      <c r="DV64" s="251">
        <f>DP64</f>
        <v>2</v>
      </c>
      <c r="DW64" s="251">
        <f t="shared" ref="DW64:DW67" si="556">DQ64</f>
        <v>-2</v>
      </c>
      <c r="DX64" s="19" t="str">
        <f t="shared" ca="1" si="529"/>
        <v>-</v>
      </c>
      <c r="DY64" s="19" t="str">
        <f t="shared" ca="1" si="529"/>
        <v>-</v>
      </c>
      <c r="DZ64" s="19" t="str">
        <f t="shared" ca="1" si="529"/>
        <v>-</v>
      </c>
      <c r="EA64" s="19" t="str">
        <f t="shared" ca="1" si="529"/>
        <v>-</v>
      </c>
      <c r="EB64" s="19" t="str">
        <f t="shared" ca="1" si="529"/>
        <v>-</v>
      </c>
      <c r="EC64" s="19" t="str">
        <f t="shared" ca="1" si="529"/>
        <v>-</v>
      </c>
      <c r="ED64" s="19">
        <f t="shared" ca="1" si="529"/>
        <v>0</v>
      </c>
      <c r="EE64" s="19">
        <f t="shared" ca="1" si="529"/>
        <v>0</v>
      </c>
      <c r="EF64" s="19">
        <f t="shared" ca="1" si="529"/>
        <v>0</v>
      </c>
      <c r="EG64" s="19">
        <f t="shared" ca="1" si="529"/>
        <v>0</v>
      </c>
      <c r="EH64" s="19">
        <f t="shared" ca="1" si="529"/>
        <v>0</v>
      </c>
      <c r="EI64" s="19">
        <f t="shared" ca="1" si="529"/>
        <v>0</v>
      </c>
      <c r="EJ64" s="19">
        <f t="shared" ca="1" si="529"/>
        <v>0</v>
      </c>
      <c r="EK64" s="19">
        <f t="shared" ca="1" si="529"/>
        <v>0</v>
      </c>
      <c r="EL64" s="19">
        <f t="shared" ca="1" si="529"/>
        <v>0</v>
      </c>
      <c r="EM64" s="19">
        <f t="shared" ca="1" si="529"/>
        <v>0</v>
      </c>
      <c r="EN64" s="19">
        <f t="shared" ca="1" si="529"/>
        <v>0</v>
      </c>
      <c r="EO64" s="19">
        <f t="shared" ca="1" si="529"/>
        <v>0</v>
      </c>
      <c r="EP64" s="19">
        <f t="shared" ca="1" si="529"/>
        <v>0</v>
      </c>
      <c r="EQ64" s="19">
        <f t="shared" ca="1" si="529"/>
        <v>0</v>
      </c>
      <c r="ER64" s="19">
        <f t="shared" ca="1" si="529"/>
        <v>0</v>
      </c>
      <c r="ES64" s="19">
        <f t="shared" ca="1" si="529"/>
        <v>0</v>
      </c>
      <c r="ET64" s="19">
        <f t="shared" ca="1" si="530"/>
        <v>0</v>
      </c>
      <c r="EU64" s="19">
        <f t="shared" ca="1" si="530"/>
        <v>0</v>
      </c>
      <c r="EV64" s="19">
        <f t="shared" ca="1" si="530"/>
        <v>0</v>
      </c>
      <c r="EW64" s="19">
        <f t="shared" ca="1" si="530"/>
        <v>0</v>
      </c>
      <c r="EX64" s="19">
        <f t="shared" ca="1" si="530"/>
        <v>0</v>
      </c>
      <c r="EY64" s="19">
        <f t="shared" ca="1" si="530"/>
        <v>0</v>
      </c>
      <c r="EZ64" s="19">
        <f t="shared" ca="1" si="530"/>
        <v>0</v>
      </c>
      <c r="FA64" s="19">
        <f t="shared" ca="1" si="530"/>
        <v>0</v>
      </c>
      <c r="FB64" s="19">
        <f t="shared" ca="1" si="530"/>
        <v>0</v>
      </c>
      <c r="FC64" s="19">
        <f t="shared" ca="1" si="530"/>
        <v>0</v>
      </c>
      <c r="FD64" s="19">
        <f t="shared" ca="1" si="530"/>
        <v>0</v>
      </c>
      <c r="FE64" s="19">
        <f t="shared" ca="1" si="530"/>
        <v>0</v>
      </c>
      <c r="FF64" s="19">
        <f t="shared" ca="1" si="530"/>
        <v>0</v>
      </c>
      <c r="FG64" s="19">
        <f t="shared" ca="1" si="530"/>
        <v>0</v>
      </c>
      <c r="FH64" s="19">
        <f t="shared" ca="1" si="530"/>
        <v>0</v>
      </c>
      <c r="FI64" s="19">
        <f t="shared" ca="1" si="530"/>
        <v>0</v>
      </c>
      <c r="FJ64" s="19">
        <f t="shared" ca="1" si="531"/>
        <v>0</v>
      </c>
      <c r="FK64" s="19">
        <f t="shared" ca="1" si="531"/>
        <v>0</v>
      </c>
      <c r="FL64" s="19">
        <f t="shared" ca="1" si="531"/>
        <v>0</v>
      </c>
      <c r="FM64" s="19">
        <f t="shared" ca="1" si="531"/>
        <v>0</v>
      </c>
      <c r="FN64" s="19">
        <f t="shared" ca="1" si="531"/>
        <v>0</v>
      </c>
      <c r="FO64" s="19">
        <f t="shared" ca="1" si="531"/>
        <v>0</v>
      </c>
      <c r="FP64" s="19">
        <f t="shared" ca="1" si="531"/>
        <v>0</v>
      </c>
      <c r="FQ64" s="19">
        <f t="shared" ca="1" si="531"/>
        <v>0</v>
      </c>
      <c r="FR64" s="19">
        <f t="shared" ca="1" si="531"/>
        <v>0</v>
      </c>
      <c r="FS64" s="19">
        <f t="shared" ca="1" si="531"/>
        <v>0</v>
      </c>
      <c r="FT64" s="19">
        <f t="shared" ca="1" si="531"/>
        <v>0</v>
      </c>
      <c r="FU64" s="19">
        <f t="shared" ca="1" si="531"/>
        <v>0</v>
      </c>
      <c r="FV64" s="19">
        <f t="shared" ca="1" si="531"/>
        <v>0</v>
      </c>
      <c r="FW64" s="19">
        <f t="shared" ca="1" si="531"/>
        <v>0</v>
      </c>
      <c r="FX64" s="19">
        <f t="shared" ca="1" si="531"/>
        <v>0</v>
      </c>
      <c r="FY64" s="19">
        <f t="shared" ca="1" si="531"/>
        <v>0</v>
      </c>
      <c r="FZ64" s="19">
        <f t="shared" ca="1" si="531"/>
        <v>0</v>
      </c>
      <c r="GA64" s="19">
        <f t="shared" ca="1" si="531"/>
        <v>0</v>
      </c>
      <c r="GB64" s="19">
        <f t="shared" ca="1" si="531"/>
        <v>0</v>
      </c>
      <c r="GC64" s="19">
        <f t="shared" ca="1" si="531"/>
        <v>0</v>
      </c>
      <c r="GD64" s="19">
        <f t="shared" ca="1" si="531"/>
        <v>0</v>
      </c>
      <c r="GE64" s="19">
        <f t="shared" ca="1" si="531"/>
        <v>0</v>
      </c>
      <c r="GF64" s="19">
        <f t="shared" ca="1" si="531"/>
        <v>0</v>
      </c>
      <c r="GG64" s="19">
        <f t="shared" ca="1" si="531"/>
        <v>0</v>
      </c>
      <c r="GH64" s="19">
        <f t="shared" ca="1" si="531"/>
        <v>0</v>
      </c>
      <c r="GI64" s="19">
        <f t="shared" ca="1" si="531"/>
        <v>0</v>
      </c>
      <c r="GJ64" s="19">
        <f t="shared" ca="1" si="531"/>
        <v>0</v>
      </c>
      <c r="GK64" s="19">
        <f t="shared" ca="1" si="531"/>
        <v>0</v>
      </c>
      <c r="GL64" s="19">
        <f t="shared" ca="1" si="531"/>
        <v>0</v>
      </c>
      <c r="GM64" s="19">
        <f t="shared" ca="1" si="531"/>
        <v>0</v>
      </c>
      <c r="GN64" s="19">
        <f t="shared" ca="1" si="531"/>
        <v>0</v>
      </c>
      <c r="GO64" s="19">
        <f t="shared" ca="1" si="531"/>
        <v>0</v>
      </c>
      <c r="GP64" s="19">
        <f t="shared" ca="1" si="531"/>
        <v>0</v>
      </c>
      <c r="GQ64" s="19">
        <f t="shared" ca="1" si="531"/>
        <v>0</v>
      </c>
      <c r="GR64" s="19">
        <f t="shared" ca="1" si="531"/>
        <v>0</v>
      </c>
      <c r="GS64" s="19">
        <f t="shared" ca="1" si="531"/>
        <v>0</v>
      </c>
      <c r="GT64" s="19">
        <f t="shared" ca="1" si="531"/>
        <v>0</v>
      </c>
      <c r="GU64" s="19">
        <f t="shared" ca="1" si="531"/>
        <v>0</v>
      </c>
      <c r="GV64" s="19">
        <f t="shared" ca="1" si="531"/>
        <v>0</v>
      </c>
      <c r="GW64" s="19">
        <f t="shared" ca="1" si="531"/>
        <v>0</v>
      </c>
      <c r="GX64" s="19">
        <f t="shared" ca="1" si="531"/>
        <v>0</v>
      </c>
      <c r="GY64" s="19">
        <f t="shared" ca="1" si="531"/>
        <v>0</v>
      </c>
      <c r="GZ64" s="19">
        <f t="shared" ca="1" si="531"/>
        <v>0</v>
      </c>
      <c r="HA64" s="19">
        <f t="shared" ca="1" si="531"/>
        <v>0</v>
      </c>
      <c r="HB64" s="19">
        <f t="shared" ca="1" si="531"/>
        <v>0</v>
      </c>
      <c r="HC64" s="19">
        <f t="shared" ca="1" si="531"/>
        <v>0</v>
      </c>
      <c r="HD64" s="19">
        <f t="shared" ca="1" si="531"/>
        <v>0</v>
      </c>
      <c r="HE64" s="19">
        <f t="shared" ca="1" si="531"/>
        <v>0</v>
      </c>
      <c r="HF64" s="19">
        <f t="shared" ca="1" si="531"/>
        <v>0</v>
      </c>
      <c r="HG64" s="19">
        <f t="shared" ca="1" si="531"/>
        <v>0</v>
      </c>
      <c r="HH64" s="19">
        <f t="shared" ca="1" si="531"/>
        <v>0</v>
      </c>
      <c r="HI64" s="19">
        <f t="shared" ca="1" si="531"/>
        <v>0</v>
      </c>
      <c r="HJ64" s="19">
        <f t="shared" ca="1" si="531"/>
        <v>0</v>
      </c>
      <c r="HK64" s="19">
        <f t="shared" ca="1" si="531"/>
        <v>0</v>
      </c>
      <c r="HL64" s="19">
        <f t="shared" ca="1" si="532"/>
        <v>0</v>
      </c>
      <c r="HM64" s="19">
        <f t="shared" ca="1" si="532"/>
        <v>0</v>
      </c>
      <c r="HN64" s="19">
        <f t="shared" ca="1" si="532"/>
        <v>0</v>
      </c>
      <c r="HO64" s="19">
        <f t="shared" ca="1" si="532"/>
        <v>0</v>
      </c>
      <c r="HP64" s="19">
        <f t="shared" ca="1" si="532"/>
        <v>0</v>
      </c>
      <c r="HQ64" s="19">
        <f t="shared" ca="1" si="532"/>
        <v>0</v>
      </c>
      <c r="HR64" s="19">
        <f t="shared" ca="1" si="532"/>
        <v>0</v>
      </c>
      <c r="HS64" s="19">
        <f t="shared" ca="1" si="532"/>
        <v>0</v>
      </c>
      <c r="HT64" s="19">
        <f t="shared" ca="1" si="532"/>
        <v>0</v>
      </c>
      <c r="HU64" s="19">
        <f t="shared" ca="1" si="532"/>
        <v>0</v>
      </c>
      <c r="HV64" s="19">
        <f t="shared" ca="1" si="532"/>
        <v>0</v>
      </c>
      <c r="HW64" s="19">
        <f t="shared" ca="1" si="532"/>
        <v>0</v>
      </c>
      <c r="HX64" s="19">
        <f t="shared" ca="1" si="532"/>
        <v>0</v>
      </c>
      <c r="HY64" s="19">
        <f t="shared" ca="1" si="532"/>
        <v>0</v>
      </c>
      <c r="HZ64" s="19">
        <f t="shared" ca="1" si="532"/>
        <v>0</v>
      </c>
      <c r="IA64" s="19">
        <f t="shared" ca="1" si="532"/>
        <v>0</v>
      </c>
      <c r="IB64" s="19">
        <f t="shared" ca="1" si="532"/>
        <v>0</v>
      </c>
      <c r="IC64" s="19">
        <f t="shared" ca="1" si="532"/>
        <v>0</v>
      </c>
      <c r="ID64" s="19">
        <f t="shared" ca="1" si="532"/>
        <v>0</v>
      </c>
      <c r="IE64" s="5">
        <f t="shared" ca="1" si="533"/>
        <v>67</v>
      </c>
      <c r="IF64" s="9"/>
      <c r="IG64" s="5">
        <f t="shared" ca="1" si="534"/>
        <v>1</v>
      </c>
      <c r="IH64" s="5" t="b">
        <f t="shared" ca="1" si="534"/>
        <v>0</v>
      </c>
      <c r="II64" s="19">
        <f t="shared" ca="1" si="535"/>
        <v>0</v>
      </c>
      <c r="IJ64" s="5">
        <f t="shared" ca="1" si="534"/>
        <v>55</v>
      </c>
      <c r="IK64" s="19">
        <f t="shared" ca="1" si="535"/>
        <v>1</v>
      </c>
      <c r="IL64" s="19">
        <f t="shared" ca="1" si="535"/>
        <v>0</v>
      </c>
      <c r="IM64" s="19">
        <f t="shared" ca="1" si="535"/>
        <v>0</v>
      </c>
      <c r="IN64" s="19">
        <f t="shared" ca="1" si="535"/>
        <v>0</v>
      </c>
      <c r="IO64" s="19">
        <f t="shared" ca="1" si="535"/>
        <v>0</v>
      </c>
      <c r="IP64" s="19">
        <f t="shared" ca="1" si="535"/>
        <v>0</v>
      </c>
      <c r="IQ64" s="19">
        <f t="shared" ca="1" si="535"/>
        <v>0</v>
      </c>
      <c r="IR64" s="19">
        <f t="shared" ca="1" si="535"/>
        <v>0</v>
      </c>
      <c r="IS64" s="19">
        <f t="shared" ca="1" si="535"/>
        <v>0</v>
      </c>
      <c r="IT64" s="19">
        <f t="shared" ca="1" si="535"/>
        <v>0</v>
      </c>
      <c r="IU64" s="19">
        <f t="shared" ca="1" si="535"/>
        <v>0</v>
      </c>
      <c r="IV64" s="19">
        <f t="shared" ca="1" si="535"/>
        <v>0</v>
      </c>
      <c r="IW64" s="19">
        <f t="shared" ca="1" si="535"/>
        <v>0</v>
      </c>
      <c r="IX64" s="19">
        <f t="shared" ca="1" si="535"/>
        <v>0</v>
      </c>
      <c r="IY64" s="19">
        <f t="shared" ca="1" si="535"/>
        <v>0</v>
      </c>
      <c r="IZ64" s="19">
        <f t="shared" ca="1" si="535"/>
        <v>0</v>
      </c>
      <c r="JA64" s="19">
        <f t="shared" ca="1" si="535"/>
        <v>0</v>
      </c>
      <c r="JB64" s="19">
        <f t="shared" ca="1" si="535"/>
        <v>0</v>
      </c>
      <c r="JC64" s="19">
        <f t="shared" ca="1" si="535"/>
        <v>0</v>
      </c>
      <c r="JD64" s="19">
        <f t="shared" ca="1" si="535"/>
        <v>0</v>
      </c>
      <c r="JE64" s="19">
        <f t="shared" ca="1" si="535"/>
        <v>0</v>
      </c>
      <c r="JF64" s="19">
        <f t="shared" ca="1" si="535"/>
        <v>0</v>
      </c>
      <c r="JG64" s="5">
        <f t="shared" ca="1" si="536"/>
        <v>1.2500000000000001E-2</v>
      </c>
      <c r="JH64" s="567">
        <f t="shared" ca="1" si="536"/>
        <v>0</v>
      </c>
      <c r="JI64" s="5">
        <f t="shared" ca="1" si="536"/>
        <v>6.25E-2</v>
      </c>
      <c r="JJ64" s="5">
        <f t="shared" ca="1" si="536"/>
        <v>6.25E-2</v>
      </c>
      <c r="JK64" s="5">
        <f t="shared" ca="1" si="536"/>
        <v>6.25E-2</v>
      </c>
      <c r="JL64" s="19">
        <f t="shared" ca="1" si="535"/>
        <v>1</v>
      </c>
      <c r="JM64" s="19">
        <f t="shared" ca="1" si="535"/>
        <v>0</v>
      </c>
      <c r="JN64" s="19">
        <f t="shared" ca="1" si="535"/>
        <v>1</v>
      </c>
      <c r="JO64" s="9"/>
      <c r="JP64" s="5" t="b">
        <f t="shared" ca="1" si="537"/>
        <v>0</v>
      </c>
      <c r="JQ64" s="19" t="str">
        <f t="shared" ca="1" si="538"/>
        <v>-</v>
      </c>
      <c r="JR64" s="19" t="str">
        <f t="shared" ca="1" si="538"/>
        <v>-</v>
      </c>
      <c r="JS64" s="5" t="b">
        <f t="shared" ca="1" si="539"/>
        <v>0</v>
      </c>
      <c r="JT64" s="5" t="b">
        <f t="shared" ca="1" si="539"/>
        <v>0</v>
      </c>
      <c r="JU64" s="5" t="b">
        <f t="shared" ca="1" si="539"/>
        <v>1</v>
      </c>
      <c r="JV64" s="144">
        <f t="shared" ref="JV64:JW68" ca="1" si="557">$O64</f>
        <v>1</v>
      </c>
      <c r="JW64" s="144">
        <f t="shared" ca="1" si="557"/>
        <v>1</v>
      </c>
      <c r="JX64" s="19" t="str">
        <f t="shared" ref="JX64:KD68" ca="1" si="558">OFFSET(JX$5,$B64,0)</f>
        <v>-</v>
      </c>
      <c r="JY64" s="19" t="str">
        <f t="shared" ca="1" si="558"/>
        <v>-</v>
      </c>
      <c r="JZ64" s="19" t="str">
        <f t="shared" ca="1" si="558"/>
        <v>-</v>
      </c>
      <c r="KA64" s="19" t="str">
        <f t="shared" ca="1" si="558"/>
        <v>-</v>
      </c>
      <c r="KB64" s="19">
        <f t="shared" ca="1" si="558"/>
        <v>1</v>
      </c>
      <c r="KC64" s="19">
        <f t="shared" ca="1" si="558"/>
        <v>0.66</v>
      </c>
      <c r="KD64" s="19" t="str">
        <f t="shared" ca="1" si="558"/>
        <v>-</v>
      </c>
      <c r="KE64" s="5" t="b" cm="1">
        <f t="array" aca="1" ref="KE64" ca="1">IF(OR(KF64:KM64&lt;&gt;"-"),TRUE,"-")</f>
        <v>1</v>
      </c>
      <c r="KF64" s="237">
        <f ca="1">OFFSET(KF64,-1,0)</f>
        <v>2</v>
      </c>
      <c r="KG64" s="237">
        <f t="shared" ref="KG64:KM64" ca="1" si="559">OFFSET(KG64,-1,0)</f>
        <v>2</v>
      </c>
      <c r="KH64" s="237">
        <f t="shared" ca="1" si="559"/>
        <v>2</v>
      </c>
      <c r="KI64" s="237">
        <f t="shared" ca="1" si="559"/>
        <v>2</v>
      </c>
      <c r="KJ64" s="237">
        <f t="shared" ca="1" si="559"/>
        <v>2</v>
      </c>
      <c r="KK64" s="237">
        <f t="shared" ca="1" si="559"/>
        <v>2</v>
      </c>
      <c r="KL64" s="237">
        <f t="shared" ca="1" si="559"/>
        <v>2</v>
      </c>
      <c r="KM64" s="237">
        <f t="shared" ca="1" si="559"/>
        <v>2</v>
      </c>
      <c r="KN64" s="5" t="str">
        <f t="array" aca="1" ref="KN64" ca="1">IF(OR(KO64:KU64&lt;&gt;"-"),TRUE,"-")</f>
        <v>-</v>
      </c>
      <c r="KO64" s="19" t="str">
        <f t="shared" ref="KO64:KZ68" ca="1" si="560">OFFSET(KO$5,$B64,0)</f>
        <v>-</v>
      </c>
      <c r="KP64" s="19" t="str">
        <f t="shared" ca="1" si="560"/>
        <v>-</v>
      </c>
      <c r="KQ64" s="19" t="str">
        <f t="shared" ca="1" si="560"/>
        <v>-</v>
      </c>
      <c r="KR64" s="19" t="str">
        <f t="shared" ca="1" si="560"/>
        <v>-</v>
      </c>
      <c r="KS64" s="19" t="str">
        <f t="shared" ca="1" si="560"/>
        <v>-</v>
      </c>
      <c r="KT64" s="19" t="str">
        <f t="shared" ca="1" si="560"/>
        <v>-</v>
      </c>
      <c r="KU64" s="19" t="str">
        <f t="shared" ca="1" si="560"/>
        <v>-</v>
      </c>
      <c r="KV64" s="19" t="b">
        <f t="shared" ca="1" si="560"/>
        <v>0</v>
      </c>
      <c r="KW64" s="144">
        <f t="shared" ca="1" si="541"/>
        <v>2</v>
      </c>
      <c r="KX64" s="19">
        <f t="shared" ca="1" si="560"/>
        <v>2</v>
      </c>
      <c r="KY64" s="19" t="b">
        <f t="shared" ca="1" si="560"/>
        <v>0</v>
      </c>
      <c r="KZ64" s="19" t="str">
        <f t="shared" ca="1" si="560"/>
        <v>-</v>
      </c>
      <c r="LA64" s="5" t="str">
        <f t="shared" ca="1" si="542"/>
        <v>-</v>
      </c>
      <c r="LB64" s="5" t="str">
        <f t="shared" ca="1" si="542"/>
        <v>-</v>
      </c>
      <c r="LC64" s="5" t="str">
        <f t="shared" ca="1" si="542"/>
        <v>-</v>
      </c>
      <c r="LD64" s="5" t="str">
        <f t="shared" ca="1" si="542"/>
        <v>-</v>
      </c>
      <c r="LE64" s="19" t="b">
        <f t="shared" ref="LE64:LU68" ca="1" si="561">OFFSET(LE$5,$B64,0)</f>
        <v>0</v>
      </c>
      <c r="LF64" s="19" t="str">
        <f t="shared" ca="1" si="561"/>
        <v>-</v>
      </c>
      <c r="LG64" s="19" t="str">
        <f ca="1">OFFSET(LG$5,$B64,0)</f>
        <v>-</v>
      </c>
      <c r="LH64" s="19" t="b">
        <f ca="1">OFFSET(LH$5,$B64,0)</f>
        <v>1</v>
      </c>
      <c r="LI64" s="19">
        <f t="shared" ca="1" si="561"/>
        <v>0.75</v>
      </c>
      <c r="LJ64" s="19">
        <f t="shared" ca="1" si="561"/>
        <v>0.75</v>
      </c>
      <c r="LK64" s="19">
        <f t="shared" ca="1" si="561"/>
        <v>0.99</v>
      </c>
      <c r="LL64" s="19">
        <f t="shared" ca="1" si="561"/>
        <v>0.5</v>
      </c>
      <c r="LM64" s="19">
        <f t="shared" ca="1" si="561"/>
        <v>0</v>
      </c>
      <c r="LN64" s="19">
        <f t="shared" ca="1" si="561"/>
        <v>0</v>
      </c>
      <c r="LO64" s="19" t="str">
        <f t="shared" ca="1" si="561"/>
        <v>-</v>
      </c>
      <c r="LP64" s="5" t="str" cm="1">
        <f t="array" aca="1" ref="LP64" ca="1">INDEX(i.meatgrid,$Q64,LP$7)</f>
        <v>-</v>
      </c>
      <c r="LQ64" s="5" t="str" cm="1">
        <f t="array" aca="1" ref="LQ64" ca="1">INDEX(i.meatgrid,$Q64,LQ$7)</f>
        <v>-</v>
      </c>
      <c r="LR64" s="19" t="str">
        <f t="shared" ca="1" si="561"/>
        <v>-</v>
      </c>
      <c r="LS64" s="5">
        <f t="shared" ca="1" si="544"/>
        <v>1</v>
      </c>
      <c r="LT64" s="9"/>
      <c r="LU64" s="19">
        <f t="shared" ca="1" si="561"/>
        <v>70</v>
      </c>
      <c r="LV64" s="19">
        <f t="shared" ca="1" si="545"/>
        <v>50</v>
      </c>
      <c r="LW64" s="19">
        <f t="shared" ca="1" si="545"/>
        <v>80</v>
      </c>
      <c r="LX64" s="19">
        <f t="shared" ca="1" si="545"/>
        <v>50</v>
      </c>
      <c r="LY64" s="5" t="b" cm="1">
        <f t="array" aca="1" ref="LY64" ca="1">INDEX(i.meatgrid,$Q64,LY$7)</f>
        <v>0</v>
      </c>
      <c r="LZ64" s="5" t="b" cm="1">
        <f t="array" aca="1" ref="LZ64" ca="1">INDEX(i.meatgrid,$Q64,LZ$7)</f>
        <v>0</v>
      </c>
      <c r="MA64" s="5" t="str" cm="1">
        <f t="array" aca="1" ref="MA64" ca="1">INDEX(i.meatgrid,$Q64,MA$7)</f>
        <v>-</v>
      </c>
      <c r="MB64" s="5" t="str" cm="1">
        <f t="array" aca="1" ref="MB64" ca="1">INDEX(i.meatgrid,$Q64,MB$7)</f>
        <v>-</v>
      </c>
      <c r="MC64" s="19">
        <f t="shared" ca="1" si="546"/>
        <v>1</v>
      </c>
      <c r="MD64" s="5">
        <f t="shared" ca="1" si="547"/>
        <v>1</v>
      </c>
      <c r="ME64" s="5" cm="1">
        <f t="array" aca="1" ref="ME64" ca="1">INDEX(i.meatgrid,$Q64,ME$7)</f>
        <v>0</v>
      </c>
      <c r="MF64" s="5" cm="1">
        <f t="array" aca="1" ref="MF64" ca="1">INDEX(i.meatgrid,$Q64,MF$7)</f>
        <v>0</v>
      </c>
      <c r="MG64" s="5" cm="1">
        <f t="array" aca="1" ref="MG64" ca="1">INDEX(i.meatgrid,$Q64,MG$7)</f>
        <v>0</v>
      </c>
      <c r="MH64" s="5" cm="1">
        <f t="array" aca="1" ref="MH64" ca="1">INDEX(i.meatgrid,$Q64,MH$7)</f>
        <v>0</v>
      </c>
      <c r="MI64" s="5" cm="1">
        <f t="array" aca="1" ref="MI64" ca="1">INDEX(i.meatgrid,$Q64,MI$7)</f>
        <v>1</v>
      </c>
      <c r="MJ64" s="5" cm="1">
        <f t="array" aca="1" ref="MJ64" ca="1">INDEX(i.meatgrid,$Q64,MJ$7)</f>
        <v>1</v>
      </c>
      <c r="MK64" s="5" cm="1">
        <f t="array" aca="1" ref="MK64" ca="1">INDEX(i.meatgrid,$Q64,MK$7)</f>
        <v>1</v>
      </c>
      <c r="ML64" s="5" cm="1">
        <f t="array" aca="1" ref="ML64" ca="1">INDEX(i.meatgrid,$Q64,ML$7)</f>
        <v>1</v>
      </c>
      <c r="MM64" s="19">
        <f t="shared" ca="1" si="548"/>
        <v>1</v>
      </c>
      <c r="MN64" s="9"/>
      <c r="MO64" s="19" t="b">
        <f t="shared" ca="1" si="549"/>
        <v>0</v>
      </c>
      <c r="MP64" s="19" t="b">
        <f t="shared" ca="1" si="549"/>
        <v>0</v>
      </c>
      <c r="MQ64" s="19">
        <f t="shared" ca="1" si="549"/>
        <v>1</v>
      </c>
      <c r="MR64" s="19">
        <f t="shared" ca="1" si="549"/>
        <v>0.75</v>
      </c>
      <c r="MS64" s="19">
        <f t="shared" ca="1" si="549"/>
        <v>0.75</v>
      </c>
      <c r="MT64" s="19">
        <f t="shared" ca="1" si="549"/>
        <v>0.8</v>
      </c>
      <c r="MU64" s="19">
        <f t="shared" ca="1" si="549"/>
        <v>0.82499999999999996</v>
      </c>
      <c r="MV64" s="19">
        <f t="shared" ca="1" si="549"/>
        <v>0.875</v>
      </c>
      <c r="MW64" s="19">
        <f t="shared" ca="1" si="549"/>
        <v>0.9</v>
      </c>
      <c r="MX64" s="19">
        <f t="shared" ca="1" si="549"/>
        <v>1</v>
      </c>
      <c r="MY64" s="19">
        <f t="shared" ca="1" si="549"/>
        <v>0.875</v>
      </c>
      <c r="MZ64" s="19" t="b">
        <f t="shared" ca="1" si="549"/>
        <v>1</v>
      </c>
      <c r="NA64" s="19">
        <f t="shared" ca="1" si="550"/>
        <v>74.989999999999995</v>
      </c>
      <c r="NB64" s="19" t="str">
        <f t="shared" ca="1" si="550"/>
        <v>-</v>
      </c>
      <c r="NC64" s="19" t="str">
        <f t="shared" ca="1" si="550"/>
        <v>-</v>
      </c>
      <c r="ND64" s="19" t="str">
        <f t="shared" ca="1" si="550"/>
        <v>-</v>
      </c>
      <c r="NE64" s="19" t="str">
        <f t="shared" ca="1" si="550"/>
        <v>-</v>
      </c>
      <c r="NF64" s="19" t="str">
        <f t="shared" ca="1" si="550"/>
        <v>-</v>
      </c>
      <c r="NG64" s="19" t="str">
        <f t="shared" ca="1" si="550"/>
        <v>-</v>
      </c>
      <c r="NH64" s="19" t="str">
        <f t="shared" ca="1" si="550"/>
        <v>-</v>
      </c>
      <c r="NI64" s="19">
        <f t="shared" ca="1" si="550"/>
        <v>36.99</v>
      </c>
      <c r="NJ64" s="19">
        <f t="shared" ca="1" si="550"/>
        <v>36.99</v>
      </c>
      <c r="NK64" s="19" t="str">
        <f t="shared" ca="1" si="550"/>
        <v>-</v>
      </c>
      <c r="NL64" s="19" t="str">
        <f t="shared" ca="1" si="550"/>
        <v>-</v>
      </c>
      <c r="NM64" s="19" t="str">
        <f t="shared" ca="1" si="550"/>
        <v>-</v>
      </c>
      <c r="NN64" s="19" t="str">
        <f t="shared" ca="1" si="550"/>
        <v>-</v>
      </c>
      <c r="NO64" s="19" t="str">
        <f t="shared" ca="1" si="550"/>
        <v>-</v>
      </c>
      <c r="NP64" s="19">
        <f t="shared" ca="1" si="550"/>
        <v>49.99</v>
      </c>
      <c r="NQ64" s="19">
        <f t="shared" ca="1" si="550"/>
        <v>49.99</v>
      </c>
      <c r="NR64" s="19">
        <f t="shared" ca="1" si="550"/>
        <v>49.99</v>
      </c>
      <c r="NS64" s="19">
        <f t="shared" ca="1" si="550"/>
        <v>49.99</v>
      </c>
      <c r="NT64" s="19">
        <f t="shared" ca="1" si="550"/>
        <v>49.99</v>
      </c>
      <c r="NU64" s="19">
        <f t="shared" ca="1" si="550"/>
        <v>49.99</v>
      </c>
      <c r="NV64" s="19">
        <f t="shared" ca="1" si="550"/>
        <v>49.99</v>
      </c>
      <c r="NW64" s="19">
        <f t="shared" ca="1" si="550"/>
        <v>49.99</v>
      </c>
      <c r="NX64" s="19">
        <f t="shared" ca="1" si="550"/>
        <v>412.99</v>
      </c>
      <c r="NY64" s="19">
        <f t="shared" ca="1" si="550"/>
        <v>412.99</v>
      </c>
      <c r="NZ64" s="19" t="str">
        <f t="shared" ca="1" si="550"/>
        <v>-</v>
      </c>
      <c r="OA64" s="19" t="str">
        <f t="shared" ca="1" si="550"/>
        <v>-</v>
      </c>
      <c r="OB64" s="19" t="str">
        <f t="shared" ca="1" si="550"/>
        <v>-</v>
      </c>
      <c r="OC64" s="19" t="str">
        <f t="shared" ca="1" si="550"/>
        <v>-</v>
      </c>
      <c r="OD64" s="19" t="str">
        <f t="shared" ca="1" si="550"/>
        <v>-</v>
      </c>
      <c r="OE64" s="19">
        <f t="shared" ca="1" si="550"/>
        <v>6.8900000000000006</v>
      </c>
      <c r="OF64" s="19">
        <f t="shared" ca="1" si="550"/>
        <v>6.8900000000000006</v>
      </c>
      <c r="OG64" s="19">
        <f t="shared" ca="1" si="550"/>
        <v>6.8900000000000006</v>
      </c>
      <c r="OH64" s="19">
        <f t="shared" ca="1" si="550"/>
        <v>6.8900000000000006</v>
      </c>
      <c r="OI64" s="19">
        <f t="shared" ca="1" si="550"/>
        <v>6.8900000000000006</v>
      </c>
      <c r="OJ64" s="19">
        <f t="shared" ca="1" si="550"/>
        <v>6.8900000000000006</v>
      </c>
      <c r="OK64" s="19">
        <f t="shared" ca="1" si="550"/>
        <v>6.8900000000000006</v>
      </c>
      <c r="OL64" s="19">
        <f t="shared" ca="1" si="550"/>
        <v>6.8900000000000006</v>
      </c>
      <c r="OM64" s="19">
        <f t="shared" ca="1" si="550"/>
        <v>346.99</v>
      </c>
      <c r="ON64" s="19">
        <f t="shared" ca="1" si="550"/>
        <v>346.99</v>
      </c>
      <c r="OO64" s="19" t="str">
        <f t="shared" ca="1" si="550"/>
        <v>-</v>
      </c>
      <c r="OP64" s="19" t="str">
        <f t="shared" ca="1" si="550"/>
        <v>-</v>
      </c>
      <c r="OQ64" s="19" t="str">
        <f t="shared" ca="1" si="550"/>
        <v>-</v>
      </c>
      <c r="OR64" s="19" t="str">
        <f t="shared" ca="1" si="550"/>
        <v>-</v>
      </c>
      <c r="OS64" s="19" t="str">
        <f t="shared" ca="1" si="550"/>
        <v>-</v>
      </c>
      <c r="OT64" s="19">
        <f t="shared" ca="1" si="550"/>
        <v>0</v>
      </c>
      <c r="OU64" s="24">
        <v>0</v>
      </c>
    </row>
    <row r="65" spans="1:411" outlineLevel="2">
      <c r="A65" s="21">
        <f t="shared" si="158"/>
        <v>60</v>
      </c>
      <c r="B65" s="222">
        <f t="shared" ref="B65:B68" ca="1" si="562">OFFSET(B65,-1,0)</f>
        <v>58</v>
      </c>
      <c r="C65">
        <v>203</v>
      </c>
      <c r="D65" s="144" t="str">
        <f t="shared" ca="1" si="510"/>
        <v>GSM</v>
      </c>
      <c r="E65" t="b">
        <v>0</v>
      </c>
      <c r="F65" t="b">
        <v>0</v>
      </c>
      <c r="G65" t="b">
        <f t="shared" si="511"/>
        <v>0</v>
      </c>
      <c r="H65" s="237">
        <f t="shared" ref="H65:T68" ca="1" si="563">OFFSET(H65,-1,0)</f>
        <v>2</v>
      </c>
      <c r="I65" s="237">
        <f t="shared" ca="1" si="563"/>
        <v>1</v>
      </c>
      <c r="J65" s="237" t="str">
        <f t="shared" ca="1" si="563"/>
        <v/>
      </c>
      <c r="K65" s="237">
        <f t="shared" ca="1" si="563"/>
        <v>2</v>
      </c>
      <c r="L65" s="237">
        <f t="shared" ca="1" si="551"/>
        <v>2</v>
      </c>
      <c r="M65" s="237">
        <f t="shared" ca="1" si="551"/>
        <v>2</v>
      </c>
      <c r="N65" s="237">
        <f t="shared" ca="1" si="551"/>
        <v>3</v>
      </c>
      <c r="O65" s="237">
        <f t="shared" ca="1" si="551"/>
        <v>1</v>
      </c>
      <c r="P65" s="237">
        <f t="shared" ca="1" si="551"/>
        <v>1</v>
      </c>
      <c r="Q65" s="237">
        <f t="shared" ca="1" si="551"/>
        <v>2</v>
      </c>
      <c r="R65" s="237">
        <f t="shared" ca="1" si="551"/>
        <v>1</v>
      </c>
      <c r="S65" s="237">
        <f t="shared" ca="1" si="551"/>
        <v>1</v>
      </c>
      <c r="T65" s="237">
        <f t="shared" ca="1" si="551"/>
        <v>1</v>
      </c>
      <c r="U65" s="275"/>
      <c r="V65" s="275"/>
      <c r="W65" s="237">
        <f t="shared" ca="1" si="552"/>
        <v>0</v>
      </c>
      <c r="X65" s="275"/>
      <c r="Y65" s="275">
        <f t="shared" ca="1" si="553"/>
        <v>0</v>
      </c>
      <c r="Z65" s="275">
        <f t="shared" ca="1" si="553"/>
        <v>0</v>
      </c>
      <c r="AA65" s="275">
        <f t="shared" ca="1" si="553"/>
        <v>0</v>
      </c>
      <c r="AB65" s="275">
        <f t="shared" ca="1" si="553"/>
        <v>0</v>
      </c>
      <c r="AC65" s="275">
        <f t="shared" ca="1" si="553"/>
        <v>0</v>
      </c>
      <c r="AD65" s="275">
        <f t="shared" ca="1" si="553"/>
        <v>0</v>
      </c>
      <c r="AE65" s="275">
        <f t="shared" ca="1" si="553"/>
        <v>0</v>
      </c>
      <c r="AF65" s="144">
        <f ca="1">INDEX(CHOOSE($N65,DataAutumn!i.AdultDrys,DataWinter!i.AdultDrys,DataSpring!i.AdultDrys),1,$M65)</f>
        <v>3</v>
      </c>
      <c r="AG65" s="5">
        <f t="shared" ca="1" si="512"/>
        <v>2</v>
      </c>
      <c r="AH65" s="5">
        <f t="shared" ca="1" si="512"/>
        <v>0</v>
      </c>
      <c r="AI65" s="5">
        <f t="shared" ca="1" si="513"/>
        <v>1</v>
      </c>
      <c r="AJ65">
        <f t="shared" ca="1" si="514"/>
        <v>1</v>
      </c>
      <c r="AL65" s="231" t="str">
        <f ca="1">TEXT(LEFT(OFFSET(AL65,-1,0),5)+1,"00000")&amp;MID(OFFSET(AL65,-1,0),6,FIND(" ",OFFSET(AL65,-1,0),7)-5)
&amp; $D65           &amp; IF($IG65=0," FWM","")&amp;IF($IG65=1," MWM","")&amp;IF($IG65=5," Mat","")&amp;IF($IH65=TRUE,"&amp;BBT","    ")          &amp; " Day"&amp;INDEX(i.DOY,$N65,1)
&amp; " Scan"&amp;TEXT($O65,"0")        &amp;" "&amp; INDEX(DataMaster!$B$98:$B$105,$Q65,0)
&amp; " WP"&amp;TEXT($MC65*100,"000p")           &amp; " MP"&amp;TEXT($MD65*100,"000p")           &amp; " GP"&amp;TEXT($MM65*100,"000p")
&amp; " T_" &amp; IF(AND($CC65,$CE65),"TRUE ")        &amp; " (F"&amp;3+COUNTIF($CV65:$CY65,TRUE)&amp;3&amp;"N"&amp;$DM65&amp;$DN65&amp;")"</f>
        <v>00003 FeedSupply_DSP GSM MWM     Day204 Scan1 Only export WP100p MP100p GP100p T_TRUE  (F33N33)</v>
      </c>
      <c r="AM65" s="9" t="str">
        <f ca="1">IF(COUNTIF(AL$5:AL65,AL65)=1,"-","Dup")</f>
        <v>-</v>
      </c>
      <c r="AN65" s="9"/>
      <c r="AO65" s="237" t="str">
        <f t="shared" ref="AO65:AV68" ca="1" si="564">OFFSET(AO65,-1,0)</f>
        <v>-</v>
      </c>
      <c r="AP65" s="237" t="str">
        <f t="shared" ca="1" si="564"/>
        <v>-</v>
      </c>
      <c r="AQ65" s="237" t="str">
        <f t="shared" ca="1" si="564"/>
        <v>-</v>
      </c>
      <c r="AR65" s="237" t="str">
        <f t="shared" ca="1" si="564"/>
        <v>-</v>
      </c>
      <c r="AS65" s="237" t="str">
        <f t="shared" ca="1" si="564"/>
        <v>-</v>
      </c>
      <c r="AT65" s="237" t="str">
        <f t="shared" ca="1" si="564"/>
        <v>-</v>
      </c>
      <c r="AU65" s="237" t="str">
        <f t="shared" ca="1" si="564"/>
        <v>-</v>
      </c>
      <c r="AV65" s="237" t="str">
        <f t="shared" ca="1" si="564"/>
        <v>-</v>
      </c>
      <c r="AW65" s="9"/>
      <c r="AX65" s="5" t="b">
        <f t="shared" ca="1" si="515"/>
        <v>0</v>
      </c>
      <c r="AY65" s="5" t="str">
        <f t="shared" ca="1" si="515"/>
        <v>-</v>
      </c>
      <c r="AZ65" s="5" t="b">
        <f t="shared" ca="1" si="515"/>
        <v>0</v>
      </c>
      <c r="BA65" s="5" t="b">
        <f t="shared" ca="1" si="515"/>
        <v>1</v>
      </c>
      <c r="BB65" s="5" t="b">
        <f t="shared" ca="1" si="515"/>
        <v>1</v>
      </c>
      <c r="BC65" s="144">
        <f t="shared" ca="1" si="515"/>
        <v>0</v>
      </c>
      <c r="BD65" s="19" t="b">
        <f t="shared" ca="1" si="516"/>
        <v>1</v>
      </c>
      <c r="BE65" s="9"/>
      <c r="BF65" s="5" t="str">
        <f t="shared" ca="1" si="517"/>
        <v>-</v>
      </c>
      <c r="BG65" s="19" t="str">
        <f t="shared" ca="1" si="518"/>
        <v>-</v>
      </c>
      <c r="BH65" s="19" t="str">
        <f t="shared" ca="1" si="518"/>
        <v>-</v>
      </c>
      <c r="BI65" s="19" t="str">
        <f t="shared" ca="1" si="518"/>
        <v>-</v>
      </c>
      <c r="BJ65" s="5" t="str">
        <f t="shared" ca="1" si="519"/>
        <v>-</v>
      </c>
      <c r="BK65" s="19" t="str">
        <f t="shared" ca="1" si="520"/>
        <v>-</v>
      </c>
      <c r="BL65" s="5" t="str">
        <f t="shared" ca="1" si="521"/>
        <v>-</v>
      </c>
      <c r="BM65" s="19" t="str">
        <f t="shared" ca="1" si="522"/>
        <v>-</v>
      </c>
      <c r="BN65" s="19" t="str">
        <f t="shared" ca="1" si="522"/>
        <v>-</v>
      </c>
      <c r="BO65" s="19" t="str">
        <f t="shared" ca="1" si="522"/>
        <v>-</v>
      </c>
      <c r="BP65" s="5" t="str">
        <f t="shared" ca="1" si="523"/>
        <v>-</v>
      </c>
      <c r="BQ65" s="9"/>
      <c r="BR65" s="19" t="str">
        <f t="shared" ca="1" si="524"/>
        <v>-</v>
      </c>
      <c r="BS65" s="19" t="str">
        <f t="shared" ca="1" si="524"/>
        <v>-</v>
      </c>
      <c r="BT65" s="19" t="str">
        <f t="shared" ca="1" si="524"/>
        <v>-</v>
      </c>
      <c r="BU65" s="19" t="str">
        <f t="shared" ca="1" si="524"/>
        <v>-</v>
      </c>
      <c r="BV65" s="19" t="str">
        <f t="shared" ca="1" si="524"/>
        <v>-</v>
      </c>
      <c r="BW65" s="19" t="str">
        <f t="shared" ca="1" si="524"/>
        <v>-</v>
      </c>
      <c r="BX65" s="19" t="str">
        <f t="shared" ca="1" si="524"/>
        <v>-</v>
      </c>
      <c r="BY65" s="19" t="str">
        <f t="shared" ca="1" si="524"/>
        <v>-</v>
      </c>
      <c r="BZ65" s="19" t="str">
        <f t="shared" ca="1" si="524"/>
        <v>-</v>
      </c>
      <c r="CA65" s="19" t="str">
        <f t="shared" ca="1" si="524"/>
        <v>-</v>
      </c>
      <c r="CB65" s="9"/>
      <c r="CC65" s="237" t="b">
        <f ca="1">OFFSET(CC65,-1,0)</f>
        <v>1</v>
      </c>
      <c r="CD65" s="12" t="b">
        <v>0</v>
      </c>
      <c r="CE65" s="237" t="b">
        <f ca="1">OFFSET(CE65,-1,0)</f>
        <v>1</v>
      </c>
      <c r="CF65" s="251">
        <f ca="1">IF(OFFSET($E65,-1,0),OFFSET($CJ65,-1,0),OFFSET(CF65,-1,0))</f>
        <v>2232101</v>
      </c>
      <c r="CG65" s="237" t="b">
        <f ca="1">OFFSET(CG65,-1,0)</f>
        <v>0</v>
      </c>
      <c r="CH65" s="12" t="s">
        <v>34</v>
      </c>
      <c r="CI65" s="19" t="b">
        <f t="shared" ca="1" si="554"/>
        <v>1</v>
      </c>
      <c r="CJ65" s="237">
        <f t="shared" ref="CJ65:CJ68" ca="1" si="565">OFFSET(CJ65,-1,0)+1</f>
        <v>2232103</v>
      </c>
      <c r="CK65" s="19" t="str">
        <f t="shared" ca="1" si="554"/>
        <v>-</v>
      </c>
      <c r="CL65" s="19">
        <f t="shared" ca="1" si="554"/>
        <v>1</v>
      </c>
      <c r="CM65" s="19">
        <f t="shared" ca="1" si="554"/>
        <v>1</v>
      </c>
      <c r="CN65" s="9"/>
      <c r="CO65" s="444">
        <f t="shared" ca="1" si="526"/>
        <v>652</v>
      </c>
      <c r="CP65" s="444">
        <f t="shared" ca="1" si="526"/>
        <v>686</v>
      </c>
      <c r="CQ65" s="444">
        <f t="shared" ca="1" si="526"/>
        <v>721</v>
      </c>
      <c r="CR65" s="152">
        <f t="shared" ca="1" si="527"/>
        <v>378</v>
      </c>
      <c r="CS65" s="152">
        <f t="shared" ca="1" si="527"/>
        <v>413</v>
      </c>
      <c r="CT65" s="152">
        <f t="shared" ca="1" si="527"/>
        <v>448</v>
      </c>
      <c r="CU65" s="19" t="str">
        <f t="shared" ca="1" si="528"/>
        <v>-</v>
      </c>
      <c r="CV65" s="12" t="b">
        <v>0</v>
      </c>
      <c r="CW65" s="12" t="b">
        <v>0</v>
      </c>
      <c r="CX65" s="12" t="b">
        <v>0</v>
      </c>
      <c r="CY65" s="12" t="b">
        <v>0</v>
      </c>
      <c r="CZ65" s="19" t="b">
        <f t="shared" ca="1" si="528"/>
        <v>1</v>
      </c>
      <c r="DA65" s="19">
        <f t="shared" ca="1" si="528"/>
        <v>0</v>
      </c>
      <c r="DB65" s="19">
        <f t="shared" ca="1" si="528"/>
        <v>0</v>
      </c>
      <c r="DC65" s="19">
        <f t="shared" ca="1" si="528"/>
        <v>0</v>
      </c>
      <c r="DD65" s="19">
        <f t="shared" ca="1" si="528"/>
        <v>0</v>
      </c>
      <c r="DE65" s="19">
        <f t="shared" ca="1" si="528"/>
        <v>0</v>
      </c>
      <c r="DF65" s="19">
        <f t="shared" ca="1" si="528"/>
        <v>0</v>
      </c>
      <c r="DG65" s="19">
        <f t="shared" ca="1" si="528"/>
        <v>0</v>
      </c>
      <c r="DH65" s="19">
        <f t="shared" ca="1" si="528"/>
        <v>0</v>
      </c>
      <c r="DI65" s="19">
        <f t="shared" ca="1" si="528"/>
        <v>0</v>
      </c>
      <c r="DJ65" s="19">
        <f t="shared" ca="1" si="528"/>
        <v>0</v>
      </c>
      <c r="DK65" s="19">
        <f t="shared" ca="1" si="528"/>
        <v>0</v>
      </c>
      <c r="DL65" s="19">
        <f t="shared" ca="1" si="529"/>
        <v>0</v>
      </c>
      <c r="DM65" s="12">
        <v>3</v>
      </c>
      <c r="DN65" s="12">
        <v>3</v>
      </c>
      <c r="DO65" s="19">
        <f t="shared" ref="DO65:DR68" ca="1" si="566">OFFSET(DO$5,$B65,0)</f>
        <v>0</v>
      </c>
      <c r="DP65" s="12">
        <v>2</v>
      </c>
      <c r="DQ65" s="12">
        <v>-2</v>
      </c>
      <c r="DR65" s="19" t="str">
        <f t="shared" ca="1" si="529"/>
        <v>-</v>
      </c>
      <c r="DS65" s="19" t="str">
        <f t="shared" ca="1" si="529"/>
        <v>-</v>
      </c>
      <c r="DT65" s="19" t="str">
        <f t="shared" ca="1" si="529"/>
        <v>-</v>
      </c>
      <c r="DU65" s="251">
        <f t="shared" ca="1" si="555"/>
        <v>0</v>
      </c>
      <c r="DV65" s="251">
        <f t="shared" ref="DV65:DV67" si="567">DP65</f>
        <v>2</v>
      </c>
      <c r="DW65" s="251">
        <f t="shared" si="556"/>
        <v>-2</v>
      </c>
      <c r="DX65" s="19" t="str">
        <f t="shared" ca="1" si="529"/>
        <v>-</v>
      </c>
      <c r="DY65" s="19" t="str">
        <f t="shared" ca="1" si="529"/>
        <v>-</v>
      </c>
      <c r="DZ65" s="19" t="str">
        <f t="shared" ca="1" si="529"/>
        <v>-</v>
      </c>
      <c r="EA65" s="19" t="str">
        <f t="shared" ca="1" si="529"/>
        <v>-</v>
      </c>
      <c r="EB65" s="19" t="str">
        <f t="shared" ca="1" si="529"/>
        <v>-</v>
      </c>
      <c r="EC65" s="19" t="str">
        <f t="shared" ca="1" si="529"/>
        <v>-</v>
      </c>
      <c r="ED65" s="19">
        <f t="shared" ca="1" si="529"/>
        <v>0</v>
      </c>
      <c r="EE65" s="19">
        <f t="shared" ca="1" si="529"/>
        <v>0</v>
      </c>
      <c r="EF65" s="19">
        <f t="shared" ca="1" si="529"/>
        <v>0</v>
      </c>
      <c r="EG65" s="19">
        <f t="shared" ca="1" si="529"/>
        <v>0</v>
      </c>
      <c r="EH65" s="19">
        <f t="shared" ca="1" si="529"/>
        <v>0</v>
      </c>
      <c r="EI65" s="19">
        <f t="shared" ca="1" si="529"/>
        <v>0</v>
      </c>
      <c r="EJ65" s="19">
        <f t="shared" ca="1" si="529"/>
        <v>0</v>
      </c>
      <c r="EK65" s="19">
        <f t="shared" ca="1" si="529"/>
        <v>0</v>
      </c>
      <c r="EL65" s="19">
        <f t="shared" ca="1" si="529"/>
        <v>0</v>
      </c>
      <c r="EM65" s="19">
        <f t="shared" ca="1" si="529"/>
        <v>0</v>
      </c>
      <c r="EN65" s="19">
        <f t="shared" ca="1" si="529"/>
        <v>0</v>
      </c>
      <c r="EO65" s="19">
        <f t="shared" ca="1" si="529"/>
        <v>0</v>
      </c>
      <c r="EP65" s="19">
        <f t="shared" ca="1" si="529"/>
        <v>0</v>
      </c>
      <c r="EQ65" s="19">
        <f t="shared" ca="1" si="529"/>
        <v>0</v>
      </c>
      <c r="ER65" s="19">
        <f t="shared" ca="1" si="529"/>
        <v>0</v>
      </c>
      <c r="ES65" s="19">
        <f t="shared" ca="1" si="529"/>
        <v>0</v>
      </c>
      <c r="ET65" s="19">
        <f t="shared" ca="1" si="530"/>
        <v>0</v>
      </c>
      <c r="EU65" s="19">
        <f t="shared" ca="1" si="530"/>
        <v>0</v>
      </c>
      <c r="EV65" s="19">
        <f t="shared" ca="1" si="530"/>
        <v>0</v>
      </c>
      <c r="EW65" s="19">
        <f t="shared" ca="1" si="530"/>
        <v>0</v>
      </c>
      <c r="EX65" s="19">
        <f t="shared" ca="1" si="530"/>
        <v>0</v>
      </c>
      <c r="EY65" s="19">
        <f t="shared" ca="1" si="530"/>
        <v>0</v>
      </c>
      <c r="EZ65" s="19">
        <f t="shared" ca="1" si="530"/>
        <v>0</v>
      </c>
      <c r="FA65" s="19">
        <f t="shared" ca="1" si="530"/>
        <v>0</v>
      </c>
      <c r="FB65" s="19">
        <f t="shared" ca="1" si="530"/>
        <v>0</v>
      </c>
      <c r="FC65" s="19">
        <f t="shared" ca="1" si="530"/>
        <v>0</v>
      </c>
      <c r="FD65" s="19">
        <f t="shared" ca="1" si="530"/>
        <v>0</v>
      </c>
      <c r="FE65" s="19">
        <f t="shared" ca="1" si="530"/>
        <v>0</v>
      </c>
      <c r="FF65" s="19">
        <f t="shared" ca="1" si="530"/>
        <v>0</v>
      </c>
      <c r="FG65" s="19">
        <f t="shared" ca="1" si="530"/>
        <v>0</v>
      </c>
      <c r="FH65" s="19">
        <f t="shared" ca="1" si="530"/>
        <v>0</v>
      </c>
      <c r="FI65" s="19">
        <f t="shared" ca="1" si="530"/>
        <v>0</v>
      </c>
      <c r="FJ65" s="19">
        <f t="shared" ca="1" si="531"/>
        <v>0</v>
      </c>
      <c r="FK65" s="19">
        <f t="shared" ca="1" si="531"/>
        <v>0</v>
      </c>
      <c r="FL65" s="19">
        <f t="shared" ca="1" si="531"/>
        <v>0</v>
      </c>
      <c r="FM65" s="19">
        <f t="shared" ca="1" si="531"/>
        <v>0</v>
      </c>
      <c r="FN65" s="19">
        <f t="shared" ca="1" si="531"/>
        <v>0</v>
      </c>
      <c r="FO65" s="19">
        <f t="shared" ca="1" si="531"/>
        <v>0</v>
      </c>
      <c r="FP65" s="19">
        <f t="shared" ca="1" si="531"/>
        <v>0</v>
      </c>
      <c r="FQ65" s="19">
        <f t="shared" ca="1" si="531"/>
        <v>0</v>
      </c>
      <c r="FR65" s="19">
        <f t="shared" ca="1" si="531"/>
        <v>0</v>
      </c>
      <c r="FS65" s="19">
        <f t="shared" ca="1" si="531"/>
        <v>0</v>
      </c>
      <c r="FT65" s="19">
        <f t="shared" ca="1" si="531"/>
        <v>0</v>
      </c>
      <c r="FU65" s="19">
        <f t="shared" ca="1" si="531"/>
        <v>0</v>
      </c>
      <c r="FV65" s="19">
        <f t="shared" ca="1" si="531"/>
        <v>0</v>
      </c>
      <c r="FW65" s="19">
        <f t="shared" ca="1" si="531"/>
        <v>0</v>
      </c>
      <c r="FX65" s="19">
        <f t="shared" ca="1" si="531"/>
        <v>0</v>
      </c>
      <c r="FY65" s="19">
        <f t="shared" ca="1" si="531"/>
        <v>0</v>
      </c>
      <c r="FZ65" s="19">
        <f t="shared" ca="1" si="531"/>
        <v>0</v>
      </c>
      <c r="GA65" s="19">
        <f t="shared" ca="1" si="531"/>
        <v>0</v>
      </c>
      <c r="GB65" s="19">
        <f t="shared" ca="1" si="531"/>
        <v>0</v>
      </c>
      <c r="GC65" s="19">
        <f t="shared" ca="1" si="531"/>
        <v>0</v>
      </c>
      <c r="GD65" s="19">
        <f t="shared" ca="1" si="531"/>
        <v>0</v>
      </c>
      <c r="GE65" s="19">
        <f t="shared" ca="1" si="531"/>
        <v>0</v>
      </c>
      <c r="GF65" s="19">
        <f t="shared" ca="1" si="531"/>
        <v>0</v>
      </c>
      <c r="GG65" s="19">
        <f t="shared" ca="1" si="531"/>
        <v>0</v>
      </c>
      <c r="GH65" s="19">
        <f t="shared" ca="1" si="531"/>
        <v>0</v>
      </c>
      <c r="GI65" s="19">
        <f t="shared" ca="1" si="531"/>
        <v>0</v>
      </c>
      <c r="GJ65" s="19">
        <f t="shared" ca="1" si="531"/>
        <v>0</v>
      </c>
      <c r="GK65" s="19">
        <f t="shared" ca="1" si="531"/>
        <v>0</v>
      </c>
      <c r="GL65" s="19">
        <f t="shared" ca="1" si="531"/>
        <v>0</v>
      </c>
      <c r="GM65" s="19">
        <f t="shared" ca="1" si="531"/>
        <v>0</v>
      </c>
      <c r="GN65" s="19">
        <f t="shared" ca="1" si="531"/>
        <v>0</v>
      </c>
      <c r="GO65" s="19">
        <f t="shared" ca="1" si="531"/>
        <v>0</v>
      </c>
      <c r="GP65" s="19">
        <f t="shared" ca="1" si="531"/>
        <v>0</v>
      </c>
      <c r="GQ65" s="19">
        <f t="shared" ca="1" si="531"/>
        <v>0</v>
      </c>
      <c r="GR65" s="19">
        <f t="shared" ca="1" si="531"/>
        <v>0</v>
      </c>
      <c r="GS65" s="19">
        <f t="shared" ca="1" si="531"/>
        <v>0</v>
      </c>
      <c r="GT65" s="19">
        <f t="shared" ca="1" si="531"/>
        <v>0</v>
      </c>
      <c r="GU65" s="19">
        <f t="shared" ca="1" si="531"/>
        <v>0</v>
      </c>
      <c r="GV65" s="19">
        <f t="shared" ca="1" si="531"/>
        <v>0</v>
      </c>
      <c r="GW65" s="19">
        <f t="shared" ca="1" si="531"/>
        <v>0</v>
      </c>
      <c r="GX65" s="19">
        <f t="shared" ca="1" si="531"/>
        <v>0</v>
      </c>
      <c r="GY65" s="19">
        <f t="shared" ca="1" si="531"/>
        <v>0</v>
      </c>
      <c r="GZ65" s="19">
        <f t="shared" ca="1" si="531"/>
        <v>0</v>
      </c>
      <c r="HA65" s="19">
        <f t="shared" ca="1" si="531"/>
        <v>0</v>
      </c>
      <c r="HB65" s="19">
        <f t="shared" ca="1" si="531"/>
        <v>0</v>
      </c>
      <c r="HC65" s="19">
        <f t="shared" ca="1" si="531"/>
        <v>0</v>
      </c>
      <c r="HD65" s="19">
        <f t="shared" ca="1" si="531"/>
        <v>0</v>
      </c>
      <c r="HE65" s="19">
        <f t="shared" ca="1" si="531"/>
        <v>0</v>
      </c>
      <c r="HF65" s="19">
        <f t="shared" ca="1" si="531"/>
        <v>0</v>
      </c>
      <c r="HG65" s="19">
        <f t="shared" ca="1" si="531"/>
        <v>0</v>
      </c>
      <c r="HH65" s="19">
        <f t="shared" ca="1" si="531"/>
        <v>0</v>
      </c>
      <c r="HI65" s="19">
        <f t="shared" ca="1" si="531"/>
        <v>0</v>
      </c>
      <c r="HJ65" s="19">
        <f t="shared" ca="1" si="531"/>
        <v>0</v>
      </c>
      <c r="HK65" s="19">
        <f t="shared" ca="1" si="531"/>
        <v>0</v>
      </c>
      <c r="HL65" s="19">
        <f t="shared" ca="1" si="532"/>
        <v>0</v>
      </c>
      <c r="HM65" s="19">
        <f t="shared" ca="1" si="532"/>
        <v>0</v>
      </c>
      <c r="HN65" s="19">
        <f t="shared" ca="1" si="532"/>
        <v>0</v>
      </c>
      <c r="HO65" s="19">
        <f t="shared" ca="1" si="532"/>
        <v>0</v>
      </c>
      <c r="HP65" s="19">
        <f t="shared" ca="1" si="532"/>
        <v>0</v>
      </c>
      <c r="HQ65" s="19">
        <f t="shared" ca="1" si="532"/>
        <v>0</v>
      </c>
      <c r="HR65" s="19">
        <f t="shared" ca="1" si="532"/>
        <v>0</v>
      </c>
      <c r="HS65" s="19">
        <f t="shared" ca="1" si="532"/>
        <v>0</v>
      </c>
      <c r="HT65" s="19">
        <f t="shared" ca="1" si="532"/>
        <v>0</v>
      </c>
      <c r="HU65" s="19">
        <f t="shared" ca="1" si="532"/>
        <v>0</v>
      </c>
      <c r="HV65" s="19">
        <f t="shared" ca="1" si="532"/>
        <v>0</v>
      </c>
      <c r="HW65" s="19">
        <f t="shared" ca="1" si="532"/>
        <v>0</v>
      </c>
      <c r="HX65" s="19">
        <f t="shared" ca="1" si="532"/>
        <v>0</v>
      </c>
      <c r="HY65" s="19">
        <f t="shared" ca="1" si="532"/>
        <v>0</v>
      </c>
      <c r="HZ65" s="19">
        <f t="shared" ca="1" si="532"/>
        <v>0</v>
      </c>
      <c r="IA65" s="19">
        <f t="shared" ca="1" si="532"/>
        <v>0</v>
      </c>
      <c r="IB65" s="19">
        <f t="shared" ca="1" si="532"/>
        <v>0</v>
      </c>
      <c r="IC65" s="19">
        <f t="shared" ca="1" si="532"/>
        <v>0</v>
      </c>
      <c r="ID65" s="19">
        <f t="shared" ca="1" si="532"/>
        <v>0</v>
      </c>
      <c r="IE65" s="5">
        <f t="shared" ca="1" si="533"/>
        <v>67</v>
      </c>
      <c r="IF65" s="9"/>
      <c r="IG65" s="5">
        <f t="shared" ca="1" si="534"/>
        <v>1</v>
      </c>
      <c r="IH65" s="5" t="b">
        <f t="shared" ca="1" si="534"/>
        <v>0</v>
      </c>
      <c r="II65" s="19">
        <f t="shared" ca="1" si="535"/>
        <v>0</v>
      </c>
      <c r="IJ65" s="5">
        <f t="shared" ca="1" si="534"/>
        <v>55</v>
      </c>
      <c r="IK65" s="19">
        <f t="shared" ca="1" si="535"/>
        <v>1</v>
      </c>
      <c r="IL65" s="19">
        <f t="shared" ca="1" si="535"/>
        <v>0</v>
      </c>
      <c r="IM65" s="19">
        <f t="shared" ca="1" si="535"/>
        <v>0</v>
      </c>
      <c r="IN65" s="19">
        <f t="shared" ca="1" si="535"/>
        <v>0</v>
      </c>
      <c r="IO65" s="19">
        <f t="shared" ca="1" si="535"/>
        <v>0</v>
      </c>
      <c r="IP65" s="19">
        <f t="shared" ca="1" si="535"/>
        <v>0</v>
      </c>
      <c r="IQ65" s="19">
        <f t="shared" ca="1" si="535"/>
        <v>0</v>
      </c>
      <c r="IR65" s="19">
        <f t="shared" ca="1" si="535"/>
        <v>0</v>
      </c>
      <c r="IS65" s="19">
        <f t="shared" ca="1" si="535"/>
        <v>0</v>
      </c>
      <c r="IT65" s="19">
        <f t="shared" ca="1" si="535"/>
        <v>0</v>
      </c>
      <c r="IU65" s="19">
        <f t="shared" ca="1" si="535"/>
        <v>0</v>
      </c>
      <c r="IV65" s="19">
        <f t="shared" ca="1" si="535"/>
        <v>0</v>
      </c>
      <c r="IW65" s="19">
        <f t="shared" ca="1" si="535"/>
        <v>0</v>
      </c>
      <c r="IX65" s="19">
        <f t="shared" ca="1" si="535"/>
        <v>0</v>
      </c>
      <c r="IY65" s="19">
        <f t="shared" ca="1" si="535"/>
        <v>0</v>
      </c>
      <c r="IZ65" s="19">
        <f t="shared" ca="1" si="535"/>
        <v>0</v>
      </c>
      <c r="JA65" s="19">
        <f t="shared" ca="1" si="535"/>
        <v>0</v>
      </c>
      <c r="JB65" s="19">
        <f t="shared" ca="1" si="535"/>
        <v>0</v>
      </c>
      <c r="JC65" s="19">
        <f t="shared" ca="1" si="535"/>
        <v>0</v>
      </c>
      <c r="JD65" s="19">
        <f t="shared" ca="1" si="535"/>
        <v>0</v>
      </c>
      <c r="JE65" s="19">
        <f t="shared" ca="1" si="535"/>
        <v>0</v>
      </c>
      <c r="JF65" s="19">
        <f t="shared" ca="1" si="535"/>
        <v>0</v>
      </c>
      <c r="JG65" s="5">
        <f t="shared" ca="1" si="536"/>
        <v>1.2500000000000001E-2</v>
      </c>
      <c r="JH65" s="567">
        <f t="shared" ca="1" si="536"/>
        <v>0</v>
      </c>
      <c r="JI65" s="5">
        <f t="shared" ca="1" si="536"/>
        <v>6.25E-2</v>
      </c>
      <c r="JJ65" s="5">
        <f t="shared" ca="1" si="536"/>
        <v>6.25E-2</v>
      </c>
      <c r="JK65" s="5">
        <f t="shared" ca="1" si="536"/>
        <v>6.25E-2</v>
      </c>
      <c r="JL65" s="19">
        <f t="shared" ca="1" si="535"/>
        <v>1</v>
      </c>
      <c r="JM65" s="19">
        <f t="shared" ca="1" si="535"/>
        <v>0</v>
      </c>
      <c r="JN65" s="19">
        <f t="shared" ca="1" si="535"/>
        <v>1</v>
      </c>
      <c r="JO65" s="9"/>
      <c r="JP65" s="5" t="b">
        <f t="shared" ca="1" si="537"/>
        <v>0</v>
      </c>
      <c r="JQ65" s="19" t="str">
        <f t="shared" ca="1" si="538"/>
        <v>-</v>
      </c>
      <c r="JR65" s="19" t="str">
        <f t="shared" ca="1" si="538"/>
        <v>-</v>
      </c>
      <c r="JS65" s="5" t="b">
        <f t="shared" ca="1" si="539"/>
        <v>0</v>
      </c>
      <c r="JT65" s="5" t="b">
        <f t="shared" ca="1" si="539"/>
        <v>0</v>
      </c>
      <c r="JU65" s="5" t="b">
        <f t="shared" ca="1" si="539"/>
        <v>1</v>
      </c>
      <c r="JV65" s="144">
        <f t="shared" ca="1" si="557"/>
        <v>1</v>
      </c>
      <c r="JW65" s="144">
        <f t="shared" ca="1" si="557"/>
        <v>1</v>
      </c>
      <c r="JX65" s="19" t="str">
        <f t="shared" ca="1" si="558"/>
        <v>-</v>
      </c>
      <c r="JY65" s="19" t="str">
        <f t="shared" ca="1" si="558"/>
        <v>-</v>
      </c>
      <c r="JZ65" s="19" t="str">
        <f t="shared" ca="1" si="558"/>
        <v>-</v>
      </c>
      <c r="KA65" s="19" t="str">
        <f t="shared" ca="1" si="558"/>
        <v>-</v>
      </c>
      <c r="KB65" s="19">
        <f t="shared" ca="1" si="558"/>
        <v>1</v>
      </c>
      <c r="KC65" s="19">
        <f t="shared" ca="1" si="558"/>
        <v>0.66</v>
      </c>
      <c r="KD65" s="19" t="str">
        <f t="shared" ca="1" si="558"/>
        <v>-</v>
      </c>
      <c r="KE65" s="5" t="b" cm="1">
        <f t="array" aca="1" ref="KE65" ca="1">IF(OR(KF65:KM65&lt;&gt;"-"),TRUE,"-")</f>
        <v>1</v>
      </c>
      <c r="KF65" s="237">
        <f t="shared" ref="KF65:KM68" ca="1" si="568">OFFSET(KF65,-1,0)</f>
        <v>2</v>
      </c>
      <c r="KG65" s="237">
        <f t="shared" ca="1" si="568"/>
        <v>2</v>
      </c>
      <c r="KH65" s="237">
        <f t="shared" ca="1" si="568"/>
        <v>2</v>
      </c>
      <c r="KI65" s="237">
        <f t="shared" ca="1" si="568"/>
        <v>2</v>
      </c>
      <c r="KJ65" s="237">
        <f t="shared" ca="1" si="568"/>
        <v>2</v>
      </c>
      <c r="KK65" s="237">
        <f t="shared" ca="1" si="568"/>
        <v>2</v>
      </c>
      <c r="KL65" s="237">
        <f t="shared" ca="1" si="568"/>
        <v>2</v>
      </c>
      <c r="KM65" s="237">
        <f t="shared" ca="1" si="568"/>
        <v>2</v>
      </c>
      <c r="KN65" s="5" t="str">
        <f t="array" aca="1" ref="KN65" ca="1">IF(OR(KO65:KU65&lt;&gt;"-"),TRUE,"-")</f>
        <v>-</v>
      </c>
      <c r="KO65" s="19" t="str">
        <f t="shared" ca="1" si="560"/>
        <v>-</v>
      </c>
      <c r="KP65" s="19" t="str">
        <f t="shared" ca="1" si="560"/>
        <v>-</v>
      </c>
      <c r="KQ65" s="19" t="str">
        <f t="shared" ca="1" si="560"/>
        <v>-</v>
      </c>
      <c r="KR65" s="19" t="str">
        <f t="shared" ca="1" si="560"/>
        <v>-</v>
      </c>
      <c r="KS65" s="19" t="str">
        <f t="shared" ca="1" si="560"/>
        <v>-</v>
      </c>
      <c r="KT65" s="19" t="str">
        <f t="shared" ca="1" si="560"/>
        <v>-</v>
      </c>
      <c r="KU65" s="19" t="str">
        <f t="shared" ca="1" si="560"/>
        <v>-</v>
      </c>
      <c r="KV65" s="19" t="b">
        <f t="shared" ca="1" si="560"/>
        <v>0</v>
      </c>
      <c r="KW65" s="144">
        <f t="shared" ca="1" si="541"/>
        <v>2</v>
      </c>
      <c r="KX65" s="19">
        <f t="shared" ca="1" si="560"/>
        <v>2</v>
      </c>
      <c r="KY65" s="19" t="b">
        <f t="shared" ca="1" si="560"/>
        <v>0</v>
      </c>
      <c r="KZ65" s="19" t="str">
        <f t="shared" ca="1" si="560"/>
        <v>-</v>
      </c>
      <c r="LA65" s="5" t="str">
        <f t="shared" ca="1" si="542"/>
        <v>-</v>
      </c>
      <c r="LB65" s="5" t="str">
        <f t="shared" ca="1" si="542"/>
        <v>-</v>
      </c>
      <c r="LC65" s="5" t="str">
        <f t="shared" ca="1" si="542"/>
        <v>-</v>
      </c>
      <c r="LD65" s="5" t="str">
        <f t="shared" ca="1" si="542"/>
        <v>-</v>
      </c>
      <c r="LE65" s="19" t="b">
        <f t="shared" ca="1" si="561"/>
        <v>0</v>
      </c>
      <c r="LF65" s="19" t="str">
        <f t="shared" ca="1" si="561"/>
        <v>-</v>
      </c>
      <c r="LG65" s="19" t="str">
        <f ca="1">OFFSET(LG$5,$B65,0)</f>
        <v>-</v>
      </c>
      <c r="LH65" s="19" t="b">
        <f ca="1">OFFSET(LH$5,$B65,0)</f>
        <v>1</v>
      </c>
      <c r="LI65" s="19">
        <f t="shared" ca="1" si="561"/>
        <v>0.75</v>
      </c>
      <c r="LJ65" s="19">
        <f t="shared" ca="1" si="561"/>
        <v>0.75</v>
      </c>
      <c r="LK65" s="19">
        <f t="shared" ca="1" si="561"/>
        <v>0.99</v>
      </c>
      <c r="LL65" s="19">
        <f t="shared" ca="1" si="561"/>
        <v>0.5</v>
      </c>
      <c r="LM65" s="19">
        <f t="shared" ca="1" si="561"/>
        <v>0</v>
      </c>
      <c r="LN65" s="19">
        <f t="shared" ca="1" si="561"/>
        <v>0</v>
      </c>
      <c r="LO65" s="19" t="str">
        <f t="shared" ca="1" si="561"/>
        <v>-</v>
      </c>
      <c r="LP65" s="5" t="str" cm="1">
        <f t="array" aca="1" ref="LP65" ca="1">INDEX(i.meatgrid,$Q65,LP$7)</f>
        <v>-</v>
      </c>
      <c r="LQ65" s="5" t="str" cm="1">
        <f t="array" aca="1" ref="LQ65" ca="1">INDEX(i.meatgrid,$Q65,LQ$7)</f>
        <v>-</v>
      </c>
      <c r="LR65" s="19" t="str">
        <f t="shared" ca="1" si="561"/>
        <v>-</v>
      </c>
      <c r="LS65" s="5">
        <f t="shared" ca="1" si="544"/>
        <v>1</v>
      </c>
      <c r="LT65" s="9"/>
      <c r="LU65" s="19">
        <f t="shared" ca="1" si="561"/>
        <v>70</v>
      </c>
      <c r="LV65" s="19">
        <f t="shared" ca="1" si="545"/>
        <v>50</v>
      </c>
      <c r="LW65" s="19">
        <f t="shared" ca="1" si="545"/>
        <v>80</v>
      </c>
      <c r="LX65" s="19">
        <f t="shared" ca="1" si="545"/>
        <v>50</v>
      </c>
      <c r="LY65" s="5" t="b" cm="1">
        <f t="array" aca="1" ref="LY65" ca="1">INDEX(i.meatgrid,$Q65,LY$7)</f>
        <v>0</v>
      </c>
      <c r="LZ65" s="5" t="b" cm="1">
        <f t="array" aca="1" ref="LZ65" ca="1">INDEX(i.meatgrid,$Q65,LZ$7)</f>
        <v>0</v>
      </c>
      <c r="MA65" s="5" t="str" cm="1">
        <f t="array" aca="1" ref="MA65" ca="1">INDEX(i.meatgrid,$Q65,MA$7)</f>
        <v>-</v>
      </c>
      <c r="MB65" s="5" t="str" cm="1">
        <f t="array" aca="1" ref="MB65" ca="1">INDEX(i.meatgrid,$Q65,MB$7)</f>
        <v>-</v>
      </c>
      <c r="MC65" s="19">
        <f t="shared" ca="1" si="546"/>
        <v>1</v>
      </c>
      <c r="MD65" s="5">
        <f t="shared" ca="1" si="547"/>
        <v>1</v>
      </c>
      <c r="ME65" s="5" cm="1">
        <f t="array" aca="1" ref="ME65" ca="1">INDEX(i.meatgrid,$Q65,ME$7)</f>
        <v>0</v>
      </c>
      <c r="MF65" s="5" cm="1">
        <f t="array" aca="1" ref="MF65" ca="1">INDEX(i.meatgrid,$Q65,MF$7)</f>
        <v>0</v>
      </c>
      <c r="MG65" s="5" cm="1">
        <f t="array" aca="1" ref="MG65" ca="1">INDEX(i.meatgrid,$Q65,MG$7)</f>
        <v>0</v>
      </c>
      <c r="MH65" s="5" cm="1">
        <f t="array" aca="1" ref="MH65" ca="1">INDEX(i.meatgrid,$Q65,MH$7)</f>
        <v>0</v>
      </c>
      <c r="MI65" s="5" cm="1">
        <f t="array" aca="1" ref="MI65" ca="1">INDEX(i.meatgrid,$Q65,MI$7)</f>
        <v>1</v>
      </c>
      <c r="MJ65" s="5" cm="1">
        <f t="array" aca="1" ref="MJ65" ca="1">INDEX(i.meatgrid,$Q65,MJ$7)</f>
        <v>1</v>
      </c>
      <c r="MK65" s="5" cm="1">
        <f t="array" aca="1" ref="MK65" ca="1">INDEX(i.meatgrid,$Q65,MK$7)</f>
        <v>1</v>
      </c>
      <c r="ML65" s="5" cm="1">
        <f t="array" aca="1" ref="ML65" ca="1">INDEX(i.meatgrid,$Q65,ML$7)</f>
        <v>1</v>
      </c>
      <c r="MM65" s="19">
        <f t="shared" ca="1" si="548"/>
        <v>1</v>
      </c>
      <c r="MN65" s="9"/>
      <c r="MO65" s="19" t="b">
        <f t="shared" ca="1" si="549"/>
        <v>0</v>
      </c>
      <c r="MP65" s="19" t="b">
        <f t="shared" ca="1" si="549"/>
        <v>0</v>
      </c>
      <c r="MQ65" s="19">
        <f t="shared" ca="1" si="549"/>
        <v>1</v>
      </c>
      <c r="MR65" s="19">
        <f t="shared" ca="1" si="549"/>
        <v>0.75</v>
      </c>
      <c r="MS65" s="19">
        <f t="shared" ca="1" si="549"/>
        <v>0.75</v>
      </c>
      <c r="MT65" s="19">
        <f t="shared" ca="1" si="549"/>
        <v>0.8</v>
      </c>
      <c r="MU65" s="19">
        <f t="shared" ca="1" si="549"/>
        <v>0.82499999999999996</v>
      </c>
      <c r="MV65" s="19">
        <f t="shared" ca="1" si="549"/>
        <v>0.875</v>
      </c>
      <c r="MW65" s="19">
        <f t="shared" ca="1" si="549"/>
        <v>0.9</v>
      </c>
      <c r="MX65" s="19">
        <f t="shared" ca="1" si="549"/>
        <v>1</v>
      </c>
      <c r="MY65" s="19">
        <f t="shared" ca="1" si="549"/>
        <v>0.875</v>
      </c>
      <c r="MZ65" s="19" t="b">
        <f t="shared" ca="1" si="549"/>
        <v>1</v>
      </c>
      <c r="NA65" s="19">
        <f t="shared" ca="1" si="549"/>
        <v>74.989999999999995</v>
      </c>
      <c r="NB65" s="19" t="str">
        <f t="shared" ca="1" si="549"/>
        <v>-</v>
      </c>
      <c r="NC65" s="19" t="str">
        <f t="shared" ca="1" si="549"/>
        <v>-</v>
      </c>
      <c r="ND65" s="19" t="str">
        <f t="shared" ca="1" si="549"/>
        <v>-</v>
      </c>
      <c r="NE65" s="19" t="str">
        <f t="shared" ca="1" si="550"/>
        <v>-</v>
      </c>
      <c r="NF65" s="19" t="str">
        <f t="shared" ca="1" si="550"/>
        <v>-</v>
      </c>
      <c r="NG65" s="19" t="str">
        <f t="shared" ca="1" si="550"/>
        <v>-</v>
      </c>
      <c r="NH65" s="19" t="str">
        <f t="shared" ca="1" si="550"/>
        <v>-</v>
      </c>
      <c r="NI65" s="19">
        <f t="shared" ca="1" si="550"/>
        <v>36.99</v>
      </c>
      <c r="NJ65" s="19">
        <f t="shared" ca="1" si="550"/>
        <v>36.99</v>
      </c>
      <c r="NK65" s="19" t="str">
        <f t="shared" ca="1" si="550"/>
        <v>-</v>
      </c>
      <c r="NL65" s="19" t="str">
        <f t="shared" ca="1" si="550"/>
        <v>-</v>
      </c>
      <c r="NM65" s="19" t="str">
        <f t="shared" ca="1" si="550"/>
        <v>-</v>
      </c>
      <c r="NN65" s="19" t="str">
        <f t="shared" ca="1" si="550"/>
        <v>-</v>
      </c>
      <c r="NO65" s="19" t="str">
        <f t="shared" ca="1" si="550"/>
        <v>-</v>
      </c>
      <c r="NP65" s="19">
        <f t="shared" ca="1" si="550"/>
        <v>49.99</v>
      </c>
      <c r="NQ65" s="19">
        <f t="shared" ca="1" si="550"/>
        <v>49.99</v>
      </c>
      <c r="NR65" s="19">
        <f t="shared" ca="1" si="550"/>
        <v>49.99</v>
      </c>
      <c r="NS65" s="19">
        <f t="shared" ca="1" si="550"/>
        <v>49.99</v>
      </c>
      <c r="NT65" s="19">
        <f t="shared" ca="1" si="550"/>
        <v>49.99</v>
      </c>
      <c r="NU65" s="19">
        <f t="shared" ca="1" si="550"/>
        <v>49.99</v>
      </c>
      <c r="NV65" s="19">
        <f t="shared" ca="1" si="550"/>
        <v>49.99</v>
      </c>
      <c r="NW65" s="19">
        <f t="shared" ca="1" si="550"/>
        <v>49.99</v>
      </c>
      <c r="NX65" s="19">
        <f t="shared" ca="1" si="550"/>
        <v>412.99</v>
      </c>
      <c r="NY65" s="19">
        <f t="shared" ca="1" si="550"/>
        <v>412.99</v>
      </c>
      <c r="NZ65" s="19" t="str">
        <f t="shared" ca="1" si="550"/>
        <v>-</v>
      </c>
      <c r="OA65" s="19" t="str">
        <f t="shared" ca="1" si="550"/>
        <v>-</v>
      </c>
      <c r="OB65" s="19" t="str">
        <f t="shared" ca="1" si="550"/>
        <v>-</v>
      </c>
      <c r="OC65" s="19" t="str">
        <f t="shared" ca="1" si="550"/>
        <v>-</v>
      </c>
      <c r="OD65" s="19" t="str">
        <f t="shared" ca="1" si="550"/>
        <v>-</v>
      </c>
      <c r="OE65" s="19">
        <f t="shared" ca="1" si="550"/>
        <v>6.8900000000000006</v>
      </c>
      <c r="OF65" s="19">
        <f t="shared" ca="1" si="550"/>
        <v>6.8900000000000006</v>
      </c>
      <c r="OG65" s="19">
        <f t="shared" ca="1" si="550"/>
        <v>6.8900000000000006</v>
      </c>
      <c r="OH65" s="19">
        <f t="shared" ca="1" si="550"/>
        <v>6.8900000000000006</v>
      </c>
      <c r="OI65" s="19">
        <f t="shared" ca="1" si="550"/>
        <v>6.8900000000000006</v>
      </c>
      <c r="OJ65" s="19">
        <f t="shared" ca="1" si="550"/>
        <v>6.8900000000000006</v>
      </c>
      <c r="OK65" s="19">
        <f t="shared" ca="1" si="550"/>
        <v>6.8900000000000006</v>
      </c>
      <c r="OL65" s="19">
        <f t="shared" ca="1" si="550"/>
        <v>6.8900000000000006</v>
      </c>
      <c r="OM65" s="19">
        <f t="shared" ca="1" si="550"/>
        <v>346.99</v>
      </c>
      <c r="ON65" s="19">
        <f t="shared" ca="1" si="550"/>
        <v>346.99</v>
      </c>
      <c r="OO65" s="19" t="str">
        <f t="shared" ca="1" si="550"/>
        <v>-</v>
      </c>
      <c r="OP65" s="19" t="str">
        <f t="shared" ca="1" si="550"/>
        <v>-</v>
      </c>
      <c r="OQ65" s="19" t="str">
        <f t="shared" ca="1" si="550"/>
        <v>-</v>
      </c>
      <c r="OR65" s="19" t="str">
        <f t="shared" ca="1" si="550"/>
        <v>-</v>
      </c>
      <c r="OS65" s="19" t="str">
        <f t="shared" ca="1" si="550"/>
        <v>-</v>
      </c>
      <c r="OT65" s="19">
        <f t="shared" ca="1" si="550"/>
        <v>0</v>
      </c>
      <c r="OU65" s="24">
        <v>0</v>
      </c>
    </row>
    <row r="66" spans="1:411" outlineLevel="2">
      <c r="A66" s="21">
        <f t="shared" si="158"/>
        <v>61</v>
      </c>
      <c r="B66" s="222">
        <f t="shared" ca="1" si="562"/>
        <v>58</v>
      </c>
      <c r="C66">
        <v>203</v>
      </c>
      <c r="D66" s="144" t="str">
        <f t="shared" ca="1" si="510"/>
        <v>GSM</v>
      </c>
      <c r="E66" t="b">
        <v>0</v>
      </c>
      <c r="F66" t="b">
        <v>0</v>
      </c>
      <c r="G66" t="b">
        <f t="shared" si="511"/>
        <v>0</v>
      </c>
      <c r="H66" s="237">
        <f t="shared" ca="1" si="563"/>
        <v>2</v>
      </c>
      <c r="I66" s="237">
        <f t="shared" ca="1" si="563"/>
        <v>1</v>
      </c>
      <c r="J66" s="237" t="str">
        <f t="shared" ca="1" si="563"/>
        <v/>
      </c>
      <c r="K66" s="237">
        <f t="shared" ca="1" si="563"/>
        <v>2</v>
      </c>
      <c r="L66" s="237">
        <f t="shared" ca="1" si="551"/>
        <v>2</v>
      </c>
      <c r="M66" s="237">
        <f t="shared" ca="1" si="551"/>
        <v>2</v>
      </c>
      <c r="N66" s="237">
        <f t="shared" ca="1" si="551"/>
        <v>3</v>
      </c>
      <c r="O66" s="237">
        <f t="shared" ca="1" si="551"/>
        <v>1</v>
      </c>
      <c r="P66" s="237">
        <f t="shared" ca="1" si="551"/>
        <v>1</v>
      </c>
      <c r="Q66" s="237">
        <f t="shared" ca="1" si="551"/>
        <v>2</v>
      </c>
      <c r="R66" s="237">
        <f t="shared" ca="1" si="551"/>
        <v>1</v>
      </c>
      <c r="S66" s="237">
        <f t="shared" ca="1" si="551"/>
        <v>1</v>
      </c>
      <c r="T66" s="237">
        <f t="shared" ca="1" si="551"/>
        <v>1</v>
      </c>
      <c r="U66" s="275"/>
      <c r="V66" s="275"/>
      <c r="W66" s="237">
        <f t="shared" ca="1" si="552"/>
        <v>0</v>
      </c>
      <c r="X66" s="275"/>
      <c r="Y66" s="275">
        <f t="shared" ca="1" si="553"/>
        <v>0</v>
      </c>
      <c r="Z66" s="275">
        <f t="shared" ca="1" si="553"/>
        <v>0</v>
      </c>
      <c r="AA66" s="275">
        <f t="shared" ca="1" si="553"/>
        <v>0</v>
      </c>
      <c r="AB66" s="275">
        <f t="shared" ca="1" si="553"/>
        <v>0</v>
      </c>
      <c r="AC66" s="275">
        <f t="shared" ca="1" si="553"/>
        <v>0</v>
      </c>
      <c r="AD66" s="275">
        <f t="shared" ca="1" si="553"/>
        <v>0</v>
      </c>
      <c r="AE66" s="275">
        <f t="shared" ca="1" si="553"/>
        <v>0</v>
      </c>
      <c r="AF66" s="144">
        <f ca="1">INDEX(CHOOSE($N66,DataAutumn!i.AdultDrys,DataWinter!i.AdultDrys,DataSpring!i.AdultDrys),1,$M66)</f>
        <v>3</v>
      </c>
      <c r="AG66" s="5">
        <f t="shared" ca="1" si="512"/>
        <v>2</v>
      </c>
      <c r="AH66" s="5">
        <f t="shared" ca="1" si="512"/>
        <v>0</v>
      </c>
      <c r="AI66" s="5">
        <f t="shared" ca="1" si="513"/>
        <v>1</v>
      </c>
      <c r="AJ66">
        <f t="shared" ca="1" si="514"/>
        <v>1</v>
      </c>
      <c r="AL66" s="231" t="str">
        <f ca="1">TEXT(LEFT(OFFSET(AL66,-1,0),5)+1,"00000")&amp;MID(OFFSET(AL66,-1,0),6,FIND(" ",OFFSET(AL66,-1,0),7)-5)
&amp; $D66           &amp; IF($IG66=0," FWM","")&amp;IF($IG66=1," MWM","")&amp;IF($IG66=5," Mat","")&amp;IF($IH66=TRUE,"&amp;BBT","    ")          &amp; " Day"&amp;INDEX(i.DOY,$N66,1)
&amp; " Scan"&amp;TEXT($O66,"0")        &amp;" "&amp; INDEX(DataMaster!$B$98:$B$105,$Q66,0)
&amp; " WP"&amp;TEXT($MC66*100,"000p")           &amp; " MP"&amp;TEXT($MD66*100,"000p")           &amp; " GP"&amp;TEXT($MM66*100,"000p")
&amp; " T_" &amp; IF(AND($CC66,$CE66),"TRUE ")        &amp; " (F"&amp;3+COUNTIF($CV66:$CY66,TRUE)&amp;3&amp;"N"&amp;$DM66&amp;$DN66&amp;")"</f>
        <v>00004 FeedSupply_DSP GSM MWM     Day204 Scan1 Only export WP100p MP100p GP100p T_TRUE  (F33N33)</v>
      </c>
      <c r="AM66" s="9" t="str">
        <f ca="1">IF(COUNTIF(AL$5:AL66,AL66)=1,"-","Dup")</f>
        <v>-</v>
      </c>
      <c r="AN66" s="9"/>
      <c r="AO66" s="237" t="str">
        <f t="shared" ca="1" si="564"/>
        <v>-</v>
      </c>
      <c r="AP66" s="237" t="str">
        <f t="shared" ca="1" si="564"/>
        <v>-</v>
      </c>
      <c r="AQ66" s="237" t="str">
        <f t="shared" ca="1" si="564"/>
        <v>-</v>
      </c>
      <c r="AR66" s="237" t="str">
        <f t="shared" ca="1" si="564"/>
        <v>-</v>
      </c>
      <c r="AS66" s="237" t="str">
        <f t="shared" ca="1" si="564"/>
        <v>-</v>
      </c>
      <c r="AT66" s="237" t="str">
        <f t="shared" ca="1" si="564"/>
        <v>-</v>
      </c>
      <c r="AU66" s="237" t="str">
        <f t="shared" ca="1" si="564"/>
        <v>-</v>
      </c>
      <c r="AV66" s="237" t="str">
        <f t="shared" ca="1" si="564"/>
        <v>-</v>
      </c>
      <c r="AW66" s="9"/>
      <c r="AX66" s="5" t="b">
        <f t="shared" ca="1" si="515"/>
        <v>0</v>
      </c>
      <c r="AY66" s="5" t="str">
        <f t="shared" ca="1" si="515"/>
        <v>-</v>
      </c>
      <c r="AZ66" s="5" t="b">
        <f t="shared" ca="1" si="515"/>
        <v>0</v>
      </c>
      <c r="BA66" s="5" t="b">
        <f t="shared" ca="1" si="515"/>
        <v>1</v>
      </c>
      <c r="BB66" s="5" t="b">
        <f t="shared" ca="1" si="515"/>
        <v>1</v>
      </c>
      <c r="BC66" s="144">
        <f t="shared" ca="1" si="515"/>
        <v>0</v>
      </c>
      <c r="BD66" s="19" t="b">
        <f t="shared" ca="1" si="516"/>
        <v>1</v>
      </c>
      <c r="BE66" s="9"/>
      <c r="BF66" s="5" t="str">
        <f t="shared" ca="1" si="517"/>
        <v>-</v>
      </c>
      <c r="BG66" s="19" t="str">
        <f t="shared" ca="1" si="518"/>
        <v>-</v>
      </c>
      <c r="BH66" s="19" t="str">
        <f t="shared" ca="1" si="518"/>
        <v>-</v>
      </c>
      <c r="BI66" s="19" t="str">
        <f t="shared" ca="1" si="518"/>
        <v>-</v>
      </c>
      <c r="BJ66" s="5" t="str">
        <f t="shared" ca="1" si="519"/>
        <v>-</v>
      </c>
      <c r="BK66" s="19" t="str">
        <f t="shared" ca="1" si="520"/>
        <v>-</v>
      </c>
      <c r="BL66" s="5" t="str">
        <f t="shared" ca="1" si="521"/>
        <v>-</v>
      </c>
      <c r="BM66" s="19" t="str">
        <f t="shared" ca="1" si="522"/>
        <v>-</v>
      </c>
      <c r="BN66" s="19" t="str">
        <f t="shared" ca="1" si="522"/>
        <v>-</v>
      </c>
      <c r="BO66" s="19" t="str">
        <f t="shared" ca="1" si="522"/>
        <v>-</v>
      </c>
      <c r="BP66" s="5" t="str">
        <f t="shared" ca="1" si="523"/>
        <v>-</v>
      </c>
      <c r="BQ66" s="9"/>
      <c r="BR66" s="19" t="str">
        <f t="shared" ca="1" si="524"/>
        <v>-</v>
      </c>
      <c r="BS66" s="19" t="str">
        <f t="shared" ca="1" si="524"/>
        <v>-</v>
      </c>
      <c r="BT66" s="19" t="str">
        <f t="shared" ca="1" si="524"/>
        <v>-</v>
      </c>
      <c r="BU66" s="19" t="str">
        <f t="shared" ca="1" si="524"/>
        <v>-</v>
      </c>
      <c r="BV66" s="19" t="str">
        <f t="shared" ca="1" si="524"/>
        <v>-</v>
      </c>
      <c r="BW66" s="19" t="str">
        <f t="shared" ca="1" si="524"/>
        <v>-</v>
      </c>
      <c r="BX66" s="19" t="str">
        <f t="shared" ca="1" si="524"/>
        <v>-</v>
      </c>
      <c r="BY66" s="19" t="str">
        <f t="shared" ca="1" si="524"/>
        <v>-</v>
      </c>
      <c r="BZ66" s="19" t="str">
        <f t="shared" ca="1" si="524"/>
        <v>-</v>
      </c>
      <c r="CA66" s="19" t="str">
        <f t="shared" ca="1" si="524"/>
        <v>-</v>
      </c>
      <c r="CB66" s="9"/>
      <c r="CC66" s="237" t="b">
        <f t="shared" ref="CC66:CG68" ca="1" si="569">OFFSET(CC66,-1,0)</f>
        <v>1</v>
      </c>
      <c r="CD66" s="12" t="b">
        <v>0</v>
      </c>
      <c r="CE66" s="237" t="b">
        <f t="shared" ca="1" si="569"/>
        <v>1</v>
      </c>
      <c r="CF66" s="251">
        <f t="shared" ref="CF66:CF67" ca="1" si="570">IF(OFFSET($E66,-1,0),OFFSET($CJ66,-1,0),OFFSET(CF66,-1,0))</f>
        <v>2232101</v>
      </c>
      <c r="CG66" s="237" t="b">
        <f t="shared" ca="1" si="569"/>
        <v>0</v>
      </c>
      <c r="CH66" s="12" t="s">
        <v>34</v>
      </c>
      <c r="CI66" s="19" t="b">
        <f t="shared" ca="1" si="554"/>
        <v>1</v>
      </c>
      <c r="CJ66" s="237">
        <f t="shared" ca="1" si="565"/>
        <v>2232104</v>
      </c>
      <c r="CK66" s="19" t="str">
        <f t="shared" ca="1" si="554"/>
        <v>-</v>
      </c>
      <c r="CL66" s="19">
        <f t="shared" ca="1" si="554"/>
        <v>1</v>
      </c>
      <c r="CM66" s="19">
        <f t="shared" ca="1" si="554"/>
        <v>1</v>
      </c>
      <c r="CN66" s="9"/>
      <c r="CO66" s="444">
        <f t="shared" ca="1" si="526"/>
        <v>652</v>
      </c>
      <c r="CP66" s="444">
        <f t="shared" ca="1" si="526"/>
        <v>686</v>
      </c>
      <c r="CQ66" s="444">
        <f t="shared" ca="1" si="526"/>
        <v>721</v>
      </c>
      <c r="CR66" s="152">
        <f t="shared" ca="1" si="527"/>
        <v>378</v>
      </c>
      <c r="CS66" s="152">
        <f t="shared" ca="1" si="527"/>
        <v>413</v>
      </c>
      <c r="CT66" s="152">
        <f t="shared" ca="1" si="527"/>
        <v>448</v>
      </c>
      <c r="CU66" s="19" t="str">
        <f t="shared" ca="1" si="528"/>
        <v>-</v>
      </c>
      <c r="CV66" s="12" t="b">
        <v>0</v>
      </c>
      <c r="CW66" s="12" t="b">
        <v>0</v>
      </c>
      <c r="CX66" s="12" t="b">
        <v>0</v>
      </c>
      <c r="CY66" s="12" t="b">
        <v>0</v>
      </c>
      <c r="CZ66" s="19" t="b">
        <f t="shared" ca="1" si="528"/>
        <v>1</v>
      </c>
      <c r="DA66" s="19">
        <f t="shared" ca="1" si="528"/>
        <v>0</v>
      </c>
      <c r="DB66" s="19">
        <f t="shared" ca="1" si="528"/>
        <v>0</v>
      </c>
      <c r="DC66" s="19">
        <f t="shared" ca="1" si="528"/>
        <v>0</v>
      </c>
      <c r="DD66" s="19">
        <f t="shared" ca="1" si="528"/>
        <v>0</v>
      </c>
      <c r="DE66" s="19">
        <f t="shared" ca="1" si="528"/>
        <v>0</v>
      </c>
      <c r="DF66" s="19">
        <f t="shared" ca="1" si="528"/>
        <v>0</v>
      </c>
      <c r="DG66" s="19">
        <f t="shared" ca="1" si="528"/>
        <v>0</v>
      </c>
      <c r="DH66" s="19">
        <f t="shared" ca="1" si="528"/>
        <v>0</v>
      </c>
      <c r="DI66" s="19">
        <f t="shared" ca="1" si="528"/>
        <v>0</v>
      </c>
      <c r="DJ66" s="19">
        <f t="shared" ca="1" si="528"/>
        <v>0</v>
      </c>
      <c r="DK66" s="19">
        <f t="shared" ca="1" si="528"/>
        <v>0</v>
      </c>
      <c r="DL66" s="19">
        <f t="shared" ca="1" si="529"/>
        <v>0</v>
      </c>
      <c r="DM66" s="12">
        <v>3</v>
      </c>
      <c r="DN66" s="12">
        <v>3</v>
      </c>
      <c r="DO66" s="19">
        <f t="shared" ca="1" si="566"/>
        <v>0</v>
      </c>
      <c r="DP66" s="12">
        <v>1</v>
      </c>
      <c r="DQ66" s="12">
        <v>-1</v>
      </c>
      <c r="DR66" s="19" t="str">
        <f t="shared" ca="1" si="529"/>
        <v>-</v>
      </c>
      <c r="DS66" s="19" t="str">
        <f t="shared" ca="1" si="529"/>
        <v>-</v>
      </c>
      <c r="DT66" s="19" t="str">
        <f t="shared" ca="1" si="529"/>
        <v>-</v>
      </c>
      <c r="DU66" s="251">
        <f t="shared" ca="1" si="555"/>
        <v>0</v>
      </c>
      <c r="DV66" s="251">
        <f t="shared" si="567"/>
        <v>1</v>
      </c>
      <c r="DW66" s="251">
        <f t="shared" si="556"/>
        <v>-1</v>
      </c>
      <c r="DX66" s="19" t="str">
        <f t="shared" ca="1" si="529"/>
        <v>-</v>
      </c>
      <c r="DY66" s="19" t="str">
        <f t="shared" ca="1" si="529"/>
        <v>-</v>
      </c>
      <c r="DZ66" s="19" t="str">
        <f t="shared" ca="1" si="529"/>
        <v>-</v>
      </c>
      <c r="EA66" s="19" t="str">
        <f t="shared" ca="1" si="529"/>
        <v>-</v>
      </c>
      <c r="EB66" s="19" t="str">
        <f t="shared" ca="1" si="529"/>
        <v>-</v>
      </c>
      <c r="EC66" s="19" t="str">
        <f t="shared" ca="1" si="529"/>
        <v>-</v>
      </c>
      <c r="ED66" s="19">
        <f t="shared" ca="1" si="529"/>
        <v>0</v>
      </c>
      <c r="EE66" s="19">
        <f t="shared" ca="1" si="529"/>
        <v>0</v>
      </c>
      <c r="EF66" s="19">
        <f t="shared" ca="1" si="529"/>
        <v>0</v>
      </c>
      <c r="EG66" s="19">
        <f t="shared" ca="1" si="529"/>
        <v>0</v>
      </c>
      <c r="EH66" s="19">
        <f t="shared" ca="1" si="529"/>
        <v>0</v>
      </c>
      <c r="EI66" s="19">
        <f t="shared" ca="1" si="529"/>
        <v>0</v>
      </c>
      <c r="EJ66" s="19">
        <f t="shared" ca="1" si="529"/>
        <v>0</v>
      </c>
      <c r="EK66" s="19">
        <f t="shared" ca="1" si="529"/>
        <v>0</v>
      </c>
      <c r="EL66" s="19">
        <f t="shared" ca="1" si="529"/>
        <v>0</v>
      </c>
      <c r="EM66" s="19">
        <f t="shared" ca="1" si="529"/>
        <v>0</v>
      </c>
      <c r="EN66" s="19">
        <f t="shared" ca="1" si="529"/>
        <v>0</v>
      </c>
      <c r="EO66" s="19">
        <f t="shared" ca="1" si="529"/>
        <v>0</v>
      </c>
      <c r="EP66" s="19">
        <f t="shared" ca="1" si="529"/>
        <v>0</v>
      </c>
      <c r="EQ66" s="19">
        <f t="shared" ca="1" si="529"/>
        <v>0</v>
      </c>
      <c r="ER66" s="19">
        <f t="shared" ca="1" si="529"/>
        <v>0</v>
      </c>
      <c r="ES66" s="19">
        <f t="shared" ca="1" si="529"/>
        <v>0</v>
      </c>
      <c r="ET66" s="19">
        <f t="shared" ca="1" si="530"/>
        <v>0</v>
      </c>
      <c r="EU66" s="19">
        <f t="shared" ca="1" si="530"/>
        <v>0</v>
      </c>
      <c r="EV66" s="19">
        <f t="shared" ca="1" si="530"/>
        <v>0</v>
      </c>
      <c r="EW66" s="19">
        <f t="shared" ca="1" si="530"/>
        <v>0</v>
      </c>
      <c r="EX66" s="19">
        <f t="shared" ca="1" si="530"/>
        <v>0</v>
      </c>
      <c r="EY66" s="19">
        <f t="shared" ca="1" si="530"/>
        <v>0</v>
      </c>
      <c r="EZ66" s="19">
        <f t="shared" ca="1" si="530"/>
        <v>0</v>
      </c>
      <c r="FA66" s="19">
        <f t="shared" ca="1" si="530"/>
        <v>0</v>
      </c>
      <c r="FB66" s="19">
        <f t="shared" ca="1" si="530"/>
        <v>0</v>
      </c>
      <c r="FC66" s="19">
        <f t="shared" ca="1" si="530"/>
        <v>0</v>
      </c>
      <c r="FD66" s="19">
        <f t="shared" ca="1" si="530"/>
        <v>0</v>
      </c>
      <c r="FE66" s="19">
        <f t="shared" ca="1" si="530"/>
        <v>0</v>
      </c>
      <c r="FF66" s="19">
        <f t="shared" ca="1" si="530"/>
        <v>0</v>
      </c>
      <c r="FG66" s="19">
        <f t="shared" ca="1" si="530"/>
        <v>0</v>
      </c>
      <c r="FH66" s="19">
        <f t="shared" ca="1" si="530"/>
        <v>0</v>
      </c>
      <c r="FI66" s="19">
        <f t="shared" ca="1" si="530"/>
        <v>0</v>
      </c>
      <c r="FJ66" s="19">
        <f t="shared" ca="1" si="531"/>
        <v>0</v>
      </c>
      <c r="FK66" s="19">
        <f t="shared" ca="1" si="531"/>
        <v>0</v>
      </c>
      <c r="FL66" s="19">
        <f t="shared" ca="1" si="531"/>
        <v>0</v>
      </c>
      <c r="FM66" s="19">
        <f t="shared" ca="1" si="531"/>
        <v>0</v>
      </c>
      <c r="FN66" s="19">
        <f t="shared" ca="1" si="531"/>
        <v>0</v>
      </c>
      <c r="FO66" s="19">
        <f t="shared" ca="1" si="531"/>
        <v>0</v>
      </c>
      <c r="FP66" s="19">
        <f t="shared" ca="1" si="531"/>
        <v>0</v>
      </c>
      <c r="FQ66" s="19">
        <f t="shared" ca="1" si="531"/>
        <v>0</v>
      </c>
      <c r="FR66" s="19">
        <f t="shared" ca="1" si="531"/>
        <v>0</v>
      </c>
      <c r="FS66" s="19">
        <f t="shared" ca="1" si="531"/>
        <v>0</v>
      </c>
      <c r="FT66" s="19">
        <f t="shared" ca="1" si="531"/>
        <v>0</v>
      </c>
      <c r="FU66" s="19">
        <f t="shared" ca="1" si="531"/>
        <v>0</v>
      </c>
      <c r="FV66" s="19">
        <f t="shared" ca="1" si="531"/>
        <v>0</v>
      </c>
      <c r="FW66" s="19">
        <f t="shared" ca="1" si="531"/>
        <v>0</v>
      </c>
      <c r="FX66" s="19">
        <f t="shared" ca="1" si="531"/>
        <v>0</v>
      </c>
      <c r="FY66" s="19">
        <f t="shared" ca="1" si="531"/>
        <v>0</v>
      </c>
      <c r="FZ66" s="19">
        <f t="shared" ca="1" si="531"/>
        <v>0</v>
      </c>
      <c r="GA66" s="19">
        <f t="shared" ca="1" si="531"/>
        <v>0</v>
      </c>
      <c r="GB66" s="19">
        <f t="shared" ca="1" si="531"/>
        <v>0</v>
      </c>
      <c r="GC66" s="19">
        <f t="shared" ca="1" si="531"/>
        <v>0</v>
      </c>
      <c r="GD66" s="19">
        <f t="shared" ca="1" si="531"/>
        <v>0</v>
      </c>
      <c r="GE66" s="19">
        <f t="shared" ca="1" si="531"/>
        <v>0</v>
      </c>
      <c r="GF66" s="19">
        <f t="shared" ca="1" si="531"/>
        <v>0</v>
      </c>
      <c r="GG66" s="19">
        <f t="shared" ca="1" si="531"/>
        <v>0</v>
      </c>
      <c r="GH66" s="19">
        <f t="shared" ca="1" si="531"/>
        <v>0</v>
      </c>
      <c r="GI66" s="19">
        <f t="shared" ca="1" si="531"/>
        <v>0</v>
      </c>
      <c r="GJ66" s="19">
        <f t="shared" ca="1" si="531"/>
        <v>0</v>
      </c>
      <c r="GK66" s="19">
        <f t="shared" ca="1" si="531"/>
        <v>0</v>
      </c>
      <c r="GL66" s="19">
        <f t="shared" ca="1" si="531"/>
        <v>0</v>
      </c>
      <c r="GM66" s="19">
        <f t="shared" ca="1" si="531"/>
        <v>0</v>
      </c>
      <c r="GN66" s="19">
        <f t="shared" ca="1" si="531"/>
        <v>0</v>
      </c>
      <c r="GO66" s="19">
        <f t="shared" ca="1" si="531"/>
        <v>0</v>
      </c>
      <c r="GP66" s="19">
        <f t="shared" ca="1" si="531"/>
        <v>0</v>
      </c>
      <c r="GQ66" s="19">
        <f t="shared" ca="1" si="531"/>
        <v>0</v>
      </c>
      <c r="GR66" s="19">
        <f t="shared" ca="1" si="531"/>
        <v>0</v>
      </c>
      <c r="GS66" s="19">
        <f t="shared" ca="1" si="531"/>
        <v>0</v>
      </c>
      <c r="GT66" s="19">
        <f t="shared" ca="1" si="531"/>
        <v>0</v>
      </c>
      <c r="GU66" s="19">
        <f t="shared" ca="1" si="531"/>
        <v>0</v>
      </c>
      <c r="GV66" s="19">
        <f t="shared" ca="1" si="531"/>
        <v>0</v>
      </c>
      <c r="GW66" s="19">
        <f t="shared" ref="GW66:ID67" ca="1" si="571">OFFSET(GW$5,$B66,0)</f>
        <v>0</v>
      </c>
      <c r="GX66" s="19">
        <f t="shared" ca="1" si="571"/>
        <v>0</v>
      </c>
      <c r="GY66" s="19">
        <f t="shared" ca="1" si="571"/>
        <v>0</v>
      </c>
      <c r="GZ66" s="19">
        <f t="shared" ca="1" si="571"/>
        <v>0</v>
      </c>
      <c r="HA66" s="19">
        <f t="shared" ca="1" si="571"/>
        <v>0</v>
      </c>
      <c r="HB66" s="19">
        <f t="shared" ca="1" si="571"/>
        <v>0</v>
      </c>
      <c r="HC66" s="19">
        <f t="shared" ca="1" si="571"/>
        <v>0</v>
      </c>
      <c r="HD66" s="19">
        <f t="shared" ca="1" si="571"/>
        <v>0</v>
      </c>
      <c r="HE66" s="19">
        <f t="shared" ca="1" si="571"/>
        <v>0</v>
      </c>
      <c r="HF66" s="19">
        <f t="shared" ca="1" si="571"/>
        <v>0</v>
      </c>
      <c r="HG66" s="19">
        <f t="shared" ca="1" si="571"/>
        <v>0</v>
      </c>
      <c r="HH66" s="19">
        <f t="shared" ca="1" si="571"/>
        <v>0</v>
      </c>
      <c r="HI66" s="19">
        <f t="shared" ca="1" si="571"/>
        <v>0</v>
      </c>
      <c r="HJ66" s="19">
        <f t="shared" ca="1" si="571"/>
        <v>0</v>
      </c>
      <c r="HK66" s="19">
        <f t="shared" ca="1" si="571"/>
        <v>0</v>
      </c>
      <c r="HL66" s="19">
        <f t="shared" ca="1" si="571"/>
        <v>0</v>
      </c>
      <c r="HM66" s="19">
        <f t="shared" ca="1" si="571"/>
        <v>0</v>
      </c>
      <c r="HN66" s="19">
        <f t="shared" ca="1" si="571"/>
        <v>0</v>
      </c>
      <c r="HO66" s="19">
        <f t="shared" ca="1" si="571"/>
        <v>0</v>
      </c>
      <c r="HP66" s="19">
        <f t="shared" ca="1" si="571"/>
        <v>0</v>
      </c>
      <c r="HQ66" s="19">
        <f t="shared" ca="1" si="571"/>
        <v>0</v>
      </c>
      <c r="HR66" s="19">
        <f t="shared" ca="1" si="571"/>
        <v>0</v>
      </c>
      <c r="HS66" s="19">
        <f t="shared" ca="1" si="571"/>
        <v>0</v>
      </c>
      <c r="HT66" s="19">
        <f t="shared" ca="1" si="571"/>
        <v>0</v>
      </c>
      <c r="HU66" s="19">
        <f t="shared" ca="1" si="571"/>
        <v>0</v>
      </c>
      <c r="HV66" s="19">
        <f t="shared" ca="1" si="571"/>
        <v>0</v>
      </c>
      <c r="HW66" s="19">
        <f t="shared" ca="1" si="571"/>
        <v>0</v>
      </c>
      <c r="HX66" s="19">
        <f t="shared" ca="1" si="571"/>
        <v>0</v>
      </c>
      <c r="HY66" s="19">
        <f t="shared" ca="1" si="571"/>
        <v>0</v>
      </c>
      <c r="HZ66" s="19">
        <f t="shared" ca="1" si="571"/>
        <v>0</v>
      </c>
      <c r="IA66" s="19">
        <f t="shared" ca="1" si="571"/>
        <v>0</v>
      </c>
      <c r="IB66" s="19">
        <f t="shared" ca="1" si="571"/>
        <v>0</v>
      </c>
      <c r="IC66" s="19">
        <f t="shared" ca="1" si="571"/>
        <v>0</v>
      </c>
      <c r="ID66" s="19">
        <f t="shared" ca="1" si="571"/>
        <v>0</v>
      </c>
      <c r="IE66" s="5">
        <f t="shared" ca="1" si="533"/>
        <v>67</v>
      </c>
      <c r="IF66" s="9"/>
      <c r="IG66" s="5">
        <f t="shared" ca="1" si="534"/>
        <v>1</v>
      </c>
      <c r="IH66" s="5" t="b">
        <f t="shared" ca="1" si="534"/>
        <v>0</v>
      </c>
      <c r="II66" s="19">
        <f t="shared" ca="1" si="535"/>
        <v>0</v>
      </c>
      <c r="IJ66" s="5">
        <f t="shared" ca="1" si="534"/>
        <v>55</v>
      </c>
      <c r="IK66" s="19">
        <f t="shared" ca="1" si="535"/>
        <v>1</v>
      </c>
      <c r="IL66" s="19">
        <f t="shared" ca="1" si="535"/>
        <v>0</v>
      </c>
      <c r="IM66" s="19">
        <f t="shared" ca="1" si="535"/>
        <v>0</v>
      </c>
      <c r="IN66" s="19">
        <f t="shared" ca="1" si="535"/>
        <v>0</v>
      </c>
      <c r="IO66" s="19">
        <f t="shared" ca="1" si="535"/>
        <v>0</v>
      </c>
      <c r="IP66" s="19">
        <f t="shared" ca="1" si="535"/>
        <v>0</v>
      </c>
      <c r="IQ66" s="19">
        <f t="shared" ca="1" si="535"/>
        <v>0</v>
      </c>
      <c r="IR66" s="19">
        <f t="shared" ca="1" si="535"/>
        <v>0</v>
      </c>
      <c r="IS66" s="19">
        <f t="shared" ca="1" si="535"/>
        <v>0</v>
      </c>
      <c r="IT66" s="19">
        <f t="shared" ca="1" si="535"/>
        <v>0</v>
      </c>
      <c r="IU66" s="19">
        <f t="shared" ca="1" si="535"/>
        <v>0</v>
      </c>
      <c r="IV66" s="19">
        <f t="shared" ca="1" si="535"/>
        <v>0</v>
      </c>
      <c r="IW66" s="19">
        <f t="shared" ca="1" si="535"/>
        <v>0</v>
      </c>
      <c r="IX66" s="19">
        <f t="shared" ca="1" si="535"/>
        <v>0</v>
      </c>
      <c r="IY66" s="19">
        <f t="shared" ca="1" si="535"/>
        <v>0</v>
      </c>
      <c r="IZ66" s="19">
        <f t="shared" ca="1" si="535"/>
        <v>0</v>
      </c>
      <c r="JA66" s="19">
        <f t="shared" ca="1" si="535"/>
        <v>0</v>
      </c>
      <c r="JB66" s="19">
        <f t="shared" ca="1" si="535"/>
        <v>0</v>
      </c>
      <c r="JC66" s="19">
        <f t="shared" ca="1" si="535"/>
        <v>0</v>
      </c>
      <c r="JD66" s="19">
        <f t="shared" ca="1" si="535"/>
        <v>0</v>
      </c>
      <c r="JE66" s="19">
        <f t="shared" ca="1" si="535"/>
        <v>0</v>
      </c>
      <c r="JF66" s="19">
        <f t="shared" ca="1" si="535"/>
        <v>0</v>
      </c>
      <c r="JG66" s="5">
        <f t="shared" ca="1" si="536"/>
        <v>1.2500000000000001E-2</v>
      </c>
      <c r="JH66" s="567">
        <f t="shared" ca="1" si="536"/>
        <v>0</v>
      </c>
      <c r="JI66" s="5">
        <f t="shared" ca="1" si="536"/>
        <v>6.25E-2</v>
      </c>
      <c r="JJ66" s="5">
        <f t="shared" ca="1" si="536"/>
        <v>6.25E-2</v>
      </c>
      <c r="JK66" s="5">
        <f t="shared" ca="1" si="536"/>
        <v>6.25E-2</v>
      </c>
      <c r="JL66" s="19">
        <f t="shared" ca="1" si="535"/>
        <v>1</v>
      </c>
      <c r="JM66" s="19">
        <f t="shared" ca="1" si="535"/>
        <v>0</v>
      </c>
      <c r="JN66" s="19">
        <f t="shared" ca="1" si="535"/>
        <v>1</v>
      </c>
      <c r="JO66" s="9"/>
      <c r="JP66" s="5" t="b">
        <f t="shared" ca="1" si="537"/>
        <v>0</v>
      </c>
      <c r="JQ66" s="19" t="str">
        <f t="shared" ca="1" si="538"/>
        <v>-</v>
      </c>
      <c r="JR66" s="19" t="str">
        <f t="shared" ca="1" si="538"/>
        <v>-</v>
      </c>
      <c r="JS66" s="5" t="b">
        <f t="shared" ca="1" si="539"/>
        <v>0</v>
      </c>
      <c r="JT66" s="5" t="b">
        <f t="shared" ca="1" si="539"/>
        <v>0</v>
      </c>
      <c r="JU66" s="5" t="b">
        <f t="shared" ca="1" si="539"/>
        <v>1</v>
      </c>
      <c r="JV66" s="144">
        <f t="shared" ca="1" si="557"/>
        <v>1</v>
      </c>
      <c r="JW66" s="144">
        <f t="shared" ca="1" si="557"/>
        <v>1</v>
      </c>
      <c r="JX66" s="19" t="str">
        <f t="shared" ca="1" si="558"/>
        <v>-</v>
      </c>
      <c r="JY66" s="19" t="str">
        <f t="shared" ca="1" si="558"/>
        <v>-</v>
      </c>
      <c r="JZ66" s="19" t="str">
        <f t="shared" ca="1" si="558"/>
        <v>-</v>
      </c>
      <c r="KA66" s="19" t="str">
        <f t="shared" ca="1" si="558"/>
        <v>-</v>
      </c>
      <c r="KB66" s="19">
        <f t="shared" ca="1" si="558"/>
        <v>1</v>
      </c>
      <c r="KC66" s="19">
        <f t="shared" ca="1" si="558"/>
        <v>0.66</v>
      </c>
      <c r="KD66" s="19" t="str">
        <f t="shared" ca="1" si="558"/>
        <v>-</v>
      </c>
      <c r="KE66" s="5" t="b" cm="1">
        <f t="array" aca="1" ref="KE66" ca="1">IF(OR(KF66:KM66&lt;&gt;"-"),TRUE,"-")</f>
        <v>1</v>
      </c>
      <c r="KF66" s="237">
        <f t="shared" ca="1" si="568"/>
        <v>2</v>
      </c>
      <c r="KG66" s="237">
        <f t="shared" ca="1" si="568"/>
        <v>2</v>
      </c>
      <c r="KH66" s="237">
        <f t="shared" ca="1" si="568"/>
        <v>2</v>
      </c>
      <c r="KI66" s="237">
        <f t="shared" ca="1" si="568"/>
        <v>2</v>
      </c>
      <c r="KJ66" s="237">
        <f t="shared" ca="1" si="568"/>
        <v>2</v>
      </c>
      <c r="KK66" s="237">
        <f t="shared" ca="1" si="568"/>
        <v>2</v>
      </c>
      <c r="KL66" s="237">
        <f t="shared" ca="1" si="568"/>
        <v>2</v>
      </c>
      <c r="KM66" s="237">
        <f t="shared" ca="1" si="568"/>
        <v>2</v>
      </c>
      <c r="KN66" s="5" t="str">
        <f t="array" aca="1" ref="KN66" ca="1">IF(OR(KO66:KU66&lt;&gt;"-"),TRUE,"-")</f>
        <v>-</v>
      </c>
      <c r="KO66" s="19" t="str">
        <f t="shared" ca="1" si="560"/>
        <v>-</v>
      </c>
      <c r="KP66" s="19" t="str">
        <f t="shared" ca="1" si="560"/>
        <v>-</v>
      </c>
      <c r="KQ66" s="19" t="str">
        <f t="shared" ca="1" si="560"/>
        <v>-</v>
      </c>
      <c r="KR66" s="19" t="str">
        <f t="shared" ca="1" si="560"/>
        <v>-</v>
      </c>
      <c r="KS66" s="19" t="str">
        <f t="shared" ca="1" si="560"/>
        <v>-</v>
      </c>
      <c r="KT66" s="19" t="str">
        <f t="shared" ca="1" si="560"/>
        <v>-</v>
      </c>
      <c r="KU66" s="19" t="str">
        <f t="shared" ca="1" si="560"/>
        <v>-</v>
      </c>
      <c r="KV66" s="19" t="b">
        <f t="shared" ca="1" si="560"/>
        <v>0</v>
      </c>
      <c r="KW66" s="144">
        <f t="shared" ca="1" si="541"/>
        <v>2</v>
      </c>
      <c r="KX66" s="19">
        <f t="shared" ca="1" si="560"/>
        <v>2</v>
      </c>
      <c r="KY66" s="19" t="b">
        <f t="shared" ca="1" si="560"/>
        <v>0</v>
      </c>
      <c r="KZ66" s="19" t="str">
        <f t="shared" ca="1" si="560"/>
        <v>-</v>
      </c>
      <c r="LA66" s="5" t="str">
        <f t="shared" ca="1" si="542"/>
        <v>-</v>
      </c>
      <c r="LB66" s="5" t="str">
        <f t="shared" ca="1" si="542"/>
        <v>-</v>
      </c>
      <c r="LC66" s="5" t="str">
        <f t="shared" ca="1" si="542"/>
        <v>-</v>
      </c>
      <c r="LD66" s="5" t="str">
        <f t="shared" ca="1" si="542"/>
        <v>-</v>
      </c>
      <c r="LE66" s="19" t="b">
        <f t="shared" ca="1" si="561"/>
        <v>0</v>
      </c>
      <c r="LF66" s="19" t="str">
        <f t="shared" ca="1" si="561"/>
        <v>-</v>
      </c>
      <c r="LG66" s="19" t="str">
        <f t="shared" ca="1" si="561"/>
        <v>-</v>
      </c>
      <c r="LH66" s="19" t="b">
        <f t="shared" ca="1" si="561"/>
        <v>1</v>
      </c>
      <c r="LI66" s="19">
        <f t="shared" ca="1" si="561"/>
        <v>0.75</v>
      </c>
      <c r="LJ66" s="19">
        <f t="shared" ca="1" si="561"/>
        <v>0.75</v>
      </c>
      <c r="LK66" s="19">
        <f t="shared" ca="1" si="561"/>
        <v>0.99</v>
      </c>
      <c r="LL66" s="19">
        <f t="shared" ca="1" si="561"/>
        <v>0.5</v>
      </c>
      <c r="LM66" s="19">
        <f t="shared" ca="1" si="561"/>
        <v>0</v>
      </c>
      <c r="LN66" s="19">
        <f t="shared" ca="1" si="561"/>
        <v>0</v>
      </c>
      <c r="LO66" s="19" t="str">
        <f t="shared" ca="1" si="561"/>
        <v>-</v>
      </c>
      <c r="LP66" s="5" t="str" cm="1">
        <f t="array" aca="1" ref="LP66" ca="1">INDEX(i.meatgrid,$Q66,LP$7)</f>
        <v>-</v>
      </c>
      <c r="LQ66" s="5" t="str" cm="1">
        <f t="array" aca="1" ref="LQ66" ca="1">INDEX(i.meatgrid,$Q66,LQ$7)</f>
        <v>-</v>
      </c>
      <c r="LR66" s="19" t="str">
        <f t="shared" ca="1" si="561"/>
        <v>-</v>
      </c>
      <c r="LS66" s="5">
        <f t="shared" ca="1" si="544"/>
        <v>1</v>
      </c>
      <c r="LT66" s="9"/>
      <c r="LU66" s="19">
        <f t="shared" ca="1" si="561"/>
        <v>70</v>
      </c>
      <c r="LV66" s="19">
        <f t="shared" ca="1" si="545"/>
        <v>50</v>
      </c>
      <c r="LW66" s="19">
        <f t="shared" ca="1" si="545"/>
        <v>80</v>
      </c>
      <c r="LX66" s="19">
        <f t="shared" ca="1" si="545"/>
        <v>50</v>
      </c>
      <c r="LY66" s="5" t="b" cm="1">
        <f t="array" aca="1" ref="LY66" ca="1">INDEX(i.meatgrid,$Q66,LY$7)</f>
        <v>0</v>
      </c>
      <c r="LZ66" s="5" t="b" cm="1">
        <f t="array" aca="1" ref="LZ66" ca="1">INDEX(i.meatgrid,$Q66,LZ$7)</f>
        <v>0</v>
      </c>
      <c r="MA66" s="5" t="str" cm="1">
        <f t="array" aca="1" ref="MA66" ca="1">INDEX(i.meatgrid,$Q66,MA$7)</f>
        <v>-</v>
      </c>
      <c r="MB66" s="5" t="str" cm="1">
        <f t="array" aca="1" ref="MB66" ca="1">INDEX(i.meatgrid,$Q66,MB$7)</f>
        <v>-</v>
      </c>
      <c r="MC66" s="19">
        <f t="shared" ca="1" si="546"/>
        <v>1</v>
      </c>
      <c r="MD66" s="5">
        <f t="shared" ca="1" si="547"/>
        <v>1</v>
      </c>
      <c r="ME66" s="5" cm="1">
        <f t="array" aca="1" ref="ME66" ca="1">INDEX(i.meatgrid,$Q66,ME$7)</f>
        <v>0</v>
      </c>
      <c r="MF66" s="5" cm="1">
        <f t="array" aca="1" ref="MF66" ca="1">INDEX(i.meatgrid,$Q66,MF$7)</f>
        <v>0</v>
      </c>
      <c r="MG66" s="5" cm="1">
        <f t="array" aca="1" ref="MG66" ca="1">INDEX(i.meatgrid,$Q66,MG$7)</f>
        <v>0</v>
      </c>
      <c r="MH66" s="5" cm="1">
        <f t="array" aca="1" ref="MH66" ca="1">INDEX(i.meatgrid,$Q66,MH$7)</f>
        <v>0</v>
      </c>
      <c r="MI66" s="5" cm="1">
        <f t="array" aca="1" ref="MI66" ca="1">INDEX(i.meatgrid,$Q66,MI$7)</f>
        <v>1</v>
      </c>
      <c r="MJ66" s="5" cm="1">
        <f t="array" aca="1" ref="MJ66" ca="1">INDEX(i.meatgrid,$Q66,MJ$7)</f>
        <v>1</v>
      </c>
      <c r="MK66" s="5" cm="1">
        <f t="array" aca="1" ref="MK66" ca="1">INDEX(i.meatgrid,$Q66,MK$7)</f>
        <v>1</v>
      </c>
      <c r="ML66" s="5" cm="1">
        <f t="array" aca="1" ref="ML66" ca="1">INDEX(i.meatgrid,$Q66,ML$7)</f>
        <v>1</v>
      </c>
      <c r="MM66" s="19">
        <f t="shared" ca="1" si="548"/>
        <v>1</v>
      </c>
      <c r="MN66" s="9"/>
      <c r="MO66" s="19" t="b">
        <f t="shared" ca="1" si="549"/>
        <v>0</v>
      </c>
      <c r="MP66" s="19" t="b">
        <f t="shared" ca="1" si="549"/>
        <v>0</v>
      </c>
      <c r="MQ66" s="19">
        <f t="shared" ca="1" si="549"/>
        <v>1</v>
      </c>
      <c r="MR66" s="19">
        <f t="shared" ca="1" si="549"/>
        <v>0.75</v>
      </c>
      <c r="MS66" s="19">
        <f t="shared" ca="1" si="549"/>
        <v>0.75</v>
      </c>
      <c r="MT66" s="19">
        <f t="shared" ca="1" si="549"/>
        <v>0.8</v>
      </c>
      <c r="MU66" s="19">
        <f t="shared" ca="1" si="549"/>
        <v>0.82499999999999996</v>
      </c>
      <c r="MV66" s="19">
        <f t="shared" ca="1" si="549"/>
        <v>0.875</v>
      </c>
      <c r="MW66" s="19">
        <f t="shared" ca="1" si="549"/>
        <v>0.9</v>
      </c>
      <c r="MX66" s="19">
        <f t="shared" ca="1" si="549"/>
        <v>1</v>
      </c>
      <c r="MY66" s="19">
        <f t="shared" ca="1" si="549"/>
        <v>0.875</v>
      </c>
      <c r="MZ66" s="19" t="b">
        <f t="shared" ca="1" si="549"/>
        <v>1</v>
      </c>
      <c r="NA66" s="19">
        <f t="shared" ca="1" si="549"/>
        <v>74.989999999999995</v>
      </c>
      <c r="NB66" s="19" t="str">
        <f t="shared" ca="1" si="549"/>
        <v>-</v>
      </c>
      <c r="NC66" s="19" t="str">
        <f t="shared" ca="1" si="549"/>
        <v>-</v>
      </c>
      <c r="ND66" s="19" t="str">
        <f t="shared" ca="1" si="549"/>
        <v>-</v>
      </c>
      <c r="NE66" s="19" t="str">
        <f t="shared" ca="1" si="550"/>
        <v>-</v>
      </c>
      <c r="NF66" s="19" t="str">
        <f t="shared" ca="1" si="550"/>
        <v>-</v>
      </c>
      <c r="NG66" s="19" t="str">
        <f t="shared" ca="1" si="550"/>
        <v>-</v>
      </c>
      <c r="NH66" s="19" t="str">
        <f t="shared" ca="1" si="550"/>
        <v>-</v>
      </c>
      <c r="NI66" s="19">
        <f t="shared" ca="1" si="550"/>
        <v>36.99</v>
      </c>
      <c r="NJ66" s="19">
        <f t="shared" ca="1" si="550"/>
        <v>36.99</v>
      </c>
      <c r="NK66" s="19" t="str">
        <f t="shared" ca="1" si="550"/>
        <v>-</v>
      </c>
      <c r="NL66" s="19" t="str">
        <f t="shared" ca="1" si="550"/>
        <v>-</v>
      </c>
      <c r="NM66" s="19" t="str">
        <f t="shared" ca="1" si="550"/>
        <v>-</v>
      </c>
      <c r="NN66" s="19" t="str">
        <f t="shared" ca="1" si="550"/>
        <v>-</v>
      </c>
      <c r="NO66" s="19" t="str">
        <f t="shared" ca="1" si="550"/>
        <v>-</v>
      </c>
      <c r="NP66" s="19">
        <f t="shared" ca="1" si="550"/>
        <v>49.99</v>
      </c>
      <c r="NQ66" s="19">
        <f t="shared" ca="1" si="550"/>
        <v>49.99</v>
      </c>
      <c r="NR66" s="19">
        <f t="shared" ca="1" si="550"/>
        <v>49.99</v>
      </c>
      <c r="NS66" s="19">
        <f t="shared" ca="1" si="550"/>
        <v>49.99</v>
      </c>
      <c r="NT66" s="19">
        <f t="shared" ca="1" si="550"/>
        <v>49.99</v>
      </c>
      <c r="NU66" s="19">
        <f t="shared" ca="1" si="550"/>
        <v>49.99</v>
      </c>
      <c r="NV66" s="19">
        <f t="shared" ca="1" si="550"/>
        <v>49.99</v>
      </c>
      <c r="NW66" s="19">
        <f t="shared" ca="1" si="550"/>
        <v>49.99</v>
      </c>
      <c r="NX66" s="19">
        <f t="shared" ca="1" si="550"/>
        <v>412.99</v>
      </c>
      <c r="NY66" s="19">
        <f t="shared" ca="1" si="550"/>
        <v>412.99</v>
      </c>
      <c r="NZ66" s="19" t="str">
        <f t="shared" ca="1" si="550"/>
        <v>-</v>
      </c>
      <c r="OA66" s="19" t="str">
        <f t="shared" ca="1" si="550"/>
        <v>-</v>
      </c>
      <c r="OB66" s="19" t="str">
        <f t="shared" ca="1" si="550"/>
        <v>-</v>
      </c>
      <c r="OC66" s="19" t="str">
        <f t="shared" ca="1" si="550"/>
        <v>-</v>
      </c>
      <c r="OD66" s="19" t="str">
        <f t="shared" ca="1" si="550"/>
        <v>-</v>
      </c>
      <c r="OE66" s="19">
        <f t="shared" ca="1" si="550"/>
        <v>6.8900000000000006</v>
      </c>
      <c r="OF66" s="19">
        <f t="shared" ca="1" si="550"/>
        <v>6.8900000000000006</v>
      </c>
      <c r="OG66" s="19">
        <f t="shared" ca="1" si="550"/>
        <v>6.8900000000000006</v>
      </c>
      <c r="OH66" s="19">
        <f t="shared" ca="1" si="550"/>
        <v>6.8900000000000006</v>
      </c>
      <c r="OI66" s="19">
        <f t="shared" ca="1" si="550"/>
        <v>6.8900000000000006</v>
      </c>
      <c r="OJ66" s="19">
        <f t="shared" ca="1" si="550"/>
        <v>6.8900000000000006</v>
      </c>
      <c r="OK66" s="19">
        <f t="shared" ca="1" si="550"/>
        <v>6.8900000000000006</v>
      </c>
      <c r="OL66" s="19">
        <f t="shared" ca="1" si="550"/>
        <v>6.8900000000000006</v>
      </c>
      <c r="OM66" s="19">
        <f t="shared" ca="1" si="550"/>
        <v>346.99</v>
      </c>
      <c r="ON66" s="19">
        <f t="shared" ca="1" si="550"/>
        <v>346.99</v>
      </c>
      <c r="OO66" s="19" t="str">
        <f t="shared" ca="1" si="550"/>
        <v>-</v>
      </c>
      <c r="OP66" s="19" t="str">
        <f t="shared" ca="1" si="550"/>
        <v>-</v>
      </c>
      <c r="OQ66" s="19" t="str">
        <f t="shared" ca="1" si="550"/>
        <v>-</v>
      </c>
      <c r="OR66" s="19" t="str">
        <f t="shared" ca="1" si="550"/>
        <v>-</v>
      </c>
      <c r="OS66" s="19" t="str">
        <f t="shared" ca="1" si="550"/>
        <v>-</v>
      </c>
      <c r="OT66" s="19">
        <f t="shared" ca="1" si="550"/>
        <v>0</v>
      </c>
      <c r="OU66" s="24">
        <v>0</v>
      </c>
    </row>
    <row r="67" spans="1:411" outlineLevel="2">
      <c r="A67" s="21">
        <f t="shared" si="158"/>
        <v>62</v>
      </c>
      <c r="B67" s="222">
        <f t="shared" ca="1" si="562"/>
        <v>58</v>
      </c>
      <c r="C67">
        <v>203</v>
      </c>
      <c r="D67" s="144" t="str">
        <f t="shared" ca="1" si="510"/>
        <v>GSM</v>
      </c>
      <c r="E67" t="b">
        <v>0</v>
      </c>
      <c r="F67" t="b">
        <v>0</v>
      </c>
      <c r="G67" t="b">
        <f t="shared" si="511"/>
        <v>0</v>
      </c>
      <c r="H67" s="237">
        <f t="shared" ca="1" si="563"/>
        <v>2</v>
      </c>
      <c r="I67" s="237">
        <f t="shared" ca="1" si="563"/>
        <v>1</v>
      </c>
      <c r="J67" s="237" t="str">
        <f t="shared" ca="1" si="563"/>
        <v/>
      </c>
      <c r="K67" s="237">
        <f t="shared" ca="1" si="563"/>
        <v>2</v>
      </c>
      <c r="L67" s="237">
        <f t="shared" ca="1" si="551"/>
        <v>2</v>
      </c>
      <c r="M67" s="237">
        <f t="shared" ca="1" si="551"/>
        <v>2</v>
      </c>
      <c r="N67" s="237">
        <f t="shared" ca="1" si="551"/>
        <v>3</v>
      </c>
      <c r="O67" s="237">
        <f t="shared" ca="1" si="551"/>
        <v>1</v>
      </c>
      <c r="P67" s="237">
        <f t="shared" ca="1" si="551"/>
        <v>1</v>
      </c>
      <c r="Q67" s="237">
        <f t="shared" ca="1" si="551"/>
        <v>2</v>
      </c>
      <c r="R67" s="237">
        <f t="shared" ca="1" si="551"/>
        <v>1</v>
      </c>
      <c r="S67" s="237">
        <f t="shared" ca="1" si="551"/>
        <v>1</v>
      </c>
      <c r="T67" s="237">
        <f t="shared" ca="1" si="551"/>
        <v>1</v>
      </c>
      <c r="U67" s="275"/>
      <c r="V67" s="275"/>
      <c r="W67" s="237">
        <f t="shared" ca="1" si="552"/>
        <v>0</v>
      </c>
      <c r="X67" s="275"/>
      <c r="Y67" s="275">
        <f t="shared" ca="1" si="553"/>
        <v>0</v>
      </c>
      <c r="Z67" s="275">
        <f t="shared" ca="1" si="553"/>
        <v>0</v>
      </c>
      <c r="AA67" s="275">
        <f t="shared" ca="1" si="553"/>
        <v>0</v>
      </c>
      <c r="AB67" s="275">
        <f t="shared" ca="1" si="553"/>
        <v>0</v>
      </c>
      <c r="AC67" s="275">
        <f t="shared" ca="1" si="553"/>
        <v>0</v>
      </c>
      <c r="AD67" s="275">
        <f t="shared" ca="1" si="553"/>
        <v>0</v>
      </c>
      <c r="AE67" s="275">
        <f t="shared" ca="1" si="553"/>
        <v>0</v>
      </c>
      <c r="AF67" s="144">
        <f ca="1">INDEX(CHOOSE($N67,DataAutumn!i.AdultDrys,DataWinter!i.AdultDrys,DataSpring!i.AdultDrys),1,$M67)</f>
        <v>3</v>
      </c>
      <c r="AG67" s="5">
        <f t="shared" ca="1" si="512"/>
        <v>2</v>
      </c>
      <c r="AH67" s="5">
        <f t="shared" ca="1" si="512"/>
        <v>0</v>
      </c>
      <c r="AI67" s="5">
        <f t="shared" ca="1" si="513"/>
        <v>1</v>
      </c>
      <c r="AJ67">
        <f t="shared" ca="1" si="514"/>
        <v>1</v>
      </c>
      <c r="AL67" s="231" t="str">
        <f ca="1">TEXT(LEFT(OFFSET(AL67,-1,0),5)+1,"00000")&amp;MID(OFFSET(AL67,-1,0),6,FIND(" ",OFFSET(AL67,-1,0),7)-5)
&amp; $D67           &amp; IF($IG67=0," FWM","")&amp;IF($IG67=1," MWM","")&amp;IF($IG67=5," Mat","")&amp;IF($IH67=TRUE,"&amp;BBT","    ")          &amp; " Day"&amp;INDEX(i.DOY,$N67,1)
&amp; " Scan"&amp;TEXT($O67,"0")        &amp;" "&amp; INDEX(DataMaster!$B$98:$B$105,$Q67,0)
&amp; " WP"&amp;TEXT($MC67*100,"000p")           &amp; " MP"&amp;TEXT($MD67*100,"000p")           &amp; " GP"&amp;TEXT($MM67*100,"000p")
&amp; " T_" &amp; IF(AND($CC67,$CE67),"TRUE ")        &amp; " (F"&amp;3+COUNTIF($CV67:$CY67,TRUE)&amp;3&amp;"N"&amp;$DM67&amp;$DN67&amp;")"</f>
        <v>00005 FeedSupply_DSP GSM MWM     Day204 Scan1 Only export WP100p MP100p GP100p T_TRUE  (F33N33)</v>
      </c>
      <c r="AM67" s="9" t="str">
        <f ca="1">IF(COUNTIF(AL$5:AL67,AL67)=1,"-","Dup")</f>
        <v>-</v>
      </c>
      <c r="AN67" s="9"/>
      <c r="AO67" s="237" t="str">
        <f t="shared" ca="1" si="564"/>
        <v>-</v>
      </c>
      <c r="AP67" s="237" t="str">
        <f t="shared" ca="1" si="564"/>
        <v>-</v>
      </c>
      <c r="AQ67" s="237" t="str">
        <f t="shared" ca="1" si="564"/>
        <v>-</v>
      </c>
      <c r="AR67" s="237" t="str">
        <f t="shared" ca="1" si="564"/>
        <v>-</v>
      </c>
      <c r="AS67" s="237" t="str">
        <f t="shared" ca="1" si="564"/>
        <v>-</v>
      </c>
      <c r="AT67" s="237" t="str">
        <f t="shared" ca="1" si="564"/>
        <v>-</v>
      </c>
      <c r="AU67" s="237" t="str">
        <f t="shared" ca="1" si="564"/>
        <v>-</v>
      </c>
      <c r="AV67" s="237" t="str">
        <f t="shared" ca="1" si="564"/>
        <v>-</v>
      </c>
      <c r="AW67" s="9"/>
      <c r="AX67" s="5" t="b">
        <f t="shared" ca="1" si="515"/>
        <v>0</v>
      </c>
      <c r="AY67" s="5" t="str">
        <f t="shared" ca="1" si="515"/>
        <v>-</v>
      </c>
      <c r="AZ67" s="5" t="b">
        <f t="shared" ca="1" si="515"/>
        <v>0</v>
      </c>
      <c r="BA67" s="5" t="b">
        <f t="shared" ca="1" si="515"/>
        <v>1</v>
      </c>
      <c r="BB67" s="5" t="b">
        <f t="shared" ca="1" si="515"/>
        <v>1</v>
      </c>
      <c r="BC67" s="144">
        <f t="shared" ca="1" si="515"/>
        <v>0</v>
      </c>
      <c r="BD67" s="19" t="b">
        <f t="shared" ca="1" si="516"/>
        <v>1</v>
      </c>
      <c r="BE67" s="9"/>
      <c r="BF67" s="5" t="str">
        <f t="shared" ca="1" si="517"/>
        <v>-</v>
      </c>
      <c r="BG67" s="19" t="str">
        <f t="shared" ca="1" si="518"/>
        <v>-</v>
      </c>
      <c r="BH67" s="19" t="str">
        <f t="shared" ca="1" si="518"/>
        <v>-</v>
      </c>
      <c r="BI67" s="19" t="str">
        <f t="shared" ca="1" si="518"/>
        <v>-</v>
      </c>
      <c r="BJ67" s="5" t="str">
        <f t="shared" ca="1" si="519"/>
        <v>-</v>
      </c>
      <c r="BK67" s="19" t="str">
        <f t="shared" ca="1" si="520"/>
        <v>-</v>
      </c>
      <c r="BL67" s="5" t="str">
        <f t="shared" ca="1" si="521"/>
        <v>-</v>
      </c>
      <c r="BM67" s="19" t="str">
        <f t="shared" ca="1" si="522"/>
        <v>-</v>
      </c>
      <c r="BN67" s="19" t="str">
        <f t="shared" ca="1" si="522"/>
        <v>-</v>
      </c>
      <c r="BO67" s="19" t="str">
        <f t="shared" ca="1" si="522"/>
        <v>-</v>
      </c>
      <c r="BP67" s="5" t="str">
        <f t="shared" ca="1" si="523"/>
        <v>-</v>
      </c>
      <c r="BQ67" s="9"/>
      <c r="BR67" s="19" t="str">
        <f t="shared" ca="1" si="524"/>
        <v>-</v>
      </c>
      <c r="BS67" s="19" t="str">
        <f t="shared" ca="1" si="524"/>
        <v>-</v>
      </c>
      <c r="BT67" s="19" t="str">
        <f t="shared" ca="1" si="524"/>
        <v>-</v>
      </c>
      <c r="BU67" s="19" t="str">
        <f t="shared" ca="1" si="524"/>
        <v>-</v>
      </c>
      <c r="BV67" s="19" t="str">
        <f t="shared" ca="1" si="524"/>
        <v>-</v>
      </c>
      <c r="BW67" s="19" t="str">
        <f t="shared" ca="1" si="524"/>
        <v>-</v>
      </c>
      <c r="BX67" s="19" t="str">
        <f t="shared" ca="1" si="524"/>
        <v>-</v>
      </c>
      <c r="BY67" s="19" t="str">
        <f t="shared" ca="1" si="524"/>
        <v>-</v>
      </c>
      <c r="BZ67" s="19" t="str">
        <f t="shared" ca="1" si="524"/>
        <v>-</v>
      </c>
      <c r="CA67" s="19" t="str">
        <f t="shared" ca="1" si="524"/>
        <v>-</v>
      </c>
      <c r="CB67" s="9"/>
      <c r="CC67" s="237" t="b">
        <f t="shared" ca="1" si="569"/>
        <v>1</v>
      </c>
      <c r="CD67" s="12" t="b">
        <v>1</v>
      </c>
      <c r="CE67" s="237" t="b">
        <f t="shared" ca="1" si="569"/>
        <v>1</v>
      </c>
      <c r="CF67" s="251">
        <f t="shared" ca="1" si="570"/>
        <v>2232101</v>
      </c>
      <c r="CG67" s="237" t="b">
        <f t="shared" ca="1" si="569"/>
        <v>0</v>
      </c>
      <c r="CH67" s="12" t="s">
        <v>34</v>
      </c>
      <c r="CI67" s="19" t="b">
        <f t="shared" ca="1" si="554"/>
        <v>1</v>
      </c>
      <c r="CJ67" s="237">
        <f t="shared" ca="1" si="565"/>
        <v>2232105</v>
      </c>
      <c r="CK67" s="19" t="str">
        <f t="shared" ca="1" si="554"/>
        <v>-</v>
      </c>
      <c r="CL67" s="19">
        <f t="shared" ca="1" si="554"/>
        <v>1</v>
      </c>
      <c r="CM67" s="19">
        <f t="shared" ca="1" si="554"/>
        <v>1</v>
      </c>
      <c r="CN67" s="9"/>
      <c r="CO67" s="444">
        <f t="shared" ca="1" si="526"/>
        <v>652</v>
      </c>
      <c r="CP67" s="444">
        <f t="shared" ca="1" si="526"/>
        <v>686</v>
      </c>
      <c r="CQ67" s="444">
        <f t="shared" ca="1" si="526"/>
        <v>721</v>
      </c>
      <c r="CR67" s="152">
        <f t="shared" ca="1" si="527"/>
        <v>378</v>
      </c>
      <c r="CS67" s="152">
        <f t="shared" ca="1" si="527"/>
        <v>413</v>
      </c>
      <c r="CT67" s="152">
        <f t="shared" ca="1" si="527"/>
        <v>448</v>
      </c>
      <c r="CU67" s="19" t="str">
        <f t="shared" ca="1" si="528"/>
        <v>-</v>
      </c>
      <c r="CV67" s="12" t="b">
        <v>0</v>
      </c>
      <c r="CW67" s="12" t="b">
        <v>0</v>
      </c>
      <c r="CX67" s="12" t="b">
        <v>0</v>
      </c>
      <c r="CY67" s="12" t="b">
        <v>0</v>
      </c>
      <c r="CZ67" s="19" t="b">
        <f t="shared" ca="1" si="528"/>
        <v>1</v>
      </c>
      <c r="DA67" s="19">
        <f t="shared" ca="1" si="528"/>
        <v>0</v>
      </c>
      <c r="DB67" s="19">
        <f t="shared" ca="1" si="528"/>
        <v>0</v>
      </c>
      <c r="DC67" s="19">
        <f t="shared" ca="1" si="528"/>
        <v>0</v>
      </c>
      <c r="DD67" s="19">
        <f t="shared" ca="1" si="528"/>
        <v>0</v>
      </c>
      <c r="DE67" s="19">
        <f t="shared" ca="1" si="528"/>
        <v>0</v>
      </c>
      <c r="DF67" s="19">
        <f t="shared" ca="1" si="528"/>
        <v>0</v>
      </c>
      <c r="DG67" s="19">
        <f t="shared" ca="1" si="528"/>
        <v>0</v>
      </c>
      <c r="DH67" s="19">
        <f t="shared" ca="1" si="528"/>
        <v>0</v>
      </c>
      <c r="DI67" s="19">
        <f t="shared" ca="1" si="528"/>
        <v>0</v>
      </c>
      <c r="DJ67" s="19">
        <f t="shared" ca="1" si="528"/>
        <v>0</v>
      </c>
      <c r="DK67" s="19">
        <f t="shared" ca="1" si="528"/>
        <v>0</v>
      </c>
      <c r="DL67" s="19">
        <f t="shared" ca="1" si="529"/>
        <v>0</v>
      </c>
      <c r="DM67" s="12">
        <v>3</v>
      </c>
      <c r="DN67" s="12">
        <v>3</v>
      </c>
      <c r="DO67" s="19">
        <f t="shared" ca="1" si="566"/>
        <v>0</v>
      </c>
      <c r="DP67" s="12">
        <v>1</v>
      </c>
      <c r="DQ67" s="12">
        <v>-1</v>
      </c>
      <c r="DR67" s="19" t="str">
        <f t="shared" ca="1" si="529"/>
        <v>-</v>
      </c>
      <c r="DS67" s="19" t="str">
        <f t="shared" ca="1" si="529"/>
        <v>-</v>
      </c>
      <c r="DT67" s="19" t="str">
        <f t="shared" ca="1" si="529"/>
        <v>-</v>
      </c>
      <c r="DU67" s="251">
        <f t="shared" ca="1" si="555"/>
        <v>0</v>
      </c>
      <c r="DV67" s="251">
        <f t="shared" si="567"/>
        <v>1</v>
      </c>
      <c r="DW67" s="251">
        <f t="shared" si="556"/>
        <v>-1</v>
      </c>
      <c r="DX67" s="19" t="str">
        <f t="shared" ca="1" si="529"/>
        <v>-</v>
      </c>
      <c r="DY67" s="19" t="str">
        <f t="shared" ca="1" si="529"/>
        <v>-</v>
      </c>
      <c r="DZ67" s="19" t="str">
        <f t="shared" ca="1" si="529"/>
        <v>-</v>
      </c>
      <c r="EA67" s="19" t="str">
        <f t="shared" ca="1" si="529"/>
        <v>-</v>
      </c>
      <c r="EB67" s="19" t="str">
        <f t="shared" ca="1" si="529"/>
        <v>-</v>
      </c>
      <c r="EC67" s="19" t="str">
        <f t="shared" ca="1" si="529"/>
        <v>-</v>
      </c>
      <c r="ED67" s="19">
        <f t="shared" ca="1" si="529"/>
        <v>0</v>
      </c>
      <c r="EE67" s="19">
        <f t="shared" ca="1" si="529"/>
        <v>0</v>
      </c>
      <c r="EF67" s="19">
        <f t="shared" ca="1" si="529"/>
        <v>0</v>
      </c>
      <c r="EG67" s="19">
        <f t="shared" ca="1" si="529"/>
        <v>0</v>
      </c>
      <c r="EH67" s="19">
        <f t="shared" ca="1" si="529"/>
        <v>0</v>
      </c>
      <c r="EI67" s="19">
        <f t="shared" ca="1" si="529"/>
        <v>0</v>
      </c>
      <c r="EJ67" s="19">
        <f t="shared" ca="1" si="529"/>
        <v>0</v>
      </c>
      <c r="EK67" s="19">
        <f t="shared" ca="1" si="529"/>
        <v>0</v>
      </c>
      <c r="EL67" s="19">
        <f t="shared" ca="1" si="529"/>
        <v>0</v>
      </c>
      <c r="EM67" s="19">
        <f t="shared" ca="1" si="529"/>
        <v>0</v>
      </c>
      <c r="EN67" s="19">
        <f t="shared" ca="1" si="529"/>
        <v>0</v>
      </c>
      <c r="EO67" s="19">
        <f t="shared" ca="1" si="529"/>
        <v>0</v>
      </c>
      <c r="EP67" s="19">
        <f t="shared" ca="1" si="529"/>
        <v>0</v>
      </c>
      <c r="EQ67" s="19">
        <f t="shared" ca="1" si="529"/>
        <v>0</v>
      </c>
      <c r="ER67" s="19">
        <f t="shared" ca="1" si="529"/>
        <v>0</v>
      </c>
      <c r="ES67" s="19">
        <f t="shared" ca="1" si="529"/>
        <v>0</v>
      </c>
      <c r="ET67" s="19">
        <f t="shared" ca="1" si="530"/>
        <v>0</v>
      </c>
      <c r="EU67" s="19">
        <f t="shared" ca="1" si="530"/>
        <v>0</v>
      </c>
      <c r="EV67" s="19">
        <f t="shared" ca="1" si="530"/>
        <v>0</v>
      </c>
      <c r="EW67" s="19">
        <f t="shared" ca="1" si="530"/>
        <v>0</v>
      </c>
      <c r="EX67" s="19">
        <f t="shared" ca="1" si="530"/>
        <v>0</v>
      </c>
      <c r="EY67" s="19">
        <f t="shared" ca="1" si="530"/>
        <v>0</v>
      </c>
      <c r="EZ67" s="19">
        <f t="shared" ca="1" si="530"/>
        <v>0</v>
      </c>
      <c r="FA67" s="19">
        <f t="shared" ca="1" si="530"/>
        <v>0</v>
      </c>
      <c r="FB67" s="19">
        <f t="shared" ca="1" si="530"/>
        <v>0</v>
      </c>
      <c r="FC67" s="19">
        <f t="shared" ca="1" si="530"/>
        <v>0</v>
      </c>
      <c r="FD67" s="19">
        <f t="shared" ca="1" si="530"/>
        <v>0</v>
      </c>
      <c r="FE67" s="19">
        <f t="shared" ca="1" si="530"/>
        <v>0</v>
      </c>
      <c r="FF67" s="19">
        <f t="shared" ca="1" si="530"/>
        <v>0</v>
      </c>
      <c r="FG67" s="19">
        <f t="shared" ca="1" si="530"/>
        <v>0</v>
      </c>
      <c r="FH67" s="19">
        <f t="shared" ca="1" si="530"/>
        <v>0</v>
      </c>
      <c r="FI67" s="19">
        <f t="shared" ca="1" si="530"/>
        <v>0</v>
      </c>
      <c r="FJ67" s="19">
        <f t="shared" ref="FJ67:HP67" ca="1" si="572">OFFSET(FJ$5,$B67,0)</f>
        <v>0</v>
      </c>
      <c r="FK67" s="19">
        <f t="shared" ca="1" si="572"/>
        <v>0</v>
      </c>
      <c r="FL67" s="19">
        <f t="shared" ca="1" si="572"/>
        <v>0</v>
      </c>
      <c r="FM67" s="19">
        <f t="shared" ca="1" si="572"/>
        <v>0</v>
      </c>
      <c r="FN67" s="19">
        <f t="shared" ca="1" si="572"/>
        <v>0</v>
      </c>
      <c r="FO67" s="19">
        <f t="shared" ca="1" si="572"/>
        <v>0</v>
      </c>
      <c r="FP67" s="19">
        <f t="shared" ca="1" si="572"/>
        <v>0</v>
      </c>
      <c r="FQ67" s="19">
        <f t="shared" ca="1" si="572"/>
        <v>0</v>
      </c>
      <c r="FR67" s="19">
        <f t="shared" ca="1" si="572"/>
        <v>0</v>
      </c>
      <c r="FS67" s="19">
        <f t="shared" ca="1" si="572"/>
        <v>0</v>
      </c>
      <c r="FT67" s="19">
        <f t="shared" ca="1" si="572"/>
        <v>0</v>
      </c>
      <c r="FU67" s="19">
        <f t="shared" ca="1" si="572"/>
        <v>0</v>
      </c>
      <c r="FV67" s="19">
        <f t="shared" ca="1" si="572"/>
        <v>0</v>
      </c>
      <c r="FW67" s="19">
        <f t="shared" ca="1" si="572"/>
        <v>0</v>
      </c>
      <c r="FX67" s="19">
        <f t="shared" ca="1" si="572"/>
        <v>0</v>
      </c>
      <c r="FY67" s="19">
        <f t="shared" ca="1" si="572"/>
        <v>0</v>
      </c>
      <c r="FZ67" s="19">
        <f t="shared" ca="1" si="572"/>
        <v>0</v>
      </c>
      <c r="GA67" s="19">
        <f t="shared" ca="1" si="572"/>
        <v>0</v>
      </c>
      <c r="GB67" s="19">
        <f t="shared" ca="1" si="572"/>
        <v>0</v>
      </c>
      <c r="GC67" s="19">
        <f t="shared" ca="1" si="572"/>
        <v>0</v>
      </c>
      <c r="GD67" s="19">
        <f t="shared" ca="1" si="572"/>
        <v>0</v>
      </c>
      <c r="GE67" s="19">
        <f t="shared" ca="1" si="572"/>
        <v>0</v>
      </c>
      <c r="GF67" s="19">
        <f t="shared" ca="1" si="572"/>
        <v>0</v>
      </c>
      <c r="GG67" s="19">
        <f t="shared" ca="1" si="572"/>
        <v>0</v>
      </c>
      <c r="GH67" s="19">
        <f t="shared" ca="1" si="572"/>
        <v>0</v>
      </c>
      <c r="GI67" s="19">
        <f t="shared" ca="1" si="572"/>
        <v>0</v>
      </c>
      <c r="GJ67" s="19">
        <f t="shared" ca="1" si="572"/>
        <v>0</v>
      </c>
      <c r="GK67" s="19">
        <f t="shared" ca="1" si="572"/>
        <v>0</v>
      </c>
      <c r="GL67" s="19">
        <f t="shared" ca="1" si="572"/>
        <v>0</v>
      </c>
      <c r="GM67" s="19">
        <f t="shared" ca="1" si="572"/>
        <v>0</v>
      </c>
      <c r="GN67" s="19">
        <f t="shared" ca="1" si="572"/>
        <v>0</v>
      </c>
      <c r="GO67" s="19">
        <f t="shared" ca="1" si="572"/>
        <v>0</v>
      </c>
      <c r="GP67" s="19">
        <f t="shared" ca="1" si="572"/>
        <v>0</v>
      </c>
      <c r="GQ67" s="19">
        <f t="shared" ca="1" si="572"/>
        <v>0</v>
      </c>
      <c r="GR67" s="19">
        <f t="shared" ca="1" si="572"/>
        <v>0</v>
      </c>
      <c r="GS67" s="19">
        <f t="shared" ca="1" si="572"/>
        <v>0</v>
      </c>
      <c r="GT67" s="19">
        <f t="shared" ca="1" si="572"/>
        <v>0</v>
      </c>
      <c r="GU67" s="19">
        <f t="shared" ca="1" si="572"/>
        <v>0</v>
      </c>
      <c r="GV67" s="19">
        <f t="shared" ca="1" si="572"/>
        <v>0</v>
      </c>
      <c r="GW67" s="19">
        <f t="shared" ca="1" si="572"/>
        <v>0</v>
      </c>
      <c r="GX67" s="19">
        <f t="shared" ca="1" si="572"/>
        <v>0</v>
      </c>
      <c r="GY67" s="19">
        <f t="shared" ca="1" si="572"/>
        <v>0</v>
      </c>
      <c r="GZ67" s="19">
        <f t="shared" ca="1" si="572"/>
        <v>0</v>
      </c>
      <c r="HA67" s="19">
        <f t="shared" ca="1" si="572"/>
        <v>0</v>
      </c>
      <c r="HB67" s="19">
        <f t="shared" ca="1" si="572"/>
        <v>0</v>
      </c>
      <c r="HC67" s="19">
        <f t="shared" ca="1" si="572"/>
        <v>0</v>
      </c>
      <c r="HD67" s="19">
        <f t="shared" ca="1" si="572"/>
        <v>0</v>
      </c>
      <c r="HE67" s="19">
        <f t="shared" ca="1" si="572"/>
        <v>0</v>
      </c>
      <c r="HF67" s="19">
        <f t="shared" ca="1" si="572"/>
        <v>0</v>
      </c>
      <c r="HG67" s="19">
        <f t="shared" ca="1" si="572"/>
        <v>0</v>
      </c>
      <c r="HH67" s="19">
        <f t="shared" ca="1" si="572"/>
        <v>0</v>
      </c>
      <c r="HI67" s="19">
        <f t="shared" ca="1" si="572"/>
        <v>0</v>
      </c>
      <c r="HJ67" s="19">
        <f t="shared" ca="1" si="572"/>
        <v>0</v>
      </c>
      <c r="HK67" s="19">
        <f t="shared" ca="1" si="572"/>
        <v>0</v>
      </c>
      <c r="HL67" s="19">
        <f t="shared" ca="1" si="572"/>
        <v>0</v>
      </c>
      <c r="HM67" s="19">
        <f t="shared" ca="1" si="572"/>
        <v>0</v>
      </c>
      <c r="HN67" s="19">
        <f t="shared" ca="1" si="572"/>
        <v>0</v>
      </c>
      <c r="HO67" s="19">
        <f t="shared" ca="1" si="572"/>
        <v>0</v>
      </c>
      <c r="HP67" s="19">
        <f t="shared" ca="1" si="572"/>
        <v>0</v>
      </c>
      <c r="HQ67" s="19">
        <f t="shared" ca="1" si="571"/>
        <v>0</v>
      </c>
      <c r="HR67" s="19">
        <f t="shared" ca="1" si="571"/>
        <v>0</v>
      </c>
      <c r="HS67" s="19">
        <f t="shared" ca="1" si="571"/>
        <v>0</v>
      </c>
      <c r="HT67" s="19">
        <f t="shared" ca="1" si="571"/>
        <v>0</v>
      </c>
      <c r="HU67" s="19">
        <f t="shared" ca="1" si="571"/>
        <v>0</v>
      </c>
      <c r="HV67" s="19">
        <f t="shared" ca="1" si="571"/>
        <v>0</v>
      </c>
      <c r="HW67" s="19">
        <f t="shared" ca="1" si="571"/>
        <v>0</v>
      </c>
      <c r="HX67" s="19">
        <f t="shared" ca="1" si="571"/>
        <v>0</v>
      </c>
      <c r="HY67" s="19">
        <f t="shared" ca="1" si="571"/>
        <v>0</v>
      </c>
      <c r="HZ67" s="19">
        <f t="shared" ca="1" si="571"/>
        <v>0</v>
      </c>
      <c r="IA67" s="19">
        <f t="shared" ca="1" si="571"/>
        <v>0</v>
      </c>
      <c r="IB67" s="19">
        <f t="shared" ca="1" si="571"/>
        <v>0</v>
      </c>
      <c r="IC67" s="19">
        <f t="shared" ca="1" si="571"/>
        <v>0</v>
      </c>
      <c r="ID67" s="19">
        <f t="shared" ca="1" si="571"/>
        <v>0</v>
      </c>
      <c r="IE67" s="5">
        <f t="shared" ca="1" si="533"/>
        <v>67</v>
      </c>
      <c r="IF67" s="9"/>
      <c r="IG67" s="5">
        <f t="shared" ca="1" si="534"/>
        <v>1</v>
      </c>
      <c r="IH67" s="5" t="b">
        <f t="shared" ca="1" si="534"/>
        <v>0</v>
      </c>
      <c r="II67" s="19">
        <f t="shared" ca="1" si="535"/>
        <v>0</v>
      </c>
      <c r="IJ67" s="5">
        <f t="shared" ca="1" si="534"/>
        <v>55</v>
      </c>
      <c r="IK67" s="19">
        <f t="shared" ca="1" si="535"/>
        <v>1</v>
      </c>
      <c r="IL67" s="19">
        <f t="shared" ca="1" si="535"/>
        <v>0</v>
      </c>
      <c r="IM67" s="19">
        <f t="shared" ca="1" si="535"/>
        <v>0</v>
      </c>
      <c r="IN67" s="19">
        <f t="shared" ca="1" si="535"/>
        <v>0</v>
      </c>
      <c r="IO67" s="19">
        <f t="shared" ca="1" si="535"/>
        <v>0</v>
      </c>
      <c r="IP67" s="19">
        <f t="shared" ca="1" si="535"/>
        <v>0</v>
      </c>
      <c r="IQ67" s="19">
        <f t="shared" ca="1" si="535"/>
        <v>0</v>
      </c>
      <c r="IR67" s="19">
        <f t="shared" ca="1" si="535"/>
        <v>0</v>
      </c>
      <c r="IS67" s="19">
        <f t="shared" ca="1" si="535"/>
        <v>0</v>
      </c>
      <c r="IT67" s="19">
        <f t="shared" ca="1" si="535"/>
        <v>0</v>
      </c>
      <c r="IU67" s="19">
        <f t="shared" ca="1" si="535"/>
        <v>0</v>
      </c>
      <c r="IV67" s="19">
        <f t="shared" ca="1" si="535"/>
        <v>0</v>
      </c>
      <c r="IW67" s="19">
        <f t="shared" ca="1" si="535"/>
        <v>0</v>
      </c>
      <c r="IX67" s="19">
        <f t="shared" ca="1" si="535"/>
        <v>0</v>
      </c>
      <c r="IY67" s="19">
        <f t="shared" ca="1" si="535"/>
        <v>0</v>
      </c>
      <c r="IZ67" s="19">
        <f t="shared" ca="1" si="535"/>
        <v>0</v>
      </c>
      <c r="JA67" s="19">
        <f t="shared" ca="1" si="535"/>
        <v>0</v>
      </c>
      <c r="JB67" s="19">
        <f t="shared" ca="1" si="535"/>
        <v>0</v>
      </c>
      <c r="JC67" s="19">
        <f t="shared" ca="1" si="535"/>
        <v>0</v>
      </c>
      <c r="JD67" s="19">
        <f t="shared" ca="1" si="535"/>
        <v>0</v>
      </c>
      <c r="JE67" s="19">
        <f t="shared" ca="1" si="535"/>
        <v>0</v>
      </c>
      <c r="JF67" s="19">
        <f t="shared" ca="1" si="535"/>
        <v>0</v>
      </c>
      <c r="JG67" s="5">
        <f t="shared" ca="1" si="536"/>
        <v>1.2500000000000001E-2</v>
      </c>
      <c r="JH67" s="567">
        <f t="shared" ca="1" si="536"/>
        <v>0</v>
      </c>
      <c r="JI67" s="5">
        <f t="shared" ca="1" si="536"/>
        <v>6.25E-2</v>
      </c>
      <c r="JJ67" s="5">
        <f t="shared" ca="1" si="536"/>
        <v>6.25E-2</v>
      </c>
      <c r="JK67" s="5">
        <f t="shared" ca="1" si="536"/>
        <v>6.25E-2</v>
      </c>
      <c r="JL67" s="19">
        <f t="shared" ca="1" si="535"/>
        <v>1</v>
      </c>
      <c r="JM67" s="19">
        <f t="shared" ca="1" si="535"/>
        <v>0</v>
      </c>
      <c r="JN67" s="19">
        <f t="shared" ca="1" si="535"/>
        <v>1</v>
      </c>
      <c r="JO67" s="9"/>
      <c r="JP67" s="5" t="b">
        <f t="shared" ca="1" si="537"/>
        <v>0</v>
      </c>
      <c r="JQ67" s="19" t="str">
        <f t="shared" ca="1" si="538"/>
        <v>-</v>
      </c>
      <c r="JR67" s="19" t="str">
        <f t="shared" ca="1" si="538"/>
        <v>-</v>
      </c>
      <c r="JS67" s="5" t="b">
        <f t="shared" ca="1" si="539"/>
        <v>0</v>
      </c>
      <c r="JT67" s="5" t="b">
        <f t="shared" ca="1" si="539"/>
        <v>0</v>
      </c>
      <c r="JU67" s="5" t="b">
        <f t="shared" ca="1" si="539"/>
        <v>1</v>
      </c>
      <c r="JV67" s="144">
        <f t="shared" ca="1" si="557"/>
        <v>1</v>
      </c>
      <c r="JW67" s="144">
        <f t="shared" ca="1" si="557"/>
        <v>1</v>
      </c>
      <c r="JX67" s="19" t="str">
        <f t="shared" ca="1" si="558"/>
        <v>-</v>
      </c>
      <c r="JY67" s="19" t="str">
        <f t="shared" ca="1" si="558"/>
        <v>-</v>
      </c>
      <c r="JZ67" s="19" t="str">
        <f t="shared" ca="1" si="558"/>
        <v>-</v>
      </c>
      <c r="KA67" s="19" t="str">
        <f t="shared" ca="1" si="558"/>
        <v>-</v>
      </c>
      <c r="KB67" s="19">
        <f t="shared" ca="1" si="558"/>
        <v>1</v>
      </c>
      <c r="KC67" s="19">
        <f t="shared" ca="1" si="558"/>
        <v>0.66</v>
      </c>
      <c r="KD67" s="19" t="str">
        <f t="shared" ca="1" si="558"/>
        <v>-</v>
      </c>
      <c r="KE67" s="5" t="b" cm="1">
        <f t="array" aca="1" ref="KE67" ca="1">IF(OR(KF67:KM67&lt;&gt;"-"),TRUE,"-")</f>
        <v>1</v>
      </c>
      <c r="KF67" s="237">
        <f t="shared" ca="1" si="568"/>
        <v>2</v>
      </c>
      <c r="KG67" s="237">
        <f t="shared" ca="1" si="568"/>
        <v>2</v>
      </c>
      <c r="KH67" s="237">
        <f t="shared" ca="1" si="568"/>
        <v>2</v>
      </c>
      <c r="KI67" s="237">
        <f t="shared" ca="1" si="568"/>
        <v>2</v>
      </c>
      <c r="KJ67" s="237">
        <f t="shared" ca="1" si="568"/>
        <v>2</v>
      </c>
      <c r="KK67" s="237">
        <f t="shared" ca="1" si="568"/>
        <v>2</v>
      </c>
      <c r="KL67" s="237">
        <f t="shared" ca="1" si="568"/>
        <v>2</v>
      </c>
      <c r="KM67" s="237">
        <f t="shared" ca="1" si="568"/>
        <v>2</v>
      </c>
      <c r="KN67" s="5" t="str">
        <f t="array" aca="1" ref="KN67" ca="1">IF(OR(KO67:KU67&lt;&gt;"-"),TRUE,"-")</f>
        <v>-</v>
      </c>
      <c r="KO67" s="19" t="str">
        <f t="shared" ca="1" si="560"/>
        <v>-</v>
      </c>
      <c r="KP67" s="19" t="str">
        <f t="shared" ca="1" si="560"/>
        <v>-</v>
      </c>
      <c r="KQ67" s="19" t="str">
        <f t="shared" ca="1" si="560"/>
        <v>-</v>
      </c>
      <c r="KR67" s="19" t="str">
        <f t="shared" ca="1" si="560"/>
        <v>-</v>
      </c>
      <c r="KS67" s="19" t="str">
        <f t="shared" ca="1" si="560"/>
        <v>-</v>
      </c>
      <c r="KT67" s="19" t="str">
        <f t="shared" ca="1" si="560"/>
        <v>-</v>
      </c>
      <c r="KU67" s="19" t="str">
        <f t="shared" ca="1" si="560"/>
        <v>-</v>
      </c>
      <c r="KV67" s="19" t="b">
        <f t="shared" ca="1" si="560"/>
        <v>0</v>
      </c>
      <c r="KW67" s="144">
        <f t="shared" ca="1" si="541"/>
        <v>2</v>
      </c>
      <c r="KX67" s="19">
        <f t="shared" ca="1" si="560"/>
        <v>2</v>
      </c>
      <c r="KY67" s="19" t="b">
        <f t="shared" ca="1" si="560"/>
        <v>0</v>
      </c>
      <c r="KZ67" s="19" t="str">
        <f t="shared" ca="1" si="560"/>
        <v>-</v>
      </c>
      <c r="LA67" s="5" t="str">
        <f t="shared" ca="1" si="542"/>
        <v>-</v>
      </c>
      <c r="LB67" s="5" t="str">
        <f t="shared" ca="1" si="542"/>
        <v>-</v>
      </c>
      <c r="LC67" s="5" t="str">
        <f t="shared" ca="1" si="542"/>
        <v>-</v>
      </c>
      <c r="LD67" s="5" t="str">
        <f t="shared" ca="1" si="542"/>
        <v>-</v>
      </c>
      <c r="LE67" s="19" t="b">
        <f t="shared" ca="1" si="561"/>
        <v>0</v>
      </c>
      <c r="LF67" s="19" t="str">
        <f t="shared" ca="1" si="561"/>
        <v>-</v>
      </c>
      <c r="LG67" s="19" t="str">
        <f t="shared" ca="1" si="561"/>
        <v>-</v>
      </c>
      <c r="LH67" s="19" t="b">
        <f t="shared" ca="1" si="561"/>
        <v>1</v>
      </c>
      <c r="LI67" s="19">
        <f t="shared" ca="1" si="561"/>
        <v>0.75</v>
      </c>
      <c r="LJ67" s="19">
        <f t="shared" ca="1" si="561"/>
        <v>0.75</v>
      </c>
      <c r="LK67" s="19">
        <f t="shared" ca="1" si="561"/>
        <v>0.99</v>
      </c>
      <c r="LL67" s="19">
        <f t="shared" ca="1" si="561"/>
        <v>0.5</v>
      </c>
      <c r="LM67" s="19">
        <f t="shared" ca="1" si="561"/>
        <v>0</v>
      </c>
      <c r="LN67" s="19">
        <f t="shared" ca="1" si="561"/>
        <v>0</v>
      </c>
      <c r="LO67" s="19" t="str">
        <f t="shared" ca="1" si="561"/>
        <v>-</v>
      </c>
      <c r="LP67" s="5" t="str" cm="1">
        <f t="array" aca="1" ref="LP67" ca="1">INDEX(i.meatgrid,$Q67,LP$7)</f>
        <v>-</v>
      </c>
      <c r="LQ67" s="5" t="str" cm="1">
        <f t="array" aca="1" ref="LQ67" ca="1">INDEX(i.meatgrid,$Q67,LQ$7)</f>
        <v>-</v>
      </c>
      <c r="LR67" s="19" t="str">
        <f t="shared" ca="1" si="561"/>
        <v>-</v>
      </c>
      <c r="LS67" s="5">
        <f t="shared" ca="1" si="544"/>
        <v>1</v>
      </c>
      <c r="LT67" s="9"/>
      <c r="LU67" s="19">
        <f t="shared" ca="1" si="561"/>
        <v>70</v>
      </c>
      <c r="LV67" s="19">
        <f t="shared" ca="1" si="545"/>
        <v>50</v>
      </c>
      <c r="LW67" s="19">
        <f t="shared" ca="1" si="545"/>
        <v>80</v>
      </c>
      <c r="LX67" s="19">
        <f t="shared" ca="1" si="545"/>
        <v>50</v>
      </c>
      <c r="LY67" s="5" t="b" cm="1">
        <f t="array" aca="1" ref="LY67" ca="1">INDEX(i.meatgrid,$Q67,LY$7)</f>
        <v>0</v>
      </c>
      <c r="LZ67" s="5" t="b" cm="1">
        <f t="array" aca="1" ref="LZ67" ca="1">INDEX(i.meatgrid,$Q67,LZ$7)</f>
        <v>0</v>
      </c>
      <c r="MA67" s="5" t="str" cm="1">
        <f t="array" aca="1" ref="MA67" ca="1">INDEX(i.meatgrid,$Q67,MA$7)</f>
        <v>-</v>
      </c>
      <c r="MB67" s="5" t="str" cm="1">
        <f t="array" aca="1" ref="MB67" ca="1">INDEX(i.meatgrid,$Q67,MB$7)</f>
        <v>-</v>
      </c>
      <c r="MC67" s="19">
        <f t="shared" ca="1" si="546"/>
        <v>1</v>
      </c>
      <c r="MD67" s="5">
        <f t="shared" ca="1" si="547"/>
        <v>1</v>
      </c>
      <c r="ME67" s="5" cm="1">
        <f t="array" aca="1" ref="ME67" ca="1">INDEX(i.meatgrid,$Q67,ME$7)</f>
        <v>0</v>
      </c>
      <c r="MF67" s="5" cm="1">
        <f t="array" aca="1" ref="MF67" ca="1">INDEX(i.meatgrid,$Q67,MF$7)</f>
        <v>0</v>
      </c>
      <c r="MG67" s="5" cm="1">
        <f t="array" aca="1" ref="MG67" ca="1">INDEX(i.meatgrid,$Q67,MG$7)</f>
        <v>0</v>
      </c>
      <c r="MH67" s="5" cm="1">
        <f t="array" aca="1" ref="MH67" ca="1">INDEX(i.meatgrid,$Q67,MH$7)</f>
        <v>0</v>
      </c>
      <c r="MI67" s="5" cm="1">
        <f t="array" aca="1" ref="MI67" ca="1">INDEX(i.meatgrid,$Q67,MI$7)</f>
        <v>1</v>
      </c>
      <c r="MJ67" s="5" cm="1">
        <f t="array" aca="1" ref="MJ67" ca="1">INDEX(i.meatgrid,$Q67,MJ$7)</f>
        <v>1</v>
      </c>
      <c r="MK67" s="5" cm="1">
        <f t="array" aca="1" ref="MK67" ca="1">INDEX(i.meatgrid,$Q67,MK$7)</f>
        <v>1</v>
      </c>
      <c r="ML67" s="5" cm="1">
        <f t="array" aca="1" ref="ML67" ca="1">INDEX(i.meatgrid,$Q67,ML$7)</f>
        <v>1</v>
      </c>
      <c r="MM67" s="19">
        <f t="shared" ca="1" si="548"/>
        <v>1</v>
      </c>
      <c r="MN67" s="9"/>
      <c r="MO67" s="19" t="b">
        <f t="shared" ca="1" si="549"/>
        <v>0</v>
      </c>
      <c r="MP67" s="19" t="b">
        <f t="shared" ca="1" si="549"/>
        <v>0</v>
      </c>
      <c r="MQ67" s="19">
        <f t="shared" ca="1" si="549"/>
        <v>1</v>
      </c>
      <c r="MR67" s="19">
        <f t="shared" ca="1" si="549"/>
        <v>0.75</v>
      </c>
      <c r="MS67" s="19">
        <f t="shared" ca="1" si="549"/>
        <v>0.75</v>
      </c>
      <c r="MT67" s="19">
        <f t="shared" ca="1" si="549"/>
        <v>0.8</v>
      </c>
      <c r="MU67" s="19">
        <f t="shared" ca="1" si="549"/>
        <v>0.82499999999999996</v>
      </c>
      <c r="MV67" s="19">
        <f t="shared" ca="1" si="549"/>
        <v>0.875</v>
      </c>
      <c r="MW67" s="19">
        <f t="shared" ca="1" si="549"/>
        <v>0.9</v>
      </c>
      <c r="MX67" s="19">
        <f t="shared" ca="1" si="549"/>
        <v>1</v>
      </c>
      <c r="MY67" s="19">
        <f t="shared" ca="1" si="549"/>
        <v>0.875</v>
      </c>
      <c r="MZ67" s="19" t="b">
        <f t="shared" ca="1" si="549"/>
        <v>1</v>
      </c>
      <c r="NA67" s="19">
        <f t="shared" ca="1" si="549"/>
        <v>74.989999999999995</v>
      </c>
      <c r="NB67" s="19" t="str">
        <f t="shared" ca="1" si="549"/>
        <v>-</v>
      </c>
      <c r="NC67" s="19" t="str">
        <f t="shared" ca="1" si="549"/>
        <v>-</v>
      </c>
      <c r="ND67" s="19" t="str">
        <f t="shared" ca="1" si="549"/>
        <v>-</v>
      </c>
      <c r="NE67" s="19" t="str">
        <f t="shared" ca="1" si="550"/>
        <v>-</v>
      </c>
      <c r="NF67" s="19" t="str">
        <f t="shared" ca="1" si="550"/>
        <v>-</v>
      </c>
      <c r="NG67" s="19" t="str">
        <f t="shared" ca="1" si="550"/>
        <v>-</v>
      </c>
      <c r="NH67" s="19" t="str">
        <f t="shared" ca="1" si="550"/>
        <v>-</v>
      </c>
      <c r="NI67" s="19">
        <f t="shared" ca="1" si="550"/>
        <v>36.99</v>
      </c>
      <c r="NJ67" s="19">
        <f t="shared" ca="1" si="550"/>
        <v>36.99</v>
      </c>
      <c r="NK67" s="19" t="str">
        <f t="shared" ca="1" si="550"/>
        <v>-</v>
      </c>
      <c r="NL67" s="19" t="str">
        <f t="shared" ca="1" si="550"/>
        <v>-</v>
      </c>
      <c r="NM67" s="19" t="str">
        <f t="shared" ca="1" si="550"/>
        <v>-</v>
      </c>
      <c r="NN67" s="19" t="str">
        <f t="shared" ca="1" si="550"/>
        <v>-</v>
      </c>
      <c r="NO67" s="19" t="str">
        <f t="shared" ca="1" si="550"/>
        <v>-</v>
      </c>
      <c r="NP67" s="19">
        <f t="shared" ca="1" si="550"/>
        <v>49.99</v>
      </c>
      <c r="NQ67" s="19">
        <f t="shared" ca="1" si="550"/>
        <v>49.99</v>
      </c>
      <c r="NR67" s="19">
        <f t="shared" ca="1" si="550"/>
        <v>49.99</v>
      </c>
      <c r="NS67" s="19">
        <f t="shared" ca="1" si="550"/>
        <v>49.99</v>
      </c>
      <c r="NT67" s="19">
        <f t="shared" ca="1" si="550"/>
        <v>49.99</v>
      </c>
      <c r="NU67" s="19">
        <f t="shared" ca="1" si="550"/>
        <v>49.99</v>
      </c>
      <c r="NV67" s="19">
        <f t="shared" ca="1" si="550"/>
        <v>49.99</v>
      </c>
      <c r="NW67" s="19">
        <f t="shared" ca="1" si="550"/>
        <v>49.99</v>
      </c>
      <c r="NX67" s="19">
        <f t="shared" ca="1" si="550"/>
        <v>412.99</v>
      </c>
      <c r="NY67" s="19">
        <f t="shared" ca="1" si="550"/>
        <v>412.99</v>
      </c>
      <c r="NZ67" s="19" t="str">
        <f t="shared" ca="1" si="550"/>
        <v>-</v>
      </c>
      <c r="OA67" s="19" t="str">
        <f t="shared" ca="1" si="550"/>
        <v>-</v>
      </c>
      <c r="OB67" s="19" t="str">
        <f t="shared" ca="1" si="550"/>
        <v>-</v>
      </c>
      <c r="OC67" s="19" t="str">
        <f t="shared" ca="1" si="550"/>
        <v>-</v>
      </c>
      <c r="OD67" s="19" t="str">
        <f t="shared" ca="1" si="550"/>
        <v>-</v>
      </c>
      <c r="OE67" s="19">
        <f t="shared" ca="1" si="550"/>
        <v>6.8900000000000006</v>
      </c>
      <c r="OF67" s="19">
        <f t="shared" ca="1" si="550"/>
        <v>6.8900000000000006</v>
      </c>
      <c r="OG67" s="19">
        <f t="shared" ref="OG67:OT67" ca="1" si="573">OFFSET(OG$5,$B67,0)</f>
        <v>6.8900000000000006</v>
      </c>
      <c r="OH67" s="19">
        <f t="shared" ca="1" si="573"/>
        <v>6.8900000000000006</v>
      </c>
      <c r="OI67" s="19">
        <f t="shared" ca="1" si="573"/>
        <v>6.8900000000000006</v>
      </c>
      <c r="OJ67" s="19">
        <f t="shared" ca="1" si="573"/>
        <v>6.8900000000000006</v>
      </c>
      <c r="OK67" s="19">
        <f t="shared" ca="1" si="573"/>
        <v>6.8900000000000006</v>
      </c>
      <c r="OL67" s="19">
        <f t="shared" ca="1" si="573"/>
        <v>6.8900000000000006</v>
      </c>
      <c r="OM67" s="19">
        <f t="shared" ca="1" si="573"/>
        <v>346.99</v>
      </c>
      <c r="ON67" s="19">
        <f t="shared" ca="1" si="573"/>
        <v>346.99</v>
      </c>
      <c r="OO67" s="19" t="str">
        <f t="shared" ca="1" si="573"/>
        <v>-</v>
      </c>
      <c r="OP67" s="19" t="str">
        <f t="shared" ca="1" si="573"/>
        <v>-</v>
      </c>
      <c r="OQ67" s="19" t="str">
        <f t="shared" ca="1" si="573"/>
        <v>-</v>
      </c>
      <c r="OR67" s="19" t="str">
        <f t="shared" ca="1" si="573"/>
        <v>-</v>
      </c>
      <c r="OS67" s="19" t="str">
        <f t="shared" ca="1" si="573"/>
        <v>-</v>
      </c>
      <c r="OT67" s="19">
        <f t="shared" ca="1" si="573"/>
        <v>0</v>
      </c>
      <c r="OU67" s="24">
        <v>0</v>
      </c>
    </row>
    <row r="68" spans="1:411" outlineLevel="2">
      <c r="A68" s="21">
        <f t="shared" si="158"/>
        <v>63</v>
      </c>
      <c r="B68" s="222">
        <f t="shared" ca="1" si="562"/>
        <v>58</v>
      </c>
      <c r="C68">
        <v>203</v>
      </c>
      <c r="D68" s="549" t="str">
        <f t="shared" ca="1" si="510"/>
        <v>GSM</v>
      </c>
      <c r="E68" t="b">
        <v>0</v>
      </c>
      <c r="F68" t="b">
        <v>0</v>
      </c>
      <c r="G68" t="b">
        <f t="shared" si="511"/>
        <v>0</v>
      </c>
      <c r="H68" s="237">
        <f t="shared" ca="1" si="563"/>
        <v>2</v>
      </c>
      <c r="I68" s="237">
        <f t="shared" ca="1" si="563"/>
        <v>1</v>
      </c>
      <c r="J68" s="237" t="str">
        <f t="shared" ca="1" si="563"/>
        <v/>
      </c>
      <c r="K68" s="237">
        <f t="shared" ca="1" si="563"/>
        <v>2</v>
      </c>
      <c r="L68" s="237">
        <f t="shared" ca="1" si="551"/>
        <v>2</v>
      </c>
      <c r="M68" s="237">
        <f t="shared" ca="1" si="551"/>
        <v>2</v>
      </c>
      <c r="N68" s="237">
        <f t="shared" ca="1" si="563"/>
        <v>3</v>
      </c>
      <c r="O68" s="237">
        <f t="shared" ca="1" si="551"/>
        <v>1</v>
      </c>
      <c r="P68" s="237">
        <f t="shared" ca="1" si="563"/>
        <v>1</v>
      </c>
      <c r="Q68" s="237">
        <f t="shared" ca="1" si="563"/>
        <v>2</v>
      </c>
      <c r="R68" s="237">
        <f t="shared" ca="1" si="563"/>
        <v>1</v>
      </c>
      <c r="S68" s="237">
        <f t="shared" ca="1" si="563"/>
        <v>1</v>
      </c>
      <c r="T68" s="237">
        <f t="shared" ca="1" si="563"/>
        <v>1</v>
      </c>
      <c r="U68" s="275"/>
      <c r="V68" s="275"/>
      <c r="W68" s="237">
        <f t="shared" ca="1" si="552"/>
        <v>0</v>
      </c>
      <c r="X68" s="275"/>
      <c r="Y68" s="276">
        <v>0</v>
      </c>
      <c r="Z68" s="276">
        <v>0</v>
      </c>
      <c r="AA68" s="276">
        <v>0</v>
      </c>
      <c r="AB68" s="276">
        <v>0</v>
      </c>
      <c r="AC68" s="276">
        <v>0</v>
      </c>
      <c r="AD68" s="276">
        <v>0</v>
      </c>
      <c r="AE68" s="276">
        <v>0</v>
      </c>
      <c r="AF68" s="144">
        <f ca="1">INDEX(CHOOSE($N68,DataAutumn!i.AdultDrys,DataWinter!i.AdultDrys,DataSpring!i.AdultDrys),1,$M68)</f>
        <v>3</v>
      </c>
      <c r="AG68" s="5">
        <f t="shared" ca="1" si="512"/>
        <v>2</v>
      </c>
      <c r="AH68" s="5">
        <f t="shared" ca="1" si="512"/>
        <v>0</v>
      </c>
      <c r="AI68" s="5">
        <f t="shared" ca="1" si="513"/>
        <v>1</v>
      </c>
      <c r="AJ68">
        <f t="shared" ca="1" si="514"/>
        <v>1</v>
      </c>
      <c r="AK68">
        <v>1</v>
      </c>
      <c r="AL68" s="231" t="str">
        <f ca="1">TEXT(LEFT(OFFSET(AL68,-1,0),5)+1,"00000")&amp;MID(OFFSET(AL68,-1,0),6,FIND(" ",OFFSET(AL68,-1,0),7)-5)
&amp; $D68           &amp; IF($IG68=0," FWM","")&amp;IF($IG68=1," MWM","")&amp;IF($IG68=5," Mat","")&amp;IF($IH68=TRUE,"&amp;BBT","    ")          &amp; " Day"&amp;INDEX(i.DOY,$N68,1)
&amp; " Scan"&amp;TEXT($O68,"0")        &amp;" "&amp; INDEX(DataMaster!$B$98:$B$105,$Q68,0)
&amp; " WP"&amp;TEXT($MC68*100,"000p")           &amp; " MP"&amp;TEXT($MD68*100,"000p")           &amp; " GP"&amp;TEXT($MM68*100,"000p")
&amp; " T_" &amp; IF(AND($CC68,$CE68),"TRUE ")        &amp; " (F"&amp;3+COUNTIF($CV68:$CY68,TRUE)&amp;3&amp;"N"&amp;$DM68&amp;$DN68&amp;")"</f>
        <v>00006 FeedSupply_DSP GSM MWM     Day204 Scan1 Only export WP100p MP100p GP100p T_TRUE  (F33N11)</v>
      </c>
      <c r="AM68" s="9" t="str">
        <f ca="1">IF(COUNTIF(AL$5:AL68,AL68)=1,"-","Dup")</f>
        <v>-</v>
      </c>
      <c r="AN68" s="9"/>
      <c r="AO68" s="237" t="str">
        <f t="shared" ca="1" si="564"/>
        <v>-</v>
      </c>
      <c r="AP68" s="237" t="str">
        <f t="shared" ca="1" si="564"/>
        <v>-</v>
      </c>
      <c r="AQ68" s="237" t="str">
        <f t="shared" ca="1" si="564"/>
        <v>-</v>
      </c>
      <c r="AR68" s="237" t="str">
        <f t="shared" ca="1" si="564"/>
        <v>-</v>
      </c>
      <c r="AS68" s="237" t="str">
        <f t="shared" ca="1" si="564"/>
        <v>-</v>
      </c>
      <c r="AT68" s="237" t="str">
        <f t="shared" ca="1" si="564"/>
        <v>-</v>
      </c>
      <c r="AU68" s="237" t="str">
        <f t="shared" ca="1" si="564"/>
        <v>-</v>
      </c>
      <c r="AV68" s="237" t="str">
        <f t="shared" ca="1" si="564"/>
        <v>-</v>
      </c>
      <c r="AW68" s="9"/>
      <c r="AX68" s="5" t="b">
        <f t="shared" ca="1" si="515"/>
        <v>0</v>
      </c>
      <c r="AY68" s="5" t="str">
        <f t="shared" ca="1" si="515"/>
        <v>-</v>
      </c>
      <c r="AZ68" s="5" t="b">
        <f t="shared" ca="1" si="515"/>
        <v>0</v>
      </c>
      <c r="BA68" s="5" t="b">
        <f t="shared" ca="1" si="515"/>
        <v>1</v>
      </c>
      <c r="BB68" s="5" t="b">
        <f t="shared" ca="1" si="515"/>
        <v>1</v>
      </c>
      <c r="BC68" s="144">
        <f t="shared" ca="1" si="515"/>
        <v>0</v>
      </c>
      <c r="BD68" s="19" t="b">
        <f t="shared" ca="1" si="516"/>
        <v>1</v>
      </c>
      <c r="BE68" s="9"/>
      <c r="BF68" s="5" t="str">
        <f t="shared" ca="1" si="517"/>
        <v>-</v>
      </c>
      <c r="BG68" s="19" t="str">
        <f t="shared" ca="1" si="518"/>
        <v>-</v>
      </c>
      <c r="BH68" s="19" t="str">
        <f t="shared" ca="1" si="518"/>
        <v>-</v>
      </c>
      <c r="BI68" s="19" t="str">
        <f t="shared" ca="1" si="518"/>
        <v>-</v>
      </c>
      <c r="BJ68" s="5" t="str">
        <f t="shared" ca="1" si="519"/>
        <v>-</v>
      </c>
      <c r="BK68" s="19" t="str">
        <f t="shared" ca="1" si="520"/>
        <v>-</v>
      </c>
      <c r="BL68" s="5" t="str">
        <f t="shared" ca="1" si="521"/>
        <v>-</v>
      </c>
      <c r="BM68" s="19" t="str">
        <f t="shared" ca="1" si="522"/>
        <v>-</v>
      </c>
      <c r="BN68" s="19" t="str">
        <f t="shared" ca="1" si="522"/>
        <v>-</v>
      </c>
      <c r="BO68" s="19" t="str">
        <f t="shared" ca="1" si="522"/>
        <v>-</v>
      </c>
      <c r="BP68" s="5" t="str">
        <f t="shared" ca="1" si="523"/>
        <v>-</v>
      </c>
      <c r="BQ68" s="9"/>
      <c r="BR68" s="19" t="str">
        <f t="shared" ca="1" si="524"/>
        <v>-</v>
      </c>
      <c r="BS68" s="19" t="str">
        <f t="shared" ca="1" si="524"/>
        <v>-</v>
      </c>
      <c r="BT68" s="19" t="str">
        <f t="shared" ca="1" si="524"/>
        <v>-</v>
      </c>
      <c r="BU68" s="19" t="str">
        <f t="shared" ca="1" si="524"/>
        <v>-</v>
      </c>
      <c r="BV68" s="19" t="str">
        <f t="shared" ca="1" si="524"/>
        <v>-</v>
      </c>
      <c r="BW68" s="19" t="str">
        <f t="shared" ca="1" si="524"/>
        <v>-</v>
      </c>
      <c r="BX68" s="19" t="str">
        <f t="shared" ca="1" si="524"/>
        <v>-</v>
      </c>
      <c r="BY68" s="19" t="str">
        <f t="shared" ca="1" si="524"/>
        <v>-</v>
      </c>
      <c r="BZ68" s="19" t="str">
        <f t="shared" ca="1" si="524"/>
        <v>-</v>
      </c>
      <c r="CA68" s="19" t="str">
        <f t="shared" ca="1" si="524"/>
        <v>-</v>
      </c>
      <c r="CB68" s="9"/>
      <c r="CC68" s="237" t="b">
        <f t="shared" ca="1" si="569"/>
        <v>1</v>
      </c>
      <c r="CD68" s="12" t="b">
        <v>1</v>
      </c>
      <c r="CE68" s="237" t="b">
        <f t="shared" ca="1" si="569"/>
        <v>1</v>
      </c>
      <c r="CF68" s="251">
        <f ca="1">IF(OFFSET($E68,-1,0),OFFSET($CJ68,-1,0),OFFSET(CF68,-1,0))</f>
        <v>2232101</v>
      </c>
      <c r="CG68" s="12" t="b">
        <v>1</v>
      </c>
      <c r="CH68" s="12">
        <v>0</v>
      </c>
      <c r="CI68" s="12" t="b">
        <v>0</v>
      </c>
      <c r="CJ68" s="237">
        <f t="shared" ca="1" si="565"/>
        <v>2232106</v>
      </c>
      <c r="CK68" s="19" t="str">
        <f t="shared" ca="1" si="554"/>
        <v>-</v>
      </c>
      <c r="CL68" s="12">
        <v>1</v>
      </c>
      <c r="CM68" s="12">
        <v>1</v>
      </c>
      <c r="CN68" s="9"/>
      <c r="CO68" s="444">
        <f t="shared" ca="1" si="526"/>
        <v>652</v>
      </c>
      <c r="CP68" s="444">
        <f t="shared" ca="1" si="526"/>
        <v>686</v>
      </c>
      <c r="CQ68" s="444">
        <f t="shared" ca="1" si="526"/>
        <v>721</v>
      </c>
      <c r="CR68" s="152">
        <f t="shared" ca="1" si="527"/>
        <v>378</v>
      </c>
      <c r="CS68" s="152">
        <f t="shared" ca="1" si="527"/>
        <v>413</v>
      </c>
      <c r="CT68" s="152">
        <f t="shared" ca="1" si="527"/>
        <v>448</v>
      </c>
      <c r="CU68" s="19" t="str">
        <f t="shared" ca="1" si="528"/>
        <v>-</v>
      </c>
      <c r="CV68" s="19" t="str">
        <f t="shared" ca="1" si="528"/>
        <v>-</v>
      </c>
      <c r="CW68" s="19" t="str">
        <f t="shared" ca="1" si="528"/>
        <v>-</v>
      </c>
      <c r="CX68" s="19" t="str">
        <f t="shared" ca="1" si="528"/>
        <v>-</v>
      </c>
      <c r="CY68" s="19" t="str">
        <f t="shared" ca="1" si="528"/>
        <v>-</v>
      </c>
      <c r="CZ68" s="19" t="b">
        <f t="shared" ca="1" si="528"/>
        <v>1</v>
      </c>
      <c r="DA68" s="19">
        <f t="shared" ca="1" si="528"/>
        <v>0</v>
      </c>
      <c r="DB68" s="19">
        <f t="shared" ca="1" si="528"/>
        <v>0</v>
      </c>
      <c r="DC68" s="19">
        <f t="shared" ca="1" si="528"/>
        <v>0</v>
      </c>
      <c r="DD68" s="19">
        <f t="shared" ca="1" si="528"/>
        <v>0</v>
      </c>
      <c r="DE68" s="19">
        <f t="shared" ca="1" si="528"/>
        <v>0</v>
      </c>
      <c r="DF68" s="19">
        <f t="shared" ca="1" si="528"/>
        <v>0</v>
      </c>
      <c r="DG68" s="19">
        <f t="shared" ca="1" si="528"/>
        <v>0</v>
      </c>
      <c r="DH68" s="19">
        <f t="shared" ca="1" si="528"/>
        <v>0</v>
      </c>
      <c r="DI68" s="19">
        <f t="shared" ca="1" si="528"/>
        <v>0</v>
      </c>
      <c r="DJ68" s="19">
        <f t="shared" ca="1" si="528"/>
        <v>0</v>
      </c>
      <c r="DK68" s="19">
        <f t="shared" ca="1" si="528"/>
        <v>0</v>
      </c>
      <c r="DL68" s="19">
        <f t="shared" ca="1" si="529"/>
        <v>0</v>
      </c>
      <c r="DM68" s="12">
        <v>1</v>
      </c>
      <c r="DN68" s="12">
        <v>1</v>
      </c>
      <c r="DO68" s="19">
        <f t="shared" ca="1" si="566"/>
        <v>0</v>
      </c>
      <c r="DP68" s="19" t="str">
        <f t="shared" ca="1" si="566"/>
        <v>-</v>
      </c>
      <c r="DQ68" s="19" t="str">
        <f t="shared" ca="1" si="566"/>
        <v>-</v>
      </c>
      <c r="DR68" s="19" t="str">
        <f t="shared" ca="1" si="566"/>
        <v>-</v>
      </c>
      <c r="DS68" s="19" t="str">
        <f t="shared" ca="1" si="529"/>
        <v>-</v>
      </c>
      <c r="DT68" s="19" t="str">
        <f t="shared" ca="1" si="529"/>
        <v>-</v>
      </c>
      <c r="DU68" s="19">
        <f t="shared" ca="1" si="529"/>
        <v>0</v>
      </c>
      <c r="DV68" s="19" t="str">
        <f t="shared" ca="1" si="529"/>
        <v>-</v>
      </c>
      <c r="DW68" s="19" t="str">
        <f t="shared" ca="1" si="529"/>
        <v>-</v>
      </c>
      <c r="DX68" s="19" t="str">
        <f t="shared" ca="1" si="529"/>
        <v>-</v>
      </c>
      <c r="DY68" s="19" t="str">
        <f t="shared" ca="1" si="529"/>
        <v>-</v>
      </c>
      <c r="DZ68" s="19" t="str">
        <f t="shared" ca="1" si="529"/>
        <v>-</v>
      </c>
      <c r="EA68" s="19" t="str">
        <f t="shared" ca="1" si="529"/>
        <v>-</v>
      </c>
      <c r="EB68" s="19" t="str">
        <f t="shared" ca="1" si="529"/>
        <v>-</v>
      </c>
      <c r="EC68" s="19" t="str">
        <f t="shared" ca="1" si="529"/>
        <v>-</v>
      </c>
      <c r="ED68" s="19">
        <f t="shared" ca="1" si="529"/>
        <v>0</v>
      </c>
      <c r="EE68" s="19">
        <f t="shared" ca="1" si="529"/>
        <v>0</v>
      </c>
      <c r="EF68" s="19">
        <f t="shared" ca="1" si="529"/>
        <v>0</v>
      </c>
      <c r="EG68" s="124">
        <f t="shared" ref="EG68:EX68" ca="1" si="574">IF(AND($K68=EG$9,$N68=EG$11,$AB68=EG$8,$AI68=EG$12),INDEX(i.FS_Strategy,$AC68+1,$AB68),0)</f>
        <v>0</v>
      </c>
      <c r="EH68" s="124">
        <f t="shared" ca="1" si="574"/>
        <v>0</v>
      </c>
      <c r="EI68" s="124">
        <f t="shared" ca="1" si="574"/>
        <v>0</v>
      </c>
      <c r="EJ68" s="124">
        <f t="shared" ca="1" si="574"/>
        <v>0</v>
      </c>
      <c r="EK68" s="124">
        <f t="shared" ca="1" si="574"/>
        <v>0</v>
      </c>
      <c r="EL68" s="124">
        <f t="shared" ca="1" si="574"/>
        <v>0</v>
      </c>
      <c r="EM68" s="124">
        <f t="shared" ca="1" si="574"/>
        <v>0</v>
      </c>
      <c r="EN68" s="124">
        <f t="shared" ca="1" si="574"/>
        <v>0</v>
      </c>
      <c r="EO68" s="124">
        <f t="shared" ca="1" si="574"/>
        <v>0</v>
      </c>
      <c r="EP68" s="124">
        <f t="shared" ca="1" si="574"/>
        <v>0</v>
      </c>
      <c r="EQ68" s="124">
        <f t="shared" ca="1" si="574"/>
        <v>0</v>
      </c>
      <c r="ER68" s="124">
        <f t="shared" ca="1" si="574"/>
        <v>0</v>
      </c>
      <c r="ES68" s="124">
        <f t="shared" ca="1" si="574"/>
        <v>0</v>
      </c>
      <c r="ET68" s="124">
        <f t="shared" ca="1" si="574"/>
        <v>0</v>
      </c>
      <c r="EU68" s="124">
        <f t="shared" ca="1" si="574"/>
        <v>0</v>
      </c>
      <c r="EV68" s="124">
        <f t="shared" ca="1" si="574"/>
        <v>0</v>
      </c>
      <c r="EW68" s="124">
        <f t="shared" ca="1" si="574"/>
        <v>0</v>
      </c>
      <c r="EX68" s="124">
        <f t="shared" ca="1" si="574"/>
        <v>0</v>
      </c>
      <c r="EY68" s="554">
        <f ca="1">IF(AND($K68=EY$9,$N68=EY$11,$AB68=EY$8),INDEX(i.FS_Strategy,$AD68+1,$AB68),0)</f>
        <v>0</v>
      </c>
      <c r="EZ68" s="554">
        <f ca="1">IF(AND($K68=EZ$9,$N68=EZ$11,$AB68=EZ$8),INDEX(i.FS_Strategy,$AD68+1,$AB68),0)</f>
        <v>0</v>
      </c>
      <c r="FA68" s="554">
        <f ca="1">IF(AND($K68=FA$9,$N68=FA$11,$AB68=FA$8),INDEX(i.FS_Strategy,$AD68+1,$AB68),0)</f>
        <v>0</v>
      </c>
      <c r="FB68" s="125">
        <f t="shared" ref="FB68:FN68" ca="1" si="575">IF(AND($K68=FB$9,$N68=FB$11,$AB68=FB$8),INDEX(i.FS_Strategy,$AE68+1,$AB68),0)</f>
        <v>0</v>
      </c>
      <c r="FC68" s="125">
        <f t="shared" ca="1" si="575"/>
        <v>0</v>
      </c>
      <c r="FD68" s="125">
        <f t="shared" ca="1" si="575"/>
        <v>0</v>
      </c>
      <c r="FE68" s="125">
        <f t="shared" ca="1" si="575"/>
        <v>0</v>
      </c>
      <c r="FF68" s="125">
        <f t="shared" ca="1" si="575"/>
        <v>0</v>
      </c>
      <c r="FG68" s="125">
        <f t="shared" ca="1" si="575"/>
        <v>0</v>
      </c>
      <c r="FH68" s="125">
        <f t="shared" ca="1" si="575"/>
        <v>0</v>
      </c>
      <c r="FI68" s="125">
        <f t="shared" ca="1" si="575"/>
        <v>0</v>
      </c>
      <c r="FJ68" s="125">
        <f t="shared" ca="1" si="575"/>
        <v>0</v>
      </c>
      <c r="FK68" s="125">
        <f t="shared" ca="1" si="575"/>
        <v>0</v>
      </c>
      <c r="FL68" s="125">
        <f t="shared" ca="1" si="575"/>
        <v>0</v>
      </c>
      <c r="FM68" s="125">
        <f t="shared" ca="1" si="575"/>
        <v>0</v>
      </c>
      <c r="FN68" s="125">
        <f t="shared" ca="1" si="575"/>
        <v>0</v>
      </c>
      <c r="FO68" s="124">
        <f t="shared" ref="FO68:GF68" ca="1" si="576">IF(AND($K68=FO$9,$N68=FO$11,$AB68=FO$8,$AI68=FO$12),INDEX(i.FS_Strategy,$AC68+1,$AB68),0)</f>
        <v>0</v>
      </c>
      <c r="FP68" s="124">
        <f t="shared" ca="1" si="576"/>
        <v>0</v>
      </c>
      <c r="FQ68" s="124">
        <f t="shared" ca="1" si="576"/>
        <v>0</v>
      </c>
      <c r="FR68" s="124">
        <f t="shared" ca="1" si="576"/>
        <v>0</v>
      </c>
      <c r="FS68" s="124">
        <f t="shared" ca="1" si="576"/>
        <v>0</v>
      </c>
      <c r="FT68" s="124">
        <f t="shared" ca="1" si="576"/>
        <v>0</v>
      </c>
      <c r="FU68" s="124">
        <f t="shared" ca="1" si="576"/>
        <v>0</v>
      </c>
      <c r="FV68" s="124">
        <f t="shared" ca="1" si="576"/>
        <v>0</v>
      </c>
      <c r="FW68" s="124">
        <f t="shared" ca="1" si="576"/>
        <v>0</v>
      </c>
      <c r="FX68" s="124">
        <f t="shared" ca="1" si="576"/>
        <v>0</v>
      </c>
      <c r="FY68" s="124">
        <f t="shared" ca="1" si="576"/>
        <v>0</v>
      </c>
      <c r="FZ68" s="124">
        <f t="shared" ca="1" si="576"/>
        <v>0</v>
      </c>
      <c r="GA68" s="124">
        <f t="shared" ca="1" si="576"/>
        <v>0</v>
      </c>
      <c r="GB68" s="124">
        <f t="shared" ca="1" si="576"/>
        <v>0</v>
      </c>
      <c r="GC68" s="124">
        <f t="shared" ca="1" si="576"/>
        <v>0</v>
      </c>
      <c r="GD68" s="124">
        <f t="shared" ca="1" si="576"/>
        <v>0</v>
      </c>
      <c r="GE68" s="124">
        <f t="shared" ca="1" si="576"/>
        <v>0</v>
      </c>
      <c r="GF68" s="124">
        <f t="shared" ca="1" si="576"/>
        <v>0</v>
      </c>
      <c r="GG68" s="554">
        <f ca="1">IF(AND($K68=GG$9,$N68=GG$11,$AB68=GG$8),INDEX(i.FS_Strategy,$AD68+1,$AB68),0)</f>
        <v>0</v>
      </c>
      <c r="GH68" s="554">
        <f ca="1">IF(AND($K68=GH$9,$N68=GH$11,$AB68=GH$8),INDEX(i.FS_Strategy,$AD68+1,$AB68),0)</f>
        <v>0</v>
      </c>
      <c r="GI68" s="554">
        <f ca="1">IF(AND($K68=GI$9,$N68=GI$11,$AB68=GI$8),INDEX(i.FS_Strategy,$AD68+1,$AB68),0)</f>
        <v>0</v>
      </c>
      <c r="GJ68" s="125">
        <f t="shared" ref="GJ68:GV68" ca="1" si="577">IF(AND($K68=GJ$9,$N68=GJ$11,$AB68=GJ$8),INDEX(i.FS_Strategy,$AE68+1,$AB68),0)</f>
        <v>0</v>
      </c>
      <c r="GK68" s="125">
        <f t="shared" ca="1" si="577"/>
        <v>0</v>
      </c>
      <c r="GL68" s="125">
        <f t="shared" ca="1" si="577"/>
        <v>0</v>
      </c>
      <c r="GM68" s="125">
        <f t="shared" ca="1" si="577"/>
        <v>0</v>
      </c>
      <c r="GN68" s="125">
        <f t="shared" ca="1" si="577"/>
        <v>0</v>
      </c>
      <c r="GO68" s="125">
        <f t="shared" ca="1" si="577"/>
        <v>0</v>
      </c>
      <c r="GP68" s="125">
        <f t="shared" ca="1" si="577"/>
        <v>0</v>
      </c>
      <c r="GQ68" s="125">
        <f t="shared" ca="1" si="577"/>
        <v>0</v>
      </c>
      <c r="GR68" s="125">
        <f t="shared" ca="1" si="577"/>
        <v>0</v>
      </c>
      <c r="GS68" s="125">
        <f t="shared" ca="1" si="577"/>
        <v>0</v>
      </c>
      <c r="GT68" s="125">
        <f t="shared" ca="1" si="577"/>
        <v>0</v>
      </c>
      <c r="GU68" s="125">
        <f t="shared" ca="1" si="577"/>
        <v>0</v>
      </c>
      <c r="GV68" s="125">
        <f t="shared" ca="1" si="577"/>
        <v>0</v>
      </c>
      <c r="GW68" s="124">
        <f t="shared" ref="GW68:HN68" ca="1" si="578">IF(AND($K68=GW$9,$N68=GW$11,$AB68=GW$8,$AI68=GW$12),INDEX(i.FS_Strategy,$AC68+1,$AB68),0)</f>
        <v>0</v>
      </c>
      <c r="GX68" s="124">
        <f t="shared" ca="1" si="578"/>
        <v>0</v>
      </c>
      <c r="GY68" s="124">
        <f t="shared" ca="1" si="578"/>
        <v>0</v>
      </c>
      <c r="GZ68" s="124">
        <f t="shared" ca="1" si="578"/>
        <v>0</v>
      </c>
      <c r="HA68" s="124">
        <f t="shared" ca="1" si="578"/>
        <v>0</v>
      </c>
      <c r="HB68" s="124">
        <f t="shared" ca="1" si="578"/>
        <v>0</v>
      </c>
      <c r="HC68" s="124">
        <f t="shared" ca="1" si="578"/>
        <v>0</v>
      </c>
      <c r="HD68" s="124">
        <f t="shared" ca="1" si="578"/>
        <v>0</v>
      </c>
      <c r="HE68" s="124">
        <f t="shared" ca="1" si="578"/>
        <v>0</v>
      </c>
      <c r="HF68" s="124">
        <f t="shared" ca="1" si="578"/>
        <v>0</v>
      </c>
      <c r="HG68" s="124">
        <f t="shared" ca="1" si="578"/>
        <v>0</v>
      </c>
      <c r="HH68" s="124">
        <f t="shared" ca="1" si="578"/>
        <v>0</v>
      </c>
      <c r="HI68" s="124">
        <f t="shared" ca="1" si="578"/>
        <v>0</v>
      </c>
      <c r="HJ68" s="124">
        <f t="shared" ca="1" si="578"/>
        <v>0</v>
      </c>
      <c r="HK68" s="124">
        <f t="shared" ca="1" si="578"/>
        <v>0</v>
      </c>
      <c r="HL68" s="124">
        <f t="shared" ca="1" si="578"/>
        <v>0</v>
      </c>
      <c r="HM68" s="124">
        <f t="shared" ca="1" si="578"/>
        <v>0</v>
      </c>
      <c r="HN68" s="124">
        <f t="shared" ca="1" si="578"/>
        <v>0</v>
      </c>
      <c r="HO68" s="554">
        <f ca="1">IF(AND($K68=HO$9,$N68=HO$11,$AB68=HO$8),INDEX(i.FS_Strategy,$AD68+1,$AB68),0)</f>
        <v>0</v>
      </c>
      <c r="HP68" s="554">
        <f ca="1">IF(AND($K68=HP$9,$N68=HP$11,$AB68=HP$8),INDEX(i.FS_Strategy,$AD68+1,$AB68),0)</f>
        <v>0</v>
      </c>
      <c r="HQ68" s="554">
        <f ca="1">IF(AND($K68=HQ$9,$N68=HQ$11,$AB68=HQ$8),INDEX(i.FS_Strategy,$AD68+1,$AB68),0)</f>
        <v>0</v>
      </c>
      <c r="HR68" s="125">
        <f t="shared" ref="HR68:ID68" ca="1" si="579">IF(AND($K68=HR$9,$N68=HR$11,$AB68=HR$8),INDEX(i.FS_Strategy,$AE68+1,$AB68),0)</f>
        <v>0</v>
      </c>
      <c r="HS68" s="125">
        <f t="shared" ca="1" si="579"/>
        <v>0</v>
      </c>
      <c r="HT68" s="125">
        <f t="shared" ca="1" si="579"/>
        <v>0</v>
      </c>
      <c r="HU68" s="125">
        <f t="shared" ca="1" si="579"/>
        <v>0</v>
      </c>
      <c r="HV68" s="125">
        <f t="shared" ca="1" si="579"/>
        <v>0</v>
      </c>
      <c r="HW68" s="125">
        <f t="shared" ca="1" si="579"/>
        <v>0</v>
      </c>
      <c r="HX68" s="125">
        <f t="shared" ca="1" si="579"/>
        <v>0</v>
      </c>
      <c r="HY68" s="125">
        <f t="shared" ca="1" si="579"/>
        <v>0</v>
      </c>
      <c r="HZ68" s="125">
        <f t="shared" ca="1" si="579"/>
        <v>0</v>
      </c>
      <c r="IA68" s="125">
        <f t="shared" ca="1" si="579"/>
        <v>0</v>
      </c>
      <c r="IB68" s="125">
        <f t="shared" ca="1" si="579"/>
        <v>0</v>
      </c>
      <c r="IC68" s="125">
        <f t="shared" ca="1" si="579"/>
        <v>0</v>
      </c>
      <c r="ID68" s="125">
        <f t="shared" ca="1" si="579"/>
        <v>0</v>
      </c>
      <c r="IE68" s="5">
        <f t="shared" ca="1" si="533"/>
        <v>67</v>
      </c>
      <c r="IF68" s="9"/>
      <c r="IG68" s="5">
        <f t="shared" ca="1" si="534"/>
        <v>1</v>
      </c>
      <c r="IH68" s="5" t="b">
        <f t="shared" ca="1" si="534"/>
        <v>0</v>
      </c>
      <c r="II68" s="19">
        <f t="shared" ca="1" si="535"/>
        <v>0</v>
      </c>
      <c r="IJ68" s="5">
        <f t="shared" ca="1" si="534"/>
        <v>55</v>
      </c>
      <c r="IK68" s="19">
        <f t="shared" ca="1" si="535"/>
        <v>1</v>
      </c>
      <c r="IL68" s="19">
        <f t="shared" ca="1" si="535"/>
        <v>0</v>
      </c>
      <c r="IM68" s="19">
        <f t="shared" ca="1" si="535"/>
        <v>0</v>
      </c>
      <c r="IN68" s="19">
        <f t="shared" ca="1" si="535"/>
        <v>0</v>
      </c>
      <c r="IO68" s="19">
        <f t="shared" ca="1" si="535"/>
        <v>0</v>
      </c>
      <c r="IP68" s="19">
        <f t="shared" ca="1" si="535"/>
        <v>0</v>
      </c>
      <c r="IQ68" s="19">
        <f t="shared" ca="1" si="535"/>
        <v>0</v>
      </c>
      <c r="IR68" s="19">
        <f t="shared" ca="1" si="535"/>
        <v>0</v>
      </c>
      <c r="IS68" s="19">
        <f t="shared" ca="1" si="535"/>
        <v>0</v>
      </c>
      <c r="IT68" s="19">
        <f t="shared" ca="1" si="535"/>
        <v>0</v>
      </c>
      <c r="IU68" s="19">
        <f t="shared" ca="1" si="535"/>
        <v>0</v>
      </c>
      <c r="IV68" s="19">
        <f t="shared" ca="1" si="535"/>
        <v>0</v>
      </c>
      <c r="IW68" s="19">
        <f t="shared" ca="1" si="535"/>
        <v>0</v>
      </c>
      <c r="IX68" s="19">
        <f t="shared" ca="1" si="535"/>
        <v>0</v>
      </c>
      <c r="IY68" s="19">
        <f t="shared" ca="1" si="535"/>
        <v>0</v>
      </c>
      <c r="IZ68" s="19">
        <f t="shared" ca="1" si="535"/>
        <v>0</v>
      </c>
      <c r="JA68" s="19">
        <f t="shared" ca="1" si="535"/>
        <v>0</v>
      </c>
      <c r="JB68" s="19">
        <f t="shared" ca="1" si="535"/>
        <v>0</v>
      </c>
      <c r="JC68" s="19">
        <f t="shared" ca="1" si="535"/>
        <v>0</v>
      </c>
      <c r="JD68" s="19">
        <f t="shared" ca="1" si="535"/>
        <v>0</v>
      </c>
      <c r="JE68" s="19">
        <f t="shared" ca="1" si="535"/>
        <v>0</v>
      </c>
      <c r="JF68" s="19">
        <f t="shared" ca="1" si="535"/>
        <v>0</v>
      </c>
      <c r="JG68" s="5">
        <f t="shared" ca="1" si="536"/>
        <v>1.2500000000000001E-2</v>
      </c>
      <c r="JH68" s="567">
        <f t="shared" ca="1" si="536"/>
        <v>0</v>
      </c>
      <c r="JI68" s="5">
        <f t="shared" ca="1" si="536"/>
        <v>6.25E-2</v>
      </c>
      <c r="JJ68" s="5">
        <f t="shared" ca="1" si="536"/>
        <v>6.25E-2</v>
      </c>
      <c r="JK68" s="5">
        <f t="shared" ca="1" si="536"/>
        <v>6.25E-2</v>
      </c>
      <c r="JL68" s="19">
        <f t="shared" ca="1" si="535"/>
        <v>1</v>
      </c>
      <c r="JM68" s="19">
        <f t="shared" ca="1" si="535"/>
        <v>0</v>
      </c>
      <c r="JN68" s="19">
        <f t="shared" ca="1" si="535"/>
        <v>1</v>
      </c>
      <c r="JO68" s="9"/>
      <c r="JP68" s="5" t="b">
        <f t="shared" ca="1" si="537"/>
        <v>0</v>
      </c>
      <c r="JQ68" s="19" t="str">
        <f t="shared" ca="1" si="538"/>
        <v>-</v>
      </c>
      <c r="JR68" s="19" t="str">
        <f t="shared" ca="1" si="538"/>
        <v>-</v>
      </c>
      <c r="JS68" s="5" t="b">
        <f t="shared" ca="1" si="539"/>
        <v>0</v>
      </c>
      <c r="JT68" s="5" t="b">
        <f t="shared" ca="1" si="539"/>
        <v>0</v>
      </c>
      <c r="JU68" s="5" t="b">
        <f t="shared" ca="1" si="539"/>
        <v>1</v>
      </c>
      <c r="JV68" s="144">
        <f t="shared" ca="1" si="557"/>
        <v>1</v>
      </c>
      <c r="JW68" s="144">
        <f t="shared" ca="1" si="557"/>
        <v>1</v>
      </c>
      <c r="JX68" s="19" t="str">
        <f t="shared" ca="1" si="558"/>
        <v>-</v>
      </c>
      <c r="JY68" s="19" t="str">
        <f t="shared" ca="1" si="558"/>
        <v>-</v>
      </c>
      <c r="JZ68" s="19" t="str">
        <f t="shared" ca="1" si="558"/>
        <v>-</v>
      </c>
      <c r="KA68" s="19" t="str">
        <f t="shared" ca="1" si="558"/>
        <v>-</v>
      </c>
      <c r="KB68" s="19">
        <f t="shared" ca="1" si="558"/>
        <v>1</v>
      </c>
      <c r="KC68" s="19">
        <f t="shared" ca="1" si="558"/>
        <v>0.66</v>
      </c>
      <c r="KD68" s="19" t="str">
        <f t="shared" ca="1" si="558"/>
        <v>-</v>
      </c>
      <c r="KE68" s="5" t="b" cm="1">
        <f t="array" aca="1" ref="KE68" ca="1">IF(OR(KF68:KM68&lt;&gt;"-"),TRUE,"-")</f>
        <v>1</v>
      </c>
      <c r="KF68" s="237">
        <f t="shared" ca="1" si="568"/>
        <v>2</v>
      </c>
      <c r="KG68" s="237">
        <f t="shared" ca="1" si="568"/>
        <v>2</v>
      </c>
      <c r="KH68" s="237">
        <f t="shared" ca="1" si="568"/>
        <v>2</v>
      </c>
      <c r="KI68" s="237">
        <f t="shared" ca="1" si="568"/>
        <v>2</v>
      </c>
      <c r="KJ68" s="237">
        <f t="shared" ca="1" si="568"/>
        <v>2</v>
      </c>
      <c r="KK68" s="237">
        <f t="shared" ca="1" si="568"/>
        <v>2</v>
      </c>
      <c r="KL68" s="237">
        <f t="shared" ca="1" si="568"/>
        <v>2</v>
      </c>
      <c r="KM68" s="237">
        <f t="shared" ca="1" si="568"/>
        <v>2</v>
      </c>
      <c r="KN68" s="5" t="str">
        <f t="array" aca="1" ref="KN68" ca="1">IF(OR(KO68:KU68&lt;&gt;"-"),TRUE,"-")</f>
        <v>-</v>
      </c>
      <c r="KO68" s="19" t="str">
        <f t="shared" ca="1" si="560"/>
        <v>-</v>
      </c>
      <c r="KP68" s="19" t="str">
        <f t="shared" ca="1" si="560"/>
        <v>-</v>
      </c>
      <c r="KQ68" s="19" t="str">
        <f t="shared" ca="1" si="560"/>
        <v>-</v>
      </c>
      <c r="KR68" s="19" t="str">
        <f t="shared" ca="1" si="560"/>
        <v>-</v>
      </c>
      <c r="KS68" s="19" t="str">
        <f t="shared" ca="1" si="560"/>
        <v>-</v>
      </c>
      <c r="KT68" s="19" t="str">
        <f t="shared" ca="1" si="560"/>
        <v>-</v>
      </c>
      <c r="KU68" s="19" t="str">
        <f t="shared" ca="1" si="560"/>
        <v>-</v>
      </c>
      <c r="KV68" s="19" t="b">
        <f t="shared" ca="1" si="560"/>
        <v>0</v>
      </c>
      <c r="KW68" s="144">
        <f t="shared" ca="1" si="541"/>
        <v>2</v>
      </c>
      <c r="KX68" s="19">
        <f t="shared" ca="1" si="560"/>
        <v>2</v>
      </c>
      <c r="KY68" s="19" t="b">
        <f t="shared" ca="1" si="560"/>
        <v>0</v>
      </c>
      <c r="KZ68" s="19" t="str">
        <f t="shared" ca="1" si="560"/>
        <v>-</v>
      </c>
      <c r="LA68" s="5" t="str">
        <f t="shared" ca="1" si="542"/>
        <v>-</v>
      </c>
      <c r="LB68" s="5" t="str">
        <f t="shared" ca="1" si="542"/>
        <v>-</v>
      </c>
      <c r="LC68" s="5" t="str">
        <f t="shared" ca="1" si="542"/>
        <v>-</v>
      </c>
      <c r="LD68" s="5" t="str">
        <f t="shared" ca="1" si="542"/>
        <v>-</v>
      </c>
      <c r="LE68" s="19" t="b">
        <f t="shared" ca="1" si="561"/>
        <v>0</v>
      </c>
      <c r="LF68" s="19" t="str">
        <f t="shared" ca="1" si="561"/>
        <v>-</v>
      </c>
      <c r="LG68" s="19" t="str">
        <f t="shared" ca="1" si="561"/>
        <v>-</v>
      </c>
      <c r="LH68" s="19" t="b">
        <f t="shared" ca="1" si="561"/>
        <v>1</v>
      </c>
      <c r="LI68" s="19">
        <f t="shared" ca="1" si="561"/>
        <v>0.75</v>
      </c>
      <c r="LJ68" s="19">
        <f t="shared" ca="1" si="561"/>
        <v>0.75</v>
      </c>
      <c r="LK68" s="19">
        <f t="shared" ca="1" si="561"/>
        <v>0.99</v>
      </c>
      <c r="LL68" s="19">
        <f t="shared" ca="1" si="561"/>
        <v>0.5</v>
      </c>
      <c r="LM68" s="19">
        <f t="shared" ca="1" si="561"/>
        <v>0</v>
      </c>
      <c r="LN68" s="19">
        <f t="shared" ca="1" si="561"/>
        <v>0</v>
      </c>
      <c r="LO68" s="19" t="str">
        <f t="shared" ca="1" si="561"/>
        <v>-</v>
      </c>
      <c r="LP68" s="5" t="str" cm="1">
        <f t="array" aca="1" ref="LP68" ca="1">INDEX(i.meatgrid,$Q68,LP$7)</f>
        <v>-</v>
      </c>
      <c r="LQ68" s="5" t="str" cm="1">
        <f t="array" aca="1" ref="LQ68" ca="1">INDEX(i.meatgrid,$Q68,LQ$7)</f>
        <v>-</v>
      </c>
      <c r="LR68" s="19" t="str">
        <f t="shared" ca="1" si="561"/>
        <v>-</v>
      </c>
      <c r="LS68" s="5">
        <f t="shared" ca="1" si="544"/>
        <v>1</v>
      </c>
      <c r="LT68" s="9"/>
      <c r="LU68" s="19">
        <f t="shared" ca="1" si="561"/>
        <v>70</v>
      </c>
      <c r="LV68" s="19">
        <f t="shared" ca="1" si="545"/>
        <v>50</v>
      </c>
      <c r="LW68" s="19">
        <f t="shared" ca="1" si="545"/>
        <v>80</v>
      </c>
      <c r="LX68" s="19">
        <f t="shared" ca="1" si="545"/>
        <v>50</v>
      </c>
      <c r="LY68" s="5" t="b" cm="1">
        <f t="array" aca="1" ref="LY68" ca="1">INDEX(i.meatgrid,$Q68,LY$7)</f>
        <v>0</v>
      </c>
      <c r="LZ68" s="5" t="b" cm="1">
        <f t="array" aca="1" ref="LZ68" ca="1">INDEX(i.meatgrid,$Q68,LZ$7)</f>
        <v>0</v>
      </c>
      <c r="MA68" s="5" t="str" cm="1">
        <f t="array" aca="1" ref="MA68" ca="1">INDEX(i.meatgrid,$Q68,MA$7)</f>
        <v>-</v>
      </c>
      <c r="MB68" s="5" t="str" cm="1">
        <f t="array" aca="1" ref="MB68" ca="1">INDEX(i.meatgrid,$Q68,MB$7)</f>
        <v>-</v>
      </c>
      <c r="MC68" s="19">
        <f t="shared" ca="1" si="546"/>
        <v>1</v>
      </c>
      <c r="MD68" s="5">
        <f t="shared" ca="1" si="547"/>
        <v>1</v>
      </c>
      <c r="ME68" s="5" cm="1">
        <f t="array" aca="1" ref="ME68" ca="1">INDEX(i.meatgrid,$Q68,ME$7)</f>
        <v>0</v>
      </c>
      <c r="MF68" s="5" cm="1">
        <f t="array" aca="1" ref="MF68" ca="1">INDEX(i.meatgrid,$Q68,MF$7)</f>
        <v>0</v>
      </c>
      <c r="MG68" s="5" cm="1">
        <f t="array" aca="1" ref="MG68" ca="1">INDEX(i.meatgrid,$Q68,MG$7)</f>
        <v>0</v>
      </c>
      <c r="MH68" s="5" cm="1">
        <f t="array" aca="1" ref="MH68" ca="1">INDEX(i.meatgrid,$Q68,MH$7)</f>
        <v>0</v>
      </c>
      <c r="MI68" s="5" cm="1">
        <f t="array" aca="1" ref="MI68" ca="1">INDEX(i.meatgrid,$Q68,MI$7)</f>
        <v>1</v>
      </c>
      <c r="MJ68" s="5" cm="1">
        <f t="array" aca="1" ref="MJ68" ca="1">INDEX(i.meatgrid,$Q68,MJ$7)</f>
        <v>1</v>
      </c>
      <c r="MK68" s="5" cm="1">
        <f t="array" aca="1" ref="MK68" ca="1">INDEX(i.meatgrid,$Q68,MK$7)</f>
        <v>1</v>
      </c>
      <c r="ML68" s="5" cm="1">
        <f t="array" aca="1" ref="ML68" ca="1">INDEX(i.meatgrid,$Q68,ML$7)</f>
        <v>1</v>
      </c>
      <c r="MM68" s="19">
        <f t="shared" ca="1" si="548"/>
        <v>1</v>
      </c>
      <c r="MN68" s="9"/>
      <c r="MO68" s="19" t="b">
        <f t="shared" ca="1" si="549"/>
        <v>0</v>
      </c>
      <c r="MP68" s="19" t="b">
        <f t="shared" ca="1" si="549"/>
        <v>0</v>
      </c>
      <c r="MQ68" s="19">
        <f t="shared" ca="1" si="549"/>
        <v>1</v>
      </c>
      <c r="MR68" s="19">
        <f t="shared" ca="1" si="549"/>
        <v>0.75</v>
      </c>
      <c r="MS68" s="19">
        <f t="shared" ca="1" si="549"/>
        <v>0.75</v>
      </c>
      <c r="MT68" s="19">
        <f t="shared" ca="1" si="549"/>
        <v>0.8</v>
      </c>
      <c r="MU68" s="19">
        <f t="shared" ca="1" si="549"/>
        <v>0.82499999999999996</v>
      </c>
      <c r="MV68" s="19">
        <f t="shared" ca="1" si="549"/>
        <v>0.875</v>
      </c>
      <c r="MW68" s="19">
        <f t="shared" ca="1" si="549"/>
        <v>0.9</v>
      </c>
      <c r="MX68" s="19">
        <f t="shared" ca="1" si="549"/>
        <v>1</v>
      </c>
      <c r="MY68" s="19">
        <f t="shared" ca="1" si="549"/>
        <v>0.875</v>
      </c>
      <c r="MZ68" s="19" t="b">
        <f t="shared" ca="1" si="549"/>
        <v>1</v>
      </c>
      <c r="NA68" s="19">
        <f t="shared" ca="1" si="549"/>
        <v>74.989999999999995</v>
      </c>
      <c r="NB68" s="19" t="str">
        <f t="shared" ca="1" si="549"/>
        <v>-</v>
      </c>
      <c r="NC68" s="19" t="str">
        <f t="shared" ca="1" si="549"/>
        <v>-</v>
      </c>
      <c r="ND68" s="19" t="str">
        <f t="shared" ca="1" si="549"/>
        <v>-</v>
      </c>
      <c r="NE68" s="19" t="str">
        <f t="shared" ref="NE68:OT68" ca="1" si="580">OFFSET(NE$5,$B68,0)</f>
        <v>-</v>
      </c>
      <c r="NF68" s="19" t="str">
        <f t="shared" ca="1" si="580"/>
        <v>-</v>
      </c>
      <c r="NG68" s="19" t="str">
        <f t="shared" ca="1" si="580"/>
        <v>-</v>
      </c>
      <c r="NH68" s="19" t="str">
        <f t="shared" ca="1" si="580"/>
        <v>-</v>
      </c>
      <c r="NI68" s="19">
        <f t="shared" ca="1" si="580"/>
        <v>36.99</v>
      </c>
      <c r="NJ68" s="19">
        <f t="shared" ca="1" si="580"/>
        <v>36.99</v>
      </c>
      <c r="NK68" s="19" t="str">
        <f t="shared" ca="1" si="580"/>
        <v>-</v>
      </c>
      <c r="NL68" s="19" t="str">
        <f t="shared" ca="1" si="580"/>
        <v>-</v>
      </c>
      <c r="NM68" s="19" t="str">
        <f t="shared" ca="1" si="580"/>
        <v>-</v>
      </c>
      <c r="NN68" s="19" t="str">
        <f t="shared" ca="1" si="580"/>
        <v>-</v>
      </c>
      <c r="NO68" s="19" t="str">
        <f t="shared" ca="1" si="580"/>
        <v>-</v>
      </c>
      <c r="NP68" s="19">
        <f t="shared" ca="1" si="580"/>
        <v>49.99</v>
      </c>
      <c r="NQ68" s="19">
        <f t="shared" ca="1" si="580"/>
        <v>49.99</v>
      </c>
      <c r="NR68" s="19">
        <f t="shared" ca="1" si="580"/>
        <v>49.99</v>
      </c>
      <c r="NS68" s="19">
        <f t="shared" ca="1" si="580"/>
        <v>49.99</v>
      </c>
      <c r="NT68" s="19">
        <f t="shared" ca="1" si="580"/>
        <v>49.99</v>
      </c>
      <c r="NU68" s="19">
        <f t="shared" ca="1" si="580"/>
        <v>49.99</v>
      </c>
      <c r="NV68" s="19">
        <f t="shared" ca="1" si="580"/>
        <v>49.99</v>
      </c>
      <c r="NW68" s="19">
        <f t="shared" ca="1" si="580"/>
        <v>49.99</v>
      </c>
      <c r="NX68" s="19">
        <f t="shared" ca="1" si="580"/>
        <v>412.99</v>
      </c>
      <c r="NY68" s="19">
        <f t="shared" ca="1" si="580"/>
        <v>412.99</v>
      </c>
      <c r="NZ68" s="19" t="str">
        <f t="shared" ca="1" si="580"/>
        <v>-</v>
      </c>
      <c r="OA68" s="19" t="str">
        <f t="shared" ca="1" si="580"/>
        <v>-</v>
      </c>
      <c r="OB68" s="19" t="str">
        <f t="shared" ca="1" si="580"/>
        <v>-</v>
      </c>
      <c r="OC68" s="19" t="str">
        <f t="shared" ca="1" si="580"/>
        <v>-</v>
      </c>
      <c r="OD68" s="19" t="str">
        <f t="shared" ca="1" si="580"/>
        <v>-</v>
      </c>
      <c r="OE68" s="19">
        <f t="shared" ca="1" si="580"/>
        <v>6.8900000000000006</v>
      </c>
      <c r="OF68" s="19">
        <f t="shared" ca="1" si="580"/>
        <v>6.8900000000000006</v>
      </c>
      <c r="OG68" s="19">
        <f t="shared" ca="1" si="580"/>
        <v>6.8900000000000006</v>
      </c>
      <c r="OH68" s="19">
        <f t="shared" ca="1" si="580"/>
        <v>6.8900000000000006</v>
      </c>
      <c r="OI68" s="19">
        <f t="shared" ca="1" si="580"/>
        <v>6.8900000000000006</v>
      </c>
      <c r="OJ68" s="19">
        <f t="shared" ca="1" si="580"/>
        <v>6.8900000000000006</v>
      </c>
      <c r="OK68" s="19">
        <f t="shared" ca="1" si="580"/>
        <v>6.8900000000000006</v>
      </c>
      <c r="OL68" s="19">
        <f t="shared" ca="1" si="580"/>
        <v>6.8900000000000006</v>
      </c>
      <c r="OM68" s="19">
        <f t="shared" ca="1" si="580"/>
        <v>346.99</v>
      </c>
      <c r="ON68" s="19">
        <f t="shared" ca="1" si="580"/>
        <v>346.99</v>
      </c>
      <c r="OO68" s="19" t="str">
        <f t="shared" ca="1" si="580"/>
        <v>-</v>
      </c>
      <c r="OP68" s="19" t="str">
        <f t="shared" ca="1" si="580"/>
        <v>-</v>
      </c>
      <c r="OQ68" s="19" t="str">
        <f t="shared" ca="1" si="580"/>
        <v>-</v>
      </c>
      <c r="OR68" s="19" t="str">
        <f t="shared" ca="1" si="580"/>
        <v>-</v>
      </c>
      <c r="OS68" s="19" t="str">
        <f t="shared" ca="1" si="580"/>
        <v>-</v>
      </c>
      <c r="OT68" s="19">
        <f t="shared" ca="1" si="580"/>
        <v>0</v>
      </c>
      <c r="OU68" s="24">
        <v>0</v>
      </c>
    </row>
    <row r="69" spans="1:411" outlineLevel="1">
      <c r="A69" s="21">
        <f t="shared" si="158"/>
        <v>64</v>
      </c>
      <c r="B69" s="21"/>
      <c r="D69" s="14"/>
      <c r="E69" t="b">
        <v>0</v>
      </c>
      <c r="H69" s="21"/>
      <c r="I69" s="21"/>
      <c r="J69" s="21"/>
      <c r="K69" s="21"/>
      <c r="L69" s="21"/>
      <c r="M69" s="21"/>
      <c r="N69" s="21"/>
      <c r="O69" s="21"/>
      <c r="P69" s="21"/>
      <c r="Q69" s="21"/>
      <c r="R69" s="21"/>
      <c r="S69" s="21"/>
      <c r="T69" s="21"/>
      <c r="U69" s="218"/>
      <c r="V69" s="218"/>
      <c r="W69" s="21"/>
      <c r="X69" s="218"/>
      <c r="Y69" s="218"/>
      <c r="Z69" s="218"/>
      <c r="AA69" s="218"/>
      <c r="AB69" s="218"/>
      <c r="AC69" s="323" t="e">
        <f>INDEX(CHOOSE($N69,DataAutumn!i.OptLTWAdj,DataWinter!i.OptLTWAdj,DataSpring!i.OptLTWAdj),AC$7+($AI69-1)*3+($W69-1)*15,$S69+($M69-1)*4)</f>
        <v>#VALUE!</v>
      </c>
      <c r="AD69" s="218"/>
      <c r="AE69" s="218"/>
      <c r="AL69" s="234" t="str">
        <f ca="1">"blank "&amp;TEXT(RAND(),"0.000")</f>
        <v>blank 0.792</v>
      </c>
      <c r="AM69" s="9" t="str">
        <f ca="1">IF(COUNTIF(AL$5:AL69,AL69)=1,"-","Dup")</f>
        <v>-</v>
      </c>
      <c r="AN69" s="9"/>
      <c r="AO69" s="14"/>
      <c r="AP69" s="14"/>
      <c r="AQ69" s="14"/>
      <c r="AR69" s="14"/>
      <c r="AS69" s="14"/>
      <c r="AT69" s="14"/>
      <c r="AU69" s="563"/>
      <c r="AV69" s="563"/>
      <c r="AW69" s="9"/>
      <c r="AX69" s="14"/>
      <c r="AY69" s="14"/>
      <c r="AZ69" s="14"/>
      <c r="BA69" s="14"/>
      <c r="BB69" s="14"/>
      <c r="BC69" s="14"/>
      <c r="BD69" s="14"/>
      <c r="BE69" s="9"/>
      <c r="BF69" s="14"/>
      <c r="BG69" s="14"/>
      <c r="BH69" s="14"/>
      <c r="BI69" s="14"/>
      <c r="BJ69" s="14"/>
      <c r="BK69" s="14"/>
      <c r="BL69" s="14"/>
      <c r="BM69" s="14"/>
      <c r="BN69" s="14"/>
      <c r="BO69" s="14"/>
      <c r="BP69" s="14"/>
      <c r="BQ69" s="9"/>
      <c r="BR69" s="14"/>
      <c r="BS69" s="14"/>
      <c r="BT69" s="14"/>
      <c r="BU69" s="14"/>
      <c r="BV69" s="14"/>
      <c r="BW69" s="14"/>
      <c r="BX69" s="14"/>
      <c r="BY69" s="14"/>
      <c r="BZ69" s="14"/>
      <c r="CA69" s="14"/>
      <c r="CB69" s="9"/>
      <c r="CC69" s="14"/>
      <c r="CD69" s="14"/>
      <c r="CE69" s="14"/>
      <c r="CF69" s="14"/>
      <c r="CG69" s="14"/>
      <c r="CH69" s="14"/>
      <c r="CI69" s="14"/>
      <c r="CJ69" s="14"/>
      <c r="CK69" s="14"/>
      <c r="CL69" s="14"/>
      <c r="CM69" s="14"/>
      <c r="CN69" s="9"/>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9"/>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9"/>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14"/>
      <c r="LT69" s="9"/>
      <c r="LU69" s="14"/>
      <c r="LV69" s="14"/>
      <c r="LW69" s="14"/>
      <c r="LX69" s="14"/>
      <c r="LY69" s="14"/>
      <c r="LZ69" s="14"/>
      <c r="MA69" s="14"/>
      <c r="MB69" s="14"/>
      <c r="MC69" s="14"/>
      <c r="MD69" s="14"/>
      <c r="ME69" s="14"/>
      <c r="MF69" s="14"/>
      <c r="MG69" s="14"/>
      <c r="MH69" s="14"/>
      <c r="MI69" s="14"/>
      <c r="MJ69" s="14"/>
      <c r="MK69" s="14"/>
      <c r="ML69" s="14"/>
      <c r="MM69" s="14"/>
      <c r="MN69" s="9"/>
      <c r="MO69" s="14"/>
      <c r="MP69" s="14"/>
      <c r="MQ69" s="14"/>
      <c r="MR69" s="14"/>
      <c r="MS69" s="14"/>
      <c r="MT69" s="14"/>
      <c r="MU69" s="14"/>
      <c r="MV69" s="14"/>
      <c r="MW69" s="14"/>
      <c r="MX69" s="14"/>
      <c r="MY69" s="14"/>
      <c r="MZ69" s="14"/>
      <c r="NA69" s="14"/>
      <c r="NB69" s="14"/>
      <c r="NC69" s="14"/>
      <c r="ND69" s="14"/>
      <c r="NE69" s="14"/>
      <c r="NF69" s="14"/>
      <c r="NG69" s="14"/>
      <c r="NH69" s="14"/>
      <c r="NI69" s="14"/>
      <c r="NJ69" s="14"/>
      <c r="NK69" s="14"/>
      <c r="NL69" s="14"/>
      <c r="NM69" s="14"/>
      <c r="NN69" s="14"/>
      <c r="NO69" s="14"/>
      <c r="NP69" s="14"/>
      <c r="NQ69" s="14"/>
      <c r="NR69" s="14"/>
      <c r="NS69" s="14"/>
      <c r="NT69" s="14"/>
      <c r="NU69" s="14"/>
      <c r="NV69" s="14"/>
      <c r="NW69" s="14"/>
      <c r="NX69" s="14"/>
      <c r="NY69" s="14"/>
      <c r="NZ69" s="14"/>
      <c r="OA69" s="14"/>
      <c r="OB69" s="14"/>
      <c r="OC69" s="14"/>
      <c r="OD69" s="14"/>
      <c r="OE69" s="14"/>
      <c r="OF69" s="14"/>
      <c r="OG69" s="14"/>
      <c r="OH69" s="14"/>
      <c r="OI69" s="14"/>
      <c r="OJ69" s="14"/>
      <c r="OK69" s="14"/>
      <c r="OL69" s="14"/>
      <c r="OM69" s="14"/>
      <c r="ON69" s="14"/>
      <c r="OO69" s="14"/>
      <c r="OP69" s="14"/>
      <c r="OQ69" s="14"/>
      <c r="OR69" s="14"/>
      <c r="OS69" s="14"/>
      <c r="OT69" s="14"/>
      <c r="OU69" s="24">
        <v>0</v>
      </c>
    </row>
    <row r="70" spans="1:411">
      <c r="A70" s="21">
        <f>ROW(A70)-5</f>
        <v>65</v>
      </c>
      <c r="B70" s="21"/>
      <c r="D70" s="14"/>
      <c r="E70" t="b">
        <v>0</v>
      </c>
      <c r="G70" s="32" t="s">
        <v>1019</v>
      </c>
      <c r="M70">
        <v>1</v>
      </c>
      <c r="N70">
        <v>1</v>
      </c>
      <c r="P70">
        <v>1</v>
      </c>
      <c r="Q70">
        <v>1</v>
      </c>
      <c r="R70">
        <v>1</v>
      </c>
      <c r="S70">
        <v>1</v>
      </c>
      <c r="T70">
        <v>1</v>
      </c>
      <c r="U70" s="218"/>
      <c r="V70" s="218"/>
      <c r="W70">
        <v>0</v>
      </c>
      <c r="X70" s="218"/>
      <c r="Y70" s="218">
        <v>81</v>
      </c>
      <c r="Z70" s="218">
        <v>81</v>
      </c>
      <c r="AA70" s="218">
        <v>81</v>
      </c>
      <c r="AB70" s="218">
        <v>1</v>
      </c>
      <c r="AC70" s="218">
        <v>1</v>
      </c>
      <c r="AD70" s="218">
        <v>1</v>
      </c>
      <c r="AE70" s="218">
        <v>1</v>
      </c>
      <c r="AL70" s="233" t="s">
        <v>1757</v>
      </c>
      <c r="AM70" s="9" t="s">
        <v>34</v>
      </c>
      <c r="AN70" s="9"/>
      <c r="AO70" s="515"/>
      <c r="AP70" s="515"/>
      <c r="AQ70" s="515"/>
      <c r="AR70" s="515"/>
      <c r="AS70" s="515"/>
      <c r="AT70" s="515"/>
      <c r="AU70" s="563"/>
      <c r="AV70" s="563"/>
      <c r="AW70" s="9"/>
      <c r="AX70" s="515"/>
      <c r="AY70" s="515"/>
      <c r="AZ70" s="515"/>
      <c r="BA70" s="515"/>
      <c r="BB70" s="515"/>
      <c r="BC70" s="515"/>
      <c r="BD70" s="515"/>
      <c r="BE70" s="9"/>
      <c r="BF70" s="515"/>
      <c r="BG70" s="515"/>
      <c r="BH70" s="515"/>
      <c r="BI70" s="515"/>
      <c r="BJ70" s="515"/>
      <c r="BK70" s="515"/>
      <c r="BL70" s="515"/>
      <c r="BM70" s="515"/>
      <c r="BN70" s="515"/>
      <c r="BO70" s="515"/>
      <c r="BP70" s="515"/>
      <c r="BQ70" s="9"/>
      <c r="BR70" s="515"/>
      <c r="BS70" s="515"/>
      <c r="BT70" s="515"/>
      <c r="BU70" s="515"/>
      <c r="BV70" s="515"/>
      <c r="BW70" s="515"/>
      <c r="BX70" s="515"/>
      <c r="BY70" s="515"/>
      <c r="BZ70" s="515"/>
      <c r="CA70" s="515"/>
      <c r="CB70" s="9"/>
      <c r="CC70" s="515"/>
      <c r="CD70" s="515"/>
      <c r="CE70" s="515"/>
      <c r="CF70" s="515"/>
      <c r="CG70" s="515"/>
      <c r="CH70" s="515"/>
      <c r="CI70" s="515"/>
      <c r="CJ70" s="515"/>
      <c r="CK70" s="515"/>
      <c r="CL70" s="515"/>
      <c r="CM70" s="515"/>
      <c r="CN70" s="9"/>
      <c r="CO70" s="515"/>
      <c r="CP70" s="515"/>
      <c r="CQ70" s="515"/>
      <c r="CR70" s="515"/>
      <c r="CS70" s="515"/>
      <c r="CT70" s="515"/>
      <c r="CU70" s="515"/>
      <c r="CV70" s="515"/>
      <c r="CW70" s="515"/>
      <c r="CX70" s="515"/>
      <c r="CY70" s="515"/>
      <c r="CZ70" s="515"/>
      <c r="DA70" s="515"/>
      <c r="DB70" s="515"/>
      <c r="DC70" s="515"/>
      <c r="DD70" s="515"/>
      <c r="DE70" s="515"/>
      <c r="DF70" s="515"/>
      <c r="DG70" s="515"/>
      <c r="DH70" s="515"/>
      <c r="DI70" s="515"/>
      <c r="DJ70" s="515"/>
      <c r="DK70" s="515"/>
      <c r="DL70" s="515"/>
      <c r="DM70" s="515"/>
      <c r="DN70" s="515"/>
      <c r="DO70" s="515"/>
      <c r="DP70" s="515"/>
      <c r="DQ70" s="515"/>
      <c r="DR70" s="515"/>
      <c r="DS70" s="515"/>
      <c r="DT70" s="515"/>
      <c r="DU70" s="515"/>
      <c r="DV70" s="515"/>
      <c r="DW70" s="515"/>
      <c r="DX70" s="515"/>
      <c r="DY70" s="515"/>
      <c r="DZ70" s="515"/>
      <c r="EA70" s="515"/>
      <c r="EB70" s="515"/>
      <c r="EC70" s="515"/>
      <c r="ED70" s="516"/>
      <c r="EE70" s="515"/>
      <c r="EF70" s="515"/>
      <c r="EG70" s="515"/>
      <c r="EH70" s="515"/>
      <c r="EI70" s="515"/>
      <c r="EJ70" s="515"/>
      <c r="EK70" s="515"/>
      <c r="EL70" s="515"/>
      <c r="EM70" s="515"/>
      <c r="EN70" s="515"/>
      <c r="EO70" s="515"/>
      <c r="EP70" s="515"/>
      <c r="EQ70" s="515"/>
      <c r="ER70" s="515"/>
      <c r="ES70" s="515"/>
      <c r="ET70" s="515"/>
      <c r="EU70" s="515"/>
      <c r="EV70" s="515"/>
      <c r="EW70" s="515"/>
      <c r="EX70" s="515"/>
      <c r="EY70" s="515"/>
      <c r="EZ70" s="515"/>
      <c r="FA70" s="515"/>
      <c r="FB70" s="515"/>
      <c r="FC70" s="515"/>
      <c r="FD70" s="515"/>
      <c r="FE70" s="515"/>
      <c r="FF70" s="515"/>
      <c r="FG70" s="515"/>
      <c r="FH70" s="515"/>
      <c r="FI70" s="515"/>
      <c r="FJ70" s="515"/>
      <c r="FK70" s="515"/>
      <c r="FL70" s="515"/>
      <c r="FM70" s="515"/>
      <c r="FN70" s="515"/>
      <c r="FO70" s="515"/>
      <c r="FP70" s="515"/>
      <c r="FQ70" s="515"/>
      <c r="FR70" s="515"/>
      <c r="FS70" s="515"/>
      <c r="FT70" s="515"/>
      <c r="FU70" s="515"/>
      <c r="FV70" s="515"/>
      <c r="FW70" s="515"/>
      <c r="FX70" s="515"/>
      <c r="FY70" s="515"/>
      <c r="FZ70" s="515"/>
      <c r="GA70" s="515"/>
      <c r="GB70" s="515"/>
      <c r="GC70" s="515"/>
      <c r="GD70" s="515"/>
      <c r="GE70" s="515"/>
      <c r="GF70" s="515"/>
      <c r="GG70" s="515"/>
      <c r="GH70" s="515"/>
      <c r="GI70" s="515"/>
      <c r="GJ70" s="515"/>
      <c r="GK70" s="515"/>
      <c r="GL70" s="515"/>
      <c r="GM70" s="515"/>
      <c r="GN70" s="515"/>
      <c r="GO70" s="515"/>
      <c r="GP70" s="515"/>
      <c r="GQ70" s="515"/>
      <c r="GR70" s="515"/>
      <c r="GS70" s="515"/>
      <c r="GT70" s="515"/>
      <c r="GU70" s="515"/>
      <c r="GV70" s="515"/>
      <c r="GW70" s="515"/>
      <c r="GX70" s="515"/>
      <c r="GY70" s="515"/>
      <c r="GZ70" s="515"/>
      <c r="HA70" s="515"/>
      <c r="HB70" s="515"/>
      <c r="HC70" s="515"/>
      <c r="HD70" s="515"/>
      <c r="HE70" s="515"/>
      <c r="HF70" s="515"/>
      <c r="HG70" s="515"/>
      <c r="HH70" s="515"/>
      <c r="HI70" s="515"/>
      <c r="HJ70" s="515"/>
      <c r="HK70" s="515"/>
      <c r="HL70" s="515"/>
      <c r="HM70" s="515"/>
      <c r="HN70" s="515"/>
      <c r="HO70" s="515"/>
      <c r="HP70" s="515"/>
      <c r="HQ70" s="515"/>
      <c r="HR70" s="515"/>
      <c r="HS70" s="515"/>
      <c r="HT70" s="515"/>
      <c r="HU70" s="515"/>
      <c r="HV70" s="515"/>
      <c r="HW70" s="515"/>
      <c r="HX70" s="515"/>
      <c r="HY70" s="515"/>
      <c r="HZ70" s="515"/>
      <c r="IA70" s="515"/>
      <c r="IB70" s="515"/>
      <c r="IC70" s="515"/>
      <c r="ID70" s="515"/>
      <c r="IE70" s="515"/>
      <c r="IF70" s="9"/>
      <c r="IG70" s="515"/>
      <c r="IH70" s="515"/>
      <c r="II70" s="515"/>
      <c r="IJ70" s="515"/>
      <c r="IK70" s="515"/>
      <c r="IL70" s="515"/>
      <c r="IM70" s="515"/>
      <c r="IN70" s="515"/>
      <c r="IO70" s="515"/>
      <c r="IP70" s="515"/>
      <c r="IQ70" s="515"/>
      <c r="IR70" s="515"/>
      <c r="IS70" s="515"/>
      <c r="IT70" s="515"/>
      <c r="IU70" s="515"/>
      <c r="IV70" s="515"/>
      <c r="IW70" s="515"/>
      <c r="IX70" s="515"/>
      <c r="IY70" s="515"/>
      <c r="IZ70" s="515"/>
      <c r="JA70" s="515"/>
      <c r="JB70" s="515"/>
      <c r="JC70" s="515"/>
      <c r="JD70" s="515"/>
      <c r="JE70" s="515"/>
      <c r="JF70" s="515"/>
      <c r="JG70" s="515"/>
      <c r="JH70" s="515"/>
      <c r="JI70" s="515"/>
      <c r="JJ70" s="515"/>
      <c r="JK70" s="515"/>
      <c r="JL70" s="515"/>
      <c r="JM70" s="515"/>
      <c r="JN70" s="515"/>
      <c r="JO70" s="9"/>
      <c r="JP70" s="515"/>
      <c r="JQ70" s="515"/>
      <c r="JR70" s="515"/>
      <c r="JS70" s="515"/>
      <c r="JT70" s="515"/>
      <c r="JU70" s="515"/>
      <c r="JV70" s="515"/>
      <c r="JW70" s="515"/>
      <c r="JX70" s="515"/>
      <c r="JY70" s="515"/>
      <c r="JZ70" s="515"/>
      <c r="KA70" s="515"/>
      <c r="KB70" s="515"/>
      <c r="KC70" s="515"/>
      <c r="KD70" s="515"/>
      <c r="KE70" s="515"/>
      <c r="KF70" s="515"/>
      <c r="KG70" s="515"/>
      <c r="KH70" s="515"/>
      <c r="KI70" s="515"/>
      <c r="KJ70" s="515"/>
      <c r="KK70" s="515"/>
      <c r="KL70" s="515"/>
      <c r="KM70" s="515"/>
      <c r="KN70" s="515"/>
      <c r="KO70" s="515"/>
      <c r="KP70" s="515"/>
      <c r="KQ70" s="515"/>
      <c r="KR70" s="515"/>
      <c r="KS70" s="515"/>
      <c r="KT70" s="515"/>
      <c r="KU70" s="515"/>
      <c r="KV70" s="515"/>
      <c r="KW70" s="515"/>
      <c r="KX70" s="515"/>
      <c r="KY70" s="515"/>
      <c r="KZ70" s="515"/>
      <c r="LA70" s="515"/>
      <c r="LB70" s="515"/>
      <c r="LC70" s="515"/>
      <c r="LD70" s="515"/>
      <c r="LE70" s="515"/>
      <c r="LF70" s="515"/>
      <c r="LG70" s="515"/>
      <c r="LH70" s="515"/>
      <c r="LI70" s="515"/>
      <c r="LJ70" s="515"/>
      <c r="LK70" s="515"/>
      <c r="LL70" s="515"/>
      <c r="LM70" s="515"/>
      <c r="LN70" s="515"/>
      <c r="LO70" s="515"/>
      <c r="LP70" s="515"/>
      <c r="LQ70" s="515"/>
      <c r="LR70" s="515"/>
      <c r="LS70" s="515"/>
      <c r="LT70" s="9"/>
      <c r="LU70" s="515"/>
      <c r="LV70" s="515"/>
      <c r="LW70" s="515"/>
      <c r="LX70" s="515"/>
      <c r="LY70" s="515"/>
      <c r="LZ70" s="515"/>
      <c r="MA70" s="515"/>
      <c r="MB70" s="515"/>
      <c r="MC70" s="515"/>
      <c r="MD70" s="515"/>
      <c r="ME70" s="515"/>
      <c r="MF70" s="515"/>
      <c r="MG70" s="515"/>
      <c r="MH70" s="515"/>
      <c r="MI70" s="515"/>
      <c r="MJ70" s="515"/>
      <c r="MK70" s="515"/>
      <c r="ML70" s="515"/>
      <c r="MM70" s="515"/>
      <c r="MN70" s="9"/>
      <c r="MO70" s="515"/>
      <c r="MP70" s="515"/>
      <c r="MQ70" s="515"/>
      <c r="MR70" s="515"/>
      <c r="MS70" s="515"/>
      <c r="MT70" s="515"/>
      <c r="MU70" s="515"/>
      <c r="MV70" s="515"/>
      <c r="MW70" s="515"/>
      <c r="MX70" s="515"/>
      <c r="MY70" s="515"/>
      <c r="MZ70" s="515"/>
      <c r="NA70" s="515"/>
      <c r="NB70" s="515"/>
      <c r="NC70" s="515"/>
      <c r="ND70" s="515"/>
      <c r="NE70" s="515"/>
      <c r="NF70" s="515"/>
      <c r="NG70" s="515"/>
      <c r="NH70" s="515"/>
      <c r="NI70" s="515"/>
      <c r="NJ70" s="515"/>
      <c r="NK70" s="515"/>
      <c r="NL70" s="515"/>
      <c r="NM70" s="515"/>
      <c r="NN70" s="515"/>
      <c r="NO70" s="515"/>
      <c r="NP70" s="515"/>
      <c r="NQ70" s="515"/>
      <c r="NR70" s="515"/>
      <c r="NS70" s="515"/>
      <c r="NT70" s="515"/>
      <c r="NU70" s="515"/>
      <c r="NV70" s="515"/>
      <c r="NW70" s="515"/>
      <c r="NX70" s="515"/>
      <c r="NY70" s="515"/>
      <c r="NZ70" s="515"/>
      <c r="OA70" s="515"/>
      <c r="OB70" s="515"/>
      <c r="OC70" s="515"/>
      <c r="OD70" s="515"/>
      <c r="OE70" s="515"/>
      <c r="OF70" s="515"/>
      <c r="OG70" s="515"/>
      <c r="OH70" s="515"/>
      <c r="OI70" s="515"/>
      <c r="OJ70" s="515"/>
      <c r="OK70" s="515"/>
      <c r="OL70" s="515"/>
      <c r="OM70" s="515"/>
      <c r="ON70" s="515"/>
      <c r="OO70" s="515"/>
      <c r="OP70" s="515"/>
      <c r="OQ70" s="515"/>
      <c r="OR70" s="515"/>
      <c r="OS70" s="515"/>
      <c r="OT70" s="515"/>
      <c r="OU70" s="24">
        <v>0</v>
      </c>
    </row>
    <row r="71" spans="1:411" outlineLevel="1">
      <c r="A71" s="21">
        <f>ROW(A71)-5</f>
        <v>66</v>
      </c>
      <c r="B71" s="21"/>
      <c r="D71" s="14"/>
      <c r="E71" t="b">
        <v>0</v>
      </c>
      <c r="G71" s="32" t="s">
        <v>1020</v>
      </c>
      <c r="M71">
        <v>4</v>
      </c>
      <c r="N71">
        <v>3</v>
      </c>
      <c r="P71">
        <v>1</v>
      </c>
      <c r="Q71">
        <v>4</v>
      </c>
      <c r="R71">
        <v>1</v>
      </c>
      <c r="S71">
        <v>4</v>
      </c>
      <c r="T71">
        <v>1</v>
      </c>
      <c r="U71" s="218"/>
      <c r="V71" s="218"/>
      <c r="W71">
        <v>0</v>
      </c>
      <c r="X71" s="218"/>
      <c r="Y71" s="218">
        <f>Y70+26</f>
        <v>107</v>
      </c>
      <c r="Z71" s="218">
        <f>Z70+26</f>
        <v>107</v>
      </c>
      <c r="AA71" s="218">
        <f>AA70+26</f>
        <v>107</v>
      </c>
      <c r="AB71" s="218">
        <v>3</v>
      </c>
      <c r="AC71" s="218">
        <v>5</v>
      </c>
      <c r="AD71" s="218">
        <v>5</v>
      </c>
      <c r="AE71" s="218">
        <v>5</v>
      </c>
      <c r="AL71" s="559" t="s">
        <v>1855</v>
      </c>
      <c r="AM71" s="9" t="str">
        <f ca="1">IF(COUNTIF(AL$5:AL71,AL71)=1,"-","Dup")</f>
        <v>Dup</v>
      </c>
      <c r="AN71" s="9"/>
      <c r="AO71" s="14"/>
      <c r="AP71" s="14"/>
      <c r="AQ71" s="14"/>
      <c r="AR71" s="14"/>
      <c r="AS71" s="14"/>
      <c r="AT71" s="14"/>
      <c r="AU71" s="563"/>
      <c r="AV71" s="563"/>
      <c r="AW71" s="9"/>
      <c r="AX71" s="14"/>
      <c r="AY71" s="14"/>
      <c r="AZ71" s="14"/>
      <c r="BA71" s="14"/>
      <c r="BB71" s="14"/>
      <c r="BC71" s="14"/>
      <c r="BD71" s="14"/>
      <c r="BE71" s="9"/>
      <c r="BF71" s="14"/>
      <c r="BG71" s="14"/>
      <c r="BH71" s="14"/>
      <c r="BI71" s="14"/>
      <c r="BJ71" s="14"/>
      <c r="BK71" s="14"/>
      <c r="BL71" s="14"/>
      <c r="BM71" s="14"/>
      <c r="BN71" s="14"/>
      <c r="BO71" s="14"/>
      <c r="BP71" s="14"/>
      <c r="BQ71" s="9"/>
      <c r="BR71" s="14"/>
      <c r="BS71" s="14"/>
      <c r="BT71" s="14"/>
      <c r="BU71" s="14"/>
      <c r="BV71" s="14"/>
      <c r="BW71" s="14"/>
      <c r="BX71" s="14"/>
      <c r="BY71" s="14"/>
      <c r="BZ71" s="14"/>
      <c r="CA71" s="14"/>
      <c r="CB71" s="9"/>
      <c r="CC71" s="14"/>
      <c r="CD71" s="14"/>
      <c r="CE71" s="14"/>
      <c r="CF71" s="14"/>
      <c r="CG71" s="14"/>
      <c r="CH71" s="153"/>
      <c r="CI71" s="14"/>
      <c r="CJ71" s="14"/>
      <c r="CK71" s="14"/>
      <c r="CL71" s="14"/>
      <c r="CM71" s="14"/>
      <c r="CN71" s="9"/>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322"/>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9"/>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9"/>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c r="LS71" s="14"/>
      <c r="LT71" s="9"/>
      <c r="LU71" s="14"/>
      <c r="LV71" s="14"/>
      <c r="LW71" s="14"/>
      <c r="LX71" s="14"/>
      <c r="LY71" s="14"/>
      <c r="LZ71" s="14"/>
      <c r="MA71" s="14"/>
      <c r="MB71" s="14"/>
      <c r="MC71" s="14"/>
      <c r="MD71" s="14"/>
      <c r="ME71" s="14"/>
      <c r="MF71" s="14"/>
      <c r="MG71" s="14"/>
      <c r="MH71" s="14"/>
      <c r="MI71" s="14"/>
      <c r="MJ71" s="14"/>
      <c r="MK71" s="14"/>
      <c r="ML71" s="14"/>
      <c r="MM71" s="14"/>
      <c r="MN71" s="9"/>
      <c r="MO71" s="14"/>
      <c r="MP71" s="14"/>
      <c r="MQ71" s="14"/>
      <c r="MR71" s="14"/>
      <c r="MS71" s="14"/>
      <c r="MT71" s="14"/>
      <c r="MU71" s="14"/>
      <c r="MV71" s="14"/>
      <c r="MW71" s="14"/>
      <c r="MX71" s="14"/>
      <c r="MY71" s="14"/>
      <c r="MZ71" s="14"/>
      <c r="NA71" s="14"/>
      <c r="NB71" s="14"/>
      <c r="NC71" s="14"/>
      <c r="ND71" s="14"/>
      <c r="NE71" s="14"/>
      <c r="NF71" s="14"/>
      <c r="NG71" s="14"/>
      <c r="NH71" s="14"/>
      <c r="NI71" s="14"/>
      <c r="NJ71" s="14"/>
      <c r="NK71" s="14"/>
      <c r="NL71" s="14"/>
      <c r="NM71" s="14"/>
      <c r="NN71" s="14"/>
      <c r="NO71" s="14"/>
      <c r="NP71" s="14"/>
      <c r="NQ71" s="14"/>
      <c r="NR71" s="14"/>
      <c r="NS71" s="14"/>
      <c r="NT71" s="14"/>
      <c r="NU71" s="14"/>
      <c r="NV71" s="14"/>
      <c r="NW71" s="14"/>
      <c r="NX71" s="14"/>
      <c r="NY71" s="14"/>
      <c r="NZ71" s="14"/>
      <c r="OA71" s="14"/>
      <c r="OB71" s="14"/>
      <c r="OC71" s="14"/>
      <c r="OD71" s="14"/>
      <c r="OE71" s="14"/>
      <c r="OF71" s="14"/>
      <c r="OG71" s="14"/>
      <c r="OH71" s="14"/>
      <c r="OI71" s="14"/>
      <c r="OJ71" s="14"/>
      <c r="OK71" s="14"/>
      <c r="OL71" s="14"/>
      <c r="OM71" s="14"/>
      <c r="ON71" s="14"/>
      <c r="OO71" s="14"/>
      <c r="OP71" s="14"/>
      <c r="OQ71" s="14"/>
      <c r="OR71" s="14"/>
      <c r="OS71" s="14"/>
      <c r="OT71" s="14"/>
      <c r="OU71" s="24">
        <v>0</v>
      </c>
    </row>
    <row r="72" spans="1:411" outlineLevel="1">
      <c r="A72" s="21">
        <f t="shared" si="158"/>
        <v>67</v>
      </c>
      <c r="B72" s="29">
        <f>$A$14</f>
        <v>9</v>
      </c>
      <c r="C72">
        <v>203</v>
      </c>
      <c r="D72" s="144" t="str">
        <f t="shared" ref="D72:D77" si="581">INDEX(i.Region_Desc,$K72,1)</f>
        <v>GSM</v>
      </c>
      <c r="E72" t="b">
        <v>0</v>
      </c>
      <c r="F72" t="b">
        <v>0</v>
      </c>
      <c r="G72" t="b">
        <f t="shared" ref="G72:G77" si="582">E72</f>
        <v>0</v>
      </c>
      <c r="H72" s="325">
        <v>2</v>
      </c>
      <c r="I72" s="325">
        <v>1</v>
      </c>
      <c r="J72" s="29" t="str">
        <f>""</f>
        <v/>
      </c>
      <c r="K72" s="29">
        <f>d.Region</f>
        <v>2</v>
      </c>
      <c r="L72" s="29">
        <v>2</v>
      </c>
      <c r="M72" s="29">
        <v>2</v>
      </c>
      <c r="N72" s="325">
        <v>3</v>
      </c>
      <c r="O72" s="325">
        <v>1</v>
      </c>
      <c r="P72" s="29">
        <v>1</v>
      </c>
      <c r="Q72" s="29">
        <v>4</v>
      </c>
      <c r="R72" s="21">
        <v>1</v>
      </c>
      <c r="S72" s="29">
        <v>1</v>
      </c>
      <c r="T72" s="21">
        <v>1</v>
      </c>
      <c r="U72" s="21"/>
      <c r="V72" s="21"/>
      <c r="W72" s="21">
        <v>0</v>
      </c>
      <c r="X72" s="21"/>
      <c r="Y72" s="21">
        <v>0</v>
      </c>
      <c r="Z72" s="21">
        <v>0</v>
      </c>
      <c r="AA72" s="21">
        <v>0</v>
      </c>
      <c r="AB72" s="21">
        <v>0</v>
      </c>
      <c r="AC72" s="21">
        <v>0</v>
      </c>
      <c r="AD72" s="21">
        <v>0</v>
      </c>
      <c r="AE72" s="21">
        <v>0</v>
      </c>
      <c r="AF72" s="144">
        <f>INDEX(CHOOSE($N72,DataAutumn!i.AdultDrys,DataWinter!i.AdultDrys,DataSpring!i.AdultDrys),1,$M72)</f>
        <v>3</v>
      </c>
      <c r="AG72" s="5">
        <f t="shared" ref="AG72:AH77" si="583">INDEX(i.FlkStrctr,$M72,AG$7)</f>
        <v>2</v>
      </c>
      <c r="AH72" s="5">
        <f t="shared" si="583"/>
        <v>0</v>
      </c>
      <c r="AI72" s="5">
        <f t="shared" ref="AI72:AI77" si="584">INDEX(i.StdELMan,($K72-1)*12+($M72-1)*3+$N72,AI$7)</f>
        <v>1</v>
      </c>
      <c r="AJ72">
        <f t="shared" ref="AJ72:AJ77" si="585">IFERROR(MOD($CF72,100),0)</f>
        <v>11</v>
      </c>
      <c r="AL72" s="235" t="str">
        <f ca="1">TEXT(LEFT(OFFSET(AL72,-1,0),5)+1,"00000")&amp;MID(OFFSET(AL72,-1,0),6,FIND(" ",OFFSET(AL72,-1,0),7)-5)
&amp; $D72           &amp; IF($IG72=0," FWM","")&amp;IF($IG72=1," MWM","")&amp;IF($IG72=5," Mat","")&amp;IF($IH72=TRUE,"&amp;BBT","    ")          &amp; " Day"&amp;INDEX(i.DOY,$N72,1)
&amp; " Scan"&amp;TEXT($O72,"0")        &amp;" "&amp; INDEX(DataMaster!$B$98:$B$105,$Q72,0)
&amp; " WP"&amp;TEXT($MC72*100,"000p")           &amp; " MP"&amp;TEXT($MD72*100,"000p")           &amp; " GP"&amp;TEXT($MM72*100,"000p")
&amp; " T_" &amp; IF(AND($CC72,$CE72),"TRUE ")        &amp; " (F"&amp;3+COUNTIF($CV72:$CY72,TRUE)&amp;3&amp;"N"&amp;$DM72&amp;$DN72&amp;")"</f>
        <v>00001 FeedSupply_DSP GSM MWM     Day204 Scan1 Prime WP100p MP100p GP100p T_FALSE (F33N11)</v>
      </c>
      <c r="AM72" s="9" t="str">
        <f ca="1">IF(COUNTIF(AL$5:AL72,AL72)=1,"-","Dup")</f>
        <v>-</v>
      </c>
      <c r="AN72" s="9"/>
      <c r="AO72" s="12" t="b">
        <v>1</v>
      </c>
      <c r="AP72" s="12" t="b">
        <v>1</v>
      </c>
      <c r="AQ72" s="12" t="b">
        <v>1</v>
      </c>
      <c r="AR72" s="12" t="b">
        <v>1</v>
      </c>
      <c r="AS72" s="12" t="b">
        <v>1</v>
      </c>
      <c r="AT72" s="12" t="b">
        <v>1</v>
      </c>
      <c r="AU72" s="12" t="b">
        <v>1</v>
      </c>
      <c r="AV72" s="12" t="b">
        <v>1</v>
      </c>
      <c r="AW72" s="9"/>
      <c r="AX72" s="5" t="b">
        <f t="shared" ref="AX72:BC77" si="586">INDEX(i.model_structure,$H72,AX$7)</f>
        <v>0</v>
      </c>
      <c r="AY72" s="5" t="str">
        <f t="shared" si="586"/>
        <v>-</v>
      </c>
      <c r="AZ72" s="5" t="b">
        <f t="shared" si="586"/>
        <v>0</v>
      </c>
      <c r="BA72" s="5" t="b">
        <f t="shared" si="586"/>
        <v>1</v>
      </c>
      <c r="BB72" s="5" t="b">
        <f t="shared" si="586"/>
        <v>1</v>
      </c>
      <c r="BC72" s="144">
        <f t="shared" si="586"/>
        <v>0</v>
      </c>
      <c r="BD72" s="19" t="b">
        <f t="shared" ref="BD72:BD77" ca="1" si="587">OFFSET(BD$5,$B72,0)</f>
        <v>1</v>
      </c>
      <c r="BE72" s="9"/>
      <c r="BF72" s="5" t="str">
        <f t="shared" ref="BF72:BF77" ca="1" si="588">IF($M72&lt;&gt;4,OFFSET(BF$5,$B72,0),1)</f>
        <v>-</v>
      </c>
      <c r="BG72" s="19" t="str">
        <f t="shared" ref="BG72:BI77" ca="1" si="589">OFFSET(BG$5,$B72,0)</f>
        <v>-</v>
      </c>
      <c r="BH72" s="19" t="str">
        <f t="shared" ca="1" si="589"/>
        <v>-</v>
      </c>
      <c r="BI72" s="19" t="str">
        <f t="shared" ca="1" si="589"/>
        <v>-</v>
      </c>
      <c r="BJ72" s="5" t="str">
        <f t="shared" ref="BJ72:BJ77" ca="1" si="590">IF($M72&lt;&gt;4,OFFSET(BJ$5,$B72,0),1)</f>
        <v>-</v>
      </c>
      <c r="BK72" s="19" t="str">
        <f t="shared" ref="BK72:BK77" ca="1" si="591">OFFSET(BK$5,$B72,0)</f>
        <v>-</v>
      </c>
      <c r="BL72" s="5" t="str">
        <f t="shared" ref="BL72:BL77" ca="1" si="592">IF($M72&lt;&gt;4,OFFSET(BL$5,$B72,0),1)</f>
        <v>-</v>
      </c>
      <c r="BM72" s="19" t="str">
        <f t="shared" ref="BM72:BO77" ca="1" si="593">OFFSET(BM$5,$B72,0)</f>
        <v>-</v>
      </c>
      <c r="BN72" s="19" t="str">
        <f t="shared" ca="1" si="593"/>
        <v>-</v>
      </c>
      <c r="BO72" s="19" t="str">
        <f t="shared" ca="1" si="593"/>
        <v>-</v>
      </c>
      <c r="BP72" s="5" t="str">
        <f t="shared" ref="BP72:BP77" ca="1" si="594">IF($M72&lt;&gt;4,OFFSET(BP$5,$B72,0),1)</f>
        <v>-</v>
      </c>
      <c r="BQ72" s="9"/>
      <c r="BR72" s="19" t="str">
        <f t="shared" ref="BR72:CA77" ca="1" si="595">OFFSET(BR$5,$B72,0)</f>
        <v>-</v>
      </c>
      <c r="BS72" s="19" t="str">
        <f t="shared" ca="1" si="595"/>
        <v>-</v>
      </c>
      <c r="BT72" s="19" t="str">
        <f t="shared" ca="1" si="595"/>
        <v>-</v>
      </c>
      <c r="BU72" s="19" t="str">
        <f t="shared" ca="1" si="595"/>
        <v>-</v>
      </c>
      <c r="BV72" s="19" t="str">
        <f t="shared" ca="1" si="595"/>
        <v>-</v>
      </c>
      <c r="BW72" s="19" t="str">
        <f t="shared" ca="1" si="595"/>
        <v>-</v>
      </c>
      <c r="BX72" s="19" t="str">
        <f t="shared" ca="1" si="595"/>
        <v>-</v>
      </c>
      <c r="BY72" s="19" t="str">
        <f t="shared" ca="1" si="595"/>
        <v>-</v>
      </c>
      <c r="BZ72" s="19" t="str">
        <f t="shared" ca="1" si="595"/>
        <v>-</v>
      </c>
      <c r="CA72" s="19" t="str">
        <f t="shared" ca="1" si="595"/>
        <v>-</v>
      </c>
      <c r="CB72" s="9"/>
      <c r="CC72" s="12" t="b">
        <v>0</v>
      </c>
      <c r="CD72" s="12" t="b">
        <v>0</v>
      </c>
      <c r="CE72" s="12" t="b">
        <v>0</v>
      </c>
      <c r="CF72" s="12">
        <f>VALUE($K72&amp;$M72&amp;$N72&amp;$O72&amp;"1")</f>
        <v>22311</v>
      </c>
      <c r="CG72" s="144" t="b">
        <f>NOT(CE72)</f>
        <v>1</v>
      </c>
      <c r="CH72" s="12" t="s">
        <v>34</v>
      </c>
      <c r="CI72" s="12" t="b">
        <v>1</v>
      </c>
      <c r="CJ72" s="12">
        <f>VALUE($K72&amp;$M72&amp;$N72&amp;$Q72&amp;$S72&amp;"01")</f>
        <v>2234101</v>
      </c>
      <c r="CK72" s="19" t="str">
        <f t="shared" ref="CK72:CM72" ca="1" si="596">OFFSET(CK$5,$B72,0)</f>
        <v>-</v>
      </c>
      <c r="CL72" s="19">
        <f t="shared" ca="1" si="596"/>
        <v>1</v>
      </c>
      <c r="CM72" s="19">
        <f t="shared" ca="1" si="596"/>
        <v>1</v>
      </c>
      <c r="CN72" s="9"/>
      <c r="CO72" s="444">
        <f t="shared" ref="CO72:CQ77" si="597">INDEX(i.UserPeriod0,$AI72,CO$7)</f>
        <v>652</v>
      </c>
      <c r="CP72" s="444">
        <f t="shared" si="597"/>
        <v>686</v>
      </c>
      <c r="CQ72" s="444">
        <f t="shared" si="597"/>
        <v>721</v>
      </c>
      <c r="CR72" s="152">
        <f t="shared" ref="CR72:CT77" si="598">7*INDEX(i.end_joining,1,CR$7+($AI72-1)*3)</f>
        <v>378</v>
      </c>
      <c r="CS72" s="152">
        <f t="shared" si="598"/>
        <v>413</v>
      </c>
      <c r="CT72" s="152">
        <f t="shared" si="598"/>
        <v>448</v>
      </c>
      <c r="CU72" s="19" t="str">
        <f t="shared" ref="CU72:DK77" ca="1" si="599">OFFSET(CU$5,$B72,0)</f>
        <v>-</v>
      </c>
      <c r="CV72" s="19" t="str">
        <f t="shared" ca="1" si="599"/>
        <v>-</v>
      </c>
      <c r="CW72" s="19" t="str">
        <f t="shared" ca="1" si="599"/>
        <v>-</v>
      </c>
      <c r="CX72" s="19" t="str">
        <f t="shared" ca="1" si="599"/>
        <v>-</v>
      </c>
      <c r="CY72" s="19" t="str">
        <f t="shared" ca="1" si="599"/>
        <v>-</v>
      </c>
      <c r="CZ72" s="19" t="b">
        <f t="shared" ca="1" si="599"/>
        <v>1</v>
      </c>
      <c r="DA72" s="19">
        <f t="shared" ca="1" si="599"/>
        <v>0</v>
      </c>
      <c r="DB72" s="19">
        <f t="shared" ca="1" si="599"/>
        <v>0</v>
      </c>
      <c r="DC72" s="19">
        <f t="shared" ca="1" si="599"/>
        <v>0</v>
      </c>
      <c r="DD72" s="19">
        <f t="shared" ca="1" si="599"/>
        <v>0</v>
      </c>
      <c r="DE72" s="19">
        <f t="shared" ca="1" si="599"/>
        <v>0</v>
      </c>
      <c r="DF72" s="19">
        <f t="shared" ca="1" si="599"/>
        <v>0</v>
      </c>
      <c r="DG72" s="19">
        <f t="shared" ca="1" si="599"/>
        <v>0</v>
      </c>
      <c r="DH72" s="19">
        <f t="shared" ca="1" si="599"/>
        <v>0</v>
      </c>
      <c r="DI72" s="19">
        <f t="shared" ca="1" si="599"/>
        <v>0</v>
      </c>
      <c r="DJ72" s="19">
        <f t="shared" ca="1" si="599"/>
        <v>0</v>
      </c>
      <c r="DK72" s="19">
        <f t="shared" ca="1" si="599"/>
        <v>0</v>
      </c>
      <c r="DL72" s="19">
        <f t="shared" ref="DL72:ES77" ca="1" si="600">OFFSET(DL$5,$B72,0)</f>
        <v>0</v>
      </c>
      <c r="DM72" s="19">
        <f t="shared" ca="1" si="600"/>
        <v>1</v>
      </c>
      <c r="DN72" s="19">
        <f t="shared" ca="1" si="600"/>
        <v>1</v>
      </c>
      <c r="DO72" s="19">
        <f t="shared" ca="1" si="600"/>
        <v>0</v>
      </c>
      <c r="DP72" s="19" t="str">
        <f t="shared" ca="1" si="600"/>
        <v>-</v>
      </c>
      <c r="DQ72" s="19" t="str">
        <f t="shared" ca="1" si="600"/>
        <v>-</v>
      </c>
      <c r="DR72" s="19" t="str">
        <f t="shared" ca="1" si="600"/>
        <v>-</v>
      </c>
      <c r="DS72" s="19" t="str">
        <f t="shared" ca="1" si="600"/>
        <v>-</v>
      </c>
      <c r="DT72" s="19" t="str">
        <f t="shared" ca="1" si="600"/>
        <v>-</v>
      </c>
      <c r="DU72" s="19">
        <f t="shared" ca="1" si="600"/>
        <v>0</v>
      </c>
      <c r="DV72" s="19" t="str">
        <f t="shared" ca="1" si="600"/>
        <v>-</v>
      </c>
      <c r="DW72" s="19" t="str">
        <f t="shared" ca="1" si="600"/>
        <v>-</v>
      </c>
      <c r="DX72" s="19" t="str">
        <f t="shared" ca="1" si="600"/>
        <v>-</v>
      </c>
      <c r="DY72" s="19" t="str">
        <f t="shared" ca="1" si="600"/>
        <v>-</v>
      </c>
      <c r="DZ72" s="19" t="str">
        <f t="shared" ca="1" si="600"/>
        <v>-</v>
      </c>
      <c r="EA72" s="19" t="str">
        <f t="shared" ca="1" si="600"/>
        <v>-</v>
      </c>
      <c r="EB72" s="19" t="str">
        <f t="shared" ca="1" si="600"/>
        <v>-</v>
      </c>
      <c r="EC72" s="19" t="str">
        <f t="shared" ca="1" si="600"/>
        <v>-</v>
      </c>
      <c r="ED72" s="19">
        <f t="shared" ca="1" si="600"/>
        <v>0</v>
      </c>
      <c r="EE72" s="19">
        <f t="shared" ca="1" si="600"/>
        <v>0</v>
      </c>
      <c r="EF72" s="19">
        <f t="shared" ca="1" si="600"/>
        <v>0</v>
      </c>
      <c r="EG72" s="19">
        <f t="shared" ca="1" si="600"/>
        <v>0</v>
      </c>
      <c r="EH72" s="19">
        <f t="shared" ca="1" si="600"/>
        <v>0</v>
      </c>
      <c r="EI72" s="19">
        <f t="shared" ca="1" si="600"/>
        <v>0</v>
      </c>
      <c r="EJ72" s="19">
        <f t="shared" ca="1" si="600"/>
        <v>0</v>
      </c>
      <c r="EK72" s="19">
        <f t="shared" ca="1" si="600"/>
        <v>0</v>
      </c>
      <c r="EL72" s="19">
        <f t="shared" ca="1" si="600"/>
        <v>0</v>
      </c>
      <c r="EM72" s="19">
        <f t="shared" ca="1" si="600"/>
        <v>0</v>
      </c>
      <c r="EN72" s="19">
        <f t="shared" ca="1" si="600"/>
        <v>0</v>
      </c>
      <c r="EO72" s="19">
        <f t="shared" ca="1" si="600"/>
        <v>0</v>
      </c>
      <c r="EP72" s="19">
        <f t="shared" ca="1" si="600"/>
        <v>0</v>
      </c>
      <c r="EQ72" s="19">
        <f t="shared" ca="1" si="600"/>
        <v>0</v>
      </c>
      <c r="ER72" s="19">
        <f t="shared" ca="1" si="600"/>
        <v>0</v>
      </c>
      <c r="ES72" s="19">
        <f t="shared" ca="1" si="600"/>
        <v>0</v>
      </c>
      <c r="ET72" s="19">
        <f t="shared" ref="ET72:FI76" ca="1" si="601">OFFSET(ET$5,$B72,0)</f>
        <v>0</v>
      </c>
      <c r="EU72" s="19">
        <f t="shared" ca="1" si="601"/>
        <v>0</v>
      </c>
      <c r="EV72" s="19">
        <f t="shared" ca="1" si="601"/>
        <v>0</v>
      </c>
      <c r="EW72" s="19">
        <f t="shared" ca="1" si="601"/>
        <v>0</v>
      </c>
      <c r="EX72" s="19">
        <f t="shared" ca="1" si="601"/>
        <v>0</v>
      </c>
      <c r="EY72" s="19">
        <f t="shared" ca="1" si="601"/>
        <v>0</v>
      </c>
      <c r="EZ72" s="19">
        <f t="shared" ca="1" si="601"/>
        <v>0</v>
      </c>
      <c r="FA72" s="19">
        <f t="shared" ca="1" si="601"/>
        <v>0</v>
      </c>
      <c r="FB72" s="19">
        <f t="shared" ca="1" si="601"/>
        <v>0</v>
      </c>
      <c r="FC72" s="19">
        <f t="shared" ca="1" si="601"/>
        <v>0</v>
      </c>
      <c r="FD72" s="19">
        <f t="shared" ca="1" si="601"/>
        <v>0</v>
      </c>
      <c r="FE72" s="19">
        <f t="shared" ca="1" si="601"/>
        <v>0</v>
      </c>
      <c r="FF72" s="19">
        <f t="shared" ca="1" si="601"/>
        <v>0</v>
      </c>
      <c r="FG72" s="19">
        <f t="shared" ca="1" si="601"/>
        <v>0</v>
      </c>
      <c r="FH72" s="19">
        <f t="shared" ca="1" si="601"/>
        <v>0</v>
      </c>
      <c r="FI72" s="19">
        <f t="shared" ca="1" si="601"/>
        <v>0</v>
      </c>
      <c r="FJ72" s="19">
        <f t="shared" ref="FJ72:HK75" ca="1" si="602">OFFSET(FJ$5,$B72,0)</f>
        <v>0</v>
      </c>
      <c r="FK72" s="19">
        <f t="shared" ca="1" si="602"/>
        <v>0</v>
      </c>
      <c r="FL72" s="19">
        <f t="shared" ca="1" si="602"/>
        <v>0</v>
      </c>
      <c r="FM72" s="19">
        <f t="shared" ca="1" si="602"/>
        <v>0</v>
      </c>
      <c r="FN72" s="19">
        <f t="shared" ca="1" si="602"/>
        <v>0</v>
      </c>
      <c r="FO72" s="19">
        <f t="shared" ca="1" si="602"/>
        <v>0</v>
      </c>
      <c r="FP72" s="19">
        <f t="shared" ca="1" si="602"/>
        <v>0</v>
      </c>
      <c r="FQ72" s="19">
        <f t="shared" ca="1" si="602"/>
        <v>0</v>
      </c>
      <c r="FR72" s="19">
        <f t="shared" ca="1" si="602"/>
        <v>0</v>
      </c>
      <c r="FS72" s="19">
        <f t="shared" ca="1" si="602"/>
        <v>0</v>
      </c>
      <c r="FT72" s="19">
        <f t="shared" ca="1" si="602"/>
        <v>0</v>
      </c>
      <c r="FU72" s="19">
        <f t="shared" ca="1" si="602"/>
        <v>0</v>
      </c>
      <c r="FV72" s="19">
        <f t="shared" ca="1" si="602"/>
        <v>0</v>
      </c>
      <c r="FW72" s="19">
        <f t="shared" ca="1" si="602"/>
        <v>0</v>
      </c>
      <c r="FX72" s="19">
        <f t="shared" ca="1" si="602"/>
        <v>0</v>
      </c>
      <c r="FY72" s="19">
        <f t="shared" ca="1" si="602"/>
        <v>0</v>
      </c>
      <c r="FZ72" s="19">
        <f t="shared" ca="1" si="602"/>
        <v>0</v>
      </c>
      <c r="GA72" s="19">
        <f t="shared" ca="1" si="602"/>
        <v>0</v>
      </c>
      <c r="GB72" s="19">
        <f t="shared" ca="1" si="602"/>
        <v>0</v>
      </c>
      <c r="GC72" s="19">
        <f t="shared" ca="1" si="602"/>
        <v>0</v>
      </c>
      <c r="GD72" s="19">
        <f t="shared" ca="1" si="602"/>
        <v>0</v>
      </c>
      <c r="GE72" s="19">
        <f t="shared" ca="1" si="602"/>
        <v>0</v>
      </c>
      <c r="GF72" s="19">
        <f t="shared" ca="1" si="602"/>
        <v>0</v>
      </c>
      <c r="GG72" s="19">
        <f t="shared" ca="1" si="602"/>
        <v>0</v>
      </c>
      <c r="GH72" s="19">
        <f t="shared" ca="1" si="602"/>
        <v>0</v>
      </c>
      <c r="GI72" s="19">
        <f t="shared" ca="1" si="602"/>
        <v>0</v>
      </c>
      <c r="GJ72" s="19">
        <f t="shared" ca="1" si="602"/>
        <v>0</v>
      </c>
      <c r="GK72" s="19">
        <f t="shared" ca="1" si="602"/>
        <v>0</v>
      </c>
      <c r="GL72" s="19">
        <f t="shared" ca="1" si="602"/>
        <v>0</v>
      </c>
      <c r="GM72" s="19">
        <f t="shared" ca="1" si="602"/>
        <v>0</v>
      </c>
      <c r="GN72" s="19">
        <f t="shared" ca="1" si="602"/>
        <v>0</v>
      </c>
      <c r="GO72" s="19">
        <f t="shared" ca="1" si="602"/>
        <v>0</v>
      </c>
      <c r="GP72" s="19">
        <f t="shared" ca="1" si="602"/>
        <v>0</v>
      </c>
      <c r="GQ72" s="19">
        <f t="shared" ca="1" si="602"/>
        <v>0</v>
      </c>
      <c r="GR72" s="19">
        <f t="shared" ca="1" si="602"/>
        <v>0</v>
      </c>
      <c r="GS72" s="19">
        <f t="shared" ca="1" si="602"/>
        <v>0</v>
      </c>
      <c r="GT72" s="19">
        <f t="shared" ca="1" si="602"/>
        <v>0</v>
      </c>
      <c r="GU72" s="19">
        <f t="shared" ca="1" si="602"/>
        <v>0</v>
      </c>
      <c r="GV72" s="19">
        <f t="shared" ca="1" si="602"/>
        <v>0</v>
      </c>
      <c r="GW72" s="19">
        <f t="shared" ca="1" si="602"/>
        <v>0</v>
      </c>
      <c r="GX72" s="19">
        <f t="shared" ca="1" si="602"/>
        <v>0</v>
      </c>
      <c r="GY72" s="19">
        <f t="shared" ca="1" si="602"/>
        <v>0</v>
      </c>
      <c r="GZ72" s="19">
        <f t="shared" ca="1" si="602"/>
        <v>0</v>
      </c>
      <c r="HA72" s="19">
        <f t="shared" ca="1" si="602"/>
        <v>0</v>
      </c>
      <c r="HB72" s="19">
        <f t="shared" ca="1" si="602"/>
        <v>0</v>
      </c>
      <c r="HC72" s="19">
        <f t="shared" ca="1" si="602"/>
        <v>0</v>
      </c>
      <c r="HD72" s="19">
        <f t="shared" ca="1" si="602"/>
        <v>0</v>
      </c>
      <c r="HE72" s="19">
        <f t="shared" ca="1" si="602"/>
        <v>0</v>
      </c>
      <c r="HF72" s="19">
        <f t="shared" ca="1" si="602"/>
        <v>0</v>
      </c>
      <c r="HG72" s="19">
        <f t="shared" ca="1" si="602"/>
        <v>0</v>
      </c>
      <c r="HH72" s="19">
        <f t="shared" ca="1" si="602"/>
        <v>0</v>
      </c>
      <c r="HI72" s="19">
        <f t="shared" ca="1" si="602"/>
        <v>0</v>
      </c>
      <c r="HJ72" s="19">
        <f t="shared" ca="1" si="602"/>
        <v>0</v>
      </c>
      <c r="HK72" s="19">
        <f t="shared" ca="1" si="602"/>
        <v>0</v>
      </c>
      <c r="HL72" s="19">
        <f t="shared" ref="HL72:ID74" ca="1" si="603">OFFSET(HL$5,$B72,0)</f>
        <v>0</v>
      </c>
      <c r="HM72" s="19">
        <f t="shared" ca="1" si="603"/>
        <v>0</v>
      </c>
      <c r="HN72" s="19">
        <f t="shared" ca="1" si="603"/>
        <v>0</v>
      </c>
      <c r="HO72" s="19">
        <f t="shared" ca="1" si="603"/>
        <v>0</v>
      </c>
      <c r="HP72" s="19">
        <f t="shared" ca="1" si="603"/>
        <v>0</v>
      </c>
      <c r="HQ72" s="19">
        <f t="shared" ca="1" si="603"/>
        <v>0</v>
      </c>
      <c r="HR72" s="19">
        <f t="shared" ca="1" si="603"/>
        <v>0</v>
      </c>
      <c r="HS72" s="19">
        <f t="shared" ca="1" si="603"/>
        <v>0</v>
      </c>
      <c r="HT72" s="19">
        <f t="shared" ca="1" si="603"/>
        <v>0</v>
      </c>
      <c r="HU72" s="19">
        <f t="shared" ca="1" si="603"/>
        <v>0</v>
      </c>
      <c r="HV72" s="19">
        <f t="shared" ca="1" si="603"/>
        <v>0</v>
      </c>
      <c r="HW72" s="19">
        <f t="shared" ca="1" si="603"/>
        <v>0</v>
      </c>
      <c r="HX72" s="19">
        <f t="shared" ca="1" si="603"/>
        <v>0</v>
      </c>
      <c r="HY72" s="19">
        <f t="shared" ca="1" si="603"/>
        <v>0</v>
      </c>
      <c r="HZ72" s="19">
        <f t="shared" ca="1" si="603"/>
        <v>0</v>
      </c>
      <c r="IA72" s="19">
        <f t="shared" ca="1" si="603"/>
        <v>0</v>
      </c>
      <c r="IB72" s="19">
        <f t="shared" ca="1" si="603"/>
        <v>0</v>
      </c>
      <c r="IC72" s="19">
        <f t="shared" ca="1" si="603"/>
        <v>0</v>
      </c>
      <c r="ID72" s="19">
        <f t="shared" ca="1" si="603"/>
        <v>0</v>
      </c>
      <c r="IE72" s="5">
        <f t="shared" ref="IE72:IE77" si="604">INDEX(i.TOL,$N72,IE$7)</f>
        <v>67</v>
      </c>
      <c r="IF72" s="9"/>
      <c r="IG72" s="5">
        <f t="shared" ref="IG72:IJ77" si="605">INDEX(i.FlkStrctr,$M72,IG$7)</f>
        <v>1</v>
      </c>
      <c r="IH72" s="5" t="b">
        <f t="shared" si="605"/>
        <v>0</v>
      </c>
      <c r="II72" s="19">
        <f t="shared" ref="II72:JN77" ca="1" si="606">OFFSET(II$5,$B72,0)</f>
        <v>0</v>
      </c>
      <c r="IJ72" s="5">
        <f t="shared" si="605"/>
        <v>55</v>
      </c>
      <c r="IK72" s="19">
        <f t="shared" ca="1" si="606"/>
        <v>1</v>
      </c>
      <c r="IL72" s="19">
        <f t="shared" ca="1" si="606"/>
        <v>0</v>
      </c>
      <c r="IM72" s="19">
        <f t="shared" ca="1" si="606"/>
        <v>0</v>
      </c>
      <c r="IN72" s="19">
        <f t="shared" ca="1" si="606"/>
        <v>0</v>
      </c>
      <c r="IO72" s="19">
        <f t="shared" ca="1" si="606"/>
        <v>0</v>
      </c>
      <c r="IP72" s="19">
        <f t="shared" ca="1" si="606"/>
        <v>0</v>
      </c>
      <c r="IQ72" s="19">
        <f t="shared" ca="1" si="606"/>
        <v>0</v>
      </c>
      <c r="IR72" s="19">
        <f t="shared" ca="1" si="606"/>
        <v>0</v>
      </c>
      <c r="IS72" s="19">
        <f t="shared" ca="1" si="606"/>
        <v>0</v>
      </c>
      <c r="IT72" s="19">
        <f t="shared" ca="1" si="606"/>
        <v>0</v>
      </c>
      <c r="IU72" s="19">
        <f t="shared" ca="1" si="606"/>
        <v>0</v>
      </c>
      <c r="IV72" s="19">
        <f t="shared" ca="1" si="606"/>
        <v>0</v>
      </c>
      <c r="IW72" s="19">
        <f t="shared" ca="1" si="606"/>
        <v>0</v>
      </c>
      <c r="IX72" s="19">
        <f t="shared" ca="1" si="606"/>
        <v>0</v>
      </c>
      <c r="IY72" s="19">
        <f t="shared" ca="1" si="606"/>
        <v>0</v>
      </c>
      <c r="IZ72" s="19">
        <f t="shared" ca="1" si="606"/>
        <v>0</v>
      </c>
      <c r="JA72" s="19">
        <f t="shared" ca="1" si="606"/>
        <v>0</v>
      </c>
      <c r="JB72" s="19">
        <f t="shared" ca="1" si="606"/>
        <v>0</v>
      </c>
      <c r="JC72" s="19">
        <f t="shared" ca="1" si="606"/>
        <v>0</v>
      </c>
      <c r="JD72" s="19">
        <f t="shared" ca="1" si="606"/>
        <v>0</v>
      </c>
      <c r="JE72" s="19">
        <f t="shared" ca="1" si="606"/>
        <v>0</v>
      </c>
      <c r="JF72" s="19">
        <f t="shared" ca="1" si="606"/>
        <v>0</v>
      </c>
      <c r="JG72" s="5">
        <f t="shared" ref="JG72:JK77" si="607">INDEX(i_dryman,($AF72-1)*4+INDEX(i.StdELMan,($K72-1)*12+($M72-1)*3+$N72,JG$8),JG$7)</f>
        <v>1.2500000000000001E-2</v>
      </c>
      <c r="JH72" s="567">
        <f t="shared" si="607"/>
        <v>0</v>
      </c>
      <c r="JI72" s="5">
        <f t="shared" si="607"/>
        <v>6.25E-2</v>
      </c>
      <c r="JJ72" s="5">
        <f t="shared" si="607"/>
        <v>6.25E-2</v>
      </c>
      <c r="JK72" s="5">
        <f t="shared" si="607"/>
        <v>6.25E-2</v>
      </c>
      <c r="JL72" s="19">
        <f t="shared" ca="1" si="606"/>
        <v>1</v>
      </c>
      <c r="JM72" s="19">
        <f t="shared" ca="1" si="606"/>
        <v>0</v>
      </c>
      <c r="JN72" s="19">
        <f t="shared" ca="1" si="606"/>
        <v>1</v>
      </c>
      <c r="JO72" s="9"/>
      <c r="JP72" s="5" t="b">
        <f t="shared" ref="JP72:JP77" ca="1" si="608">IF($L72&lt;&gt;0,INDEX(i.cropgraze_inc,$L72,JP$7),OFFSET(JP$5,$B72,0))</f>
        <v>0</v>
      </c>
      <c r="JQ72" s="19" t="str">
        <f t="shared" ref="JQ72:JR77" ca="1" si="609">OFFSET(JQ$5,$B72,0)</f>
        <v>-</v>
      </c>
      <c r="JR72" s="19" t="str">
        <f t="shared" ca="1" si="609"/>
        <v>-</v>
      </c>
      <c r="JS72" s="5" t="b">
        <f t="shared" ref="JS72:JU77" si="610">($N72=JS$11)</f>
        <v>0</v>
      </c>
      <c r="JT72" s="5" t="b">
        <f t="shared" si="610"/>
        <v>0</v>
      </c>
      <c r="JU72" s="5" t="b">
        <f t="shared" si="610"/>
        <v>1</v>
      </c>
      <c r="JV72" s="144">
        <f>$O72</f>
        <v>1</v>
      </c>
      <c r="JW72" s="144">
        <f t="shared" ref="JW72" si="611">$O72</f>
        <v>1</v>
      </c>
      <c r="JX72" s="12" t="s">
        <v>34</v>
      </c>
      <c r="JY72" s="12" t="s">
        <v>34</v>
      </c>
      <c r="JZ72" s="12" t="s">
        <v>34</v>
      </c>
      <c r="KA72" s="12" t="s">
        <v>34</v>
      </c>
      <c r="KB72" s="12">
        <v>1</v>
      </c>
      <c r="KC72" s="12">
        <v>0.66</v>
      </c>
      <c r="KD72" s="244" t="s">
        <v>34</v>
      </c>
      <c r="KE72" s="5" t="b" cm="1">
        <f t="array" ref="KE72">IF(OR(KF72:KM72&lt;&gt;"-"),TRUE,"-")</f>
        <v>1</v>
      </c>
      <c r="KF72" s="12">
        <v>2</v>
      </c>
      <c r="KG72" s="12">
        <v>2</v>
      </c>
      <c r="KH72" s="12">
        <v>2</v>
      </c>
      <c r="KI72" s="12">
        <v>2</v>
      </c>
      <c r="KJ72" s="12">
        <v>2</v>
      </c>
      <c r="KK72" s="12">
        <v>2</v>
      </c>
      <c r="KL72" s="12">
        <v>2</v>
      </c>
      <c r="KM72" s="12">
        <v>2</v>
      </c>
      <c r="KN72" s="5" t="str">
        <f t="array" ref="KN72">IF(OR(KO72:KU72&lt;&gt;"-"),TRUE,"-")</f>
        <v>-</v>
      </c>
      <c r="KO72" s="12" t="s">
        <v>34</v>
      </c>
      <c r="KP72" s="12" t="s">
        <v>34</v>
      </c>
      <c r="KQ72" s="12" t="s">
        <v>34</v>
      </c>
      <c r="KR72" s="12" t="s">
        <v>34</v>
      </c>
      <c r="KS72" s="12" t="s">
        <v>34</v>
      </c>
      <c r="KT72" s="12" t="s">
        <v>34</v>
      </c>
      <c r="KU72" s="12" t="s">
        <v>34</v>
      </c>
      <c r="KV72" s="12" t="b">
        <v>0</v>
      </c>
      <c r="KW72" s="144">
        <f t="shared" ref="KW72:KW77" si="612">IF($AI72=6,0,$KX72)</f>
        <v>2</v>
      </c>
      <c r="KX72" s="12">
        <v>2</v>
      </c>
      <c r="KY72" s="12" t="b">
        <v>0</v>
      </c>
      <c r="KZ72" s="12" t="s">
        <v>34</v>
      </c>
      <c r="LA72" s="5" t="str">
        <f t="shared" ref="LA72:LD77" si="613">INDEX(i.FlkStrctr,$M72,LA$7)</f>
        <v>-</v>
      </c>
      <c r="LB72" s="5" t="str">
        <f t="shared" si="613"/>
        <v>-</v>
      </c>
      <c r="LC72" s="5" t="str">
        <f t="shared" si="613"/>
        <v>-</v>
      </c>
      <c r="LD72" s="5" t="str">
        <f t="shared" si="613"/>
        <v>-</v>
      </c>
      <c r="LE72" s="12" t="b">
        <v>0</v>
      </c>
      <c r="LF72" s="244" t="s">
        <v>34</v>
      </c>
      <c r="LG72" s="244" t="s">
        <v>34</v>
      </c>
      <c r="LH72" s="12" t="b">
        <v>1</v>
      </c>
      <c r="LI72" s="12">
        <v>0.75</v>
      </c>
      <c r="LJ72" s="144">
        <f>LI72</f>
        <v>0.75</v>
      </c>
      <c r="LK72" s="12">
        <v>0.99</v>
      </c>
      <c r="LL72" s="12">
        <v>0.5</v>
      </c>
      <c r="LM72" s="12">
        <v>0</v>
      </c>
      <c r="LN72" s="12">
        <v>0</v>
      </c>
      <c r="LO72" s="12" t="s">
        <v>34</v>
      </c>
      <c r="LP72" s="5" t="str" cm="1">
        <f t="array" ref="LP72">INDEX(i.meatgrid,$Q72,LP$7)</f>
        <v>-</v>
      </c>
      <c r="LQ72" s="5" t="str" cm="1">
        <f t="array" ref="LQ72">INDEX(i.meatgrid,$Q72,LQ$7)</f>
        <v>-</v>
      </c>
      <c r="LR72" s="19" t="str">
        <f t="shared" ref="LR72" ca="1" si="614">OFFSET(LR$5,$B72,0)</f>
        <v>-</v>
      </c>
      <c r="LS72" s="5">
        <f t="shared" ref="LS72:LS77" si="615">INDEX(i.conservation,$W72+1,$N72)</f>
        <v>1</v>
      </c>
      <c r="LT72" s="9"/>
      <c r="LU72" s="19">
        <f t="shared" ref="LU72:LX77" ca="1" si="616">OFFSET(LU$5,$B72,0)</f>
        <v>70</v>
      </c>
      <c r="LV72" s="19">
        <f t="shared" ca="1" si="616"/>
        <v>50</v>
      </c>
      <c r="LW72" s="19">
        <f t="shared" ca="1" si="616"/>
        <v>80</v>
      </c>
      <c r="LX72" s="19">
        <f t="shared" ca="1" si="616"/>
        <v>50</v>
      </c>
      <c r="LY72" s="5" t="b" cm="1">
        <f t="array" ref="LY72">INDEX(i.meatgrid,$Q72,LY$7)</f>
        <v>0</v>
      </c>
      <c r="LZ72" s="5" t="b" cm="1">
        <f t="array" ref="LZ72">INDEX(i.meatgrid,$Q72,LZ$7)</f>
        <v>0</v>
      </c>
      <c r="MA72" s="5" cm="1">
        <f t="array" ref="MA72">INDEX(i.meatgrid,$Q72,MA$7)</f>
        <v>40</v>
      </c>
      <c r="MB72" s="5" t="str" cm="1">
        <f t="array" ref="MB72">INDEX(i.meatgrid,$Q72,MB$7)</f>
        <v>-</v>
      </c>
      <c r="MC72" s="19">
        <f t="shared" ref="MC72:MC77" ca="1" si="617">OFFSET(MC$5,$B72,0)</f>
        <v>1</v>
      </c>
      <c r="MD72" s="5">
        <f t="shared" ref="MD72:MD77" si="618">INDEX(i.MeatPrices,$S72,MD$7)</f>
        <v>1</v>
      </c>
      <c r="ME72" s="5" cm="1">
        <f t="array" ref="ME72">INDEX(i.meatgrid,$Q72,ME$7)</f>
        <v>1</v>
      </c>
      <c r="MF72" s="5" cm="1">
        <f t="array" ref="MF72">INDEX(i.meatgrid,$Q72,MF$7)</f>
        <v>0</v>
      </c>
      <c r="MG72" s="5" cm="1">
        <f t="array" ref="MG72">INDEX(i.meatgrid,$Q72,MG$7)</f>
        <v>0</v>
      </c>
      <c r="MH72" s="5" cm="1">
        <f t="array" ref="MH72">INDEX(i.meatgrid,$Q72,MH$7)</f>
        <v>0</v>
      </c>
      <c r="MI72" s="5" cm="1">
        <f t="array" ref="MI72">INDEX(i.meatgrid,$Q72,MI$7)</f>
        <v>0</v>
      </c>
      <c r="MJ72" s="5" cm="1">
        <f t="array" ref="MJ72">INDEX(i.meatgrid,$Q72,MJ$7)</f>
        <v>1</v>
      </c>
      <c r="MK72" s="5" cm="1">
        <f t="array" ref="MK72">INDEX(i.meatgrid,$Q72,MK$7)</f>
        <v>1</v>
      </c>
      <c r="ML72" s="5" cm="1">
        <f t="array" ref="ML72">INDEX(i.meatgrid,$Q72,ML$7)</f>
        <v>1</v>
      </c>
      <c r="MM72" s="19">
        <f t="shared" ref="MM72:MM77" ca="1" si="619">OFFSET(MM$5,$B72,0)</f>
        <v>1</v>
      </c>
      <c r="MN72" s="9"/>
      <c r="MO72" s="19" t="b">
        <f t="shared" ref="MO72:ND77" ca="1" si="620">OFFSET(MO$5,$B72,0)</f>
        <v>0</v>
      </c>
      <c r="MP72" s="19" t="b">
        <f t="shared" ca="1" si="620"/>
        <v>0</v>
      </c>
      <c r="MQ72" s="19">
        <f ca="1">OFFSET(MQ$5,$B72,0)</f>
        <v>1</v>
      </c>
      <c r="MR72" s="19">
        <f t="shared" ref="MR72:OT76" ca="1" si="621">OFFSET(MR$5,$B72,0)</f>
        <v>0.75</v>
      </c>
      <c r="MS72" s="19">
        <f t="shared" ca="1" si="621"/>
        <v>0.75</v>
      </c>
      <c r="MT72" s="19">
        <f t="shared" ca="1" si="621"/>
        <v>0.8</v>
      </c>
      <c r="MU72" s="19">
        <f t="shared" ca="1" si="621"/>
        <v>0.82499999999999996</v>
      </c>
      <c r="MV72" s="19">
        <f t="shared" ca="1" si="621"/>
        <v>0.875</v>
      </c>
      <c r="MW72" s="19">
        <f t="shared" ca="1" si="621"/>
        <v>0.9</v>
      </c>
      <c r="MX72" s="19">
        <f t="shared" ca="1" si="621"/>
        <v>1</v>
      </c>
      <c r="MY72" s="19">
        <f t="shared" ca="1" si="621"/>
        <v>0.875</v>
      </c>
      <c r="MZ72" s="19" t="b">
        <f t="shared" ca="1" si="621"/>
        <v>1</v>
      </c>
      <c r="NA72" s="19">
        <f t="shared" ca="1" si="621"/>
        <v>74.989999999999995</v>
      </c>
      <c r="NB72" s="19" t="str">
        <f t="shared" ca="1" si="621"/>
        <v>-</v>
      </c>
      <c r="NC72" s="19" t="str">
        <f t="shared" ca="1" si="621"/>
        <v>-</v>
      </c>
      <c r="ND72" s="19" t="str">
        <f t="shared" ca="1" si="621"/>
        <v>-</v>
      </c>
      <c r="NE72" s="19" t="str">
        <f t="shared" ca="1" si="621"/>
        <v>-</v>
      </c>
      <c r="NF72" s="19" t="str">
        <f t="shared" ca="1" si="621"/>
        <v>-</v>
      </c>
      <c r="NG72" s="19" t="str">
        <f t="shared" ca="1" si="621"/>
        <v>-</v>
      </c>
      <c r="NH72" s="19" t="str">
        <f t="shared" ca="1" si="621"/>
        <v>-</v>
      </c>
      <c r="NI72" s="19">
        <f t="shared" ca="1" si="621"/>
        <v>36.99</v>
      </c>
      <c r="NJ72" s="19">
        <f t="shared" ca="1" si="621"/>
        <v>36.99</v>
      </c>
      <c r="NK72" s="19" t="str">
        <f t="shared" ca="1" si="621"/>
        <v>-</v>
      </c>
      <c r="NL72" s="19" t="str">
        <f t="shared" ca="1" si="621"/>
        <v>-</v>
      </c>
      <c r="NM72" s="19" t="str">
        <f t="shared" ca="1" si="621"/>
        <v>-</v>
      </c>
      <c r="NN72" s="19" t="str">
        <f t="shared" ca="1" si="621"/>
        <v>-</v>
      </c>
      <c r="NO72" s="19" t="str">
        <f t="shared" ca="1" si="621"/>
        <v>-</v>
      </c>
      <c r="NP72" s="19">
        <f t="shared" ca="1" si="621"/>
        <v>49.99</v>
      </c>
      <c r="NQ72" s="19">
        <f t="shared" ca="1" si="621"/>
        <v>49.99</v>
      </c>
      <c r="NR72" s="19">
        <f t="shared" ca="1" si="621"/>
        <v>49.99</v>
      </c>
      <c r="NS72" s="19">
        <f t="shared" ca="1" si="621"/>
        <v>49.99</v>
      </c>
      <c r="NT72" s="19">
        <f t="shared" ca="1" si="621"/>
        <v>49.99</v>
      </c>
      <c r="NU72" s="19">
        <f t="shared" ca="1" si="621"/>
        <v>49.99</v>
      </c>
      <c r="NV72" s="19">
        <f t="shared" ca="1" si="621"/>
        <v>49.99</v>
      </c>
      <c r="NW72" s="19">
        <f t="shared" ca="1" si="621"/>
        <v>49.99</v>
      </c>
      <c r="NX72" s="19">
        <f t="shared" ca="1" si="621"/>
        <v>412.99</v>
      </c>
      <c r="NY72" s="19">
        <f t="shared" ca="1" si="621"/>
        <v>412.99</v>
      </c>
      <c r="NZ72" s="19" t="str">
        <f t="shared" ca="1" si="621"/>
        <v>-</v>
      </c>
      <c r="OA72" s="19" t="str">
        <f t="shared" ca="1" si="621"/>
        <v>-</v>
      </c>
      <c r="OB72" s="19" t="str">
        <f t="shared" ca="1" si="621"/>
        <v>-</v>
      </c>
      <c r="OC72" s="19" t="str">
        <f t="shared" ca="1" si="621"/>
        <v>-</v>
      </c>
      <c r="OD72" s="19" t="str">
        <f t="shared" ca="1" si="621"/>
        <v>-</v>
      </c>
      <c r="OE72" s="19">
        <f t="shared" ca="1" si="621"/>
        <v>6.8900000000000006</v>
      </c>
      <c r="OF72" s="19">
        <f t="shared" ca="1" si="621"/>
        <v>6.8900000000000006</v>
      </c>
      <c r="OG72" s="19">
        <f t="shared" ca="1" si="621"/>
        <v>6.8900000000000006</v>
      </c>
      <c r="OH72" s="19">
        <f t="shared" ca="1" si="621"/>
        <v>6.8900000000000006</v>
      </c>
      <c r="OI72" s="19">
        <f t="shared" ca="1" si="621"/>
        <v>6.8900000000000006</v>
      </c>
      <c r="OJ72" s="19">
        <f t="shared" ca="1" si="621"/>
        <v>6.8900000000000006</v>
      </c>
      <c r="OK72" s="19">
        <f t="shared" ca="1" si="621"/>
        <v>6.8900000000000006</v>
      </c>
      <c r="OL72" s="19">
        <f t="shared" ca="1" si="621"/>
        <v>6.8900000000000006</v>
      </c>
      <c r="OM72" s="19">
        <f t="shared" ca="1" si="621"/>
        <v>346.99</v>
      </c>
      <c r="ON72" s="19">
        <f t="shared" ca="1" si="621"/>
        <v>346.99</v>
      </c>
      <c r="OO72" s="19" t="str">
        <f t="shared" ca="1" si="621"/>
        <v>-</v>
      </c>
      <c r="OP72" s="19" t="str">
        <f t="shared" ca="1" si="621"/>
        <v>-</v>
      </c>
      <c r="OQ72" s="19" t="str">
        <f t="shared" ca="1" si="621"/>
        <v>-</v>
      </c>
      <c r="OR72" s="19" t="str">
        <f t="shared" ca="1" si="621"/>
        <v>-</v>
      </c>
      <c r="OS72" s="19" t="str">
        <f t="shared" ca="1" si="621"/>
        <v>-</v>
      </c>
      <c r="OT72" s="19">
        <f t="shared" ca="1" si="621"/>
        <v>0</v>
      </c>
      <c r="OU72" s="24">
        <v>0</v>
      </c>
    </row>
    <row r="73" spans="1:411" outlineLevel="2">
      <c r="A73" s="21">
        <f t="shared" si="158"/>
        <v>68</v>
      </c>
      <c r="B73" s="29">
        <f ca="1">OFFSET(B73,-1,-1)</f>
        <v>67</v>
      </c>
      <c r="C73">
        <v>203</v>
      </c>
      <c r="D73" s="144" t="str">
        <f t="shared" ca="1" si="581"/>
        <v>GSM</v>
      </c>
      <c r="E73" t="b">
        <v>0</v>
      </c>
      <c r="F73" t="b">
        <v>0</v>
      </c>
      <c r="G73" t="b">
        <f t="shared" si="582"/>
        <v>0</v>
      </c>
      <c r="H73" s="237">
        <f ca="1">OFFSET(H73,-1,0)</f>
        <v>2</v>
      </c>
      <c r="I73" s="237">
        <f t="shared" ref="I73:T77" ca="1" si="622">OFFSET(I73,-1,0)</f>
        <v>1</v>
      </c>
      <c r="J73" s="237" t="str">
        <f t="shared" ca="1" si="622"/>
        <v/>
      </c>
      <c r="K73" s="237">
        <f t="shared" ca="1" si="622"/>
        <v>2</v>
      </c>
      <c r="L73" s="237">
        <f t="shared" ca="1" si="622"/>
        <v>2</v>
      </c>
      <c r="M73" s="237">
        <f t="shared" ca="1" si="622"/>
        <v>2</v>
      </c>
      <c r="N73" s="237">
        <f t="shared" ca="1" si="622"/>
        <v>3</v>
      </c>
      <c r="O73" s="237">
        <f t="shared" ca="1" si="622"/>
        <v>1</v>
      </c>
      <c r="P73" s="237">
        <f t="shared" ca="1" si="622"/>
        <v>1</v>
      </c>
      <c r="Q73" s="237">
        <f t="shared" ca="1" si="622"/>
        <v>4</v>
      </c>
      <c r="R73" s="237">
        <f t="shared" ca="1" si="622"/>
        <v>1</v>
      </c>
      <c r="S73" s="237">
        <f t="shared" ca="1" si="622"/>
        <v>1</v>
      </c>
      <c r="T73" s="237">
        <f t="shared" ca="1" si="622"/>
        <v>1</v>
      </c>
      <c r="U73" s="275"/>
      <c r="V73" s="275"/>
      <c r="W73" s="237">
        <f t="shared" ref="W73:W77" ca="1" si="623">OFFSET(W73,-1,0)</f>
        <v>0</v>
      </c>
      <c r="X73" s="275"/>
      <c r="Y73" s="275">
        <f t="shared" ref="Y73:AE76" ca="1" si="624">OFFSET(Y73,-1,0)</f>
        <v>0</v>
      </c>
      <c r="Z73" s="275">
        <f t="shared" ca="1" si="624"/>
        <v>0</v>
      </c>
      <c r="AA73" s="275">
        <f t="shared" ca="1" si="624"/>
        <v>0</v>
      </c>
      <c r="AB73" s="275">
        <f t="shared" ca="1" si="624"/>
        <v>0</v>
      </c>
      <c r="AC73" s="275">
        <f t="shared" ca="1" si="624"/>
        <v>0</v>
      </c>
      <c r="AD73" s="275">
        <f t="shared" ca="1" si="624"/>
        <v>0</v>
      </c>
      <c r="AE73" s="275">
        <f t="shared" ca="1" si="624"/>
        <v>0</v>
      </c>
      <c r="AF73" s="144">
        <f ca="1">INDEX(CHOOSE($N73,DataAutumn!i.AdultDrys,DataWinter!i.AdultDrys,DataSpring!i.AdultDrys),1,$M73)</f>
        <v>3</v>
      </c>
      <c r="AG73" s="5">
        <f t="shared" ca="1" si="583"/>
        <v>2</v>
      </c>
      <c r="AH73" s="5">
        <f t="shared" ca="1" si="583"/>
        <v>0</v>
      </c>
      <c r="AI73" s="5">
        <f t="shared" ca="1" si="584"/>
        <v>1</v>
      </c>
      <c r="AJ73">
        <f t="shared" ca="1" si="585"/>
        <v>1</v>
      </c>
      <c r="AL73" s="231" t="str">
        <f ca="1">TEXT(LEFT(OFFSET(AL73,-1,0),5)+1,"00000")&amp;MID(OFFSET(AL73,-1,0),6,FIND(" ",OFFSET(AL73,-1,0),7)-5)
&amp; $D73           &amp; IF($IG73=0," FWM","")&amp;IF($IG73=1," MWM","")&amp;IF($IG73=5," Mat","")&amp;IF($IH73=TRUE,"&amp;BBT","    ")          &amp; " Day"&amp;INDEX(i.DOY,$N73,1)
&amp; " Scan"&amp;TEXT($O73,"0")        &amp;" "&amp; INDEX(DataMaster!$B$98:$B$105,$Q73,0)
&amp; " WP"&amp;TEXT($MC73*100,"000p")           &amp; " MP"&amp;TEXT($MD73*100,"000p")           &amp; " GP"&amp;TEXT($MM73*100,"000p")
&amp; " T_" &amp; IF(AND($CC73,$CE73),"TRUE ")        &amp; " (F"&amp;3+COUNTIF($CV73:$CY73,TRUE)&amp;3&amp;"N"&amp;$DM73&amp;$DN73&amp;")"</f>
        <v>00002 FeedSupply_DSP GSM MWM     Day204 Scan1 Prime WP100p MP100p GP100p T_TRUE  (F33N33)</v>
      </c>
      <c r="AM73" s="9" t="str">
        <f ca="1">IF(COUNTIF(AL$5:AL73,AL73)=1,"-","Dup")</f>
        <v>-</v>
      </c>
      <c r="AN73" s="9"/>
      <c r="AO73" s="12" t="s">
        <v>34</v>
      </c>
      <c r="AP73" s="12" t="s">
        <v>34</v>
      </c>
      <c r="AQ73" s="12" t="s">
        <v>34</v>
      </c>
      <c r="AR73" s="12" t="s">
        <v>34</v>
      </c>
      <c r="AS73" s="12" t="s">
        <v>34</v>
      </c>
      <c r="AT73" s="12" t="s">
        <v>34</v>
      </c>
      <c r="AU73" s="12" t="s">
        <v>34</v>
      </c>
      <c r="AV73" s="12" t="s">
        <v>34</v>
      </c>
      <c r="AW73" s="9"/>
      <c r="AX73" s="5" t="b">
        <f t="shared" ca="1" si="586"/>
        <v>0</v>
      </c>
      <c r="AY73" s="5" t="str">
        <f t="shared" ca="1" si="586"/>
        <v>-</v>
      </c>
      <c r="AZ73" s="5" t="b">
        <f t="shared" ca="1" si="586"/>
        <v>0</v>
      </c>
      <c r="BA73" s="5" t="b">
        <f t="shared" ca="1" si="586"/>
        <v>1</v>
      </c>
      <c r="BB73" s="5" t="b">
        <f t="shared" ca="1" si="586"/>
        <v>1</v>
      </c>
      <c r="BC73" s="144">
        <f t="shared" ca="1" si="586"/>
        <v>0</v>
      </c>
      <c r="BD73" s="19" t="b">
        <f t="shared" ca="1" si="587"/>
        <v>1</v>
      </c>
      <c r="BE73" s="9"/>
      <c r="BF73" s="5" t="str">
        <f t="shared" ca="1" si="588"/>
        <v>-</v>
      </c>
      <c r="BG73" s="19" t="str">
        <f t="shared" ca="1" si="589"/>
        <v>-</v>
      </c>
      <c r="BH73" s="19" t="str">
        <f t="shared" ca="1" si="589"/>
        <v>-</v>
      </c>
      <c r="BI73" s="19" t="str">
        <f t="shared" ca="1" si="589"/>
        <v>-</v>
      </c>
      <c r="BJ73" s="5" t="str">
        <f t="shared" ca="1" si="590"/>
        <v>-</v>
      </c>
      <c r="BK73" s="19" t="str">
        <f t="shared" ca="1" si="591"/>
        <v>-</v>
      </c>
      <c r="BL73" s="5" t="str">
        <f t="shared" ca="1" si="592"/>
        <v>-</v>
      </c>
      <c r="BM73" s="19" t="str">
        <f t="shared" ca="1" si="593"/>
        <v>-</v>
      </c>
      <c r="BN73" s="19" t="str">
        <f t="shared" ca="1" si="593"/>
        <v>-</v>
      </c>
      <c r="BO73" s="19" t="str">
        <f t="shared" ca="1" si="593"/>
        <v>-</v>
      </c>
      <c r="BP73" s="5" t="str">
        <f t="shared" ca="1" si="594"/>
        <v>-</v>
      </c>
      <c r="BQ73" s="9"/>
      <c r="BR73" s="19" t="str">
        <f t="shared" ca="1" si="595"/>
        <v>-</v>
      </c>
      <c r="BS73" s="19" t="str">
        <f t="shared" ca="1" si="595"/>
        <v>-</v>
      </c>
      <c r="BT73" s="19" t="str">
        <f t="shared" ca="1" si="595"/>
        <v>-</v>
      </c>
      <c r="BU73" s="19" t="str">
        <f t="shared" ca="1" si="595"/>
        <v>-</v>
      </c>
      <c r="BV73" s="19" t="str">
        <f t="shared" ca="1" si="595"/>
        <v>-</v>
      </c>
      <c r="BW73" s="19" t="str">
        <f t="shared" ca="1" si="595"/>
        <v>-</v>
      </c>
      <c r="BX73" s="19" t="str">
        <f t="shared" ca="1" si="595"/>
        <v>-</v>
      </c>
      <c r="BY73" s="19" t="str">
        <f t="shared" ca="1" si="595"/>
        <v>-</v>
      </c>
      <c r="BZ73" s="19" t="str">
        <f t="shared" ca="1" si="595"/>
        <v>-</v>
      </c>
      <c r="CA73" s="19" t="str">
        <f t="shared" ca="1" si="595"/>
        <v>-</v>
      </c>
      <c r="CB73" s="9"/>
      <c r="CC73" s="12" t="b">
        <v>1</v>
      </c>
      <c r="CD73" s="12" t="b">
        <v>0</v>
      </c>
      <c r="CE73" s="12" t="b">
        <v>1</v>
      </c>
      <c r="CF73" s="12">
        <f ca="1">VALUE($K73&amp;$M73&amp;$N73&amp;$Q73&amp;$S73&amp;"01")</f>
        <v>2234101</v>
      </c>
      <c r="CG73" s="12" t="b">
        <v>0</v>
      </c>
      <c r="CH73" s="12" t="s">
        <v>34</v>
      </c>
      <c r="CI73" s="19" t="b">
        <f t="shared" ref="CI73:CM77" ca="1" si="625">OFFSET(CI$5,$B73,0)</f>
        <v>1</v>
      </c>
      <c r="CJ73" s="12">
        <f ca="1">VALUE($K73&amp;$M73&amp;$N73&amp;$Q73&amp;$S73&amp;"02")</f>
        <v>2234102</v>
      </c>
      <c r="CK73" s="19" t="str">
        <f t="shared" ca="1" si="625"/>
        <v>-</v>
      </c>
      <c r="CL73" s="19">
        <f t="shared" ca="1" si="625"/>
        <v>1</v>
      </c>
      <c r="CM73" s="19">
        <f t="shared" ca="1" si="625"/>
        <v>1</v>
      </c>
      <c r="CN73" s="9"/>
      <c r="CO73" s="444">
        <f t="shared" ca="1" si="597"/>
        <v>652</v>
      </c>
      <c r="CP73" s="444">
        <f t="shared" ca="1" si="597"/>
        <v>686</v>
      </c>
      <c r="CQ73" s="444">
        <f t="shared" ca="1" si="597"/>
        <v>721</v>
      </c>
      <c r="CR73" s="152">
        <f t="shared" ca="1" si="598"/>
        <v>378</v>
      </c>
      <c r="CS73" s="152">
        <f t="shared" ca="1" si="598"/>
        <v>413</v>
      </c>
      <c r="CT73" s="152">
        <f t="shared" ca="1" si="598"/>
        <v>448</v>
      </c>
      <c r="CU73" s="19" t="str">
        <f t="shared" ca="1" si="599"/>
        <v>-</v>
      </c>
      <c r="CV73" s="12" t="b">
        <v>0</v>
      </c>
      <c r="CW73" s="12" t="b">
        <v>0</v>
      </c>
      <c r="CX73" s="12" t="b">
        <v>0</v>
      </c>
      <c r="CY73" s="12" t="b">
        <v>0</v>
      </c>
      <c r="CZ73" s="19" t="b">
        <f t="shared" ca="1" si="599"/>
        <v>1</v>
      </c>
      <c r="DA73" s="19">
        <f t="shared" ca="1" si="599"/>
        <v>0</v>
      </c>
      <c r="DB73" s="19">
        <f t="shared" ca="1" si="599"/>
        <v>0</v>
      </c>
      <c r="DC73" s="19">
        <f t="shared" ca="1" si="599"/>
        <v>0</v>
      </c>
      <c r="DD73" s="19">
        <f t="shared" ca="1" si="599"/>
        <v>0</v>
      </c>
      <c r="DE73" s="19">
        <f t="shared" ca="1" si="599"/>
        <v>0</v>
      </c>
      <c r="DF73" s="19">
        <f t="shared" ca="1" si="599"/>
        <v>0</v>
      </c>
      <c r="DG73" s="19">
        <f t="shared" ca="1" si="599"/>
        <v>0</v>
      </c>
      <c r="DH73" s="19">
        <f t="shared" ca="1" si="599"/>
        <v>0</v>
      </c>
      <c r="DI73" s="19">
        <f t="shared" ca="1" si="599"/>
        <v>0</v>
      </c>
      <c r="DJ73" s="19">
        <f t="shared" ca="1" si="599"/>
        <v>0</v>
      </c>
      <c r="DK73" s="19">
        <f t="shared" ca="1" si="599"/>
        <v>0</v>
      </c>
      <c r="DL73" s="19">
        <f t="shared" ca="1" si="600"/>
        <v>0</v>
      </c>
      <c r="DM73" s="12">
        <v>3</v>
      </c>
      <c r="DN73" s="12">
        <v>3</v>
      </c>
      <c r="DO73" s="12">
        <v>0</v>
      </c>
      <c r="DP73" s="12">
        <v>2</v>
      </c>
      <c r="DQ73" s="12">
        <v>-2</v>
      </c>
      <c r="DR73" s="19" t="str">
        <f t="shared" ca="1" si="600"/>
        <v>-</v>
      </c>
      <c r="DS73" s="19" t="str">
        <f t="shared" ca="1" si="600"/>
        <v>-</v>
      </c>
      <c r="DT73" s="19" t="str">
        <f t="shared" ca="1" si="600"/>
        <v>-</v>
      </c>
      <c r="DU73" s="251">
        <f t="shared" ref="DU73:DU76" si="626">DO73</f>
        <v>0</v>
      </c>
      <c r="DV73" s="251">
        <f>DP73</f>
        <v>2</v>
      </c>
      <c r="DW73" s="251">
        <f t="shared" ref="DW73:DW76" si="627">DQ73</f>
        <v>-2</v>
      </c>
      <c r="DX73" s="19" t="str">
        <f t="shared" ca="1" si="600"/>
        <v>-</v>
      </c>
      <c r="DY73" s="19" t="str">
        <f t="shared" ca="1" si="600"/>
        <v>-</v>
      </c>
      <c r="DZ73" s="19" t="str">
        <f t="shared" ca="1" si="600"/>
        <v>-</v>
      </c>
      <c r="EA73" s="19" t="str">
        <f t="shared" ca="1" si="600"/>
        <v>-</v>
      </c>
      <c r="EB73" s="19" t="str">
        <f t="shared" ca="1" si="600"/>
        <v>-</v>
      </c>
      <c r="EC73" s="19" t="str">
        <f t="shared" ca="1" si="600"/>
        <v>-</v>
      </c>
      <c r="ED73" s="19">
        <f t="shared" ca="1" si="600"/>
        <v>0</v>
      </c>
      <c r="EE73" s="19">
        <f t="shared" ca="1" si="600"/>
        <v>0</v>
      </c>
      <c r="EF73" s="19">
        <f t="shared" ca="1" si="600"/>
        <v>0</v>
      </c>
      <c r="EG73" s="19">
        <f t="shared" ca="1" si="600"/>
        <v>0</v>
      </c>
      <c r="EH73" s="19">
        <f t="shared" ca="1" si="600"/>
        <v>0</v>
      </c>
      <c r="EI73" s="19">
        <f t="shared" ca="1" si="600"/>
        <v>0</v>
      </c>
      <c r="EJ73" s="19">
        <f t="shared" ca="1" si="600"/>
        <v>0</v>
      </c>
      <c r="EK73" s="19">
        <f t="shared" ca="1" si="600"/>
        <v>0</v>
      </c>
      <c r="EL73" s="19">
        <f t="shared" ca="1" si="600"/>
        <v>0</v>
      </c>
      <c r="EM73" s="19">
        <f t="shared" ca="1" si="600"/>
        <v>0</v>
      </c>
      <c r="EN73" s="19">
        <f t="shared" ca="1" si="600"/>
        <v>0</v>
      </c>
      <c r="EO73" s="19">
        <f t="shared" ca="1" si="600"/>
        <v>0</v>
      </c>
      <c r="EP73" s="19">
        <f t="shared" ca="1" si="600"/>
        <v>0</v>
      </c>
      <c r="EQ73" s="19">
        <f t="shared" ca="1" si="600"/>
        <v>0</v>
      </c>
      <c r="ER73" s="19">
        <f t="shared" ca="1" si="600"/>
        <v>0</v>
      </c>
      <c r="ES73" s="19">
        <f t="shared" ca="1" si="600"/>
        <v>0</v>
      </c>
      <c r="ET73" s="19">
        <f t="shared" ca="1" si="601"/>
        <v>0</v>
      </c>
      <c r="EU73" s="19">
        <f t="shared" ca="1" si="601"/>
        <v>0</v>
      </c>
      <c r="EV73" s="19">
        <f t="shared" ca="1" si="601"/>
        <v>0</v>
      </c>
      <c r="EW73" s="19">
        <f t="shared" ca="1" si="601"/>
        <v>0</v>
      </c>
      <c r="EX73" s="19">
        <f t="shared" ca="1" si="601"/>
        <v>0</v>
      </c>
      <c r="EY73" s="19">
        <f t="shared" ca="1" si="601"/>
        <v>0</v>
      </c>
      <c r="EZ73" s="19">
        <f t="shared" ca="1" si="601"/>
        <v>0</v>
      </c>
      <c r="FA73" s="19">
        <f t="shared" ca="1" si="601"/>
        <v>0</v>
      </c>
      <c r="FB73" s="19">
        <f t="shared" ca="1" si="601"/>
        <v>0</v>
      </c>
      <c r="FC73" s="19">
        <f t="shared" ca="1" si="601"/>
        <v>0</v>
      </c>
      <c r="FD73" s="19">
        <f t="shared" ca="1" si="601"/>
        <v>0</v>
      </c>
      <c r="FE73" s="19">
        <f t="shared" ca="1" si="601"/>
        <v>0</v>
      </c>
      <c r="FF73" s="19">
        <f t="shared" ca="1" si="601"/>
        <v>0</v>
      </c>
      <c r="FG73" s="19">
        <f t="shared" ca="1" si="601"/>
        <v>0</v>
      </c>
      <c r="FH73" s="19">
        <f t="shared" ca="1" si="601"/>
        <v>0</v>
      </c>
      <c r="FI73" s="19">
        <f t="shared" ca="1" si="601"/>
        <v>0</v>
      </c>
      <c r="FJ73" s="19">
        <f t="shared" ca="1" si="602"/>
        <v>0</v>
      </c>
      <c r="FK73" s="19">
        <f t="shared" ca="1" si="602"/>
        <v>0</v>
      </c>
      <c r="FL73" s="19">
        <f t="shared" ca="1" si="602"/>
        <v>0</v>
      </c>
      <c r="FM73" s="19">
        <f t="shared" ca="1" si="602"/>
        <v>0</v>
      </c>
      <c r="FN73" s="19">
        <f t="shared" ca="1" si="602"/>
        <v>0</v>
      </c>
      <c r="FO73" s="19">
        <f t="shared" ca="1" si="602"/>
        <v>0</v>
      </c>
      <c r="FP73" s="19">
        <f t="shared" ca="1" si="602"/>
        <v>0</v>
      </c>
      <c r="FQ73" s="19">
        <f t="shared" ca="1" si="602"/>
        <v>0</v>
      </c>
      <c r="FR73" s="19">
        <f t="shared" ca="1" si="602"/>
        <v>0</v>
      </c>
      <c r="FS73" s="19">
        <f t="shared" ca="1" si="602"/>
        <v>0</v>
      </c>
      <c r="FT73" s="19">
        <f t="shared" ca="1" si="602"/>
        <v>0</v>
      </c>
      <c r="FU73" s="19">
        <f t="shared" ca="1" si="602"/>
        <v>0</v>
      </c>
      <c r="FV73" s="19">
        <f t="shared" ca="1" si="602"/>
        <v>0</v>
      </c>
      <c r="FW73" s="19">
        <f t="shared" ca="1" si="602"/>
        <v>0</v>
      </c>
      <c r="FX73" s="19">
        <f t="shared" ca="1" si="602"/>
        <v>0</v>
      </c>
      <c r="FY73" s="19">
        <f t="shared" ca="1" si="602"/>
        <v>0</v>
      </c>
      <c r="FZ73" s="19">
        <f t="shared" ca="1" si="602"/>
        <v>0</v>
      </c>
      <c r="GA73" s="19">
        <f t="shared" ca="1" si="602"/>
        <v>0</v>
      </c>
      <c r="GB73" s="19">
        <f t="shared" ca="1" si="602"/>
        <v>0</v>
      </c>
      <c r="GC73" s="19">
        <f t="shared" ca="1" si="602"/>
        <v>0</v>
      </c>
      <c r="GD73" s="19">
        <f t="shared" ca="1" si="602"/>
        <v>0</v>
      </c>
      <c r="GE73" s="19">
        <f t="shared" ca="1" si="602"/>
        <v>0</v>
      </c>
      <c r="GF73" s="19">
        <f t="shared" ca="1" si="602"/>
        <v>0</v>
      </c>
      <c r="GG73" s="19">
        <f t="shared" ca="1" si="602"/>
        <v>0</v>
      </c>
      <c r="GH73" s="19">
        <f t="shared" ca="1" si="602"/>
        <v>0</v>
      </c>
      <c r="GI73" s="19">
        <f t="shared" ca="1" si="602"/>
        <v>0</v>
      </c>
      <c r="GJ73" s="19">
        <f t="shared" ca="1" si="602"/>
        <v>0</v>
      </c>
      <c r="GK73" s="19">
        <f t="shared" ca="1" si="602"/>
        <v>0</v>
      </c>
      <c r="GL73" s="19">
        <f t="shared" ca="1" si="602"/>
        <v>0</v>
      </c>
      <c r="GM73" s="19">
        <f t="shared" ca="1" si="602"/>
        <v>0</v>
      </c>
      <c r="GN73" s="19">
        <f t="shared" ca="1" si="602"/>
        <v>0</v>
      </c>
      <c r="GO73" s="19">
        <f t="shared" ca="1" si="602"/>
        <v>0</v>
      </c>
      <c r="GP73" s="19">
        <f t="shared" ca="1" si="602"/>
        <v>0</v>
      </c>
      <c r="GQ73" s="19">
        <f t="shared" ca="1" si="602"/>
        <v>0</v>
      </c>
      <c r="GR73" s="19">
        <f t="shared" ca="1" si="602"/>
        <v>0</v>
      </c>
      <c r="GS73" s="19">
        <f t="shared" ca="1" si="602"/>
        <v>0</v>
      </c>
      <c r="GT73" s="19">
        <f t="shared" ca="1" si="602"/>
        <v>0</v>
      </c>
      <c r="GU73" s="19">
        <f t="shared" ca="1" si="602"/>
        <v>0</v>
      </c>
      <c r="GV73" s="19">
        <f t="shared" ca="1" si="602"/>
        <v>0</v>
      </c>
      <c r="GW73" s="19">
        <f t="shared" ca="1" si="602"/>
        <v>0</v>
      </c>
      <c r="GX73" s="19">
        <f t="shared" ca="1" si="602"/>
        <v>0</v>
      </c>
      <c r="GY73" s="19">
        <f t="shared" ca="1" si="602"/>
        <v>0</v>
      </c>
      <c r="GZ73" s="19">
        <f t="shared" ca="1" si="602"/>
        <v>0</v>
      </c>
      <c r="HA73" s="19">
        <f t="shared" ca="1" si="602"/>
        <v>0</v>
      </c>
      <c r="HB73" s="19">
        <f t="shared" ca="1" si="602"/>
        <v>0</v>
      </c>
      <c r="HC73" s="19">
        <f t="shared" ca="1" si="602"/>
        <v>0</v>
      </c>
      <c r="HD73" s="19">
        <f t="shared" ca="1" si="602"/>
        <v>0</v>
      </c>
      <c r="HE73" s="19">
        <f t="shared" ca="1" si="602"/>
        <v>0</v>
      </c>
      <c r="HF73" s="19">
        <f t="shared" ca="1" si="602"/>
        <v>0</v>
      </c>
      <c r="HG73" s="19">
        <f t="shared" ca="1" si="602"/>
        <v>0</v>
      </c>
      <c r="HH73" s="19">
        <f t="shared" ca="1" si="602"/>
        <v>0</v>
      </c>
      <c r="HI73" s="19">
        <f t="shared" ca="1" si="602"/>
        <v>0</v>
      </c>
      <c r="HJ73" s="19">
        <f t="shared" ca="1" si="602"/>
        <v>0</v>
      </c>
      <c r="HK73" s="19">
        <f t="shared" ca="1" si="602"/>
        <v>0</v>
      </c>
      <c r="HL73" s="19">
        <f t="shared" ca="1" si="603"/>
        <v>0</v>
      </c>
      <c r="HM73" s="19">
        <f t="shared" ca="1" si="603"/>
        <v>0</v>
      </c>
      <c r="HN73" s="19">
        <f t="shared" ca="1" si="603"/>
        <v>0</v>
      </c>
      <c r="HO73" s="19">
        <f t="shared" ca="1" si="603"/>
        <v>0</v>
      </c>
      <c r="HP73" s="19">
        <f t="shared" ca="1" si="603"/>
        <v>0</v>
      </c>
      <c r="HQ73" s="19">
        <f t="shared" ca="1" si="603"/>
        <v>0</v>
      </c>
      <c r="HR73" s="19">
        <f t="shared" ca="1" si="603"/>
        <v>0</v>
      </c>
      <c r="HS73" s="19">
        <f t="shared" ca="1" si="603"/>
        <v>0</v>
      </c>
      <c r="HT73" s="19">
        <f t="shared" ca="1" si="603"/>
        <v>0</v>
      </c>
      <c r="HU73" s="19">
        <f t="shared" ca="1" si="603"/>
        <v>0</v>
      </c>
      <c r="HV73" s="19">
        <f t="shared" ca="1" si="603"/>
        <v>0</v>
      </c>
      <c r="HW73" s="19">
        <f t="shared" ca="1" si="603"/>
        <v>0</v>
      </c>
      <c r="HX73" s="19">
        <f t="shared" ca="1" si="603"/>
        <v>0</v>
      </c>
      <c r="HY73" s="19">
        <f t="shared" ca="1" si="603"/>
        <v>0</v>
      </c>
      <c r="HZ73" s="19">
        <f t="shared" ca="1" si="603"/>
        <v>0</v>
      </c>
      <c r="IA73" s="19">
        <f t="shared" ca="1" si="603"/>
        <v>0</v>
      </c>
      <c r="IB73" s="19">
        <f t="shared" ca="1" si="603"/>
        <v>0</v>
      </c>
      <c r="IC73" s="19">
        <f t="shared" ca="1" si="603"/>
        <v>0</v>
      </c>
      <c r="ID73" s="19">
        <f t="shared" ca="1" si="603"/>
        <v>0</v>
      </c>
      <c r="IE73" s="5">
        <f t="shared" ca="1" si="604"/>
        <v>67</v>
      </c>
      <c r="IF73" s="9"/>
      <c r="IG73" s="5">
        <f t="shared" ca="1" si="605"/>
        <v>1</v>
      </c>
      <c r="IH73" s="5" t="b">
        <f t="shared" ca="1" si="605"/>
        <v>0</v>
      </c>
      <c r="II73" s="19">
        <f t="shared" ca="1" si="606"/>
        <v>0</v>
      </c>
      <c r="IJ73" s="5">
        <f t="shared" ca="1" si="605"/>
        <v>55</v>
      </c>
      <c r="IK73" s="19">
        <f t="shared" ca="1" si="606"/>
        <v>1</v>
      </c>
      <c r="IL73" s="19">
        <f t="shared" ca="1" si="606"/>
        <v>0</v>
      </c>
      <c r="IM73" s="19">
        <f t="shared" ca="1" si="606"/>
        <v>0</v>
      </c>
      <c r="IN73" s="19">
        <f t="shared" ca="1" si="606"/>
        <v>0</v>
      </c>
      <c r="IO73" s="19">
        <f t="shared" ca="1" si="606"/>
        <v>0</v>
      </c>
      <c r="IP73" s="19">
        <f t="shared" ca="1" si="606"/>
        <v>0</v>
      </c>
      <c r="IQ73" s="19">
        <f t="shared" ca="1" si="606"/>
        <v>0</v>
      </c>
      <c r="IR73" s="19">
        <f t="shared" ca="1" si="606"/>
        <v>0</v>
      </c>
      <c r="IS73" s="19">
        <f t="shared" ca="1" si="606"/>
        <v>0</v>
      </c>
      <c r="IT73" s="19">
        <f t="shared" ca="1" si="606"/>
        <v>0</v>
      </c>
      <c r="IU73" s="19">
        <f t="shared" ca="1" si="606"/>
        <v>0</v>
      </c>
      <c r="IV73" s="19">
        <f t="shared" ca="1" si="606"/>
        <v>0</v>
      </c>
      <c r="IW73" s="19">
        <f t="shared" ca="1" si="606"/>
        <v>0</v>
      </c>
      <c r="IX73" s="19">
        <f t="shared" ca="1" si="606"/>
        <v>0</v>
      </c>
      <c r="IY73" s="19">
        <f t="shared" ca="1" si="606"/>
        <v>0</v>
      </c>
      <c r="IZ73" s="19">
        <f t="shared" ca="1" si="606"/>
        <v>0</v>
      </c>
      <c r="JA73" s="19">
        <f t="shared" ca="1" si="606"/>
        <v>0</v>
      </c>
      <c r="JB73" s="19">
        <f t="shared" ca="1" si="606"/>
        <v>0</v>
      </c>
      <c r="JC73" s="19">
        <f t="shared" ca="1" si="606"/>
        <v>0</v>
      </c>
      <c r="JD73" s="19">
        <f t="shared" ca="1" si="606"/>
        <v>0</v>
      </c>
      <c r="JE73" s="19">
        <f t="shared" ca="1" si="606"/>
        <v>0</v>
      </c>
      <c r="JF73" s="19">
        <f t="shared" ca="1" si="606"/>
        <v>0</v>
      </c>
      <c r="JG73" s="5">
        <f t="shared" ca="1" si="607"/>
        <v>1.2500000000000001E-2</v>
      </c>
      <c r="JH73" s="567">
        <f t="shared" ca="1" si="607"/>
        <v>0</v>
      </c>
      <c r="JI73" s="5">
        <f t="shared" ca="1" si="607"/>
        <v>6.25E-2</v>
      </c>
      <c r="JJ73" s="5">
        <f t="shared" ca="1" si="607"/>
        <v>6.25E-2</v>
      </c>
      <c r="JK73" s="5">
        <f t="shared" ca="1" si="607"/>
        <v>6.25E-2</v>
      </c>
      <c r="JL73" s="19">
        <f t="shared" ca="1" si="606"/>
        <v>1</v>
      </c>
      <c r="JM73" s="19">
        <f t="shared" ca="1" si="606"/>
        <v>0</v>
      </c>
      <c r="JN73" s="19">
        <f t="shared" ca="1" si="606"/>
        <v>1</v>
      </c>
      <c r="JO73" s="9"/>
      <c r="JP73" s="5" t="b">
        <f t="shared" ca="1" si="608"/>
        <v>0</v>
      </c>
      <c r="JQ73" s="19" t="str">
        <f t="shared" ca="1" si="609"/>
        <v>-</v>
      </c>
      <c r="JR73" s="19" t="str">
        <f t="shared" ca="1" si="609"/>
        <v>-</v>
      </c>
      <c r="JS73" s="5" t="b">
        <f t="shared" ca="1" si="610"/>
        <v>0</v>
      </c>
      <c r="JT73" s="5" t="b">
        <f t="shared" ca="1" si="610"/>
        <v>0</v>
      </c>
      <c r="JU73" s="5" t="b">
        <f t="shared" ca="1" si="610"/>
        <v>1</v>
      </c>
      <c r="JV73" s="144">
        <f t="shared" ref="JV73:JW77" ca="1" si="628">$O73</f>
        <v>1</v>
      </c>
      <c r="JW73" s="144">
        <f t="shared" ca="1" si="628"/>
        <v>1</v>
      </c>
      <c r="JX73" s="19" t="str">
        <f t="shared" ref="JX73:KD77" ca="1" si="629">OFFSET(JX$5,$B73,0)</f>
        <v>-</v>
      </c>
      <c r="JY73" s="19" t="str">
        <f t="shared" ca="1" si="629"/>
        <v>-</v>
      </c>
      <c r="JZ73" s="19" t="str">
        <f t="shared" ca="1" si="629"/>
        <v>-</v>
      </c>
      <c r="KA73" s="19" t="str">
        <f t="shared" ca="1" si="629"/>
        <v>-</v>
      </c>
      <c r="KB73" s="19">
        <f t="shared" ca="1" si="629"/>
        <v>1</v>
      </c>
      <c r="KC73" s="19">
        <f t="shared" ca="1" si="629"/>
        <v>0.66</v>
      </c>
      <c r="KD73" s="19" t="str">
        <f t="shared" ca="1" si="629"/>
        <v>-</v>
      </c>
      <c r="KE73" s="5" t="b" cm="1">
        <f t="array" aca="1" ref="KE73" ca="1">IF(OR(KF73:KM73&lt;&gt;"-"),TRUE,"-")</f>
        <v>1</v>
      </c>
      <c r="KF73" s="237">
        <f ca="1">OFFSET(KF73,-1,0)</f>
        <v>2</v>
      </c>
      <c r="KG73" s="237">
        <f t="shared" ref="KG73:KM73" ca="1" si="630">OFFSET(KG73,-1,0)</f>
        <v>2</v>
      </c>
      <c r="KH73" s="237">
        <f t="shared" ca="1" si="630"/>
        <v>2</v>
      </c>
      <c r="KI73" s="237">
        <f t="shared" ca="1" si="630"/>
        <v>2</v>
      </c>
      <c r="KJ73" s="237">
        <f t="shared" ca="1" si="630"/>
        <v>2</v>
      </c>
      <c r="KK73" s="237">
        <f t="shared" ca="1" si="630"/>
        <v>2</v>
      </c>
      <c r="KL73" s="237">
        <f t="shared" ca="1" si="630"/>
        <v>2</v>
      </c>
      <c r="KM73" s="237">
        <f t="shared" ca="1" si="630"/>
        <v>2</v>
      </c>
      <c r="KN73" s="5" t="str">
        <f t="array" aca="1" ref="KN73" ca="1">IF(OR(KO73:KU73&lt;&gt;"-"),TRUE,"-")</f>
        <v>-</v>
      </c>
      <c r="KO73" s="19" t="str">
        <f t="shared" ref="KO73:KZ77" ca="1" si="631">OFFSET(KO$5,$B73,0)</f>
        <v>-</v>
      </c>
      <c r="KP73" s="19" t="str">
        <f t="shared" ca="1" si="631"/>
        <v>-</v>
      </c>
      <c r="KQ73" s="19" t="str">
        <f t="shared" ca="1" si="631"/>
        <v>-</v>
      </c>
      <c r="KR73" s="19" t="str">
        <f t="shared" ca="1" si="631"/>
        <v>-</v>
      </c>
      <c r="KS73" s="19" t="str">
        <f t="shared" ca="1" si="631"/>
        <v>-</v>
      </c>
      <c r="KT73" s="19" t="str">
        <f t="shared" ca="1" si="631"/>
        <v>-</v>
      </c>
      <c r="KU73" s="19" t="str">
        <f t="shared" ca="1" si="631"/>
        <v>-</v>
      </c>
      <c r="KV73" s="19" t="b">
        <f t="shared" ca="1" si="631"/>
        <v>0</v>
      </c>
      <c r="KW73" s="144">
        <f t="shared" ca="1" si="612"/>
        <v>2</v>
      </c>
      <c r="KX73" s="19">
        <f t="shared" ca="1" si="631"/>
        <v>2</v>
      </c>
      <c r="KY73" s="19" t="b">
        <f t="shared" ca="1" si="631"/>
        <v>0</v>
      </c>
      <c r="KZ73" s="19" t="str">
        <f t="shared" ca="1" si="631"/>
        <v>-</v>
      </c>
      <c r="LA73" s="5" t="str">
        <f t="shared" ca="1" si="613"/>
        <v>-</v>
      </c>
      <c r="LB73" s="5" t="str">
        <f t="shared" ca="1" si="613"/>
        <v>-</v>
      </c>
      <c r="LC73" s="5" t="str">
        <f t="shared" ca="1" si="613"/>
        <v>-</v>
      </c>
      <c r="LD73" s="5" t="str">
        <f t="shared" ca="1" si="613"/>
        <v>-</v>
      </c>
      <c r="LE73" s="19" t="b">
        <f t="shared" ref="LE73:LU77" ca="1" si="632">OFFSET(LE$5,$B73,0)</f>
        <v>0</v>
      </c>
      <c r="LF73" s="19" t="str">
        <f t="shared" ca="1" si="632"/>
        <v>-</v>
      </c>
      <c r="LG73" s="19" t="str">
        <f ca="1">OFFSET(LG$5,$B73,0)</f>
        <v>-</v>
      </c>
      <c r="LH73" s="19" t="b">
        <f ca="1">OFFSET(LH$5,$B73,0)</f>
        <v>1</v>
      </c>
      <c r="LI73" s="19">
        <f t="shared" ca="1" si="632"/>
        <v>0.75</v>
      </c>
      <c r="LJ73" s="19">
        <f t="shared" ca="1" si="632"/>
        <v>0.75</v>
      </c>
      <c r="LK73" s="19">
        <f t="shared" ca="1" si="632"/>
        <v>0.99</v>
      </c>
      <c r="LL73" s="19">
        <f t="shared" ca="1" si="632"/>
        <v>0.5</v>
      </c>
      <c r="LM73" s="19">
        <f t="shared" ca="1" si="632"/>
        <v>0</v>
      </c>
      <c r="LN73" s="19">
        <f t="shared" ca="1" si="632"/>
        <v>0</v>
      </c>
      <c r="LO73" s="19" t="str">
        <f t="shared" ca="1" si="632"/>
        <v>-</v>
      </c>
      <c r="LP73" s="5" t="str" cm="1">
        <f t="array" aca="1" ref="LP73" ca="1">INDEX(i.meatgrid,$Q73,LP$7)</f>
        <v>-</v>
      </c>
      <c r="LQ73" s="5" t="str" cm="1">
        <f t="array" aca="1" ref="LQ73" ca="1">INDEX(i.meatgrid,$Q73,LQ$7)</f>
        <v>-</v>
      </c>
      <c r="LR73" s="19" t="str">
        <f t="shared" ca="1" si="632"/>
        <v>-</v>
      </c>
      <c r="LS73" s="5">
        <f t="shared" ca="1" si="615"/>
        <v>1</v>
      </c>
      <c r="LT73" s="9"/>
      <c r="LU73" s="19">
        <f t="shared" ca="1" si="632"/>
        <v>70</v>
      </c>
      <c r="LV73" s="19">
        <f t="shared" ca="1" si="616"/>
        <v>50</v>
      </c>
      <c r="LW73" s="19">
        <f t="shared" ca="1" si="616"/>
        <v>80</v>
      </c>
      <c r="LX73" s="19">
        <f t="shared" ca="1" si="616"/>
        <v>50</v>
      </c>
      <c r="LY73" s="5" t="b" cm="1">
        <f t="array" aca="1" ref="LY73" ca="1">INDEX(i.meatgrid,$Q73,LY$7)</f>
        <v>0</v>
      </c>
      <c r="LZ73" s="5" t="b" cm="1">
        <f t="array" aca="1" ref="LZ73" ca="1">INDEX(i.meatgrid,$Q73,LZ$7)</f>
        <v>0</v>
      </c>
      <c r="MA73" s="5" cm="1">
        <f t="array" aca="1" ref="MA73" ca="1">INDEX(i.meatgrid,$Q73,MA$7)</f>
        <v>40</v>
      </c>
      <c r="MB73" s="5" t="str" cm="1">
        <f t="array" aca="1" ref="MB73" ca="1">INDEX(i.meatgrid,$Q73,MB$7)</f>
        <v>-</v>
      </c>
      <c r="MC73" s="19">
        <f t="shared" ca="1" si="617"/>
        <v>1</v>
      </c>
      <c r="MD73" s="5">
        <f t="shared" ca="1" si="618"/>
        <v>1</v>
      </c>
      <c r="ME73" s="5" cm="1">
        <f t="array" aca="1" ref="ME73" ca="1">INDEX(i.meatgrid,$Q73,ME$7)</f>
        <v>1</v>
      </c>
      <c r="MF73" s="5" cm="1">
        <f t="array" aca="1" ref="MF73" ca="1">INDEX(i.meatgrid,$Q73,MF$7)</f>
        <v>0</v>
      </c>
      <c r="MG73" s="5" cm="1">
        <f t="array" aca="1" ref="MG73" ca="1">INDEX(i.meatgrid,$Q73,MG$7)</f>
        <v>0</v>
      </c>
      <c r="MH73" s="5" cm="1">
        <f t="array" aca="1" ref="MH73" ca="1">INDEX(i.meatgrid,$Q73,MH$7)</f>
        <v>0</v>
      </c>
      <c r="MI73" s="5" cm="1">
        <f t="array" aca="1" ref="MI73" ca="1">INDEX(i.meatgrid,$Q73,MI$7)</f>
        <v>0</v>
      </c>
      <c r="MJ73" s="5" cm="1">
        <f t="array" aca="1" ref="MJ73" ca="1">INDEX(i.meatgrid,$Q73,MJ$7)</f>
        <v>1</v>
      </c>
      <c r="MK73" s="5" cm="1">
        <f t="array" aca="1" ref="MK73" ca="1">INDEX(i.meatgrid,$Q73,MK$7)</f>
        <v>1</v>
      </c>
      <c r="ML73" s="5" cm="1">
        <f t="array" aca="1" ref="ML73" ca="1">INDEX(i.meatgrid,$Q73,ML$7)</f>
        <v>1</v>
      </c>
      <c r="MM73" s="19">
        <f t="shared" ca="1" si="619"/>
        <v>1</v>
      </c>
      <c r="MN73" s="9"/>
      <c r="MO73" s="19" t="b">
        <f t="shared" ca="1" si="620"/>
        <v>0</v>
      </c>
      <c r="MP73" s="19" t="b">
        <f t="shared" ca="1" si="620"/>
        <v>0</v>
      </c>
      <c r="MQ73" s="19">
        <f t="shared" ca="1" si="620"/>
        <v>1</v>
      </c>
      <c r="MR73" s="19">
        <f t="shared" ca="1" si="620"/>
        <v>0.75</v>
      </c>
      <c r="MS73" s="19">
        <f t="shared" ca="1" si="620"/>
        <v>0.75</v>
      </c>
      <c r="MT73" s="19">
        <f t="shared" ca="1" si="620"/>
        <v>0.8</v>
      </c>
      <c r="MU73" s="19">
        <f t="shared" ca="1" si="620"/>
        <v>0.82499999999999996</v>
      </c>
      <c r="MV73" s="19">
        <f t="shared" ca="1" si="620"/>
        <v>0.875</v>
      </c>
      <c r="MW73" s="19">
        <f t="shared" ca="1" si="620"/>
        <v>0.9</v>
      </c>
      <c r="MX73" s="19">
        <f t="shared" ca="1" si="620"/>
        <v>1</v>
      </c>
      <c r="MY73" s="19">
        <f t="shared" ca="1" si="620"/>
        <v>0.875</v>
      </c>
      <c r="MZ73" s="19" t="b">
        <f t="shared" ca="1" si="620"/>
        <v>1</v>
      </c>
      <c r="NA73" s="19">
        <f t="shared" ca="1" si="621"/>
        <v>74.989999999999995</v>
      </c>
      <c r="NB73" s="19" t="str">
        <f t="shared" ca="1" si="621"/>
        <v>-</v>
      </c>
      <c r="NC73" s="19" t="str">
        <f t="shared" ca="1" si="621"/>
        <v>-</v>
      </c>
      <c r="ND73" s="19" t="str">
        <f t="shared" ca="1" si="621"/>
        <v>-</v>
      </c>
      <c r="NE73" s="19" t="str">
        <f t="shared" ca="1" si="621"/>
        <v>-</v>
      </c>
      <c r="NF73" s="19" t="str">
        <f t="shared" ca="1" si="621"/>
        <v>-</v>
      </c>
      <c r="NG73" s="19" t="str">
        <f t="shared" ca="1" si="621"/>
        <v>-</v>
      </c>
      <c r="NH73" s="19" t="str">
        <f t="shared" ca="1" si="621"/>
        <v>-</v>
      </c>
      <c r="NI73" s="19">
        <f t="shared" ca="1" si="621"/>
        <v>36.99</v>
      </c>
      <c r="NJ73" s="19">
        <f t="shared" ca="1" si="621"/>
        <v>36.99</v>
      </c>
      <c r="NK73" s="19" t="str">
        <f t="shared" ca="1" si="621"/>
        <v>-</v>
      </c>
      <c r="NL73" s="19" t="str">
        <f t="shared" ca="1" si="621"/>
        <v>-</v>
      </c>
      <c r="NM73" s="19" t="str">
        <f t="shared" ca="1" si="621"/>
        <v>-</v>
      </c>
      <c r="NN73" s="19" t="str">
        <f t="shared" ca="1" si="621"/>
        <v>-</v>
      </c>
      <c r="NO73" s="19" t="str">
        <f t="shared" ca="1" si="621"/>
        <v>-</v>
      </c>
      <c r="NP73" s="19">
        <f t="shared" ca="1" si="621"/>
        <v>49.99</v>
      </c>
      <c r="NQ73" s="19">
        <f t="shared" ca="1" si="621"/>
        <v>49.99</v>
      </c>
      <c r="NR73" s="19">
        <f t="shared" ca="1" si="621"/>
        <v>49.99</v>
      </c>
      <c r="NS73" s="19">
        <f t="shared" ca="1" si="621"/>
        <v>49.99</v>
      </c>
      <c r="NT73" s="19">
        <f t="shared" ca="1" si="621"/>
        <v>49.99</v>
      </c>
      <c r="NU73" s="19">
        <f t="shared" ca="1" si="621"/>
        <v>49.99</v>
      </c>
      <c r="NV73" s="19">
        <f t="shared" ca="1" si="621"/>
        <v>49.99</v>
      </c>
      <c r="NW73" s="19">
        <f t="shared" ca="1" si="621"/>
        <v>49.99</v>
      </c>
      <c r="NX73" s="19">
        <f t="shared" ca="1" si="621"/>
        <v>412.99</v>
      </c>
      <c r="NY73" s="19">
        <f t="shared" ca="1" si="621"/>
        <v>412.99</v>
      </c>
      <c r="NZ73" s="19" t="str">
        <f t="shared" ca="1" si="621"/>
        <v>-</v>
      </c>
      <c r="OA73" s="19" t="str">
        <f t="shared" ca="1" si="621"/>
        <v>-</v>
      </c>
      <c r="OB73" s="19" t="str">
        <f t="shared" ca="1" si="621"/>
        <v>-</v>
      </c>
      <c r="OC73" s="19" t="str">
        <f t="shared" ca="1" si="621"/>
        <v>-</v>
      </c>
      <c r="OD73" s="19" t="str">
        <f t="shared" ca="1" si="621"/>
        <v>-</v>
      </c>
      <c r="OE73" s="19">
        <f t="shared" ca="1" si="621"/>
        <v>6.8900000000000006</v>
      </c>
      <c r="OF73" s="19">
        <f t="shared" ca="1" si="621"/>
        <v>6.8900000000000006</v>
      </c>
      <c r="OG73" s="19">
        <f t="shared" ca="1" si="621"/>
        <v>6.8900000000000006</v>
      </c>
      <c r="OH73" s="19">
        <f t="shared" ca="1" si="621"/>
        <v>6.8900000000000006</v>
      </c>
      <c r="OI73" s="19">
        <f t="shared" ca="1" si="621"/>
        <v>6.8900000000000006</v>
      </c>
      <c r="OJ73" s="19">
        <f t="shared" ca="1" si="621"/>
        <v>6.8900000000000006</v>
      </c>
      <c r="OK73" s="19">
        <f t="shared" ca="1" si="621"/>
        <v>6.8900000000000006</v>
      </c>
      <c r="OL73" s="19">
        <f t="shared" ca="1" si="621"/>
        <v>6.8900000000000006</v>
      </c>
      <c r="OM73" s="19">
        <f t="shared" ca="1" si="621"/>
        <v>346.99</v>
      </c>
      <c r="ON73" s="19">
        <f t="shared" ca="1" si="621"/>
        <v>346.99</v>
      </c>
      <c r="OO73" s="19" t="str">
        <f t="shared" ca="1" si="621"/>
        <v>-</v>
      </c>
      <c r="OP73" s="19" t="str">
        <f t="shared" ca="1" si="621"/>
        <v>-</v>
      </c>
      <c r="OQ73" s="19" t="str">
        <f t="shared" ca="1" si="621"/>
        <v>-</v>
      </c>
      <c r="OR73" s="19" t="str">
        <f t="shared" ca="1" si="621"/>
        <v>-</v>
      </c>
      <c r="OS73" s="19" t="str">
        <f t="shared" ca="1" si="621"/>
        <v>-</v>
      </c>
      <c r="OT73" s="19">
        <f t="shared" ca="1" si="621"/>
        <v>0</v>
      </c>
      <c r="OU73" s="24">
        <v>0</v>
      </c>
    </row>
    <row r="74" spans="1:411" outlineLevel="2">
      <c r="A74" s="21">
        <f t="shared" si="158"/>
        <v>69</v>
      </c>
      <c r="B74" s="222">
        <f t="shared" ref="B74:B77" ca="1" si="633">OFFSET(B74,-1,0)</f>
        <v>67</v>
      </c>
      <c r="C74">
        <v>203</v>
      </c>
      <c r="D74" s="144" t="str">
        <f t="shared" ca="1" si="581"/>
        <v>GSM</v>
      </c>
      <c r="E74" t="b">
        <v>0</v>
      </c>
      <c r="F74" t="b">
        <v>0</v>
      </c>
      <c r="G74" t="b">
        <f t="shared" si="582"/>
        <v>0</v>
      </c>
      <c r="H74" s="237">
        <f t="shared" ref="H74:T77" ca="1" si="634">OFFSET(H74,-1,0)</f>
        <v>2</v>
      </c>
      <c r="I74" s="237">
        <f t="shared" ca="1" si="634"/>
        <v>1</v>
      </c>
      <c r="J74" s="237" t="str">
        <f t="shared" ca="1" si="634"/>
        <v/>
      </c>
      <c r="K74" s="237">
        <f t="shared" ca="1" si="634"/>
        <v>2</v>
      </c>
      <c r="L74" s="237">
        <f t="shared" ca="1" si="622"/>
        <v>2</v>
      </c>
      <c r="M74" s="237">
        <f t="shared" ca="1" si="622"/>
        <v>2</v>
      </c>
      <c r="N74" s="237">
        <f t="shared" ca="1" si="622"/>
        <v>3</v>
      </c>
      <c r="O74" s="237">
        <f t="shared" ca="1" si="622"/>
        <v>1</v>
      </c>
      <c r="P74" s="237">
        <f t="shared" ca="1" si="622"/>
        <v>1</v>
      </c>
      <c r="Q74" s="237">
        <f t="shared" ca="1" si="622"/>
        <v>4</v>
      </c>
      <c r="R74" s="237">
        <f t="shared" ca="1" si="622"/>
        <v>1</v>
      </c>
      <c r="S74" s="237">
        <f t="shared" ca="1" si="622"/>
        <v>1</v>
      </c>
      <c r="T74" s="237">
        <f t="shared" ca="1" si="622"/>
        <v>1</v>
      </c>
      <c r="U74" s="275"/>
      <c r="V74" s="275"/>
      <c r="W74" s="237">
        <f t="shared" ca="1" si="623"/>
        <v>0</v>
      </c>
      <c r="X74" s="275"/>
      <c r="Y74" s="275">
        <f t="shared" ca="1" si="624"/>
        <v>0</v>
      </c>
      <c r="Z74" s="275">
        <f t="shared" ca="1" si="624"/>
        <v>0</v>
      </c>
      <c r="AA74" s="275">
        <f t="shared" ca="1" si="624"/>
        <v>0</v>
      </c>
      <c r="AB74" s="275">
        <f t="shared" ca="1" si="624"/>
        <v>0</v>
      </c>
      <c r="AC74" s="275">
        <f t="shared" ca="1" si="624"/>
        <v>0</v>
      </c>
      <c r="AD74" s="275">
        <f t="shared" ca="1" si="624"/>
        <v>0</v>
      </c>
      <c r="AE74" s="275">
        <f t="shared" ca="1" si="624"/>
        <v>0</v>
      </c>
      <c r="AF74" s="144">
        <f ca="1">INDEX(CHOOSE($N74,DataAutumn!i.AdultDrys,DataWinter!i.AdultDrys,DataSpring!i.AdultDrys),1,$M74)</f>
        <v>3</v>
      </c>
      <c r="AG74" s="5">
        <f t="shared" ca="1" si="583"/>
        <v>2</v>
      </c>
      <c r="AH74" s="5">
        <f t="shared" ca="1" si="583"/>
        <v>0</v>
      </c>
      <c r="AI74" s="5">
        <f t="shared" ca="1" si="584"/>
        <v>1</v>
      </c>
      <c r="AJ74">
        <f t="shared" ca="1" si="585"/>
        <v>1</v>
      </c>
      <c r="AL74" s="231" t="str">
        <f ca="1">TEXT(LEFT(OFFSET(AL74,-1,0),5)+1,"00000")&amp;MID(OFFSET(AL74,-1,0),6,FIND(" ",OFFSET(AL74,-1,0),7)-5)
&amp; $D74           &amp; IF($IG74=0," FWM","")&amp;IF($IG74=1," MWM","")&amp;IF($IG74=5," Mat","")&amp;IF($IH74=TRUE,"&amp;BBT","    ")          &amp; " Day"&amp;INDEX(i.DOY,$N74,1)
&amp; " Scan"&amp;TEXT($O74,"0")        &amp;" "&amp; INDEX(DataMaster!$B$98:$B$105,$Q74,0)
&amp; " WP"&amp;TEXT($MC74*100,"000p")           &amp; " MP"&amp;TEXT($MD74*100,"000p")           &amp; " GP"&amp;TEXT($MM74*100,"000p")
&amp; " T_" &amp; IF(AND($CC74,$CE74),"TRUE ")        &amp; " (F"&amp;3+COUNTIF($CV74:$CY74,TRUE)&amp;3&amp;"N"&amp;$DM74&amp;$DN74&amp;")"</f>
        <v>00003 FeedSupply_DSP GSM MWM     Day204 Scan1 Prime WP100p MP100p GP100p T_TRUE  (F33N33)</v>
      </c>
      <c r="AM74" s="9" t="str">
        <f ca="1">IF(COUNTIF(AL$5:AL74,AL74)=1,"-","Dup")</f>
        <v>-</v>
      </c>
      <c r="AN74" s="9"/>
      <c r="AO74" s="237" t="str">
        <f t="shared" ref="AO74:AV77" ca="1" si="635">OFFSET(AO74,-1,0)</f>
        <v>-</v>
      </c>
      <c r="AP74" s="237" t="str">
        <f t="shared" ca="1" si="635"/>
        <v>-</v>
      </c>
      <c r="AQ74" s="237" t="str">
        <f t="shared" ca="1" si="635"/>
        <v>-</v>
      </c>
      <c r="AR74" s="237" t="str">
        <f t="shared" ca="1" si="635"/>
        <v>-</v>
      </c>
      <c r="AS74" s="237" t="str">
        <f t="shared" ca="1" si="635"/>
        <v>-</v>
      </c>
      <c r="AT74" s="237" t="str">
        <f t="shared" ca="1" si="635"/>
        <v>-</v>
      </c>
      <c r="AU74" s="237" t="str">
        <f t="shared" ca="1" si="635"/>
        <v>-</v>
      </c>
      <c r="AV74" s="237" t="str">
        <f t="shared" ca="1" si="635"/>
        <v>-</v>
      </c>
      <c r="AW74" s="9"/>
      <c r="AX74" s="5" t="b">
        <f t="shared" ca="1" si="586"/>
        <v>0</v>
      </c>
      <c r="AY74" s="5" t="str">
        <f t="shared" ca="1" si="586"/>
        <v>-</v>
      </c>
      <c r="AZ74" s="5" t="b">
        <f t="shared" ca="1" si="586"/>
        <v>0</v>
      </c>
      <c r="BA74" s="5" t="b">
        <f t="shared" ca="1" si="586"/>
        <v>1</v>
      </c>
      <c r="BB74" s="5" t="b">
        <f t="shared" ca="1" si="586"/>
        <v>1</v>
      </c>
      <c r="BC74" s="144">
        <f t="shared" ca="1" si="586"/>
        <v>0</v>
      </c>
      <c r="BD74" s="19" t="b">
        <f t="shared" ca="1" si="587"/>
        <v>1</v>
      </c>
      <c r="BE74" s="9"/>
      <c r="BF74" s="5" t="str">
        <f t="shared" ca="1" si="588"/>
        <v>-</v>
      </c>
      <c r="BG74" s="19" t="str">
        <f t="shared" ca="1" si="589"/>
        <v>-</v>
      </c>
      <c r="BH74" s="19" t="str">
        <f t="shared" ca="1" si="589"/>
        <v>-</v>
      </c>
      <c r="BI74" s="19" t="str">
        <f t="shared" ca="1" si="589"/>
        <v>-</v>
      </c>
      <c r="BJ74" s="5" t="str">
        <f t="shared" ca="1" si="590"/>
        <v>-</v>
      </c>
      <c r="BK74" s="19" t="str">
        <f t="shared" ca="1" si="591"/>
        <v>-</v>
      </c>
      <c r="BL74" s="5" t="str">
        <f t="shared" ca="1" si="592"/>
        <v>-</v>
      </c>
      <c r="BM74" s="19" t="str">
        <f t="shared" ca="1" si="593"/>
        <v>-</v>
      </c>
      <c r="BN74" s="19" t="str">
        <f t="shared" ca="1" si="593"/>
        <v>-</v>
      </c>
      <c r="BO74" s="19" t="str">
        <f t="shared" ca="1" si="593"/>
        <v>-</v>
      </c>
      <c r="BP74" s="5" t="str">
        <f t="shared" ca="1" si="594"/>
        <v>-</v>
      </c>
      <c r="BQ74" s="9"/>
      <c r="BR74" s="19" t="str">
        <f t="shared" ca="1" si="595"/>
        <v>-</v>
      </c>
      <c r="BS74" s="19" t="str">
        <f t="shared" ca="1" si="595"/>
        <v>-</v>
      </c>
      <c r="BT74" s="19" t="str">
        <f t="shared" ca="1" si="595"/>
        <v>-</v>
      </c>
      <c r="BU74" s="19" t="str">
        <f t="shared" ca="1" si="595"/>
        <v>-</v>
      </c>
      <c r="BV74" s="19" t="str">
        <f t="shared" ca="1" si="595"/>
        <v>-</v>
      </c>
      <c r="BW74" s="19" t="str">
        <f t="shared" ca="1" si="595"/>
        <v>-</v>
      </c>
      <c r="BX74" s="19" t="str">
        <f t="shared" ca="1" si="595"/>
        <v>-</v>
      </c>
      <c r="BY74" s="19" t="str">
        <f t="shared" ca="1" si="595"/>
        <v>-</v>
      </c>
      <c r="BZ74" s="19" t="str">
        <f t="shared" ca="1" si="595"/>
        <v>-</v>
      </c>
      <c r="CA74" s="19" t="str">
        <f t="shared" ca="1" si="595"/>
        <v>-</v>
      </c>
      <c r="CB74" s="9"/>
      <c r="CC74" s="237" t="b">
        <f ca="1">OFFSET(CC74,-1,0)</f>
        <v>1</v>
      </c>
      <c r="CD74" s="12" t="b">
        <v>0</v>
      </c>
      <c r="CE74" s="237" t="b">
        <f ca="1">OFFSET(CE74,-1,0)</f>
        <v>1</v>
      </c>
      <c r="CF74" s="251">
        <f t="shared" ref="CF74:CF77" ca="1" si="636">IF(OFFSET($E74,-1,0),OFFSET($CJ74,-1,0),OFFSET(CF74,-1,0))</f>
        <v>2234101</v>
      </c>
      <c r="CG74" s="237" t="b">
        <f ca="1">OFFSET(CG74,-1,0)</f>
        <v>0</v>
      </c>
      <c r="CH74" s="12" t="s">
        <v>34</v>
      </c>
      <c r="CI74" s="19" t="b">
        <f t="shared" ca="1" si="625"/>
        <v>1</v>
      </c>
      <c r="CJ74" s="237">
        <f t="shared" ref="CJ74:CJ77" ca="1" si="637">OFFSET(CJ74,-1,0)+1</f>
        <v>2234103</v>
      </c>
      <c r="CK74" s="19" t="str">
        <f t="shared" ca="1" si="625"/>
        <v>-</v>
      </c>
      <c r="CL74" s="19">
        <f t="shared" ca="1" si="625"/>
        <v>1</v>
      </c>
      <c r="CM74" s="19">
        <f t="shared" ca="1" si="625"/>
        <v>1</v>
      </c>
      <c r="CN74" s="9"/>
      <c r="CO74" s="444">
        <f t="shared" ca="1" si="597"/>
        <v>652</v>
      </c>
      <c r="CP74" s="444">
        <f t="shared" ca="1" si="597"/>
        <v>686</v>
      </c>
      <c r="CQ74" s="444">
        <f t="shared" ca="1" si="597"/>
        <v>721</v>
      </c>
      <c r="CR74" s="152">
        <f t="shared" ca="1" si="598"/>
        <v>378</v>
      </c>
      <c r="CS74" s="152">
        <f t="shared" ca="1" si="598"/>
        <v>413</v>
      </c>
      <c r="CT74" s="152">
        <f t="shared" ca="1" si="598"/>
        <v>448</v>
      </c>
      <c r="CU74" s="19" t="str">
        <f t="shared" ca="1" si="599"/>
        <v>-</v>
      </c>
      <c r="CV74" s="12" t="b">
        <v>0</v>
      </c>
      <c r="CW74" s="12" t="b">
        <v>0</v>
      </c>
      <c r="CX74" s="12" t="b">
        <v>0</v>
      </c>
      <c r="CY74" s="12" t="b">
        <v>0</v>
      </c>
      <c r="CZ74" s="19" t="b">
        <f t="shared" ca="1" si="599"/>
        <v>1</v>
      </c>
      <c r="DA74" s="19">
        <f t="shared" ca="1" si="599"/>
        <v>0</v>
      </c>
      <c r="DB74" s="19">
        <f t="shared" ca="1" si="599"/>
        <v>0</v>
      </c>
      <c r="DC74" s="19">
        <f t="shared" ca="1" si="599"/>
        <v>0</v>
      </c>
      <c r="DD74" s="19">
        <f t="shared" ca="1" si="599"/>
        <v>0</v>
      </c>
      <c r="DE74" s="19">
        <f t="shared" ca="1" si="599"/>
        <v>0</v>
      </c>
      <c r="DF74" s="19">
        <f t="shared" ca="1" si="599"/>
        <v>0</v>
      </c>
      <c r="DG74" s="19">
        <f t="shared" ca="1" si="599"/>
        <v>0</v>
      </c>
      <c r="DH74" s="19">
        <f t="shared" ca="1" si="599"/>
        <v>0</v>
      </c>
      <c r="DI74" s="19">
        <f t="shared" ca="1" si="599"/>
        <v>0</v>
      </c>
      <c r="DJ74" s="19">
        <f t="shared" ca="1" si="599"/>
        <v>0</v>
      </c>
      <c r="DK74" s="19">
        <f t="shared" ca="1" si="599"/>
        <v>0</v>
      </c>
      <c r="DL74" s="19">
        <f t="shared" ca="1" si="600"/>
        <v>0</v>
      </c>
      <c r="DM74" s="12">
        <v>3</v>
      </c>
      <c r="DN74" s="12">
        <v>3</v>
      </c>
      <c r="DO74" s="19">
        <f t="shared" ref="DO74:DR77" ca="1" si="638">OFFSET(DO$5,$B74,0)</f>
        <v>0</v>
      </c>
      <c r="DP74" s="12">
        <v>2</v>
      </c>
      <c r="DQ74" s="12">
        <v>-2</v>
      </c>
      <c r="DR74" s="19" t="str">
        <f t="shared" ca="1" si="600"/>
        <v>-</v>
      </c>
      <c r="DS74" s="19" t="str">
        <f t="shared" ca="1" si="600"/>
        <v>-</v>
      </c>
      <c r="DT74" s="19" t="str">
        <f t="shared" ca="1" si="600"/>
        <v>-</v>
      </c>
      <c r="DU74" s="251">
        <f t="shared" ca="1" si="626"/>
        <v>0</v>
      </c>
      <c r="DV74" s="251">
        <f t="shared" ref="DV74:DV76" si="639">DP74</f>
        <v>2</v>
      </c>
      <c r="DW74" s="251">
        <f t="shared" si="627"/>
        <v>-2</v>
      </c>
      <c r="DX74" s="19" t="str">
        <f t="shared" ca="1" si="600"/>
        <v>-</v>
      </c>
      <c r="DY74" s="19" t="str">
        <f t="shared" ca="1" si="600"/>
        <v>-</v>
      </c>
      <c r="DZ74" s="19" t="str">
        <f t="shared" ca="1" si="600"/>
        <v>-</v>
      </c>
      <c r="EA74" s="19" t="str">
        <f t="shared" ca="1" si="600"/>
        <v>-</v>
      </c>
      <c r="EB74" s="19" t="str">
        <f t="shared" ca="1" si="600"/>
        <v>-</v>
      </c>
      <c r="EC74" s="19" t="str">
        <f t="shared" ca="1" si="600"/>
        <v>-</v>
      </c>
      <c r="ED74" s="19">
        <f t="shared" ca="1" si="600"/>
        <v>0</v>
      </c>
      <c r="EE74" s="19">
        <f t="shared" ca="1" si="600"/>
        <v>0</v>
      </c>
      <c r="EF74" s="19">
        <f t="shared" ca="1" si="600"/>
        <v>0</v>
      </c>
      <c r="EG74" s="19">
        <f t="shared" ca="1" si="600"/>
        <v>0</v>
      </c>
      <c r="EH74" s="19">
        <f t="shared" ca="1" si="600"/>
        <v>0</v>
      </c>
      <c r="EI74" s="19">
        <f t="shared" ca="1" si="600"/>
        <v>0</v>
      </c>
      <c r="EJ74" s="19">
        <f t="shared" ca="1" si="600"/>
        <v>0</v>
      </c>
      <c r="EK74" s="19">
        <f t="shared" ca="1" si="600"/>
        <v>0</v>
      </c>
      <c r="EL74" s="19">
        <f t="shared" ca="1" si="600"/>
        <v>0</v>
      </c>
      <c r="EM74" s="19">
        <f t="shared" ca="1" si="600"/>
        <v>0</v>
      </c>
      <c r="EN74" s="19">
        <f t="shared" ca="1" si="600"/>
        <v>0</v>
      </c>
      <c r="EO74" s="19">
        <f t="shared" ca="1" si="600"/>
        <v>0</v>
      </c>
      <c r="EP74" s="19">
        <f t="shared" ca="1" si="600"/>
        <v>0</v>
      </c>
      <c r="EQ74" s="19">
        <f t="shared" ca="1" si="600"/>
        <v>0</v>
      </c>
      <c r="ER74" s="19">
        <f t="shared" ca="1" si="600"/>
        <v>0</v>
      </c>
      <c r="ES74" s="19">
        <f t="shared" ca="1" si="600"/>
        <v>0</v>
      </c>
      <c r="ET74" s="19">
        <f t="shared" ca="1" si="601"/>
        <v>0</v>
      </c>
      <c r="EU74" s="19">
        <f t="shared" ca="1" si="601"/>
        <v>0</v>
      </c>
      <c r="EV74" s="19">
        <f t="shared" ca="1" si="601"/>
        <v>0</v>
      </c>
      <c r="EW74" s="19">
        <f t="shared" ca="1" si="601"/>
        <v>0</v>
      </c>
      <c r="EX74" s="19">
        <f t="shared" ca="1" si="601"/>
        <v>0</v>
      </c>
      <c r="EY74" s="19">
        <f t="shared" ca="1" si="601"/>
        <v>0</v>
      </c>
      <c r="EZ74" s="19">
        <f t="shared" ca="1" si="601"/>
        <v>0</v>
      </c>
      <c r="FA74" s="19">
        <f t="shared" ca="1" si="601"/>
        <v>0</v>
      </c>
      <c r="FB74" s="19">
        <f t="shared" ca="1" si="601"/>
        <v>0</v>
      </c>
      <c r="FC74" s="19">
        <f t="shared" ca="1" si="601"/>
        <v>0</v>
      </c>
      <c r="FD74" s="19">
        <f t="shared" ca="1" si="601"/>
        <v>0</v>
      </c>
      <c r="FE74" s="19">
        <f t="shared" ca="1" si="601"/>
        <v>0</v>
      </c>
      <c r="FF74" s="19">
        <f t="shared" ca="1" si="601"/>
        <v>0</v>
      </c>
      <c r="FG74" s="19">
        <f t="shared" ca="1" si="601"/>
        <v>0</v>
      </c>
      <c r="FH74" s="19">
        <f t="shared" ca="1" si="601"/>
        <v>0</v>
      </c>
      <c r="FI74" s="19">
        <f t="shared" ca="1" si="601"/>
        <v>0</v>
      </c>
      <c r="FJ74" s="19">
        <f t="shared" ca="1" si="602"/>
        <v>0</v>
      </c>
      <c r="FK74" s="19">
        <f t="shared" ca="1" si="602"/>
        <v>0</v>
      </c>
      <c r="FL74" s="19">
        <f t="shared" ca="1" si="602"/>
        <v>0</v>
      </c>
      <c r="FM74" s="19">
        <f t="shared" ca="1" si="602"/>
        <v>0</v>
      </c>
      <c r="FN74" s="19">
        <f t="shared" ca="1" si="602"/>
        <v>0</v>
      </c>
      <c r="FO74" s="19">
        <f t="shared" ca="1" si="602"/>
        <v>0</v>
      </c>
      <c r="FP74" s="19">
        <f t="shared" ca="1" si="602"/>
        <v>0</v>
      </c>
      <c r="FQ74" s="19">
        <f t="shared" ca="1" si="602"/>
        <v>0</v>
      </c>
      <c r="FR74" s="19">
        <f t="shared" ca="1" si="602"/>
        <v>0</v>
      </c>
      <c r="FS74" s="19">
        <f t="shared" ca="1" si="602"/>
        <v>0</v>
      </c>
      <c r="FT74" s="19">
        <f t="shared" ca="1" si="602"/>
        <v>0</v>
      </c>
      <c r="FU74" s="19">
        <f t="shared" ca="1" si="602"/>
        <v>0</v>
      </c>
      <c r="FV74" s="19">
        <f t="shared" ca="1" si="602"/>
        <v>0</v>
      </c>
      <c r="FW74" s="19">
        <f t="shared" ca="1" si="602"/>
        <v>0</v>
      </c>
      <c r="FX74" s="19">
        <f t="shared" ca="1" si="602"/>
        <v>0</v>
      </c>
      <c r="FY74" s="19">
        <f t="shared" ca="1" si="602"/>
        <v>0</v>
      </c>
      <c r="FZ74" s="19">
        <f t="shared" ca="1" si="602"/>
        <v>0</v>
      </c>
      <c r="GA74" s="19">
        <f t="shared" ca="1" si="602"/>
        <v>0</v>
      </c>
      <c r="GB74" s="19">
        <f t="shared" ca="1" si="602"/>
        <v>0</v>
      </c>
      <c r="GC74" s="19">
        <f t="shared" ca="1" si="602"/>
        <v>0</v>
      </c>
      <c r="GD74" s="19">
        <f t="shared" ca="1" si="602"/>
        <v>0</v>
      </c>
      <c r="GE74" s="19">
        <f t="shared" ca="1" si="602"/>
        <v>0</v>
      </c>
      <c r="GF74" s="19">
        <f t="shared" ca="1" si="602"/>
        <v>0</v>
      </c>
      <c r="GG74" s="19">
        <f t="shared" ca="1" si="602"/>
        <v>0</v>
      </c>
      <c r="GH74" s="19">
        <f t="shared" ca="1" si="602"/>
        <v>0</v>
      </c>
      <c r="GI74" s="19">
        <f t="shared" ca="1" si="602"/>
        <v>0</v>
      </c>
      <c r="GJ74" s="19">
        <f t="shared" ca="1" si="602"/>
        <v>0</v>
      </c>
      <c r="GK74" s="19">
        <f t="shared" ca="1" si="602"/>
        <v>0</v>
      </c>
      <c r="GL74" s="19">
        <f t="shared" ca="1" si="602"/>
        <v>0</v>
      </c>
      <c r="GM74" s="19">
        <f t="shared" ca="1" si="602"/>
        <v>0</v>
      </c>
      <c r="GN74" s="19">
        <f t="shared" ca="1" si="602"/>
        <v>0</v>
      </c>
      <c r="GO74" s="19">
        <f t="shared" ca="1" si="602"/>
        <v>0</v>
      </c>
      <c r="GP74" s="19">
        <f t="shared" ca="1" si="602"/>
        <v>0</v>
      </c>
      <c r="GQ74" s="19">
        <f t="shared" ca="1" si="602"/>
        <v>0</v>
      </c>
      <c r="GR74" s="19">
        <f t="shared" ca="1" si="602"/>
        <v>0</v>
      </c>
      <c r="GS74" s="19">
        <f t="shared" ca="1" si="602"/>
        <v>0</v>
      </c>
      <c r="GT74" s="19">
        <f t="shared" ca="1" si="602"/>
        <v>0</v>
      </c>
      <c r="GU74" s="19">
        <f t="shared" ca="1" si="602"/>
        <v>0</v>
      </c>
      <c r="GV74" s="19">
        <f t="shared" ca="1" si="602"/>
        <v>0</v>
      </c>
      <c r="GW74" s="19">
        <f t="shared" ca="1" si="602"/>
        <v>0</v>
      </c>
      <c r="GX74" s="19">
        <f t="shared" ca="1" si="602"/>
        <v>0</v>
      </c>
      <c r="GY74" s="19">
        <f t="shared" ca="1" si="602"/>
        <v>0</v>
      </c>
      <c r="GZ74" s="19">
        <f t="shared" ca="1" si="602"/>
        <v>0</v>
      </c>
      <c r="HA74" s="19">
        <f t="shared" ca="1" si="602"/>
        <v>0</v>
      </c>
      <c r="HB74" s="19">
        <f t="shared" ca="1" si="602"/>
        <v>0</v>
      </c>
      <c r="HC74" s="19">
        <f t="shared" ca="1" si="602"/>
        <v>0</v>
      </c>
      <c r="HD74" s="19">
        <f t="shared" ca="1" si="602"/>
        <v>0</v>
      </c>
      <c r="HE74" s="19">
        <f t="shared" ca="1" si="602"/>
        <v>0</v>
      </c>
      <c r="HF74" s="19">
        <f t="shared" ca="1" si="602"/>
        <v>0</v>
      </c>
      <c r="HG74" s="19">
        <f t="shared" ca="1" si="602"/>
        <v>0</v>
      </c>
      <c r="HH74" s="19">
        <f t="shared" ca="1" si="602"/>
        <v>0</v>
      </c>
      <c r="HI74" s="19">
        <f t="shared" ca="1" si="602"/>
        <v>0</v>
      </c>
      <c r="HJ74" s="19">
        <f t="shared" ca="1" si="602"/>
        <v>0</v>
      </c>
      <c r="HK74" s="19">
        <f t="shared" ca="1" si="602"/>
        <v>0</v>
      </c>
      <c r="HL74" s="19">
        <f t="shared" ca="1" si="603"/>
        <v>0</v>
      </c>
      <c r="HM74" s="19">
        <f t="shared" ca="1" si="603"/>
        <v>0</v>
      </c>
      <c r="HN74" s="19">
        <f t="shared" ca="1" si="603"/>
        <v>0</v>
      </c>
      <c r="HO74" s="19">
        <f t="shared" ca="1" si="603"/>
        <v>0</v>
      </c>
      <c r="HP74" s="19">
        <f t="shared" ca="1" si="603"/>
        <v>0</v>
      </c>
      <c r="HQ74" s="19">
        <f t="shared" ca="1" si="603"/>
        <v>0</v>
      </c>
      <c r="HR74" s="19">
        <f t="shared" ca="1" si="603"/>
        <v>0</v>
      </c>
      <c r="HS74" s="19">
        <f t="shared" ca="1" si="603"/>
        <v>0</v>
      </c>
      <c r="HT74" s="19">
        <f t="shared" ca="1" si="603"/>
        <v>0</v>
      </c>
      <c r="HU74" s="19">
        <f t="shared" ca="1" si="603"/>
        <v>0</v>
      </c>
      <c r="HV74" s="19">
        <f t="shared" ca="1" si="603"/>
        <v>0</v>
      </c>
      <c r="HW74" s="19">
        <f t="shared" ca="1" si="603"/>
        <v>0</v>
      </c>
      <c r="HX74" s="19">
        <f t="shared" ca="1" si="603"/>
        <v>0</v>
      </c>
      <c r="HY74" s="19">
        <f t="shared" ca="1" si="603"/>
        <v>0</v>
      </c>
      <c r="HZ74" s="19">
        <f t="shared" ca="1" si="603"/>
        <v>0</v>
      </c>
      <c r="IA74" s="19">
        <f t="shared" ca="1" si="603"/>
        <v>0</v>
      </c>
      <c r="IB74" s="19">
        <f t="shared" ca="1" si="603"/>
        <v>0</v>
      </c>
      <c r="IC74" s="19">
        <f t="shared" ca="1" si="603"/>
        <v>0</v>
      </c>
      <c r="ID74" s="19">
        <f t="shared" ca="1" si="603"/>
        <v>0</v>
      </c>
      <c r="IE74" s="5">
        <f t="shared" ca="1" si="604"/>
        <v>67</v>
      </c>
      <c r="IF74" s="9"/>
      <c r="IG74" s="5">
        <f t="shared" ca="1" si="605"/>
        <v>1</v>
      </c>
      <c r="IH74" s="5" t="b">
        <f t="shared" ca="1" si="605"/>
        <v>0</v>
      </c>
      <c r="II74" s="19">
        <f t="shared" ca="1" si="606"/>
        <v>0</v>
      </c>
      <c r="IJ74" s="5">
        <f t="shared" ca="1" si="605"/>
        <v>55</v>
      </c>
      <c r="IK74" s="19">
        <f t="shared" ca="1" si="606"/>
        <v>1</v>
      </c>
      <c r="IL74" s="19">
        <f t="shared" ca="1" si="606"/>
        <v>0</v>
      </c>
      <c r="IM74" s="19">
        <f t="shared" ca="1" si="606"/>
        <v>0</v>
      </c>
      <c r="IN74" s="19">
        <f t="shared" ca="1" si="606"/>
        <v>0</v>
      </c>
      <c r="IO74" s="19">
        <f t="shared" ca="1" si="606"/>
        <v>0</v>
      </c>
      <c r="IP74" s="19">
        <f t="shared" ca="1" si="606"/>
        <v>0</v>
      </c>
      <c r="IQ74" s="19">
        <f t="shared" ca="1" si="606"/>
        <v>0</v>
      </c>
      <c r="IR74" s="19">
        <f t="shared" ca="1" si="606"/>
        <v>0</v>
      </c>
      <c r="IS74" s="19">
        <f t="shared" ca="1" si="606"/>
        <v>0</v>
      </c>
      <c r="IT74" s="19">
        <f t="shared" ca="1" si="606"/>
        <v>0</v>
      </c>
      <c r="IU74" s="19">
        <f t="shared" ca="1" si="606"/>
        <v>0</v>
      </c>
      <c r="IV74" s="19">
        <f t="shared" ca="1" si="606"/>
        <v>0</v>
      </c>
      <c r="IW74" s="19">
        <f t="shared" ca="1" si="606"/>
        <v>0</v>
      </c>
      <c r="IX74" s="19">
        <f t="shared" ca="1" si="606"/>
        <v>0</v>
      </c>
      <c r="IY74" s="19">
        <f t="shared" ca="1" si="606"/>
        <v>0</v>
      </c>
      <c r="IZ74" s="19">
        <f t="shared" ca="1" si="606"/>
        <v>0</v>
      </c>
      <c r="JA74" s="19">
        <f t="shared" ca="1" si="606"/>
        <v>0</v>
      </c>
      <c r="JB74" s="19">
        <f t="shared" ca="1" si="606"/>
        <v>0</v>
      </c>
      <c r="JC74" s="19">
        <f t="shared" ca="1" si="606"/>
        <v>0</v>
      </c>
      <c r="JD74" s="19">
        <f t="shared" ca="1" si="606"/>
        <v>0</v>
      </c>
      <c r="JE74" s="19">
        <f t="shared" ca="1" si="606"/>
        <v>0</v>
      </c>
      <c r="JF74" s="19">
        <f t="shared" ca="1" si="606"/>
        <v>0</v>
      </c>
      <c r="JG74" s="5">
        <f t="shared" ca="1" si="607"/>
        <v>1.2500000000000001E-2</v>
      </c>
      <c r="JH74" s="567">
        <f t="shared" ca="1" si="607"/>
        <v>0</v>
      </c>
      <c r="JI74" s="5">
        <f t="shared" ca="1" si="607"/>
        <v>6.25E-2</v>
      </c>
      <c r="JJ74" s="5">
        <f t="shared" ca="1" si="607"/>
        <v>6.25E-2</v>
      </c>
      <c r="JK74" s="5">
        <f t="shared" ca="1" si="607"/>
        <v>6.25E-2</v>
      </c>
      <c r="JL74" s="19">
        <f t="shared" ca="1" si="606"/>
        <v>1</v>
      </c>
      <c r="JM74" s="19">
        <f t="shared" ca="1" si="606"/>
        <v>0</v>
      </c>
      <c r="JN74" s="19">
        <f t="shared" ca="1" si="606"/>
        <v>1</v>
      </c>
      <c r="JO74" s="9"/>
      <c r="JP74" s="5" t="b">
        <f t="shared" ca="1" si="608"/>
        <v>0</v>
      </c>
      <c r="JQ74" s="19" t="str">
        <f t="shared" ca="1" si="609"/>
        <v>-</v>
      </c>
      <c r="JR74" s="19" t="str">
        <f t="shared" ca="1" si="609"/>
        <v>-</v>
      </c>
      <c r="JS74" s="5" t="b">
        <f t="shared" ca="1" si="610"/>
        <v>0</v>
      </c>
      <c r="JT74" s="5" t="b">
        <f t="shared" ca="1" si="610"/>
        <v>0</v>
      </c>
      <c r="JU74" s="5" t="b">
        <f t="shared" ca="1" si="610"/>
        <v>1</v>
      </c>
      <c r="JV74" s="144">
        <f t="shared" ca="1" si="628"/>
        <v>1</v>
      </c>
      <c r="JW74" s="144">
        <f t="shared" ca="1" si="628"/>
        <v>1</v>
      </c>
      <c r="JX74" s="19" t="str">
        <f t="shared" ca="1" si="629"/>
        <v>-</v>
      </c>
      <c r="JY74" s="19" t="str">
        <f t="shared" ca="1" si="629"/>
        <v>-</v>
      </c>
      <c r="JZ74" s="19" t="str">
        <f t="shared" ca="1" si="629"/>
        <v>-</v>
      </c>
      <c r="KA74" s="19" t="str">
        <f t="shared" ca="1" si="629"/>
        <v>-</v>
      </c>
      <c r="KB74" s="19">
        <f t="shared" ca="1" si="629"/>
        <v>1</v>
      </c>
      <c r="KC74" s="19">
        <f t="shared" ca="1" si="629"/>
        <v>0.66</v>
      </c>
      <c r="KD74" s="19" t="str">
        <f t="shared" ca="1" si="629"/>
        <v>-</v>
      </c>
      <c r="KE74" s="5" t="b" cm="1">
        <f t="array" aca="1" ref="KE74" ca="1">IF(OR(KF74:KM74&lt;&gt;"-"),TRUE,"-")</f>
        <v>1</v>
      </c>
      <c r="KF74" s="237">
        <f t="shared" ref="KF74:KM77" ca="1" si="640">OFFSET(KF74,-1,0)</f>
        <v>2</v>
      </c>
      <c r="KG74" s="237">
        <f t="shared" ca="1" si="640"/>
        <v>2</v>
      </c>
      <c r="KH74" s="237">
        <f t="shared" ca="1" si="640"/>
        <v>2</v>
      </c>
      <c r="KI74" s="237">
        <f t="shared" ca="1" si="640"/>
        <v>2</v>
      </c>
      <c r="KJ74" s="237">
        <f t="shared" ca="1" si="640"/>
        <v>2</v>
      </c>
      <c r="KK74" s="237">
        <f t="shared" ca="1" si="640"/>
        <v>2</v>
      </c>
      <c r="KL74" s="237">
        <f t="shared" ca="1" si="640"/>
        <v>2</v>
      </c>
      <c r="KM74" s="237">
        <f t="shared" ca="1" si="640"/>
        <v>2</v>
      </c>
      <c r="KN74" s="5" t="str">
        <f t="array" aca="1" ref="KN74" ca="1">IF(OR(KO74:KU74&lt;&gt;"-"),TRUE,"-")</f>
        <v>-</v>
      </c>
      <c r="KO74" s="19" t="str">
        <f t="shared" ca="1" si="631"/>
        <v>-</v>
      </c>
      <c r="KP74" s="19" t="str">
        <f t="shared" ca="1" si="631"/>
        <v>-</v>
      </c>
      <c r="KQ74" s="19" t="str">
        <f t="shared" ca="1" si="631"/>
        <v>-</v>
      </c>
      <c r="KR74" s="19" t="str">
        <f t="shared" ca="1" si="631"/>
        <v>-</v>
      </c>
      <c r="KS74" s="19" t="str">
        <f t="shared" ca="1" si="631"/>
        <v>-</v>
      </c>
      <c r="KT74" s="19" t="str">
        <f t="shared" ca="1" si="631"/>
        <v>-</v>
      </c>
      <c r="KU74" s="19" t="str">
        <f t="shared" ca="1" si="631"/>
        <v>-</v>
      </c>
      <c r="KV74" s="19" t="b">
        <f t="shared" ca="1" si="631"/>
        <v>0</v>
      </c>
      <c r="KW74" s="144">
        <f t="shared" ca="1" si="612"/>
        <v>2</v>
      </c>
      <c r="KX74" s="19">
        <f t="shared" ca="1" si="631"/>
        <v>2</v>
      </c>
      <c r="KY74" s="19" t="b">
        <f t="shared" ca="1" si="631"/>
        <v>0</v>
      </c>
      <c r="KZ74" s="19" t="str">
        <f t="shared" ca="1" si="631"/>
        <v>-</v>
      </c>
      <c r="LA74" s="5" t="str">
        <f t="shared" ca="1" si="613"/>
        <v>-</v>
      </c>
      <c r="LB74" s="5" t="str">
        <f t="shared" ca="1" si="613"/>
        <v>-</v>
      </c>
      <c r="LC74" s="5" t="str">
        <f t="shared" ca="1" si="613"/>
        <v>-</v>
      </c>
      <c r="LD74" s="5" t="str">
        <f t="shared" ca="1" si="613"/>
        <v>-</v>
      </c>
      <c r="LE74" s="19" t="b">
        <f t="shared" ca="1" si="632"/>
        <v>0</v>
      </c>
      <c r="LF74" s="19" t="str">
        <f t="shared" ca="1" si="632"/>
        <v>-</v>
      </c>
      <c r="LG74" s="19" t="str">
        <f ca="1">OFFSET(LG$5,$B74,0)</f>
        <v>-</v>
      </c>
      <c r="LH74" s="19" t="b">
        <f ca="1">OFFSET(LH$5,$B74,0)</f>
        <v>1</v>
      </c>
      <c r="LI74" s="19">
        <f t="shared" ca="1" si="632"/>
        <v>0.75</v>
      </c>
      <c r="LJ74" s="19">
        <f t="shared" ca="1" si="632"/>
        <v>0.75</v>
      </c>
      <c r="LK74" s="19">
        <f t="shared" ca="1" si="632"/>
        <v>0.99</v>
      </c>
      <c r="LL74" s="19">
        <f t="shared" ca="1" si="632"/>
        <v>0.5</v>
      </c>
      <c r="LM74" s="19">
        <f t="shared" ca="1" si="632"/>
        <v>0</v>
      </c>
      <c r="LN74" s="19">
        <f t="shared" ca="1" si="632"/>
        <v>0</v>
      </c>
      <c r="LO74" s="19" t="str">
        <f t="shared" ca="1" si="632"/>
        <v>-</v>
      </c>
      <c r="LP74" s="5" t="str" cm="1">
        <f t="array" aca="1" ref="LP74" ca="1">INDEX(i.meatgrid,$Q74,LP$7)</f>
        <v>-</v>
      </c>
      <c r="LQ74" s="5" t="str" cm="1">
        <f t="array" aca="1" ref="LQ74" ca="1">INDEX(i.meatgrid,$Q74,LQ$7)</f>
        <v>-</v>
      </c>
      <c r="LR74" s="19" t="str">
        <f t="shared" ca="1" si="632"/>
        <v>-</v>
      </c>
      <c r="LS74" s="5">
        <f t="shared" ca="1" si="615"/>
        <v>1</v>
      </c>
      <c r="LT74" s="9"/>
      <c r="LU74" s="19">
        <f t="shared" ca="1" si="632"/>
        <v>70</v>
      </c>
      <c r="LV74" s="19">
        <f t="shared" ca="1" si="616"/>
        <v>50</v>
      </c>
      <c r="LW74" s="19">
        <f t="shared" ca="1" si="616"/>
        <v>80</v>
      </c>
      <c r="LX74" s="19">
        <f t="shared" ca="1" si="616"/>
        <v>50</v>
      </c>
      <c r="LY74" s="5" t="b" cm="1">
        <f t="array" aca="1" ref="LY74" ca="1">INDEX(i.meatgrid,$Q74,LY$7)</f>
        <v>0</v>
      </c>
      <c r="LZ74" s="5" t="b" cm="1">
        <f t="array" aca="1" ref="LZ74" ca="1">INDEX(i.meatgrid,$Q74,LZ$7)</f>
        <v>0</v>
      </c>
      <c r="MA74" s="5" cm="1">
        <f t="array" aca="1" ref="MA74" ca="1">INDEX(i.meatgrid,$Q74,MA$7)</f>
        <v>40</v>
      </c>
      <c r="MB74" s="5" t="str" cm="1">
        <f t="array" aca="1" ref="MB74" ca="1">INDEX(i.meatgrid,$Q74,MB$7)</f>
        <v>-</v>
      </c>
      <c r="MC74" s="19">
        <f t="shared" ca="1" si="617"/>
        <v>1</v>
      </c>
      <c r="MD74" s="5">
        <f t="shared" ca="1" si="618"/>
        <v>1</v>
      </c>
      <c r="ME74" s="5" cm="1">
        <f t="array" aca="1" ref="ME74" ca="1">INDEX(i.meatgrid,$Q74,ME$7)</f>
        <v>1</v>
      </c>
      <c r="MF74" s="5" cm="1">
        <f t="array" aca="1" ref="MF74" ca="1">INDEX(i.meatgrid,$Q74,MF$7)</f>
        <v>0</v>
      </c>
      <c r="MG74" s="5" cm="1">
        <f t="array" aca="1" ref="MG74" ca="1">INDEX(i.meatgrid,$Q74,MG$7)</f>
        <v>0</v>
      </c>
      <c r="MH74" s="5" cm="1">
        <f t="array" aca="1" ref="MH74" ca="1">INDEX(i.meatgrid,$Q74,MH$7)</f>
        <v>0</v>
      </c>
      <c r="MI74" s="5" cm="1">
        <f t="array" aca="1" ref="MI74" ca="1">INDEX(i.meatgrid,$Q74,MI$7)</f>
        <v>0</v>
      </c>
      <c r="MJ74" s="5" cm="1">
        <f t="array" aca="1" ref="MJ74" ca="1">INDEX(i.meatgrid,$Q74,MJ$7)</f>
        <v>1</v>
      </c>
      <c r="MK74" s="5" cm="1">
        <f t="array" aca="1" ref="MK74" ca="1">INDEX(i.meatgrid,$Q74,MK$7)</f>
        <v>1</v>
      </c>
      <c r="ML74" s="5" cm="1">
        <f t="array" aca="1" ref="ML74" ca="1">INDEX(i.meatgrid,$Q74,ML$7)</f>
        <v>1</v>
      </c>
      <c r="MM74" s="19">
        <f t="shared" ca="1" si="619"/>
        <v>1</v>
      </c>
      <c r="MN74" s="9"/>
      <c r="MO74" s="19" t="b">
        <f t="shared" ca="1" si="620"/>
        <v>0</v>
      </c>
      <c r="MP74" s="19" t="b">
        <f t="shared" ca="1" si="620"/>
        <v>0</v>
      </c>
      <c r="MQ74" s="19">
        <f t="shared" ca="1" si="620"/>
        <v>1</v>
      </c>
      <c r="MR74" s="19">
        <f t="shared" ca="1" si="620"/>
        <v>0.75</v>
      </c>
      <c r="MS74" s="19">
        <f t="shared" ca="1" si="620"/>
        <v>0.75</v>
      </c>
      <c r="MT74" s="19">
        <f t="shared" ca="1" si="620"/>
        <v>0.8</v>
      </c>
      <c r="MU74" s="19">
        <f t="shared" ca="1" si="620"/>
        <v>0.82499999999999996</v>
      </c>
      <c r="MV74" s="19">
        <f t="shared" ca="1" si="620"/>
        <v>0.875</v>
      </c>
      <c r="MW74" s="19">
        <f t="shared" ca="1" si="620"/>
        <v>0.9</v>
      </c>
      <c r="MX74" s="19">
        <f t="shared" ca="1" si="620"/>
        <v>1</v>
      </c>
      <c r="MY74" s="19">
        <f t="shared" ca="1" si="620"/>
        <v>0.875</v>
      </c>
      <c r="MZ74" s="19" t="b">
        <f t="shared" ca="1" si="620"/>
        <v>1</v>
      </c>
      <c r="NA74" s="19">
        <f t="shared" ca="1" si="620"/>
        <v>74.989999999999995</v>
      </c>
      <c r="NB74" s="19" t="str">
        <f t="shared" ca="1" si="620"/>
        <v>-</v>
      </c>
      <c r="NC74" s="19" t="str">
        <f t="shared" ca="1" si="620"/>
        <v>-</v>
      </c>
      <c r="ND74" s="19" t="str">
        <f t="shared" ca="1" si="620"/>
        <v>-</v>
      </c>
      <c r="NE74" s="19" t="str">
        <f t="shared" ca="1" si="621"/>
        <v>-</v>
      </c>
      <c r="NF74" s="19" t="str">
        <f t="shared" ca="1" si="621"/>
        <v>-</v>
      </c>
      <c r="NG74" s="19" t="str">
        <f t="shared" ca="1" si="621"/>
        <v>-</v>
      </c>
      <c r="NH74" s="19" t="str">
        <f t="shared" ca="1" si="621"/>
        <v>-</v>
      </c>
      <c r="NI74" s="19">
        <f t="shared" ca="1" si="621"/>
        <v>36.99</v>
      </c>
      <c r="NJ74" s="19">
        <f t="shared" ca="1" si="621"/>
        <v>36.99</v>
      </c>
      <c r="NK74" s="19" t="str">
        <f t="shared" ca="1" si="621"/>
        <v>-</v>
      </c>
      <c r="NL74" s="19" t="str">
        <f t="shared" ca="1" si="621"/>
        <v>-</v>
      </c>
      <c r="NM74" s="19" t="str">
        <f t="shared" ca="1" si="621"/>
        <v>-</v>
      </c>
      <c r="NN74" s="19" t="str">
        <f t="shared" ca="1" si="621"/>
        <v>-</v>
      </c>
      <c r="NO74" s="19" t="str">
        <f t="shared" ca="1" si="621"/>
        <v>-</v>
      </c>
      <c r="NP74" s="19">
        <f t="shared" ca="1" si="621"/>
        <v>49.99</v>
      </c>
      <c r="NQ74" s="19">
        <f t="shared" ca="1" si="621"/>
        <v>49.99</v>
      </c>
      <c r="NR74" s="19">
        <f t="shared" ca="1" si="621"/>
        <v>49.99</v>
      </c>
      <c r="NS74" s="19">
        <f t="shared" ca="1" si="621"/>
        <v>49.99</v>
      </c>
      <c r="NT74" s="19">
        <f t="shared" ca="1" si="621"/>
        <v>49.99</v>
      </c>
      <c r="NU74" s="19">
        <f t="shared" ca="1" si="621"/>
        <v>49.99</v>
      </c>
      <c r="NV74" s="19">
        <f t="shared" ca="1" si="621"/>
        <v>49.99</v>
      </c>
      <c r="NW74" s="19">
        <f t="shared" ca="1" si="621"/>
        <v>49.99</v>
      </c>
      <c r="NX74" s="19">
        <f t="shared" ca="1" si="621"/>
        <v>412.99</v>
      </c>
      <c r="NY74" s="19">
        <f t="shared" ca="1" si="621"/>
        <v>412.99</v>
      </c>
      <c r="NZ74" s="19" t="str">
        <f t="shared" ca="1" si="621"/>
        <v>-</v>
      </c>
      <c r="OA74" s="19" t="str">
        <f t="shared" ca="1" si="621"/>
        <v>-</v>
      </c>
      <c r="OB74" s="19" t="str">
        <f t="shared" ca="1" si="621"/>
        <v>-</v>
      </c>
      <c r="OC74" s="19" t="str">
        <f t="shared" ca="1" si="621"/>
        <v>-</v>
      </c>
      <c r="OD74" s="19" t="str">
        <f t="shared" ca="1" si="621"/>
        <v>-</v>
      </c>
      <c r="OE74" s="19">
        <f t="shared" ca="1" si="621"/>
        <v>6.8900000000000006</v>
      </c>
      <c r="OF74" s="19">
        <f t="shared" ca="1" si="621"/>
        <v>6.8900000000000006</v>
      </c>
      <c r="OG74" s="19">
        <f t="shared" ca="1" si="621"/>
        <v>6.8900000000000006</v>
      </c>
      <c r="OH74" s="19">
        <f t="shared" ca="1" si="621"/>
        <v>6.8900000000000006</v>
      </c>
      <c r="OI74" s="19">
        <f t="shared" ca="1" si="621"/>
        <v>6.8900000000000006</v>
      </c>
      <c r="OJ74" s="19">
        <f t="shared" ca="1" si="621"/>
        <v>6.8900000000000006</v>
      </c>
      <c r="OK74" s="19">
        <f t="shared" ca="1" si="621"/>
        <v>6.8900000000000006</v>
      </c>
      <c r="OL74" s="19">
        <f t="shared" ca="1" si="621"/>
        <v>6.8900000000000006</v>
      </c>
      <c r="OM74" s="19">
        <f t="shared" ca="1" si="621"/>
        <v>346.99</v>
      </c>
      <c r="ON74" s="19">
        <f t="shared" ca="1" si="621"/>
        <v>346.99</v>
      </c>
      <c r="OO74" s="19" t="str">
        <f t="shared" ca="1" si="621"/>
        <v>-</v>
      </c>
      <c r="OP74" s="19" t="str">
        <f t="shared" ca="1" si="621"/>
        <v>-</v>
      </c>
      <c r="OQ74" s="19" t="str">
        <f t="shared" ca="1" si="621"/>
        <v>-</v>
      </c>
      <c r="OR74" s="19" t="str">
        <f t="shared" ca="1" si="621"/>
        <v>-</v>
      </c>
      <c r="OS74" s="19" t="str">
        <f t="shared" ca="1" si="621"/>
        <v>-</v>
      </c>
      <c r="OT74" s="19">
        <f t="shared" ca="1" si="621"/>
        <v>0</v>
      </c>
      <c r="OU74" s="24">
        <v>0</v>
      </c>
    </row>
    <row r="75" spans="1:411" outlineLevel="2">
      <c r="A75" s="21">
        <f t="shared" si="158"/>
        <v>70</v>
      </c>
      <c r="B75" s="222">
        <f t="shared" ca="1" si="633"/>
        <v>67</v>
      </c>
      <c r="C75">
        <v>203</v>
      </c>
      <c r="D75" s="144" t="str">
        <f t="shared" ca="1" si="581"/>
        <v>GSM</v>
      </c>
      <c r="E75" t="b">
        <v>0</v>
      </c>
      <c r="F75" t="b">
        <v>0</v>
      </c>
      <c r="G75" t="b">
        <f t="shared" si="582"/>
        <v>0</v>
      </c>
      <c r="H75" s="237">
        <f t="shared" ca="1" si="634"/>
        <v>2</v>
      </c>
      <c r="I75" s="237">
        <f t="shared" ca="1" si="634"/>
        <v>1</v>
      </c>
      <c r="J75" s="237" t="str">
        <f t="shared" ca="1" si="634"/>
        <v/>
      </c>
      <c r="K75" s="237">
        <f t="shared" ca="1" si="634"/>
        <v>2</v>
      </c>
      <c r="L75" s="237">
        <f t="shared" ca="1" si="622"/>
        <v>2</v>
      </c>
      <c r="M75" s="237">
        <f t="shared" ca="1" si="622"/>
        <v>2</v>
      </c>
      <c r="N75" s="237">
        <f t="shared" ca="1" si="622"/>
        <v>3</v>
      </c>
      <c r="O75" s="237">
        <f t="shared" ca="1" si="622"/>
        <v>1</v>
      </c>
      <c r="P75" s="237">
        <f t="shared" ca="1" si="622"/>
        <v>1</v>
      </c>
      <c r="Q75" s="237">
        <f t="shared" ca="1" si="622"/>
        <v>4</v>
      </c>
      <c r="R75" s="237">
        <f t="shared" ca="1" si="622"/>
        <v>1</v>
      </c>
      <c r="S75" s="237">
        <f t="shared" ca="1" si="622"/>
        <v>1</v>
      </c>
      <c r="T75" s="237">
        <f t="shared" ca="1" si="622"/>
        <v>1</v>
      </c>
      <c r="U75" s="275"/>
      <c r="V75" s="275"/>
      <c r="W75" s="237">
        <f t="shared" ca="1" si="623"/>
        <v>0</v>
      </c>
      <c r="X75" s="275"/>
      <c r="Y75" s="275">
        <f t="shared" ca="1" si="624"/>
        <v>0</v>
      </c>
      <c r="Z75" s="275">
        <f t="shared" ca="1" si="624"/>
        <v>0</v>
      </c>
      <c r="AA75" s="275">
        <f t="shared" ca="1" si="624"/>
        <v>0</v>
      </c>
      <c r="AB75" s="275">
        <f t="shared" ca="1" si="624"/>
        <v>0</v>
      </c>
      <c r="AC75" s="275">
        <f t="shared" ca="1" si="624"/>
        <v>0</v>
      </c>
      <c r="AD75" s="275">
        <f t="shared" ca="1" si="624"/>
        <v>0</v>
      </c>
      <c r="AE75" s="275">
        <f t="shared" ca="1" si="624"/>
        <v>0</v>
      </c>
      <c r="AF75" s="144">
        <f ca="1">INDEX(CHOOSE($N75,DataAutumn!i.AdultDrys,DataWinter!i.AdultDrys,DataSpring!i.AdultDrys),1,$M75)</f>
        <v>3</v>
      </c>
      <c r="AG75" s="5">
        <f t="shared" ca="1" si="583"/>
        <v>2</v>
      </c>
      <c r="AH75" s="5">
        <f t="shared" ca="1" si="583"/>
        <v>0</v>
      </c>
      <c r="AI75" s="5">
        <f t="shared" ca="1" si="584"/>
        <v>1</v>
      </c>
      <c r="AJ75">
        <f t="shared" ca="1" si="585"/>
        <v>1</v>
      </c>
      <c r="AL75" s="231" t="str">
        <f ca="1">TEXT(LEFT(OFFSET(AL75,-1,0),5)+1,"00000")&amp;MID(OFFSET(AL75,-1,0),6,FIND(" ",OFFSET(AL75,-1,0),7)-5)
&amp; $D75           &amp; IF($IG75=0," FWM","")&amp;IF($IG75=1," MWM","")&amp;IF($IG75=5," Mat","")&amp;IF($IH75=TRUE,"&amp;BBT","    ")          &amp; " Day"&amp;INDEX(i.DOY,$N75,1)
&amp; " Scan"&amp;TEXT($O75,"0")        &amp;" "&amp; INDEX(DataMaster!$B$98:$B$105,$Q75,0)
&amp; " WP"&amp;TEXT($MC75*100,"000p")           &amp; " MP"&amp;TEXT($MD75*100,"000p")           &amp; " GP"&amp;TEXT($MM75*100,"000p")
&amp; " T_" &amp; IF(AND($CC75,$CE75),"TRUE ")        &amp; " (F"&amp;3+COUNTIF($CV75:$CY75,TRUE)&amp;3&amp;"N"&amp;$DM75&amp;$DN75&amp;")"</f>
        <v>00004 FeedSupply_DSP GSM MWM     Day204 Scan1 Prime WP100p MP100p GP100p T_TRUE  (F33N33)</v>
      </c>
      <c r="AM75" s="9" t="str">
        <f ca="1">IF(COUNTIF(AL$5:AL75,AL75)=1,"-","Dup")</f>
        <v>-</v>
      </c>
      <c r="AN75" s="9"/>
      <c r="AO75" s="237" t="str">
        <f t="shared" ca="1" si="635"/>
        <v>-</v>
      </c>
      <c r="AP75" s="237" t="str">
        <f t="shared" ca="1" si="635"/>
        <v>-</v>
      </c>
      <c r="AQ75" s="237" t="str">
        <f t="shared" ca="1" si="635"/>
        <v>-</v>
      </c>
      <c r="AR75" s="237" t="str">
        <f t="shared" ca="1" si="635"/>
        <v>-</v>
      </c>
      <c r="AS75" s="237" t="str">
        <f t="shared" ca="1" si="635"/>
        <v>-</v>
      </c>
      <c r="AT75" s="237" t="str">
        <f t="shared" ca="1" si="635"/>
        <v>-</v>
      </c>
      <c r="AU75" s="237" t="str">
        <f t="shared" ca="1" si="635"/>
        <v>-</v>
      </c>
      <c r="AV75" s="237" t="str">
        <f t="shared" ca="1" si="635"/>
        <v>-</v>
      </c>
      <c r="AW75" s="9"/>
      <c r="AX75" s="5" t="b">
        <f t="shared" ca="1" si="586"/>
        <v>0</v>
      </c>
      <c r="AY75" s="5" t="str">
        <f t="shared" ca="1" si="586"/>
        <v>-</v>
      </c>
      <c r="AZ75" s="5" t="b">
        <f t="shared" ca="1" si="586"/>
        <v>0</v>
      </c>
      <c r="BA75" s="5" t="b">
        <f t="shared" ca="1" si="586"/>
        <v>1</v>
      </c>
      <c r="BB75" s="5" t="b">
        <f t="shared" ca="1" si="586"/>
        <v>1</v>
      </c>
      <c r="BC75" s="144">
        <f t="shared" ca="1" si="586"/>
        <v>0</v>
      </c>
      <c r="BD75" s="19" t="b">
        <f t="shared" ca="1" si="587"/>
        <v>1</v>
      </c>
      <c r="BE75" s="9"/>
      <c r="BF75" s="5" t="str">
        <f t="shared" ca="1" si="588"/>
        <v>-</v>
      </c>
      <c r="BG75" s="19" t="str">
        <f t="shared" ca="1" si="589"/>
        <v>-</v>
      </c>
      <c r="BH75" s="19" t="str">
        <f t="shared" ca="1" si="589"/>
        <v>-</v>
      </c>
      <c r="BI75" s="19" t="str">
        <f t="shared" ca="1" si="589"/>
        <v>-</v>
      </c>
      <c r="BJ75" s="5" t="str">
        <f t="shared" ca="1" si="590"/>
        <v>-</v>
      </c>
      <c r="BK75" s="19" t="str">
        <f t="shared" ca="1" si="591"/>
        <v>-</v>
      </c>
      <c r="BL75" s="5" t="str">
        <f t="shared" ca="1" si="592"/>
        <v>-</v>
      </c>
      <c r="BM75" s="19" t="str">
        <f t="shared" ca="1" si="593"/>
        <v>-</v>
      </c>
      <c r="BN75" s="19" t="str">
        <f t="shared" ca="1" si="593"/>
        <v>-</v>
      </c>
      <c r="BO75" s="19" t="str">
        <f t="shared" ca="1" si="593"/>
        <v>-</v>
      </c>
      <c r="BP75" s="5" t="str">
        <f t="shared" ca="1" si="594"/>
        <v>-</v>
      </c>
      <c r="BQ75" s="9"/>
      <c r="BR75" s="19" t="str">
        <f t="shared" ca="1" si="595"/>
        <v>-</v>
      </c>
      <c r="BS75" s="19" t="str">
        <f t="shared" ca="1" si="595"/>
        <v>-</v>
      </c>
      <c r="BT75" s="19" t="str">
        <f t="shared" ca="1" si="595"/>
        <v>-</v>
      </c>
      <c r="BU75" s="19" t="str">
        <f t="shared" ca="1" si="595"/>
        <v>-</v>
      </c>
      <c r="BV75" s="19" t="str">
        <f t="shared" ca="1" si="595"/>
        <v>-</v>
      </c>
      <c r="BW75" s="19" t="str">
        <f t="shared" ca="1" si="595"/>
        <v>-</v>
      </c>
      <c r="BX75" s="19" t="str">
        <f t="shared" ca="1" si="595"/>
        <v>-</v>
      </c>
      <c r="BY75" s="19" t="str">
        <f t="shared" ca="1" si="595"/>
        <v>-</v>
      </c>
      <c r="BZ75" s="19" t="str">
        <f t="shared" ca="1" si="595"/>
        <v>-</v>
      </c>
      <c r="CA75" s="19" t="str">
        <f t="shared" ca="1" si="595"/>
        <v>-</v>
      </c>
      <c r="CB75" s="9"/>
      <c r="CC75" s="237" t="b">
        <f t="shared" ref="CC75:CG77" ca="1" si="641">OFFSET(CC75,-1,0)</f>
        <v>1</v>
      </c>
      <c r="CD75" s="12" t="b">
        <v>0</v>
      </c>
      <c r="CE75" s="237" t="b">
        <f t="shared" ca="1" si="641"/>
        <v>1</v>
      </c>
      <c r="CF75" s="251">
        <f t="shared" ca="1" si="636"/>
        <v>2234101</v>
      </c>
      <c r="CG75" s="237" t="b">
        <f t="shared" ca="1" si="641"/>
        <v>0</v>
      </c>
      <c r="CH75" s="12" t="s">
        <v>34</v>
      </c>
      <c r="CI75" s="19" t="b">
        <f t="shared" ca="1" si="625"/>
        <v>1</v>
      </c>
      <c r="CJ75" s="237">
        <f t="shared" ca="1" si="637"/>
        <v>2234104</v>
      </c>
      <c r="CK75" s="19" t="str">
        <f t="shared" ca="1" si="625"/>
        <v>-</v>
      </c>
      <c r="CL75" s="19">
        <f t="shared" ca="1" si="625"/>
        <v>1</v>
      </c>
      <c r="CM75" s="19">
        <f t="shared" ca="1" si="625"/>
        <v>1</v>
      </c>
      <c r="CN75" s="9"/>
      <c r="CO75" s="444">
        <f t="shared" ca="1" si="597"/>
        <v>652</v>
      </c>
      <c r="CP75" s="444">
        <f t="shared" ca="1" si="597"/>
        <v>686</v>
      </c>
      <c r="CQ75" s="444">
        <f t="shared" ca="1" si="597"/>
        <v>721</v>
      </c>
      <c r="CR75" s="152">
        <f t="shared" ca="1" si="598"/>
        <v>378</v>
      </c>
      <c r="CS75" s="152">
        <f t="shared" ca="1" si="598"/>
        <v>413</v>
      </c>
      <c r="CT75" s="152">
        <f t="shared" ca="1" si="598"/>
        <v>448</v>
      </c>
      <c r="CU75" s="19" t="str">
        <f t="shared" ca="1" si="599"/>
        <v>-</v>
      </c>
      <c r="CV75" s="12" t="b">
        <v>0</v>
      </c>
      <c r="CW75" s="12" t="b">
        <v>0</v>
      </c>
      <c r="CX75" s="12" t="b">
        <v>0</v>
      </c>
      <c r="CY75" s="12" t="b">
        <v>0</v>
      </c>
      <c r="CZ75" s="19" t="b">
        <f t="shared" ca="1" si="599"/>
        <v>1</v>
      </c>
      <c r="DA75" s="19">
        <f t="shared" ca="1" si="599"/>
        <v>0</v>
      </c>
      <c r="DB75" s="19">
        <f t="shared" ca="1" si="599"/>
        <v>0</v>
      </c>
      <c r="DC75" s="19">
        <f t="shared" ca="1" si="599"/>
        <v>0</v>
      </c>
      <c r="DD75" s="19">
        <f t="shared" ca="1" si="599"/>
        <v>0</v>
      </c>
      <c r="DE75" s="19">
        <f t="shared" ca="1" si="599"/>
        <v>0</v>
      </c>
      <c r="DF75" s="19">
        <f t="shared" ca="1" si="599"/>
        <v>0</v>
      </c>
      <c r="DG75" s="19">
        <f t="shared" ca="1" si="599"/>
        <v>0</v>
      </c>
      <c r="DH75" s="19">
        <f t="shared" ca="1" si="599"/>
        <v>0</v>
      </c>
      <c r="DI75" s="19">
        <f t="shared" ca="1" si="599"/>
        <v>0</v>
      </c>
      <c r="DJ75" s="19">
        <f t="shared" ca="1" si="599"/>
        <v>0</v>
      </c>
      <c r="DK75" s="19">
        <f t="shared" ca="1" si="599"/>
        <v>0</v>
      </c>
      <c r="DL75" s="19">
        <f t="shared" ca="1" si="600"/>
        <v>0</v>
      </c>
      <c r="DM75" s="12">
        <v>3</v>
      </c>
      <c r="DN75" s="12">
        <v>3</v>
      </c>
      <c r="DO75" s="19">
        <f t="shared" ca="1" si="638"/>
        <v>0</v>
      </c>
      <c r="DP75" s="12">
        <v>1</v>
      </c>
      <c r="DQ75" s="12">
        <v>-1</v>
      </c>
      <c r="DR75" s="19" t="str">
        <f t="shared" ca="1" si="600"/>
        <v>-</v>
      </c>
      <c r="DS75" s="19" t="str">
        <f t="shared" ca="1" si="600"/>
        <v>-</v>
      </c>
      <c r="DT75" s="19" t="str">
        <f t="shared" ca="1" si="600"/>
        <v>-</v>
      </c>
      <c r="DU75" s="251">
        <f t="shared" ca="1" si="626"/>
        <v>0</v>
      </c>
      <c r="DV75" s="251">
        <f t="shared" si="639"/>
        <v>1</v>
      </c>
      <c r="DW75" s="251">
        <f t="shared" si="627"/>
        <v>-1</v>
      </c>
      <c r="DX75" s="19" t="str">
        <f t="shared" ca="1" si="600"/>
        <v>-</v>
      </c>
      <c r="DY75" s="19" t="str">
        <f t="shared" ca="1" si="600"/>
        <v>-</v>
      </c>
      <c r="DZ75" s="19" t="str">
        <f t="shared" ca="1" si="600"/>
        <v>-</v>
      </c>
      <c r="EA75" s="19" t="str">
        <f t="shared" ca="1" si="600"/>
        <v>-</v>
      </c>
      <c r="EB75" s="19" t="str">
        <f t="shared" ca="1" si="600"/>
        <v>-</v>
      </c>
      <c r="EC75" s="19" t="str">
        <f t="shared" ca="1" si="600"/>
        <v>-</v>
      </c>
      <c r="ED75" s="19">
        <f t="shared" ca="1" si="600"/>
        <v>0</v>
      </c>
      <c r="EE75" s="19">
        <f t="shared" ca="1" si="600"/>
        <v>0</v>
      </c>
      <c r="EF75" s="19">
        <f t="shared" ca="1" si="600"/>
        <v>0</v>
      </c>
      <c r="EG75" s="19">
        <f t="shared" ca="1" si="600"/>
        <v>0</v>
      </c>
      <c r="EH75" s="19">
        <f t="shared" ca="1" si="600"/>
        <v>0</v>
      </c>
      <c r="EI75" s="19">
        <f t="shared" ca="1" si="600"/>
        <v>0</v>
      </c>
      <c r="EJ75" s="19">
        <f t="shared" ca="1" si="600"/>
        <v>0</v>
      </c>
      <c r="EK75" s="19">
        <f t="shared" ca="1" si="600"/>
        <v>0</v>
      </c>
      <c r="EL75" s="19">
        <f t="shared" ca="1" si="600"/>
        <v>0</v>
      </c>
      <c r="EM75" s="19">
        <f t="shared" ca="1" si="600"/>
        <v>0</v>
      </c>
      <c r="EN75" s="19">
        <f t="shared" ca="1" si="600"/>
        <v>0</v>
      </c>
      <c r="EO75" s="19">
        <f t="shared" ca="1" si="600"/>
        <v>0</v>
      </c>
      <c r="EP75" s="19">
        <f t="shared" ca="1" si="600"/>
        <v>0</v>
      </c>
      <c r="EQ75" s="19">
        <f t="shared" ca="1" si="600"/>
        <v>0</v>
      </c>
      <c r="ER75" s="19">
        <f t="shared" ca="1" si="600"/>
        <v>0</v>
      </c>
      <c r="ES75" s="19">
        <f t="shared" ca="1" si="600"/>
        <v>0</v>
      </c>
      <c r="ET75" s="19">
        <f t="shared" ca="1" si="601"/>
        <v>0</v>
      </c>
      <c r="EU75" s="19">
        <f t="shared" ca="1" si="601"/>
        <v>0</v>
      </c>
      <c r="EV75" s="19">
        <f t="shared" ca="1" si="601"/>
        <v>0</v>
      </c>
      <c r="EW75" s="19">
        <f t="shared" ca="1" si="601"/>
        <v>0</v>
      </c>
      <c r="EX75" s="19">
        <f t="shared" ca="1" si="601"/>
        <v>0</v>
      </c>
      <c r="EY75" s="19">
        <f t="shared" ca="1" si="601"/>
        <v>0</v>
      </c>
      <c r="EZ75" s="19">
        <f t="shared" ca="1" si="601"/>
        <v>0</v>
      </c>
      <c r="FA75" s="19">
        <f t="shared" ca="1" si="601"/>
        <v>0</v>
      </c>
      <c r="FB75" s="19">
        <f t="shared" ca="1" si="601"/>
        <v>0</v>
      </c>
      <c r="FC75" s="19">
        <f t="shared" ca="1" si="601"/>
        <v>0</v>
      </c>
      <c r="FD75" s="19">
        <f t="shared" ca="1" si="601"/>
        <v>0</v>
      </c>
      <c r="FE75" s="19">
        <f t="shared" ca="1" si="601"/>
        <v>0</v>
      </c>
      <c r="FF75" s="19">
        <f t="shared" ca="1" si="601"/>
        <v>0</v>
      </c>
      <c r="FG75" s="19">
        <f t="shared" ca="1" si="601"/>
        <v>0</v>
      </c>
      <c r="FH75" s="19">
        <f t="shared" ca="1" si="601"/>
        <v>0</v>
      </c>
      <c r="FI75" s="19">
        <f t="shared" ca="1" si="601"/>
        <v>0</v>
      </c>
      <c r="FJ75" s="19">
        <f t="shared" ca="1" si="602"/>
        <v>0</v>
      </c>
      <c r="FK75" s="19">
        <f t="shared" ca="1" si="602"/>
        <v>0</v>
      </c>
      <c r="FL75" s="19">
        <f t="shared" ca="1" si="602"/>
        <v>0</v>
      </c>
      <c r="FM75" s="19">
        <f t="shared" ca="1" si="602"/>
        <v>0</v>
      </c>
      <c r="FN75" s="19">
        <f t="shared" ca="1" si="602"/>
        <v>0</v>
      </c>
      <c r="FO75" s="19">
        <f t="shared" ca="1" si="602"/>
        <v>0</v>
      </c>
      <c r="FP75" s="19">
        <f t="shared" ca="1" si="602"/>
        <v>0</v>
      </c>
      <c r="FQ75" s="19">
        <f t="shared" ca="1" si="602"/>
        <v>0</v>
      </c>
      <c r="FR75" s="19">
        <f t="shared" ca="1" si="602"/>
        <v>0</v>
      </c>
      <c r="FS75" s="19">
        <f t="shared" ca="1" si="602"/>
        <v>0</v>
      </c>
      <c r="FT75" s="19">
        <f t="shared" ca="1" si="602"/>
        <v>0</v>
      </c>
      <c r="FU75" s="19">
        <f t="shared" ca="1" si="602"/>
        <v>0</v>
      </c>
      <c r="FV75" s="19">
        <f t="shared" ca="1" si="602"/>
        <v>0</v>
      </c>
      <c r="FW75" s="19">
        <f t="shared" ca="1" si="602"/>
        <v>0</v>
      </c>
      <c r="FX75" s="19">
        <f t="shared" ca="1" si="602"/>
        <v>0</v>
      </c>
      <c r="FY75" s="19">
        <f t="shared" ca="1" si="602"/>
        <v>0</v>
      </c>
      <c r="FZ75" s="19">
        <f t="shared" ca="1" si="602"/>
        <v>0</v>
      </c>
      <c r="GA75" s="19">
        <f t="shared" ca="1" si="602"/>
        <v>0</v>
      </c>
      <c r="GB75" s="19">
        <f t="shared" ca="1" si="602"/>
        <v>0</v>
      </c>
      <c r="GC75" s="19">
        <f t="shared" ca="1" si="602"/>
        <v>0</v>
      </c>
      <c r="GD75" s="19">
        <f t="shared" ca="1" si="602"/>
        <v>0</v>
      </c>
      <c r="GE75" s="19">
        <f t="shared" ca="1" si="602"/>
        <v>0</v>
      </c>
      <c r="GF75" s="19">
        <f t="shared" ca="1" si="602"/>
        <v>0</v>
      </c>
      <c r="GG75" s="19">
        <f t="shared" ca="1" si="602"/>
        <v>0</v>
      </c>
      <c r="GH75" s="19">
        <f t="shared" ca="1" si="602"/>
        <v>0</v>
      </c>
      <c r="GI75" s="19">
        <f t="shared" ca="1" si="602"/>
        <v>0</v>
      </c>
      <c r="GJ75" s="19">
        <f t="shared" ca="1" si="602"/>
        <v>0</v>
      </c>
      <c r="GK75" s="19">
        <f t="shared" ca="1" si="602"/>
        <v>0</v>
      </c>
      <c r="GL75" s="19">
        <f t="shared" ca="1" si="602"/>
        <v>0</v>
      </c>
      <c r="GM75" s="19">
        <f t="shared" ca="1" si="602"/>
        <v>0</v>
      </c>
      <c r="GN75" s="19">
        <f t="shared" ca="1" si="602"/>
        <v>0</v>
      </c>
      <c r="GO75" s="19">
        <f t="shared" ca="1" si="602"/>
        <v>0</v>
      </c>
      <c r="GP75" s="19">
        <f t="shared" ca="1" si="602"/>
        <v>0</v>
      </c>
      <c r="GQ75" s="19">
        <f t="shared" ca="1" si="602"/>
        <v>0</v>
      </c>
      <c r="GR75" s="19">
        <f t="shared" ca="1" si="602"/>
        <v>0</v>
      </c>
      <c r="GS75" s="19">
        <f t="shared" ca="1" si="602"/>
        <v>0</v>
      </c>
      <c r="GT75" s="19">
        <f t="shared" ca="1" si="602"/>
        <v>0</v>
      </c>
      <c r="GU75" s="19">
        <f t="shared" ca="1" si="602"/>
        <v>0</v>
      </c>
      <c r="GV75" s="19">
        <f t="shared" ca="1" si="602"/>
        <v>0</v>
      </c>
      <c r="GW75" s="19">
        <f t="shared" ref="GW75:ID76" ca="1" si="642">OFFSET(GW$5,$B75,0)</f>
        <v>0</v>
      </c>
      <c r="GX75" s="19">
        <f t="shared" ca="1" si="642"/>
        <v>0</v>
      </c>
      <c r="GY75" s="19">
        <f t="shared" ca="1" si="642"/>
        <v>0</v>
      </c>
      <c r="GZ75" s="19">
        <f t="shared" ca="1" si="642"/>
        <v>0</v>
      </c>
      <c r="HA75" s="19">
        <f t="shared" ca="1" si="642"/>
        <v>0</v>
      </c>
      <c r="HB75" s="19">
        <f t="shared" ca="1" si="642"/>
        <v>0</v>
      </c>
      <c r="HC75" s="19">
        <f t="shared" ca="1" si="642"/>
        <v>0</v>
      </c>
      <c r="HD75" s="19">
        <f t="shared" ca="1" si="642"/>
        <v>0</v>
      </c>
      <c r="HE75" s="19">
        <f t="shared" ca="1" si="642"/>
        <v>0</v>
      </c>
      <c r="HF75" s="19">
        <f t="shared" ca="1" si="642"/>
        <v>0</v>
      </c>
      <c r="HG75" s="19">
        <f t="shared" ca="1" si="642"/>
        <v>0</v>
      </c>
      <c r="HH75" s="19">
        <f t="shared" ca="1" si="642"/>
        <v>0</v>
      </c>
      <c r="HI75" s="19">
        <f t="shared" ca="1" si="642"/>
        <v>0</v>
      </c>
      <c r="HJ75" s="19">
        <f t="shared" ca="1" si="642"/>
        <v>0</v>
      </c>
      <c r="HK75" s="19">
        <f t="shared" ca="1" si="642"/>
        <v>0</v>
      </c>
      <c r="HL75" s="19">
        <f t="shared" ca="1" si="642"/>
        <v>0</v>
      </c>
      <c r="HM75" s="19">
        <f t="shared" ca="1" si="642"/>
        <v>0</v>
      </c>
      <c r="HN75" s="19">
        <f t="shared" ca="1" si="642"/>
        <v>0</v>
      </c>
      <c r="HO75" s="19">
        <f t="shared" ca="1" si="642"/>
        <v>0</v>
      </c>
      <c r="HP75" s="19">
        <f t="shared" ca="1" si="642"/>
        <v>0</v>
      </c>
      <c r="HQ75" s="19">
        <f t="shared" ca="1" si="642"/>
        <v>0</v>
      </c>
      <c r="HR75" s="19">
        <f t="shared" ca="1" si="642"/>
        <v>0</v>
      </c>
      <c r="HS75" s="19">
        <f t="shared" ca="1" si="642"/>
        <v>0</v>
      </c>
      <c r="HT75" s="19">
        <f t="shared" ca="1" si="642"/>
        <v>0</v>
      </c>
      <c r="HU75" s="19">
        <f t="shared" ca="1" si="642"/>
        <v>0</v>
      </c>
      <c r="HV75" s="19">
        <f t="shared" ca="1" si="642"/>
        <v>0</v>
      </c>
      <c r="HW75" s="19">
        <f t="shared" ca="1" si="642"/>
        <v>0</v>
      </c>
      <c r="HX75" s="19">
        <f t="shared" ca="1" si="642"/>
        <v>0</v>
      </c>
      <c r="HY75" s="19">
        <f t="shared" ca="1" si="642"/>
        <v>0</v>
      </c>
      <c r="HZ75" s="19">
        <f t="shared" ca="1" si="642"/>
        <v>0</v>
      </c>
      <c r="IA75" s="19">
        <f t="shared" ca="1" si="642"/>
        <v>0</v>
      </c>
      <c r="IB75" s="19">
        <f t="shared" ca="1" si="642"/>
        <v>0</v>
      </c>
      <c r="IC75" s="19">
        <f t="shared" ca="1" si="642"/>
        <v>0</v>
      </c>
      <c r="ID75" s="19">
        <f t="shared" ca="1" si="642"/>
        <v>0</v>
      </c>
      <c r="IE75" s="5">
        <f t="shared" ca="1" si="604"/>
        <v>67</v>
      </c>
      <c r="IF75" s="9"/>
      <c r="IG75" s="5">
        <f t="shared" ca="1" si="605"/>
        <v>1</v>
      </c>
      <c r="IH75" s="5" t="b">
        <f t="shared" ca="1" si="605"/>
        <v>0</v>
      </c>
      <c r="II75" s="19">
        <f t="shared" ca="1" si="606"/>
        <v>0</v>
      </c>
      <c r="IJ75" s="5">
        <f t="shared" ca="1" si="605"/>
        <v>55</v>
      </c>
      <c r="IK75" s="19">
        <f t="shared" ca="1" si="606"/>
        <v>1</v>
      </c>
      <c r="IL75" s="19">
        <f t="shared" ca="1" si="606"/>
        <v>0</v>
      </c>
      <c r="IM75" s="19">
        <f t="shared" ca="1" si="606"/>
        <v>0</v>
      </c>
      <c r="IN75" s="19">
        <f t="shared" ca="1" si="606"/>
        <v>0</v>
      </c>
      <c r="IO75" s="19">
        <f t="shared" ca="1" si="606"/>
        <v>0</v>
      </c>
      <c r="IP75" s="19">
        <f t="shared" ca="1" si="606"/>
        <v>0</v>
      </c>
      <c r="IQ75" s="19">
        <f t="shared" ca="1" si="606"/>
        <v>0</v>
      </c>
      <c r="IR75" s="19">
        <f t="shared" ca="1" si="606"/>
        <v>0</v>
      </c>
      <c r="IS75" s="19">
        <f t="shared" ca="1" si="606"/>
        <v>0</v>
      </c>
      <c r="IT75" s="19">
        <f t="shared" ca="1" si="606"/>
        <v>0</v>
      </c>
      <c r="IU75" s="19">
        <f t="shared" ca="1" si="606"/>
        <v>0</v>
      </c>
      <c r="IV75" s="19">
        <f t="shared" ca="1" si="606"/>
        <v>0</v>
      </c>
      <c r="IW75" s="19">
        <f t="shared" ca="1" si="606"/>
        <v>0</v>
      </c>
      <c r="IX75" s="19">
        <f t="shared" ca="1" si="606"/>
        <v>0</v>
      </c>
      <c r="IY75" s="19">
        <f t="shared" ca="1" si="606"/>
        <v>0</v>
      </c>
      <c r="IZ75" s="19">
        <f t="shared" ca="1" si="606"/>
        <v>0</v>
      </c>
      <c r="JA75" s="19">
        <f t="shared" ca="1" si="606"/>
        <v>0</v>
      </c>
      <c r="JB75" s="19">
        <f t="shared" ca="1" si="606"/>
        <v>0</v>
      </c>
      <c r="JC75" s="19">
        <f t="shared" ca="1" si="606"/>
        <v>0</v>
      </c>
      <c r="JD75" s="19">
        <f t="shared" ca="1" si="606"/>
        <v>0</v>
      </c>
      <c r="JE75" s="19">
        <f t="shared" ca="1" si="606"/>
        <v>0</v>
      </c>
      <c r="JF75" s="19">
        <f t="shared" ca="1" si="606"/>
        <v>0</v>
      </c>
      <c r="JG75" s="5">
        <f t="shared" ca="1" si="607"/>
        <v>1.2500000000000001E-2</v>
      </c>
      <c r="JH75" s="567">
        <f t="shared" ca="1" si="607"/>
        <v>0</v>
      </c>
      <c r="JI75" s="5">
        <f t="shared" ca="1" si="607"/>
        <v>6.25E-2</v>
      </c>
      <c r="JJ75" s="5">
        <f t="shared" ca="1" si="607"/>
        <v>6.25E-2</v>
      </c>
      <c r="JK75" s="5">
        <f t="shared" ca="1" si="607"/>
        <v>6.25E-2</v>
      </c>
      <c r="JL75" s="19">
        <f t="shared" ca="1" si="606"/>
        <v>1</v>
      </c>
      <c r="JM75" s="19">
        <f t="shared" ca="1" si="606"/>
        <v>0</v>
      </c>
      <c r="JN75" s="19">
        <f t="shared" ca="1" si="606"/>
        <v>1</v>
      </c>
      <c r="JO75" s="9"/>
      <c r="JP75" s="5" t="b">
        <f t="shared" ca="1" si="608"/>
        <v>0</v>
      </c>
      <c r="JQ75" s="19" t="str">
        <f t="shared" ca="1" si="609"/>
        <v>-</v>
      </c>
      <c r="JR75" s="19" t="str">
        <f t="shared" ca="1" si="609"/>
        <v>-</v>
      </c>
      <c r="JS75" s="5" t="b">
        <f t="shared" ca="1" si="610"/>
        <v>0</v>
      </c>
      <c r="JT75" s="5" t="b">
        <f t="shared" ca="1" si="610"/>
        <v>0</v>
      </c>
      <c r="JU75" s="5" t="b">
        <f t="shared" ca="1" si="610"/>
        <v>1</v>
      </c>
      <c r="JV75" s="144">
        <f t="shared" ca="1" si="628"/>
        <v>1</v>
      </c>
      <c r="JW75" s="144">
        <f t="shared" ca="1" si="628"/>
        <v>1</v>
      </c>
      <c r="JX75" s="19" t="str">
        <f t="shared" ca="1" si="629"/>
        <v>-</v>
      </c>
      <c r="JY75" s="19" t="str">
        <f t="shared" ca="1" si="629"/>
        <v>-</v>
      </c>
      <c r="JZ75" s="19" t="str">
        <f t="shared" ca="1" si="629"/>
        <v>-</v>
      </c>
      <c r="KA75" s="19" t="str">
        <f t="shared" ca="1" si="629"/>
        <v>-</v>
      </c>
      <c r="KB75" s="19">
        <f t="shared" ca="1" si="629"/>
        <v>1</v>
      </c>
      <c r="KC75" s="19">
        <f t="shared" ca="1" si="629"/>
        <v>0.66</v>
      </c>
      <c r="KD75" s="19" t="str">
        <f t="shared" ca="1" si="629"/>
        <v>-</v>
      </c>
      <c r="KE75" s="5" t="b" cm="1">
        <f t="array" aca="1" ref="KE75" ca="1">IF(OR(KF75:KM75&lt;&gt;"-"),TRUE,"-")</f>
        <v>1</v>
      </c>
      <c r="KF75" s="237">
        <f t="shared" ca="1" si="640"/>
        <v>2</v>
      </c>
      <c r="KG75" s="237">
        <f t="shared" ca="1" si="640"/>
        <v>2</v>
      </c>
      <c r="KH75" s="237">
        <f t="shared" ca="1" si="640"/>
        <v>2</v>
      </c>
      <c r="KI75" s="237">
        <f t="shared" ca="1" si="640"/>
        <v>2</v>
      </c>
      <c r="KJ75" s="237">
        <f t="shared" ca="1" si="640"/>
        <v>2</v>
      </c>
      <c r="KK75" s="237">
        <f t="shared" ca="1" si="640"/>
        <v>2</v>
      </c>
      <c r="KL75" s="237">
        <f t="shared" ca="1" si="640"/>
        <v>2</v>
      </c>
      <c r="KM75" s="237">
        <f t="shared" ca="1" si="640"/>
        <v>2</v>
      </c>
      <c r="KN75" s="5" t="str">
        <f t="array" aca="1" ref="KN75" ca="1">IF(OR(KO75:KU75&lt;&gt;"-"),TRUE,"-")</f>
        <v>-</v>
      </c>
      <c r="KO75" s="19" t="str">
        <f t="shared" ca="1" si="631"/>
        <v>-</v>
      </c>
      <c r="KP75" s="19" t="str">
        <f t="shared" ca="1" si="631"/>
        <v>-</v>
      </c>
      <c r="KQ75" s="19" t="str">
        <f t="shared" ca="1" si="631"/>
        <v>-</v>
      </c>
      <c r="KR75" s="19" t="str">
        <f t="shared" ca="1" si="631"/>
        <v>-</v>
      </c>
      <c r="KS75" s="19" t="str">
        <f t="shared" ca="1" si="631"/>
        <v>-</v>
      </c>
      <c r="KT75" s="19" t="str">
        <f t="shared" ca="1" si="631"/>
        <v>-</v>
      </c>
      <c r="KU75" s="19" t="str">
        <f t="shared" ca="1" si="631"/>
        <v>-</v>
      </c>
      <c r="KV75" s="19" t="b">
        <f t="shared" ca="1" si="631"/>
        <v>0</v>
      </c>
      <c r="KW75" s="144">
        <f t="shared" ca="1" si="612"/>
        <v>2</v>
      </c>
      <c r="KX75" s="19">
        <f t="shared" ca="1" si="631"/>
        <v>2</v>
      </c>
      <c r="KY75" s="19" t="b">
        <f t="shared" ca="1" si="631"/>
        <v>0</v>
      </c>
      <c r="KZ75" s="19" t="str">
        <f t="shared" ca="1" si="631"/>
        <v>-</v>
      </c>
      <c r="LA75" s="5" t="str">
        <f t="shared" ca="1" si="613"/>
        <v>-</v>
      </c>
      <c r="LB75" s="5" t="str">
        <f t="shared" ca="1" si="613"/>
        <v>-</v>
      </c>
      <c r="LC75" s="5" t="str">
        <f t="shared" ca="1" si="613"/>
        <v>-</v>
      </c>
      <c r="LD75" s="5" t="str">
        <f t="shared" ca="1" si="613"/>
        <v>-</v>
      </c>
      <c r="LE75" s="19" t="b">
        <f t="shared" ca="1" si="632"/>
        <v>0</v>
      </c>
      <c r="LF75" s="19" t="str">
        <f t="shared" ca="1" si="632"/>
        <v>-</v>
      </c>
      <c r="LG75" s="19" t="str">
        <f t="shared" ca="1" si="632"/>
        <v>-</v>
      </c>
      <c r="LH75" s="19" t="b">
        <f t="shared" ca="1" si="632"/>
        <v>1</v>
      </c>
      <c r="LI75" s="19">
        <f t="shared" ca="1" si="632"/>
        <v>0.75</v>
      </c>
      <c r="LJ75" s="19">
        <f t="shared" ca="1" si="632"/>
        <v>0.75</v>
      </c>
      <c r="LK75" s="19">
        <f t="shared" ca="1" si="632"/>
        <v>0.99</v>
      </c>
      <c r="LL75" s="19">
        <f t="shared" ca="1" si="632"/>
        <v>0.5</v>
      </c>
      <c r="LM75" s="19">
        <f t="shared" ca="1" si="632"/>
        <v>0</v>
      </c>
      <c r="LN75" s="19">
        <f t="shared" ca="1" si="632"/>
        <v>0</v>
      </c>
      <c r="LO75" s="19" t="str">
        <f t="shared" ca="1" si="632"/>
        <v>-</v>
      </c>
      <c r="LP75" s="5" t="str" cm="1">
        <f t="array" aca="1" ref="LP75" ca="1">INDEX(i.meatgrid,$Q75,LP$7)</f>
        <v>-</v>
      </c>
      <c r="LQ75" s="5" t="str" cm="1">
        <f t="array" aca="1" ref="LQ75" ca="1">INDEX(i.meatgrid,$Q75,LQ$7)</f>
        <v>-</v>
      </c>
      <c r="LR75" s="19" t="str">
        <f t="shared" ca="1" si="632"/>
        <v>-</v>
      </c>
      <c r="LS75" s="5">
        <f t="shared" ca="1" si="615"/>
        <v>1</v>
      </c>
      <c r="LT75" s="9"/>
      <c r="LU75" s="19">
        <f t="shared" ca="1" si="632"/>
        <v>70</v>
      </c>
      <c r="LV75" s="19">
        <f t="shared" ca="1" si="616"/>
        <v>50</v>
      </c>
      <c r="LW75" s="19">
        <f t="shared" ca="1" si="616"/>
        <v>80</v>
      </c>
      <c r="LX75" s="19">
        <f t="shared" ca="1" si="616"/>
        <v>50</v>
      </c>
      <c r="LY75" s="5" t="b" cm="1">
        <f t="array" aca="1" ref="LY75" ca="1">INDEX(i.meatgrid,$Q75,LY$7)</f>
        <v>0</v>
      </c>
      <c r="LZ75" s="5" t="b" cm="1">
        <f t="array" aca="1" ref="LZ75" ca="1">INDEX(i.meatgrid,$Q75,LZ$7)</f>
        <v>0</v>
      </c>
      <c r="MA75" s="5" cm="1">
        <f t="array" aca="1" ref="MA75" ca="1">INDEX(i.meatgrid,$Q75,MA$7)</f>
        <v>40</v>
      </c>
      <c r="MB75" s="5" t="str" cm="1">
        <f t="array" aca="1" ref="MB75" ca="1">INDEX(i.meatgrid,$Q75,MB$7)</f>
        <v>-</v>
      </c>
      <c r="MC75" s="19">
        <f t="shared" ca="1" si="617"/>
        <v>1</v>
      </c>
      <c r="MD75" s="5">
        <f t="shared" ca="1" si="618"/>
        <v>1</v>
      </c>
      <c r="ME75" s="5" cm="1">
        <f t="array" aca="1" ref="ME75" ca="1">INDEX(i.meatgrid,$Q75,ME$7)</f>
        <v>1</v>
      </c>
      <c r="MF75" s="5" cm="1">
        <f t="array" aca="1" ref="MF75" ca="1">INDEX(i.meatgrid,$Q75,MF$7)</f>
        <v>0</v>
      </c>
      <c r="MG75" s="5" cm="1">
        <f t="array" aca="1" ref="MG75" ca="1">INDEX(i.meatgrid,$Q75,MG$7)</f>
        <v>0</v>
      </c>
      <c r="MH75" s="5" cm="1">
        <f t="array" aca="1" ref="MH75" ca="1">INDEX(i.meatgrid,$Q75,MH$7)</f>
        <v>0</v>
      </c>
      <c r="MI75" s="5" cm="1">
        <f t="array" aca="1" ref="MI75" ca="1">INDEX(i.meatgrid,$Q75,MI$7)</f>
        <v>0</v>
      </c>
      <c r="MJ75" s="5" cm="1">
        <f t="array" aca="1" ref="MJ75" ca="1">INDEX(i.meatgrid,$Q75,MJ$7)</f>
        <v>1</v>
      </c>
      <c r="MK75" s="5" cm="1">
        <f t="array" aca="1" ref="MK75" ca="1">INDEX(i.meatgrid,$Q75,MK$7)</f>
        <v>1</v>
      </c>
      <c r="ML75" s="5" cm="1">
        <f t="array" aca="1" ref="ML75" ca="1">INDEX(i.meatgrid,$Q75,ML$7)</f>
        <v>1</v>
      </c>
      <c r="MM75" s="19">
        <f t="shared" ca="1" si="619"/>
        <v>1</v>
      </c>
      <c r="MN75" s="9"/>
      <c r="MO75" s="19" t="b">
        <f t="shared" ca="1" si="620"/>
        <v>0</v>
      </c>
      <c r="MP75" s="19" t="b">
        <f t="shared" ca="1" si="620"/>
        <v>0</v>
      </c>
      <c r="MQ75" s="19">
        <f t="shared" ca="1" si="620"/>
        <v>1</v>
      </c>
      <c r="MR75" s="19">
        <f t="shared" ca="1" si="620"/>
        <v>0.75</v>
      </c>
      <c r="MS75" s="19">
        <f t="shared" ca="1" si="620"/>
        <v>0.75</v>
      </c>
      <c r="MT75" s="19">
        <f t="shared" ca="1" si="620"/>
        <v>0.8</v>
      </c>
      <c r="MU75" s="19">
        <f t="shared" ca="1" si="620"/>
        <v>0.82499999999999996</v>
      </c>
      <c r="MV75" s="19">
        <f t="shared" ca="1" si="620"/>
        <v>0.875</v>
      </c>
      <c r="MW75" s="19">
        <f t="shared" ca="1" si="620"/>
        <v>0.9</v>
      </c>
      <c r="MX75" s="19">
        <f t="shared" ca="1" si="620"/>
        <v>1</v>
      </c>
      <c r="MY75" s="19">
        <f t="shared" ca="1" si="620"/>
        <v>0.875</v>
      </c>
      <c r="MZ75" s="19" t="b">
        <f t="shared" ca="1" si="620"/>
        <v>1</v>
      </c>
      <c r="NA75" s="19">
        <f t="shared" ca="1" si="620"/>
        <v>74.989999999999995</v>
      </c>
      <c r="NB75" s="19" t="str">
        <f t="shared" ca="1" si="620"/>
        <v>-</v>
      </c>
      <c r="NC75" s="19" t="str">
        <f t="shared" ca="1" si="620"/>
        <v>-</v>
      </c>
      <c r="ND75" s="19" t="str">
        <f t="shared" ca="1" si="620"/>
        <v>-</v>
      </c>
      <c r="NE75" s="19" t="str">
        <f t="shared" ca="1" si="621"/>
        <v>-</v>
      </c>
      <c r="NF75" s="19" t="str">
        <f t="shared" ca="1" si="621"/>
        <v>-</v>
      </c>
      <c r="NG75" s="19" t="str">
        <f t="shared" ca="1" si="621"/>
        <v>-</v>
      </c>
      <c r="NH75" s="19" t="str">
        <f t="shared" ca="1" si="621"/>
        <v>-</v>
      </c>
      <c r="NI75" s="19">
        <f t="shared" ca="1" si="621"/>
        <v>36.99</v>
      </c>
      <c r="NJ75" s="19">
        <f t="shared" ca="1" si="621"/>
        <v>36.99</v>
      </c>
      <c r="NK75" s="19" t="str">
        <f t="shared" ca="1" si="621"/>
        <v>-</v>
      </c>
      <c r="NL75" s="19" t="str">
        <f t="shared" ca="1" si="621"/>
        <v>-</v>
      </c>
      <c r="NM75" s="19" t="str">
        <f t="shared" ca="1" si="621"/>
        <v>-</v>
      </c>
      <c r="NN75" s="19" t="str">
        <f t="shared" ca="1" si="621"/>
        <v>-</v>
      </c>
      <c r="NO75" s="19" t="str">
        <f t="shared" ca="1" si="621"/>
        <v>-</v>
      </c>
      <c r="NP75" s="19">
        <f t="shared" ca="1" si="621"/>
        <v>49.99</v>
      </c>
      <c r="NQ75" s="19">
        <f t="shared" ca="1" si="621"/>
        <v>49.99</v>
      </c>
      <c r="NR75" s="19">
        <f t="shared" ca="1" si="621"/>
        <v>49.99</v>
      </c>
      <c r="NS75" s="19">
        <f t="shared" ca="1" si="621"/>
        <v>49.99</v>
      </c>
      <c r="NT75" s="19">
        <f t="shared" ca="1" si="621"/>
        <v>49.99</v>
      </c>
      <c r="NU75" s="19">
        <f t="shared" ca="1" si="621"/>
        <v>49.99</v>
      </c>
      <c r="NV75" s="19">
        <f t="shared" ca="1" si="621"/>
        <v>49.99</v>
      </c>
      <c r="NW75" s="19">
        <f t="shared" ca="1" si="621"/>
        <v>49.99</v>
      </c>
      <c r="NX75" s="19">
        <f t="shared" ca="1" si="621"/>
        <v>412.99</v>
      </c>
      <c r="NY75" s="19">
        <f t="shared" ca="1" si="621"/>
        <v>412.99</v>
      </c>
      <c r="NZ75" s="19" t="str">
        <f t="shared" ca="1" si="621"/>
        <v>-</v>
      </c>
      <c r="OA75" s="19" t="str">
        <f t="shared" ca="1" si="621"/>
        <v>-</v>
      </c>
      <c r="OB75" s="19" t="str">
        <f t="shared" ca="1" si="621"/>
        <v>-</v>
      </c>
      <c r="OC75" s="19" t="str">
        <f t="shared" ca="1" si="621"/>
        <v>-</v>
      </c>
      <c r="OD75" s="19" t="str">
        <f t="shared" ca="1" si="621"/>
        <v>-</v>
      </c>
      <c r="OE75" s="19">
        <f t="shared" ca="1" si="621"/>
        <v>6.8900000000000006</v>
      </c>
      <c r="OF75" s="19">
        <f t="shared" ca="1" si="621"/>
        <v>6.8900000000000006</v>
      </c>
      <c r="OG75" s="19">
        <f t="shared" ca="1" si="621"/>
        <v>6.8900000000000006</v>
      </c>
      <c r="OH75" s="19">
        <f t="shared" ca="1" si="621"/>
        <v>6.8900000000000006</v>
      </c>
      <c r="OI75" s="19">
        <f t="shared" ca="1" si="621"/>
        <v>6.8900000000000006</v>
      </c>
      <c r="OJ75" s="19">
        <f t="shared" ca="1" si="621"/>
        <v>6.8900000000000006</v>
      </c>
      <c r="OK75" s="19">
        <f t="shared" ca="1" si="621"/>
        <v>6.8900000000000006</v>
      </c>
      <c r="OL75" s="19">
        <f t="shared" ca="1" si="621"/>
        <v>6.8900000000000006</v>
      </c>
      <c r="OM75" s="19">
        <f t="shared" ca="1" si="621"/>
        <v>346.99</v>
      </c>
      <c r="ON75" s="19">
        <f t="shared" ca="1" si="621"/>
        <v>346.99</v>
      </c>
      <c r="OO75" s="19" t="str">
        <f t="shared" ca="1" si="621"/>
        <v>-</v>
      </c>
      <c r="OP75" s="19" t="str">
        <f t="shared" ca="1" si="621"/>
        <v>-</v>
      </c>
      <c r="OQ75" s="19" t="str">
        <f t="shared" ca="1" si="621"/>
        <v>-</v>
      </c>
      <c r="OR75" s="19" t="str">
        <f t="shared" ca="1" si="621"/>
        <v>-</v>
      </c>
      <c r="OS75" s="19" t="str">
        <f t="shared" ca="1" si="621"/>
        <v>-</v>
      </c>
      <c r="OT75" s="19">
        <f t="shared" ca="1" si="621"/>
        <v>0</v>
      </c>
      <c r="OU75" s="24">
        <v>0</v>
      </c>
    </row>
    <row r="76" spans="1:411" outlineLevel="2">
      <c r="A76" s="21">
        <f t="shared" si="158"/>
        <v>71</v>
      </c>
      <c r="B76" s="222">
        <f t="shared" ca="1" si="633"/>
        <v>67</v>
      </c>
      <c r="C76">
        <v>203</v>
      </c>
      <c r="D76" s="144" t="str">
        <f t="shared" ca="1" si="581"/>
        <v>GSM</v>
      </c>
      <c r="E76" t="b">
        <v>0</v>
      </c>
      <c r="F76" t="b">
        <v>0</v>
      </c>
      <c r="G76" t="b">
        <f t="shared" si="582"/>
        <v>0</v>
      </c>
      <c r="H76" s="237">
        <f t="shared" ca="1" si="634"/>
        <v>2</v>
      </c>
      <c r="I76" s="237">
        <f t="shared" ca="1" si="634"/>
        <v>1</v>
      </c>
      <c r="J76" s="237" t="str">
        <f t="shared" ca="1" si="634"/>
        <v/>
      </c>
      <c r="K76" s="237">
        <f t="shared" ca="1" si="634"/>
        <v>2</v>
      </c>
      <c r="L76" s="237">
        <f t="shared" ca="1" si="622"/>
        <v>2</v>
      </c>
      <c r="M76" s="237">
        <f t="shared" ca="1" si="622"/>
        <v>2</v>
      </c>
      <c r="N76" s="237">
        <f t="shared" ca="1" si="622"/>
        <v>3</v>
      </c>
      <c r="O76" s="237">
        <f t="shared" ca="1" si="622"/>
        <v>1</v>
      </c>
      <c r="P76" s="237">
        <f t="shared" ca="1" si="622"/>
        <v>1</v>
      </c>
      <c r="Q76" s="237">
        <f t="shared" ca="1" si="622"/>
        <v>4</v>
      </c>
      <c r="R76" s="237">
        <f t="shared" ca="1" si="622"/>
        <v>1</v>
      </c>
      <c r="S76" s="237">
        <f t="shared" ca="1" si="622"/>
        <v>1</v>
      </c>
      <c r="T76" s="237">
        <f t="shared" ca="1" si="622"/>
        <v>1</v>
      </c>
      <c r="U76" s="275"/>
      <c r="V76" s="275"/>
      <c r="W76" s="237">
        <f t="shared" ca="1" si="623"/>
        <v>0</v>
      </c>
      <c r="X76" s="275"/>
      <c r="Y76" s="275">
        <f t="shared" ca="1" si="624"/>
        <v>0</v>
      </c>
      <c r="Z76" s="275">
        <f t="shared" ca="1" si="624"/>
        <v>0</v>
      </c>
      <c r="AA76" s="275">
        <f t="shared" ca="1" si="624"/>
        <v>0</v>
      </c>
      <c r="AB76" s="275">
        <f t="shared" ca="1" si="624"/>
        <v>0</v>
      </c>
      <c r="AC76" s="275">
        <f t="shared" ca="1" si="624"/>
        <v>0</v>
      </c>
      <c r="AD76" s="275">
        <f t="shared" ca="1" si="624"/>
        <v>0</v>
      </c>
      <c r="AE76" s="275">
        <f t="shared" ca="1" si="624"/>
        <v>0</v>
      </c>
      <c r="AF76" s="144">
        <f ca="1">INDEX(CHOOSE($N76,DataAutumn!i.AdultDrys,DataWinter!i.AdultDrys,DataSpring!i.AdultDrys),1,$M76)</f>
        <v>3</v>
      </c>
      <c r="AG76" s="5">
        <f t="shared" ca="1" si="583"/>
        <v>2</v>
      </c>
      <c r="AH76" s="5">
        <f t="shared" ca="1" si="583"/>
        <v>0</v>
      </c>
      <c r="AI76" s="5">
        <f t="shared" ca="1" si="584"/>
        <v>1</v>
      </c>
      <c r="AJ76">
        <f t="shared" ca="1" si="585"/>
        <v>1</v>
      </c>
      <c r="AL76" s="231" t="str">
        <f ca="1">TEXT(LEFT(OFFSET(AL76,-1,0),5)+1,"00000")&amp;MID(OFFSET(AL76,-1,0),6,FIND(" ",OFFSET(AL76,-1,0),7)-5)
&amp; $D76           &amp; IF($IG76=0," FWM","")&amp;IF($IG76=1," MWM","")&amp;IF($IG76=5," Mat","")&amp;IF($IH76=TRUE,"&amp;BBT","    ")          &amp; " Day"&amp;INDEX(i.DOY,$N76,1)
&amp; " Scan"&amp;TEXT($O76,"0")        &amp;" "&amp; INDEX(DataMaster!$B$98:$B$105,$Q76,0)
&amp; " WP"&amp;TEXT($MC76*100,"000p")           &amp; " MP"&amp;TEXT($MD76*100,"000p")           &amp; " GP"&amp;TEXT($MM76*100,"000p")
&amp; " T_" &amp; IF(AND($CC76,$CE76),"TRUE ")        &amp; " (F"&amp;3+COUNTIF($CV76:$CY76,TRUE)&amp;3&amp;"N"&amp;$DM76&amp;$DN76&amp;")"</f>
        <v>00005 FeedSupply_DSP GSM MWM     Day204 Scan1 Prime WP100p MP100p GP100p T_TRUE  (F33N33)</v>
      </c>
      <c r="AM76" s="9" t="str">
        <f ca="1">IF(COUNTIF(AL$5:AL76,AL76)=1,"-","Dup")</f>
        <v>-</v>
      </c>
      <c r="AN76" s="9"/>
      <c r="AO76" s="237" t="str">
        <f t="shared" ca="1" si="635"/>
        <v>-</v>
      </c>
      <c r="AP76" s="237" t="str">
        <f t="shared" ca="1" si="635"/>
        <v>-</v>
      </c>
      <c r="AQ76" s="237" t="str">
        <f t="shared" ca="1" si="635"/>
        <v>-</v>
      </c>
      <c r="AR76" s="237" t="str">
        <f t="shared" ca="1" si="635"/>
        <v>-</v>
      </c>
      <c r="AS76" s="237" t="str">
        <f t="shared" ca="1" si="635"/>
        <v>-</v>
      </c>
      <c r="AT76" s="237" t="str">
        <f t="shared" ca="1" si="635"/>
        <v>-</v>
      </c>
      <c r="AU76" s="237" t="str">
        <f t="shared" ca="1" si="635"/>
        <v>-</v>
      </c>
      <c r="AV76" s="237" t="str">
        <f t="shared" ca="1" si="635"/>
        <v>-</v>
      </c>
      <c r="AW76" s="9"/>
      <c r="AX76" s="5" t="b">
        <f t="shared" ca="1" si="586"/>
        <v>0</v>
      </c>
      <c r="AY76" s="5" t="str">
        <f t="shared" ca="1" si="586"/>
        <v>-</v>
      </c>
      <c r="AZ76" s="5" t="b">
        <f t="shared" ca="1" si="586"/>
        <v>0</v>
      </c>
      <c r="BA76" s="5" t="b">
        <f t="shared" ca="1" si="586"/>
        <v>1</v>
      </c>
      <c r="BB76" s="5" t="b">
        <f t="shared" ca="1" si="586"/>
        <v>1</v>
      </c>
      <c r="BC76" s="144">
        <f t="shared" ca="1" si="586"/>
        <v>0</v>
      </c>
      <c r="BD76" s="19" t="b">
        <f t="shared" ca="1" si="587"/>
        <v>1</v>
      </c>
      <c r="BE76" s="9"/>
      <c r="BF76" s="5" t="str">
        <f t="shared" ca="1" si="588"/>
        <v>-</v>
      </c>
      <c r="BG76" s="19" t="str">
        <f t="shared" ca="1" si="589"/>
        <v>-</v>
      </c>
      <c r="BH76" s="19" t="str">
        <f t="shared" ca="1" si="589"/>
        <v>-</v>
      </c>
      <c r="BI76" s="19" t="str">
        <f t="shared" ca="1" si="589"/>
        <v>-</v>
      </c>
      <c r="BJ76" s="5" t="str">
        <f t="shared" ca="1" si="590"/>
        <v>-</v>
      </c>
      <c r="BK76" s="19" t="str">
        <f t="shared" ca="1" si="591"/>
        <v>-</v>
      </c>
      <c r="BL76" s="5" t="str">
        <f t="shared" ca="1" si="592"/>
        <v>-</v>
      </c>
      <c r="BM76" s="19" t="str">
        <f t="shared" ca="1" si="593"/>
        <v>-</v>
      </c>
      <c r="BN76" s="19" t="str">
        <f t="shared" ca="1" si="593"/>
        <v>-</v>
      </c>
      <c r="BO76" s="19" t="str">
        <f t="shared" ca="1" si="593"/>
        <v>-</v>
      </c>
      <c r="BP76" s="5" t="str">
        <f t="shared" ca="1" si="594"/>
        <v>-</v>
      </c>
      <c r="BQ76" s="9"/>
      <c r="BR76" s="19" t="str">
        <f t="shared" ca="1" si="595"/>
        <v>-</v>
      </c>
      <c r="BS76" s="19" t="str">
        <f t="shared" ca="1" si="595"/>
        <v>-</v>
      </c>
      <c r="BT76" s="19" t="str">
        <f t="shared" ca="1" si="595"/>
        <v>-</v>
      </c>
      <c r="BU76" s="19" t="str">
        <f t="shared" ca="1" si="595"/>
        <v>-</v>
      </c>
      <c r="BV76" s="19" t="str">
        <f t="shared" ca="1" si="595"/>
        <v>-</v>
      </c>
      <c r="BW76" s="19" t="str">
        <f t="shared" ca="1" si="595"/>
        <v>-</v>
      </c>
      <c r="BX76" s="19" t="str">
        <f t="shared" ca="1" si="595"/>
        <v>-</v>
      </c>
      <c r="BY76" s="19" t="str">
        <f t="shared" ca="1" si="595"/>
        <v>-</v>
      </c>
      <c r="BZ76" s="19" t="str">
        <f t="shared" ca="1" si="595"/>
        <v>-</v>
      </c>
      <c r="CA76" s="19" t="str">
        <f t="shared" ca="1" si="595"/>
        <v>-</v>
      </c>
      <c r="CB76" s="9"/>
      <c r="CC76" s="237" t="b">
        <f t="shared" ca="1" si="641"/>
        <v>1</v>
      </c>
      <c r="CD76" s="12" t="b">
        <v>1</v>
      </c>
      <c r="CE76" s="237" t="b">
        <f t="shared" ca="1" si="641"/>
        <v>1</v>
      </c>
      <c r="CF76" s="251">
        <f t="shared" ca="1" si="636"/>
        <v>2234101</v>
      </c>
      <c r="CG76" s="237" t="b">
        <f t="shared" ca="1" si="641"/>
        <v>0</v>
      </c>
      <c r="CH76" s="12" t="s">
        <v>34</v>
      </c>
      <c r="CI76" s="19" t="b">
        <f t="shared" ca="1" si="625"/>
        <v>1</v>
      </c>
      <c r="CJ76" s="237">
        <f t="shared" ca="1" si="637"/>
        <v>2234105</v>
      </c>
      <c r="CK76" s="19" t="str">
        <f t="shared" ca="1" si="625"/>
        <v>-</v>
      </c>
      <c r="CL76" s="19">
        <f t="shared" ca="1" si="625"/>
        <v>1</v>
      </c>
      <c r="CM76" s="19">
        <f t="shared" ca="1" si="625"/>
        <v>1</v>
      </c>
      <c r="CN76" s="9"/>
      <c r="CO76" s="444">
        <f t="shared" ca="1" si="597"/>
        <v>652</v>
      </c>
      <c r="CP76" s="444">
        <f t="shared" ca="1" si="597"/>
        <v>686</v>
      </c>
      <c r="CQ76" s="444">
        <f t="shared" ca="1" si="597"/>
        <v>721</v>
      </c>
      <c r="CR76" s="152">
        <f t="shared" ca="1" si="598"/>
        <v>378</v>
      </c>
      <c r="CS76" s="152">
        <f t="shared" ca="1" si="598"/>
        <v>413</v>
      </c>
      <c r="CT76" s="152">
        <f t="shared" ca="1" si="598"/>
        <v>448</v>
      </c>
      <c r="CU76" s="19" t="str">
        <f t="shared" ca="1" si="599"/>
        <v>-</v>
      </c>
      <c r="CV76" s="12" t="b">
        <v>0</v>
      </c>
      <c r="CW76" s="12" t="b">
        <v>0</v>
      </c>
      <c r="CX76" s="12" t="b">
        <v>0</v>
      </c>
      <c r="CY76" s="12" t="b">
        <v>0</v>
      </c>
      <c r="CZ76" s="19" t="b">
        <f t="shared" ca="1" si="599"/>
        <v>1</v>
      </c>
      <c r="DA76" s="19">
        <f t="shared" ca="1" si="599"/>
        <v>0</v>
      </c>
      <c r="DB76" s="19">
        <f t="shared" ca="1" si="599"/>
        <v>0</v>
      </c>
      <c r="DC76" s="19">
        <f t="shared" ca="1" si="599"/>
        <v>0</v>
      </c>
      <c r="DD76" s="19">
        <f t="shared" ca="1" si="599"/>
        <v>0</v>
      </c>
      <c r="DE76" s="19">
        <f t="shared" ca="1" si="599"/>
        <v>0</v>
      </c>
      <c r="DF76" s="19">
        <f t="shared" ca="1" si="599"/>
        <v>0</v>
      </c>
      <c r="DG76" s="19">
        <f t="shared" ca="1" si="599"/>
        <v>0</v>
      </c>
      <c r="DH76" s="19">
        <f t="shared" ca="1" si="599"/>
        <v>0</v>
      </c>
      <c r="DI76" s="19">
        <f t="shared" ca="1" si="599"/>
        <v>0</v>
      </c>
      <c r="DJ76" s="19">
        <f t="shared" ca="1" si="599"/>
        <v>0</v>
      </c>
      <c r="DK76" s="19">
        <f t="shared" ca="1" si="599"/>
        <v>0</v>
      </c>
      <c r="DL76" s="19">
        <f t="shared" ca="1" si="600"/>
        <v>0</v>
      </c>
      <c r="DM76" s="12">
        <v>3</v>
      </c>
      <c r="DN76" s="12">
        <v>3</v>
      </c>
      <c r="DO76" s="19">
        <f t="shared" ca="1" si="638"/>
        <v>0</v>
      </c>
      <c r="DP76" s="12">
        <v>1</v>
      </c>
      <c r="DQ76" s="12">
        <v>-1</v>
      </c>
      <c r="DR76" s="19" t="str">
        <f t="shared" ca="1" si="600"/>
        <v>-</v>
      </c>
      <c r="DS76" s="19" t="str">
        <f t="shared" ca="1" si="600"/>
        <v>-</v>
      </c>
      <c r="DT76" s="19" t="str">
        <f t="shared" ca="1" si="600"/>
        <v>-</v>
      </c>
      <c r="DU76" s="251">
        <f t="shared" ca="1" si="626"/>
        <v>0</v>
      </c>
      <c r="DV76" s="251">
        <f t="shared" si="639"/>
        <v>1</v>
      </c>
      <c r="DW76" s="251">
        <f t="shared" si="627"/>
        <v>-1</v>
      </c>
      <c r="DX76" s="19" t="str">
        <f t="shared" ca="1" si="600"/>
        <v>-</v>
      </c>
      <c r="DY76" s="19" t="str">
        <f t="shared" ca="1" si="600"/>
        <v>-</v>
      </c>
      <c r="DZ76" s="19" t="str">
        <f t="shared" ca="1" si="600"/>
        <v>-</v>
      </c>
      <c r="EA76" s="19" t="str">
        <f t="shared" ca="1" si="600"/>
        <v>-</v>
      </c>
      <c r="EB76" s="19" t="str">
        <f t="shared" ca="1" si="600"/>
        <v>-</v>
      </c>
      <c r="EC76" s="19" t="str">
        <f t="shared" ca="1" si="600"/>
        <v>-</v>
      </c>
      <c r="ED76" s="19">
        <f t="shared" ca="1" si="600"/>
        <v>0</v>
      </c>
      <c r="EE76" s="19">
        <f t="shared" ca="1" si="600"/>
        <v>0</v>
      </c>
      <c r="EF76" s="19">
        <f t="shared" ca="1" si="600"/>
        <v>0</v>
      </c>
      <c r="EG76" s="19">
        <f t="shared" ca="1" si="600"/>
        <v>0</v>
      </c>
      <c r="EH76" s="19">
        <f t="shared" ca="1" si="600"/>
        <v>0</v>
      </c>
      <c r="EI76" s="19">
        <f t="shared" ca="1" si="600"/>
        <v>0</v>
      </c>
      <c r="EJ76" s="19">
        <f t="shared" ca="1" si="600"/>
        <v>0</v>
      </c>
      <c r="EK76" s="19">
        <f t="shared" ca="1" si="600"/>
        <v>0</v>
      </c>
      <c r="EL76" s="19">
        <f t="shared" ca="1" si="600"/>
        <v>0</v>
      </c>
      <c r="EM76" s="19">
        <f t="shared" ca="1" si="600"/>
        <v>0</v>
      </c>
      <c r="EN76" s="19">
        <f t="shared" ca="1" si="600"/>
        <v>0</v>
      </c>
      <c r="EO76" s="19">
        <f t="shared" ca="1" si="600"/>
        <v>0</v>
      </c>
      <c r="EP76" s="19">
        <f t="shared" ca="1" si="600"/>
        <v>0</v>
      </c>
      <c r="EQ76" s="19">
        <f t="shared" ca="1" si="600"/>
        <v>0</v>
      </c>
      <c r="ER76" s="19">
        <f t="shared" ca="1" si="600"/>
        <v>0</v>
      </c>
      <c r="ES76" s="19">
        <f t="shared" ca="1" si="600"/>
        <v>0</v>
      </c>
      <c r="ET76" s="19">
        <f t="shared" ca="1" si="601"/>
        <v>0</v>
      </c>
      <c r="EU76" s="19">
        <f t="shared" ca="1" si="601"/>
        <v>0</v>
      </c>
      <c r="EV76" s="19">
        <f t="shared" ca="1" si="601"/>
        <v>0</v>
      </c>
      <c r="EW76" s="19">
        <f t="shared" ca="1" si="601"/>
        <v>0</v>
      </c>
      <c r="EX76" s="19">
        <f t="shared" ca="1" si="601"/>
        <v>0</v>
      </c>
      <c r="EY76" s="19">
        <f t="shared" ca="1" si="601"/>
        <v>0</v>
      </c>
      <c r="EZ76" s="19">
        <f t="shared" ca="1" si="601"/>
        <v>0</v>
      </c>
      <c r="FA76" s="19">
        <f t="shared" ca="1" si="601"/>
        <v>0</v>
      </c>
      <c r="FB76" s="19">
        <f t="shared" ca="1" si="601"/>
        <v>0</v>
      </c>
      <c r="FC76" s="19">
        <f t="shared" ca="1" si="601"/>
        <v>0</v>
      </c>
      <c r="FD76" s="19">
        <f t="shared" ca="1" si="601"/>
        <v>0</v>
      </c>
      <c r="FE76" s="19">
        <f t="shared" ca="1" si="601"/>
        <v>0</v>
      </c>
      <c r="FF76" s="19">
        <f t="shared" ca="1" si="601"/>
        <v>0</v>
      </c>
      <c r="FG76" s="19">
        <f t="shared" ca="1" si="601"/>
        <v>0</v>
      </c>
      <c r="FH76" s="19">
        <f t="shared" ca="1" si="601"/>
        <v>0</v>
      </c>
      <c r="FI76" s="19">
        <f t="shared" ca="1" si="601"/>
        <v>0</v>
      </c>
      <c r="FJ76" s="19">
        <f t="shared" ref="FJ76:HP76" ca="1" si="643">OFFSET(FJ$5,$B76,0)</f>
        <v>0</v>
      </c>
      <c r="FK76" s="19">
        <f t="shared" ca="1" si="643"/>
        <v>0</v>
      </c>
      <c r="FL76" s="19">
        <f t="shared" ca="1" si="643"/>
        <v>0</v>
      </c>
      <c r="FM76" s="19">
        <f t="shared" ca="1" si="643"/>
        <v>0</v>
      </c>
      <c r="FN76" s="19">
        <f t="shared" ca="1" si="643"/>
        <v>0</v>
      </c>
      <c r="FO76" s="19">
        <f t="shared" ca="1" si="643"/>
        <v>0</v>
      </c>
      <c r="FP76" s="19">
        <f t="shared" ca="1" si="643"/>
        <v>0</v>
      </c>
      <c r="FQ76" s="19">
        <f t="shared" ca="1" si="643"/>
        <v>0</v>
      </c>
      <c r="FR76" s="19">
        <f t="shared" ca="1" si="643"/>
        <v>0</v>
      </c>
      <c r="FS76" s="19">
        <f t="shared" ca="1" si="643"/>
        <v>0</v>
      </c>
      <c r="FT76" s="19">
        <f t="shared" ca="1" si="643"/>
        <v>0</v>
      </c>
      <c r="FU76" s="19">
        <f t="shared" ca="1" si="643"/>
        <v>0</v>
      </c>
      <c r="FV76" s="19">
        <f t="shared" ca="1" si="643"/>
        <v>0</v>
      </c>
      <c r="FW76" s="19">
        <f t="shared" ca="1" si="643"/>
        <v>0</v>
      </c>
      <c r="FX76" s="19">
        <f t="shared" ca="1" si="643"/>
        <v>0</v>
      </c>
      <c r="FY76" s="19">
        <f t="shared" ca="1" si="643"/>
        <v>0</v>
      </c>
      <c r="FZ76" s="19">
        <f t="shared" ca="1" si="643"/>
        <v>0</v>
      </c>
      <c r="GA76" s="19">
        <f t="shared" ca="1" si="643"/>
        <v>0</v>
      </c>
      <c r="GB76" s="19">
        <f t="shared" ca="1" si="643"/>
        <v>0</v>
      </c>
      <c r="GC76" s="19">
        <f t="shared" ca="1" si="643"/>
        <v>0</v>
      </c>
      <c r="GD76" s="19">
        <f t="shared" ca="1" si="643"/>
        <v>0</v>
      </c>
      <c r="GE76" s="19">
        <f t="shared" ca="1" si="643"/>
        <v>0</v>
      </c>
      <c r="GF76" s="19">
        <f t="shared" ca="1" si="643"/>
        <v>0</v>
      </c>
      <c r="GG76" s="19">
        <f t="shared" ca="1" si="643"/>
        <v>0</v>
      </c>
      <c r="GH76" s="19">
        <f t="shared" ca="1" si="643"/>
        <v>0</v>
      </c>
      <c r="GI76" s="19">
        <f t="shared" ca="1" si="643"/>
        <v>0</v>
      </c>
      <c r="GJ76" s="19">
        <f t="shared" ca="1" si="643"/>
        <v>0</v>
      </c>
      <c r="GK76" s="19">
        <f t="shared" ca="1" si="643"/>
        <v>0</v>
      </c>
      <c r="GL76" s="19">
        <f t="shared" ca="1" si="643"/>
        <v>0</v>
      </c>
      <c r="GM76" s="19">
        <f t="shared" ca="1" si="643"/>
        <v>0</v>
      </c>
      <c r="GN76" s="19">
        <f t="shared" ca="1" si="643"/>
        <v>0</v>
      </c>
      <c r="GO76" s="19">
        <f t="shared" ca="1" si="643"/>
        <v>0</v>
      </c>
      <c r="GP76" s="19">
        <f t="shared" ca="1" si="643"/>
        <v>0</v>
      </c>
      <c r="GQ76" s="19">
        <f t="shared" ca="1" si="643"/>
        <v>0</v>
      </c>
      <c r="GR76" s="19">
        <f t="shared" ca="1" si="643"/>
        <v>0</v>
      </c>
      <c r="GS76" s="19">
        <f t="shared" ca="1" si="643"/>
        <v>0</v>
      </c>
      <c r="GT76" s="19">
        <f t="shared" ca="1" si="643"/>
        <v>0</v>
      </c>
      <c r="GU76" s="19">
        <f t="shared" ca="1" si="643"/>
        <v>0</v>
      </c>
      <c r="GV76" s="19">
        <f t="shared" ca="1" si="643"/>
        <v>0</v>
      </c>
      <c r="GW76" s="19">
        <f t="shared" ca="1" si="643"/>
        <v>0</v>
      </c>
      <c r="GX76" s="19">
        <f t="shared" ca="1" si="643"/>
        <v>0</v>
      </c>
      <c r="GY76" s="19">
        <f t="shared" ca="1" si="643"/>
        <v>0</v>
      </c>
      <c r="GZ76" s="19">
        <f t="shared" ca="1" si="643"/>
        <v>0</v>
      </c>
      <c r="HA76" s="19">
        <f t="shared" ca="1" si="643"/>
        <v>0</v>
      </c>
      <c r="HB76" s="19">
        <f t="shared" ca="1" si="643"/>
        <v>0</v>
      </c>
      <c r="HC76" s="19">
        <f t="shared" ca="1" si="643"/>
        <v>0</v>
      </c>
      <c r="HD76" s="19">
        <f t="shared" ca="1" si="643"/>
        <v>0</v>
      </c>
      <c r="HE76" s="19">
        <f t="shared" ca="1" si="643"/>
        <v>0</v>
      </c>
      <c r="HF76" s="19">
        <f t="shared" ca="1" si="643"/>
        <v>0</v>
      </c>
      <c r="HG76" s="19">
        <f t="shared" ca="1" si="643"/>
        <v>0</v>
      </c>
      <c r="HH76" s="19">
        <f t="shared" ca="1" si="643"/>
        <v>0</v>
      </c>
      <c r="HI76" s="19">
        <f t="shared" ca="1" si="643"/>
        <v>0</v>
      </c>
      <c r="HJ76" s="19">
        <f t="shared" ca="1" si="643"/>
        <v>0</v>
      </c>
      <c r="HK76" s="19">
        <f t="shared" ca="1" si="643"/>
        <v>0</v>
      </c>
      <c r="HL76" s="19">
        <f t="shared" ca="1" si="643"/>
        <v>0</v>
      </c>
      <c r="HM76" s="19">
        <f t="shared" ca="1" si="643"/>
        <v>0</v>
      </c>
      <c r="HN76" s="19">
        <f t="shared" ca="1" si="643"/>
        <v>0</v>
      </c>
      <c r="HO76" s="19">
        <f t="shared" ca="1" si="643"/>
        <v>0</v>
      </c>
      <c r="HP76" s="19">
        <f t="shared" ca="1" si="643"/>
        <v>0</v>
      </c>
      <c r="HQ76" s="19">
        <f t="shared" ca="1" si="642"/>
        <v>0</v>
      </c>
      <c r="HR76" s="19">
        <f t="shared" ca="1" si="642"/>
        <v>0</v>
      </c>
      <c r="HS76" s="19">
        <f t="shared" ca="1" si="642"/>
        <v>0</v>
      </c>
      <c r="HT76" s="19">
        <f t="shared" ca="1" si="642"/>
        <v>0</v>
      </c>
      <c r="HU76" s="19">
        <f t="shared" ca="1" si="642"/>
        <v>0</v>
      </c>
      <c r="HV76" s="19">
        <f t="shared" ca="1" si="642"/>
        <v>0</v>
      </c>
      <c r="HW76" s="19">
        <f t="shared" ca="1" si="642"/>
        <v>0</v>
      </c>
      <c r="HX76" s="19">
        <f t="shared" ca="1" si="642"/>
        <v>0</v>
      </c>
      <c r="HY76" s="19">
        <f t="shared" ca="1" si="642"/>
        <v>0</v>
      </c>
      <c r="HZ76" s="19">
        <f t="shared" ca="1" si="642"/>
        <v>0</v>
      </c>
      <c r="IA76" s="19">
        <f t="shared" ca="1" si="642"/>
        <v>0</v>
      </c>
      <c r="IB76" s="19">
        <f t="shared" ca="1" si="642"/>
        <v>0</v>
      </c>
      <c r="IC76" s="19">
        <f t="shared" ca="1" si="642"/>
        <v>0</v>
      </c>
      <c r="ID76" s="19">
        <f t="shared" ca="1" si="642"/>
        <v>0</v>
      </c>
      <c r="IE76" s="5">
        <f t="shared" ca="1" si="604"/>
        <v>67</v>
      </c>
      <c r="IF76" s="9"/>
      <c r="IG76" s="5">
        <f t="shared" ca="1" si="605"/>
        <v>1</v>
      </c>
      <c r="IH76" s="5" t="b">
        <f t="shared" ca="1" si="605"/>
        <v>0</v>
      </c>
      <c r="II76" s="19">
        <f t="shared" ca="1" si="606"/>
        <v>0</v>
      </c>
      <c r="IJ76" s="5">
        <f t="shared" ca="1" si="605"/>
        <v>55</v>
      </c>
      <c r="IK76" s="19">
        <f t="shared" ca="1" si="606"/>
        <v>1</v>
      </c>
      <c r="IL76" s="19">
        <f t="shared" ca="1" si="606"/>
        <v>0</v>
      </c>
      <c r="IM76" s="19">
        <f t="shared" ca="1" si="606"/>
        <v>0</v>
      </c>
      <c r="IN76" s="19">
        <f t="shared" ca="1" si="606"/>
        <v>0</v>
      </c>
      <c r="IO76" s="19">
        <f t="shared" ca="1" si="606"/>
        <v>0</v>
      </c>
      <c r="IP76" s="19">
        <f t="shared" ca="1" si="606"/>
        <v>0</v>
      </c>
      <c r="IQ76" s="19">
        <f t="shared" ca="1" si="606"/>
        <v>0</v>
      </c>
      <c r="IR76" s="19">
        <f t="shared" ca="1" si="606"/>
        <v>0</v>
      </c>
      <c r="IS76" s="19">
        <f t="shared" ca="1" si="606"/>
        <v>0</v>
      </c>
      <c r="IT76" s="19">
        <f t="shared" ca="1" si="606"/>
        <v>0</v>
      </c>
      <c r="IU76" s="19">
        <f t="shared" ca="1" si="606"/>
        <v>0</v>
      </c>
      <c r="IV76" s="19">
        <f t="shared" ca="1" si="606"/>
        <v>0</v>
      </c>
      <c r="IW76" s="19">
        <f t="shared" ca="1" si="606"/>
        <v>0</v>
      </c>
      <c r="IX76" s="19">
        <f t="shared" ca="1" si="606"/>
        <v>0</v>
      </c>
      <c r="IY76" s="19">
        <f t="shared" ca="1" si="606"/>
        <v>0</v>
      </c>
      <c r="IZ76" s="19">
        <f t="shared" ca="1" si="606"/>
        <v>0</v>
      </c>
      <c r="JA76" s="19">
        <f t="shared" ca="1" si="606"/>
        <v>0</v>
      </c>
      <c r="JB76" s="19">
        <f t="shared" ca="1" si="606"/>
        <v>0</v>
      </c>
      <c r="JC76" s="19">
        <f t="shared" ca="1" si="606"/>
        <v>0</v>
      </c>
      <c r="JD76" s="19">
        <f t="shared" ca="1" si="606"/>
        <v>0</v>
      </c>
      <c r="JE76" s="19">
        <f t="shared" ca="1" si="606"/>
        <v>0</v>
      </c>
      <c r="JF76" s="19">
        <f t="shared" ca="1" si="606"/>
        <v>0</v>
      </c>
      <c r="JG76" s="5">
        <f t="shared" ca="1" si="607"/>
        <v>1.2500000000000001E-2</v>
      </c>
      <c r="JH76" s="567">
        <f t="shared" ca="1" si="607"/>
        <v>0</v>
      </c>
      <c r="JI76" s="5">
        <f t="shared" ca="1" si="607"/>
        <v>6.25E-2</v>
      </c>
      <c r="JJ76" s="5">
        <f t="shared" ca="1" si="607"/>
        <v>6.25E-2</v>
      </c>
      <c r="JK76" s="5">
        <f t="shared" ca="1" si="607"/>
        <v>6.25E-2</v>
      </c>
      <c r="JL76" s="19">
        <f t="shared" ca="1" si="606"/>
        <v>1</v>
      </c>
      <c r="JM76" s="19">
        <f t="shared" ca="1" si="606"/>
        <v>0</v>
      </c>
      <c r="JN76" s="19">
        <f t="shared" ca="1" si="606"/>
        <v>1</v>
      </c>
      <c r="JO76" s="9"/>
      <c r="JP76" s="5" t="b">
        <f t="shared" ca="1" si="608"/>
        <v>0</v>
      </c>
      <c r="JQ76" s="19" t="str">
        <f t="shared" ca="1" si="609"/>
        <v>-</v>
      </c>
      <c r="JR76" s="19" t="str">
        <f t="shared" ca="1" si="609"/>
        <v>-</v>
      </c>
      <c r="JS76" s="5" t="b">
        <f t="shared" ca="1" si="610"/>
        <v>0</v>
      </c>
      <c r="JT76" s="5" t="b">
        <f t="shared" ca="1" si="610"/>
        <v>0</v>
      </c>
      <c r="JU76" s="5" t="b">
        <f t="shared" ca="1" si="610"/>
        <v>1</v>
      </c>
      <c r="JV76" s="144">
        <f t="shared" ca="1" si="628"/>
        <v>1</v>
      </c>
      <c r="JW76" s="144">
        <f t="shared" ca="1" si="628"/>
        <v>1</v>
      </c>
      <c r="JX76" s="19" t="str">
        <f t="shared" ca="1" si="629"/>
        <v>-</v>
      </c>
      <c r="JY76" s="19" t="str">
        <f t="shared" ca="1" si="629"/>
        <v>-</v>
      </c>
      <c r="JZ76" s="19" t="str">
        <f t="shared" ca="1" si="629"/>
        <v>-</v>
      </c>
      <c r="KA76" s="19" t="str">
        <f t="shared" ca="1" si="629"/>
        <v>-</v>
      </c>
      <c r="KB76" s="19">
        <f t="shared" ca="1" si="629"/>
        <v>1</v>
      </c>
      <c r="KC76" s="19">
        <f t="shared" ca="1" si="629"/>
        <v>0.66</v>
      </c>
      <c r="KD76" s="19" t="str">
        <f t="shared" ca="1" si="629"/>
        <v>-</v>
      </c>
      <c r="KE76" s="5" t="b" cm="1">
        <f t="array" aca="1" ref="KE76" ca="1">IF(OR(KF76:KM76&lt;&gt;"-"),TRUE,"-")</f>
        <v>1</v>
      </c>
      <c r="KF76" s="237">
        <f t="shared" ca="1" si="640"/>
        <v>2</v>
      </c>
      <c r="KG76" s="237">
        <f t="shared" ca="1" si="640"/>
        <v>2</v>
      </c>
      <c r="KH76" s="237">
        <f t="shared" ca="1" si="640"/>
        <v>2</v>
      </c>
      <c r="KI76" s="237">
        <f t="shared" ca="1" si="640"/>
        <v>2</v>
      </c>
      <c r="KJ76" s="237">
        <f t="shared" ca="1" si="640"/>
        <v>2</v>
      </c>
      <c r="KK76" s="237">
        <f t="shared" ca="1" si="640"/>
        <v>2</v>
      </c>
      <c r="KL76" s="237">
        <f t="shared" ca="1" si="640"/>
        <v>2</v>
      </c>
      <c r="KM76" s="237">
        <f t="shared" ca="1" si="640"/>
        <v>2</v>
      </c>
      <c r="KN76" s="5" t="str">
        <f t="array" aca="1" ref="KN76" ca="1">IF(OR(KO76:KU76&lt;&gt;"-"),TRUE,"-")</f>
        <v>-</v>
      </c>
      <c r="KO76" s="19" t="str">
        <f t="shared" ca="1" si="631"/>
        <v>-</v>
      </c>
      <c r="KP76" s="19" t="str">
        <f t="shared" ca="1" si="631"/>
        <v>-</v>
      </c>
      <c r="KQ76" s="19" t="str">
        <f t="shared" ca="1" si="631"/>
        <v>-</v>
      </c>
      <c r="KR76" s="19" t="str">
        <f t="shared" ca="1" si="631"/>
        <v>-</v>
      </c>
      <c r="KS76" s="19" t="str">
        <f t="shared" ca="1" si="631"/>
        <v>-</v>
      </c>
      <c r="KT76" s="19" t="str">
        <f t="shared" ca="1" si="631"/>
        <v>-</v>
      </c>
      <c r="KU76" s="19" t="str">
        <f t="shared" ca="1" si="631"/>
        <v>-</v>
      </c>
      <c r="KV76" s="19" t="b">
        <f t="shared" ca="1" si="631"/>
        <v>0</v>
      </c>
      <c r="KW76" s="144">
        <f t="shared" ca="1" si="612"/>
        <v>2</v>
      </c>
      <c r="KX76" s="19">
        <f t="shared" ca="1" si="631"/>
        <v>2</v>
      </c>
      <c r="KY76" s="19" t="b">
        <f t="shared" ca="1" si="631"/>
        <v>0</v>
      </c>
      <c r="KZ76" s="19" t="str">
        <f t="shared" ca="1" si="631"/>
        <v>-</v>
      </c>
      <c r="LA76" s="5" t="str">
        <f t="shared" ca="1" si="613"/>
        <v>-</v>
      </c>
      <c r="LB76" s="5" t="str">
        <f t="shared" ca="1" si="613"/>
        <v>-</v>
      </c>
      <c r="LC76" s="5" t="str">
        <f t="shared" ca="1" si="613"/>
        <v>-</v>
      </c>
      <c r="LD76" s="5" t="str">
        <f t="shared" ca="1" si="613"/>
        <v>-</v>
      </c>
      <c r="LE76" s="19" t="b">
        <f t="shared" ca="1" si="632"/>
        <v>0</v>
      </c>
      <c r="LF76" s="19" t="str">
        <f t="shared" ca="1" si="632"/>
        <v>-</v>
      </c>
      <c r="LG76" s="19" t="str">
        <f t="shared" ca="1" si="632"/>
        <v>-</v>
      </c>
      <c r="LH76" s="19" t="b">
        <f t="shared" ca="1" si="632"/>
        <v>1</v>
      </c>
      <c r="LI76" s="19">
        <f t="shared" ca="1" si="632"/>
        <v>0.75</v>
      </c>
      <c r="LJ76" s="19">
        <f t="shared" ca="1" si="632"/>
        <v>0.75</v>
      </c>
      <c r="LK76" s="19">
        <f t="shared" ca="1" si="632"/>
        <v>0.99</v>
      </c>
      <c r="LL76" s="19">
        <f t="shared" ca="1" si="632"/>
        <v>0.5</v>
      </c>
      <c r="LM76" s="19">
        <f t="shared" ca="1" si="632"/>
        <v>0</v>
      </c>
      <c r="LN76" s="19">
        <f t="shared" ca="1" si="632"/>
        <v>0</v>
      </c>
      <c r="LO76" s="19" t="str">
        <f t="shared" ca="1" si="632"/>
        <v>-</v>
      </c>
      <c r="LP76" s="5" t="str" cm="1">
        <f t="array" aca="1" ref="LP76" ca="1">INDEX(i.meatgrid,$Q76,LP$7)</f>
        <v>-</v>
      </c>
      <c r="LQ76" s="5" t="str" cm="1">
        <f t="array" aca="1" ref="LQ76" ca="1">INDEX(i.meatgrid,$Q76,LQ$7)</f>
        <v>-</v>
      </c>
      <c r="LR76" s="19" t="str">
        <f t="shared" ca="1" si="632"/>
        <v>-</v>
      </c>
      <c r="LS76" s="5">
        <f t="shared" ca="1" si="615"/>
        <v>1</v>
      </c>
      <c r="LT76" s="9"/>
      <c r="LU76" s="19">
        <f t="shared" ca="1" si="632"/>
        <v>70</v>
      </c>
      <c r="LV76" s="19">
        <f t="shared" ca="1" si="616"/>
        <v>50</v>
      </c>
      <c r="LW76" s="19">
        <f t="shared" ca="1" si="616"/>
        <v>80</v>
      </c>
      <c r="LX76" s="19">
        <f t="shared" ca="1" si="616"/>
        <v>50</v>
      </c>
      <c r="LY76" s="5" t="b" cm="1">
        <f t="array" aca="1" ref="LY76" ca="1">INDEX(i.meatgrid,$Q76,LY$7)</f>
        <v>0</v>
      </c>
      <c r="LZ76" s="5" t="b" cm="1">
        <f t="array" aca="1" ref="LZ76" ca="1">INDEX(i.meatgrid,$Q76,LZ$7)</f>
        <v>0</v>
      </c>
      <c r="MA76" s="5" cm="1">
        <f t="array" aca="1" ref="MA76" ca="1">INDEX(i.meatgrid,$Q76,MA$7)</f>
        <v>40</v>
      </c>
      <c r="MB76" s="5" t="str" cm="1">
        <f t="array" aca="1" ref="MB76" ca="1">INDEX(i.meatgrid,$Q76,MB$7)</f>
        <v>-</v>
      </c>
      <c r="MC76" s="19">
        <f t="shared" ca="1" si="617"/>
        <v>1</v>
      </c>
      <c r="MD76" s="5">
        <f t="shared" ca="1" si="618"/>
        <v>1</v>
      </c>
      <c r="ME76" s="5" cm="1">
        <f t="array" aca="1" ref="ME76" ca="1">INDEX(i.meatgrid,$Q76,ME$7)</f>
        <v>1</v>
      </c>
      <c r="MF76" s="5" cm="1">
        <f t="array" aca="1" ref="MF76" ca="1">INDEX(i.meatgrid,$Q76,MF$7)</f>
        <v>0</v>
      </c>
      <c r="MG76" s="5" cm="1">
        <f t="array" aca="1" ref="MG76" ca="1">INDEX(i.meatgrid,$Q76,MG$7)</f>
        <v>0</v>
      </c>
      <c r="MH76" s="5" cm="1">
        <f t="array" aca="1" ref="MH76" ca="1">INDEX(i.meatgrid,$Q76,MH$7)</f>
        <v>0</v>
      </c>
      <c r="MI76" s="5" cm="1">
        <f t="array" aca="1" ref="MI76" ca="1">INDEX(i.meatgrid,$Q76,MI$7)</f>
        <v>0</v>
      </c>
      <c r="MJ76" s="5" cm="1">
        <f t="array" aca="1" ref="MJ76" ca="1">INDEX(i.meatgrid,$Q76,MJ$7)</f>
        <v>1</v>
      </c>
      <c r="MK76" s="5" cm="1">
        <f t="array" aca="1" ref="MK76" ca="1">INDEX(i.meatgrid,$Q76,MK$7)</f>
        <v>1</v>
      </c>
      <c r="ML76" s="5" cm="1">
        <f t="array" aca="1" ref="ML76" ca="1">INDEX(i.meatgrid,$Q76,ML$7)</f>
        <v>1</v>
      </c>
      <c r="MM76" s="19">
        <f t="shared" ca="1" si="619"/>
        <v>1</v>
      </c>
      <c r="MN76" s="9"/>
      <c r="MO76" s="19" t="b">
        <f t="shared" ca="1" si="620"/>
        <v>0</v>
      </c>
      <c r="MP76" s="19" t="b">
        <f t="shared" ca="1" si="620"/>
        <v>0</v>
      </c>
      <c r="MQ76" s="19">
        <f t="shared" ca="1" si="620"/>
        <v>1</v>
      </c>
      <c r="MR76" s="19">
        <f t="shared" ca="1" si="620"/>
        <v>0.75</v>
      </c>
      <c r="MS76" s="19">
        <f t="shared" ca="1" si="620"/>
        <v>0.75</v>
      </c>
      <c r="MT76" s="19">
        <f t="shared" ca="1" si="620"/>
        <v>0.8</v>
      </c>
      <c r="MU76" s="19">
        <f t="shared" ca="1" si="620"/>
        <v>0.82499999999999996</v>
      </c>
      <c r="MV76" s="19">
        <f t="shared" ca="1" si="620"/>
        <v>0.875</v>
      </c>
      <c r="MW76" s="19">
        <f t="shared" ca="1" si="620"/>
        <v>0.9</v>
      </c>
      <c r="MX76" s="19">
        <f t="shared" ca="1" si="620"/>
        <v>1</v>
      </c>
      <c r="MY76" s="19">
        <f t="shared" ca="1" si="620"/>
        <v>0.875</v>
      </c>
      <c r="MZ76" s="19" t="b">
        <f t="shared" ca="1" si="620"/>
        <v>1</v>
      </c>
      <c r="NA76" s="19">
        <f t="shared" ca="1" si="620"/>
        <v>74.989999999999995</v>
      </c>
      <c r="NB76" s="19" t="str">
        <f t="shared" ca="1" si="620"/>
        <v>-</v>
      </c>
      <c r="NC76" s="19" t="str">
        <f t="shared" ca="1" si="620"/>
        <v>-</v>
      </c>
      <c r="ND76" s="19" t="str">
        <f t="shared" ca="1" si="620"/>
        <v>-</v>
      </c>
      <c r="NE76" s="19" t="str">
        <f t="shared" ca="1" si="621"/>
        <v>-</v>
      </c>
      <c r="NF76" s="19" t="str">
        <f t="shared" ca="1" si="621"/>
        <v>-</v>
      </c>
      <c r="NG76" s="19" t="str">
        <f t="shared" ca="1" si="621"/>
        <v>-</v>
      </c>
      <c r="NH76" s="19" t="str">
        <f t="shared" ca="1" si="621"/>
        <v>-</v>
      </c>
      <c r="NI76" s="19">
        <f t="shared" ca="1" si="621"/>
        <v>36.99</v>
      </c>
      <c r="NJ76" s="19">
        <f t="shared" ca="1" si="621"/>
        <v>36.99</v>
      </c>
      <c r="NK76" s="19" t="str">
        <f t="shared" ca="1" si="621"/>
        <v>-</v>
      </c>
      <c r="NL76" s="19" t="str">
        <f t="shared" ca="1" si="621"/>
        <v>-</v>
      </c>
      <c r="NM76" s="19" t="str">
        <f t="shared" ca="1" si="621"/>
        <v>-</v>
      </c>
      <c r="NN76" s="19" t="str">
        <f t="shared" ca="1" si="621"/>
        <v>-</v>
      </c>
      <c r="NO76" s="19" t="str">
        <f t="shared" ca="1" si="621"/>
        <v>-</v>
      </c>
      <c r="NP76" s="19">
        <f t="shared" ca="1" si="621"/>
        <v>49.99</v>
      </c>
      <c r="NQ76" s="19">
        <f t="shared" ca="1" si="621"/>
        <v>49.99</v>
      </c>
      <c r="NR76" s="19">
        <f t="shared" ca="1" si="621"/>
        <v>49.99</v>
      </c>
      <c r="NS76" s="19">
        <f t="shared" ca="1" si="621"/>
        <v>49.99</v>
      </c>
      <c r="NT76" s="19">
        <f t="shared" ca="1" si="621"/>
        <v>49.99</v>
      </c>
      <c r="NU76" s="19">
        <f t="shared" ca="1" si="621"/>
        <v>49.99</v>
      </c>
      <c r="NV76" s="19">
        <f t="shared" ca="1" si="621"/>
        <v>49.99</v>
      </c>
      <c r="NW76" s="19">
        <f t="shared" ca="1" si="621"/>
        <v>49.99</v>
      </c>
      <c r="NX76" s="19">
        <f t="shared" ca="1" si="621"/>
        <v>412.99</v>
      </c>
      <c r="NY76" s="19">
        <f t="shared" ca="1" si="621"/>
        <v>412.99</v>
      </c>
      <c r="NZ76" s="19" t="str">
        <f t="shared" ca="1" si="621"/>
        <v>-</v>
      </c>
      <c r="OA76" s="19" t="str">
        <f t="shared" ca="1" si="621"/>
        <v>-</v>
      </c>
      <c r="OB76" s="19" t="str">
        <f t="shared" ca="1" si="621"/>
        <v>-</v>
      </c>
      <c r="OC76" s="19" t="str">
        <f t="shared" ca="1" si="621"/>
        <v>-</v>
      </c>
      <c r="OD76" s="19" t="str">
        <f t="shared" ca="1" si="621"/>
        <v>-</v>
      </c>
      <c r="OE76" s="19">
        <f t="shared" ca="1" si="621"/>
        <v>6.8900000000000006</v>
      </c>
      <c r="OF76" s="19">
        <f t="shared" ca="1" si="621"/>
        <v>6.8900000000000006</v>
      </c>
      <c r="OG76" s="19">
        <f t="shared" ref="OG76:OT76" ca="1" si="644">OFFSET(OG$5,$B76,0)</f>
        <v>6.8900000000000006</v>
      </c>
      <c r="OH76" s="19">
        <f t="shared" ca="1" si="644"/>
        <v>6.8900000000000006</v>
      </c>
      <c r="OI76" s="19">
        <f t="shared" ca="1" si="644"/>
        <v>6.8900000000000006</v>
      </c>
      <c r="OJ76" s="19">
        <f t="shared" ca="1" si="644"/>
        <v>6.8900000000000006</v>
      </c>
      <c r="OK76" s="19">
        <f t="shared" ca="1" si="644"/>
        <v>6.8900000000000006</v>
      </c>
      <c r="OL76" s="19">
        <f t="shared" ca="1" si="644"/>
        <v>6.8900000000000006</v>
      </c>
      <c r="OM76" s="19">
        <f t="shared" ca="1" si="644"/>
        <v>346.99</v>
      </c>
      <c r="ON76" s="19">
        <f t="shared" ca="1" si="644"/>
        <v>346.99</v>
      </c>
      <c r="OO76" s="19" t="str">
        <f t="shared" ca="1" si="644"/>
        <v>-</v>
      </c>
      <c r="OP76" s="19" t="str">
        <f t="shared" ca="1" si="644"/>
        <v>-</v>
      </c>
      <c r="OQ76" s="19" t="str">
        <f t="shared" ca="1" si="644"/>
        <v>-</v>
      </c>
      <c r="OR76" s="19" t="str">
        <f t="shared" ca="1" si="644"/>
        <v>-</v>
      </c>
      <c r="OS76" s="19" t="str">
        <f t="shared" ca="1" si="644"/>
        <v>-</v>
      </c>
      <c r="OT76" s="19">
        <f t="shared" ca="1" si="644"/>
        <v>0</v>
      </c>
      <c r="OU76" s="24">
        <v>0</v>
      </c>
    </row>
    <row r="77" spans="1:411" outlineLevel="2">
      <c r="A77" s="21">
        <f t="shared" si="158"/>
        <v>72</v>
      </c>
      <c r="B77" s="222">
        <f t="shared" ca="1" si="633"/>
        <v>67</v>
      </c>
      <c r="C77">
        <v>203</v>
      </c>
      <c r="D77" s="549" t="str">
        <f t="shared" ca="1" si="581"/>
        <v>GSM</v>
      </c>
      <c r="E77" t="b">
        <v>0</v>
      </c>
      <c r="F77" t="b">
        <v>0</v>
      </c>
      <c r="G77" t="b">
        <f t="shared" si="582"/>
        <v>0</v>
      </c>
      <c r="H77" s="237">
        <f t="shared" ca="1" si="634"/>
        <v>2</v>
      </c>
      <c r="I77" s="237">
        <f t="shared" ca="1" si="634"/>
        <v>1</v>
      </c>
      <c r="J77" s="237" t="str">
        <f t="shared" ca="1" si="634"/>
        <v/>
      </c>
      <c r="K77" s="237">
        <f t="shared" ca="1" si="634"/>
        <v>2</v>
      </c>
      <c r="L77" s="237">
        <f t="shared" ca="1" si="622"/>
        <v>2</v>
      </c>
      <c r="M77" s="237">
        <f t="shared" ca="1" si="622"/>
        <v>2</v>
      </c>
      <c r="N77" s="237">
        <f t="shared" ca="1" si="634"/>
        <v>3</v>
      </c>
      <c r="O77" s="237">
        <f t="shared" ca="1" si="622"/>
        <v>1</v>
      </c>
      <c r="P77" s="237">
        <f t="shared" ca="1" si="634"/>
        <v>1</v>
      </c>
      <c r="Q77" s="237">
        <f t="shared" ca="1" si="634"/>
        <v>4</v>
      </c>
      <c r="R77" s="237">
        <f t="shared" ca="1" si="634"/>
        <v>1</v>
      </c>
      <c r="S77" s="237">
        <f t="shared" ca="1" si="634"/>
        <v>1</v>
      </c>
      <c r="T77" s="237">
        <f t="shared" ca="1" si="634"/>
        <v>1</v>
      </c>
      <c r="U77" s="275"/>
      <c r="V77" s="275"/>
      <c r="W77" s="237">
        <f t="shared" ca="1" si="623"/>
        <v>0</v>
      </c>
      <c r="X77" s="275"/>
      <c r="Y77" s="276">
        <v>0</v>
      </c>
      <c r="Z77" s="276">
        <v>0</v>
      </c>
      <c r="AA77" s="276">
        <v>0</v>
      </c>
      <c r="AB77" s="276">
        <v>0</v>
      </c>
      <c r="AC77" s="276">
        <v>0</v>
      </c>
      <c r="AD77" s="276">
        <v>0</v>
      </c>
      <c r="AE77" s="276">
        <v>0</v>
      </c>
      <c r="AF77" s="144">
        <f ca="1">INDEX(CHOOSE($N77,DataAutumn!i.AdultDrys,DataWinter!i.AdultDrys,DataSpring!i.AdultDrys),1,$M77)</f>
        <v>3</v>
      </c>
      <c r="AG77" s="5">
        <f t="shared" ca="1" si="583"/>
        <v>2</v>
      </c>
      <c r="AH77" s="5">
        <f t="shared" ca="1" si="583"/>
        <v>0</v>
      </c>
      <c r="AI77" s="5">
        <f t="shared" ca="1" si="584"/>
        <v>1</v>
      </c>
      <c r="AJ77">
        <f t="shared" ca="1" si="585"/>
        <v>1</v>
      </c>
      <c r="AK77">
        <v>1</v>
      </c>
      <c r="AL77" s="231" t="str">
        <f ca="1">TEXT(LEFT(OFFSET(AL77,-1,0),5)+1,"00000")&amp;MID(OFFSET(AL77,-1,0),6,FIND(" ",OFFSET(AL77,-1,0),7)-5)
&amp; $D77           &amp; IF($IG77=0," FWM","")&amp;IF($IG77=1," MWM","")&amp;IF($IG77=5," Mat","")&amp;IF($IH77=TRUE,"&amp;BBT","    ")          &amp; " Day"&amp;INDEX(i.DOY,$N77,1)
&amp; " Scan"&amp;TEXT($O77,"0")        &amp;" "&amp; INDEX(DataMaster!$B$98:$B$105,$Q77,0)
&amp; " WP"&amp;TEXT($MC77*100,"000p")           &amp; " MP"&amp;TEXT($MD77*100,"000p")           &amp; " GP"&amp;TEXT($MM77*100,"000p")
&amp; " T_" &amp; IF(AND($CC77,$CE77),"TRUE ")        &amp; " (F"&amp;3+COUNTIF($CV77:$CY77,TRUE)&amp;3&amp;"N"&amp;$DM77&amp;$DN77&amp;")"</f>
        <v>00006 FeedSupply_DSP GSM MWM     Day204 Scan1 Prime WP100p MP100p GP100p T_TRUE  (F33N11)</v>
      </c>
      <c r="AM77" s="9" t="str">
        <f ca="1">IF(COUNTIF(AL$5:AL77,AL77)=1,"-","Dup")</f>
        <v>-</v>
      </c>
      <c r="AN77" s="9"/>
      <c r="AO77" s="237" t="str">
        <f t="shared" ca="1" si="635"/>
        <v>-</v>
      </c>
      <c r="AP77" s="237" t="str">
        <f t="shared" ca="1" si="635"/>
        <v>-</v>
      </c>
      <c r="AQ77" s="237" t="str">
        <f t="shared" ca="1" si="635"/>
        <v>-</v>
      </c>
      <c r="AR77" s="237" t="str">
        <f t="shared" ca="1" si="635"/>
        <v>-</v>
      </c>
      <c r="AS77" s="237" t="str">
        <f t="shared" ca="1" si="635"/>
        <v>-</v>
      </c>
      <c r="AT77" s="237" t="str">
        <f t="shared" ca="1" si="635"/>
        <v>-</v>
      </c>
      <c r="AU77" s="237" t="str">
        <f t="shared" ca="1" si="635"/>
        <v>-</v>
      </c>
      <c r="AV77" s="237" t="str">
        <f t="shared" ca="1" si="635"/>
        <v>-</v>
      </c>
      <c r="AW77" s="9"/>
      <c r="AX77" s="5" t="b">
        <f t="shared" ca="1" si="586"/>
        <v>0</v>
      </c>
      <c r="AY77" s="5" t="str">
        <f t="shared" ca="1" si="586"/>
        <v>-</v>
      </c>
      <c r="AZ77" s="5" t="b">
        <f t="shared" ca="1" si="586"/>
        <v>0</v>
      </c>
      <c r="BA77" s="5" t="b">
        <f t="shared" ca="1" si="586"/>
        <v>1</v>
      </c>
      <c r="BB77" s="5" t="b">
        <f t="shared" ca="1" si="586"/>
        <v>1</v>
      </c>
      <c r="BC77" s="144">
        <f t="shared" ca="1" si="586"/>
        <v>0</v>
      </c>
      <c r="BD77" s="19" t="b">
        <f t="shared" ca="1" si="587"/>
        <v>1</v>
      </c>
      <c r="BE77" s="9"/>
      <c r="BF77" s="5" t="str">
        <f t="shared" ca="1" si="588"/>
        <v>-</v>
      </c>
      <c r="BG77" s="19" t="str">
        <f t="shared" ca="1" si="589"/>
        <v>-</v>
      </c>
      <c r="BH77" s="19" t="str">
        <f t="shared" ca="1" si="589"/>
        <v>-</v>
      </c>
      <c r="BI77" s="19" t="str">
        <f t="shared" ca="1" si="589"/>
        <v>-</v>
      </c>
      <c r="BJ77" s="5" t="str">
        <f t="shared" ca="1" si="590"/>
        <v>-</v>
      </c>
      <c r="BK77" s="19" t="str">
        <f t="shared" ca="1" si="591"/>
        <v>-</v>
      </c>
      <c r="BL77" s="5" t="str">
        <f t="shared" ca="1" si="592"/>
        <v>-</v>
      </c>
      <c r="BM77" s="19" t="str">
        <f t="shared" ca="1" si="593"/>
        <v>-</v>
      </c>
      <c r="BN77" s="19" t="str">
        <f t="shared" ca="1" si="593"/>
        <v>-</v>
      </c>
      <c r="BO77" s="19" t="str">
        <f t="shared" ca="1" si="593"/>
        <v>-</v>
      </c>
      <c r="BP77" s="5" t="str">
        <f t="shared" ca="1" si="594"/>
        <v>-</v>
      </c>
      <c r="BQ77" s="9"/>
      <c r="BR77" s="19" t="str">
        <f t="shared" ca="1" si="595"/>
        <v>-</v>
      </c>
      <c r="BS77" s="19" t="str">
        <f t="shared" ca="1" si="595"/>
        <v>-</v>
      </c>
      <c r="BT77" s="19" t="str">
        <f t="shared" ca="1" si="595"/>
        <v>-</v>
      </c>
      <c r="BU77" s="19" t="str">
        <f t="shared" ca="1" si="595"/>
        <v>-</v>
      </c>
      <c r="BV77" s="19" t="str">
        <f t="shared" ca="1" si="595"/>
        <v>-</v>
      </c>
      <c r="BW77" s="19" t="str">
        <f t="shared" ca="1" si="595"/>
        <v>-</v>
      </c>
      <c r="BX77" s="19" t="str">
        <f t="shared" ca="1" si="595"/>
        <v>-</v>
      </c>
      <c r="BY77" s="19" t="str">
        <f t="shared" ca="1" si="595"/>
        <v>-</v>
      </c>
      <c r="BZ77" s="19" t="str">
        <f t="shared" ca="1" si="595"/>
        <v>-</v>
      </c>
      <c r="CA77" s="19" t="str">
        <f t="shared" ca="1" si="595"/>
        <v>-</v>
      </c>
      <c r="CB77" s="9"/>
      <c r="CC77" s="237" t="b">
        <f t="shared" ca="1" si="641"/>
        <v>1</v>
      </c>
      <c r="CD77" s="12" t="b">
        <v>1</v>
      </c>
      <c r="CE77" s="237" t="b">
        <f t="shared" ca="1" si="641"/>
        <v>1</v>
      </c>
      <c r="CF77" s="251">
        <f t="shared" ca="1" si="636"/>
        <v>2234101</v>
      </c>
      <c r="CG77" s="12" t="b">
        <v>1</v>
      </c>
      <c r="CH77" s="12">
        <v>0</v>
      </c>
      <c r="CI77" s="12" t="b">
        <v>0</v>
      </c>
      <c r="CJ77" s="237">
        <f t="shared" ca="1" si="637"/>
        <v>2234106</v>
      </c>
      <c r="CK77" s="19" t="str">
        <f t="shared" ca="1" si="625"/>
        <v>-</v>
      </c>
      <c r="CL77" s="12">
        <v>1</v>
      </c>
      <c r="CM77" s="12">
        <v>1</v>
      </c>
      <c r="CN77" s="9"/>
      <c r="CO77" s="444">
        <f t="shared" ca="1" si="597"/>
        <v>652</v>
      </c>
      <c r="CP77" s="444">
        <f t="shared" ca="1" si="597"/>
        <v>686</v>
      </c>
      <c r="CQ77" s="444">
        <f t="shared" ca="1" si="597"/>
        <v>721</v>
      </c>
      <c r="CR77" s="152">
        <f t="shared" ca="1" si="598"/>
        <v>378</v>
      </c>
      <c r="CS77" s="152">
        <f t="shared" ca="1" si="598"/>
        <v>413</v>
      </c>
      <c r="CT77" s="152">
        <f t="shared" ca="1" si="598"/>
        <v>448</v>
      </c>
      <c r="CU77" s="19" t="str">
        <f t="shared" ca="1" si="599"/>
        <v>-</v>
      </c>
      <c r="CV77" s="19" t="str">
        <f t="shared" ca="1" si="599"/>
        <v>-</v>
      </c>
      <c r="CW77" s="19" t="str">
        <f t="shared" ca="1" si="599"/>
        <v>-</v>
      </c>
      <c r="CX77" s="19" t="str">
        <f t="shared" ca="1" si="599"/>
        <v>-</v>
      </c>
      <c r="CY77" s="19" t="str">
        <f t="shared" ca="1" si="599"/>
        <v>-</v>
      </c>
      <c r="CZ77" s="19" t="b">
        <f t="shared" ca="1" si="599"/>
        <v>1</v>
      </c>
      <c r="DA77" s="19">
        <f t="shared" ca="1" si="599"/>
        <v>0</v>
      </c>
      <c r="DB77" s="19">
        <f t="shared" ca="1" si="599"/>
        <v>0</v>
      </c>
      <c r="DC77" s="19">
        <f t="shared" ca="1" si="599"/>
        <v>0</v>
      </c>
      <c r="DD77" s="19">
        <f t="shared" ca="1" si="599"/>
        <v>0</v>
      </c>
      <c r="DE77" s="19">
        <f t="shared" ca="1" si="599"/>
        <v>0</v>
      </c>
      <c r="DF77" s="19">
        <f t="shared" ca="1" si="599"/>
        <v>0</v>
      </c>
      <c r="DG77" s="19">
        <f t="shared" ca="1" si="599"/>
        <v>0</v>
      </c>
      <c r="DH77" s="19">
        <f t="shared" ca="1" si="599"/>
        <v>0</v>
      </c>
      <c r="DI77" s="19">
        <f t="shared" ca="1" si="599"/>
        <v>0</v>
      </c>
      <c r="DJ77" s="19">
        <f t="shared" ca="1" si="599"/>
        <v>0</v>
      </c>
      <c r="DK77" s="19">
        <f t="shared" ca="1" si="599"/>
        <v>0</v>
      </c>
      <c r="DL77" s="19">
        <f t="shared" ca="1" si="600"/>
        <v>0</v>
      </c>
      <c r="DM77" s="12">
        <v>1</v>
      </c>
      <c r="DN77" s="12">
        <v>1</v>
      </c>
      <c r="DO77" s="19">
        <f t="shared" ca="1" si="638"/>
        <v>0</v>
      </c>
      <c r="DP77" s="19" t="str">
        <f t="shared" ca="1" si="638"/>
        <v>-</v>
      </c>
      <c r="DQ77" s="19" t="str">
        <f t="shared" ca="1" si="638"/>
        <v>-</v>
      </c>
      <c r="DR77" s="19" t="str">
        <f t="shared" ca="1" si="638"/>
        <v>-</v>
      </c>
      <c r="DS77" s="19" t="str">
        <f t="shared" ca="1" si="600"/>
        <v>-</v>
      </c>
      <c r="DT77" s="19" t="str">
        <f t="shared" ca="1" si="600"/>
        <v>-</v>
      </c>
      <c r="DU77" s="19">
        <f t="shared" ca="1" si="600"/>
        <v>0</v>
      </c>
      <c r="DV77" s="19" t="str">
        <f t="shared" ca="1" si="600"/>
        <v>-</v>
      </c>
      <c r="DW77" s="19" t="str">
        <f t="shared" ca="1" si="600"/>
        <v>-</v>
      </c>
      <c r="DX77" s="19" t="str">
        <f t="shared" ca="1" si="600"/>
        <v>-</v>
      </c>
      <c r="DY77" s="19" t="str">
        <f t="shared" ca="1" si="600"/>
        <v>-</v>
      </c>
      <c r="DZ77" s="19" t="str">
        <f t="shared" ca="1" si="600"/>
        <v>-</v>
      </c>
      <c r="EA77" s="19" t="str">
        <f t="shared" ca="1" si="600"/>
        <v>-</v>
      </c>
      <c r="EB77" s="19" t="str">
        <f t="shared" ca="1" si="600"/>
        <v>-</v>
      </c>
      <c r="EC77" s="19" t="str">
        <f t="shared" ca="1" si="600"/>
        <v>-</v>
      </c>
      <c r="ED77" s="19">
        <f t="shared" ca="1" si="600"/>
        <v>0</v>
      </c>
      <c r="EE77" s="19">
        <f t="shared" ca="1" si="600"/>
        <v>0</v>
      </c>
      <c r="EF77" s="19">
        <f t="shared" ca="1" si="600"/>
        <v>0</v>
      </c>
      <c r="EG77" s="124">
        <f t="shared" ref="EG77:EX77" ca="1" si="645">IF(AND($K77=EG$9,$N77=EG$11,$AB77=EG$8,$AI77=EG$12),INDEX(i.FS_Strategy,$AC77+1,$AB77),0)</f>
        <v>0</v>
      </c>
      <c r="EH77" s="124">
        <f t="shared" ca="1" si="645"/>
        <v>0</v>
      </c>
      <c r="EI77" s="124">
        <f t="shared" ca="1" si="645"/>
        <v>0</v>
      </c>
      <c r="EJ77" s="124">
        <f t="shared" ca="1" si="645"/>
        <v>0</v>
      </c>
      <c r="EK77" s="124">
        <f t="shared" ca="1" si="645"/>
        <v>0</v>
      </c>
      <c r="EL77" s="124">
        <f t="shared" ca="1" si="645"/>
        <v>0</v>
      </c>
      <c r="EM77" s="124">
        <f t="shared" ca="1" si="645"/>
        <v>0</v>
      </c>
      <c r="EN77" s="124">
        <f t="shared" ca="1" si="645"/>
        <v>0</v>
      </c>
      <c r="EO77" s="124">
        <f t="shared" ca="1" si="645"/>
        <v>0</v>
      </c>
      <c r="EP77" s="124">
        <f t="shared" ca="1" si="645"/>
        <v>0</v>
      </c>
      <c r="EQ77" s="124">
        <f t="shared" ca="1" si="645"/>
        <v>0</v>
      </c>
      <c r="ER77" s="124">
        <f t="shared" ca="1" si="645"/>
        <v>0</v>
      </c>
      <c r="ES77" s="124">
        <f t="shared" ca="1" si="645"/>
        <v>0</v>
      </c>
      <c r="ET77" s="124">
        <f t="shared" ca="1" si="645"/>
        <v>0</v>
      </c>
      <c r="EU77" s="124">
        <f t="shared" ca="1" si="645"/>
        <v>0</v>
      </c>
      <c r="EV77" s="124">
        <f t="shared" ca="1" si="645"/>
        <v>0</v>
      </c>
      <c r="EW77" s="124">
        <f t="shared" ca="1" si="645"/>
        <v>0</v>
      </c>
      <c r="EX77" s="124">
        <f t="shared" ca="1" si="645"/>
        <v>0</v>
      </c>
      <c r="EY77" s="554">
        <f ca="1">IF(AND($K77=EY$9,$N77=EY$11,$AB77=EY$8),INDEX(i.FS_Strategy,$AD77+1,$AB77),0)</f>
        <v>0</v>
      </c>
      <c r="EZ77" s="554">
        <f ca="1">IF(AND($K77=EZ$9,$N77=EZ$11,$AB77=EZ$8),INDEX(i.FS_Strategy,$AD77+1,$AB77),0)</f>
        <v>0</v>
      </c>
      <c r="FA77" s="554">
        <f ca="1">IF(AND($K77=FA$9,$N77=FA$11,$AB77=FA$8),INDEX(i.FS_Strategy,$AD77+1,$AB77),0)</f>
        <v>0</v>
      </c>
      <c r="FB77" s="125">
        <f t="shared" ref="FB77:FN77" ca="1" si="646">IF(AND($K77=FB$9,$N77=FB$11,$AB77=FB$8),INDEX(i.FS_Strategy,$AE77+1,$AB77),0)</f>
        <v>0</v>
      </c>
      <c r="FC77" s="125">
        <f t="shared" ca="1" si="646"/>
        <v>0</v>
      </c>
      <c r="FD77" s="125">
        <f t="shared" ca="1" si="646"/>
        <v>0</v>
      </c>
      <c r="FE77" s="125">
        <f t="shared" ca="1" si="646"/>
        <v>0</v>
      </c>
      <c r="FF77" s="125">
        <f t="shared" ca="1" si="646"/>
        <v>0</v>
      </c>
      <c r="FG77" s="125">
        <f t="shared" ca="1" si="646"/>
        <v>0</v>
      </c>
      <c r="FH77" s="125">
        <f t="shared" ca="1" si="646"/>
        <v>0</v>
      </c>
      <c r="FI77" s="125">
        <f t="shared" ca="1" si="646"/>
        <v>0</v>
      </c>
      <c r="FJ77" s="125">
        <f t="shared" ca="1" si="646"/>
        <v>0</v>
      </c>
      <c r="FK77" s="125">
        <f t="shared" ca="1" si="646"/>
        <v>0</v>
      </c>
      <c r="FL77" s="125">
        <f t="shared" ca="1" si="646"/>
        <v>0</v>
      </c>
      <c r="FM77" s="125">
        <f t="shared" ca="1" si="646"/>
        <v>0</v>
      </c>
      <c r="FN77" s="125">
        <f t="shared" ca="1" si="646"/>
        <v>0</v>
      </c>
      <c r="FO77" s="124">
        <f t="shared" ref="FO77:GF77" ca="1" si="647">IF(AND($K77=FO$9,$N77=FO$11,$AB77=FO$8,$AI77=FO$12),INDEX(i.FS_Strategy,$AC77+1,$AB77),0)</f>
        <v>0</v>
      </c>
      <c r="FP77" s="124">
        <f t="shared" ca="1" si="647"/>
        <v>0</v>
      </c>
      <c r="FQ77" s="124">
        <f t="shared" ca="1" si="647"/>
        <v>0</v>
      </c>
      <c r="FR77" s="124">
        <f t="shared" ca="1" si="647"/>
        <v>0</v>
      </c>
      <c r="FS77" s="124">
        <f t="shared" ca="1" si="647"/>
        <v>0</v>
      </c>
      <c r="FT77" s="124">
        <f t="shared" ca="1" si="647"/>
        <v>0</v>
      </c>
      <c r="FU77" s="124">
        <f t="shared" ca="1" si="647"/>
        <v>0</v>
      </c>
      <c r="FV77" s="124">
        <f t="shared" ca="1" si="647"/>
        <v>0</v>
      </c>
      <c r="FW77" s="124">
        <f t="shared" ca="1" si="647"/>
        <v>0</v>
      </c>
      <c r="FX77" s="124">
        <f t="shared" ca="1" si="647"/>
        <v>0</v>
      </c>
      <c r="FY77" s="124">
        <f t="shared" ca="1" si="647"/>
        <v>0</v>
      </c>
      <c r="FZ77" s="124">
        <f t="shared" ca="1" si="647"/>
        <v>0</v>
      </c>
      <c r="GA77" s="124">
        <f t="shared" ca="1" si="647"/>
        <v>0</v>
      </c>
      <c r="GB77" s="124">
        <f t="shared" ca="1" si="647"/>
        <v>0</v>
      </c>
      <c r="GC77" s="124">
        <f t="shared" ca="1" si="647"/>
        <v>0</v>
      </c>
      <c r="GD77" s="124">
        <f t="shared" ca="1" si="647"/>
        <v>0</v>
      </c>
      <c r="GE77" s="124">
        <f t="shared" ca="1" si="647"/>
        <v>0</v>
      </c>
      <c r="GF77" s="124">
        <f t="shared" ca="1" si="647"/>
        <v>0</v>
      </c>
      <c r="GG77" s="554">
        <f ca="1">IF(AND($K77=GG$9,$N77=GG$11,$AB77=GG$8),INDEX(i.FS_Strategy,$AD77+1,$AB77),0)</f>
        <v>0</v>
      </c>
      <c r="GH77" s="554">
        <f ca="1">IF(AND($K77=GH$9,$N77=GH$11,$AB77=GH$8),INDEX(i.FS_Strategy,$AD77+1,$AB77),0)</f>
        <v>0</v>
      </c>
      <c r="GI77" s="554">
        <f ca="1">IF(AND($K77=GI$9,$N77=GI$11,$AB77=GI$8),INDEX(i.FS_Strategy,$AD77+1,$AB77),0)</f>
        <v>0</v>
      </c>
      <c r="GJ77" s="125">
        <f t="shared" ref="GJ77:GV77" ca="1" si="648">IF(AND($K77=GJ$9,$N77=GJ$11,$AB77=GJ$8),INDEX(i.FS_Strategy,$AE77+1,$AB77),0)</f>
        <v>0</v>
      </c>
      <c r="GK77" s="125">
        <f t="shared" ca="1" si="648"/>
        <v>0</v>
      </c>
      <c r="GL77" s="125">
        <f t="shared" ca="1" si="648"/>
        <v>0</v>
      </c>
      <c r="GM77" s="125">
        <f t="shared" ca="1" si="648"/>
        <v>0</v>
      </c>
      <c r="GN77" s="125">
        <f t="shared" ca="1" si="648"/>
        <v>0</v>
      </c>
      <c r="GO77" s="125">
        <f t="shared" ca="1" si="648"/>
        <v>0</v>
      </c>
      <c r="GP77" s="125">
        <f t="shared" ca="1" si="648"/>
        <v>0</v>
      </c>
      <c r="GQ77" s="125">
        <f t="shared" ca="1" si="648"/>
        <v>0</v>
      </c>
      <c r="GR77" s="125">
        <f t="shared" ca="1" si="648"/>
        <v>0</v>
      </c>
      <c r="GS77" s="125">
        <f t="shared" ca="1" si="648"/>
        <v>0</v>
      </c>
      <c r="GT77" s="125">
        <f t="shared" ca="1" si="648"/>
        <v>0</v>
      </c>
      <c r="GU77" s="125">
        <f t="shared" ca="1" si="648"/>
        <v>0</v>
      </c>
      <c r="GV77" s="125">
        <f t="shared" ca="1" si="648"/>
        <v>0</v>
      </c>
      <c r="GW77" s="124">
        <f t="shared" ref="GW77:HN77" ca="1" si="649">IF(AND($K77=GW$9,$N77=GW$11,$AB77=GW$8,$AI77=GW$12),INDEX(i.FS_Strategy,$AC77+1,$AB77),0)</f>
        <v>0</v>
      </c>
      <c r="GX77" s="124">
        <f t="shared" ca="1" si="649"/>
        <v>0</v>
      </c>
      <c r="GY77" s="124">
        <f t="shared" ca="1" si="649"/>
        <v>0</v>
      </c>
      <c r="GZ77" s="124">
        <f t="shared" ca="1" si="649"/>
        <v>0</v>
      </c>
      <c r="HA77" s="124">
        <f t="shared" ca="1" si="649"/>
        <v>0</v>
      </c>
      <c r="HB77" s="124">
        <f t="shared" ca="1" si="649"/>
        <v>0</v>
      </c>
      <c r="HC77" s="124">
        <f t="shared" ca="1" si="649"/>
        <v>0</v>
      </c>
      <c r="HD77" s="124">
        <f t="shared" ca="1" si="649"/>
        <v>0</v>
      </c>
      <c r="HE77" s="124">
        <f t="shared" ca="1" si="649"/>
        <v>0</v>
      </c>
      <c r="HF77" s="124">
        <f t="shared" ca="1" si="649"/>
        <v>0</v>
      </c>
      <c r="HG77" s="124">
        <f t="shared" ca="1" si="649"/>
        <v>0</v>
      </c>
      <c r="HH77" s="124">
        <f t="shared" ca="1" si="649"/>
        <v>0</v>
      </c>
      <c r="HI77" s="124">
        <f t="shared" ca="1" si="649"/>
        <v>0</v>
      </c>
      <c r="HJ77" s="124">
        <f t="shared" ca="1" si="649"/>
        <v>0</v>
      </c>
      <c r="HK77" s="124">
        <f t="shared" ca="1" si="649"/>
        <v>0</v>
      </c>
      <c r="HL77" s="124">
        <f t="shared" ca="1" si="649"/>
        <v>0</v>
      </c>
      <c r="HM77" s="124">
        <f t="shared" ca="1" si="649"/>
        <v>0</v>
      </c>
      <c r="HN77" s="124">
        <f t="shared" ca="1" si="649"/>
        <v>0</v>
      </c>
      <c r="HO77" s="554">
        <f ca="1">IF(AND($K77=HO$9,$N77=HO$11,$AB77=HO$8),INDEX(i.FS_Strategy,$AD77+1,$AB77),0)</f>
        <v>0</v>
      </c>
      <c r="HP77" s="554">
        <f ca="1">IF(AND($K77=HP$9,$N77=HP$11,$AB77=HP$8),INDEX(i.FS_Strategy,$AD77+1,$AB77),0)</f>
        <v>0</v>
      </c>
      <c r="HQ77" s="554">
        <f ca="1">IF(AND($K77=HQ$9,$N77=HQ$11,$AB77=HQ$8),INDEX(i.FS_Strategy,$AD77+1,$AB77),0)</f>
        <v>0</v>
      </c>
      <c r="HR77" s="125">
        <f t="shared" ref="HR77:ID77" ca="1" si="650">IF(AND($K77=HR$9,$N77=HR$11,$AB77=HR$8),INDEX(i.FS_Strategy,$AE77+1,$AB77),0)</f>
        <v>0</v>
      </c>
      <c r="HS77" s="125">
        <f t="shared" ca="1" si="650"/>
        <v>0</v>
      </c>
      <c r="HT77" s="125">
        <f t="shared" ca="1" si="650"/>
        <v>0</v>
      </c>
      <c r="HU77" s="125">
        <f t="shared" ca="1" si="650"/>
        <v>0</v>
      </c>
      <c r="HV77" s="125">
        <f t="shared" ca="1" si="650"/>
        <v>0</v>
      </c>
      <c r="HW77" s="125">
        <f t="shared" ca="1" si="650"/>
        <v>0</v>
      </c>
      <c r="HX77" s="125">
        <f t="shared" ca="1" si="650"/>
        <v>0</v>
      </c>
      <c r="HY77" s="125">
        <f t="shared" ca="1" si="650"/>
        <v>0</v>
      </c>
      <c r="HZ77" s="125">
        <f t="shared" ca="1" si="650"/>
        <v>0</v>
      </c>
      <c r="IA77" s="125">
        <f t="shared" ca="1" si="650"/>
        <v>0</v>
      </c>
      <c r="IB77" s="125">
        <f t="shared" ca="1" si="650"/>
        <v>0</v>
      </c>
      <c r="IC77" s="125">
        <f t="shared" ca="1" si="650"/>
        <v>0</v>
      </c>
      <c r="ID77" s="125">
        <f t="shared" ca="1" si="650"/>
        <v>0</v>
      </c>
      <c r="IE77" s="5">
        <f t="shared" ca="1" si="604"/>
        <v>67</v>
      </c>
      <c r="IF77" s="9"/>
      <c r="IG77" s="5">
        <f t="shared" ca="1" si="605"/>
        <v>1</v>
      </c>
      <c r="IH77" s="5" t="b">
        <f t="shared" ca="1" si="605"/>
        <v>0</v>
      </c>
      <c r="II77" s="19">
        <f t="shared" ca="1" si="606"/>
        <v>0</v>
      </c>
      <c r="IJ77" s="5">
        <f t="shared" ca="1" si="605"/>
        <v>55</v>
      </c>
      <c r="IK77" s="19">
        <f t="shared" ca="1" si="606"/>
        <v>1</v>
      </c>
      <c r="IL77" s="19">
        <f t="shared" ca="1" si="606"/>
        <v>0</v>
      </c>
      <c r="IM77" s="19">
        <f t="shared" ca="1" si="606"/>
        <v>0</v>
      </c>
      <c r="IN77" s="19">
        <f t="shared" ca="1" si="606"/>
        <v>0</v>
      </c>
      <c r="IO77" s="19">
        <f t="shared" ca="1" si="606"/>
        <v>0</v>
      </c>
      <c r="IP77" s="19">
        <f t="shared" ca="1" si="606"/>
        <v>0</v>
      </c>
      <c r="IQ77" s="19">
        <f t="shared" ca="1" si="606"/>
        <v>0</v>
      </c>
      <c r="IR77" s="19">
        <f t="shared" ca="1" si="606"/>
        <v>0</v>
      </c>
      <c r="IS77" s="19">
        <f t="shared" ca="1" si="606"/>
        <v>0</v>
      </c>
      <c r="IT77" s="19">
        <f t="shared" ca="1" si="606"/>
        <v>0</v>
      </c>
      <c r="IU77" s="19">
        <f t="shared" ca="1" si="606"/>
        <v>0</v>
      </c>
      <c r="IV77" s="19">
        <f t="shared" ca="1" si="606"/>
        <v>0</v>
      </c>
      <c r="IW77" s="19">
        <f t="shared" ca="1" si="606"/>
        <v>0</v>
      </c>
      <c r="IX77" s="19">
        <f t="shared" ca="1" si="606"/>
        <v>0</v>
      </c>
      <c r="IY77" s="19">
        <f t="shared" ca="1" si="606"/>
        <v>0</v>
      </c>
      <c r="IZ77" s="19">
        <f t="shared" ca="1" si="606"/>
        <v>0</v>
      </c>
      <c r="JA77" s="19">
        <f t="shared" ca="1" si="606"/>
        <v>0</v>
      </c>
      <c r="JB77" s="19">
        <f t="shared" ca="1" si="606"/>
        <v>0</v>
      </c>
      <c r="JC77" s="19">
        <f t="shared" ca="1" si="606"/>
        <v>0</v>
      </c>
      <c r="JD77" s="19">
        <f t="shared" ca="1" si="606"/>
        <v>0</v>
      </c>
      <c r="JE77" s="19">
        <f t="shared" ca="1" si="606"/>
        <v>0</v>
      </c>
      <c r="JF77" s="19">
        <f t="shared" ca="1" si="606"/>
        <v>0</v>
      </c>
      <c r="JG77" s="5">
        <f t="shared" ca="1" si="607"/>
        <v>1.2500000000000001E-2</v>
      </c>
      <c r="JH77" s="567">
        <f t="shared" ca="1" si="607"/>
        <v>0</v>
      </c>
      <c r="JI77" s="5">
        <f t="shared" ca="1" si="607"/>
        <v>6.25E-2</v>
      </c>
      <c r="JJ77" s="5">
        <f t="shared" ca="1" si="607"/>
        <v>6.25E-2</v>
      </c>
      <c r="JK77" s="5">
        <f t="shared" ca="1" si="607"/>
        <v>6.25E-2</v>
      </c>
      <c r="JL77" s="19">
        <f t="shared" ca="1" si="606"/>
        <v>1</v>
      </c>
      <c r="JM77" s="19">
        <f t="shared" ca="1" si="606"/>
        <v>0</v>
      </c>
      <c r="JN77" s="19">
        <f t="shared" ca="1" si="606"/>
        <v>1</v>
      </c>
      <c r="JO77" s="9"/>
      <c r="JP77" s="5" t="b">
        <f t="shared" ca="1" si="608"/>
        <v>0</v>
      </c>
      <c r="JQ77" s="19" t="str">
        <f t="shared" ca="1" si="609"/>
        <v>-</v>
      </c>
      <c r="JR77" s="19" t="str">
        <f t="shared" ca="1" si="609"/>
        <v>-</v>
      </c>
      <c r="JS77" s="5" t="b">
        <f t="shared" ca="1" si="610"/>
        <v>0</v>
      </c>
      <c r="JT77" s="5" t="b">
        <f t="shared" ca="1" si="610"/>
        <v>0</v>
      </c>
      <c r="JU77" s="5" t="b">
        <f t="shared" ca="1" si="610"/>
        <v>1</v>
      </c>
      <c r="JV77" s="144">
        <f t="shared" ca="1" si="628"/>
        <v>1</v>
      </c>
      <c r="JW77" s="144">
        <f t="shared" ca="1" si="628"/>
        <v>1</v>
      </c>
      <c r="JX77" s="19" t="str">
        <f t="shared" ca="1" si="629"/>
        <v>-</v>
      </c>
      <c r="JY77" s="19" t="str">
        <f t="shared" ca="1" si="629"/>
        <v>-</v>
      </c>
      <c r="JZ77" s="19" t="str">
        <f t="shared" ca="1" si="629"/>
        <v>-</v>
      </c>
      <c r="KA77" s="19" t="str">
        <f t="shared" ca="1" si="629"/>
        <v>-</v>
      </c>
      <c r="KB77" s="19">
        <f t="shared" ca="1" si="629"/>
        <v>1</v>
      </c>
      <c r="KC77" s="19">
        <f t="shared" ca="1" si="629"/>
        <v>0.66</v>
      </c>
      <c r="KD77" s="19" t="str">
        <f t="shared" ca="1" si="629"/>
        <v>-</v>
      </c>
      <c r="KE77" s="5" t="b" cm="1">
        <f t="array" aca="1" ref="KE77" ca="1">IF(OR(KF77:KM77&lt;&gt;"-"),TRUE,"-")</f>
        <v>1</v>
      </c>
      <c r="KF77" s="237">
        <f t="shared" ca="1" si="640"/>
        <v>2</v>
      </c>
      <c r="KG77" s="237">
        <f t="shared" ca="1" si="640"/>
        <v>2</v>
      </c>
      <c r="KH77" s="237">
        <f t="shared" ca="1" si="640"/>
        <v>2</v>
      </c>
      <c r="KI77" s="237">
        <f t="shared" ca="1" si="640"/>
        <v>2</v>
      </c>
      <c r="KJ77" s="237">
        <f t="shared" ca="1" si="640"/>
        <v>2</v>
      </c>
      <c r="KK77" s="237">
        <f t="shared" ca="1" si="640"/>
        <v>2</v>
      </c>
      <c r="KL77" s="237">
        <f t="shared" ca="1" si="640"/>
        <v>2</v>
      </c>
      <c r="KM77" s="237">
        <f t="shared" ca="1" si="640"/>
        <v>2</v>
      </c>
      <c r="KN77" s="5" t="str">
        <f t="array" aca="1" ref="KN77" ca="1">IF(OR(KO77:KU77&lt;&gt;"-"),TRUE,"-")</f>
        <v>-</v>
      </c>
      <c r="KO77" s="19" t="str">
        <f t="shared" ca="1" si="631"/>
        <v>-</v>
      </c>
      <c r="KP77" s="19" t="str">
        <f t="shared" ca="1" si="631"/>
        <v>-</v>
      </c>
      <c r="KQ77" s="19" t="str">
        <f t="shared" ca="1" si="631"/>
        <v>-</v>
      </c>
      <c r="KR77" s="19" t="str">
        <f t="shared" ca="1" si="631"/>
        <v>-</v>
      </c>
      <c r="KS77" s="19" t="str">
        <f t="shared" ca="1" si="631"/>
        <v>-</v>
      </c>
      <c r="KT77" s="19" t="str">
        <f t="shared" ca="1" si="631"/>
        <v>-</v>
      </c>
      <c r="KU77" s="19" t="str">
        <f t="shared" ca="1" si="631"/>
        <v>-</v>
      </c>
      <c r="KV77" s="19" t="b">
        <f t="shared" ca="1" si="631"/>
        <v>0</v>
      </c>
      <c r="KW77" s="144">
        <f t="shared" ca="1" si="612"/>
        <v>2</v>
      </c>
      <c r="KX77" s="19">
        <f t="shared" ca="1" si="631"/>
        <v>2</v>
      </c>
      <c r="KY77" s="19" t="b">
        <f t="shared" ca="1" si="631"/>
        <v>0</v>
      </c>
      <c r="KZ77" s="19" t="str">
        <f t="shared" ca="1" si="631"/>
        <v>-</v>
      </c>
      <c r="LA77" s="5" t="str">
        <f t="shared" ca="1" si="613"/>
        <v>-</v>
      </c>
      <c r="LB77" s="5" t="str">
        <f t="shared" ca="1" si="613"/>
        <v>-</v>
      </c>
      <c r="LC77" s="5" t="str">
        <f t="shared" ca="1" si="613"/>
        <v>-</v>
      </c>
      <c r="LD77" s="5" t="str">
        <f t="shared" ca="1" si="613"/>
        <v>-</v>
      </c>
      <c r="LE77" s="19" t="b">
        <f t="shared" ca="1" si="632"/>
        <v>0</v>
      </c>
      <c r="LF77" s="19" t="str">
        <f t="shared" ca="1" si="632"/>
        <v>-</v>
      </c>
      <c r="LG77" s="19" t="str">
        <f t="shared" ca="1" si="632"/>
        <v>-</v>
      </c>
      <c r="LH77" s="19" t="b">
        <f t="shared" ca="1" si="632"/>
        <v>1</v>
      </c>
      <c r="LI77" s="19">
        <f t="shared" ca="1" si="632"/>
        <v>0.75</v>
      </c>
      <c r="LJ77" s="19">
        <f t="shared" ca="1" si="632"/>
        <v>0.75</v>
      </c>
      <c r="LK77" s="19">
        <f t="shared" ca="1" si="632"/>
        <v>0.99</v>
      </c>
      <c r="LL77" s="19">
        <f t="shared" ca="1" si="632"/>
        <v>0.5</v>
      </c>
      <c r="LM77" s="19">
        <f t="shared" ca="1" si="632"/>
        <v>0</v>
      </c>
      <c r="LN77" s="19">
        <f t="shared" ca="1" si="632"/>
        <v>0</v>
      </c>
      <c r="LO77" s="19" t="str">
        <f t="shared" ca="1" si="632"/>
        <v>-</v>
      </c>
      <c r="LP77" s="5" t="str" cm="1">
        <f t="array" aca="1" ref="LP77" ca="1">INDEX(i.meatgrid,$Q77,LP$7)</f>
        <v>-</v>
      </c>
      <c r="LQ77" s="5" t="str" cm="1">
        <f t="array" aca="1" ref="LQ77" ca="1">INDEX(i.meatgrid,$Q77,LQ$7)</f>
        <v>-</v>
      </c>
      <c r="LR77" s="19" t="str">
        <f t="shared" ca="1" si="632"/>
        <v>-</v>
      </c>
      <c r="LS77" s="5">
        <f t="shared" ca="1" si="615"/>
        <v>1</v>
      </c>
      <c r="LT77" s="9"/>
      <c r="LU77" s="19">
        <f t="shared" ca="1" si="632"/>
        <v>70</v>
      </c>
      <c r="LV77" s="19">
        <f t="shared" ca="1" si="616"/>
        <v>50</v>
      </c>
      <c r="LW77" s="19">
        <f t="shared" ca="1" si="616"/>
        <v>80</v>
      </c>
      <c r="LX77" s="19">
        <f t="shared" ca="1" si="616"/>
        <v>50</v>
      </c>
      <c r="LY77" s="5" t="b" cm="1">
        <f t="array" aca="1" ref="LY77" ca="1">INDEX(i.meatgrid,$Q77,LY$7)</f>
        <v>0</v>
      </c>
      <c r="LZ77" s="5" t="b" cm="1">
        <f t="array" aca="1" ref="LZ77" ca="1">INDEX(i.meatgrid,$Q77,LZ$7)</f>
        <v>0</v>
      </c>
      <c r="MA77" s="5" cm="1">
        <f t="array" aca="1" ref="MA77" ca="1">INDEX(i.meatgrid,$Q77,MA$7)</f>
        <v>40</v>
      </c>
      <c r="MB77" s="5" t="str" cm="1">
        <f t="array" aca="1" ref="MB77" ca="1">INDEX(i.meatgrid,$Q77,MB$7)</f>
        <v>-</v>
      </c>
      <c r="MC77" s="19">
        <f t="shared" ca="1" si="617"/>
        <v>1</v>
      </c>
      <c r="MD77" s="5">
        <f t="shared" ca="1" si="618"/>
        <v>1</v>
      </c>
      <c r="ME77" s="5" cm="1">
        <f t="array" aca="1" ref="ME77" ca="1">INDEX(i.meatgrid,$Q77,ME$7)</f>
        <v>1</v>
      </c>
      <c r="MF77" s="5" cm="1">
        <f t="array" aca="1" ref="MF77" ca="1">INDEX(i.meatgrid,$Q77,MF$7)</f>
        <v>0</v>
      </c>
      <c r="MG77" s="5" cm="1">
        <f t="array" aca="1" ref="MG77" ca="1">INDEX(i.meatgrid,$Q77,MG$7)</f>
        <v>0</v>
      </c>
      <c r="MH77" s="5" cm="1">
        <f t="array" aca="1" ref="MH77" ca="1">INDEX(i.meatgrid,$Q77,MH$7)</f>
        <v>0</v>
      </c>
      <c r="MI77" s="5" cm="1">
        <f t="array" aca="1" ref="MI77" ca="1">INDEX(i.meatgrid,$Q77,MI$7)</f>
        <v>0</v>
      </c>
      <c r="MJ77" s="5" cm="1">
        <f t="array" aca="1" ref="MJ77" ca="1">INDEX(i.meatgrid,$Q77,MJ$7)</f>
        <v>1</v>
      </c>
      <c r="MK77" s="5" cm="1">
        <f t="array" aca="1" ref="MK77" ca="1">INDEX(i.meatgrid,$Q77,MK$7)</f>
        <v>1</v>
      </c>
      <c r="ML77" s="5" cm="1">
        <f t="array" aca="1" ref="ML77" ca="1">INDEX(i.meatgrid,$Q77,ML$7)</f>
        <v>1</v>
      </c>
      <c r="MM77" s="19">
        <f t="shared" ca="1" si="619"/>
        <v>1</v>
      </c>
      <c r="MN77" s="9"/>
      <c r="MO77" s="19" t="b">
        <f t="shared" ca="1" si="620"/>
        <v>0</v>
      </c>
      <c r="MP77" s="19" t="b">
        <f t="shared" ca="1" si="620"/>
        <v>0</v>
      </c>
      <c r="MQ77" s="19">
        <f t="shared" ca="1" si="620"/>
        <v>1</v>
      </c>
      <c r="MR77" s="19">
        <f t="shared" ca="1" si="620"/>
        <v>0.75</v>
      </c>
      <c r="MS77" s="19">
        <f t="shared" ca="1" si="620"/>
        <v>0.75</v>
      </c>
      <c r="MT77" s="19">
        <f t="shared" ca="1" si="620"/>
        <v>0.8</v>
      </c>
      <c r="MU77" s="19">
        <f t="shared" ca="1" si="620"/>
        <v>0.82499999999999996</v>
      </c>
      <c r="MV77" s="19">
        <f t="shared" ca="1" si="620"/>
        <v>0.875</v>
      </c>
      <c r="MW77" s="19">
        <f t="shared" ca="1" si="620"/>
        <v>0.9</v>
      </c>
      <c r="MX77" s="19">
        <f t="shared" ca="1" si="620"/>
        <v>1</v>
      </c>
      <c r="MY77" s="19">
        <f t="shared" ca="1" si="620"/>
        <v>0.875</v>
      </c>
      <c r="MZ77" s="19" t="b">
        <f t="shared" ca="1" si="620"/>
        <v>1</v>
      </c>
      <c r="NA77" s="19">
        <f t="shared" ca="1" si="620"/>
        <v>74.989999999999995</v>
      </c>
      <c r="NB77" s="19" t="str">
        <f t="shared" ca="1" si="620"/>
        <v>-</v>
      </c>
      <c r="NC77" s="19" t="str">
        <f t="shared" ca="1" si="620"/>
        <v>-</v>
      </c>
      <c r="ND77" s="19" t="str">
        <f t="shared" ca="1" si="620"/>
        <v>-</v>
      </c>
      <c r="NE77" s="19" t="str">
        <f t="shared" ref="NE77:OT77" ca="1" si="651">OFFSET(NE$5,$B77,0)</f>
        <v>-</v>
      </c>
      <c r="NF77" s="19" t="str">
        <f t="shared" ca="1" si="651"/>
        <v>-</v>
      </c>
      <c r="NG77" s="19" t="str">
        <f t="shared" ca="1" si="651"/>
        <v>-</v>
      </c>
      <c r="NH77" s="19" t="str">
        <f t="shared" ca="1" si="651"/>
        <v>-</v>
      </c>
      <c r="NI77" s="19">
        <f t="shared" ca="1" si="651"/>
        <v>36.99</v>
      </c>
      <c r="NJ77" s="19">
        <f t="shared" ca="1" si="651"/>
        <v>36.99</v>
      </c>
      <c r="NK77" s="19" t="str">
        <f t="shared" ca="1" si="651"/>
        <v>-</v>
      </c>
      <c r="NL77" s="19" t="str">
        <f t="shared" ca="1" si="651"/>
        <v>-</v>
      </c>
      <c r="NM77" s="19" t="str">
        <f t="shared" ca="1" si="651"/>
        <v>-</v>
      </c>
      <c r="NN77" s="19" t="str">
        <f t="shared" ca="1" si="651"/>
        <v>-</v>
      </c>
      <c r="NO77" s="19" t="str">
        <f t="shared" ca="1" si="651"/>
        <v>-</v>
      </c>
      <c r="NP77" s="19">
        <f t="shared" ca="1" si="651"/>
        <v>49.99</v>
      </c>
      <c r="NQ77" s="19">
        <f t="shared" ca="1" si="651"/>
        <v>49.99</v>
      </c>
      <c r="NR77" s="19">
        <f t="shared" ca="1" si="651"/>
        <v>49.99</v>
      </c>
      <c r="NS77" s="19">
        <f t="shared" ca="1" si="651"/>
        <v>49.99</v>
      </c>
      <c r="NT77" s="19">
        <f t="shared" ca="1" si="651"/>
        <v>49.99</v>
      </c>
      <c r="NU77" s="19">
        <f t="shared" ca="1" si="651"/>
        <v>49.99</v>
      </c>
      <c r="NV77" s="19">
        <f t="shared" ca="1" si="651"/>
        <v>49.99</v>
      </c>
      <c r="NW77" s="19">
        <f t="shared" ca="1" si="651"/>
        <v>49.99</v>
      </c>
      <c r="NX77" s="19">
        <f t="shared" ca="1" si="651"/>
        <v>412.99</v>
      </c>
      <c r="NY77" s="19">
        <f t="shared" ca="1" si="651"/>
        <v>412.99</v>
      </c>
      <c r="NZ77" s="19" t="str">
        <f t="shared" ca="1" si="651"/>
        <v>-</v>
      </c>
      <c r="OA77" s="19" t="str">
        <f t="shared" ca="1" si="651"/>
        <v>-</v>
      </c>
      <c r="OB77" s="19" t="str">
        <f t="shared" ca="1" si="651"/>
        <v>-</v>
      </c>
      <c r="OC77" s="19" t="str">
        <f t="shared" ca="1" si="651"/>
        <v>-</v>
      </c>
      <c r="OD77" s="19" t="str">
        <f t="shared" ca="1" si="651"/>
        <v>-</v>
      </c>
      <c r="OE77" s="19">
        <f t="shared" ca="1" si="651"/>
        <v>6.8900000000000006</v>
      </c>
      <c r="OF77" s="19">
        <f t="shared" ca="1" si="651"/>
        <v>6.8900000000000006</v>
      </c>
      <c r="OG77" s="19">
        <f t="shared" ca="1" si="651"/>
        <v>6.8900000000000006</v>
      </c>
      <c r="OH77" s="19">
        <f t="shared" ca="1" si="651"/>
        <v>6.8900000000000006</v>
      </c>
      <c r="OI77" s="19">
        <f t="shared" ca="1" si="651"/>
        <v>6.8900000000000006</v>
      </c>
      <c r="OJ77" s="19">
        <f t="shared" ca="1" si="651"/>
        <v>6.8900000000000006</v>
      </c>
      <c r="OK77" s="19">
        <f t="shared" ca="1" si="651"/>
        <v>6.8900000000000006</v>
      </c>
      <c r="OL77" s="19">
        <f t="shared" ca="1" si="651"/>
        <v>6.8900000000000006</v>
      </c>
      <c r="OM77" s="19">
        <f t="shared" ca="1" si="651"/>
        <v>346.99</v>
      </c>
      <c r="ON77" s="19">
        <f t="shared" ca="1" si="651"/>
        <v>346.99</v>
      </c>
      <c r="OO77" s="19" t="str">
        <f t="shared" ca="1" si="651"/>
        <v>-</v>
      </c>
      <c r="OP77" s="19" t="str">
        <f t="shared" ca="1" si="651"/>
        <v>-</v>
      </c>
      <c r="OQ77" s="19" t="str">
        <f t="shared" ca="1" si="651"/>
        <v>-</v>
      </c>
      <c r="OR77" s="19" t="str">
        <f t="shared" ca="1" si="651"/>
        <v>-</v>
      </c>
      <c r="OS77" s="19" t="str">
        <f t="shared" ca="1" si="651"/>
        <v>-</v>
      </c>
      <c r="OT77" s="19">
        <f t="shared" ca="1" si="651"/>
        <v>0</v>
      </c>
      <c r="OU77" s="24">
        <v>0</v>
      </c>
    </row>
    <row r="78" spans="1:411" outlineLevel="1">
      <c r="A78" s="21">
        <f t="shared" si="158"/>
        <v>73</v>
      </c>
      <c r="B78" s="21"/>
      <c r="D78" s="14"/>
      <c r="E78" t="b">
        <v>0</v>
      </c>
      <c r="H78" s="21"/>
      <c r="I78" s="21"/>
      <c r="J78" s="21"/>
      <c r="K78" s="21"/>
      <c r="L78" s="21"/>
      <c r="M78" s="21"/>
      <c r="N78" s="21"/>
      <c r="O78" s="21"/>
      <c r="P78" s="21"/>
      <c r="Q78" s="21"/>
      <c r="R78" s="21"/>
      <c r="S78" s="21"/>
      <c r="T78" s="21"/>
      <c r="U78" s="218"/>
      <c r="V78" s="218"/>
      <c r="W78" s="21"/>
      <c r="X78" s="218"/>
      <c r="Y78" s="218"/>
      <c r="Z78" s="218"/>
      <c r="AA78" s="218"/>
      <c r="AB78" s="218"/>
      <c r="AC78" s="323" t="e">
        <f>INDEX(CHOOSE($N78,DataAutumn!i.OptLTWAdj,DataWinter!i.OptLTWAdj,DataSpring!i.OptLTWAdj),AC$7+($AI78-1)*3+($W78-1)*15,$S78+($M78-1)*4)</f>
        <v>#VALUE!</v>
      </c>
      <c r="AD78" s="218"/>
      <c r="AE78" s="218"/>
      <c r="AL78" s="234" t="str">
        <f ca="1">"blank "&amp;TEXT(RAND(),"0.000")</f>
        <v>blank 0.415</v>
      </c>
      <c r="AM78" s="9" t="str">
        <f ca="1">IF(COUNTIF(AL$5:AL78,AL78)=1,"-","Dup")</f>
        <v>-</v>
      </c>
      <c r="AN78" s="9"/>
      <c r="AO78" s="14"/>
      <c r="AP78" s="14"/>
      <c r="AQ78" s="14"/>
      <c r="AR78" s="14"/>
      <c r="AS78" s="14"/>
      <c r="AT78" s="14"/>
      <c r="AU78" s="563"/>
      <c r="AV78" s="563"/>
      <c r="AW78" s="9"/>
      <c r="AX78" s="14"/>
      <c r="AY78" s="14"/>
      <c r="AZ78" s="14"/>
      <c r="BA78" s="14"/>
      <c r="BB78" s="14"/>
      <c r="BC78" s="14"/>
      <c r="BD78" s="14"/>
      <c r="BE78" s="9"/>
      <c r="BF78" s="14"/>
      <c r="BG78" s="14"/>
      <c r="BH78" s="14"/>
      <c r="BI78" s="14"/>
      <c r="BJ78" s="14"/>
      <c r="BK78" s="14"/>
      <c r="BL78" s="14"/>
      <c r="BM78" s="14"/>
      <c r="BN78" s="14"/>
      <c r="BO78" s="14"/>
      <c r="BP78" s="14"/>
      <c r="BQ78" s="9"/>
      <c r="BR78" s="14"/>
      <c r="BS78" s="14"/>
      <c r="BT78" s="14"/>
      <c r="BU78" s="14"/>
      <c r="BV78" s="14"/>
      <c r="BW78" s="14"/>
      <c r="BX78" s="14"/>
      <c r="BY78" s="14"/>
      <c r="BZ78" s="14"/>
      <c r="CA78" s="14"/>
      <c r="CB78" s="9"/>
      <c r="CC78" s="14"/>
      <c r="CD78" s="14"/>
      <c r="CE78" s="14"/>
      <c r="CF78" s="14"/>
      <c r="CG78" s="14"/>
      <c r="CH78" s="14"/>
      <c r="CI78" s="14"/>
      <c r="CJ78" s="14"/>
      <c r="CK78" s="14"/>
      <c r="CL78" s="14"/>
      <c r="CM78" s="14"/>
      <c r="CN78" s="9"/>
      <c r="CO78" s="14"/>
      <c r="CP78" s="14"/>
      <c r="CQ78" s="14"/>
      <c r="CR78" s="14"/>
      <c r="CS78" s="14"/>
      <c r="CT78" s="14"/>
      <c r="CU78" s="14"/>
      <c r="CV78" s="14"/>
      <c r="CW78" s="14"/>
      <c r="CX78" s="14"/>
      <c r="CY78" s="14"/>
      <c r="CZ78" s="14"/>
      <c r="DA78" s="14"/>
      <c r="DB78" s="14"/>
      <c r="DC78" s="14"/>
      <c r="DD78" s="14"/>
      <c r="DE78" s="14"/>
      <c r="DF78" s="14"/>
      <c r="DG78" s="14"/>
      <c r="DH78" s="14"/>
      <c r="DI78" s="14"/>
      <c r="DJ78" s="14"/>
      <c r="DK78" s="14"/>
      <c r="DL78" s="14"/>
      <c r="DM78" s="14"/>
      <c r="DN78" s="14"/>
      <c r="DO78" s="14"/>
      <c r="DP78" s="14"/>
      <c r="DQ78" s="14"/>
      <c r="DR78" s="14"/>
      <c r="DS78" s="14"/>
      <c r="DT78" s="14"/>
      <c r="DU78" s="14"/>
      <c r="DV78" s="14"/>
      <c r="DW78" s="14"/>
      <c r="DX78" s="14"/>
      <c r="DY78" s="14"/>
      <c r="DZ78" s="14"/>
      <c r="EA78" s="14"/>
      <c r="EB78" s="14"/>
      <c r="EC78" s="14"/>
      <c r="ED78" s="14"/>
      <c r="EE78" s="14"/>
      <c r="EF78" s="14"/>
      <c r="EG78" s="14"/>
      <c r="EH78" s="14"/>
      <c r="EI78" s="14"/>
      <c r="EJ78" s="14"/>
      <c r="EK78" s="14"/>
      <c r="EL78" s="14"/>
      <c r="EM78" s="14"/>
      <c r="EN78" s="14"/>
      <c r="EO78" s="14"/>
      <c r="EP78" s="14"/>
      <c r="EQ78" s="14"/>
      <c r="ER78" s="14"/>
      <c r="ES78" s="14"/>
      <c r="ET78" s="14"/>
      <c r="EU78" s="14"/>
      <c r="EV78" s="14"/>
      <c r="EW78" s="14"/>
      <c r="EX78" s="14"/>
      <c r="EY78" s="14"/>
      <c r="EZ78" s="14"/>
      <c r="FA78" s="14"/>
      <c r="FB78" s="14"/>
      <c r="FC78" s="14"/>
      <c r="FD78" s="14"/>
      <c r="FE78" s="14"/>
      <c r="FF78" s="14"/>
      <c r="FG78" s="14"/>
      <c r="FH78" s="14"/>
      <c r="FI78" s="14"/>
      <c r="FJ78" s="14"/>
      <c r="FK78" s="14"/>
      <c r="FL78" s="14"/>
      <c r="FM78" s="14"/>
      <c r="FN78" s="14"/>
      <c r="FO78" s="14"/>
      <c r="FP78" s="14"/>
      <c r="FQ78" s="14"/>
      <c r="FR78" s="14"/>
      <c r="FS78" s="14"/>
      <c r="FT78" s="14"/>
      <c r="FU78" s="14"/>
      <c r="FV78" s="14"/>
      <c r="FW78" s="14"/>
      <c r="FX78" s="14"/>
      <c r="FY78" s="14"/>
      <c r="FZ78" s="14"/>
      <c r="GA78" s="14"/>
      <c r="GB78" s="14"/>
      <c r="GC78" s="14"/>
      <c r="GD78" s="14"/>
      <c r="GE78" s="14"/>
      <c r="GF78" s="14"/>
      <c r="GG78" s="14"/>
      <c r="GH78" s="14"/>
      <c r="GI78" s="14"/>
      <c r="GJ78" s="14"/>
      <c r="GK78" s="14"/>
      <c r="GL78" s="14"/>
      <c r="GM78" s="14"/>
      <c r="GN78" s="14"/>
      <c r="GO78" s="14"/>
      <c r="GP78" s="14"/>
      <c r="GQ78" s="14"/>
      <c r="GR78" s="14"/>
      <c r="GS78" s="14"/>
      <c r="GT78" s="14"/>
      <c r="GU78" s="14"/>
      <c r="GV78" s="14"/>
      <c r="GW78" s="14"/>
      <c r="GX78" s="14"/>
      <c r="GY78" s="14"/>
      <c r="GZ78" s="14"/>
      <c r="HA78" s="14"/>
      <c r="HB78" s="14"/>
      <c r="HC78" s="14"/>
      <c r="HD78" s="14"/>
      <c r="HE78" s="14"/>
      <c r="HF78" s="14"/>
      <c r="HG78" s="14"/>
      <c r="HH78" s="14"/>
      <c r="HI78" s="14"/>
      <c r="HJ78" s="14"/>
      <c r="HK78" s="14"/>
      <c r="HL78" s="14"/>
      <c r="HM78" s="14"/>
      <c r="HN78" s="14"/>
      <c r="HO78" s="14"/>
      <c r="HP78" s="14"/>
      <c r="HQ78" s="14"/>
      <c r="HR78" s="14"/>
      <c r="HS78" s="14"/>
      <c r="HT78" s="14"/>
      <c r="HU78" s="14"/>
      <c r="HV78" s="14"/>
      <c r="HW78" s="14"/>
      <c r="HX78" s="14"/>
      <c r="HY78" s="14"/>
      <c r="HZ78" s="14"/>
      <c r="IA78" s="14"/>
      <c r="IB78" s="14"/>
      <c r="IC78" s="14"/>
      <c r="ID78" s="14"/>
      <c r="IE78" s="14"/>
      <c r="IF78" s="9"/>
      <c r="IG78" s="14"/>
      <c r="IH78" s="14"/>
      <c r="II78" s="14"/>
      <c r="IJ78" s="14"/>
      <c r="IK78" s="14"/>
      <c r="IL78" s="14"/>
      <c r="IM78" s="14"/>
      <c r="IN78" s="14"/>
      <c r="IO78" s="14"/>
      <c r="IP78" s="14"/>
      <c r="IQ78" s="14"/>
      <c r="IR78" s="14"/>
      <c r="IS78" s="14"/>
      <c r="IT78" s="14"/>
      <c r="IU78" s="14"/>
      <c r="IV78" s="14"/>
      <c r="IW78" s="14"/>
      <c r="IX78" s="14"/>
      <c r="IY78" s="14"/>
      <c r="IZ78" s="14"/>
      <c r="JA78" s="14"/>
      <c r="JB78" s="14"/>
      <c r="JC78" s="14"/>
      <c r="JD78" s="14"/>
      <c r="JE78" s="14"/>
      <c r="JF78" s="14"/>
      <c r="JG78" s="14"/>
      <c r="JH78" s="14"/>
      <c r="JI78" s="14"/>
      <c r="JJ78" s="14"/>
      <c r="JK78" s="14"/>
      <c r="JL78" s="14"/>
      <c r="JM78" s="14"/>
      <c r="JN78" s="14"/>
      <c r="JO78" s="9"/>
      <c r="JP78" s="14"/>
      <c r="JQ78" s="14"/>
      <c r="JR78" s="14"/>
      <c r="JS78" s="14"/>
      <c r="JT78" s="14"/>
      <c r="JU78" s="14"/>
      <c r="JV78" s="14"/>
      <c r="JW78" s="14"/>
      <c r="JX78" s="14"/>
      <c r="JY78" s="14"/>
      <c r="JZ78" s="14"/>
      <c r="KA78" s="14"/>
      <c r="KB78" s="14"/>
      <c r="KC78" s="14"/>
      <c r="KD78" s="14"/>
      <c r="KE78" s="14"/>
      <c r="KF78" s="14"/>
      <c r="KG78" s="14"/>
      <c r="KH78" s="14"/>
      <c r="KI78" s="14"/>
      <c r="KJ78" s="14"/>
      <c r="KK78" s="14"/>
      <c r="KL78" s="14"/>
      <c r="KM78" s="14"/>
      <c r="KN78" s="14"/>
      <c r="KO78" s="14"/>
      <c r="KP78" s="14"/>
      <c r="KQ78" s="14"/>
      <c r="KR78" s="14"/>
      <c r="KS78" s="14"/>
      <c r="KT78" s="14"/>
      <c r="KU78" s="14"/>
      <c r="KV78" s="14"/>
      <c r="KW78" s="14"/>
      <c r="KX78" s="14"/>
      <c r="KY78" s="14"/>
      <c r="KZ78" s="14"/>
      <c r="LA78" s="14"/>
      <c r="LB78" s="14"/>
      <c r="LC78" s="14"/>
      <c r="LD78" s="14"/>
      <c r="LE78" s="14"/>
      <c r="LF78" s="14"/>
      <c r="LG78" s="14"/>
      <c r="LH78" s="14"/>
      <c r="LI78" s="14"/>
      <c r="LJ78" s="14"/>
      <c r="LK78" s="14"/>
      <c r="LL78" s="14"/>
      <c r="LM78" s="14"/>
      <c r="LN78" s="14"/>
      <c r="LO78" s="14"/>
      <c r="LP78" s="14"/>
      <c r="LQ78" s="14"/>
      <c r="LR78" s="14"/>
      <c r="LS78" s="14"/>
      <c r="LT78" s="9"/>
      <c r="LU78" s="14"/>
      <c r="LV78" s="14"/>
      <c r="LW78" s="14"/>
      <c r="LX78" s="14"/>
      <c r="LY78" s="14"/>
      <c r="LZ78" s="14"/>
      <c r="MA78" s="14"/>
      <c r="MB78" s="14"/>
      <c r="MC78" s="14"/>
      <c r="MD78" s="14"/>
      <c r="ME78" s="14"/>
      <c r="MF78" s="14"/>
      <c r="MG78" s="14"/>
      <c r="MH78" s="14"/>
      <c r="MI78" s="14"/>
      <c r="MJ78" s="14"/>
      <c r="MK78" s="14"/>
      <c r="ML78" s="14"/>
      <c r="MM78" s="14"/>
      <c r="MN78" s="9"/>
      <c r="MO78" s="14"/>
      <c r="MP78" s="14"/>
      <c r="MQ78" s="14"/>
      <c r="MR78" s="14"/>
      <c r="MS78" s="14"/>
      <c r="MT78" s="14"/>
      <c r="MU78" s="14"/>
      <c r="MV78" s="14"/>
      <c r="MW78" s="14"/>
      <c r="MX78" s="14"/>
      <c r="MY78" s="14"/>
      <c r="MZ78" s="14"/>
      <c r="NA78" s="14"/>
      <c r="NB78" s="14"/>
      <c r="NC78" s="14"/>
      <c r="ND78" s="14"/>
      <c r="NE78" s="14"/>
      <c r="NF78" s="14"/>
      <c r="NG78" s="14"/>
      <c r="NH78" s="14"/>
      <c r="NI78" s="14"/>
      <c r="NJ78" s="14"/>
      <c r="NK78" s="14"/>
      <c r="NL78" s="14"/>
      <c r="NM78" s="14"/>
      <c r="NN78" s="14"/>
      <c r="NO78" s="14"/>
      <c r="NP78" s="14"/>
      <c r="NQ78" s="14"/>
      <c r="NR78" s="14"/>
      <c r="NS78" s="14"/>
      <c r="NT78" s="14"/>
      <c r="NU78" s="14"/>
      <c r="NV78" s="14"/>
      <c r="NW78" s="14"/>
      <c r="NX78" s="14"/>
      <c r="NY78" s="14"/>
      <c r="NZ78" s="14"/>
      <c r="OA78" s="14"/>
      <c r="OB78" s="14"/>
      <c r="OC78" s="14"/>
      <c r="OD78" s="14"/>
      <c r="OE78" s="14"/>
      <c r="OF78" s="14"/>
      <c r="OG78" s="14"/>
      <c r="OH78" s="14"/>
      <c r="OI78" s="14"/>
      <c r="OJ78" s="14"/>
      <c r="OK78" s="14"/>
      <c r="OL78" s="14"/>
      <c r="OM78" s="14"/>
      <c r="ON78" s="14"/>
      <c r="OO78" s="14"/>
      <c r="OP78" s="14"/>
      <c r="OQ78" s="14"/>
      <c r="OR78" s="14"/>
      <c r="OS78" s="14"/>
      <c r="OT78" s="14"/>
      <c r="OU78" s="24">
        <v>0</v>
      </c>
    </row>
    <row r="79" spans="1:411">
      <c r="A79" s="21">
        <f>ROW(A79)-5</f>
        <v>74</v>
      </c>
      <c r="B79" s="21"/>
      <c r="D79" s="14"/>
      <c r="E79" t="b">
        <v>0</v>
      </c>
      <c r="G79" s="32" t="s">
        <v>1019</v>
      </c>
      <c r="M79">
        <v>1</v>
      </c>
      <c r="N79">
        <v>1</v>
      </c>
      <c r="P79">
        <v>1</v>
      </c>
      <c r="Q79">
        <v>1</v>
      </c>
      <c r="R79">
        <v>1</v>
      </c>
      <c r="S79">
        <v>1</v>
      </c>
      <c r="T79">
        <v>1</v>
      </c>
      <c r="U79" s="218"/>
      <c r="V79" s="218"/>
      <c r="W79">
        <v>0</v>
      </c>
      <c r="X79" s="218"/>
      <c r="Y79" s="218">
        <v>81</v>
      </c>
      <c r="Z79" s="218">
        <v>81</v>
      </c>
      <c r="AA79" s="218">
        <v>81</v>
      </c>
      <c r="AB79" s="218">
        <v>1</v>
      </c>
      <c r="AC79" s="218">
        <v>1</v>
      </c>
      <c r="AD79" s="218">
        <v>1</v>
      </c>
      <c r="AE79" s="218">
        <v>1</v>
      </c>
      <c r="AL79" s="233" t="s">
        <v>1757</v>
      </c>
      <c r="AM79" s="9" t="s">
        <v>34</v>
      </c>
      <c r="AN79" s="9"/>
      <c r="AO79" s="515"/>
      <c r="AP79" s="515"/>
      <c r="AQ79" s="515"/>
      <c r="AR79" s="515"/>
      <c r="AS79" s="515"/>
      <c r="AT79" s="515"/>
      <c r="AU79" s="563"/>
      <c r="AV79" s="563"/>
      <c r="AW79" s="9"/>
      <c r="AX79" s="515"/>
      <c r="AY79" s="515"/>
      <c r="AZ79" s="515"/>
      <c r="BA79" s="515"/>
      <c r="BB79" s="515"/>
      <c r="BC79" s="515"/>
      <c r="BD79" s="515"/>
      <c r="BE79" s="9"/>
      <c r="BF79" s="515"/>
      <c r="BG79" s="515"/>
      <c r="BH79" s="515"/>
      <c r="BI79" s="515"/>
      <c r="BJ79" s="515"/>
      <c r="BK79" s="515"/>
      <c r="BL79" s="515"/>
      <c r="BM79" s="515"/>
      <c r="BN79" s="515"/>
      <c r="BO79" s="515"/>
      <c r="BP79" s="515"/>
      <c r="BQ79" s="9"/>
      <c r="BR79" s="515"/>
      <c r="BS79" s="515"/>
      <c r="BT79" s="515"/>
      <c r="BU79" s="515"/>
      <c r="BV79" s="515"/>
      <c r="BW79" s="515"/>
      <c r="BX79" s="515"/>
      <c r="BY79" s="515"/>
      <c r="BZ79" s="515"/>
      <c r="CA79" s="515"/>
      <c r="CB79" s="9"/>
      <c r="CC79" s="515"/>
      <c r="CD79" s="515"/>
      <c r="CE79" s="515"/>
      <c r="CF79" s="515"/>
      <c r="CG79" s="515"/>
      <c r="CH79" s="515"/>
      <c r="CI79" s="515"/>
      <c r="CJ79" s="515"/>
      <c r="CK79" s="515"/>
      <c r="CL79" s="515"/>
      <c r="CM79" s="515"/>
      <c r="CN79" s="9"/>
      <c r="CO79" s="515"/>
      <c r="CP79" s="515"/>
      <c r="CQ79" s="515"/>
      <c r="CR79" s="515"/>
      <c r="CS79" s="515"/>
      <c r="CT79" s="515"/>
      <c r="CU79" s="515"/>
      <c r="CV79" s="515"/>
      <c r="CW79" s="515"/>
      <c r="CX79" s="515"/>
      <c r="CY79" s="515"/>
      <c r="CZ79" s="515"/>
      <c r="DA79" s="515"/>
      <c r="DB79" s="515"/>
      <c r="DC79" s="515"/>
      <c r="DD79" s="515"/>
      <c r="DE79" s="515"/>
      <c r="DF79" s="515"/>
      <c r="DG79" s="515"/>
      <c r="DH79" s="515"/>
      <c r="DI79" s="515"/>
      <c r="DJ79" s="515"/>
      <c r="DK79" s="515"/>
      <c r="DL79" s="515"/>
      <c r="DM79" s="515"/>
      <c r="DN79" s="515"/>
      <c r="DO79" s="515"/>
      <c r="DP79" s="515"/>
      <c r="DQ79" s="515"/>
      <c r="DR79" s="515"/>
      <c r="DS79" s="515"/>
      <c r="DT79" s="515"/>
      <c r="DU79" s="515"/>
      <c r="DV79" s="515"/>
      <c r="DW79" s="515"/>
      <c r="DX79" s="515"/>
      <c r="DY79" s="515"/>
      <c r="DZ79" s="515"/>
      <c r="EA79" s="515"/>
      <c r="EB79" s="515"/>
      <c r="EC79" s="515"/>
      <c r="ED79" s="516"/>
      <c r="EE79" s="515"/>
      <c r="EF79" s="515"/>
      <c r="EG79" s="515"/>
      <c r="EH79" s="515"/>
      <c r="EI79" s="515"/>
      <c r="EJ79" s="515"/>
      <c r="EK79" s="515"/>
      <c r="EL79" s="515"/>
      <c r="EM79" s="515"/>
      <c r="EN79" s="515"/>
      <c r="EO79" s="515"/>
      <c r="EP79" s="515"/>
      <c r="EQ79" s="515"/>
      <c r="ER79" s="515"/>
      <c r="ES79" s="515"/>
      <c r="ET79" s="515"/>
      <c r="EU79" s="515"/>
      <c r="EV79" s="515"/>
      <c r="EW79" s="515"/>
      <c r="EX79" s="515"/>
      <c r="EY79" s="515"/>
      <c r="EZ79" s="515"/>
      <c r="FA79" s="515"/>
      <c r="FB79" s="515"/>
      <c r="FC79" s="515"/>
      <c r="FD79" s="515"/>
      <c r="FE79" s="515"/>
      <c r="FF79" s="515"/>
      <c r="FG79" s="515"/>
      <c r="FH79" s="515"/>
      <c r="FI79" s="515"/>
      <c r="FJ79" s="515"/>
      <c r="FK79" s="515"/>
      <c r="FL79" s="515"/>
      <c r="FM79" s="515"/>
      <c r="FN79" s="515"/>
      <c r="FO79" s="515"/>
      <c r="FP79" s="515"/>
      <c r="FQ79" s="515"/>
      <c r="FR79" s="515"/>
      <c r="FS79" s="515"/>
      <c r="FT79" s="515"/>
      <c r="FU79" s="515"/>
      <c r="FV79" s="515"/>
      <c r="FW79" s="515"/>
      <c r="FX79" s="515"/>
      <c r="FY79" s="515"/>
      <c r="FZ79" s="515"/>
      <c r="GA79" s="515"/>
      <c r="GB79" s="515"/>
      <c r="GC79" s="515"/>
      <c r="GD79" s="515"/>
      <c r="GE79" s="515"/>
      <c r="GF79" s="515"/>
      <c r="GG79" s="515"/>
      <c r="GH79" s="515"/>
      <c r="GI79" s="515"/>
      <c r="GJ79" s="515"/>
      <c r="GK79" s="515"/>
      <c r="GL79" s="515"/>
      <c r="GM79" s="515"/>
      <c r="GN79" s="515"/>
      <c r="GO79" s="515"/>
      <c r="GP79" s="515"/>
      <c r="GQ79" s="515"/>
      <c r="GR79" s="515"/>
      <c r="GS79" s="515"/>
      <c r="GT79" s="515"/>
      <c r="GU79" s="515"/>
      <c r="GV79" s="515"/>
      <c r="GW79" s="515"/>
      <c r="GX79" s="515"/>
      <c r="GY79" s="515"/>
      <c r="GZ79" s="515"/>
      <c r="HA79" s="515"/>
      <c r="HB79" s="515"/>
      <c r="HC79" s="515"/>
      <c r="HD79" s="515"/>
      <c r="HE79" s="515"/>
      <c r="HF79" s="515"/>
      <c r="HG79" s="515"/>
      <c r="HH79" s="515"/>
      <c r="HI79" s="515"/>
      <c r="HJ79" s="515"/>
      <c r="HK79" s="515"/>
      <c r="HL79" s="515"/>
      <c r="HM79" s="515"/>
      <c r="HN79" s="515"/>
      <c r="HO79" s="515"/>
      <c r="HP79" s="515"/>
      <c r="HQ79" s="515"/>
      <c r="HR79" s="515"/>
      <c r="HS79" s="515"/>
      <c r="HT79" s="515"/>
      <c r="HU79" s="515"/>
      <c r="HV79" s="515"/>
      <c r="HW79" s="515"/>
      <c r="HX79" s="515"/>
      <c r="HY79" s="515"/>
      <c r="HZ79" s="515"/>
      <c r="IA79" s="515"/>
      <c r="IB79" s="515"/>
      <c r="IC79" s="515"/>
      <c r="ID79" s="515"/>
      <c r="IE79" s="515"/>
      <c r="IF79" s="9"/>
      <c r="IG79" s="515"/>
      <c r="IH79" s="515"/>
      <c r="II79" s="515"/>
      <c r="IJ79" s="515"/>
      <c r="IK79" s="515"/>
      <c r="IL79" s="515"/>
      <c r="IM79" s="515"/>
      <c r="IN79" s="515"/>
      <c r="IO79" s="515"/>
      <c r="IP79" s="515"/>
      <c r="IQ79" s="515"/>
      <c r="IR79" s="515"/>
      <c r="IS79" s="515"/>
      <c r="IT79" s="515"/>
      <c r="IU79" s="515"/>
      <c r="IV79" s="515"/>
      <c r="IW79" s="515"/>
      <c r="IX79" s="515"/>
      <c r="IY79" s="515"/>
      <c r="IZ79" s="515"/>
      <c r="JA79" s="515"/>
      <c r="JB79" s="515"/>
      <c r="JC79" s="515"/>
      <c r="JD79" s="515"/>
      <c r="JE79" s="515"/>
      <c r="JF79" s="515"/>
      <c r="JG79" s="515"/>
      <c r="JH79" s="515"/>
      <c r="JI79" s="515"/>
      <c r="JJ79" s="515"/>
      <c r="JK79" s="515"/>
      <c r="JL79" s="515"/>
      <c r="JM79" s="515"/>
      <c r="JN79" s="515"/>
      <c r="JO79" s="9"/>
      <c r="JP79" s="515"/>
      <c r="JQ79" s="515"/>
      <c r="JR79" s="515"/>
      <c r="JS79" s="515"/>
      <c r="JT79" s="515"/>
      <c r="JU79" s="515"/>
      <c r="JV79" s="515"/>
      <c r="JW79" s="515"/>
      <c r="JX79" s="515"/>
      <c r="JY79" s="515"/>
      <c r="JZ79" s="515"/>
      <c r="KA79" s="515"/>
      <c r="KB79" s="515"/>
      <c r="KC79" s="515"/>
      <c r="KD79" s="515"/>
      <c r="KE79" s="515"/>
      <c r="KF79" s="515"/>
      <c r="KG79" s="515"/>
      <c r="KH79" s="515"/>
      <c r="KI79" s="515"/>
      <c r="KJ79" s="515"/>
      <c r="KK79" s="515"/>
      <c r="KL79" s="515"/>
      <c r="KM79" s="515"/>
      <c r="KN79" s="515"/>
      <c r="KO79" s="515"/>
      <c r="KP79" s="515"/>
      <c r="KQ79" s="515"/>
      <c r="KR79" s="515"/>
      <c r="KS79" s="515"/>
      <c r="KT79" s="515"/>
      <c r="KU79" s="515"/>
      <c r="KV79" s="515"/>
      <c r="KW79" s="515"/>
      <c r="KX79" s="515"/>
      <c r="KY79" s="515"/>
      <c r="KZ79" s="515"/>
      <c r="LA79" s="515"/>
      <c r="LB79" s="515"/>
      <c r="LC79" s="515"/>
      <c r="LD79" s="515"/>
      <c r="LE79" s="515"/>
      <c r="LF79" s="515"/>
      <c r="LG79" s="515"/>
      <c r="LH79" s="515"/>
      <c r="LI79" s="515"/>
      <c r="LJ79" s="515"/>
      <c r="LK79" s="515"/>
      <c r="LL79" s="515"/>
      <c r="LM79" s="515"/>
      <c r="LN79" s="515"/>
      <c r="LO79" s="515"/>
      <c r="LP79" s="515"/>
      <c r="LQ79" s="515"/>
      <c r="LR79" s="515"/>
      <c r="LS79" s="515"/>
      <c r="LT79" s="9"/>
      <c r="LU79" s="515"/>
      <c r="LV79" s="515"/>
      <c r="LW79" s="515"/>
      <c r="LX79" s="515"/>
      <c r="LY79" s="515"/>
      <c r="LZ79" s="515"/>
      <c r="MA79" s="515"/>
      <c r="MB79" s="515"/>
      <c r="MC79" s="515"/>
      <c r="MD79" s="515"/>
      <c r="ME79" s="515"/>
      <c r="MF79" s="515"/>
      <c r="MG79" s="515"/>
      <c r="MH79" s="515"/>
      <c r="MI79" s="515"/>
      <c r="MJ79" s="515"/>
      <c r="MK79" s="515"/>
      <c r="ML79" s="515"/>
      <c r="MM79" s="515"/>
      <c r="MN79" s="9"/>
      <c r="MO79" s="515"/>
      <c r="MP79" s="515"/>
      <c r="MQ79" s="515"/>
      <c r="MR79" s="515"/>
      <c r="MS79" s="515"/>
      <c r="MT79" s="515"/>
      <c r="MU79" s="515"/>
      <c r="MV79" s="515"/>
      <c r="MW79" s="515"/>
      <c r="MX79" s="515"/>
      <c r="MY79" s="515"/>
      <c r="MZ79" s="515"/>
      <c r="NA79" s="515"/>
      <c r="NB79" s="515"/>
      <c r="NC79" s="515"/>
      <c r="ND79" s="515"/>
      <c r="NE79" s="515"/>
      <c r="NF79" s="515"/>
      <c r="NG79" s="515"/>
      <c r="NH79" s="515"/>
      <c r="NI79" s="515"/>
      <c r="NJ79" s="515"/>
      <c r="NK79" s="515"/>
      <c r="NL79" s="515"/>
      <c r="NM79" s="515"/>
      <c r="NN79" s="515"/>
      <c r="NO79" s="515"/>
      <c r="NP79" s="515"/>
      <c r="NQ79" s="515"/>
      <c r="NR79" s="515"/>
      <c r="NS79" s="515"/>
      <c r="NT79" s="515"/>
      <c r="NU79" s="515"/>
      <c r="NV79" s="515"/>
      <c r="NW79" s="515"/>
      <c r="NX79" s="515"/>
      <c r="NY79" s="515"/>
      <c r="NZ79" s="515"/>
      <c r="OA79" s="515"/>
      <c r="OB79" s="515"/>
      <c r="OC79" s="515"/>
      <c r="OD79" s="515"/>
      <c r="OE79" s="515"/>
      <c r="OF79" s="515"/>
      <c r="OG79" s="515"/>
      <c r="OH79" s="515"/>
      <c r="OI79" s="515"/>
      <c r="OJ79" s="515"/>
      <c r="OK79" s="515"/>
      <c r="OL79" s="515"/>
      <c r="OM79" s="515"/>
      <c r="ON79" s="515"/>
      <c r="OO79" s="515"/>
      <c r="OP79" s="515"/>
      <c r="OQ79" s="515"/>
      <c r="OR79" s="515"/>
      <c r="OS79" s="515"/>
      <c r="OT79" s="515"/>
      <c r="OU79" s="24">
        <v>0</v>
      </c>
    </row>
    <row r="80" spans="1:411" outlineLevel="1">
      <c r="A80" s="21">
        <f>ROW(A80)-5</f>
        <v>75</v>
      </c>
      <c r="B80" s="21"/>
      <c r="D80" s="14"/>
      <c r="E80" t="b">
        <v>0</v>
      </c>
      <c r="G80" s="32" t="s">
        <v>1020</v>
      </c>
      <c r="M80">
        <v>4</v>
      </c>
      <c r="N80">
        <v>3</v>
      </c>
      <c r="P80">
        <v>1</v>
      </c>
      <c r="Q80">
        <v>4</v>
      </c>
      <c r="R80">
        <v>1</v>
      </c>
      <c r="S80">
        <v>4</v>
      </c>
      <c r="T80">
        <v>1</v>
      </c>
      <c r="U80" s="218"/>
      <c r="V80" s="218"/>
      <c r="W80">
        <v>0</v>
      </c>
      <c r="X80" s="218"/>
      <c r="Y80" s="218">
        <f>Y79+26</f>
        <v>107</v>
      </c>
      <c r="Z80" s="218">
        <f>Z79+26</f>
        <v>107</v>
      </c>
      <c r="AA80" s="218">
        <f>AA79+26</f>
        <v>107</v>
      </c>
      <c r="AB80" s="218">
        <v>3</v>
      </c>
      <c r="AC80" s="218">
        <v>5</v>
      </c>
      <c r="AD80" s="218">
        <v>5</v>
      </c>
      <c r="AE80" s="218">
        <v>5</v>
      </c>
      <c r="AL80" s="559" t="s">
        <v>1855</v>
      </c>
      <c r="AM80" s="9" t="str">
        <f ca="1">IF(COUNTIF(AL$5:AL80,AL80)=1,"-","Dup")</f>
        <v>Dup</v>
      </c>
      <c r="AN80" s="9"/>
      <c r="AO80" s="14"/>
      <c r="AP80" s="14"/>
      <c r="AQ80" s="14"/>
      <c r="AR80" s="14"/>
      <c r="AS80" s="14"/>
      <c r="AT80" s="14"/>
      <c r="AU80" s="563"/>
      <c r="AV80" s="563"/>
      <c r="AW80" s="9"/>
      <c r="AX80" s="14"/>
      <c r="AY80" s="14"/>
      <c r="AZ80" s="14"/>
      <c r="BA80" s="14"/>
      <c r="BB80" s="14"/>
      <c r="BC80" s="14"/>
      <c r="BD80" s="14"/>
      <c r="BE80" s="9"/>
      <c r="BF80" s="14"/>
      <c r="BG80" s="14"/>
      <c r="BH80" s="14"/>
      <c r="BI80" s="14"/>
      <c r="BJ80" s="14"/>
      <c r="BK80" s="14"/>
      <c r="BL80" s="14"/>
      <c r="BM80" s="14"/>
      <c r="BN80" s="14"/>
      <c r="BO80" s="14"/>
      <c r="BP80" s="14"/>
      <c r="BQ80" s="9"/>
      <c r="BR80" s="14"/>
      <c r="BS80" s="14"/>
      <c r="BT80" s="14"/>
      <c r="BU80" s="14"/>
      <c r="BV80" s="14"/>
      <c r="BW80" s="14"/>
      <c r="BX80" s="14"/>
      <c r="BY80" s="14"/>
      <c r="BZ80" s="14"/>
      <c r="CA80" s="14"/>
      <c r="CB80" s="9"/>
      <c r="CC80" s="14"/>
      <c r="CD80" s="14"/>
      <c r="CE80" s="14"/>
      <c r="CF80" s="14"/>
      <c r="CG80" s="14"/>
      <c r="CH80" s="153"/>
      <c r="CI80" s="14"/>
      <c r="CJ80" s="14"/>
      <c r="CK80" s="14"/>
      <c r="CL80" s="14"/>
      <c r="CM80" s="14"/>
      <c r="CN80" s="9"/>
      <c r="CO80" s="14"/>
      <c r="CP80" s="14"/>
      <c r="CQ80" s="14"/>
      <c r="CR80" s="14"/>
      <c r="CS80" s="14"/>
      <c r="CT80" s="14"/>
      <c r="CU80" s="14"/>
      <c r="CV80" s="14"/>
      <c r="CW80" s="14"/>
      <c r="CX80" s="14"/>
      <c r="CY80" s="14"/>
      <c r="CZ80" s="14"/>
      <c r="DA80" s="14"/>
      <c r="DB80" s="14"/>
      <c r="DC80" s="14"/>
      <c r="DD80" s="14"/>
      <c r="DE80" s="14"/>
      <c r="DF80" s="14"/>
      <c r="DG80" s="14"/>
      <c r="DH80" s="14"/>
      <c r="DI80" s="14"/>
      <c r="DJ80" s="14"/>
      <c r="DK80" s="14"/>
      <c r="DL80" s="14"/>
      <c r="DM80" s="14"/>
      <c r="DN80" s="14"/>
      <c r="DO80" s="14"/>
      <c r="DP80" s="14"/>
      <c r="DQ80" s="14"/>
      <c r="DR80" s="14"/>
      <c r="DS80" s="14"/>
      <c r="DT80" s="14"/>
      <c r="DU80" s="14"/>
      <c r="DV80" s="14"/>
      <c r="DW80" s="14"/>
      <c r="DX80" s="14"/>
      <c r="DY80" s="14"/>
      <c r="DZ80" s="14"/>
      <c r="EA80" s="14"/>
      <c r="EB80" s="14"/>
      <c r="EC80" s="14"/>
      <c r="ED80" s="322"/>
      <c r="EE80" s="14"/>
      <c r="EF80" s="14"/>
      <c r="EG80" s="14"/>
      <c r="EH80" s="14"/>
      <c r="EI80" s="14"/>
      <c r="EJ80" s="14"/>
      <c r="EK80" s="14"/>
      <c r="EL80" s="14"/>
      <c r="EM80" s="14"/>
      <c r="EN80" s="14"/>
      <c r="EO80" s="14"/>
      <c r="EP80" s="14"/>
      <c r="EQ80" s="14"/>
      <c r="ER80" s="14"/>
      <c r="ES80" s="14"/>
      <c r="ET80" s="14"/>
      <c r="EU80" s="14"/>
      <c r="EV80" s="14"/>
      <c r="EW80" s="14"/>
      <c r="EX80" s="14"/>
      <c r="EY80" s="14"/>
      <c r="EZ80" s="14"/>
      <c r="FA80" s="14"/>
      <c r="FB80" s="14"/>
      <c r="FC80" s="14"/>
      <c r="FD80" s="14"/>
      <c r="FE80" s="14"/>
      <c r="FF80" s="14"/>
      <c r="FG80" s="14"/>
      <c r="FH80" s="14"/>
      <c r="FI80" s="14"/>
      <c r="FJ80" s="14"/>
      <c r="FK80" s="14"/>
      <c r="FL80" s="14"/>
      <c r="FM80" s="14"/>
      <c r="FN80" s="14"/>
      <c r="FO80" s="14"/>
      <c r="FP80" s="14"/>
      <c r="FQ80" s="14"/>
      <c r="FR80" s="14"/>
      <c r="FS80" s="14"/>
      <c r="FT80" s="14"/>
      <c r="FU80" s="14"/>
      <c r="FV80" s="14"/>
      <c r="FW80" s="14"/>
      <c r="FX80" s="14"/>
      <c r="FY80" s="14"/>
      <c r="FZ80" s="14"/>
      <c r="GA80" s="14"/>
      <c r="GB80" s="14"/>
      <c r="GC80" s="14"/>
      <c r="GD80" s="14"/>
      <c r="GE80" s="14"/>
      <c r="GF80" s="14"/>
      <c r="GG80" s="14"/>
      <c r="GH80" s="14"/>
      <c r="GI80" s="14"/>
      <c r="GJ80" s="14"/>
      <c r="GK80" s="14"/>
      <c r="GL80" s="14"/>
      <c r="GM80" s="14"/>
      <c r="GN80" s="14"/>
      <c r="GO80" s="14"/>
      <c r="GP80" s="14"/>
      <c r="GQ80" s="14"/>
      <c r="GR80" s="14"/>
      <c r="GS80" s="14"/>
      <c r="GT80" s="14"/>
      <c r="GU80" s="14"/>
      <c r="GV80" s="14"/>
      <c r="GW80" s="14"/>
      <c r="GX80" s="14"/>
      <c r="GY80" s="14"/>
      <c r="GZ80" s="14"/>
      <c r="HA80" s="14"/>
      <c r="HB80" s="14"/>
      <c r="HC80" s="14"/>
      <c r="HD80" s="14"/>
      <c r="HE80" s="14"/>
      <c r="HF80" s="14"/>
      <c r="HG80" s="14"/>
      <c r="HH80" s="14"/>
      <c r="HI80" s="14"/>
      <c r="HJ80" s="14"/>
      <c r="HK80" s="14"/>
      <c r="HL80" s="14"/>
      <c r="HM80" s="14"/>
      <c r="HN80" s="14"/>
      <c r="HO80" s="14"/>
      <c r="HP80" s="14"/>
      <c r="HQ80" s="14"/>
      <c r="HR80" s="14"/>
      <c r="HS80" s="14"/>
      <c r="HT80" s="14"/>
      <c r="HU80" s="14"/>
      <c r="HV80" s="14"/>
      <c r="HW80" s="14"/>
      <c r="HX80" s="14"/>
      <c r="HY80" s="14"/>
      <c r="HZ80" s="14"/>
      <c r="IA80" s="14"/>
      <c r="IB80" s="14"/>
      <c r="IC80" s="14"/>
      <c r="ID80" s="14"/>
      <c r="IE80" s="14"/>
      <c r="IF80" s="9"/>
      <c r="IG80" s="14"/>
      <c r="IH80" s="14"/>
      <c r="II80" s="14"/>
      <c r="IJ80" s="14"/>
      <c r="IK80" s="14"/>
      <c r="IL80" s="14"/>
      <c r="IM80" s="14"/>
      <c r="IN80" s="14"/>
      <c r="IO80" s="14"/>
      <c r="IP80" s="14"/>
      <c r="IQ80" s="14"/>
      <c r="IR80" s="14"/>
      <c r="IS80" s="14"/>
      <c r="IT80" s="14"/>
      <c r="IU80" s="14"/>
      <c r="IV80" s="14"/>
      <c r="IW80" s="14"/>
      <c r="IX80" s="14"/>
      <c r="IY80" s="14"/>
      <c r="IZ80" s="14"/>
      <c r="JA80" s="14"/>
      <c r="JB80" s="14"/>
      <c r="JC80" s="14"/>
      <c r="JD80" s="14"/>
      <c r="JE80" s="14"/>
      <c r="JF80" s="14"/>
      <c r="JG80" s="14"/>
      <c r="JH80" s="14"/>
      <c r="JI80" s="14"/>
      <c r="JJ80" s="14"/>
      <c r="JK80" s="14"/>
      <c r="JL80" s="14"/>
      <c r="JM80" s="14"/>
      <c r="JN80" s="14"/>
      <c r="JO80" s="9"/>
      <c r="JP80" s="14"/>
      <c r="JQ80" s="14"/>
      <c r="JR80" s="14"/>
      <c r="JS80" s="14"/>
      <c r="JT80" s="14"/>
      <c r="JU80" s="14"/>
      <c r="JV80" s="14"/>
      <c r="JW80" s="14"/>
      <c r="JX80" s="14"/>
      <c r="JY80" s="14"/>
      <c r="JZ80" s="14"/>
      <c r="KA80" s="14"/>
      <c r="KB80" s="14"/>
      <c r="KC80" s="14"/>
      <c r="KD80" s="14"/>
      <c r="KE80" s="14"/>
      <c r="KF80" s="14"/>
      <c r="KG80" s="14"/>
      <c r="KH80" s="14"/>
      <c r="KI80" s="14"/>
      <c r="KJ80" s="14"/>
      <c r="KK80" s="14"/>
      <c r="KL80" s="14"/>
      <c r="KM80" s="14"/>
      <c r="KN80" s="14"/>
      <c r="KO80" s="14"/>
      <c r="KP80" s="14"/>
      <c r="KQ80" s="14"/>
      <c r="KR80" s="14"/>
      <c r="KS80" s="14"/>
      <c r="KT80" s="14"/>
      <c r="KU80" s="14"/>
      <c r="KV80" s="14"/>
      <c r="KW80" s="14"/>
      <c r="KX80" s="14"/>
      <c r="KY80" s="14"/>
      <c r="KZ80" s="14"/>
      <c r="LA80" s="14"/>
      <c r="LB80" s="14"/>
      <c r="LC80" s="14"/>
      <c r="LD80" s="14"/>
      <c r="LE80" s="14"/>
      <c r="LF80" s="14"/>
      <c r="LG80" s="14"/>
      <c r="LH80" s="14"/>
      <c r="LI80" s="14"/>
      <c r="LJ80" s="14"/>
      <c r="LK80" s="14"/>
      <c r="LL80" s="14"/>
      <c r="LM80" s="14"/>
      <c r="LN80" s="14"/>
      <c r="LO80" s="14"/>
      <c r="LP80" s="14"/>
      <c r="LQ80" s="14"/>
      <c r="LR80" s="14"/>
      <c r="LS80" s="14"/>
      <c r="LT80" s="9"/>
      <c r="LU80" s="14"/>
      <c r="LV80" s="14"/>
      <c r="LW80" s="14"/>
      <c r="LX80" s="14"/>
      <c r="LY80" s="14"/>
      <c r="LZ80" s="14"/>
      <c r="MA80" s="14"/>
      <c r="MB80" s="14"/>
      <c r="MC80" s="14"/>
      <c r="MD80" s="14"/>
      <c r="ME80" s="14"/>
      <c r="MF80" s="14"/>
      <c r="MG80" s="14"/>
      <c r="MH80" s="14"/>
      <c r="MI80" s="14"/>
      <c r="MJ80" s="14"/>
      <c r="MK80" s="14"/>
      <c r="ML80" s="14"/>
      <c r="MM80" s="14"/>
      <c r="MN80" s="9"/>
      <c r="MO80" s="14"/>
      <c r="MP80" s="14"/>
      <c r="MQ80" s="14"/>
      <c r="MR80" s="14"/>
      <c r="MS80" s="14"/>
      <c r="MT80" s="14"/>
      <c r="MU80" s="14"/>
      <c r="MV80" s="14"/>
      <c r="MW80" s="14"/>
      <c r="MX80" s="14"/>
      <c r="MY80" s="14"/>
      <c r="MZ80" s="14"/>
      <c r="NA80" s="14"/>
      <c r="NB80" s="14"/>
      <c r="NC80" s="14"/>
      <c r="ND80" s="14"/>
      <c r="NE80" s="14"/>
      <c r="NF80" s="14"/>
      <c r="NG80" s="14"/>
      <c r="NH80" s="14"/>
      <c r="NI80" s="14"/>
      <c r="NJ80" s="14"/>
      <c r="NK80" s="14"/>
      <c r="NL80" s="14"/>
      <c r="NM80" s="14"/>
      <c r="NN80" s="14"/>
      <c r="NO80" s="14"/>
      <c r="NP80" s="14"/>
      <c r="NQ80" s="14"/>
      <c r="NR80" s="14"/>
      <c r="NS80" s="14"/>
      <c r="NT80" s="14"/>
      <c r="NU80" s="14"/>
      <c r="NV80" s="14"/>
      <c r="NW80" s="14"/>
      <c r="NX80" s="14"/>
      <c r="NY80" s="14"/>
      <c r="NZ80" s="14"/>
      <c r="OA80" s="14"/>
      <c r="OB80" s="14"/>
      <c r="OC80" s="14"/>
      <c r="OD80" s="14"/>
      <c r="OE80" s="14"/>
      <c r="OF80" s="14"/>
      <c r="OG80" s="14"/>
      <c r="OH80" s="14"/>
      <c r="OI80" s="14"/>
      <c r="OJ80" s="14"/>
      <c r="OK80" s="14"/>
      <c r="OL80" s="14"/>
      <c r="OM80" s="14"/>
      <c r="ON80" s="14"/>
      <c r="OO80" s="14"/>
      <c r="OP80" s="14"/>
      <c r="OQ80" s="14"/>
      <c r="OR80" s="14"/>
      <c r="OS80" s="14"/>
      <c r="OT80" s="14"/>
      <c r="OU80" s="24">
        <v>0</v>
      </c>
    </row>
    <row r="81" spans="1:411" outlineLevel="1">
      <c r="A81" s="21">
        <f t="shared" si="158"/>
        <v>76</v>
      </c>
      <c r="B81" s="29">
        <f>$A$14</f>
        <v>9</v>
      </c>
      <c r="C81">
        <v>207</v>
      </c>
      <c r="D81" s="144" t="str">
        <f t="shared" ref="D81:D86" si="652">INDEX(i.Region_Desc,$K81,1)</f>
        <v>GSM</v>
      </c>
      <c r="E81" t="b">
        <v>0</v>
      </c>
      <c r="F81" t="b">
        <v>0</v>
      </c>
      <c r="G81" t="b">
        <f t="shared" ref="G81:G86" si="653">E81</f>
        <v>0</v>
      </c>
      <c r="H81" s="325">
        <v>2</v>
      </c>
      <c r="I81" s="325">
        <v>1</v>
      </c>
      <c r="J81" s="29" t="str">
        <f>""</f>
        <v/>
      </c>
      <c r="K81" s="29">
        <f>d.Region</f>
        <v>2</v>
      </c>
      <c r="L81" s="29">
        <v>2</v>
      </c>
      <c r="M81" s="29">
        <v>2</v>
      </c>
      <c r="N81" s="325">
        <v>3</v>
      </c>
      <c r="O81" s="325">
        <v>1</v>
      </c>
      <c r="P81" s="29">
        <v>1</v>
      </c>
      <c r="Q81" s="29">
        <v>4</v>
      </c>
      <c r="R81" s="21">
        <v>1</v>
      </c>
      <c r="S81" s="29">
        <v>1</v>
      </c>
      <c r="T81" s="21">
        <v>1</v>
      </c>
      <c r="U81" s="21"/>
      <c r="V81" s="21"/>
      <c r="W81" s="21">
        <v>0</v>
      </c>
      <c r="X81" s="21"/>
      <c r="Y81" s="21">
        <v>0</v>
      </c>
      <c r="Z81" s="21">
        <v>0</v>
      </c>
      <c r="AA81" s="21">
        <v>0</v>
      </c>
      <c r="AB81" s="21">
        <v>0</v>
      </c>
      <c r="AC81" s="21">
        <v>0</v>
      </c>
      <c r="AD81" s="21">
        <v>0</v>
      </c>
      <c r="AE81" s="21">
        <v>0</v>
      </c>
      <c r="AF81" s="144">
        <f>INDEX(CHOOSE($N81,DataAutumn!i.AdultDrys,DataWinter!i.AdultDrys,DataSpring!i.AdultDrys),1,$M81)</f>
        <v>3</v>
      </c>
      <c r="AG81" s="5">
        <f t="shared" ref="AG81:AH86" si="654">INDEX(i.FlkStrctr,$M81,AG$7)</f>
        <v>2</v>
      </c>
      <c r="AH81" s="5">
        <f t="shared" si="654"/>
        <v>0</v>
      </c>
      <c r="AI81" s="5">
        <f t="shared" ref="AI81:AI86" si="655">INDEX(i.StdELMan,($K81-1)*12+($M81-1)*3+$N81,AI$7)</f>
        <v>1</v>
      </c>
      <c r="AJ81">
        <f t="shared" ref="AJ81:AJ86" si="656">IFERROR(MOD($CF81,100),0)</f>
        <v>11</v>
      </c>
      <c r="AL81" s="235" t="str">
        <f ca="1">TEXT(LEFT(OFFSET(AL81,-1,0),5)+1,"00000")&amp;MID(OFFSET(AL81,-1,0),6,FIND(" ",OFFSET(AL81,-1,0),7)-5)
&amp; $D81           &amp; IF($IG81=0," FWM","")&amp;IF($IG81=1," MWM","")&amp;IF($IG81=5," Mat","")&amp;IF($IH81=TRUE,"&amp;BBT","    ")          &amp; " Day"&amp;INDEX(i.DOY,$N81,1)
&amp; " Scan"&amp;TEXT($O81,"0")        &amp;" "&amp; INDEX(DataMaster!$B$98:$B$105,$Q81,0)
&amp; " WP"&amp;TEXT($MC81*100,"000p")           &amp; " MP"&amp;TEXT($MD81*100,"000p")           &amp; " GP"&amp;TEXT($MM81*100,"000p")
&amp; " T_" &amp; IF(AND($CC81,$CE81),"TRUE ")        &amp; " (F"&amp;3+COUNTIF($CV81:$CY81,TRUE)&amp;3&amp;"N"&amp;$DM81&amp;$DN81&amp;")"</f>
        <v>00001 FeedSupply_DSP GSM MWM     Day204 Scan1 Prime WP100p MP100p GP100p T_FALSE (F33N11)</v>
      </c>
      <c r="AM81" s="9" t="str">
        <f ca="1">IF(COUNTIF(AL$5:AL81,AL81)=1,"-","Dup")</f>
        <v>Dup</v>
      </c>
      <c r="AN81" s="9"/>
      <c r="AO81" s="12" t="b">
        <v>1</v>
      </c>
      <c r="AP81" s="12" t="b">
        <v>1</v>
      </c>
      <c r="AQ81" s="12" t="b">
        <v>1</v>
      </c>
      <c r="AR81" s="12" t="b">
        <v>1</v>
      </c>
      <c r="AS81" s="12" t="b">
        <v>1</v>
      </c>
      <c r="AT81" s="12" t="b">
        <v>1</v>
      </c>
      <c r="AU81" s="12" t="b">
        <v>1</v>
      </c>
      <c r="AV81" s="12" t="b">
        <v>1</v>
      </c>
      <c r="AW81" s="9"/>
      <c r="AX81" s="5" t="b">
        <f t="shared" ref="AX81:BC86" si="657">INDEX(i.model_structure,$H81,AX$7)</f>
        <v>0</v>
      </c>
      <c r="AY81" s="5" t="str">
        <f t="shared" si="657"/>
        <v>-</v>
      </c>
      <c r="AZ81" s="5" t="b">
        <f t="shared" si="657"/>
        <v>0</v>
      </c>
      <c r="BA81" s="5" t="b">
        <f t="shared" si="657"/>
        <v>1</v>
      </c>
      <c r="BB81" s="5" t="b">
        <f t="shared" si="657"/>
        <v>1</v>
      </c>
      <c r="BC81" s="144">
        <f t="shared" si="657"/>
        <v>0</v>
      </c>
      <c r="BD81" s="19" t="b">
        <f t="shared" ref="BD81:BD86" ca="1" si="658">OFFSET(BD$5,$B81,0)</f>
        <v>1</v>
      </c>
      <c r="BE81" s="9"/>
      <c r="BF81" s="5" t="str">
        <f t="shared" ref="BF81:BF86" ca="1" si="659">IF($M81&lt;&gt;4,OFFSET(BF$5,$B81,0),1)</f>
        <v>-</v>
      </c>
      <c r="BG81" s="19" t="str">
        <f t="shared" ref="BG81:BI86" ca="1" si="660">OFFSET(BG$5,$B81,0)</f>
        <v>-</v>
      </c>
      <c r="BH81" s="19" t="str">
        <f t="shared" ca="1" si="660"/>
        <v>-</v>
      </c>
      <c r="BI81" s="19" t="str">
        <f t="shared" ca="1" si="660"/>
        <v>-</v>
      </c>
      <c r="BJ81" s="5" t="str">
        <f t="shared" ref="BJ81:BJ86" ca="1" si="661">IF($M81&lt;&gt;4,OFFSET(BJ$5,$B81,0),1)</f>
        <v>-</v>
      </c>
      <c r="BK81" s="19" t="str">
        <f t="shared" ref="BK81:BK86" ca="1" si="662">OFFSET(BK$5,$B81,0)</f>
        <v>-</v>
      </c>
      <c r="BL81" s="5" t="str">
        <f t="shared" ref="BL81:BL86" ca="1" si="663">IF($M81&lt;&gt;4,OFFSET(BL$5,$B81,0),1)</f>
        <v>-</v>
      </c>
      <c r="BM81" s="19" t="str">
        <f t="shared" ref="BM81:BO86" ca="1" si="664">OFFSET(BM$5,$B81,0)</f>
        <v>-</v>
      </c>
      <c r="BN81" s="19" t="str">
        <f t="shared" ca="1" si="664"/>
        <v>-</v>
      </c>
      <c r="BO81" s="19" t="str">
        <f t="shared" ca="1" si="664"/>
        <v>-</v>
      </c>
      <c r="BP81" s="5" t="str">
        <f t="shared" ref="BP81:BP86" ca="1" si="665">IF($M81&lt;&gt;4,OFFSET(BP$5,$B81,0),1)</f>
        <v>-</v>
      </c>
      <c r="BQ81" s="9"/>
      <c r="BR81" s="19" t="str">
        <f t="shared" ref="BR81:CA86" ca="1" si="666">OFFSET(BR$5,$B81,0)</f>
        <v>-</v>
      </c>
      <c r="BS81" s="19" t="str">
        <f t="shared" ca="1" si="666"/>
        <v>-</v>
      </c>
      <c r="BT81" s="19" t="str">
        <f t="shared" ca="1" si="666"/>
        <v>-</v>
      </c>
      <c r="BU81" s="19" t="str">
        <f t="shared" ca="1" si="666"/>
        <v>-</v>
      </c>
      <c r="BV81" s="19" t="str">
        <f t="shared" ca="1" si="666"/>
        <v>-</v>
      </c>
      <c r="BW81" s="19" t="str">
        <f t="shared" ca="1" si="666"/>
        <v>-</v>
      </c>
      <c r="BX81" s="19" t="str">
        <f t="shared" ca="1" si="666"/>
        <v>-</v>
      </c>
      <c r="BY81" s="19" t="str">
        <f t="shared" ca="1" si="666"/>
        <v>-</v>
      </c>
      <c r="BZ81" s="19" t="str">
        <f t="shared" ca="1" si="666"/>
        <v>-</v>
      </c>
      <c r="CA81" s="19" t="str">
        <f t="shared" ca="1" si="666"/>
        <v>-</v>
      </c>
      <c r="CB81" s="9"/>
      <c r="CC81" s="12" t="b">
        <v>0</v>
      </c>
      <c r="CD81" s="12" t="b">
        <v>0</v>
      </c>
      <c r="CE81" s="12" t="b">
        <v>0</v>
      </c>
      <c r="CF81" s="12">
        <f>VALUE($K81&amp;$M81&amp;$N81&amp;$O81&amp;"1")</f>
        <v>22311</v>
      </c>
      <c r="CG81" s="144" t="b">
        <f>NOT(CE81)</f>
        <v>1</v>
      </c>
      <c r="CH81" s="12" t="s">
        <v>34</v>
      </c>
      <c r="CI81" s="12" t="b">
        <v>1</v>
      </c>
      <c r="CJ81" s="12">
        <f>VALUE($K81&amp;$M81&amp;$N81&amp;$Q81&amp;$S81&amp;"01")</f>
        <v>2234101</v>
      </c>
      <c r="CK81" s="19" t="str">
        <f t="shared" ref="CK81:CM81" ca="1" si="667">OFFSET(CK$5,$B81,0)</f>
        <v>-</v>
      </c>
      <c r="CL81" s="19">
        <f t="shared" ca="1" si="667"/>
        <v>1</v>
      </c>
      <c r="CM81" s="19">
        <f t="shared" ca="1" si="667"/>
        <v>1</v>
      </c>
      <c r="CN81" s="9"/>
      <c r="CO81" s="444">
        <f t="shared" ref="CO81:CQ86" si="668">INDEX(i.UserPeriod0,$AI81,CO$7)</f>
        <v>652</v>
      </c>
      <c r="CP81" s="444">
        <f t="shared" si="668"/>
        <v>686</v>
      </c>
      <c r="CQ81" s="444">
        <f t="shared" si="668"/>
        <v>721</v>
      </c>
      <c r="CR81" s="152">
        <f t="shared" ref="CR81:CT86" si="669">7*INDEX(i.end_joining,1,CR$7+($AI81-1)*3)</f>
        <v>378</v>
      </c>
      <c r="CS81" s="152">
        <f t="shared" si="669"/>
        <v>413</v>
      </c>
      <c r="CT81" s="152">
        <f t="shared" si="669"/>
        <v>448</v>
      </c>
      <c r="CU81" s="19" t="str">
        <f t="shared" ref="CU81:DK86" ca="1" si="670">OFFSET(CU$5,$B81,0)</f>
        <v>-</v>
      </c>
      <c r="CV81" s="19" t="str">
        <f t="shared" ca="1" si="670"/>
        <v>-</v>
      </c>
      <c r="CW81" s="19" t="str">
        <f t="shared" ca="1" si="670"/>
        <v>-</v>
      </c>
      <c r="CX81" s="19" t="str">
        <f t="shared" ca="1" si="670"/>
        <v>-</v>
      </c>
      <c r="CY81" s="19" t="str">
        <f t="shared" ca="1" si="670"/>
        <v>-</v>
      </c>
      <c r="CZ81" s="19" t="b">
        <f t="shared" ca="1" si="670"/>
        <v>1</v>
      </c>
      <c r="DA81" s="19">
        <f t="shared" ca="1" si="670"/>
        <v>0</v>
      </c>
      <c r="DB81" s="19">
        <f t="shared" ca="1" si="670"/>
        <v>0</v>
      </c>
      <c r="DC81" s="19">
        <f t="shared" ca="1" si="670"/>
        <v>0</v>
      </c>
      <c r="DD81" s="19">
        <f t="shared" ca="1" si="670"/>
        <v>0</v>
      </c>
      <c r="DE81" s="19">
        <f t="shared" ca="1" si="670"/>
        <v>0</v>
      </c>
      <c r="DF81" s="19">
        <f t="shared" ca="1" si="670"/>
        <v>0</v>
      </c>
      <c r="DG81" s="19">
        <f t="shared" ca="1" si="670"/>
        <v>0</v>
      </c>
      <c r="DH81" s="19">
        <f t="shared" ca="1" si="670"/>
        <v>0</v>
      </c>
      <c r="DI81" s="19">
        <f t="shared" ca="1" si="670"/>
        <v>0</v>
      </c>
      <c r="DJ81" s="19">
        <f t="shared" ca="1" si="670"/>
        <v>0</v>
      </c>
      <c r="DK81" s="19">
        <f t="shared" ca="1" si="670"/>
        <v>0</v>
      </c>
      <c r="DL81" s="19">
        <f t="shared" ref="DL81:ES86" ca="1" si="671">OFFSET(DL$5,$B81,0)</f>
        <v>0</v>
      </c>
      <c r="DM81" s="19">
        <f t="shared" ca="1" si="671"/>
        <v>1</v>
      </c>
      <c r="DN81" s="19">
        <f t="shared" ca="1" si="671"/>
        <v>1</v>
      </c>
      <c r="DO81" s="19">
        <f t="shared" ca="1" si="671"/>
        <v>0</v>
      </c>
      <c r="DP81" s="19" t="str">
        <f t="shared" ca="1" si="671"/>
        <v>-</v>
      </c>
      <c r="DQ81" s="19" t="str">
        <f t="shared" ca="1" si="671"/>
        <v>-</v>
      </c>
      <c r="DR81" s="19" t="str">
        <f t="shared" ca="1" si="671"/>
        <v>-</v>
      </c>
      <c r="DS81" s="19" t="str">
        <f t="shared" ca="1" si="671"/>
        <v>-</v>
      </c>
      <c r="DT81" s="19" t="str">
        <f t="shared" ca="1" si="671"/>
        <v>-</v>
      </c>
      <c r="DU81" s="19">
        <f t="shared" ca="1" si="671"/>
        <v>0</v>
      </c>
      <c r="DV81" s="19" t="str">
        <f t="shared" ca="1" si="671"/>
        <v>-</v>
      </c>
      <c r="DW81" s="19" t="str">
        <f t="shared" ca="1" si="671"/>
        <v>-</v>
      </c>
      <c r="DX81" s="19" t="str">
        <f t="shared" ca="1" si="671"/>
        <v>-</v>
      </c>
      <c r="DY81" s="19" t="str">
        <f t="shared" ca="1" si="671"/>
        <v>-</v>
      </c>
      <c r="DZ81" s="19" t="str">
        <f t="shared" ca="1" si="671"/>
        <v>-</v>
      </c>
      <c r="EA81" s="19" t="str">
        <f t="shared" ca="1" si="671"/>
        <v>-</v>
      </c>
      <c r="EB81" s="19" t="str">
        <f t="shared" ca="1" si="671"/>
        <v>-</v>
      </c>
      <c r="EC81" s="19" t="str">
        <f t="shared" ca="1" si="671"/>
        <v>-</v>
      </c>
      <c r="ED81" s="19">
        <f t="shared" ca="1" si="671"/>
        <v>0</v>
      </c>
      <c r="EE81" s="19">
        <f t="shared" ca="1" si="671"/>
        <v>0</v>
      </c>
      <c r="EF81" s="19">
        <f t="shared" ca="1" si="671"/>
        <v>0</v>
      </c>
      <c r="EG81" s="19">
        <f t="shared" ca="1" si="671"/>
        <v>0</v>
      </c>
      <c r="EH81" s="19">
        <f t="shared" ca="1" si="671"/>
        <v>0</v>
      </c>
      <c r="EI81" s="19">
        <f t="shared" ca="1" si="671"/>
        <v>0</v>
      </c>
      <c r="EJ81" s="19">
        <f t="shared" ca="1" si="671"/>
        <v>0</v>
      </c>
      <c r="EK81" s="19">
        <f t="shared" ca="1" si="671"/>
        <v>0</v>
      </c>
      <c r="EL81" s="19">
        <f t="shared" ca="1" si="671"/>
        <v>0</v>
      </c>
      <c r="EM81" s="19">
        <f t="shared" ca="1" si="671"/>
        <v>0</v>
      </c>
      <c r="EN81" s="19">
        <f t="shared" ca="1" si="671"/>
        <v>0</v>
      </c>
      <c r="EO81" s="19">
        <f t="shared" ca="1" si="671"/>
        <v>0</v>
      </c>
      <c r="EP81" s="19">
        <f t="shared" ca="1" si="671"/>
        <v>0</v>
      </c>
      <c r="EQ81" s="19">
        <f t="shared" ca="1" si="671"/>
        <v>0</v>
      </c>
      <c r="ER81" s="19">
        <f t="shared" ca="1" si="671"/>
        <v>0</v>
      </c>
      <c r="ES81" s="19">
        <f t="shared" ca="1" si="671"/>
        <v>0</v>
      </c>
      <c r="ET81" s="19">
        <f t="shared" ref="ET81:FI85" ca="1" si="672">OFFSET(ET$5,$B81,0)</f>
        <v>0</v>
      </c>
      <c r="EU81" s="19">
        <f t="shared" ca="1" si="672"/>
        <v>0</v>
      </c>
      <c r="EV81" s="19">
        <f t="shared" ca="1" si="672"/>
        <v>0</v>
      </c>
      <c r="EW81" s="19">
        <f t="shared" ca="1" si="672"/>
        <v>0</v>
      </c>
      <c r="EX81" s="19">
        <f t="shared" ca="1" si="672"/>
        <v>0</v>
      </c>
      <c r="EY81" s="19">
        <f t="shared" ca="1" si="672"/>
        <v>0</v>
      </c>
      <c r="EZ81" s="19">
        <f t="shared" ca="1" si="672"/>
        <v>0</v>
      </c>
      <c r="FA81" s="19">
        <f t="shared" ca="1" si="672"/>
        <v>0</v>
      </c>
      <c r="FB81" s="19">
        <f t="shared" ca="1" si="672"/>
        <v>0</v>
      </c>
      <c r="FC81" s="19">
        <f t="shared" ca="1" si="672"/>
        <v>0</v>
      </c>
      <c r="FD81" s="19">
        <f t="shared" ca="1" si="672"/>
        <v>0</v>
      </c>
      <c r="FE81" s="19">
        <f t="shared" ca="1" si="672"/>
        <v>0</v>
      </c>
      <c r="FF81" s="19">
        <f t="shared" ca="1" si="672"/>
        <v>0</v>
      </c>
      <c r="FG81" s="19">
        <f t="shared" ca="1" si="672"/>
        <v>0</v>
      </c>
      <c r="FH81" s="19">
        <f t="shared" ca="1" si="672"/>
        <v>0</v>
      </c>
      <c r="FI81" s="19">
        <f t="shared" ca="1" si="672"/>
        <v>0</v>
      </c>
      <c r="FJ81" s="19">
        <f t="shared" ref="FJ81:HK85" ca="1" si="673">OFFSET(FJ$5,$B81,0)</f>
        <v>0</v>
      </c>
      <c r="FK81" s="19">
        <f t="shared" ca="1" si="673"/>
        <v>0</v>
      </c>
      <c r="FL81" s="19">
        <f t="shared" ca="1" si="673"/>
        <v>0</v>
      </c>
      <c r="FM81" s="19">
        <f t="shared" ca="1" si="673"/>
        <v>0</v>
      </c>
      <c r="FN81" s="19">
        <f t="shared" ca="1" si="673"/>
        <v>0</v>
      </c>
      <c r="FO81" s="19">
        <f t="shared" ca="1" si="673"/>
        <v>0</v>
      </c>
      <c r="FP81" s="19">
        <f t="shared" ca="1" si="673"/>
        <v>0</v>
      </c>
      <c r="FQ81" s="19">
        <f t="shared" ca="1" si="673"/>
        <v>0</v>
      </c>
      <c r="FR81" s="19">
        <f t="shared" ca="1" si="673"/>
        <v>0</v>
      </c>
      <c r="FS81" s="19">
        <f t="shared" ca="1" si="673"/>
        <v>0</v>
      </c>
      <c r="FT81" s="19">
        <f t="shared" ca="1" si="673"/>
        <v>0</v>
      </c>
      <c r="FU81" s="19">
        <f t="shared" ca="1" si="673"/>
        <v>0</v>
      </c>
      <c r="FV81" s="19">
        <f t="shared" ca="1" si="673"/>
        <v>0</v>
      </c>
      <c r="FW81" s="19">
        <f t="shared" ca="1" si="673"/>
        <v>0</v>
      </c>
      <c r="FX81" s="19">
        <f t="shared" ca="1" si="673"/>
        <v>0</v>
      </c>
      <c r="FY81" s="19">
        <f t="shared" ca="1" si="673"/>
        <v>0</v>
      </c>
      <c r="FZ81" s="19">
        <f t="shared" ca="1" si="673"/>
        <v>0</v>
      </c>
      <c r="GA81" s="19">
        <f t="shared" ca="1" si="673"/>
        <v>0</v>
      </c>
      <c r="GB81" s="19">
        <f t="shared" ca="1" si="673"/>
        <v>0</v>
      </c>
      <c r="GC81" s="19">
        <f t="shared" ca="1" si="673"/>
        <v>0</v>
      </c>
      <c r="GD81" s="19">
        <f t="shared" ca="1" si="673"/>
        <v>0</v>
      </c>
      <c r="GE81" s="19">
        <f t="shared" ca="1" si="673"/>
        <v>0</v>
      </c>
      <c r="GF81" s="19">
        <f t="shared" ca="1" si="673"/>
        <v>0</v>
      </c>
      <c r="GG81" s="19">
        <f t="shared" ca="1" si="673"/>
        <v>0</v>
      </c>
      <c r="GH81" s="19">
        <f t="shared" ca="1" si="673"/>
        <v>0</v>
      </c>
      <c r="GI81" s="19">
        <f t="shared" ca="1" si="673"/>
        <v>0</v>
      </c>
      <c r="GJ81" s="19">
        <f t="shared" ca="1" si="673"/>
        <v>0</v>
      </c>
      <c r="GK81" s="19">
        <f t="shared" ca="1" si="673"/>
        <v>0</v>
      </c>
      <c r="GL81" s="19">
        <f t="shared" ca="1" si="673"/>
        <v>0</v>
      </c>
      <c r="GM81" s="19">
        <f t="shared" ca="1" si="673"/>
        <v>0</v>
      </c>
      <c r="GN81" s="19">
        <f t="shared" ca="1" si="673"/>
        <v>0</v>
      </c>
      <c r="GO81" s="19">
        <f t="shared" ca="1" si="673"/>
        <v>0</v>
      </c>
      <c r="GP81" s="19">
        <f t="shared" ca="1" si="673"/>
        <v>0</v>
      </c>
      <c r="GQ81" s="19">
        <f t="shared" ca="1" si="673"/>
        <v>0</v>
      </c>
      <c r="GR81" s="19">
        <f t="shared" ca="1" si="673"/>
        <v>0</v>
      </c>
      <c r="GS81" s="19">
        <f t="shared" ca="1" si="673"/>
        <v>0</v>
      </c>
      <c r="GT81" s="19">
        <f t="shared" ca="1" si="673"/>
        <v>0</v>
      </c>
      <c r="GU81" s="19">
        <f t="shared" ca="1" si="673"/>
        <v>0</v>
      </c>
      <c r="GV81" s="19">
        <f t="shared" ca="1" si="673"/>
        <v>0</v>
      </c>
      <c r="GW81" s="19">
        <f t="shared" ca="1" si="673"/>
        <v>0</v>
      </c>
      <c r="GX81" s="19">
        <f t="shared" ca="1" si="673"/>
        <v>0</v>
      </c>
      <c r="GY81" s="19">
        <f t="shared" ca="1" si="673"/>
        <v>0</v>
      </c>
      <c r="GZ81" s="19">
        <f t="shared" ca="1" si="673"/>
        <v>0</v>
      </c>
      <c r="HA81" s="19">
        <f t="shared" ca="1" si="673"/>
        <v>0</v>
      </c>
      <c r="HB81" s="19">
        <f t="shared" ca="1" si="673"/>
        <v>0</v>
      </c>
      <c r="HC81" s="19">
        <f t="shared" ca="1" si="673"/>
        <v>0</v>
      </c>
      <c r="HD81" s="19">
        <f t="shared" ca="1" si="673"/>
        <v>0</v>
      </c>
      <c r="HE81" s="19">
        <f t="shared" ca="1" si="673"/>
        <v>0</v>
      </c>
      <c r="HF81" s="19">
        <f t="shared" ca="1" si="673"/>
        <v>0</v>
      </c>
      <c r="HG81" s="19">
        <f t="shared" ca="1" si="673"/>
        <v>0</v>
      </c>
      <c r="HH81" s="19">
        <f t="shared" ca="1" si="673"/>
        <v>0</v>
      </c>
      <c r="HI81" s="19">
        <f t="shared" ca="1" si="673"/>
        <v>0</v>
      </c>
      <c r="HJ81" s="19">
        <f t="shared" ca="1" si="673"/>
        <v>0</v>
      </c>
      <c r="HK81" s="19">
        <f t="shared" ca="1" si="673"/>
        <v>0</v>
      </c>
      <c r="HL81" s="19">
        <f t="shared" ref="HL81:ID85" ca="1" si="674">OFFSET(HL$5,$B81,0)</f>
        <v>0</v>
      </c>
      <c r="HM81" s="19">
        <f t="shared" ca="1" si="674"/>
        <v>0</v>
      </c>
      <c r="HN81" s="19">
        <f t="shared" ca="1" si="674"/>
        <v>0</v>
      </c>
      <c r="HO81" s="19">
        <f t="shared" ca="1" si="674"/>
        <v>0</v>
      </c>
      <c r="HP81" s="19">
        <f t="shared" ca="1" si="674"/>
        <v>0</v>
      </c>
      <c r="HQ81" s="19">
        <f t="shared" ca="1" si="674"/>
        <v>0</v>
      </c>
      <c r="HR81" s="19">
        <f t="shared" ca="1" si="674"/>
        <v>0</v>
      </c>
      <c r="HS81" s="19">
        <f t="shared" ca="1" si="674"/>
        <v>0</v>
      </c>
      <c r="HT81" s="19">
        <f t="shared" ca="1" si="674"/>
        <v>0</v>
      </c>
      <c r="HU81" s="19">
        <f t="shared" ca="1" si="674"/>
        <v>0</v>
      </c>
      <c r="HV81" s="19">
        <f t="shared" ca="1" si="674"/>
        <v>0</v>
      </c>
      <c r="HW81" s="19">
        <f t="shared" ca="1" si="674"/>
        <v>0</v>
      </c>
      <c r="HX81" s="19">
        <f t="shared" ca="1" si="674"/>
        <v>0</v>
      </c>
      <c r="HY81" s="19">
        <f t="shared" ca="1" si="674"/>
        <v>0</v>
      </c>
      <c r="HZ81" s="19">
        <f t="shared" ca="1" si="674"/>
        <v>0</v>
      </c>
      <c r="IA81" s="19">
        <f t="shared" ca="1" si="674"/>
        <v>0</v>
      </c>
      <c r="IB81" s="19">
        <f t="shared" ca="1" si="674"/>
        <v>0</v>
      </c>
      <c r="IC81" s="19">
        <f t="shared" ca="1" si="674"/>
        <v>0</v>
      </c>
      <c r="ID81" s="19">
        <f t="shared" ca="1" si="674"/>
        <v>0</v>
      </c>
      <c r="IE81" s="5">
        <f t="shared" ref="IE81:IE86" si="675">INDEX(i.TOL,$N81,IE$7)</f>
        <v>67</v>
      </c>
      <c r="IF81" s="9"/>
      <c r="IG81" s="5">
        <f t="shared" ref="IG81:IJ86" si="676">INDEX(i.FlkStrctr,$M81,IG$7)</f>
        <v>1</v>
      </c>
      <c r="IH81" s="5" t="b">
        <f t="shared" si="676"/>
        <v>0</v>
      </c>
      <c r="II81" s="19">
        <f t="shared" ref="II81:JN86" ca="1" si="677">OFFSET(II$5,$B81,0)</f>
        <v>0</v>
      </c>
      <c r="IJ81" s="5">
        <f t="shared" si="676"/>
        <v>55</v>
      </c>
      <c r="IK81" s="19">
        <f t="shared" ca="1" si="677"/>
        <v>1</v>
      </c>
      <c r="IL81" s="19">
        <f t="shared" ca="1" si="677"/>
        <v>0</v>
      </c>
      <c r="IM81" s="19">
        <f t="shared" ca="1" si="677"/>
        <v>0</v>
      </c>
      <c r="IN81" s="19">
        <f t="shared" ca="1" si="677"/>
        <v>0</v>
      </c>
      <c r="IO81" s="19">
        <f t="shared" ca="1" si="677"/>
        <v>0</v>
      </c>
      <c r="IP81" s="19">
        <f t="shared" ca="1" si="677"/>
        <v>0</v>
      </c>
      <c r="IQ81" s="19">
        <f t="shared" ca="1" si="677"/>
        <v>0</v>
      </c>
      <c r="IR81" s="19">
        <f t="shared" ca="1" si="677"/>
        <v>0</v>
      </c>
      <c r="IS81" s="19">
        <f t="shared" ca="1" si="677"/>
        <v>0</v>
      </c>
      <c r="IT81" s="19">
        <f t="shared" ca="1" si="677"/>
        <v>0</v>
      </c>
      <c r="IU81" s="19">
        <f t="shared" ca="1" si="677"/>
        <v>0</v>
      </c>
      <c r="IV81" s="19">
        <f t="shared" ca="1" si="677"/>
        <v>0</v>
      </c>
      <c r="IW81" s="19">
        <f t="shared" ca="1" si="677"/>
        <v>0</v>
      </c>
      <c r="IX81" s="19">
        <f t="shared" ca="1" si="677"/>
        <v>0</v>
      </c>
      <c r="IY81" s="19">
        <f t="shared" ca="1" si="677"/>
        <v>0</v>
      </c>
      <c r="IZ81" s="19">
        <f t="shared" ca="1" si="677"/>
        <v>0</v>
      </c>
      <c r="JA81" s="19">
        <f t="shared" ca="1" si="677"/>
        <v>0</v>
      </c>
      <c r="JB81" s="19">
        <f t="shared" ca="1" si="677"/>
        <v>0</v>
      </c>
      <c r="JC81" s="19">
        <f t="shared" ca="1" si="677"/>
        <v>0</v>
      </c>
      <c r="JD81" s="19">
        <f t="shared" ca="1" si="677"/>
        <v>0</v>
      </c>
      <c r="JE81" s="19">
        <f t="shared" ca="1" si="677"/>
        <v>0</v>
      </c>
      <c r="JF81" s="19">
        <f t="shared" ca="1" si="677"/>
        <v>0</v>
      </c>
      <c r="JG81" s="5">
        <f t="shared" ref="JG81:JK86" si="678">INDEX(i_dryman,($AF81-1)*4+INDEX(i.StdELMan,($K81-1)*12+($M81-1)*3+$N81,JG$8),JG$7)</f>
        <v>1.2500000000000001E-2</v>
      </c>
      <c r="JH81" s="567">
        <f t="shared" si="678"/>
        <v>0</v>
      </c>
      <c r="JI81" s="5">
        <f t="shared" si="678"/>
        <v>6.25E-2</v>
      </c>
      <c r="JJ81" s="5">
        <f t="shared" si="678"/>
        <v>6.25E-2</v>
      </c>
      <c r="JK81" s="5">
        <f t="shared" si="678"/>
        <v>6.25E-2</v>
      </c>
      <c r="JL81" s="19">
        <f t="shared" ca="1" si="677"/>
        <v>1</v>
      </c>
      <c r="JM81" s="19">
        <f t="shared" ca="1" si="677"/>
        <v>0</v>
      </c>
      <c r="JN81" s="19">
        <f t="shared" ca="1" si="677"/>
        <v>1</v>
      </c>
      <c r="JO81" s="9"/>
      <c r="JP81" s="5" t="b">
        <f t="shared" ref="JP81:JP86" ca="1" si="679">IF($L81&lt;&gt;0,INDEX(i.cropgraze_inc,$L81,JP$7),OFFSET(JP$5,$B81,0))</f>
        <v>0</v>
      </c>
      <c r="JQ81" s="19" t="str">
        <f t="shared" ref="JQ81:JR86" ca="1" si="680">OFFSET(JQ$5,$B81,0)</f>
        <v>-</v>
      </c>
      <c r="JR81" s="19" t="str">
        <f t="shared" ca="1" si="680"/>
        <v>-</v>
      </c>
      <c r="JS81" s="5" t="b">
        <f t="shared" ref="JS81:JU86" si="681">($N81=JS$11)</f>
        <v>0</v>
      </c>
      <c r="JT81" s="5" t="b">
        <f t="shared" si="681"/>
        <v>0</v>
      </c>
      <c r="JU81" s="5" t="b">
        <f t="shared" si="681"/>
        <v>1</v>
      </c>
      <c r="JV81" s="144">
        <f>$O81</f>
        <v>1</v>
      </c>
      <c r="JW81" s="144">
        <f t="shared" ref="JW81" si="682">$O81</f>
        <v>1</v>
      </c>
      <c r="JX81" s="12" t="s">
        <v>34</v>
      </c>
      <c r="JY81" s="12" t="s">
        <v>34</v>
      </c>
      <c r="JZ81" s="12" t="s">
        <v>34</v>
      </c>
      <c r="KA81" s="12" t="s">
        <v>34</v>
      </c>
      <c r="KB81" s="12">
        <v>1</v>
      </c>
      <c r="KC81" s="12">
        <v>0.66</v>
      </c>
      <c r="KD81" s="244" t="s">
        <v>34</v>
      </c>
      <c r="KE81" s="5" t="b" cm="1">
        <f t="array" ref="KE81">IF(OR(KF81:KM81&lt;&gt;"-"),TRUE,"-")</f>
        <v>1</v>
      </c>
      <c r="KF81" s="12">
        <v>2</v>
      </c>
      <c r="KG81" s="12">
        <v>2</v>
      </c>
      <c r="KH81" s="12">
        <v>2</v>
      </c>
      <c r="KI81" s="12">
        <v>2</v>
      </c>
      <c r="KJ81" s="12">
        <v>2</v>
      </c>
      <c r="KK81" s="12">
        <v>2</v>
      </c>
      <c r="KL81" s="12">
        <v>2</v>
      </c>
      <c r="KM81" s="12">
        <v>2</v>
      </c>
      <c r="KN81" s="5" t="str">
        <f t="array" ref="KN81">IF(OR(KO81:KU81&lt;&gt;"-"),TRUE,"-")</f>
        <v>-</v>
      </c>
      <c r="KO81" s="12" t="s">
        <v>34</v>
      </c>
      <c r="KP81" s="12" t="s">
        <v>34</v>
      </c>
      <c r="KQ81" s="12" t="s">
        <v>34</v>
      </c>
      <c r="KR81" s="12" t="s">
        <v>34</v>
      </c>
      <c r="KS81" s="12" t="s">
        <v>34</v>
      </c>
      <c r="KT81" s="12" t="s">
        <v>34</v>
      </c>
      <c r="KU81" s="12" t="s">
        <v>34</v>
      </c>
      <c r="KV81" s="12" t="b">
        <v>0</v>
      </c>
      <c r="KW81" s="144">
        <f t="shared" ref="KW81:KW86" si="683">IF($AI81=6,0,$KX81)</f>
        <v>2</v>
      </c>
      <c r="KX81" s="12">
        <v>2</v>
      </c>
      <c r="KY81" s="12" t="b">
        <v>0</v>
      </c>
      <c r="KZ81" s="12" t="s">
        <v>34</v>
      </c>
      <c r="LA81" s="5" t="str">
        <f t="shared" ref="LA81:LD86" si="684">INDEX(i.FlkStrctr,$M81,LA$7)</f>
        <v>-</v>
      </c>
      <c r="LB81" s="5" t="str">
        <f t="shared" si="684"/>
        <v>-</v>
      </c>
      <c r="LC81" s="5" t="str">
        <f t="shared" si="684"/>
        <v>-</v>
      </c>
      <c r="LD81" s="5" t="str">
        <f t="shared" si="684"/>
        <v>-</v>
      </c>
      <c r="LE81" s="12" t="b">
        <v>0</v>
      </c>
      <c r="LF81" s="244" t="s">
        <v>34</v>
      </c>
      <c r="LG81" s="244" t="s">
        <v>34</v>
      </c>
      <c r="LH81" s="12" t="b">
        <v>1</v>
      </c>
      <c r="LI81" s="12">
        <v>0.75</v>
      </c>
      <c r="LJ81" s="144">
        <f>LI81</f>
        <v>0.75</v>
      </c>
      <c r="LK81" s="12">
        <v>0.99</v>
      </c>
      <c r="LL81" s="12">
        <v>0.5</v>
      </c>
      <c r="LM81" s="12">
        <v>0</v>
      </c>
      <c r="LN81" s="12">
        <v>0</v>
      </c>
      <c r="LO81" s="12" t="s">
        <v>34</v>
      </c>
      <c r="LP81" s="5" t="str" cm="1">
        <f t="array" ref="LP81">INDEX(i.meatgrid,$Q81,LP$7)</f>
        <v>-</v>
      </c>
      <c r="LQ81" s="5" t="str" cm="1">
        <f t="array" ref="LQ81">INDEX(i.meatgrid,$Q81,LQ$7)</f>
        <v>-</v>
      </c>
      <c r="LR81" s="19" t="str">
        <f t="shared" ref="LR81:LU86" ca="1" si="685">OFFSET(LR$5,$B81,0)</f>
        <v>-</v>
      </c>
      <c r="LS81" s="5">
        <f t="shared" ref="LS81:LS86" si="686">INDEX(i.conservation,$W81+1,$N81)</f>
        <v>1</v>
      </c>
      <c r="LT81" s="9"/>
      <c r="LU81" s="19">
        <f t="shared" ref="LU81:LX86" ca="1" si="687">OFFSET(LU$5,$B81,0)</f>
        <v>70</v>
      </c>
      <c r="LV81" s="19">
        <f t="shared" ca="1" si="687"/>
        <v>50</v>
      </c>
      <c r="LW81" s="19">
        <f t="shared" ca="1" si="687"/>
        <v>80</v>
      </c>
      <c r="LX81" s="19">
        <f t="shared" ca="1" si="687"/>
        <v>50</v>
      </c>
      <c r="LY81" s="5" t="b" cm="1">
        <f t="array" ref="LY81">INDEX(i.meatgrid,$Q81,LY$7)</f>
        <v>0</v>
      </c>
      <c r="LZ81" s="5" t="b" cm="1">
        <f t="array" ref="LZ81">INDEX(i.meatgrid,$Q81,LZ$7)</f>
        <v>0</v>
      </c>
      <c r="MA81" s="5" cm="1">
        <f t="array" ref="MA81">INDEX(i.meatgrid,$Q81,MA$7)</f>
        <v>40</v>
      </c>
      <c r="MB81" s="5" t="str" cm="1">
        <f t="array" ref="MB81">INDEX(i.meatgrid,$Q81,MB$7)</f>
        <v>-</v>
      </c>
      <c r="MC81" s="19">
        <f t="shared" ref="MC81:MC86" ca="1" si="688">OFFSET(MC$5,$B81,0)</f>
        <v>1</v>
      </c>
      <c r="MD81" s="5">
        <f t="shared" ref="MD81:MD86" si="689">INDEX(i.MeatPrices,$S81,MD$7)</f>
        <v>1</v>
      </c>
      <c r="ME81" s="5" cm="1">
        <f t="array" ref="ME81">INDEX(i.meatgrid,$Q81,ME$7)</f>
        <v>1</v>
      </c>
      <c r="MF81" s="5" cm="1">
        <f t="array" ref="MF81">INDEX(i.meatgrid,$Q81,MF$7)</f>
        <v>0</v>
      </c>
      <c r="MG81" s="5" cm="1">
        <f t="array" ref="MG81">INDEX(i.meatgrid,$Q81,MG$7)</f>
        <v>0</v>
      </c>
      <c r="MH81" s="5" cm="1">
        <f t="array" ref="MH81">INDEX(i.meatgrid,$Q81,MH$7)</f>
        <v>0</v>
      </c>
      <c r="MI81" s="5" cm="1">
        <f t="array" ref="MI81">INDEX(i.meatgrid,$Q81,MI$7)</f>
        <v>0</v>
      </c>
      <c r="MJ81" s="5" cm="1">
        <f t="array" ref="MJ81">INDEX(i.meatgrid,$Q81,MJ$7)</f>
        <v>1</v>
      </c>
      <c r="MK81" s="5" cm="1">
        <f t="array" ref="MK81">INDEX(i.meatgrid,$Q81,MK$7)</f>
        <v>1</v>
      </c>
      <c r="ML81" s="5" cm="1">
        <f t="array" ref="ML81">INDEX(i.meatgrid,$Q81,ML$7)</f>
        <v>1</v>
      </c>
      <c r="MM81" s="19">
        <f t="shared" ref="MM81:MM86" ca="1" si="690">OFFSET(MM$5,$B81,0)</f>
        <v>1</v>
      </c>
      <c r="MN81" s="9"/>
      <c r="MO81" s="19" t="b">
        <f t="shared" ref="MO81:ND86" ca="1" si="691">OFFSET(MO$5,$B81,0)</f>
        <v>0</v>
      </c>
      <c r="MP81" s="19" t="b">
        <f t="shared" ca="1" si="691"/>
        <v>0</v>
      </c>
      <c r="MQ81" s="19">
        <f ca="1">OFFSET(MQ$5,$B81,0)</f>
        <v>1</v>
      </c>
      <c r="MR81" s="19">
        <f t="shared" ref="MR81:OT86" ca="1" si="692">OFFSET(MR$5,$B81,0)</f>
        <v>0.75</v>
      </c>
      <c r="MS81" s="19">
        <f t="shared" ca="1" si="692"/>
        <v>0.75</v>
      </c>
      <c r="MT81" s="19">
        <f t="shared" ca="1" si="692"/>
        <v>0.8</v>
      </c>
      <c r="MU81" s="19">
        <f t="shared" ca="1" si="692"/>
        <v>0.82499999999999996</v>
      </c>
      <c r="MV81" s="19">
        <f t="shared" ca="1" si="692"/>
        <v>0.875</v>
      </c>
      <c r="MW81" s="19">
        <f t="shared" ca="1" si="692"/>
        <v>0.9</v>
      </c>
      <c r="MX81" s="19">
        <f t="shared" ca="1" si="692"/>
        <v>1</v>
      </c>
      <c r="MY81" s="19">
        <f t="shared" ca="1" si="692"/>
        <v>0.875</v>
      </c>
      <c r="MZ81" s="19" t="b">
        <f t="shared" ca="1" si="692"/>
        <v>1</v>
      </c>
      <c r="NA81" s="19">
        <f t="shared" ca="1" si="692"/>
        <v>74.989999999999995</v>
      </c>
      <c r="NB81" s="19" t="str">
        <f t="shared" ca="1" si="692"/>
        <v>-</v>
      </c>
      <c r="NC81" s="19" t="str">
        <f t="shared" ca="1" si="692"/>
        <v>-</v>
      </c>
      <c r="ND81" s="19" t="str">
        <f t="shared" ca="1" si="692"/>
        <v>-</v>
      </c>
      <c r="NE81" s="19" t="str">
        <f t="shared" ca="1" si="692"/>
        <v>-</v>
      </c>
      <c r="NF81" s="19" t="str">
        <f t="shared" ca="1" si="692"/>
        <v>-</v>
      </c>
      <c r="NG81" s="19" t="str">
        <f t="shared" ca="1" si="692"/>
        <v>-</v>
      </c>
      <c r="NH81" s="19" t="str">
        <f t="shared" ca="1" si="692"/>
        <v>-</v>
      </c>
      <c r="NI81" s="19">
        <f t="shared" ca="1" si="692"/>
        <v>36.99</v>
      </c>
      <c r="NJ81" s="19">
        <f t="shared" ca="1" si="692"/>
        <v>36.99</v>
      </c>
      <c r="NK81" s="19" t="str">
        <f t="shared" ca="1" si="692"/>
        <v>-</v>
      </c>
      <c r="NL81" s="19" t="str">
        <f t="shared" ca="1" si="692"/>
        <v>-</v>
      </c>
      <c r="NM81" s="19" t="str">
        <f t="shared" ca="1" si="692"/>
        <v>-</v>
      </c>
      <c r="NN81" s="19" t="str">
        <f t="shared" ca="1" si="692"/>
        <v>-</v>
      </c>
      <c r="NO81" s="19" t="str">
        <f t="shared" ca="1" si="692"/>
        <v>-</v>
      </c>
      <c r="NP81" s="19">
        <f t="shared" ca="1" si="692"/>
        <v>49.99</v>
      </c>
      <c r="NQ81" s="19">
        <f t="shared" ca="1" si="692"/>
        <v>49.99</v>
      </c>
      <c r="NR81" s="19">
        <f t="shared" ca="1" si="692"/>
        <v>49.99</v>
      </c>
      <c r="NS81" s="19">
        <f t="shared" ca="1" si="692"/>
        <v>49.99</v>
      </c>
      <c r="NT81" s="19">
        <f t="shared" ca="1" si="692"/>
        <v>49.99</v>
      </c>
      <c r="NU81" s="19">
        <f t="shared" ca="1" si="692"/>
        <v>49.99</v>
      </c>
      <c r="NV81" s="19">
        <f t="shared" ca="1" si="692"/>
        <v>49.99</v>
      </c>
      <c r="NW81" s="19">
        <f t="shared" ca="1" si="692"/>
        <v>49.99</v>
      </c>
      <c r="NX81" s="19">
        <f t="shared" ca="1" si="692"/>
        <v>412.99</v>
      </c>
      <c r="NY81" s="19">
        <f t="shared" ca="1" si="692"/>
        <v>412.99</v>
      </c>
      <c r="NZ81" s="19" t="str">
        <f t="shared" ca="1" si="692"/>
        <v>-</v>
      </c>
      <c r="OA81" s="19" t="str">
        <f t="shared" ca="1" si="692"/>
        <v>-</v>
      </c>
      <c r="OB81" s="19" t="str">
        <f t="shared" ca="1" si="692"/>
        <v>-</v>
      </c>
      <c r="OC81" s="19" t="str">
        <f t="shared" ca="1" si="692"/>
        <v>-</v>
      </c>
      <c r="OD81" s="19" t="str">
        <f t="shared" ca="1" si="692"/>
        <v>-</v>
      </c>
      <c r="OE81" s="19">
        <f t="shared" ca="1" si="692"/>
        <v>6.8900000000000006</v>
      </c>
      <c r="OF81" s="19">
        <f t="shared" ca="1" si="692"/>
        <v>6.8900000000000006</v>
      </c>
      <c r="OG81" s="19">
        <f t="shared" ca="1" si="692"/>
        <v>6.8900000000000006</v>
      </c>
      <c r="OH81" s="19">
        <f t="shared" ca="1" si="692"/>
        <v>6.8900000000000006</v>
      </c>
      <c r="OI81" s="19">
        <f t="shared" ca="1" si="692"/>
        <v>6.8900000000000006</v>
      </c>
      <c r="OJ81" s="19">
        <f t="shared" ca="1" si="692"/>
        <v>6.8900000000000006</v>
      </c>
      <c r="OK81" s="19">
        <f t="shared" ca="1" si="692"/>
        <v>6.8900000000000006</v>
      </c>
      <c r="OL81" s="19">
        <f t="shared" ca="1" si="692"/>
        <v>6.8900000000000006</v>
      </c>
      <c r="OM81" s="19">
        <f t="shared" ca="1" si="692"/>
        <v>346.99</v>
      </c>
      <c r="ON81" s="19">
        <f t="shared" ca="1" si="692"/>
        <v>346.99</v>
      </c>
      <c r="OO81" s="19" t="str">
        <f t="shared" ca="1" si="692"/>
        <v>-</v>
      </c>
      <c r="OP81" s="19" t="str">
        <f t="shared" ca="1" si="692"/>
        <v>-</v>
      </c>
      <c r="OQ81" s="19" t="str">
        <f t="shared" ca="1" si="692"/>
        <v>-</v>
      </c>
      <c r="OR81" s="19" t="str">
        <f t="shared" ca="1" si="692"/>
        <v>-</v>
      </c>
      <c r="OS81" s="19" t="str">
        <f t="shared" ca="1" si="692"/>
        <v>-</v>
      </c>
      <c r="OT81" s="19">
        <f t="shared" ca="1" si="692"/>
        <v>0</v>
      </c>
      <c r="OU81" s="24">
        <v>0</v>
      </c>
    </row>
    <row r="82" spans="1:411" outlineLevel="2">
      <c r="A82" s="21">
        <f t="shared" si="158"/>
        <v>77</v>
      </c>
      <c r="B82" s="29">
        <f ca="1">OFFSET(B82,-1,-1)</f>
        <v>76</v>
      </c>
      <c r="C82">
        <v>207</v>
      </c>
      <c r="D82" s="144" t="str">
        <f t="shared" ca="1" si="652"/>
        <v>GSM</v>
      </c>
      <c r="E82" t="b">
        <v>1</v>
      </c>
      <c r="F82" t="b">
        <v>0</v>
      </c>
      <c r="G82" t="b">
        <f t="shared" si="653"/>
        <v>1</v>
      </c>
      <c r="H82" s="237">
        <f ca="1">OFFSET(H82,-1,0)</f>
        <v>2</v>
      </c>
      <c r="I82" s="237">
        <f t="shared" ref="I82:T86" ca="1" si="693">OFFSET(I82,-1,0)</f>
        <v>1</v>
      </c>
      <c r="J82" s="237" t="str">
        <f t="shared" ca="1" si="693"/>
        <v/>
      </c>
      <c r="K82" s="237">
        <f t="shared" ca="1" si="693"/>
        <v>2</v>
      </c>
      <c r="L82" s="237">
        <f t="shared" ca="1" si="693"/>
        <v>2</v>
      </c>
      <c r="M82" s="237">
        <f t="shared" ca="1" si="693"/>
        <v>2</v>
      </c>
      <c r="N82" s="237">
        <f t="shared" ca="1" si="693"/>
        <v>3</v>
      </c>
      <c r="O82" s="237">
        <f t="shared" ca="1" si="693"/>
        <v>1</v>
      </c>
      <c r="P82" s="237">
        <f t="shared" ca="1" si="693"/>
        <v>1</v>
      </c>
      <c r="Q82" s="237">
        <f t="shared" ca="1" si="693"/>
        <v>4</v>
      </c>
      <c r="R82" s="237">
        <f t="shared" ca="1" si="693"/>
        <v>1</v>
      </c>
      <c r="S82" s="237">
        <f t="shared" ca="1" si="693"/>
        <v>1</v>
      </c>
      <c r="T82" s="237">
        <f t="shared" ca="1" si="693"/>
        <v>1</v>
      </c>
      <c r="U82" s="275"/>
      <c r="V82" s="275"/>
      <c r="W82" s="237">
        <f t="shared" ref="W82:W86" ca="1" si="694">OFFSET(W82,-1,0)</f>
        <v>0</v>
      </c>
      <c r="X82" s="275"/>
      <c r="Y82" s="275">
        <f t="shared" ref="Y82:AE85" ca="1" si="695">OFFSET(Y82,-1,0)</f>
        <v>0</v>
      </c>
      <c r="Z82" s="275">
        <f t="shared" ca="1" si="695"/>
        <v>0</v>
      </c>
      <c r="AA82" s="275">
        <f t="shared" ca="1" si="695"/>
        <v>0</v>
      </c>
      <c r="AB82" s="275">
        <f t="shared" ca="1" si="695"/>
        <v>0</v>
      </c>
      <c r="AC82" s="275">
        <f t="shared" ca="1" si="695"/>
        <v>0</v>
      </c>
      <c r="AD82" s="275">
        <f t="shared" ca="1" si="695"/>
        <v>0</v>
      </c>
      <c r="AE82" s="275">
        <f t="shared" ca="1" si="695"/>
        <v>0</v>
      </c>
      <c r="AF82" s="144">
        <f ca="1">INDEX(CHOOSE($N82,DataAutumn!i.AdultDrys,DataWinter!i.AdultDrys,DataSpring!i.AdultDrys),1,$M82)</f>
        <v>3</v>
      </c>
      <c r="AG82" s="5">
        <f t="shared" ca="1" si="654"/>
        <v>2</v>
      </c>
      <c r="AH82" s="5">
        <f t="shared" ca="1" si="654"/>
        <v>0</v>
      </c>
      <c r="AI82" s="5">
        <f t="shared" ca="1" si="655"/>
        <v>1</v>
      </c>
      <c r="AJ82">
        <f t="shared" ca="1" si="656"/>
        <v>5</v>
      </c>
      <c r="AL82" s="231" t="str">
        <f ca="1">TEXT(LEFT(OFFSET(AL82,-1,0),5)+1,"00000")&amp;MID(OFFSET(AL82,-1,0),6,FIND(" ",OFFSET(AL82,-1,0),7)-5)
&amp; $D82           &amp; IF($IG82=0," FWM","")&amp;IF($IG82=1," MWM","")&amp;IF($IG82=5," Mat","")&amp;IF($IH82=TRUE,"&amp;BBT","    ")          &amp; " Day"&amp;INDEX(i.DOY,$N82,1)
&amp; " Scan"&amp;TEXT($O82,"0")        &amp;" "&amp; INDEX(DataMaster!$B$98:$B$105,$Q82,0)
&amp; " WP"&amp;TEXT($MC82*100,"000p")           &amp; " MP"&amp;TEXT($MD82*100,"000p")           &amp; " GP"&amp;TEXT($MM82*100,"000p")
&amp; " T_" &amp; IF(AND($CC82,$CE82),"TRUE ")        &amp; " (F"&amp;3+COUNTIF($CV82:$CY82,TRUE)&amp;3&amp;"N"&amp;$DM82&amp;$DN82&amp;")"</f>
        <v>00002 FeedSupply_DSP GSM MWM     Day204 Scan1 Prime WP100p MP100p GP100p T_TRUE  (F33N33)</v>
      </c>
      <c r="AM82" s="9" t="str">
        <f ca="1">IF(COUNTIF(AL$5:AL82,AL82)=1,"-","Dup")</f>
        <v>Dup</v>
      </c>
      <c r="AN82" s="9"/>
      <c r="AO82" s="12" t="s">
        <v>34</v>
      </c>
      <c r="AP82" s="12" t="s">
        <v>34</v>
      </c>
      <c r="AQ82" s="12" t="s">
        <v>34</v>
      </c>
      <c r="AR82" s="12" t="s">
        <v>34</v>
      </c>
      <c r="AS82" s="12" t="s">
        <v>34</v>
      </c>
      <c r="AT82" s="12" t="s">
        <v>34</v>
      </c>
      <c r="AU82" s="12" t="s">
        <v>34</v>
      </c>
      <c r="AV82" s="12" t="s">
        <v>34</v>
      </c>
      <c r="AW82" s="9"/>
      <c r="AX82" s="5" t="b">
        <f t="shared" ca="1" si="657"/>
        <v>0</v>
      </c>
      <c r="AY82" s="5" t="str">
        <f t="shared" ca="1" si="657"/>
        <v>-</v>
      </c>
      <c r="AZ82" s="5" t="b">
        <f t="shared" ca="1" si="657"/>
        <v>0</v>
      </c>
      <c r="BA82" s="5" t="b">
        <f t="shared" ca="1" si="657"/>
        <v>1</v>
      </c>
      <c r="BB82" s="5" t="b">
        <f t="shared" ca="1" si="657"/>
        <v>1</v>
      </c>
      <c r="BC82" s="144">
        <f t="shared" ca="1" si="657"/>
        <v>0</v>
      </c>
      <c r="BD82" s="19" t="b">
        <f t="shared" ca="1" si="658"/>
        <v>1</v>
      </c>
      <c r="BE82" s="9"/>
      <c r="BF82" s="5" t="str">
        <f t="shared" ca="1" si="659"/>
        <v>-</v>
      </c>
      <c r="BG82" s="19" t="str">
        <f t="shared" ca="1" si="660"/>
        <v>-</v>
      </c>
      <c r="BH82" s="19" t="str">
        <f t="shared" ca="1" si="660"/>
        <v>-</v>
      </c>
      <c r="BI82" s="19" t="str">
        <f t="shared" ca="1" si="660"/>
        <v>-</v>
      </c>
      <c r="BJ82" s="5" t="str">
        <f t="shared" ca="1" si="661"/>
        <v>-</v>
      </c>
      <c r="BK82" s="19" t="str">
        <f t="shared" ca="1" si="662"/>
        <v>-</v>
      </c>
      <c r="BL82" s="5" t="str">
        <f t="shared" ca="1" si="663"/>
        <v>-</v>
      </c>
      <c r="BM82" s="19" t="str">
        <f t="shared" ca="1" si="664"/>
        <v>-</v>
      </c>
      <c r="BN82" s="19" t="str">
        <f t="shared" ca="1" si="664"/>
        <v>-</v>
      </c>
      <c r="BO82" s="19" t="str">
        <f t="shared" ca="1" si="664"/>
        <v>-</v>
      </c>
      <c r="BP82" s="5" t="str">
        <f t="shared" ca="1" si="665"/>
        <v>-</v>
      </c>
      <c r="BQ82" s="9"/>
      <c r="BR82" s="19" t="str">
        <f t="shared" ca="1" si="666"/>
        <v>-</v>
      </c>
      <c r="BS82" s="19" t="str">
        <f t="shared" ca="1" si="666"/>
        <v>-</v>
      </c>
      <c r="BT82" s="19" t="str">
        <f t="shared" ca="1" si="666"/>
        <v>-</v>
      </c>
      <c r="BU82" s="19" t="str">
        <f t="shared" ca="1" si="666"/>
        <v>-</v>
      </c>
      <c r="BV82" s="19" t="str">
        <f t="shared" ca="1" si="666"/>
        <v>-</v>
      </c>
      <c r="BW82" s="19" t="str">
        <f t="shared" ca="1" si="666"/>
        <v>-</v>
      </c>
      <c r="BX82" s="19" t="str">
        <f t="shared" ca="1" si="666"/>
        <v>-</v>
      </c>
      <c r="BY82" s="19" t="str">
        <f t="shared" ca="1" si="666"/>
        <v>-</v>
      </c>
      <c r="BZ82" s="19" t="str">
        <f t="shared" ca="1" si="666"/>
        <v>-</v>
      </c>
      <c r="CA82" s="19" t="str">
        <f t="shared" ca="1" si="666"/>
        <v>-</v>
      </c>
      <c r="CB82" s="9"/>
      <c r="CC82" s="12" t="b">
        <v>1</v>
      </c>
      <c r="CD82" s="12" t="b">
        <v>0</v>
      </c>
      <c r="CE82" s="12" t="b">
        <v>1</v>
      </c>
      <c r="CF82" s="12">
        <f ca="1">CJ76</f>
        <v>2234105</v>
      </c>
      <c r="CG82" s="12" t="b">
        <v>0</v>
      </c>
      <c r="CH82" s="12" t="s">
        <v>34</v>
      </c>
      <c r="CI82" s="19" t="b">
        <f t="shared" ref="CI82:CM86" ca="1" si="696">OFFSET(CI$5,$B82,0)</f>
        <v>1</v>
      </c>
      <c r="CJ82" s="12">
        <f ca="1">VALUE($K82&amp;$M82&amp;$N82&amp;$Q82&amp;$S82&amp;"02")</f>
        <v>2234102</v>
      </c>
      <c r="CK82" s="19" t="str">
        <f t="shared" ca="1" si="696"/>
        <v>-</v>
      </c>
      <c r="CL82" s="19">
        <f t="shared" ca="1" si="696"/>
        <v>1</v>
      </c>
      <c r="CM82" s="19">
        <f t="shared" ca="1" si="696"/>
        <v>1</v>
      </c>
      <c r="CN82" s="9"/>
      <c r="CO82" s="444">
        <f t="shared" ca="1" si="668"/>
        <v>652</v>
      </c>
      <c r="CP82" s="444">
        <f t="shared" ca="1" si="668"/>
        <v>686</v>
      </c>
      <c r="CQ82" s="444">
        <f t="shared" ca="1" si="668"/>
        <v>721</v>
      </c>
      <c r="CR82" s="152">
        <f t="shared" ca="1" si="669"/>
        <v>378</v>
      </c>
      <c r="CS82" s="152">
        <f t="shared" ca="1" si="669"/>
        <v>413</v>
      </c>
      <c r="CT82" s="152">
        <f t="shared" ca="1" si="669"/>
        <v>448</v>
      </c>
      <c r="CU82" s="19" t="str">
        <f t="shared" ca="1" si="670"/>
        <v>-</v>
      </c>
      <c r="CV82" s="12" t="b">
        <v>0</v>
      </c>
      <c r="CW82" s="12" t="b">
        <v>0</v>
      </c>
      <c r="CX82" s="12" t="b">
        <v>0</v>
      </c>
      <c r="CY82" s="12" t="b">
        <v>0</v>
      </c>
      <c r="CZ82" s="19" t="b">
        <f t="shared" ca="1" si="670"/>
        <v>1</v>
      </c>
      <c r="DA82" s="19">
        <f t="shared" ca="1" si="670"/>
        <v>0</v>
      </c>
      <c r="DB82" s="19">
        <f t="shared" ca="1" si="670"/>
        <v>0</v>
      </c>
      <c r="DC82" s="19">
        <f t="shared" ca="1" si="670"/>
        <v>0</v>
      </c>
      <c r="DD82" s="19">
        <f t="shared" ca="1" si="670"/>
        <v>0</v>
      </c>
      <c r="DE82" s="19">
        <f t="shared" ca="1" si="670"/>
        <v>0</v>
      </c>
      <c r="DF82" s="19">
        <f t="shared" ca="1" si="670"/>
        <v>0</v>
      </c>
      <c r="DG82" s="19">
        <f t="shared" ca="1" si="670"/>
        <v>0</v>
      </c>
      <c r="DH82" s="19">
        <f t="shared" ca="1" si="670"/>
        <v>0</v>
      </c>
      <c r="DI82" s="19">
        <f t="shared" ca="1" si="670"/>
        <v>0</v>
      </c>
      <c r="DJ82" s="19">
        <f t="shared" ca="1" si="670"/>
        <v>0</v>
      </c>
      <c r="DK82" s="19">
        <f t="shared" ca="1" si="670"/>
        <v>0</v>
      </c>
      <c r="DL82" s="19">
        <f t="shared" ca="1" si="671"/>
        <v>0</v>
      </c>
      <c r="DM82" s="12">
        <v>3</v>
      </c>
      <c r="DN82" s="12">
        <v>3</v>
      </c>
      <c r="DO82" s="12">
        <v>0</v>
      </c>
      <c r="DP82" s="12">
        <v>2</v>
      </c>
      <c r="DQ82" s="12">
        <v>-2</v>
      </c>
      <c r="DR82" s="19" t="str">
        <f t="shared" ca="1" si="671"/>
        <v>-</v>
      </c>
      <c r="DS82" s="19" t="str">
        <f t="shared" ca="1" si="671"/>
        <v>-</v>
      </c>
      <c r="DT82" s="19" t="str">
        <f t="shared" ca="1" si="671"/>
        <v>-</v>
      </c>
      <c r="DU82" s="251">
        <f t="shared" ref="DU82:DU85" si="697">DO82</f>
        <v>0</v>
      </c>
      <c r="DV82" s="251">
        <f>DP82</f>
        <v>2</v>
      </c>
      <c r="DW82" s="251">
        <f t="shared" ref="DW82:DW85" si="698">DQ82</f>
        <v>-2</v>
      </c>
      <c r="DX82" s="19" t="str">
        <f t="shared" ca="1" si="671"/>
        <v>-</v>
      </c>
      <c r="DY82" s="19" t="str">
        <f t="shared" ca="1" si="671"/>
        <v>-</v>
      </c>
      <c r="DZ82" s="19" t="str">
        <f t="shared" ca="1" si="671"/>
        <v>-</v>
      </c>
      <c r="EA82" s="19" t="str">
        <f t="shared" ca="1" si="671"/>
        <v>-</v>
      </c>
      <c r="EB82" s="19" t="str">
        <f t="shared" ca="1" si="671"/>
        <v>-</v>
      </c>
      <c r="EC82" s="19" t="str">
        <f t="shared" ca="1" si="671"/>
        <v>-</v>
      </c>
      <c r="ED82" s="19">
        <f t="shared" ca="1" si="671"/>
        <v>0</v>
      </c>
      <c r="EE82" s="19">
        <f t="shared" ca="1" si="671"/>
        <v>0</v>
      </c>
      <c r="EF82" s="19">
        <f t="shared" ca="1" si="671"/>
        <v>0</v>
      </c>
      <c r="EG82" s="19">
        <f t="shared" ca="1" si="671"/>
        <v>0</v>
      </c>
      <c r="EH82" s="19">
        <f t="shared" ca="1" si="671"/>
        <v>0</v>
      </c>
      <c r="EI82" s="19">
        <f t="shared" ca="1" si="671"/>
        <v>0</v>
      </c>
      <c r="EJ82" s="19">
        <f t="shared" ca="1" si="671"/>
        <v>0</v>
      </c>
      <c r="EK82" s="19">
        <f t="shared" ca="1" si="671"/>
        <v>0</v>
      </c>
      <c r="EL82" s="19">
        <f t="shared" ca="1" si="671"/>
        <v>0</v>
      </c>
      <c r="EM82" s="19">
        <f t="shared" ca="1" si="671"/>
        <v>0</v>
      </c>
      <c r="EN82" s="19">
        <f t="shared" ca="1" si="671"/>
        <v>0</v>
      </c>
      <c r="EO82" s="19">
        <f t="shared" ca="1" si="671"/>
        <v>0</v>
      </c>
      <c r="EP82" s="19">
        <f t="shared" ca="1" si="671"/>
        <v>0</v>
      </c>
      <c r="EQ82" s="19">
        <f t="shared" ca="1" si="671"/>
        <v>0</v>
      </c>
      <c r="ER82" s="19">
        <f t="shared" ca="1" si="671"/>
        <v>0</v>
      </c>
      <c r="ES82" s="19">
        <f t="shared" ca="1" si="671"/>
        <v>0</v>
      </c>
      <c r="ET82" s="19">
        <f t="shared" ca="1" si="672"/>
        <v>0</v>
      </c>
      <c r="EU82" s="19">
        <f t="shared" ca="1" si="672"/>
        <v>0</v>
      </c>
      <c r="EV82" s="19">
        <f t="shared" ca="1" si="672"/>
        <v>0</v>
      </c>
      <c r="EW82" s="19">
        <f t="shared" ca="1" si="672"/>
        <v>0</v>
      </c>
      <c r="EX82" s="19">
        <f t="shared" ca="1" si="672"/>
        <v>0</v>
      </c>
      <c r="EY82" s="19">
        <f t="shared" ca="1" si="672"/>
        <v>0</v>
      </c>
      <c r="EZ82" s="19">
        <f t="shared" ca="1" si="672"/>
        <v>0</v>
      </c>
      <c r="FA82" s="19">
        <f t="shared" ca="1" si="672"/>
        <v>0</v>
      </c>
      <c r="FB82" s="19">
        <f t="shared" ca="1" si="672"/>
        <v>0</v>
      </c>
      <c r="FC82" s="19">
        <f t="shared" ca="1" si="672"/>
        <v>0</v>
      </c>
      <c r="FD82" s="19">
        <f t="shared" ca="1" si="672"/>
        <v>0</v>
      </c>
      <c r="FE82" s="19">
        <f t="shared" ca="1" si="672"/>
        <v>0</v>
      </c>
      <c r="FF82" s="19">
        <f t="shared" ca="1" si="672"/>
        <v>0</v>
      </c>
      <c r="FG82" s="19">
        <f t="shared" ca="1" si="672"/>
        <v>0</v>
      </c>
      <c r="FH82" s="19">
        <f t="shared" ca="1" si="672"/>
        <v>0</v>
      </c>
      <c r="FI82" s="19">
        <f t="shared" ca="1" si="672"/>
        <v>0</v>
      </c>
      <c r="FJ82" s="19">
        <f t="shared" ca="1" si="673"/>
        <v>0</v>
      </c>
      <c r="FK82" s="19">
        <f t="shared" ca="1" si="673"/>
        <v>0</v>
      </c>
      <c r="FL82" s="19">
        <f t="shared" ca="1" si="673"/>
        <v>0</v>
      </c>
      <c r="FM82" s="19">
        <f t="shared" ca="1" si="673"/>
        <v>0</v>
      </c>
      <c r="FN82" s="19">
        <f t="shared" ca="1" si="673"/>
        <v>0</v>
      </c>
      <c r="FO82" s="19">
        <f t="shared" ca="1" si="673"/>
        <v>0</v>
      </c>
      <c r="FP82" s="19">
        <f t="shared" ca="1" si="673"/>
        <v>0</v>
      </c>
      <c r="FQ82" s="19">
        <f t="shared" ca="1" si="673"/>
        <v>0</v>
      </c>
      <c r="FR82" s="19">
        <f t="shared" ca="1" si="673"/>
        <v>0</v>
      </c>
      <c r="FS82" s="19">
        <f t="shared" ca="1" si="673"/>
        <v>0</v>
      </c>
      <c r="FT82" s="19">
        <f t="shared" ca="1" si="673"/>
        <v>0</v>
      </c>
      <c r="FU82" s="19">
        <f t="shared" ca="1" si="673"/>
        <v>0</v>
      </c>
      <c r="FV82" s="19">
        <f t="shared" ca="1" si="673"/>
        <v>0</v>
      </c>
      <c r="FW82" s="19">
        <f t="shared" ca="1" si="673"/>
        <v>0</v>
      </c>
      <c r="FX82" s="19">
        <f t="shared" ca="1" si="673"/>
        <v>0</v>
      </c>
      <c r="FY82" s="19">
        <f t="shared" ca="1" si="673"/>
        <v>0</v>
      </c>
      <c r="FZ82" s="19">
        <f t="shared" ca="1" si="673"/>
        <v>0</v>
      </c>
      <c r="GA82" s="19">
        <f t="shared" ca="1" si="673"/>
        <v>0</v>
      </c>
      <c r="GB82" s="19">
        <f t="shared" ca="1" si="673"/>
        <v>0</v>
      </c>
      <c r="GC82" s="19">
        <f t="shared" ca="1" si="673"/>
        <v>0</v>
      </c>
      <c r="GD82" s="19">
        <f t="shared" ca="1" si="673"/>
        <v>0</v>
      </c>
      <c r="GE82" s="19">
        <f t="shared" ca="1" si="673"/>
        <v>0</v>
      </c>
      <c r="GF82" s="19">
        <f t="shared" ca="1" si="673"/>
        <v>0</v>
      </c>
      <c r="GG82" s="19">
        <f t="shared" ca="1" si="673"/>
        <v>0</v>
      </c>
      <c r="GH82" s="19">
        <f t="shared" ca="1" si="673"/>
        <v>0</v>
      </c>
      <c r="GI82" s="19">
        <f t="shared" ca="1" si="673"/>
        <v>0</v>
      </c>
      <c r="GJ82" s="19">
        <f t="shared" ca="1" si="673"/>
        <v>0</v>
      </c>
      <c r="GK82" s="19">
        <f t="shared" ca="1" si="673"/>
        <v>0</v>
      </c>
      <c r="GL82" s="19">
        <f t="shared" ca="1" si="673"/>
        <v>0</v>
      </c>
      <c r="GM82" s="19">
        <f t="shared" ca="1" si="673"/>
        <v>0</v>
      </c>
      <c r="GN82" s="19">
        <f t="shared" ca="1" si="673"/>
        <v>0</v>
      </c>
      <c r="GO82" s="19">
        <f t="shared" ca="1" si="673"/>
        <v>0</v>
      </c>
      <c r="GP82" s="19">
        <f t="shared" ca="1" si="673"/>
        <v>0</v>
      </c>
      <c r="GQ82" s="19">
        <f t="shared" ca="1" si="673"/>
        <v>0</v>
      </c>
      <c r="GR82" s="19">
        <f t="shared" ca="1" si="673"/>
        <v>0</v>
      </c>
      <c r="GS82" s="19">
        <f t="shared" ca="1" si="673"/>
        <v>0</v>
      </c>
      <c r="GT82" s="19">
        <f t="shared" ca="1" si="673"/>
        <v>0</v>
      </c>
      <c r="GU82" s="19">
        <f t="shared" ca="1" si="673"/>
        <v>0</v>
      </c>
      <c r="GV82" s="19">
        <f t="shared" ca="1" si="673"/>
        <v>0</v>
      </c>
      <c r="GW82" s="19">
        <f t="shared" ca="1" si="673"/>
        <v>0</v>
      </c>
      <c r="GX82" s="19">
        <f t="shared" ca="1" si="673"/>
        <v>0</v>
      </c>
      <c r="GY82" s="19">
        <f t="shared" ca="1" si="673"/>
        <v>0</v>
      </c>
      <c r="GZ82" s="19">
        <f t="shared" ca="1" si="673"/>
        <v>0</v>
      </c>
      <c r="HA82" s="19">
        <f t="shared" ca="1" si="673"/>
        <v>0</v>
      </c>
      <c r="HB82" s="19">
        <f t="shared" ca="1" si="673"/>
        <v>0</v>
      </c>
      <c r="HC82" s="19">
        <f t="shared" ca="1" si="673"/>
        <v>0</v>
      </c>
      <c r="HD82" s="19">
        <f t="shared" ca="1" si="673"/>
        <v>0</v>
      </c>
      <c r="HE82" s="19">
        <f t="shared" ca="1" si="673"/>
        <v>0</v>
      </c>
      <c r="HF82" s="19">
        <f t="shared" ca="1" si="673"/>
        <v>0</v>
      </c>
      <c r="HG82" s="19">
        <f t="shared" ca="1" si="673"/>
        <v>0</v>
      </c>
      <c r="HH82" s="19">
        <f t="shared" ca="1" si="673"/>
        <v>0</v>
      </c>
      <c r="HI82" s="19">
        <f t="shared" ca="1" si="673"/>
        <v>0</v>
      </c>
      <c r="HJ82" s="19">
        <f t="shared" ca="1" si="673"/>
        <v>0</v>
      </c>
      <c r="HK82" s="19">
        <f t="shared" ca="1" si="673"/>
        <v>0</v>
      </c>
      <c r="HL82" s="19">
        <f t="shared" ca="1" si="674"/>
        <v>0</v>
      </c>
      <c r="HM82" s="19">
        <f t="shared" ca="1" si="674"/>
        <v>0</v>
      </c>
      <c r="HN82" s="19">
        <f t="shared" ca="1" si="674"/>
        <v>0</v>
      </c>
      <c r="HO82" s="19">
        <f t="shared" ca="1" si="674"/>
        <v>0</v>
      </c>
      <c r="HP82" s="19">
        <f t="shared" ca="1" si="674"/>
        <v>0</v>
      </c>
      <c r="HQ82" s="19">
        <f t="shared" ca="1" si="674"/>
        <v>0</v>
      </c>
      <c r="HR82" s="19">
        <f t="shared" ca="1" si="674"/>
        <v>0</v>
      </c>
      <c r="HS82" s="19">
        <f t="shared" ca="1" si="674"/>
        <v>0</v>
      </c>
      <c r="HT82" s="19">
        <f t="shared" ca="1" si="674"/>
        <v>0</v>
      </c>
      <c r="HU82" s="19">
        <f t="shared" ca="1" si="674"/>
        <v>0</v>
      </c>
      <c r="HV82" s="19">
        <f t="shared" ca="1" si="674"/>
        <v>0</v>
      </c>
      <c r="HW82" s="19">
        <f t="shared" ca="1" si="674"/>
        <v>0</v>
      </c>
      <c r="HX82" s="19">
        <f t="shared" ca="1" si="674"/>
        <v>0</v>
      </c>
      <c r="HY82" s="19">
        <f t="shared" ca="1" si="674"/>
        <v>0</v>
      </c>
      <c r="HZ82" s="19">
        <f t="shared" ca="1" si="674"/>
        <v>0</v>
      </c>
      <c r="IA82" s="19">
        <f t="shared" ca="1" si="674"/>
        <v>0</v>
      </c>
      <c r="IB82" s="19">
        <f t="shared" ca="1" si="674"/>
        <v>0</v>
      </c>
      <c r="IC82" s="19">
        <f t="shared" ca="1" si="674"/>
        <v>0</v>
      </c>
      <c r="ID82" s="19">
        <f t="shared" ca="1" si="674"/>
        <v>0</v>
      </c>
      <c r="IE82" s="5">
        <f t="shared" ca="1" si="675"/>
        <v>67</v>
      </c>
      <c r="IF82" s="9"/>
      <c r="IG82" s="5">
        <f t="shared" ca="1" si="676"/>
        <v>1</v>
      </c>
      <c r="IH82" s="5" t="b">
        <f t="shared" ca="1" si="676"/>
        <v>0</v>
      </c>
      <c r="II82" s="19">
        <f t="shared" ca="1" si="677"/>
        <v>0</v>
      </c>
      <c r="IJ82" s="5">
        <f t="shared" ca="1" si="676"/>
        <v>55</v>
      </c>
      <c r="IK82" s="19">
        <f t="shared" ca="1" si="677"/>
        <v>1</v>
      </c>
      <c r="IL82" s="19">
        <f t="shared" ca="1" si="677"/>
        <v>0</v>
      </c>
      <c r="IM82" s="19">
        <f t="shared" ca="1" si="677"/>
        <v>0</v>
      </c>
      <c r="IN82" s="19">
        <f t="shared" ca="1" si="677"/>
        <v>0</v>
      </c>
      <c r="IO82" s="19">
        <f t="shared" ca="1" si="677"/>
        <v>0</v>
      </c>
      <c r="IP82" s="19">
        <f t="shared" ca="1" si="677"/>
        <v>0</v>
      </c>
      <c r="IQ82" s="19">
        <f t="shared" ca="1" si="677"/>
        <v>0</v>
      </c>
      <c r="IR82" s="19">
        <f t="shared" ca="1" si="677"/>
        <v>0</v>
      </c>
      <c r="IS82" s="19">
        <f t="shared" ca="1" si="677"/>
        <v>0</v>
      </c>
      <c r="IT82" s="19">
        <f t="shared" ca="1" si="677"/>
        <v>0</v>
      </c>
      <c r="IU82" s="19">
        <f t="shared" ca="1" si="677"/>
        <v>0</v>
      </c>
      <c r="IV82" s="19">
        <f t="shared" ca="1" si="677"/>
        <v>0</v>
      </c>
      <c r="IW82" s="19">
        <f t="shared" ca="1" si="677"/>
        <v>0</v>
      </c>
      <c r="IX82" s="19">
        <f t="shared" ca="1" si="677"/>
        <v>0</v>
      </c>
      <c r="IY82" s="19">
        <f t="shared" ca="1" si="677"/>
        <v>0</v>
      </c>
      <c r="IZ82" s="19">
        <f t="shared" ca="1" si="677"/>
        <v>0</v>
      </c>
      <c r="JA82" s="19">
        <f t="shared" ca="1" si="677"/>
        <v>0</v>
      </c>
      <c r="JB82" s="19">
        <f t="shared" ca="1" si="677"/>
        <v>0</v>
      </c>
      <c r="JC82" s="19">
        <f t="shared" ca="1" si="677"/>
        <v>0</v>
      </c>
      <c r="JD82" s="19">
        <f t="shared" ca="1" si="677"/>
        <v>0</v>
      </c>
      <c r="JE82" s="19">
        <f t="shared" ca="1" si="677"/>
        <v>0</v>
      </c>
      <c r="JF82" s="19">
        <f t="shared" ca="1" si="677"/>
        <v>0</v>
      </c>
      <c r="JG82" s="5">
        <f t="shared" ca="1" si="678"/>
        <v>1.2500000000000001E-2</v>
      </c>
      <c r="JH82" s="567">
        <f t="shared" ca="1" si="678"/>
        <v>0</v>
      </c>
      <c r="JI82" s="5">
        <f t="shared" ca="1" si="678"/>
        <v>6.25E-2</v>
      </c>
      <c r="JJ82" s="5">
        <f t="shared" ca="1" si="678"/>
        <v>6.25E-2</v>
      </c>
      <c r="JK82" s="5">
        <f t="shared" ca="1" si="678"/>
        <v>6.25E-2</v>
      </c>
      <c r="JL82" s="19">
        <f t="shared" ca="1" si="677"/>
        <v>1</v>
      </c>
      <c r="JM82" s="19">
        <f t="shared" ca="1" si="677"/>
        <v>0</v>
      </c>
      <c r="JN82" s="19">
        <f t="shared" ca="1" si="677"/>
        <v>1</v>
      </c>
      <c r="JO82" s="9"/>
      <c r="JP82" s="5" t="b">
        <f t="shared" ca="1" si="679"/>
        <v>0</v>
      </c>
      <c r="JQ82" s="19" t="str">
        <f t="shared" ca="1" si="680"/>
        <v>-</v>
      </c>
      <c r="JR82" s="19" t="str">
        <f t="shared" ca="1" si="680"/>
        <v>-</v>
      </c>
      <c r="JS82" s="5" t="b">
        <f t="shared" ca="1" si="681"/>
        <v>0</v>
      </c>
      <c r="JT82" s="5" t="b">
        <f t="shared" ca="1" si="681"/>
        <v>0</v>
      </c>
      <c r="JU82" s="5" t="b">
        <f t="shared" ca="1" si="681"/>
        <v>1</v>
      </c>
      <c r="JV82" s="144">
        <f t="shared" ref="JV82:JW86" ca="1" si="699">$O82</f>
        <v>1</v>
      </c>
      <c r="JW82" s="144">
        <f t="shared" ca="1" si="699"/>
        <v>1</v>
      </c>
      <c r="JX82" s="19" t="str">
        <f t="shared" ref="JX82:KD86" ca="1" si="700">OFFSET(JX$5,$B82,0)</f>
        <v>-</v>
      </c>
      <c r="JY82" s="19" t="str">
        <f t="shared" ca="1" si="700"/>
        <v>-</v>
      </c>
      <c r="JZ82" s="19" t="str">
        <f t="shared" ca="1" si="700"/>
        <v>-</v>
      </c>
      <c r="KA82" s="19" t="str">
        <f t="shared" ca="1" si="700"/>
        <v>-</v>
      </c>
      <c r="KB82" s="19">
        <f t="shared" ca="1" si="700"/>
        <v>1</v>
      </c>
      <c r="KC82" s="19">
        <f t="shared" ca="1" si="700"/>
        <v>0.66</v>
      </c>
      <c r="KD82" s="19" t="str">
        <f t="shared" ca="1" si="700"/>
        <v>-</v>
      </c>
      <c r="KE82" s="5" t="b" cm="1">
        <f t="array" aca="1" ref="KE82" ca="1">IF(OR(KF82:KM82&lt;&gt;"-"),TRUE,"-")</f>
        <v>1</v>
      </c>
      <c r="KF82" s="237">
        <f ca="1">OFFSET(KF82,-1,0)</f>
        <v>2</v>
      </c>
      <c r="KG82" s="237">
        <f t="shared" ref="KG82:KM82" ca="1" si="701">OFFSET(KG82,-1,0)</f>
        <v>2</v>
      </c>
      <c r="KH82" s="237">
        <f t="shared" ca="1" si="701"/>
        <v>2</v>
      </c>
      <c r="KI82" s="237">
        <f t="shared" ca="1" si="701"/>
        <v>2</v>
      </c>
      <c r="KJ82" s="237">
        <f t="shared" ca="1" si="701"/>
        <v>2</v>
      </c>
      <c r="KK82" s="237">
        <f t="shared" ca="1" si="701"/>
        <v>2</v>
      </c>
      <c r="KL82" s="237">
        <f t="shared" ca="1" si="701"/>
        <v>2</v>
      </c>
      <c r="KM82" s="237">
        <f t="shared" ca="1" si="701"/>
        <v>2</v>
      </c>
      <c r="KN82" s="5" t="str">
        <f t="array" aca="1" ref="KN82" ca="1">IF(OR(KO82:KU82&lt;&gt;"-"),TRUE,"-")</f>
        <v>-</v>
      </c>
      <c r="KO82" s="19" t="str">
        <f t="shared" ref="KO82:KZ86" ca="1" si="702">OFFSET(KO$5,$B82,0)</f>
        <v>-</v>
      </c>
      <c r="KP82" s="19" t="str">
        <f t="shared" ca="1" si="702"/>
        <v>-</v>
      </c>
      <c r="KQ82" s="19" t="str">
        <f t="shared" ca="1" si="702"/>
        <v>-</v>
      </c>
      <c r="KR82" s="19" t="str">
        <f t="shared" ca="1" si="702"/>
        <v>-</v>
      </c>
      <c r="KS82" s="19" t="str">
        <f t="shared" ca="1" si="702"/>
        <v>-</v>
      </c>
      <c r="KT82" s="19" t="str">
        <f t="shared" ca="1" si="702"/>
        <v>-</v>
      </c>
      <c r="KU82" s="19" t="str">
        <f t="shared" ca="1" si="702"/>
        <v>-</v>
      </c>
      <c r="KV82" s="19" t="b">
        <f t="shared" ca="1" si="702"/>
        <v>0</v>
      </c>
      <c r="KW82" s="144">
        <f t="shared" ca="1" si="683"/>
        <v>2</v>
      </c>
      <c r="KX82" s="19">
        <f t="shared" ca="1" si="702"/>
        <v>2</v>
      </c>
      <c r="KY82" s="19" t="b">
        <f t="shared" ca="1" si="702"/>
        <v>0</v>
      </c>
      <c r="KZ82" s="19" t="str">
        <f t="shared" ca="1" si="702"/>
        <v>-</v>
      </c>
      <c r="LA82" s="5" t="str">
        <f t="shared" ca="1" si="684"/>
        <v>-</v>
      </c>
      <c r="LB82" s="5" t="str">
        <f t="shared" ca="1" si="684"/>
        <v>-</v>
      </c>
      <c r="LC82" s="5" t="str">
        <f t="shared" ca="1" si="684"/>
        <v>-</v>
      </c>
      <c r="LD82" s="5" t="str">
        <f t="shared" ca="1" si="684"/>
        <v>-</v>
      </c>
      <c r="LE82" s="19" t="b">
        <f t="shared" ref="LE82:LO86" ca="1" si="703">OFFSET(LE$5,$B82,0)</f>
        <v>0</v>
      </c>
      <c r="LF82" s="19" t="str">
        <f t="shared" ca="1" si="703"/>
        <v>-</v>
      </c>
      <c r="LG82" s="19" t="str">
        <f ca="1">OFFSET(LG$5,$B82,0)</f>
        <v>-</v>
      </c>
      <c r="LH82" s="19" t="b">
        <f ca="1">OFFSET(LH$5,$B82,0)</f>
        <v>1</v>
      </c>
      <c r="LI82" s="19">
        <f t="shared" ca="1" si="703"/>
        <v>0.75</v>
      </c>
      <c r="LJ82" s="19">
        <f t="shared" ca="1" si="703"/>
        <v>0.75</v>
      </c>
      <c r="LK82" s="19">
        <f t="shared" ca="1" si="703"/>
        <v>0.99</v>
      </c>
      <c r="LL82" s="19">
        <f t="shared" ca="1" si="703"/>
        <v>0.5</v>
      </c>
      <c r="LM82" s="19">
        <f t="shared" ca="1" si="703"/>
        <v>0</v>
      </c>
      <c r="LN82" s="19">
        <f t="shared" ca="1" si="703"/>
        <v>0</v>
      </c>
      <c r="LO82" s="19" t="str">
        <f t="shared" ca="1" si="703"/>
        <v>-</v>
      </c>
      <c r="LP82" s="5" t="str" cm="1">
        <f t="array" aca="1" ref="LP82" ca="1">INDEX(i.meatgrid,$Q82,LP$7)</f>
        <v>-</v>
      </c>
      <c r="LQ82" s="5" t="str" cm="1">
        <f t="array" aca="1" ref="LQ82" ca="1">INDEX(i.meatgrid,$Q82,LQ$7)</f>
        <v>-</v>
      </c>
      <c r="LR82" s="19" t="str">
        <f t="shared" ca="1" si="685"/>
        <v>-</v>
      </c>
      <c r="LS82" s="5">
        <f t="shared" ca="1" si="686"/>
        <v>1</v>
      </c>
      <c r="LT82" s="9"/>
      <c r="LU82" s="19">
        <f t="shared" ca="1" si="685"/>
        <v>70</v>
      </c>
      <c r="LV82" s="19">
        <f t="shared" ca="1" si="687"/>
        <v>50</v>
      </c>
      <c r="LW82" s="19">
        <f t="shared" ca="1" si="687"/>
        <v>80</v>
      </c>
      <c r="LX82" s="19">
        <f t="shared" ca="1" si="687"/>
        <v>50</v>
      </c>
      <c r="LY82" s="5" t="b" cm="1">
        <f t="array" aca="1" ref="LY82" ca="1">INDEX(i.meatgrid,$Q82,LY$7)</f>
        <v>0</v>
      </c>
      <c r="LZ82" s="5" t="b" cm="1">
        <f t="array" aca="1" ref="LZ82" ca="1">INDEX(i.meatgrid,$Q82,LZ$7)</f>
        <v>0</v>
      </c>
      <c r="MA82" s="5" cm="1">
        <f t="array" aca="1" ref="MA82" ca="1">INDEX(i.meatgrid,$Q82,MA$7)</f>
        <v>40</v>
      </c>
      <c r="MB82" s="5" t="str" cm="1">
        <f t="array" aca="1" ref="MB82" ca="1">INDEX(i.meatgrid,$Q82,MB$7)</f>
        <v>-</v>
      </c>
      <c r="MC82" s="19">
        <f t="shared" ca="1" si="688"/>
        <v>1</v>
      </c>
      <c r="MD82" s="5">
        <f t="shared" ca="1" si="689"/>
        <v>1</v>
      </c>
      <c r="ME82" s="5" cm="1">
        <f t="array" aca="1" ref="ME82" ca="1">INDEX(i.meatgrid,$Q82,ME$7)</f>
        <v>1</v>
      </c>
      <c r="MF82" s="5" cm="1">
        <f t="array" aca="1" ref="MF82" ca="1">INDEX(i.meatgrid,$Q82,MF$7)</f>
        <v>0</v>
      </c>
      <c r="MG82" s="5" cm="1">
        <f t="array" aca="1" ref="MG82" ca="1">INDEX(i.meatgrid,$Q82,MG$7)</f>
        <v>0</v>
      </c>
      <c r="MH82" s="5" cm="1">
        <f t="array" aca="1" ref="MH82" ca="1">INDEX(i.meatgrid,$Q82,MH$7)</f>
        <v>0</v>
      </c>
      <c r="MI82" s="5" cm="1">
        <f t="array" aca="1" ref="MI82" ca="1">INDEX(i.meatgrid,$Q82,MI$7)</f>
        <v>0</v>
      </c>
      <c r="MJ82" s="5" cm="1">
        <f t="array" aca="1" ref="MJ82" ca="1">INDEX(i.meatgrid,$Q82,MJ$7)</f>
        <v>1</v>
      </c>
      <c r="MK82" s="5" cm="1">
        <f t="array" aca="1" ref="MK82" ca="1">INDEX(i.meatgrid,$Q82,MK$7)</f>
        <v>1</v>
      </c>
      <c r="ML82" s="5" cm="1">
        <f t="array" aca="1" ref="ML82" ca="1">INDEX(i.meatgrid,$Q82,ML$7)</f>
        <v>1</v>
      </c>
      <c r="MM82" s="19">
        <f t="shared" ca="1" si="690"/>
        <v>1</v>
      </c>
      <c r="MN82" s="9"/>
      <c r="MO82" s="19" t="b">
        <f t="shared" ca="1" si="691"/>
        <v>0</v>
      </c>
      <c r="MP82" s="19" t="b">
        <f t="shared" ca="1" si="691"/>
        <v>0</v>
      </c>
      <c r="MQ82" s="19">
        <f t="shared" ca="1" si="691"/>
        <v>1</v>
      </c>
      <c r="MR82" s="19">
        <f t="shared" ca="1" si="691"/>
        <v>0.75</v>
      </c>
      <c r="MS82" s="19">
        <f t="shared" ca="1" si="691"/>
        <v>0.75</v>
      </c>
      <c r="MT82" s="19">
        <f t="shared" ca="1" si="691"/>
        <v>0.8</v>
      </c>
      <c r="MU82" s="19">
        <f t="shared" ca="1" si="691"/>
        <v>0.82499999999999996</v>
      </c>
      <c r="MV82" s="19">
        <f t="shared" ca="1" si="691"/>
        <v>0.875</v>
      </c>
      <c r="MW82" s="19">
        <f t="shared" ca="1" si="691"/>
        <v>0.9</v>
      </c>
      <c r="MX82" s="19">
        <f t="shared" ca="1" si="691"/>
        <v>1</v>
      </c>
      <c r="MY82" s="19">
        <f t="shared" ca="1" si="691"/>
        <v>0.875</v>
      </c>
      <c r="MZ82" s="19" t="b">
        <f t="shared" ca="1" si="691"/>
        <v>1</v>
      </c>
      <c r="NA82" s="19">
        <f t="shared" ca="1" si="692"/>
        <v>74.989999999999995</v>
      </c>
      <c r="NB82" s="19" t="str">
        <f t="shared" ca="1" si="692"/>
        <v>-</v>
      </c>
      <c r="NC82" s="19" t="str">
        <f t="shared" ca="1" si="692"/>
        <v>-</v>
      </c>
      <c r="ND82" s="19" t="str">
        <f t="shared" ca="1" si="692"/>
        <v>-</v>
      </c>
      <c r="NE82" s="19" t="str">
        <f t="shared" ca="1" si="692"/>
        <v>-</v>
      </c>
      <c r="NF82" s="19" t="str">
        <f t="shared" ca="1" si="692"/>
        <v>-</v>
      </c>
      <c r="NG82" s="19" t="str">
        <f t="shared" ca="1" si="692"/>
        <v>-</v>
      </c>
      <c r="NH82" s="19" t="str">
        <f t="shared" ca="1" si="692"/>
        <v>-</v>
      </c>
      <c r="NI82" s="19">
        <f t="shared" ca="1" si="692"/>
        <v>36.99</v>
      </c>
      <c r="NJ82" s="19">
        <f t="shared" ca="1" si="692"/>
        <v>36.99</v>
      </c>
      <c r="NK82" s="19" t="str">
        <f t="shared" ca="1" si="692"/>
        <v>-</v>
      </c>
      <c r="NL82" s="19" t="str">
        <f t="shared" ca="1" si="692"/>
        <v>-</v>
      </c>
      <c r="NM82" s="19" t="str">
        <f t="shared" ca="1" si="692"/>
        <v>-</v>
      </c>
      <c r="NN82" s="19" t="str">
        <f t="shared" ca="1" si="692"/>
        <v>-</v>
      </c>
      <c r="NO82" s="19" t="str">
        <f t="shared" ca="1" si="692"/>
        <v>-</v>
      </c>
      <c r="NP82" s="19">
        <f t="shared" ca="1" si="692"/>
        <v>49.99</v>
      </c>
      <c r="NQ82" s="19">
        <f t="shared" ca="1" si="692"/>
        <v>49.99</v>
      </c>
      <c r="NR82" s="19">
        <f t="shared" ca="1" si="692"/>
        <v>49.99</v>
      </c>
      <c r="NS82" s="19">
        <f t="shared" ca="1" si="692"/>
        <v>49.99</v>
      </c>
      <c r="NT82" s="19">
        <f t="shared" ca="1" si="692"/>
        <v>49.99</v>
      </c>
      <c r="NU82" s="19">
        <f t="shared" ca="1" si="692"/>
        <v>49.99</v>
      </c>
      <c r="NV82" s="19">
        <f t="shared" ca="1" si="692"/>
        <v>49.99</v>
      </c>
      <c r="NW82" s="19">
        <f t="shared" ca="1" si="692"/>
        <v>49.99</v>
      </c>
      <c r="NX82" s="19">
        <f t="shared" ca="1" si="692"/>
        <v>412.99</v>
      </c>
      <c r="NY82" s="19">
        <f t="shared" ca="1" si="692"/>
        <v>412.99</v>
      </c>
      <c r="NZ82" s="19" t="str">
        <f t="shared" ca="1" si="692"/>
        <v>-</v>
      </c>
      <c r="OA82" s="19" t="str">
        <f t="shared" ca="1" si="692"/>
        <v>-</v>
      </c>
      <c r="OB82" s="19" t="str">
        <f t="shared" ca="1" si="692"/>
        <v>-</v>
      </c>
      <c r="OC82" s="19" t="str">
        <f t="shared" ca="1" si="692"/>
        <v>-</v>
      </c>
      <c r="OD82" s="19" t="str">
        <f t="shared" ca="1" si="692"/>
        <v>-</v>
      </c>
      <c r="OE82" s="19">
        <f t="shared" ca="1" si="692"/>
        <v>6.8900000000000006</v>
      </c>
      <c r="OF82" s="19">
        <f t="shared" ca="1" si="692"/>
        <v>6.8900000000000006</v>
      </c>
      <c r="OG82" s="19">
        <f t="shared" ca="1" si="692"/>
        <v>6.8900000000000006</v>
      </c>
      <c r="OH82" s="19">
        <f t="shared" ca="1" si="692"/>
        <v>6.8900000000000006</v>
      </c>
      <c r="OI82" s="19">
        <f t="shared" ca="1" si="692"/>
        <v>6.8900000000000006</v>
      </c>
      <c r="OJ82" s="19">
        <f t="shared" ca="1" si="692"/>
        <v>6.8900000000000006</v>
      </c>
      <c r="OK82" s="19">
        <f t="shared" ca="1" si="692"/>
        <v>6.8900000000000006</v>
      </c>
      <c r="OL82" s="19">
        <f t="shared" ca="1" si="692"/>
        <v>6.8900000000000006</v>
      </c>
      <c r="OM82" s="19">
        <f t="shared" ca="1" si="692"/>
        <v>346.99</v>
      </c>
      <c r="ON82" s="19">
        <f t="shared" ca="1" si="692"/>
        <v>346.99</v>
      </c>
      <c r="OO82" s="19" t="str">
        <f t="shared" ca="1" si="692"/>
        <v>-</v>
      </c>
      <c r="OP82" s="19" t="str">
        <f t="shared" ca="1" si="692"/>
        <v>-</v>
      </c>
      <c r="OQ82" s="19" t="str">
        <f t="shared" ca="1" si="692"/>
        <v>-</v>
      </c>
      <c r="OR82" s="19" t="str">
        <f t="shared" ca="1" si="692"/>
        <v>-</v>
      </c>
      <c r="OS82" s="19" t="str">
        <f t="shared" ca="1" si="692"/>
        <v>-</v>
      </c>
      <c r="OT82" s="19">
        <f t="shared" ca="1" si="692"/>
        <v>0</v>
      </c>
      <c r="OU82" s="24">
        <v>0</v>
      </c>
    </row>
    <row r="83" spans="1:411" outlineLevel="2">
      <c r="A83" s="21">
        <f t="shared" si="158"/>
        <v>78</v>
      </c>
      <c r="B83" s="222">
        <f t="shared" ref="B83:B86" ca="1" si="704">OFFSET(B83,-1,0)</f>
        <v>76</v>
      </c>
      <c r="C83">
        <v>207</v>
      </c>
      <c r="D83" s="144" t="str">
        <f t="shared" ca="1" si="652"/>
        <v>GSM</v>
      </c>
      <c r="E83" t="b">
        <v>0</v>
      </c>
      <c r="F83" t="b">
        <v>0</v>
      </c>
      <c r="G83" t="b">
        <f t="shared" si="653"/>
        <v>0</v>
      </c>
      <c r="H83" s="237">
        <f t="shared" ref="H83:T86" ca="1" si="705">OFFSET(H83,-1,0)</f>
        <v>2</v>
      </c>
      <c r="I83" s="237">
        <f t="shared" ca="1" si="705"/>
        <v>1</v>
      </c>
      <c r="J83" s="237" t="str">
        <f t="shared" ca="1" si="705"/>
        <v/>
      </c>
      <c r="K83" s="237">
        <f t="shared" ca="1" si="705"/>
        <v>2</v>
      </c>
      <c r="L83" s="237">
        <f t="shared" ca="1" si="693"/>
        <v>2</v>
      </c>
      <c r="M83" s="237">
        <f t="shared" ca="1" si="693"/>
        <v>2</v>
      </c>
      <c r="N83" s="237">
        <f t="shared" ca="1" si="693"/>
        <v>3</v>
      </c>
      <c r="O83" s="237">
        <f t="shared" ca="1" si="693"/>
        <v>1</v>
      </c>
      <c r="P83" s="237">
        <f t="shared" ca="1" si="693"/>
        <v>1</v>
      </c>
      <c r="Q83" s="237">
        <f t="shared" ca="1" si="693"/>
        <v>4</v>
      </c>
      <c r="R83" s="237">
        <f t="shared" ca="1" si="693"/>
        <v>1</v>
      </c>
      <c r="S83" s="237">
        <f t="shared" ca="1" si="693"/>
        <v>1</v>
      </c>
      <c r="T83" s="237">
        <f t="shared" ca="1" si="693"/>
        <v>1</v>
      </c>
      <c r="U83" s="275"/>
      <c r="V83" s="275"/>
      <c r="W83" s="237">
        <f t="shared" ca="1" si="694"/>
        <v>0</v>
      </c>
      <c r="X83" s="275"/>
      <c r="Y83" s="275">
        <f t="shared" ca="1" si="695"/>
        <v>0</v>
      </c>
      <c r="Z83" s="275">
        <f t="shared" ca="1" si="695"/>
        <v>0</v>
      </c>
      <c r="AA83" s="275">
        <f t="shared" ca="1" si="695"/>
        <v>0</v>
      </c>
      <c r="AB83" s="275">
        <f t="shared" ca="1" si="695"/>
        <v>0</v>
      </c>
      <c r="AC83" s="275">
        <f t="shared" ca="1" si="695"/>
        <v>0</v>
      </c>
      <c r="AD83" s="275">
        <f t="shared" ca="1" si="695"/>
        <v>0</v>
      </c>
      <c r="AE83" s="275">
        <f t="shared" ca="1" si="695"/>
        <v>0</v>
      </c>
      <c r="AF83" s="144">
        <f ca="1">INDEX(CHOOSE($N83,DataAutumn!i.AdultDrys,DataWinter!i.AdultDrys,DataSpring!i.AdultDrys),1,$M83)</f>
        <v>3</v>
      </c>
      <c r="AG83" s="5">
        <f t="shared" ca="1" si="654"/>
        <v>2</v>
      </c>
      <c r="AH83" s="5">
        <f t="shared" ca="1" si="654"/>
        <v>0</v>
      </c>
      <c r="AI83" s="5">
        <f t="shared" ca="1" si="655"/>
        <v>1</v>
      </c>
      <c r="AJ83">
        <f t="shared" ca="1" si="656"/>
        <v>2</v>
      </c>
      <c r="AL83" s="231" t="str">
        <f ca="1">TEXT(LEFT(OFFSET(AL83,-1,0),5)+1,"00000")&amp;MID(OFFSET(AL83,-1,0),6,FIND(" ",OFFSET(AL83,-1,0),7)-5)
&amp; $D83           &amp; IF($IG83=0," FWM","")&amp;IF($IG83=1," MWM","")&amp;IF($IG83=5," Mat","")&amp;IF($IH83=TRUE,"&amp;BBT","    ")          &amp; " Day"&amp;INDEX(i.DOY,$N83,1)
&amp; " Scan"&amp;TEXT($O83,"0")        &amp;" "&amp; INDEX(DataMaster!$B$98:$B$105,$Q83,0)
&amp; " WP"&amp;TEXT($MC83*100,"000p")           &amp; " MP"&amp;TEXT($MD83*100,"000p")           &amp; " GP"&amp;TEXT($MM83*100,"000p")
&amp; " T_" &amp; IF(AND($CC83,$CE83),"TRUE ")        &amp; " (F"&amp;3+COUNTIF($CV83:$CY83,TRUE)&amp;3&amp;"N"&amp;$DM83&amp;$DN83&amp;")"</f>
        <v>00003 FeedSupply_DSP GSM MWM     Day204 Scan1 Prime WP100p MP100p GP100p T_TRUE  (F33N33)</v>
      </c>
      <c r="AM83" s="9" t="str">
        <f ca="1">IF(COUNTIF(AL$5:AL83,AL83)=1,"-","Dup")</f>
        <v>Dup</v>
      </c>
      <c r="AN83" s="9"/>
      <c r="AO83" s="237" t="str">
        <f t="shared" ref="AO83:AV86" ca="1" si="706">OFFSET(AO83,-1,0)</f>
        <v>-</v>
      </c>
      <c r="AP83" s="237" t="str">
        <f t="shared" ca="1" si="706"/>
        <v>-</v>
      </c>
      <c r="AQ83" s="237" t="str">
        <f t="shared" ca="1" si="706"/>
        <v>-</v>
      </c>
      <c r="AR83" s="237" t="str">
        <f t="shared" ca="1" si="706"/>
        <v>-</v>
      </c>
      <c r="AS83" s="237" t="str">
        <f t="shared" ca="1" si="706"/>
        <v>-</v>
      </c>
      <c r="AT83" s="237" t="str">
        <f t="shared" ca="1" si="706"/>
        <v>-</v>
      </c>
      <c r="AU83" s="237" t="str">
        <f t="shared" ca="1" si="706"/>
        <v>-</v>
      </c>
      <c r="AV83" s="237" t="str">
        <f t="shared" ca="1" si="706"/>
        <v>-</v>
      </c>
      <c r="AW83" s="9"/>
      <c r="AX83" s="5" t="b">
        <f t="shared" ca="1" si="657"/>
        <v>0</v>
      </c>
      <c r="AY83" s="5" t="str">
        <f t="shared" ca="1" si="657"/>
        <v>-</v>
      </c>
      <c r="AZ83" s="5" t="b">
        <f t="shared" ca="1" si="657"/>
        <v>0</v>
      </c>
      <c r="BA83" s="5" t="b">
        <f t="shared" ca="1" si="657"/>
        <v>1</v>
      </c>
      <c r="BB83" s="5" t="b">
        <f t="shared" ca="1" si="657"/>
        <v>1</v>
      </c>
      <c r="BC83" s="144">
        <f t="shared" ca="1" si="657"/>
        <v>0</v>
      </c>
      <c r="BD83" s="19" t="b">
        <f t="shared" ca="1" si="658"/>
        <v>1</v>
      </c>
      <c r="BE83" s="9"/>
      <c r="BF83" s="5" t="str">
        <f t="shared" ca="1" si="659"/>
        <v>-</v>
      </c>
      <c r="BG83" s="19" t="str">
        <f t="shared" ca="1" si="660"/>
        <v>-</v>
      </c>
      <c r="BH83" s="19" t="str">
        <f t="shared" ca="1" si="660"/>
        <v>-</v>
      </c>
      <c r="BI83" s="19" t="str">
        <f t="shared" ca="1" si="660"/>
        <v>-</v>
      </c>
      <c r="BJ83" s="5" t="str">
        <f t="shared" ca="1" si="661"/>
        <v>-</v>
      </c>
      <c r="BK83" s="19" t="str">
        <f t="shared" ca="1" si="662"/>
        <v>-</v>
      </c>
      <c r="BL83" s="5" t="str">
        <f t="shared" ca="1" si="663"/>
        <v>-</v>
      </c>
      <c r="BM83" s="19" t="str">
        <f t="shared" ca="1" si="664"/>
        <v>-</v>
      </c>
      <c r="BN83" s="19" t="str">
        <f t="shared" ca="1" si="664"/>
        <v>-</v>
      </c>
      <c r="BO83" s="19" t="str">
        <f t="shared" ca="1" si="664"/>
        <v>-</v>
      </c>
      <c r="BP83" s="5" t="str">
        <f t="shared" ca="1" si="665"/>
        <v>-</v>
      </c>
      <c r="BQ83" s="9"/>
      <c r="BR83" s="19" t="str">
        <f t="shared" ca="1" si="666"/>
        <v>-</v>
      </c>
      <c r="BS83" s="19" t="str">
        <f t="shared" ca="1" si="666"/>
        <v>-</v>
      </c>
      <c r="BT83" s="19" t="str">
        <f t="shared" ca="1" si="666"/>
        <v>-</v>
      </c>
      <c r="BU83" s="19" t="str">
        <f t="shared" ca="1" si="666"/>
        <v>-</v>
      </c>
      <c r="BV83" s="19" t="str">
        <f t="shared" ca="1" si="666"/>
        <v>-</v>
      </c>
      <c r="BW83" s="19" t="str">
        <f t="shared" ca="1" si="666"/>
        <v>-</v>
      </c>
      <c r="BX83" s="19" t="str">
        <f t="shared" ca="1" si="666"/>
        <v>-</v>
      </c>
      <c r="BY83" s="19" t="str">
        <f t="shared" ca="1" si="666"/>
        <v>-</v>
      </c>
      <c r="BZ83" s="19" t="str">
        <f t="shared" ca="1" si="666"/>
        <v>-</v>
      </c>
      <c r="CA83" s="19" t="str">
        <f t="shared" ca="1" si="666"/>
        <v>-</v>
      </c>
      <c r="CB83" s="9"/>
      <c r="CC83" s="237" t="b">
        <f ca="1">OFFSET(CC83,-1,0)</f>
        <v>1</v>
      </c>
      <c r="CD83" s="12" t="b">
        <v>0</v>
      </c>
      <c r="CE83" s="237" t="b">
        <f ca="1">OFFSET(CE83,-1,0)</f>
        <v>1</v>
      </c>
      <c r="CF83" s="251">
        <f t="shared" ref="CF83:CF86" ca="1" si="707">IF(OFFSET($E83,-1,0),OFFSET($CJ83,-1,0),OFFSET(CF83,-1,0))</f>
        <v>2234102</v>
      </c>
      <c r="CG83" s="237" t="b">
        <f ca="1">OFFSET(CG83,-1,0)</f>
        <v>0</v>
      </c>
      <c r="CH83" s="12" t="s">
        <v>34</v>
      </c>
      <c r="CI83" s="19" t="b">
        <f t="shared" ca="1" si="696"/>
        <v>1</v>
      </c>
      <c r="CJ83" s="237">
        <f t="shared" ref="CJ83:CJ86" ca="1" si="708">OFFSET(CJ83,-1,0)+1</f>
        <v>2234103</v>
      </c>
      <c r="CK83" s="19" t="str">
        <f t="shared" ca="1" si="696"/>
        <v>-</v>
      </c>
      <c r="CL83" s="19">
        <f t="shared" ca="1" si="696"/>
        <v>1</v>
      </c>
      <c r="CM83" s="19">
        <f t="shared" ca="1" si="696"/>
        <v>1</v>
      </c>
      <c r="CN83" s="9"/>
      <c r="CO83" s="444">
        <f t="shared" ca="1" si="668"/>
        <v>652</v>
      </c>
      <c r="CP83" s="444">
        <f t="shared" ca="1" si="668"/>
        <v>686</v>
      </c>
      <c r="CQ83" s="444">
        <f t="shared" ca="1" si="668"/>
        <v>721</v>
      </c>
      <c r="CR83" s="152">
        <f t="shared" ca="1" si="669"/>
        <v>378</v>
      </c>
      <c r="CS83" s="152">
        <f t="shared" ca="1" si="669"/>
        <v>413</v>
      </c>
      <c r="CT83" s="152">
        <f t="shared" ca="1" si="669"/>
        <v>448</v>
      </c>
      <c r="CU83" s="19" t="str">
        <f t="shared" ca="1" si="670"/>
        <v>-</v>
      </c>
      <c r="CV83" s="12" t="b">
        <v>0</v>
      </c>
      <c r="CW83" s="12" t="b">
        <v>0</v>
      </c>
      <c r="CX83" s="12" t="b">
        <v>0</v>
      </c>
      <c r="CY83" s="12" t="b">
        <v>0</v>
      </c>
      <c r="CZ83" s="19" t="b">
        <f t="shared" ca="1" si="670"/>
        <v>1</v>
      </c>
      <c r="DA83" s="19">
        <f t="shared" ca="1" si="670"/>
        <v>0</v>
      </c>
      <c r="DB83" s="19">
        <f t="shared" ca="1" si="670"/>
        <v>0</v>
      </c>
      <c r="DC83" s="19">
        <f t="shared" ca="1" si="670"/>
        <v>0</v>
      </c>
      <c r="DD83" s="19">
        <f t="shared" ca="1" si="670"/>
        <v>0</v>
      </c>
      <c r="DE83" s="19">
        <f t="shared" ca="1" si="670"/>
        <v>0</v>
      </c>
      <c r="DF83" s="19">
        <f t="shared" ca="1" si="670"/>
        <v>0</v>
      </c>
      <c r="DG83" s="19">
        <f t="shared" ca="1" si="670"/>
        <v>0</v>
      </c>
      <c r="DH83" s="19">
        <f t="shared" ca="1" si="670"/>
        <v>0</v>
      </c>
      <c r="DI83" s="19">
        <f t="shared" ca="1" si="670"/>
        <v>0</v>
      </c>
      <c r="DJ83" s="19">
        <f t="shared" ca="1" si="670"/>
        <v>0</v>
      </c>
      <c r="DK83" s="19">
        <f t="shared" ca="1" si="670"/>
        <v>0</v>
      </c>
      <c r="DL83" s="19">
        <f t="shared" ca="1" si="671"/>
        <v>0</v>
      </c>
      <c r="DM83" s="12">
        <v>3</v>
      </c>
      <c r="DN83" s="12">
        <v>3</v>
      </c>
      <c r="DO83" s="19">
        <f t="shared" ref="DO83:DR86" ca="1" si="709">OFFSET(DO$5,$B83,0)</f>
        <v>0</v>
      </c>
      <c r="DP83" s="12">
        <v>2</v>
      </c>
      <c r="DQ83" s="12">
        <v>-2</v>
      </c>
      <c r="DR83" s="19" t="str">
        <f t="shared" ca="1" si="671"/>
        <v>-</v>
      </c>
      <c r="DS83" s="19" t="str">
        <f t="shared" ca="1" si="671"/>
        <v>-</v>
      </c>
      <c r="DT83" s="19" t="str">
        <f t="shared" ca="1" si="671"/>
        <v>-</v>
      </c>
      <c r="DU83" s="251">
        <f t="shared" ca="1" si="697"/>
        <v>0</v>
      </c>
      <c r="DV83" s="251">
        <f t="shared" ref="DV83:DV85" si="710">DP83</f>
        <v>2</v>
      </c>
      <c r="DW83" s="251">
        <f t="shared" si="698"/>
        <v>-2</v>
      </c>
      <c r="DX83" s="19" t="str">
        <f t="shared" ca="1" si="671"/>
        <v>-</v>
      </c>
      <c r="DY83" s="19" t="str">
        <f t="shared" ca="1" si="671"/>
        <v>-</v>
      </c>
      <c r="DZ83" s="19" t="str">
        <f t="shared" ca="1" si="671"/>
        <v>-</v>
      </c>
      <c r="EA83" s="19" t="str">
        <f t="shared" ca="1" si="671"/>
        <v>-</v>
      </c>
      <c r="EB83" s="19" t="str">
        <f t="shared" ca="1" si="671"/>
        <v>-</v>
      </c>
      <c r="EC83" s="19" t="str">
        <f t="shared" ca="1" si="671"/>
        <v>-</v>
      </c>
      <c r="ED83" s="19">
        <f t="shared" ca="1" si="671"/>
        <v>0</v>
      </c>
      <c r="EE83" s="19">
        <f t="shared" ca="1" si="671"/>
        <v>0</v>
      </c>
      <c r="EF83" s="19">
        <f t="shared" ca="1" si="671"/>
        <v>0</v>
      </c>
      <c r="EG83" s="19">
        <f t="shared" ca="1" si="671"/>
        <v>0</v>
      </c>
      <c r="EH83" s="19">
        <f t="shared" ca="1" si="671"/>
        <v>0</v>
      </c>
      <c r="EI83" s="19">
        <f t="shared" ca="1" si="671"/>
        <v>0</v>
      </c>
      <c r="EJ83" s="19">
        <f t="shared" ca="1" si="671"/>
        <v>0</v>
      </c>
      <c r="EK83" s="19">
        <f t="shared" ca="1" si="671"/>
        <v>0</v>
      </c>
      <c r="EL83" s="19">
        <f t="shared" ca="1" si="671"/>
        <v>0</v>
      </c>
      <c r="EM83" s="19">
        <f t="shared" ca="1" si="671"/>
        <v>0</v>
      </c>
      <c r="EN83" s="19">
        <f t="shared" ca="1" si="671"/>
        <v>0</v>
      </c>
      <c r="EO83" s="19">
        <f t="shared" ca="1" si="671"/>
        <v>0</v>
      </c>
      <c r="EP83" s="19">
        <f t="shared" ca="1" si="671"/>
        <v>0</v>
      </c>
      <c r="EQ83" s="19">
        <f t="shared" ca="1" si="671"/>
        <v>0</v>
      </c>
      <c r="ER83" s="19">
        <f t="shared" ca="1" si="671"/>
        <v>0</v>
      </c>
      <c r="ES83" s="19">
        <f t="shared" ca="1" si="671"/>
        <v>0</v>
      </c>
      <c r="ET83" s="19">
        <f t="shared" ca="1" si="672"/>
        <v>0</v>
      </c>
      <c r="EU83" s="19">
        <f t="shared" ca="1" si="672"/>
        <v>0</v>
      </c>
      <c r="EV83" s="19">
        <f t="shared" ca="1" si="672"/>
        <v>0</v>
      </c>
      <c r="EW83" s="19">
        <f t="shared" ca="1" si="672"/>
        <v>0</v>
      </c>
      <c r="EX83" s="19">
        <f t="shared" ca="1" si="672"/>
        <v>0</v>
      </c>
      <c r="EY83" s="19">
        <f t="shared" ca="1" si="672"/>
        <v>0</v>
      </c>
      <c r="EZ83" s="19">
        <f t="shared" ca="1" si="672"/>
        <v>0</v>
      </c>
      <c r="FA83" s="19">
        <f t="shared" ca="1" si="672"/>
        <v>0</v>
      </c>
      <c r="FB83" s="19">
        <f t="shared" ca="1" si="672"/>
        <v>0</v>
      </c>
      <c r="FC83" s="19">
        <f t="shared" ca="1" si="672"/>
        <v>0</v>
      </c>
      <c r="FD83" s="19">
        <f t="shared" ca="1" si="672"/>
        <v>0</v>
      </c>
      <c r="FE83" s="19">
        <f t="shared" ca="1" si="672"/>
        <v>0</v>
      </c>
      <c r="FF83" s="19">
        <f t="shared" ca="1" si="672"/>
        <v>0</v>
      </c>
      <c r="FG83" s="19">
        <f t="shared" ca="1" si="672"/>
        <v>0</v>
      </c>
      <c r="FH83" s="19">
        <f t="shared" ca="1" si="672"/>
        <v>0</v>
      </c>
      <c r="FI83" s="19">
        <f t="shared" ca="1" si="672"/>
        <v>0</v>
      </c>
      <c r="FJ83" s="19">
        <f t="shared" ca="1" si="673"/>
        <v>0</v>
      </c>
      <c r="FK83" s="19">
        <f t="shared" ca="1" si="673"/>
        <v>0</v>
      </c>
      <c r="FL83" s="19">
        <f t="shared" ca="1" si="673"/>
        <v>0</v>
      </c>
      <c r="FM83" s="19">
        <f t="shared" ca="1" si="673"/>
        <v>0</v>
      </c>
      <c r="FN83" s="19">
        <f t="shared" ca="1" si="673"/>
        <v>0</v>
      </c>
      <c r="FO83" s="19">
        <f t="shared" ca="1" si="673"/>
        <v>0</v>
      </c>
      <c r="FP83" s="19">
        <f t="shared" ca="1" si="673"/>
        <v>0</v>
      </c>
      <c r="FQ83" s="19">
        <f t="shared" ca="1" si="673"/>
        <v>0</v>
      </c>
      <c r="FR83" s="19">
        <f t="shared" ca="1" si="673"/>
        <v>0</v>
      </c>
      <c r="FS83" s="19">
        <f t="shared" ca="1" si="673"/>
        <v>0</v>
      </c>
      <c r="FT83" s="19">
        <f t="shared" ca="1" si="673"/>
        <v>0</v>
      </c>
      <c r="FU83" s="19">
        <f t="shared" ca="1" si="673"/>
        <v>0</v>
      </c>
      <c r="FV83" s="19">
        <f t="shared" ca="1" si="673"/>
        <v>0</v>
      </c>
      <c r="FW83" s="19">
        <f t="shared" ca="1" si="673"/>
        <v>0</v>
      </c>
      <c r="FX83" s="19">
        <f t="shared" ca="1" si="673"/>
        <v>0</v>
      </c>
      <c r="FY83" s="19">
        <f t="shared" ca="1" si="673"/>
        <v>0</v>
      </c>
      <c r="FZ83" s="19">
        <f t="shared" ca="1" si="673"/>
        <v>0</v>
      </c>
      <c r="GA83" s="19">
        <f t="shared" ca="1" si="673"/>
        <v>0</v>
      </c>
      <c r="GB83" s="19">
        <f t="shared" ca="1" si="673"/>
        <v>0</v>
      </c>
      <c r="GC83" s="19">
        <f t="shared" ca="1" si="673"/>
        <v>0</v>
      </c>
      <c r="GD83" s="19">
        <f t="shared" ca="1" si="673"/>
        <v>0</v>
      </c>
      <c r="GE83" s="19">
        <f t="shared" ca="1" si="673"/>
        <v>0</v>
      </c>
      <c r="GF83" s="19">
        <f t="shared" ca="1" si="673"/>
        <v>0</v>
      </c>
      <c r="GG83" s="19">
        <f t="shared" ca="1" si="673"/>
        <v>0</v>
      </c>
      <c r="GH83" s="19">
        <f t="shared" ca="1" si="673"/>
        <v>0</v>
      </c>
      <c r="GI83" s="19">
        <f t="shared" ca="1" si="673"/>
        <v>0</v>
      </c>
      <c r="GJ83" s="19">
        <f t="shared" ca="1" si="673"/>
        <v>0</v>
      </c>
      <c r="GK83" s="19">
        <f t="shared" ca="1" si="673"/>
        <v>0</v>
      </c>
      <c r="GL83" s="19">
        <f t="shared" ca="1" si="673"/>
        <v>0</v>
      </c>
      <c r="GM83" s="19">
        <f t="shared" ca="1" si="673"/>
        <v>0</v>
      </c>
      <c r="GN83" s="19">
        <f t="shared" ca="1" si="673"/>
        <v>0</v>
      </c>
      <c r="GO83" s="19">
        <f t="shared" ca="1" si="673"/>
        <v>0</v>
      </c>
      <c r="GP83" s="19">
        <f t="shared" ca="1" si="673"/>
        <v>0</v>
      </c>
      <c r="GQ83" s="19">
        <f t="shared" ca="1" si="673"/>
        <v>0</v>
      </c>
      <c r="GR83" s="19">
        <f t="shared" ca="1" si="673"/>
        <v>0</v>
      </c>
      <c r="GS83" s="19">
        <f t="shared" ca="1" si="673"/>
        <v>0</v>
      </c>
      <c r="GT83" s="19">
        <f t="shared" ca="1" si="673"/>
        <v>0</v>
      </c>
      <c r="GU83" s="19">
        <f t="shared" ca="1" si="673"/>
        <v>0</v>
      </c>
      <c r="GV83" s="19">
        <f t="shared" ca="1" si="673"/>
        <v>0</v>
      </c>
      <c r="GW83" s="19">
        <f t="shared" ca="1" si="673"/>
        <v>0</v>
      </c>
      <c r="GX83" s="19">
        <f t="shared" ca="1" si="673"/>
        <v>0</v>
      </c>
      <c r="GY83" s="19">
        <f t="shared" ca="1" si="673"/>
        <v>0</v>
      </c>
      <c r="GZ83" s="19">
        <f t="shared" ca="1" si="673"/>
        <v>0</v>
      </c>
      <c r="HA83" s="19">
        <f t="shared" ca="1" si="673"/>
        <v>0</v>
      </c>
      <c r="HB83" s="19">
        <f t="shared" ca="1" si="673"/>
        <v>0</v>
      </c>
      <c r="HC83" s="19">
        <f t="shared" ca="1" si="673"/>
        <v>0</v>
      </c>
      <c r="HD83" s="19">
        <f t="shared" ca="1" si="673"/>
        <v>0</v>
      </c>
      <c r="HE83" s="19">
        <f t="shared" ca="1" si="673"/>
        <v>0</v>
      </c>
      <c r="HF83" s="19">
        <f t="shared" ca="1" si="673"/>
        <v>0</v>
      </c>
      <c r="HG83" s="19">
        <f t="shared" ca="1" si="673"/>
        <v>0</v>
      </c>
      <c r="HH83" s="19">
        <f t="shared" ca="1" si="673"/>
        <v>0</v>
      </c>
      <c r="HI83" s="19">
        <f t="shared" ca="1" si="673"/>
        <v>0</v>
      </c>
      <c r="HJ83" s="19">
        <f t="shared" ca="1" si="673"/>
        <v>0</v>
      </c>
      <c r="HK83" s="19">
        <f t="shared" ca="1" si="673"/>
        <v>0</v>
      </c>
      <c r="HL83" s="19">
        <f t="shared" ca="1" si="674"/>
        <v>0</v>
      </c>
      <c r="HM83" s="19">
        <f t="shared" ca="1" si="674"/>
        <v>0</v>
      </c>
      <c r="HN83" s="19">
        <f t="shared" ca="1" si="674"/>
        <v>0</v>
      </c>
      <c r="HO83" s="19">
        <f t="shared" ca="1" si="674"/>
        <v>0</v>
      </c>
      <c r="HP83" s="19">
        <f t="shared" ca="1" si="674"/>
        <v>0</v>
      </c>
      <c r="HQ83" s="19">
        <f t="shared" ca="1" si="674"/>
        <v>0</v>
      </c>
      <c r="HR83" s="19">
        <f t="shared" ca="1" si="674"/>
        <v>0</v>
      </c>
      <c r="HS83" s="19">
        <f t="shared" ca="1" si="674"/>
        <v>0</v>
      </c>
      <c r="HT83" s="19">
        <f t="shared" ca="1" si="674"/>
        <v>0</v>
      </c>
      <c r="HU83" s="19">
        <f t="shared" ca="1" si="674"/>
        <v>0</v>
      </c>
      <c r="HV83" s="19">
        <f t="shared" ca="1" si="674"/>
        <v>0</v>
      </c>
      <c r="HW83" s="19">
        <f t="shared" ca="1" si="674"/>
        <v>0</v>
      </c>
      <c r="HX83" s="19">
        <f t="shared" ca="1" si="674"/>
        <v>0</v>
      </c>
      <c r="HY83" s="19">
        <f t="shared" ca="1" si="674"/>
        <v>0</v>
      </c>
      <c r="HZ83" s="19">
        <f t="shared" ca="1" si="674"/>
        <v>0</v>
      </c>
      <c r="IA83" s="19">
        <f t="shared" ca="1" si="674"/>
        <v>0</v>
      </c>
      <c r="IB83" s="19">
        <f t="shared" ca="1" si="674"/>
        <v>0</v>
      </c>
      <c r="IC83" s="19">
        <f t="shared" ca="1" si="674"/>
        <v>0</v>
      </c>
      <c r="ID83" s="19">
        <f t="shared" ca="1" si="674"/>
        <v>0</v>
      </c>
      <c r="IE83" s="5">
        <f t="shared" ca="1" si="675"/>
        <v>67</v>
      </c>
      <c r="IF83" s="9"/>
      <c r="IG83" s="5">
        <f t="shared" ca="1" si="676"/>
        <v>1</v>
      </c>
      <c r="IH83" s="5" t="b">
        <f t="shared" ca="1" si="676"/>
        <v>0</v>
      </c>
      <c r="II83" s="19">
        <f t="shared" ca="1" si="677"/>
        <v>0</v>
      </c>
      <c r="IJ83" s="5">
        <f t="shared" ca="1" si="676"/>
        <v>55</v>
      </c>
      <c r="IK83" s="19">
        <f t="shared" ca="1" si="677"/>
        <v>1</v>
      </c>
      <c r="IL83" s="19">
        <f t="shared" ca="1" si="677"/>
        <v>0</v>
      </c>
      <c r="IM83" s="19">
        <f t="shared" ca="1" si="677"/>
        <v>0</v>
      </c>
      <c r="IN83" s="19">
        <f t="shared" ca="1" si="677"/>
        <v>0</v>
      </c>
      <c r="IO83" s="19">
        <f t="shared" ca="1" si="677"/>
        <v>0</v>
      </c>
      <c r="IP83" s="19">
        <f t="shared" ca="1" si="677"/>
        <v>0</v>
      </c>
      <c r="IQ83" s="19">
        <f t="shared" ca="1" si="677"/>
        <v>0</v>
      </c>
      <c r="IR83" s="19">
        <f t="shared" ca="1" si="677"/>
        <v>0</v>
      </c>
      <c r="IS83" s="19">
        <f t="shared" ca="1" si="677"/>
        <v>0</v>
      </c>
      <c r="IT83" s="19">
        <f t="shared" ca="1" si="677"/>
        <v>0</v>
      </c>
      <c r="IU83" s="19">
        <f t="shared" ca="1" si="677"/>
        <v>0</v>
      </c>
      <c r="IV83" s="19">
        <f t="shared" ca="1" si="677"/>
        <v>0</v>
      </c>
      <c r="IW83" s="19">
        <f t="shared" ca="1" si="677"/>
        <v>0</v>
      </c>
      <c r="IX83" s="19">
        <f t="shared" ca="1" si="677"/>
        <v>0</v>
      </c>
      <c r="IY83" s="19">
        <f t="shared" ca="1" si="677"/>
        <v>0</v>
      </c>
      <c r="IZ83" s="19">
        <f t="shared" ca="1" si="677"/>
        <v>0</v>
      </c>
      <c r="JA83" s="19">
        <f t="shared" ca="1" si="677"/>
        <v>0</v>
      </c>
      <c r="JB83" s="19">
        <f t="shared" ca="1" si="677"/>
        <v>0</v>
      </c>
      <c r="JC83" s="19">
        <f t="shared" ca="1" si="677"/>
        <v>0</v>
      </c>
      <c r="JD83" s="19">
        <f t="shared" ca="1" si="677"/>
        <v>0</v>
      </c>
      <c r="JE83" s="19">
        <f t="shared" ca="1" si="677"/>
        <v>0</v>
      </c>
      <c r="JF83" s="19">
        <f t="shared" ca="1" si="677"/>
        <v>0</v>
      </c>
      <c r="JG83" s="5">
        <f t="shared" ca="1" si="678"/>
        <v>1.2500000000000001E-2</v>
      </c>
      <c r="JH83" s="567">
        <f t="shared" ca="1" si="678"/>
        <v>0</v>
      </c>
      <c r="JI83" s="5">
        <f t="shared" ca="1" si="678"/>
        <v>6.25E-2</v>
      </c>
      <c r="JJ83" s="5">
        <f t="shared" ca="1" si="678"/>
        <v>6.25E-2</v>
      </c>
      <c r="JK83" s="5">
        <f t="shared" ca="1" si="678"/>
        <v>6.25E-2</v>
      </c>
      <c r="JL83" s="19">
        <f t="shared" ca="1" si="677"/>
        <v>1</v>
      </c>
      <c r="JM83" s="19">
        <f t="shared" ca="1" si="677"/>
        <v>0</v>
      </c>
      <c r="JN83" s="19">
        <f t="shared" ca="1" si="677"/>
        <v>1</v>
      </c>
      <c r="JO83" s="9"/>
      <c r="JP83" s="5" t="b">
        <f t="shared" ca="1" si="679"/>
        <v>0</v>
      </c>
      <c r="JQ83" s="19" t="str">
        <f t="shared" ca="1" si="680"/>
        <v>-</v>
      </c>
      <c r="JR83" s="19" t="str">
        <f t="shared" ca="1" si="680"/>
        <v>-</v>
      </c>
      <c r="JS83" s="5" t="b">
        <f t="shared" ca="1" si="681"/>
        <v>0</v>
      </c>
      <c r="JT83" s="5" t="b">
        <f t="shared" ca="1" si="681"/>
        <v>0</v>
      </c>
      <c r="JU83" s="5" t="b">
        <f t="shared" ca="1" si="681"/>
        <v>1</v>
      </c>
      <c r="JV83" s="144">
        <f t="shared" ca="1" si="699"/>
        <v>1</v>
      </c>
      <c r="JW83" s="144">
        <f t="shared" ca="1" si="699"/>
        <v>1</v>
      </c>
      <c r="JX83" s="19" t="str">
        <f t="shared" ca="1" si="700"/>
        <v>-</v>
      </c>
      <c r="JY83" s="19" t="str">
        <f t="shared" ca="1" si="700"/>
        <v>-</v>
      </c>
      <c r="JZ83" s="19" t="str">
        <f t="shared" ca="1" si="700"/>
        <v>-</v>
      </c>
      <c r="KA83" s="19" t="str">
        <f t="shared" ca="1" si="700"/>
        <v>-</v>
      </c>
      <c r="KB83" s="19">
        <f t="shared" ca="1" si="700"/>
        <v>1</v>
      </c>
      <c r="KC83" s="19">
        <f t="shared" ca="1" si="700"/>
        <v>0.66</v>
      </c>
      <c r="KD83" s="19" t="str">
        <f t="shared" ca="1" si="700"/>
        <v>-</v>
      </c>
      <c r="KE83" s="5" t="b" cm="1">
        <f t="array" aca="1" ref="KE83" ca="1">IF(OR(KF83:KM83&lt;&gt;"-"),TRUE,"-")</f>
        <v>1</v>
      </c>
      <c r="KF83" s="237">
        <f t="shared" ref="KF83:KM86" ca="1" si="711">OFFSET(KF83,-1,0)</f>
        <v>2</v>
      </c>
      <c r="KG83" s="237">
        <f t="shared" ca="1" si="711"/>
        <v>2</v>
      </c>
      <c r="KH83" s="237">
        <f t="shared" ca="1" si="711"/>
        <v>2</v>
      </c>
      <c r="KI83" s="237">
        <f t="shared" ca="1" si="711"/>
        <v>2</v>
      </c>
      <c r="KJ83" s="237">
        <f t="shared" ca="1" si="711"/>
        <v>2</v>
      </c>
      <c r="KK83" s="237">
        <f t="shared" ca="1" si="711"/>
        <v>2</v>
      </c>
      <c r="KL83" s="237">
        <f t="shared" ca="1" si="711"/>
        <v>2</v>
      </c>
      <c r="KM83" s="237">
        <f t="shared" ca="1" si="711"/>
        <v>2</v>
      </c>
      <c r="KN83" s="5" t="str">
        <f t="array" aca="1" ref="KN83" ca="1">IF(OR(KO83:KU83&lt;&gt;"-"),TRUE,"-")</f>
        <v>-</v>
      </c>
      <c r="KO83" s="19" t="str">
        <f t="shared" ca="1" si="702"/>
        <v>-</v>
      </c>
      <c r="KP83" s="19" t="str">
        <f t="shared" ca="1" si="702"/>
        <v>-</v>
      </c>
      <c r="KQ83" s="19" t="str">
        <f t="shared" ca="1" si="702"/>
        <v>-</v>
      </c>
      <c r="KR83" s="19" t="str">
        <f t="shared" ca="1" si="702"/>
        <v>-</v>
      </c>
      <c r="KS83" s="19" t="str">
        <f t="shared" ca="1" si="702"/>
        <v>-</v>
      </c>
      <c r="KT83" s="19" t="str">
        <f t="shared" ca="1" si="702"/>
        <v>-</v>
      </c>
      <c r="KU83" s="19" t="str">
        <f t="shared" ca="1" si="702"/>
        <v>-</v>
      </c>
      <c r="KV83" s="19" t="b">
        <f t="shared" ca="1" si="702"/>
        <v>0</v>
      </c>
      <c r="KW83" s="144">
        <f t="shared" ca="1" si="683"/>
        <v>2</v>
      </c>
      <c r="KX83" s="19">
        <f t="shared" ca="1" si="702"/>
        <v>2</v>
      </c>
      <c r="KY83" s="19" t="b">
        <f t="shared" ca="1" si="702"/>
        <v>0</v>
      </c>
      <c r="KZ83" s="19" t="str">
        <f t="shared" ca="1" si="702"/>
        <v>-</v>
      </c>
      <c r="LA83" s="5" t="str">
        <f t="shared" ca="1" si="684"/>
        <v>-</v>
      </c>
      <c r="LB83" s="5" t="str">
        <f t="shared" ca="1" si="684"/>
        <v>-</v>
      </c>
      <c r="LC83" s="5" t="str">
        <f t="shared" ca="1" si="684"/>
        <v>-</v>
      </c>
      <c r="LD83" s="5" t="str">
        <f t="shared" ca="1" si="684"/>
        <v>-</v>
      </c>
      <c r="LE83" s="19" t="b">
        <f t="shared" ca="1" si="703"/>
        <v>0</v>
      </c>
      <c r="LF83" s="19" t="str">
        <f t="shared" ca="1" si="703"/>
        <v>-</v>
      </c>
      <c r="LG83" s="19" t="str">
        <f ca="1">OFFSET(LG$5,$B83,0)</f>
        <v>-</v>
      </c>
      <c r="LH83" s="19" t="b">
        <f ca="1">OFFSET(LH$5,$B83,0)</f>
        <v>1</v>
      </c>
      <c r="LI83" s="19">
        <f t="shared" ca="1" si="703"/>
        <v>0.75</v>
      </c>
      <c r="LJ83" s="19">
        <f t="shared" ca="1" si="703"/>
        <v>0.75</v>
      </c>
      <c r="LK83" s="19">
        <f t="shared" ca="1" si="703"/>
        <v>0.99</v>
      </c>
      <c r="LL83" s="19">
        <f t="shared" ca="1" si="703"/>
        <v>0.5</v>
      </c>
      <c r="LM83" s="19">
        <f t="shared" ca="1" si="703"/>
        <v>0</v>
      </c>
      <c r="LN83" s="19">
        <f t="shared" ca="1" si="703"/>
        <v>0</v>
      </c>
      <c r="LO83" s="19" t="str">
        <f t="shared" ca="1" si="703"/>
        <v>-</v>
      </c>
      <c r="LP83" s="5" t="str" cm="1">
        <f t="array" aca="1" ref="LP83" ca="1">INDEX(i.meatgrid,$Q83,LP$7)</f>
        <v>-</v>
      </c>
      <c r="LQ83" s="5" t="str" cm="1">
        <f t="array" aca="1" ref="LQ83" ca="1">INDEX(i.meatgrid,$Q83,LQ$7)</f>
        <v>-</v>
      </c>
      <c r="LR83" s="19" t="str">
        <f t="shared" ca="1" si="685"/>
        <v>-</v>
      </c>
      <c r="LS83" s="5">
        <f t="shared" ca="1" si="686"/>
        <v>1</v>
      </c>
      <c r="LT83" s="9"/>
      <c r="LU83" s="19">
        <f t="shared" ca="1" si="685"/>
        <v>70</v>
      </c>
      <c r="LV83" s="19">
        <f t="shared" ca="1" si="687"/>
        <v>50</v>
      </c>
      <c r="LW83" s="19">
        <f t="shared" ca="1" si="687"/>
        <v>80</v>
      </c>
      <c r="LX83" s="19">
        <f t="shared" ca="1" si="687"/>
        <v>50</v>
      </c>
      <c r="LY83" s="5" t="b" cm="1">
        <f t="array" aca="1" ref="LY83" ca="1">INDEX(i.meatgrid,$Q83,LY$7)</f>
        <v>0</v>
      </c>
      <c r="LZ83" s="5" t="b" cm="1">
        <f t="array" aca="1" ref="LZ83" ca="1">INDEX(i.meatgrid,$Q83,LZ$7)</f>
        <v>0</v>
      </c>
      <c r="MA83" s="5" cm="1">
        <f t="array" aca="1" ref="MA83" ca="1">INDEX(i.meatgrid,$Q83,MA$7)</f>
        <v>40</v>
      </c>
      <c r="MB83" s="5" t="str" cm="1">
        <f t="array" aca="1" ref="MB83" ca="1">INDEX(i.meatgrid,$Q83,MB$7)</f>
        <v>-</v>
      </c>
      <c r="MC83" s="19">
        <f t="shared" ca="1" si="688"/>
        <v>1</v>
      </c>
      <c r="MD83" s="5">
        <f t="shared" ca="1" si="689"/>
        <v>1</v>
      </c>
      <c r="ME83" s="5" cm="1">
        <f t="array" aca="1" ref="ME83" ca="1">INDEX(i.meatgrid,$Q83,ME$7)</f>
        <v>1</v>
      </c>
      <c r="MF83" s="5" cm="1">
        <f t="array" aca="1" ref="MF83" ca="1">INDEX(i.meatgrid,$Q83,MF$7)</f>
        <v>0</v>
      </c>
      <c r="MG83" s="5" cm="1">
        <f t="array" aca="1" ref="MG83" ca="1">INDEX(i.meatgrid,$Q83,MG$7)</f>
        <v>0</v>
      </c>
      <c r="MH83" s="5" cm="1">
        <f t="array" aca="1" ref="MH83" ca="1">INDEX(i.meatgrid,$Q83,MH$7)</f>
        <v>0</v>
      </c>
      <c r="MI83" s="5" cm="1">
        <f t="array" aca="1" ref="MI83" ca="1">INDEX(i.meatgrid,$Q83,MI$7)</f>
        <v>0</v>
      </c>
      <c r="MJ83" s="5" cm="1">
        <f t="array" aca="1" ref="MJ83" ca="1">INDEX(i.meatgrid,$Q83,MJ$7)</f>
        <v>1</v>
      </c>
      <c r="MK83" s="5" cm="1">
        <f t="array" aca="1" ref="MK83" ca="1">INDEX(i.meatgrid,$Q83,MK$7)</f>
        <v>1</v>
      </c>
      <c r="ML83" s="5" cm="1">
        <f t="array" aca="1" ref="ML83" ca="1">INDEX(i.meatgrid,$Q83,ML$7)</f>
        <v>1</v>
      </c>
      <c r="MM83" s="19">
        <f t="shared" ca="1" si="690"/>
        <v>1</v>
      </c>
      <c r="MN83" s="9"/>
      <c r="MO83" s="19" t="b">
        <f t="shared" ca="1" si="691"/>
        <v>0</v>
      </c>
      <c r="MP83" s="19" t="b">
        <f t="shared" ca="1" si="691"/>
        <v>0</v>
      </c>
      <c r="MQ83" s="19">
        <f t="shared" ca="1" si="691"/>
        <v>1</v>
      </c>
      <c r="MR83" s="19">
        <f t="shared" ca="1" si="691"/>
        <v>0.75</v>
      </c>
      <c r="MS83" s="19">
        <f t="shared" ca="1" si="691"/>
        <v>0.75</v>
      </c>
      <c r="MT83" s="19">
        <f t="shared" ca="1" si="691"/>
        <v>0.8</v>
      </c>
      <c r="MU83" s="19">
        <f t="shared" ca="1" si="691"/>
        <v>0.82499999999999996</v>
      </c>
      <c r="MV83" s="19">
        <f t="shared" ca="1" si="691"/>
        <v>0.875</v>
      </c>
      <c r="MW83" s="19">
        <f t="shared" ca="1" si="691"/>
        <v>0.9</v>
      </c>
      <c r="MX83" s="19">
        <f t="shared" ca="1" si="691"/>
        <v>1</v>
      </c>
      <c r="MY83" s="19">
        <f t="shared" ca="1" si="691"/>
        <v>0.875</v>
      </c>
      <c r="MZ83" s="19" t="b">
        <f t="shared" ca="1" si="691"/>
        <v>1</v>
      </c>
      <c r="NA83" s="19">
        <f t="shared" ca="1" si="691"/>
        <v>74.989999999999995</v>
      </c>
      <c r="NB83" s="19" t="str">
        <f t="shared" ca="1" si="691"/>
        <v>-</v>
      </c>
      <c r="NC83" s="19" t="str">
        <f t="shared" ca="1" si="691"/>
        <v>-</v>
      </c>
      <c r="ND83" s="19" t="str">
        <f t="shared" ca="1" si="691"/>
        <v>-</v>
      </c>
      <c r="NE83" s="19" t="str">
        <f t="shared" ca="1" si="692"/>
        <v>-</v>
      </c>
      <c r="NF83" s="19" t="str">
        <f t="shared" ca="1" si="692"/>
        <v>-</v>
      </c>
      <c r="NG83" s="19" t="str">
        <f t="shared" ca="1" si="692"/>
        <v>-</v>
      </c>
      <c r="NH83" s="19" t="str">
        <f t="shared" ca="1" si="692"/>
        <v>-</v>
      </c>
      <c r="NI83" s="19">
        <f t="shared" ca="1" si="692"/>
        <v>36.99</v>
      </c>
      <c r="NJ83" s="19">
        <f t="shared" ca="1" si="692"/>
        <v>36.99</v>
      </c>
      <c r="NK83" s="19" t="str">
        <f t="shared" ca="1" si="692"/>
        <v>-</v>
      </c>
      <c r="NL83" s="19" t="str">
        <f t="shared" ca="1" si="692"/>
        <v>-</v>
      </c>
      <c r="NM83" s="19" t="str">
        <f t="shared" ca="1" si="692"/>
        <v>-</v>
      </c>
      <c r="NN83" s="19" t="str">
        <f t="shared" ca="1" si="692"/>
        <v>-</v>
      </c>
      <c r="NO83" s="19" t="str">
        <f t="shared" ca="1" si="692"/>
        <v>-</v>
      </c>
      <c r="NP83" s="19">
        <f t="shared" ca="1" si="692"/>
        <v>49.99</v>
      </c>
      <c r="NQ83" s="19">
        <f t="shared" ca="1" si="692"/>
        <v>49.99</v>
      </c>
      <c r="NR83" s="19">
        <f t="shared" ca="1" si="692"/>
        <v>49.99</v>
      </c>
      <c r="NS83" s="19">
        <f t="shared" ca="1" si="692"/>
        <v>49.99</v>
      </c>
      <c r="NT83" s="19">
        <f t="shared" ca="1" si="692"/>
        <v>49.99</v>
      </c>
      <c r="NU83" s="19">
        <f t="shared" ca="1" si="692"/>
        <v>49.99</v>
      </c>
      <c r="NV83" s="19">
        <f t="shared" ca="1" si="692"/>
        <v>49.99</v>
      </c>
      <c r="NW83" s="19">
        <f t="shared" ca="1" si="692"/>
        <v>49.99</v>
      </c>
      <c r="NX83" s="19">
        <f t="shared" ca="1" si="692"/>
        <v>412.99</v>
      </c>
      <c r="NY83" s="19">
        <f t="shared" ca="1" si="692"/>
        <v>412.99</v>
      </c>
      <c r="NZ83" s="19" t="str">
        <f t="shared" ca="1" si="692"/>
        <v>-</v>
      </c>
      <c r="OA83" s="19" t="str">
        <f t="shared" ca="1" si="692"/>
        <v>-</v>
      </c>
      <c r="OB83" s="19" t="str">
        <f t="shared" ca="1" si="692"/>
        <v>-</v>
      </c>
      <c r="OC83" s="19" t="str">
        <f t="shared" ca="1" si="692"/>
        <v>-</v>
      </c>
      <c r="OD83" s="19" t="str">
        <f t="shared" ca="1" si="692"/>
        <v>-</v>
      </c>
      <c r="OE83" s="19">
        <f t="shared" ca="1" si="692"/>
        <v>6.8900000000000006</v>
      </c>
      <c r="OF83" s="19">
        <f t="shared" ca="1" si="692"/>
        <v>6.8900000000000006</v>
      </c>
      <c r="OG83" s="19">
        <f t="shared" ca="1" si="692"/>
        <v>6.8900000000000006</v>
      </c>
      <c r="OH83" s="19">
        <f t="shared" ca="1" si="692"/>
        <v>6.8900000000000006</v>
      </c>
      <c r="OI83" s="19">
        <f t="shared" ca="1" si="692"/>
        <v>6.8900000000000006</v>
      </c>
      <c r="OJ83" s="19">
        <f t="shared" ca="1" si="692"/>
        <v>6.8900000000000006</v>
      </c>
      <c r="OK83" s="19">
        <f t="shared" ca="1" si="692"/>
        <v>6.8900000000000006</v>
      </c>
      <c r="OL83" s="19">
        <f t="shared" ca="1" si="692"/>
        <v>6.8900000000000006</v>
      </c>
      <c r="OM83" s="19">
        <f t="shared" ca="1" si="692"/>
        <v>346.99</v>
      </c>
      <c r="ON83" s="19">
        <f t="shared" ca="1" si="692"/>
        <v>346.99</v>
      </c>
      <c r="OO83" s="19" t="str">
        <f t="shared" ca="1" si="692"/>
        <v>-</v>
      </c>
      <c r="OP83" s="19" t="str">
        <f t="shared" ca="1" si="692"/>
        <v>-</v>
      </c>
      <c r="OQ83" s="19" t="str">
        <f t="shared" ca="1" si="692"/>
        <v>-</v>
      </c>
      <c r="OR83" s="19" t="str">
        <f t="shared" ca="1" si="692"/>
        <v>-</v>
      </c>
      <c r="OS83" s="19" t="str">
        <f t="shared" ca="1" si="692"/>
        <v>-</v>
      </c>
      <c r="OT83" s="19">
        <f t="shared" ca="1" si="692"/>
        <v>0</v>
      </c>
      <c r="OU83" s="24">
        <v>0</v>
      </c>
    </row>
    <row r="84" spans="1:411" outlineLevel="2">
      <c r="A84" s="21">
        <f t="shared" si="158"/>
        <v>79</v>
      </c>
      <c r="B84" s="222">
        <f t="shared" ca="1" si="704"/>
        <v>76</v>
      </c>
      <c r="C84">
        <v>207</v>
      </c>
      <c r="D84" s="144" t="str">
        <f t="shared" ca="1" si="652"/>
        <v>GSM</v>
      </c>
      <c r="E84" t="b">
        <v>0</v>
      </c>
      <c r="F84" t="b">
        <v>0</v>
      </c>
      <c r="G84" t="b">
        <f t="shared" si="653"/>
        <v>0</v>
      </c>
      <c r="H84" s="237">
        <f t="shared" ca="1" si="705"/>
        <v>2</v>
      </c>
      <c r="I84" s="237">
        <f t="shared" ca="1" si="705"/>
        <v>1</v>
      </c>
      <c r="J84" s="237" t="str">
        <f t="shared" ca="1" si="705"/>
        <v/>
      </c>
      <c r="K84" s="237">
        <f t="shared" ca="1" si="705"/>
        <v>2</v>
      </c>
      <c r="L84" s="237">
        <f t="shared" ca="1" si="693"/>
        <v>2</v>
      </c>
      <c r="M84" s="237">
        <f t="shared" ca="1" si="693"/>
        <v>2</v>
      </c>
      <c r="N84" s="237">
        <f t="shared" ca="1" si="693"/>
        <v>3</v>
      </c>
      <c r="O84" s="237">
        <f t="shared" ca="1" si="693"/>
        <v>1</v>
      </c>
      <c r="P84" s="237">
        <f t="shared" ca="1" si="693"/>
        <v>1</v>
      </c>
      <c r="Q84" s="237">
        <f t="shared" ca="1" si="693"/>
        <v>4</v>
      </c>
      <c r="R84" s="237">
        <f t="shared" ca="1" si="693"/>
        <v>1</v>
      </c>
      <c r="S84" s="237">
        <f t="shared" ca="1" si="693"/>
        <v>1</v>
      </c>
      <c r="T84" s="237">
        <f t="shared" ca="1" si="693"/>
        <v>1</v>
      </c>
      <c r="U84" s="275"/>
      <c r="V84" s="275"/>
      <c r="W84" s="237">
        <f t="shared" ca="1" si="694"/>
        <v>0</v>
      </c>
      <c r="X84" s="275"/>
      <c r="Y84" s="275">
        <f t="shared" ca="1" si="695"/>
        <v>0</v>
      </c>
      <c r="Z84" s="275">
        <f t="shared" ca="1" si="695"/>
        <v>0</v>
      </c>
      <c r="AA84" s="275">
        <f t="shared" ca="1" si="695"/>
        <v>0</v>
      </c>
      <c r="AB84" s="275">
        <f t="shared" ca="1" si="695"/>
        <v>0</v>
      </c>
      <c r="AC84" s="275">
        <f t="shared" ca="1" si="695"/>
        <v>0</v>
      </c>
      <c r="AD84" s="275">
        <f t="shared" ca="1" si="695"/>
        <v>0</v>
      </c>
      <c r="AE84" s="275">
        <f t="shared" ca="1" si="695"/>
        <v>0</v>
      </c>
      <c r="AF84" s="144">
        <f ca="1">INDEX(CHOOSE($N84,DataAutumn!i.AdultDrys,DataWinter!i.AdultDrys,DataSpring!i.AdultDrys),1,$M84)</f>
        <v>3</v>
      </c>
      <c r="AG84" s="5">
        <f t="shared" ca="1" si="654"/>
        <v>2</v>
      </c>
      <c r="AH84" s="5">
        <f t="shared" ca="1" si="654"/>
        <v>0</v>
      </c>
      <c r="AI84" s="5">
        <f t="shared" ca="1" si="655"/>
        <v>1</v>
      </c>
      <c r="AJ84">
        <f t="shared" ca="1" si="656"/>
        <v>2</v>
      </c>
      <c r="AL84" s="231" t="str">
        <f ca="1">TEXT(LEFT(OFFSET(AL84,-1,0),5)+1,"00000")&amp;MID(OFFSET(AL84,-1,0),6,FIND(" ",OFFSET(AL84,-1,0),7)-5)
&amp; $D84           &amp; IF($IG84=0," FWM","")&amp;IF($IG84=1," MWM","")&amp;IF($IG84=5," Mat","")&amp;IF($IH84=TRUE,"&amp;BBT","    ")          &amp; " Day"&amp;INDEX(i.DOY,$N84,1)
&amp; " Scan"&amp;TEXT($O84,"0")        &amp;" "&amp; INDEX(DataMaster!$B$98:$B$105,$Q84,0)
&amp; " WP"&amp;TEXT($MC84*100,"000p")           &amp; " MP"&amp;TEXT($MD84*100,"000p")           &amp; " GP"&amp;TEXT($MM84*100,"000p")
&amp; " T_" &amp; IF(AND($CC84,$CE84),"TRUE ")        &amp; " (F"&amp;3+COUNTIF($CV84:$CY84,TRUE)&amp;3&amp;"N"&amp;$DM84&amp;$DN84&amp;")"</f>
        <v>00004 FeedSupply_DSP GSM MWM     Day204 Scan1 Prime WP100p MP100p GP100p T_TRUE  (F33N33)</v>
      </c>
      <c r="AM84" s="9" t="str">
        <f ca="1">IF(COUNTIF(AL$5:AL84,AL84)=1,"-","Dup")</f>
        <v>Dup</v>
      </c>
      <c r="AN84" s="9"/>
      <c r="AO84" s="237" t="str">
        <f t="shared" ca="1" si="706"/>
        <v>-</v>
      </c>
      <c r="AP84" s="237" t="str">
        <f t="shared" ca="1" si="706"/>
        <v>-</v>
      </c>
      <c r="AQ84" s="237" t="str">
        <f t="shared" ca="1" si="706"/>
        <v>-</v>
      </c>
      <c r="AR84" s="237" t="str">
        <f t="shared" ca="1" si="706"/>
        <v>-</v>
      </c>
      <c r="AS84" s="237" t="str">
        <f t="shared" ca="1" si="706"/>
        <v>-</v>
      </c>
      <c r="AT84" s="237" t="str">
        <f t="shared" ca="1" si="706"/>
        <v>-</v>
      </c>
      <c r="AU84" s="237" t="str">
        <f t="shared" ca="1" si="706"/>
        <v>-</v>
      </c>
      <c r="AV84" s="237" t="str">
        <f t="shared" ca="1" si="706"/>
        <v>-</v>
      </c>
      <c r="AW84" s="9"/>
      <c r="AX84" s="5" t="b">
        <f t="shared" ca="1" si="657"/>
        <v>0</v>
      </c>
      <c r="AY84" s="5" t="str">
        <f t="shared" ca="1" si="657"/>
        <v>-</v>
      </c>
      <c r="AZ84" s="5" t="b">
        <f t="shared" ca="1" si="657"/>
        <v>0</v>
      </c>
      <c r="BA84" s="5" t="b">
        <f t="shared" ca="1" si="657"/>
        <v>1</v>
      </c>
      <c r="BB84" s="5" t="b">
        <f t="shared" ca="1" si="657"/>
        <v>1</v>
      </c>
      <c r="BC84" s="144">
        <f t="shared" ca="1" si="657"/>
        <v>0</v>
      </c>
      <c r="BD84" s="19" t="b">
        <f t="shared" ca="1" si="658"/>
        <v>1</v>
      </c>
      <c r="BE84" s="9"/>
      <c r="BF84" s="5" t="str">
        <f t="shared" ca="1" si="659"/>
        <v>-</v>
      </c>
      <c r="BG84" s="19" t="str">
        <f t="shared" ca="1" si="660"/>
        <v>-</v>
      </c>
      <c r="BH84" s="19" t="str">
        <f t="shared" ca="1" si="660"/>
        <v>-</v>
      </c>
      <c r="BI84" s="19" t="str">
        <f t="shared" ca="1" si="660"/>
        <v>-</v>
      </c>
      <c r="BJ84" s="5" t="str">
        <f t="shared" ca="1" si="661"/>
        <v>-</v>
      </c>
      <c r="BK84" s="19" t="str">
        <f t="shared" ca="1" si="662"/>
        <v>-</v>
      </c>
      <c r="BL84" s="5" t="str">
        <f t="shared" ca="1" si="663"/>
        <v>-</v>
      </c>
      <c r="BM84" s="19" t="str">
        <f t="shared" ca="1" si="664"/>
        <v>-</v>
      </c>
      <c r="BN84" s="19" t="str">
        <f t="shared" ca="1" si="664"/>
        <v>-</v>
      </c>
      <c r="BO84" s="19" t="str">
        <f t="shared" ca="1" si="664"/>
        <v>-</v>
      </c>
      <c r="BP84" s="5" t="str">
        <f t="shared" ca="1" si="665"/>
        <v>-</v>
      </c>
      <c r="BQ84" s="9"/>
      <c r="BR84" s="19" t="str">
        <f t="shared" ca="1" si="666"/>
        <v>-</v>
      </c>
      <c r="BS84" s="19" t="str">
        <f t="shared" ca="1" si="666"/>
        <v>-</v>
      </c>
      <c r="BT84" s="19" t="str">
        <f t="shared" ca="1" si="666"/>
        <v>-</v>
      </c>
      <c r="BU84" s="19" t="str">
        <f t="shared" ca="1" si="666"/>
        <v>-</v>
      </c>
      <c r="BV84" s="19" t="str">
        <f t="shared" ca="1" si="666"/>
        <v>-</v>
      </c>
      <c r="BW84" s="19" t="str">
        <f t="shared" ca="1" si="666"/>
        <v>-</v>
      </c>
      <c r="BX84" s="19" t="str">
        <f t="shared" ca="1" si="666"/>
        <v>-</v>
      </c>
      <c r="BY84" s="19" t="str">
        <f t="shared" ca="1" si="666"/>
        <v>-</v>
      </c>
      <c r="BZ84" s="19" t="str">
        <f t="shared" ca="1" si="666"/>
        <v>-</v>
      </c>
      <c r="CA84" s="19" t="str">
        <f t="shared" ca="1" si="666"/>
        <v>-</v>
      </c>
      <c r="CB84" s="9"/>
      <c r="CC84" s="237" t="b">
        <f t="shared" ref="CC84:CG86" ca="1" si="712">OFFSET(CC84,-1,0)</f>
        <v>1</v>
      </c>
      <c r="CD84" s="12" t="b">
        <v>0</v>
      </c>
      <c r="CE84" s="237" t="b">
        <f t="shared" ca="1" si="712"/>
        <v>1</v>
      </c>
      <c r="CF84" s="251">
        <f t="shared" ca="1" si="707"/>
        <v>2234102</v>
      </c>
      <c r="CG84" s="237" t="b">
        <f t="shared" ca="1" si="712"/>
        <v>0</v>
      </c>
      <c r="CH84" s="12" t="s">
        <v>34</v>
      </c>
      <c r="CI84" s="19" t="b">
        <f t="shared" ca="1" si="696"/>
        <v>1</v>
      </c>
      <c r="CJ84" s="237">
        <f t="shared" ca="1" si="708"/>
        <v>2234104</v>
      </c>
      <c r="CK84" s="19" t="str">
        <f t="shared" ca="1" si="696"/>
        <v>-</v>
      </c>
      <c r="CL84" s="19">
        <f t="shared" ca="1" si="696"/>
        <v>1</v>
      </c>
      <c r="CM84" s="19">
        <f t="shared" ca="1" si="696"/>
        <v>1</v>
      </c>
      <c r="CN84" s="9"/>
      <c r="CO84" s="444">
        <f t="shared" ca="1" si="668"/>
        <v>652</v>
      </c>
      <c r="CP84" s="444">
        <f t="shared" ca="1" si="668"/>
        <v>686</v>
      </c>
      <c r="CQ84" s="444">
        <f t="shared" ca="1" si="668"/>
        <v>721</v>
      </c>
      <c r="CR84" s="152">
        <f t="shared" ca="1" si="669"/>
        <v>378</v>
      </c>
      <c r="CS84" s="152">
        <f t="shared" ca="1" si="669"/>
        <v>413</v>
      </c>
      <c r="CT84" s="152">
        <f t="shared" ca="1" si="669"/>
        <v>448</v>
      </c>
      <c r="CU84" s="19" t="str">
        <f t="shared" ca="1" si="670"/>
        <v>-</v>
      </c>
      <c r="CV84" s="12" t="b">
        <v>0</v>
      </c>
      <c r="CW84" s="12" t="b">
        <v>0</v>
      </c>
      <c r="CX84" s="12" t="b">
        <v>0</v>
      </c>
      <c r="CY84" s="12" t="b">
        <v>0</v>
      </c>
      <c r="CZ84" s="19" t="b">
        <f t="shared" ca="1" si="670"/>
        <v>1</v>
      </c>
      <c r="DA84" s="19">
        <f t="shared" ca="1" si="670"/>
        <v>0</v>
      </c>
      <c r="DB84" s="19">
        <f t="shared" ca="1" si="670"/>
        <v>0</v>
      </c>
      <c r="DC84" s="19">
        <f t="shared" ca="1" si="670"/>
        <v>0</v>
      </c>
      <c r="DD84" s="19">
        <f t="shared" ca="1" si="670"/>
        <v>0</v>
      </c>
      <c r="DE84" s="19">
        <f t="shared" ca="1" si="670"/>
        <v>0</v>
      </c>
      <c r="DF84" s="19">
        <f t="shared" ca="1" si="670"/>
        <v>0</v>
      </c>
      <c r="DG84" s="19">
        <f t="shared" ca="1" si="670"/>
        <v>0</v>
      </c>
      <c r="DH84" s="19">
        <f t="shared" ca="1" si="670"/>
        <v>0</v>
      </c>
      <c r="DI84" s="19">
        <f t="shared" ca="1" si="670"/>
        <v>0</v>
      </c>
      <c r="DJ84" s="19">
        <f t="shared" ca="1" si="670"/>
        <v>0</v>
      </c>
      <c r="DK84" s="19">
        <f t="shared" ca="1" si="670"/>
        <v>0</v>
      </c>
      <c r="DL84" s="19">
        <f t="shared" ca="1" si="671"/>
        <v>0</v>
      </c>
      <c r="DM84" s="12">
        <v>3</v>
      </c>
      <c r="DN84" s="12">
        <v>3</v>
      </c>
      <c r="DO84" s="19">
        <f t="shared" ca="1" si="709"/>
        <v>0</v>
      </c>
      <c r="DP84" s="12">
        <v>1</v>
      </c>
      <c r="DQ84" s="12">
        <v>-1</v>
      </c>
      <c r="DR84" s="19" t="str">
        <f t="shared" ca="1" si="671"/>
        <v>-</v>
      </c>
      <c r="DS84" s="19" t="str">
        <f t="shared" ca="1" si="671"/>
        <v>-</v>
      </c>
      <c r="DT84" s="19" t="str">
        <f t="shared" ca="1" si="671"/>
        <v>-</v>
      </c>
      <c r="DU84" s="251">
        <f t="shared" ca="1" si="697"/>
        <v>0</v>
      </c>
      <c r="DV84" s="251">
        <f t="shared" si="710"/>
        <v>1</v>
      </c>
      <c r="DW84" s="251">
        <f t="shared" si="698"/>
        <v>-1</v>
      </c>
      <c r="DX84" s="19" t="str">
        <f t="shared" ca="1" si="671"/>
        <v>-</v>
      </c>
      <c r="DY84" s="19" t="str">
        <f t="shared" ca="1" si="671"/>
        <v>-</v>
      </c>
      <c r="DZ84" s="19" t="str">
        <f t="shared" ca="1" si="671"/>
        <v>-</v>
      </c>
      <c r="EA84" s="19" t="str">
        <f t="shared" ca="1" si="671"/>
        <v>-</v>
      </c>
      <c r="EB84" s="19" t="str">
        <f t="shared" ca="1" si="671"/>
        <v>-</v>
      </c>
      <c r="EC84" s="19" t="str">
        <f t="shared" ca="1" si="671"/>
        <v>-</v>
      </c>
      <c r="ED84" s="19">
        <f t="shared" ca="1" si="671"/>
        <v>0</v>
      </c>
      <c r="EE84" s="19">
        <f t="shared" ca="1" si="671"/>
        <v>0</v>
      </c>
      <c r="EF84" s="19">
        <f t="shared" ca="1" si="671"/>
        <v>0</v>
      </c>
      <c r="EG84" s="19">
        <f t="shared" ca="1" si="671"/>
        <v>0</v>
      </c>
      <c r="EH84" s="19">
        <f t="shared" ca="1" si="671"/>
        <v>0</v>
      </c>
      <c r="EI84" s="19">
        <f t="shared" ca="1" si="671"/>
        <v>0</v>
      </c>
      <c r="EJ84" s="19">
        <f t="shared" ca="1" si="671"/>
        <v>0</v>
      </c>
      <c r="EK84" s="19">
        <f t="shared" ca="1" si="671"/>
        <v>0</v>
      </c>
      <c r="EL84" s="19">
        <f t="shared" ca="1" si="671"/>
        <v>0</v>
      </c>
      <c r="EM84" s="19">
        <f t="shared" ca="1" si="671"/>
        <v>0</v>
      </c>
      <c r="EN84" s="19">
        <f t="shared" ca="1" si="671"/>
        <v>0</v>
      </c>
      <c r="EO84" s="19">
        <f t="shared" ca="1" si="671"/>
        <v>0</v>
      </c>
      <c r="EP84" s="19">
        <f t="shared" ca="1" si="671"/>
        <v>0</v>
      </c>
      <c r="EQ84" s="19">
        <f t="shared" ca="1" si="671"/>
        <v>0</v>
      </c>
      <c r="ER84" s="19">
        <f t="shared" ca="1" si="671"/>
        <v>0</v>
      </c>
      <c r="ES84" s="19">
        <f t="shared" ca="1" si="671"/>
        <v>0</v>
      </c>
      <c r="ET84" s="19">
        <f t="shared" ca="1" si="672"/>
        <v>0</v>
      </c>
      <c r="EU84" s="19">
        <f t="shared" ca="1" si="672"/>
        <v>0</v>
      </c>
      <c r="EV84" s="19">
        <f t="shared" ca="1" si="672"/>
        <v>0</v>
      </c>
      <c r="EW84" s="19">
        <f t="shared" ca="1" si="672"/>
        <v>0</v>
      </c>
      <c r="EX84" s="19">
        <f t="shared" ca="1" si="672"/>
        <v>0</v>
      </c>
      <c r="EY84" s="19">
        <f t="shared" ca="1" si="672"/>
        <v>0</v>
      </c>
      <c r="EZ84" s="19">
        <f t="shared" ca="1" si="672"/>
        <v>0</v>
      </c>
      <c r="FA84" s="19">
        <f t="shared" ca="1" si="672"/>
        <v>0</v>
      </c>
      <c r="FB84" s="19">
        <f t="shared" ca="1" si="672"/>
        <v>0</v>
      </c>
      <c r="FC84" s="19">
        <f t="shared" ca="1" si="672"/>
        <v>0</v>
      </c>
      <c r="FD84" s="19">
        <f t="shared" ca="1" si="672"/>
        <v>0</v>
      </c>
      <c r="FE84" s="19">
        <f t="shared" ca="1" si="672"/>
        <v>0</v>
      </c>
      <c r="FF84" s="19">
        <f t="shared" ca="1" si="672"/>
        <v>0</v>
      </c>
      <c r="FG84" s="19">
        <f t="shared" ca="1" si="672"/>
        <v>0</v>
      </c>
      <c r="FH84" s="19">
        <f t="shared" ca="1" si="672"/>
        <v>0</v>
      </c>
      <c r="FI84" s="19">
        <f t="shared" ca="1" si="672"/>
        <v>0</v>
      </c>
      <c r="FJ84" s="19">
        <f t="shared" ca="1" si="673"/>
        <v>0</v>
      </c>
      <c r="FK84" s="19">
        <f t="shared" ca="1" si="673"/>
        <v>0</v>
      </c>
      <c r="FL84" s="19">
        <f t="shared" ca="1" si="673"/>
        <v>0</v>
      </c>
      <c r="FM84" s="19">
        <f t="shared" ca="1" si="673"/>
        <v>0</v>
      </c>
      <c r="FN84" s="19">
        <f t="shared" ca="1" si="673"/>
        <v>0</v>
      </c>
      <c r="FO84" s="19">
        <f t="shared" ca="1" si="673"/>
        <v>0</v>
      </c>
      <c r="FP84" s="19">
        <f t="shared" ca="1" si="673"/>
        <v>0</v>
      </c>
      <c r="FQ84" s="19">
        <f t="shared" ca="1" si="673"/>
        <v>0</v>
      </c>
      <c r="FR84" s="19">
        <f t="shared" ca="1" si="673"/>
        <v>0</v>
      </c>
      <c r="FS84" s="19">
        <f t="shared" ca="1" si="673"/>
        <v>0</v>
      </c>
      <c r="FT84" s="19">
        <f t="shared" ca="1" si="673"/>
        <v>0</v>
      </c>
      <c r="FU84" s="19">
        <f t="shared" ca="1" si="673"/>
        <v>0</v>
      </c>
      <c r="FV84" s="19">
        <f t="shared" ca="1" si="673"/>
        <v>0</v>
      </c>
      <c r="FW84" s="19">
        <f t="shared" ca="1" si="673"/>
        <v>0</v>
      </c>
      <c r="FX84" s="19">
        <f t="shared" ca="1" si="673"/>
        <v>0</v>
      </c>
      <c r="FY84" s="19">
        <f t="shared" ca="1" si="673"/>
        <v>0</v>
      </c>
      <c r="FZ84" s="19">
        <f t="shared" ca="1" si="673"/>
        <v>0</v>
      </c>
      <c r="GA84" s="19">
        <f t="shared" ca="1" si="673"/>
        <v>0</v>
      </c>
      <c r="GB84" s="19">
        <f t="shared" ca="1" si="673"/>
        <v>0</v>
      </c>
      <c r="GC84" s="19">
        <f t="shared" ca="1" si="673"/>
        <v>0</v>
      </c>
      <c r="GD84" s="19">
        <f t="shared" ca="1" si="673"/>
        <v>0</v>
      </c>
      <c r="GE84" s="19">
        <f t="shared" ca="1" si="673"/>
        <v>0</v>
      </c>
      <c r="GF84" s="19">
        <f t="shared" ca="1" si="673"/>
        <v>0</v>
      </c>
      <c r="GG84" s="19">
        <f t="shared" ca="1" si="673"/>
        <v>0</v>
      </c>
      <c r="GH84" s="19">
        <f t="shared" ca="1" si="673"/>
        <v>0</v>
      </c>
      <c r="GI84" s="19">
        <f t="shared" ca="1" si="673"/>
        <v>0</v>
      </c>
      <c r="GJ84" s="19">
        <f t="shared" ca="1" si="673"/>
        <v>0</v>
      </c>
      <c r="GK84" s="19">
        <f t="shared" ca="1" si="673"/>
        <v>0</v>
      </c>
      <c r="GL84" s="19">
        <f t="shared" ca="1" si="673"/>
        <v>0</v>
      </c>
      <c r="GM84" s="19">
        <f t="shared" ca="1" si="673"/>
        <v>0</v>
      </c>
      <c r="GN84" s="19">
        <f t="shared" ca="1" si="673"/>
        <v>0</v>
      </c>
      <c r="GO84" s="19">
        <f t="shared" ca="1" si="673"/>
        <v>0</v>
      </c>
      <c r="GP84" s="19">
        <f t="shared" ca="1" si="673"/>
        <v>0</v>
      </c>
      <c r="GQ84" s="19">
        <f t="shared" ca="1" si="673"/>
        <v>0</v>
      </c>
      <c r="GR84" s="19">
        <f t="shared" ca="1" si="673"/>
        <v>0</v>
      </c>
      <c r="GS84" s="19">
        <f t="shared" ca="1" si="673"/>
        <v>0</v>
      </c>
      <c r="GT84" s="19">
        <f t="shared" ca="1" si="673"/>
        <v>0</v>
      </c>
      <c r="GU84" s="19">
        <f t="shared" ca="1" si="673"/>
        <v>0</v>
      </c>
      <c r="GV84" s="19">
        <f t="shared" ca="1" si="673"/>
        <v>0</v>
      </c>
      <c r="GW84" s="19">
        <f t="shared" ca="1" si="673"/>
        <v>0</v>
      </c>
      <c r="GX84" s="19">
        <f t="shared" ca="1" si="673"/>
        <v>0</v>
      </c>
      <c r="GY84" s="19">
        <f t="shared" ca="1" si="673"/>
        <v>0</v>
      </c>
      <c r="GZ84" s="19">
        <f t="shared" ca="1" si="673"/>
        <v>0</v>
      </c>
      <c r="HA84" s="19">
        <f t="shared" ca="1" si="673"/>
        <v>0</v>
      </c>
      <c r="HB84" s="19">
        <f t="shared" ca="1" si="673"/>
        <v>0</v>
      </c>
      <c r="HC84" s="19">
        <f t="shared" ca="1" si="673"/>
        <v>0</v>
      </c>
      <c r="HD84" s="19">
        <f t="shared" ca="1" si="673"/>
        <v>0</v>
      </c>
      <c r="HE84" s="19">
        <f t="shared" ca="1" si="673"/>
        <v>0</v>
      </c>
      <c r="HF84" s="19">
        <f t="shared" ca="1" si="673"/>
        <v>0</v>
      </c>
      <c r="HG84" s="19">
        <f t="shared" ca="1" si="673"/>
        <v>0</v>
      </c>
      <c r="HH84" s="19">
        <f t="shared" ca="1" si="673"/>
        <v>0</v>
      </c>
      <c r="HI84" s="19">
        <f t="shared" ca="1" si="673"/>
        <v>0</v>
      </c>
      <c r="HJ84" s="19">
        <f t="shared" ca="1" si="673"/>
        <v>0</v>
      </c>
      <c r="HK84" s="19">
        <f t="shared" ca="1" si="673"/>
        <v>0</v>
      </c>
      <c r="HL84" s="19">
        <f t="shared" ca="1" si="674"/>
        <v>0</v>
      </c>
      <c r="HM84" s="19">
        <f t="shared" ca="1" si="674"/>
        <v>0</v>
      </c>
      <c r="HN84" s="19">
        <f t="shared" ca="1" si="674"/>
        <v>0</v>
      </c>
      <c r="HO84" s="19">
        <f t="shared" ca="1" si="674"/>
        <v>0</v>
      </c>
      <c r="HP84" s="19">
        <f t="shared" ca="1" si="674"/>
        <v>0</v>
      </c>
      <c r="HQ84" s="19">
        <f t="shared" ca="1" si="674"/>
        <v>0</v>
      </c>
      <c r="HR84" s="19">
        <f t="shared" ca="1" si="674"/>
        <v>0</v>
      </c>
      <c r="HS84" s="19">
        <f t="shared" ca="1" si="674"/>
        <v>0</v>
      </c>
      <c r="HT84" s="19">
        <f t="shared" ca="1" si="674"/>
        <v>0</v>
      </c>
      <c r="HU84" s="19">
        <f t="shared" ca="1" si="674"/>
        <v>0</v>
      </c>
      <c r="HV84" s="19">
        <f t="shared" ca="1" si="674"/>
        <v>0</v>
      </c>
      <c r="HW84" s="19">
        <f t="shared" ca="1" si="674"/>
        <v>0</v>
      </c>
      <c r="HX84" s="19">
        <f t="shared" ca="1" si="674"/>
        <v>0</v>
      </c>
      <c r="HY84" s="19">
        <f t="shared" ca="1" si="674"/>
        <v>0</v>
      </c>
      <c r="HZ84" s="19">
        <f t="shared" ca="1" si="674"/>
        <v>0</v>
      </c>
      <c r="IA84" s="19">
        <f t="shared" ca="1" si="674"/>
        <v>0</v>
      </c>
      <c r="IB84" s="19">
        <f t="shared" ca="1" si="674"/>
        <v>0</v>
      </c>
      <c r="IC84" s="19">
        <f t="shared" ca="1" si="674"/>
        <v>0</v>
      </c>
      <c r="ID84" s="19">
        <f t="shared" ca="1" si="674"/>
        <v>0</v>
      </c>
      <c r="IE84" s="5">
        <f t="shared" ca="1" si="675"/>
        <v>67</v>
      </c>
      <c r="IF84" s="9"/>
      <c r="IG84" s="5">
        <f t="shared" ca="1" si="676"/>
        <v>1</v>
      </c>
      <c r="IH84" s="5" t="b">
        <f t="shared" ca="1" si="676"/>
        <v>0</v>
      </c>
      <c r="II84" s="19">
        <f t="shared" ca="1" si="677"/>
        <v>0</v>
      </c>
      <c r="IJ84" s="5">
        <f t="shared" ca="1" si="676"/>
        <v>55</v>
      </c>
      <c r="IK84" s="19">
        <f t="shared" ca="1" si="677"/>
        <v>1</v>
      </c>
      <c r="IL84" s="19">
        <f t="shared" ca="1" si="677"/>
        <v>0</v>
      </c>
      <c r="IM84" s="19">
        <f t="shared" ca="1" si="677"/>
        <v>0</v>
      </c>
      <c r="IN84" s="19">
        <f t="shared" ca="1" si="677"/>
        <v>0</v>
      </c>
      <c r="IO84" s="19">
        <f t="shared" ca="1" si="677"/>
        <v>0</v>
      </c>
      <c r="IP84" s="19">
        <f t="shared" ca="1" si="677"/>
        <v>0</v>
      </c>
      <c r="IQ84" s="19">
        <f t="shared" ca="1" si="677"/>
        <v>0</v>
      </c>
      <c r="IR84" s="19">
        <f t="shared" ca="1" si="677"/>
        <v>0</v>
      </c>
      <c r="IS84" s="19">
        <f t="shared" ca="1" si="677"/>
        <v>0</v>
      </c>
      <c r="IT84" s="19">
        <f t="shared" ca="1" si="677"/>
        <v>0</v>
      </c>
      <c r="IU84" s="19">
        <f t="shared" ca="1" si="677"/>
        <v>0</v>
      </c>
      <c r="IV84" s="19">
        <f t="shared" ca="1" si="677"/>
        <v>0</v>
      </c>
      <c r="IW84" s="19">
        <f t="shared" ca="1" si="677"/>
        <v>0</v>
      </c>
      <c r="IX84" s="19">
        <f t="shared" ca="1" si="677"/>
        <v>0</v>
      </c>
      <c r="IY84" s="19">
        <f t="shared" ca="1" si="677"/>
        <v>0</v>
      </c>
      <c r="IZ84" s="19">
        <f t="shared" ca="1" si="677"/>
        <v>0</v>
      </c>
      <c r="JA84" s="19">
        <f t="shared" ca="1" si="677"/>
        <v>0</v>
      </c>
      <c r="JB84" s="19">
        <f t="shared" ca="1" si="677"/>
        <v>0</v>
      </c>
      <c r="JC84" s="19">
        <f t="shared" ca="1" si="677"/>
        <v>0</v>
      </c>
      <c r="JD84" s="19">
        <f t="shared" ca="1" si="677"/>
        <v>0</v>
      </c>
      <c r="JE84" s="19">
        <f t="shared" ca="1" si="677"/>
        <v>0</v>
      </c>
      <c r="JF84" s="19">
        <f t="shared" ca="1" si="677"/>
        <v>0</v>
      </c>
      <c r="JG84" s="5">
        <f t="shared" ca="1" si="678"/>
        <v>1.2500000000000001E-2</v>
      </c>
      <c r="JH84" s="567">
        <f t="shared" ca="1" si="678"/>
        <v>0</v>
      </c>
      <c r="JI84" s="5">
        <f t="shared" ca="1" si="678"/>
        <v>6.25E-2</v>
      </c>
      <c r="JJ84" s="5">
        <f t="shared" ca="1" si="678"/>
        <v>6.25E-2</v>
      </c>
      <c r="JK84" s="5">
        <f t="shared" ca="1" si="678"/>
        <v>6.25E-2</v>
      </c>
      <c r="JL84" s="19">
        <f t="shared" ca="1" si="677"/>
        <v>1</v>
      </c>
      <c r="JM84" s="19">
        <f t="shared" ca="1" si="677"/>
        <v>0</v>
      </c>
      <c r="JN84" s="19">
        <f t="shared" ca="1" si="677"/>
        <v>1</v>
      </c>
      <c r="JO84" s="9"/>
      <c r="JP84" s="5" t="b">
        <f t="shared" ca="1" si="679"/>
        <v>0</v>
      </c>
      <c r="JQ84" s="19" t="str">
        <f t="shared" ca="1" si="680"/>
        <v>-</v>
      </c>
      <c r="JR84" s="19" t="str">
        <f t="shared" ca="1" si="680"/>
        <v>-</v>
      </c>
      <c r="JS84" s="5" t="b">
        <f t="shared" ca="1" si="681"/>
        <v>0</v>
      </c>
      <c r="JT84" s="5" t="b">
        <f t="shared" ca="1" si="681"/>
        <v>0</v>
      </c>
      <c r="JU84" s="5" t="b">
        <f t="shared" ca="1" si="681"/>
        <v>1</v>
      </c>
      <c r="JV84" s="144">
        <f t="shared" ca="1" si="699"/>
        <v>1</v>
      </c>
      <c r="JW84" s="144">
        <f t="shared" ca="1" si="699"/>
        <v>1</v>
      </c>
      <c r="JX84" s="19" t="str">
        <f t="shared" ca="1" si="700"/>
        <v>-</v>
      </c>
      <c r="JY84" s="19" t="str">
        <f t="shared" ca="1" si="700"/>
        <v>-</v>
      </c>
      <c r="JZ84" s="19" t="str">
        <f t="shared" ca="1" si="700"/>
        <v>-</v>
      </c>
      <c r="KA84" s="19" t="str">
        <f t="shared" ca="1" si="700"/>
        <v>-</v>
      </c>
      <c r="KB84" s="19">
        <f t="shared" ca="1" si="700"/>
        <v>1</v>
      </c>
      <c r="KC84" s="19">
        <f t="shared" ca="1" si="700"/>
        <v>0.66</v>
      </c>
      <c r="KD84" s="19" t="str">
        <f t="shared" ca="1" si="700"/>
        <v>-</v>
      </c>
      <c r="KE84" s="5" t="b" cm="1">
        <f t="array" aca="1" ref="KE84" ca="1">IF(OR(KF84:KM84&lt;&gt;"-"),TRUE,"-")</f>
        <v>1</v>
      </c>
      <c r="KF84" s="237">
        <f t="shared" ca="1" si="711"/>
        <v>2</v>
      </c>
      <c r="KG84" s="237">
        <f t="shared" ca="1" si="711"/>
        <v>2</v>
      </c>
      <c r="KH84" s="237">
        <f t="shared" ca="1" si="711"/>
        <v>2</v>
      </c>
      <c r="KI84" s="237">
        <f t="shared" ca="1" si="711"/>
        <v>2</v>
      </c>
      <c r="KJ84" s="237">
        <f t="shared" ca="1" si="711"/>
        <v>2</v>
      </c>
      <c r="KK84" s="237">
        <f t="shared" ca="1" si="711"/>
        <v>2</v>
      </c>
      <c r="KL84" s="237">
        <f t="shared" ca="1" si="711"/>
        <v>2</v>
      </c>
      <c r="KM84" s="237">
        <f t="shared" ca="1" si="711"/>
        <v>2</v>
      </c>
      <c r="KN84" s="5" t="str">
        <f t="array" aca="1" ref="KN84" ca="1">IF(OR(KO84:KU84&lt;&gt;"-"),TRUE,"-")</f>
        <v>-</v>
      </c>
      <c r="KO84" s="19" t="str">
        <f t="shared" ca="1" si="702"/>
        <v>-</v>
      </c>
      <c r="KP84" s="19" t="str">
        <f t="shared" ca="1" si="702"/>
        <v>-</v>
      </c>
      <c r="KQ84" s="19" t="str">
        <f t="shared" ca="1" si="702"/>
        <v>-</v>
      </c>
      <c r="KR84" s="19" t="str">
        <f t="shared" ca="1" si="702"/>
        <v>-</v>
      </c>
      <c r="KS84" s="19" t="str">
        <f t="shared" ca="1" si="702"/>
        <v>-</v>
      </c>
      <c r="KT84" s="19" t="str">
        <f t="shared" ca="1" si="702"/>
        <v>-</v>
      </c>
      <c r="KU84" s="19" t="str">
        <f t="shared" ca="1" si="702"/>
        <v>-</v>
      </c>
      <c r="KV84" s="19" t="b">
        <f t="shared" ca="1" si="702"/>
        <v>0</v>
      </c>
      <c r="KW84" s="144">
        <f t="shared" ca="1" si="683"/>
        <v>2</v>
      </c>
      <c r="KX84" s="19">
        <f t="shared" ca="1" si="702"/>
        <v>2</v>
      </c>
      <c r="KY84" s="19" t="b">
        <f t="shared" ca="1" si="702"/>
        <v>0</v>
      </c>
      <c r="KZ84" s="19" t="str">
        <f t="shared" ca="1" si="702"/>
        <v>-</v>
      </c>
      <c r="LA84" s="5" t="str">
        <f t="shared" ca="1" si="684"/>
        <v>-</v>
      </c>
      <c r="LB84" s="5" t="str">
        <f t="shared" ca="1" si="684"/>
        <v>-</v>
      </c>
      <c r="LC84" s="5" t="str">
        <f t="shared" ca="1" si="684"/>
        <v>-</v>
      </c>
      <c r="LD84" s="5" t="str">
        <f t="shared" ca="1" si="684"/>
        <v>-</v>
      </c>
      <c r="LE84" s="19" t="b">
        <f t="shared" ca="1" si="703"/>
        <v>0</v>
      </c>
      <c r="LF84" s="19" t="str">
        <f t="shared" ca="1" si="703"/>
        <v>-</v>
      </c>
      <c r="LG84" s="19" t="str">
        <f t="shared" ca="1" si="703"/>
        <v>-</v>
      </c>
      <c r="LH84" s="19" t="b">
        <f t="shared" ca="1" si="703"/>
        <v>1</v>
      </c>
      <c r="LI84" s="19">
        <f t="shared" ca="1" si="703"/>
        <v>0.75</v>
      </c>
      <c r="LJ84" s="19">
        <f t="shared" ca="1" si="703"/>
        <v>0.75</v>
      </c>
      <c r="LK84" s="19">
        <f t="shared" ca="1" si="703"/>
        <v>0.99</v>
      </c>
      <c r="LL84" s="19">
        <f t="shared" ca="1" si="703"/>
        <v>0.5</v>
      </c>
      <c r="LM84" s="19">
        <f t="shared" ca="1" si="703"/>
        <v>0</v>
      </c>
      <c r="LN84" s="19">
        <f t="shared" ca="1" si="703"/>
        <v>0</v>
      </c>
      <c r="LO84" s="19" t="str">
        <f t="shared" ca="1" si="703"/>
        <v>-</v>
      </c>
      <c r="LP84" s="5" t="str" cm="1">
        <f t="array" aca="1" ref="LP84" ca="1">INDEX(i.meatgrid,$Q84,LP$7)</f>
        <v>-</v>
      </c>
      <c r="LQ84" s="5" t="str" cm="1">
        <f t="array" aca="1" ref="LQ84" ca="1">INDEX(i.meatgrid,$Q84,LQ$7)</f>
        <v>-</v>
      </c>
      <c r="LR84" s="19" t="str">
        <f t="shared" ca="1" si="685"/>
        <v>-</v>
      </c>
      <c r="LS84" s="5">
        <f t="shared" ca="1" si="686"/>
        <v>1</v>
      </c>
      <c r="LT84" s="9"/>
      <c r="LU84" s="19">
        <f t="shared" ca="1" si="685"/>
        <v>70</v>
      </c>
      <c r="LV84" s="19">
        <f t="shared" ca="1" si="687"/>
        <v>50</v>
      </c>
      <c r="LW84" s="19">
        <f t="shared" ca="1" si="687"/>
        <v>80</v>
      </c>
      <c r="LX84" s="19">
        <f t="shared" ca="1" si="687"/>
        <v>50</v>
      </c>
      <c r="LY84" s="5" t="b" cm="1">
        <f t="array" aca="1" ref="LY84" ca="1">INDEX(i.meatgrid,$Q84,LY$7)</f>
        <v>0</v>
      </c>
      <c r="LZ84" s="5" t="b" cm="1">
        <f t="array" aca="1" ref="LZ84" ca="1">INDEX(i.meatgrid,$Q84,LZ$7)</f>
        <v>0</v>
      </c>
      <c r="MA84" s="5" cm="1">
        <f t="array" aca="1" ref="MA84" ca="1">INDEX(i.meatgrid,$Q84,MA$7)</f>
        <v>40</v>
      </c>
      <c r="MB84" s="5" t="str" cm="1">
        <f t="array" aca="1" ref="MB84" ca="1">INDEX(i.meatgrid,$Q84,MB$7)</f>
        <v>-</v>
      </c>
      <c r="MC84" s="19">
        <f t="shared" ca="1" si="688"/>
        <v>1</v>
      </c>
      <c r="MD84" s="5">
        <f t="shared" ca="1" si="689"/>
        <v>1</v>
      </c>
      <c r="ME84" s="5" cm="1">
        <f t="array" aca="1" ref="ME84" ca="1">INDEX(i.meatgrid,$Q84,ME$7)</f>
        <v>1</v>
      </c>
      <c r="MF84" s="5" cm="1">
        <f t="array" aca="1" ref="MF84" ca="1">INDEX(i.meatgrid,$Q84,MF$7)</f>
        <v>0</v>
      </c>
      <c r="MG84" s="5" cm="1">
        <f t="array" aca="1" ref="MG84" ca="1">INDEX(i.meatgrid,$Q84,MG$7)</f>
        <v>0</v>
      </c>
      <c r="MH84" s="5" cm="1">
        <f t="array" aca="1" ref="MH84" ca="1">INDEX(i.meatgrid,$Q84,MH$7)</f>
        <v>0</v>
      </c>
      <c r="MI84" s="5" cm="1">
        <f t="array" aca="1" ref="MI84" ca="1">INDEX(i.meatgrid,$Q84,MI$7)</f>
        <v>0</v>
      </c>
      <c r="MJ84" s="5" cm="1">
        <f t="array" aca="1" ref="MJ84" ca="1">INDEX(i.meatgrid,$Q84,MJ$7)</f>
        <v>1</v>
      </c>
      <c r="MK84" s="5" cm="1">
        <f t="array" aca="1" ref="MK84" ca="1">INDEX(i.meatgrid,$Q84,MK$7)</f>
        <v>1</v>
      </c>
      <c r="ML84" s="5" cm="1">
        <f t="array" aca="1" ref="ML84" ca="1">INDEX(i.meatgrid,$Q84,ML$7)</f>
        <v>1</v>
      </c>
      <c r="MM84" s="19">
        <f t="shared" ca="1" si="690"/>
        <v>1</v>
      </c>
      <c r="MN84" s="9"/>
      <c r="MO84" s="19" t="b">
        <f t="shared" ca="1" si="691"/>
        <v>0</v>
      </c>
      <c r="MP84" s="19" t="b">
        <f t="shared" ca="1" si="691"/>
        <v>0</v>
      </c>
      <c r="MQ84" s="19">
        <f t="shared" ca="1" si="691"/>
        <v>1</v>
      </c>
      <c r="MR84" s="19">
        <f t="shared" ca="1" si="691"/>
        <v>0.75</v>
      </c>
      <c r="MS84" s="19">
        <f t="shared" ca="1" si="691"/>
        <v>0.75</v>
      </c>
      <c r="MT84" s="19">
        <f t="shared" ca="1" si="691"/>
        <v>0.8</v>
      </c>
      <c r="MU84" s="19">
        <f t="shared" ca="1" si="691"/>
        <v>0.82499999999999996</v>
      </c>
      <c r="MV84" s="19">
        <f t="shared" ca="1" si="691"/>
        <v>0.875</v>
      </c>
      <c r="MW84" s="19">
        <f t="shared" ca="1" si="691"/>
        <v>0.9</v>
      </c>
      <c r="MX84" s="19">
        <f t="shared" ca="1" si="691"/>
        <v>1</v>
      </c>
      <c r="MY84" s="19">
        <f t="shared" ca="1" si="691"/>
        <v>0.875</v>
      </c>
      <c r="MZ84" s="19" t="b">
        <f t="shared" ca="1" si="691"/>
        <v>1</v>
      </c>
      <c r="NA84" s="19">
        <f t="shared" ca="1" si="691"/>
        <v>74.989999999999995</v>
      </c>
      <c r="NB84" s="19" t="str">
        <f t="shared" ca="1" si="691"/>
        <v>-</v>
      </c>
      <c r="NC84" s="19" t="str">
        <f t="shared" ca="1" si="691"/>
        <v>-</v>
      </c>
      <c r="ND84" s="19" t="str">
        <f t="shared" ca="1" si="691"/>
        <v>-</v>
      </c>
      <c r="NE84" s="19" t="str">
        <f t="shared" ca="1" si="692"/>
        <v>-</v>
      </c>
      <c r="NF84" s="19" t="str">
        <f t="shared" ca="1" si="692"/>
        <v>-</v>
      </c>
      <c r="NG84" s="19" t="str">
        <f t="shared" ca="1" si="692"/>
        <v>-</v>
      </c>
      <c r="NH84" s="19" t="str">
        <f t="shared" ca="1" si="692"/>
        <v>-</v>
      </c>
      <c r="NI84" s="19">
        <f t="shared" ca="1" si="692"/>
        <v>36.99</v>
      </c>
      <c r="NJ84" s="19">
        <f t="shared" ca="1" si="692"/>
        <v>36.99</v>
      </c>
      <c r="NK84" s="19" t="str">
        <f t="shared" ca="1" si="692"/>
        <v>-</v>
      </c>
      <c r="NL84" s="19" t="str">
        <f t="shared" ca="1" si="692"/>
        <v>-</v>
      </c>
      <c r="NM84" s="19" t="str">
        <f t="shared" ca="1" si="692"/>
        <v>-</v>
      </c>
      <c r="NN84" s="19" t="str">
        <f t="shared" ca="1" si="692"/>
        <v>-</v>
      </c>
      <c r="NO84" s="19" t="str">
        <f t="shared" ca="1" si="692"/>
        <v>-</v>
      </c>
      <c r="NP84" s="19">
        <f t="shared" ca="1" si="692"/>
        <v>49.99</v>
      </c>
      <c r="NQ84" s="19">
        <f t="shared" ca="1" si="692"/>
        <v>49.99</v>
      </c>
      <c r="NR84" s="19">
        <f t="shared" ca="1" si="692"/>
        <v>49.99</v>
      </c>
      <c r="NS84" s="19">
        <f t="shared" ca="1" si="692"/>
        <v>49.99</v>
      </c>
      <c r="NT84" s="19">
        <f t="shared" ca="1" si="692"/>
        <v>49.99</v>
      </c>
      <c r="NU84" s="19">
        <f t="shared" ca="1" si="692"/>
        <v>49.99</v>
      </c>
      <c r="NV84" s="19">
        <f t="shared" ca="1" si="692"/>
        <v>49.99</v>
      </c>
      <c r="NW84" s="19">
        <f t="shared" ca="1" si="692"/>
        <v>49.99</v>
      </c>
      <c r="NX84" s="19">
        <f t="shared" ca="1" si="692"/>
        <v>412.99</v>
      </c>
      <c r="NY84" s="19">
        <f t="shared" ca="1" si="692"/>
        <v>412.99</v>
      </c>
      <c r="NZ84" s="19" t="str">
        <f t="shared" ca="1" si="692"/>
        <v>-</v>
      </c>
      <c r="OA84" s="19" t="str">
        <f t="shared" ca="1" si="692"/>
        <v>-</v>
      </c>
      <c r="OB84" s="19" t="str">
        <f t="shared" ca="1" si="692"/>
        <v>-</v>
      </c>
      <c r="OC84" s="19" t="str">
        <f t="shared" ca="1" si="692"/>
        <v>-</v>
      </c>
      <c r="OD84" s="19" t="str">
        <f t="shared" ca="1" si="692"/>
        <v>-</v>
      </c>
      <c r="OE84" s="19">
        <f t="shared" ca="1" si="692"/>
        <v>6.8900000000000006</v>
      </c>
      <c r="OF84" s="19">
        <f t="shared" ca="1" si="692"/>
        <v>6.8900000000000006</v>
      </c>
      <c r="OG84" s="19">
        <f t="shared" ca="1" si="692"/>
        <v>6.8900000000000006</v>
      </c>
      <c r="OH84" s="19">
        <f t="shared" ca="1" si="692"/>
        <v>6.8900000000000006</v>
      </c>
      <c r="OI84" s="19">
        <f t="shared" ca="1" si="692"/>
        <v>6.8900000000000006</v>
      </c>
      <c r="OJ84" s="19">
        <f t="shared" ca="1" si="692"/>
        <v>6.8900000000000006</v>
      </c>
      <c r="OK84" s="19">
        <f t="shared" ca="1" si="692"/>
        <v>6.8900000000000006</v>
      </c>
      <c r="OL84" s="19">
        <f t="shared" ca="1" si="692"/>
        <v>6.8900000000000006</v>
      </c>
      <c r="OM84" s="19">
        <f t="shared" ca="1" si="692"/>
        <v>346.99</v>
      </c>
      <c r="ON84" s="19">
        <f t="shared" ca="1" si="692"/>
        <v>346.99</v>
      </c>
      <c r="OO84" s="19" t="str">
        <f t="shared" ca="1" si="692"/>
        <v>-</v>
      </c>
      <c r="OP84" s="19" t="str">
        <f t="shared" ca="1" si="692"/>
        <v>-</v>
      </c>
      <c r="OQ84" s="19" t="str">
        <f t="shared" ca="1" si="692"/>
        <v>-</v>
      </c>
      <c r="OR84" s="19" t="str">
        <f t="shared" ca="1" si="692"/>
        <v>-</v>
      </c>
      <c r="OS84" s="19" t="str">
        <f t="shared" ca="1" si="692"/>
        <v>-</v>
      </c>
      <c r="OT84" s="19">
        <f t="shared" ca="1" si="692"/>
        <v>0</v>
      </c>
      <c r="OU84" s="24">
        <v>0</v>
      </c>
    </row>
    <row r="85" spans="1:411" outlineLevel="2">
      <c r="A85" s="21">
        <f t="shared" si="158"/>
        <v>80</v>
      </c>
      <c r="B85" s="222">
        <f t="shared" ca="1" si="704"/>
        <v>76</v>
      </c>
      <c r="C85">
        <v>207</v>
      </c>
      <c r="D85" s="144" t="str">
        <f t="shared" ca="1" si="652"/>
        <v>GSM</v>
      </c>
      <c r="E85" t="b">
        <v>1</v>
      </c>
      <c r="F85" t="b">
        <v>0</v>
      </c>
      <c r="G85" t="b">
        <f t="shared" si="653"/>
        <v>1</v>
      </c>
      <c r="H85" s="237">
        <f t="shared" ca="1" si="705"/>
        <v>2</v>
      </c>
      <c r="I85" s="237">
        <f t="shared" ca="1" si="705"/>
        <v>1</v>
      </c>
      <c r="J85" s="237" t="str">
        <f t="shared" ca="1" si="705"/>
        <v/>
      </c>
      <c r="K85" s="237">
        <f t="shared" ca="1" si="705"/>
        <v>2</v>
      </c>
      <c r="L85" s="237">
        <f t="shared" ca="1" si="693"/>
        <v>2</v>
      </c>
      <c r="M85" s="237">
        <f t="shared" ca="1" si="693"/>
        <v>2</v>
      </c>
      <c r="N85" s="237">
        <f t="shared" ca="1" si="693"/>
        <v>3</v>
      </c>
      <c r="O85" s="237">
        <f t="shared" ca="1" si="693"/>
        <v>1</v>
      </c>
      <c r="P85" s="237">
        <f t="shared" ca="1" si="693"/>
        <v>1</v>
      </c>
      <c r="Q85" s="237">
        <f t="shared" ca="1" si="693"/>
        <v>4</v>
      </c>
      <c r="R85" s="237">
        <f t="shared" ca="1" si="693"/>
        <v>1</v>
      </c>
      <c r="S85" s="237">
        <f t="shared" ca="1" si="693"/>
        <v>1</v>
      </c>
      <c r="T85" s="237">
        <f t="shared" ca="1" si="693"/>
        <v>1</v>
      </c>
      <c r="U85" s="275"/>
      <c r="V85" s="275"/>
      <c r="W85" s="237">
        <f t="shared" ca="1" si="694"/>
        <v>0</v>
      </c>
      <c r="X85" s="275"/>
      <c r="Y85" s="275">
        <f t="shared" ca="1" si="695"/>
        <v>0</v>
      </c>
      <c r="Z85" s="275">
        <f t="shared" ca="1" si="695"/>
        <v>0</v>
      </c>
      <c r="AA85" s="275">
        <f t="shared" ca="1" si="695"/>
        <v>0</v>
      </c>
      <c r="AB85" s="275">
        <f t="shared" ca="1" si="695"/>
        <v>0</v>
      </c>
      <c r="AC85" s="275">
        <f t="shared" ca="1" si="695"/>
        <v>0</v>
      </c>
      <c r="AD85" s="275">
        <f t="shared" ca="1" si="695"/>
        <v>0</v>
      </c>
      <c r="AE85" s="275">
        <f t="shared" ca="1" si="695"/>
        <v>0</v>
      </c>
      <c r="AF85" s="144">
        <f ca="1">INDEX(CHOOSE($N85,DataAutumn!i.AdultDrys,DataWinter!i.AdultDrys,DataSpring!i.AdultDrys),1,$M85)</f>
        <v>3</v>
      </c>
      <c r="AG85" s="5">
        <f t="shared" ca="1" si="654"/>
        <v>2</v>
      </c>
      <c r="AH85" s="5">
        <f t="shared" ca="1" si="654"/>
        <v>0</v>
      </c>
      <c r="AI85" s="5">
        <f t="shared" ca="1" si="655"/>
        <v>1</v>
      </c>
      <c r="AJ85">
        <f t="shared" ca="1" si="656"/>
        <v>2</v>
      </c>
      <c r="AL85" s="231" t="str">
        <f ca="1">TEXT(LEFT(OFFSET(AL85,-1,0),5)+1,"00000")&amp;MID(OFFSET(AL85,-1,0),6,FIND(" ",OFFSET(AL85,-1,0),7)-5)
&amp; $D85           &amp; IF($IG85=0," FWM","")&amp;IF($IG85=1," MWM","")&amp;IF($IG85=5," Mat","")&amp;IF($IH85=TRUE,"&amp;BBT","    ")          &amp; " Day"&amp;INDEX(i.DOY,$N85,1)
&amp; " Scan"&amp;TEXT($O85,"0")        &amp;" "&amp; INDEX(DataMaster!$B$98:$B$105,$Q85,0)
&amp; " WP"&amp;TEXT($MC85*100,"000p")           &amp; " MP"&amp;TEXT($MD85*100,"000p")           &amp; " GP"&amp;TEXT($MM85*100,"000p")
&amp; " T_" &amp; IF(AND($CC85,$CE85),"TRUE ")        &amp; " (F"&amp;3+COUNTIF($CV85:$CY85,TRUE)&amp;3&amp;"N"&amp;$DM85&amp;$DN85&amp;")"</f>
        <v>00005 FeedSupply_DSP GSM MWM     Day204 Scan1 Prime WP100p MP100p GP100p T_TRUE  (F33N33)</v>
      </c>
      <c r="AM85" s="9" t="str">
        <f ca="1">IF(COUNTIF(AL$5:AL85,AL85)=1,"-","Dup")</f>
        <v>Dup</v>
      </c>
      <c r="AN85" s="9"/>
      <c r="AO85" s="237" t="str">
        <f t="shared" ca="1" si="706"/>
        <v>-</v>
      </c>
      <c r="AP85" s="237" t="str">
        <f t="shared" ca="1" si="706"/>
        <v>-</v>
      </c>
      <c r="AQ85" s="237" t="str">
        <f t="shared" ca="1" si="706"/>
        <v>-</v>
      </c>
      <c r="AR85" s="237" t="str">
        <f t="shared" ca="1" si="706"/>
        <v>-</v>
      </c>
      <c r="AS85" s="237" t="str">
        <f t="shared" ca="1" si="706"/>
        <v>-</v>
      </c>
      <c r="AT85" s="237" t="str">
        <f t="shared" ca="1" si="706"/>
        <v>-</v>
      </c>
      <c r="AU85" s="237" t="str">
        <f t="shared" ca="1" si="706"/>
        <v>-</v>
      </c>
      <c r="AV85" s="237" t="str">
        <f t="shared" ca="1" si="706"/>
        <v>-</v>
      </c>
      <c r="AW85" s="9"/>
      <c r="AX85" s="5" t="b">
        <f t="shared" ca="1" si="657"/>
        <v>0</v>
      </c>
      <c r="AY85" s="5" t="str">
        <f t="shared" ca="1" si="657"/>
        <v>-</v>
      </c>
      <c r="AZ85" s="5" t="b">
        <f t="shared" ca="1" si="657"/>
        <v>0</v>
      </c>
      <c r="BA85" s="5" t="b">
        <f t="shared" ca="1" si="657"/>
        <v>1</v>
      </c>
      <c r="BB85" s="5" t="b">
        <f t="shared" ca="1" si="657"/>
        <v>1</v>
      </c>
      <c r="BC85" s="144">
        <f t="shared" ca="1" si="657"/>
        <v>0</v>
      </c>
      <c r="BD85" s="19" t="b">
        <f t="shared" ca="1" si="658"/>
        <v>1</v>
      </c>
      <c r="BE85" s="9"/>
      <c r="BF85" s="5" t="str">
        <f t="shared" ca="1" si="659"/>
        <v>-</v>
      </c>
      <c r="BG85" s="19" t="str">
        <f t="shared" ca="1" si="660"/>
        <v>-</v>
      </c>
      <c r="BH85" s="19" t="str">
        <f t="shared" ca="1" si="660"/>
        <v>-</v>
      </c>
      <c r="BI85" s="19" t="str">
        <f t="shared" ca="1" si="660"/>
        <v>-</v>
      </c>
      <c r="BJ85" s="5" t="str">
        <f t="shared" ca="1" si="661"/>
        <v>-</v>
      </c>
      <c r="BK85" s="19" t="str">
        <f t="shared" ca="1" si="662"/>
        <v>-</v>
      </c>
      <c r="BL85" s="5" t="str">
        <f t="shared" ca="1" si="663"/>
        <v>-</v>
      </c>
      <c r="BM85" s="19" t="str">
        <f t="shared" ca="1" si="664"/>
        <v>-</v>
      </c>
      <c r="BN85" s="19" t="str">
        <f t="shared" ca="1" si="664"/>
        <v>-</v>
      </c>
      <c r="BO85" s="19" t="str">
        <f t="shared" ca="1" si="664"/>
        <v>-</v>
      </c>
      <c r="BP85" s="5" t="str">
        <f t="shared" ca="1" si="665"/>
        <v>-</v>
      </c>
      <c r="BQ85" s="9"/>
      <c r="BR85" s="19" t="str">
        <f t="shared" ca="1" si="666"/>
        <v>-</v>
      </c>
      <c r="BS85" s="19" t="str">
        <f t="shared" ca="1" si="666"/>
        <v>-</v>
      </c>
      <c r="BT85" s="19" t="str">
        <f t="shared" ca="1" si="666"/>
        <v>-</v>
      </c>
      <c r="BU85" s="19" t="str">
        <f t="shared" ca="1" si="666"/>
        <v>-</v>
      </c>
      <c r="BV85" s="19" t="str">
        <f t="shared" ca="1" si="666"/>
        <v>-</v>
      </c>
      <c r="BW85" s="19" t="str">
        <f t="shared" ca="1" si="666"/>
        <v>-</v>
      </c>
      <c r="BX85" s="19" t="str">
        <f t="shared" ca="1" si="666"/>
        <v>-</v>
      </c>
      <c r="BY85" s="19" t="str">
        <f t="shared" ca="1" si="666"/>
        <v>-</v>
      </c>
      <c r="BZ85" s="19" t="str">
        <f t="shared" ca="1" si="666"/>
        <v>-</v>
      </c>
      <c r="CA85" s="19" t="str">
        <f t="shared" ca="1" si="666"/>
        <v>-</v>
      </c>
      <c r="CB85" s="9"/>
      <c r="CC85" s="237" t="b">
        <f t="shared" ca="1" si="712"/>
        <v>1</v>
      </c>
      <c r="CD85" s="12" t="b">
        <v>1</v>
      </c>
      <c r="CE85" s="237" t="b">
        <f t="shared" ca="1" si="712"/>
        <v>1</v>
      </c>
      <c r="CF85" s="251">
        <f t="shared" ca="1" si="707"/>
        <v>2234102</v>
      </c>
      <c r="CG85" s="237" t="b">
        <f t="shared" ca="1" si="712"/>
        <v>0</v>
      </c>
      <c r="CH85" s="12" t="s">
        <v>34</v>
      </c>
      <c r="CI85" s="19" t="b">
        <f t="shared" ca="1" si="696"/>
        <v>1</v>
      </c>
      <c r="CJ85" s="237">
        <f t="shared" ca="1" si="708"/>
        <v>2234105</v>
      </c>
      <c r="CK85" s="19" t="str">
        <f t="shared" ca="1" si="696"/>
        <v>-</v>
      </c>
      <c r="CL85" s="19">
        <f t="shared" ca="1" si="696"/>
        <v>1</v>
      </c>
      <c r="CM85" s="19">
        <f t="shared" ca="1" si="696"/>
        <v>1</v>
      </c>
      <c r="CN85" s="9"/>
      <c r="CO85" s="444">
        <f t="shared" ca="1" si="668"/>
        <v>652</v>
      </c>
      <c r="CP85" s="444">
        <f t="shared" ca="1" si="668"/>
        <v>686</v>
      </c>
      <c r="CQ85" s="444">
        <f t="shared" ca="1" si="668"/>
        <v>721</v>
      </c>
      <c r="CR85" s="152">
        <f t="shared" ca="1" si="669"/>
        <v>378</v>
      </c>
      <c r="CS85" s="152">
        <f t="shared" ca="1" si="669"/>
        <v>413</v>
      </c>
      <c r="CT85" s="152">
        <f t="shared" ca="1" si="669"/>
        <v>448</v>
      </c>
      <c r="CU85" s="19" t="str">
        <f t="shared" ca="1" si="670"/>
        <v>-</v>
      </c>
      <c r="CV85" s="12" t="b">
        <v>0</v>
      </c>
      <c r="CW85" s="12" t="b">
        <v>0</v>
      </c>
      <c r="CX85" s="12" t="b">
        <v>0</v>
      </c>
      <c r="CY85" s="12" t="b">
        <v>0</v>
      </c>
      <c r="CZ85" s="19" t="b">
        <f t="shared" ca="1" si="670"/>
        <v>1</v>
      </c>
      <c r="DA85" s="19">
        <f t="shared" ca="1" si="670"/>
        <v>0</v>
      </c>
      <c r="DB85" s="19">
        <f t="shared" ca="1" si="670"/>
        <v>0</v>
      </c>
      <c r="DC85" s="19">
        <f t="shared" ca="1" si="670"/>
        <v>0</v>
      </c>
      <c r="DD85" s="19">
        <f t="shared" ca="1" si="670"/>
        <v>0</v>
      </c>
      <c r="DE85" s="19">
        <f t="shared" ca="1" si="670"/>
        <v>0</v>
      </c>
      <c r="DF85" s="19">
        <f t="shared" ca="1" si="670"/>
        <v>0</v>
      </c>
      <c r="DG85" s="19">
        <f t="shared" ca="1" si="670"/>
        <v>0</v>
      </c>
      <c r="DH85" s="19">
        <f t="shared" ca="1" si="670"/>
        <v>0</v>
      </c>
      <c r="DI85" s="19">
        <f t="shared" ca="1" si="670"/>
        <v>0</v>
      </c>
      <c r="DJ85" s="19">
        <f t="shared" ca="1" si="670"/>
        <v>0</v>
      </c>
      <c r="DK85" s="19">
        <f t="shared" ca="1" si="670"/>
        <v>0</v>
      </c>
      <c r="DL85" s="19">
        <f t="shared" ca="1" si="671"/>
        <v>0</v>
      </c>
      <c r="DM85" s="12">
        <v>3</v>
      </c>
      <c r="DN85" s="12">
        <v>3</v>
      </c>
      <c r="DO85" s="19">
        <f t="shared" ca="1" si="709"/>
        <v>0</v>
      </c>
      <c r="DP85" s="12">
        <v>1</v>
      </c>
      <c r="DQ85" s="12">
        <v>-1</v>
      </c>
      <c r="DR85" s="19" t="str">
        <f t="shared" ca="1" si="671"/>
        <v>-</v>
      </c>
      <c r="DS85" s="19" t="str">
        <f t="shared" ca="1" si="671"/>
        <v>-</v>
      </c>
      <c r="DT85" s="19" t="str">
        <f t="shared" ca="1" si="671"/>
        <v>-</v>
      </c>
      <c r="DU85" s="251">
        <f t="shared" ca="1" si="697"/>
        <v>0</v>
      </c>
      <c r="DV85" s="251">
        <f t="shared" si="710"/>
        <v>1</v>
      </c>
      <c r="DW85" s="251">
        <f t="shared" si="698"/>
        <v>-1</v>
      </c>
      <c r="DX85" s="19" t="str">
        <f t="shared" ca="1" si="671"/>
        <v>-</v>
      </c>
      <c r="DY85" s="19" t="str">
        <f t="shared" ca="1" si="671"/>
        <v>-</v>
      </c>
      <c r="DZ85" s="19" t="str">
        <f t="shared" ca="1" si="671"/>
        <v>-</v>
      </c>
      <c r="EA85" s="19" t="str">
        <f t="shared" ca="1" si="671"/>
        <v>-</v>
      </c>
      <c r="EB85" s="19" t="str">
        <f t="shared" ca="1" si="671"/>
        <v>-</v>
      </c>
      <c r="EC85" s="19" t="str">
        <f t="shared" ca="1" si="671"/>
        <v>-</v>
      </c>
      <c r="ED85" s="19">
        <f t="shared" ca="1" si="671"/>
        <v>0</v>
      </c>
      <c r="EE85" s="19">
        <f t="shared" ca="1" si="671"/>
        <v>0</v>
      </c>
      <c r="EF85" s="19">
        <f t="shared" ca="1" si="671"/>
        <v>0</v>
      </c>
      <c r="EG85" s="19">
        <f t="shared" ca="1" si="671"/>
        <v>0</v>
      </c>
      <c r="EH85" s="19">
        <f t="shared" ca="1" si="671"/>
        <v>0</v>
      </c>
      <c r="EI85" s="19">
        <f t="shared" ca="1" si="671"/>
        <v>0</v>
      </c>
      <c r="EJ85" s="19">
        <f t="shared" ca="1" si="671"/>
        <v>0</v>
      </c>
      <c r="EK85" s="19">
        <f t="shared" ca="1" si="671"/>
        <v>0</v>
      </c>
      <c r="EL85" s="19">
        <f t="shared" ca="1" si="671"/>
        <v>0</v>
      </c>
      <c r="EM85" s="19">
        <f t="shared" ca="1" si="671"/>
        <v>0</v>
      </c>
      <c r="EN85" s="19">
        <f t="shared" ca="1" si="671"/>
        <v>0</v>
      </c>
      <c r="EO85" s="19">
        <f t="shared" ca="1" si="671"/>
        <v>0</v>
      </c>
      <c r="EP85" s="19">
        <f t="shared" ca="1" si="671"/>
        <v>0</v>
      </c>
      <c r="EQ85" s="19">
        <f t="shared" ca="1" si="671"/>
        <v>0</v>
      </c>
      <c r="ER85" s="19">
        <f t="shared" ca="1" si="671"/>
        <v>0</v>
      </c>
      <c r="ES85" s="19">
        <f t="shared" ca="1" si="671"/>
        <v>0</v>
      </c>
      <c r="ET85" s="19">
        <f t="shared" ca="1" si="672"/>
        <v>0</v>
      </c>
      <c r="EU85" s="19">
        <f t="shared" ca="1" si="672"/>
        <v>0</v>
      </c>
      <c r="EV85" s="19">
        <f t="shared" ca="1" si="672"/>
        <v>0</v>
      </c>
      <c r="EW85" s="19">
        <f t="shared" ca="1" si="672"/>
        <v>0</v>
      </c>
      <c r="EX85" s="19">
        <f t="shared" ca="1" si="672"/>
        <v>0</v>
      </c>
      <c r="EY85" s="19">
        <f t="shared" ca="1" si="672"/>
        <v>0</v>
      </c>
      <c r="EZ85" s="19">
        <f t="shared" ca="1" si="672"/>
        <v>0</v>
      </c>
      <c r="FA85" s="19">
        <f t="shared" ca="1" si="672"/>
        <v>0</v>
      </c>
      <c r="FB85" s="19">
        <f t="shared" ca="1" si="672"/>
        <v>0</v>
      </c>
      <c r="FC85" s="19">
        <f t="shared" ca="1" si="672"/>
        <v>0</v>
      </c>
      <c r="FD85" s="19">
        <f t="shared" ca="1" si="672"/>
        <v>0</v>
      </c>
      <c r="FE85" s="19">
        <f t="shared" ca="1" si="672"/>
        <v>0</v>
      </c>
      <c r="FF85" s="19">
        <f t="shared" ca="1" si="672"/>
        <v>0</v>
      </c>
      <c r="FG85" s="19">
        <f t="shared" ca="1" si="672"/>
        <v>0</v>
      </c>
      <c r="FH85" s="19">
        <f t="shared" ca="1" si="672"/>
        <v>0</v>
      </c>
      <c r="FI85" s="19">
        <f t="shared" ca="1" si="672"/>
        <v>0</v>
      </c>
      <c r="FJ85" s="19">
        <f t="shared" ca="1" si="673"/>
        <v>0</v>
      </c>
      <c r="FK85" s="19">
        <f t="shared" ca="1" si="673"/>
        <v>0</v>
      </c>
      <c r="FL85" s="19">
        <f t="shared" ca="1" si="673"/>
        <v>0</v>
      </c>
      <c r="FM85" s="19">
        <f t="shared" ca="1" si="673"/>
        <v>0</v>
      </c>
      <c r="FN85" s="19">
        <f t="shared" ca="1" si="673"/>
        <v>0</v>
      </c>
      <c r="FO85" s="19">
        <f t="shared" ca="1" si="673"/>
        <v>0</v>
      </c>
      <c r="FP85" s="19">
        <f t="shared" ca="1" si="673"/>
        <v>0</v>
      </c>
      <c r="FQ85" s="19">
        <f t="shared" ca="1" si="673"/>
        <v>0</v>
      </c>
      <c r="FR85" s="19">
        <f t="shared" ca="1" si="673"/>
        <v>0</v>
      </c>
      <c r="FS85" s="19">
        <f t="shared" ca="1" si="673"/>
        <v>0</v>
      </c>
      <c r="FT85" s="19">
        <f t="shared" ca="1" si="673"/>
        <v>0</v>
      </c>
      <c r="FU85" s="19">
        <f t="shared" ca="1" si="673"/>
        <v>0</v>
      </c>
      <c r="FV85" s="19">
        <f t="shared" ca="1" si="673"/>
        <v>0</v>
      </c>
      <c r="FW85" s="19">
        <f t="shared" ca="1" si="673"/>
        <v>0</v>
      </c>
      <c r="FX85" s="19">
        <f t="shared" ca="1" si="673"/>
        <v>0</v>
      </c>
      <c r="FY85" s="19">
        <f t="shared" ca="1" si="673"/>
        <v>0</v>
      </c>
      <c r="FZ85" s="19">
        <f t="shared" ca="1" si="673"/>
        <v>0</v>
      </c>
      <c r="GA85" s="19">
        <f t="shared" ca="1" si="673"/>
        <v>0</v>
      </c>
      <c r="GB85" s="19">
        <f t="shared" ca="1" si="673"/>
        <v>0</v>
      </c>
      <c r="GC85" s="19">
        <f t="shared" ca="1" si="673"/>
        <v>0</v>
      </c>
      <c r="GD85" s="19">
        <f t="shared" ca="1" si="673"/>
        <v>0</v>
      </c>
      <c r="GE85" s="19">
        <f t="shared" ca="1" si="673"/>
        <v>0</v>
      </c>
      <c r="GF85" s="19">
        <f t="shared" ca="1" si="673"/>
        <v>0</v>
      </c>
      <c r="GG85" s="19">
        <f t="shared" ca="1" si="673"/>
        <v>0</v>
      </c>
      <c r="GH85" s="19">
        <f t="shared" ca="1" si="673"/>
        <v>0</v>
      </c>
      <c r="GI85" s="19">
        <f t="shared" ca="1" si="673"/>
        <v>0</v>
      </c>
      <c r="GJ85" s="19">
        <f t="shared" ca="1" si="673"/>
        <v>0</v>
      </c>
      <c r="GK85" s="19">
        <f t="shared" ca="1" si="673"/>
        <v>0</v>
      </c>
      <c r="GL85" s="19">
        <f t="shared" ca="1" si="673"/>
        <v>0</v>
      </c>
      <c r="GM85" s="19">
        <f t="shared" ca="1" si="673"/>
        <v>0</v>
      </c>
      <c r="GN85" s="19">
        <f t="shared" ca="1" si="673"/>
        <v>0</v>
      </c>
      <c r="GO85" s="19">
        <f t="shared" ca="1" si="673"/>
        <v>0</v>
      </c>
      <c r="GP85" s="19">
        <f t="shared" ca="1" si="673"/>
        <v>0</v>
      </c>
      <c r="GQ85" s="19">
        <f t="shared" ca="1" si="673"/>
        <v>0</v>
      </c>
      <c r="GR85" s="19">
        <f t="shared" ca="1" si="673"/>
        <v>0</v>
      </c>
      <c r="GS85" s="19">
        <f t="shared" ca="1" si="673"/>
        <v>0</v>
      </c>
      <c r="GT85" s="19">
        <f t="shared" ca="1" si="673"/>
        <v>0</v>
      </c>
      <c r="GU85" s="19">
        <f t="shared" ca="1" si="673"/>
        <v>0</v>
      </c>
      <c r="GV85" s="19">
        <f t="shared" ca="1" si="673"/>
        <v>0</v>
      </c>
      <c r="GW85" s="19">
        <f t="shared" ref="GW85:HP85" ca="1" si="713">OFFSET(GW$5,$B85,0)</f>
        <v>0</v>
      </c>
      <c r="GX85" s="19">
        <f t="shared" ca="1" si="713"/>
        <v>0</v>
      </c>
      <c r="GY85" s="19">
        <f t="shared" ca="1" si="713"/>
        <v>0</v>
      </c>
      <c r="GZ85" s="19">
        <f t="shared" ca="1" si="713"/>
        <v>0</v>
      </c>
      <c r="HA85" s="19">
        <f t="shared" ca="1" si="713"/>
        <v>0</v>
      </c>
      <c r="HB85" s="19">
        <f t="shared" ca="1" si="713"/>
        <v>0</v>
      </c>
      <c r="HC85" s="19">
        <f t="shared" ca="1" si="713"/>
        <v>0</v>
      </c>
      <c r="HD85" s="19">
        <f t="shared" ca="1" si="713"/>
        <v>0</v>
      </c>
      <c r="HE85" s="19">
        <f t="shared" ca="1" si="713"/>
        <v>0</v>
      </c>
      <c r="HF85" s="19">
        <f t="shared" ca="1" si="713"/>
        <v>0</v>
      </c>
      <c r="HG85" s="19">
        <f t="shared" ca="1" si="713"/>
        <v>0</v>
      </c>
      <c r="HH85" s="19">
        <f t="shared" ca="1" si="713"/>
        <v>0</v>
      </c>
      <c r="HI85" s="19">
        <f t="shared" ca="1" si="713"/>
        <v>0</v>
      </c>
      <c r="HJ85" s="19">
        <f t="shared" ca="1" si="713"/>
        <v>0</v>
      </c>
      <c r="HK85" s="19">
        <f t="shared" ca="1" si="713"/>
        <v>0</v>
      </c>
      <c r="HL85" s="19">
        <f t="shared" ca="1" si="713"/>
        <v>0</v>
      </c>
      <c r="HM85" s="19">
        <f t="shared" ca="1" si="713"/>
        <v>0</v>
      </c>
      <c r="HN85" s="19">
        <f t="shared" ca="1" si="713"/>
        <v>0</v>
      </c>
      <c r="HO85" s="19">
        <f t="shared" ca="1" si="713"/>
        <v>0</v>
      </c>
      <c r="HP85" s="19">
        <f t="shared" ca="1" si="713"/>
        <v>0</v>
      </c>
      <c r="HQ85" s="19">
        <f t="shared" ca="1" si="674"/>
        <v>0</v>
      </c>
      <c r="HR85" s="19">
        <f t="shared" ca="1" si="674"/>
        <v>0</v>
      </c>
      <c r="HS85" s="19">
        <f t="shared" ca="1" si="674"/>
        <v>0</v>
      </c>
      <c r="HT85" s="19">
        <f t="shared" ca="1" si="674"/>
        <v>0</v>
      </c>
      <c r="HU85" s="19">
        <f t="shared" ca="1" si="674"/>
        <v>0</v>
      </c>
      <c r="HV85" s="19">
        <f t="shared" ca="1" si="674"/>
        <v>0</v>
      </c>
      <c r="HW85" s="19">
        <f t="shared" ca="1" si="674"/>
        <v>0</v>
      </c>
      <c r="HX85" s="19">
        <f t="shared" ca="1" si="674"/>
        <v>0</v>
      </c>
      <c r="HY85" s="19">
        <f t="shared" ca="1" si="674"/>
        <v>0</v>
      </c>
      <c r="HZ85" s="19">
        <f t="shared" ca="1" si="674"/>
        <v>0</v>
      </c>
      <c r="IA85" s="19">
        <f t="shared" ca="1" si="674"/>
        <v>0</v>
      </c>
      <c r="IB85" s="19">
        <f t="shared" ca="1" si="674"/>
        <v>0</v>
      </c>
      <c r="IC85" s="19">
        <f t="shared" ca="1" si="674"/>
        <v>0</v>
      </c>
      <c r="ID85" s="19">
        <f t="shared" ca="1" si="674"/>
        <v>0</v>
      </c>
      <c r="IE85" s="5">
        <f t="shared" ca="1" si="675"/>
        <v>67</v>
      </c>
      <c r="IF85" s="9"/>
      <c r="IG85" s="5">
        <f t="shared" ca="1" si="676"/>
        <v>1</v>
      </c>
      <c r="IH85" s="5" t="b">
        <f t="shared" ca="1" si="676"/>
        <v>0</v>
      </c>
      <c r="II85" s="19">
        <f t="shared" ca="1" si="677"/>
        <v>0</v>
      </c>
      <c r="IJ85" s="5">
        <f t="shared" ca="1" si="676"/>
        <v>55</v>
      </c>
      <c r="IK85" s="19">
        <f t="shared" ca="1" si="677"/>
        <v>1</v>
      </c>
      <c r="IL85" s="19">
        <f t="shared" ca="1" si="677"/>
        <v>0</v>
      </c>
      <c r="IM85" s="19">
        <f t="shared" ca="1" si="677"/>
        <v>0</v>
      </c>
      <c r="IN85" s="19">
        <f t="shared" ca="1" si="677"/>
        <v>0</v>
      </c>
      <c r="IO85" s="19">
        <f t="shared" ca="1" si="677"/>
        <v>0</v>
      </c>
      <c r="IP85" s="19">
        <f t="shared" ca="1" si="677"/>
        <v>0</v>
      </c>
      <c r="IQ85" s="19">
        <f t="shared" ca="1" si="677"/>
        <v>0</v>
      </c>
      <c r="IR85" s="19">
        <f t="shared" ca="1" si="677"/>
        <v>0</v>
      </c>
      <c r="IS85" s="19">
        <f t="shared" ca="1" si="677"/>
        <v>0</v>
      </c>
      <c r="IT85" s="19">
        <f t="shared" ca="1" si="677"/>
        <v>0</v>
      </c>
      <c r="IU85" s="19">
        <f t="shared" ca="1" si="677"/>
        <v>0</v>
      </c>
      <c r="IV85" s="19">
        <f t="shared" ca="1" si="677"/>
        <v>0</v>
      </c>
      <c r="IW85" s="19">
        <f t="shared" ca="1" si="677"/>
        <v>0</v>
      </c>
      <c r="IX85" s="19">
        <f t="shared" ca="1" si="677"/>
        <v>0</v>
      </c>
      <c r="IY85" s="19">
        <f t="shared" ca="1" si="677"/>
        <v>0</v>
      </c>
      <c r="IZ85" s="19">
        <f t="shared" ca="1" si="677"/>
        <v>0</v>
      </c>
      <c r="JA85" s="19">
        <f t="shared" ca="1" si="677"/>
        <v>0</v>
      </c>
      <c r="JB85" s="19">
        <f t="shared" ca="1" si="677"/>
        <v>0</v>
      </c>
      <c r="JC85" s="19">
        <f t="shared" ca="1" si="677"/>
        <v>0</v>
      </c>
      <c r="JD85" s="19">
        <f t="shared" ca="1" si="677"/>
        <v>0</v>
      </c>
      <c r="JE85" s="19">
        <f t="shared" ca="1" si="677"/>
        <v>0</v>
      </c>
      <c r="JF85" s="19">
        <f t="shared" ca="1" si="677"/>
        <v>0</v>
      </c>
      <c r="JG85" s="5">
        <f t="shared" ca="1" si="678"/>
        <v>1.2500000000000001E-2</v>
      </c>
      <c r="JH85" s="567">
        <f t="shared" ca="1" si="678"/>
        <v>0</v>
      </c>
      <c r="JI85" s="5">
        <f t="shared" ca="1" si="678"/>
        <v>6.25E-2</v>
      </c>
      <c r="JJ85" s="5">
        <f t="shared" ca="1" si="678"/>
        <v>6.25E-2</v>
      </c>
      <c r="JK85" s="5">
        <f t="shared" ca="1" si="678"/>
        <v>6.25E-2</v>
      </c>
      <c r="JL85" s="19">
        <f t="shared" ca="1" si="677"/>
        <v>1</v>
      </c>
      <c r="JM85" s="19">
        <f t="shared" ca="1" si="677"/>
        <v>0</v>
      </c>
      <c r="JN85" s="19">
        <f t="shared" ca="1" si="677"/>
        <v>1</v>
      </c>
      <c r="JO85" s="9"/>
      <c r="JP85" s="5" t="b">
        <f t="shared" ca="1" si="679"/>
        <v>0</v>
      </c>
      <c r="JQ85" s="19" t="str">
        <f t="shared" ca="1" si="680"/>
        <v>-</v>
      </c>
      <c r="JR85" s="19" t="str">
        <f t="shared" ca="1" si="680"/>
        <v>-</v>
      </c>
      <c r="JS85" s="5" t="b">
        <f t="shared" ca="1" si="681"/>
        <v>0</v>
      </c>
      <c r="JT85" s="5" t="b">
        <f t="shared" ca="1" si="681"/>
        <v>0</v>
      </c>
      <c r="JU85" s="5" t="b">
        <f t="shared" ca="1" si="681"/>
        <v>1</v>
      </c>
      <c r="JV85" s="144">
        <f t="shared" ca="1" si="699"/>
        <v>1</v>
      </c>
      <c r="JW85" s="144">
        <f t="shared" ca="1" si="699"/>
        <v>1</v>
      </c>
      <c r="JX85" s="19" t="str">
        <f t="shared" ca="1" si="700"/>
        <v>-</v>
      </c>
      <c r="JY85" s="19" t="str">
        <f t="shared" ca="1" si="700"/>
        <v>-</v>
      </c>
      <c r="JZ85" s="19" t="str">
        <f t="shared" ca="1" si="700"/>
        <v>-</v>
      </c>
      <c r="KA85" s="19" t="str">
        <f t="shared" ca="1" si="700"/>
        <v>-</v>
      </c>
      <c r="KB85" s="19">
        <f t="shared" ca="1" si="700"/>
        <v>1</v>
      </c>
      <c r="KC85" s="19">
        <f t="shared" ca="1" si="700"/>
        <v>0.66</v>
      </c>
      <c r="KD85" s="19" t="str">
        <f t="shared" ca="1" si="700"/>
        <v>-</v>
      </c>
      <c r="KE85" s="5" t="b" cm="1">
        <f t="array" aca="1" ref="KE85" ca="1">IF(OR(KF85:KM85&lt;&gt;"-"),TRUE,"-")</f>
        <v>1</v>
      </c>
      <c r="KF85" s="237">
        <f t="shared" ca="1" si="711"/>
        <v>2</v>
      </c>
      <c r="KG85" s="237">
        <f t="shared" ca="1" si="711"/>
        <v>2</v>
      </c>
      <c r="KH85" s="237">
        <f t="shared" ca="1" si="711"/>
        <v>2</v>
      </c>
      <c r="KI85" s="237">
        <f t="shared" ca="1" si="711"/>
        <v>2</v>
      </c>
      <c r="KJ85" s="237">
        <f t="shared" ca="1" si="711"/>
        <v>2</v>
      </c>
      <c r="KK85" s="237">
        <f t="shared" ca="1" si="711"/>
        <v>2</v>
      </c>
      <c r="KL85" s="237">
        <f t="shared" ca="1" si="711"/>
        <v>2</v>
      </c>
      <c r="KM85" s="237">
        <f t="shared" ca="1" si="711"/>
        <v>2</v>
      </c>
      <c r="KN85" s="5" t="str">
        <f t="array" aca="1" ref="KN85" ca="1">IF(OR(KO85:KU85&lt;&gt;"-"),TRUE,"-")</f>
        <v>-</v>
      </c>
      <c r="KO85" s="19" t="str">
        <f t="shared" ca="1" si="702"/>
        <v>-</v>
      </c>
      <c r="KP85" s="19" t="str">
        <f t="shared" ca="1" si="702"/>
        <v>-</v>
      </c>
      <c r="KQ85" s="19" t="str">
        <f t="shared" ca="1" si="702"/>
        <v>-</v>
      </c>
      <c r="KR85" s="19" t="str">
        <f t="shared" ca="1" si="702"/>
        <v>-</v>
      </c>
      <c r="KS85" s="19" t="str">
        <f t="shared" ca="1" si="702"/>
        <v>-</v>
      </c>
      <c r="KT85" s="19" t="str">
        <f t="shared" ca="1" si="702"/>
        <v>-</v>
      </c>
      <c r="KU85" s="19" t="str">
        <f t="shared" ca="1" si="702"/>
        <v>-</v>
      </c>
      <c r="KV85" s="19" t="b">
        <f t="shared" ca="1" si="702"/>
        <v>0</v>
      </c>
      <c r="KW85" s="144">
        <f t="shared" ca="1" si="683"/>
        <v>2</v>
      </c>
      <c r="KX85" s="19">
        <f t="shared" ca="1" si="702"/>
        <v>2</v>
      </c>
      <c r="KY85" s="19" t="b">
        <f t="shared" ca="1" si="702"/>
        <v>0</v>
      </c>
      <c r="KZ85" s="19" t="str">
        <f t="shared" ca="1" si="702"/>
        <v>-</v>
      </c>
      <c r="LA85" s="5" t="str">
        <f t="shared" ca="1" si="684"/>
        <v>-</v>
      </c>
      <c r="LB85" s="5" t="str">
        <f t="shared" ca="1" si="684"/>
        <v>-</v>
      </c>
      <c r="LC85" s="5" t="str">
        <f t="shared" ca="1" si="684"/>
        <v>-</v>
      </c>
      <c r="LD85" s="5" t="str">
        <f t="shared" ca="1" si="684"/>
        <v>-</v>
      </c>
      <c r="LE85" s="19" t="b">
        <f t="shared" ca="1" si="703"/>
        <v>0</v>
      </c>
      <c r="LF85" s="19" t="str">
        <f t="shared" ca="1" si="703"/>
        <v>-</v>
      </c>
      <c r="LG85" s="19" t="str">
        <f t="shared" ca="1" si="703"/>
        <v>-</v>
      </c>
      <c r="LH85" s="19" t="b">
        <f t="shared" ca="1" si="703"/>
        <v>1</v>
      </c>
      <c r="LI85" s="19">
        <f t="shared" ca="1" si="703"/>
        <v>0.75</v>
      </c>
      <c r="LJ85" s="19">
        <f t="shared" ca="1" si="703"/>
        <v>0.75</v>
      </c>
      <c r="LK85" s="19">
        <f t="shared" ca="1" si="703"/>
        <v>0.99</v>
      </c>
      <c r="LL85" s="19">
        <f t="shared" ca="1" si="703"/>
        <v>0.5</v>
      </c>
      <c r="LM85" s="19">
        <f t="shared" ca="1" si="703"/>
        <v>0</v>
      </c>
      <c r="LN85" s="19">
        <f t="shared" ca="1" si="703"/>
        <v>0</v>
      </c>
      <c r="LO85" s="19" t="str">
        <f t="shared" ca="1" si="703"/>
        <v>-</v>
      </c>
      <c r="LP85" s="5" t="str" cm="1">
        <f t="array" aca="1" ref="LP85" ca="1">INDEX(i.meatgrid,$Q85,LP$7)</f>
        <v>-</v>
      </c>
      <c r="LQ85" s="5" t="str" cm="1">
        <f t="array" aca="1" ref="LQ85" ca="1">INDEX(i.meatgrid,$Q85,LQ$7)</f>
        <v>-</v>
      </c>
      <c r="LR85" s="19" t="str">
        <f t="shared" ca="1" si="685"/>
        <v>-</v>
      </c>
      <c r="LS85" s="5">
        <f t="shared" ca="1" si="686"/>
        <v>1</v>
      </c>
      <c r="LT85" s="9"/>
      <c r="LU85" s="19">
        <f t="shared" ca="1" si="685"/>
        <v>70</v>
      </c>
      <c r="LV85" s="19">
        <f t="shared" ca="1" si="687"/>
        <v>50</v>
      </c>
      <c r="LW85" s="19">
        <f t="shared" ca="1" si="687"/>
        <v>80</v>
      </c>
      <c r="LX85" s="19">
        <f t="shared" ca="1" si="687"/>
        <v>50</v>
      </c>
      <c r="LY85" s="5" t="b" cm="1">
        <f t="array" aca="1" ref="LY85" ca="1">INDEX(i.meatgrid,$Q85,LY$7)</f>
        <v>0</v>
      </c>
      <c r="LZ85" s="5" t="b" cm="1">
        <f t="array" aca="1" ref="LZ85" ca="1">INDEX(i.meatgrid,$Q85,LZ$7)</f>
        <v>0</v>
      </c>
      <c r="MA85" s="5" cm="1">
        <f t="array" aca="1" ref="MA85" ca="1">INDEX(i.meatgrid,$Q85,MA$7)</f>
        <v>40</v>
      </c>
      <c r="MB85" s="5" t="str" cm="1">
        <f t="array" aca="1" ref="MB85" ca="1">INDEX(i.meatgrid,$Q85,MB$7)</f>
        <v>-</v>
      </c>
      <c r="MC85" s="19">
        <f t="shared" ca="1" si="688"/>
        <v>1</v>
      </c>
      <c r="MD85" s="5">
        <f t="shared" ca="1" si="689"/>
        <v>1</v>
      </c>
      <c r="ME85" s="5" cm="1">
        <f t="array" aca="1" ref="ME85" ca="1">INDEX(i.meatgrid,$Q85,ME$7)</f>
        <v>1</v>
      </c>
      <c r="MF85" s="5" cm="1">
        <f t="array" aca="1" ref="MF85" ca="1">INDEX(i.meatgrid,$Q85,MF$7)</f>
        <v>0</v>
      </c>
      <c r="MG85" s="5" cm="1">
        <f t="array" aca="1" ref="MG85" ca="1">INDEX(i.meatgrid,$Q85,MG$7)</f>
        <v>0</v>
      </c>
      <c r="MH85" s="5" cm="1">
        <f t="array" aca="1" ref="MH85" ca="1">INDEX(i.meatgrid,$Q85,MH$7)</f>
        <v>0</v>
      </c>
      <c r="MI85" s="5" cm="1">
        <f t="array" aca="1" ref="MI85" ca="1">INDEX(i.meatgrid,$Q85,MI$7)</f>
        <v>0</v>
      </c>
      <c r="MJ85" s="5" cm="1">
        <f t="array" aca="1" ref="MJ85" ca="1">INDEX(i.meatgrid,$Q85,MJ$7)</f>
        <v>1</v>
      </c>
      <c r="MK85" s="5" cm="1">
        <f t="array" aca="1" ref="MK85" ca="1">INDEX(i.meatgrid,$Q85,MK$7)</f>
        <v>1</v>
      </c>
      <c r="ML85" s="5" cm="1">
        <f t="array" aca="1" ref="ML85" ca="1">INDEX(i.meatgrid,$Q85,ML$7)</f>
        <v>1</v>
      </c>
      <c r="MM85" s="19">
        <f t="shared" ca="1" si="690"/>
        <v>1</v>
      </c>
      <c r="MN85" s="9"/>
      <c r="MO85" s="19" t="b">
        <f t="shared" ca="1" si="691"/>
        <v>0</v>
      </c>
      <c r="MP85" s="19" t="b">
        <f t="shared" ca="1" si="691"/>
        <v>0</v>
      </c>
      <c r="MQ85" s="19">
        <f t="shared" ca="1" si="691"/>
        <v>1</v>
      </c>
      <c r="MR85" s="19">
        <f t="shared" ca="1" si="691"/>
        <v>0.75</v>
      </c>
      <c r="MS85" s="19">
        <f t="shared" ca="1" si="691"/>
        <v>0.75</v>
      </c>
      <c r="MT85" s="19">
        <f t="shared" ca="1" si="691"/>
        <v>0.8</v>
      </c>
      <c r="MU85" s="19">
        <f t="shared" ca="1" si="691"/>
        <v>0.82499999999999996</v>
      </c>
      <c r="MV85" s="19">
        <f t="shared" ca="1" si="691"/>
        <v>0.875</v>
      </c>
      <c r="MW85" s="19">
        <f t="shared" ca="1" si="691"/>
        <v>0.9</v>
      </c>
      <c r="MX85" s="19">
        <f t="shared" ca="1" si="691"/>
        <v>1</v>
      </c>
      <c r="MY85" s="19">
        <f t="shared" ca="1" si="691"/>
        <v>0.875</v>
      </c>
      <c r="MZ85" s="19" t="b">
        <f t="shared" ca="1" si="691"/>
        <v>1</v>
      </c>
      <c r="NA85" s="19">
        <f t="shared" ca="1" si="691"/>
        <v>74.989999999999995</v>
      </c>
      <c r="NB85" s="19" t="str">
        <f t="shared" ca="1" si="691"/>
        <v>-</v>
      </c>
      <c r="NC85" s="19" t="str">
        <f t="shared" ca="1" si="691"/>
        <v>-</v>
      </c>
      <c r="ND85" s="19" t="str">
        <f t="shared" ca="1" si="691"/>
        <v>-</v>
      </c>
      <c r="NE85" s="19" t="str">
        <f t="shared" ca="1" si="692"/>
        <v>-</v>
      </c>
      <c r="NF85" s="19" t="str">
        <f t="shared" ca="1" si="692"/>
        <v>-</v>
      </c>
      <c r="NG85" s="19" t="str">
        <f t="shared" ca="1" si="692"/>
        <v>-</v>
      </c>
      <c r="NH85" s="19" t="str">
        <f t="shared" ca="1" si="692"/>
        <v>-</v>
      </c>
      <c r="NI85" s="19">
        <f t="shared" ca="1" si="692"/>
        <v>36.99</v>
      </c>
      <c r="NJ85" s="19">
        <f t="shared" ca="1" si="692"/>
        <v>36.99</v>
      </c>
      <c r="NK85" s="19" t="str">
        <f t="shared" ca="1" si="692"/>
        <v>-</v>
      </c>
      <c r="NL85" s="19" t="str">
        <f t="shared" ca="1" si="692"/>
        <v>-</v>
      </c>
      <c r="NM85" s="19" t="str">
        <f t="shared" ca="1" si="692"/>
        <v>-</v>
      </c>
      <c r="NN85" s="19" t="str">
        <f t="shared" ca="1" si="692"/>
        <v>-</v>
      </c>
      <c r="NO85" s="19" t="str">
        <f t="shared" ca="1" si="692"/>
        <v>-</v>
      </c>
      <c r="NP85" s="19">
        <f t="shared" ca="1" si="692"/>
        <v>49.99</v>
      </c>
      <c r="NQ85" s="19">
        <f t="shared" ca="1" si="692"/>
        <v>49.99</v>
      </c>
      <c r="NR85" s="19">
        <f t="shared" ca="1" si="692"/>
        <v>49.99</v>
      </c>
      <c r="NS85" s="19">
        <f t="shared" ca="1" si="692"/>
        <v>49.99</v>
      </c>
      <c r="NT85" s="19">
        <f t="shared" ca="1" si="692"/>
        <v>49.99</v>
      </c>
      <c r="NU85" s="19">
        <f t="shared" ca="1" si="692"/>
        <v>49.99</v>
      </c>
      <c r="NV85" s="19">
        <f t="shared" ca="1" si="692"/>
        <v>49.99</v>
      </c>
      <c r="NW85" s="19">
        <f t="shared" ca="1" si="692"/>
        <v>49.99</v>
      </c>
      <c r="NX85" s="19">
        <f t="shared" ca="1" si="692"/>
        <v>412.99</v>
      </c>
      <c r="NY85" s="19">
        <f t="shared" ca="1" si="692"/>
        <v>412.99</v>
      </c>
      <c r="NZ85" s="19" t="str">
        <f t="shared" ca="1" si="692"/>
        <v>-</v>
      </c>
      <c r="OA85" s="19" t="str">
        <f t="shared" ca="1" si="692"/>
        <v>-</v>
      </c>
      <c r="OB85" s="19" t="str">
        <f t="shared" ca="1" si="692"/>
        <v>-</v>
      </c>
      <c r="OC85" s="19" t="str">
        <f t="shared" ca="1" si="692"/>
        <v>-</v>
      </c>
      <c r="OD85" s="19" t="str">
        <f t="shared" ca="1" si="692"/>
        <v>-</v>
      </c>
      <c r="OE85" s="19">
        <f t="shared" ca="1" si="692"/>
        <v>6.8900000000000006</v>
      </c>
      <c r="OF85" s="19">
        <f t="shared" ca="1" si="692"/>
        <v>6.8900000000000006</v>
      </c>
      <c r="OG85" s="19">
        <f t="shared" ca="1" si="692"/>
        <v>6.8900000000000006</v>
      </c>
      <c r="OH85" s="19">
        <f t="shared" ca="1" si="692"/>
        <v>6.8900000000000006</v>
      </c>
      <c r="OI85" s="19">
        <f t="shared" ca="1" si="692"/>
        <v>6.8900000000000006</v>
      </c>
      <c r="OJ85" s="19">
        <f t="shared" ca="1" si="692"/>
        <v>6.8900000000000006</v>
      </c>
      <c r="OK85" s="19">
        <f t="shared" ca="1" si="692"/>
        <v>6.8900000000000006</v>
      </c>
      <c r="OL85" s="19">
        <f t="shared" ca="1" si="692"/>
        <v>6.8900000000000006</v>
      </c>
      <c r="OM85" s="19">
        <f t="shared" ca="1" si="692"/>
        <v>346.99</v>
      </c>
      <c r="ON85" s="19">
        <f t="shared" ca="1" si="692"/>
        <v>346.99</v>
      </c>
      <c r="OO85" s="19" t="str">
        <f t="shared" ca="1" si="692"/>
        <v>-</v>
      </c>
      <c r="OP85" s="19" t="str">
        <f t="shared" ca="1" si="692"/>
        <v>-</v>
      </c>
      <c r="OQ85" s="19" t="str">
        <f t="shared" ca="1" si="692"/>
        <v>-</v>
      </c>
      <c r="OR85" s="19" t="str">
        <f t="shared" ca="1" si="692"/>
        <v>-</v>
      </c>
      <c r="OS85" s="19" t="str">
        <f t="shared" ca="1" si="692"/>
        <v>-</v>
      </c>
      <c r="OT85" s="19">
        <f t="shared" ca="1" si="692"/>
        <v>0</v>
      </c>
      <c r="OU85" s="24">
        <v>0</v>
      </c>
    </row>
    <row r="86" spans="1:411" outlineLevel="2">
      <c r="A86" s="21">
        <f t="shared" si="158"/>
        <v>81</v>
      </c>
      <c r="B86" s="222">
        <f t="shared" ca="1" si="704"/>
        <v>76</v>
      </c>
      <c r="C86">
        <v>207</v>
      </c>
      <c r="D86" s="549" t="str">
        <f t="shared" ca="1" si="652"/>
        <v>GSM</v>
      </c>
      <c r="E86" t="b">
        <v>0</v>
      </c>
      <c r="F86" t="b">
        <v>0</v>
      </c>
      <c r="G86" t="b">
        <f t="shared" si="653"/>
        <v>0</v>
      </c>
      <c r="H86" s="237">
        <f t="shared" ca="1" si="705"/>
        <v>2</v>
      </c>
      <c r="I86" s="237">
        <f t="shared" ca="1" si="705"/>
        <v>1</v>
      </c>
      <c r="J86" s="237" t="str">
        <f t="shared" ca="1" si="705"/>
        <v/>
      </c>
      <c r="K86" s="237">
        <f t="shared" ca="1" si="705"/>
        <v>2</v>
      </c>
      <c r="L86" s="237">
        <f t="shared" ca="1" si="693"/>
        <v>2</v>
      </c>
      <c r="M86" s="237">
        <f t="shared" ca="1" si="693"/>
        <v>2</v>
      </c>
      <c r="N86" s="237">
        <f t="shared" ca="1" si="705"/>
        <v>3</v>
      </c>
      <c r="O86" s="237">
        <f t="shared" ca="1" si="693"/>
        <v>1</v>
      </c>
      <c r="P86" s="237">
        <f t="shared" ca="1" si="705"/>
        <v>1</v>
      </c>
      <c r="Q86" s="237">
        <f t="shared" ca="1" si="705"/>
        <v>4</v>
      </c>
      <c r="R86" s="237">
        <f t="shared" ca="1" si="705"/>
        <v>1</v>
      </c>
      <c r="S86" s="237">
        <f t="shared" ca="1" si="705"/>
        <v>1</v>
      </c>
      <c r="T86" s="237">
        <f t="shared" ca="1" si="705"/>
        <v>1</v>
      </c>
      <c r="U86" s="275"/>
      <c r="V86" s="275"/>
      <c r="W86" s="237">
        <f t="shared" ca="1" si="694"/>
        <v>0</v>
      </c>
      <c r="X86" s="275"/>
      <c r="Y86" s="276">
        <v>0</v>
      </c>
      <c r="Z86" s="276">
        <v>0</v>
      </c>
      <c r="AA86" s="276">
        <v>0</v>
      </c>
      <c r="AB86" s="276">
        <v>0</v>
      </c>
      <c r="AC86" s="276">
        <v>0</v>
      </c>
      <c r="AD86" s="276">
        <v>0</v>
      </c>
      <c r="AE86" s="276">
        <v>0</v>
      </c>
      <c r="AF86" s="144">
        <f ca="1">INDEX(CHOOSE($N86,DataAutumn!i.AdultDrys,DataWinter!i.AdultDrys,DataSpring!i.AdultDrys),1,$M86)</f>
        <v>3</v>
      </c>
      <c r="AG86" s="5">
        <f t="shared" ca="1" si="654"/>
        <v>2</v>
      </c>
      <c r="AH86" s="5">
        <f t="shared" ca="1" si="654"/>
        <v>0</v>
      </c>
      <c r="AI86" s="5">
        <f t="shared" ca="1" si="655"/>
        <v>1</v>
      </c>
      <c r="AJ86">
        <f t="shared" ca="1" si="656"/>
        <v>5</v>
      </c>
      <c r="AK86">
        <v>1</v>
      </c>
      <c r="AL86" s="231" t="str">
        <f ca="1">TEXT(LEFT(OFFSET(AL86,-1,0),5)+1,"00000")&amp;MID(OFFSET(AL86,-1,0),6,FIND(" ",OFFSET(AL86,-1,0),7)-5)
&amp; $D86           &amp; IF($IG86=0," FWM","")&amp;IF($IG86=1," MWM","")&amp;IF($IG86=5," Mat","")&amp;IF($IH86=TRUE,"&amp;BBT","    ")          &amp; " Day"&amp;INDEX(i.DOY,$N86,1)
&amp; " Scan"&amp;TEXT($O86,"0")        &amp;" "&amp; INDEX(DataMaster!$B$98:$B$105,$Q86,0)
&amp; " WP"&amp;TEXT($MC86*100,"000p")           &amp; " MP"&amp;TEXT($MD86*100,"000p")           &amp; " GP"&amp;TEXT($MM86*100,"000p")
&amp; " T_" &amp; IF(AND($CC86,$CE86),"TRUE ")        &amp; " (F"&amp;3+COUNTIF($CV86:$CY86,TRUE)&amp;3&amp;"N"&amp;$DM86&amp;$DN86&amp;")"</f>
        <v>00006 FeedSupply_DSP GSM MWM     Day204 Scan1 Prime WP100p MP100p GP100p T_TRUE  (F33N11)</v>
      </c>
      <c r="AM86" s="9" t="str">
        <f ca="1">IF(COUNTIF(AL$5:AL86,AL86)=1,"-","Dup")</f>
        <v>Dup</v>
      </c>
      <c r="AN86" s="9"/>
      <c r="AO86" s="237" t="str">
        <f t="shared" ca="1" si="706"/>
        <v>-</v>
      </c>
      <c r="AP86" s="237" t="str">
        <f t="shared" ca="1" si="706"/>
        <v>-</v>
      </c>
      <c r="AQ86" s="237" t="str">
        <f t="shared" ca="1" si="706"/>
        <v>-</v>
      </c>
      <c r="AR86" s="237" t="str">
        <f t="shared" ca="1" si="706"/>
        <v>-</v>
      </c>
      <c r="AS86" s="237" t="str">
        <f t="shared" ca="1" si="706"/>
        <v>-</v>
      </c>
      <c r="AT86" s="237" t="str">
        <f t="shared" ca="1" si="706"/>
        <v>-</v>
      </c>
      <c r="AU86" s="237" t="str">
        <f t="shared" ca="1" si="706"/>
        <v>-</v>
      </c>
      <c r="AV86" s="237" t="str">
        <f t="shared" ca="1" si="706"/>
        <v>-</v>
      </c>
      <c r="AW86" s="9"/>
      <c r="AX86" s="5" t="b">
        <f t="shared" ca="1" si="657"/>
        <v>0</v>
      </c>
      <c r="AY86" s="5" t="str">
        <f t="shared" ca="1" si="657"/>
        <v>-</v>
      </c>
      <c r="AZ86" s="5" t="b">
        <f t="shared" ca="1" si="657"/>
        <v>0</v>
      </c>
      <c r="BA86" s="5" t="b">
        <f t="shared" ca="1" si="657"/>
        <v>1</v>
      </c>
      <c r="BB86" s="5" t="b">
        <f t="shared" ca="1" si="657"/>
        <v>1</v>
      </c>
      <c r="BC86" s="144">
        <f t="shared" ca="1" si="657"/>
        <v>0</v>
      </c>
      <c r="BD86" s="19" t="b">
        <f t="shared" ca="1" si="658"/>
        <v>1</v>
      </c>
      <c r="BE86" s="9"/>
      <c r="BF86" s="5" t="str">
        <f t="shared" ca="1" si="659"/>
        <v>-</v>
      </c>
      <c r="BG86" s="19" t="str">
        <f t="shared" ca="1" si="660"/>
        <v>-</v>
      </c>
      <c r="BH86" s="19" t="str">
        <f t="shared" ca="1" si="660"/>
        <v>-</v>
      </c>
      <c r="BI86" s="19" t="str">
        <f t="shared" ca="1" si="660"/>
        <v>-</v>
      </c>
      <c r="BJ86" s="5" t="str">
        <f t="shared" ca="1" si="661"/>
        <v>-</v>
      </c>
      <c r="BK86" s="19" t="str">
        <f t="shared" ca="1" si="662"/>
        <v>-</v>
      </c>
      <c r="BL86" s="5" t="str">
        <f t="shared" ca="1" si="663"/>
        <v>-</v>
      </c>
      <c r="BM86" s="19" t="str">
        <f t="shared" ca="1" si="664"/>
        <v>-</v>
      </c>
      <c r="BN86" s="19" t="str">
        <f t="shared" ca="1" si="664"/>
        <v>-</v>
      </c>
      <c r="BO86" s="19" t="str">
        <f t="shared" ca="1" si="664"/>
        <v>-</v>
      </c>
      <c r="BP86" s="5" t="str">
        <f t="shared" ca="1" si="665"/>
        <v>-</v>
      </c>
      <c r="BQ86" s="9"/>
      <c r="BR86" s="19" t="str">
        <f t="shared" ca="1" si="666"/>
        <v>-</v>
      </c>
      <c r="BS86" s="19" t="str">
        <f t="shared" ca="1" si="666"/>
        <v>-</v>
      </c>
      <c r="BT86" s="19" t="str">
        <f t="shared" ca="1" si="666"/>
        <v>-</v>
      </c>
      <c r="BU86" s="19" t="str">
        <f t="shared" ca="1" si="666"/>
        <v>-</v>
      </c>
      <c r="BV86" s="19" t="str">
        <f t="shared" ca="1" si="666"/>
        <v>-</v>
      </c>
      <c r="BW86" s="19" t="str">
        <f t="shared" ca="1" si="666"/>
        <v>-</v>
      </c>
      <c r="BX86" s="19" t="str">
        <f t="shared" ca="1" si="666"/>
        <v>-</v>
      </c>
      <c r="BY86" s="19" t="str">
        <f t="shared" ca="1" si="666"/>
        <v>-</v>
      </c>
      <c r="BZ86" s="19" t="str">
        <f t="shared" ca="1" si="666"/>
        <v>-</v>
      </c>
      <c r="CA86" s="19" t="str">
        <f t="shared" ca="1" si="666"/>
        <v>-</v>
      </c>
      <c r="CB86" s="9"/>
      <c r="CC86" s="237" t="b">
        <f t="shared" ca="1" si="712"/>
        <v>1</v>
      </c>
      <c r="CD86" s="12" t="b">
        <v>1</v>
      </c>
      <c r="CE86" s="237" t="b">
        <f t="shared" ca="1" si="712"/>
        <v>1</v>
      </c>
      <c r="CF86" s="251">
        <f t="shared" ca="1" si="707"/>
        <v>2234105</v>
      </c>
      <c r="CG86" s="12" t="b">
        <v>1</v>
      </c>
      <c r="CH86" s="12">
        <v>0</v>
      </c>
      <c r="CI86" s="12" t="b">
        <v>0</v>
      </c>
      <c r="CJ86" s="237">
        <f t="shared" ca="1" si="708"/>
        <v>2234106</v>
      </c>
      <c r="CK86" s="19" t="str">
        <f t="shared" ca="1" si="696"/>
        <v>-</v>
      </c>
      <c r="CL86" s="12">
        <v>1</v>
      </c>
      <c r="CM86" s="12">
        <v>1</v>
      </c>
      <c r="CN86" s="9"/>
      <c r="CO86" s="444">
        <f t="shared" ca="1" si="668"/>
        <v>652</v>
      </c>
      <c r="CP86" s="444">
        <f t="shared" ca="1" si="668"/>
        <v>686</v>
      </c>
      <c r="CQ86" s="444">
        <f t="shared" ca="1" si="668"/>
        <v>721</v>
      </c>
      <c r="CR86" s="152">
        <f t="shared" ca="1" si="669"/>
        <v>378</v>
      </c>
      <c r="CS86" s="152">
        <f t="shared" ca="1" si="669"/>
        <v>413</v>
      </c>
      <c r="CT86" s="152">
        <f t="shared" ca="1" si="669"/>
        <v>448</v>
      </c>
      <c r="CU86" s="19" t="str">
        <f t="shared" ca="1" si="670"/>
        <v>-</v>
      </c>
      <c r="CV86" s="19" t="str">
        <f t="shared" ca="1" si="670"/>
        <v>-</v>
      </c>
      <c r="CW86" s="19" t="str">
        <f t="shared" ca="1" si="670"/>
        <v>-</v>
      </c>
      <c r="CX86" s="19" t="str">
        <f t="shared" ca="1" si="670"/>
        <v>-</v>
      </c>
      <c r="CY86" s="19" t="str">
        <f t="shared" ca="1" si="670"/>
        <v>-</v>
      </c>
      <c r="CZ86" s="19" t="b">
        <f t="shared" ca="1" si="670"/>
        <v>1</v>
      </c>
      <c r="DA86" s="19">
        <f t="shared" ca="1" si="670"/>
        <v>0</v>
      </c>
      <c r="DB86" s="19">
        <f t="shared" ca="1" si="670"/>
        <v>0</v>
      </c>
      <c r="DC86" s="19">
        <f t="shared" ca="1" si="670"/>
        <v>0</v>
      </c>
      <c r="DD86" s="19">
        <f t="shared" ca="1" si="670"/>
        <v>0</v>
      </c>
      <c r="DE86" s="19">
        <f t="shared" ca="1" si="670"/>
        <v>0</v>
      </c>
      <c r="DF86" s="19">
        <f t="shared" ca="1" si="670"/>
        <v>0</v>
      </c>
      <c r="DG86" s="19">
        <f t="shared" ca="1" si="670"/>
        <v>0</v>
      </c>
      <c r="DH86" s="19">
        <f t="shared" ca="1" si="670"/>
        <v>0</v>
      </c>
      <c r="DI86" s="19">
        <f t="shared" ca="1" si="670"/>
        <v>0</v>
      </c>
      <c r="DJ86" s="19">
        <f t="shared" ca="1" si="670"/>
        <v>0</v>
      </c>
      <c r="DK86" s="19">
        <f t="shared" ca="1" si="670"/>
        <v>0</v>
      </c>
      <c r="DL86" s="19">
        <f t="shared" ca="1" si="671"/>
        <v>0</v>
      </c>
      <c r="DM86" s="12">
        <v>1</v>
      </c>
      <c r="DN86" s="12">
        <v>1</v>
      </c>
      <c r="DO86" s="19">
        <f t="shared" ca="1" si="709"/>
        <v>0</v>
      </c>
      <c r="DP86" s="19" t="str">
        <f t="shared" ca="1" si="709"/>
        <v>-</v>
      </c>
      <c r="DQ86" s="19" t="str">
        <f t="shared" ca="1" si="709"/>
        <v>-</v>
      </c>
      <c r="DR86" s="19" t="str">
        <f t="shared" ca="1" si="709"/>
        <v>-</v>
      </c>
      <c r="DS86" s="19" t="str">
        <f t="shared" ca="1" si="671"/>
        <v>-</v>
      </c>
      <c r="DT86" s="19" t="str">
        <f t="shared" ca="1" si="671"/>
        <v>-</v>
      </c>
      <c r="DU86" s="19">
        <f t="shared" ca="1" si="671"/>
        <v>0</v>
      </c>
      <c r="DV86" s="19" t="str">
        <f t="shared" ca="1" si="671"/>
        <v>-</v>
      </c>
      <c r="DW86" s="19" t="str">
        <f t="shared" ca="1" si="671"/>
        <v>-</v>
      </c>
      <c r="DX86" s="19" t="str">
        <f t="shared" ca="1" si="671"/>
        <v>-</v>
      </c>
      <c r="DY86" s="19" t="str">
        <f t="shared" ca="1" si="671"/>
        <v>-</v>
      </c>
      <c r="DZ86" s="19" t="str">
        <f t="shared" ca="1" si="671"/>
        <v>-</v>
      </c>
      <c r="EA86" s="19" t="str">
        <f t="shared" ca="1" si="671"/>
        <v>-</v>
      </c>
      <c r="EB86" s="19" t="str">
        <f t="shared" ca="1" si="671"/>
        <v>-</v>
      </c>
      <c r="EC86" s="19" t="str">
        <f t="shared" ca="1" si="671"/>
        <v>-</v>
      </c>
      <c r="ED86" s="19">
        <f t="shared" ca="1" si="671"/>
        <v>0</v>
      </c>
      <c r="EE86" s="19">
        <f t="shared" ca="1" si="671"/>
        <v>0</v>
      </c>
      <c r="EF86" s="19">
        <f t="shared" ca="1" si="671"/>
        <v>0</v>
      </c>
      <c r="EG86" s="124">
        <f t="shared" ref="EG86:EX86" ca="1" si="714">IF(AND($K86=EG$9,$N86=EG$11,$AB86=EG$8,$AI86=EG$12),INDEX(i.FS_Strategy,$AC86+1,$AB86),0)</f>
        <v>0</v>
      </c>
      <c r="EH86" s="124">
        <f t="shared" ca="1" si="714"/>
        <v>0</v>
      </c>
      <c r="EI86" s="124">
        <f t="shared" ca="1" si="714"/>
        <v>0</v>
      </c>
      <c r="EJ86" s="124">
        <f t="shared" ca="1" si="714"/>
        <v>0</v>
      </c>
      <c r="EK86" s="124">
        <f t="shared" ca="1" si="714"/>
        <v>0</v>
      </c>
      <c r="EL86" s="124">
        <f t="shared" ca="1" si="714"/>
        <v>0</v>
      </c>
      <c r="EM86" s="124">
        <f t="shared" ca="1" si="714"/>
        <v>0</v>
      </c>
      <c r="EN86" s="124">
        <f t="shared" ca="1" si="714"/>
        <v>0</v>
      </c>
      <c r="EO86" s="124">
        <f t="shared" ca="1" si="714"/>
        <v>0</v>
      </c>
      <c r="EP86" s="124">
        <f t="shared" ca="1" si="714"/>
        <v>0</v>
      </c>
      <c r="EQ86" s="124">
        <f t="shared" ca="1" si="714"/>
        <v>0</v>
      </c>
      <c r="ER86" s="124">
        <f t="shared" ca="1" si="714"/>
        <v>0</v>
      </c>
      <c r="ES86" s="124">
        <f t="shared" ca="1" si="714"/>
        <v>0</v>
      </c>
      <c r="ET86" s="124">
        <f t="shared" ca="1" si="714"/>
        <v>0</v>
      </c>
      <c r="EU86" s="124">
        <f t="shared" ca="1" si="714"/>
        <v>0</v>
      </c>
      <c r="EV86" s="124">
        <f t="shared" ca="1" si="714"/>
        <v>0</v>
      </c>
      <c r="EW86" s="124">
        <f t="shared" ca="1" si="714"/>
        <v>0</v>
      </c>
      <c r="EX86" s="124">
        <f t="shared" ca="1" si="714"/>
        <v>0</v>
      </c>
      <c r="EY86" s="554">
        <f ca="1">IF(AND($K86=EY$9,$N86=EY$11,$AB86=EY$8),INDEX(i.FS_Strategy,$AD86+1,$AB86),0)</f>
        <v>0</v>
      </c>
      <c r="EZ86" s="554">
        <f ca="1">IF(AND($K86=EZ$9,$N86=EZ$11,$AB86=EZ$8),INDEX(i.FS_Strategy,$AD86+1,$AB86),0)</f>
        <v>0</v>
      </c>
      <c r="FA86" s="554">
        <f ca="1">IF(AND($K86=FA$9,$N86=FA$11,$AB86=FA$8),INDEX(i.FS_Strategy,$AD86+1,$AB86),0)</f>
        <v>0</v>
      </c>
      <c r="FB86" s="125">
        <f t="shared" ref="FB86:FN86" ca="1" si="715">IF(AND($K86=FB$9,$N86=FB$11,$AB86=FB$8),INDEX(i.FS_Strategy,$AE86+1,$AB86),0)</f>
        <v>0</v>
      </c>
      <c r="FC86" s="125">
        <f t="shared" ca="1" si="715"/>
        <v>0</v>
      </c>
      <c r="FD86" s="125">
        <f t="shared" ca="1" si="715"/>
        <v>0</v>
      </c>
      <c r="FE86" s="125">
        <f t="shared" ca="1" si="715"/>
        <v>0</v>
      </c>
      <c r="FF86" s="125">
        <f t="shared" ca="1" si="715"/>
        <v>0</v>
      </c>
      <c r="FG86" s="125">
        <f t="shared" ca="1" si="715"/>
        <v>0</v>
      </c>
      <c r="FH86" s="125">
        <f t="shared" ca="1" si="715"/>
        <v>0</v>
      </c>
      <c r="FI86" s="125">
        <f t="shared" ca="1" si="715"/>
        <v>0</v>
      </c>
      <c r="FJ86" s="125">
        <f t="shared" ca="1" si="715"/>
        <v>0</v>
      </c>
      <c r="FK86" s="125">
        <f t="shared" ca="1" si="715"/>
        <v>0</v>
      </c>
      <c r="FL86" s="125">
        <f t="shared" ca="1" si="715"/>
        <v>0</v>
      </c>
      <c r="FM86" s="125">
        <f t="shared" ca="1" si="715"/>
        <v>0</v>
      </c>
      <c r="FN86" s="125">
        <f t="shared" ca="1" si="715"/>
        <v>0</v>
      </c>
      <c r="FO86" s="124">
        <f t="shared" ref="FO86:GF86" ca="1" si="716">IF(AND($K86=FO$9,$N86=FO$11,$AB86=FO$8,$AI86=FO$12),INDEX(i.FS_Strategy,$AC86+1,$AB86),0)</f>
        <v>0</v>
      </c>
      <c r="FP86" s="124">
        <f t="shared" ca="1" si="716"/>
        <v>0</v>
      </c>
      <c r="FQ86" s="124">
        <f t="shared" ca="1" si="716"/>
        <v>0</v>
      </c>
      <c r="FR86" s="124">
        <f t="shared" ca="1" si="716"/>
        <v>0</v>
      </c>
      <c r="FS86" s="124">
        <f t="shared" ca="1" si="716"/>
        <v>0</v>
      </c>
      <c r="FT86" s="124">
        <f t="shared" ca="1" si="716"/>
        <v>0</v>
      </c>
      <c r="FU86" s="124">
        <f t="shared" ca="1" si="716"/>
        <v>0</v>
      </c>
      <c r="FV86" s="124">
        <f t="shared" ca="1" si="716"/>
        <v>0</v>
      </c>
      <c r="FW86" s="124">
        <f t="shared" ca="1" si="716"/>
        <v>0</v>
      </c>
      <c r="FX86" s="124">
        <f t="shared" ca="1" si="716"/>
        <v>0</v>
      </c>
      <c r="FY86" s="124">
        <f t="shared" ca="1" si="716"/>
        <v>0</v>
      </c>
      <c r="FZ86" s="124">
        <f t="shared" ca="1" si="716"/>
        <v>0</v>
      </c>
      <c r="GA86" s="124">
        <f t="shared" ca="1" si="716"/>
        <v>0</v>
      </c>
      <c r="GB86" s="124">
        <f t="shared" ca="1" si="716"/>
        <v>0</v>
      </c>
      <c r="GC86" s="124">
        <f t="shared" ca="1" si="716"/>
        <v>0</v>
      </c>
      <c r="GD86" s="124">
        <f t="shared" ca="1" si="716"/>
        <v>0</v>
      </c>
      <c r="GE86" s="124">
        <f t="shared" ca="1" si="716"/>
        <v>0</v>
      </c>
      <c r="GF86" s="124">
        <f t="shared" ca="1" si="716"/>
        <v>0</v>
      </c>
      <c r="GG86" s="554">
        <f ca="1">IF(AND($K86=GG$9,$N86=GG$11,$AB86=GG$8),INDEX(i.FS_Strategy,$AD86+1,$AB86),0)</f>
        <v>0</v>
      </c>
      <c r="GH86" s="554">
        <f ca="1">IF(AND($K86=GH$9,$N86=GH$11,$AB86=GH$8),INDEX(i.FS_Strategy,$AD86+1,$AB86),0)</f>
        <v>0</v>
      </c>
      <c r="GI86" s="554">
        <f ca="1">IF(AND($K86=GI$9,$N86=GI$11,$AB86=GI$8),INDEX(i.FS_Strategy,$AD86+1,$AB86),0)</f>
        <v>0</v>
      </c>
      <c r="GJ86" s="125">
        <f t="shared" ref="GJ86:GV86" ca="1" si="717">IF(AND($K86=GJ$9,$N86=GJ$11,$AB86=GJ$8),INDEX(i.FS_Strategy,$AE86+1,$AB86),0)</f>
        <v>0</v>
      </c>
      <c r="GK86" s="125">
        <f t="shared" ca="1" si="717"/>
        <v>0</v>
      </c>
      <c r="GL86" s="125">
        <f t="shared" ca="1" si="717"/>
        <v>0</v>
      </c>
      <c r="GM86" s="125">
        <f t="shared" ca="1" si="717"/>
        <v>0</v>
      </c>
      <c r="GN86" s="125">
        <f t="shared" ca="1" si="717"/>
        <v>0</v>
      </c>
      <c r="GO86" s="125">
        <f t="shared" ca="1" si="717"/>
        <v>0</v>
      </c>
      <c r="GP86" s="125">
        <f t="shared" ca="1" si="717"/>
        <v>0</v>
      </c>
      <c r="GQ86" s="125">
        <f t="shared" ca="1" si="717"/>
        <v>0</v>
      </c>
      <c r="GR86" s="125">
        <f t="shared" ca="1" si="717"/>
        <v>0</v>
      </c>
      <c r="GS86" s="125">
        <f t="shared" ca="1" si="717"/>
        <v>0</v>
      </c>
      <c r="GT86" s="125">
        <f t="shared" ca="1" si="717"/>
        <v>0</v>
      </c>
      <c r="GU86" s="125">
        <f t="shared" ca="1" si="717"/>
        <v>0</v>
      </c>
      <c r="GV86" s="125">
        <f t="shared" ca="1" si="717"/>
        <v>0</v>
      </c>
      <c r="GW86" s="124">
        <f t="shared" ref="GW86:HN86" ca="1" si="718">IF(AND($K86=GW$9,$N86=GW$11,$AB86=GW$8,$AI86=GW$12),INDEX(i.FS_Strategy,$AC86+1,$AB86),0)</f>
        <v>0</v>
      </c>
      <c r="GX86" s="124">
        <f t="shared" ca="1" si="718"/>
        <v>0</v>
      </c>
      <c r="GY86" s="124">
        <f t="shared" ca="1" si="718"/>
        <v>0</v>
      </c>
      <c r="GZ86" s="124">
        <f t="shared" ca="1" si="718"/>
        <v>0</v>
      </c>
      <c r="HA86" s="124">
        <f t="shared" ca="1" si="718"/>
        <v>0</v>
      </c>
      <c r="HB86" s="124">
        <f t="shared" ca="1" si="718"/>
        <v>0</v>
      </c>
      <c r="HC86" s="124">
        <f t="shared" ca="1" si="718"/>
        <v>0</v>
      </c>
      <c r="HD86" s="124">
        <f t="shared" ca="1" si="718"/>
        <v>0</v>
      </c>
      <c r="HE86" s="124">
        <f t="shared" ca="1" si="718"/>
        <v>0</v>
      </c>
      <c r="HF86" s="124">
        <f t="shared" ca="1" si="718"/>
        <v>0</v>
      </c>
      <c r="HG86" s="124">
        <f t="shared" ca="1" si="718"/>
        <v>0</v>
      </c>
      <c r="HH86" s="124">
        <f t="shared" ca="1" si="718"/>
        <v>0</v>
      </c>
      <c r="HI86" s="124">
        <f t="shared" ca="1" si="718"/>
        <v>0</v>
      </c>
      <c r="HJ86" s="124">
        <f t="shared" ca="1" si="718"/>
        <v>0</v>
      </c>
      <c r="HK86" s="124">
        <f t="shared" ca="1" si="718"/>
        <v>0</v>
      </c>
      <c r="HL86" s="124">
        <f t="shared" ca="1" si="718"/>
        <v>0</v>
      </c>
      <c r="HM86" s="124">
        <f t="shared" ca="1" si="718"/>
        <v>0</v>
      </c>
      <c r="HN86" s="124">
        <f t="shared" ca="1" si="718"/>
        <v>0</v>
      </c>
      <c r="HO86" s="554">
        <f ca="1">IF(AND($K86=HO$9,$N86=HO$11,$AB86=HO$8),INDEX(i.FS_Strategy,$AD86+1,$AB86),0)</f>
        <v>0</v>
      </c>
      <c r="HP86" s="554">
        <f ca="1">IF(AND($K86=HP$9,$N86=HP$11,$AB86=HP$8),INDEX(i.FS_Strategy,$AD86+1,$AB86),0)</f>
        <v>0</v>
      </c>
      <c r="HQ86" s="554">
        <f ca="1">IF(AND($K86=HQ$9,$N86=HQ$11,$AB86=HQ$8),INDEX(i.FS_Strategy,$AD86+1,$AB86),0)</f>
        <v>0</v>
      </c>
      <c r="HR86" s="125">
        <f t="shared" ref="HR86:ID86" ca="1" si="719">IF(AND($K86=HR$9,$N86=HR$11,$AB86=HR$8),INDEX(i.FS_Strategy,$AE86+1,$AB86),0)</f>
        <v>0</v>
      </c>
      <c r="HS86" s="125">
        <f t="shared" ca="1" si="719"/>
        <v>0</v>
      </c>
      <c r="HT86" s="125">
        <f t="shared" ca="1" si="719"/>
        <v>0</v>
      </c>
      <c r="HU86" s="125">
        <f t="shared" ca="1" si="719"/>
        <v>0</v>
      </c>
      <c r="HV86" s="125">
        <f t="shared" ca="1" si="719"/>
        <v>0</v>
      </c>
      <c r="HW86" s="125">
        <f t="shared" ca="1" si="719"/>
        <v>0</v>
      </c>
      <c r="HX86" s="125">
        <f t="shared" ca="1" si="719"/>
        <v>0</v>
      </c>
      <c r="HY86" s="125">
        <f t="shared" ca="1" si="719"/>
        <v>0</v>
      </c>
      <c r="HZ86" s="125">
        <f t="shared" ca="1" si="719"/>
        <v>0</v>
      </c>
      <c r="IA86" s="125">
        <f t="shared" ca="1" si="719"/>
        <v>0</v>
      </c>
      <c r="IB86" s="125">
        <f t="shared" ca="1" si="719"/>
        <v>0</v>
      </c>
      <c r="IC86" s="125">
        <f t="shared" ca="1" si="719"/>
        <v>0</v>
      </c>
      <c r="ID86" s="125">
        <f t="shared" ca="1" si="719"/>
        <v>0</v>
      </c>
      <c r="IE86" s="5">
        <f t="shared" ca="1" si="675"/>
        <v>67</v>
      </c>
      <c r="IF86" s="9"/>
      <c r="IG86" s="5">
        <f t="shared" ca="1" si="676"/>
        <v>1</v>
      </c>
      <c r="IH86" s="5" t="b">
        <f t="shared" ca="1" si="676"/>
        <v>0</v>
      </c>
      <c r="II86" s="19">
        <f t="shared" ca="1" si="677"/>
        <v>0</v>
      </c>
      <c r="IJ86" s="5">
        <f t="shared" ca="1" si="676"/>
        <v>55</v>
      </c>
      <c r="IK86" s="19">
        <f t="shared" ca="1" si="677"/>
        <v>1</v>
      </c>
      <c r="IL86" s="19">
        <f t="shared" ca="1" si="677"/>
        <v>0</v>
      </c>
      <c r="IM86" s="19">
        <f t="shared" ca="1" si="677"/>
        <v>0</v>
      </c>
      <c r="IN86" s="19">
        <f t="shared" ca="1" si="677"/>
        <v>0</v>
      </c>
      <c r="IO86" s="19">
        <f t="shared" ca="1" si="677"/>
        <v>0</v>
      </c>
      <c r="IP86" s="19">
        <f t="shared" ca="1" si="677"/>
        <v>0</v>
      </c>
      <c r="IQ86" s="19">
        <f t="shared" ca="1" si="677"/>
        <v>0</v>
      </c>
      <c r="IR86" s="19">
        <f t="shared" ca="1" si="677"/>
        <v>0</v>
      </c>
      <c r="IS86" s="19">
        <f t="shared" ca="1" si="677"/>
        <v>0</v>
      </c>
      <c r="IT86" s="19">
        <f t="shared" ca="1" si="677"/>
        <v>0</v>
      </c>
      <c r="IU86" s="19">
        <f t="shared" ca="1" si="677"/>
        <v>0</v>
      </c>
      <c r="IV86" s="19">
        <f t="shared" ca="1" si="677"/>
        <v>0</v>
      </c>
      <c r="IW86" s="19">
        <f t="shared" ca="1" si="677"/>
        <v>0</v>
      </c>
      <c r="IX86" s="19">
        <f t="shared" ca="1" si="677"/>
        <v>0</v>
      </c>
      <c r="IY86" s="19">
        <f t="shared" ca="1" si="677"/>
        <v>0</v>
      </c>
      <c r="IZ86" s="19">
        <f t="shared" ca="1" si="677"/>
        <v>0</v>
      </c>
      <c r="JA86" s="19">
        <f t="shared" ca="1" si="677"/>
        <v>0</v>
      </c>
      <c r="JB86" s="19">
        <f t="shared" ca="1" si="677"/>
        <v>0</v>
      </c>
      <c r="JC86" s="19">
        <f t="shared" ca="1" si="677"/>
        <v>0</v>
      </c>
      <c r="JD86" s="19">
        <f t="shared" ca="1" si="677"/>
        <v>0</v>
      </c>
      <c r="JE86" s="19">
        <f t="shared" ca="1" si="677"/>
        <v>0</v>
      </c>
      <c r="JF86" s="19">
        <f t="shared" ca="1" si="677"/>
        <v>0</v>
      </c>
      <c r="JG86" s="5">
        <f t="shared" ca="1" si="678"/>
        <v>1.2500000000000001E-2</v>
      </c>
      <c r="JH86" s="567">
        <f t="shared" ca="1" si="678"/>
        <v>0</v>
      </c>
      <c r="JI86" s="5">
        <f t="shared" ca="1" si="678"/>
        <v>6.25E-2</v>
      </c>
      <c r="JJ86" s="5">
        <f t="shared" ca="1" si="678"/>
        <v>6.25E-2</v>
      </c>
      <c r="JK86" s="5">
        <f t="shared" ca="1" si="678"/>
        <v>6.25E-2</v>
      </c>
      <c r="JL86" s="19">
        <f t="shared" ca="1" si="677"/>
        <v>1</v>
      </c>
      <c r="JM86" s="19">
        <f t="shared" ca="1" si="677"/>
        <v>0</v>
      </c>
      <c r="JN86" s="19">
        <f t="shared" ca="1" si="677"/>
        <v>1</v>
      </c>
      <c r="JO86" s="9"/>
      <c r="JP86" s="5" t="b">
        <f t="shared" ca="1" si="679"/>
        <v>0</v>
      </c>
      <c r="JQ86" s="19" t="str">
        <f t="shared" ca="1" si="680"/>
        <v>-</v>
      </c>
      <c r="JR86" s="19" t="str">
        <f t="shared" ca="1" si="680"/>
        <v>-</v>
      </c>
      <c r="JS86" s="5" t="b">
        <f t="shared" ca="1" si="681"/>
        <v>0</v>
      </c>
      <c r="JT86" s="5" t="b">
        <f t="shared" ca="1" si="681"/>
        <v>0</v>
      </c>
      <c r="JU86" s="5" t="b">
        <f t="shared" ca="1" si="681"/>
        <v>1</v>
      </c>
      <c r="JV86" s="144">
        <f t="shared" ca="1" si="699"/>
        <v>1</v>
      </c>
      <c r="JW86" s="144">
        <f t="shared" ca="1" si="699"/>
        <v>1</v>
      </c>
      <c r="JX86" s="19" t="str">
        <f t="shared" ca="1" si="700"/>
        <v>-</v>
      </c>
      <c r="JY86" s="19" t="str">
        <f t="shared" ca="1" si="700"/>
        <v>-</v>
      </c>
      <c r="JZ86" s="19" t="str">
        <f t="shared" ca="1" si="700"/>
        <v>-</v>
      </c>
      <c r="KA86" s="19" t="str">
        <f t="shared" ca="1" si="700"/>
        <v>-</v>
      </c>
      <c r="KB86" s="19">
        <f t="shared" ca="1" si="700"/>
        <v>1</v>
      </c>
      <c r="KC86" s="19">
        <f t="shared" ca="1" si="700"/>
        <v>0.66</v>
      </c>
      <c r="KD86" s="19" t="str">
        <f t="shared" ca="1" si="700"/>
        <v>-</v>
      </c>
      <c r="KE86" s="5" t="b" cm="1">
        <f t="array" aca="1" ref="KE86" ca="1">IF(OR(KF86:KM86&lt;&gt;"-"),TRUE,"-")</f>
        <v>1</v>
      </c>
      <c r="KF86" s="237">
        <f t="shared" ca="1" si="711"/>
        <v>2</v>
      </c>
      <c r="KG86" s="237">
        <f t="shared" ca="1" si="711"/>
        <v>2</v>
      </c>
      <c r="KH86" s="237">
        <f t="shared" ca="1" si="711"/>
        <v>2</v>
      </c>
      <c r="KI86" s="237">
        <f t="shared" ca="1" si="711"/>
        <v>2</v>
      </c>
      <c r="KJ86" s="237">
        <f t="shared" ca="1" si="711"/>
        <v>2</v>
      </c>
      <c r="KK86" s="237">
        <f t="shared" ca="1" si="711"/>
        <v>2</v>
      </c>
      <c r="KL86" s="237">
        <f t="shared" ca="1" si="711"/>
        <v>2</v>
      </c>
      <c r="KM86" s="237">
        <f t="shared" ca="1" si="711"/>
        <v>2</v>
      </c>
      <c r="KN86" s="5" t="str">
        <f t="array" aca="1" ref="KN86" ca="1">IF(OR(KO86:KU86&lt;&gt;"-"),TRUE,"-")</f>
        <v>-</v>
      </c>
      <c r="KO86" s="19" t="str">
        <f t="shared" ca="1" si="702"/>
        <v>-</v>
      </c>
      <c r="KP86" s="19" t="str">
        <f t="shared" ca="1" si="702"/>
        <v>-</v>
      </c>
      <c r="KQ86" s="19" t="str">
        <f t="shared" ca="1" si="702"/>
        <v>-</v>
      </c>
      <c r="KR86" s="19" t="str">
        <f t="shared" ca="1" si="702"/>
        <v>-</v>
      </c>
      <c r="KS86" s="19" t="str">
        <f t="shared" ca="1" si="702"/>
        <v>-</v>
      </c>
      <c r="KT86" s="19" t="str">
        <f t="shared" ca="1" si="702"/>
        <v>-</v>
      </c>
      <c r="KU86" s="19" t="str">
        <f t="shared" ca="1" si="702"/>
        <v>-</v>
      </c>
      <c r="KV86" s="19" t="b">
        <f t="shared" ca="1" si="702"/>
        <v>0</v>
      </c>
      <c r="KW86" s="144">
        <f t="shared" ca="1" si="683"/>
        <v>2</v>
      </c>
      <c r="KX86" s="19">
        <f t="shared" ca="1" si="702"/>
        <v>2</v>
      </c>
      <c r="KY86" s="19" t="b">
        <f t="shared" ca="1" si="702"/>
        <v>0</v>
      </c>
      <c r="KZ86" s="19" t="str">
        <f t="shared" ca="1" si="702"/>
        <v>-</v>
      </c>
      <c r="LA86" s="5" t="str">
        <f t="shared" ca="1" si="684"/>
        <v>-</v>
      </c>
      <c r="LB86" s="5" t="str">
        <f t="shared" ca="1" si="684"/>
        <v>-</v>
      </c>
      <c r="LC86" s="5" t="str">
        <f t="shared" ca="1" si="684"/>
        <v>-</v>
      </c>
      <c r="LD86" s="5" t="str">
        <f t="shared" ca="1" si="684"/>
        <v>-</v>
      </c>
      <c r="LE86" s="19" t="b">
        <f t="shared" ca="1" si="703"/>
        <v>0</v>
      </c>
      <c r="LF86" s="19" t="str">
        <f t="shared" ca="1" si="703"/>
        <v>-</v>
      </c>
      <c r="LG86" s="19" t="str">
        <f t="shared" ca="1" si="703"/>
        <v>-</v>
      </c>
      <c r="LH86" s="19" t="b">
        <f t="shared" ca="1" si="703"/>
        <v>1</v>
      </c>
      <c r="LI86" s="19">
        <f t="shared" ca="1" si="703"/>
        <v>0.75</v>
      </c>
      <c r="LJ86" s="19">
        <f t="shared" ca="1" si="703"/>
        <v>0.75</v>
      </c>
      <c r="LK86" s="19">
        <f t="shared" ca="1" si="703"/>
        <v>0.99</v>
      </c>
      <c r="LL86" s="19">
        <f t="shared" ca="1" si="703"/>
        <v>0.5</v>
      </c>
      <c r="LM86" s="19">
        <f t="shared" ca="1" si="703"/>
        <v>0</v>
      </c>
      <c r="LN86" s="19">
        <f t="shared" ca="1" si="703"/>
        <v>0</v>
      </c>
      <c r="LO86" s="19" t="str">
        <f t="shared" ca="1" si="703"/>
        <v>-</v>
      </c>
      <c r="LP86" s="5" t="str" cm="1">
        <f t="array" aca="1" ref="LP86" ca="1">INDEX(i.meatgrid,$Q86,LP$7)</f>
        <v>-</v>
      </c>
      <c r="LQ86" s="5" t="str" cm="1">
        <f t="array" aca="1" ref="LQ86" ca="1">INDEX(i.meatgrid,$Q86,LQ$7)</f>
        <v>-</v>
      </c>
      <c r="LR86" s="19" t="str">
        <f t="shared" ca="1" si="685"/>
        <v>-</v>
      </c>
      <c r="LS86" s="5">
        <f t="shared" ca="1" si="686"/>
        <v>1</v>
      </c>
      <c r="LT86" s="9"/>
      <c r="LU86" s="19">
        <f t="shared" ca="1" si="685"/>
        <v>70</v>
      </c>
      <c r="LV86" s="19">
        <f t="shared" ca="1" si="687"/>
        <v>50</v>
      </c>
      <c r="LW86" s="19">
        <f t="shared" ca="1" si="687"/>
        <v>80</v>
      </c>
      <c r="LX86" s="19">
        <f t="shared" ca="1" si="687"/>
        <v>50</v>
      </c>
      <c r="LY86" s="5" t="b" cm="1">
        <f t="array" aca="1" ref="LY86" ca="1">INDEX(i.meatgrid,$Q86,LY$7)</f>
        <v>0</v>
      </c>
      <c r="LZ86" s="5" t="b" cm="1">
        <f t="array" aca="1" ref="LZ86" ca="1">INDEX(i.meatgrid,$Q86,LZ$7)</f>
        <v>0</v>
      </c>
      <c r="MA86" s="5" cm="1">
        <f t="array" aca="1" ref="MA86" ca="1">INDEX(i.meatgrid,$Q86,MA$7)</f>
        <v>40</v>
      </c>
      <c r="MB86" s="5" t="str" cm="1">
        <f t="array" aca="1" ref="MB86" ca="1">INDEX(i.meatgrid,$Q86,MB$7)</f>
        <v>-</v>
      </c>
      <c r="MC86" s="19">
        <f t="shared" ca="1" si="688"/>
        <v>1</v>
      </c>
      <c r="MD86" s="5">
        <f t="shared" ca="1" si="689"/>
        <v>1</v>
      </c>
      <c r="ME86" s="5" cm="1">
        <f t="array" aca="1" ref="ME86" ca="1">INDEX(i.meatgrid,$Q86,ME$7)</f>
        <v>1</v>
      </c>
      <c r="MF86" s="5" cm="1">
        <f t="array" aca="1" ref="MF86" ca="1">INDEX(i.meatgrid,$Q86,MF$7)</f>
        <v>0</v>
      </c>
      <c r="MG86" s="5" cm="1">
        <f t="array" aca="1" ref="MG86" ca="1">INDEX(i.meatgrid,$Q86,MG$7)</f>
        <v>0</v>
      </c>
      <c r="MH86" s="5" cm="1">
        <f t="array" aca="1" ref="MH86" ca="1">INDEX(i.meatgrid,$Q86,MH$7)</f>
        <v>0</v>
      </c>
      <c r="MI86" s="5" cm="1">
        <f t="array" aca="1" ref="MI86" ca="1">INDEX(i.meatgrid,$Q86,MI$7)</f>
        <v>0</v>
      </c>
      <c r="MJ86" s="5" cm="1">
        <f t="array" aca="1" ref="MJ86" ca="1">INDEX(i.meatgrid,$Q86,MJ$7)</f>
        <v>1</v>
      </c>
      <c r="MK86" s="5" cm="1">
        <f t="array" aca="1" ref="MK86" ca="1">INDEX(i.meatgrid,$Q86,MK$7)</f>
        <v>1</v>
      </c>
      <c r="ML86" s="5" cm="1">
        <f t="array" aca="1" ref="ML86" ca="1">INDEX(i.meatgrid,$Q86,ML$7)</f>
        <v>1</v>
      </c>
      <c r="MM86" s="19">
        <f t="shared" ca="1" si="690"/>
        <v>1</v>
      </c>
      <c r="MN86" s="9"/>
      <c r="MO86" s="19" t="b">
        <f t="shared" ca="1" si="691"/>
        <v>0</v>
      </c>
      <c r="MP86" s="19" t="b">
        <f t="shared" ca="1" si="691"/>
        <v>0</v>
      </c>
      <c r="MQ86" s="19">
        <f t="shared" ca="1" si="691"/>
        <v>1</v>
      </c>
      <c r="MR86" s="19">
        <f t="shared" ca="1" si="691"/>
        <v>0.75</v>
      </c>
      <c r="MS86" s="19">
        <f t="shared" ca="1" si="691"/>
        <v>0.75</v>
      </c>
      <c r="MT86" s="19">
        <f t="shared" ca="1" si="691"/>
        <v>0.8</v>
      </c>
      <c r="MU86" s="19">
        <f t="shared" ca="1" si="691"/>
        <v>0.82499999999999996</v>
      </c>
      <c r="MV86" s="19">
        <f t="shared" ca="1" si="691"/>
        <v>0.875</v>
      </c>
      <c r="MW86" s="19">
        <f t="shared" ca="1" si="691"/>
        <v>0.9</v>
      </c>
      <c r="MX86" s="19">
        <f t="shared" ca="1" si="691"/>
        <v>1</v>
      </c>
      <c r="MY86" s="19">
        <f t="shared" ca="1" si="691"/>
        <v>0.875</v>
      </c>
      <c r="MZ86" s="19" t="b">
        <f t="shared" ca="1" si="691"/>
        <v>1</v>
      </c>
      <c r="NA86" s="19">
        <f t="shared" ca="1" si="691"/>
        <v>74.989999999999995</v>
      </c>
      <c r="NB86" s="19" t="str">
        <f t="shared" ca="1" si="691"/>
        <v>-</v>
      </c>
      <c r="NC86" s="19" t="str">
        <f t="shared" ca="1" si="691"/>
        <v>-</v>
      </c>
      <c r="ND86" s="19" t="str">
        <f t="shared" ca="1" si="691"/>
        <v>-</v>
      </c>
      <c r="NE86" s="19" t="str">
        <f t="shared" ca="1" si="692"/>
        <v>-</v>
      </c>
      <c r="NF86" s="19" t="str">
        <f t="shared" ca="1" si="692"/>
        <v>-</v>
      </c>
      <c r="NG86" s="19" t="str">
        <f t="shared" ca="1" si="692"/>
        <v>-</v>
      </c>
      <c r="NH86" s="19" t="str">
        <f t="shared" ca="1" si="692"/>
        <v>-</v>
      </c>
      <c r="NI86" s="19">
        <f t="shared" ca="1" si="692"/>
        <v>36.99</v>
      </c>
      <c r="NJ86" s="19">
        <f t="shared" ca="1" si="692"/>
        <v>36.99</v>
      </c>
      <c r="NK86" s="19" t="str">
        <f t="shared" ca="1" si="692"/>
        <v>-</v>
      </c>
      <c r="NL86" s="19" t="str">
        <f t="shared" ca="1" si="692"/>
        <v>-</v>
      </c>
      <c r="NM86" s="19" t="str">
        <f t="shared" ca="1" si="692"/>
        <v>-</v>
      </c>
      <c r="NN86" s="19" t="str">
        <f t="shared" ca="1" si="692"/>
        <v>-</v>
      </c>
      <c r="NO86" s="19" t="str">
        <f t="shared" ca="1" si="692"/>
        <v>-</v>
      </c>
      <c r="NP86" s="19">
        <f t="shared" ca="1" si="692"/>
        <v>49.99</v>
      </c>
      <c r="NQ86" s="19">
        <f t="shared" ca="1" si="692"/>
        <v>49.99</v>
      </c>
      <c r="NR86" s="19">
        <f t="shared" ca="1" si="692"/>
        <v>49.99</v>
      </c>
      <c r="NS86" s="19">
        <f t="shared" ca="1" si="692"/>
        <v>49.99</v>
      </c>
      <c r="NT86" s="19">
        <f t="shared" ca="1" si="692"/>
        <v>49.99</v>
      </c>
      <c r="NU86" s="19">
        <f t="shared" ca="1" si="692"/>
        <v>49.99</v>
      </c>
      <c r="NV86" s="19">
        <f t="shared" ca="1" si="692"/>
        <v>49.99</v>
      </c>
      <c r="NW86" s="19">
        <f t="shared" ca="1" si="692"/>
        <v>49.99</v>
      </c>
      <c r="NX86" s="19">
        <f t="shared" ca="1" si="692"/>
        <v>412.99</v>
      </c>
      <c r="NY86" s="19">
        <f t="shared" ca="1" si="692"/>
        <v>412.99</v>
      </c>
      <c r="NZ86" s="19" t="str">
        <f t="shared" ca="1" si="692"/>
        <v>-</v>
      </c>
      <c r="OA86" s="19" t="str">
        <f t="shared" ca="1" si="692"/>
        <v>-</v>
      </c>
      <c r="OB86" s="19" t="str">
        <f t="shared" ca="1" si="692"/>
        <v>-</v>
      </c>
      <c r="OC86" s="19" t="str">
        <f t="shared" ca="1" si="692"/>
        <v>-</v>
      </c>
      <c r="OD86" s="19" t="str">
        <f t="shared" ca="1" si="692"/>
        <v>-</v>
      </c>
      <c r="OE86" s="19">
        <f t="shared" ca="1" si="692"/>
        <v>6.8900000000000006</v>
      </c>
      <c r="OF86" s="19">
        <f t="shared" ca="1" si="692"/>
        <v>6.8900000000000006</v>
      </c>
      <c r="OG86" s="19">
        <f t="shared" ref="OG86:OT86" ca="1" si="720">OFFSET(OG$5,$B86,0)</f>
        <v>6.8900000000000006</v>
      </c>
      <c r="OH86" s="19">
        <f t="shared" ca="1" si="720"/>
        <v>6.8900000000000006</v>
      </c>
      <c r="OI86" s="19">
        <f t="shared" ca="1" si="720"/>
        <v>6.8900000000000006</v>
      </c>
      <c r="OJ86" s="19">
        <f t="shared" ca="1" si="720"/>
        <v>6.8900000000000006</v>
      </c>
      <c r="OK86" s="19">
        <f t="shared" ca="1" si="720"/>
        <v>6.8900000000000006</v>
      </c>
      <c r="OL86" s="19">
        <f t="shared" ca="1" si="720"/>
        <v>6.8900000000000006</v>
      </c>
      <c r="OM86" s="19">
        <f t="shared" ca="1" si="720"/>
        <v>346.99</v>
      </c>
      <c r="ON86" s="19">
        <f t="shared" ca="1" si="720"/>
        <v>346.99</v>
      </c>
      <c r="OO86" s="19" t="str">
        <f t="shared" ca="1" si="720"/>
        <v>-</v>
      </c>
      <c r="OP86" s="19" t="str">
        <f t="shared" ca="1" si="720"/>
        <v>-</v>
      </c>
      <c r="OQ86" s="19" t="str">
        <f t="shared" ca="1" si="720"/>
        <v>-</v>
      </c>
      <c r="OR86" s="19" t="str">
        <f t="shared" ca="1" si="720"/>
        <v>-</v>
      </c>
      <c r="OS86" s="19" t="str">
        <f t="shared" ca="1" si="720"/>
        <v>-</v>
      </c>
      <c r="OT86" s="19">
        <f t="shared" ca="1" si="720"/>
        <v>0</v>
      </c>
      <c r="OU86" s="24">
        <v>0</v>
      </c>
    </row>
    <row r="87" spans="1:411" outlineLevel="1">
      <c r="A87" s="21">
        <f t="shared" si="158"/>
        <v>82</v>
      </c>
      <c r="B87" s="21"/>
      <c r="D87" s="14"/>
      <c r="E87" t="b">
        <v>0</v>
      </c>
      <c r="H87" s="21"/>
      <c r="I87" s="21"/>
      <c r="J87" s="21"/>
      <c r="K87" s="21"/>
      <c r="L87" s="21"/>
      <c r="M87" s="21"/>
      <c r="N87" s="21"/>
      <c r="O87" s="21"/>
      <c r="P87" s="21"/>
      <c r="Q87" s="21"/>
      <c r="R87" s="21"/>
      <c r="S87" s="21"/>
      <c r="T87" s="21"/>
      <c r="U87" s="218"/>
      <c r="V87" s="218"/>
      <c r="W87" s="21"/>
      <c r="X87" s="218"/>
      <c r="Y87" s="218"/>
      <c r="Z87" s="218"/>
      <c r="AA87" s="218"/>
      <c r="AB87" s="218"/>
      <c r="AC87" s="323" t="e">
        <f>INDEX(CHOOSE($N87,DataAutumn!i.OptLTWAdj,DataWinter!i.OptLTWAdj,DataSpring!i.OptLTWAdj),AC$7+($AI87-1)*3+($W87-1)*15,$S87+($M87-1)*4)</f>
        <v>#VALUE!</v>
      </c>
      <c r="AD87" s="218"/>
      <c r="AE87" s="218"/>
      <c r="AL87" s="234" t="str">
        <f ca="1">"blank "&amp;TEXT(RAND(),"0.000")</f>
        <v>blank 0.874</v>
      </c>
      <c r="AM87" s="9" t="str">
        <f ca="1">IF(COUNTIF(AL$5:AL87,AL87)=1,"-","Dup")</f>
        <v>-</v>
      </c>
      <c r="AN87" s="9"/>
      <c r="AO87" s="14"/>
      <c r="AP87" s="14"/>
      <c r="AQ87" s="14"/>
      <c r="AR87" s="14"/>
      <c r="AS87" s="14"/>
      <c r="AT87" s="14"/>
      <c r="AU87" s="563"/>
      <c r="AV87" s="563"/>
      <c r="AW87" s="9"/>
      <c r="AX87" s="14"/>
      <c r="AY87" s="14"/>
      <c r="AZ87" s="14"/>
      <c r="BA87" s="14"/>
      <c r="BB87" s="14"/>
      <c r="BC87" s="14"/>
      <c r="BD87" s="14"/>
      <c r="BE87" s="9"/>
      <c r="BF87" s="14"/>
      <c r="BG87" s="14"/>
      <c r="BH87" s="14"/>
      <c r="BI87" s="14"/>
      <c r="BJ87" s="14"/>
      <c r="BK87" s="14"/>
      <c r="BL87" s="14"/>
      <c r="BM87" s="14"/>
      <c r="BN87" s="14"/>
      <c r="BO87" s="14"/>
      <c r="BP87" s="14"/>
      <c r="BQ87" s="9"/>
      <c r="BR87" s="14"/>
      <c r="BS87" s="14"/>
      <c r="BT87" s="14"/>
      <c r="BU87" s="14"/>
      <c r="BV87" s="14"/>
      <c r="BW87" s="14"/>
      <c r="BX87" s="14"/>
      <c r="BY87" s="14"/>
      <c r="BZ87" s="14"/>
      <c r="CA87" s="14"/>
      <c r="CB87" s="9"/>
      <c r="CC87" s="14"/>
      <c r="CD87" s="14"/>
      <c r="CE87" s="14"/>
      <c r="CF87" s="14"/>
      <c r="CG87" s="14"/>
      <c r="CH87" s="14"/>
      <c r="CI87" s="14"/>
      <c r="CJ87" s="14"/>
      <c r="CK87" s="14"/>
      <c r="CL87" s="14"/>
      <c r="CM87" s="14"/>
      <c r="CN87" s="9"/>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9"/>
      <c r="IG87" s="14"/>
      <c r="IH87" s="14"/>
      <c r="II87" s="14"/>
      <c r="IJ87" s="14"/>
      <c r="IK87" s="14"/>
      <c r="IL87" s="14"/>
      <c r="IM87" s="14"/>
      <c r="IN87" s="14"/>
      <c r="IO87" s="14"/>
      <c r="IP87" s="14"/>
      <c r="IQ87" s="14"/>
      <c r="IR87" s="14"/>
      <c r="IS87" s="14"/>
      <c r="IT87" s="14"/>
      <c r="IU87" s="14"/>
      <c r="IV87" s="14"/>
      <c r="IW87" s="14"/>
      <c r="IX87" s="14"/>
      <c r="IY87" s="14"/>
      <c r="IZ87" s="14"/>
      <c r="JA87" s="14"/>
      <c r="JB87" s="14"/>
      <c r="JC87" s="14"/>
      <c r="JD87" s="14"/>
      <c r="JE87" s="14"/>
      <c r="JF87" s="14"/>
      <c r="JG87" s="14"/>
      <c r="JH87" s="14"/>
      <c r="JI87" s="14"/>
      <c r="JJ87" s="14"/>
      <c r="JK87" s="14"/>
      <c r="JL87" s="14"/>
      <c r="JM87" s="14"/>
      <c r="JN87" s="14"/>
      <c r="JO87" s="9"/>
      <c r="JP87" s="14"/>
      <c r="JQ87" s="14"/>
      <c r="JR87" s="14"/>
      <c r="JS87" s="14"/>
      <c r="JT87" s="14"/>
      <c r="JU87" s="14"/>
      <c r="JV87" s="14"/>
      <c r="JW87" s="14"/>
      <c r="JX87" s="14"/>
      <c r="JY87" s="14"/>
      <c r="JZ87" s="14"/>
      <c r="KA87" s="14"/>
      <c r="KB87" s="14"/>
      <c r="KC87" s="14"/>
      <c r="KD87" s="14"/>
      <c r="KE87" s="14"/>
      <c r="KF87" s="14"/>
      <c r="KG87" s="14"/>
      <c r="KH87" s="14"/>
      <c r="KI87" s="14"/>
      <c r="KJ87" s="14"/>
      <c r="KK87" s="14"/>
      <c r="KL87" s="14"/>
      <c r="KM87" s="14"/>
      <c r="KN87" s="14"/>
      <c r="KO87" s="14"/>
      <c r="KP87" s="14"/>
      <c r="KQ87" s="14"/>
      <c r="KR87" s="14"/>
      <c r="KS87" s="14"/>
      <c r="KT87" s="14"/>
      <c r="KU87" s="14"/>
      <c r="KV87" s="14"/>
      <c r="KW87" s="14"/>
      <c r="KX87" s="14"/>
      <c r="KY87" s="14"/>
      <c r="KZ87" s="14"/>
      <c r="LA87" s="14"/>
      <c r="LB87" s="14"/>
      <c r="LC87" s="14"/>
      <c r="LD87" s="14"/>
      <c r="LE87" s="14"/>
      <c r="LF87" s="14"/>
      <c r="LG87" s="14"/>
      <c r="LH87" s="14"/>
      <c r="LI87" s="14"/>
      <c r="LJ87" s="14"/>
      <c r="LK87" s="14"/>
      <c r="LL87" s="14"/>
      <c r="LM87" s="14"/>
      <c r="LN87" s="14"/>
      <c r="LO87" s="14"/>
      <c r="LP87" s="14"/>
      <c r="LQ87" s="14"/>
      <c r="LR87" s="14"/>
      <c r="LS87" s="14"/>
      <c r="LT87" s="9"/>
      <c r="LU87" s="14"/>
      <c r="LV87" s="14"/>
      <c r="LW87" s="14"/>
      <c r="LX87" s="14"/>
      <c r="LY87" s="14"/>
      <c r="LZ87" s="14"/>
      <c r="MA87" s="14"/>
      <c r="MB87" s="14"/>
      <c r="MC87" s="14"/>
      <c r="MD87" s="14"/>
      <c r="ME87" s="14"/>
      <c r="MF87" s="14"/>
      <c r="MG87" s="14"/>
      <c r="MH87" s="14"/>
      <c r="MI87" s="14"/>
      <c r="MJ87" s="14"/>
      <c r="MK87" s="14"/>
      <c r="ML87" s="14"/>
      <c r="MM87" s="14"/>
      <c r="MN87" s="9"/>
      <c r="MO87" s="14"/>
      <c r="MP87" s="14"/>
      <c r="MQ87" s="14"/>
      <c r="MR87" s="14"/>
      <c r="MS87" s="14"/>
      <c r="MT87" s="14"/>
      <c r="MU87" s="14"/>
      <c r="MV87" s="14"/>
      <c r="MW87" s="14"/>
      <c r="MX87" s="14"/>
      <c r="MY87" s="14"/>
      <c r="MZ87" s="14"/>
      <c r="NA87" s="14"/>
      <c r="NB87" s="14"/>
      <c r="NC87" s="14"/>
      <c r="ND87" s="14"/>
      <c r="NE87" s="14"/>
      <c r="NF87" s="14"/>
      <c r="NG87" s="14"/>
      <c r="NH87" s="14"/>
      <c r="NI87" s="14"/>
      <c r="NJ87" s="14"/>
      <c r="NK87" s="14"/>
      <c r="NL87" s="14"/>
      <c r="NM87" s="14"/>
      <c r="NN87" s="14"/>
      <c r="NO87" s="14"/>
      <c r="NP87" s="14"/>
      <c r="NQ87" s="14"/>
      <c r="NR87" s="14"/>
      <c r="NS87" s="14"/>
      <c r="NT87" s="14"/>
      <c r="NU87" s="14"/>
      <c r="NV87" s="14"/>
      <c r="NW87" s="14"/>
      <c r="NX87" s="14"/>
      <c r="NY87" s="14"/>
      <c r="NZ87" s="14"/>
      <c r="OA87" s="14"/>
      <c r="OB87" s="14"/>
      <c r="OC87" s="14"/>
      <c r="OD87" s="14"/>
      <c r="OE87" s="14"/>
      <c r="OF87" s="14"/>
      <c r="OG87" s="14"/>
      <c r="OH87" s="14"/>
      <c r="OI87" s="14"/>
      <c r="OJ87" s="14"/>
      <c r="OK87" s="14"/>
      <c r="OL87" s="14"/>
      <c r="OM87" s="14"/>
      <c r="ON87" s="14"/>
      <c r="OO87" s="14"/>
      <c r="OP87" s="14"/>
      <c r="OQ87" s="14"/>
      <c r="OR87" s="14"/>
      <c r="OS87" s="14"/>
      <c r="OT87" s="14"/>
      <c r="OU87" s="24">
        <v>0</v>
      </c>
    </row>
    <row r="88" spans="1:411">
      <c r="A88" s="21">
        <f>ROW(A88)-5</f>
        <v>83</v>
      </c>
      <c r="B88" s="21"/>
      <c r="D88" s="14"/>
      <c r="E88" t="b">
        <v>0</v>
      </c>
      <c r="G88" s="32" t="s">
        <v>1019</v>
      </c>
      <c r="M88">
        <v>1</v>
      </c>
      <c r="N88">
        <v>1</v>
      </c>
      <c r="P88">
        <v>1</v>
      </c>
      <c r="Q88">
        <v>1</v>
      </c>
      <c r="R88">
        <v>1</v>
      </c>
      <c r="S88">
        <v>1</v>
      </c>
      <c r="T88">
        <v>1</v>
      </c>
      <c r="U88" s="218"/>
      <c r="V88" s="218"/>
      <c r="W88">
        <v>0</v>
      </c>
      <c r="X88" s="218"/>
      <c r="Y88" s="218">
        <v>81</v>
      </c>
      <c r="Z88" s="218">
        <v>81</v>
      </c>
      <c r="AA88" s="218">
        <v>81</v>
      </c>
      <c r="AB88" s="218">
        <v>1</v>
      </c>
      <c r="AC88" s="218">
        <v>1</v>
      </c>
      <c r="AD88" s="218">
        <v>1</v>
      </c>
      <c r="AE88" s="218">
        <v>1</v>
      </c>
      <c r="AL88" s="233" t="s">
        <v>1757</v>
      </c>
      <c r="AM88" s="9" t="s">
        <v>34</v>
      </c>
      <c r="AN88" s="9"/>
      <c r="AO88" s="515"/>
      <c r="AP88" s="515"/>
      <c r="AQ88" s="515"/>
      <c r="AR88" s="515"/>
      <c r="AS88" s="515"/>
      <c r="AT88" s="515"/>
      <c r="AU88" s="563"/>
      <c r="AV88" s="563"/>
      <c r="AW88" s="9"/>
      <c r="AX88" s="515"/>
      <c r="AY88" s="515"/>
      <c r="AZ88" s="515"/>
      <c r="BA88" s="515"/>
      <c r="BB88" s="515"/>
      <c r="BC88" s="515"/>
      <c r="BD88" s="515"/>
      <c r="BE88" s="9"/>
      <c r="BF88" s="515"/>
      <c r="BG88" s="515"/>
      <c r="BH88" s="515"/>
      <c r="BI88" s="515"/>
      <c r="BJ88" s="515"/>
      <c r="BK88" s="515"/>
      <c r="BL88" s="515"/>
      <c r="BM88" s="515"/>
      <c r="BN88" s="515"/>
      <c r="BO88" s="515"/>
      <c r="BP88" s="515"/>
      <c r="BQ88" s="9"/>
      <c r="BR88" s="515"/>
      <c r="BS88" s="515"/>
      <c r="BT88" s="515"/>
      <c r="BU88" s="515"/>
      <c r="BV88" s="515"/>
      <c r="BW88" s="515"/>
      <c r="BX88" s="515"/>
      <c r="BY88" s="515"/>
      <c r="BZ88" s="515"/>
      <c r="CA88" s="515"/>
      <c r="CB88" s="9"/>
      <c r="CC88" s="515"/>
      <c r="CD88" s="515"/>
      <c r="CE88" s="515"/>
      <c r="CF88" s="515"/>
      <c r="CG88" s="515"/>
      <c r="CH88" s="515"/>
      <c r="CI88" s="515"/>
      <c r="CJ88" s="515"/>
      <c r="CK88" s="515"/>
      <c r="CL88" s="515"/>
      <c r="CM88" s="515"/>
      <c r="CN88" s="9"/>
      <c r="CO88" s="515"/>
      <c r="CP88" s="515"/>
      <c r="CQ88" s="515"/>
      <c r="CR88" s="515"/>
      <c r="CS88" s="515"/>
      <c r="CT88" s="515"/>
      <c r="CU88" s="515"/>
      <c r="CV88" s="515"/>
      <c r="CW88" s="515"/>
      <c r="CX88" s="515"/>
      <c r="CY88" s="515"/>
      <c r="CZ88" s="515"/>
      <c r="DA88" s="515"/>
      <c r="DB88" s="515"/>
      <c r="DC88" s="515"/>
      <c r="DD88" s="515"/>
      <c r="DE88" s="515"/>
      <c r="DF88" s="515"/>
      <c r="DG88" s="515"/>
      <c r="DH88" s="515"/>
      <c r="DI88" s="515"/>
      <c r="DJ88" s="515"/>
      <c r="DK88" s="515"/>
      <c r="DL88" s="515"/>
      <c r="DM88" s="515"/>
      <c r="DN88" s="515"/>
      <c r="DO88" s="515"/>
      <c r="DP88" s="515"/>
      <c r="DQ88" s="515"/>
      <c r="DR88" s="515"/>
      <c r="DS88" s="515"/>
      <c r="DT88" s="515"/>
      <c r="DU88" s="515"/>
      <c r="DV88" s="515"/>
      <c r="DW88" s="515"/>
      <c r="DX88" s="515"/>
      <c r="DY88" s="515"/>
      <c r="DZ88" s="515"/>
      <c r="EA88" s="515"/>
      <c r="EB88" s="515"/>
      <c r="EC88" s="515"/>
      <c r="ED88" s="516"/>
      <c r="EE88" s="515"/>
      <c r="EF88" s="515"/>
      <c r="EG88" s="515"/>
      <c r="EH88" s="515"/>
      <c r="EI88" s="515"/>
      <c r="EJ88" s="515"/>
      <c r="EK88" s="515"/>
      <c r="EL88" s="515"/>
      <c r="EM88" s="515"/>
      <c r="EN88" s="515"/>
      <c r="EO88" s="515"/>
      <c r="EP88" s="515"/>
      <c r="EQ88" s="515"/>
      <c r="ER88" s="515"/>
      <c r="ES88" s="515"/>
      <c r="ET88" s="515"/>
      <c r="EU88" s="515"/>
      <c r="EV88" s="515"/>
      <c r="EW88" s="515"/>
      <c r="EX88" s="515"/>
      <c r="EY88" s="515"/>
      <c r="EZ88" s="515"/>
      <c r="FA88" s="515"/>
      <c r="FB88" s="515"/>
      <c r="FC88" s="515"/>
      <c r="FD88" s="515"/>
      <c r="FE88" s="515"/>
      <c r="FF88" s="515"/>
      <c r="FG88" s="515"/>
      <c r="FH88" s="515"/>
      <c r="FI88" s="515"/>
      <c r="FJ88" s="515"/>
      <c r="FK88" s="515"/>
      <c r="FL88" s="515"/>
      <c r="FM88" s="515"/>
      <c r="FN88" s="515"/>
      <c r="FO88" s="515"/>
      <c r="FP88" s="515"/>
      <c r="FQ88" s="515"/>
      <c r="FR88" s="515"/>
      <c r="FS88" s="515"/>
      <c r="FT88" s="515"/>
      <c r="FU88" s="515"/>
      <c r="FV88" s="515"/>
      <c r="FW88" s="515"/>
      <c r="FX88" s="515"/>
      <c r="FY88" s="515"/>
      <c r="FZ88" s="515"/>
      <c r="GA88" s="515"/>
      <c r="GB88" s="515"/>
      <c r="GC88" s="515"/>
      <c r="GD88" s="515"/>
      <c r="GE88" s="515"/>
      <c r="GF88" s="515"/>
      <c r="GG88" s="515"/>
      <c r="GH88" s="515"/>
      <c r="GI88" s="515"/>
      <c r="GJ88" s="515"/>
      <c r="GK88" s="515"/>
      <c r="GL88" s="515"/>
      <c r="GM88" s="515"/>
      <c r="GN88" s="515"/>
      <c r="GO88" s="515"/>
      <c r="GP88" s="515"/>
      <c r="GQ88" s="515"/>
      <c r="GR88" s="515"/>
      <c r="GS88" s="515"/>
      <c r="GT88" s="515"/>
      <c r="GU88" s="515"/>
      <c r="GV88" s="515"/>
      <c r="GW88" s="515"/>
      <c r="GX88" s="515"/>
      <c r="GY88" s="515"/>
      <c r="GZ88" s="515"/>
      <c r="HA88" s="515"/>
      <c r="HB88" s="515"/>
      <c r="HC88" s="515"/>
      <c r="HD88" s="515"/>
      <c r="HE88" s="515"/>
      <c r="HF88" s="515"/>
      <c r="HG88" s="515"/>
      <c r="HH88" s="515"/>
      <c r="HI88" s="515"/>
      <c r="HJ88" s="515"/>
      <c r="HK88" s="515"/>
      <c r="HL88" s="515"/>
      <c r="HM88" s="515"/>
      <c r="HN88" s="515"/>
      <c r="HO88" s="515"/>
      <c r="HP88" s="515"/>
      <c r="HQ88" s="515"/>
      <c r="HR88" s="515"/>
      <c r="HS88" s="515"/>
      <c r="HT88" s="515"/>
      <c r="HU88" s="515"/>
      <c r="HV88" s="515"/>
      <c r="HW88" s="515"/>
      <c r="HX88" s="515"/>
      <c r="HY88" s="515"/>
      <c r="HZ88" s="515"/>
      <c r="IA88" s="515"/>
      <c r="IB88" s="515"/>
      <c r="IC88" s="515"/>
      <c r="ID88" s="515"/>
      <c r="IE88" s="515"/>
      <c r="IF88" s="9"/>
      <c r="IG88" s="515"/>
      <c r="IH88" s="515"/>
      <c r="II88" s="515"/>
      <c r="IJ88" s="515"/>
      <c r="IK88" s="515"/>
      <c r="IL88" s="515"/>
      <c r="IM88" s="515"/>
      <c r="IN88" s="515"/>
      <c r="IO88" s="515"/>
      <c r="IP88" s="515"/>
      <c r="IQ88" s="515"/>
      <c r="IR88" s="515"/>
      <c r="IS88" s="515"/>
      <c r="IT88" s="515"/>
      <c r="IU88" s="515"/>
      <c r="IV88" s="515"/>
      <c r="IW88" s="515"/>
      <c r="IX88" s="515"/>
      <c r="IY88" s="515"/>
      <c r="IZ88" s="515"/>
      <c r="JA88" s="515"/>
      <c r="JB88" s="515"/>
      <c r="JC88" s="515"/>
      <c r="JD88" s="515"/>
      <c r="JE88" s="515"/>
      <c r="JF88" s="515"/>
      <c r="JG88" s="515"/>
      <c r="JH88" s="515"/>
      <c r="JI88" s="515"/>
      <c r="JJ88" s="515"/>
      <c r="JK88" s="515"/>
      <c r="JL88" s="515"/>
      <c r="JM88" s="515"/>
      <c r="JN88" s="515"/>
      <c r="JO88" s="9"/>
      <c r="JP88" s="515"/>
      <c r="JQ88" s="515"/>
      <c r="JR88" s="515"/>
      <c r="JS88" s="515"/>
      <c r="JT88" s="515"/>
      <c r="JU88" s="515"/>
      <c r="JV88" s="515"/>
      <c r="JW88" s="515"/>
      <c r="JX88" s="515"/>
      <c r="JY88" s="515"/>
      <c r="JZ88" s="515"/>
      <c r="KA88" s="515"/>
      <c r="KB88" s="515"/>
      <c r="KC88" s="515"/>
      <c r="KD88" s="515"/>
      <c r="KE88" s="515"/>
      <c r="KF88" s="515"/>
      <c r="KG88" s="515"/>
      <c r="KH88" s="515"/>
      <c r="KI88" s="515"/>
      <c r="KJ88" s="515"/>
      <c r="KK88" s="515"/>
      <c r="KL88" s="515"/>
      <c r="KM88" s="515"/>
      <c r="KN88" s="515"/>
      <c r="KO88" s="515"/>
      <c r="KP88" s="515"/>
      <c r="KQ88" s="515"/>
      <c r="KR88" s="515"/>
      <c r="KS88" s="515"/>
      <c r="KT88" s="515"/>
      <c r="KU88" s="515"/>
      <c r="KV88" s="515"/>
      <c r="KW88" s="515"/>
      <c r="KX88" s="515"/>
      <c r="KY88" s="515"/>
      <c r="KZ88" s="515"/>
      <c r="LA88" s="515"/>
      <c r="LB88" s="515"/>
      <c r="LC88" s="515"/>
      <c r="LD88" s="515"/>
      <c r="LE88" s="515"/>
      <c r="LF88" s="515"/>
      <c r="LG88" s="515"/>
      <c r="LH88" s="515"/>
      <c r="LI88" s="515"/>
      <c r="LJ88" s="515"/>
      <c r="LK88" s="515"/>
      <c r="LL88" s="515"/>
      <c r="LM88" s="515"/>
      <c r="LN88" s="515"/>
      <c r="LO88" s="515"/>
      <c r="LP88" s="515"/>
      <c r="LQ88" s="515"/>
      <c r="LR88" s="515"/>
      <c r="LS88" s="515"/>
      <c r="LT88" s="9"/>
      <c r="LU88" s="515"/>
      <c r="LV88" s="515"/>
      <c r="LW88" s="515"/>
      <c r="LX88" s="515"/>
      <c r="LY88" s="515"/>
      <c r="LZ88" s="515"/>
      <c r="MA88" s="515"/>
      <c r="MB88" s="515"/>
      <c r="MC88" s="515"/>
      <c r="MD88" s="515"/>
      <c r="ME88" s="515"/>
      <c r="MF88" s="515"/>
      <c r="MG88" s="515"/>
      <c r="MH88" s="515"/>
      <c r="MI88" s="515"/>
      <c r="MJ88" s="515"/>
      <c r="MK88" s="515"/>
      <c r="ML88" s="515"/>
      <c r="MM88" s="515"/>
      <c r="MN88" s="9"/>
      <c r="MO88" s="515"/>
      <c r="MP88" s="515"/>
      <c r="MQ88" s="515"/>
      <c r="MR88" s="515"/>
      <c r="MS88" s="515"/>
      <c r="MT88" s="515"/>
      <c r="MU88" s="515"/>
      <c r="MV88" s="515"/>
      <c r="MW88" s="515"/>
      <c r="MX88" s="515"/>
      <c r="MY88" s="515"/>
      <c r="MZ88" s="515"/>
      <c r="NA88" s="515"/>
      <c r="NB88" s="515"/>
      <c r="NC88" s="515"/>
      <c r="ND88" s="515"/>
      <c r="NE88" s="515"/>
      <c r="NF88" s="515"/>
      <c r="NG88" s="515"/>
      <c r="NH88" s="515"/>
      <c r="NI88" s="515"/>
      <c r="NJ88" s="515"/>
      <c r="NK88" s="515"/>
      <c r="NL88" s="515"/>
      <c r="NM88" s="515"/>
      <c r="NN88" s="515"/>
      <c r="NO88" s="515"/>
      <c r="NP88" s="515"/>
      <c r="NQ88" s="515"/>
      <c r="NR88" s="515"/>
      <c r="NS88" s="515"/>
      <c r="NT88" s="515"/>
      <c r="NU88" s="515"/>
      <c r="NV88" s="515"/>
      <c r="NW88" s="515"/>
      <c r="NX88" s="515"/>
      <c r="NY88" s="515"/>
      <c r="NZ88" s="515"/>
      <c r="OA88" s="515"/>
      <c r="OB88" s="515"/>
      <c r="OC88" s="515"/>
      <c r="OD88" s="515"/>
      <c r="OE88" s="515"/>
      <c r="OF88" s="515"/>
      <c r="OG88" s="515"/>
      <c r="OH88" s="515"/>
      <c r="OI88" s="515"/>
      <c r="OJ88" s="515"/>
      <c r="OK88" s="515"/>
      <c r="OL88" s="515"/>
      <c r="OM88" s="515"/>
      <c r="ON88" s="515"/>
      <c r="OO88" s="515"/>
      <c r="OP88" s="515"/>
      <c r="OQ88" s="515"/>
      <c r="OR88" s="515"/>
      <c r="OS88" s="515"/>
      <c r="OT88" s="515"/>
      <c r="OU88" s="24">
        <v>0</v>
      </c>
    </row>
    <row r="89" spans="1:411" outlineLevel="1">
      <c r="A89" s="21">
        <f>ROW(A89)-5</f>
        <v>84</v>
      </c>
      <c r="B89" s="21"/>
      <c r="D89" s="14"/>
      <c r="E89" t="b">
        <v>0</v>
      </c>
      <c r="G89" s="32" t="s">
        <v>1020</v>
      </c>
      <c r="M89">
        <v>4</v>
      </c>
      <c r="N89">
        <v>3</v>
      </c>
      <c r="P89">
        <v>1</v>
      </c>
      <c r="Q89">
        <v>4</v>
      </c>
      <c r="R89">
        <v>1</v>
      </c>
      <c r="S89">
        <v>4</v>
      </c>
      <c r="T89">
        <v>1</v>
      </c>
      <c r="U89" s="218"/>
      <c r="V89" s="218"/>
      <c r="W89">
        <v>0</v>
      </c>
      <c r="X89" s="218"/>
      <c r="Y89" s="218">
        <f>Y88+26</f>
        <v>107</v>
      </c>
      <c r="Z89" s="218">
        <f>Z88+26</f>
        <v>107</v>
      </c>
      <c r="AA89" s="218">
        <f>AA88+26</f>
        <v>107</v>
      </c>
      <c r="AB89" s="218">
        <v>3</v>
      </c>
      <c r="AC89" s="218">
        <v>5</v>
      </c>
      <c r="AD89" s="218">
        <v>5</v>
      </c>
      <c r="AE89" s="218">
        <v>5</v>
      </c>
      <c r="AL89" s="559" t="s">
        <v>1855</v>
      </c>
      <c r="AM89" s="9" t="str">
        <f ca="1">IF(COUNTIF(AL$5:AL89,AL89)=1,"-","Dup")</f>
        <v>Dup</v>
      </c>
      <c r="AN89" s="9"/>
      <c r="AO89" s="14"/>
      <c r="AP89" s="14"/>
      <c r="AQ89" s="14"/>
      <c r="AR89" s="14"/>
      <c r="AS89" s="14"/>
      <c r="AT89" s="14"/>
      <c r="AU89" s="563"/>
      <c r="AV89" s="563"/>
      <c r="AW89" s="9"/>
      <c r="AX89" s="14"/>
      <c r="AY89" s="14"/>
      <c r="AZ89" s="14"/>
      <c r="BA89" s="14"/>
      <c r="BB89" s="14"/>
      <c r="BC89" s="14"/>
      <c r="BD89" s="14"/>
      <c r="BE89" s="9"/>
      <c r="BF89" s="14"/>
      <c r="BG89" s="14"/>
      <c r="BH89" s="14"/>
      <c r="BI89" s="14"/>
      <c r="BJ89" s="14"/>
      <c r="BK89" s="14"/>
      <c r="BL89" s="14"/>
      <c r="BM89" s="14"/>
      <c r="BN89" s="14"/>
      <c r="BO89" s="14"/>
      <c r="BP89" s="14"/>
      <c r="BQ89" s="9"/>
      <c r="BR89" s="14"/>
      <c r="BS89" s="14"/>
      <c r="BT89" s="14"/>
      <c r="BU89" s="14"/>
      <c r="BV89" s="14"/>
      <c r="BW89" s="14"/>
      <c r="BX89" s="14"/>
      <c r="BY89" s="14"/>
      <c r="BZ89" s="14"/>
      <c r="CA89" s="14"/>
      <c r="CB89" s="9"/>
      <c r="CC89" s="14"/>
      <c r="CD89" s="14"/>
      <c r="CE89" s="14"/>
      <c r="CF89" s="14"/>
      <c r="CG89" s="14"/>
      <c r="CH89" s="153"/>
      <c r="CI89" s="14"/>
      <c r="CJ89" s="14"/>
      <c r="CK89" s="14"/>
      <c r="CL89" s="14"/>
      <c r="CM89" s="14"/>
      <c r="CN89" s="9"/>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322"/>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9"/>
      <c r="IG89" s="14"/>
      <c r="IH89" s="14"/>
      <c r="II89" s="14"/>
      <c r="IJ89" s="14"/>
      <c r="IK89" s="14"/>
      <c r="IL89" s="14"/>
      <c r="IM89" s="14"/>
      <c r="IN89" s="14"/>
      <c r="IO89" s="14"/>
      <c r="IP89" s="14"/>
      <c r="IQ89" s="14"/>
      <c r="IR89" s="14"/>
      <c r="IS89" s="14"/>
      <c r="IT89" s="14"/>
      <c r="IU89" s="14"/>
      <c r="IV89" s="14"/>
      <c r="IW89" s="14"/>
      <c r="IX89" s="14"/>
      <c r="IY89" s="14"/>
      <c r="IZ89" s="14"/>
      <c r="JA89" s="14"/>
      <c r="JB89" s="14"/>
      <c r="JC89" s="14"/>
      <c r="JD89" s="14"/>
      <c r="JE89" s="14"/>
      <c r="JF89" s="14"/>
      <c r="JG89" s="14"/>
      <c r="JH89" s="14"/>
      <c r="JI89" s="14"/>
      <c r="JJ89" s="14"/>
      <c r="JK89" s="14"/>
      <c r="JL89" s="14"/>
      <c r="JM89" s="14"/>
      <c r="JN89" s="14"/>
      <c r="JO89" s="9"/>
      <c r="JP89" s="14"/>
      <c r="JQ89" s="14"/>
      <c r="JR89" s="14"/>
      <c r="JS89" s="14"/>
      <c r="JT89" s="14"/>
      <c r="JU89" s="14"/>
      <c r="JV89" s="14"/>
      <c r="JW89" s="14"/>
      <c r="JX89" s="14"/>
      <c r="JY89" s="14"/>
      <c r="JZ89" s="14"/>
      <c r="KA89" s="14"/>
      <c r="KB89" s="14"/>
      <c r="KC89" s="14"/>
      <c r="KD89" s="14"/>
      <c r="KE89" s="14"/>
      <c r="KF89" s="14"/>
      <c r="KG89" s="14"/>
      <c r="KH89" s="14"/>
      <c r="KI89" s="14"/>
      <c r="KJ89" s="14"/>
      <c r="KK89" s="14"/>
      <c r="KL89" s="14"/>
      <c r="KM89" s="14"/>
      <c r="KN89" s="14"/>
      <c r="KO89" s="14"/>
      <c r="KP89" s="14"/>
      <c r="KQ89" s="14"/>
      <c r="KR89" s="14"/>
      <c r="KS89" s="14"/>
      <c r="KT89" s="14"/>
      <c r="KU89" s="14"/>
      <c r="KV89" s="14"/>
      <c r="KW89" s="14"/>
      <c r="KX89" s="14"/>
      <c r="KY89" s="14"/>
      <c r="KZ89" s="14"/>
      <c r="LA89" s="14"/>
      <c r="LB89" s="14"/>
      <c r="LC89" s="14"/>
      <c r="LD89" s="14"/>
      <c r="LE89" s="14"/>
      <c r="LF89" s="14"/>
      <c r="LG89" s="14"/>
      <c r="LH89" s="14"/>
      <c r="LI89" s="14"/>
      <c r="LJ89" s="14"/>
      <c r="LK89" s="14"/>
      <c r="LL89" s="14"/>
      <c r="LM89" s="14"/>
      <c r="LN89" s="14"/>
      <c r="LO89" s="14"/>
      <c r="LP89" s="14"/>
      <c r="LQ89" s="14"/>
      <c r="LR89" s="14"/>
      <c r="LS89" s="14"/>
      <c r="LT89" s="9"/>
      <c r="LU89" s="14"/>
      <c r="LV89" s="14"/>
      <c r="LW89" s="14"/>
      <c r="LX89" s="14"/>
      <c r="LY89" s="14"/>
      <c r="LZ89" s="14"/>
      <c r="MA89" s="14"/>
      <c r="MB89" s="14"/>
      <c r="MC89" s="14"/>
      <c r="MD89" s="14"/>
      <c r="ME89" s="14"/>
      <c r="MF89" s="14"/>
      <c r="MG89" s="14"/>
      <c r="MH89" s="14"/>
      <c r="MI89" s="14"/>
      <c r="MJ89" s="14"/>
      <c r="MK89" s="14"/>
      <c r="ML89" s="14"/>
      <c r="MM89" s="14"/>
      <c r="MN89" s="9"/>
      <c r="MO89" s="14"/>
      <c r="MP89" s="14"/>
      <c r="MQ89" s="14"/>
      <c r="MR89" s="14"/>
      <c r="MS89" s="14"/>
      <c r="MT89" s="14"/>
      <c r="MU89" s="14"/>
      <c r="MV89" s="14"/>
      <c r="MW89" s="14"/>
      <c r="MX89" s="14"/>
      <c r="MY89" s="14"/>
      <c r="MZ89" s="14"/>
      <c r="NA89" s="14"/>
      <c r="NB89" s="14"/>
      <c r="NC89" s="14"/>
      <c r="ND89" s="14"/>
      <c r="NE89" s="14"/>
      <c r="NF89" s="14"/>
      <c r="NG89" s="14"/>
      <c r="NH89" s="14"/>
      <c r="NI89" s="14"/>
      <c r="NJ89" s="14"/>
      <c r="NK89" s="14"/>
      <c r="NL89" s="14"/>
      <c r="NM89" s="14"/>
      <c r="NN89" s="14"/>
      <c r="NO89" s="14"/>
      <c r="NP89" s="14"/>
      <c r="NQ89" s="14"/>
      <c r="NR89" s="14"/>
      <c r="NS89" s="14"/>
      <c r="NT89" s="14"/>
      <c r="NU89" s="14"/>
      <c r="NV89" s="14"/>
      <c r="NW89" s="14"/>
      <c r="NX89" s="14"/>
      <c r="NY89" s="14"/>
      <c r="NZ89" s="14"/>
      <c r="OA89" s="14"/>
      <c r="OB89" s="14"/>
      <c r="OC89" s="14"/>
      <c r="OD89" s="14"/>
      <c r="OE89" s="14"/>
      <c r="OF89" s="14"/>
      <c r="OG89" s="14"/>
      <c r="OH89" s="14"/>
      <c r="OI89" s="14"/>
      <c r="OJ89" s="14"/>
      <c r="OK89" s="14"/>
      <c r="OL89" s="14"/>
      <c r="OM89" s="14"/>
      <c r="ON89" s="14"/>
      <c r="OO89" s="14"/>
      <c r="OP89" s="14"/>
      <c r="OQ89" s="14"/>
      <c r="OR89" s="14"/>
      <c r="OS89" s="14"/>
      <c r="OT89" s="14"/>
      <c r="OU89" s="24">
        <v>0</v>
      </c>
    </row>
    <row r="90" spans="1:411" outlineLevel="1">
      <c r="A90" s="21">
        <f t="shared" si="158"/>
        <v>85</v>
      </c>
      <c r="B90" s="29">
        <f>$A$14</f>
        <v>9</v>
      </c>
      <c r="C90">
        <v>206</v>
      </c>
      <c r="D90" s="144" t="str">
        <f t="shared" ref="D90:D95" si="721">INDEX(i.Region_Desc,$K90,1)</f>
        <v>GSM</v>
      </c>
      <c r="E90" t="b">
        <v>0</v>
      </c>
      <c r="F90" t="b">
        <v>0</v>
      </c>
      <c r="G90" t="b">
        <f t="shared" ref="G90:G95" si="722">E90</f>
        <v>0</v>
      </c>
      <c r="H90" s="325">
        <v>2</v>
      </c>
      <c r="I90" s="325">
        <v>1</v>
      </c>
      <c r="J90" s="29" t="str">
        <f>""</f>
        <v/>
      </c>
      <c r="K90" s="29">
        <f>d.Region</f>
        <v>2</v>
      </c>
      <c r="L90" s="29">
        <v>2</v>
      </c>
      <c r="M90" s="29">
        <v>2</v>
      </c>
      <c r="N90" s="325">
        <v>3</v>
      </c>
      <c r="O90" s="325">
        <v>1</v>
      </c>
      <c r="P90" s="29">
        <v>1</v>
      </c>
      <c r="Q90" s="29">
        <v>8</v>
      </c>
      <c r="R90" s="21">
        <v>1</v>
      </c>
      <c r="S90" s="29">
        <v>1</v>
      </c>
      <c r="T90" s="21">
        <v>1</v>
      </c>
      <c r="U90" s="21"/>
      <c r="V90" s="21"/>
      <c r="W90" s="21">
        <v>0</v>
      </c>
      <c r="X90" s="21"/>
      <c r="Y90" s="21">
        <v>0</v>
      </c>
      <c r="Z90" s="21">
        <v>0</v>
      </c>
      <c r="AA90" s="21">
        <v>0</v>
      </c>
      <c r="AB90" s="21">
        <v>0</v>
      </c>
      <c r="AC90" s="21">
        <v>0</v>
      </c>
      <c r="AD90" s="21">
        <v>0</v>
      </c>
      <c r="AE90" s="21">
        <v>0</v>
      </c>
      <c r="AF90" s="144">
        <f>INDEX(CHOOSE($N90,DataAutumn!i.AdultDrys,DataWinter!i.AdultDrys,DataSpring!i.AdultDrys),1,$M90)</f>
        <v>3</v>
      </c>
      <c r="AG90" s="5">
        <f t="shared" ref="AG90:AH95" si="723">INDEX(i.FlkStrctr,$M90,AG$7)</f>
        <v>2</v>
      </c>
      <c r="AH90" s="5">
        <f t="shared" si="723"/>
        <v>0</v>
      </c>
      <c r="AI90" s="5">
        <f t="shared" ref="AI90:AI95" si="724">INDEX(i.StdELMan,($K90-1)*12+($M90-1)*3+$N90,AI$7)</f>
        <v>1</v>
      </c>
      <c r="AJ90">
        <f t="shared" ref="AJ90:AJ95" si="725">IFERROR(MOD($CF90,100),0)</f>
        <v>11</v>
      </c>
      <c r="AL90" s="235" t="str">
        <f ca="1">TEXT(LEFT(OFFSET(AL90,-1,0),5)+1,"00000")&amp;MID(OFFSET(AL90,-1,0),6,FIND(" ",OFFSET(AL90,-1,0),7)-5)
&amp; $D90           &amp; IF($IG90=0," FWM","")&amp;IF($IG90=1," MWM","")&amp;IF($IG90=5," Mat","")&amp;IF($IH90=TRUE,"&amp;BBT","    ")          &amp; " Day"&amp;INDEX(i.DOY,$N90,1)
&amp; " Scan"&amp;TEXT($O90,"0")        &amp;" "&amp; INDEX(DataMaster!$B$98:$B$105,$Q90,0)
&amp; " WP"&amp;TEXT($MC90*100,"000p")           &amp; " MP"&amp;TEXT($MD90*100,"000p")           &amp; " GP"&amp;TEXT($MM90*100,"000p")
&amp; " T_" &amp; IF(AND($CC90,$CE90),"TRUE ")        &amp; " (F"&amp;3+COUNTIF($CV90:$CY90,TRUE)&amp;3&amp;"N"&amp;$DM90&amp;$DN90&amp;")"</f>
        <v>00001 FeedSupply_DSP GSM MWM     Day204 Scan1 Prime 13mo WP100p MP100p GP100p T_FALSE (F33N11)</v>
      </c>
      <c r="AM90" s="9" t="str">
        <f ca="1">IF(COUNTIF(AL$5:AL90,AL90)=1,"-","Dup")</f>
        <v>-</v>
      </c>
      <c r="AN90" s="9"/>
      <c r="AO90" s="12" t="b">
        <v>1</v>
      </c>
      <c r="AP90" s="12" t="b">
        <v>1</v>
      </c>
      <c r="AQ90" s="12" t="b">
        <v>1</v>
      </c>
      <c r="AR90" s="12" t="b">
        <v>1</v>
      </c>
      <c r="AS90" s="12" t="b">
        <v>1</v>
      </c>
      <c r="AT90" s="12" t="b">
        <v>1</v>
      </c>
      <c r="AU90" s="12" t="b">
        <v>1</v>
      </c>
      <c r="AV90" s="12" t="b">
        <v>1</v>
      </c>
      <c r="AW90" s="9"/>
      <c r="AX90" s="5" t="b">
        <f t="shared" ref="AX90:BC95" si="726">INDEX(i.model_structure,$H90,AX$7)</f>
        <v>0</v>
      </c>
      <c r="AY90" s="5" t="str">
        <f t="shared" si="726"/>
        <v>-</v>
      </c>
      <c r="AZ90" s="5" t="b">
        <f t="shared" si="726"/>
        <v>0</v>
      </c>
      <c r="BA90" s="5" t="b">
        <f t="shared" si="726"/>
        <v>1</v>
      </c>
      <c r="BB90" s="5" t="b">
        <f t="shared" si="726"/>
        <v>1</v>
      </c>
      <c r="BC90" s="144">
        <f t="shared" si="726"/>
        <v>0</v>
      </c>
      <c r="BD90" s="19" t="b">
        <f t="shared" ref="BD90:BD95" ca="1" si="727">OFFSET(BD$5,$B90,0)</f>
        <v>1</v>
      </c>
      <c r="BE90" s="9"/>
      <c r="BF90" s="5" t="str">
        <f t="shared" ref="BF90:BF95" ca="1" si="728">IF($M90&lt;&gt;4,OFFSET(BF$5,$B90,0),1)</f>
        <v>-</v>
      </c>
      <c r="BG90" s="19" t="str">
        <f t="shared" ref="BG90:BI95" ca="1" si="729">OFFSET(BG$5,$B90,0)</f>
        <v>-</v>
      </c>
      <c r="BH90" s="19" t="str">
        <f t="shared" ca="1" si="729"/>
        <v>-</v>
      </c>
      <c r="BI90" s="19" t="str">
        <f t="shared" ca="1" si="729"/>
        <v>-</v>
      </c>
      <c r="BJ90" s="5" t="str">
        <f t="shared" ref="BJ90:BJ95" ca="1" si="730">IF($M90&lt;&gt;4,OFFSET(BJ$5,$B90,0),1)</f>
        <v>-</v>
      </c>
      <c r="BK90" s="19" t="str">
        <f t="shared" ref="BK90:BK95" ca="1" si="731">OFFSET(BK$5,$B90,0)</f>
        <v>-</v>
      </c>
      <c r="BL90" s="5" t="str">
        <f t="shared" ref="BL90:BL95" ca="1" si="732">IF($M90&lt;&gt;4,OFFSET(BL$5,$B90,0),1)</f>
        <v>-</v>
      </c>
      <c r="BM90" s="19" t="str">
        <f t="shared" ref="BM90:BO95" ca="1" si="733">OFFSET(BM$5,$B90,0)</f>
        <v>-</v>
      </c>
      <c r="BN90" s="19" t="str">
        <f t="shared" ca="1" si="733"/>
        <v>-</v>
      </c>
      <c r="BO90" s="19" t="str">
        <f t="shared" ca="1" si="733"/>
        <v>-</v>
      </c>
      <c r="BP90" s="5" t="str">
        <f t="shared" ref="BP90:BP95" ca="1" si="734">IF($M90&lt;&gt;4,OFFSET(BP$5,$B90,0),1)</f>
        <v>-</v>
      </c>
      <c r="BQ90" s="9"/>
      <c r="BR90" s="19" t="str">
        <f t="shared" ref="BR90:CA95" ca="1" si="735">OFFSET(BR$5,$B90,0)</f>
        <v>-</v>
      </c>
      <c r="BS90" s="19" t="str">
        <f t="shared" ca="1" si="735"/>
        <v>-</v>
      </c>
      <c r="BT90" s="19" t="str">
        <f t="shared" ca="1" si="735"/>
        <v>-</v>
      </c>
      <c r="BU90" s="19" t="str">
        <f t="shared" ca="1" si="735"/>
        <v>-</v>
      </c>
      <c r="BV90" s="19" t="str">
        <f t="shared" ca="1" si="735"/>
        <v>-</v>
      </c>
      <c r="BW90" s="19" t="str">
        <f t="shared" ca="1" si="735"/>
        <v>-</v>
      </c>
      <c r="BX90" s="19" t="str">
        <f t="shared" ca="1" si="735"/>
        <v>-</v>
      </c>
      <c r="BY90" s="19" t="str">
        <f t="shared" ca="1" si="735"/>
        <v>-</v>
      </c>
      <c r="BZ90" s="19" t="str">
        <f t="shared" ca="1" si="735"/>
        <v>-</v>
      </c>
      <c r="CA90" s="19" t="str">
        <f t="shared" ca="1" si="735"/>
        <v>-</v>
      </c>
      <c r="CB90" s="9"/>
      <c r="CC90" s="12" t="b">
        <v>0</v>
      </c>
      <c r="CD90" s="12" t="b">
        <v>0</v>
      </c>
      <c r="CE90" s="12" t="b">
        <v>0</v>
      </c>
      <c r="CF90" s="12">
        <f>VALUE($K90&amp;$M90&amp;$N90&amp;$O90&amp;"1")</f>
        <v>22311</v>
      </c>
      <c r="CG90" s="144" t="b">
        <f>NOT(CE90)</f>
        <v>1</v>
      </c>
      <c r="CH90" s="12" t="s">
        <v>34</v>
      </c>
      <c r="CI90" s="12" t="b">
        <v>1</v>
      </c>
      <c r="CJ90" s="12">
        <f>VALUE($K90&amp;$M90&amp;$N90&amp;$Q90&amp;$S90&amp;"01")</f>
        <v>2238101</v>
      </c>
      <c r="CK90" s="19" t="str">
        <f t="shared" ref="CK90:CM90" ca="1" si="736">OFFSET(CK$5,$B90,0)</f>
        <v>-</v>
      </c>
      <c r="CL90" s="19">
        <f t="shared" ca="1" si="736"/>
        <v>1</v>
      </c>
      <c r="CM90" s="19">
        <f t="shared" ca="1" si="736"/>
        <v>1</v>
      </c>
      <c r="CN90" s="9"/>
      <c r="CO90" s="444">
        <f t="shared" ref="CO90:CQ95" si="737">INDEX(i.UserPeriod0,$AI90,CO$7)</f>
        <v>652</v>
      </c>
      <c r="CP90" s="444">
        <f t="shared" si="737"/>
        <v>686</v>
      </c>
      <c r="CQ90" s="444">
        <f t="shared" si="737"/>
        <v>721</v>
      </c>
      <c r="CR90" s="152">
        <f t="shared" ref="CR90:CT95" si="738">7*INDEX(i.end_joining,1,CR$7+($AI90-1)*3)</f>
        <v>378</v>
      </c>
      <c r="CS90" s="152">
        <f t="shared" si="738"/>
        <v>413</v>
      </c>
      <c r="CT90" s="152">
        <f t="shared" si="738"/>
        <v>448</v>
      </c>
      <c r="CU90" s="19" t="str">
        <f t="shared" ref="CU90:DK95" ca="1" si="739">OFFSET(CU$5,$B90,0)</f>
        <v>-</v>
      </c>
      <c r="CV90" s="19" t="str">
        <f t="shared" ca="1" si="739"/>
        <v>-</v>
      </c>
      <c r="CW90" s="19" t="str">
        <f t="shared" ca="1" si="739"/>
        <v>-</v>
      </c>
      <c r="CX90" s="19" t="str">
        <f t="shared" ca="1" si="739"/>
        <v>-</v>
      </c>
      <c r="CY90" s="19" t="str">
        <f t="shared" ca="1" si="739"/>
        <v>-</v>
      </c>
      <c r="CZ90" s="19" t="b">
        <f t="shared" ca="1" si="739"/>
        <v>1</v>
      </c>
      <c r="DA90" s="19">
        <f t="shared" ca="1" si="739"/>
        <v>0</v>
      </c>
      <c r="DB90" s="19">
        <f t="shared" ca="1" si="739"/>
        <v>0</v>
      </c>
      <c r="DC90" s="19">
        <f t="shared" ca="1" si="739"/>
        <v>0</v>
      </c>
      <c r="DD90" s="19">
        <f t="shared" ca="1" si="739"/>
        <v>0</v>
      </c>
      <c r="DE90" s="19">
        <f t="shared" ca="1" si="739"/>
        <v>0</v>
      </c>
      <c r="DF90" s="19">
        <f t="shared" ca="1" si="739"/>
        <v>0</v>
      </c>
      <c r="DG90" s="19">
        <f t="shared" ca="1" si="739"/>
        <v>0</v>
      </c>
      <c r="DH90" s="19">
        <f t="shared" ca="1" si="739"/>
        <v>0</v>
      </c>
      <c r="DI90" s="19">
        <f t="shared" ca="1" si="739"/>
        <v>0</v>
      </c>
      <c r="DJ90" s="19">
        <f t="shared" ca="1" si="739"/>
        <v>0</v>
      </c>
      <c r="DK90" s="19">
        <f t="shared" ca="1" si="739"/>
        <v>0</v>
      </c>
      <c r="DL90" s="19">
        <f t="shared" ref="DL90:ES95" ca="1" si="740">OFFSET(DL$5,$B90,0)</f>
        <v>0</v>
      </c>
      <c r="DM90" s="19">
        <f t="shared" ca="1" si="740"/>
        <v>1</v>
      </c>
      <c r="DN90" s="19">
        <f t="shared" ca="1" si="740"/>
        <v>1</v>
      </c>
      <c r="DO90" s="19">
        <f t="shared" ca="1" si="740"/>
        <v>0</v>
      </c>
      <c r="DP90" s="19" t="str">
        <f t="shared" ca="1" si="740"/>
        <v>-</v>
      </c>
      <c r="DQ90" s="19" t="str">
        <f t="shared" ca="1" si="740"/>
        <v>-</v>
      </c>
      <c r="DR90" s="19" t="str">
        <f t="shared" ca="1" si="740"/>
        <v>-</v>
      </c>
      <c r="DS90" s="19" t="str">
        <f t="shared" ca="1" si="740"/>
        <v>-</v>
      </c>
      <c r="DT90" s="19" t="str">
        <f t="shared" ca="1" si="740"/>
        <v>-</v>
      </c>
      <c r="DU90" s="19">
        <f t="shared" ca="1" si="740"/>
        <v>0</v>
      </c>
      <c r="DV90" s="19" t="str">
        <f t="shared" ca="1" si="740"/>
        <v>-</v>
      </c>
      <c r="DW90" s="19" t="str">
        <f t="shared" ca="1" si="740"/>
        <v>-</v>
      </c>
      <c r="DX90" s="19" t="str">
        <f t="shared" ca="1" si="740"/>
        <v>-</v>
      </c>
      <c r="DY90" s="19" t="str">
        <f t="shared" ca="1" si="740"/>
        <v>-</v>
      </c>
      <c r="DZ90" s="19" t="str">
        <f t="shared" ca="1" si="740"/>
        <v>-</v>
      </c>
      <c r="EA90" s="19" t="str">
        <f t="shared" ca="1" si="740"/>
        <v>-</v>
      </c>
      <c r="EB90" s="19" t="str">
        <f t="shared" ca="1" si="740"/>
        <v>-</v>
      </c>
      <c r="EC90" s="19" t="str">
        <f t="shared" ca="1" si="740"/>
        <v>-</v>
      </c>
      <c r="ED90" s="19">
        <f t="shared" ca="1" si="740"/>
        <v>0</v>
      </c>
      <c r="EE90" s="19">
        <f t="shared" ca="1" si="740"/>
        <v>0</v>
      </c>
      <c r="EF90" s="19">
        <f t="shared" ca="1" si="740"/>
        <v>0</v>
      </c>
      <c r="EG90" s="19">
        <f t="shared" ca="1" si="740"/>
        <v>0</v>
      </c>
      <c r="EH90" s="19">
        <f t="shared" ca="1" si="740"/>
        <v>0</v>
      </c>
      <c r="EI90" s="19">
        <f t="shared" ca="1" si="740"/>
        <v>0</v>
      </c>
      <c r="EJ90" s="19">
        <f t="shared" ca="1" si="740"/>
        <v>0</v>
      </c>
      <c r="EK90" s="19">
        <f t="shared" ca="1" si="740"/>
        <v>0</v>
      </c>
      <c r="EL90" s="19">
        <f t="shared" ca="1" si="740"/>
        <v>0</v>
      </c>
      <c r="EM90" s="19">
        <f t="shared" ca="1" si="740"/>
        <v>0</v>
      </c>
      <c r="EN90" s="19">
        <f t="shared" ca="1" si="740"/>
        <v>0</v>
      </c>
      <c r="EO90" s="19">
        <f t="shared" ca="1" si="740"/>
        <v>0</v>
      </c>
      <c r="EP90" s="19">
        <f t="shared" ca="1" si="740"/>
        <v>0</v>
      </c>
      <c r="EQ90" s="19">
        <f t="shared" ca="1" si="740"/>
        <v>0</v>
      </c>
      <c r="ER90" s="19">
        <f t="shared" ca="1" si="740"/>
        <v>0</v>
      </c>
      <c r="ES90" s="19">
        <f t="shared" ca="1" si="740"/>
        <v>0</v>
      </c>
      <c r="ET90" s="19">
        <f t="shared" ref="ET90:FI94" ca="1" si="741">OFFSET(ET$5,$B90,0)</f>
        <v>0</v>
      </c>
      <c r="EU90" s="19">
        <f t="shared" ca="1" si="741"/>
        <v>0</v>
      </c>
      <c r="EV90" s="19">
        <f t="shared" ca="1" si="741"/>
        <v>0</v>
      </c>
      <c r="EW90" s="19">
        <f t="shared" ca="1" si="741"/>
        <v>0</v>
      </c>
      <c r="EX90" s="19">
        <f t="shared" ca="1" si="741"/>
        <v>0</v>
      </c>
      <c r="EY90" s="19">
        <f t="shared" ca="1" si="741"/>
        <v>0</v>
      </c>
      <c r="EZ90" s="19">
        <f t="shared" ca="1" si="741"/>
        <v>0</v>
      </c>
      <c r="FA90" s="19">
        <f t="shared" ca="1" si="741"/>
        <v>0</v>
      </c>
      <c r="FB90" s="19">
        <f t="shared" ca="1" si="741"/>
        <v>0</v>
      </c>
      <c r="FC90" s="19">
        <f t="shared" ca="1" si="741"/>
        <v>0</v>
      </c>
      <c r="FD90" s="19">
        <f t="shared" ca="1" si="741"/>
        <v>0</v>
      </c>
      <c r="FE90" s="19">
        <f t="shared" ca="1" si="741"/>
        <v>0</v>
      </c>
      <c r="FF90" s="19">
        <f t="shared" ca="1" si="741"/>
        <v>0</v>
      </c>
      <c r="FG90" s="19">
        <f t="shared" ca="1" si="741"/>
        <v>0</v>
      </c>
      <c r="FH90" s="19">
        <f t="shared" ca="1" si="741"/>
        <v>0</v>
      </c>
      <c r="FI90" s="19">
        <f t="shared" ca="1" si="741"/>
        <v>0</v>
      </c>
      <c r="FJ90" s="19">
        <f t="shared" ref="FJ90:HK94" ca="1" si="742">OFFSET(FJ$5,$B90,0)</f>
        <v>0</v>
      </c>
      <c r="FK90" s="19">
        <f t="shared" ca="1" si="742"/>
        <v>0</v>
      </c>
      <c r="FL90" s="19">
        <f t="shared" ca="1" si="742"/>
        <v>0</v>
      </c>
      <c r="FM90" s="19">
        <f t="shared" ca="1" si="742"/>
        <v>0</v>
      </c>
      <c r="FN90" s="19">
        <f t="shared" ca="1" si="742"/>
        <v>0</v>
      </c>
      <c r="FO90" s="19">
        <f t="shared" ca="1" si="742"/>
        <v>0</v>
      </c>
      <c r="FP90" s="19">
        <f t="shared" ca="1" si="742"/>
        <v>0</v>
      </c>
      <c r="FQ90" s="19">
        <f t="shared" ca="1" si="742"/>
        <v>0</v>
      </c>
      <c r="FR90" s="19">
        <f t="shared" ca="1" si="742"/>
        <v>0</v>
      </c>
      <c r="FS90" s="19">
        <f t="shared" ca="1" si="742"/>
        <v>0</v>
      </c>
      <c r="FT90" s="19">
        <f t="shared" ca="1" si="742"/>
        <v>0</v>
      </c>
      <c r="FU90" s="19">
        <f t="shared" ca="1" si="742"/>
        <v>0</v>
      </c>
      <c r="FV90" s="19">
        <f t="shared" ca="1" si="742"/>
        <v>0</v>
      </c>
      <c r="FW90" s="19">
        <f t="shared" ca="1" si="742"/>
        <v>0</v>
      </c>
      <c r="FX90" s="19">
        <f t="shared" ca="1" si="742"/>
        <v>0</v>
      </c>
      <c r="FY90" s="19">
        <f t="shared" ca="1" si="742"/>
        <v>0</v>
      </c>
      <c r="FZ90" s="19">
        <f t="shared" ca="1" si="742"/>
        <v>0</v>
      </c>
      <c r="GA90" s="19">
        <f t="shared" ca="1" si="742"/>
        <v>0</v>
      </c>
      <c r="GB90" s="19">
        <f t="shared" ca="1" si="742"/>
        <v>0</v>
      </c>
      <c r="GC90" s="19">
        <f t="shared" ca="1" si="742"/>
        <v>0</v>
      </c>
      <c r="GD90" s="19">
        <f t="shared" ca="1" si="742"/>
        <v>0</v>
      </c>
      <c r="GE90" s="19">
        <f t="shared" ca="1" si="742"/>
        <v>0</v>
      </c>
      <c r="GF90" s="19">
        <f t="shared" ca="1" si="742"/>
        <v>0</v>
      </c>
      <c r="GG90" s="19">
        <f t="shared" ca="1" si="742"/>
        <v>0</v>
      </c>
      <c r="GH90" s="19">
        <f t="shared" ca="1" si="742"/>
        <v>0</v>
      </c>
      <c r="GI90" s="19">
        <f t="shared" ca="1" si="742"/>
        <v>0</v>
      </c>
      <c r="GJ90" s="19">
        <f t="shared" ca="1" si="742"/>
        <v>0</v>
      </c>
      <c r="GK90" s="19">
        <f t="shared" ca="1" si="742"/>
        <v>0</v>
      </c>
      <c r="GL90" s="19">
        <f t="shared" ca="1" si="742"/>
        <v>0</v>
      </c>
      <c r="GM90" s="19">
        <f t="shared" ca="1" si="742"/>
        <v>0</v>
      </c>
      <c r="GN90" s="19">
        <f t="shared" ca="1" si="742"/>
        <v>0</v>
      </c>
      <c r="GO90" s="19">
        <f t="shared" ca="1" si="742"/>
        <v>0</v>
      </c>
      <c r="GP90" s="19">
        <f t="shared" ca="1" si="742"/>
        <v>0</v>
      </c>
      <c r="GQ90" s="19">
        <f t="shared" ca="1" si="742"/>
        <v>0</v>
      </c>
      <c r="GR90" s="19">
        <f t="shared" ca="1" si="742"/>
        <v>0</v>
      </c>
      <c r="GS90" s="19">
        <f t="shared" ca="1" si="742"/>
        <v>0</v>
      </c>
      <c r="GT90" s="19">
        <f t="shared" ca="1" si="742"/>
        <v>0</v>
      </c>
      <c r="GU90" s="19">
        <f t="shared" ca="1" si="742"/>
        <v>0</v>
      </c>
      <c r="GV90" s="19">
        <f t="shared" ca="1" si="742"/>
        <v>0</v>
      </c>
      <c r="GW90" s="19">
        <f t="shared" ca="1" si="742"/>
        <v>0</v>
      </c>
      <c r="GX90" s="19">
        <f t="shared" ca="1" si="742"/>
        <v>0</v>
      </c>
      <c r="GY90" s="19">
        <f t="shared" ca="1" si="742"/>
        <v>0</v>
      </c>
      <c r="GZ90" s="19">
        <f t="shared" ca="1" si="742"/>
        <v>0</v>
      </c>
      <c r="HA90" s="19">
        <f t="shared" ca="1" si="742"/>
        <v>0</v>
      </c>
      <c r="HB90" s="19">
        <f t="shared" ca="1" si="742"/>
        <v>0</v>
      </c>
      <c r="HC90" s="19">
        <f t="shared" ca="1" si="742"/>
        <v>0</v>
      </c>
      <c r="HD90" s="19">
        <f t="shared" ca="1" si="742"/>
        <v>0</v>
      </c>
      <c r="HE90" s="19">
        <f t="shared" ca="1" si="742"/>
        <v>0</v>
      </c>
      <c r="HF90" s="19">
        <f t="shared" ca="1" si="742"/>
        <v>0</v>
      </c>
      <c r="HG90" s="19">
        <f t="shared" ca="1" si="742"/>
        <v>0</v>
      </c>
      <c r="HH90" s="19">
        <f t="shared" ca="1" si="742"/>
        <v>0</v>
      </c>
      <c r="HI90" s="19">
        <f t="shared" ca="1" si="742"/>
        <v>0</v>
      </c>
      <c r="HJ90" s="19">
        <f t="shared" ca="1" si="742"/>
        <v>0</v>
      </c>
      <c r="HK90" s="19">
        <f t="shared" ca="1" si="742"/>
        <v>0</v>
      </c>
      <c r="HL90" s="19">
        <f t="shared" ref="HL90:ID94" ca="1" si="743">OFFSET(HL$5,$B90,0)</f>
        <v>0</v>
      </c>
      <c r="HM90" s="19">
        <f t="shared" ca="1" si="743"/>
        <v>0</v>
      </c>
      <c r="HN90" s="19">
        <f t="shared" ca="1" si="743"/>
        <v>0</v>
      </c>
      <c r="HO90" s="19">
        <f t="shared" ca="1" si="743"/>
        <v>0</v>
      </c>
      <c r="HP90" s="19">
        <f t="shared" ca="1" si="743"/>
        <v>0</v>
      </c>
      <c r="HQ90" s="19">
        <f t="shared" ca="1" si="743"/>
        <v>0</v>
      </c>
      <c r="HR90" s="19">
        <f t="shared" ca="1" si="743"/>
        <v>0</v>
      </c>
      <c r="HS90" s="19">
        <f t="shared" ca="1" si="743"/>
        <v>0</v>
      </c>
      <c r="HT90" s="19">
        <f t="shared" ca="1" si="743"/>
        <v>0</v>
      </c>
      <c r="HU90" s="19">
        <f t="shared" ca="1" si="743"/>
        <v>0</v>
      </c>
      <c r="HV90" s="19">
        <f t="shared" ca="1" si="743"/>
        <v>0</v>
      </c>
      <c r="HW90" s="19">
        <f t="shared" ca="1" si="743"/>
        <v>0</v>
      </c>
      <c r="HX90" s="19">
        <f t="shared" ca="1" si="743"/>
        <v>0</v>
      </c>
      <c r="HY90" s="19">
        <f t="shared" ca="1" si="743"/>
        <v>0</v>
      </c>
      <c r="HZ90" s="19">
        <f t="shared" ca="1" si="743"/>
        <v>0</v>
      </c>
      <c r="IA90" s="19">
        <f t="shared" ca="1" si="743"/>
        <v>0</v>
      </c>
      <c r="IB90" s="19">
        <f t="shared" ca="1" si="743"/>
        <v>0</v>
      </c>
      <c r="IC90" s="19">
        <f t="shared" ca="1" si="743"/>
        <v>0</v>
      </c>
      <c r="ID90" s="19">
        <f t="shared" ca="1" si="743"/>
        <v>0</v>
      </c>
      <c r="IE90" s="5">
        <f t="shared" ref="IE90:IE95" si="744">INDEX(i.TOL,$N90,IE$7)</f>
        <v>67</v>
      </c>
      <c r="IF90" s="9"/>
      <c r="IG90" s="5">
        <f t="shared" ref="IG90:IJ95" si="745">INDEX(i.FlkStrctr,$M90,IG$7)</f>
        <v>1</v>
      </c>
      <c r="IH90" s="5" t="b">
        <f t="shared" si="745"/>
        <v>0</v>
      </c>
      <c r="II90" s="19">
        <f t="shared" ref="II90:JN95" ca="1" si="746">OFFSET(II$5,$B90,0)</f>
        <v>0</v>
      </c>
      <c r="IJ90" s="5">
        <f t="shared" si="745"/>
        <v>55</v>
      </c>
      <c r="IK90" s="19">
        <f t="shared" ca="1" si="746"/>
        <v>1</v>
      </c>
      <c r="IL90" s="19">
        <f t="shared" ca="1" si="746"/>
        <v>0</v>
      </c>
      <c r="IM90" s="19">
        <f t="shared" ca="1" si="746"/>
        <v>0</v>
      </c>
      <c r="IN90" s="19">
        <f t="shared" ca="1" si="746"/>
        <v>0</v>
      </c>
      <c r="IO90" s="19">
        <f t="shared" ca="1" si="746"/>
        <v>0</v>
      </c>
      <c r="IP90" s="19">
        <f t="shared" ca="1" si="746"/>
        <v>0</v>
      </c>
      <c r="IQ90" s="19">
        <f t="shared" ca="1" si="746"/>
        <v>0</v>
      </c>
      <c r="IR90" s="19">
        <f t="shared" ca="1" si="746"/>
        <v>0</v>
      </c>
      <c r="IS90" s="19">
        <f t="shared" ca="1" si="746"/>
        <v>0</v>
      </c>
      <c r="IT90" s="19">
        <f t="shared" ca="1" si="746"/>
        <v>0</v>
      </c>
      <c r="IU90" s="19">
        <f t="shared" ca="1" si="746"/>
        <v>0</v>
      </c>
      <c r="IV90" s="19">
        <f t="shared" ca="1" si="746"/>
        <v>0</v>
      </c>
      <c r="IW90" s="19">
        <f t="shared" ca="1" si="746"/>
        <v>0</v>
      </c>
      <c r="IX90" s="19">
        <f t="shared" ca="1" si="746"/>
        <v>0</v>
      </c>
      <c r="IY90" s="19">
        <f t="shared" ca="1" si="746"/>
        <v>0</v>
      </c>
      <c r="IZ90" s="19">
        <f t="shared" ca="1" si="746"/>
        <v>0</v>
      </c>
      <c r="JA90" s="19">
        <f t="shared" ca="1" si="746"/>
        <v>0</v>
      </c>
      <c r="JB90" s="19">
        <f t="shared" ca="1" si="746"/>
        <v>0</v>
      </c>
      <c r="JC90" s="19">
        <f t="shared" ca="1" si="746"/>
        <v>0</v>
      </c>
      <c r="JD90" s="19">
        <f t="shared" ca="1" si="746"/>
        <v>0</v>
      </c>
      <c r="JE90" s="19">
        <f t="shared" ca="1" si="746"/>
        <v>0</v>
      </c>
      <c r="JF90" s="19">
        <f t="shared" ca="1" si="746"/>
        <v>0</v>
      </c>
      <c r="JG90" s="5">
        <f t="shared" ref="JG90:JK95" si="747">INDEX(i_dryman,($AF90-1)*4+INDEX(i.StdELMan,($K90-1)*12+($M90-1)*3+$N90,JG$8),JG$7)</f>
        <v>1.2500000000000001E-2</v>
      </c>
      <c r="JH90" s="567">
        <f t="shared" si="747"/>
        <v>0</v>
      </c>
      <c r="JI90" s="5">
        <f t="shared" si="747"/>
        <v>6.25E-2</v>
      </c>
      <c r="JJ90" s="5">
        <f t="shared" si="747"/>
        <v>6.25E-2</v>
      </c>
      <c r="JK90" s="5">
        <f t="shared" si="747"/>
        <v>6.25E-2</v>
      </c>
      <c r="JL90" s="19">
        <f t="shared" ca="1" si="746"/>
        <v>1</v>
      </c>
      <c r="JM90" s="19">
        <f t="shared" ca="1" si="746"/>
        <v>0</v>
      </c>
      <c r="JN90" s="19">
        <f t="shared" ca="1" si="746"/>
        <v>1</v>
      </c>
      <c r="JO90" s="9"/>
      <c r="JP90" s="5" t="b">
        <f t="shared" ref="JP90:JP95" ca="1" si="748">IF($L90&lt;&gt;0,INDEX(i.cropgraze_inc,$L90,JP$7),OFFSET(JP$5,$B90,0))</f>
        <v>0</v>
      </c>
      <c r="JQ90" s="19" t="str">
        <f t="shared" ref="JQ90:JR95" ca="1" si="749">OFFSET(JQ$5,$B90,0)</f>
        <v>-</v>
      </c>
      <c r="JR90" s="19" t="str">
        <f t="shared" ca="1" si="749"/>
        <v>-</v>
      </c>
      <c r="JS90" s="5" t="b">
        <f t="shared" ref="JS90:JU95" si="750">($N90=JS$11)</f>
        <v>0</v>
      </c>
      <c r="JT90" s="5" t="b">
        <f t="shared" si="750"/>
        <v>0</v>
      </c>
      <c r="JU90" s="5" t="b">
        <f t="shared" si="750"/>
        <v>1</v>
      </c>
      <c r="JV90" s="144">
        <f>$O90</f>
        <v>1</v>
      </c>
      <c r="JW90" s="144">
        <f t="shared" ref="JW90" si="751">$O90</f>
        <v>1</v>
      </c>
      <c r="JX90" s="12" t="s">
        <v>34</v>
      </c>
      <c r="JY90" s="12" t="s">
        <v>34</v>
      </c>
      <c r="JZ90" s="12" t="s">
        <v>34</v>
      </c>
      <c r="KA90" s="12" t="s">
        <v>34</v>
      </c>
      <c r="KB90" s="12">
        <v>1</v>
      </c>
      <c r="KC90" s="12">
        <v>0.66</v>
      </c>
      <c r="KD90" s="244" t="s">
        <v>34</v>
      </c>
      <c r="KE90" s="5" t="b" cm="1">
        <f t="array" ref="KE90">IF(OR(KF90:KM90&lt;&gt;"-"),TRUE,"-")</f>
        <v>1</v>
      </c>
      <c r="KF90" s="12">
        <v>2</v>
      </c>
      <c r="KG90" s="12">
        <v>2</v>
      </c>
      <c r="KH90" s="12">
        <v>2</v>
      </c>
      <c r="KI90" s="12">
        <v>2</v>
      </c>
      <c r="KJ90" s="12">
        <v>2</v>
      </c>
      <c r="KK90" s="12">
        <v>2</v>
      </c>
      <c r="KL90" s="12">
        <v>2</v>
      </c>
      <c r="KM90" s="12">
        <v>2</v>
      </c>
      <c r="KN90" s="5" t="str">
        <f t="array" ref="KN90">IF(OR(KO90:KU90&lt;&gt;"-"),TRUE,"-")</f>
        <v>-</v>
      </c>
      <c r="KO90" s="12" t="s">
        <v>34</v>
      </c>
      <c r="KP90" s="12" t="s">
        <v>34</v>
      </c>
      <c r="KQ90" s="12" t="s">
        <v>34</v>
      </c>
      <c r="KR90" s="12" t="s">
        <v>34</v>
      </c>
      <c r="KS90" s="12" t="s">
        <v>34</v>
      </c>
      <c r="KT90" s="12" t="s">
        <v>34</v>
      </c>
      <c r="KU90" s="12" t="s">
        <v>34</v>
      </c>
      <c r="KV90" s="12" t="b">
        <v>0</v>
      </c>
      <c r="KW90" s="144">
        <f t="shared" ref="KW90:KW95" si="752">IF($AI90=6,0,$KX90)</f>
        <v>2</v>
      </c>
      <c r="KX90" s="12">
        <v>2</v>
      </c>
      <c r="KY90" s="12" t="b">
        <v>0</v>
      </c>
      <c r="KZ90" s="12" t="s">
        <v>34</v>
      </c>
      <c r="LA90" s="5" t="str">
        <f t="shared" ref="LA90:LD95" si="753">INDEX(i.FlkStrctr,$M90,LA$7)</f>
        <v>-</v>
      </c>
      <c r="LB90" s="5" t="str">
        <f t="shared" si="753"/>
        <v>-</v>
      </c>
      <c r="LC90" s="5" t="str">
        <f t="shared" si="753"/>
        <v>-</v>
      </c>
      <c r="LD90" s="5" t="str">
        <f t="shared" si="753"/>
        <v>-</v>
      </c>
      <c r="LE90" s="12" t="b">
        <v>0</v>
      </c>
      <c r="LF90" s="244" t="s">
        <v>34</v>
      </c>
      <c r="LG90" s="244" t="s">
        <v>34</v>
      </c>
      <c r="LH90" s="12" t="b">
        <v>1</v>
      </c>
      <c r="LI90" s="12">
        <v>0.75</v>
      </c>
      <c r="LJ90" s="144">
        <f>LI90</f>
        <v>0.75</v>
      </c>
      <c r="LK90" s="12">
        <v>0.99</v>
      </c>
      <c r="LL90" s="12">
        <v>0.5</v>
      </c>
      <c r="LM90" s="12">
        <v>0</v>
      </c>
      <c r="LN90" s="12">
        <v>0</v>
      </c>
      <c r="LO90" s="12" t="s">
        <v>34</v>
      </c>
      <c r="LP90" s="5" t="str" cm="1">
        <f t="array" ref="LP90">INDEX(i.meatgrid,$Q90,LP$7)</f>
        <v>-</v>
      </c>
      <c r="LQ90" s="5" cm="1">
        <f t="array" ref="LQ90">INDEX(i.meatgrid,$Q90,LQ$7)</f>
        <v>400</v>
      </c>
      <c r="LR90" s="19" t="str">
        <f t="shared" ref="LR90:LU95" ca="1" si="754">OFFSET(LR$5,$B90,0)</f>
        <v>-</v>
      </c>
      <c r="LS90" s="5">
        <f t="shared" ref="LS90:LS95" si="755">INDEX(i.conservation,$W90+1,$N90)</f>
        <v>1</v>
      </c>
      <c r="LT90" s="9"/>
      <c r="LU90" s="19">
        <f t="shared" ref="LU90:LX95" ca="1" si="756">OFFSET(LU$5,$B90,0)</f>
        <v>70</v>
      </c>
      <c r="LV90" s="19">
        <f t="shared" ca="1" si="756"/>
        <v>50</v>
      </c>
      <c r="LW90" s="19">
        <f t="shared" ca="1" si="756"/>
        <v>80</v>
      </c>
      <c r="LX90" s="19">
        <f t="shared" ca="1" si="756"/>
        <v>50</v>
      </c>
      <c r="LY90" s="5" t="b" cm="1">
        <f t="array" ref="LY90">INDEX(i.meatgrid,$Q90,LY$7)</f>
        <v>0</v>
      </c>
      <c r="LZ90" s="5" t="b" cm="1">
        <f t="array" ref="LZ90">INDEX(i.meatgrid,$Q90,LZ$7)</f>
        <v>0</v>
      </c>
      <c r="MA90" s="5" cm="1">
        <f t="array" ref="MA90">INDEX(i.meatgrid,$Q90,MA$7)</f>
        <v>40</v>
      </c>
      <c r="MB90" s="5" t="str" cm="1">
        <f t="array" ref="MB90">INDEX(i.meatgrid,$Q90,MB$7)</f>
        <v>-</v>
      </c>
      <c r="MC90" s="19">
        <f t="shared" ref="MC90:MC95" ca="1" si="757">OFFSET(MC$5,$B90,0)</f>
        <v>1</v>
      </c>
      <c r="MD90" s="5">
        <f t="shared" ref="MD90:MD95" si="758">INDEX(i.MeatPrices,$S90,MD$7)</f>
        <v>1</v>
      </c>
      <c r="ME90" s="5" cm="1">
        <f t="array" ref="ME90">INDEX(i.meatgrid,$Q90,ME$7)</f>
        <v>1</v>
      </c>
      <c r="MF90" s="5" cm="1">
        <f t="array" ref="MF90">INDEX(i.meatgrid,$Q90,MF$7)</f>
        <v>0</v>
      </c>
      <c r="MG90" s="5" cm="1">
        <f t="array" ref="MG90">INDEX(i.meatgrid,$Q90,MG$7)</f>
        <v>0</v>
      </c>
      <c r="MH90" s="5" cm="1">
        <f t="array" ref="MH90">INDEX(i.meatgrid,$Q90,MH$7)</f>
        <v>0</v>
      </c>
      <c r="MI90" s="5" cm="1">
        <f t="array" ref="MI90">INDEX(i.meatgrid,$Q90,MI$7)</f>
        <v>0</v>
      </c>
      <c r="MJ90" s="5" cm="1">
        <f t="array" ref="MJ90">INDEX(i.meatgrid,$Q90,MJ$7)</f>
        <v>1</v>
      </c>
      <c r="MK90" s="5" cm="1">
        <f t="array" ref="MK90">INDEX(i.meatgrid,$Q90,MK$7)</f>
        <v>1</v>
      </c>
      <c r="ML90" s="5" cm="1">
        <f t="array" ref="ML90">INDEX(i.meatgrid,$Q90,ML$7)</f>
        <v>1</v>
      </c>
      <c r="MM90" s="19">
        <f t="shared" ref="MM90:MM95" ca="1" si="759">OFFSET(MM$5,$B90,0)</f>
        <v>1</v>
      </c>
      <c r="MN90" s="9"/>
      <c r="MO90" s="19" t="b">
        <f t="shared" ref="MO90:ND95" ca="1" si="760">OFFSET(MO$5,$B90,0)</f>
        <v>0</v>
      </c>
      <c r="MP90" s="19" t="b">
        <f t="shared" ca="1" si="760"/>
        <v>0</v>
      </c>
      <c r="MQ90" s="19">
        <f ca="1">OFFSET(MQ$5,$B90,0)</f>
        <v>1</v>
      </c>
      <c r="MR90" s="19">
        <f t="shared" ref="MR90:OT95" ca="1" si="761">OFFSET(MR$5,$B90,0)</f>
        <v>0.75</v>
      </c>
      <c r="MS90" s="19">
        <f t="shared" ca="1" si="761"/>
        <v>0.75</v>
      </c>
      <c r="MT90" s="19">
        <f t="shared" ca="1" si="761"/>
        <v>0.8</v>
      </c>
      <c r="MU90" s="19">
        <f t="shared" ca="1" si="761"/>
        <v>0.82499999999999996</v>
      </c>
      <c r="MV90" s="19">
        <f t="shared" ca="1" si="761"/>
        <v>0.875</v>
      </c>
      <c r="MW90" s="19">
        <f t="shared" ca="1" si="761"/>
        <v>0.9</v>
      </c>
      <c r="MX90" s="19">
        <f t="shared" ca="1" si="761"/>
        <v>1</v>
      </c>
      <c r="MY90" s="19">
        <f t="shared" ca="1" si="761"/>
        <v>0.875</v>
      </c>
      <c r="MZ90" s="19" t="b">
        <f t="shared" ca="1" si="761"/>
        <v>1</v>
      </c>
      <c r="NA90" s="19">
        <f t="shared" ca="1" si="761"/>
        <v>74.989999999999995</v>
      </c>
      <c r="NB90" s="19" t="str">
        <f t="shared" ca="1" si="761"/>
        <v>-</v>
      </c>
      <c r="NC90" s="19" t="str">
        <f t="shared" ca="1" si="761"/>
        <v>-</v>
      </c>
      <c r="ND90" s="19" t="str">
        <f t="shared" ca="1" si="761"/>
        <v>-</v>
      </c>
      <c r="NE90" s="19" t="str">
        <f t="shared" ca="1" si="761"/>
        <v>-</v>
      </c>
      <c r="NF90" s="19" t="str">
        <f t="shared" ca="1" si="761"/>
        <v>-</v>
      </c>
      <c r="NG90" s="19" t="str">
        <f t="shared" ca="1" si="761"/>
        <v>-</v>
      </c>
      <c r="NH90" s="19" t="str">
        <f t="shared" ca="1" si="761"/>
        <v>-</v>
      </c>
      <c r="NI90" s="19">
        <f t="shared" ca="1" si="761"/>
        <v>36.99</v>
      </c>
      <c r="NJ90" s="19">
        <f t="shared" ca="1" si="761"/>
        <v>36.99</v>
      </c>
      <c r="NK90" s="19" t="str">
        <f t="shared" ca="1" si="761"/>
        <v>-</v>
      </c>
      <c r="NL90" s="19" t="str">
        <f t="shared" ca="1" si="761"/>
        <v>-</v>
      </c>
      <c r="NM90" s="19" t="str">
        <f t="shared" ca="1" si="761"/>
        <v>-</v>
      </c>
      <c r="NN90" s="19" t="str">
        <f t="shared" ca="1" si="761"/>
        <v>-</v>
      </c>
      <c r="NO90" s="19" t="str">
        <f t="shared" ca="1" si="761"/>
        <v>-</v>
      </c>
      <c r="NP90" s="19">
        <f t="shared" ca="1" si="761"/>
        <v>49.99</v>
      </c>
      <c r="NQ90" s="19">
        <f t="shared" ca="1" si="761"/>
        <v>49.99</v>
      </c>
      <c r="NR90" s="19">
        <f t="shared" ca="1" si="761"/>
        <v>49.99</v>
      </c>
      <c r="NS90" s="19">
        <f t="shared" ca="1" si="761"/>
        <v>49.99</v>
      </c>
      <c r="NT90" s="19">
        <f t="shared" ca="1" si="761"/>
        <v>49.99</v>
      </c>
      <c r="NU90" s="19">
        <f t="shared" ca="1" si="761"/>
        <v>49.99</v>
      </c>
      <c r="NV90" s="19">
        <f t="shared" ca="1" si="761"/>
        <v>49.99</v>
      </c>
      <c r="NW90" s="19">
        <f t="shared" ca="1" si="761"/>
        <v>49.99</v>
      </c>
      <c r="NX90" s="19">
        <f t="shared" ca="1" si="761"/>
        <v>412.99</v>
      </c>
      <c r="NY90" s="19">
        <f t="shared" ca="1" si="761"/>
        <v>412.99</v>
      </c>
      <c r="NZ90" s="19" t="str">
        <f t="shared" ca="1" si="761"/>
        <v>-</v>
      </c>
      <c r="OA90" s="19" t="str">
        <f t="shared" ca="1" si="761"/>
        <v>-</v>
      </c>
      <c r="OB90" s="19" t="str">
        <f t="shared" ca="1" si="761"/>
        <v>-</v>
      </c>
      <c r="OC90" s="19" t="str">
        <f t="shared" ca="1" si="761"/>
        <v>-</v>
      </c>
      <c r="OD90" s="19" t="str">
        <f t="shared" ca="1" si="761"/>
        <v>-</v>
      </c>
      <c r="OE90" s="19">
        <f t="shared" ca="1" si="761"/>
        <v>6.8900000000000006</v>
      </c>
      <c r="OF90" s="19">
        <f t="shared" ca="1" si="761"/>
        <v>6.8900000000000006</v>
      </c>
      <c r="OG90" s="19">
        <f t="shared" ca="1" si="761"/>
        <v>6.8900000000000006</v>
      </c>
      <c r="OH90" s="19">
        <f t="shared" ca="1" si="761"/>
        <v>6.8900000000000006</v>
      </c>
      <c r="OI90" s="19">
        <f t="shared" ca="1" si="761"/>
        <v>6.8900000000000006</v>
      </c>
      <c r="OJ90" s="19">
        <f t="shared" ca="1" si="761"/>
        <v>6.8900000000000006</v>
      </c>
      <c r="OK90" s="19">
        <f t="shared" ca="1" si="761"/>
        <v>6.8900000000000006</v>
      </c>
      <c r="OL90" s="19">
        <f t="shared" ca="1" si="761"/>
        <v>6.8900000000000006</v>
      </c>
      <c r="OM90" s="19">
        <f t="shared" ca="1" si="761"/>
        <v>346.99</v>
      </c>
      <c r="ON90" s="19">
        <f t="shared" ca="1" si="761"/>
        <v>346.99</v>
      </c>
      <c r="OO90" s="19" t="str">
        <f t="shared" ca="1" si="761"/>
        <v>-</v>
      </c>
      <c r="OP90" s="19" t="str">
        <f t="shared" ca="1" si="761"/>
        <v>-</v>
      </c>
      <c r="OQ90" s="19" t="str">
        <f t="shared" ca="1" si="761"/>
        <v>-</v>
      </c>
      <c r="OR90" s="19" t="str">
        <f t="shared" ca="1" si="761"/>
        <v>-</v>
      </c>
      <c r="OS90" s="19" t="str">
        <f t="shared" ca="1" si="761"/>
        <v>-</v>
      </c>
      <c r="OT90" s="19">
        <f t="shared" ca="1" si="761"/>
        <v>0</v>
      </c>
      <c r="OU90" s="24">
        <v>0</v>
      </c>
    </row>
    <row r="91" spans="1:411" outlineLevel="2">
      <c r="A91" s="21">
        <f t="shared" si="158"/>
        <v>86</v>
      </c>
      <c r="B91" s="29">
        <f ca="1">OFFSET(B91,-1,-1)</f>
        <v>85</v>
      </c>
      <c r="C91">
        <v>206</v>
      </c>
      <c r="D91" s="144" t="str">
        <f t="shared" ca="1" si="721"/>
        <v>GSM</v>
      </c>
      <c r="E91" t="b">
        <v>1</v>
      </c>
      <c r="F91" t="b">
        <v>0</v>
      </c>
      <c r="G91" t="b">
        <f t="shared" si="722"/>
        <v>1</v>
      </c>
      <c r="H91" s="237">
        <f ca="1">OFFSET(H91,-1,0)</f>
        <v>2</v>
      </c>
      <c r="I91" s="237">
        <f t="shared" ref="I91:T95" ca="1" si="762">OFFSET(I91,-1,0)</f>
        <v>1</v>
      </c>
      <c r="J91" s="237" t="str">
        <f t="shared" ca="1" si="762"/>
        <v/>
      </c>
      <c r="K91" s="237">
        <f t="shared" ca="1" si="762"/>
        <v>2</v>
      </c>
      <c r="L91" s="237">
        <f t="shared" ca="1" si="762"/>
        <v>2</v>
      </c>
      <c r="M91" s="237">
        <f t="shared" ca="1" si="762"/>
        <v>2</v>
      </c>
      <c r="N91" s="237">
        <f t="shared" ca="1" si="762"/>
        <v>3</v>
      </c>
      <c r="O91" s="237">
        <f t="shared" ca="1" si="762"/>
        <v>1</v>
      </c>
      <c r="P91" s="237">
        <f t="shared" ca="1" si="762"/>
        <v>1</v>
      </c>
      <c r="Q91" s="237">
        <f t="shared" ca="1" si="762"/>
        <v>8</v>
      </c>
      <c r="R91" s="237">
        <f t="shared" ca="1" si="762"/>
        <v>1</v>
      </c>
      <c r="S91" s="237">
        <f t="shared" ca="1" si="762"/>
        <v>1</v>
      </c>
      <c r="T91" s="237">
        <f t="shared" ca="1" si="762"/>
        <v>1</v>
      </c>
      <c r="U91" s="275"/>
      <c r="V91" s="275"/>
      <c r="W91" s="237">
        <f t="shared" ref="W91:W95" ca="1" si="763">OFFSET(W91,-1,0)</f>
        <v>0</v>
      </c>
      <c r="X91" s="275"/>
      <c r="Y91" s="275">
        <f t="shared" ref="Y91:AE94" ca="1" si="764">OFFSET(Y91,-1,0)</f>
        <v>0</v>
      </c>
      <c r="Z91" s="275">
        <f t="shared" ca="1" si="764"/>
        <v>0</v>
      </c>
      <c r="AA91" s="275">
        <f t="shared" ca="1" si="764"/>
        <v>0</v>
      </c>
      <c r="AB91" s="275">
        <f t="shared" ca="1" si="764"/>
        <v>0</v>
      </c>
      <c r="AC91" s="275">
        <f t="shared" ca="1" si="764"/>
        <v>0</v>
      </c>
      <c r="AD91" s="275">
        <f t="shared" ca="1" si="764"/>
        <v>0</v>
      </c>
      <c r="AE91" s="275">
        <f t="shared" ca="1" si="764"/>
        <v>0</v>
      </c>
      <c r="AF91" s="144">
        <f ca="1">INDEX(CHOOSE($N91,DataAutumn!i.AdultDrys,DataWinter!i.AdultDrys,DataSpring!i.AdultDrys),1,$M91)</f>
        <v>3</v>
      </c>
      <c r="AG91" s="5">
        <f t="shared" ca="1" si="723"/>
        <v>2</v>
      </c>
      <c r="AH91" s="5">
        <f t="shared" ca="1" si="723"/>
        <v>0</v>
      </c>
      <c r="AI91" s="5">
        <f t="shared" ca="1" si="724"/>
        <v>1</v>
      </c>
      <c r="AJ91">
        <f t="shared" ca="1" si="725"/>
        <v>5</v>
      </c>
      <c r="AL91" s="231" t="str">
        <f ca="1">TEXT(LEFT(OFFSET(AL91,-1,0),5)+1,"00000")&amp;MID(OFFSET(AL91,-1,0),6,FIND(" ",OFFSET(AL91,-1,0),7)-5)
&amp; $D91           &amp; IF($IG91=0," FWM","")&amp;IF($IG91=1," MWM","")&amp;IF($IG91=5," Mat","")&amp;IF($IH91=TRUE,"&amp;BBT","    ")          &amp; " Day"&amp;INDEX(i.DOY,$N91,1)
&amp; " Scan"&amp;TEXT($O91,"0")        &amp;" "&amp; INDEX(DataMaster!$B$98:$B$105,$Q91,0)
&amp; " WP"&amp;TEXT($MC91*100,"000p")           &amp; " MP"&amp;TEXT($MD91*100,"000p")           &amp; " GP"&amp;TEXT($MM91*100,"000p")
&amp; " T_" &amp; IF(AND($CC91,$CE91),"TRUE ")        &amp; " (F"&amp;3+COUNTIF($CV91:$CY91,TRUE)&amp;3&amp;"N"&amp;$DM91&amp;$DN91&amp;")"</f>
        <v>00002 FeedSupply_DSP GSM MWM     Day204 Scan1 Prime 13mo WP100p MP100p GP100p T_TRUE  (F33N33)</v>
      </c>
      <c r="AM91" s="9" t="str">
        <f ca="1">IF(COUNTIF(AL$5:AL91,AL91)=1,"-","Dup")</f>
        <v>-</v>
      </c>
      <c r="AN91" s="9"/>
      <c r="AO91" s="12" t="s">
        <v>34</v>
      </c>
      <c r="AP91" s="12" t="s">
        <v>34</v>
      </c>
      <c r="AQ91" s="12" t="s">
        <v>34</v>
      </c>
      <c r="AR91" s="12" t="s">
        <v>34</v>
      </c>
      <c r="AS91" s="12" t="s">
        <v>34</v>
      </c>
      <c r="AT91" s="12" t="s">
        <v>34</v>
      </c>
      <c r="AU91" s="12" t="s">
        <v>34</v>
      </c>
      <c r="AV91" s="12" t="s">
        <v>34</v>
      </c>
      <c r="AW91" s="9"/>
      <c r="AX91" s="5" t="b">
        <f t="shared" ca="1" si="726"/>
        <v>0</v>
      </c>
      <c r="AY91" s="5" t="str">
        <f t="shared" ca="1" si="726"/>
        <v>-</v>
      </c>
      <c r="AZ91" s="5" t="b">
        <f t="shared" ca="1" si="726"/>
        <v>0</v>
      </c>
      <c r="BA91" s="5" t="b">
        <f t="shared" ca="1" si="726"/>
        <v>1</v>
      </c>
      <c r="BB91" s="5" t="b">
        <f t="shared" ca="1" si="726"/>
        <v>1</v>
      </c>
      <c r="BC91" s="144">
        <f t="shared" ca="1" si="726"/>
        <v>0</v>
      </c>
      <c r="BD91" s="19" t="b">
        <f t="shared" ca="1" si="727"/>
        <v>1</v>
      </c>
      <c r="BE91" s="9"/>
      <c r="BF91" s="5" t="str">
        <f t="shared" ca="1" si="728"/>
        <v>-</v>
      </c>
      <c r="BG91" s="19" t="str">
        <f t="shared" ca="1" si="729"/>
        <v>-</v>
      </c>
      <c r="BH91" s="19" t="str">
        <f t="shared" ca="1" si="729"/>
        <v>-</v>
      </c>
      <c r="BI91" s="19" t="str">
        <f t="shared" ca="1" si="729"/>
        <v>-</v>
      </c>
      <c r="BJ91" s="5" t="str">
        <f t="shared" ca="1" si="730"/>
        <v>-</v>
      </c>
      <c r="BK91" s="19" t="str">
        <f t="shared" ca="1" si="731"/>
        <v>-</v>
      </c>
      <c r="BL91" s="5" t="str">
        <f t="shared" ca="1" si="732"/>
        <v>-</v>
      </c>
      <c r="BM91" s="19" t="str">
        <f t="shared" ca="1" si="733"/>
        <v>-</v>
      </c>
      <c r="BN91" s="19" t="str">
        <f t="shared" ca="1" si="733"/>
        <v>-</v>
      </c>
      <c r="BO91" s="19" t="str">
        <f t="shared" ca="1" si="733"/>
        <v>-</v>
      </c>
      <c r="BP91" s="5" t="str">
        <f t="shared" ca="1" si="734"/>
        <v>-</v>
      </c>
      <c r="BQ91" s="9"/>
      <c r="BR91" s="19" t="str">
        <f t="shared" ca="1" si="735"/>
        <v>-</v>
      </c>
      <c r="BS91" s="19" t="str">
        <f t="shared" ca="1" si="735"/>
        <v>-</v>
      </c>
      <c r="BT91" s="19" t="str">
        <f t="shared" ca="1" si="735"/>
        <v>-</v>
      </c>
      <c r="BU91" s="19" t="str">
        <f t="shared" ca="1" si="735"/>
        <v>-</v>
      </c>
      <c r="BV91" s="19" t="str">
        <f t="shared" ca="1" si="735"/>
        <v>-</v>
      </c>
      <c r="BW91" s="19" t="str">
        <f t="shared" ca="1" si="735"/>
        <v>-</v>
      </c>
      <c r="BX91" s="19" t="str">
        <f t="shared" ca="1" si="735"/>
        <v>-</v>
      </c>
      <c r="BY91" s="19" t="str">
        <f t="shared" ca="1" si="735"/>
        <v>-</v>
      </c>
      <c r="BZ91" s="19" t="str">
        <f t="shared" ca="1" si="735"/>
        <v>-</v>
      </c>
      <c r="CA91" s="19" t="str">
        <f t="shared" ca="1" si="735"/>
        <v>-</v>
      </c>
      <c r="CB91" s="9"/>
      <c r="CC91" s="12" t="b">
        <v>1</v>
      </c>
      <c r="CD91" s="12" t="b">
        <v>0</v>
      </c>
      <c r="CE91" s="12" t="b">
        <v>1</v>
      </c>
      <c r="CF91" s="12">
        <f ca="1">CJ76</f>
        <v>2234105</v>
      </c>
      <c r="CG91" s="12" t="b">
        <v>0</v>
      </c>
      <c r="CH91" s="12" t="s">
        <v>34</v>
      </c>
      <c r="CI91" s="19" t="b">
        <f t="shared" ref="CI91:CM95" ca="1" si="765">OFFSET(CI$5,$B91,0)</f>
        <v>1</v>
      </c>
      <c r="CJ91" s="12">
        <f ca="1">VALUE($K91&amp;$M91&amp;$N91&amp;$Q91&amp;$S91&amp;"02")</f>
        <v>2238102</v>
      </c>
      <c r="CK91" s="19" t="str">
        <f t="shared" ca="1" si="765"/>
        <v>-</v>
      </c>
      <c r="CL91" s="19">
        <f t="shared" ca="1" si="765"/>
        <v>1</v>
      </c>
      <c r="CM91" s="19">
        <f t="shared" ca="1" si="765"/>
        <v>1</v>
      </c>
      <c r="CN91" s="9"/>
      <c r="CO91" s="444">
        <f t="shared" ca="1" si="737"/>
        <v>652</v>
      </c>
      <c r="CP91" s="444">
        <f t="shared" ca="1" si="737"/>
        <v>686</v>
      </c>
      <c r="CQ91" s="444">
        <f t="shared" ca="1" si="737"/>
        <v>721</v>
      </c>
      <c r="CR91" s="152">
        <f t="shared" ca="1" si="738"/>
        <v>378</v>
      </c>
      <c r="CS91" s="152">
        <f t="shared" ca="1" si="738"/>
        <v>413</v>
      </c>
      <c r="CT91" s="152">
        <f t="shared" ca="1" si="738"/>
        <v>448</v>
      </c>
      <c r="CU91" s="19" t="str">
        <f t="shared" ca="1" si="739"/>
        <v>-</v>
      </c>
      <c r="CV91" s="12" t="b">
        <v>0</v>
      </c>
      <c r="CW91" s="12" t="b">
        <v>0</v>
      </c>
      <c r="CX91" s="12" t="b">
        <v>0</v>
      </c>
      <c r="CY91" s="12" t="b">
        <v>0</v>
      </c>
      <c r="CZ91" s="19" t="b">
        <f t="shared" ca="1" si="739"/>
        <v>1</v>
      </c>
      <c r="DA91" s="19">
        <f t="shared" ca="1" si="739"/>
        <v>0</v>
      </c>
      <c r="DB91" s="19">
        <f t="shared" ca="1" si="739"/>
        <v>0</v>
      </c>
      <c r="DC91" s="19">
        <f t="shared" ca="1" si="739"/>
        <v>0</v>
      </c>
      <c r="DD91" s="19">
        <f t="shared" ca="1" si="739"/>
        <v>0</v>
      </c>
      <c r="DE91" s="19">
        <f t="shared" ca="1" si="739"/>
        <v>0</v>
      </c>
      <c r="DF91" s="19">
        <f t="shared" ca="1" si="739"/>
        <v>0</v>
      </c>
      <c r="DG91" s="19">
        <f t="shared" ca="1" si="739"/>
        <v>0</v>
      </c>
      <c r="DH91" s="19">
        <f t="shared" ca="1" si="739"/>
        <v>0</v>
      </c>
      <c r="DI91" s="19">
        <f t="shared" ca="1" si="739"/>
        <v>0</v>
      </c>
      <c r="DJ91" s="19">
        <f t="shared" ca="1" si="739"/>
        <v>0</v>
      </c>
      <c r="DK91" s="19">
        <f t="shared" ca="1" si="739"/>
        <v>0</v>
      </c>
      <c r="DL91" s="19">
        <f t="shared" ca="1" si="740"/>
        <v>0</v>
      </c>
      <c r="DM91" s="12">
        <v>3</v>
      </c>
      <c r="DN91" s="12">
        <v>3</v>
      </c>
      <c r="DO91" s="12">
        <v>0</v>
      </c>
      <c r="DP91" s="12">
        <v>2</v>
      </c>
      <c r="DQ91" s="12">
        <v>-2</v>
      </c>
      <c r="DR91" s="19" t="str">
        <f t="shared" ca="1" si="740"/>
        <v>-</v>
      </c>
      <c r="DS91" s="19" t="str">
        <f t="shared" ca="1" si="740"/>
        <v>-</v>
      </c>
      <c r="DT91" s="19" t="str">
        <f t="shared" ca="1" si="740"/>
        <v>-</v>
      </c>
      <c r="DU91" s="251">
        <f t="shared" ref="DU91:DU94" si="766">DO91</f>
        <v>0</v>
      </c>
      <c r="DV91" s="251">
        <f>DP91</f>
        <v>2</v>
      </c>
      <c r="DW91" s="251">
        <f t="shared" ref="DW91:DW94" si="767">DQ91</f>
        <v>-2</v>
      </c>
      <c r="DX91" s="19" t="str">
        <f t="shared" ca="1" si="740"/>
        <v>-</v>
      </c>
      <c r="DY91" s="19" t="str">
        <f t="shared" ca="1" si="740"/>
        <v>-</v>
      </c>
      <c r="DZ91" s="19" t="str">
        <f t="shared" ca="1" si="740"/>
        <v>-</v>
      </c>
      <c r="EA91" s="19" t="str">
        <f t="shared" ca="1" si="740"/>
        <v>-</v>
      </c>
      <c r="EB91" s="19" t="str">
        <f t="shared" ca="1" si="740"/>
        <v>-</v>
      </c>
      <c r="EC91" s="19" t="str">
        <f t="shared" ca="1" si="740"/>
        <v>-</v>
      </c>
      <c r="ED91" s="19">
        <f t="shared" ca="1" si="740"/>
        <v>0</v>
      </c>
      <c r="EE91" s="19">
        <f t="shared" ca="1" si="740"/>
        <v>0</v>
      </c>
      <c r="EF91" s="19">
        <f t="shared" ca="1" si="740"/>
        <v>0</v>
      </c>
      <c r="EG91" s="19">
        <f t="shared" ca="1" si="740"/>
        <v>0</v>
      </c>
      <c r="EH91" s="19">
        <f t="shared" ca="1" si="740"/>
        <v>0</v>
      </c>
      <c r="EI91" s="19">
        <f t="shared" ca="1" si="740"/>
        <v>0</v>
      </c>
      <c r="EJ91" s="19">
        <f t="shared" ca="1" si="740"/>
        <v>0</v>
      </c>
      <c r="EK91" s="19">
        <f t="shared" ca="1" si="740"/>
        <v>0</v>
      </c>
      <c r="EL91" s="19">
        <f t="shared" ca="1" si="740"/>
        <v>0</v>
      </c>
      <c r="EM91" s="19">
        <f t="shared" ca="1" si="740"/>
        <v>0</v>
      </c>
      <c r="EN91" s="19">
        <f t="shared" ca="1" si="740"/>
        <v>0</v>
      </c>
      <c r="EO91" s="19">
        <f t="shared" ca="1" si="740"/>
        <v>0</v>
      </c>
      <c r="EP91" s="19">
        <f t="shared" ca="1" si="740"/>
        <v>0</v>
      </c>
      <c r="EQ91" s="19">
        <f t="shared" ca="1" si="740"/>
        <v>0</v>
      </c>
      <c r="ER91" s="19">
        <f t="shared" ca="1" si="740"/>
        <v>0</v>
      </c>
      <c r="ES91" s="19">
        <f t="shared" ca="1" si="740"/>
        <v>0</v>
      </c>
      <c r="ET91" s="19">
        <f t="shared" ca="1" si="741"/>
        <v>0</v>
      </c>
      <c r="EU91" s="19">
        <f t="shared" ca="1" si="741"/>
        <v>0</v>
      </c>
      <c r="EV91" s="19">
        <f t="shared" ca="1" si="741"/>
        <v>0</v>
      </c>
      <c r="EW91" s="19">
        <f t="shared" ca="1" si="741"/>
        <v>0</v>
      </c>
      <c r="EX91" s="19">
        <f t="shared" ca="1" si="741"/>
        <v>0</v>
      </c>
      <c r="EY91" s="19">
        <f t="shared" ca="1" si="741"/>
        <v>0</v>
      </c>
      <c r="EZ91" s="19">
        <f t="shared" ca="1" si="741"/>
        <v>0</v>
      </c>
      <c r="FA91" s="19">
        <f t="shared" ca="1" si="741"/>
        <v>0</v>
      </c>
      <c r="FB91" s="19">
        <f t="shared" ca="1" si="741"/>
        <v>0</v>
      </c>
      <c r="FC91" s="19">
        <f t="shared" ca="1" si="741"/>
        <v>0</v>
      </c>
      <c r="FD91" s="19">
        <f t="shared" ca="1" si="741"/>
        <v>0</v>
      </c>
      <c r="FE91" s="19">
        <f t="shared" ca="1" si="741"/>
        <v>0</v>
      </c>
      <c r="FF91" s="19">
        <f t="shared" ca="1" si="741"/>
        <v>0</v>
      </c>
      <c r="FG91" s="19">
        <f t="shared" ca="1" si="741"/>
        <v>0</v>
      </c>
      <c r="FH91" s="19">
        <f t="shared" ca="1" si="741"/>
        <v>0</v>
      </c>
      <c r="FI91" s="19">
        <f t="shared" ca="1" si="741"/>
        <v>0</v>
      </c>
      <c r="FJ91" s="19">
        <f t="shared" ca="1" si="742"/>
        <v>0</v>
      </c>
      <c r="FK91" s="19">
        <f t="shared" ca="1" si="742"/>
        <v>0</v>
      </c>
      <c r="FL91" s="19">
        <f t="shared" ca="1" si="742"/>
        <v>0</v>
      </c>
      <c r="FM91" s="19">
        <f t="shared" ca="1" si="742"/>
        <v>0</v>
      </c>
      <c r="FN91" s="19">
        <f t="shared" ca="1" si="742"/>
        <v>0</v>
      </c>
      <c r="FO91" s="19">
        <f t="shared" ca="1" si="742"/>
        <v>0</v>
      </c>
      <c r="FP91" s="19">
        <f t="shared" ca="1" si="742"/>
        <v>0</v>
      </c>
      <c r="FQ91" s="19">
        <f t="shared" ca="1" si="742"/>
        <v>0</v>
      </c>
      <c r="FR91" s="19">
        <f t="shared" ca="1" si="742"/>
        <v>0</v>
      </c>
      <c r="FS91" s="19">
        <f t="shared" ca="1" si="742"/>
        <v>0</v>
      </c>
      <c r="FT91" s="19">
        <f t="shared" ca="1" si="742"/>
        <v>0</v>
      </c>
      <c r="FU91" s="19">
        <f t="shared" ca="1" si="742"/>
        <v>0</v>
      </c>
      <c r="FV91" s="19">
        <f t="shared" ca="1" si="742"/>
        <v>0</v>
      </c>
      <c r="FW91" s="19">
        <f t="shared" ca="1" si="742"/>
        <v>0</v>
      </c>
      <c r="FX91" s="19">
        <f t="shared" ca="1" si="742"/>
        <v>0</v>
      </c>
      <c r="FY91" s="19">
        <f t="shared" ca="1" si="742"/>
        <v>0</v>
      </c>
      <c r="FZ91" s="19">
        <f t="shared" ca="1" si="742"/>
        <v>0</v>
      </c>
      <c r="GA91" s="19">
        <f t="shared" ca="1" si="742"/>
        <v>0</v>
      </c>
      <c r="GB91" s="19">
        <f t="shared" ca="1" si="742"/>
        <v>0</v>
      </c>
      <c r="GC91" s="19">
        <f t="shared" ca="1" si="742"/>
        <v>0</v>
      </c>
      <c r="GD91" s="19">
        <f t="shared" ca="1" si="742"/>
        <v>0</v>
      </c>
      <c r="GE91" s="19">
        <f t="shared" ca="1" si="742"/>
        <v>0</v>
      </c>
      <c r="GF91" s="19">
        <f t="shared" ca="1" si="742"/>
        <v>0</v>
      </c>
      <c r="GG91" s="19">
        <f t="shared" ca="1" si="742"/>
        <v>0</v>
      </c>
      <c r="GH91" s="19">
        <f t="shared" ca="1" si="742"/>
        <v>0</v>
      </c>
      <c r="GI91" s="19">
        <f t="shared" ca="1" si="742"/>
        <v>0</v>
      </c>
      <c r="GJ91" s="19">
        <f t="shared" ca="1" si="742"/>
        <v>0</v>
      </c>
      <c r="GK91" s="19">
        <f t="shared" ca="1" si="742"/>
        <v>0</v>
      </c>
      <c r="GL91" s="19">
        <f t="shared" ca="1" si="742"/>
        <v>0</v>
      </c>
      <c r="GM91" s="19">
        <f t="shared" ca="1" si="742"/>
        <v>0</v>
      </c>
      <c r="GN91" s="19">
        <f t="shared" ca="1" si="742"/>
        <v>0</v>
      </c>
      <c r="GO91" s="19">
        <f t="shared" ca="1" si="742"/>
        <v>0</v>
      </c>
      <c r="GP91" s="19">
        <f t="shared" ca="1" si="742"/>
        <v>0</v>
      </c>
      <c r="GQ91" s="19">
        <f t="shared" ca="1" si="742"/>
        <v>0</v>
      </c>
      <c r="GR91" s="19">
        <f t="shared" ca="1" si="742"/>
        <v>0</v>
      </c>
      <c r="GS91" s="19">
        <f t="shared" ca="1" si="742"/>
        <v>0</v>
      </c>
      <c r="GT91" s="19">
        <f t="shared" ca="1" si="742"/>
        <v>0</v>
      </c>
      <c r="GU91" s="19">
        <f t="shared" ca="1" si="742"/>
        <v>0</v>
      </c>
      <c r="GV91" s="19">
        <f t="shared" ca="1" si="742"/>
        <v>0</v>
      </c>
      <c r="GW91" s="19">
        <f t="shared" ca="1" si="742"/>
        <v>0</v>
      </c>
      <c r="GX91" s="19">
        <f t="shared" ca="1" si="742"/>
        <v>0</v>
      </c>
      <c r="GY91" s="19">
        <f t="shared" ca="1" si="742"/>
        <v>0</v>
      </c>
      <c r="GZ91" s="19">
        <f t="shared" ca="1" si="742"/>
        <v>0</v>
      </c>
      <c r="HA91" s="19">
        <f t="shared" ca="1" si="742"/>
        <v>0</v>
      </c>
      <c r="HB91" s="19">
        <f t="shared" ca="1" si="742"/>
        <v>0</v>
      </c>
      <c r="HC91" s="19">
        <f t="shared" ca="1" si="742"/>
        <v>0</v>
      </c>
      <c r="HD91" s="19">
        <f t="shared" ca="1" si="742"/>
        <v>0</v>
      </c>
      <c r="HE91" s="19">
        <f t="shared" ca="1" si="742"/>
        <v>0</v>
      </c>
      <c r="HF91" s="19">
        <f t="shared" ca="1" si="742"/>
        <v>0</v>
      </c>
      <c r="HG91" s="19">
        <f t="shared" ca="1" si="742"/>
        <v>0</v>
      </c>
      <c r="HH91" s="19">
        <f t="shared" ca="1" si="742"/>
        <v>0</v>
      </c>
      <c r="HI91" s="19">
        <f t="shared" ca="1" si="742"/>
        <v>0</v>
      </c>
      <c r="HJ91" s="19">
        <f t="shared" ca="1" si="742"/>
        <v>0</v>
      </c>
      <c r="HK91" s="19">
        <f t="shared" ca="1" si="742"/>
        <v>0</v>
      </c>
      <c r="HL91" s="19">
        <f t="shared" ca="1" si="743"/>
        <v>0</v>
      </c>
      <c r="HM91" s="19">
        <f t="shared" ca="1" si="743"/>
        <v>0</v>
      </c>
      <c r="HN91" s="19">
        <f t="shared" ca="1" si="743"/>
        <v>0</v>
      </c>
      <c r="HO91" s="19">
        <f t="shared" ca="1" si="743"/>
        <v>0</v>
      </c>
      <c r="HP91" s="19">
        <f t="shared" ca="1" si="743"/>
        <v>0</v>
      </c>
      <c r="HQ91" s="19">
        <f t="shared" ca="1" si="743"/>
        <v>0</v>
      </c>
      <c r="HR91" s="19">
        <f t="shared" ca="1" si="743"/>
        <v>0</v>
      </c>
      <c r="HS91" s="19">
        <f t="shared" ca="1" si="743"/>
        <v>0</v>
      </c>
      <c r="HT91" s="19">
        <f t="shared" ca="1" si="743"/>
        <v>0</v>
      </c>
      <c r="HU91" s="19">
        <f t="shared" ca="1" si="743"/>
        <v>0</v>
      </c>
      <c r="HV91" s="19">
        <f t="shared" ca="1" si="743"/>
        <v>0</v>
      </c>
      <c r="HW91" s="19">
        <f t="shared" ca="1" si="743"/>
        <v>0</v>
      </c>
      <c r="HX91" s="19">
        <f t="shared" ca="1" si="743"/>
        <v>0</v>
      </c>
      <c r="HY91" s="19">
        <f t="shared" ca="1" si="743"/>
        <v>0</v>
      </c>
      <c r="HZ91" s="19">
        <f t="shared" ca="1" si="743"/>
        <v>0</v>
      </c>
      <c r="IA91" s="19">
        <f t="shared" ca="1" si="743"/>
        <v>0</v>
      </c>
      <c r="IB91" s="19">
        <f t="shared" ca="1" si="743"/>
        <v>0</v>
      </c>
      <c r="IC91" s="19">
        <f t="shared" ca="1" si="743"/>
        <v>0</v>
      </c>
      <c r="ID91" s="19">
        <f t="shared" ca="1" si="743"/>
        <v>0</v>
      </c>
      <c r="IE91" s="5">
        <f t="shared" ca="1" si="744"/>
        <v>67</v>
      </c>
      <c r="IF91" s="9"/>
      <c r="IG91" s="5">
        <f t="shared" ca="1" si="745"/>
        <v>1</v>
      </c>
      <c r="IH91" s="5" t="b">
        <f t="shared" ca="1" si="745"/>
        <v>0</v>
      </c>
      <c r="II91" s="19">
        <f t="shared" ca="1" si="746"/>
        <v>0</v>
      </c>
      <c r="IJ91" s="5">
        <f t="shared" ca="1" si="745"/>
        <v>55</v>
      </c>
      <c r="IK91" s="19">
        <f t="shared" ca="1" si="746"/>
        <v>1</v>
      </c>
      <c r="IL91" s="19">
        <f t="shared" ca="1" si="746"/>
        <v>0</v>
      </c>
      <c r="IM91" s="19">
        <f t="shared" ca="1" si="746"/>
        <v>0</v>
      </c>
      <c r="IN91" s="19">
        <f t="shared" ca="1" si="746"/>
        <v>0</v>
      </c>
      <c r="IO91" s="19">
        <f t="shared" ca="1" si="746"/>
        <v>0</v>
      </c>
      <c r="IP91" s="19">
        <f t="shared" ca="1" si="746"/>
        <v>0</v>
      </c>
      <c r="IQ91" s="19">
        <f t="shared" ca="1" si="746"/>
        <v>0</v>
      </c>
      <c r="IR91" s="19">
        <f t="shared" ca="1" si="746"/>
        <v>0</v>
      </c>
      <c r="IS91" s="19">
        <f t="shared" ca="1" si="746"/>
        <v>0</v>
      </c>
      <c r="IT91" s="19">
        <f t="shared" ca="1" si="746"/>
        <v>0</v>
      </c>
      <c r="IU91" s="19">
        <f t="shared" ca="1" si="746"/>
        <v>0</v>
      </c>
      <c r="IV91" s="19">
        <f t="shared" ca="1" si="746"/>
        <v>0</v>
      </c>
      <c r="IW91" s="19">
        <f t="shared" ca="1" si="746"/>
        <v>0</v>
      </c>
      <c r="IX91" s="19">
        <f t="shared" ca="1" si="746"/>
        <v>0</v>
      </c>
      <c r="IY91" s="19">
        <f t="shared" ca="1" si="746"/>
        <v>0</v>
      </c>
      <c r="IZ91" s="19">
        <f t="shared" ca="1" si="746"/>
        <v>0</v>
      </c>
      <c r="JA91" s="19">
        <f t="shared" ca="1" si="746"/>
        <v>0</v>
      </c>
      <c r="JB91" s="19">
        <f t="shared" ca="1" si="746"/>
        <v>0</v>
      </c>
      <c r="JC91" s="19">
        <f t="shared" ca="1" si="746"/>
        <v>0</v>
      </c>
      <c r="JD91" s="19">
        <f t="shared" ca="1" si="746"/>
        <v>0</v>
      </c>
      <c r="JE91" s="19">
        <f t="shared" ca="1" si="746"/>
        <v>0</v>
      </c>
      <c r="JF91" s="19">
        <f t="shared" ca="1" si="746"/>
        <v>0</v>
      </c>
      <c r="JG91" s="5">
        <f t="shared" ca="1" si="747"/>
        <v>1.2500000000000001E-2</v>
      </c>
      <c r="JH91" s="567">
        <f t="shared" ca="1" si="747"/>
        <v>0</v>
      </c>
      <c r="JI91" s="5">
        <f t="shared" ca="1" si="747"/>
        <v>6.25E-2</v>
      </c>
      <c r="JJ91" s="5">
        <f t="shared" ca="1" si="747"/>
        <v>6.25E-2</v>
      </c>
      <c r="JK91" s="5">
        <f t="shared" ca="1" si="747"/>
        <v>6.25E-2</v>
      </c>
      <c r="JL91" s="19">
        <f t="shared" ca="1" si="746"/>
        <v>1</v>
      </c>
      <c r="JM91" s="19">
        <f t="shared" ca="1" si="746"/>
        <v>0</v>
      </c>
      <c r="JN91" s="19">
        <f t="shared" ca="1" si="746"/>
        <v>1</v>
      </c>
      <c r="JO91" s="9"/>
      <c r="JP91" s="5" t="b">
        <f t="shared" ca="1" si="748"/>
        <v>0</v>
      </c>
      <c r="JQ91" s="19" t="str">
        <f t="shared" ca="1" si="749"/>
        <v>-</v>
      </c>
      <c r="JR91" s="19" t="str">
        <f t="shared" ca="1" si="749"/>
        <v>-</v>
      </c>
      <c r="JS91" s="5" t="b">
        <f t="shared" ca="1" si="750"/>
        <v>0</v>
      </c>
      <c r="JT91" s="5" t="b">
        <f t="shared" ca="1" si="750"/>
        <v>0</v>
      </c>
      <c r="JU91" s="5" t="b">
        <f t="shared" ca="1" si="750"/>
        <v>1</v>
      </c>
      <c r="JV91" s="144">
        <f t="shared" ref="JV91:JW95" ca="1" si="768">$O91</f>
        <v>1</v>
      </c>
      <c r="JW91" s="144">
        <f t="shared" ca="1" si="768"/>
        <v>1</v>
      </c>
      <c r="JX91" s="19" t="str">
        <f t="shared" ref="JX91:KD95" ca="1" si="769">OFFSET(JX$5,$B91,0)</f>
        <v>-</v>
      </c>
      <c r="JY91" s="19" t="str">
        <f t="shared" ca="1" si="769"/>
        <v>-</v>
      </c>
      <c r="JZ91" s="19" t="str">
        <f t="shared" ca="1" si="769"/>
        <v>-</v>
      </c>
      <c r="KA91" s="19" t="str">
        <f t="shared" ca="1" si="769"/>
        <v>-</v>
      </c>
      <c r="KB91" s="19">
        <f t="shared" ca="1" si="769"/>
        <v>1</v>
      </c>
      <c r="KC91" s="19">
        <f t="shared" ca="1" si="769"/>
        <v>0.66</v>
      </c>
      <c r="KD91" s="19" t="str">
        <f t="shared" ca="1" si="769"/>
        <v>-</v>
      </c>
      <c r="KE91" s="5" t="b" cm="1">
        <f t="array" aca="1" ref="KE91" ca="1">IF(OR(KF91:KM91&lt;&gt;"-"),TRUE,"-")</f>
        <v>1</v>
      </c>
      <c r="KF91" s="237">
        <f ca="1">OFFSET(KF91,-1,0)</f>
        <v>2</v>
      </c>
      <c r="KG91" s="237">
        <f t="shared" ref="KG91:KM91" ca="1" si="770">OFFSET(KG91,-1,0)</f>
        <v>2</v>
      </c>
      <c r="KH91" s="237">
        <f t="shared" ca="1" si="770"/>
        <v>2</v>
      </c>
      <c r="KI91" s="237">
        <f t="shared" ca="1" si="770"/>
        <v>2</v>
      </c>
      <c r="KJ91" s="237">
        <f t="shared" ca="1" si="770"/>
        <v>2</v>
      </c>
      <c r="KK91" s="237">
        <f t="shared" ca="1" si="770"/>
        <v>2</v>
      </c>
      <c r="KL91" s="237">
        <f t="shared" ca="1" si="770"/>
        <v>2</v>
      </c>
      <c r="KM91" s="237">
        <f t="shared" ca="1" si="770"/>
        <v>2</v>
      </c>
      <c r="KN91" s="5" t="str">
        <f t="array" aca="1" ref="KN91" ca="1">IF(OR(KO91:KU91&lt;&gt;"-"),TRUE,"-")</f>
        <v>-</v>
      </c>
      <c r="KO91" s="19" t="str">
        <f t="shared" ref="KO91:KZ95" ca="1" si="771">OFFSET(KO$5,$B91,0)</f>
        <v>-</v>
      </c>
      <c r="KP91" s="19" t="str">
        <f t="shared" ca="1" si="771"/>
        <v>-</v>
      </c>
      <c r="KQ91" s="19" t="str">
        <f t="shared" ca="1" si="771"/>
        <v>-</v>
      </c>
      <c r="KR91" s="19" t="str">
        <f t="shared" ca="1" si="771"/>
        <v>-</v>
      </c>
      <c r="KS91" s="19" t="str">
        <f t="shared" ca="1" si="771"/>
        <v>-</v>
      </c>
      <c r="KT91" s="19" t="str">
        <f t="shared" ca="1" si="771"/>
        <v>-</v>
      </c>
      <c r="KU91" s="19" t="str">
        <f t="shared" ca="1" si="771"/>
        <v>-</v>
      </c>
      <c r="KV91" s="19" t="b">
        <f t="shared" ca="1" si="771"/>
        <v>0</v>
      </c>
      <c r="KW91" s="144">
        <f t="shared" ca="1" si="752"/>
        <v>2</v>
      </c>
      <c r="KX91" s="19">
        <f t="shared" ca="1" si="771"/>
        <v>2</v>
      </c>
      <c r="KY91" s="19" t="b">
        <f t="shared" ca="1" si="771"/>
        <v>0</v>
      </c>
      <c r="KZ91" s="19" t="str">
        <f t="shared" ca="1" si="771"/>
        <v>-</v>
      </c>
      <c r="LA91" s="5" t="str">
        <f t="shared" ca="1" si="753"/>
        <v>-</v>
      </c>
      <c r="LB91" s="5" t="str">
        <f t="shared" ca="1" si="753"/>
        <v>-</v>
      </c>
      <c r="LC91" s="5" t="str">
        <f t="shared" ca="1" si="753"/>
        <v>-</v>
      </c>
      <c r="LD91" s="5" t="str">
        <f t="shared" ca="1" si="753"/>
        <v>-</v>
      </c>
      <c r="LE91" s="19" t="b">
        <f t="shared" ref="LE91:LO95" ca="1" si="772">OFFSET(LE$5,$B91,0)</f>
        <v>0</v>
      </c>
      <c r="LF91" s="19" t="str">
        <f t="shared" ca="1" si="772"/>
        <v>-</v>
      </c>
      <c r="LG91" s="19" t="str">
        <f ca="1">OFFSET(LG$5,$B91,0)</f>
        <v>-</v>
      </c>
      <c r="LH91" s="19" t="b">
        <f ca="1">OFFSET(LH$5,$B91,0)</f>
        <v>1</v>
      </c>
      <c r="LI91" s="19">
        <f t="shared" ca="1" si="772"/>
        <v>0.75</v>
      </c>
      <c r="LJ91" s="19">
        <f t="shared" ca="1" si="772"/>
        <v>0.75</v>
      </c>
      <c r="LK91" s="19">
        <f t="shared" ca="1" si="772"/>
        <v>0.99</v>
      </c>
      <c r="LL91" s="19">
        <f t="shared" ca="1" si="772"/>
        <v>0.5</v>
      </c>
      <c r="LM91" s="19">
        <f t="shared" ca="1" si="772"/>
        <v>0</v>
      </c>
      <c r="LN91" s="19">
        <f t="shared" ca="1" si="772"/>
        <v>0</v>
      </c>
      <c r="LO91" s="19" t="str">
        <f t="shared" ca="1" si="772"/>
        <v>-</v>
      </c>
      <c r="LP91" s="5" t="str" cm="1">
        <f t="array" aca="1" ref="LP91" ca="1">INDEX(i.meatgrid,$Q91,LP$7)</f>
        <v>-</v>
      </c>
      <c r="LQ91" s="5" cm="1">
        <f t="array" aca="1" ref="LQ91" ca="1">INDEX(i.meatgrid,$Q91,LQ$7)</f>
        <v>400</v>
      </c>
      <c r="LR91" s="19" t="str">
        <f t="shared" ca="1" si="754"/>
        <v>-</v>
      </c>
      <c r="LS91" s="5">
        <f t="shared" ca="1" si="755"/>
        <v>1</v>
      </c>
      <c r="LT91" s="9"/>
      <c r="LU91" s="19">
        <f t="shared" ca="1" si="754"/>
        <v>70</v>
      </c>
      <c r="LV91" s="19">
        <f t="shared" ca="1" si="756"/>
        <v>50</v>
      </c>
      <c r="LW91" s="19">
        <f t="shared" ca="1" si="756"/>
        <v>80</v>
      </c>
      <c r="LX91" s="19">
        <f t="shared" ca="1" si="756"/>
        <v>50</v>
      </c>
      <c r="LY91" s="5" t="b" cm="1">
        <f t="array" aca="1" ref="LY91" ca="1">INDEX(i.meatgrid,$Q91,LY$7)</f>
        <v>0</v>
      </c>
      <c r="LZ91" s="5" t="b" cm="1">
        <f t="array" aca="1" ref="LZ91" ca="1">INDEX(i.meatgrid,$Q91,LZ$7)</f>
        <v>0</v>
      </c>
      <c r="MA91" s="5" cm="1">
        <f t="array" aca="1" ref="MA91" ca="1">INDEX(i.meatgrid,$Q91,MA$7)</f>
        <v>40</v>
      </c>
      <c r="MB91" s="5" t="str" cm="1">
        <f t="array" aca="1" ref="MB91" ca="1">INDEX(i.meatgrid,$Q91,MB$7)</f>
        <v>-</v>
      </c>
      <c r="MC91" s="19">
        <f t="shared" ca="1" si="757"/>
        <v>1</v>
      </c>
      <c r="MD91" s="5">
        <f t="shared" ca="1" si="758"/>
        <v>1</v>
      </c>
      <c r="ME91" s="5" cm="1">
        <f t="array" aca="1" ref="ME91" ca="1">INDEX(i.meatgrid,$Q91,ME$7)</f>
        <v>1</v>
      </c>
      <c r="MF91" s="5" cm="1">
        <f t="array" aca="1" ref="MF91" ca="1">INDEX(i.meatgrid,$Q91,MF$7)</f>
        <v>0</v>
      </c>
      <c r="MG91" s="5" cm="1">
        <f t="array" aca="1" ref="MG91" ca="1">INDEX(i.meatgrid,$Q91,MG$7)</f>
        <v>0</v>
      </c>
      <c r="MH91" s="5" cm="1">
        <f t="array" aca="1" ref="MH91" ca="1">INDEX(i.meatgrid,$Q91,MH$7)</f>
        <v>0</v>
      </c>
      <c r="MI91" s="5" cm="1">
        <f t="array" aca="1" ref="MI91" ca="1">INDEX(i.meatgrid,$Q91,MI$7)</f>
        <v>0</v>
      </c>
      <c r="MJ91" s="5" cm="1">
        <f t="array" aca="1" ref="MJ91" ca="1">INDEX(i.meatgrid,$Q91,MJ$7)</f>
        <v>1</v>
      </c>
      <c r="MK91" s="5" cm="1">
        <f t="array" aca="1" ref="MK91" ca="1">INDEX(i.meatgrid,$Q91,MK$7)</f>
        <v>1</v>
      </c>
      <c r="ML91" s="5" cm="1">
        <f t="array" aca="1" ref="ML91" ca="1">INDEX(i.meatgrid,$Q91,ML$7)</f>
        <v>1</v>
      </c>
      <c r="MM91" s="19">
        <f t="shared" ca="1" si="759"/>
        <v>1</v>
      </c>
      <c r="MN91" s="9"/>
      <c r="MO91" s="19" t="b">
        <f t="shared" ca="1" si="760"/>
        <v>0</v>
      </c>
      <c r="MP91" s="19" t="b">
        <f t="shared" ca="1" si="760"/>
        <v>0</v>
      </c>
      <c r="MQ91" s="19">
        <f t="shared" ca="1" si="760"/>
        <v>1</v>
      </c>
      <c r="MR91" s="19">
        <f t="shared" ca="1" si="760"/>
        <v>0.75</v>
      </c>
      <c r="MS91" s="19">
        <f t="shared" ca="1" si="760"/>
        <v>0.75</v>
      </c>
      <c r="MT91" s="19">
        <f t="shared" ca="1" si="760"/>
        <v>0.8</v>
      </c>
      <c r="MU91" s="19">
        <f t="shared" ca="1" si="760"/>
        <v>0.82499999999999996</v>
      </c>
      <c r="MV91" s="19">
        <f t="shared" ca="1" si="760"/>
        <v>0.875</v>
      </c>
      <c r="MW91" s="19">
        <f t="shared" ca="1" si="760"/>
        <v>0.9</v>
      </c>
      <c r="MX91" s="19">
        <f t="shared" ca="1" si="760"/>
        <v>1</v>
      </c>
      <c r="MY91" s="19">
        <f t="shared" ca="1" si="760"/>
        <v>0.875</v>
      </c>
      <c r="MZ91" s="19" t="b">
        <f t="shared" ca="1" si="760"/>
        <v>1</v>
      </c>
      <c r="NA91" s="19">
        <f t="shared" ca="1" si="761"/>
        <v>74.989999999999995</v>
      </c>
      <c r="NB91" s="19" t="str">
        <f t="shared" ca="1" si="761"/>
        <v>-</v>
      </c>
      <c r="NC91" s="19" t="str">
        <f t="shared" ca="1" si="761"/>
        <v>-</v>
      </c>
      <c r="ND91" s="19" t="str">
        <f t="shared" ca="1" si="761"/>
        <v>-</v>
      </c>
      <c r="NE91" s="19" t="str">
        <f t="shared" ca="1" si="761"/>
        <v>-</v>
      </c>
      <c r="NF91" s="19" t="str">
        <f t="shared" ca="1" si="761"/>
        <v>-</v>
      </c>
      <c r="NG91" s="19" t="str">
        <f t="shared" ca="1" si="761"/>
        <v>-</v>
      </c>
      <c r="NH91" s="19" t="str">
        <f t="shared" ca="1" si="761"/>
        <v>-</v>
      </c>
      <c r="NI91" s="19">
        <f t="shared" ca="1" si="761"/>
        <v>36.99</v>
      </c>
      <c r="NJ91" s="19">
        <f t="shared" ca="1" si="761"/>
        <v>36.99</v>
      </c>
      <c r="NK91" s="19" t="str">
        <f t="shared" ca="1" si="761"/>
        <v>-</v>
      </c>
      <c r="NL91" s="19" t="str">
        <f t="shared" ca="1" si="761"/>
        <v>-</v>
      </c>
      <c r="NM91" s="19" t="str">
        <f t="shared" ca="1" si="761"/>
        <v>-</v>
      </c>
      <c r="NN91" s="19" t="str">
        <f t="shared" ca="1" si="761"/>
        <v>-</v>
      </c>
      <c r="NO91" s="19" t="str">
        <f t="shared" ca="1" si="761"/>
        <v>-</v>
      </c>
      <c r="NP91" s="19">
        <f t="shared" ca="1" si="761"/>
        <v>49.99</v>
      </c>
      <c r="NQ91" s="19">
        <f t="shared" ca="1" si="761"/>
        <v>49.99</v>
      </c>
      <c r="NR91" s="19">
        <f t="shared" ca="1" si="761"/>
        <v>49.99</v>
      </c>
      <c r="NS91" s="19">
        <f t="shared" ca="1" si="761"/>
        <v>49.99</v>
      </c>
      <c r="NT91" s="19">
        <f t="shared" ca="1" si="761"/>
        <v>49.99</v>
      </c>
      <c r="NU91" s="19">
        <f t="shared" ca="1" si="761"/>
        <v>49.99</v>
      </c>
      <c r="NV91" s="19">
        <f t="shared" ca="1" si="761"/>
        <v>49.99</v>
      </c>
      <c r="NW91" s="19">
        <f t="shared" ca="1" si="761"/>
        <v>49.99</v>
      </c>
      <c r="NX91" s="19">
        <f t="shared" ca="1" si="761"/>
        <v>412.99</v>
      </c>
      <c r="NY91" s="19">
        <f t="shared" ca="1" si="761"/>
        <v>412.99</v>
      </c>
      <c r="NZ91" s="19" t="str">
        <f t="shared" ca="1" si="761"/>
        <v>-</v>
      </c>
      <c r="OA91" s="19" t="str">
        <f t="shared" ca="1" si="761"/>
        <v>-</v>
      </c>
      <c r="OB91" s="19" t="str">
        <f t="shared" ca="1" si="761"/>
        <v>-</v>
      </c>
      <c r="OC91" s="19" t="str">
        <f t="shared" ca="1" si="761"/>
        <v>-</v>
      </c>
      <c r="OD91" s="19" t="str">
        <f t="shared" ca="1" si="761"/>
        <v>-</v>
      </c>
      <c r="OE91" s="19">
        <f t="shared" ca="1" si="761"/>
        <v>6.8900000000000006</v>
      </c>
      <c r="OF91" s="19">
        <f t="shared" ca="1" si="761"/>
        <v>6.8900000000000006</v>
      </c>
      <c r="OG91" s="19">
        <f t="shared" ca="1" si="761"/>
        <v>6.8900000000000006</v>
      </c>
      <c r="OH91" s="19">
        <f t="shared" ca="1" si="761"/>
        <v>6.8900000000000006</v>
      </c>
      <c r="OI91" s="19">
        <f t="shared" ca="1" si="761"/>
        <v>6.8900000000000006</v>
      </c>
      <c r="OJ91" s="19">
        <f t="shared" ca="1" si="761"/>
        <v>6.8900000000000006</v>
      </c>
      <c r="OK91" s="19">
        <f t="shared" ca="1" si="761"/>
        <v>6.8900000000000006</v>
      </c>
      <c r="OL91" s="19">
        <f t="shared" ca="1" si="761"/>
        <v>6.8900000000000006</v>
      </c>
      <c r="OM91" s="19">
        <f t="shared" ca="1" si="761"/>
        <v>346.99</v>
      </c>
      <c r="ON91" s="19">
        <f t="shared" ca="1" si="761"/>
        <v>346.99</v>
      </c>
      <c r="OO91" s="19" t="str">
        <f t="shared" ca="1" si="761"/>
        <v>-</v>
      </c>
      <c r="OP91" s="19" t="str">
        <f t="shared" ca="1" si="761"/>
        <v>-</v>
      </c>
      <c r="OQ91" s="19" t="str">
        <f t="shared" ca="1" si="761"/>
        <v>-</v>
      </c>
      <c r="OR91" s="19" t="str">
        <f t="shared" ca="1" si="761"/>
        <v>-</v>
      </c>
      <c r="OS91" s="19" t="str">
        <f t="shared" ca="1" si="761"/>
        <v>-</v>
      </c>
      <c r="OT91" s="19">
        <f t="shared" ca="1" si="761"/>
        <v>0</v>
      </c>
      <c r="OU91" s="24">
        <v>0</v>
      </c>
    </row>
    <row r="92" spans="1:411" outlineLevel="2">
      <c r="A92" s="21">
        <f t="shared" si="158"/>
        <v>87</v>
      </c>
      <c r="B92" s="222">
        <f t="shared" ref="B92:B95" ca="1" si="773">OFFSET(B92,-1,0)</f>
        <v>85</v>
      </c>
      <c r="C92">
        <v>206</v>
      </c>
      <c r="D92" s="144" t="str">
        <f t="shared" ca="1" si="721"/>
        <v>GSM</v>
      </c>
      <c r="E92" t="b">
        <v>0</v>
      </c>
      <c r="F92" t="b">
        <v>0</v>
      </c>
      <c r="G92" t="b">
        <f t="shared" si="722"/>
        <v>0</v>
      </c>
      <c r="H92" s="237">
        <f t="shared" ref="H92:T95" ca="1" si="774">OFFSET(H92,-1,0)</f>
        <v>2</v>
      </c>
      <c r="I92" s="237">
        <f t="shared" ca="1" si="774"/>
        <v>1</v>
      </c>
      <c r="J92" s="237" t="str">
        <f t="shared" ca="1" si="774"/>
        <v/>
      </c>
      <c r="K92" s="237">
        <f t="shared" ca="1" si="774"/>
        <v>2</v>
      </c>
      <c r="L92" s="237">
        <f t="shared" ca="1" si="762"/>
        <v>2</v>
      </c>
      <c r="M92" s="237">
        <f t="shared" ca="1" si="762"/>
        <v>2</v>
      </c>
      <c r="N92" s="237">
        <f t="shared" ca="1" si="762"/>
        <v>3</v>
      </c>
      <c r="O92" s="237">
        <f t="shared" ca="1" si="762"/>
        <v>1</v>
      </c>
      <c r="P92" s="237">
        <f t="shared" ca="1" si="762"/>
        <v>1</v>
      </c>
      <c r="Q92" s="237">
        <f t="shared" ca="1" si="762"/>
        <v>8</v>
      </c>
      <c r="R92" s="237">
        <f t="shared" ca="1" si="762"/>
        <v>1</v>
      </c>
      <c r="S92" s="237">
        <f t="shared" ca="1" si="762"/>
        <v>1</v>
      </c>
      <c r="T92" s="237">
        <f t="shared" ca="1" si="762"/>
        <v>1</v>
      </c>
      <c r="U92" s="275"/>
      <c r="V92" s="275"/>
      <c r="W92" s="237">
        <f t="shared" ca="1" si="763"/>
        <v>0</v>
      </c>
      <c r="X92" s="275"/>
      <c r="Y92" s="275">
        <f t="shared" ca="1" si="764"/>
        <v>0</v>
      </c>
      <c r="Z92" s="275">
        <f t="shared" ca="1" si="764"/>
        <v>0</v>
      </c>
      <c r="AA92" s="275">
        <f t="shared" ca="1" si="764"/>
        <v>0</v>
      </c>
      <c r="AB92" s="275">
        <f t="shared" ca="1" si="764"/>
        <v>0</v>
      </c>
      <c r="AC92" s="275">
        <f t="shared" ca="1" si="764"/>
        <v>0</v>
      </c>
      <c r="AD92" s="275">
        <f t="shared" ca="1" si="764"/>
        <v>0</v>
      </c>
      <c r="AE92" s="275">
        <f t="shared" ca="1" si="764"/>
        <v>0</v>
      </c>
      <c r="AF92" s="144">
        <f ca="1">INDEX(CHOOSE($N92,DataAutumn!i.AdultDrys,DataWinter!i.AdultDrys,DataSpring!i.AdultDrys),1,$M92)</f>
        <v>3</v>
      </c>
      <c r="AG92" s="5">
        <f t="shared" ca="1" si="723"/>
        <v>2</v>
      </c>
      <c r="AH92" s="5">
        <f t="shared" ca="1" si="723"/>
        <v>0</v>
      </c>
      <c r="AI92" s="5">
        <f t="shared" ca="1" si="724"/>
        <v>1</v>
      </c>
      <c r="AJ92">
        <f t="shared" ca="1" si="725"/>
        <v>2</v>
      </c>
      <c r="AL92" s="231" t="str">
        <f ca="1">TEXT(LEFT(OFFSET(AL92,-1,0),5)+1,"00000")&amp;MID(OFFSET(AL92,-1,0),6,FIND(" ",OFFSET(AL92,-1,0),7)-5)
&amp; $D92           &amp; IF($IG92=0," FWM","")&amp;IF($IG92=1," MWM","")&amp;IF($IG92=5," Mat","")&amp;IF($IH92=TRUE,"&amp;BBT","    ")          &amp; " Day"&amp;INDEX(i.DOY,$N92,1)
&amp; " Scan"&amp;TEXT($O92,"0")        &amp;" "&amp; INDEX(DataMaster!$B$98:$B$105,$Q92,0)
&amp; " WP"&amp;TEXT($MC92*100,"000p")           &amp; " MP"&amp;TEXT($MD92*100,"000p")           &amp; " GP"&amp;TEXT($MM92*100,"000p")
&amp; " T_" &amp; IF(AND($CC92,$CE92),"TRUE ")        &amp; " (F"&amp;3+COUNTIF($CV92:$CY92,TRUE)&amp;3&amp;"N"&amp;$DM92&amp;$DN92&amp;")"</f>
        <v>00003 FeedSupply_DSP GSM MWM     Day204 Scan1 Prime 13mo WP100p MP100p GP100p T_TRUE  (F33N33)</v>
      </c>
      <c r="AM92" s="9" t="str">
        <f ca="1">IF(COUNTIF(AL$5:AL92,AL92)=1,"-","Dup")</f>
        <v>-</v>
      </c>
      <c r="AN92" s="9"/>
      <c r="AO92" s="237" t="str">
        <f t="shared" ref="AO92:AV95" ca="1" si="775">OFFSET(AO92,-1,0)</f>
        <v>-</v>
      </c>
      <c r="AP92" s="237" t="str">
        <f t="shared" ca="1" si="775"/>
        <v>-</v>
      </c>
      <c r="AQ92" s="237" t="str">
        <f t="shared" ca="1" si="775"/>
        <v>-</v>
      </c>
      <c r="AR92" s="237" t="str">
        <f t="shared" ca="1" si="775"/>
        <v>-</v>
      </c>
      <c r="AS92" s="237" t="str">
        <f t="shared" ca="1" si="775"/>
        <v>-</v>
      </c>
      <c r="AT92" s="237" t="str">
        <f t="shared" ca="1" si="775"/>
        <v>-</v>
      </c>
      <c r="AU92" s="237" t="str">
        <f t="shared" ca="1" si="775"/>
        <v>-</v>
      </c>
      <c r="AV92" s="237" t="str">
        <f t="shared" ca="1" si="775"/>
        <v>-</v>
      </c>
      <c r="AW92" s="9"/>
      <c r="AX92" s="5" t="b">
        <f t="shared" ca="1" si="726"/>
        <v>0</v>
      </c>
      <c r="AY92" s="5" t="str">
        <f t="shared" ca="1" si="726"/>
        <v>-</v>
      </c>
      <c r="AZ92" s="5" t="b">
        <f t="shared" ca="1" si="726"/>
        <v>0</v>
      </c>
      <c r="BA92" s="5" t="b">
        <f t="shared" ca="1" si="726"/>
        <v>1</v>
      </c>
      <c r="BB92" s="5" t="b">
        <f t="shared" ca="1" si="726"/>
        <v>1</v>
      </c>
      <c r="BC92" s="144">
        <f t="shared" ca="1" si="726"/>
        <v>0</v>
      </c>
      <c r="BD92" s="19" t="b">
        <f t="shared" ca="1" si="727"/>
        <v>1</v>
      </c>
      <c r="BE92" s="9"/>
      <c r="BF92" s="5" t="str">
        <f t="shared" ca="1" si="728"/>
        <v>-</v>
      </c>
      <c r="BG92" s="19" t="str">
        <f t="shared" ca="1" si="729"/>
        <v>-</v>
      </c>
      <c r="BH92" s="19" t="str">
        <f t="shared" ca="1" si="729"/>
        <v>-</v>
      </c>
      <c r="BI92" s="19" t="str">
        <f t="shared" ca="1" si="729"/>
        <v>-</v>
      </c>
      <c r="BJ92" s="5" t="str">
        <f t="shared" ca="1" si="730"/>
        <v>-</v>
      </c>
      <c r="BK92" s="19" t="str">
        <f t="shared" ca="1" si="731"/>
        <v>-</v>
      </c>
      <c r="BL92" s="5" t="str">
        <f t="shared" ca="1" si="732"/>
        <v>-</v>
      </c>
      <c r="BM92" s="19" t="str">
        <f t="shared" ca="1" si="733"/>
        <v>-</v>
      </c>
      <c r="BN92" s="19" t="str">
        <f t="shared" ca="1" si="733"/>
        <v>-</v>
      </c>
      <c r="BO92" s="19" t="str">
        <f t="shared" ca="1" si="733"/>
        <v>-</v>
      </c>
      <c r="BP92" s="5" t="str">
        <f t="shared" ca="1" si="734"/>
        <v>-</v>
      </c>
      <c r="BQ92" s="9"/>
      <c r="BR92" s="19" t="str">
        <f t="shared" ca="1" si="735"/>
        <v>-</v>
      </c>
      <c r="BS92" s="19" t="str">
        <f t="shared" ca="1" si="735"/>
        <v>-</v>
      </c>
      <c r="BT92" s="19" t="str">
        <f t="shared" ca="1" si="735"/>
        <v>-</v>
      </c>
      <c r="BU92" s="19" t="str">
        <f t="shared" ca="1" si="735"/>
        <v>-</v>
      </c>
      <c r="BV92" s="19" t="str">
        <f t="shared" ca="1" si="735"/>
        <v>-</v>
      </c>
      <c r="BW92" s="19" t="str">
        <f t="shared" ca="1" si="735"/>
        <v>-</v>
      </c>
      <c r="BX92" s="19" t="str">
        <f t="shared" ca="1" si="735"/>
        <v>-</v>
      </c>
      <c r="BY92" s="19" t="str">
        <f t="shared" ca="1" si="735"/>
        <v>-</v>
      </c>
      <c r="BZ92" s="19" t="str">
        <f t="shared" ca="1" si="735"/>
        <v>-</v>
      </c>
      <c r="CA92" s="19" t="str">
        <f t="shared" ca="1" si="735"/>
        <v>-</v>
      </c>
      <c r="CB92" s="9"/>
      <c r="CC92" s="237" t="b">
        <f ca="1">OFFSET(CC92,-1,0)</f>
        <v>1</v>
      </c>
      <c r="CD92" s="12" t="b">
        <v>0</v>
      </c>
      <c r="CE92" s="237" t="b">
        <f ca="1">OFFSET(CE92,-1,0)</f>
        <v>1</v>
      </c>
      <c r="CF92" s="251">
        <f t="shared" ref="CF92:CF95" ca="1" si="776">IF(OFFSET($E92,-1,0),OFFSET($CJ92,-1,0),OFFSET(CF92,-1,0))</f>
        <v>2238102</v>
      </c>
      <c r="CG92" s="237" t="b">
        <f ca="1">OFFSET(CG92,-1,0)</f>
        <v>0</v>
      </c>
      <c r="CH92" s="12" t="s">
        <v>34</v>
      </c>
      <c r="CI92" s="19" t="b">
        <f t="shared" ca="1" si="765"/>
        <v>1</v>
      </c>
      <c r="CJ92" s="237">
        <f t="shared" ref="CJ92:CJ95" ca="1" si="777">OFFSET(CJ92,-1,0)+1</f>
        <v>2238103</v>
      </c>
      <c r="CK92" s="19" t="str">
        <f t="shared" ca="1" si="765"/>
        <v>-</v>
      </c>
      <c r="CL92" s="19">
        <f t="shared" ca="1" si="765"/>
        <v>1</v>
      </c>
      <c r="CM92" s="19">
        <f t="shared" ca="1" si="765"/>
        <v>1</v>
      </c>
      <c r="CN92" s="9"/>
      <c r="CO92" s="444">
        <f t="shared" ca="1" si="737"/>
        <v>652</v>
      </c>
      <c r="CP92" s="444">
        <f t="shared" ca="1" si="737"/>
        <v>686</v>
      </c>
      <c r="CQ92" s="444">
        <f t="shared" ca="1" si="737"/>
        <v>721</v>
      </c>
      <c r="CR92" s="152">
        <f t="shared" ca="1" si="738"/>
        <v>378</v>
      </c>
      <c r="CS92" s="152">
        <f t="shared" ca="1" si="738"/>
        <v>413</v>
      </c>
      <c r="CT92" s="152">
        <f t="shared" ca="1" si="738"/>
        <v>448</v>
      </c>
      <c r="CU92" s="19" t="str">
        <f t="shared" ca="1" si="739"/>
        <v>-</v>
      </c>
      <c r="CV92" s="12" t="b">
        <v>0</v>
      </c>
      <c r="CW92" s="12" t="b">
        <v>0</v>
      </c>
      <c r="CX92" s="12" t="b">
        <v>0</v>
      </c>
      <c r="CY92" s="12" t="b">
        <v>0</v>
      </c>
      <c r="CZ92" s="19" t="b">
        <f t="shared" ca="1" si="739"/>
        <v>1</v>
      </c>
      <c r="DA92" s="19">
        <f t="shared" ca="1" si="739"/>
        <v>0</v>
      </c>
      <c r="DB92" s="19">
        <f t="shared" ca="1" si="739"/>
        <v>0</v>
      </c>
      <c r="DC92" s="19">
        <f t="shared" ca="1" si="739"/>
        <v>0</v>
      </c>
      <c r="DD92" s="19">
        <f t="shared" ca="1" si="739"/>
        <v>0</v>
      </c>
      <c r="DE92" s="19">
        <f t="shared" ca="1" si="739"/>
        <v>0</v>
      </c>
      <c r="DF92" s="19">
        <f t="shared" ca="1" si="739"/>
        <v>0</v>
      </c>
      <c r="DG92" s="19">
        <f t="shared" ca="1" si="739"/>
        <v>0</v>
      </c>
      <c r="DH92" s="19">
        <f t="shared" ca="1" si="739"/>
        <v>0</v>
      </c>
      <c r="DI92" s="19">
        <f t="shared" ca="1" si="739"/>
        <v>0</v>
      </c>
      <c r="DJ92" s="19">
        <f t="shared" ca="1" si="739"/>
        <v>0</v>
      </c>
      <c r="DK92" s="19">
        <f t="shared" ca="1" si="739"/>
        <v>0</v>
      </c>
      <c r="DL92" s="19">
        <f t="shared" ca="1" si="740"/>
        <v>0</v>
      </c>
      <c r="DM92" s="12">
        <v>3</v>
      </c>
      <c r="DN92" s="12">
        <v>3</v>
      </c>
      <c r="DO92" s="19">
        <f t="shared" ref="DO92:DR95" ca="1" si="778">OFFSET(DO$5,$B92,0)</f>
        <v>0</v>
      </c>
      <c r="DP92" s="12">
        <v>2</v>
      </c>
      <c r="DQ92" s="12">
        <v>-2</v>
      </c>
      <c r="DR92" s="19" t="str">
        <f t="shared" ca="1" si="740"/>
        <v>-</v>
      </c>
      <c r="DS92" s="19" t="str">
        <f t="shared" ca="1" si="740"/>
        <v>-</v>
      </c>
      <c r="DT92" s="19" t="str">
        <f t="shared" ca="1" si="740"/>
        <v>-</v>
      </c>
      <c r="DU92" s="251">
        <f t="shared" ca="1" si="766"/>
        <v>0</v>
      </c>
      <c r="DV92" s="251">
        <f t="shared" ref="DV92:DV94" si="779">DP92</f>
        <v>2</v>
      </c>
      <c r="DW92" s="251">
        <f t="shared" si="767"/>
        <v>-2</v>
      </c>
      <c r="DX92" s="19" t="str">
        <f t="shared" ca="1" si="740"/>
        <v>-</v>
      </c>
      <c r="DY92" s="19" t="str">
        <f t="shared" ca="1" si="740"/>
        <v>-</v>
      </c>
      <c r="DZ92" s="19" t="str">
        <f t="shared" ca="1" si="740"/>
        <v>-</v>
      </c>
      <c r="EA92" s="19" t="str">
        <f t="shared" ca="1" si="740"/>
        <v>-</v>
      </c>
      <c r="EB92" s="19" t="str">
        <f t="shared" ca="1" si="740"/>
        <v>-</v>
      </c>
      <c r="EC92" s="19" t="str">
        <f t="shared" ca="1" si="740"/>
        <v>-</v>
      </c>
      <c r="ED92" s="19">
        <f t="shared" ca="1" si="740"/>
        <v>0</v>
      </c>
      <c r="EE92" s="19">
        <f t="shared" ca="1" si="740"/>
        <v>0</v>
      </c>
      <c r="EF92" s="19">
        <f t="shared" ca="1" si="740"/>
        <v>0</v>
      </c>
      <c r="EG92" s="19">
        <f t="shared" ca="1" si="740"/>
        <v>0</v>
      </c>
      <c r="EH92" s="19">
        <f t="shared" ca="1" si="740"/>
        <v>0</v>
      </c>
      <c r="EI92" s="19">
        <f t="shared" ca="1" si="740"/>
        <v>0</v>
      </c>
      <c r="EJ92" s="19">
        <f t="shared" ca="1" si="740"/>
        <v>0</v>
      </c>
      <c r="EK92" s="19">
        <f t="shared" ca="1" si="740"/>
        <v>0</v>
      </c>
      <c r="EL92" s="19">
        <f t="shared" ca="1" si="740"/>
        <v>0</v>
      </c>
      <c r="EM92" s="19">
        <f t="shared" ca="1" si="740"/>
        <v>0</v>
      </c>
      <c r="EN92" s="19">
        <f t="shared" ca="1" si="740"/>
        <v>0</v>
      </c>
      <c r="EO92" s="19">
        <f t="shared" ca="1" si="740"/>
        <v>0</v>
      </c>
      <c r="EP92" s="19">
        <f t="shared" ca="1" si="740"/>
        <v>0</v>
      </c>
      <c r="EQ92" s="19">
        <f t="shared" ca="1" si="740"/>
        <v>0</v>
      </c>
      <c r="ER92" s="19">
        <f t="shared" ca="1" si="740"/>
        <v>0</v>
      </c>
      <c r="ES92" s="19">
        <f t="shared" ca="1" si="740"/>
        <v>0</v>
      </c>
      <c r="ET92" s="19">
        <f t="shared" ca="1" si="741"/>
        <v>0</v>
      </c>
      <c r="EU92" s="19">
        <f t="shared" ca="1" si="741"/>
        <v>0</v>
      </c>
      <c r="EV92" s="19">
        <f t="shared" ca="1" si="741"/>
        <v>0</v>
      </c>
      <c r="EW92" s="19">
        <f t="shared" ca="1" si="741"/>
        <v>0</v>
      </c>
      <c r="EX92" s="19">
        <f t="shared" ca="1" si="741"/>
        <v>0</v>
      </c>
      <c r="EY92" s="19">
        <f t="shared" ca="1" si="741"/>
        <v>0</v>
      </c>
      <c r="EZ92" s="19">
        <f t="shared" ca="1" si="741"/>
        <v>0</v>
      </c>
      <c r="FA92" s="19">
        <f t="shared" ca="1" si="741"/>
        <v>0</v>
      </c>
      <c r="FB92" s="19">
        <f t="shared" ca="1" si="741"/>
        <v>0</v>
      </c>
      <c r="FC92" s="19">
        <f t="shared" ca="1" si="741"/>
        <v>0</v>
      </c>
      <c r="FD92" s="19">
        <f t="shared" ca="1" si="741"/>
        <v>0</v>
      </c>
      <c r="FE92" s="19">
        <f t="shared" ca="1" si="741"/>
        <v>0</v>
      </c>
      <c r="FF92" s="19">
        <f t="shared" ca="1" si="741"/>
        <v>0</v>
      </c>
      <c r="FG92" s="19">
        <f t="shared" ca="1" si="741"/>
        <v>0</v>
      </c>
      <c r="FH92" s="19">
        <f t="shared" ca="1" si="741"/>
        <v>0</v>
      </c>
      <c r="FI92" s="19">
        <f t="shared" ca="1" si="741"/>
        <v>0</v>
      </c>
      <c r="FJ92" s="19">
        <f t="shared" ca="1" si="742"/>
        <v>0</v>
      </c>
      <c r="FK92" s="19">
        <f t="shared" ca="1" si="742"/>
        <v>0</v>
      </c>
      <c r="FL92" s="19">
        <f t="shared" ca="1" si="742"/>
        <v>0</v>
      </c>
      <c r="FM92" s="19">
        <f t="shared" ca="1" si="742"/>
        <v>0</v>
      </c>
      <c r="FN92" s="19">
        <f t="shared" ca="1" si="742"/>
        <v>0</v>
      </c>
      <c r="FO92" s="19">
        <f t="shared" ca="1" si="742"/>
        <v>0</v>
      </c>
      <c r="FP92" s="19">
        <f t="shared" ca="1" si="742"/>
        <v>0</v>
      </c>
      <c r="FQ92" s="19">
        <f t="shared" ca="1" si="742"/>
        <v>0</v>
      </c>
      <c r="FR92" s="19">
        <f t="shared" ca="1" si="742"/>
        <v>0</v>
      </c>
      <c r="FS92" s="19">
        <f t="shared" ca="1" si="742"/>
        <v>0</v>
      </c>
      <c r="FT92" s="19">
        <f t="shared" ca="1" si="742"/>
        <v>0</v>
      </c>
      <c r="FU92" s="19">
        <f t="shared" ca="1" si="742"/>
        <v>0</v>
      </c>
      <c r="FV92" s="19">
        <f t="shared" ca="1" si="742"/>
        <v>0</v>
      </c>
      <c r="FW92" s="19">
        <f t="shared" ca="1" si="742"/>
        <v>0</v>
      </c>
      <c r="FX92" s="19">
        <f t="shared" ca="1" si="742"/>
        <v>0</v>
      </c>
      <c r="FY92" s="19">
        <f t="shared" ca="1" si="742"/>
        <v>0</v>
      </c>
      <c r="FZ92" s="19">
        <f t="shared" ca="1" si="742"/>
        <v>0</v>
      </c>
      <c r="GA92" s="19">
        <f t="shared" ca="1" si="742"/>
        <v>0</v>
      </c>
      <c r="GB92" s="19">
        <f t="shared" ca="1" si="742"/>
        <v>0</v>
      </c>
      <c r="GC92" s="19">
        <f t="shared" ca="1" si="742"/>
        <v>0</v>
      </c>
      <c r="GD92" s="19">
        <f t="shared" ca="1" si="742"/>
        <v>0</v>
      </c>
      <c r="GE92" s="19">
        <f t="shared" ca="1" si="742"/>
        <v>0</v>
      </c>
      <c r="GF92" s="19">
        <f t="shared" ca="1" si="742"/>
        <v>0</v>
      </c>
      <c r="GG92" s="19">
        <f t="shared" ca="1" si="742"/>
        <v>0</v>
      </c>
      <c r="GH92" s="19">
        <f t="shared" ca="1" si="742"/>
        <v>0</v>
      </c>
      <c r="GI92" s="19">
        <f t="shared" ca="1" si="742"/>
        <v>0</v>
      </c>
      <c r="GJ92" s="19">
        <f t="shared" ca="1" si="742"/>
        <v>0</v>
      </c>
      <c r="GK92" s="19">
        <f t="shared" ca="1" si="742"/>
        <v>0</v>
      </c>
      <c r="GL92" s="19">
        <f t="shared" ca="1" si="742"/>
        <v>0</v>
      </c>
      <c r="GM92" s="19">
        <f t="shared" ca="1" si="742"/>
        <v>0</v>
      </c>
      <c r="GN92" s="19">
        <f t="shared" ca="1" si="742"/>
        <v>0</v>
      </c>
      <c r="GO92" s="19">
        <f t="shared" ca="1" si="742"/>
        <v>0</v>
      </c>
      <c r="GP92" s="19">
        <f t="shared" ca="1" si="742"/>
        <v>0</v>
      </c>
      <c r="GQ92" s="19">
        <f t="shared" ca="1" si="742"/>
        <v>0</v>
      </c>
      <c r="GR92" s="19">
        <f t="shared" ca="1" si="742"/>
        <v>0</v>
      </c>
      <c r="GS92" s="19">
        <f t="shared" ca="1" si="742"/>
        <v>0</v>
      </c>
      <c r="GT92" s="19">
        <f t="shared" ca="1" si="742"/>
        <v>0</v>
      </c>
      <c r="GU92" s="19">
        <f t="shared" ca="1" si="742"/>
        <v>0</v>
      </c>
      <c r="GV92" s="19">
        <f t="shared" ca="1" si="742"/>
        <v>0</v>
      </c>
      <c r="GW92" s="19">
        <f t="shared" ca="1" si="742"/>
        <v>0</v>
      </c>
      <c r="GX92" s="19">
        <f t="shared" ca="1" si="742"/>
        <v>0</v>
      </c>
      <c r="GY92" s="19">
        <f t="shared" ca="1" si="742"/>
        <v>0</v>
      </c>
      <c r="GZ92" s="19">
        <f t="shared" ca="1" si="742"/>
        <v>0</v>
      </c>
      <c r="HA92" s="19">
        <f t="shared" ca="1" si="742"/>
        <v>0</v>
      </c>
      <c r="HB92" s="19">
        <f t="shared" ca="1" si="742"/>
        <v>0</v>
      </c>
      <c r="HC92" s="19">
        <f t="shared" ca="1" si="742"/>
        <v>0</v>
      </c>
      <c r="HD92" s="19">
        <f t="shared" ca="1" si="742"/>
        <v>0</v>
      </c>
      <c r="HE92" s="19">
        <f t="shared" ca="1" si="742"/>
        <v>0</v>
      </c>
      <c r="HF92" s="19">
        <f t="shared" ca="1" si="742"/>
        <v>0</v>
      </c>
      <c r="HG92" s="19">
        <f t="shared" ca="1" si="742"/>
        <v>0</v>
      </c>
      <c r="HH92" s="19">
        <f t="shared" ca="1" si="742"/>
        <v>0</v>
      </c>
      <c r="HI92" s="19">
        <f t="shared" ca="1" si="742"/>
        <v>0</v>
      </c>
      <c r="HJ92" s="19">
        <f t="shared" ca="1" si="742"/>
        <v>0</v>
      </c>
      <c r="HK92" s="19">
        <f t="shared" ca="1" si="742"/>
        <v>0</v>
      </c>
      <c r="HL92" s="19">
        <f t="shared" ca="1" si="743"/>
        <v>0</v>
      </c>
      <c r="HM92" s="19">
        <f t="shared" ca="1" si="743"/>
        <v>0</v>
      </c>
      <c r="HN92" s="19">
        <f t="shared" ca="1" si="743"/>
        <v>0</v>
      </c>
      <c r="HO92" s="19">
        <f t="shared" ca="1" si="743"/>
        <v>0</v>
      </c>
      <c r="HP92" s="19">
        <f t="shared" ca="1" si="743"/>
        <v>0</v>
      </c>
      <c r="HQ92" s="19">
        <f t="shared" ca="1" si="743"/>
        <v>0</v>
      </c>
      <c r="HR92" s="19">
        <f t="shared" ca="1" si="743"/>
        <v>0</v>
      </c>
      <c r="HS92" s="19">
        <f t="shared" ca="1" si="743"/>
        <v>0</v>
      </c>
      <c r="HT92" s="19">
        <f t="shared" ca="1" si="743"/>
        <v>0</v>
      </c>
      <c r="HU92" s="19">
        <f t="shared" ca="1" si="743"/>
        <v>0</v>
      </c>
      <c r="HV92" s="19">
        <f t="shared" ca="1" si="743"/>
        <v>0</v>
      </c>
      <c r="HW92" s="19">
        <f t="shared" ca="1" si="743"/>
        <v>0</v>
      </c>
      <c r="HX92" s="19">
        <f t="shared" ca="1" si="743"/>
        <v>0</v>
      </c>
      <c r="HY92" s="19">
        <f t="shared" ca="1" si="743"/>
        <v>0</v>
      </c>
      <c r="HZ92" s="19">
        <f t="shared" ca="1" si="743"/>
        <v>0</v>
      </c>
      <c r="IA92" s="19">
        <f t="shared" ca="1" si="743"/>
        <v>0</v>
      </c>
      <c r="IB92" s="19">
        <f t="shared" ca="1" si="743"/>
        <v>0</v>
      </c>
      <c r="IC92" s="19">
        <f t="shared" ca="1" si="743"/>
        <v>0</v>
      </c>
      <c r="ID92" s="19">
        <f t="shared" ca="1" si="743"/>
        <v>0</v>
      </c>
      <c r="IE92" s="5">
        <f t="shared" ca="1" si="744"/>
        <v>67</v>
      </c>
      <c r="IF92" s="9"/>
      <c r="IG92" s="5">
        <f t="shared" ca="1" si="745"/>
        <v>1</v>
      </c>
      <c r="IH92" s="5" t="b">
        <f t="shared" ca="1" si="745"/>
        <v>0</v>
      </c>
      <c r="II92" s="19">
        <f t="shared" ca="1" si="746"/>
        <v>0</v>
      </c>
      <c r="IJ92" s="5">
        <f t="shared" ca="1" si="745"/>
        <v>55</v>
      </c>
      <c r="IK92" s="19">
        <f t="shared" ca="1" si="746"/>
        <v>1</v>
      </c>
      <c r="IL92" s="19">
        <f t="shared" ca="1" si="746"/>
        <v>0</v>
      </c>
      <c r="IM92" s="19">
        <f t="shared" ca="1" si="746"/>
        <v>0</v>
      </c>
      <c r="IN92" s="19">
        <f t="shared" ca="1" si="746"/>
        <v>0</v>
      </c>
      <c r="IO92" s="19">
        <f t="shared" ca="1" si="746"/>
        <v>0</v>
      </c>
      <c r="IP92" s="19">
        <f t="shared" ca="1" si="746"/>
        <v>0</v>
      </c>
      <c r="IQ92" s="19">
        <f t="shared" ca="1" si="746"/>
        <v>0</v>
      </c>
      <c r="IR92" s="19">
        <f t="shared" ca="1" si="746"/>
        <v>0</v>
      </c>
      <c r="IS92" s="19">
        <f t="shared" ca="1" si="746"/>
        <v>0</v>
      </c>
      <c r="IT92" s="19">
        <f t="shared" ca="1" si="746"/>
        <v>0</v>
      </c>
      <c r="IU92" s="19">
        <f t="shared" ca="1" si="746"/>
        <v>0</v>
      </c>
      <c r="IV92" s="19">
        <f t="shared" ca="1" si="746"/>
        <v>0</v>
      </c>
      <c r="IW92" s="19">
        <f t="shared" ca="1" si="746"/>
        <v>0</v>
      </c>
      <c r="IX92" s="19">
        <f t="shared" ca="1" si="746"/>
        <v>0</v>
      </c>
      <c r="IY92" s="19">
        <f t="shared" ca="1" si="746"/>
        <v>0</v>
      </c>
      <c r="IZ92" s="19">
        <f t="shared" ca="1" si="746"/>
        <v>0</v>
      </c>
      <c r="JA92" s="19">
        <f t="shared" ca="1" si="746"/>
        <v>0</v>
      </c>
      <c r="JB92" s="19">
        <f t="shared" ca="1" si="746"/>
        <v>0</v>
      </c>
      <c r="JC92" s="19">
        <f t="shared" ca="1" si="746"/>
        <v>0</v>
      </c>
      <c r="JD92" s="19">
        <f t="shared" ca="1" si="746"/>
        <v>0</v>
      </c>
      <c r="JE92" s="19">
        <f t="shared" ca="1" si="746"/>
        <v>0</v>
      </c>
      <c r="JF92" s="19">
        <f t="shared" ca="1" si="746"/>
        <v>0</v>
      </c>
      <c r="JG92" s="5">
        <f t="shared" ca="1" si="747"/>
        <v>1.2500000000000001E-2</v>
      </c>
      <c r="JH92" s="567">
        <f t="shared" ca="1" si="747"/>
        <v>0</v>
      </c>
      <c r="JI92" s="5">
        <f t="shared" ca="1" si="747"/>
        <v>6.25E-2</v>
      </c>
      <c r="JJ92" s="5">
        <f t="shared" ca="1" si="747"/>
        <v>6.25E-2</v>
      </c>
      <c r="JK92" s="5">
        <f t="shared" ca="1" si="747"/>
        <v>6.25E-2</v>
      </c>
      <c r="JL92" s="19">
        <f t="shared" ca="1" si="746"/>
        <v>1</v>
      </c>
      <c r="JM92" s="19">
        <f t="shared" ca="1" si="746"/>
        <v>0</v>
      </c>
      <c r="JN92" s="19">
        <f t="shared" ca="1" si="746"/>
        <v>1</v>
      </c>
      <c r="JO92" s="9"/>
      <c r="JP92" s="5" t="b">
        <f t="shared" ca="1" si="748"/>
        <v>0</v>
      </c>
      <c r="JQ92" s="19" t="str">
        <f t="shared" ca="1" si="749"/>
        <v>-</v>
      </c>
      <c r="JR92" s="19" t="str">
        <f t="shared" ca="1" si="749"/>
        <v>-</v>
      </c>
      <c r="JS92" s="5" t="b">
        <f t="shared" ca="1" si="750"/>
        <v>0</v>
      </c>
      <c r="JT92" s="5" t="b">
        <f t="shared" ca="1" si="750"/>
        <v>0</v>
      </c>
      <c r="JU92" s="5" t="b">
        <f t="shared" ca="1" si="750"/>
        <v>1</v>
      </c>
      <c r="JV92" s="144">
        <f t="shared" ca="1" si="768"/>
        <v>1</v>
      </c>
      <c r="JW92" s="144">
        <f t="shared" ca="1" si="768"/>
        <v>1</v>
      </c>
      <c r="JX92" s="19" t="str">
        <f t="shared" ca="1" si="769"/>
        <v>-</v>
      </c>
      <c r="JY92" s="19" t="str">
        <f t="shared" ca="1" si="769"/>
        <v>-</v>
      </c>
      <c r="JZ92" s="19" t="str">
        <f t="shared" ca="1" si="769"/>
        <v>-</v>
      </c>
      <c r="KA92" s="19" t="str">
        <f t="shared" ca="1" si="769"/>
        <v>-</v>
      </c>
      <c r="KB92" s="19">
        <f t="shared" ca="1" si="769"/>
        <v>1</v>
      </c>
      <c r="KC92" s="19">
        <f t="shared" ca="1" si="769"/>
        <v>0.66</v>
      </c>
      <c r="KD92" s="19" t="str">
        <f t="shared" ca="1" si="769"/>
        <v>-</v>
      </c>
      <c r="KE92" s="5" t="b" cm="1">
        <f t="array" aca="1" ref="KE92" ca="1">IF(OR(KF92:KM92&lt;&gt;"-"),TRUE,"-")</f>
        <v>1</v>
      </c>
      <c r="KF92" s="237">
        <f t="shared" ref="KF92:KM95" ca="1" si="780">OFFSET(KF92,-1,0)</f>
        <v>2</v>
      </c>
      <c r="KG92" s="237">
        <f t="shared" ca="1" si="780"/>
        <v>2</v>
      </c>
      <c r="KH92" s="237">
        <f t="shared" ca="1" si="780"/>
        <v>2</v>
      </c>
      <c r="KI92" s="237">
        <f t="shared" ca="1" si="780"/>
        <v>2</v>
      </c>
      <c r="KJ92" s="237">
        <f t="shared" ca="1" si="780"/>
        <v>2</v>
      </c>
      <c r="KK92" s="237">
        <f t="shared" ca="1" si="780"/>
        <v>2</v>
      </c>
      <c r="KL92" s="237">
        <f t="shared" ca="1" si="780"/>
        <v>2</v>
      </c>
      <c r="KM92" s="237">
        <f t="shared" ca="1" si="780"/>
        <v>2</v>
      </c>
      <c r="KN92" s="5" t="str">
        <f t="array" aca="1" ref="KN92" ca="1">IF(OR(KO92:KU92&lt;&gt;"-"),TRUE,"-")</f>
        <v>-</v>
      </c>
      <c r="KO92" s="19" t="str">
        <f t="shared" ca="1" si="771"/>
        <v>-</v>
      </c>
      <c r="KP92" s="19" t="str">
        <f t="shared" ca="1" si="771"/>
        <v>-</v>
      </c>
      <c r="KQ92" s="19" t="str">
        <f t="shared" ca="1" si="771"/>
        <v>-</v>
      </c>
      <c r="KR92" s="19" t="str">
        <f t="shared" ca="1" si="771"/>
        <v>-</v>
      </c>
      <c r="KS92" s="19" t="str">
        <f t="shared" ca="1" si="771"/>
        <v>-</v>
      </c>
      <c r="KT92" s="19" t="str">
        <f t="shared" ca="1" si="771"/>
        <v>-</v>
      </c>
      <c r="KU92" s="19" t="str">
        <f t="shared" ca="1" si="771"/>
        <v>-</v>
      </c>
      <c r="KV92" s="19" t="b">
        <f t="shared" ca="1" si="771"/>
        <v>0</v>
      </c>
      <c r="KW92" s="144">
        <f t="shared" ca="1" si="752"/>
        <v>2</v>
      </c>
      <c r="KX92" s="19">
        <f t="shared" ca="1" si="771"/>
        <v>2</v>
      </c>
      <c r="KY92" s="19" t="b">
        <f t="shared" ca="1" si="771"/>
        <v>0</v>
      </c>
      <c r="KZ92" s="19" t="str">
        <f t="shared" ca="1" si="771"/>
        <v>-</v>
      </c>
      <c r="LA92" s="5" t="str">
        <f t="shared" ca="1" si="753"/>
        <v>-</v>
      </c>
      <c r="LB92" s="5" t="str">
        <f t="shared" ca="1" si="753"/>
        <v>-</v>
      </c>
      <c r="LC92" s="5" t="str">
        <f t="shared" ca="1" si="753"/>
        <v>-</v>
      </c>
      <c r="LD92" s="5" t="str">
        <f t="shared" ca="1" si="753"/>
        <v>-</v>
      </c>
      <c r="LE92" s="19" t="b">
        <f t="shared" ca="1" si="772"/>
        <v>0</v>
      </c>
      <c r="LF92" s="19" t="str">
        <f t="shared" ca="1" si="772"/>
        <v>-</v>
      </c>
      <c r="LG92" s="19" t="str">
        <f ca="1">OFFSET(LG$5,$B92,0)</f>
        <v>-</v>
      </c>
      <c r="LH92" s="19" t="b">
        <f ca="1">OFFSET(LH$5,$B92,0)</f>
        <v>1</v>
      </c>
      <c r="LI92" s="19">
        <f t="shared" ca="1" si="772"/>
        <v>0.75</v>
      </c>
      <c r="LJ92" s="19">
        <f t="shared" ca="1" si="772"/>
        <v>0.75</v>
      </c>
      <c r="LK92" s="19">
        <f t="shared" ca="1" si="772"/>
        <v>0.99</v>
      </c>
      <c r="LL92" s="19">
        <f t="shared" ca="1" si="772"/>
        <v>0.5</v>
      </c>
      <c r="LM92" s="19">
        <f t="shared" ca="1" si="772"/>
        <v>0</v>
      </c>
      <c r="LN92" s="19">
        <f t="shared" ca="1" si="772"/>
        <v>0</v>
      </c>
      <c r="LO92" s="19" t="str">
        <f t="shared" ca="1" si="772"/>
        <v>-</v>
      </c>
      <c r="LP92" s="5" t="str" cm="1">
        <f t="array" aca="1" ref="LP92" ca="1">INDEX(i.meatgrid,$Q92,LP$7)</f>
        <v>-</v>
      </c>
      <c r="LQ92" s="5" cm="1">
        <f t="array" aca="1" ref="LQ92" ca="1">INDEX(i.meatgrid,$Q92,LQ$7)</f>
        <v>400</v>
      </c>
      <c r="LR92" s="19" t="str">
        <f t="shared" ca="1" si="754"/>
        <v>-</v>
      </c>
      <c r="LS92" s="5">
        <f t="shared" ca="1" si="755"/>
        <v>1</v>
      </c>
      <c r="LT92" s="9"/>
      <c r="LU92" s="19">
        <f t="shared" ca="1" si="754"/>
        <v>70</v>
      </c>
      <c r="LV92" s="19">
        <f t="shared" ca="1" si="756"/>
        <v>50</v>
      </c>
      <c r="LW92" s="19">
        <f t="shared" ca="1" si="756"/>
        <v>80</v>
      </c>
      <c r="LX92" s="19">
        <f t="shared" ca="1" si="756"/>
        <v>50</v>
      </c>
      <c r="LY92" s="5" t="b" cm="1">
        <f t="array" aca="1" ref="LY92" ca="1">INDEX(i.meatgrid,$Q92,LY$7)</f>
        <v>0</v>
      </c>
      <c r="LZ92" s="5" t="b" cm="1">
        <f t="array" aca="1" ref="LZ92" ca="1">INDEX(i.meatgrid,$Q92,LZ$7)</f>
        <v>0</v>
      </c>
      <c r="MA92" s="5" cm="1">
        <f t="array" aca="1" ref="MA92" ca="1">INDEX(i.meatgrid,$Q92,MA$7)</f>
        <v>40</v>
      </c>
      <c r="MB92" s="5" t="str" cm="1">
        <f t="array" aca="1" ref="MB92" ca="1">INDEX(i.meatgrid,$Q92,MB$7)</f>
        <v>-</v>
      </c>
      <c r="MC92" s="19">
        <f t="shared" ca="1" si="757"/>
        <v>1</v>
      </c>
      <c r="MD92" s="5">
        <f t="shared" ca="1" si="758"/>
        <v>1</v>
      </c>
      <c r="ME92" s="5" cm="1">
        <f t="array" aca="1" ref="ME92" ca="1">INDEX(i.meatgrid,$Q92,ME$7)</f>
        <v>1</v>
      </c>
      <c r="MF92" s="5" cm="1">
        <f t="array" aca="1" ref="MF92" ca="1">INDEX(i.meatgrid,$Q92,MF$7)</f>
        <v>0</v>
      </c>
      <c r="MG92" s="5" cm="1">
        <f t="array" aca="1" ref="MG92" ca="1">INDEX(i.meatgrid,$Q92,MG$7)</f>
        <v>0</v>
      </c>
      <c r="MH92" s="5" cm="1">
        <f t="array" aca="1" ref="MH92" ca="1">INDEX(i.meatgrid,$Q92,MH$7)</f>
        <v>0</v>
      </c>
      <c r="MI92" s="5" cm="1">
        <f t="array" aca="1" ref="MI92" ca="1">INDEX(i.meatgrid,$Q92,MI$7)</f>
        <v>0</v>
      </c>
      <c r="MJ92" s="5" cm="1">
        <f t="array" aca="1" ref="MJ92" ca="1">INDEX(i.meatgrid,$Q92,MJ$7)</f>
        <v>1</v>
      </c>
      <c r="MK92" s="5" cm="1">
        <f t="array" aca="1" ref="MK92" ca="1">INDEX(i.meatgrid,$Q92,MK$7)</f>
        <v>1</v>
      </c>
      <c r="ML92" s="5" cm="1">
        <f t="array" aca="1" ref="ML92" ca="1">INDEX(i.meatgrid,$Q92,ML$7)</f>
        <v>1</v>
      </c>
      <c r="MM92" s="19">
        <f t="shared" ca="1" si="759"/>
        <v>1</v>
      </c>
      <c r="MN92" s="9"/>
      <c r="MO92" s="19" t="b">
        <f t="shared" ca="1" si="760"/>
        <v>0</v>
      </c>
      <c r="MP92" s="19" t="b">
        <f t="shared" ca="1" si="760"/>
        <v>0</v>
      </c>
      <c r="MQ92" s="19">
        <f t="shared" ca="1" si="760"/>
        <v>1</v>
      </c>
      <c r="MR92" s="19">
        <f t="shared" ca="1" si="760"/>
        <v>0.75</v>
      </c>
      <c r="MS92" s="19">
        <f t="shared" ca="1" si="760"/>
        <v>0.75</v>
      </c>
      <c r="MT92" s="19">
        <f t="shared" ca="1" si="760"/>
        <v>0.8</v>
      </c>
      <c r="MU92" s="19">
        <f t="shared" ca="1" si="760"/>
        <v>0.82499999999999996</v>
      </c>
      <c r="MV92" s="19">
        <f t="shared" ca="1" si="760"/>
        <v>0.875</v>
      </c>
      <c r="MW92" s="19">
        <f t="shared" ca="1" si="760"/>
        <v>0.9</v>
      </c>
      <c r="MX92" s="19">
        <f t="shared" ca="1" si="760"/>
        <v>1</v>
      </c>
      <c r="MY92" s="19">
        <f t="shared" ca="1" si="760"/>
        <v>0.875</v>
      </c>
      <c r="MZ92" s="19" t="b">
        <f t="shared" ca="1" si="760"/>
        <v>1</v>
      </c>
      <c r="NA92" s="19">
        <f t="shared" ca="1" si="760"/>
        <v>74.989999999999995</v>
      </c>
      <c r="NB92" s="19" t="str">
        <f t="shared" ca="1" si="760"/>
        <v>-</v>
      </c>
      <c r="NC92" s="19" t="str">
        <f t="shared" ca="1" si="760"/>
        <v>-</v>
      </c>
      <c r="ND92" s="19" t="str">
        <f t="shared" ca="1" si="760"/>
        <v>-</v>
      </c>
      <c r="NE92" s="19" t="str">
        <f t="shared" ca="1" si="761"/>
        <v>-</v>
      </c>
      <c r="NF92" s="19" t="str">
        <f t="shared" ca="1" si="761"/>
        <v>-</v>
      </c>
      <c r="NG92" s="19" t="str">
        <f t="shared" ca="1" si="761"/>
        <v>-</v>
      </c>
      <c r="NH92" s="19" t="str">
        <f t="shared" ca="1" si="761"/>
        <v>-</v>
      </c>
      <c r="NI92" s="19">
        <f t="shared" ca="1" si="761"/>
        <v>36.99</v>
      </c>
      <c r="NJ92" s="19">
        <f t="shared" ca="1" si="761"/>
        <v>36.99</v>
      </c>
      <c r="NK92" s="19" t="str">
        <f t="shared" ca="1" si="761"/>
        <v>-</v>
      </c>
      <c r="NL92" s="19" t="str">
        <f t="shared" ca="1" si="761"/>
        <v>-</v>
      </c>
      <c r="NM92" s="19" t="str">
        <f t="shared" ca="1" si="761"/>
        <v>-</v>
      </c>
      <c r="NN92" s="19" t="str">
        <f t="shared" ca="1" si="761"/>
        <v>-</v>
      </c>
      <c r="NO92" s="19" t="str">
        <f t="shared" ca="1" si="761"/>
        <v>-</v>
      </c>
      <c r="NP92" s="19">
        <f t="shared" ca="1" si="761"/>
        <v>49.99</v>
      </c>
      <c r="NQ92" s="19">
        <f t="shared" ca="1" si="761"/>
        <v>49.99</v>
      </c>
      <c r="NR92" s="19">
        <f t="shared" ca="1" si="761"/>
        <v>49.99</v>
      </c>
      <c r="NS92" s="19">
        <f t="shared" ca="1" si="761"/>
        <v>49.99</v>
      </c>
      <c r="NT92" s="19">
        <f t="shared" ca="1" si="761"/>
        <v>49.99</v>
      </c>
      <c r="NU92" s="19">
        <f t="shared" ca="1" si="761"/>
        <v>49.99</v>
      </c>
      <c r="NV92" s="19">
        <f t="shared" ca="1" si="761"/>
        <v>49.99</v>
      </c>
      <c r="NW92" s="19">
        <f t="shared" ca="1" si="761"/>
        <v>49.99</v>
      </c>
      <c r="NX92" s="19">
        <f t="shared" ca="1" si="761"/>
        <v>412.99</v>
      </c>
      <c r="NY92" s="19">
        <f t="shared" ca="1" si="761"/>
        <v>412.99</v>
      </c>
      <c r="NZ92" s="19" t="str">
        <f t="shared" ca="1" si="761"/>
        <v>-</v>
      </c>
      <c r="OA92" s="19" t="str">
        <f t="shared" ca="1" si="761"/>
        <v>-</v>
      </c>
      <c r="OB92" s="19" t="str">
        <f t="shared" ca="1" si="761"/>
        <v>-</v>
      </c>
      <c r="OC92" s="19" t="str">
        <f t="shared" ca="1" si="761"/>
        <v>-</v>
      </c>
      <c r="OD92" s="19" t="str">
        <f t="shared" ca="1" si="761"/>
        <v>-</v>
      </c>
      <c r="OE92" s="19">
        <f t="shared" ca="1" si="761"/>
        <v>6.8900000000000006</v>
      </c>
      <c r="OF92" s="19">
        <f t="shared" ca="1" si="761"/>
        <v>6.8900000000000006</v>
      </c>
      <c r="OG92" s="19">
        <f t="shared" ca="1" si="761"/>
        <v>6.8900000000000006</v>
      </c>
      <c r="OH92" s="19">
        <f t="shared" ca="1" si="761"/>
        <v>6.8900000000000006</v>
      </c>
      <c r="OI92" s="19">
        <f t="shared" ca="1" si="761"/>
        <v>6.8900000000000006</v>
      </c>
      <c r="OJ92" s="19">
        <f t="shared" ca="1" si="761"/>
        <v>6.8900000000000006</v>
      </c>
      <c r="OK92" s="19">
        <f t="shared" ca="1" si="761"/>
        <v>6.8900000000000006</v>
      </c>
      <c r="OL92" s="19">
        <f t="shared" ca="1" si="761"/>
        <v>6.8900000000000006</v>
      </c>
      <c r="OM92" s="19">
        <f t="shared" ca="1" si="761"/>
        <v>346.99</v>
      </c>
      <c r="ON92" s="19">
        <f t="shared" ca="1" si="761"/>
        <v>346.99</v>
      </c>
      <c r="OO92" s="19" t="str">
        <f t="shared" ca="1" si="761"/>
        <v>-</v>
      </c>
      <c r="OP92" s="19" t="str">
        <f t="shared" ca="1" si="761"/>
        <v>-</v>
      </c>
      <c r="OQ92" s="19" t="str">
        <f t="shared" ca="1" si="761"/>
        <v>-</v>
      </c>
      <c r="OR92" s="19" t="str">
        <f t="shared" ca="1" si="761"/>
        <v>-</v>
      </c>
      <c r="OS92" s="19" t="str">
        <f t="shared" ca="1" si="761"/>
        <v>-</v>
      </c>
      <c r="OT92" s="19">
        <f t="shared" ca="1" si="761"/>
        <v>0</v>
      </c>
      <c r="OU92" s="24">
        <v>0</v>
      </c>
    </row>
    <row r="93" spans="1:411" outlineLevel="2">
      <c r="A93" s="21">
        <f t="shared" si="158"/>
        <v>88</v>
      </c>
      <c r="B93" s="222">
        <f t="shared" ca="1" si="773"/>
        <v>85</v>
      </c>
      <c r="C93">
        <v>206</v>
      </c>
      <c r="D93" s="144" t="str">
        <f t="shared" ca="1" si="721"/>
        <v>GSM</v>
      </c>
      <c r="E93" t="b">
        <v>0</v>
      </c>
      <c r="F93" t="b">
        <v>0</v>
      </c>
      <c r="G93" t="b">
        <f t="shared" si="722"/>
        <v>0</v>
      </c>
      <c r="H93" s="237">
        <f t="shared" ca="1" si="774"/>
        <v>2</v>
      </c>
      <c r="I93" s="237">
        <f t="shared" ca="1" si="774"/>
        <v>1</v>
      </c>
      <c r="J93" s="237" t="str">
        <f t="shared" ca="1" si="774"/>
        <v/>
      </c>
      <c r="K93" s="237">
        <f t="shared" ca="1" si="774"/>
        <v>2</v>
      </c>
      <c r="L93" s="237">
        <f t="shared" ca="1" si="762"/>
        <v>2</v>
      </c>
      <c r="M93" s="237">
        <f t="shared" ca="1" si="762"/>
        <v>2</v>
      </c>
      <c r="N93" s="237">
        <f t="shared" ca="1" si="762"/>
        <v>3</v>
      </c>
      <c r="O93" s="237">
        <f t="shared" ca="1" si="762"/>
        <v>1</v>
      </c>
      <c r="P93" s="237">
        <f t="shared" ca="1" si="762"/>
        <v>1</v>
      </c>
      <c r="Q93" s="237">
        <f t="shared" ca="1" si="762"/>
        <v>8</v>
      </c>
      <c r="R93" s="237">
        <f t="shared" ca="1" si="762"/>
        <v>1</v>
      </c>
      <c r="S93" s="237">
        <f t="shared" ca="1" si="762"/>
        <v>1</v>
      </c>
      <c r="T93" s="237">
        <f t="shared" ca="1" si="762"/>
        <v>1</v>
      </c>
      <c r="U93" s="275"/>
      <c r="V93" s="275"/>
      <c r="W93" s="237">
        <f t="shared" ca="1" si="763"/>
        <v>0</v>
      </c>
      <c r="X93" s="275"/>
      <c r="Y93" s="275">
        <f t="shared" ca="1" si="764"/>
        <v>0</v>
      </c>
      <c r="Z93" s="275">
        <f t="shared" ca="1" si="764"/>
        <v>0</v>
      </c>
      <c r="AA93" s="275">
        <f t="shared" ca="1" si="764"/>
        <v>0</v>
      </c>
      <c r="AB93" s="275">
        <f t="shared" ca="1" si="764"/>
        <v>0</v>
      </c>
      <c r="AC93" s="275">
        <f t="shared" ca="1" si="764"/>
        <v>0</v>
      </c>
      <c r="AD93" s="275">
        <f t="shared" ca="1" si="764"/>
        <v>0</v>
      </c>
      <c r="AE93" s="275">
        <f t="shared" ca="1" si="764"/>
        <v>0</v>
      </c>
      <c r="AF93" s="144">
        <f ca="1">INDEX(CHOOSE($N93,DataAutumn!i.AdultDrys,DataWinter!i.AdultDrys,DataSpring!i.AdultDrys),1,$M93)</f>
        <v>3</v>
      </c>
      <c r="AG93" s="5">
        <f t="shared" ca="1" si="723"/>
        <v>2</v>
      </c>
      <c r="AH93" s="5">
        <f t="shared" ca="1" si="723"/>
        <v>0</v>
      </c>
      <c r="AI93" s="5">
        <f t="shared" ca="1" si="724"/>
        <v>1</v>
      </c>
      <c r="AJ93">
        <f t="shared" ca="1" si="725"/>
        <v>2</v>
      </c>
      <c r="AL93" s="231" t="str">
        <f ca="1">TEXT(LEFT(OFFSET(AL93,-1,0),5)+1,"00000")&amp;MID(OFFSET(AL93,-1,0),6,FIND(" ",OFFSET(AL93,-1,0),7)-5)
&amp; $D93           &amp; IF($IG93=0," FWM","")&amp;IF($IG93=1," MWM","")&amp;IF($IG93=5," Mat","")&amp;IF($IH93=TRUE,"&amp;BBT","    ")          &amp; " Day"&amp;INDEX(i.DOY,$N93,1)
&amp; " Scan"&amp;TEXT($O93,"0")        &amp;" "&amp; INDEX(DataMaster!$B$98:$B$105,$Q93,0)
&amp; " WP"&amp;TEXT($MC93*100,"000p")           &amp; " MP"&amp;TEXT($MD93*100,"000p")           &amp; " GP"&amp;TEXT($MM93*100,"000p")
&amp; " T_" &amp; IF(AND($CC93,$CE93),"TRUE ")        &amp; " (F"&amp;3+COUNTIF($CV93:$CY93,TRUE)&amp;3&amp;"N"&amp;$DM93&amp;$DN93&amp;")"</f>
        <v>00004 FeedSupply_DSP GSM MWM     Day204 Scan1 Prime 13mo WP100p MP100p GP100p T_TRUE  (F33N33)</v>
      </c>
      <c r="AM93" s="9" t="str">
        <f ca="1">IF(COUNTIF(AL$5:AL93,AL93)=1,"-","Dup")</f>
        <v>-</v>
      </c>
      <c r="AN93" s="9"/>
      <c r="AO93" s="237" t="str">
        <f t="shared" ca="1" si="775"/>
        <v>-</v>
      </c>
      <c r="AP93" s="237" t="str">
        <f t="shared" ca="1" si="775"/>
        <v>-</v>
      </c>
      <c r="AQ93" s="237" t="str">
        <f t="shared" ca="1" si="775"/>
        <v>-</v>
      </c>
      <c r="AR93" s="237" t="str">
        <f t="shared" ca="1" si="775"/>
        <v>-</v>
      </c>
      <c r="AS93" s="237" t="str">
        <f t="shared" ca="1" si="775"/>
        <v>-</v>
      </c>
      <c r="AT93" s="237" t="str">
        <f t="shared" ca="1" si="775"/>
        <v>-</v>
      </c>
      <c r="AU93" s="237" t="str">
        <f t="shared" ca="1" si="775"/>
        <v>-</v>
      </c>
      <c r="AV93" s="237" t="str">
        <f t="shared" ca="1" si="775"/>
        <v>-</v>
      </c>
      <c r="AW93" s="9"/>
      <c r="AX93" s="5" t="b">
        <f t="shared" ca="1" si="726"/>
        <v>0</v>
      </c>
      <c r="AY93" s="5" t="str">
        <f t="shared" ca="1" si="726"/>
        <v>-</v>
      </c>
      <c r="AZ93" s="5" t="b">
        <f t="shared" ca="1" si="726"/>
        <v>0</v>
      </c>
      <c r="BA93" s="5" t="b">
        <f t="shared" ca="1" si="726"/>
        <v>1</v>
      </c>
      <c r="BB93" s="5" t="b">
        <f t="shared" ca="1" si="726"/>
        <v>1</v>
      </c>
      <c r="BC93" s="144">
        <f t="shared" ca="1" si="726"/>
        <v>0</v>
      </c>
      <c r="BD93" s="19" t="b">
        <f t="shared" ca="1" si="727"/>
        <v>1</v>
      </c>
      <c r="BE93" s="9"/>
      <c r="BF93" s="5" t="str">
        <f t="shared" ca="1" si="728"/>
        <v>-</v>
      </c>
      <c r="BG93" s="19" t="str">
        <f t="shared" ca="1" si="729"/>
        <v>-</v>
      </c>
      <c r="BH93" s="19" t="str">
        <f t="shared" ca="1" si="729"/>
        <v>-</v>
      </c>
      <c r="BI93" s="19" t="str">
        <f t="shared" ca="1" si="729"/>
        <v>-</v>
      </c>
      <c r="BJ93" s="5" t="str">
        <f t="shared" ca="1" si="730"/>
        <v>-</v>
      </c>
      <c r="BK93" s="19" t="str">
        <f t="shared" ca="1" si="731"/>
        <v>-</v>
      </c>
      <c r="BL93" s="5" t="str">
        <f t="shared" ca="1" si="732"/>
        <v>-</v>
      </c>
      <c r="BM93" s="19" t="str">
        <f t="shared" ca="1" si="733"/>
        <v>-</v>
      </c>
      <c r="BN93" s="19" t="str">
        <f t="shared" ca="1" si="733"/>
        <v>-</v>
      </c>
      <c r="BO93" s="19" t="str">
        <f t="shared" ca="1" si="733"/>
        <v>-</v>
      </c>
      <c r="BP93" s="5" t="str">
        <f t="shared" ca="1" si="734"/>
        <v>-</v>
      </c>
      <c r="BQ93" s="9"/>
      <c r="BR93" s="19" t="str">
        <f t="shared" ca="1" si="735"/>
        <v>-</v>
      </c>
      <c r="BS93" s="19" t="str">
        <f t="shared" ca="1" si="735"/>
        <v>-</v>
      </c>
      <c r="BT93" s="19" t="str">
        <f t="shared" ca="1" si="735"/>
        <v>-</v>
      </c>
      <c r="BU93" s="19" t="str">
        <f t="shared" ca="1" si="735"/>
        <v>-</v>
      </c>
      <c r="BV93" s="19" t="str">
        <f t="shared" ca="1" si="735"/>
        <v>-</v>
      </c>
      <c r="BW93" s="19" t="str">
        <f t="shared" ca="1" si="735"/>
        <v>-</v>
      </c>
      <c r="BX93" s="19" t="str">
        <f t="shared" ca="1" si="735"/>
        <v>-</v>
      </c>
      <c r="BY93" s="19" t="str">
        <f t="shared" ca="1" si="735"/>
        <v>-</v>
      </c>
      <c r="BZ93" s="19" t="str">
        <f t="shared" ca="1" si="735"/>
        <v>-</v>
      </c>
      <c r="CA93" s="19" t="str">
        <f t="shared" ca="1" si="735"/>
        <v>-</v>
      </c>
      <c r="CB93" s="9"/>
      <c r="CC93" s="237" t="b">
        <f t="shared" ref="CC93:CG95" ca="1" si="781">OFFSET(CC93,-1,0)</f>
        <v>1</v>
      </c>
      <c r="CD93" s="12" t="b">
        <v>0</v>
      </c>
      <c r="CE93" s="237" t="b">
        <f t="shared" ca="1" si="781"/>
        <v>1</v>
      </c>
      <c r="CF93" s="251">
        <f t="shared" ca="1" si="776"/>
        <v>2238102</v>
      </c>
      <c r="CG93" s="237" t="b">
        <f t="shared" ca="1" si="781"/>
        <v>0</v>
      </c>
      <c r="CH93" s="12" t="s">
        <v>34</v>
      </c>
      <c r="CI93" s="19" t="b">
        <f t="shared" ca="1" si="765"/>
        <v>1</v>
      </c>
      <c r="CJ93" s="237">
        <f t="shared" ca="1" si="777"/>
        <v>2238104</v>
      </c>
      <c r="CK93" s="19" t="str">
        <f t="shared" ca="1" si="765"/>
        <v>-</v>
      </c>
      <c r="CL93" s="19">
        <f t="shared" ca="1" si="765"/>
        <v>1</v>
      </c>
      <c r="CM93" s="19">
        <f t="shared" ca="1" si="765"/>
        <v>1</v>
      </c>
      <c r="CN93" s="9"/>
      <c r="CO93" s="444">
        <f t="shared" ca="1" si="737"/>
        <v>652</v>
      </c>
      <c r="CP93" s="444">
        <f t="shared" ca="1" si="737"/>
        <v>686</v>
      </c>
      <c r="CQ93" s="444">
        <f t="shared" ca="1" si="737"/>
        <v>721</v>
      </c>
      <c r="CR93" s="152">
        <f t="shared" ca="1" si="738"/>
        <v>378</v>
      </c>
      <c r="CS93" s="152">
        <f t="shared" ca="1" si="738"/>
        <v>413</v>
      </c>
      <c r="CT93" s="152">
        <f t="shared" ca="1" si="738"/>
        <v>448</v>
      </c>
      <c r="CU93" s="19" t="str">
        <f t="shared" ca="1" si="739"/>
        <v>-</v>
      </c>
      <c r="CV93" s="12" t="b">
        <v>0</v>
      </c>
      <c r="CW93" s="12" t="b">
        <v>0</v>
      </c>
      <c r="CX93" s="12" t="b">
        <v>0</v>
      </c>
      <c r="CY93" s="12" t="b">
        <v>0</v>
      </c>
      <c r="CZ93" s="19" t="b">
        <f t="shared" ca="1" si="739"/>
        <v>1</v>
      </c>
      <c r="DA93" s="19">
        <f t="shared" ca="1" si="739"/>
        <v>0</v>
      </c>
      <c r="DB93" s="19">
        <f t="shared" ca="1" si="739"/>
        <v>0</v>
      </c>
      <c r="DC93" s="19">
        <f t="shared" ca="1" si="739"/>
        <v>0</v>
      </c>
      <c r="DD93" s="19">
        <f t="shared" ca="1" si="739"/>
        <v>0</v>
      </c>
      <c r="DE93" s="19">
        <f t="shared" ca="1" si="739"/>
        <v>0</v>
      </c>
      <c r="DF93" s="19">
        <f t="shared" ca="1" si="739"/>
        <v>0</v>
      </c>
      <c r="DG93" s="19">
        <f t="shared" ca="1" si="739"/>
        <v>0</v>
      </c>
      <c r="DH93" s="19">
        <f t="shared" ca="1" si="739"/>
        <v>0</v>
      </c>
      <c r="DI93" s="19">
        <f t="shared" ca="1" si="739"/>
        <v>0</v>
      </c>
      <c r="DJ93" s="19">
        <f t="shared" ca="1" si="739"/>
        <v>0</v>
      </c>
      <c r="DK93" s="19">
        <f t="shared" ca="1" si="739"/>
        <v>0</v>
      </c>
      <c r="DL93" s="19">
        <f t="shared" ca="1" si="740"/>
        <v>0</v>
      </c>
      <c r="DM93" s="12">
        <v>3</v>
      </c>
      <c r="DN93" s="12">
        <v>3</v>
      </c>
      <c r="DO93" s="19">
        <f t="shared" ca="1" si="778"/>
        <v>0</v>
      </c>
      <c r="DP93" s="12">
        <v>1</v>
      </c>
      <c r="DQ93" s="12">
        <v>-1</v>
      </c>
      <c r="DR93" s="19" t="str">
        <f t="shared" ca="1" si="740"/>
        <v>-</v>
      </c>
      <c r="DS93" s="19" t="str">
        <f t="shared" ca="1" si="740"/>
        <v>-</v>
      </c>
      <c r="DT93" s="19" t="str">
        <f t="shared" ca="1" si="740"/>
        <v>-</v>
      </c>
      <c r="DU93" s="251">
        <f t="shared" ca="1" si="766"/>
        <v>0</v>
      </c>
      <c r="DV93" s="251">
        <f t="shared" si="779"/>
        <v>1</v>
      </c>
      <c r="DW93" s="251">
        <f t="shared" si="767"/>
        <v>-1</v>
      </c>
      <c r="DX93" s="19" t="str">
        <f t="shared" ca="1" si="740"/>
        <v>-</v>
      </c>
      <c r="DY93" s="19" t="str">
        <f t="shared" ca="1" si="740"/>
        <v>-</v>
      </c>
      <c r="DZ93" s="19" t="str">
        <f t="shared" ca="1" si="740"/>
        <v>-</v>
      </c>
      <c r="EA93" s="19" t="str">
        <f t="shared" ca="1" si="740"/>
        <v>-</v>
      </c>
      <c r="EB93" s="19" t="str">
        <f t="shared" ca="1" si="740"/>
        <v>-</v>
      </c>
      <c r="EC93" s="19" t="str">
        <f t="shared" ca="1" si="740"/>
        <v>-</v>
      </c>
      <c r="ED93" s="19">
        <f t="shared" ca="1" si="740"/>
        <v>0</v>
      </c>
      <c r="EE93" s="19">
        <f t="shared" ca="1" si="740"/>
        <v>0</v>
      </c>
      <c r="EF93" s="19">
        <f t="shared" ca="1" si="740"/>
        <v>0</v>
      </c>
      <c r="EG93" s="19">
        <f t="shared" ca="1" si="740"/>
        <v>0</v>
      </c>
      <c r="EH93" s="19">
        <f t="shared" ca="1" si="740"/>
        <v>0</v>
      </c>
      <c r="EI93" s="19">
        <f t="shared" ca="1" si="740"/>
        <v>0</v>
      </c>
      <c r="EJ93" s="19">
        <f t="shared" ca="1" si="740"/>
        <v>0</v>
      </c>
      <c r="EK93" s="19">
        <f t="shared" ca="1" si="740"/>
        <v>0</v>
      </c>
      <c r="EL93" s="19">
        <f t="shared" ca="1" si="740"/>
        <v>0</v>
      </c>
      <c r="EM93" s="19">
        <f t="shared" ca="1" si="740"/>
        <v>0</v>
      </c>
      <c r="EN93" s="19">
        <f t="shared" ca="1" si="740"/>
        <v>0</v>
      </c>
      <c r="EO93" s="19">
        <f t="shared" ca="1" si="740"/>
        <v>0</v>
      </c>
      <c r="EP93" s="19">
        <f t="shared" ca="1" si="740"/>
        <v>0</v>
      </c>
      <c r="EQ93" s="19">
        <f t="shared" ca="1" si="740"/>
        <v>0</v>
      </c>
      <c r="ER93" s="19">
        <f t="shared" ca="1" si="740"/>
        <v>0</v>
      </c>
      <c r="ES93" s="19">
        <f t="shared" ca="1" si="740"/>
        <v>0</v>
      </c>
      <c r="ET93" s="19">
        <f t="shared" ca="1" si="741"/>
        <v>0</v>
      </c>
      <c r="EU93" s="19">
        <f t="shared" ca="1" si="741"/>
        <v>0</v>
      </c>
      <c r="EV93" s="19">
        <f t="shared" ca="1" si="741"/>
        <v>0</v>
      </c>
      <c r="EW93" s="19">
        <f t="shared" ca="1" si="741"/>
        <v>0</v>
      </c>
      <c r="EX93" s="19">
        <f t="shared" ca="1" si="741"/>
        <v>0</v>
      </c>
      <c r="EY93" s="19">
        <f t="shared" ca="1" si="741"/>
        <v>0</v>
      </c>
      <c r="EZ93" s="19">
        <f t="shared" ca="1" si="741"/>
        <v>0</v>
      </c>
      <c r="FA93" s="19">
        <f t="shared" ca="1" si="741"/>
        <v>0</v>
      </c>
      <c r="FB93" s="19">
        <f t="shared" ca="1" si="741"/>
        <v>0</v>
      </c>
      <c r="FC93" s="19">
        <f t="shared" ca="1" si="741"/>
        <v>0</v>
      </c>
      <c r="FD93" s="19">
        <f t="shared" ca="1" si="741"/>
        <v>0</v>
      </c>
      <c r="FE93" s="19">
        <f t="shared" ca="1" si="741"/>
        <v>0</v>
      </c>
      <c r="FF93" s="19">
        <f t="shared" ca="1" si="741"/>
        <v>0</v>
      </c>
      <c r="FG93" s="19">
        <f t="shared" ca="1" si="741"/>
        <v>0</v>
      </c>
      <c r="FH93" s="19">
        <f t="shared" ca="1" si="741"/>
        <v>0</v>
      </c>
      <c r="FI93" s="19">
        <f t="shared" ca="1" si="741"/>
        <v>0</v>
      </c>
      <c r="FJ93" s="19">
        <f t="shared" ca="1" si="742"/>
        <v>0</v>
      </c>
      <c r="FK93" s="19">
        <f t="shared" ca="1" si="742"/>
        <v>0</v>
      </c>
      <c r="FL93" s="19">
        <f t="shared" ca="1" si="742"/>
        <v>0</v>
      </c>
      <c r="FM93" s="19">
        <f t="shared" ca="1" si="742"/>
        <v>0</v>
      </c>
      <c r="FN93" s="19">
        <f t="shared" ca="1" si="742"/>
        <v>0</v>
      </c>
      <c r="FO93" s="19">
        <f t="shared" ca="1" si="742"/>
        <v>0</v>
      </c>
      <c r="FP93" s="19">
        <f t="shared" ca="1" si="742"/>
        <v>0</v>
      </c>
      <c r="FQ93" s="19">
        <f t="shared" ca="1" si="742"/>
        <v>0</v>
      </c>
      <c r="FR93" s="19">
        <f t="shared" ca="1" si="742"/>
        <v>0</v>
      </c>
      <c r="FS93" s="19">
        <f t="shared" ca="1" si="742"/>
        <v>0</v>
      </c>
      <c r="FT93" s="19">
        <f t="shared" ca="1" si="742"/>
        <v>0</v>
      </c>
      <c r="FU93" s="19">
        <f t="shared" ca="1" si="742"/>
        <v>0</v>
      </c>
      <c r="FV93" s="19">
        <f t="shared" ca="1" si="742"/>
        <v>0</v>
      </c>
      <c r="FW93" s="19">
        <f t="shared" ca="1" si="742"/>
        <v>0</v>
      </c>
      <c r="FX93" s="19">
        <f t="shared" ca="1" si="742"/>
        <v>0</v>
      </c>
      <c r="FY93" s="19">
        <f t="shared" ca="1" si="742"/>
        <v>0</v>
      </c>
      <c r="FZ93" s="19">
        <f t="shared" ca="1" si="742"/>
        <v>0</v>
      </c>
      <c r="GA93" s="19">
        <f t="shared" ca="1" si="742"/>
        <v>0</v>
      </c>
      <c r="GB93" s="19">
        <f t="shared" ca="1" si="742"/>
        <v>0</v>
      </c>
      <c r="GC93" s="19">
        <f t="shared" ca="1" si="742"/>
        <v>0</v>
      </c>
      <c r="GD93" s="19">
        <f t="shared" ca="1" si="742"/>
        <v>0</v>
      </c>
      <c r="GE93" s="19">
        <f t="shared" ca="1" si="742"/>
        <v>0</v>
      </c>
      <c r="GF93" s="19">
        <f t="shared" ca="1" si="742"/>
        <v>0</v>
      </c>
      <c r="GG93" s="19">
        <f t="shared" ca="1" si="742"/>
        <v>0</v>
      </c>
      <c r="GH93" s="19">
        <f t="shared" ca="1" si="742"/>
        <v>0</v>
      </c>
      <c r="GI93" s="19">
        <f t="shared" ca="1" si="742"/>
        <v>0</v>
      </c>
      <c r="GJ93" s="19">
        <f t="shared" ca="1" si="742"/>
        <v>0</v>
      </c>
      <c r="GK93" s="19">
        <f t="shared" ca="1" si="742"/>
        <v>0</v>
      </c>
      <c r="GL93" s="19">
        <f t="shared" ca="1" si="742"/>
        <v>0</v>
      </c>
      <c r="GM93" s="19">
        <f t="shared" ca="1" si="742"/>
        <v>0</v>
      </c>
      <c r="GN93" s="19">
        <f t="shared" ca="1" si="742"/>
        <v>0</v>
      </c>
      <c r="GO93" s="19">
        <f t="shared" ca="1" si="742"/>
        <v>0</v>
      </c>
      <c r="GP93" s="19">
        <f t="shared" ca="1" si="742"/>
        <v>0</v>
      </c>
      <c r="GQ93" s="19">
        <f t="shared" ca="1" si="742"/>
        <v>0</v>
      </c>
      <c r="GR93" s="19">
        <f t="shared" ca="1" si="742"/>
        <v>0</v>
      </c>
      <c r="GS93" s="19">
        <f t="shared" ca="1" si="742"/>
        <v>0</v>
      </c>
      <c r="GT93" s="19">
        <f t="shared" ca="1" si="742"/>
        <v>0</v>
      </c>
      <c r="GU93" s="19">
        <f t="shared" ca="1" si="742"/>
        <v>0</v>
      </c>
      <c r="GV93" s="19">
        <f t="shared" ca="1" si="742"/>
        <v>0</v>
      </c>
      <c r="GW93" s="19">
        <f t="shared" ca="1" si="742"/>
        <v>0</v>
      </c>
      <c r="GX93" s="19">
        <f t="shared" ca="1" si="742"/>
        <v>0</v>
      </c>
      <c r="GY93" s="19">
        <f t="shared" ca="1" si="742"/>
        <v>0</v>
      </c>
      <c r="GZ93" s="19">
        <f t="shared" ca="1" si="742"/>
        <v>0</v>
      </c>
      <c r="HA93" s="19">
        <f t="shared" ca="1" si="742"/>
        <v>0</v>
      </c>
      <c r="HB93" s="19">
        <f t="shared" ca="1" si="742"/>
        <v>0</v>
      </c>
      <c r="HC93" s="19">
        <f t="shared" ca="1" si="742"/>
        <v>0</v>
      </c>
      <c r="HD93" s="19">
        <f t="shared" ca="1" si="742"/>
        <v>0</v>
      </c>
      <c r="HE93" s="19">
        <f t="shared" ca="1" si="742"/>
        <v>0</v>
      </c>
      <c r="HF93" s="19">
        <f t="shared" ca="1" si="742"/>
        <v>0</v>
      </c>
      <c r="HG93" s="19">
        <f t="shared" ca="1" si="742"/>
        <v>0</v>
      </c>
      <c r="HH93" s="19">
        <f t="shared" ca="1" si="742"/>
        <v>0</v>
      </c>
      <c r="HI93" s="19">
        <f t="shared" ca="1" si="742"/>
        <v>0</v>
      </c>
      <c r="HJ93" s="19">
        <f t="shared" ca="1" si="742"/>
        <v>0</v>
      </c>
      <c r="HK93" s="19">
        <f t="shared" ca="1" si="742"/>
        <v>0</v>
      </c>
      <c r="HL93" s="19">
        <f t="shared" ca="1" si="743"/>
        <v>0</v>
      </c>
      <c r="HM93" s="19">
        <f t="shared" ca="1" si="743"/>
        <v>0</v>
      </c>
      <c r="HN93" s="19">
        <f t="shared" ca="1" si="743"/>
        <v>0</v>
      </c>
      <c r="HO93" s="19">
        <f t="shared" ca="1" si="743"/>
        <v>0</v>
      </c>
      <c r="HP93" s="19">
        <f t="shared" ca="1" si="743"/>
        <v>0</v>
      </c>
      <c r="HQ93" s="19">
        <f t="shared" ca="1" si="743"/>
        <v>0</v>
      </c>
      <c r="HR93" s="19">
        <f t="shared" ca="1" si="743"/>
        <v>0</v>
      </c>
      <c r="HS93" s="19">
        <f t="shared" ca="1" si="743"/>
        <v>0</v>
      </c>
      <c r="HT93" s="19">
        <f t="shared" ca="1" si="743"/>
        <v>0</v>
      </c>
      <c r="HU93" s="19">
        <f t="shared" ca="1" si="743"/>
        <v>0</v>
      </c>
      <c r="HV93" s="19">
        <f t="shared" ca="1" si="743"/>
        <v>0</v>
      </c>
      <c r="HW93" s="19">
        <f t="shared" ca="1" si="743"/>
        <v>0</v>
      </c>
      <c r="HX93" s="19">
        <f t="shared" ca="1" si="743"/>
        <v>0</v>
      </c>
      <c r="HY93" s="19">
        <f t="shared" ca="1" si="743"/>
        <v>0</v>
      </c>
      <c r="HZ93" s="19">
        <f t="shared" ca="1" si="743"/>
        <v>0</v>
      </c>
      <c r="IA93" s="19">
        <f t="shared" ca="1" si="743"/>
        <v>0</v>
      </c>
      <c r="IB93" s="19">
        <f t="shared" ca="1" si="743"/>
        <v>0</v>
      </c>
      <c r="IC93" s="19">
        <f t="shared" ca="1" si="743"/>
        <v>0</v>
      </c>
      <c r="ID93" s="19">
        <f t="shared" ca="1" si="743"/>
        <v>0</v>
      </c>
      <c r="IE93" s="5">
        <f t="shared" ca="1" si="744"/>
        <v>67</v>
      </c>
      <c r="IF93" s="9"/>
      <c r="IG93" s="5">
        <f t="shared" ca="1" si="745"/>
        <v>1</v>
      </c>
      <c r="IH93" s="5" t="b">
        <f t="shared" ca="1" si="745"/>
        <v>0</v>
      </c>
      <c r="II93" s="19">
        <f t="shared" ca="1" si="746"/>
        <v>0</v>
      </c>
      <c r="IJ93" s="5">
        <f t="shared" ca="1" si="745"/>
        <v>55</v>
      </c>
      <c r="IK93" s="19">
        <f t="shared" ca="1" si="746"/>
        <v>1</v>
      </c>
      <c r="IL93" s="19">
        <f t="shared" ca="1" si="746"/>
        <v>0</v>
      </c>
      <c r="IM93" s="19">
        <f t="shared" ca="1" si="746"/>
        <v>0</v>
      </c>
      <c r="IN93" s="19">
        <f t="shared" ca="1" si="746"/>
        <v>0</v>
      </c>
      <c r="IO93" s="19">
        <f t="shared" ca="1" si="746"/>
        <v>0</v>
      </c>
      <c r="IP93" s="19">
        <f t="shared" ca="1" si="746"/>
        <v>0</v>
      </c>
      <c r="IQ93" s="19">
        <f t="shared" ca="1" si="746"/>
        <v>0</v>
      </c>
      <c r="IR93" s="19">
        <f t="shared" ca="1" si="746"/>
        <v>0</v>
      </c>
      <c r="IS93" s="19">
        <f t="shared" ca="1" si="746"/>
        <v>0</v>
      </c>
      <c r="IT93" s="19">
        <f t="shared" ca="1" si="746"/>
        <v>0</v>
      </c>
      <c r="IU93" s="19">
        <f t="shared" ca="1" si="746"/>
        <v>0</v>
      </c>
      <c r="IV93" s="19">
        <f t="shared" ca="1" si="746"/>
        <v>0</v>
      </c>
      <c r="IW93" s="19">
        <f t="shared" ca="1" si="746"/>
        <v>0</v>
      </c>
      <c r="IX93" s="19">
        <f t="shared" ca="1" si="746"/>
        <v>0</v>
      </c>
      <c r="IY93" s="19">
        <f t="shared" ca="1" si="746"/>
        <v>0</v>
      </c>
      <c r="IZ93" s="19">
        <f t="shared" ca="1" si="746"/>
        <v>0</v>
      </c>
      <c r="JA93" s="19">
        <f t="shared" ca="1" si="746"/>
        <v>0</v>
      </c>
      <c r="JB93" s="19">
        <f t="shared" ca="1" si="746"/>
        <v>0</v>
      </c>
      <c r="JC93" s="19">
        <f t="shared" ca="1" si="746"/>
        <v>0</v>
      </c>
      <c r="JD93" s="19">
        <f t="shared" ca="1" si="746"/>
        <v>0</v>
      </c>
      <c r="JE93" s="19">
        <f t="shared" ca="1" si="746"/>
        <v>0</v>
      </c>
      <c r="JF93" s="19">
        <f t="shared" ca="1" si="746"/>
        <v>0</v>
      </c>
      <c r="JG93" s="5">
        <f t="shared" ca="1" si="747"/>
        <v>1.2500000000000001E-2</v>
      </c>
      <c r="JH93" s="567">
        <f t="shared" ca="1" si="747"/>
        <v>0</v>
      </c>
      <c r="JI93" s="5">
        <f t="shared" ca="1" si="747"/>
        <v>6.25E-2</v>
      </c>
      <c r="JJ93" s="5">
        <f t="shared" ca="1" si="747"/>
        <v>6.25E-2</v>
      </c>
      <c r="JK93" s="5">
        <f t="shared" ca="1" si="747"/>
        <v>6.25E-2</v>
      </c>
      <c r="JL93" s="19">
        <f t="shared" ca="1" si="746"/>
        <v>1</v>
      </c>
      <c r="JM93" s="19">
        <f t="shared" ca="1" si="746"/>
        <v>0</v>
      </c>
      <c r="JN93" s="19">
        <f t="shared" ca="1" si="746"/>
        <v>1</v>
      </c>
      <c r="JO93" s="9"/>
      <c r="JP93" s="5" t="b">
        <f t="shared" ca="1" si="748"/>
        <v>0</v>
      </c>
      <c r="JQ93" s="19" t="str">
        <f t="shared" ca="1" si="749"/>
        <v>-</v>
      </c>
      <c r="JR93" s="19" t="str">
        <f t="shared" ca="1" si="749"/>
        <v>-</v>
      </c>
      <c r="JS93" s="5" t="b">
        <f t="shared" ca="1" si="750"/>
        <v>0</v>
      </c>
      <c r="JT93" s="5" t="b">
        <f t="shared" ca="1" si="750"/>
        <v>0</v>
      </c>
      <c r="JU93" s="5" t="b">
        <f t="shared" ca="1" si="750"/>
        <v>1</v>
      </c>
      <c r="JV93" s="144">
        <f t="shared" ca="1" si="768"/>
        <v>1</v>
      </c>
      <c r="JW93" s="144">
        <f t="shared" ca="1" si="768"/>
        <v>1</v>
      </c>
      <c r="JX93" s="19" t="str">
        <f t="shared" ca="1" si="769"/>
        <v>-</v>
      </c>
      <c r="JY93" s="19" t="str">
        <f t="shared" ca="1" si="769"/>
        <v>-</v>
      </c>
      <c r="JZ93" s="19" t="str">
        <f t="shared" ca="1" si="769"/>
        <v>-</v>
      </c>
      <c r="KA93" s="19" t="str">
        <f t="shared" ca="1" si="769"/>
        <v>-</v>
      </c>
      <c r="KB93" s="19">
        <f t="shared" ca="1" si="769"/>
        <v>1</v>
      </c>
      <c r="KC93" s="19">
        <f t="shared" ca="1" si="769"/>
        <v>0.66</v>
      </c>
      <c r="KD93" s="19" t="str">
        <f t="shared" ca="1" si="769"/>
        <v>-</v>
      </c>
      <c r="KE93" s="5" t="b" cm="1">
        <f t="array" aca="1" ref="KE93" ca="1">IF(OR(KF93:KM93&lt;&gt;"-"),TRUE,"-")</f>
        <v>1</v>
      </c>
      <c r="KF93" s="237">
        <f t="shared" ca="1" si="780"/>
        <v>2</v>
      </c>
      <c r="KG93" s="237">
        <f t="shared" ca="1" si="780"/>
        <v>2</v>
      </c>
      <c r="KH93" s="237">
        <f t="shared" ca="1" si="780"/>
        <v>2</v>
      </c>
      <c r="KI93" s="237">
        <f t="shared" ca="1" si="780"/>
        <v>2</v>
      </c>
      <c r="KJ93" s="237">
        <f t="shared" ca="1" si="780"/>
        <v>2</v>
      </c>
      <c r="KK93" s="237">
        <f t="shared" ca="1" si="780"/>
        <v>2</v>
      </c>
      <c r="KL93" s="237">
        <f t="shared" ca="1" si="780"/>
        <v>2</v>
      </c>
      <c r="KM93" s="237">
        <f t="shared" ca="1" si="780"/>
        <v>2</v>
      </c>
      <c r="KN93" s="5" t="str">
        <f t="array" aca="1" ref="KN93" ca="1">IF(OR(KO93:KU93&lt;&gt;"-"),TRUE,"-")</f>
        <v>-</v>
      </c>
      <c r="KO93" s="19" t="str">
        <f t="shared" ca="1" si="771"/>
        <v>-</v>
      </c>
      <c r="KP93" s="19" t="str">
        <f t="shared" ca="1" si="771"/>
        <v>-</v>
      </c>
      <c r="KQ93" s="19" t="str">
        <f t="shared" ca="1" si="771"/>
        <v>-</v>
      </c>
      <c r="KR93" s="19" t="str">
        <f t="shared" ca="1" si="771"/>
        <v>-</v>
      </c>
      <c r="KS93" s="19" t="str">
        <f t="shared" ca="1" si="771"/>
        <v>-</v>
      </c>
      <c r="KT93" s="19" t="str">
        <f t="shared" ca="1" si="771"/>
        <v>-</v>
      </c>
      <c r="KU93" s="19" t="str">
        <f t="shared" ca="1" si="771"/>
        <v>-</v>
      </c>
      <c r="KV93" s="19" t="b">
        <f t="shared" ca="1" si="771"/>
        <v>0</v>
      </c>
      <c r="KW93" s="144">
        <f t="shared" ca="1" si="752"/>
        <v>2</v>
      </c>
      <c r="KX93" s="19">
        <f t="shared" ca="1" si="771"/>
        <v>2</v>
      </c>
      <c r="KY93" s="19" t="b">
        <f t="shared" ca="1" si="771"/>
        <v>0</v>
      </c>
      <c r="KZ93" s="19" t="str">
        <f t="shared" ca="1" si="771"/>
        <v>-</v>
      </c>
      <c r="LA93" s="5" t="str">
        <f t="shared" ca="1" si="753"/>
        <v>-</v>
      </c>
      <c r="LB93" s="5" t="str">
        <f t="shared" ca="1" si="753"/>
        <v>-</v>
      </c>
      <c r="LC93" s="5" t="str">
        <f t="shared" ca="1" si="753"/>
        <v>-</v>
      </c>
      <c r="LD93" s="5" t="str">
        <f t="shared" ca="1" si="753"/>
        <v>-</v>
      </c>
      <c r="LE93" s="19" t="b">
        <f t="shared" ca="1" si="772"/>
        <v>0</v>
      </c>
      <c r="LF93" s="19" t="str">
        <f t="shared" ca="1" si="772"/>
        <v>-</v>
      </c>
      <c r="LG93" s="19" t="str">
        <f t="shared" ca="1" si="772"/>
        <v>-</v>
      </c>
      <c r="LH93" s="19" t="b">
        <f t="shared" ca="1" si="772"/>
        <v>1</v>
      </c>
      <c r="LI93" s="19">
        <f t="shared" ca="1" si="772"/>
        <v>0.75</v>
      </c>
      <c r="LJ93" s="19">
        <f t="shared" ca="1" si="772"/>
        <v>0.75</v>
      </c>
      <c r="LK93" s="19">
        <f t="shared" ca="1" si="772"/>
        <v>0.99</v>
      </c>
      <c r="LL93" s="19">
        <f t="shared" ca="1" si="772"/>
        <v>0.5</v>
      </c>
      <c r="LM93" s="19">
        <f t="shared" ca="1" si="772"/>
        <v>0</v>
      </c>
      <c r="LN93" s="19">
        <f t="shared" ca="1" si="772"/>
        <v>0</v>
      </c>
      <c r="LO93" s="19" t="str">
        <f t="shared" ca="1" si="772"/>
        <v>-</v>
      </c>
      <c r="LP93" s="5" t="str" cm="1">
        <f t="array" aca="1" ref="LP93" ca="1">INDEX(i.meatgrid,$Q93,LP$7)</f>
        <v>-</v>
      </c>
      <c r="LQ93" s="5" cm="1">
        <f t="array" aca="1" ref="LQ93" ca="1">INDEX(i.meatgrid,$Q93,LQ$7)</f>
        <v>400</v>
      </c>
      <c r="LR93" s="19" t="str">
        <f t="shared" ca="1" si="754"/>
        <v>-</v>
      </c>
      <c r="LS93" s="5">
        <f t="shared" ca="1" si="755"/>
        <v>1</v>
      </c>
      <c r="LT93" s="9"/>
      <c r="LU93" s="19">
        <f t="shared" ca="1" si="754"/>
        <v>70</v>
      </c>
      <c r="LV93" s="19">
        <f t="shared" ca="1" si="756"/>
        <v>50</v>
      </c>
      <c r="LW93" s="19">
        <f t="shared" ca="1" si="756"/>
        <v>80</v>
      </c>
      <c r="LX93" s="19">
        <f t="shared" ca="1" si="756"/>
        <v>50</v>
      </c>
      <c r="LY93" s="5" t="b" cm="1">
        <f t="array" aca="1" ref="LY93" ca="1">INDEX(i.meatgrid,$Q93,LY$7)</f>
        <v>0</v>
      </c>
      <c r="LZ93" s="5" t="b" cm="1">
        <f t="array" aca="1" ref="LZ93" ca="1">INDEX(i.meatgrid,$Q93,LZ$7)</f>
        <v>0</v>
      </c>
      <c r="MA93" s="5" cm="1">
        <f t="array" aca="1" ref="MA93" ca="1">INDEX(i.meatgrid,$Q93,MA$7)</f>
        <v>40</v>
      </c>
      <c r="MB93" s="5" t="str" cm="1">
        <f t="array" aca="1" ref="MB93" ca="1">INDEX(i.meatgrid,$Q93,MB$7)</f>
        <v>-</v>
      </c>
      <c r="MC93" s="19">
        <f t="shared" ca="1" si="757"/>
        <v>1</v>
      </c>
      <c r="MD93" s="5">
        <f t="shared" ca="1" si="758"/>
        <v>1</v>
      </c>
      <c r="ME93" s="5" cm="1">
        <f t="array" aca="1" ref="ME93" ca="1">INDEX(i.meatgrid,$Q93,ME$7)</f>
        <v>1</v>
      </c>
      <c r="MF93" s="5" cm="1">
        <f t="array" aca="1" ref="MF93" ca="1">INDEX(i.meatgrid,$Q93,MF$7)</f>
        <v>0</v>
      </c>
      <c r="MG93" s="5" cm="1">
        <f t="array" aca="1" ref="MG93" ca="1">INDEX(i.meatgrid,$Q93,MG$7)</f>
        <v>0</v>
      </c>
      <c r="MH93" s="5" cm="1">
        <f t="array" aca="1" ref="MH93" ca="1">INDEX(i.meatgrid,$Q93,MH$7)</f>
        <v>0</v>
      </c>
      <c r="MI93" s="5" cm="1">
        <f t="array" aca="1" ref="MI93" ca="1">INDEX(i.meatgrid,$Q93,MI$7)</f>
        <v>0</v>
      </c>
      <c r="MJ93" s="5" cm="1">
        <f t="array" aca="1" ref="MJ93" ca="1">INDEX(i.meatgrid,$Q93,MJ$7)</f>
        <v>1</v>
      </c>
      <c r="MK93" s="5" cm="1">
        <f t="array" aca="1" ref="MK93" ca="1">INDEX(i.meatgrid,$Q93,MK$7)</f>
        <v>1</v>
      </c>
      <c r="ML93" s="5" cm="1">
        <f t="array" aca="1" ref="ML93" ca="1">INDEX(i.meatgrid,$Q93,ML$7)</f>
        <v>1</v>
      </c>
      <c r="MM93" s="19">
        <f t="shared" ca="1" si="759"/>
        <v>1</v>
      </c>
      <c r="MN93" s="9"/>
      <c r="MO93" s="19" t="b">
        <f t="shared" ca="1" si="760"/>
        <v>0</v>
      </c>
      <c r="MP93" s="19" t="b">
        <f t="shared" ca="1" si="760"/>
        <v>0</v>
      </c>
      <c r="MQ93" s="19">
        <f t="shared" ca="1" si="760"/>
        <v>1</v>
      </c>
      <c r="MR93" s="19">
        <f t="shared" ca="1" si="760"/>
        <v>0.75</v>
      </c>
      <c r="MS93" s="19">
        <f t="shared" ca="1" si="760"/>
        <v>0.75</v>
      </c>
      <c r="MT93" s="19">
        <f t="shared" ca="1" si="760"/>
        <v>0.8</v>
      </c>
      <c r="MU93" s="19">
        <f t="shared" ca="1" si="760"/>
        <v>0.82499999999999996</v>
      </c>
      <c r="MV93" s="19">
        <f t="shared" ca="1" si="760"/>
        <v>0.875</v>
      </c>
      <c r="MW93" s="19">
        <f t="shared" ca="1" si="760"/>
        <v>0.9</v>
      </c>
      <c r="MX93" s="19">
        <f t="shared" ca="1" si="760"/>
        <v>1</v>
      </c>
      <c r="MY93" s="19">
        <f t="shared" ca="1" si="760"/>
        <v>0.875</v>
      </c>
      <c r="MZ93" s="19" t="b">
        <f t="shared" ca="1" si="760"/>
        <v>1</v>
      </c>
      <c r="NA93" s="19">
        <f t="shared" ca="1" si="760"/>
        <v>74.989999999999995</v>
      </c>
      <c r="NB93" s="19" t="str">
        <f t="shared" ca="1" si="760"/>
        <v>-</v>
      </c>
      <c r="NC93" s="19" t="str">
        <f t="shared" ca="1" si="760"/>
        <v>-</v>
      </c>
      <c r="ND93" s="19" t="str">
        <f t="shared" ca="1" si="760"/>
        <v>-</v>
      </c>
      <c r="NE93" s="19" t="str">
        <f t="shared" ca="1" si="761"/>
        <v>-</v>
      </c>
      <c r="NF93" s="19" t="str">
        <f t="shared" ca="1" si="761"/>
        <v>-</v>
      </c>
      <c r="NG93" s="19" t="str">
        <f t="shared" ca="1" si="761"/>
        <v>-</v>
      </c>
      <c r="NH93" s="19" t="str">
        <f t="shared" ca="1" si="761"/>
        <v>-</v>
      </c>
      <c r="NI93" s="19">
        <f t="shared" ca="1" si="761"/>
        <v>36.99</v>
      </c>
      <c r="NJ93" s="19">
        <f t="shared" ca="1" si="761"/>
        <v>36.99</v>
      </c>
      <c r="NK93" s="19" t="str">
        <f t="shared" ca="1" si="761"/>
        <v>-</v>
      </c>
      <c r="NL93" s="19" t="str">
        <f t="shared" ca="1" si="761"/>
        <v>-</v>
      </c>
      <c r="NM93" s="19" t="str">
        <f t="shared" ca="1" si="761"/>
        <v>-</v>
      </c>
      <c r="NN93" s="19" t="str">
        <f t="shared" ca="1" si="761"/>
        <v>-</v>
      </c>
      <c r="NO93" s="19" t="str">
        <f t="shared" ca="1" si="761"/>
        <v>-</v>
      </c>
      <c r="NP93" s="19">
        <f t="shared" ca="1" si="761"/>
        <v>49.99</v>
      </c>
      <c r="NQ93" s="19">
        <f t="shared" ca="1" si="761"/>
        <v>49.99</v>
      </c>
      <c r="NR93" s="19">
        <f t="shared" ca="1" si="761"/>
        <v>49.99</v>
      </c>
      <c r="NS93" s="19">
        <f t="shared" ca="1" si="761"/>
        <v>49.99</v>
      </c>
      <c r="NT93" s="19">
        <f t="shared" ca="1" si="761"/>
        <v>49.99</v>
      </c>
      <c r="NU93" s="19">
        <f t="shared" ca="1" si="761"/>
        <v>49.99</v>
      </c>
      <c r="NV93" s="19">
        <f t="shared" ca="1" si="761"/>
        <v>49.99</v>
      </c>
      <c r="NW93" s="19">
        <f t="shared" ca="1" si="761"/>
        <v>49.99</v>
      </c>
      <c r="NX93" s="19">
        <f t="shared" ca="1" si="761"/>
        <v>412.99</v>
      </c>
      <c r="NY93" s="19">
        <f t="shared" ca="1" si="761"/>
        <v>412.99</v>
      </c>
      <c r="NZ93" s="19" t="str">
        <f t="shared" ca="1" si="761"/>
        <v>-</v>
      </c>
      <c r="OA93" s="19" t="str">
        <f t="shared" ca="1" si="761"/>
        <v>-</v>
      </c>
      <c r="OB93" s="19" t="str">
        <f t="shared" ca="1" si="761"/>
        <v>-</v>
      </c>
      <c r="OC93" s="19" t="str">
        <f t="shared" ca="1" si="761"/>
        <v>-</v>
      </c>
      <c r="OD93" s="19" t="str">
        <f t="shared" ca="1" si="761"/>
        <v>-</v>
      </c>
      <c r="OE93" s="19">
        <f t="shared" ca="1" si="761"/>
        <v>6.8900000000000006</v>
      </c>
      <c r="OF93" s="19">
        <f t="shared" ca="1" si="761"/>
        <v>6.8900000000000006</v>
      </c>
      <c r="OG93" s="19">
        <f t="shared" ca="1" si="761"/>
        <v>6.8900000000000006</v>
      </c>
      <c r="OH93" s="19">
        <f t="shared" ca="1" si="761"/>
        <v>6.8900000000000006</v>
      </c>
      <c r="OI93" s="19">
        <f t="shared" ca="1" si="761"/>
        <v>6.8900000000000006</v>
      </c>
      <c r="OJ93" s="19">
        <f t="shared" ca="1" si="761"/>
        <v>6.8900000000000006</v>
      </c>
      <c r="OK93" s="19">
        <f t="shared" ca="1" si="761"/>
        <v>6.8900000000000006</v>
      </c>
      <c r="OL93" s="19">
        <f t="shared" ca="1" si="761"/>
        <v>6.8900000000000006</v>
      </c>
      <c r="OM93" s="19">
        <f t="shared" ca="1" si="761"/>
        <v>346.99</v>
      </c>
      <c r="ON93" s="19">
        <f t="shared" ca="1" si="761"/>
        <v>346.99</v>
      </c>
      <c r="OO93" s="19" t="str">
        <f t="shared" ca="1" si="761"/>
        <v>-</v>
      </c>
      <c r="OP93" s="19" t="str">
        <f t="shared" ca="1" si="761"/>
        <v>-</v>
      </c>
      <c r="OQ93" s="19" t="str">
        <f t="shared" ca="1" si="761"/>
        <v>-</v>
      </c>
      <c r="OR93" s="19" t="str">
        <f t="shared" ca="1" si="761"/>
        <v>-</v>
      </c>
      <c r="OS93" s="19" t="str">
        <f t="shared" ca="1" si="761"/>
        <v>-</v>
      </c>
      <c r="OT93" s="19">
        <f t="shared" ca="1" si="761"/>
        <v>0</v>
      </c>
      <c r="OU93" s="24">
        <v>0</v>
      </c>
    </row>
    <row r="94" spans="1:411" outlineLevel="2">
      <c r="A94" s="21">
        <f t="shared" si="158"/>
        <v>89</v>
      </c>
      <c r="B94" s="222">
        <f t="shared" ca="1" si="773"/>
        <v>85</v>
      </c>
      <c r="C94">
        <v>206</v>
      </c>
      <c r="D94" s="144" t="str">
        <f t="shared" ca="1" si="721"/>
        <v>GSM</v>
      </c>
      <c r="E94" t="b">
        <v>1</v>
      </c>
      <c r="F94" t="b">
        <v>0</v>
      </c>
      <c r="G94" t="b">
        <f t="shared" si="722"/>
        <v>1</v>
      </c>
      <c r="H94" s="237">
        <f t="shared" ca="1" si="774"/>
        <v>2</v>
      </c>
      <c r="I94" s="237">
        <f t="shared" ca="1" si="774"/>
        <v>1</v>
      </c>
      <c r="J94" s="237" t="str">
        <f t="shared" ca="1" si="774"/>
        <v/>
      </c>
      <c r="K94" s="237">
        <f t="shared" ca="1" si="774"/>
        <v>2</v>
      </c>
      <c r="L94" s="237">
        <f t="shared" ca="1" si="762"/>
        <v>2</v>
      </c>
      <c r="M94" s="237">
        <f t="shared" ca="1" si="762"/>
        <v>2</v>
      </c>
      <c r="N94" s="237">
        <f t="shared" ca="1" si="762"/>
        <v>3</v>
      </c>
      <c r="O94" s="237">
        <f t="shared" ca="1" si="762"/>
        <v>1</v>
      </c>
      <c r="P94" s="237">
        <f t="shared" ca="1" si="762"/>
        <v>1</v>
      </c>
      <c r="Q94" s="237">
        <f t="shared" ca="1" si="762"/>
        <v>8</v>
      </c>
      <c r="R94" s="237">
        <f t="shared" ca="1" si="762"/>
        <v>1</v>
      </c>
      <c r="S94" s="237">
        <f t="shared" ca="1" si="762"/>
        <v>1</v>
      </c>
      <c r="T94" s="237">
        <f t="shared" ca="1" si="762"/>
        <v>1</v>
      </c>
      <c r="U94" s="275"/>
      <c r="V94" s="275"/>
      <c r="W94" s="237">
        <f t="shared" ca="1" si="763"/>
        <v>0</v>
      </c>
      <c r="X94" s="275"/>
      <c r="Y94" s="275">
        <f t="shared" ca="1" si="764"/>
        <v>0</v>
      </c>
      <c r="Z94" s="275">
        <f t="shared" ca="1" si="764"/>
        <v>0</v>
      </c>
      <c r="AA94" s="275">
        <f t="shared" ca="1" si="764"/>
        <v>0</v>
      </c>
      <c r="AB94" s="275">
        <f t="shared" ca="1" si="764"/>
        <v>0</v>
      </c>
      <c r="AC94" s="275">
        <f t="shared" ca="1" si="764"/>
        <v>0</v>
      </c>
      <c r="AD94" s="275">
        <f t="shared" ca="1" si="764"/>
        <v>0</v>
      </c>
      <c r="AE94" s="275">
        <f t="shared" ca="1" si="764"/>
        <v>0</v>
      </c>
      <c r="AF94" s="144">
        <f ca="1">INDEX(CHOOSE($N94,DataAutumn!i.AdultDrys,DataWinter!i.AdultDrys,DataSpring!i.AdultDrys),1,$M94)</f>
        <v>3</v>
      </c>
      <c r="AG94" s="5">
        <f t="shared" ca="1" si="723"/>
        <v>2</v>
      </c>
      <c r="AH94" s="5">
        <f t="shared" ca="1" si="723"/>
        <v>0</v>
      </c>
      <c r="AI94" s="5">
        <f t="shared" ca="1" si="724"/>
        <v>1</v>
      </c>
      <c r="AJ94">
        <f t="shared" ca="1" si="725"/>
        <v>2</v>
      </c>
      <c r="AL94" s="231" t="str">
        <f ca="1">TEXT(LEFT(OFFSET(AL94,-1,0),5)+1,"00000")&amp;MID(OFFSET(AL94,-1,0),6,FIND(" ",OFFSET(AL94,-1,0),7)-5)
&amp; $D94           &amp; IF($IG94=0," FWM","")&amp;IF($IG94=1," MWM","")&amp;IF($IG94=5," Mat","")&amp;IF($IH94=TRUE,"&amp;BBT","    ")          &amp; " Day"&amp;INDEX(i.DOY,$N94,1)
&amp; " Scan"&amp;TEXT($O94,"0")        &amp;" "&amp; INDEX(DataMaster!$B$98:$B$105,$Q94,0)
&amp; " WP"&amp;TEXT($MC94*100,"000p")           &amp; " MP"&amp;TEXT($MD94*100,"000p")           &amp; " GP"&amp;TEXT($MM94*100,"000p")
&amp; " T_" &amp; IF(AND($CC94,$CE94),"TRUE ")        &amp; " (F"&amp;3+COUNTIF($CV94:$CY94,TRUE)&amp;3&amp;"N"&amp;$DM94&amp;$DN94&amp;")"</f>
        <v>00005 FeedSupply_DSP GSM MWM     Day204 Scan1 Prime 13mo WP100p MP100p GP100p T_TRUE  (F33N33)</v>
      </c>
      <c r="AM94" s="9" t="str">
        <f ca="1">IF(COUNTIF(AL$5:AL94,AL94)=1,"-","Dup")</f>
        <v>-</v>
      </c>
      <c r="AN94" s="9"/>
      <c r="AO94" s="237" t="str">
        <f t="shared" ca="1" si="775"/>
        <v>-</v>
      </c>
      <c r="AP94" s="237" t="str">
        <f t="shared" ca="1" si="775"/>
        <v>-</v>
      </c>
      <c r="AQ94" s="237" t="str">
        <f t="shared" ca="1" si="775"/>
        <v>-</v>
      </c>
      <c r="AR94" s="237" t="str">
        <f t="shared" ca="1" si="775"/>
        <v>-</v>
      </c>
      <c r="AS94" s="237" t="str">
        <f t="shared" ca="1" si="775"/>
        <v>-</v>
      </c>
      <c r="AT94" s="237" t="str">
        <f t="shared" ca="1" si="775"/>
        <v>-</v>
      </c>
      <c r="AU94" s="237" t="str">
        <f t="shared" ca="1" si="775"/>
        <v>-</v>
      </c>
      <c r="AV94" s="237" t="str">
        <f t="shared" ca="1" si="775"/>
        <v>-</v>
      </c>
      <c r="AW94" s="9"/>
      <c r="AX94" s="5" t="b">
        <f t="shared" ca="1" si="726"/>
        <v>0</v>
      </c>
      <c r="AY94" s="5" t="str">
        <f t="shared" ca="1" si="726"/>
        <v>-</v>
      </c>
      <c r="AZ94" s="5" t="b">
        <f t="shared" ca="1" si="726"/>
        <v>0</v>
      </c>
      <c r="BA94" s="5" t="b">
        <f t="shared" ca="1" si="726"/>
        <v>1</v>
      </c>
      <c r="BB94" s="5" t="b">
        <f t="shared" ca="1" si="726"/>
        <v>1</v>
      </c>
      <c r="BC94" s="144">
        <f t="shared" ca="1" si="726"/>
        <v>0</v>
      </c>
      <c r="BD94" s="19" t="b">
        <f t="shared" ca="1" si="727"/>
        <v>1</v>
      </c>
      <c r="BE94" s="9"/>
      <c r="BF94" s="5" t="str">
        <f t="shared" ca="1" si="728"/>
        <v>-</v>
      </c>
      <c r="BG94" s="19" t="str">
        <f t="shared" ca="1" si="729"/>
        <v>-</v>
      </c>
      <c r="BH94" s="19" t="str">
        <f t="shared" ca="1" si="729"/>
        <v>-</v>
      </c>
      <c r="BI94" s="19" t="str">
        <f t="shared" ca="1" si="729"/>
        <v>-</v>
      </c>
      <c r="BJ94" s="5" t="str">
        <f t="shared" ca="1" si="730"/>
        <v>-</v>
      </c>
      <c r="BK94" s="19" t="str">
        <f t="shared" ca="1" si="731"/>
        <v>-</v>
      </c>
      <c r="BL94" s="5" t="str">
        <f t="shared" ca="1" si="732"/>
        <v>-</v>
      </c>
      <c r="BM94" s="19" t="str">
        <f t="shared" ca="1" si="733"/>
        <v>-</v>
      </c>
      <c r="BN94" s="19" t="str">
        <f t="shared" ca="1" si="733"/>
        <v>-</v>
      </c>
      <c r="BO94" s="19" t="str">
        <f t="shared" ca="1" si="733"/>
        <v>-</v>
      </c>
      <c r="BP94" s="5" t="str">
        <f t="shared" ca="1" si="734"/>
        <v>-</v>
      </c>
      <c r="BQ94" s="9"/>
      <c r="BR94" s="19" t="str">
        <f t="shared" ca="1" si="735"/>
        <v>-</v>
      </c>
      <c r="BS94" s="19" t="str">
        <f t="shared" ca="1" si="735"/>
        <v>-</v>
      </c>
      <c r="BT94" s="19" t="str">
        <f t="shared" ca="1" si="735"/>
        <v>-</v>
      </c>
      <c r="BU94" s="19" t="str">
        <f t="shared" ca="1" si="735"/>
        <v>-</v>
      </c>
      <c r="BV94" s="19" t="str">
        <f t="shared" ca="1" si="735"/>
        <v>-</v>
      </c>
      <c r="BW94" s="19" t="str">
        <f t="shared" ca="1" si="735"/>
        <v>-</v>
      </c>
      <c r="BX94" s="19" t="str">
        <f t="shared" ca="1" si="735"/>
        <v>-</v>
      </c>
      <c r="BY94" s="19" t="str">
        <f t="shared" ca="1" si="735"/>
        <v>-</v>
      </c>
      <c r="BZ94" s="19" t="str">
        <f t="shared" ca="1" si="735"/>
        <v>-</v>
      </c>
      <c r="CA94" s="19" t="str">
        <f t="shared" ca="1" si="735"/>
        <v>-</v>
      </c>
      <c r="CB94" s="9"/>
      <c r="CC94" s="237" t="b">
        <f t="shared" ca="1" si="781"/>
        <v>1</v>
      </c>
      <c r="CD94" s="12" t="b">
        <v>1</v>
      </c>
      <c r="CE94" s="237" t="b">
        <f t="shared" ca="1" si="781"/>
        <v>1</v>
      </c>
      <c r="CF94" s="251">
        <f t="shared" ca="1" si="776"/>
        <v>2238102</v>
      </c>
      <c r="CG94" s="237" t="b">
        <f t="shared" ca="1" si="781"/>
        <v>0</v>
      </c>
      <c r="CH94" s="12" t="s">
        <v>34</v>
      </c>
      <c r="CI94" s="19" t="b">
        <f t="shared" ca="1" si="765"/>
        <v>1</v>
      </c>
      <c r="CJ94" s="237">
        <f t="shared" ca="1" si="777"/>
        <v>2238105</v>
      </c>
      <c r="CK94" s="19" t="str">
        <f t="shared" ca="1" si="765"/>
        <v>-</v>
      </c>
      <c r="CL94" s="19">
        <f t="shared" ca="1" si="765"/>
        <v>1</v>
      </c>
      <c r="CM94" s="19">
        <f t="shared" ca="1" si="765"/>
        <v>1</v>
      </c>
      <c r="CN94" s="9"/>
      <c r="CO94" s="444">
        <f t="shared" ca="1" si="737"/>
        <v>652</v>
      </c>
      <c r="CP94" s="444">
        <f t="shared" ca="1" si="737"/>
        <v>686</v>
      </c>
      <c r="CQ94" s="444">
        <f t="shared" ca="1" si="737"/>
        <v>721</v>
      </c>
      <c r="CR94" s="152">
        <f t="shared" ca="1" si="738"/>
        <v>378</v>
      </c>
      <c r="CS94" s="152">
        <f t="shared" ca="1" si="738"/>
        <v>413</v>
      </c>
      <c r="CT94" s="152">
        <f t="shared" ca="1" si="738"/>
        <v>448</v>
      </c>
      <c r="CU94" s="19" t="str">
        <f t="shared" ca="1" si="739"/>
        <v>-</v>
      </c>
      <c r="CV94" s="12" t="b">
        <v>0</v>
      </c>
      <c r="CW94" s="12" t="b">
        <v>0</v>
      </c>
      <c r="CX94" s="12" t="b">
        <v>0</v>
      </c>
      <c r="CY94" s="12" t="b">
        <v>0</v>
      </c>
      <c r="CZ94" s="19" t="b">
        <f t="shared" ca="1" si="739"/>
        <v>1</v>
      </c>
      <c r="DA94" s="19">
        <f t="shared" ca="1" si="739"/>
        <v>0</v>
      </c>
      <c r="DB94" s="19">
        <f t="shared" ca="1" si="739"/>
        <v>0</v>
      </c>
      <c r="DC94" s="19">
        <f t="shared" ca="1" si="739"/>
        <v>0</v>
      </c>
      <c r="DD94" s="19">
        <f t="shared" ca="1" si="739"/>
        <v>0</v>
      </c>
      <c r="DE94" s="19">
        <f t="shared" ca="1" si="739"/>
        <v>0</v>
      </c>
      <c r="DF94" s="19">
        <f t="shared" ca="1" si="739"/>
        <v>0</v>
      </c>
      <c r="DG94" s="19">
        <f t="shared" ca="1" si="739"/>
        <v>0</v>
      </c>
      <c r="DH94" s="19">
        <f t="shared" ca="1" si="739"/>
        <v>0</v>
      </c>
      <c r="DI94" s="19">
        <f t="shared" ca="1" si="739"/>
        <v>0</v>
      </c>
      <c r="DJ94" s="19">
        <f t="shared" ca="1" si="739"/>
        <v>0</v>
      </c>
      <c r="DK94" s="19">
        <f t="shared" ca="1" si="739"/>
        <v>0</v>
      </c>
      <c r="DL94" s="19">
        <f t="shared" ca="1" si="740"/>
        <v>0</v>
      </c>
      <c r="DM94" s="12">
        <v>3</v>
      </c>
      <c r="DN94" s="12">
        <v>3</v>
      </c>
      <c r="DO94" s="19">
        <f t="shared" ca="1" si="778"/>
        <v>0</v>
      </c>
      <c r="DP94" s="12">
        <v>1</v>
      </c>
      <c r="DQ94" s="12">
        <v>-1</v>
      </c>
      <c r="DR94" s="19" t="str">
        <f t="shared" ca="1" si="740"/>
        <v>-</v>
      </c>
      <c r="DS94" s="19" t="str">
        <f t="shared" ca="1" si="740"/>
        <v>-</v>
      </c>
      <c r="DT94" s="19" t="str">
        <f t="shared" ca="1" si="740"/>
        <v>-</v>
      </c>
      <c r="DU94" s="251">
        <f t="shared" ca="1" si="766"/>
        <v>0</v>
      </c>
      <c r="DV94" s="251">
        <f t="shared" si="779"/>
        <v>1</v>
      </c>
      <c r="DW94" s="251">
        <f t="shared" si="767"/>
        <v>-1</v>
      </c>
      <c r="DX94" s="19" t="str">
        <f t="shared" ca="1" si="740"/>
        <v>-</v>
      </c>
      <c r="DY94" s="19" t="str">
        <f t="shared" ca="1" si="740"/>
        <v>-</v>
      </c>
      <c r="DZ94" s="19" t="str">
        <f t="shared" ca="1" si="740"/>
        <v>-</v>
      </c>
      <c r="EA94" s="19" t="str">
        <f t="shared" ca="1" si="740"/>
        <v>-</v>
      </c>
      <c r="EB94" s="19" t="str">
        <f t="shared" ca="1" si="740"/>
        <v>-</v>
      </c>
      <c r="EC94" s="19" t="str">
        <f t="shared" ca="1" si="740"/>
        <v>-</v>
      </c>
      <c r="ED94" s="19">
        <f t="shared" ca="1" si="740"/>
        <v>0</v>
      </c>
      <c r="EE94" s="19">
        <f t="shared" ca="1" si="740"/>
        <v>0</v>
      </c>
      <c r="EF94" s="19">
        <f t="shared" ca="1" si="740"/>
        <v>0</v>
      </c>
      <c r="EG94" s="19">
        <f t="shared" ca="1" si="740"/>
        <v>0</v>
      </c>
      <c r="EH94" s="19">
        <f t="shared" ca="1" si="740"/>
        <v>0</v>
      </c>
      <c r="EI94" s="19">
        <f t="shared" ca="1" si="740"/>
        <v>0</v>
      </c>
      <c r="EJ94" s="19">
        <f t="shared" ca="1" si="740"/>
        <v>0</v>
      </c>
      <c r="EK94" s="19">
        <f t="shared" ca="1" si="740"/>
        <v>0</v>
      </c>
      <c r="EL94" s="19">
        <f t="shared" ca="1" si="740"/>
        <v>0</v>
      </c>
      <c r="EM94" s="19">
        <f t="shared" ca="1" si="740"/>
        <v>0</v>
      </c>
      <c r="EN94" s="19">
        <f t="shared" ca="1" si="740"/>
        <v>0</v>
      </c>
      <c r="EO94" s="19">
        <f t="shared" ca="1" si="740"/>
        <v>0</v>
      </c>
      <c r="EP94" s="19">
        <f t="shared" ca="1" si="740"/>
        <v>0</v>
      </c>
      <c r="EQ94" s="19">
        <f t="shared" ca="1" si="740"/>
        <v>0</v>
      </c>
      <c r="ER94" s="19">
        <f t="shared" ca="1" si="740"/>
        <v>0</v>
      </c>
      <c r="ES94" s="19">
        <f t="shared" ca="1" si="740"/>
        <v>0</v>
      </c>
      <c r="ET94" s="19">
        <f t="shared" ca="1" si="741"/>
        <v>0</v>
      </c>
      <c r="EU94" s="19">
        <f t="shared" ca="1" si="741"/>
        <v>0</v>
      </c>
      <c r="EV94" s="19">
        <f t="shared" ca="1" si="741"/>
        <v>0</v>
      </c>
      <c r="EW94" s="19">
        <f t="shared" ca="1" si="741"/>
        <v>0</v>
      </c>
      <c r="EX94" s="19">
        <f t="shared" ca="1" si="741"/>
        <v>0</v>
      </c>
      <c r="EY94" s="19">
        <f t="shared" ca="1" si="741"/>
        <v>0</v>
      </c>
      <c r="EZ94" s="19">
        <f t="shared" ca="1" si="741"/>
        <v>0</v>
      </c>
      <c r="FA94" s="19">
        <f t="shared" ca="1" si="741"/>
        <v>0</v>
      </c>
      <c r="FB94" s="19">
        <f t="shared" ca="1" si="741"/>
        <v>0</v>
      </c>
      <c r="FC94" s="19">
        <f t="shared" ca="1" si="741"/>
        <v>0</v>
      </c>
      <c r="FD94" s="19">
        <f t="shared" ca="1" si="741"/>
        <v>0</v>
      </c>
      <c r="FE94" s="19">
        <f t="shared" ca="1" si="741"/>
        <v>0</v>
      </c>
      <c r="FF94" s="19">
        <f t="shared" ca="1" si="741"/>
        <v>0</v>
      </c>
      <c r="FG94" s="19">
        <f t="shared" ca="1" si="741"/>
        <v>0</v>
      </c>
      <c r="FH94" s="19">
        <f t="shared" ca="1" si="741"/>
        <v>0</v>
      </c>
      <c r="FI94" s="19">
        <f t="shared" ca="1" si="741"/>
        <v>0</v>
      </c>
      <c r="FJ94" s="19">
        <f t="shared" ca="1" si="742"/>
        <v>0</v>
      </c>
      <c r="FK94" s="19">
        <f t="shared" ca="1" si="742"/>
        <v>0</v>
      </c>
      <c r="FL94" s="19">
        <f t="shared" ca="1" si="742"/>
        <v>0</v>
      </c>
      <c r="FM94" s="19">
        <f t="shared" ca="1" si="742"/>
        <v>0</v>
      </c>
      <c r="FN94" s="19">
        <f t="shared" ca="1" si="742"/>
        <v>0</v>
      </c>
      <c r="FO94" s="19">
        <f t="shared" ca="1" si="742"/>
        <v>0</v>
      </c>
      <c r="FP94" s="19">
        <f t="shared" ca="1" si="742"/>
        <v>0</v>
      </c>
      <c r="FQ94" s="19">
        <f t="shared" ca="1" si="742"/>
        <v>0</v>
      </c>
      <c r="FR94" s="19">
        <f t="shared" ca="1" si="742"/>
        <v>0</v>
      </c>
      <c r="FS94" s="19">
        <f t="shared" ca="1" si="742"/>
        <v>0</v>
      </c>
      <c r="FT94" s="19">
        <f t="shared" ca="1" si="742"/>
        <v>0</v>
      </c>
      <c r="FU94" s="19">
        <f t="shared" ca="1" si="742"/>
        <v>0</v>
      </c>
      <c r="FV94" s="19">
        <f t="shared" ca="1" si="742"/>
        <v>0</v>
      </c>
      <c r="FW94" s="19">
        <f t="shared" ca="1" si="742"/>
        <v>0</v>
      </c>
      <c r="FX94" s="19">
        <f t="shared" ca="1" si="742"/>
        <v>0</v>
      </c>
      <c r="FY94" s="19">
        <f t="shared" ca="1" si="742"/>
        <v>0</v>
      </c>
      <c r="FZ94" s="19">
        <f t="shared" ca="1" si="742"/>
        <v>0</v>
      </c>
      <c r="GA94" s="19">
        <f t="shared" ca="1" si="742"/>
        <v>0</v>
      </c>
      <c r="GB94" s="19">
        <f t="shared" ca="1" si="742"/>
        <v>0</v>
      </c>
      <c r="GC94" s="19">
        <f t="shared" ca="1" si="742"/>
        <v>0</v>
      </c>
      <c r="GD94" s="19">
        <f t="shared" ca="1" si="742"/>
        <v>0</v>
      </c>
      <c r="GE94" s="19">
        <f t="shared" ca="1" si="742"/>
        <v>0</v>
      </c>
      <c r="GF94" s="19">
        <f t="shared" ca="1" si="742"/>
        <v>0</v>
      </c>
      <c r="GG94" s="19">
        <f t="shared" ca="1" si="742"/>
        <v>0</v>
      </c>
      <c r="GH94" s="19">
        <f t="shared" ca="1" si="742"/>
        <v>0</v>
      </c>
      <c r="GI94" s="19">
        <f t="shared" ca="1" si="742"/>
        <v>0</v>
      </c>
      <c r="GJ94" s="19">
        <f t="shared" ca="1" si="742"/>
        <v>0</v>
      </c>
      <c r="GK94" s="19">
        <f t="shared" ca="1" si="742"/>
        <v>0</v>
      </c>
      <c r="GL94" s="19">
        <f t="shared" ca="1" si="742"/>
        <v>0</v>
      </c>
      <c r="GM94" s="19">
        <f t="shared" ca="1" si="742"/>
        <v>0</v>
      </c>
      <c r="GN94" s="19">
        <f t="shared" ca="1" si="742"/>
        <v>0</v>
      </c>
      <c r="GO94" s="19">
        <f t="shared" ca="1" si="742"/>
        <v>0</v>
      </c>
      <c r="GP94" s="19">
        <f t="shared" ca="1" si="742"/>
        <v>0</v>
      </c>
      <c r="GQ94" s="19">
        <f t="shared" ca="1" si="742"/>
        <v>0</v>
      </c>
      <c r="GR94" s="19">
        <f t="shared" ca="1" si="742"/>
        <v>0</v>
      </c>
      <c r="GS94" s="19">
        <f t="shared" ca="1" si="742"/>
        <v>0</v>
      </c>
      <c r="GT94" s="19">
        <f t="shared" ca="1" si="742"/>
        <v>0</v>
      </c>
      <c r="GU94" s="19">
        <f t="shared" ca="1" si="742"/>
        <v>0</v>
      </c>
      <c r="GV94" s="19">
        <f t="shared" ca="1" si="742"/>
        <v>0</v>
      </c>
      <c r="GW94" s="19">
        <f t="shared" ref="GW94:HP94" ca="1" si="782">OFFSET(GW$5,$B94,0)</f>
        <v>0</v>
      </c>
      <c r="GX94" s="19">
        <f t="shared" ca="1" si="782"/>
        <v>0</v>
      </c>
      <c r="GY94" s="19">
        <f t="shared" ca="1" si="782"/>
        <v>0</v>
      </c>
      <c r="GZ94" s="19">
        <f t="shared" ca="1" si="782"/>
        <v>0</v>
      </c>
      <c r="HA94" s="19">
        <f t="shared" ca="1" si="782"/>
        <v>0</v>
      </c>
      <c r="HB94" s="19">
        <f t="shared" ca="1" si="782"/>
        <v>0</v>
      </c>
      <c r="HC94" s="19">
        <f t="shared" ca="1" si="782"/>
        <v>0</v>
      </c>
      <c r="HD94" s="19">
        <f t="shared" ca="1" si="782"/>
        <v>0</v>
      </c>
      <c r="HE94" s="19">
        <f t="shared" ca="1" si="782"/>
        <v>0</v>
      </c>
      <c r="HF94" s="19">
        <f t="shared" ca="1" si="782"/>
        <v>0</v>
      </c>
      <c r="HG94" s="19">
        <f t="shared" ca="1" si="782"/>
        <v>0</v>
      </c>
      <c r="HH94" s="19">
        <f t="shared" ca="1" si="782"/>
        <v>0</v>
      </c>
      <c r="HI94" s="19">
        <f t="shared" ca="1" si="782"/>
        <v>0</v>
      </c>
      <c r="HJ94" s="19">
        <f t="shared" ca="1" si="782"/>
        <v>0</v>
      </c>
      <c r="HK94" s="19">
        <f t="shared" ca="1" si="782"/>
        <v>0</v>
      </c>
      <c r="HL94" s="19">
        <f t="shared" ca="1" si="782"/>
        <v>0</v>
      </c>
      <c r="HM94" s="19">
        <f t="shared" ca="1" si="782"/>
        <v>0</v>
      </c>
      <c r="HN94" s="19">
        <f t="shared" ca="1" si="782"/>
        <v>0</v>
      </c>
      <c r="HO94" s="19">
        <f t="shared" ca="1" si="782"/>
        <v>0</v>
      </c>
      <c r="HP94" s="19">
        <f t="shared" ca="1" si="782"/>
        <v>0</v>
      </c>
      <c r="HQ94" s="19">
        <f t="shared" ca="1" si="743"/>
        <v>0</v>
      </c>
      <c r="HR94" s="19">
        <f t="shared" ca="1" si="743"/>
        <v>0</v>
      </c>
      <c r="HS94" s="19">
        <f t="shared" ca="1" si="743"/>
        <v>0</v>
      </c>
      <c r="HT94" s="19">
        <f t="shared" ca="1" si="743"/>
        <v>0</v>
      </c>
      <c r="HU94" s="19">
        <f t="shared" ca="1" si="743"/>
        <v>0</v>
      </c>
      <c r="HV94" s="19">
        <f t="shared" ca="1" si="743"/>
        <v>0</v>
      </c>
      <c r="HW94" s="19">
        <f t="shared" ca="1" si="743"/>
        <v>0</v>
      </c>
      <c r="HX94" s="19">
        <f t="shared" ca="1" si="743"/>
        <v>0</v>
      </c>
      <c r="HY94" s="19">
        <f t="shared" ca="1" si="743"/>
        <v>0</v>
      </c>
      <c r="HZ94" s="19">
        <f t="shared" ca="1" si="743"/>
        <v>0</v>
      </c>
      <c r="IA94" s="19">
        <f t="shared" ca="1" si="743"/>
        <v>0</v>
      </c>
      <c r="IB94" s="19">
        <f t="shared" ca="1" si="743"/>
        <v>0</v>
      </c>
      <c r="IC94" s="19">
        <f t="shared" ca="1" si="743"/>
        <v>0</v>
      </c>
      <c r="ID94" s="19">
        <f t="shared" ca="1" si="743"/>
        <v>0</v>
      </c>
      <c r="IE94" s="5">
        <f t="shared" ca="1" si="744"/>
        <v>67</v>
      </c>
      <c r="IF94" s="9"/>
      <c r="IG94" s="5">
        <f t="shared" ca="1" si="745"/>
        <v>1</v>
      </c>
      <c r="IH94" s="5" t="b">
        <f t="shared" ca="1" si="745"/>
        <v>0</v>
      </c>
      <c r="II94" s="19">
        <f t="shared" ca="1" si="746"/>
        <v>0</v>
      </c>
      <c r="IJ94" s="5">
        <f t="shared" ca="1" si="745"/>
        <v>55</v>
      </c>
      <c r="IK94" s="19">
        <f t="shared" ca="1" si="746"/>
        <v>1</v>
      </c>
      <c r="IL94" s="19">
        <f t="shared" ca="1" si="746"/>
        <v>0</v>
      </c>
      <c r="IM94" s="19">
        <f t="shared" ca="1" si="746"/>
        <v>0</v>
      </c>
      <c r="IN94" s="19">
        <f t="shared" ca="1" si="746"/>
        <v>0</v>
      </c>
      <c r="IO94" s="19">
        <f t="shared" ca="1" si="746"/>
        <v>0</v>
      </c>
      <c r="IP94" s="19">
        <f t="shared" ca="1" si="746"/>
        <v>0</v>
      </c>
      <c r="IQ94" s="19">
        <f t="shared" ca="1" si="746"/>
        <v>0</v>
      </c>
      <c r="IR94" s="19">
        <f t="shared" ca="1" si="746"/>
        <v>0</v>
      </c>
      <c r="IS94" s="19">
        <f t="shared" ca="1" si="746"/>
        <v>0</v>
      </c>
      <c r="IT94" s="19">
        <f t="shared" ca="1" si="746"/>
        <v>0</v>
      </c>
      <c r="IU94" s="19">
        <f t="shared" ca="1" si="746"/>
        <v>0</v>
      </c>
      <c r="IV94" s="19">
        <f t="shared" ca="1" si="746"/>
        <v>0</v>
      </c>
      <c r="IW94" s="19">
        <f t="shared" ca="1" si="746"/>
        <v>0</v>
      </c>
      <c r="IX94" s="19">
        <f t="shared" ca="1" si="746"/>
        <v>0</v>
      </c>
      <c r="IY94" s="19">
        <f t="shared" ca="1" si="746"/>
        <v>0</v>
      </c>
      <c r="IZ94" s="19">
        <f t="shared" ca="1" si="746"/>
        <v>0</v>
      </c>
      <c r="JA94" s="19">
        <f t="shared" ca="1" si="746"/>
        <v>0</v>
      </c>
      <c r="JB94" s="19">
        <f t="shared" ca="1" si="746"/>
        <v>0</v>
      </c>
      <c r="JC94" s="19">
        <f t="shared" ca="1" si="746"/>
        <v>0</v>
      </c>
      <c r="JD94" s="19">
        <f t="shared" ca="1" si="746"/>
        <v>0</v>
      </c>
      <c r="JE94" s="19">
        <f t="shared" ca="1" si="746"/>
        <v>0</v>
      </c>
      <c r="JF94" s="19">
        <f t="shared" ca="1" si="746"/>
        <v>0</v>
      </c>
      <c r="JG94" s="5">
        <f t="shared" ca="1" si="747"/>
        <v>1.2500000000000001E-2</v>
      </c>
      <c r="JH94" s="567">
        <f t="shared" ca="1" si="747"/>
        <v>0</v>
      </c>
      <c r="JI94" s="5">
        <f t="shared" ca="1" si="747"/>
        <v>6.25E-2</v>
      </c>
      <c r="JJ94" s="5">
        <f t="shared" ca="1" si="747"/>
        <v>6.25E-2</v>
      </c>
      <c r="JK94" s="5">
        <f t="shared" ca="1" si="747"/>
        <v>6.25E-2</v>
      </c>
      <c r="JL94" s="19">
        <f t="shared" ca="1" si="746"/>
        <v>1</v>
      </c>
      <c r="JM94" s="19">
        <f t="shared" ca="1" si="746"/>
        <v>0</v>
      </c>
      <c r="JN94" s="19">
        <f t="shared" ca="1" si="746"/>
        <v>1</v>
      </c>
      <c r="JO94" s="9"/>
      <c r="JP94" s="5" t="b">
        <f t="shared" ca="1" si="748"/>
        <v>0</v>
      </c>
      <c r="JQ94" s="19" t="str">
        <f t="shared" ca="1" si="749"/>
        <v>-</v>
      </c>
      <c r="JR94" s="19" t="str">
        <f t="shared" ca="1" si="749"/>
        <v>-</v>
      </c>
      <c r="JS94" s="5" t="b">
        <f t="shared" ca="1" si="750"/>
        <v>0</v>
      </c>
      <c r="JT94" s="5" t="b">
        <f t="shared" ca="1" si="750"/>
        <v>0</v>
      </c>
      <c r="JU94" s="5" t="b">
        <f t="shared" ca="1" si="750"/>
        <v>1</v>
      </c>
      <c r="JV94" s="144">
        <f t="shared" ca="1" si="768"/>
        <v>1</v>
      </c>
      <c r="JW94" s="144">
        <f t="shared" ca="1" si="768"/>
        <v>1</v>
      </c>
      <c r="JX94" s="19" t="str">
        <f t="shared" ca="1" si="769"/>
        <v>-</v>
      </c>
      <c r="JY94" s="19" t="str">
        <f t="shared" ca="1" si="769"/>
        <v>-</v>
      </c>
      <c r="JZ94" s="19" t="str">
        <f t="shared" ca="1" si="769"/>
        <v>-</v>
      </c>
      <c r="KA94" s="19" t="str">
        <f t="shared" ca="1" si="769"/>
        <v>-</v>
      </c>
      <c r="KB94" s="19">
        <f t="shared" ca="1" si="769"/>
        <v>1</v>
      </c>
      <c r="KC94" s="19">
        <f t="shared" ca="1" si="769"/>
        <v>0.66</v>
      </c>
      <c r="KD94" s="19" t="str">
        <f t="shared" ca="1" si="769"/>
        <v>-</v>
      </c>
      <c r="KE94" s="5" t="b" cm="1">
        <f t="array" aca="1" ref="KE94" ca="1">IF(OR(KF94:KM94&lt;&gt;"-"),TRUE,"-")</f>
        <v>1</v>
      </c>
      <c r="KF94" s="237">
        <f t="shared" ca="1" si="780"/>
        <v>2</v>
      </c>
      <c r="KG94" s="237">
        <f t="shared" ca="1" si="780"/>
        <v>2</v>
      </c>
      <c r="KH94" s="237">
        <f t="shared" ca="1" si="780"/>
        <v>2</v>
      </c>
      <c r="KI94" s="237">
        <f t="shared" ca="1" si="780"/>
        <v>2</v>
      </c>
      <c r="KJ94" s="237">
        <f t="shared" ca="1" si="780"/>
        <v>2</v>
      </c>
      <c r="KK94" s="237">
        <f t="shared" ca="1" si="780"/>
        <v>2</v>
      </c>
      <c r="KL94" s="237">
        <f t="shared" ca="1" si="780"/>
        <v>2</v>
      </c>
      <c r="KM94" s="237">
        <f t="shared" ca="1" si="780"/>
        <v>2</v>
      </c>
      <c r="KN94" s="5" t="str">
        <f t="array" aca="1" ref="KN94" ca="1">IF(OR(KO94:KU94&lt;&gt;"-"),TRUE,"-")</f>
        <v>-</v>
      </c>
      <c r="KO94" s="19" t="str">
        <f t="shared" ca="1" si="771"/>
        <v>-</v>
      </c>
      <c r="KP94" s="19" t="str">
        <f t="shared" ca="1" si="771"/>
        <v>-</v>
      </c>
      <c r="KQ94" s="19" t="str">
        <f t="shared" ca="1" si="771"/>
        <v>-</v>
      </c>
      <c r="KR94" s="19" t="str">
        <f t="shared" ca="1" si="771"/>
        <v>-</v>
      </c>
      <c r="KS94" s="19" t="str">
        <f t="shared" ca="1" si="771"/>
        <v>-</v>
      </c>
      <c r="KT94" s="19" t="str">
        <f t="shared" ca="1" si="771"/>
        <v>-</v>
      </c>
      <c r="KU94" s="19" t="str">
        <f t="shared" ca="1" si="771"/>
        <v>-</v>
      </c>
      <c r="KV94" s="19" t="b">
        <f t="shared" ca="1" si="771"/>
        <v>0</v>
      </c>
      <c r="KW94" s="144">
        <f t="shared" ca="1" si="752"/>
        <v>2</v>
      </c>
      <c r="KX94" s="19">
        <f t="shared" ca="1" si="771"/>
        <v>2</v>
      </c>
      <c r="KY94" s="19" t="b">
        <f t="shared" ca="1" si="771"/>
        <v>0</v>
      </c>
      <c r="KZ94" s="19" t="str">
        <f t="shared" ca="1" si="771"/>
        <v>-</v>
      </c>
      <c r="LA94" s="5" t="str">
        <f t="shared" ca="1" si="753"/>
        <v>-</v>
      </c>
      <c r="LB94" s="5" t="str">
        <f t="shared" ca="1" si="753"/>
        <v>-</v>
      </c>
      <c r="LC94" s="5" t="str">
        <f t="shared" ca="1" si="753"/>
        <v>-</v>
      </c>
      <c r="LD94" s="5" t="str">
        <f t="shared" ca="1" si="753"/>
        <v>-</v>
      </c>
      <c r="LE94" s="19" t="b">
        <f t="shared" ca="1" si="772"/>
        <v>0</v>
      </c>
      <c r="LF94" s="19" t="str">
        <f t="shared" ca="1" si="772"/>
        <v>-</v>
      </c>
      <c r="LG94" s="19" t="str">
        <f t="shared" ca="1" si="772"/>
        <v>-</v>
      </c>
      <c r="LH94" s="19" t="b">
        <f t="shared" ca="1" si="772"/>
        <v>1</v>
      </c>
      <c r="LI94" s="19">
        <f t="shared" ca="1" si="772"/>
        <v>0.75</v>
      </c>
      <c r="LJ94" s="19">
        <f t="shared" ca="1" si="772"/>
        <v>0.75</v>
      </c>
      <c r="LK94" s="19">
        <f t="shared" ca="1" si="772"/>
        <v>0.99</v>
      </c>
      <c r="LL94" s="19">
        <f t="shared" ca="1" si="772"/>
        <v>0.5</v>
      </c>
      <c r="LM94" s="19">
        <f t="shared" ca="1" si="772"/>
        <v>0</v>
      </c>
      <c r="LN94" s="19">
        <f t="shared" ca="1" si="772"/>
        <v>0</v>
      </c>
      <c r="LO94" s="19" t="str">
        <f t="shared" ca="1" si="772"/>
        <v>-</v>
      </c>
      <c r="LP94" s="5" t="str" cm="1">
        <f t="array" aca="1" ref="LP94" ca="1">INDEX(i.meatgrid,$Q94,LP$7)</f>
        <v>-</v>
      </c>
      <c r="LQ94" s="5" cm="1">
        <f t="array" aca="1" ref="LQ94" ca="1">INDEX(i.meatgrid,$Q94,LQ$7)</f>
        <v>400</v>
      </c>
      <c r="LR94" s="19" t="str">
        <f t="shared" ca="1" si="754"/>
        <v>-</v>
      </c>
      <c r="LS94" s="5">
        <f t="shared" ca="1" si="755"/>
        <v>1</v>
      </c>
      <c r="LT94" s="9"/>
      <c r="LU94" s="19">
        <f t="shared" ca="1" si="754"/>
        <v>70</v>
      </c>
      <c r="LV94" s="19">
        <f t="shared" ca="1" si="756"/>
        <v>50</v>
      </c>
      <c r="LW94" s="19">
        <f t="shared" ca="1" si="756"/>
        <v>80</v>
      </c>
      <c r="LX94" s="19">
        <f t="shared" ca="1" si="756"/>
        <v>50</v>
      </c>
      <c r="LY94" s="5" t="b" cm="1">
        <f t="array" aca="1" ref="LY94" ca="1">INDEX(i.meatgrid,$Q94,LY$7)</f>
        <v>0</v>
      </c>
      <c r="LZ94" s="5" t="b" cm="1">
        <f t="array" aca="1" ref="LZ94" ca="1">INDEX(i.meatgrid,$Q94,LZ$7)</f>
        <v>0</v>
      </c>
      <c r="MA94" s="5" cm="1">
        <f t="array" aca="1" ref="MA94" ca="1">INDEX(i.meatgrid,$Q94,MA$7)</f>
        <v>40</v>
      </c>
      <c r="MB94" s="5" t="str" cm="1">
        <f t="array" aca="1" ref="MB94" ca="1">INDEX(i.meatgrid,$Q94,MB$7)</f>
        <v>-</v>
      </c>
      <c r="MC94" s="19">
        <f t="shared" ca="1" si="757"/>
        <v>1</v>
      </c>
      <c r="MD94" s="5">
        <f t="shared" ca="1" si="758"/>
        <v>1</v>
      </c>
      <c r="ME94" s="5" cm="1">
        <f t="array" aca="1" ref="ME94" ca="1">INDEX(i.meatgrid,$Q94,ME$7)</f>
        <v>1</v>
      </c>
      <c r="MF94" s="5" cm="1">
        <f t="array" aca="1" ref="MF94" ca="1">INDEX(i.meatgrid,$Q94,MF$7)</f>
        <v>0</v>
      </c>
      <c r="MG94" s="5" cm="1">
        <f t="array" aca="1" ref="MG94" ca="1">INDEX(i.meatgrid,$Q94,MG$7)</f>
        <v>0</v>
      </c>
      <c r="MH94" s="5" cm="1">
        <f t="array" aca="1" ref="MH94" ca="1">INDEX(i.meatgrid,$Q94,MH$7)</f>
        <v>0</v>
      </c>
      <c r="MI94" s="5" cm="1">
        <f t="array" aca="1" ref="MI94" ca="1">INDEX(i.meatgrid,$Q94,MI$7)</f>
        <v>0</v>
      </c>
      <c r="MJ94" s="5" cm="1">
        <f t="array" aca="1" ref="MJ94" ca="1">INDEX(i.meatgrid,$Q94,MJ$7)</f>
        <v>1</v>
      </c>
      <c r="MK94" s="5" cm="1">
        <f t="array" aca="1" ref="MK94" ca="1">INDEX(i.meatgrid,$Q94,MK$7)</f>
        <v>1</v>
      </c>
      <c r="ML94" s="5" cm="1">
        <f t="array" aca="1" ref="ML94" ca="1">INDEX(i.meatgrid,$Q94,ML$7)</f>
        <v>1</v>
      </c>
      <c r="MM94" s="19">
        <f t="shared" ca="1" si="759"/>
        <v>1</v>
      </c>
      <c r="MN94" s="9"/>
      <c r="MO94" s="19" t="b">
        <f t="shared" ca="1" si="760"/>
        <v>0</v>
      </c>
      <c r="MP94" s="19" t="b">
        <f t="shared" ca="1" si="760"/>
        <v>0</v>
      </c>
      <c r="MQ94" s="19">
        <f t="shared" ca="1" si="760"/>
        <v>1</v>
      </c>
      <c r="MR94" s="19">
        <f t="shared" ca="1" si="760"/>
        <v>0.75</v>
      </c>
      <c r="MS94" s="19">
        <f t="shared" ca="1" si="760"/>
        <v>0.75</v>
      </c>
      <c r="MT94" s="19">
        <f t="shared" ca="1" si="760"/>
        <v>0.8</v>
      </c>
      <c r="MU94" s="19">
        <f t="shared" ca="1" si="760"/>
        <v>0.82499999999999996</v>
      </c>
      <c r="MV94" s="19">
        <f t="shared" ca="1" si="760"/>
        <v>0.875</v>
      </c>
      <c r="MW94" s="19">
        <f t="shared" ca="1" si="760"/>
        <v>0.9</v>
      </c>
      <c r="MX94" s="19">
        <f t="shared" ca="1" si="760"/>
        <v>1</v>
      </c>
      <c r="MY94" s="19">
        <f t="shared" ca="1" si="760"/>
        <v>0.875</v>
      </c>
      <c r="MZ94" s="19" t="b">
        <f t="shared" ca="1" si="760"/>
        <v>1</v>
      </c>
      <c r="NA94" s="19">
        <f t="shared" ca="1" si="760"/>
        <v>74.989999999999995</v>
      </c>
      <c r="NB94" s="19" t="str">
        <f t="shared" ca="1" si="760"/>
        <v>-</v>
      </c>
      <c r="NC94" s="19" t="str">
        <f t="shared" ca="1" si="760"/>
        <v>-</v>
      </c>
      <c r="ND94" s="19" t="str">
        <f t="shared" ca="1" si="760"/>
        <v>-</v>
      </c>
      <c r="NE94" s="19" t="str">
        <f t="shared" ca="1" si="761"/>
        <v>-</v>
      </c>
      <c r="NF94" s="19" t="str">
        <f t="shared" ca="1" si="761"/>
        <v>-</v>
      </c>
      <c r="NG94" s="19" t="str">
        <f t="shared" ca="1" si="761"/>
        <v>-</v>
      </c>
      <c r="NH94" s="19" t="str">
        <f t="shared" ca="1" si="761"/>
        <v>-</v>
      </c>
      <c r="NI94" s="19">
        <f t="shared" ca="1" si="761"/>
        <v>36.99</v>
      </c>
      <c r="NJ94" s="19">
        <f t="shared" ca="1" si="761"/>
        <v>36.99</v>
      </c>
      <c r="NK94" s="19" t="str">
        <f t="shared" ca="1" si="761"/>
        <v>-</v>
      </c>
      <c r="NL94" s="19" t="str">
        <f t="shared" ca="1" si="761"/>
        <v>-</v>
      </c>
      <c r="NM94" s="19" t="str">
        <f t="shared" ca="1" si="761"/>
        <v>-</v>
      </c>
      <c r="NN94" s="19" t="str">
        <f t="shared" ca="1" si="761"/>
        <v>-</v>
      </c>
      <c r="NO94" s="19" t="str">
        <f t="shared" ca="1" si="761"/>
        <v>-</v>
      </c>
      <c r="NP94" s="19">
        <f t="shared" ca="1" si="761"/>
        <v>49.99</v>
      </c>
      <c r="NQ94" s="19">
        <f t="shared" ca="1" si="761"/>
        <v>49.99</v>
      </c>
      <c r="NR94" s="19">
        <f t="shared" ca="1" si="761"/>
        <v>49.99</v>
      </c>
      <c r="NS94" s="19">
        <f t="shared" ca="1" si="761"/>
        <v>49.99</v>
      </c>
      <c r="NT94" s="19">
        <f t="shared" ca="1" si="761"/>
        <v>49.99</v>
      </c>
      <c r="NU94" s="19">
        <f t="shared" ca="1" si="761"/>
        <v>49.99</v>
      </c>
      <c r="NV94" s="19">
        <f t="shared" ca="1" si="761"/>
        <v>49.99</v>
      </c>
      <c r="NW94" s="19">
        <f t="shared" ca="1" si="761"/>
        <v>49.99</v>
      </c>
      <c r="NX94" s="19">
        <f t="shared" ca="1" si="761"/>
        <v>412.99</v>
      </c>
      <c r="NY94" s="19">
        <f t="shared" ca="1" si="761"/>
        <v>412.99</v>
      </c>
      <c r="NZ94" s="19" t="str">
        <f t="shared" ca="1" si="761"/>
        <v>-</v>
      </c>
      <c r="OA94" s="19" t="str">
        <f t="shared" ca="1" si="761"/>
        <v>-</v>
      </c>
      <c r="OB94" s="19" t="str">
        <f t="shared" ca="1" si="761"/>
        <v>-</v>
      </c>
      <c r="OC94" s="19" t="str">
        <f t="shared" ca="1" si="761"/>
        <v>-</v>
      </c>
      <c r="OD94" s="19" t="str">
        <f t="shared" ca="1" si="761"/>
        <v>-</v>
      </c>
      <c r="OE94" s="19">
        <f t="shared" ca="1" si="761"/>
        <v>6.8900000000000006</v>
      </c>
      <c r="OF94" s="19">
        <f t="shared" ca="1" si="761"/>
        <v>6.8900000000000006</v>
      </c>
      <c r="OG94" s="19">
        <f t="shared" ca="1" si="761"/>
        <v>6.8900000000000006</v>
      </c>
      <c r="OH94" s="19">
        <f t="shared" ca="1" si="761"/>
        <v>6.8900000000000006</v>
      </c>
      <c r="OI94" s="19">
        <f t="shared" ca="1" si="761"/>
        <v>6.8900000000000006</v>
      </c>
      <c r="OJ94" s="19">
        <f t="shared" ca="1" si="761"/>
        <v>6.8900000000000006</v>
      </c>
      <c r="OK94" s="19">
        <f t="shared" ca="1" si="761"/>
        <v>6.8900000000000006</v>
      </c>
      <c r="OL94" s="19">
        <f t="shared" ca="1" si="761"/>
        <v>6.8900000000000006</v>
      </c>
      <c r="OM94" s="19">
        <f t="shared" ca="1" si="761"/>
        <v>346.99</v>
      </c>
      <c r="ON94" s="19">
        <f t="shared" ca="1" si="761"/>
        <v>346.99</v>
      </c>
      <c r="OO94" s="19" t="str">
        <f t="shared" ca="1" si="761"/>
        <v>-</v>
      </c>
      <c r="OP94" s="19" t="str">
        <f t="shared" ca="1" si="761"/>
        <v>-</v>
      </c>
      <c r="OQ94" s="19" t="str">
        <f t="shared" ca="1" si="761"/>
        <v>-</v>
      </c>
      <c r="OR94" s="19" t="str">
        <f t="shared" ca="1" si="761"/>
        <v>-</v>
      </c>
      <c r="OS94" s="19" t="str">
        <f t="shared" ca="1" si="761"/>
        <v>-</v>
      </c>
      <c r="OT94" s="19">
        <f t="shared" ca="1" si="761"/>
        <v>0</v>
      </c>
      <c r="OU94" s="24">
        <v>0</v>
      </c>
    </row>
    <row r="95" spans="1:411" outlineLevel="2">
      <c r="A95" s="21">
        <f t="shared" si="158"/>
        <v>90</v>
      </c>
      <c r="B95" s="222">
        <f t="shared" ca="1" si="773"/>
        <v>85</v>
      </c>
      <c r="C95">
        <v>206</v>
      </c>
      <c r="D95" s="549" t="str">
        <f t="shared" ca="1" si="721"/>
        <v>GSM</v>
      </c>
      <c r="E95" t="b">
        <v>0</v>
      </c>
      <c r="F95" t="b">
        <v>0</v>
      </c>
      <c r="G95" t="b">
        <f t="shared" si="722"/>
        <v>0</v>
      </c>
      <c r="H95" s="237">
        <f t="shared" ca="1" si="774"/>
        <v>2</v>
      </c>
      <c r="I95" s="237">
        <f t="shared" ca="1" si="774"/>
        <v>1</v>
      </c>
      <c r="J95" s="237" t="str">
        <f t="shared" ca="1" si="774"/>
        <v/>
      </c>
      <c r="K95" s="237">
        <f t="shared" ca="1" si="774"/>
        <v>2</v>
      </c>
      <c r="L95" s="237">
        <f t="shared" ca="1" si="762"/>
        <v>2</v>
      </c>
      <c r="M95" s="237">
        <f t="shared" ca="1" si="762"/>
        <v>2</v>
      </c>
      <c r="N95" s="237">
        <f t="shared" ca="1" si="774"/>
        <v>3</v>
      </c>
      <c r="O95" s="237">
        <f t="shared" ca="1" si="762"/>
        <v>1</v>
      </c>
      <c r="P95" s="237">
        <f t="shared" ca="1" si="774"/>
        <v>1</v>
      </c>
      <c r="Q95" s="237">
        <f t="shared" ca="1" si="774"/>
        <v>8</v>
      </c>
      <c r="R95" s="237">
        <f t="shared" ca="1" si="774"/>
        <v>1</v>
      </c>
      <c r="S95" s="237">
        <f t="shared" ca="1" si="774"/>
        <v>1</v>
      </c>
      <c r="T95" s="237">
        <f t="shared" ca="1" si="774"/>
        <v>1</v>
      </c>
      <c r="U95" s="275"/>
      <c r="V95" s="275"/>
      <c r="W95" s="237">
        <f t="shared" ca="1" si="763"/>
        <v>0</v>
      </c>
      <c r="X95" s="275"/>
      <c r="Y95" s="276">
        <v>0</v>
      </c>
      <c r="Z95" s="276">
        <v>0</v>
      </c>
      <c r="AA95" s="276">
        <v>0</v>
      </c>
      <c r="AB95" s="276">
        <v>0</v>
      </c>
      <c r="AC95" s="276">
        <v>0</v>
      </c>
      <c r="AD95" s="276">
        <v>0</v>
      </c>
      <c r="AE95" s="276">
        <v>0</v>
      </c>
      <c r="AF95" s="144">
        <f ca="1">INDEX(CHOOSE($N95,DataAutumn!i.AdultDrys,DataWinter!i.AdultDrys,DataSpring!i.AdultDrys),1,$M95)</f>
        <v>3</v>
      </c>
      <c r="AG95" s="5">
        <f t="shared" ca="1" si="723"/>
        <v>2</v>
      </c>
      <c r="AH95" s="5">
        <f t="shared" ca="1" si="723"/>
        <v>0</v>
      </c>
      <c r="AI95" s="5">
        <f t="shared" ca="1" si="724"/>
        <v>1</v>
      </c>
      <c r="AJ95">
        <f t="shared" ca="1" si="725"/>
        <v>5</v>
      </c>
      <c r="AK95">
        <v>1</v>
      </c>
      <c r="AL95" s="231" t="str">
        <f ca="1">TEXT(LEFT(OFFSET(AL95,-1,0),5)+1,"00000")&amp;MID(OFFSET(AL95,-1,0),6,FIND(" ",OFFSET(AL95,-1,0),7)-5)
&amp; $D95           &amp; IF($IG95=0," FWM","")&amp;IF($IG95=1," MWM","")&amp;IF($IG95=5," Mat","")&amp;IF($IH95=TRUE,"&amp;BBT","    ")          &amp; " Day"&amp;INDEX(i.DOY,$N95,1)
&amp; " Scan"&amp;TEXT($O95,"0")        &amp;" "&amp; INDEX(DataMaster!$B$98:$B$105,$Q95,0)
&amp; " WP"&amp;TEXT($MC95*100,"000p")           &amp; " MP"&amp;TEXT($MD95*100,"000p")           &amp; " GP"&amp;TEXT($MM95*100,"000p")
&amp; " T_" &amp; IF(AND($CC95,$CE95),"TRUE ")        &amp; " (F"&amp;3+COUNTIF($CV95:$CY95,TRUE)&amp;3&amp;"N"&amp;$DM95&amp;$DN95&amp;")"</f>
        <v>00006 FeedSupply_DSP GSM MWM     Day204 Scan1 Prime 13mo WP100p MP100p GP100p T_TRUE  (F33N11)</v>
      </c>
      <c r="AM95" s="9" t="str">
        <f ca="1">IF(COUNTIF(AL$5:AL95,AL95)=1,"-","Dup")</f>
        <v>-</v>
      </c>
      <c r="AN95" s="9"/>
      <c r="AO95" s="237" t="str">
        <f t="shared" ca="1" si="775"/>
        <v>-</v>
      </c>
      <c r="AP95" s="237" t="str">
        <f t="shared" ca="1" si="775"/>
        <v>-</v>
      </c>
      <c r="AQ95" s="237" t="str">
        <f t="shared" ca="1" si="775"/>
        <v>-</v>
      </c>
      <c r="AR95" s="237" t="str">
        <f t="shared" ca="1" si="775"/>
        <v>-</v>
      </c>
      <c r="AS95" s="237" t="str">
        <f t="shared" ca="1" si="775"/>
        <v>-</v>
      </c>
      <c r="AT95" s="237" t="str">
        <f t="shared" ca="1" si="775"/>
        <v>-</v>
      </c>
      <c r="AU95" s="237" t="str">
        <f t="shared" ca="1" si="775"/>
        <v>-</v>
      </c>
      <c r="AV95" s="237" t="str">
        <f t="shared" ca="1" si="775"/>
        <v>-</v>
      </c>
      <c r="AW95" s="9"/>
      <c r="AX95" s="5" t="b">
        <f t="shared" ca="1" si="726"/>
        <v>0</v>
      </c>
      <c r="AY95" s="5" t="str">
        <f t="shared" ca="1" si="726"/>
        <v>-</v>
      </c>
      <c r="AZ95" s="5" t="b">
        <f t="shared" ca="1" si="726"/>
        <v>0</v>
      </c>
      <c r="BA95" s="5" t="b">
        <f t="shared" ca="1" si="726"/>
        <v>1</v>
      </c>
      <c r="BB95" s="5" t="b">
        <f t="shared" ca="1" si="726"/>
        <v>1</v>
      </c>
      <c r="BC95" s="144">
        <f t="shared" ca="1" si="726"/>
        <v>0</v>
      </c>
      <c r="BD95" s="19" t="b">
        <f t="shared" ca="1" si="727"/>
        <v>1</v>
      </c>
      <c r="BE95" s="9"/>
      <c r="BF95" s="5" t="str">
        <f t="shared" ca="1" si="728"/>
        <v>-</v>
      </c>
      <c r="BG95" s="19" t="str">
        <f t="shared" ca="1" si="729"/>
        <v>-</v>
      </c>
      <c r="BH95" s="19" t="str">
        <f t="shared" ca="1" si="729"/>
        <v>-</v>
      </c>
      <c r="BI95" s="19" t="str">
        <f t="shared" ca="1" si="729"/>
        <v>-</v>
      </c>
      <c r="BJ95" s="5" t="str">
        <f t="shared" ca="1" si="730"/>
        <v>-</v>
      </c>
      <c r="BK95" s="19" t="str">
        <f t="shared" ca="1" si="731"/>
        <v>-</v>
      </c>
      <c r="BL95" s="5" t="str">
        <f t="shared" ca="1" si="732"/>
        <v>-</v>
      </c>
      <c r="BM95" s="19" t="str">
        <f t="shared" ca="1" si="733"/>
        <v>-</v>
      </c>
      <c r="BN95" s="19" t="str">
        <f t="shared" ca="1" si="733"/>
        <v>-</v>
      </c>
      <c r="BO95" s="19" t="str">
        <f t="shared" ca="1" si="733"/>
        <v>-</v>
      </c>
      <c r="BP95" s="5" t="str">
        <f t="shared" ca="1" si="734"/>
        <v>-</v>
      </c>
      <c r="BQ95" s="9"/>
      <c r="BR95" s="19" t="str">
        <f t="shared" ca="1" si="735"/>
        <v>-</v>
      </c>
      <c r="BS95" s="19" t="str">
        <f t="shared" ca="1" si="735"/>
        <v>-</v>
      </c>
      <c r="BT95" s="19" t="str">
        <f t="shared" ca="1" si="735"/>
        <v>-</v>
      </c>
      <c r="BU95" s="19" t="str">
        <f t="shared" ca="1" si="735"/>
        <v>-</v>
      </c>
      <c r="BV95" s="19" t="str">
        <f t="shared" ca="1" si="735"/>
        <v>-</v>
      </c>
      <c r="BW95" s="19" t="str">
        <f t="shared" ca="1" si="735"/>
        <v>-</v>
      </c>
      <c r="BX95" s="19" t="str">
        <f t="shared" ca="1" si="735"/>
        <v>-</v>
      </c>
      <c r="BY95" s="19" t="str">
        <f t="shared" ca="1" si="735"/>
        <v>-</v>
      </c>
      <c r="BZ95" s="19" t="str">
        <f t="shared" ca="1" si="735"/>
        <v>-</v>
      </c>
      <c r="CA95" s="19" t="str">
        <f t="shared" ca="1" si="735"/>
        <v>-</v>
      </c>
      <c r="CB95" s="9"/>
      <c r="CC95" s="237" t="b">
        <f t="shared" ca="1" si="781"/>
        <v>1</v>
      </c>
      <c r="CD95" s="12" t="b">
        <v>1</v>
      </c>
      <c r="CE95" s="237" t="b">
        <f t="shared" ca="1" si="781"/>
        <v>1</v>
      </c>
      <c r="CF95" s="251">
        <f t="shared" ca="1" si="776"/>
        <v>2238105</v>
      </c>
      <c r="CG95" s="12" t="b">
        <v>1</v>
      </c>
      <c r="CH95" s="12">
        <v>0</v>
      </c>
      <c r="CI95" s="12" t="b">
        <v>0</v>
      </c>
      <c r="CJ95" s="237">
        <f t="shared" ca="1" si="777"/>
        <v>2238106</v>
      </c>
      <c r="CK95" s="19" t="str">
        <f t="shared" ca="1" si="765"/>
        <v>-</v>
      </c>
      <c r="CL95" s="12">
        <v>1</v>
      </c>
      <c r="CM95" s="12">
        <v>1</v>
      </c>
      <c r="CN95" s="9"/>
      <c r="CO95" s="444">
        <f t="shared" ca="1" si="737"/>
        <v>652</v>
      </c>
      <c r="CP95" s="444">
        <f t="shared" ca="1" si="737"/>
        <v>686</v>
      </c>
      <c r="CQ95" s="444">
        <f t="shared" ca="1" si="737"/>
        <v>721</v>
      </c>
      <c r="CR95" s="152">
        <f t="shared" ca="1" si="738"/>
        <v>378</v>
      </c>
      <c r="CS95" s="152">
        <f t="shared" ca="1" si="738"/>
        <v>413</v>
      </c>
      <c r="CT95" s="152">
        <f t="shared" ca="1" si="738"/>
        <v>448</v>
      </c>
      <c r="CU95" s="19" t="str">
        <f t="shared" ca="1" si="739"/>
        <v>-</v>
      </c>
      <c r="CV95" s="19" t="str">
        <f t="shared" ca="1" si="739"/>
        <v>-</v>
      </c>
      <c r="CW95" s="19" t="str">
        <f t="shared" ca="1" si="739"/>
        <v>-</v>
      </c>
      <c r="CX95" s="19" t="str">
        <f t="shared" ca="1" si="739"/>
        <v>-</v>
      </c>
      <c r="CY95" s="19" t="str">
        <f t="shared" ca="1" si="739"/>
        <v>-</v>
      </c>
      <c r="CZ95" s="19" t="b">
        <f t="shared" ca="1" si="739"/>
        <v>1</v>
      </c>
      <c r="DA95" s="19">
        <f t="shared" ca="1" si="739"/>
        <v>0</v>
      </c>
      <c r="DB95" s="19">
        <f t="shared" ca="1" si="739"/>
        <v>0</v>
      </c>
      <c r="DC95" s="19">
        <f t="shared" ca="1" si="739"/>
        <v>0</v>
      </c>
      <c r="DD95" s="19">
        <f t="shared" ca="1" si="739"/>
        <v>0</v>
      </c>
      <c r="DE95" s="19">
        <f t="shared" ca="1" si="739"/>
        <v>0</v>
      </c>
      <c r="DF95" s="19">
        <f t="shared" ca="1" si="739"/>
        <v>0</v>
      </c>
      <c r="DG95" s="19">
        <f t="shared" ca="1" si="739"/>
        <v>0</v>
      </c>
      <c r="DH95" s="19">
        <f t="shared" ca="1" si="739"/>
        <v>0</v>
      </c>
      <c r="DI95" s="19">
        <f t="shared" ca="1" si="739"/>
        <v>0</v>
      </c>
      <c r="DJ95" s="19">
        <f t="shared" ca="1" si="739"/>
        <v>0</v>
      </c>
      <c r="DK95" s="19">
        <f t="shared" ca="1" si="739"/>
        <v>0</v>
      </c>
      <c r="DL95" s="19">
        <f t="shared" ca="1" si="740"/>
        <v>0</v>
      </c>
      <c r="DM95" s="12">
        <v>1</v>
      </c>
      <c r="DN95" s="12">
        <v>1</v>
      </c>
      <c r="DO95" s="19">
        <f t="shared" ca="1" si="778"/>
        <v>0</v>
      </c>
      <c r="DP95" s="19" t="str">
        <f t="shared" ca="1" si="778"/>
        <v>-</v>
      </c>
      <c r="DQ95" s="19" t="str">
        <f t="shared" ca="1" si="778"/>
        <v>-</v>
      </c>
      <c r="DR95" s="19" t="str">
        <f t="shared" ca="1" si="778"/>
        <v>-</v>
      </c>
      <c r="DS95" s="19" t="str">
        <f t="shared" ca="1" si="740"/>
        <v>-</v>
      </c>
      <c r="DT95" s="19" t="str">
        <f t="shared" ca="1" si="740"/>
        <v>-</v>
      </c>
      <c r="DU95" s="19">
        <f t="shared" ca="1" si="740"/>
        <v>0</v>
      </c>
      <c r="DV95" s="19" t="str">
        <f t="shared" ca="1" si="740"/>
        <v>-</v>
      </c>
      <c r="DW95" s="19" t="str">
        <f t="shared" ca="1" si="740"/>
        <v>-</v>
      </c>
      <c r="DX95" s="19" t="str">
        <f t="shared" ca="1" si="740"/>
        <v>-</v>
      </c>
      <c r="DY95" s="19" t="str">
        <f t="shared" ca="1" si="740"/>
        <v>-</v>
      </c>
      <c r="DZ95" s="19" t="str">
        <f t="shared" ca="1" si="740"/>
        <v>-</v>
      </c>
      <c r="EA95" s="19" t="str">
        <f t="shared" ca="1" si="740"/>
        <v>-</v>
      </c>
      <c r="EB95" s="19" t="str">
        <f t="shared" ca="1" si="740"/>
        <v>-</v>
      </c>
      <c r="EC95" s="19" t="str">
        <f t="shared" ca="1" si="740"/>
        <v>-</v>
      </c>
      <c r="ED95" s="19">
        <f t="shared" ca="1" si="740"/>
        <v>0</v>
      </c>
      <c r="EE95" s="19">
        <f t="shared" ca="1" si="740"/>
        <v>0</v>
      </c>
      <c r="EF95" s="19">
        <f t="shared" ca="1" si="740"/>
        <v>0</v>
      </c>
      <c r="EG95" s="124">
        <f t="shared" ref="EG95:EX95" ca="1" si="783">IF(AND($K95=EG$9,$N95=EG$11,$AB95=EG$8,$AI95=EG$12),INDEX(i.FS_Strategy,$AC95+1,$AB95),0)</f>
        <v>0</v>
      </c>
      <c r="EH95" s="124">
        <f t="shared" ca="1" si="783"/>
        <v>0</v>
      </c>
      <c r="EI95" s="124">
        <f t="shared" ca="1" si="783"/>
        <v>0</v>
      </c>
      <c r="EJ95" s="124">
        <f t="shared" ca="1" si="783"/>
        <v>0</v>
      </c>
      <c r="EK95" s="124">
        <f t="shared" ca="1" si="783"/>
        <v>0</v>
      </c>
      <c r="EL95" s="124">
        <f t="shared" ca="1" si="783"/>
        <v>0</v>
      </c>
      <c r="EM95" s="124">
        <f t="shared" ca="1" si="783"/>
        <v>0</v>
      </c>
      <c r="EN95" s="124">
        <f t="shared" ca="1" si="783"/>
        <v>0</v>
      </c>
      <c r="EO95" s="124">
        <f t="shared" ca="1" si="783"/>
        <v>0</v>
      </c>
      <c r="EP95" s="124">
        <f t="shared" ca="1" si="783"/>
        <v>0</v>
      </c>
      <c r="EQ95" s="124">
        <f t="shared" ca="1" si="783"/>
        <v>0</v>
      </c>
      <c r="ER95" s="124">
        <f t="shared" ca="1" si="783"/>
        <v>0</v>
      </c>
      <c r="ES95" s="124">
        <f t="shared" ca="1" si="783"/>
        <v>0</v>
      </c>
      <c r="ET95" s="124">
        <f t="shared" ca="1" si="783"/>
        <v>0</v>
      </c>
      <c r="EU95" s="124">
        <f t="shared" ca="1" si="783"/>
        <v>0</v>
      </c>
      <c r="EV95" s="124">
        <f t="shared" ca="1" si="783"/>
        <v>0</v>
      </c>
      <c r="EW95" s="124">
        <f t="shared" ca="1" si="783"/>
        <v>0</v>
      </c>
      <c r="EX95" s="124">
        <f t="shared" ca="1" si="783"/>
        <v>0</v>
      </c>
      <c r="EY95" s="554">
        <f ca="1">IF(AND($K95=EY$9,$N95=EY$11,$AB95=EY$8),INDEX(i.FS_Strategy,$AD95+1,$AB95),0)</f>
        <v>0</v>
      </c>
      <c r="EZ95" s="554">
        <f ca="1">IF(AND($K95=EZ$9,$N95=EZ$11,$AB95=EZ$8),INDEX(i.FS_Strategy,$AD95+1,$AB95),0)</f>
        <v>0</v>
      </c>
      <c r="FA95" s="554">
        <f ca="1">IF(AND($K95=FA$9,$N95=FA$11,$AB95=FA$8),INDEX(i.FS_Strategy,$AD95+1,$AB95),0)</f>
        <v>0</v>
      </c>
      <c r="FB95" s="125">
        <f t="shared" ref="FB95:FN95" ca="1" si="784">IF(AND($K95=FB$9,$N95=FB$11,$AB95=FB$8),INDEX(i.FS_Strategy,$AE95+1,$AB95),0)</f>
        <v>0</v>
      </c>
      <c r="FC95" s="125">
        <f t="shared" ca="1" si="784"/>
        <v>0</v>
      </c>
      <c r="FD95" s="125">
        <f t="shared" ca="1" si="784"/>
        <v>0</v>
      </c>
      <c r="FE95" s="125">
        <f t="shared" ca="1" si="784"/>
        <v>0</v>
      </c>
      <c r="FF95" s="125">
        <f t="shared" ca="1" si="784"/>
        <v>0</v>
      </c>
      <c r="FG95" s="125">
        <f t="shared" ca="1" si="784"/>
        <v>0</v>
      </c>
      <c r="FH95" s="125">
        <f t="shared" ca="1" si="784"/>
        <v>0</v>
      </c>
      <c r="FI95" s="125">
        <f t="shared" ca="1" si="784"/>
        <v>0</v>
      </c>
      <c r="FJ95" s="125">
        <f t="shared" ca="1" si="784"/>
        <v>0</v>
      </c>
      <c r="FK95" s="125">
        <f t="shared" ca="1" si="784"/>
        <v>0</v>
      </c>
      <c r="FL95" s="125">
        <f t="shared" ca="1" si="784"/>
        <v>0</v>
      </c>
      <c r="FM95" s="125">
        <f t="shared" ca="1" si="784"/>
        <v>0</v>
      </c>
      <c r="FN95" s="125">
        <f t="shared" ca="1" si="784"/>
        <v>0</v>
      </c>
      <c r="FO95" s="124">
        <f t="shared" ref="FO95:GF95" ca="1" si="785">IF(AND($K95=FO$9,$N95=FO$11,$AB95=FO$8,$AI95=FO$12),INDEX(i.FS_Strategy,$AC95+1,$AB95),0)</f>
        <v>0</v>
      </c>
      <c r="FP95" s="124">
        <f t="shared" ca="1" si="785"/>
        <v>0</v>
      </c>
      <c r="FQ95" s="124">
        <f t="shared" ca="1" si="785"/>
        <v>0</v>
      </c>
      <c r="FR95" s="124">
        <f t="shared" ca="1" si="785"/>
        <v>0</v>
      </c>
      <c r="FS95" s="124">
        <f t="shared" ca="1" si="785"/>
        <v>0</v>
      </c>
      <c r="FT95" s="124">
        <f t="shared" ca="1" si="785"/>
        <v>0</v>
      </c>
      <c r="FU95" s="124">
        <f t="shared" ca="1" si="785"/>
        <v>0</v>
      </c>
      <c r="FV95" s="124">
        <f t="shared" ca="1" si="785"/>
        <v>0</v>
      </c>
      <c r="FW95" s="124">
        <f t="shared" ca="1" si="785"/>
        <v>0</v>
      </c>
      <c r="FX95" s="124">
        <f t="shared" ca="1" si="785"/>
        <v>0</v>
      </c>
      <c r="FY95" s="124">
        <f t="shared" ca="1" si="785"/>
        <v>0</v>
      </c>
      <c r="FZ95" s="124">
        <f t="shared" ca="1" si="785"/>
        <v>0</v>
      </c>
      <c r="GA95" s="124">
        <f t="shared" ca="1" si="785"/>
        <v>0</v>
      </c>
      <c r="GB95" s="124">
        <f t="shared" ca="1" si="785"/>
        <v>0</v>
      </c>
      <c r="GC95" s="124">
        <f t="shared" ca="1" si="785"/>
        <v>0</v>
      </c>
      <c r="GD95" s="124">
        <f t="shared" ca="1" si="785"/>
        <v>0</v>
      </c>
      <c r="GE95" s="124">
        <f t="shared" ca="1" si="785"/>
        <v>0</v>
      </c>
      <c r="GF95" s="124">
        <f t="shared" ca="1" si="785"/>
        <v>0</v>
      </c>
      <c r="GG95" s="554">
        <f ca="1">IF(AND($K95=GG$9,$N95=GG$11,$AB95=GG$8),INDEX(i.FS_Strategy,$AD95+1,$AB95),0)</f>
        <v>0</v>
      </c>
      <c r="GH95" s="554">
        <f ca="1">IF(AND($K95=GH$9,$N95=GH$11,$AB95=GH$8),INDEX(i.FS_Strategy,$AD95+1,$AB95),0)</f>
        <v>0</v>
      </c>
      <c r="GI95" s="554">
        <f ca="1">IF(AND($K95=GI$9,$N95=GI$11,$AB95=GI$8),INDEX(i.FS_Strategy,$AD95+1,$AB95),0)</f>
        <v>0</v>
      </c>
      <c r="GJ95" s="125">
        <f t="shared" ref="GJ95:GV95" ca="1" si="786">IF(AND($K95=GJ$9,$N95=GJ$11,$AB95=GJ$8),INDEX(i.FS_Strategy,$AE95+1,$AB95),0)</f>
        <v>0</v>
      </c>
      <c r="GK95" s="125">
        <f t="shared" ca="1" si="786"/>
        <v>0</v>
      </c>
      <c r="GL95" s="125">
        <f t="shared" ca="1" si="786"/>
        <v>0</v>
      </c>
      <c r="GM95" s="125">
        <f t="shared" ca="1" si="786"/>
        <v>0</v>
      </c>
      <c r="GN95" s="125">
        <f t="shared" ca="1" si="786"/>
        <v>0</v>
      </c>
      <c r="GO95" s="125">
        <f t="shared" ca="1" si="786"/>
        <v>0</v>
      </c>
      <c r="GP95" s="125">
        <f t="shared" ca="1" si="786"/>
        <v>0</v>
      </c>
      <c r="GQ95" s="125">
        <f t="shared" ca="1" si="786"/>
        <v>0</v>
      </c>
      <c r="GR95" s="125">
        <f t="shared" ca="1" si="786"/>
        <v>0</v>
      </c>
      <c r="GS95" s="125">
        <f t="shared" ca="1" si="786"/>
        <v>0</v>
      </c>
      <c r="GT95" s="125">
        <f t="shared" ca="1" si="786"/>
        <v>0</v>
      </c>
      <c r="GU95" s="125">
        <f t="shared" ca="1" si="786"/>
        <v>0</v>
      </c>
      <c r="GV95" s="125">
        <f t="shared" ca="1" si="786"/>
        <v>0</v>
      </c>
      <c r="GW95" s="124">
        <f t="shared" ref="GW95:HN95" ca="1" si="787">IF(AND($K95=GW$9,$N95=GW$11,$AB95=GW$8,$AI95=GW$12),INDEX(i.FS_Strategy,$AC95+1,$AB95),0)</f>
        <v>0</v>
      </c>
      <c r="GX95" s="124">
        <f t="shared" ca="1" si="787"/>
        <v>0</v>
      </c>
      <c r="GY95" s="124">
        <f t="shared" ca="1" si="787"/>
        <v>0</v>
      </c>
      <c r="GZ95" s="124">
        <f t="shared" ca="1" si="787"/>
        <v>0</v>
      </c>
      <c r="HA95" s="124">
        <f t="shared" ca="1" si="787"/>
        <v>0</v>
      </c>
      <c r="HB95" s="124">
        <f t="shared" ca="1" si="787"/>
        <v>0</v>
      </c>
      <c r="HC95" s="124">
        <f t="shared" ca="1" si="787"/>
        <v>0</v>
      </c>
      <c r="HD95" s="124">
        <f t="shared" ca="1" si="787"/>
        <v>0</v>
      </c>
      <c r="HE95" s="124">
        <f t="shared" ca="1" si="787"/>
        <v>0</v>
      </c>
      <c r="HF95" s="124">
        <f t="shared" ca="1" si="787"/>
        <v>0</v>
      </c>
      <c r="HG95" s="124">
        <f t="shared" ca="1" si="787"/>
        <v>0</v>
      </c>
      <c r="HH95" s="124">
        <f t="shared" ca="1" si="787"/>
        <v>0</v>
      </c>
      <c r="HI95" s="124">
        <f t="shared" ca="1" si="787"/>
        <v>0</v>
      </c>
      <c r="HJ95" s="124">
        <f t="shared" ca="1" si="787"/>
        <v>0</v>
      </c>
      <c r="HK95" s="124">
        <f t="shared" ca="1" si="787"/>
        <v>0</v>
      </c>
      <c r="HL95" s="124">
        <f t="shared" ca="1" si="787"/>
        <v>0</v>
      </c>
      <c r="HM95" s="124">
        <f t="shared" ca="1" si="787"/>
        <v>0</v>
      </c>
      <c r="HN95" s="124">
        <f t="shared" ca="1" si="787"/>
        <v>0</v>
      </c>
      <c r="HO95" s="554">
        <f ca="1">IF(AND($K95=HO$9,$N95=HO$11,$AB95=HO$8),INDEX(i.FS_Strategy,$AD95+1,$AB95),0)</f>
        <v>0</v>
      </c>
      <c r="HP95" s="554">
        <f ca="1">IF(AND($K95=HP$9,$N95=HP$11,$AB95=HP$8),INDEX(i.FS_Strategy,$AD95+1,$AB95),0)</f>
        <v>0</v>
      </c>
      <c r="HQ95" s="554">
        <f ca="1">IF(AND($K95=HQ$9,$N95=HQ$11,$AB95=HQ$8),INDEX(i.FS_Strategy,$AD95+1,$AB95),0)</f>
        <v>0</v>
      </c>
      <c r="HR95" s="125">
        <f t="shared" ref="HR95:ID95" ca="1" si="788">IF(AND($K95=HR$9,$N95=HR$11,$AB95=HR$8),INDEX(i.FS_Strategy,$AE95+1,$AB95),0)</f>
        <v>0</v>
      </c>
      <c r="HS95" s="125">
        <f t="shared" ca="1" si="788"/>
        <v>0</v>
      </c>
      <c r="HT95" s="125">
        <f t="shared" ca="1" si="788"/>
        <v>0</v>
      </c>
      <c r="HU95" s="125">
        <f t="shared" ca="1" si="788"/>
        <v>0</v>
      </c>
      <c r="HV95" s="125">
        <f t="shared" ca="1" si="788"/>
        <v>0</v>
      </c>
      <c r="HW95" s="125">
        <f t="shared" ca="1" si="788"/>
        <v>0</v>
      </c>
      <c r="HX95" s="125">
        <f t="shared" ca="1" si="788"/>
        <v>0</v>
      </c>
      <c r="HY95" s="125">
        <f t="shared" ca="1" si="788"/>
        <v>0</v>
      </c>
      <c r="HZ95" s="125">
        <f t="shared" ca="1" si="788"/>
        <v>0</v>
      </c>
      <c r="IA95" s="125">
        <f t="shared" ca="1" si="788"/>
        <v>0</v>
      </c>
      <c r="IB95" s="125">
        <f t="shared" ca="1" si="788"/>
        <v>0</v>
      </c>
      <c r="IC95" s="125">
        <f t="shared" ca="1" si="788"/>
        <v>0</v>
      </c>
      <c r="ID95" s="125">
        <f t="shared" ca="1" si="788"/>
        <v>0</v>
      </c>
      <c r="IE95" s="5">
        <f t="shared" ca="1" si="744"/>
        <v>67</v>
      </c>
      <c r="IF95" s="9"/>
      <c r="IG95" s="5">
        <f t="shared" ca="1" si="745"/>
        <v>1</v>
      </c>
      <c r="IH95" s="5" t="b">
        <f t="shared" ca="1" si="745"/>
        <v>0</v>
      </c>
      <c r="II95" s="19">
        <f t="shared" ca="1" si="746"/>
        <v>0</v>
      </c>
      <c r="IJ95" s="5">
        <f t="shared" ca="1" si="745"/>
        <v>55</v>
      </c>
      <c r="IK95" s="19">
        <f t="shared" ca="1" si="746"/>
        <v>1</v>
      </c>
      <c r="IL95" s="19">
        <f t="shared" ca="1" si="746"/>
        <v>0</v>
      </c>
      <c r="IM95" s="19">
        <f t="shared" ca="1" si="746"/>
        <v>0</v>
      </c>
      <c r="IN95" s="19">
        <f t="shared" ca="1" si="746"/>
        <v>0</v>
      </c>
      <c r="IO95" s="19">
        <f t="shared" ca="1" si="746"/>
        <v>0</v>
      </c>
      <c r="IP95" s="19">
        <f t="shared" ca="1" si="746"/>
        <v>0</v>
      </c>
      <c r="IQ95" s="19">
        <f t="shared" ca="1" si="746"/>
        <v>0</v>
      </c>
      <c r="IR95" s="19">
        <f t="shared" ca="1" si="746"/>
        <v>0</v>
      </c>
      <c r="IS95" s="19">
        <f t="shared" ca="1" si="746"/>
        <v>0</v>
      </c>
      <c r="IT95" s="19">
        <f t="shared" ca="1" si="746"/>
        <v>0</v>
      </c>
      <c r="IU95" s="19">
        <f t="shared" ca="1" si="746"/>
        <v>0</v>
      </c>
      <c r="IV95" s="19">
        <f t="shared" ca="1" si="746"/>
        <v>0</v>
      </c>
      <c r="IW95" s="19">
        <f t="shared" ca="1" si="746"/>
        <v>0</v>
      </c>
      <c r="IX95" s="19">
        <f t="shared" ca="1" si="746"/>
        <v>0</v>
      </c>
      <c r="IY95" s="19">
        <f t="shared" ca="1" si="746"/>
        <v>0</v>
      </c>
      <c r="IZ95" s="19">
        <f t="shared" ca="1" si="746"/>
        <v>0</v>
      </c>
      <c r="JA95" s="19">
        <f t="shared" ca="1" si="746"/>
        <v>0</v>
      </c>
      <c r="JB95" s="19">
        <f t="shared" ca="1" si="746"/>
        <v>0</v>
      </c>
      <c r="JC95" s="19">
        <f t="shared" ca="1" si="746"/>
        <v>0</v>
      </c>
      <c r="JD95" s="19">
        <f t="shared" ca="1" si="746"/>
        <v>0</v>
      </c>
      <c r="JE95" s="19">
        <f t="shared" ca="1" si="746"/>
        <v>0</v>
      </c>
      <c r="JF95" s="19">
        <f t="shared" ca="1" si="746"/>
        <v>0</v>
      </c>
      <c r="JG95" s="5">
        <f t="shared" ca="1" si="747"/>
        <v>1.2500000000000001E-2</v>
      </c>
      <c r="JH95" s="567">
        <f t="shared" ca="1" si="747"/>
        <v>0</v>
      </c>
      <c r="JI95" s="5">
        <f t="shared" ca="1" si="747"/>
        <v>6.25E-2</v>
      </c>
      <c r="JJ95" s="5">
        <f t="shared" ca="1" si="747"/>
        <v>6.25E-2</v>
      </c>
      <c r="JK95" s="5">
        <f t="shared" ca="1" si="747"/>
        <v>6.25E-2</v>
      </c>
      <c r="JL95" s="19">
        <f t="shared" ca="1" si="746"/>
        <v>1</v>
      </c>
      <c r="JM95" s="19">
        <f t="shared" ca="1" si="746"/>
        <v>0</v>
      </c>
      <c r="JN95" s="19">
        <f t="shared" ca="1" si="746"/>
        <v>1</v>
      </c>
      <c r="JO95" s="9"/>
      <c r="JP95" s="5" t="b">
        <f t="shared" ca="1" si="748"/>
        <v>0</v>
      </c>
      <c r="JQ95" s="19" t="str">
        <f t="shared" ca="1" si="749"/>
        <v>-</v>
      </c>
      <c r="JR95" s="19" t="str">
        <f t="shared" ca="1" si="749"/>
        <v>-</v>
      </c>
      <c r="JS95" s="5" t="b">
        <f t="shared" ca="1" si="750"/>
        <v>0</v>
      </c>
      <c r="JT95" s="5" t="b">
        <f t="shared" ca="1" si="750"/>
        <v>0</v>
      </c>
      <c r="JU95" s="5" t="b">
        <f t="shared" ca="1" si="750"/>
        <v>1</v>
      </c>
      <c r="JV95" s="144">
        <f t="shared" ca="1" si="768"/>
        <v>1</v>
      </c>
      <c r="JW95" s="144">
        <f t="shared" ca="1" si="768"/>
        <v>1</v>
      </c>
      <c r="JX95" s="19" t="str">
        <f t="shared" ca="1" si="769"/>
        <v>-</v>
      </c>
      <c r="JY95" s="19" t="str">
        <f t="shared" ca="1" si="769"/>
        <v>-</v>
      </c>
      <c r="JZ95" s="19" t="str">
        <f t="shared" ca="1" si="769"/>
        <v>-</v>
      </c>
      <c r="KA95" s="19" t="str">
        <f t="shared" ca="1" si="769"/>
        <v>-</v>
      </c>
      <c r="KB95" s="19">
        <f t="shared" ca="1" si="769"/>
        <v>1</v>
      </c>
      <c r="KC95" s="19">
        <f t="shared" ca="1" si="769"/>
        <v>0.66</v>
      </c>
      <c r="KD95" s="19" t="str">
        <f t="shared" ca="1" si="769"/>
        <v>-</v>
      </c>
      <c r="KE95" s="5" t="b" cm="1">
        <f t="array" aca="1" ref="KE95" ca="1">IF(OR(KF95:KM95&lt;&gt;"-"),TRUE,"-")</f>
        <v>1</v>
      </c>
      <c r="KF95" s="237">
        <f t="shared" ca="1" si="780"/>
        <v>2</v>
      </c>
      <c r="KG95" s="237">
        <f t="shared" ca="1" si="780"/>
        <v>2</v>
      </c>
      <c r="KH95" s="237">
        <f t="shared" ca="1" si="780"/>
        <v>2</v>
      </c>
      <c r="KI95" s="237">
        <f t="shared" ca="1" si="780"/>
        <v>2</v>
      </c>
      <c r="KJ95" s="237">
        <f t="shared" ca="1" si="780"/>
        <v>2</v>
      </c>
      <c r="KK95" s="237">
        <f t="shared" ca="1" si="780"/>
        <v>2</v>
      </c>
      <c r="KL95" s="237">
        <f t="shared" ca="1" si="780"/>
        <v>2</v>
      </c>
      <c r="KM95" s="237">
        <f t="shared" ca="1" si="780"/>
        <v>2</v>
      </c>
      <c r="KN95" s="5" t="str">
        <f t="array" aca="1" ref="KN95" ca="1">IF(OR(KO95:KU95&lt;&gt;"-"),TRUE,"-")</f>
        <v>-</v>
      </c>
      <c r="KO95" s="19" t="str">
        <f t="shared" ca="1" si="771"/>
        <v>-</v>
      </c>
      <c r="KP95" s="19" t="str">
        <f t="shared" ca="1" si="771"/>
        <v>-</v>
      </c>
      <c r="KQ95" s="19" t="str">
        <f t="shared" ca="1" si="771"/>
        <v>-</v>
      </c>
      <c r="KR95" s="19" t="str">
        <f t="shared" ca="1" si="771"/>
        <v>-</v>
      </c>
      <c r="KS95" s="19" t="str">
        <f t="shared" ca="1" si="771"/>
        <v>-</v>
      </c>
      <c r="KT95" s="19" t="str">
        <f t="shared" ca="1" si="771"/>
        <v>-</v>
      </c>
      <c r="KU95" s="19" t="str">
        <f t="shared" ca="1" si="771"/>
        <v>-</v>
      </c>
      <c r="KV95" s="19" t="b">
        <f t="shared" ca="1" si="771"/>
        <v>0</v>
      </c>
      <c r="KW95" s="144">
        <f t="shared" ca="1" si="752"/>
        <v>2</v>
      </c>
      <c r="KX95" s="19">
        <f t="shared" ca="1" si="771"/>
        <v>2</v>
      </c>
      <c r="KY95" s="19" t="b">
        <f t="shared" ca="1" si="771"/>
        <v>0</v>
      </c>
      <c r="KZ95" s="19" t="str">
        <f t="shared" ca="1" si="771"/>
        <v>-</v>
      </c>
      <c r="LA95" s="5" t="str">
        <f t="shared" ca="1" si="753"/>
        <v>-</v>
      </c>
      <c r="LB95" s="5" t="str">
        <f t="shared" ca="1" si="753"/>
        <v>-</v>
      </c>
      <c r="LC95" s="5" t="str">
        <f t="shared" ca="1" si="753"/>
        <v>-</v>
      </c>
      <c r="LD95" s="5" t="str">
        <f t="shared" ca="1" si="753"/>
        <v>-</v>
      </c>
      <c r="LE95" s="19" t="b">
        <f t="shared" ca="1" si="772"/>
        <v>0</v>
      </c>
      <c r="LF95" s="19" t="str">
        <f t="shared" ca="1" si="772"/>
        <v>-</v>
      </c>
      <c r="LG95" s="19" t="str">
        <f t="shared" ca="1" si="772"/>
        <v>-</v>
      </c>
      <c r="LH95" s="19" t="b">
        <f t="shared" ca="1" si="772"/>
        <v>1</v>
      </c>
      <c r="LI95" s="19">
        <f t="shared" ca="1" si="772"/>
        <v>0.75</v>
      </c>
      <c r="LJ95" s="19">
        <f t="shared" ca="1" si="772"/>
        <v>0.75</v>
      </c>
      <c r="LK95" s="19">
        <f t="shared" ca="1" si="772"/>
        <v>0.99</v>
      </c>
      <c r="LL95" s="19">
        <f t="shared" ca="1" si="772"/>
        <v>0.5</v>
      </c>
      <c r="LM95" s="19">
        <f t="shared" ca="1" si="772"/>
        <v>0</v>
      </c>
      <c r="LN95" s="19">
        <f t="shared" ca="1" si="772"/>
        <v>0</v>
      </c>
      <c r="LO95" s="19" t="str">
        <f t="shared" ca="1" si="772"/>
        <v>-</v>
      </c>
      <c r="LP95" s="5" t="str" cm="1">
        <f t="array" aca="1" ref="LP95" ca="1">INDEX(i.meatgrid,$Q95,LP$7)</f>
        <v>-</v>
      </c>
      <c r="LQ95" s="5" cm="1">
        <f t="array" aca="1" ref="LQ95" ca="1">INDEX(i.meatgrid,$Q95,LQ$7)</f>
        <v>400</v>
      </c>
      <c r="LR95" s="19" t="str">
        <f t="shared" ca="1" si="754"/>
        <v>-</v>
      </c>
      <c r="LS95" s="5">
        <f t="shared" ca="1" si="755"/>
        <v>1</v>
      </c>
      <c r="LT95" s="9"/>
      <c r="LU95" s="19">
        <f t="shared" ca="1" si="754"/>
        <v>70</v>
      </c>
      <c r="LV95" s="19">
        <f t="shared" ca="1" si="756"/>
        <v>50</v>
      </c>
      <c r="LW95" s="19">
        <f t="shared" ca="1" si="756"/>
        <v>80</v>
      </c>
      <c r="LX95" s="19">
        <f t="shared" ca="1" si="756"/>
        <v>50</v>
      </c>
      <c r="LY95" s="5" t="b" cm="1">
        <f t="array" aca="1" ref="LY95" ca="1">INDEX(i.meatgrid,$Q95,LY$7)</f>
        <v>0</v>
      </c>
      <c r="LZ95" s="5" t="b" cm="1">
        <f t="array" aca="1" ref="LZ95" ca="1">INDEX(i.meatgrid,$Q95,LZ$7)</f>
        <v>0</v>
      </c>
      <c r="MA95" s="5" cm="1">
        <f t="array" aca="1" ref="MA95" ca="1">INDEX(i.meatgrid,$Q95,MA$7)</f>
        <v>40</v>
      </c>
      <c r="MB95" s="5" t="str" cm="1">
        <f t="array" aca="1" ref="MB95" ca="1">INDEX(i.meatgrid,$Q95,MB$7)</f>
        <v>-</v>
      </c>
      <c r="MC95" s="19">
        <f t="shared" ca="1" si="757"/>
        <v>1</v>
      </c>
      <c r="MD95" s="5">
        <f t="shared" ca="1" si="758"/>
        <v>1</v>
      </c>
      <c r="ME95" s="5" cm="1">
        <f t="array" aca="1" ref="ME95" ca="1">INDEX(i.meatgrid,$Q95,ME$7)</f>
        <v>1</v>
      </c>
      <c r="MF95" s="5" cm="1">
        <f t="array" aca="1" ref="MF95" ca="1">INDEX(i.meatgrid,$Q95,MF$7)</f>
        <v>0</v>
      </c>
      <c r="MG95" s="5" cm="1">
        <f t="array" aca="1" ref="MG95" ca="1">INDEX(i.meatgrid,$Q95,MG$7)</f>
        <v>0</v>
      </c>
      <c r="MH95" s="5" cm="1">
        <f t="array" aca="1" ref="MH95" ca="1">INDEX(i.meatgrid,$Q95,MH$7)</f>
        <v>0</v>
      </c>
      <c r="MI95" s="5" cm="1">
        <f t="array" aca="1" ref="MI95" ca="1">INDEX(i.meatgrid,$Q95,MI$7)</f>
        <v>0</v>
      </c>
      <c r="MJ95" s="5" cm="1">
        <f t="array" aca="1" ref="MJ95" ca="1">INDEX(i.meatgrid,$Q95,MJ$7)</f>
        <v>1</v>
      </c>
      <c r="MK95" s="5" cm="1">
        <f t="array" aca="1" ref="MK95" ca="1">INDEX(i.meatgrid,$Q95,MK$7)</f>
        <v>1</v>
      </c>
      <c r="ML95" s="5" cm="1">
        <f t="array" aca="1" ref="ML95" ca="1">INDEX(i.meatgrid,$Q95,ML$7)</f>
        <v>1</v>
      </c>
      <c r="MM95" s="19">
        <f t="shared" ca="1" si="759"/>
        <v>1</v>
      </c>
      <c r="MN95" s="9"/>
      <c r="MO95" s="19" t="b">
        <f t="shared" ca="1" si="760"/>
        <v>0</v>
      </c>
      <c r="MP95" s="19" t="b">
        <f t="shared" ca="1" si="760"/>
        <v>0</v>
      </c>
      <c r="MQ95" s="19">
        <f t="shared" ca="1" si="760"/>
        <v>1</v>
      </c>
      <c r="MR95" s="19">
        <f t="shared" ca="1" si="760"/>
        <v>0.75</v>
      </c>
      <c r="MS95" s="19">
        <f t="shared" ca="1" si="760"/>
        <v>0.75</v>
      </c>
      <c r="MT95" s="19">
        <f t="shared" ca="1" si="760"/>
        <v>0.8</v>
      </c>
      <c r="MU95" s="19">
        <f t="shared" ca="1" si="760"/>
        <v>0.82499999999999996</v>
      </c>
      <c r="MV95" s="19">
        <f t="shared" ca="1" si="760"/>
        <v>0.875</v>
      </c>
      <c r="MW95" s="19">
        <f t="shared" ca="1" si="760"/>
        <v>0.9</v>
      </c>
      <c r="MX95" s="19">
        <f t="shared" ca="1" si="760"/>
        <v>1</v>
      </c>
      <c r="MY95" s="19">
        <f t="shared" ca="1" si="760"/>
        <v>0.875</v>
      </c>
      <c r="MZ95" s="19" t="b">
        <f t="shared" ca="1" si="760"/>
        <v>1</v>
      </c>
      <c r="NA95" s="19">
        <f t="shared" ca="1" si="760"/>
        <v>74.989999999999995</v>
      </c>
      <c r="NB95" s="19" t="str">
        <f t="shared" ca="1" si="760"/>
        <v>-</v>
      </c>
      <c r="NC95" s="19" t="str">
        <f t="shared" ca="1" si="760"/>
        <v>-</v>
      </c>
      <c r="ND95" s="19" t="str">
        <f t="shared" ca="1" si="760"/>
        <v>-</v>
      </c>
      <c r="NE95" s="19" t="str">
        <f t="shared" ca="1" si="761"/>
        <v>-</v>
      </c>
      <c r="NF95" s="19" t="str">
        <f t="shared" ca="1" si="761"/>
        <v>-</v>
      </c>
      <c r="NG95" s="19" t="str">
        <f t="shared" ca="1" si="761"/>
        <v>-</v>
      </c>
      <c r="NH95" s="19" t="str">
        <f t="shared" ca="1" si="761"/>
        <v>-</v>
      </c>
      <c r="NI95" s="19">
        <f t="shared" ca="1" si="761"/>
        <v>36.99</v>
      </c>
      <c r="NJ95" s="19">
        <f t="shared" ca="1" si="761"/>
        <v>36.99</v>
      </c>
      <c r="NK95" s="19" t="str">
        <f t="shared" ca="1" si="761"/>
        <v>-</v>
      </c>
      <c r="NL95" s="19" t="str">
        <f t="shared" ca="1" si="761"/>
        <v>-</v>
      </c>
      <c r="NM95" s="19" t="str">
        <f t="shared" ca="1" si="761"/>
        <v>-</v>
      </c>
      <c r="NN95" s="19" t="str">
        <f t="shared" ca="1" si="761"/>
        <v>-</v>
      </c>
      <c r="NO95" s="19" t="str">
        <f t="shared" ca="1" si="761"/>
        <v>-</v>
      </c>
      <c r="NP95" s="19">
        <f t="shared" ca="1" si="761"/>
        <v>49.99</v>
      </c>
      <c r="NQ95" s="19">
        <f t="shared" ca="1" si="761"/>
        <v>49.99</v>
      </c>
      <c r="NR95" s="19">
        <f t="shared" ca="1" si="761"/>
        <v>49.99</v>
      </c>
      <c r="NS95" s="19">
        <f t="shared" ca="1" si="761"/>
        <v>49.99</v>
      </c>
      <c r="NT95" s="19">
        <f t="shared" ca="1" si="761"/>
        <v>49.99</v>
      </c>
      <c r="NU95" s="19">
        <f t="shared" ca="1" si="761"/>
        <v>49.99</v>
      </c>
      <c r="NV95" s="19">
        <f t="shared" ca="1" si="761"/>
        <v>49.99</v>
      </c>
      <c r="NW95" s="19">
        <f t="shared" ca="1" si="761"/>
        <v>49.99</v>
      </c>
      <c r="NX95" s="19">
        <f t="shared" ca="1" si="761"/>
        <v>412.99</v>
      </c>
      <c r="NY95" s="19">
        <f t="shared" ca="1" si="761"/>
        <v>412.99</v>
      </c>
      <c r="NZ95" s="19" t="str">
        <f t="shared" ca="1" si="761"/>
        <v>-</v>
      </c>
      <c r="OA95" s="19" t="str">
        <f t="shared" ca="1" si="761"/>
        <v>-</v>
      </c>
      <c r="OB95" s="19" t="str">
        <f t="shared" ca="1" si="761"/>
        <v>-</v>
      </c>
      <c r="OC95" s="19" t="str">
        <f t="shared" ca="1" si="761"/>
        <v>-</v>
      </c>
      <c r="OD95" s="19" t="str">
        <f t="shared" ca="1" si="761"/>
        <v>-</v>
      </c>
      <c r="OE95" s="19">
        <f t="shared" ca="1" si="761"/>
        <v>6.8900000000000006</v>
      </c>
      <c r="OF95" s="19">
        <f t="shared" ca="1" si="761"/>
        <v>6.8900000000000006</v>
      </c>
      <c r="OG95" s="19">
        <f t="shared" ref="OG95:OT95" ca="1" si="789">OFFSET(OG$5,$B95,0)</f>
        <v>6.8900000000000006</v>
      </c>
      <c r="OH95" s="19">
        <f t="shared" ca="1" si="789"/>
        <v>6.8900000000000006</v>
      </c>
      <c r="OI95" s="19">
        <f t="shared" ca="1" si="789"/>
        <v>6.8900000000000006</v>
      </c>
      <c r="OJ95" s="19">
        <f t="shared" ca="1" si="789"/>
        <v>6.8900000000000006</v>
      </c>
      <c r="OK95" s="19">
        <f t="shared" ca="1" si="789"/>
        <v>6.8900000000000006</v>
      </c>
      <c r="OL95" s="19">
        <f t="shared" ca="1" si="789"/>
        <v>6.8900000000000006</v>
      </c>
      <c r="OM95" s="19">
        <f t="shared" ca="1" si="789"/>
        <v>346.99</v>
      </c>
      <c r="ON95" s="19">
        <f t="shared" ca="1" si="789"/>
        <v>346.99</v>
      </c>
      <c r="OO95" s="19" t="str">
        <f t="shared" ca="1" si="789"/>
        <v>-</v>
      </c>
      <c r="OP95" s="19" t="str">
        <f t="shared" ca="1" si="789"/>
        <v>-</v>
      </c>
      <c r="OQ95" s="19" t="str">
        <f t="shared" ca="1" si="789"/>
        <v>-</v>
      </c>
      <c r="OR95" s="19" t="str">
        <f t="shared" ca="1" si="789"/>
        <v>-</v>
      </c>
      <c r="OS95" s="19" t="str">
        <f t="shared" ca="1" si="789"/>
        <v>-</v>
      </c>
      <c r="OT95" s="19">
        <f t="shared" ca="1" si="789"/>
        <v>0</v>
      </c>
      <c r="OU95" s="24">
        <v>0</v>
      </c>
    </row>
    <row r="96" spans="1:411" outlineLevel="1">
      <c r="A96" s="21">
        <f t="shared" si="158"/>
        <v>91</v>
      </c>
      <c r="B96" s="21"/>
      <c r="D96" s="14"/>
      <c r="E96" t="b">
        <v>0</v>
      </c>
      <c r="H96" s="21"/>
      <c r="I96" s="21"/>
      <c r="J96" s="21"/>
      <c r="K96" s="21"/>
      <c r="L96" s="21"/>
      <c r="M96" s="21"/>
      <c r="N96" s="21"/>
      <c r="O96" s="21"/>
      <c r="P96" s="21"/>
      <c r="Q96" s="21"/>
      <c r="R96" s="21"/>
      <c r="S96" s="21"/>
      <c r="T96" s="21"/>
      <c r="U96" s="218"/>
      <c r="V96" s="218"/>
      <c r="W96" s="21"/>
      <c r="X96" s="218"/>
      <c r="Y96" s="218"/>
      <c r="Z96" s="218"/>
      <c r="AA96" s="218"/>
      <c r="AB96" s="218"/>
      <c r="AC96" s="323" t="e">
        <f>INDEX(CHOOSE($N96,DataAutumn!i.OptLTWAdj,DataWinter!i.OptLTWAdj,DataSpring!i.OptLTWAdj),AC$7+($AI96-1)*3+($W96-1)*15,$S96+($M96-1)*4)</f>
        <v>#VALUE!</v>
      </c>
      <c r="AD96" s="218"/>
      <c r="AE96" s="218"/>
      <c r="AL96" s="234" t="str">
        <f ca="1">"blank "&amp;TEXT(RAND(),"0.000")</f>
        <v>blank 0.734</v>
      </c>
      <c r="AM96" s="9" t="str">
        <f ca="1">IF(COUNTIF(AL$5:AL96,AL96)=1,"-","Dup")</f>
        <v>-</v>
      </c>
      <c r="AN96" s="9"/>
      <c r="AO96" s="14"/>
      <c r="AP96" s="14"/>
      <c r="AQ96" s="14"/>
      <c r="AR96" s="14"/>
      <c r="AS96" s="14"/>
      <c r="AT96" s="14"/>
      <c r="AU96" s="563"/>
      <c r="AV96" s="563"/>
      <c r="AW96" s="9"/>
      <c r="AX96" s="14"/>
      <c r="AY96" s="14"/>
      <c r="AZ96" s="14"/>
      <c r="BA96" s="14"/>
      <c r="BB96" s="14"/>
      <c r="BC96" s="14"/>
      <c r="BD96" s="14"/>
      <c r="BE96" s="9"/>
      <c r="BF96" s="14"/>
      <c r="BG96" s="14"/>
      <c r="BH96" s="14"/>
      <c r="BI96" s="14"/>
      <c r="BJ96" s="14"/>
      <c r="BK96" s="14"/>
      <c r="BL96" s="14"/>
      <c r="BM96" s="14"/>
      <c r="BN96" s="14"/>
      <c r="BO96" s="14"/>
      <c r="BP96" s="14"/>
      <c r="BQ96" s="9"/>
      <c r="BR96" s="14"/>
      <c r="BS96" s="14"/>
      <c r="BT96" s="14"/>
      <c r="BU96" s="14"/>
      <c r="BV96" s="14"/>
      <c r="BW96" s="14"/>
      <c r="BX96" s="14"/>
      <c r="BY96" s="14"/>
      <c r="BZ96" s="14"/>
      <c r="CA96" s="14"/>
      <c r="CB96" s="9"/>
      <c r="CC96" s="14"/>
      <c r="CD96" s="14"/>
      <c r="CE96" s="14"/>
      <c r="CF96" s="14"/>
      <c r="CG96" s="14"/>
      <c r="CH96" s="14"/>
      <c r="CI96" s="14"/>
      <c r="CJ96" s="14"/>
      <c r="CK96" s="14"/>
      <c r="CL96" s="14"/>
      <c r="CM96" s="14"/>
      <c r="CN96" s="9"/>
      <c r="CO96" s="14"/>
      <c r="CP96" s="14"/>
      <c r="CQ96" s="14"/>
      <c r="CR96" s="14"/>
      <c r="CS96" s="14"/>
      <c r="CT96" s="14"/>
      <c r="CU96" s="14"/>
      <c r="CV96" s="14"/>
      <c r="CW96" s="14"/>
      <c r="CX96" s="14"/>
      <c r="CY96" s="14"/>
      <c r="CZ96" s="14"/>
      <c r="DA96" s="14"/>
      <c r="DB96" s="14"/>
      <c r="DC96" s="14"/>
      <c r="DD96" s="14"/>
      <c r="DE96" s="14"/>
      <c r="DF96" s="14"/>
      <c r="DG96" s="14"/>
      <c r="DH96" s="14"/>
      <c r="DI96" s="14"/>
      <c r="DJ96" s="14"/>
      <c r="DK96" s="14"/>
      <c r="DL96" s="14"/>
      <c r="DM96" s="14"/>
      <c r="DN96" s="14"/>
      <c r="DO96" s="14"/>
      <c r="DP96" s="14"/>
      <c r="DQ96" s="14"/>
      <c r="DR96" s="14"/>
      <c r="DS96" s="14"/>
      <c r="DT96" s="14"/>
      <c r="DU96" s="14"/>
      <c r="DV96" s="14"/>
      <c r="DW96" s="14"/>
      <c r="DX96" s="14"/>
      <c r="DY96" s="14"/>
      <c r="DZ96" s="14"/>
      <c r="EA96" s="14"/>
      <c r="EB96" s="14"/>
      <c r="EC96" s="14"/>
      <c r="ED96" s="14"/>
      <c r="EE96" s="14"/>
      <c r="EF96" s="14"/>
      <c r="EG96" s="14"/>
      <c r="EH96" s="14"/>
      <c r="EI96" s="14"/>
      <c r="EJ96" s="14"/>
      <c r="EK96" s="14"/>
      <c r="EL96" s="14"/>
      <c r="EM96" s="14"/>
      <c r="EN96" s="14"/>
      <c r="EO96" s="14"/>
      <c r="EP96" s="14"/>
      <c r="EQ96" s="14"/>
      <c r="ER96" s="14"/>
      <c r="ES96" s="14"/>
      <c r="ET96" s="14"/>
      <c r="EU96" s="14"/>
      <c r="EV96" s="14"/>
      <c r="EW96" s="14"/>
      <c r="EX96" s="14"/>
      <c r="EY96" s="14"/>
      <c r="EZ96" s="14"/>
      <c r="FA96" s="14"/>
      <c r="FB96" s="14"/>
      <c r="FC96" s="14"/>
      <c r="FD96" s="14"/>
      <c r="FE96" s="14"/>
      <c r="FF96" s="14"/>
      <c r="FG96" s="14"/>
      <c r="FH96" s="14"/>
      <c r="FI96" s="14"/>
      <c r="FJ96" s="14"/>
      <c r="FK96" s="14"/>
      <c r="FL96" s="14"/>
      <c r="FM96" s="14"/>
      <c r="FN96" s="14"/>
      <c r="FO96" s="14"/>
      <c r="FP96" s="14"/>
      <c r="FQ96" s="14"/>
      <c r="FR96" s="14"/>
      <c r="FS96" s="14"/>
      <c r="FT96" s="14"/>
      <c r="FU96" s="14"/>
      <c r="FV96" s="14"/>
      <c r="FW96" s="14"/>
      <c r="FX96" s="14"/>
      <c r="FY96" s="14"/>
      <c r="FZ96" s="14"/>
      <c r="GA96" s="14"/>
      <c r="GB96" s="14"/>
      <c r="GC96" s="14"/>
      <c r="GD96" s="14"/>
      <c r="GE96" s="14"/>
      <c r="GF96" s="14"/>
      <c r="GG96" s="14"/>
      <c r="GH96" s="14"/>
      <c r="GI96" s="14"/>
      <c r="GJ96" s="14"/>
      <c r="GK96" s="14"/>
      <c r="GL96" s="14"/>
      <c r="GM96" s="14"/>
      <c r="GN96" s="14"/>
      <c r="GO96" s="14"/>
      <c r="GP96" s="14"/>
      <c r="GQ96" s="14"/>
      <c r="GR96" s="14"/>
      <c r="GS96" s="14"/>
      <c r="GT96" s="14"/>
      <c r="GU96" s="14"/>
      <c r="GV96" s="14"/>
      <c r="GW96" s="14"/>
      <c r="GX96" s="14"/>
      <c r="GY96" s="14"/>
      <c r="GZ96" s="14"/>
      <c r="HA96" s="14"/>
      <c r="HB96" s="14"/>
      <c r="HC96" s="14"/>
      <c r="HD96" s="14"/>
      <c r="HE96" s="14"/>
      <c r="HF96" s="14"/>
      <c r="HG96" s="14"/>
      <c r="HH96" s="14"/>
      <c r="HI96" s="14"/>
      <c r="HJ96" s="14"/>
      <c r="HK96" s="14"/>
      <c r="HL96" s="14"/>
      <c r="HM96" s="14"/>
      <c r="HN96" s="14"/>
      <c r="HO96" s="14"/>
      <c r="HP96" s="14"/>
      <c r="HQ96" s="14"/>
      <c r="HR96" s="14"/>
      <c r="HS96" s="14"/>
      <c r="HT96" s="14"/>
      <c r="HU96" s="14"/>
      <c r="HV96" s="14"/>
      <c r="HW96" s="14"/>
      <c r="HX96" s="14"/>
      <c r="HY96" s="14"/>
      <c r="HZ96" s="14"/>
      <c r="IA96" s="14"/>
      <c r="IB96" s="14"/>
      <c r="IC96" s="14"/>
      <c r="ID96" s="14"/>
      <c r="IE96" s="14"/>
      <c r="IF96" s="9"/>
      <c r="IG96" s="14"/>
      <c r="IH96" s="14"/>
      <c r="II96" s="14"/>
      <c r="IJ96" s="14"/>
      <c r="IK96" s="14"/>
      <c r="IL96" s="14"/>
      <c r="IM96" s="14"/>
      <c r="IN96" s="14"/>
      <c r="IO96" s="14"/>
      <c r="IP96" s="14"/>
      <c r="IQ96" s="14"/>
      <c r="IR96" s="14"/>
      <c r="IS96" s="14"/>
      <c r="IT96" s="14"/>
      <c r="IU96" s="14"/>
      <c r="IV96" s="14"/>
      <c r="IW96" s="14"/>
      <c r="IX96" s="14"/>
      <c r="IY96" s="14"/>
      <c r="IZ96" s="14"/>
      <c r="JA96" s="14"/>
      <c r="JB96" s="14"/>
      <c r="JC96" s="14"/>
      <c r="JD96" s="14"/>
      <c r="JE96" s="14"/>
      <c r="JF96" s="14"/>
      <c r="JG96" s="14"/>
      <c r="JH96" s="14"/>
      <c r="JI96" s="14"/>
      <c r="JJ96" s="14"/>
      <c r="JK96" s="14"/>
      <c r="JL96" s="14"/>
      <c r="JM96" s="14"/>
      <c r="JN96" s="14"/>
      <c r="JO96" s="9"/>
      <c r="JP96" s="14"/>
      <c r="JQ96" s="14"/>
      <c r="JR96" s="14"/>
      <c r="JS96" s="14"/>
      <c r="JT96" s="14"/>
      <c r="JU96" s="14"/>
      <c r="JV96" s="14"/>
      <c r="JW96" s="14"/>
      <c r="JX96" s="14"/>
      <c r="JY96" s="14"/>
      <c r="JZ96" s="14"/>
      <c r="KA96" s="14"/>
      <c r="KB96" s="14"/>
      <c r="KC96" s="14"/>
      <c r="KD96" s="14"/>
      <c r="KE96" s="14"/>
      <c r="KF96" s="14"/>
      <c r="KG96" s="14"/>
      <c r="KH96" s="14"/>
      <c r="KI96" s="14"/>
      <c r="KJ96" s="14"/>
      <c r="KK96" s="14"/>
      <c r="KL96" s="14"/>
      <c r="KM96" s="14"/>
      <c r="KN96" s="14"/>
      <c r="KO96" s="14"/>
      <c r="KP96" s="14"/>
      <c r="KQ96" s="14"/>
      <c r="KR96" s="14"/>
      <c r="KS96" s="14"/>
      <c r="KT96" s="14"/>
      <c r="KU96" s="14"/>
      <c r="KV96" s="14"/>
      <c r="KW96" s="14"/>
      <c r="KX96" s="14"/>
      <c r="KY96" s="14"/>
      <c r="KZ96" s="14"/>
      <c r="LA96" s="14"/>
      <c r="LB96" s="14"/>
      <c r="LC96" s="14"/>
      <c r="LD96" s="14"/>
      <c r="LE96" s="14"/>
      <c r="LF96" s="14"/>
      <c r="LG96" s="14"/>
      <c r="LH96" s="14"/>
      <c r="LI96" s="14"/>
      <c r="LJ96" s="14"/>
      <c r="LK96" s="14"/>
      <c r="LL96" s="14"/>
      <c r="LM96" s="14"/>
      <c r="LN96" s="14"/>
      <c r="LO96" s="14"/>
      <c r="LP96" s="14"/>
      <c r="LQ96" s="14"/>
      <c r="LR96" s="14"/>
      <c r="LS96" s="14"/>
      <c r="LT96" s="9"/>
      <c r="LU96" s="14"/>
      <c r="LV96" s="14"/>
      <c r="LW96" s="14"/>
      <c r="LX96" s="14"/>
      <c r="LY96" s="14"/>
      <c r="LZ96" s="14"/>
      <c r="MA96" s="14"/>
      <c r="MB96" s="14"/>
      <c r="MC96" s="14"/>
      <c r="MD96" s="14"/>
      <c r="ME96" s="14"/>
      <c r="MF96" s="14"/>
      <c r="MG96" s="14"/>
      <c r="MH96" s="14"/>
      <c r="MI96" s="14"/>
      <c r="MJ96" s="14"/>
      <c r="MK96" s="14"/>
      <c r="ML96" s="14"/>
      <c r="MM96" s="14"/>
      <c r="MN96" s="9"/>
      <c r="MO96" s="14"/>
      <c r="MP96" s="14"/>
      <c r="MQ96" s="14"/>
      <c r="MR96" s="14"/>
      <c r="MS96" s="14"/>
      <c r="MT96" s="14"/>
      <c r="MU96" s="14"/>
      <c r="MV96" s="14"/>
      <c r="MW96" s="14"/>
      <c r="MX96" s="14"/>
      <c r="MY96" s="14"/>
      <c r="MZ96" s="14"/>
      <c r="NA96" s="14"/>
      <c r="NB96" s="14"/>
      <c r="NC96" s="14"/>
      <c r="ND96" s="14"/>
      <c r="NE96" s="14"/>
      <c r="NF96" s="14"/>
      <c r="NG96" s="14"/>
      <c r="NH96" s="14"/>
      <c r="NI96" s="14"/>
      <c r="NJ96" s="14"/>
      <c r="NK96" s="14"/>
      <c r="NL96" s="14"/>
      <c r="NM96" s="14"/>
      <c r="NN96" s="14"/>
      <c r="NO96" s="14"/>
      <c r="NP96" s="14"/>
      <c r="NQ96" s="14"/>
      <c r="NR96" s="14"/>
      <c r="NS96" s="14"/>
      <c r="NT96" s="14"/>
      <c r="NU96" s="14"/>
      <c r="NV96" s="14"/>
      <c r="NW96" s="14"/>
      <c r="NX96" s="14"/>
      <c r="NY96" s="14"/>
      <c r="NZ96" s="14"/>
      <c r="OA96" s="14"/>
      <c r="OB96" s="14"/>
      <c r="OC96" s="14"/>
      <c r="OD96" s="14"/>
      <c r="OE96" s="14"/>
      <c r="OF96" s="14"/>
      <c r="OG96" s="14"/>
      <c r="OH96" s="14"/>
      <c r="OI96" s="14"/>
      <c r="OJ96" s="14"/>
      <c r="OK96" s="14"/>
      <c r="OL96" s="14"/>
      <c r="OM96" s="14"/>
      <c r="ON96" s="14"/>
      <c r="OO96" s="14"/>
      <c r="OP96" s="14"/>
      <c r="OQ96" s="14"/>
      <c r="OR96" s="14"/>
      <c r="OS96" s="14"/>
      <c r="OT96" s="14"/>
      <c r="OU96" s="24">
        <v>0</v>
      </c>
    </row>
    <row r="97" spans="1:411">
      <c r="A97" s="21">
        <f>ROW(A97)-5</f>
        <v>92</v>
      </c>
      <c r="B97" s="21"/>
      <c r="D97" s="14"/>
      <c r="E97" t="b">
        <v>0</v>
      </c>
      <c r="G97" s="32" t="s">
        <v>1019</v>
      </c>
      <c r="M97">
        <v>1</v>
      </c>
      <c r="N97">
        <v>1</v>
      </c>
      <c r="P97">
        <v>1</v>
      </c>
      <c r="Q97">
        <v>1</v>
      </c>
      <c r="R97">
        <v>1</v>
      </c>
      <c r="S97">
        <v>1</v>
      </c>
      <c r="T97">
        <v>1</v>
      </c>
      <c r="U97" s="218"/>
      <c r="V97" s="218"/>
      <c r="W97">
        <v>0</v>
      </c>
      <c r="X97" s="218"/>
      <c r="Y97" s="218">
        <v>81</v>
      </c>
      <c r="Z97" s="218">
        <v>81</v>
      </c>
      <c r="AA97" s="218">
        <v>81</v>
      </c>
      <c r="AB97" s="218">
        <v>1</v>
      </c>
      <c r="AC97" s="218">
        <v>1</v>
      </c>
      <c r="AD97" s="218">
        <v>1</v>
      </c>
      <c r="AE97" s="218">
        <v>1</v>
      </c>
      <c r="AL97" s="233" t="s">
        <v>1757</v>
      </c>
      <c r="AM97" s="9" t="s">
        <v>34</v>
      </c>
      <c r="AN97" s="9"/>
      <c r="AO97" s="515"/>
      <c r="AP97" s="515"/>
      <c r="AQ97" s="515"/>
      <c r="AR97" s="515"/>
      <c r="AS97" s="515"/>
      <c r="AT97" s="515"/>
      <c r="AU97" s="563"/>
      <c r="AV97" s="563"/>
      <c r="AW97" s="9"/>
      <c r="AX97" s="515"/>
      <c r="AY97" s="515"/>
      <c r="AZ97" s="515"/>
      <c r="BA97" s="515"/>
      <c r="BB97" s="515"/>
      <c r="BC97" s="515"/>
      <c r="BD97" s="515"/>
      <c r="BE97" s="9"/>
      <c r="BF97" s="515"/>
      <c r="BG97" s="515"/>
      <c r="BH97" s="515"/>
      <c r="BI97" s="515"/>
      <c r="BJ97" s="515"/>
      <c r="BK97" s="515"/>
      <c r="BL97" s="515"/>
      <c r="BM97" s="515"/>
      <c r="BN97" s="515"/>
      <c r="BO97" s="515"/>
      <c r="BP97" s="515"/>
      <c r="BQ97" s="9"/>
      <c r="BR97" s="515"/>
      <c r="BS97" s="515"/>
      <c r="BT97" s="515"/>
      <c r="BU97" s="515"/>
      <c r="BV97" s="515"/>
      <c r="BW97" s="515"/>
      <c r="BX97" s="515"/>
      <c r="BY97" s="515"/>
      <c r="BZ97" s="515"/>
      <c r="CA97" s="515"/>
      <c r="CB97" s="9"/>
      <c r="CC97" s="515"/>
      <c r="CD97" s="515"/>
      <c r="CE97" s="515"/>
      <c r="CF97" s="515"/>
      <c r="CG97" s="515"/>
      <c r="CH97" s="515"/>
      <c r="CI97" s="515"/>
      <c r="CJ97" s="515"/>
      <c r="CK97" s="515"/>
      <c r="CL97" s="515"/>
      <c r="CM97" s="515"/>
      <c r="CN97" s="9"/>
      <c r="CO97" s="515"/>
      <c r="CP97" s="515"/>
      <c r="CQ97" s="515"/>
      <c r="CR97" s="515"/>
      <c r="CS97" s="515"/>
      <c r="CT97" s="515"/>
      <c r="CU97" s="515"/>
      <c r="CV97" s="515"/>
      <c r="CW97" s="515"/>
      <c r="CX97" s="515"/>
      <c r="CY97" s="515"/>
      <c r="CZ97" s="515"/>
      <c r="DA97" s="515"/>
      <c r="DB97" s="515"/>
      <c r="DC97" s="515"/>
      <c r="DD97" s="515"/>
      <c r="DE97" s="515"/>
      <c r="DF97" s="515"/>
      <c r="DG97" s="515"/>
      <c r="DH97" s="515"/>
      <c r="DI97" s="515"/>
      <c r="DJ97" s="515"/>
      <c r="DK97" s="515"/>
      <c r="DL97" s="515"/>
      <c r="DM97" s="515"/>
      <c r="DN97" s="515"/>
      <c r="DO97" s="515"/>
      <c r="DP97" s="515"/>
      <c r="DQ97" s="515"/>
      <c r="DR97" s="515"/>
      <c r="DS97" s="515"/>
      <c r="DT97" s="515"/>
      <c r="DU97" s="515"/>
      <c r="DV97" s="515"/>
      <c r="DW97" s="515"/>
      <c r="DX97" s="515"/>
      <c r="DY97" s="515"/>
      <c r="DZ97" s="515"/>
      <c r="EA97" s="515"/>
      <c r="EB97" s="515"/>
      <c r="EC97" s="515"/>
      <c r="ED97" s="516"/>
      <c r="EE97" s="515"/>
      <c r="EF97" s="515"/>
      <c r="EG97" s="515"/>
      <c r="EH97" s="515"/>
      <c r="EI97" s="515"/>
      <c r="EJ97" s="515"/>
      <c r="EK97" s="515"/>
      <c r="EL97" s="515"/>
      <c r="EM97" s="515"/>
      <c r="EN97" s="515"/>
      <c r="EO97" s="515"/>
      <c r="EP97" s="515"/>
      <c r="EQ97" s="515"/>
      <c r="ER97" s="515"/>
      <c r="ES97" s="515"/>
      <c r="ET97" s="515"/>
      <c r="EU97" s="515"/>
      <c r="EV97" s="515"/>
      <c r="EW97" s="515"/>
      <c r="EX97" s="515"/>
      <c r="EY97" s="515"/>
      <c r="EZ97" s="515"/>
      <c r="FA97" s="515"/>
      <c r="FB97" s="515"/>
      <c r="FC97" s="515"/>
      <c r="FD97" s="515"/>
      <c r="FE97" s="515"/>
      <c r="FF97" s="515"/>
      <c r="FG97" s="515"/>
      <c r="FH97" s="515"/>
      <c r="FI97" s="515"/>
      <c r="FJ97" s="515"/>
      <c r="FK97" s="515"/>
      <c r="FL97" s="515"/>
      <c r="FM97" s="515"/>
      <c r="FN97" s="515"/>
      <c r="FO97" s="515"/>
      <c r="FP97" s="515"/>
      <c r="FQ97" s="515"/>
      <c r="FR97" s="515"/>
      <c r="FS97" s="515"/>
      <c r="FT97" s="515"/>
      <c r="FU97" s="515"/>
      <c r="FV97" s="515"/>
      <c r="FW97" s="515"/>
      <c r="FX97" s="515"/>
      <c r="FY97" s="515"/>
      <c r="FZ97" s="515"/>
      <c r="GA97" s="515"/>
      <c r="GB97" s="515"/>
      <c r="GC97" s="515"/>
      <c r="GD97" s="515"/>
      <c r="GE97" s="515"/>
      <c r="GF97" s="515"/>
      <c r="GG97" s="515"/>
      <c r="GH97" s="515"/>
      <c r="GI97" s="515"/>
      <c r="GJ97" s="515"/>
      <c r="GK97" s="515"/>
      <c r="GL97" s="515"/>
      <c r="GM97" s="515"/>
      <c r="GN97" s="515"/>
      <c r="GO97" s="515"/>
      <c r="GP97" s="515"/>
      <c r="GQ97" s="515"/>
      <c r="GR97" s="515"/>
      <c r="GS97" s="515"/>
      <c r="GT97" s="515"/>
      <c r="GU97" s="515"/>
      <c r="GV97" s="515"/>
      <c r="GW97" s="515"/>
      <c r="GX97" s="515"/>
      <c r="GY97" s="515"/>
      <c r="GZ97" s="515"/>
      <c r="HA97" s="515"/>
      <c r="HB97" s="515"/>
      <c r="HC97" s="515"/>
      <c r="HD97" s="515"/>
      <c r="HE97" s="515"/>
      <c r="HF97" s="515"/>
      <c r="HG97" s="515"/>
      <c r="HH97" s="515"/>
      <c r="HI97" s="515"/>
      <c r="HJ97" s="515"/>
      <c r="HK97" s="515"/>
      <c r="HL97" s="515"/>
      <c r="HM97" s="515"/>
      <c r="HN97" s="515"/>
      <c r="HO97" s="515"/>
      <c r="HP97" s="515"/>
      <c r="HQ97" s="515"/>
      <c r="HR97" s="515"/>
      <c r="HS97" s="515"/>
      <c r="HT97" s="515"/>
      <c r="HU97" s="515"/>
      <c r="HV97" s="515"/>
      <c r="HW97" s="515"/>
      <c r="HX97" s="515"/>
      <c r="HY97" s="515"/>
      <c r="HZ97" s="515"/>
      <c r="IA97" s="515"/>
      <c r="IB97" s="515"/>
      <c r="IC97" s="515"/>
      <c r="ID97" s="515"/>
      <c r="IE97" s="515"/>
      <c r="IF97" s="9"/>
      <c r="IG97" s="515"/>
      <c r="IH97" s="515"/>
      <c r="II97" s="515"/>
      <c r="IJ97" s="515"/>
      <c r="IK97" s="515"/>
      <c r="IL97" s="515"/>
      <c r="IM97" s="515"/>
      <c r="IN97" s="515"/>
      <c r="IO97" s="515"/>
      <c r="IP97" s="515"/>
      <c r="IQ97" s="515"/>
      <c r="IR97" s="515"/>
      <c r="IS97" s="515"/>
      <c r="IT97" s="515"/>
      <c r="IU97" s="515"/>
      <c r="IV97" s="515"/>
      <c r="IW97" s="515"/>
      <c r="IX97" s="515"/>
      <c r="IY97" s="515"/>
      <c r="IZ97" s="515"/>
      <c r="JA97" s="515"/>
      <c r="JB97" s="515"/>
      <c r="JC97" s="515"/>
      <c r="JD97" s="515"/>
      <c r="JE97" s="515"/>
      <c r="JF97" s="515"/>
      <c r="JG97" s="515"/>
      <c r="JH97" s="515"/>
      <c r="JI97" s="515"/>
      <c r="JJ97" s="515"/>
      <c r="JK97" s="515"/>
      <c r="JL97" s="515"/>
      <c r="JM97" s="515"/>
      <c r="JN97" s="515"/>
      <c r="JO97" s="9"/>
      <c r="JP97" s="515"/>
      <c r="JQ97" s="515"/>
      <c r="JR97" s="515"/>
      <c r="JS97" s="515"/>
      <c r="JT97" s="515"/>
      <c r="JU97" s="515"/>
      <c r="JV97" s="515"/>
      <c r="JW97" s="515"/>
      <c r="JX97" s="515"/>
      <c r="JY97" s="515"/>
      <c r="JZ97" s="515"/>
      <c r="KA97" s="515"/>
      <c r="KB97" s="515"/>
      <c r="KC97" s="515"/>
      <c r="KD97" s="515"/>
      <c r="KE97" s="515"/>
      <c r="KF97" s="515"/>
      <c r="KG97" s="515"/>
      <c r="KH97" s="515"/>
      <c r="KI97" s="515"/>
      <c r="KJ97" s="515"/>
      <c r="KK97" s="515"/>
      <c r="KL97" s="515"/>
      <c r="KM97" s="515"/>
      <c r="KN97" s="515"/>
      <c r="KO97" s="515"/>
      <c r="KP97" s="515"/>
      <c r="KQ97" s="515"/>
      <c r="KR97" s="515"/>
      <c r="KS97" s="515"/>
      <c r="KT97" s="515"/>
      <c r="KU97" s="515"/>
      <c r="KV97" s="515"/>
      <c r="KW97" s="515"/>
      <c r="KX97" s="515"/>
      <c r="KY97" s="515"/>
      <c r="KZ97" s="515"/>
      <c r="LA97" s="515"/>
      <c r="LB97" s="515"/>
      <c r="LC97" s="515"/>
      <c r="LD97" s="515"/>
      <c r="LE97" s="515"/>
      <c r="LF97" s="515"/>
      <c r="LG97" s="515"/>
      <c r="LH97" s="515"/>
      <c r="LI97" s="515"/>
      <c r="LJ97" s="515"/>
      <c r="LK97" s="515"/>
      <c r="LL97" s="515"/>
      <c r="LM97" s="515"/>
      <c r="LN97" s="515"/>
      <c r="LO97" s="515"/>
      <c r="LP97" s="515"/>
      <c r="LQ97" s="515"/>
      <c r="LR97" s="515"/>
      <c r="LS97" s="515"/>
      <c r="LT97" s="9"/>
      <c r="LU97" s="515"/>
      <c r="LV97" s="515"/>
      <c r="LW97" s="515"/>
      <c r="LX97" s="515"/>
      <c r="LY97" s="515"/>
      <c r="LZ97" s="515"/>
      <c r="MA97" s="515"/>
      <c r="MB97" s="515"/>
      <c r="MC97" s="515"/>
      <c r="MD97" s="515"/>
      <c r="ME97" s="515"/>
      <c r="MF97" s="515"/>
      <c r="MG97" s="515"/>
      <c r="MH97" s="515"/>
      <c r="MI97" s="515"/>
      <c r="MJ97" s="515"/>
      <c r="MK97" s="515"/>
      <c r="ML97" s="515"/>
      <c r="MM97" s="515"/>
      <c r="MN97" s="9"/>
      <c r="MO97" s="515"/>
      <c r="MP97" s="515"/>
      <c r="MQ97" s="515"/>
      <c r="MR97" s="515"/>
      <c r="MS97" s="515"/>
      <c r="MT97" s="515"/>
      <c r="MU97" s="515"/>
      <c r="MV97" s="515"/>
      <c r="MW97" s="515"/>
      <c r="MX97" s="515"/>
      <c r="MY97" s="515"/>
      <c r="MZ97" s="515"/>
      <c r="NA97" s="515"/>
      <c r="NB97" s="515"/>
      <c r="NC97" s="515"/>
      <c r="ND97" s="515"/>
      <c r="NE97" s="515"/>
      <c r="NF97" s="515"/>
      <c r="NG97" s="515"/>
      <c r="NH97" s="515"/>
      <c r="NI97" s="515"/>
      <c r="NJ97" s="515"/>
      <c r="NK97" s="515"/>
      <c r="NL97" s="515"/>
      <c r="NM97" s="515"/>
      <c r="NN97" s="515"/>
      <c r="NO97" s="515"/>
      <c r="NP97" s="515"/>
      <c r="NQ97" s="515"/>
      <c r="NR97" s="515"/>
      <c r="NS97" s="515"/>
      <c r="NT97" s="515"/>
      <c r="NU97" s="515"/>
      <c r="NV97" s="515"/>
      <c r="NW97" s="515"/>
      <c r="NX97" s="515"/>
      <c r="NY97" s="515"/>
      <c r="NZ97" s="515"/>
      <c r="OA97" s="515"/>
      <c r="OB97" s="515"/>
      <c r="OC97" s="515"/>
      <c r="OD97" s="515"/>
      <c r="OE97" s="515"/>
      <c r="OF97" s="515"/>
      <c r="OG97" s="515"/>
      <c r="OH97" s="515"/>
      <c r="OI97" s="515"/>
      <c r="OJ97" s="515"/>
      <c r="OK97" s="515"/>
      <c r="OL97" s="515"/>
      <c r="OM97" s="515"/>
      <c r="ON97" s="515"/>
      <c r="OO97" s="515"/>
      <c r="OP97" s="515"/>
      <c r="OQ97" s="515"/>
      <c r="OR97" s="515"/>
      <c r="OS97" s="515"/>
      <c r="OT97" s="515"/>
      <c r="OU97" s="24">
        <v>0</v>
      </c>
    </row>
    <row r="98" spans="1:411" outlineLevel="1">
      <c r="A98" s="21">
        <f>ROW(A98)-5</f>
        <v>93</v>
      </c>
      <c r="B98" s="21"/>
      <c r="D98" s="14"/>
      <c r="E98" t="b">
        <v>0</v>
      </c>
      <c r="G98" s="32" t="s">
        <v>1020</v>
      </c>
      <c r="M98">
        <v>4</v>
      </c>
      <c r="N98">
        <v>3</v>
      </c>
      <c r="P98">
        <v>1</v>
      </c>
      <c r="Q98">
        <v>4</v>
      </c>
      <c r="R98">
        <v>1</v>
      </c>
      <c r="S98">
        <v>4</v>
      </c>
      <c r="T98">
        <v>1</v>
      </c>
      <c r="U98" s="218"/>
      <c r="V98" s="218"/>
      <c r="W98">
        <v>0</v>
      </c>
      <c r="X98" s="218"/>
      <c r="Y98" s="218">
        <f>Y97+26</f>
        <v>107</v>
      </c>
      <c r="Z98" s="218">
        <f>Z97+26</f>
        <v>107</v>
      </c>
      <c r="AA98" s="218">
        <f>AA97+26</f>
        <v>107</v>
      </c>
      <c r="AB98" s="218">
        <v>3</v>
      </c>
      <c r="AC98" s="218">
        <v>5</v>
      </c>
      <c r="AD98" s="218">
        <v>5</v>
      </c>
      <c r="AE98" s="218">
        <v>5</v>
      </c>
      <c r="AL98" s="559" t="s">
        <v>1855</v>
      </c>
      <c r="AM98" s="9" t="str">
        <f ca="1">IF(COUNTIF(AL$5:AL98,AL98)=1,"-","Dup")</f>
        <v>Dup</v>
      </c>
      <c r="AN98" s="9"/>
      <c r="AO98" s="14"/>
      <c r="AP98" s="14"/>
      <c r="AQ98" s="14"/>
      <c r="AR98" s="14"/>
      <c r="AS98" s="14"/>
      <c r="AT98" s="14"/>
      <c r="AU98" s="563"/>
      <c r="AV98" s="563"/>
      <c r="AW98" s="9"/>
      <c r="AX98" s="14"/>
      <c r="AY98" s="14"/>
      <c r="AZ98" s="14"/>
      <c r="BA98" s="14"/>
      <c r="BB98" s="14"/>
      <c r="BC98" s="14"/>
      <c r="BD98" s="14"/>
      <c r="BE98" s="9"/>
      <c r="BF98" s="14"/>
      <c r="BG98" s="14"/>
      <c r="BH98" s="14"/>
      <c r="BI98" s="14"/>
      <c r="BJ98" s="14"/>
      <c r="BK98" s="14"/>
      <c r="BL98" s="14"/>
      <c r="BM98" s="14"/>
      <c r="BN98" s="14"/>
      <c r="BO98" s="14"/>
      <c r="BP98" s="14"/>
      <c r="BQ98" s="9"/>
      <c r="BR98" s="14"/>
      <c r="BS98" s="14"/>
      <c r="BT98" s="14"/>
      <c r="BU98" s="14"/>
      <c r="BV98" s="14"/>
      <c r="BW98" s="14"/>
      <c r="BX98" s="14"/>
      <c r="BY98" s="14"/>
      <c r="BZ98" s="14"/>
      <c r="CA98" s="14"/>
      <c r="CB98" s="9"/>
      <c r="CC98" s="14"/>
      <c r="CD98" s="14"/>
      <c r="CE98" s="14"/>
      <c r="CF98" s="14"/>
      <c r="CG98" s="14"/>
      <c r="CH98" s="153"/>
      <c r="CI98" s="14"/>
      <c r="CJ98" s="14"/>
      <c r="CK98" s="14"/>
      <c r="CL98" s="14"/>
      <c r="CM98" s="14"/>
      <c r="CN98" s="9"/>
      <c r="CO98" s="14"/>
      <c r="CP98" s="14"/>
      <c r="CQ98" s="14"/>
      <c r="CR98" s="14"/>
      <c r="CS98" s="14"/>
      <c r="CT98" s="14"/>
      <c r="CU98" s="14"/>
      <c r="CV98" s="14"/>
      <c r="CW98" s="14"/>
      <c r="CX98" s="14"/>
      <c r="CY98" s="14"/>
      <c r="CZ98" s="14"/>
      <c r="DA98" s="14"/>
      <c r="DB98" s="14"/>
      <c r="DC98" s="14"/>
      <c r="DD98" s="14"/>
      <c r="DE98" s="14"/>
      <c r="DF98" s="14"/>
      <c r="DG98" s="14"/>
      <c r="DH98" s="14"/>
      <c r="DI98" s="14"/>
      <c r="DJ98" s="14"/>
      <c r="DK98" s="14"/>
      <c r="DL98" s="14"/>
      <c r="DM98" s="14"/>
      <c r="DN98" s="14"/>
      <c r="DO98" s="14"/>
      <c r="DP98" s="14"/>
      <c r="DQ98" s="14"/>
      <c r="DR98" s="14"/>
      <c r="DS98" s="14"/>
      <c r="DT98" s="14"/>
      <c r="DU98" s="14"/>
      <c r="DV98" s="14"/>
      <c r="DW98" s="14"/>
      <c r="DX98" s="14"/>
      <c r="DY98" s="14"/>
      <c r="DZ98" s="14"/>
      <c r="EA98" s="14"/>
      <c r="EB98" s="14"/>
      <c r="EC98" s="14"/>
      <c r="ED98" s="322"/>
      <c r="EE98" s="14"/>
      <c r="EF98" s="14"/>
      <c r="EG98" s="14"/>
      <c r="EH98" s="14"/>
      <c r="EI98" s="14"/>
      <c r="EJ98" s="14"/>
      <c r="EK98" s="14"/>
      <c r="EL98" s="14"/>
      <c r="EM98" s="14"/>
      <c r="EN98" s="14"/>
      <c r="EO98" s="14"/>
      <c r="EP98" s="14"/>
      <c r="EQ98" s="14"/>
      <c r="ER98" s="14"/>
      <c r="ES98" s="14"/>
      <c r="ET98" s="14"/>
      <c r="EU98" s="14"/>
      <c r="EV98" s="14"/>
      <c r="EW98" s="14"/>
      <c r="EX98" s="14"/>
      <c r="EY98" s="14"/>
      <c r="EZ98" s="14"/>
      <c r="FA98" s="14"/>
      <c r="FB98" s="14"/>
      <c r="FC98" s="14"/>
      <c r="FD98" s="14"/>
      <c r="FE98" s="14"/>
      <c r="FF98" s="14"/>
      <c r="FG98" s="14"/>
      <c r="FH98" s="14"/>
      <c r="FI98" s="14"/>
      <c r="FJ98" s="14"/>
      <c r="FK98" s="14"/>
      <c r="FL98" s="14"/>
      <c r="FM98" s="14"/>
      <c r="FN98" s="14"/>
      <c r="FO98" s="14"/>
      <c r="FP98" s="14"/>
      <c r="FQ98" s="14"/>
      <c r="FR98" s="14"/>
      <c r="FS98" s="14"/>
      <c r="FT98" s="14"/>
      <c r="FU98" s="14"/>
      <c r="FV98" s="14"/>
      <c r="FW98" s="14"/>
      <c r="FX98" s="14"/>
      <c r="FY98" s="14"/>
      <c r="FZ98" s="14"/>
      <c r="GA98" s="14"/>
      <c r="GB98" s="14"/>
      <c r="GC98" s="14"/>
      <c r="GD98" s="14"/>
      <c r="GE98" s="14"/>
      <c r="GF98" s="14"/>
      <c r="GG98" s="14"/>
      <c r="GH98" s="14"/>
      <c r="GI98" s="14"/>
      <c r="GJ98" s="14"/>
      <c r="GK98" s="14"/>
      <c r="GL98" s="14"/>
      <c r="GM98" s="14"/>
      <c r="GN98" s="14"/>
      <c r="GO98" s="14"/>
      <c r="GP98" s="14"/>
      <c r="GQ98" s="14"/>
      <c r="GR98" s="14"/>
      <c r="GS98" s="14"/>
      <c r="GT98" s="14"/>
      <c r="GU98" s="14"/>
      <c r="GV98" s="14"/>
      <c r="GW98" s="14"/>
      <c r="GX98" s="14"/>
      <c r="GY98" s="14"/>
      <c r="GZ98" s="14"/>
      <c r="HA98" s="14"/>
      <c r="HB98" s="14"/>
      <c r="HC98" s="14"/>
      <c r="HD98" s="14"/>
      <c r="HE98" s="14"/>
      <c r="HF98" s="14"/>
      <c r="HG98" s="14"/>
      <c r="HH98" s="14"/>
      <c r="HI98" s="14"/>
      <c r="HJ98" s="14"/>
      <c r="HK98" s="14"/>
      <c r="HL98" s="14"/>
      <c r="HM98" s="14"/>
      <c r="HN98" s="14"/>
      <c r="HO98" s="14"/>
      <c r="HP98" s="14"/>
      <c r="HQ98" s="14"/>
      <c r="HR98" s="14"/>
      <c r="HS98" s="14"/>
      <c r="HT98" s="14"/>
      <c r="HU98" s="14"/>
      <c r="HV98" s="14"/>
      <c r="HW98" s="14"/>
      <c r="HX98" s="14"/>
      <c r="HY98" s="14"/>
      <c r="HZ98" s="14"/>
      <c r="IA98" s="14"/>
      <c r="IB98" s="14"/>
      <c r="IC98" s="14"/>
      <c r="ID98" s="14"/>
      <c r="IE98" s="14"/>
      <c r="IF98" s="9"/>
      <c r="IG98" s="14"/>
      <c r="IH98" s="14"/>
      <c r="II98" s="14"/>
      <c r="IJ98" s="14"/>
      <c r="IK98" s="14"/>
      <c r="IL98" s="14"/>
      <c r="IM98" s="14"/>
      <c r="IN98" s="14"/>
      <c r="IO98" s="14"/>
      <c r="IP98" s="14"/>
      <c r="IQ98" s="14"/>
      <c r="IR98" s="14"/>
      <c r="IS98" s="14"/>
      <c r="IT98" s="14"/>
      <c r="IU98" s="14"/>
      <c r="IV98" s="14"/>
      <c r="IW98" s="14"/>
      <c r="IX98" s="14"/>
      <c r="IY98" s="14"/>
      <c r="IZ98" s="14"/>
      <c r="JA98" s="14"/>
      <c r="JB98" s="14"/>
      <c r="JC98" s="14"/>
      <c r="JD98" s="14"/>
      <c r="JE98" s="14"/>
      <c r="JF98" s="14"/>
      <c r="JG98" s="14"/>
      <c r="JH98" s="14"/>
      <c r="JI98" s="14"/>
      <c r="JJ98" s="14"/>
      <c r="JK98" s="14"/>
      <c r="JL98" s="14"/>
      <c r="JM98" s="14"/>
      <c r="JN98" s="14"/>
      <c r="JO98" s="9"/>
      <c r="JP98" s="14"/>
      <c r="JQ98" s="14"/>
      <c r="JR98" s="14"/>
      <c r="JS98" s="14"/>
      <c r="JT98" s="14"/>
      <c r="JU98" s="14"/>
      <c r="JV98" s="14"/>
      <c r="JW98" s="14"/>
      <c r="JX98" s="14"/>
      <c r="JY98" s="14"/>
      <c r="JZ98" s="14"/>
      <c r="KA98" s="14"/>
      <c r="KB98" s="14"/>
      <c r="KC98" s="14"/>
      <c r="KD98" s="14"/>
      <c r="KE98" s="14"/>
      <c r="KF98" s="14"/>
      <c r="KG98" s="14"/>
      <c r="KH98" s="14"/>
      <c r="KI98" s="14"/>
      <c r="KJ98" s="14"/>
      <c r="KK98" s="14"/>
      <c r="KL98" s="14"/>
      <c r="KM98" s="14"/>
      <c r="KN98" s="14"/>
      <c r="KO98" s="14"/>
      <c r="KP98" s="14"/>
      <c r="KQ98" s="14"/>
      <c r="KR98" s="14"/>
      <c r="KS98" s="14"/>
      <c r="KT98" s="14"/>
      <c r="KU98" s="14"/>
      <c r="KV98" s="14"/>
      <c r="KW98" s="14"/>
      <c r="KX98" s="14"/>
      <c r="KY98" s="14"/>
      <c r="KZ98" s="14"/>
      <c r="LA98" s="14"/>
      <c r="LB98" s="14"/>
      <c r="LC98" s="14"/>
      <c r="LD98" s="14"/>
      <c r="LE98" s="14"/>
      <c r="LF98" s="14"/>
      <c r="LG98" s="14"/>
      <c r="LH98" s="14"/>
      <c r="LI98" s="14"/>
      <c r="LJ98" s="14"/>
      <c r="LK98" s="14"/>
      <c r="LL98" s="14"/>
      <c r="LM98" s="14"/>
      <c r="LN98" s="14"/>
      <c r="LO98" s="14"/>
      <c r="LP98" s="14"/>
      <c r="LQ98" s="14"/>
      <c r="LR98" s="14"/>
      <c r="LS98" s="14"/>
      <c r="LT98" s="9"/>
      <c r="LU98" s="14"/>
      <c r="LV98" s="14"/>
      <c r="LW98" s="14"/>
      <c r="LX98" s="14"/>
      <c r="LY98" s="14"/>
      <c r="LZ98" s="14"/>
      <c r="MA98" s="14"/>
      <c r="MB98" s="14"/>
      <c r="MC98" s="14"/>
      <c r="MD98" s="14"/>
      <c r="ME98" s="14"/>
      <c r="MF98" s="14"/>
      <c r="MG98" s="14"/>
      <c r="MH98" s="14"/>
      <c r="MI98" s="14"/>
      <c r="MJ98" s="14"/>
      <c r="MK98" s="14"/>
      <c r="ML98" s="14"/>
      <c r="MM98" s="14"/>
      <c r="MN98" s="9"/>
      <c r="MO98" s="14"/>
      <c r="MP98" s="14"/>
      <c r="MQ98" s="14"/>
      <c r="MR98" s="14"/>
      <c r="MS98" s="14"/>
      <c r="MT98" s="14"/>
      <c r="MU98" s="14"/>
      <c r="MV98" s="14"/>
      <c r="MW98" s="14"/>
      <c r="MX98" s="14"/>
      <c r="MY98" s="14"/>
      <c r="MZ98" s="14"/>
      <c r="NA98" s="14"/>
      <c r="NB98" s="14"/>
      <c r="NC98" s="14"/>
      <c r="ND98" s="14"/>
      <c r="NE98" s="14"/>
      <c r="NF98" s="14"/>
      <c r="NG98" s="14"/>
      <c r="NH98" s="14"/>
      <c r="NI98" s="14"/>
      <c r="NJ98" s="14"/>
      <c r="NK98" s="14"/>
      <c r="NL98" s="14"/>
      <c r="NM98" s="14"/>
      <c r="NN98" s="14"/>
      <c r="NO98" s="14"/>
      <c r="NP98" s="14"/>
      <c r="NQ98" s="14"/>
      <c r="NR98" s="14"/>
      <c r="NS98" s="14"/>
      <c r="NT98" s="14"/>
      <c r="NU98" s="14"/>
      <c r="NV98" s="14"/>
      <c r="NW98" s="14"/>
      <c r="NX98" s="14"/>
      <c r="NY98" s="14"/>
      <c r="NZ98" s="14"/>
      <c r="OA98" s="14"/>
      <c r="OB98" s="14"/>
      <c r="OC98" s="14"/>
      <c r="OD98" s="14"/>
      <c r="OE98" s="14"/>
      <c r="OF98" s="14"/>
      <c r="OG98" s="14"/>
      <c r="OH98" s="14"/>
      <c r="OI98" s="14"/>
      <c r="OJ98" s="14"/>
      <c r="OK98" s="14"/>
      <c r="OL98" s="14"/>
      <c r="OM98" s="14"/>
      <c r="ON98" s="14"/>
      <c r="OO98" s="14"/>
      <c r="OP98" s="14"/>
      <c r="OQ98" s="14"/>
      <c r="OR98" s="14"/>
      <c r="OS98" s="14"/>
      <c r="OT98" s="14"/>
      <c r="OU98" s="24">
        <v>0</v>
      </c>
    </row>
    <row r="99" spans="1:411" outlineLevel="1">
      <c r="A99" s="21">
        <f t="shared" si="158"/>
        <v>94</v>
      </c>
      <c r="B99" s="29">
        <f>$A$14</f>
        <v>9</v>
      </c>
      <c r="C99">
        <v>203</v>
      </c>
      <c r="D99" s="144" t="str">
        <f t="shared" ref="D99:D104" si="790">INDEX(i.Region_Desc,$K99,1)</f>
        <v>GSM</v>
      </c>
      <c r="E99" t="b">
        <v>0</v>
      </c>
      <c r="F99" t="b">
        <v>0</v>
      </c>
      <c r="G99" t="b">
        <f t="shared" ref="G99:G104" si="791">E99</f>
        <v>0</v>
      </c>
      <c r="H99" s="325">
        <v>2</v>
      </c>
      <c r="I99" s="325">
        <v>1</v>
      </c>
      <c r="J99" s="29" t="str">
        <f>""</f>
        <v/>
      </c>
      <c r="K99" s="29">
        <f>d.Region</f>
        <v>2</v>
      </c>
      <c r="L99" s="29">
        <v>2</v>
      </c>
      <c r="M99" s="29">
        <v>2</v>
      </c>
      <c r="N99" s="325">
        <v>3</v>
      </c>
      <c r="O99" s="325">
        <v>1</v>
      </c>
      <c r="P99" s="29">
        <v>1</v>
      </c>
      <c r="Q99" s="29">
        <v>5</v>
      </c>
      <c r="R99" s="21">
        <v>1</v>
      </c>
      <c r="S99" s="29">
        <v>1</v>
      </c>
      <c r="T99" s="21">
        <v>1</v>
      </c>
      <c r="U99" s="21"/>
      <c r="V99" s="21"/>
      <c r="W99" s="21">
        <v>0</v>
      </c>
      <c r="X99" s="21"/>
      <c r="Y99" s="21">
        <v>0</v>
      </c>
      <c r="Z99" s="21">
        <v>0</v>
      </c>
      <c r="AA99" s="21">
        <v>0</v>
      </c>
      <c r="AB99" s="21">
        <v>0</v>
      </c>
      <c r="AC99" s="21">
        <v>0</v>
      </c>
      <c r="AD99" s="21">
        <v>0</v>
      </c>
      <c r="AE99" s="21">
        <v>0</v>
      </c>
      <c r="AF99" s="144">
        <f>INDEX(CHOOSE($N99,DataAutumn!i.AdultDrys,DataWinter!i.AdultDrys,DataSpring!i.AdultDrys),1,$M99)</f>
        <v>3</v>
      </c>
      <c r="AG99" s="5">
        <f t="shared" ref="AG99:AH104" si="792">INDEX(i.FlkStrctr,$M99,AG$7)</f>
        <v>2</v>
      </c>
      <c r="AH99" s="5">
        <f t="shared" si="792"/>
        <v>0</v>
      </c>
      <c r="AI99" s="5">
        <f t="shared" ref="AI99:AI104" si="793">INDEX(i.StdELMan,($K99-1)*12+($M99-1)*3+$N99,AI$7)</f>
        <v>1</v>
      </c>
      <c r="AJ99">
        <f t="shared" ref="AJ99:AJ104" si="794">IFERROR(MOD($CF99,100),0)</f>
        <v>11</v>
      </c>
      <c r="AL99" s="235" t="str">
        <f ca="1">TEXT(LEFT(OFFSET(AL99,-1,0),5)+1,"00000")&amp;MID(OFFSET(AL99,-1,0),6,FIND(" ",OFFSET(AL99,-1,0),7)-5)
&amp; $D99           &amp; IF($IG99=0," FWM","")&amp;IF($IG99=1," MWM","")&amp;IF($IG99=5," Mat","")&amp;IF($IH99=TRUE,"&amp;BBT","    ")          &amp; " Day"&amp;INDEX(i.DOY,$N99,1)
&amp; " Scan"&amp;TEXT($O99,"0")        &amp;" "&amp; INDEX(DataMaster!$B$98:$B$105,$Q99,0)
&amp; " WP"&amp;TEXT($MC99*100,"000p")           &amp; " MP"&amp;TEXT($MD99*100,"000p")           &amp; " GP"&amp;TEXT($MM99*100,"000p")
&amp; " T_" &amp; IF(AND($CC99,$CE99),"TRUE ")        &amp; " (F"&amp;3+COUNTIF($CV99:$CY99,TRUE)&amp;3&amp;"N"&amp;$DM99&amp;$DN99&amp;")"</f>
        <v>00001 FeedSupply_DSP GSM MWM     Day204 Scan1 Air WP100p MP100p GP100p T_FALSE (F33N11)</v>
      </c>
      <c r="AM99" s="9" t="str">
        <f ca="1">IF(COUNTIF(AL$5:AL99,AL99)=1,"-","Dup")</f>
        <v>-</v>
      </c>
      <c r="AN99" s="9"/>
      <c r="AO99" s="12" t="b">
        <v>1</v>
      </c>
      <c r="AP99" s="12" t="b">
        <v>1</v>
      </c>
      <c r="AQ99" s="12" t="b">
        <v>1</v>
      </c>
      <c r="AR99" s="12" t="b">
        <v>1</v>
      </c>
      <c r="AS99" s="12" t="b">
        <v>1</v>
      </c>
      <c r="AT99" s="12" t="b">
        <v>1</v>
      </c>
      <c r="AU99" s="12" t="b">
        <v>1</v>
      </c>
      <c r="AV99" s="12" t="b">
        <v>1</v>
      </c>
      <c r="AW99" s="9"/>
      <c r="AX99" s="5" t="b">
        <f t="shared" ref="AX99:BC104" si="795">INDEX(i.model_structure,$H99,AX$7)</f>
        <v>0</v>
      </c>
      <c r="AY99" s="5" t="str">
        <f t="shared" si="795"/>
        <v>-</v>
      </c>
      <c r="AZ99" s="5" t="b">
        <f t="shared" si="795"/>
        <v>0</v>
      </c>
      <c r="BA99" s="5" t="b">
        <f t="shared" si="795"/>
        <v>1</v>
      </c>
      <c r="BB99" s="5" t="b">
        <f t="shared" si="795"/>
        <v>1</v>
      </c>
      <c r="BC99" s="144">
        <f t="shared" si="795"/>
        <v>0</v>
      </c>
      <c r="BD99" s="19" t="b">
        <f t="shared" ref="BD99:BD104" ca="1" si="796">OFFSET(BD$5,$B99,0)</f>
        <v>1</v>
      </c>
      <c r="BE99" s="9"/>
      <c r="BF99" s="5" t="str">
        <f t="shared" ref="BF99:BF104" ca="1" si="797">IF($M99&lt;&gt;4,OFFSET(BF$5,$B99,0),1)</f>
        <v>-</v>
      </c>
      <c r="BG99" s="19" t="str">
        <f t="shared" ref="BG99:BI104" ca="1" si="798">OFFSET(BG$5,$B99,0)</f>
        <v>-</v>
      </c>
      <c r="BH99" s="19" t="str">
        <f t="shared" ca="1" si="798"/>
        <v>-</v>
      </c>
      <c r="BI99" s="19" t="str">
        <f t="shared" ca="1" si="798"/>
        <v>-</v>
      </c>
      <c r="BJ99" s="5" t="str">
        <f t="shared" ref="BJ99:BJ104" ca="1" si="799">IF($M99&lt;&gt;4,OFFSET(BJ$5,$B99,0),1)</f>
        <v>-</v>
      </c>
      <c r="BK99" s="19" t="str">
        <f t="shared" ref="BK99:BK104" ca="1" si="800">OFFSET(BK$5,$B99,0)</f>
        <v>-</v>
      </c>
      <c r="BL99" s="5" t="str">
        <f t="shared" ref="BL99:BL104" ca="1" si="801">IF($M99&lt;&gt;4,OFFSET(BL$5,$B99,0),1)</f>
        <v>-</v>
      </c>
      <c r="BM99" s="19" t="str">
        <f t="shared" ref="BM99:BO104" ca="1" si="802">OFFSET(BM$5,$B99,0)</f>
        <v>-</v>
      </c>
      <c r="BN99" s="19" t="str">
        <f t="shared" ca="1" si="802"/>
        <v>-</v>
      </c>
      <c r="BO99" s="19" t="str">
        <f t="shared" ca="1" si="802"/>
        <v>-</v>
      </c>
      <c r="BP99" s="5" t="str">
        <f t="shared" ref="BP99:BP104" ca="1" si="803">IF($M99&lt;&gt;4,OFFSET(BP$5,$B99,0),1)</f>
        <v>-</v>
      </c>
      <c r="BQ99" s="9"/>
      <c r="BR99" s="19" t="str">
        <f t="shared" ref="BR99:CA104" ca="1" si="804">OFFSET(BR$5,$B99,0)</f>
        <v>-</v>
      </c>
      <c r="BS99" s="19" t="str">
        <f t="shared" ca="1" si="804"/>
        <v>-</v>
      </c>
      <c r="BT99" s="19" t="str">
        <f t="shared" ca="1" si="804"/>
        <v>-</v>
      </c>
      <c r="BU99" s="19" t="str">
        <f t="shared" ca="1" si="804"/>
        <v>-</v>
      </c>
      <c r="BV99" s="19" t="str">
        <f t="shared" ca="1" si="804"/>
        <v>-</v>
      </c>
      <c r="BW99" s="19" t="str">
        <f t="shared" ca="1" si="804"/>
        <v>-</v>
      </c>
      <c r="BX99" s="19" t="str">
        <f t="shared" ca="1" si="804"/>
        <v>-</v>
      </c>
      <c r="BY99" s="19" t="str">
        <f t="shared" ca="1" si="804"/>
        <v>-</v>
      </c>
      <c r="BZ99" s="19" t="str">
        <f t="shared" ca="1" si="804"/>
        <v>-</v>
      </c>
      <c r="CA99" s="19" t="str">
        <f t="shared" ca="1" si="804"/>
        <v>-</v>
      </c>
      <c r="CB99" s="9"/>
      <c r="CC99" s="12" t="b">
        <v>0</v>
      </c>
      <c r="CD99" s="12" t="b">
        <v>0</v>
      </c>
      <c r="CE99" s="12" t="b">
        <v>0</v>
      </c>
      <c r="CF99" s="12">
        <f>VALUE($K99&amp;$M99&amp;$N99&amp;$O99&amp;"1")</f>
        <v>22311</v>
      </c>
      <c r="CG99" s="144" t="b">
        <f>NOT(CE99)</f>
        <v>1</v>
      </c>
      <c r="CH99" s="12" t="s">
        <v>34</v>
      </c>
      <c r="CI99" s="12" t="b">
        <v>1</v>
      </c>
      <c r="CJ99" s="12">
        <f>VALUE($K99&amp;$M99&amp;$N99&amp;$Q99&amp;$S99&amp;"01")</f>
        <v>2235101</v>
      </c>
      <c r="CK99" s="19" t="str">
        <f t="shared" ref="CK99:CM99" ca="1" si="805">OFFSET(CK$5,$B99,0)</f>
        <v>-</v>
      </c>
      <c r="CL99" s="19">
        <f t="shared" ca="1" si="805"/>
        <v>1</v>
      </c>
      <c r="CM99" s="19">
        <f t="shared" ca="1" si="805"/>
        <v>1</v>
      </c>
      <c r="CN99" s="9"/>
      <c r="CO99" s="444">
        <f t="shared" ref="CO99:CQ104" si="806">INDEX(i.UserPeriod0,$AI99,CO$7)</f>
        <v>652</v>
      </c>
      <c r="CP99" s="444">
        <f t="shared" si="806"/>
        <v>686</v>
      </c>
      <c r="CQ99" s="444">
        <f t="shared" si="806"/>
        <v>721</v>
      </c>
      <c r="CR99" s="152">
        <f t="shared" ref="CR99:CT104" si="807">7*INDEX(i.end_joining,1,CR$7+($AI99-1)*3)</f>
        <v>378</v>
      </c>
      <c r="CS99" s="152">
        <f t="shared" si="807"/>
        <v>413</v>
      </c>
      <c r="CT99" s="152">
        <f t="shared" si="807"/>
        <v>448</v>
      </c>
      <c r="CU99" s="19" t="str">
        <f t="shared" ref="CU99:DK104" ca="1" si="808">OFFSET(CU$5,$B99,0)</f>
        <v>-</v>
      </c>
      <c r="CV99" s="19" t="str">
        <f t="shared" ca="1" si="808"/>
        <v>-</v>
      </c>
      <c r="CW99" s="19" t="str">
        <f t="shared" ca="1" si="808"/>
        <v>-</v>
      </c>
      <c r="CX99" s="19" t="str">
        <f t="shared" ca="1" si="808"/>
        <v>-</v>
      </c>
      <c r="CY99" s="19" t="str">
        <f t="shared" ca="1" si="808"/>
        <v>-</v>
      </c>
      <c r="CZ99" s="19" t="b">
        <f t="shared" ca="1" si="808"/>
        <v>1</v>
      </c>
      <c r="DA99" s="19">
        <f t="shared" ca="1" si="808"/>
        <v>0</v>
      </c>
      <c r="DB99" s="19">
        <f t="shared" ca="1" si="808"/>
        <v>0</v>
      </c>
      <c r="DC99" s="19">
        <f t="shared" ca="1" si="808"/>
        <v>0</v>
      </c>
      <c r="DD99" s="19">
        <f t="shared" ca="1" si="808"/>
        <v>0</v>
      </c>
      <c r="DE99" s="19">
        <f t="shared" ca="1" si="808"/>
        <v>0</v>
      </c>
      <c r="DF99" s="19">
        <f t="shared" ca="1" si="808"/>
        <v>0</v>
      </c>
      <c r="DG99" s="19">
        <f t="shared" ca="1" si="808"/>
        <v>0</v>
      </c>
      <c r="DH99" s="19">
        <f t="shared" ca="1" si="808"/>
        <v>0</v>
      </c>
      <c r="DI99" s="19">
        <f t="shared" ca="1" si="808"/>
        <v>0</v>
      </c>
      <c r="DJ99" s="19">
        <f t="shared" ca="1" si="808"/>
        <v>0</v>
      </c>
      <c r="DK99" s="19">
        <f t="shared" ca="1" si="808"/>
        <v>0</v>
      </c>
      <c r="DL99" s="19">
        <f t="shared" ref="DL99:ES104" ca="1" si="809">OFFSET(DL$5,$B99,0)</f>
        <v>0</v>
      </c>
      <c r="DM99" s="19">
        <f t="shared" ca="1" si="809"/>
        <v>1</v>
      </c>
      <c r="DN99" s="19">
        <f t="shared" ca="1" si="809"/>
        <v>1</v>
      </c>
      <c r="DO99" s="19">
        <f t="shared" ca="1" si="809"/>
        <v>0</v>
      </c>
      <c r="DP99" s="19" t="str">
        <f t="shared" ca="1" si="809"/>
        <v>-</v>
      </c>
      <c r="DQ99" s="19" t="str">
        <f t="shared" ca="1" si="809"/>
        <v>-</v>
      </c>
      <c r="DR99" s="19" t="str">
        <f t="shared" ca="1" si="809"/>
        <v>-</v>
      </c>
      <c r="DS99" s="19" t="str">
        <f t="shared" ca="1" si="809"/>
        <v>-</v>
      </c>
      <c r="DT99" s="19" t="str">
        <f t="shared" ca="1" si="809"/>
        <v>-</v>
      </c>
      <c r="DU99" s="19">
        <f t="shared" ca="1" si="809"/>
        <v>0</v>
      </c>
      <c r="DV99" s="19" t="str">
        <f t="shared" ca="1" si="809"/>
        <v>-</v>
      </c>
      <c r="DW99" s="19" t="str">
        <f t="shared" ca="1" si="809"/>
        <v>-</v>
      </c>
      <c r="DX99" s="19" t="str">
        <f t="shared" ca="1" si="809"/>
        <v>-</v>
      </c>
      <c r="DY99" s="19" t="str">
        <f t="shared" ca="1" si="809"/>
        <v>-</v>
      </c>
      <c r="DZ99" s="19" t="str">
        <f t="shared" ca="1" si="809"/>
        <v>-</v>
      </c>
      <c r="EA99" s="19" t="str">
        <f t="shared" ca="1" si="809"/>
        <v>-</v>
      </c>
      <c r="EB99" s="19" t="str">
        <f t="shared" ca="1" si="809"/>
        <v>-</v>
      </c>
      <c r="EC99" s="19" t="str">
        <f t="shared" ca="1" si="809"/>
        <v>-</v>
      </c>
      <c r="ED99" s="19">
        <f t="shared" ca="1" si="809"/>
        <v>0</v>
      </c>
      <c r="EE99" s="19">
        <f t="shared" ca="1" si="809"/>
        <v>0</v>
      </c>
      <c r="EF99" s="19">
        <f t="shared" ca="1" si="809"/>
        <v>0</v>
      </c>
      <c r="EG99" s="19">
        <f t="shared" ca="1" si="809"/>
        <v>0</v>
      </c>
      <c r="EH99" s="19">
        <f t="shared" ca="1" si="809"/>
        <v>0</v>
      </c>
      <c r="EI99" s="19">
        <f t="shared" ca="1" si="809"/>
        <v>0</v>
      </c>
      <c r="EJ99" s="19">
        <f t="shared" ca="1" si="809"/>
        <v>0</v>
      </c>
      <c r="EK99" s="19">
        <f t="shared" ca="1" si="809"/>
        <v>0</v>
      </c>
      <c r="EL99" s="19">
        <f t="shared" ca="1" si="809"/>
        <v>0</v>
      </c>
      <c r="EM99" s="19">
        <f t="shared" ca="1" si="809"/>
        <v>0</v>
      </c>
      <c r="EN99" s="19">
        <f t="shared" ca="1" si="809"/>
        <v>0</v>
      </c>
      <c r="EO99" s="19">
        <f t="shared" ca="1" si="809"/>
        <v>0</v>
      </c>
      <c r="EP99" s="19">
        <f t="shared" ca="1" si="809"/>
        <v>0</v>
      </c>
      <c r="EQ99" s="19">
        <f t="shared" ca="1" si="809"/>
        <v>0</v>
      </c>
      <c r="ER99" s="19">
        <f t="shared" ca="1" si="809"/>
        <v>0</v>
      </c>
      <c r="ES99" s="19">
        <f t="shared" ca="1" si="809"/>
        <v>0</v>
      </c>
      <c r="ET99" s="19">
        <f t="shared" ref="ET99:FI103" ca="1" si="810">OFFSET(ET$5,$B99,0)</f>
        <v>0</v>
      </c>
      <c r="EU99" s="19">
        <f t="shared" ca="1" si="810"/>
        <v>0</v>
      </c>
      <c r="EV99" s="19">
        <f t="shared" ca="1" si="810"/>
        <v>0</v>
      </c>
      <c r="EW99" s="19">
        <f t="shared" ca="1" si="810"/>
        <v>0</v>
      </c>
      <c r="EX99" s="19">
        <f t="shared" ca="1" si="810"/>
        <v>0</v>
      </c>
      <c r="EY99" s="19">
        <f t="shared" ca="1" si="810"/>
        <v>0</v>
      </c>
      <c r="EZ99" s="19">
        <f t="shared" ca="1" si="810"/>
        <v>0</v>
      </c>
      <c r="FA99" s="19">
        <f t="shared" ca="1" si="810"/>
        <v>0</v>
      </c>
      <c r="FB99" s="19">
        <f t="shared" ca="1" si="810"/>
        <v>0</v>
      </c>
      <c r="FC99" s="19">
        <f t="shared" ca="1" si="810"/>
        <v>0</v>
      </c>
      <c r="FD99" s="19">
        <f t="shared" ca="1" si="810"/>
        <v>0</v>
      </c>
      <c r="FE99" s="19">
        <f t="shared" ca="1" si="810"/>
        <v>0</v>
      </c>
      <c r="FF99" s="19">
        <f t="shared" ca="1" si="810"/>
        <v>0</v>
      </c>
      <c r="FG99" s="19">
        <f t="shared" ca="1" si="810"/>
        <v>0</v>
      </c>
      <c r="FH99" s="19">
        <f t="shared" ca="1" si="810"/>
        <v>0</v>
      </c>
      <c r="FI99" s="19">
        <f t="shared" ca="1" si="810"/>
        <v>0</v>
      </c>
      <c r="FJ99" s="19">
        <f t="shared" ref="FJ99:HK102" ca="1" si="811">OFFSET(FJ$5,$B99,0)</f>
        <v>0</v>
      </c>
      <c r="FK99" s="19">
        <f t="shared" ca="1" si="811"/>
        <v>0</v>
      </c>
      <c r="FL99" s="19">
        <f t="shared" ca="1" si="811"/>
        <v>0</v>
      </c>
      <c r="FM99" s="19">
        <f t="shared" ca="1" si="811"/>
        <v>0</v>
      </c>
      <c r="FN99" s="19">
        <f t="shared" ca="1" si="811"/>
        <v>0</v>
      </c>
      <c r="FO99" s="19">
        <f t="shared" ca="1" si="811"/>
        <v>0</v>
      </c>
      <c r="FP99" s="19">
        <f t="shared" ca="1" si="811"/>
        <v>0</v>
      </c>
      <c r="FQ99" s="19">
        <f t="shared" ca="1" si="811"/>
        <v>0</v>
      </c>
      <c r="FR99" s="19">
        <f t="shared" ca="1" si="811"/>
        <v>0</v>
      </c>
      <c r="FS99" s="19">
        <f t="shared" ca="1" si="811"/>
        <v>0</v>
      </c>
      <c r="FT99" s="19">
        <f t="shared" ca="1" si="811"/>
        <v>0</v>
      </c>
      <c r="FU99" s="19">
        <f t="shared" ca="1" si="811"/>
        <v>0</v>
      </c>
      <c r="FV99" s="19">
        <f t="shared" ca="1" si="811"/>
        <v>0</v>
      </c>
      <c r="FW99" s="19">
        <f t="shared" ca="1" si="811"/>
        <v>0</v>
      </c>
      <c r="FX99" s="19">
        <f t="shared" ca="1" si="811"/>
        <v>0</v>
      </c>
      <c r="FY99" s="19">
        <f t="shared" ca="1" si="811"/>
        <v>0</v>
      </c>
      <c r="FZ99" s="19">
        <f t="shared" ca="1" si="811"/>
        <v>0</v>
      </c>
      <c r="GA99" s="19">
        <f t="shared" ca="1" si="811"/>
        <v>0</v>
      </c>
      <c r="GB99" s="19">
        <f t="shared" ca="1" si="811"/>
        <v>0</v>
      </c>
      <c r="GC99" s="19">
        <f t="shared" ca="1" si="811"/>
        <v>0</v>
      </c>
      <c r="GD99" s="19">
        <f t="shared" ca="1" si="811"/>
        <v>0</v>
      </c>
      <c r="GE99" s="19">
        <f t="shared" ca="1" si="811"/>
        <v>0</v>
      </c>
      <c r="GF99" s="19">
        <f t="shared" ca="1" si="811"/>
        <v>0</v>
      </c>
      <c r="GG99" s="19">
        <f t="shared" ca="1" si="811"/>
        <v>0</v>
      </c>
      <c r="GH99" s="19">
        <f t="shared" ca="1" si="811"/>
        <v>0</v>
      </c>
      <c r="GI99" s="19">
        <f t="shared" ca="1" si="811"/>
        <v>0</v>
      </c>
      <c r="GJ99" s="19">
        <f t="shared" ca="1" si="811"/>
        <v>0</v>
      </c>
      <c r="GK99" s="19">
        <f t="shared" ca="1" si="811"/>
        <v>0</v>
      </c>
      <c r="GL99" s="19">
        <f t="shared" ca="1" si="811"/>
        <v>0</v>
      </c>
      <c r="GM99" s="19">
        <f t="shared" ca="1" si="811"/>
        <v>0</v>
      </c>
      <c r="GN99" s="19">
        <f t="shared" ca="1" si="811"/>
        <v>0</v>
      </c>
      <c r="GO99" s="19">
        <f t="shared" ca="1" si="811"/>
        <v>0</v>
      </c>
      <c r="GP99" s="19">
        <f t="shared" ca="1" si="811"/>
        <v>0</v>
      </c>
      <c r="GQ99" s="19">
        <f t="shared" ca="1" si="811"/>
        <v>0</v>
      </c>
      <c r="GR99" s="19">
        <f t="shared" ca="1" si="811"/>
        <v>0</v>
      </c>
      <c r="GS99" s="19">
        <f t="shared" ca="1" si="811"/>
        <v>0</v>
      </c>
      <c r="GT99" s="19">
        <f t="shared" ca="1" si="811"/>
        <v>0</v>
      </c>
      <c r="GU99" s="19">
        <f t="shared" ca="1" si="811"/>
        <v>0</v>
      </c>
      <c r="GV99" s="19">
        <f t="shared" ca="1" si="811"/>
        <v>0</v>
      </c>
      <c r="GW99" s="19">
        <f t="shared" ca="1" si="811"/>
        <v>0</v>
      </c>
      <c r="GX99" s="19">
        <f t="shared" ca="1" si="811"/>
        <v>0</v>
      </c>
      <c r="GY99" s="19">
        <f t="shared" ca="1" si="811"/>
        <v>0</v>
      </c>
      <c r="GZ99" s="19">
        <f t="shared" ca="1" si="811"/>
        <v>0</v>
      </c>
      <c r="HA99" s="19">
        <f t="shared" ca="1" si="811"/>
        <v>0</v>
      </c>
      <c r="HB99" s="19">
        <f t="shared" ca="1" si="811"/>
        <v>0</v>
      </c>
      <c r="HC99" s="19">
        <f t="shared" ca="1" si="811"/>
        <v>0</v>
      </c>
      <c r="HD99" s="19">
        <f t="shared" ca="1" si="811"/>
        <v>0</v>
      </c>
      <c r="HE99" s="19">
        <f t="shared" ca="1" si="811"/>
        <v>0</v>
      </c>
      <c r="HF99" s="19">
        <f t="shared" ca="1" si="811"/>
        <v>0</v>
      </c>
      <c r="HG99" s="19">
        <f t="shared" ca="1" si="811"/>
        <v>0</v>
      </c>
      <c r="HH99" s="19">
        <f t="shared" ca="1" si="811"/>
        <v>0</v>
      </c>
      <c r="HI99" s="19">
        <f t="shared" ca="1" si="811"/>
        <v>0</v>
      </c>
      <c r="HJ99" s="19">
        <f t="shared" ca="1" si="811"/>
        <v>0</v>
      </c>
      <c r="HK99" s="19">
        <f t="shared" ca="1" si="811"/>
        <v>0</v>
      </c>
      <c r="HL99" s="19">
        <f t="shared" ref="HL99:ID101" ca="1" si="812">OFFSET(HL$5,$B99,0)</f>
        <v>0</v>
      </c>
      <c r="HM99" s="19">
        <f t="shared" ca="1" si="812"/>
        <v>0</v>
      </c>
      <c r="HN99" s="19">
        <f t="shared" ca="1" si="812"/>
        <v>0</v>
      </c>
      <c r="HO99" s="19">
        <f t="shared" ca="1" si="812"/>
        <v>0</v>
      </c>
      <c r="HP99" s="19">
        <f t="shared" ca="1" si="812"/>
        <v>0</v>
      </c>
      <c r="HQ99" s="19">
        <f t="shared" ca="1" si="812"/>
        <v>0</v>
      </c>
      <c r="HR99" s="19">
        <f t="shared" ca="1" si="812"/>
        <v>0</v>
      </c>
      <c r="HS99" s="19">
        <f t="shared" ca="1" si="812"/>
        <v>0</v>
      </c>
      <c r="HT99" s="19">
        <f t="shared" ca="1" si="812"/>
        <v>0</v>
      </c>
      <c r="HU99" s="19">
        <f t="shared" ca="1" si="812"/>
        <v>0</v>
      </c>
      <c r="HV99" s="19">
        <f t="shared" ca="1" si="812"/>
        <v>0</v>
      </c>
      <c r="HW99" s="19">
        <f t="shared" ca="1" si="812"/>
        <v>0</v>
      </c>
      <c r="HX99" s="19">
        <f t="shared" ca="1" si="812"/>
        <v>0</v>
      </c>
      <c r="HY99" s="19">
        <f t="shared" ca="1" si="812"/>
        <v>0</v>
      </c>
      <c r="HZ99" s="19">
        <f t="shared" ca="1" si="812"/>
        <v>0</v>
      </c>
      <c r="IA99" s="19">
        <f t="shared" ca="1" si="812"/>
        <v>0</v>
      </c>
      <c r="IB99" s="19">
        <f t="shared" ca="1" si="812"/>
        <v>0</v>
      </c>
      <c r="IC99" s="19">
        <f t="shared" ca="1" si="812"/>
        <v>0</v>
      </c>
      <c r="ID99" s="19">
        <f t="shared" ca="1" si="812"/>
        <v>0</v>
      </c>
      <c r="IE99" s="5">
        <f t="shared" ref="IE99:IE104" si="813">INDEX(i.TOL,$N99,IE$7)</f>
        <v>67</v>
      </c>
      <c r="IF99" s="9"/>
      <c r="IG99" s="5">
        <f t="shared" ref="IG99:IJ104" si="814">INDEX(i.FlkStrctr,$M99,IG$7)</f>
        <v>1</v>
      </c>
      <c r="IH99" s="5" t="b">
        <f t="shared" si="814"/>
        <v>0</v>
      </c>
      <c r="II99" s="19">
        <f t="shared" ref="II99:JN104" ca="1" si="815">OFFSET(II$5,$B99,0)</f>
        <v>0</v>
      </c>
      <c r="IJ99" s="5">
        <f t="shared" si="814"/>
        <v>55</v>
      </c>
      <c r="IK99" s="19">
        <f t="shared" ca="1" si="815"/>
        <v>1</v>
      </c>
      <c r="IL99" s="19">
        <f t="shared" ca="1" si="815"/>
        <v>0</v>
      </c>
      <c r="IM99" s="19">
        <f t="shared" ca="1" si="815"/>
        <v>0</v>
      </c>
      <c r="IN99" s="19">
        <f t="shared" ca="1" si="815"/>
        <v>0</v>
      </c>
      <c r="IO99" s="19">
        <f t="shared" ca="1" si="815"/>
        <v>0</v>
      </c>
      <c r="IP99" s="19">
        <f t="shared" ca="1" si="815"/>
        <v>0</v>
      </c>
      <c r="IQ99" s="19">
        <f t="shared" ca="1" si="815"/>
        <v>0</v>
      </c>
      <c r="IR99" s="19">
        <f t="shared" ca="1" si="815"/>
        <v>0</v>
      </c>
      <c r="IS99" s="19">
        <f t="shared" ca="1" si="815"/>
        <v>0</v>
      </c>
      <c r="IT99" s="19">
        <f t="shared" ca="1" si="815"/>
        <v>0</v>
      </c>
      <c r="IU99" s="19">
        <f t="shared" ca="1" si="815"/>
        <v>0</v>
      </c>
      <c r="IV99" s="19">
        <f t="shared" ca="1" si="815"/>
        <v>0</v>
      </c>
      <c r="IW99" s="19">
        <f t="shared" ca="1" si="815"/>
        <v>0</v>
      </c>
      <c r="IX99" s="19">
        <f t="shared" ca="1" si="815"/>
        <v>0</v>
      </c>
      <c r="IY99" s="19">
        <f t="shared" ca="1" si="815"/>
        <v>0</v>
      </c>
      <c r="IZ99" s="19">
        <f t="shared" ca="1" si="815"/>
        <v>0</v>
      </c>
      <c r="JA99" s="19">
        <f t="shared" ca="1" si="815"/>
        <v>0</v>
      </c>
      <c r="JB99" s="19">
        <f t="shared" ca="1" si="815"/>
        <v>0</v>
      </c>
      <c r="JC99" s="19">
        <f t="shared" ca="1" si="815"/>
        <v>0</v>
      </c>
      <c r="JD99" s="19">
        <f t="shared" ca="1" si="815"/>
        <v>0</v>
      </c>
      <c r="JE99" s="19">
        <f t="shared" ca="1" si="815"/>
        <v>0</v>
      </c>
      <c r="JF99" s="19">
        <f t="shared" ca="1" si="815"/>
        <v>0</v>
      </c>
      <c r="JG99" s="5">
        <f t="shared" ref="JG99:JK104" si="816">INDEX(i_dryman,($AF99-1)*4+INDEX(i.StdELMan,($K99-1)*12+($M99-1)*3+$N99,JG$8),JG$7)</f>
        <v>1.2500000000000001E-2</v>
      </c>
      <c r="JH99" s="567">
        <f t="shared" si="816"/>
        <v>0</v>
      </c>
      <c r="JI99" s="5">
        <f t="shared" si="816"/>
        <v>6.25E-2</v>
      </c>
      <c r="JJ99" s="5">
        <f t="shared" si="816"/>
        <v>6.25E-2</v>
      </c>
      <c r="JK99" s="5">
        <f t="shared" si="816"/>
        <v>6.25E-2</v>
      </c>
      <c r="JL99" s="19">
        <f t="shared" ca="1" si="815"/>
        <v>1</v>
      </c>
      <c r="JM99" s="19">
        <f t="shared" ca="1" si="815"/>
        <v>0</v>
      </c>
      <c r="JN99" s="19">
        <f t="shared" ca="1" si="815"/>
        <v>1</v>
      </c>
      <c r="JO99" s="9"/>
      <c r="JP99" s="5" t="b">
        <f t="shared" ref="JP99:JP104" ca="1" si="817">IF($L99&lt;&gt;0,INDEX(i.cropgraze_inc,$L99,JP$7),OFFSET(JP$5,$B99,0))</f>
        <v>0</v>
      </c>
      <c r="JQ99" s="19" t="str">
        <f t="shared" ref="JQ99:JR104" ca="1" si="818">OFFSET(JQ$5,$B99,0)</f>
        <v>-</v>
      </c>
      <c r="JR99" s="19" t="str">
        <f t="shared" ca="1" si="818"/>
        <v>-</v>
      </c>
      <c r="JS99" s="5" t="b">
        <f t="shared" ref="JS99:JU104" si="819">($N99=JS$11)</f>
        <v>0</v>
      </c>
      <c r="JT99" s="5" t="b">
        <f t="shared" si="819"/>
        <v>0</v>
      </c>
      <c r="JU99" s="5" t="b">
        <f t="shared" si="819"/>
        <v>1</v>
      </c>
      <c r="JV99" s="144">
        <f>$O99</f>
        <v>1</v>
      </c>
      <c r="JW99" s="144">
        <f t="shared" ref="JW99" si="820">$O99</f>
        <v>1</v>
      </c>
      <c r="JX99" s="12" t="s">
        <v>34</v>
      </c>
      <c r="JY99" s="12" t="s">
        <v>34</v>
      </c>
      <c r="JZ99" s="12" t="s">
        <v>34</v>
      </c>
      <c r="KA99" s="12" t="s">
        <v>34</v>
      </c>
      <c r="KB99" s="12">
        <v>1</v>
      </c>
      <c r="KC99" s="12">
        <v>0.66</v>
      </c>
      <c r="KD99" s="244" t="s">
        <v>34</v>
      </c>
      <c r="KE99" s="5" t="b" cm="1">
        <f t="array" ref="KE99">IF(OR(KF99:KM99&lt;&gt;"-"),TRUE,"-")</f>
        <v>1</v>
      </c>
      <c r="KF99" s="12">
        <v>2</v>
      </c>
      <c r="KG99" s="12">
        <v>2</v>
      </c>
      <c r="KH99" s="12">
        <v>2</v>
      </c>
      <c r="KI99" s="12">
        <v>2</v>
      </c>
      <c r="KJ99" s="12">
        <v>2</v>
      </c>
      <c r="KK99" s="12">
        <v>2</v>
      </c>
      <c r="KL99" s="12">
        <v>2</v>
      </c>
      <c r="KM99" s="12">
        <v>2</v>
      </c>
      <c r="KN99" s="5" t="str">
        <f t="array" ref="KN99">IF(OR(KO99:KU99&lt;&gt;"-"),TRUE,"-")</f>
        <v>-</v>
      </c>
      <c r="KO99" s="12" t="s">
        <v>34</v>
      </c>
      <c r="KP99" s="12" t="s">
        <v>34</v>
      </c>
      <c r="KQ99" s="12" t="s">
        <v>34</v>
      </c>
      <c r="KR99" s="12" t="s">
        <v>34</v>
      </c>
      <c r="KS99" s="12" t="s">
        <v>34</v>
      </c>
      <c r="KT99" s="12" t="s">
        <v>34</v>
      </c>
      <c r="KU99" s="12" t="s">
        <v>34</v>
      </c>
      <c r="KV99" s="12" t="b">
        <v>0</v>
      </c>
      <c r="KW99" s="144">
        <f t="shared" ref="KW99:KW104" si="821">IF($AI99=6,0,$KX99)</f>
        <v>2</v>
      </c>
      <c r="KX99" s="12">
        <v>2</v>
      </c>
      <c r="KY99" s="12" t="b">
        <v>0</v>
      </c>
      <c r="KZ99" s="12" t="s">
        <v>34</v>
      </c>
      <c r="LA99" s="5" t="str">
        <f t="shared" ref="LA99:LD104" si="822">INDEX(i.FlkStrctr,$M99,LA$7)</f>
        <v>-</v>
      </c>
      <c r="LB99" s="5" t="str">
        <f t="shared" si="822"/>
        <v>-</v>
      </c>
      <c r="LC99" s="5" t="str">
        <f t="shared" si="822"/>
        <v>-</v>
      </c>
      <c r="LD99" s="5" t="str">
        <f t="shared" si="822"/>
        <v>-</v>
      </c>
      <c r="LE99" s="12" t="b">
        <v>0</v>
      </c>
      <c r="LF99" s="244" t="s">
        <v>34</v>
      </c>
      <c r="LG99" s="244" t="s">
        <v>34</v>
      </c>
      <c r="LH99" s="12" t="b">
        <v>1</v>
      </c>
      <c r="LI99" s="12">
        <v>0.75</v>
      </c>
      <c r="LJ99" s="144">
        <f>LI99</f>
        <v>0.75</v>
      </c>
      <c r="LK99" s="12">
        <v>0.99</v>
      </c>
      <c r="LL99" s="12">
        <v>0.5</v>
      </c>
      <c r="LM99" s="12">
        <v>0</v>
      </c>
      <c r="LN99" s="12">
        <v>0</v>
      </c>
      <c r="LO99" s="12" t="s">
        <v>34</v>
      </c>
      <c r="LP99" s="5" t="str" cm="1">
        <f t="array" ref="LP99">INDEX(i.meatgrid,$Q99,LP$7)</f>
        <v>-</v>
      </c>
      <c r="LQ99" s="5" t="str" cm="1">
        <f t="array" ref="LQ99">INDEX(i.meatgrid,$Q99,LQ$7)</f>
        <v>-</v>
      </c>
      <c r="LR99" s="19" t="str">
        <f t="shared" ref="LR99" ca="1" si="823">OFFSET(LR$5,$B99,0)</f>
        <v>-</v>
      </c>
      <c r="LS99" s="5">
        <f t="shared" ref="LS99:LS104" si="824">INDEX(i.conservation,$W99+1,$N99)</f>
        <v>1</v>
      </c>
      <c r="LT99" s="9"/>
      <c r="LU99" s="19">
        <f t="shared" ref="LU99:LX104" ca="1" si="825">OFFSET(LU$5,$B99,0)</f>
        <v>70</v>
      </c>
      <c r="LV99" s="19">
        <f t="shared" ca="1" si="825"/>
        <v>50</v>
      </c>
      <c r="LW99" s="19">
        <f t="shared" ca="1" si="825"/>
        <v>80</v>
      </c>
      <c r="LX99" s="19">
        <f t="shared" ca="1" si="825"/>
        <v>50</v>
      </c>
      <c r="LY99" s="5" t="b" cm="1">
        <f t="array" ref="LY99">INDEX(i.meatgrid,$Q99,LY$7)</f>
        <v>0</v>
      </c>
      <c r="LZ99" s="5" t="b" cm="1">
        <f t="array" ref="LZ99">INDEX(i.meatgrid,$Q99,LZ$7)</f>
        <v>0</v>
      </c>
      <c r="MA99" s="5" t="str" cm="1">
        <f t="array" ref="MA99">INDEX(i.meatgrid,$Q99,MA$7)</f>
        <v>-</v>
      </c>
      <c r="MB99" s="5" cm="1">
        <f t="array" ref="MB99">INDEX(i.meatgrid,$Q99,MB$7)</f>
        <v>40</v>
      </c>
      <c r="MC99" s="19">
        <f t="shared" ref="MC99:MC104" ca="1" si="826">OFFSET(MC$5,$B99,0)</f>
        <v>1</v>
      </c>
      <c r="MD99" s="5">
        <f t="shared" ref="MD99:MD104" si="827">INDEX(i.MeatPrices,$S99,MD$7)</f>
        <v>1</v>
      </c>
      <c r="ME99" s="5" cm="1">
        <f t="array" ref="ME99">INDEX(i.meatgrid,$Q99,ME$7)</f>
        <v>1</v>
      </c>
      <c r="MF99" s="5" cm="1">
        <f t="array" ref="MF99">INDEX(i.meatgrid,$Q99,MF$7)</f>
        <v>0</v>
      </c>
      <c r="MG99" s="5" cm="1">
        <f t="array" ref="MG99">INDEX(i.meatgrid,$Q99,MG$7)</f>
        <v>0</v>
      </c>
      <c r="MH99" s="5" cm="1">
        <f t="array" ref="MH99">INDEX(i.meatgrid,$Q99,MH$7)</f>
        <v>0</v>
      </c>
      <c r="MI99" s="5" cm="1">
        <f t="array" ref="MI99">INDEX(i.meatgrid,$Q99,MI$7)</f>
        <v>0</v>
      </c>
      <c r="MJ99" s="5" cm="1">
        <f t="array" ref="MJ99">INDEX(i.meatgrid,$Q99,MJ$7)</f>
        <v>1</v>
      </c>
      <c r="MK99" s="5" cm="1">
        <f t="array" ref="MK99">INDEX(i.meatgrid,$Q99,MK$7)</f>
        <v>1</v>
      </c>
      <c r="ML99" s="5" cm="1">
        <f t="array" ref="ML99">INDEX(i.meatgrid,$Q99,ML$7)</f>
        <v>1</v>
      </c>
      <c r="MM99" s="19">
        <f t="shared" ref="MM99:MM104" ca="1" si="828">OFFSET(MM$5,$B99,0)</f>
        <v>1</v>
      </c>
      <c r="MN99" s="9"/>
      <c r="MO99" s="19" t="b">
        <f t="shared" ref="MO99:ND104" ca="1" si="829">OFFSET(MO$5,$B99,0)</f>
        <v>0</v>
      </c>
      <c r="MP99" s="19" t="b">
        <f t="shared" ca="1" si="829"/>
        <v>0</v>
      </c>
      <c r="MQ99" s="19">
        <f ca="1">OFFSET(MQ$5,$B99,0)</f>
        <v>1</v>
      </c>
      <c r="MR99" s="19">
        <f t="shared" ref="MR99:OT103" ca="1" si="830">OFFSET(MR$5,$B99,0)</f>
        <v>0.75</v>
      </c>
      <c r="MS99" s="19">
        <f t="shared" ca="1" si="830"/>
        <v>0.75</v>
      </c>
      <c r="MT99" s="19">
        <f t="shared" ca="1" si="830"/>
        <v>0.8</v>
      </c>
      <c r="MU99" s="19">
        <f t="shared" ca="1" si="830"/>
        <v>0.82499999999999996</v>
      </c>
      <c r="MV99" s="19">
        <f t="shared" ca="1" si="830"/>
        <v>0.875</v>
      </c>
      <c r="MW99" s="19">
        <f t="shared" ca="1" si="830"/>
        <v>0.9</v>
      </c>
      <c r="MX99" s="19">
        <f t="shared" ca="1" si="830"/>
        <v>1</v>
      </c>
      <c r="MY99" s="19">
        <f t="shared" ca="1" si="830"/>
        <v>0.875</v>
      </c>
      <c r="MZ99" s="19" t="b">
        <f t="shared" ca="1" si="830"/>
        <v>1</v>
      </c>
      <c r="NA99" s="19">
        <f t="shared" ca="1" si="830"/>
        <v>74.989999999999995</v>
      </c>
      <c r="NB99" s="19" t="str">
        <f t="shared" ca="1" si="830"/>
        <v>-</v>
      </c>
      <c r="NC99" s="19" t="str">
        <f t="shared" ca="1" si="830"/>
        <v>-</v>
      </c>
      <c r="ND99" s="19" t="str">
        <f t="shared" ca="1" si="830"/>
        <v>-</v>
      </c>
      <c r="NE99" s="19" t="str">
        <f t="shared" ca="1" si="830"/>
        <v>-</v>
      </c>
      <c r="NF99" s="19" t="str">
        <f t="shared" ca="1" si="830"/>
        <v>-</v>
      </c>
      <c r="NG99" s="19" t="str">
        <f t="shared" ca="1" si="830"/>
        <v>-</v>
      </c>
      <c r="NH99" s="19" t="str">
        <f t="shared" ca="1" si="830"/>
        <v>-</v>
      </c>
      <c r="NI99" s="19">
        <f t="shared" ca="1" si="830"/>
        <v>36.99</v>
      </c>
      <c r="NJ99" s="19">
        <f t="shared" ca="1" si="830"/>
        <v>36.99</v>
      </c>
      <c r="NK99" s="19" t="str">
        <f t="shared" ca="1" si="830"/>
        <v>-</v>
      </c>
      <c r="NL99" s="19" t="str">
        <f t="shared" ca="1" si="830"/>
        <v>-</v>
      </c>
      <c r="NM99" s="19" t="str">
        <f t="shared" ca="1" si="830"/>
        <v>-</v>
      </c>
      <c r="NN99" s="19" t="str">
        <f t="shared" ca="1" si="830"/>
        <v>-</v>
      </c>
      <c r="NO99" s="19" t="str">
        <f t="shared" ca="1" si="830"/>
        <v>-</v>
      </c>
      <c r="NP99" s="19">
        <f t="shared" ca="1" si="830"/>
        <v>49.99</v>
      </c>
      <c r="NQ99" s="19">
        <f t="shared" ca="1" si="830"/>
        <v>49.99</v>
      </c>
      <c r="NR99" s="19">
        <f t="shared" ca="1" si="830"/>
        <v>49.99</v>
      </c>
      <c r="NS99" s="19">
        <f t="shared" ca="1" si="830"/>
        <v>49.99</v>
      </c>
      <c r="NT99" s="19">
        <f t="shared" ca="1" si="830"/>
        <v>49.99</v>
      </c>
      <c r="NU99" s="19">
        <f t="shared" ca="1" si="830"/>
        <v>49.99</v>
      </c>
      <c r="NV99" s="19">
        <f t="shared" ca="1" si="830"/>
        <v>49.99</v>
      </c>
      <c r="NW99" s="19">
        <f t="shared" ca="1" si="830"/>
        <v>49.99</v>
      </c>
      <c r="NX99" s="19">
        <f t="shared" ca="1" si="830"/>
        <v>412.99</v>
      </c>
      <c r="NY99" s="19">
        <f t="shared" ca="1" si="830"/>
        <v>412.99</v>
      </c>
      <c r="NZ99" s="19" t="str">
        <f t="shared" ca="1" si="830"/>
        <v>-</v>
      </c>
      <c r="OA99" s="19" t="str">
        <f t="shared" ca="1" si="830"/>
        <v>-</v>
      </c>
      <c r="OB99" s="19" t="str">
        <f t="shared" ca="1" si="830"/>
        <v>-</v>
      </c>
      <c r="OC99" s="19" t="str">
        <f t="shared" ca="1" si="830"/>
        <v>-</v>
      </c>
      <c r="OD99" s="19" t="str">
        <f t="shared" ca="1" si="830"/>
        <v>-</v>
      </c>
      <c r="OE99" s="19">
        <f t="shared" ca="1" si="830"/>
        <v>6.8900000000000006</v>
      </c>
      <c r="OF99" s="19">
        <f t="shared" ca="1" si="830"/>
        <v>6.8900000000000006</v>
      </c>
      <c r="OG99" s="19">
        <f t="shared" ca="1" si="830"/>
        <v>6.8900000000000006</v>
      </c>
      <c r="OH99" s="19">
        <f t="shared" ca="1" si="830"/>
        <v>6.8900000000000006</v>
      </c>
      <c r="OI99" s="19">
        <f t="shared" ca="1" si="830"/>
        <v>6.8900000000000006</v>
      </c>
      <c r="OJ99" s="19">
        <f t="shared" ca="1" si="830"/>
        <v>6.8900000000000006</v>
      </c>
      <c r="OK99" s="19">
        <f t="shared" ca="1" si="830"/>
        <v>6.8900000000000006</v>
      </c>
      <c r="OL99" s="19">
        <f t="shared" ca="1" si="830"/>
        <v>6.8900000000000006</v>
      </c>
      <c r="OM99" s="19">
        <f t="shared" ca="1" si="830"/>
        <v>346.99</v>
      </c>
      <c r="ON99" s="19">
        <f t="shared" ca="1" si="830"/>
        <v>346.99</v>
      </c>
      <c r="OO99" s="19" t="str">
        <f t="shared" ca="1" si="830"/>
        <v>-</v>
      </c>
      <c r="OP99" s="19" t="str">
        <f t="shared" ca="1" si="830"/>
        <v>-</v>
      </c>
      <c r="OQ99" s="19" t="str">
        <f t="shared" ca="1" si="830"/>
        <v>-</v>
      </c>
      <c r="OR99" s="19" t="str">
        <f t="shared" ca="1" si="830"/>
        <v>-</v>
      </c>
      <c r="OS99" s="19" t="str">
        <f t="shared" ca="1" si="830"/>
        <v>-</v>
      </c>
      <c r="OT99" s="19">
        <f t="shared" ca="1" si="830"/>
        <v>0</v>
      </c>
      <c r="OU99" s="24">
        <v>0</v>
      </c>
    </row>
    <row r="100" spans="1:411" outlineLevel="2">
      <c r="A100" s="21">
        <f t="shared" si="158"/>
        <v>95</v>
      </c>
      <c r="B100" s="29">
        <f ca="1">OFFSET(B100,-1,-1)</f>
        <v>94</v>
      </c>
      <c r="C100">
        <v>203</v>
      </c>
      <c r="D100" s="144" t="str">
        <f t="shared" ca="1" si="790"/>
        <v>GSM</v>
      </c>
      <c r="E100" t="b">
        <v>0</v>
      </c>
      <c r="F100" t="b">
        <v>0</v>
      </c>
      <c r="G100" t="b">
        <f t="shared" si="791"/>
        <v>0</v>
      </c>
      <c r="H100" s="237">
        <f ca="1">OFFSET(H100,-1,0)</f>
        <v>2</v>
      </c>
      <c r="I100" s="237">
        <f t="shared" ref="I100:T104" ca="1" si="831">OFFSET(I100,-1,0)</f>
        <v>1</v>
      </c>
      <c r="J100" s="237" t="str">
        <f t="shared" ca="1" si="831"/>
        <v/>
      </c>
      <c r="K100" s="237">
        <f t="shared" ca="1" si="831"/>
        <v>2</v>
      </c>
      <c r="L100" s="237">
        <f t="shared" ca="1" si="831"/>
        <v>2</v>
      </c>
      <c r="M100" s="237">
        <f t="shared" ca="1" si="831"/>
        <v>2</v>
      </c>
      <c r="N100" s="237">
        <f t="shared" ca="1" si="831"/>
        <v>3</v>
      </c>
      <c r="O100" s="237">
        <f t="shared" ca="1" si="831"/>
        <v>1</v>
      </c>
      <c r="P100" s="237">
        <f t="shared" ca="1" si="831"/>
        <v>1</v>
      </c>
      <c r="Q100" s="237">
        <f t="shared" ca="1" si="831"/>
        <v>5</v>
      </c>
      <c r="R100" s="237">
        <f t="shared" ca="1" si="831"/>
        <v>1</v>
      </c>
      <c r="S100" s="237">
        <f t="shared" ca="1" si="831"/>
        <v>1</v>
      </c>
      <c r="T100" s="237">
        <f t="shared" ca="1" si="831"/>
        <v>1</v>
      </c>
      <c r="U100" s="275"/>
      <c r="V100" s="275"/>
      <c r="W100" s="237">
        <f t="shared" ref="W100:W104" ca="1" si="832">OFFSET(W100,-1,0)</f>
        <v>0</v>
      </c>
      <c r="X100" s="275"/>
      <c r="Y100" s="275">
        <f t="shared" ref="Y100:AE103" ca="1" si="833">OFFSET(Y100,-1,0)</f>
        <v>0</v>
      </c>
      <c r="Z100" s="275">
        <f t="shared" ca="1" si="833"/>
        <v>0</v>
      </c>
      <c r="AA100" s="275">
        <f t="shared" ca="1" si="833"/>
        <v>0</v>
      </c>
      <c r="AB100" s="275">
        <f t="shared" ca="1" si="833"/>
        <v>0</v>
      </c>
      <c r="AC100" s="275">
        <f t="shared" ca="1" si="833"/>
        <v>0</v>
      </c>
      <c r="AD100" s="275">
        <f t="shared" ca="1" si="833"/>
        <v>0</v>
      </c>
      <c r="AE100" s="275">
        <f t="shared" ca="1" si="833"/>
        <v>0</v>
      </c>
      <c r="AF100" s="144">
        <f ca="1">INDEX(CHOOSE($N100,DataAutumn!i.AdultDrys,DataWinter!i.AdultDrys,DataSpring!i.AdultDrys),1,$M100)</f>
        <v>3</v>
      </c>
      <c r="AG100" s="5">
        <f t="shared" ca="1" si="792"/>
        <v>2</v>
      </c>
      <c r="AH100" s="5">
        <f t="shared" ca="1" si="792"/>
        <v>0</v>
      </c>
      <c r="AI100" s="5">
        <f t="shared" ca="1" si="793"/>
        <v>1</v>
      </c>
      <c r="AJ100">
        <f t="shared" ca="1" si="794"/>
        <v>1</v>
      </c>
      <c r="AL100" s="231" t="str">
        <f ca="1">TEXT(LEFT(OFFSET(AL100,-1,0),5)+1,"00000")&amp;MID(OFFSET(AL100,-1,0),6,FIND(" ",OFFSET(AL100,-1,0),7)-5)
&amp; $D100           &amp; IF($IG100=0," FWM","")&amp;IF($IG100=1," MWM","")&amp;IF($IG100=5," Mat","")&amp;IF($IH100=TRUE,"&amp;BBT","    ")          &amp; " Day"&amp;INDEX(i.DOY,$N100,1)
&amp; " Scan"&amp;TEXT($O100,"0")        &amp;" "&amp; INDEX(DataMaster!$B$98:$B$105,$Q100,0)
&amp; " WP"&amp;TEXT($MC100*100,"000p")           &amp; " MP"&amp;TEXT($MD100*100,"000p")           &amp; " GP"&amp;TEXT($MM100*100,"000p")
&amp; " T_" &amp; IF(AND($CC100,$CE100),"TRUE ")        &amp; " (F"&amp;3+COUNTIF($CV100:$CY100,TRUE)&amp;3&amp;"N"&amp;$DM100&amp;$DN100&amp;")"</f>
        <v>00002 FeedSupply_DSP GSM MWM     Day204 Scan1 Air WP100p MP100p GP100p T_TRUE  (F33N33)</v>
      </c>
      <c r="AM100" s="9" t="str">
        <f ca="1">IF(COUNTIF(AL$5:AL100,AL100)=1,"-","Dup")</f>
        <v>-</v>
      </c>
      <c r="AN100" s="9"/>
      <c r="AO100" s="12" t="s">
        <v>34</v>
      </c>
      <c r="AP100" s="12" t="s">
        <v>34</v>
      </c>
      <c r="AQ100" s="12" t="s">
        <v>34</v>
      </c>
      <c r="AR100" s="12" t="s">
        <v>34</v>
      </c>
      <c r="AS100" s="12" t="s">
        <v>34</v>
      </c>
      <c r="AT100" s="12" t="s">
        <v>34</v>
      </c>
      <c r="AU100" s="12" t="s">
        <v>34</v>
      </c>
      <c r="AV100" s="12" t="s">
        <v>34</v>
      </c>
      <c r="AW100" s="9"/>
      <c r="AX100" s="5" t="b">
        <f t="shared" ca="1" si="795"/>
        <v>0</v>
      </c>
      <c r="AY100" s="5" t="str">
        <f t="shared" ca="1" si="795"/>
        <v>-</v>
      </c>
      <c r="AZ100" s="5" t="b">
        <f t="shared" ca="1" si="795"/>
        <v>0</v>
      </c>
      <c r="BA100" s="5" t="b">
        <f t="shared" ca="1" si="795"/>
        <v>1</v>
      </c>
      <c r="BB100" s="5" t="b">
        <f t="shared" ca="1" si="795"/>
        <v>1</v>
      </c>
      <c r="BC100" s="144">
        <f t="shared" ca="1" si="795"/>
        <v>0</v>
      </c>
      <c r="BD100" s="19" t="b">
        <f t="shared" ca="1" si="796"/>
        <v>1</v>
      </c>
      <c r="BE100" s="9"/>
      <c r="BF100" s="5" t="str">
        <f t="shared" ca="1" si="797"/>
        <v>-</v>
      </c>
      <c r="BG100" s="19" t="str">
        <f t="shared" ca="1" si="798"/>
        <v>-</v>
      </c>
      <c r="BH100" s="19" t="str">
        <f t="shared" ca="1" si="798"/>
        <v>-</v>
      </c>
      <c r="BI100" s="19" t="str">
        <f t="shared" ca="1" si="798"/>
        <v>-</v>
      </c>
      <c r="BJ100" s="5" t="str">
        <f t="shared" ca="1" si="799"/>
        <v>-</v>
      </c>
      <c r="BK100" s="19" t="str">
        <f t="shared" ca="1" si="800"/>
        <v>-</v>
      </c>
      <c r="BL100" s="5" t="str">
        <f t="shared" ca="1" si="801"/>
        <v>-</v>
      </c>
      <c r="BM100" s="19" t="str">
        <f t="shared" ca="1" si="802"/>
        <v>-</v>
      </c>
      <c r="BN100" s="19" t="str">
        <f t="shared" ca="1" si="802"/>
        <v>-</v>
      </c>
      <c r="BO100" s="19" t="str">
        <f t="shared" ca="1" si="802"/>
        <v>-</v>
      </c>
      <c r="BP100" s="5" t="str">
        <f t="shared" ca="1" si="803"/>
        <v>-</v>
      </c>
      <c r="BQ100" s="9"/>
      <c r="BR100" s="19" t="str">
        <f t="shared" ca="1" si="804"/>
        <v>-</v>
      </c>
      <c r="BS100" s="19" t="str">
        <f t="shared" ca="1" si="804"/>
        <v>-</v>
      </c>
      <c r="BT100" s="19" t="str">
        <f t="shared" ca="1" si="804"/>
        <v>-</v>
      </c>
      <c r="BU100" s="19" t="str">
        <f t="shared" ca="1" si="804"/>
        <v>-</v>
      </c>
      <c r="BV100" s="19" t="str">
        <f t="shared" ca="1" si="804"/>
        <v>-</v>
      </c>
      <c r="BW100" s="19" t="str">
        <f t="shared" ca="1" si="804"/>
        <v>-</v>
      </c>
      <c r="BX100" s="19" t="str">
        <f t="shared" ca="1" si="804"/>
        <v>-</v>
      </c>
      <c r="BY100" s="19" t="str">
        <f t="shared" ca="1" si="804"/>
        <v>-</v>
      </c>
      <c r="BZ100" s="19" t="str">
        <f t="shared" ca="1" si="804"/>
        <v>-</v>
      </c>
      <c r="CA100" s="19" t="str">
        <f t="shared" ca="1" si="804"/>
        <v>-</v>
      </c>
      <c r="CB100" s="9"/>
      <c r="CC100" s="12" t="b">
        <v>1</v>
      </c>
      <c r="CD100" s="12" t="b">
        <v>0</v>
      </c>
      <c r="CE100" s="12" t="b">
        <v>1</v>
      </c>
      <c r="CF100" s="12">
        <f ca="1">VALUE($K100&amp;$M100&amp;$N100&amp;$Q100&amp;$S100&amp;"01")</f>
        <v>2235101</v>
      </c>
      <c r="CG100" s="12" t="b">
        <v>0</v>
      </c>
      <c r="CH100" s="12" t="s">
        <v>34</v>
      </c>
      <c r="CI100" s="19" t="b">
        <f t="shared" ref="CI100:CM104" ca="1" si="834">OFFSET(CI$5,$B100,0)</f>
        <v>1</v>
      </c>
      <c r="CJ100" s="12">
        <f ca="1">VALUE($K100&amp;$M100&amp;$N100&amp;$Q100&amp;$S100&amp;"02")</f>
        <v>2235102</v>
      </c>
      <c r="CK100" s="19" t="str">
        <f t="shared" ca="1" si="834"/>
        <v>-</v>
      </c>
      <c r="CL100" s="19">
        <f t="shared" ca="1" si="834"/>
        <v>1</v>
      </c>
      <c r="CM100" s="19">
        <f t="shared" ca="1" si="834"/>
        <v>1</v>
      </c>
      <c r="CN100" s="9"/>
      <c r="CO100" s="444">
        <f t="shared" ca="1" si="806"/>
        <v>652</v>
      </c>
      <c r="CP100" s="444">
        <f t="shared" ca="1" si="806"/>
        <v>686</v>
      </c>
      <c r="CQ100" s="444">
        <f t="shared" ca="1" si="806"/>
        <v>721</v>
      </c>
      <c r="CR100" s="152">
        <f t="shared" ca="1" si="807"/>
        <v>378</v>
      </c>
      <c r="CS100" s="152">
        <f t="shared" ca="1" si="807"/>
        <v>413</v>
      </c>
      <c r="CT100" s="152">
        <f t="shared" ca="1" si="807"/>
        <v>448</v>
      </c>
      <c r="CU100" s="19" t="str">
        <f t="shared" ca="1" si="808"/>
        <v>-</v>
      </c>
      <c r="CV100" s="12" t="b">
        <v>0</v>
      </c>
      <c r="CW100" s="12" t="b">
        <v>0</v>
      </c>
      <c r="CX100" s="12" t="b">
        <v>0</v>
      </c>
      <c r="CY100" s="12" t="b">
        <v>0</v>
      </c>
      <c r="CZ100" s="19" t="b">
        <f t="shared" ca="1" si="808"/>
        <v>1</v>
      </c>
      <c r="DA100" s="19">
        <f t="shared" ca="1" si="808"/>
        <v>0</v>
      </c>
      <c r="DB100" s="19">
        <f t="shared" ca="1" si="808"/>
        <v>0</v>
      </c>
      <c r="DC100" s="19">
        <f t="shared" ca="1" si="808"/>
        <v>0</v>
      </c>
      <c r="DD100" s="19">
        <f t="shared" ca="1" si="808"/>
        <v>0</v>
      </c>
      <c r="DE100" s="19">
        <f t="shared" ca="1" si="808"/>
        <v>0</v>
      </c>
      <c r="DF100" s="19">
        <f t="shared" ca="1" si="808"/>
        <v>0</v>
      </c>
      <c r="DG100" s="19">
        <f t="shared" ca="1" si="808"/>
        <v>0</v>
      </c>
      <c r="DH100" s="19">
        <f t="shared" ca="1" si="808"/>
        <v>0</v>
      </c>
      <c r="DI100" s="19">
        <f t="shared" ca="1" si="808"/>
        <v>0</v>
      </c>
      <c r="DJ100" s="19">
        <f t="shared" ca="1" si="808"/>
        <v>0</v>
      </c>
      <c r="DK100" s="19">
        <f t="shared" ca="1" si="808"/>
        <v>0</v>
      </c>
      <c r="DL100" s="19">
        <f t="shared" ca="1" si="809"/>
        <v>0</v>
      </c>
      <c r="DM100" s="12">
        <v>3</v>
      </c>
      <c r="DN100" s="12">
        <v>3</v>
      </c>
      <c r="DO100" s="12">
        <v>0</v>
      </c>
      <c r="DP100" s="12">
        <v>2</v>
      </c>
      <c r="DQ100" s="12">
        <v>-2</v>
      </c>
      <c r="DR100" s="19" t="str">
        <f t="shared" ca="1" si="809"/>
        <v>-</v>
      </c>
      <c r="DS100" s="19" t="str">
        <f t="shared" ca="1" si="809"/>
        <v>-</v>
      </c>
      <c r="DT100" s="19" t="str">
        <f t="shared" ca="1" si="809"/>
        <v>-</v>
      </c>
      <c r="DU100" s="251">
        <f t="shared" ref="DU100:DU103" si="835">DO100</f>
        <v>0</v>
      </c>
      <c r="DV100" s="251">
        <f>DP100</f>
        <v>2</v>
      </c>
      <c r="DW100" s="251">
        <f t="shared" ref="DW100:DW103" si="836">DQ100</f>
        <v>-2</v>
      </c>
      <c r="DX100" s="19" t="str">
        <f t="shared" ca="1" si="809"/>
        <v>-</v>
      </c>
      <c r="DY100" s="19" t="str">
        <f t="shared" ca="1" si="809"/>
        <v>-</v>
      </c>
      <c r="DZ100" s="19" t="str">
        <f t="shared" ca="1" si="809"/>
        <v>-</v>
      </c>
      <c r="EA100" s="19" t="str">
        <f t="shared" ca="1" si="809"/>
        <v>-</v>
      </c>
      <c r="EB100" s="19" t="str">
        <f t="shared" ca="1" si="809"/>
        <v>-</v>
      </c>
      <c r="EC100" s="19" t="str">
        <f t="shared" ca="1" si="809"/>
        <v>-</v>
      </c>
      <c r="ED100" s="19">
        <f t="shared" ca="1" si="809"/>
        <v>0</v>
      </c>
      <c r="EE100" s="19">
        <f t="shared" ca="1" si="809"/>
        <v>0</v>
      </c>
      <c r="EF100" s="19">
        <f t="shared" ca="1" si="809"/>
        <v>0</v>
      </c>
      <c r="EG100" s="19">
        <f t="shared" ca="1" si="809"/>
        <v>0</v>
      </c>
      <c r="EH100" s="19">
        <f t="shared" ca="1" si="809"/>
        <v>0</v>
      </c>
      <c r="EI100" s="19">
        <f t="shared" ca="1" si="809"/>
        <v>0</v>
      </c>
      <c r="EJ100" s="19">
        <f t="shared" ca="1" si="809"/>
        <v>0</v>
      </c>
      <c r="EK100" s="19">
        <f t="shared" ca="1" si="809"/>
        <v>0</v>
      </c>
      <c r="EL100" s="19">
        <f t="shared" ca="1" si="809"/>
        <v>0</v>
      </c>
      <c r="EM100" s="19">
        <f t="shared" ca="1" si="809"/>
        <v>0</v>
      </c>
      <c r="EN100" s="19">
        <f t="shared" ca="1" si="809"/>
        <v>0</v>
      </c>
      <c r="EO100" s="19">
        <f t="shared" ca="1" si="809"/>
        <v>0</v>
      </c>
      <c r="EP100" s="19">
        <f t="shared" ca="1" si="809"/>
        <v>0</v>
      </c>
      <c r="EQ100" s="19">
        <f t="shared" ca="1" si="809"/>
        <v>0</v>
      </c>
      <c r="ER100" s="19">
        <f t="shared" ca="1" si="809"/>
        <v>0</v>
      </c>
      <c r="ES100" s="19">
        <f t="shared" ca="1" si="809"/>
        <v>0</v>
      </c>
      <c r="ET100" s="19">
        <f t="shared" ca="1" si="810"/>
        <v>0</v>
      </c>
      <c r="EU100" s="19">
        <f t="shared" ca="1" si="810"/>
        <v>0</v>
      </c>
      <c r="EV100" s="19">
        <f t="shared" ca="1" si="810"/>
        <v>0</v>
      </c>
      <c r="EW100" s="19">
        <f t="shared" ca="1" si="810"/>
        <v>0</v>
      </c>
      <c r="EX100" s="19">
        <f t="shared" ca="1" si="810"/>
        <v>0</v>
      </c>
      <c r="EY100" s="19">
        <f t="shared" ca="1" si="810"/>
        <v>0</v>
      </c>
      <c r="EZ100" s="19">
        <f t="shared" ca="1" si="810"/>
        <v>0</v>
      </c>
      <c r="FA100" s="19">
        <f t="shared" ca="1" si="810"/>
        <v>0</v>
      </c>
      <c r="FB100" s="19">
        <f t="shared" ca="1" si="810"/>
        <v>0</v>
      </c>
      <c r="FC100" s="19">
        <f t="shared" ca="1" si="810"/>
        <v>0</v>
      </c>
      <c r="FD100" s="19">
        <f t="shared" ca="1" si="810"/>
        <v>0</v>
      </c>
      <c r="FE100" s="19">
        <f t="shared" ca="1" si="810"/>
        <v>0</v>
      </c>
      <c r="FF100" s="19">
        <f t="shared" ca="1" si="810"/>
        <v>0</v>
      </c>
      <c r="FG100" s="19">
        <f t="shared" ca="1" si="810"/>
        <v>0</v>
      </c>
      <c r="FH100" s="19">
        <f t="shared" ca="1" si="810"/>
        <v>0</v>
      </c>
      <c r="FI100" s="19">
        <f t="shared" ca="1" si="810"/>
        <v>0</v>
      </c>
      <c r="FJ100" s="19">
        <f t="shared" ca="1" si="811"/>
        <v>0</v>
      </c>
      <c r="FK100" s="19">
        <f t="shared" ca="1" si="811"/>
        <v>0</v>
      </c>
      <c r="FL100" s="19">
        <f t="shared" ca="1" si="811"/>
        <v>0</v>
      </c>
      <c r="FM100" s="19">
        <f t="shared" ca="1" si="811"/>
        <v>0</v>
      </c>
      <c r="FN100" s="19">
        <f t="shared" ca="1" si="811"/>
        <v>0</v>
      </c>
      <c r="FO100" s="19">
        <f t="shared" ca="1" si="811"/>
        <v>0</v>
      </c>
      <c r="FP100" s="19">
        <f t="shared" ca="1" si="811"/>
        <v>0</v>
      </c>
      <c r="FQ100" s="19">
        <f t="shared" ca="1" si="811"/>
        <v>0</v>
      </c>
      <c r="FR100" s="19">
        <f t="shared" ca="1" si="811"/>
        <v>0</v>
      </c>
      <c r="FS100" s="19">
        <f t="shared" ca="1" si="811"/>
        <v>0</v>
      </c>
      <c r="FT100" s="19">
        <f t="shared" ca="1" si="811"/>
        <v>0</v>
      </c>
      <c r="FU100" s="19">
        <f t="shared" ca="1" si="811"/>
        <v>0</v>
      </c>
      <c r="FV100" s="19">
        <f t="shared" ca="1" si="811"/>
        <v>0</v>
      </c>
      <c r="FW100" s="19">
        <f t="shared" ca="1" si="811"/>
        <v>0</v>
      </c>
      <c r="FX100" s="19">
        <f t="shared" ca="1" si="811"/>
        <v>0</v>
      </c>
      <c r="FY100" s="19">
        <f t="shared" ca="1" si="811"/>
        <v>0</v>
      </c>
      <c r="FZ100" s="19">
        <f t="shared" ca="1" si="811"/>
        <v>0</v>
      </c>
      <c r="GA100" s="19">
        <f t="shared" ca="1" si="811"/>
        <v>0</v>
      </c>
      <c r="GB100" s="19">
        <f t="shared" ca="1" si="811"/>
        <v>0</v>
      </c>
      <c r="GC100" s="19">
        <f t="shared" ca="1" si="811"/>
        <v>0</v>
      </c>
      <c r="GD100" s="19">
        <f t="shared" ca="1" si="811"/>
        <v>0</v>
      </c>
      <c r="GE100" s="19">
        <f t="shared" ca="1" si="811"/>
        <v>0</v>
      </c>
      <c r="GF100" s="19">
        <f t="shared" ca="1" si="811"/>
        <v>0</v>
      </c>
      <c r="GG100" s="19">
        <f t="shared" ca="1" si="811"/>
        <v>0</v>
      </c>
      <c r="GH100" s="19">
        <f t="shared" ca="1" si="811"/>
        <v>0</v>
      </c>
      <c r="GI100" s="19">
        <f t="shared" ca="1" si="811"/>
        <v>0</v>
      </c>
      <c r="GJ100" s="19">
        <f t="shared" ca="1" si="811"/>
        <v>0</v>
      </c>
      <c r="GK100" s="19">
        <f t="shared" ca="1" si="811"/>
        <v>0</v>
      </c>
      <c r="GL100" s="19">
        <f t="shared" ca="1" si="811"/>
        <v>0</v>
      </c>
      <c r="GM100" s="19">
        <f t="shared" ca="1" si="811"/>
        <v>0</v>
      </c>
      <c r="GN100" s="19">
        <f t="shared" ca="1" si="811"/>
        <v>0</v>
      </c>
      <c r="GO100" s="19">
        <f t="shared" ca="1" si="811"/>
        <v>0</v>
      </c>
      <c r="GP100" s="19">
        <f t="shared" ca="1" si="811"/>
        <v>0</v>
      </c>
      <c r="GQ100" s="19">
        <f t="shared" ca="1" si="811"/>
        <v>0</v>
      </c>
      <c r="GR100" s="19">
        <f t="shared" ca="1" si="811"/>
        <v>0</v>
      </c>
      <c r="GS100" s="19">
        <f t="shared" ca="1" si="811"/>
        <v>0</v>
      </c>
      <c r="GT100" s="19">
        <f t="shared" ca="1" si="811"/>
        <v>0</v>
      </c>
      <c r="GU100" s="19">
        <f t="shared" ca="1" si="811"/>
        <v>0</v>
      </c>
      <c r="GV100" s="19">
        <f t="shared" ca="1" si="811"/>
        <v>0</v>
      </c>
      <c r="GW100" s="19">
        <f t="shared" ca="1" si="811"/>
        <v>0</v>
      </c>
      <c r="GX100" s="19">
        <f t="shared" ca="1" si="811"/>
        <v>0</v>
      </c>
      <c r="GY100" s="19">
        <f t="shared" ca="1" si="811"/>
        <v>0</v>
      </c>
      <c r="GZ100" s="19">
        <f t="shared" ca="1" si="811"/>
        <v>0</v>
      </c>
      <c r="HA100" s="19">
        <f t="shared" ca="1" si="811"/>
        <v>0</v>
      </c>
      <c r="HB100" s="19">
        <f t="shared" ca="1" si="811"/>
        <v>0</v>
      </c>
      <c r="HC100" s="19">
        <f t="shared" ca="1" si="811"/>
        <v>0</v>
      </c>
      <c r="HD100" s="19">
        <f t="shared" ca="1" si="811"/>
        <v>0</v>
      </c>
      <c r="HE100" s="19">
        <f t="shared" ca="1" si="811"/>
        <v>0</v>
      </c>
      <c r="HF100" s="19">
        <f t="shared" ca="1" si="811"/>
        <v>0</v>
      </c>
      <c r="HG100" s="19">
        <f t="shared" ca="1" si="811"/>
        <v>0</v>
      </c>
      <c r="HH100" s="19">
        <f t="shared" ca="1" si="811"/>
        <v>0</v>
      </c>
      <c r="HI100" s="19">
        <f t="shared" ca="1" si="811"/>
        <v>0</v>
      </c>
      <c r="HJ100" s="19">
        <f t="shared" ca="1" si="811"/>
        <v>0</v>
      </c>
      <c r="HK100" s="19">
        <f t="shared" ca="1" si="811"/>
        <v>0</v>
      </c>
      <c r="HL100" s="19">
        <f t="shared" ca="1" si="812"/>
        <v>0</v>
      </c>
      <c r="HM100" s="19">
        <f t="shared" ca="1" si="812"/>
        <v>0</v>
      </c>
      <c r="HN100" s="19">
        <f t="shared" ca="1" si="812"/>
        <v>0</v>
      </c>
      <c r="HO100" s="19">
        <f t="shared" ca="1" si="812"/>
        <v>0</v>
      </c>
      <c r="HP100" s="19">
        <f t="shared" ca="1" si="812"/>
        <v>0</v>
      </c>
      <c r="HQ100" s="19">
        <f t="shared" ca="1" si="812"/>
        <v>0</v>
      </c>
      <c r="HR100" s="19">
        <f t="shared" ca="1" si="812"/>
        <v>0</v>
      </c>
      <c r="HS100" s="19">
        <f t="shared" ca="1" si="812"/>
        <v>0</v>
      </c>
      <c r="HT100" s="19">
        <f t="shared" ca="1" si="812"/>
        <v>0</v>
      </c>
      <c r="HU100" s="19">
        <f t="shared" ca="1" si="812"/>
        <v>0</v>
      </c>
      <c r="HV100" s="19">
        <f t="shared" ca="1" si="812"/>
        <v>0</v>
      </c>
      <c r="HW100" s="19">
        <f t="shared" ca="1" si="812"/>
        <v>0</v>
      </c>
      <c r="HX100" s="19">
        <f t="shared" ca="1" si="812"/>
        <v>0</v>
      </c>
      <c r="HY100" s="19">
        <f t="shared" ca="1" si="812"/>
        <v>0</v>
      </c>
      <c r="HZ100" s="19">
        <f t="shared" ca="1" si="812"/>
        <v>0</v>
      </c>
      <c r="IA100" s="19">
        <f t="shared" ca="1" si="812"/>
        <v>0</v>
      </c>
      <c r="IB100" s="19">
        <f t="shared" ca="1" si="812"/>
        <v>0</v>
      </c>
      <c r="IC100" s="19">
        <f t="shared" ca="1" si="812"/>
        <v>0</v>
      </c>
      <c r="ID100" s="19">
        <f t="shared" ca="1" si="812"/>
        <v>0</v>
      </c>
      <c r="IE100" s="5">
        <f t="shared" ca="1" si="813"/>
        <v>67</v>
      </c>
      <c r="IF100" s="9"/>
      <c r="IG100" s="5">
        <f t="shared" ca="1" si="814"/>
        <v>1</v>
      </c>
      <c r="IH100" s="5" t="b">
        <f t="shared" ca="1" si="814"/>
        <v>0</v>
      </c>
      <c r="II100" s="19">
        <f t="shared" ca="1" si="815"/>
        <v>0</v>
      </c>
      <c r="IJ100" s="5">
        <f t="shared" ca="1" si="814"/>
        <v>55</v>
      </c>
      <c r="IK100" s="19">
        <f t="shared" ca="1" si="815"/>
        <v>1</v>
      </c>
      <c r="IL100" s="19">
        <f t="shared" ca="1" si="815"/>
        <v>0</v>
      </c>
      <c r="IM100" s="19">
        <f t="shared" ca="1" si="815"/>
        <v>0</v>
      </c>
      <c r="IN100" s="19">
        <f t="shared" ca="1" si="815"/>
        <v>0</v>
      </c>
      <c r="IO100" s="19">
        <f t="shared" ca="1" si="815"/>
        <v>0</v>
      </c>
      <c r="IP100" s="19">
        <f t="shared" ca="1" si="815"/>
        <v>0</v>
      </c>
      <c r="IQ100" s="19">
        <f t="shared" ca="1" si="815"/>
        <v>0</v>
      </c>
      <c r="IR100" s="19">
        <f t="shared" ca="1" si="815"/>
        <v>0</v>
      </c>
      <c r="IS100" s="19">
        <f t="shared" ca="1" si="815"/>
        <v>0</v>
      </c>
      <c r="IT100" s="19">
        <f t="shared" ca="1" si="815"/>
        <v>0</v>
      </c>
      <c r="IU100" s="19">
        <f t="shared" ca="1" si="815"/>
        <v>0</v>
      </c>
      <c r="IV100" s="19">
        <f t="shared" ca="1" si="815"/>
        <v>0</v>
      </c>
      <c r="IW100" s="19">
        <f t="shared" ca="1" si="815"/>
        <v>0</v>
      </c>
      <c r="IX100" s="19">
        <f t="shared" ca="1" si="815"/>
        <v>0</v>
      </c>
      <c r="IY100" s="19">
        <f t="shared" ca="1" si="815"/>
        <v>0</v>
      </c>
      <c r="IZ100" s="19">
        <f t="shared" ca="1" si="815"/>
        <v>0</v>
      </c>
      <c r="JA100" s="19">
        <f t="shared" ca="1" si="815"/>
        <v>0</v>
      </c>
      <c r="JB100" s="19">
        <f t="shared" ca="1" si="815"/>
        <v>0</v>
      </c>
      <c r="JC100" s="19">
        <f t="shared" ca="1" si="815"/>
        <v>0</v>
      </c>
      <c r="JD100" s="19">
        <f t="shared" ca="1" si="815"/>
        <v>0</v>
      </c>
      <c r="JE100" s="19">
        <f t="shared" ca="1" si="815"/>
        <v>0</v>
      </c>
      <c r="JF100" s="19">
        <f t="shared" ca="1" si="815"/>
        <v>0</v>
      </c>
      <c r="JG100" s="5">
        <f t="shared" ca="1" si="816"/>
        <v>1.2500000000000001E-2</v>
      </c>
      <c r="JH100" s="567">
        <f t="shared" ca="1" si="816"/>
        <v>0</v>
      </c>
      <c r="JI100" s="5">
        <f t="shared" ca="1" si="816"/>
        <v>6.25E-2</v>
      </c>
      <c r="JJ100" s="5">
        <f t="shared" ca="1" si="816"/>
        <v>6.25E-2</v>
      </c>
      <c r="JK100" s="5">
        <f t="shared" ca="1" si="816"/>
        <v>6.25E-2</v>
      </c>
      <c r="JL100" s="19">
        <f t="shared" ca="1" si="815"/>
        <v>1</v>
      </c>
      <c r="JM100" s="19">
        <f t="shared" ca="1" si="815"/>
        <v>0</v>
      </c>
      <c r="JN100" s="19">
        <f t="shared" ca="1" si="815"/>
        <v>1</v>
      </c>
      <c r="JO100" s="9"/>
      <c r="JP100" s="5" t="b">
        <f t="shared" ca="1" si="817"/>
        <v>0</v>
      </c>
      <c r="JQ100" s="19" t="str">
        <f t="shared" ca="1" si="818"/>
        <v>-</v>
      </c>
      <c r="JR100" s="19" t="str">
        <f t="shared" ca="1" si="818"/>
        <v>-</v>
      </c>
      <c r="JS100" s="5" t="b">
        <f t="shared" ca="1" si="819"/>
        <v>0</v>
      </c>
      <c r="JT100" s="5" t="b">
        <f t="shared" ca="1" si="819"/>
        <v>0</v>
      </c>
      <c r="JU100" s="5" t="b">
        <f t="shared" ca="1" si="819"/>
        <v>1</v>
      </c>
      <c r="JV100" s="144">
        <f t="shared" ref="JV100:JW104" ca="1" si="837">$O100</f>
        <v>1</v>
      </c>
      <c r="JW100" s="144">
        <f t="shared" ca="1" si="837"/>
        <v>1</v>
      </c>
      <c r="JX100" s="19" t="str">
        <f t="shared" ref="JX100:KD104" ca="1" si="838">OFFSET(JX$5,$B100,0)</f>
        <v>-</v>
      </c>
      <c r="JY100" s="19" t="str">
        <f t="shared" ca="1" si="838"/>
        <v>-</v>
      </c>
      <c r="JZ100" s="19" t="str">
        <f t="shared" ca="1" si="838"/>
        <v>-</v>
      </c>
      <c r="KA100" s="19" t="str">
        <f t="shared" ca="1" si="838"/>
        <v>-</v>
      </c>
      <c r="KB100" s="19">
        <f t="shared" ca="1" si="838"/>
        <v>1</v>
      </c>
      <c r="KC100" s="19">
        <f t="shared" ca="1" si="838"/>
        <v>0.66</v>
      </c>
      <c r="KD100" s="19" t="str">
        <f t="shared" ca="1" si="838"/>
        <v>-</v>
      </c>
      <c r="KE100" s="5" t="b" cm="1">
        <f t="array" aca="1" ref="KE100" ca="1">IF(OR(KF100:KM100&lt;&gt;"-"),TRUE,"-")</f>
        <v>1</v>
      </c>
      <c r="KF100" s="237">
        <f ca="1">OFFSET(KF100,-1,0)</f>
        <v>2</v>
      </c>
      <c r="KG100" s="237">
        <f t="shared" ref="KG100:KM100" ca="1" si="839">OFFSET(KG100,-1,0)</f>
        <v>2</v>
      </c>
      <c r="KH100" s="237">
        <f t="shared" ca="1" si="839"/>
        <v>2</v>
      </c>
      <c r="KI100" s="237">
        <f t="shared" ca="1" si="839"/>
        <v>2</v>
      </c>
      <c r="KJ100" s="237">
        <f t="shared" ca="1" si="839"/>
        <v>2</v>
      </c>
      <c r="KK100" s="237">
        <f t="shared" ca="1" si="839"/>
        <v>2</v>
      </c>
      <c r="KL100" s="237">
        <f t="shared" ca="1" si="839"/>
        <v>2</v>
      </c>
      <c r="KM100" s="237">
        <f t="shared" ca="1" si="839"/>
        <v>2</v>
      </c>
      <c r="KN100" s="5" t="str">
        <f t="array" aca="1" ref="KN100" ca="1">IF(OR(KO100:KU100&lt;&gt;"-"),TRUE,"-")</f>
        <v>-</v>
      </c>
      <c r="KO100" s="19" t="str">
        <f t="shared" ref="KO100:KZ104" ca="1" si="840">OFFSET(KO$5,$B100,0)</f>
        <v>-</v>
      </c>
      <c r="KP100" s="19" t="str">
        <f t="shared" ca="1" si="840"/>
        <v>-</v>
      </c>
      <c r="KQ100" s="19" t="str">
        <f t="shared" ca="1" si="840"/>
        <v>-</v>
      </c>
      <c r="KR100" s="19" t="str">
        <f t="shared" ca="1" si="840"/>
        <v>-</v>
      </c>
      <c r="KS100" s="19" t="str">
        <f t="shared" ca="1" si="840"/>
        <v>-</v>
      </c>
      <c r="KT100" s="19" t="str">
        <f t="shared" ca="1" si="840"/>
        <v>-</v>
      </c>
      <c r="KU100" s="19" t="str">
        <f t="shared" ca="1" si="840"/>
        <v>-</v>
      </c>
      <c r="KV100" s="19" t="b">
        <f t="shared" ca="1" si="840"/>
        <v>0</v>
      </c>
      <c r="KW100" s="144">
        <f t="shared" ca="1" si="821"/>
        <v>2</v>
      </c>
      <c r="KX100" s="19">
        <f t="shared" ca="1" si="840"/>
        <v>2</v>
      </c>
      <c r="KY100" s="19" t="b">
        <f t="shared" ca="1" si="840"/>
        <v>0</v>
      </c>
      <c r="KZ100" s="19" t="str">
        <f t="shared" ca="1" si="840"/>
        <v>-</v>
      </c>
      <c r="LA100" s="5" t="str">
        <f t="shared" ca="1" si="822"/>
        <v>-</v>
      </c>
      <c r="LB100" s="5" t="str">
        <f t="shared" ca="1" si="822"/>
        <v>-</v>
      </c>
      <c r="LC100" s="5" t="str">
        <f t="shared" ca="1" si="822"/>
        <v>-</v>
      </c>
      <c r="LD100" s="5" t="str">
        <f t="shared" ca="1" si="822"/>
        <v>-</v>
      </c>
      <c r="LE100" s="19" t="b">
        <f t="shared" ref="LE100:LU104" ca="1" si="841">OFFSET(LE$5,$B100,0)</f>
        <v>0</v>
      </c>
      <c r="LF100" s="19" t="str">
        <f t="shared" ca="1" si="841"/>
        <v>-</v>
      </c>
      <c r="LG100" s="19" t="str">
        <f ca="1">OFFSET(LG$5,$B100,0)</f>
        <v>-</v>
      </c>
      <c r="LH100" s="19" t="b">
        <f ca="1">OFFSET(LH$5,$B100,0)</f>
        <v>1</v>
      </c>
      <c r="LI100" s="19">
        <f t="shared" ca="1" si="841"/>
        <v>0.75</v>
      </c>
      <c r="LJ100" s="19">
        <f t="shared" ca="1" si="841"/>
        <v>0.75</v>
      </c>
      <c r="LK100" s="19">
        <f t="shared" ca="1" si="841"/>
        <v>0.99</v>
      </c>
      <c r="LL100" s="19">
        <f t="shared" ca="1" si="841"/>
        <v>0.5</v>
      </c>
      <c r="LM100" s="19">
        <f t="shared" ca="1" si="841"/>
        <v>0</v>
      </c>
      <c r="LN100" s="19">
        <f t="shared" ca="1" si="841"/>
        <v>0</v>
      </c>
      <c r="LO100" s="19" t="str">
        <f t="shared" ca="1" si="841"/>
        <v>-</v>
      </c>
      <c r="LP100" s="5" t="str" cm="1">
        <f t="array" aca="1" ref="LP100" ca="1">INDEX(i.meatgrid,$Q100,LP$7)</f>
        <v>-</v>
      </c>
      <c r="LQ100" s="5" t="str" cm="1">
        <f t="array" aca="1" ref="LQ100" ca="1">INDEX(i.meatgrid,$Q100,LQ$7)</f>
        <v>-</v>
      </c>
      <c r="LR100" s="19" t="str">
        <f t="shared" ca="1" si="841"/>
        <v>-</v>
      </c>
      <c r="LS100" s="5">
        <f t="shared" ca="1" si="824"/>
        <v>1</v>
      </c>
      <c r="LT100" s="9"/>
      <c r="LU100" s="19">
        <f t="shared" ca="1" si="841"/>
        <v>70</v>
      </c>
      <c r="LV100" s="19">
        <f t="shared" ca="1" si="825"/>
        <v>50</v>
      </c>
      <c r="LW100" s="19">
        <f t="shared" ca="1" si="825"/>
        <v>80</v>
      </c>
      <c r="LX100" s="19">
        <f t="shared" ca="1" si="825"/>
        <v>50</v>
      </c>
      <c r="LY100" s="5" t="b" cm="1">
        <f t="array" aca="1" ref="LY100" ca="1">INDEX(i.meatgrid,$Q100,LY$7)</f>
        <v>0</v>
      </c>
      <c r="LZ100" s="5" t="b" cm="1">
        <f t="array" aca="1" ref="LZ100" ca="1">INDEX(i.meatgrid,$Q100,LZ$7)</f>
        <v>0</v>
      </c>
      <c r="MA100" s="5" t="str" cm="1">
        <f t="array" aca="1" ref="MA100" ca="1">INDEX(i.meatgrid,$Q100,MA$7)</f>
        <v>-</v>
      </c>
      <c r="MB100" s="5" cm="1">
        <f t="array" aca="1" ref="MB100" ca="1">INDEX(i.meatgrid,$Q100,MB$7)</f>
        <v>40</v>
      </c>
      <c r="MC100" s="19">
        <f t="shared" ca="1" si="826"/>
        <v>1</v>
      </c>
      <c r="MD100" s="5">
        <f t="shared" ca="1" si="827"/>
        <v>1</v>
      </c>
      <c r="ME100" s="5" cm="1">
        <f t="array" aca="1" ref="ME100" ca="1">INDEX(i.meatgrid,$Q100,ME$7)</f>
        <v>1</v>
      </c>
      <c r="MF100" s="5" cm="1">
        <f t="array" aca="1" ref="MF100" ca="1">INDEX(i.meatgrid,$Q100,MF$7)</f>
        <v>0</v>
      </c>
      <c r="MG100" s="5" cm="1">
        <f t="array" aca="1" ref="MG100" ca="1">INDEX(i.meatgrid,$Q100,MG$7)</f>
        <v>0</v>
      </c>
      <c r="MH100" s="5" cm="1">
        <f t="array" aca="1" ref="MH100" ca="1">INDEX(i.meatgrid,$Q100,MH$7)</f>
        <v>0</v>
      </c>
      <c r="MI100" s="5" cm="1">
        <f t="array" aca="1" ref="MI100" ca="1">INDEX(i.meatgrid,$Q100,MI$7)</f>
        <v>0</v>
      </c>
      <c r="MJ100" s="5" cm="1">
        <f t="array" aca="1" ref="MJ100" ca="1">INDEX(i.meatgrid,$Q100,MJ$7)</f>
        <v>1</v>
      </c>
      <c r="MK100" s="5" cm="1">
        <f t="array" aca="1" ref="MK100" ca="1">INDEX(i.meatgrid,$Q100,MK$7)</f>
        <v>1</v>
      </c>
      <c r="ML100" s="5" cm="1">
        <f t="array" aca="1" ref="ML100" ca="1">INDEX(i.meatgrid,$Q100,ML$7)</f>
        <v>1</v>
      </c>
      <c r="MM100" s="19">
        <f t="shared" ca="1" si="828"/>
        <v>1</v>
      </c>
      <c r="MN100" s="9"/>
      <c r="MO100" s="19" t="b">
        <f t="shared" ca="1" si="829"/>
        <v>0</v>
      </c>
      <c r="MP100" s="19" t="b">
        <f t="shared" ca="1" si="829"/>
        <v>0</v>
      </c>
      <c r="MQ100" s="19">
        <f t="shared" ca="1" si="829"/>
        <v>1</v>
      </c>
      <c r="MR100" s="19">
        <f t="shared" ca="1" si="829"/>
        <v>0.75</v>
      </c>
      <c r="MS100" s="19">
        <f t="shared" ca="1" si="829"/>
        <v>0.75</v>
      </c>
      <c r="MT100" s="19">
        <f t="shared" ca="1" si="829"/>
        <v>0.8</v>
      </c>
      <c r="MU100" s="19">
        <f t="shared" ca="1" si="829"/>
        <v>0.82499999999999996</v>
      </c>
      <c r="MV100" s="19">
        <f t="shared" ca="1" si="829"/>
        <v>0.875</v>
      </c>
      <c r="MW100" s="19">
        <f t="shared" ca="1" si="829"/>
        <v>0.9</v>
      </c>
      <c r="MX100" s="19">
        <f t="shared" ca="1" si="829"/>
        <v>1</v>
      </c>
      <c r="MY100" s="19">
        <f t="shared" ca="1" si="829"/>
        <v>0.875</v>
      </c>
      <c r="MZ100" s="19" t="b">
        <f t="shared" ca="1" si="829"/>
        <v>1</v>
      </c>
      <c r="NA100" s="19">
        <f t="shared" ca="1" si="830"/>
        <v>74.989999999999995</v>
      </c>
      <c r="NB100" s="19" t="str">
        <f t="shared" ca="1" si="830"/>
        <v>-</v>
      </c>
      <c r="NC100" s="19" t="str">
        <f t="shared" ca="1" si="830"/>
        <v>-</v>
      </c>
      <c r="ND100" s="19" t="str">
        <f t="shared" ca="1" si="830"/>
        <v>-</v>
      </c>
      <c r="NE100" s="19" t="str">
        <f t="shared" ca="1" si="830"/>
        <v>-</v>
      </c>
      <c r="NF100" s="19" t="str">
        <f t="shared" ca="1" si="830"/>
        <v>-</v>
      </c>
      <c r="NG100" s="19" t="str">
        <f t="shared" ca="1" si="830"/>
        <v>-</v>
      </c>
      <c r="NH100" s="19" t="str">
        <f t="shared" ca="1" si="830"/>
        <v>-</v>
      </c>
      <c r="NI100" s="19">
        <f t="shared" ca="1" si="830"/>
        <v>36.99</v>
      </c>
      <c r="NJ100" s="19">
        <f t="shared" ca="1" si="830"/>
        <v>36.99</v>
      </c>
      <c r="NK100" s="19" t="str">
        <f t="shared" ca="1" si="830"/>
        <v>-</v>
      </c>
      <c r="NL100" s="19" t="str">
        <f t="shared" ca="1" si="830"/>
        <v>-</v>
      </c>
      <c r="NM100" s="19" t="str">
        <f t="shared" ca="1" si="830"/>
        <v>-</v>
      </c>
      <c r="NN100" s="19" t="str">
        <f t="shared" ca="1" si="830"/>
        <v>-</v>
      </c>
      <c r="NO100" s="19" t="str">
        <f t="shared" ca="1" si="830"/>
        <v>-</v>
      </c>
      <c r="NP100" s="19">
        <f t="shared" ca="1" si="830"/>
        <v>49.99</v>
      </c>
      <c r="NQ100" s="19">
        <f t="shared" ca="1" si="830"/>
        <v>49.99</v>
      </c>
      <c r="NR100" s="19">
        <f t="shared" ca="1" si="830"/>
        <v>49.99</v>
      </c>
      <c r="NS100" s="19">
        <f t="shared" ca="1" si="830"/>
        <v>49.99</v>
      </c>
      <c r="NT100" s="19">
        <f t="shared" ca="1" si="830"/>
        <v>49.99</v>
      </c>
      <c r="NU100" s="19">
        <f t="shared" ca="1" si="830"/>
        <v>49.99</v>
      </c>
      <c r="NV100" s="19">
        <f t="shared" ca="1" si="830"/>
        <v>49.99</v>
      </c>
      <c r="NW100" s="19">
        <f t="shared" ca="1" si="830"/>
        <v>49.99</v>
      </c>
      <c r="NX100" s="19">
        <f t="shared" ca="1" si="830"/>
        <v>412.99</v>
      </c>
      <c r="NY100" s="19">
        <f t="shared" ca="1" si="830"/>
        <v>412.99</v>
      </c>
      <c r="NZ100" s="19" t="str">
        <f t="shared" ca="1" si="830"/>
        <v>-</v>
      </c>
      <c r="OA100" s="19" t="str">
        <f t="shared" ca="1" si="830"/>
        <v>-</v>
      </c>
      <c r="OB100" s="19" t="str">
        <f t="shared" ca="1" si="830"/>
        <v>-</v>
      </c>
      <c r="OC100" s="19" t="str">
        <f t="shared" ca="1" si="830"/>
        <v>-</v>
      </c>
      <c r="OD100" s="19" t="str">
        <f t="shared" ca="1" si="830"/>
        <v>-</v>
      </c>
      <c r="OE100" s="19">
        <f t="shared" ca="1" si="830"/>
        <v>6.8900000000000006</v>
      </c>
      <c r="OF100" s="19">
        <f t="shared" ca="1" si="830"/>
        <v>6.8900000000000006</v>
      </c>
      <c r="OG100" s="19">
        <f t="shared" ca="1" si="830"/>
        <v>6.8900000000000006</v>
      </c>
      <c r="OH100" s="19">
        <f t="shared" ca="1" si="830"/>
        <v>6.8900000000000006</v>
      </c>
      <c r="OI100" s="19">
        <f t="shared" ca="1" si="830"/>
        <v>6.8900000000000006</v>
      </c>
      <c r="OJ100" s="19">
        <f t="shared" ca="1" si="830"/>
        <v>6.8900000000000006</v>
      </c>
      <c r="OK100" s="19">
        <f t="shared" ca="1" si="830"/>
        <v>6.8900000000000006</v>
      </c>
      <c r="OL100" s="19">
        <f t="shared" ca="1" si="830"/>
        <v>6.8900000000000006</v>
      </c>
      <c r="OM100" s="19">
        <f t="shared" ca="1" si="830"/>
        <v>346.99</v>
      </c>
      <c r="ON100" s="19">
        <f t="shared" ca="1" si="830"/>
        <v>346.99</v>
      </c>
      <c r="OO100" s="19" t="str">
        <f t="shared" ca="1" si="830"/>
        <v>-</v>
      </c>
      <c r="OP100" s="19" t="str">
        <f t="shared" ca="1" si="830"/>
        <v>-</v>
      </c>
      <c r="OQ100" s="19" t="str">
        <f t="shared" ca="1" si="830"/>
        <v>-</v>
      </c>
      <c r="OR100" s="19" t="str">
        <f t="shared" ca="1" si="830"/>
        <v>-</v>
      </c>
      <c r="OS100" s="19" t="str">
        <f t="shared" ca="1" si="830"/>
        <v>-</v>
      </c>
      <c r="OT100" s="19">
        <f t="shared" ca="1" si="830"/>
        <v>0</v>
      </c>
      <c r="OU100" s="24">
        <v>0</v>
      </c>
    </row>
    <row r="101" spans="1:411" outlineLevel="2">
      <c r="A101" s="21">
        <f t="shared" si="158"/>
        <v>96</v>
      </c>
      <c r="B101" s="222">
        <f t="shared" ref="B101:B104" ca="1" si="842">OFFSET(B101,-1,0)</f>
        <v>94</v>
      </c>
      <c r="C101">
        <v>203</v>
      </c>
      <c r="D101" s="144" t="str">
        <f t="shared" ca="1" si="790"/>
        <v>GSM</v>
      </c>
      <c r="E101" t="b">
        <v>0</v>
      </c>
      <c r="F101" t="b">
        <v>0</v>
      </c>
      <c r="G101" t="b">
        <f t="shared" si="791"/>
        <v>0</v>
      </c>
      <c r="H101" s="237">
        <f t="shared" ref="H101:T104" ca="1" si="843">OFFSET(H101,-1,0)</f>
        <v>2</v>
      </c>
      <c r="I101" s="237">
        <f t="shared" ca="1" si="843"/>
        <v>1</v>
      </c>
      <c r="J101" s="237" t="str">
        <f t="shared" ca="1" si="843"/>
        <v/>
      </c>
      <c r="K101" s="237">
        <f t="shared" ca="1" si="843"/>
        <v>2</v>
      </c>
      <c r="L101" s="237">
        <f t="shared" ca="1" si="831"/>
        <v>2</v>
      </c>
      <c r="M101" s="237">
        <f t="shared" ca="1" si="831"/>
        <v>2</v>
      </c>
      <c r="N101" s="237">
        <f t="shared" ca="1" si="831"/>
        <v>3</v>
      </c>
      <c r="O101" s="237">
        <f t="shared" ca="1" si="831"/>
        <v>1</v>
      </c>
      <c r="P101" s="237">
        <f t="shared" ca="1" si="831"/>
        <v>1</v>
      </c>
      <c r="Q101" s="237">
        <f t="shared" ca="1" si="831"/>
        <v>5</v>
      </c>
      <c r="R101" s="237">
        <f t="shared" ca="1" si="831"/>
        <v>1</v>
      </c>
      <c r="S101" s="237">
        <f t="shared" ca="1" si="831"/>
        <v>1</v>
      </c>
      <c r="T101" s="237">
        <f t="shared" ca="1" si="831"/>
        <v>1</v>
      </c>
      <c r="U101" s="275"/>
      <c r="V101" s="275"/>
      <c r="W101" s="237">
        <f t="shared" ca="1" si="832"/>
        <v>0</v>
      </c>
      <c r="X101" s="275"/>
      <c r="Y101" s="275">
        <f t="shared" ca="1" si="833"/>
        <v>0</v>
      </c>
      <c r="Z101" s="275">
        <f t="shared" ca="1" si="833"/>
        <v>0</v>
      </c>
      <c r="AA101" s="275">
        <f t="shared" ca="1" si="833"/>
        <v>0</v>
      </c>
      <c r="AB101" s="275">
        <f t="shared" ca="1" si="833"/>
        <v>0</v>
      </c>
      <c r="AC101" s="275">
        <f t="shared" ca="1" si="833"/>
        <v>0</v>
      </c>
      <c r="AD101" s="275">
        <f t="shared" ca="1" si="833"/>
        <v>0</v>
      </c>
      <c r="AE101" s="275">
        <f t="shared" ca="1" si="833"/>
        <v>0</v>
      </c>
      <c r="AF101" s="144">
        <f ca="1">INDEX(CHOOSE($N101,DataAutumn!i.AdultDrys,DataWinter!i.AdultDrys,DataSpring!i.AdultDrys),1,$M101)</f>
        <v>3</v>
      </c>
      <c r="AG101" s="5">
        <f t="shared" ca="1" si="792"/>
        <v>2</v>
      </c>
      <c r="AH101" s="5">
        <f t="shared" ca="1" si="792"/>
        <v>0</v>
      </c>
      <c r="AI101" s="5">
        <f t="shared" ca="1" si="793"/>
        <v>1</v>
      </c>
      <c r="AJ101">
        <f t="shared" ca="1" si="794"/>
        <v>1</v>
      </c>
      <c r="AL101" s="231" t="str">
        <f ca="1">TEXT(LEFT(OFFSET(AL101,-1,0),5)+1,"00000")&amp;MID(OFFSET(AL101,-1,0),6,FIND(" ",OFFSET(AL101,-1,0),7)-5)
&amp; $D101           &amp; IF($IG101=0," FWM","")&amp;IF($IG101=1," MWM","")&amp;IF($IG101=5," Mat","")&amp;IF($IH101=TRUE,"&amp;BBT","    ")          &amp; " Day"&amp;INDEX(i.DOY,$N101,1)
&amp; " Scan"&amp;TEXT($O101,"0")        &amp;" "&amp; INDEX(DataMaster!$B$98:$B$105,$Q101,0)
&amp; " WP"&amp;TEXT($MC101*100,"000p")           &amp; " MP"&amp;TEXT($MD101*100,"000p")           &amp; " GP"&amp;TEXT($MM101*100,"000p")
&amp; " T_" &amp; IF(AND($CC101,$CE101),"TRUE ")        &amp; " (F"&amp;3+COUNTIF($CV101:$CY101,TRUE)&amp;3&amp;"N"&amp;$DM101&amp;$DN101&amp;")"</f>
        <v>00003 FeedSupply_DSP GSM MWM     Day204 Scan1 Air WP100p MP100p GP100p T_TRUE  (F33N33)</v>
      </c>
      <c r="AM101" s="9" t="str">
        <f ca="1">IF(COUNTIF(AL$5:AL101,AL101)=1,"-","Dup")</f>
        <v>-</v>
      </c>
      <c r="AN101" s="9"/>
      <c r="AO101" s="237" t="str">
        <f t="shared" ref="AO101:AV104" ca="1" si="844">OFFSET(AO101,-1,0)</f>
        <v>-</v>
      </c>
      <c r="AP101" s="237" t="str">
        <f t="shared" ca="1" si="844"/>
        <v>-</v>
      </c>
      <c r="AQ101" s="237" t="str">
        <f t="shared" ca="1" si="844"/>
        <v>-</v>
      </c>
      <c r="AR101" s="237" t="str">
        <f t="shared" ca="1" si="844"/>
        <v>-</v>
      </c>
      <c r="AS101" s="237" t="str">
        <f t="shared" ca="1" si="844"/>
        <v>-</v>
      </c>
      <c r="AT101" s="237" t="str">
        <f t="shared" ca="1" si="844"/>
        <v>-</v>
      </c>
      <c r="AU101" s="237" t="str">
        <f t="shared" ca="1" si="844"/>
        <v>-</v>
      </c>
      <c r="AV101" s="237" t="str">
        <f t="shared" ca="1" si="844"/>
        <v>-</v>
      </c>
      <c r="AW101" s="9"/>
      <c r="AX101" s="5" t="b">
        <f t="shared" ca="1" si="795"/>
        <v>0</v>
      </c>
      <c r="AY101" s="5" t="str">
        <f t="shared" ca="1" si="795"/>
        <v>-</v>
      </c>
      <c r="AZ101" s="5" t="b">
        <f t="shared" ca="1" si="795"/>
        <v>0</v>
      </c>
      <c r="BA101" s="5" t="b">
        <f t="shared" ca="1" si="795"/>
        <v>1</v>
      </c>
      <c r="BB101" s="5" t="b">
        <f t="shared" ca="1" si="795"/>
        <v>1</v>
      </c>
      <c r="BC101" s="144">
        <f t="shared" ca="1" si="795"/>
        <v>0</v>
      </c>
      <c r="BD101" s="19" t="b">
        <f t="shared" ca="1" si="796"/>
        <v>1</v>
      </c>
      <c r="BE101" s="9"/>
      <c r="BF101" s="5" t="str">
        <f t="shared" ca="1" si="797"/>
        <v>-</v>
      </c>
      <c r="BG101" s="19" t="str">
        <f t="shared" ca="1" si="798"/>
        <v>-</v>
      </c>
      <c r="BH101" s="19" t="str">
        <f t="shared" ca="1" si="798"/>
        <v>-</v>
      </c>
      <c r="BI101" s="19" t="str">
        <f t="shared" ca="1" si="798"/>
        <v>-</v>
      </c>
      <c r="BJ101" s="5" t="str">
        <f t="shared" ca="1" si="799"/>
        <v>-</v>
      </c>
      <c r="BK101" s="19" t="str">
        <f t="shared" ca="1" si="800"/>
        <v>-</v>
      </c>
      <c r="BL101" s="5" t="str">
        <f t="shared" ca="1" si="801"/>
        <v>-</v>
      </c>
      <c r="BM101" s="19" t="str">
        <f t="shared" ca="1" si="802"/>
        <v>-</v>
      </c>
      <c r="BN101" s="19" t="str">
        <f t="shared" ca="1" si="802"/>
        <v>-</v>
      </c>
      <c r="BO101" s="19" t="str">
        <f t="shared" ca="1" si="802"/>
        <v>-</v>
      </c>
      <c r="BP101" s="5" t="str">
        <f t="shared" ca="1" si="803"/>
        <v>-</v>
      </c>
      <c r="BQ101" s="9"/>
      <c r="BR101" s="19" t="str">
        <f t="shared" ca="1" si="804"/>
        <v>-</v>
      </c>
      <c r="BS101" s="19" t="str">
        <f t="shared" ca="1" si="804"/>
        <v>-</v>
      </c>
      <c r="BT101" s="19" t="str">
        <f t="shared" ca="1" si="804"/>
        <v>-</v>
      </c>
      <c r="BU101" s="19" t="str">
        <f t="shared" ca="1" si="804"/>
        <v>-</v>
      </c>
      <c r="BV101" s="19" t="str">
        <f t="shared" ca="1" si="804"/>
        <v>-</v>
      </c>
      <c r="BW101" s="19" t="str">
        <f t="shared" ca="1" si="804"/>
        <v>-</v>
      </c>
      <c r="BX101" s="19" t="str">
        <f t="shared" ca="1" si="804"/>
        <v>-</v>
      </c>
      <c r="BY101" s="19" t="str">
        <f t="shared" ca="1" si="804"/>
        <v>-</v>
      </c>
      <c r="BZ101" s="19" t="str">
        <f t="shared" ca="1" si="804"/>
        <v>-</v>
      </c>
      <c r="CA101" s="19" t="str">
        <f t="shared" ca="1" si="804"/>
        <v>-</v>
      </c>
      <c r="CB101" s="9"/>
      <c r="CC101" s="237" t="b">
        <f ca="1">OFFSET(CC101,-1,0)</f>
        <v>1</v>
      </c>
      <c r="CD101" s="12" t="b">
        <v>0</v>
      </c>
      <c r="CE101" s="237" t="b">
        <f ca="1">OFFSET(CE101,-1,0)</f>
        <v>1</v>
      </c>
      <c r="CF101" s="251">
        <f t="shared" ref="CF101:CF104" ca="1" si="845">IF(OFFSET($E101,-1,0),OFFSET($CJ101,-1,0),OFFSET(CF101,-1,0))</f>
        <v>2235101</v>
      </c>
      <c r="CG101" s="237" t="b">
        <f ca="1">OFFSET(CG101,-1,0)</f>
        <v>0</v>
      </c>
      <c r="CH101" s="12" t="s">
        <v>34</v>
      </c>
      <c r="CI101" s="19" t="b">
        <f t="shared" ca="1" si="834"/>
        <v>1</v>
      </c>
      <c r="CJ101" s="237">
        <f t="shared" ref="CJ101:CJ104" ca="1" si="846">OFFSET(CJ101,-1,0)+1</f>
        <v>2235103</v>
      </c>
      <c r="CK101" s="19" t="str">
        <f t="shared" ca="1" si="834"/>
        <v>-</v>
      </c>
      <c r="CL101" s="19">
        <f t="shared" ca="1" si="834"/>
        <v>1</v>
      </c>
      <c r="CM101" s="19">
        <f t="shared" ca="1" si="834"/>
        <v>1</v>
      </c>
      <c r="CN101" s="9"/>
      <c r="CO101" s="444">
        <f t="shared" ca="1" si="806"/>
        <v>652</v>
      </c>
      <c r="CP101" s="444">
        <f t="shared" ca="1" si="806"/>
        <v>686</v>
      </c>
      <c r="CQ101" s="444">
        <f t="shared" ca="1" si="806"/>
        <v>721</v>
      </c>
      <c r="CR101" s="152">
        <f t="shared" ca="1" si="807"/>
        <v>378</v>
      </c>
      <c r="CS101" s="152">
        <f t="shared" ca="1" si="807"/>
        <v>413</v>
      </c>
      <c r="CT101" s="152">
        <f t="shared" ca="1" si="807"/>
        <v>448</v>
      </c>
      <c r="CU101" s="19" t="str">
        <f t="shared" ca="1" si="808"/>
        <v>-</v>
      </c>
      <c r="CV101" s="12" t="b">
        <v>0</v>
      </c>
      <c r="CW101" s="12" t="b">
        <v>0</v>
      </c>
      <c r="CX101" s="12" t="b">
        <v>0</v>
      </c>
      <c r="CY101" s="12" t="b">
        <v>0</v>
      </c>
      <c r="CZ101" s="19" t="b">
        <f t="shared" ca="1" si="808"/>
        <v>1</v>
      </c>
      <c r="DA101" s="19">
        <f t="shared" ca="1" si="808"/>
        <v>0</v>
      </c>
      <c r="DB101" s="19">
        <f t="shared" ca="1" si="808"/>
        <v>0</v>
      </c>
      <c r="DC101" s="19">
        <f t="shared" ca="1" si="808"/>
        <v>0</v>
      </c>
      <c r="DD101" s="19">
        <f t="shared" ca="1" si="808"/>
        <v>0</v>
      </c>
      <c r="DE101" s="19">
        <f t="shared" ca="1" si="808"/>
        <v>0</v>
      </c>
      <c r="DF101" s="19">
        <f t="shared" ca="1" si="808"/>
        <v>0</v>
      </c>
      <c r="DG101" s="19">
        <f t="shared" ca="1" si="808"/>
        <v>0</v>
      </c>
      <c r="DH101" s="19">
        <f t="shared" ca="1" si="808"/>
        <v>0</v>
      </c>
      <c r="DI101" s="19">
        <f t="shared" ca="1" si="808"/>
        <v>0</v>
      </c>
      <c r="DJ101" s="19">
        <f t="shared" ca="1" si="808"/>
        <v>0</v>
      </c>
      <c r="DK101" s="19">
        <f t="shared" ca="1" si="808"/>
        <v>0</v>
      </c>
      <c r="DL101" s="19">
        <f t="shared" ca="1" si="809"/>
        <v>0</v>
      </c>
      <c r="DM101" s="12">
        <v>3</v>
      </c>
      <c r="DN101" s="12">
        <v>3</v>
      </c>
      <c r="DO101" s="19">
        <f t="shared" ref="DO101:DR104" ca="1" si="847">OFFSET(DO$5,$B101,0)</f>
        <v>0</v>
      </c>
      <c r="DP101" s="12">
        <v>2</v>
      </c>
      <c r="DQ101" s="12">
        <v>-2</v>
      </c>
      <c r="DR101" s="19" t="str">
        <f t="shared" ca="1" si="809"/>
        <v>-</v>
      </c>
      <c r="DS101" s="19" t="str">
        <f t="shared" ca="1" si="809"/>
        <v>-</v>
      </c>
      <c r="DT101" s="19" t="str">
        <f t="shared" ca="1" si="809"/>
        <v>-</v>
      </c>
      <c r="DU101" s="251">
        <f t="shared" ca="1" si="835"/>
        <v>0</v>
      </c>
      <c r="DV101" s="251">
        <f t="shared" ref="DV101:DV103" si="848">DP101</f>
        <v>2</v>
      </c>
      <c r="DW101" s="251">
        <f t="shared" si="836"/>
        <v>-2</v>
      </c>
      <c r="DX101" s="19" t="str">
        <f t="shared" ca="1" si="809"/>
        <v>-</v>
      </c>
      <c r="DY101" s="19" t="str">
        <f t="shared" ca="1" si="809"/>
        <v>-</v>
      </c>
      <c r="DZ101" s="19" t="str">
        <f t="shared" ca="1" si="809"/>
        <v>-</v>
      </c>
      <c r="EA101" s="19" t="str">
        <f t="shared" ca="1" si="809"/>
        <v>-</v>
      </c>
      <c r="EB101" s="19" t="str">
        <f t="shared" ca="1" si="809"/>
        <v>-</v>
      </c>
      <c r="EC101" s="19" t="str">
        <f t="shared" ca="1" si="809"/>
        <v>-</v>
      </c>
      <c r="ED101" s="19">
        <f t="shared" ca="1" si="809"/>
        <v>0</v>
      </c>
      <c r="EE101" s="19">
        <f t="shared" ca="1" si="809"/>
        <v>0</v>
      </c>
      <c r="EF101" s="19">
        <f t="shared" ca="1" si="809"/>
        <v>0</v>
      </c>
      <c r="EG101" s="19">
        <f t="shared" ca="1" si="809"/>
        <v>0</v>
      </c>
      <c r="EH101" s="19">
        <f t="shared" ca="1" si="809"/>
        <v>0</v>
      </c>
      <c r="EI101" s="19">
        <f t="shared" ca="1" si="809"/>
        <v>0</v>
      </c>
      <c r="EJ101" s="19">
        <f t="shared" ca="1" si="809"/>
        <v>0</v>
      </c>
      <c r="EK101" s="19">
        <f t="shared" ca="1" si="809"/>
        <v>0</v>
      </c>
      <c r="EL101" s="19">
        <f t="shared" ca="1" si="809"/>
        <v>0</v>
      </c>
      <c r="EM101" s="19">
        <f t="shared" ca="1" si="809"/>
        <v>0</v>
      </c>
      <c r="EN101" s="19">
        <f t="shared" ca="1" si="809"/>
        <v>0</v>
      </c>
      <c r="EO101" s="19">
        <f t="shared" ca="1" si="809"/>
        <v>0</v>
      </c>
      <c r="EP101" s="19">
        <f t="shared" ca="1" si="809"/>
        <v>0</v>
      </c>
      <c r="EQ101" s="19">
        <f t="shared" ca="1" si="809"/>
        <v>0</v>
      </c>
      <c r="ER101" s="19">
        <f t="shared" ca="1" si="809"/>
        <v>0</v>
      </c>
      <c r="ES101" s="19">
        <f t="shared" ca="1" si="809"/>
        <v>0</v>
      </c>
      <c r="ET101" s="19">
        <f t="shared" ca="1" si="810"/>
        <v>0</v>
      </c>
      <c r="EU101" s="19">
        <f t="shared" ca="1" si="810"/>
        <v>0</v>
      </c>
      <c r="EV101" s="19">
        <f t="shared" ca="1" si="810"/>
        <v>0</v>
      </c>
      <c r="EW101" s="19">
        <f t="shared" ca="1" si="810"/>
        <v>0</v>
      </c>
      <c r="EX101" s="19">
        <f t="shared" ca="1" si="810"/>
        <v>0</v>
      </c>
      <c r="EY101" s="19">
        <f t="shared" ca="1" si="810"/>
        <v>0</v>
      </c>
      <c r="EZ101" s="19">
        <f t="shared" ca="1" si="810"/>
        <v>0</v>
      </c>
      <c r="FA101" s="19">
        <f t="shared" ca="1" si="810"/>
        <v>0</v>
      </c>
      <c r="FB101" s="19">
        <f t="shared" ca="1" si="810"/>
        <v>0</v>
      </c>
      <c r="FC101" s="19">
        <f t="shared" ca="1" si="810"/>
        <v>0</v>
      </c>
      <c r="FD101" s="19">
        <f t="shared" ca="1" si="810"/>
        <v>0</v>
      </c>
      <c r="FE101" s="19">
        <f t="shared" ca="1" si="810"/>
        <v>0</v>
      </c>
      <c r="FF101" s="19">
        <f t="shared" ca="1" si="810"/>
        <v>0</v>
      </c>
      <c r="FG101" s="19">
        <f t="shared" ca="1" si="810"/>
        <v>0</v>
      </c>
      <c r="FH101" s="19">
        <f t="shared" ca="1" si="810"/>
        <v>0</v>
      </c>
      <c r="FI101" s="19">
        <f t="shared" ca="1" si="810"/>
        <v>0</v>
      </c>
      <c r="FJ101" s="19">
        <f t="shared" ca="1" si="811"/>
        <v>0</v>
      </c>
      <c r="FK101" s="19">
        <f t="shared" ca="1" si="811"/>
        <v>0</v>
      </c>
      <c r="FL101" s="19">
        <f t="shared" ca="1" si="811"/>
        <v>0</v>
      </c>
      <c r="FM101" s="19">
        <f t="shared" ca="1" si="811"/>
        <v>0</v>
      </c>
      <c r="FN101" s="19">
        <f t="shared" ca="1" si="811"/>
        <v>0</v>
      </c>
      <c r="FO101" s="19">
        <f t="shared" ca="1" si="811"/>
        <v>0</v>
      </c>
      <c r="FP101" s="19">
        <f t="shared" ca="1" si="811"/>
        <v>0</v>
      </c>
      <c r="FQ101" s="19">
        <f t="shared" ca="1" si="811"/>
        <v>0</v>
      </c>
      <c r="FR101" s="19">
        <f t="shared" ca="1" si="811"/>
        <v>0</v>
      </c>
      <c r="FS101" s="19">
        <f t="shared" ca="1" si="811"/>
        <v>0</v>
      </c>
      <c r="FT101" s="19">
        <f t="shared" ca="1" si="811"/>
        <v>0</v>
      </c>
      <c r="FU101" s="19">
        <f t="shared" ca="1" si="811"/>
        <v>0</v>
      </c>
      <c r="FV101" s="19">
        <f t="shared" ca="1" si="811"/>
        <v>0</v>
      </c>
      <c r="FW101" s="19">
        <f t="shared" ca="1" si="811"/>
        <v>0</v>
      </c>
      <c r="FX101" s="19">
        <f t="shared" ca="1" si="811"/>
        <v>0</v>
      </c>
      <c r="FY101" s="19">
        <f t="shared" ca="1" si="811"/>
        <v>0</v>
      </c>
      <c r="FZ101" s="19">
        <f t="shared" ca="1" si="811"/>
        <v>0</v>
      </c>
      <c r="GA101" s="19">
        <f t="shared" ca="1" si="811"/>
        <v>0</v>
      </c>
      <c r="GB101" s="19">
        <f t="shared" ca="1" si="811"/>
        <v>0</v>
      </c>
      <c r="GC101" s="19">
        <f t="shared" ca="1" si="811"/>
        <v>0</v>
      </c>
      <c r="GD101" s="19">
        <f t="shared" ca="1" si="811"/>
        <v>0</v>
      </c>
      <c r="GE101" s="19">
        <f t="shared" ca="1" si="811"/>
        <v>0</v>
      </c>
      <c r="GF101" s="19">
        <f t="shared" ca="1" si="811"/>
        <v>0</v>
      </c>
      <c r="GG101" s="19">
        <f t="shared" ca="1" si="811"/>
        <v>0</v>
      </c>
      <c r="GH101" s="19">
        <f t="shared" ca="1" si="811"/>
        <v>0</v>
      </c>
      <c r="GI101" s="19">
        <f t="shared" ca="1" si="811"/>
        <v>0</v>
      </c>
      <c r="GJ101" s="19">
        <f t="shared" ca="1" si="811"/>
        <v>0</v>
      </c>
      <c r="GK101" s="19">
        <f t="shared" ca="1" si="811"/>
        <v>0</v>
      </c>
      <c r="GL101" s="19">
        <f t="shared" ca="1" si="811"/>
        <v>0</v>
      </c>
      <c r="GM101" s="19">
        <f t="shared" ca="1" si="811"/>
        <v>0</v>
      </c>
      <c r="GN101" s="19">
        <f t="shared" ca="1" si="811"/>
        <v>0</v>
      </c>
      <c r="GO101" s="19">
        <f t="shared" ca="1" si="811"/>
        <v>0</v>
      </c>
      <c r="GP101" s="19">
        <f t="shared" ca="1" si="811"/>
        <v>0</v>
      </c>
      <c r="GQ101" s="19">
        <f t="shared" ca="1" si="811"/>
        <v>0</v>
      </c>
      <c r="GR101" s="19">
        <f t="shared" ca="1" si="811"/>
        <v>0</v>
      </c>
      <c r="GS101" s="19">
        <f t="shared" ca="1" si="811"/>
        <v>0</v>
      </c>
      <c r="GT101" s="19">
        <f t="shared" ca="1" si="811"/>
        <v>0</v>
      </c>
      <c r="GU101" s="19">
        <f t="shared" ca="1" si="811"/>
        <v>0</v>
      </c>
      <c r="GV101" s="19">
        <f t="shared" ca="1" si="811"/>
        <v>0</v>
      </c>
      <c r="GW101" s="19">
        <f t="shared" ca="1" si="811"/>
        <v>0</v>
      </c>
      <c r="GX101" s="19">
        <f t="shared" ca="1" si="811"/>
        <v>0</v>
      </c>
      <c r="GY101" s="19">
        <f t="shared" ca="1" si="811"/>
        <v>0</v>
      </c>
      <c r="GZ101" s="19">
        <f t="shared" ca="1" si="811"/>
        <v>0</v>
      </c>
      <c r="HA101" s="19">
        <f t="shared" ca="1" si="811"/>
        <v>0</v>
      </c>
      <c r="HB101" s="19">
        <f t="shared" ca="1" si="811"/>
        <v>0</v>
      </c>
      <c r="HC101" s="19">
        <f t="shared" ca="1" si="811"/>
        <v>0</v>
      </c>
      <c r="HD101" s="19">
        <f t="shared" ca="1" si="811"/>
        <v>0</v>
      </c>
      <c r="HE101" s="19">
        <f t="shared" ca="1" si="811"/>
        <v>0</v>
      </c>
      <c r="HF101" s="19">
        <f t="shared" ca="1" si="811"/>
        <v>0</v>
      </c>
      <c r="HG101" s="19">
        <f t="shared" ca="1" si="811"/>
        <v>0</v>
      </c>
      <c r="HH101" s="19">
        <f t="shared" ca="1" si="811"/>
        <v>0</v>
      </c>
      <c r="HI101" s="19">
        <f t="shared" ca="1" si="811"/>
        <v>0</v>
      </c>
      <c r="HJ101" s="19">
        <f t="shared" ca="1" si="811"/>
        <v>0</v>
      </c>
      <c r="HK101" s="19">
        <f t="shared" ca="1" si="811"/>
        <v>0</v>
      </c>
      <c r="HL101" s="19">
        <f t="shared" ca="1" si="812"/>
        <v>0</v>
      </c>
      <c r="HM101" s="19">
        <f t="shared" ca="1" si="812"/>
        <v>0</v>
      </c>
      <c r="HN101" s="19">
        <f t="shared" ca="1" si="812"/>
        <v>0</v>
      </c>
      <c r="HO101" s="19">
        <f t="shared" ca="1" si="812"/>
        <v>0</v>
      </c>
      <c r="HP101" s="19">
        <f t="shared" ca="1" si="812"/>
        <v>0</v>
      </c>
      <c r="HQ101" s="19">
        <f t="shared" ca="1" si="812"/>
        <v>0</v>
      </c>
      <c r="HR101" s="19">
        <f t="shared" ca="1" si="812"/>
        <v>0</v>
      </c>
      <c r="HS101" s="19">
        <f t="shared" ca="1" si="812"/>
        <v>0</v>
      </c>
      <c r="HT101" s="19">
        <f t="shared" ca="1" si="812"/>
        <v>0</v>
      </c>
      <c r="HU101" s="19">
        <f t="shared" ca="1" si="812"/>
        <v>0</v>
      </c>
      <c r="HV101" s="19">
        <f t="shared" ca="1" si="812"/>
        <v>0</v>
      </c>
      <c r="HW101" s="19">
        <f t="shared" ca="1" si="812"/>
        <v>0</v>
      </c>
      <c r="HX101" s="19">
        <f t="shared" ca="1" si="812"/>
        <v>0</v>
      </c>
      <c r="HY101" s="19">
        <f t="shared" ca="1" si="812"/>
        <v>0</v>
      </c>
      <c r="HZ101" s="19">
        <f t="shared" ca="1" si="812"/>
        <v>0</v>
      </c>
      <c r="IA101" s="19">
        <f t="shared" ca="1" si="812"/>
        <v>0</v>
      </c>
      <c r="IB101" s="19">
        <f t="shared" ca="1" si="812"/>
        <v>0</v>
      </c>
      <c r="IC101" s="19">
        <f t="shared" ca="1" si="812"/>
        <v>0</v>
      </c>
      <c r="ID101" s="19">
        <f t="shared" ca="1" si="812"/>
        <v>0</v>
      </c>
      <c r="IE101" s="5">
        <f t="shared" ca="1" si="813"/>
        <v>67</v>
      </c>
      <c r="IF101" s="9"/>
      <c r="IG101" s="5">
        <f t="shared" ca="1" si="814"/>
        <v>1</v>
      </c>
      <c r="IH101" s="5" t="b">
        <f t="shared" ca="1" si="814"/>
        <v>0</v>
      </c>
      <c r="II101" s="19">
        <f t="shared" ca="1" si="815"/>
        <v>0</v>
      </c>
      <c r="IJ101" s="5">
        <f t="shared" ca="1" si="814"/>
        <v>55</v>
      </c>
      <c r="IK101" s="19">
        <f t="shared" ca="1" si="815"/>
        <v>1</v>
      </c>
      <c r="IL101" s="19">
        <f t="shared" ca="1" si="815"/>
        <v>0</v>
      </c>
      <c r="IM101" s="19">
        <f t="shared" ca="1" si="815"/>
        <v>0</v>
      </c>
      <c r="IN101" s="19">
        <f t="shared" ca="1" si="815"/>
        <v>0</v>
      </c>
      <c r="IO101" s="19">
        <f t="shared" ca="1" si="815"/>
        <v>0</v>
      </c>
      <c r="IP101" s="19">
        <f t="shared" ca="1" si="815"/>
        <v>0</v>
      </c>
      <c r="IQ101" s="19">
        <f t="shared" ca="1" si="815"/>
        <v>0</v>
      </c>
      <c r="IR101" s="19">
        <f t="shared" ca="1" si="815"/>
        <v>0</v>
      </c>
      <c r="IS101" s="19">
        <f t="shared" ca="1" si="815"/>
        <v>0</v>
      </c>
      <c r="IT101" s="19">
        <f t="shared" ca="1" si="815"/>
        <v>0</v>
      </c>
      <c r="IU101" s="19">
        <f t="shared" ca="1" si="815"/>
        <v>0</v>
      </c>
      <c r="IV101" s="19">
        <f t="shared" ca="1" si="815"/>
        <v>0</v>
      </c>
      <c r="IW101" s="19">
        <f t="shared" ca="1" si="815"/>
        <v>0</v>
      </c>
      <c r="IX101" s="19">
        <f t="shared" ca="1" si="815"/>
        <v>0</v>
      </c>
      <c r="IY101" s="19">
        <f t="shared" ca="1" si="815"/>
        <v>0</v>
      </c>
      <c r="IZ101" s="19">
        <f t="shared" ca="1" si="815"/>
        <v>0</v>
      </c>
      <c r="JA101" s="19">
        <f t="shared" ca="1" si="815"/>
        <v>0</v>
      </c>
      <c r="JB101" s="19">
        <f t="shared" ca="1" si="815"/>
        <v>0</v>
      </c>
      <c r="JC101" s="19">
        <f t="shared" ca="1" si="815"/>
        <v>0</v>
      </c>
      <c r="JD101" s="19">
        <f t="shared" ca="1" si="815"/>
        <v>0</v>
      </c>
      <c r="JE101" s="19">
        <f t="shared" ca="1" si="815"/>
        <v>0</v>
      </c>
      <c r="JF101" s="19">
        <f t="shared" ca="1" si="815"/>
        <v>0</v>
      </c>
      <c r="JG101" s="5">
        <f t="shared" ca="1" si="816"/>
        <v>1.2500000000000001E-2</v>
      </c>
      <c r="JH101" s="567">
        <f t="shared" ca="1" si="816"/>
        <v>0</v>
      </c>
      <c r="JI101" s="5">
        <f t="shared" ca="1" si="816"/>
        <v>6.25E-2</v>
      </c>
      <c r="JJ101" s="5">
        <f t="shared" ca="1" si="816"/>
        <v>6.25E-2</v>
      </c>
      <c r="JK101" s="5">
        <f t="shared" ca="1" si="816"/>
        <v>6.25E-2</v>
      </c>
      <c r="JL101" s="19">
        <f t="shared" ca="1" si="815"/>
        <v>1</v>
      </c>
      <c r="JM101" s="19">
        <f t="shared" ca="1" si="815"/>
        <v>0</v>
      </c>
      <c r="JN101" s="19">
        <f t="shared" ca="1" si="815"/>
        <v>1</v>
      </c>
      <c r="JO101" s="9"/>
      <c r="JP101" s="5" t="b">
        <f t="shared" ca="1" si="817"/>
        <v>0</v>
      </c>
      <c r="JQ101" s="19" t="str">
        <f t="shared" ca="1" si="818"/>
        <v>-</v>
      </c>
      <c r="JR101" s="19" t="str">
        <f t="shared" ca="1" si="818"/>
        <v>-</v>
      </c>
      <c r="JS101" s="5" t="b">
        <f t="shared" ca="1" si="819"/>
        <v>0</v>
      </c>
      <c r="JT101" s="5" t="b">
        <f t="shared" ca="1" si="819"/>
        <v>0</v>
      </c>
      <c r="JU101" s="5" t="b">
        <f t="shared" ca="1" si="819"/>
        <v>1</v>
      </c>
      <c r="JV101" s="144">
        <f t="shared" ca="1" si="837"/>
        <v>1</v>
      </c>
      <c r="JW101" s="144">
        <f t="shared" ca="1" si="837"/>
        <v>1</v>
      </c>
      <c r="JX101" s="19" t="str">
        <f t="shared" ca="1" si="838"/>
        <v>-</v>
      </c>
      <c r="JY101" s="19" t="str">
        <f t="shared" ca="1" si="838"/>
        <v>-</v>
      </c>
      <c r="JZ101" s="19" t="str">
        <f t="shared" ca="1" si="838"/>
        <v>-</v>
      </c>
      <c r="KA101" s="19" t="str">
        <f t="shared" ca="1" si="838"/>
        <v>-</v>
      </c>
      <c r="KB101" s="19">
        <f t="shared" ca="1" si="838"/>
        <v>1</v>
      </c>
      <c r="KC101" s="19">
        <f t="shared" ca="1" si="838"/>
        <v>0.66</v>
      </c>
      <c r="KD101" s="19" t="str">
        <f t="shared" ca="1" si="838"/>
        <v>-</v>
      </c>
      <c r="KE101" s="5" t="b" cm="1">
        <f t="array" aca="1" ref="KE101" ca="1">IF(OR(KF101:KM101&lt;&gt;"-"),TRUE,"-")</f>
        <v>1</v>
      </c>
      <c r="KF101" s="237">
        <f t="shared" ref="KF101:KM104" ca="1" si="849">OFFSET(KF101,-1,0)</f>
        <v>2</v>
      </c>
      <c r="KG101" s="237">
        <f t="shared" ca="1" si="849"/>
        <v>2</v>
      </c>
      <c r="KH101" s="237">
        <f t="shared" ca="1" si="849"/>
        <v>2</v>
      </c>
      <c r="KI101" s="237">
        <f t="shared" ca="1" si="849"/>
        <v>2</v>
      </c>
      <c r="KJ101" s="237">
        <f t="shared" ca="1" si="849"/>
        <v>2</v>
      </c>
      <c r="KK101" s="237">
        <f t="shared" ca="1" si="849"/>
        <v>2</v>
      </c>
      <c r="KL101" s="237">
        <f t="shared" ca="1" si="849"/>
        <v>2</v>
      </c>
      <c r="KM101" s="237">
        <f t="shared" ca="1" si="849"/>
        <v>2</v>
      </c>
      <c r="KN101" s="5" t="str">
        <f t="array" aca="1" ref="KN101" ca="1">IF(OR(KO101:KU101&lt;&gt;"-"),TRUE,"-")</f>
        <v>-</v>
      </c>
      <c r="KO101" s="19" t="str">
        <f t="shared" ca="1" si="840"/>
        <v>-</v>
      </c>
      <c r="KP101" s="19" t="str">
        <f t="shared" ca="1" si="840"/>
        <v>-</v>
      </c>
      <c r="KQ101" s="19" t="str">
        <f t="shared" ca="1" si="840"/>
        <v>-</v>
      </c>
      <c r="KR101" s="19" t="str">
        <f t="shared" ca="1" si="840"/>
        <v>-</v>
      </c>
      <c r="KS101" s="19" t="str">
        <f t="shared" ca="1" si="840"/>
        <v>-</v>
      </c>
      <c r="KT101" s="19" t="str">
        <f t="shared" ca="1" si="840"/>
        <v>-</v>
      </c>
      <c r="KU101" s="19" t="str">
        <f t="shared" ca="1" si="840"/>
        <v>-</v>
      </c>
      <c r="KV101" s="19" t="b">
        <f t="shared" ca="1" si="840"/>
        <v>0</v>
      </c>
      <c r="KW101" s="144">
        <f t="shared" ca="1" si="821"/>
        <v>2</v>
      </c>
      <c r="KX101" s="19">
        <f t="shared" ca="1" si="840"/>
        <v>2</v>
      </c>
      <c r="KY101" s="19" t="b">
        <f t="shared" ca="1" si="840"/>
        <v>0</v>
      </c>
      <c r="KZ101" s="19" t="str">
        <f t="shared" ca="1" si="840"/>
        <v>-</v>
      </c>
      <c r="LA101" s="5" t="str">
        <f t="shared" ca="1" si="822"/>
        <v>-</v>
      </c>
      <c r="LB101" s="5" t="str">
        <f t="shared" ca="1" si="822"/>
        <v>-</v>
      </c>
      <c r="LC101" s="5" t="str">
        <f t="shared" ca="1" si="822"/>
        <v>-</v>
      </c>
      <c r="LD101" s="5" t="str">
        <f t="shared" ca="1" si="822"/>
        <v>-</v>
      </c>
      <c r="LE101" s="19" t="b">
        <f t="shared" ca="1" si="841"/>
        <v>0</v>
      </c>
      <c r="LF101" s="19" t="str">
        <f t="shared" ca="1" si="841"/>
        <v>-</v>
      </c>
      <c r="LG101" s="19" t="str">
        <f ca="1">OFFSET(LG$5,$B101,0)</f>
        <v>-</v>
      </c>
      <c r="LH101" s="19" t="b">
        <f ca="1">OFFSET(LH$5,$B101,0)</f>
        <v>1</v>
      </c>
      <c r="LI101" s="19">
        <f t="shared" ca="1" si="841"/>
        <v>0.75</v>
      </c>
      <c r="LJ101" s="19">
        <f t="shared" ca="1" si="841"/>
        <v>0.75</v>
      </c>
      <c r="LK101" s="19">
        <f t="shared" ca="1" si="841"/>
        <v>0.99</v>
      </c>
      <c r="LL101" s="19">
        <f t="shared" ca="1" si="841"/>
        <v>0.5</v>
      </c>
      <c r="LM101" s="19">
        <f t="shared" ca="1" si="841"/>
        <v>0</v>
      </c>
      <c r="LN101" s="19">
        <f t="shared" ca="1" si="841"/>
        <v>0</v>
      </c>
      <c r="LO101" s="19" t="str">
        <f t="shared" ca="1" si="841"/>
        <v>-</v>
      </c>
      <c r="LP101" s="5" t="str" cm="1">
        <f t="array" aca="1" ref="LP101" ca="1">INDEX(i.meatgrid,$Q101,LP$7)</f>
        <v>-</v>
      </c>
      <c r="LQ101" s="5" t="str" cm="1">
        <f t="array" aca="1" ref="LQ101" ca="1">INDEX(i.meatgrid,$Q101,LQ$7)</f>
        <v>-</v>
      </c>
      <c r="LR101" s="19" t="str">
        <f t="shared" ca="1" si="841"/>
        <v>-</v>
      </c>
      <c r="LS101" s="5">
        <f t="shared" ca="1" si="824"/>
        <v>1</v>
      </c>
      <c r="LT101" s="9"/>
      <c r="LU101" s="19">
        <f t="shared" ca="1" si="841"/>
        <v>70</v>
      </c>
      <c r="LV101" s="19">
        <f t="shared" ca="1" si="825"/>
        <v>50</v>
      </c>
      <c r="LW101" s="19">
        <f t="shared" ca="1" si="825"/>
        <v>80</v>
      </c>
      <c r="LX101" s="19">
        <f t="shared" ca="1" si="825"/>
        <v>50</v>
      </c>
      <c r="LY101" s="5" t="b" cm="1">
        <f t="array" aca="1" ref="LY101" ca="1">INDEX(i.meatgrid,$Q101,LY$7)</f>
        <v>0</v>
      </c>
      <c r="LZ101" s="5" t="b" cm="1">
        <f t="array" aca="1" ref="LZ101" ca="1">INDEX(i.meatgrid,$Q101,LZ$7)</f>
        <v>0</v>
      </c>
      <c r="MA101" s="5" t="str" cm="1">
        <f t="array" aca="1" ref="MA101" ca="1">INDEX(i.meatgrid,$Q101,MA$7)</f>
        <v>-</v>
      </c>
      <c r="MB101" s="5" cm="1">
        <f t="array" aca="1" ref="MB101" ca="1">INDEX(i.meatgrid,$Q101,MB$7)</f>
        <v>40</v>
      </c>
      <c r="MC101" s="19">
        <f t="shared" ca="1" si="826"/>
        <v>1</v>
      </c>
      <c r="MD101" s="5">
        <f t="shared" ca="1" si="827"/>
        <v>1</v>
      </c>
      <c r="ME101" s="5" cm="1">
        <f t="array" aca="1" ref="ME101" ca="1">INDEX(i.meatgrid,$Q101,ME$7)</f>
        <v>1</v>
      </c>
      <c r="MF101" s="5" cm="1">
        <f t="array" aca="1" ref="MF101" ca="1">INDEX(i.meatgrid,$Q101,MF$7)</f>
        <v>0</v>
      </c>
      <c r="MG101" s="5" cm="1">
        <f t="array" aca="1" ref="MG101" ca="1">INDEX(i.meatgrid,$Q101,MG$7)</f>
        <v>0</v>
      </c>
      <c r="MH101" s="5" cm="1">
        <f t="array" aca="1" ref="MH101" ca="1">INDEX(i.meatgrid,$Q101,MH$7)</f>
        <v>0</v>
      </c>
      <c r="MI101" s="5" cm="1">
        <f t="array" aca="1" ref="MI101" ca="1">INDEX(i.meatgrid,$Q101,MI$7)</f>
        <v>0</v>
      </c>
      <c r="MJ101" s="5" cm="1">
        <f t="array" aca="1" ref="MJ101" ca="1">INDEX(i.meatgrid,$Q101,MJ$7)</f>
        <v>1</v>
      </c>
      <c r="MK101" s="5" cm="1">
        <f t="array" aca="1" ref="MK101" ca="1">INDEX(i.meatgrid,$Q101,MK$7)</f>
        <v>1</v>
      </c>
      <c r="ML101" s="5" cm="1">
        <f t="array" aca="1" ref="ML101" ca="1">INDEX(i.meatgrid,$Q101,ML$7)</f>
        <v>1</v>
      </c>
      <c r="MM101" s="19">
        <f t="shared" ca="1" si="828"/>
        <v>1</v>
      </c>
      <c r="MN101" s="9"/>
      <c r="MO101" s="19" t="b">
        <f t="shared" ca="1" si="829"/>
        <v>0</v>
      </c>
      <c r="MP101" s="19" t="b">
        <f t="shared" ca="1" si="829"/>
        <v>0</v>
      </c>
      <c r="MQ101" s="19">
        <f t="shared" ca="1" si="829"/>
        <v>1</v>
      </c>
      <c r="MR101" s="19">
        <f t="shared" ca="1" si="829"/>
        <v>0.75</v>
      </c>
      <c r="MS101" s="19">
        <f t="shared" ca="1" si="829"/>
        <v>0.75</v>
      </c>
      <c r="MT101" s="19">
        <f t="shared" ca="1" si="829"/>
        <v>0.8</v>
      </c>
      <c r="MU101" s="19">
        <f t="shared" ca="1" si="829"/>
        <v>0.82499999999999996</v>
      </c>
      <c r="MV101" s="19">
        <f t="shared" ca="1" si="829"/>
        <v>0.875</v>
      </c>
      <c r="MW101" s="19">
        <f t="shared" ca="1" si="829"/>
        <v>0.9</v>
      </c>
      <c r="MX101" s="19">
        <f t="shared" ca="1" si="829"/>
        <v>1</v>
      </c>
      <c r="MY101" s="19">
        <f t="shared" ca="1" si="829"/>
        <v>0.875</v>
      </c>
      <c r="MZ101" s="19" t="b">
        <f t="shared" ca="1" si="829"/>
        <v>1</v>
      </c>
      <c r="NA101" s="19">
        <f t="shared" ca="1" si="829"/>
        <v>74.989999999999995</v>
      </c>
      <c r="NB101" s="19" t="str">
        <f t="shared" ca="1" si="829"/>
        <v>-</v>
      </c>
      <c r="NC101" s="19" t="str">
        <f t="shared" ca="1" si="829"/>
        <v>-</v>
      </c>
      <c r="ND101" s="19" t="str">
        <f t="shared" ca="1" si="829"/>
        <v>-</v>
      </c>
      <c r="NE101" s="19" t="str">
        <f t="shared" ca="1" si="830"/>
        <v>-</v>
      </c>
      <c r="NF101" s="19" t="str">
        <f t="shared" ca="1" si="830"/>
        <v>-</v>
      </c>
      <c r="NG101" s="19" t="str">
        <f t="shared" ca="1" si="830"/>
        <v>-</v>
      </c>
      <c r="NH101" s="19" t="str">
        <f t="shared" ca="1" si="830"/>
        <v>-</v>
      </c>
      <c r="NI101" s="19">
        <f t="shared" ca="1" si="830"/>
        <v>36.99</v>
      </c>
      <c r="NJ101" s="19">
        <f t="shared" ca="1" si="830"/>
        <v>36.99</v>
      </c>
      <c r="NK101" s="19" t="str">
        <f t="shared" ca="1" si="830"/>
        <v>-</v>
      </c>
      <c r="NL101" s="19" t="str">
        <f t="shared" ca="1" si="830"/>
        <v>-</v>
      </c>
      <c r="NM101" s="19" t="str">
        <f t="shared" ca="1" si="830"/>
        <v>-</v>
      </c>
      <c r="NN101" s="19" t="str">
        <f t="shared" ca="1" si="830"/>
        <v>-</v>
      </c>
      <c r="NO101" s="19" t="str">
        <f t="shared" ca="1" si="830"/>
        <v>-</v>
      </c>
      <c r="NP101" s="19">
        <f t="shared" ca="1" si="830"/>
        <v>49.99</v>
      </c>
      <c r="NQ101" s="19">
        <f t="shared" ca="1" si="830"/>
        <v>49.99</v>
      </c>
      <c r="NR101" s="19">
        <f t="shared" ca="1" si="830"/>
        <v>49.99</v>
      </c>
      <c r="NS101" s="19">
        <f t="shared" ca="1" si="830"/>
        <v>49.99</v>
      </c>
      <c r="NT101" s="19">
        <f t="shared" ca="1" si="830"/>
        <v>49.99</v>
      </c>
      <c r="NU101" s="19">
        <f t="shared" ca="1" si="830"/>
        <v>49.99</v>
      </c>
      <c r="NV101" s="19">
        <f t="shared" ca="1" si="830"/>
        <v>49.99</v>
      </c>
      <c r="NW101" s="19">
        <f t="shared" ca="1" si="830"/>
        <v>49.99</v>
      </c>
      <c r="NX101" s="19">
        <f t="shared" ca="1" si="830"/>
        <v>412.99</v>
      </c>
      <c r="NY101" s="19">
        <f t="shared" ca="1" si="830"/>
        <v>412.99</v>
      </c>
      <c r="NZ101" s="19" t="str">
        <f t="shared" ca="1" si="830"/>
        <v>-</v>
      </c>
      <c r="OA101" s="19" t="str">
        <f t="shared" ca="1" si="830"/>
        <v>-</v>
      </c>
      <c r="OB101" s="19" t="str">
        <f t="shared" ca="1" si="830"/>
        <v>-</v>
      </c>
      <c r="OC101" s="19" t="str">
        <f t="shared" ca="1" si="830"/>
        <v>-</v>
      </c>
      <c r="OD101" s="19" t="str">
        <f t="shared" ca="1" si="830"/>
        <v>-</v>
      </c>
      <c r="OE101" s="19">
        <f t="shared" ca="1" si="830"/>
        <v>6.8900000000000006</v>
      </c>
      <c r="OF101" s="19">
        <f t="shared" ca="1" si="830"/>
        <v>6.8900000000000006</v>
      </c>
      <c r="OG101" s="19">
        <f t="shared" ca="1" si="830"/>
        <v>6.8900000000000006</v>
      </c>
      <c r="OH101" s="19">
        <f t="shared" ca="1" si="830"/>
        <v>6.8900000000000006</v>
      </c>
      <c r="OI101" s="19">
        <f t="shared" ca="1" si="830"/>
        <v>6.8900000000000006</v>
      </c>
      <c r="OJ101" s="19">
        <f t="shared" ca="1" si="830"/>
        <v>6.8900000000000006</v>
      </c>
      <c r="OK101" s="19">
        <f t="shared" ca="1" si="830"/>
        <v>6.8900000000000006</v>
      </c>
      <c r="OL101" s="19">
        <f t="shared" ca="1" si="830"/>
        <v>6.8900000000000006</v>
      </c>
      <c r="OM101" s="19">
        <f t="shared" ca="1" si="830"/>
        <v>346.99</v>
      </c>
      <c r="ON101" s="19">
        <f t="shared" ca="1" si="830"/>
        <v>346.99</v>
      </c>
      <c r="OO101" s="19" t="str">
        <f t="shared" ca="1" si="830"/>
        <v>-</v>
      </c>
      <c r="OP101" s="19" t="str">
        <f t="shared" ca="1" si="830"/>
        <v>-</v>
      </c>
      <c r="OQ101" s="19" t="str">
        <f t="shared" ca="1" si="830"/>
        <v>-</v>
      </c>
      <c r="OR101" s="19" t="str">
        <f t="shared" ca="1" si="830"/>
        <v>-</v>
      </c>
      <c r="OS101" s="19" t="str">
        <f t="shared" ca="1" si="830"/>
        <v>-</v>
      </c>
      <c r="OT101" s="19">
        <f t="shared" ca="1" si="830"/>
        <v>0</v>
      </c>
      <c r="OU101" s="24">
        <v>0</v>
      </c>
    </row>
    <row r="102" spans="1:411" outlineLevel="2">
      <c r="A102" s="21">
        <f t="shared" si="158"/>
        <v>97</v>
      </c>
      <c r="B102" s="222">
        <f t="shared" ca="1" si="842"/>
        <v>94</v>
      </c>
      <c r="C102">
        <v>203</v>
      </c>
      <c r="D102" s="144" t="str">
        <f t="shared" ca="1" si="790"/>
        <v>GSM</v>
      </c>
      <c r="E102" t="b">
        <v>0</v>
      </c>
      <c r="F102" t="b">
        <v>0</v>
      </c>
      <c r="G102" t="b">
        <f t="shared" si="791"/>
        <v>0</v>
      </c>
      <c r="H102" s="237">
        <f t="shared" ca="1" si="843"/>
        <v>2</v>
      </c>
      <c r="I102" s="237">
        <f t="shared" ca="1" si="843"/>
        <v>1</v>
      </c>
      <c r="J102" s="237" t="str">
        <f t="shared" ca="1" si="843"/>
        <v/>
      </c>
      <c r="K102" s="237">
        <f t="shared" ca="1" si="843"/>
        <v>2</v>
      </c>
      <c r="L102" s="237">
        <f t="shared" ca="1" si="831"/>
        <v>2</v>
      </c>
      <c r="M102" s="237">
        <f t="shared" ca="1" si="831"/>
        <v>2</v>
      </c>
      <c r="N102" s="237">
        <f t="shared" ca="1" si="831"/>
        <v>3</v>
      </c>
      <c r="O102" s="237">
        <f t="shared" ca="1" si="831"/>
        <v>1</v>
      </c>
      <c r="P102" s="237">
        <f t="shared" ca="1" si="831"/>
        <v>1</v>
      </c>
      <c r="Q102" s="237">
        <f t="shared" ca="1" si="831"/>
        <v>5</v>
      </c>
      <c r="R102" s="237">
        <f t="shared" ca="1" si="831"/>
        <v>1</v>
      </c>
      <c r="S102" s="237">
        <f t="shared" ca="1" si="831"/>
        <v>1</v>
      </c>
      <c r="T102" s="237">
        <f t="shared" ca="1" si="831"/>
        <v>1</v>
      </c>
      <c r="U102" s="275"/>
      <c r="V102" s="275"/>
      <c r="W102" s="237">
        <f t="shared" ca="1" si="832"/>
        <v>0</v>
      </c>
      <c r="X102" s="275"/>
      <c r="Y102" s="275">
        <f t="shared" ca="1" si="833"/>
        <v>0</v>
      </c>
      <c r="Z102" s="275">
        <f t="shared" ca="1" si="833"/>
        <v>0</v>
      </c>
      <c r="AA102" s="275">
        <f t="shared" ca="1" si="833"/>
        <v>0</v>
      </c>
      <c r="AB102" s="275">
        <f t="shared" ca="1" si="833"/>
        <v>0</v>
      </c>
      <c r="AC102" s="275">
        <f t="shared" ca="1" si="833"/>
        <v>0</v>
      </c>
      <c r="AD102" s="275">
        <f t="shared" ca="1" si="833"/>
        <v>0</v>
      </c>
      <c r="AE102" s="275">
        <f t="shared" ca="1" si="833"/>
        <v>0</v>
      </c>
      <c r="AF102" s="144">
        <f ca="1">INDEX(CHOOSE($N102,DataAutumn!i.AdultDrys,DataWinter!i.AdultDrys,DataSpring!i.AdultDrys),1,$M102)</f>
        <v>3</v>
      </c>
      <c r="AG102" s="5">
        <f t="shared" ca="1" si="792"/>
        <v>2</v>
      </c>
      <c r="AH102" s="5">
        <f t="shared" ca="1" si="792"/>
        <v>0</v>
      </c>
      <c r="AI102" s="5">
        <f t="shared" ca="1" si="793"/>
        <v>1</v>
      </c>
      <c r="AJ102">
        <f t="shared" ca="1" si="794"/>
        <v>1</v>
      </c>
      <c r="AL102" s="231" t="str">
        <f ca="1">TEXT(LEFT(OFFSET(AL102,-1,0),5)+1,"00000")&amp;MID(OFFSET(AL102,-1,0),6,FIND(" ",OFFSET(AL102,-1,0),7)-5)
&amp; $D102           &amp; IF($IG102=0," FWM","")&amp;IF($IG102=1," MWM","")&amp;IF($IG102=5," Mat","")&amp;IF($IH102=TRUE,"&amp;BBT","    ")          &amp; " Day"&amp;INDEX(i.DOY,$N102,1)
&amp; " Scan"&amp;TEXT($O102,"0")        &amp;" "&amp; INDEX(DataMaster!$B$98:$B$105,$Q102,0)
&amp; " WP"&amp;TEXT($MC102*100,"000p")           &amp; " MP"&amp;TEXT($MD102*100,"000p")           &amp; " GP"&amp;TEXT($MM102*100,"000p")
&amp; " T_" &amp; IF(AND($CC102,$CE102),"TRUE ")        &amp; " (F"&amp;3+COUNTIF($CV102:$CY102,TRUE)&amp;3&amp;"N"&amp;$DM102&amp;$DN102&amp;")"</f>
        <v>00004 FeedSupply_DSP GSM MWM     Day204 Scan1 Air WP100p MP100p GP100p T_TRUE  (F33N33)</v>
      </c>
      <c r="AM102" s="9" t="str">
        <f ca="1">IF(COUNTIF(AL$5:AL102,AL102)=1,"-","Dup")</f>
        <v>-</v>
      </c>
      <c r="AN102" s="9"/>
      <c r="AO102" s="237" t="str">
        <f t="shared" ca="1" si="844"/>
        <v>-</v>
      </c>
      <c r="AP102" s="237" t="str">
        <f t="shared" ca="1" si="844"/>
        <v>-</v>
      </c>
      <c r="AQ102" s="237" t="str">
        <f t="shared" ca="1" si="844"/>
        <v>-</v>
      </c>
      <c r="AR102" s="237" t="str">
        <f t="shared" ca="1" si="844"/>
        <v>-</v>
      </c>
      <c r="AS102" s="237" t="str">
        <f t="shared" ca="1" si="844"/>
        <v>-</v>
      </c>
      <c r="AT102" s="237" t="str">
        <f t="shared" ca="1" si="844"/>
        <v>-</v>
      </c>
      <c r="AU102" s="237" t="str">
        <f t="shared" ca="1" si="844"/>
        <v>-</v>
      </c>
      <c r="AV102" s="237" t="str">
        <f t="shared" ca="1" si="844"/>
        <v>-</v>
      </c>
      <c r="AW102" s="9"/>
      <c r="AX102" s="5" t="b">
        <f t="shared" ca="1" si="795"/>
        <v>0</v>
      </c>
      <c r="AY102" s="5" t="str">
        <f t="shared" ca="1" si="795"/>
        <v>-</v>
      </c>
      <c r="AZ102" s="5" t="b">
        <f t="shared" ca="1" si="795"/>
        <v>0</v>
      </c>
      <c r="BA102" s="5" t="b">
        <f t="shared" ca="1" si="795"/>
        <v>1</v>
      </c>
      <c r="BB102" s="5" t="b">
        <f t="shared" ca="1" si="795"/>
        <v>1</v>
      </c>
      <c r="BC102" s="144">
        <f t="shared" ca="1" si="795"/>
        <v>0</v>
      </c>
      <c r="BD102" s="19" t="b">
        <f t="shared" ca="1" si="796"/>
        <v>1</v>
      </c>
      <c r="BE102" s="9"/>
      <c r="BF102" s="5" t="str">
        <f t="shared" ca="1" si="797"/>
        <v>-</v>
      </c>
      <c r="BG102" s="19" t="str">
        <f t="shared" ca="1" si="798"/>
        <v>-</v>
      </c>
      <c r="BH102" s="19" t="str">
        <f t="shared" ca="1" si="798"/>
        <v>-</v>
      </c>
      <c r="BI102" s="19" t="str">
        <f t="shared" ca="1" si="798"/>
        <v>-</v>
      </c>
      <c r="BJ102" s="5" t="str">
        <f t="shared" ca="1" si="799"/>
        <v>-</v>
      </c>
      <c r="BK102" s="19" t="str">
        <f t="shared" ca="1" si="800"/>
        <v>-</v>
      </c>
      <c r="BL102" s="5" t="str">
        <f t="shared" ca="1" si="801"/>
        <v>-</v>
      </c>
      <c r="BM102" s="19" t="str">
        <f t="shared" ca="1" si="802"/>
        <v>-</v>
      </c>
      <c r="BN102" s="19" t="str">
        <f t="shared" ca="1" si="802"/>
        <v>-</v>
      </c>
      <c r="BO102" s="19" t="str">
        <f t="shared" ca="1" si="802"/>
        <v>-</v>
      </c>
      <c r="BP102" s="5" t="str">
        <f t="shared" ca="1" si="803"/>
        <v>-</v>
      </c>
      <c r="BQ102" s="9"/>
      <c r="BR102" s="19" t="str">
        <f t="shared" ca="1" si="804"/>
        <v>-</v>
      </c>
      <c r="BS102" s="19" t="str">
        <f t="shared" ca="1" si="804"/>
        <v>-</v>
      </c>
      <c r="BT102" s="19" t="str">
        <f t="shared" ca="1" si="804"/>
        <v>-</v>
      </c>
      <c r="BU102" s="19" t="str">
        <f t="shared" ca="1" si="804"/>
        <v>-</v>
      </c>
      <c r="BV102" s="19" t="str">
        <f t="shared" ca="1" si="804"/>
        <v>-</v>
      </c>
      <c r="BW102" s="19" t="str">
        <f t="shared" ca="1" si="804"/>
        <v>-</v>
      </c>
      <c r="BX102" s="19" t="str">
        <f t="shared" ca="1" si="804"/>
        <v>-</v>
      </c>
      <c r="BY102" s="19" t="str">
        <f t="shared" ca="1" si="804"/>
        <v>-</v>
      </c>
      <c r="BZ102" s="19" t="str">
        <f t="shared" ca="1" si="804"/>
        <v>-</v>
      </c>
      <c r="CA102" s="19" t="str">
        <f t="shared" ca="1" si="804"/>
        <v>-</v>
      </c>
      <c r="CB102" s="9"/>
      <c r="CC102" s="237" t="b">
        <f t="shared" ref="CC102:CG104" ca="1" si="850">OFFSET(CC102,-1,0)</f>
        <v>1</v>
      </c>
      <c r="CD102" s="12" t="b">
        <v>0</v>
      </c>
      <c r="CE102" s="237" t="b">
        <f t="shared" ca="1" si="850"/>
        <v>1</v>
      </c>
      <c r="CF102" s="251">
        <f t="shared" ca="1" si="845"/>
        <v>2235101</v>
      </c>
      <c r="CG102" s="237" t="b">
        <f t="shared" ca="1" si="850"/>
        <v>0</v>
      </c>
      <c r="CH102" s="12" t="s">
        <v>34</v>
      </c>
      <c r="CI102" s="19" t="b">
        <f t="shared" ca="1" si="834"/>
        <v>1</v>
      </c>
      <c r="CJ102" s="237">
        <f t="shared" ca="1" si="846"/>
        <v>2235104</v>
      </c>
      <c r="CK102" s="19" t="str">
        <f t="shared" ca="1" si="834"/>
        <v>-</v>
      </c>
      <c r="CL102" s="19">
        <f t="shared" ca="1" si="834"/>
        <v>1</v>
      </c>
      <c r="CM102" s="19">
        <f t="shared" ca="1" si="834"/>
        <v>1</v>
      </c>
      <c r="CN102" s="9"/>
      <c r="CO102" s="444">
        <f t="shared" ca="1" si="806"/>
        <v>652</v>
      </c>
      <c r="CP102" s="444">
        <f t="shared" ca="1" si="806"/>
        <v>686</v>
      </c>
      <c r="CQ102" s="444">
        <f t="shared" ca="1" si="806"/>
        <v>721</v>
      </c>
      <c r="CR102" s="152">
        <f t="shared" ca="1" si="807"/>
        <v>378</v>
      </c>
      <c r="CS102" s="152">
        <f t="shared" ca="1" si="807"/>
        <v>413</v>
      </c>
      <c r="CT102" s="152">
        <f t="shared" ca="1" si="807"/>
        <v>448</v>
      </c>
      <c r="CU102" s="19" t="str">
        <f t="shared" ca="1" si="808"/>
        <v>-</v>
      </c>
      <c r="CV102" s="12" t="b">
        <v>0</v>
      </c>
      <c r="CW102" s="12" t="b">
        <v>0</v>
      </c>
      <c r="CX102" s="12" t="b">
        <v>0</v>
      </c>
      <c r="CY102" s="12" t="b">
        <v>0</v>
      </c>
      <c r="CZ102" s="19" t="b">
        <f t="shared" ca="1" si="808"/>
        <v>1</v>
      </c>
      <c r="DA102" s="19">
        <f t="shared" ca="1" si="808"/>
        <v>0</v>
      </c>
      <c r="DB102" s="19">
        <f t="shared" ca="1" si="808"/>
        <v>0</v>
      </c>
      <c r="DC102" s="19">
        <f t="shared" ca="1" si="808"/>
        <v>0</v>
      </c>
      <c r="DD102" s="19">
        <f t="shared" ca="1" si="808"/>
        <v>0</v>
      </c>
      <c r="DE102" s="19">
        <f t="shared" ca="1" si="808"/>
        <v>0</v>
      </c>
      <c r="DF102" s="19">
        <f t="shared" ca="1" si="808"/>
        <v>0</v>
      </c>
      <c r="DG102" s="19">
        <f t="shared" ca="1" si="808"/>
        <v>0</v>
      </c>
      <c r="DH102" s="19">
        <f t="shared" ca="1" si="808"/>
        <v>0</v>
      </c>
      <c r="DI102" s="19">
        <f t="shared" ca="1" si="808"/>
        <v>0</v>
      </c>
      <c r="DJ102" s="19">
        <f t="shared" ca="1" si="808"/>
        <v>0</v>
      </c>
      <c r="DK102" s="19">
        <f t="shared" ca="1" si="808"/>
        <v>0</v>
      </c>
      <c r="DL102" s="19">
        <f t="shared" ca="1" si="809"/>
        <v>0</v>
      </c>
      <c r="DM102" s="12">
        <v>3</v>
      </c>
      <c r="DN102" s="12">
        <v>3</v>
      </c>
      <c r="DO102" s="19">
        <f t="shared" ca="1" si="847"/>
        <v>0</v>
      </c>
      <c r="DP102" s="12">
        <v>1</v>
      </c>
      <c r="DQ102" s="12">
        <v>-1</v>
      </c>
      <c r="DR102" s="19" t="str">
        <f t="shared" ca="1" si="809"/>
        <v>-</v>
      </c>
      <c r="DS102" s="19" t="str">
        <f t="shared" ca="1" si="809"/>
        <v>-</v>
      </c>
      <c r="DT102" s="19" t="str">
        <f t="shared" ca="1" si="809"/>
        <v>-</v>
      </c>
      <c r="DU102" s="251">
        <f t="shared" ca="1" si="835"/>
        <v>0</v>
      </c>
      <c r="DV102" s="251">
        <f t="shared" si="848"/>
        <v>1</v>
      </c>
      <c r="DW102" s="251">
        <f t="shared" si="836"/>
        <v>-1</v>
      </c>
      <c r="DX102" s="19" t="str">
        <f t="shared" ca="1" si="809"/>
        <v>-</v>
      </c>
      <c r="DY102" s="19" t="str">
        <f t="shared" ca="1" si="809"/>
        <v>-</v>
      </c>
      <c r="DZ102" s="19" t="str">
        <f t="shared" ca="1" si="809"/>
        <v>-</v>
      </c>
      <c r="EA102" s="19" t="str">
        <f t="shared" ca="1" si="809"/>
        <v>-</v>
      </c>
      <c r="EB102" s="19" t="str">
        <f t="shared" ca="1" si="809"/>
        <v>-</v>
      </c>
      <c r="EC102" s="19" t="str">
        <f t="shared" ca="1" si="809"/>
        <v>-</v>
      </c>
      <c r="ED102" s="19">
        <f t="shared" ca="1" si="809"/>
        <v>0</v>
      </c>
      <c r="EE102" s="19">
        <f t="shared" ca="1" si="809"/>
        <v>0</v>
      </c>
      <c r="EF102" s="19">
        <f t="shared" ca="1" si="809"/>
        <v>0</v>
      </c>
      <c r="EG102" s="19">
        <f t="shared" ca="1" si="809"/>
        <v>0</v>
      </c>
      <c r="EH102" s="19">
        <f t="shared" ca="1" si="809"/>
        <v>0</v>
      </c>
      <c r="EI102" s="19">
        <f t="shared" ca="1" si="809"/>
        <v>0</v>
      </c>
      <c r="EJ102" s="19">
        <f t="shared" ca="1" si="809"/>
        <v>0</v>
      </c>
      <c r="EK102" s="19">
        <f t="shared" ca="1" si="809"/>
        <v>0</v>
      </c>
      <c r="EL102" s="19">
        <f t="shared" ca="1" si="809"/>
        <v>0</v>
      </c>
      <c r="EM102" s="19">
        <f t="shared" ca="1" si="809"/>
        <v>0</v>
      </c>
      <c r="EN102" s="19">
        <f t="shared" ca="1" si="809"/>
        <v>0</v>
      </c>
      <c r="EO102" s="19">
        <f t="shared" ca="1" si="809"/>
        <v>0</v>
      </c>
      <c r="EP102" s="19">
        <f t="shared" ca="1" si="809"/>
        <v>0</v>
      </c>
      <c r="EQ102" s="19">
        <f t="shared" ca="1" si="809"/>
        <v>0</v>
      </c>
      <c r="ER102" s="19">
        <f t="shared" ca="1" si="809"/>
        <v>0</v>
      </c>
      <c r="ES102" s="19">
        <f t="shared" ca="1" si="809"/>
        <v>0</v>
      </c>
      <c r="ET102" s="19">
        <f t="shared" ca="1" si="810"/>
        <v>0</v>
      </c>
      <c r="EU102" s="19">
        <f t="shared" ca="1" si="810"/>
        <v>0</v>
      </c>
      <c r="EV102" s="19">
        <f t="shared" ca="1" si="810"/>
        <v>0</v>
      </c>
      <c r="EW102" s="19">
        <f t="shared" ca="1" si="810"/>
        <v>0</v>
      </c>
      <c r="EX102" s="19">
        <f t="shared" ca="1" si="810"/>
        <v>0</v>
      </c>
      <c r="EY102" s="19">
        <f t="shared" ca="1" si="810"/>
        <v>0</v>
      </c>
      <c r="EZ102" s="19">
        <f t="shared" ca="1" si="810"/>
        <v>0</v>
      </c>
      <c r="FA102" s="19">
        <f t="shared" ca="1" si="810"/>
        <v>0</v>
      </c>
      <c r="FB102" s="19">
        <f t="shared" ca="1" si="810"/>
        <v>0</v>
      </c>
      <c r="FC102" s="19">
        <f t="shared" ca="1" si="810"/>
        <v>0</v>
      </c>
      <c r="FD102" s="19">
        <f t="shared" ca="1" si="810"/>
        <v>0</v>
      </c>
      <c r="FE102" s="19">
        <f t="shared" ca="1" si="810"/>
        <v>0</v>
      </c>
      <c r="FF102" s="19">
        <f t="shared" ca="1" si="810"/>
        <v>0</v>
      </c>
      <c r="FG102" s="19">
        <f t="shared" ca="1" si="810"/>
        <v>0</v>
      </c>
      <c r="FH102" s="19">
        <f t="shared" ca="1" si="810"/>
        <v>0</v>
      </c>
      <c r="FI102" s="19">
        <f t="shared" ca="1" si="810"/>
        <v>0</v>
      </c>
      <c r="FJ102" s="19">
        <f t="shared" ca="1" si="811"/>
        <v>0</v>
      </c>
      <c r="FK102" s="19">
        <f t="shared" ca="1" si="811"/>
        <v>0</v>
      </c>
      <c r="FL102" s="19">
        <f t="shared" ca="1" si="811"/>
        <v>0</v>
      </c>
      <c r="FM102" s="19">
        <f t="shared" ca="1" si="811"/>
        <v>0</v>
      </c>
      <c r="FN102" s="19">
        <f t="shared" ca="1" si="811"/>
        <v>0</v>
      </c>
      <c r="FO102" s="19">
        <f t="shared" ca="1" si="811"/>
        <v>0</v>
      </c>
      <c r="FP102" s="19">
        <f t="shared" ca="1" si="811"/>
        <v>0</v>
      </c>
      <c r="FQ102" s="19">
        <f t="shared" ca="1" si="811"/>
        <v>0</v>
      </c>
      <c r="FR102" s="19">
        <f t="shared" ca="1" si="811"/>
        <v>0</v>
      </c>
      <c r="FS102" s="19">
        <f t="shared" ca="1" si="811"/>
        <v>0</v>
      </c>
      <c r="FT102" s="19">
        <f t="shared" ca="1" si="811"/>
        <v>0</v>
      </c>
      <c r="FU102" s="19">
        <f t="shared" ca="1" si="811"/>
        <v>0</v>
      </c>
      <c r="FV102" s="19">
        <f t="shared" ca="1" si="811"/>
        <v>0</v>
      </c>
      <c r="FW102" s="19">
        <f t="shared" ca="1" si="811"/>
        <v>0</v>
      </c>
      <c r="FX102" s="19">
        <f t="shared" ca="1" si="811"/>
        <v>0</v>
      </c>
      <c r="FY102" s="19">
        <f t="shared" ca="1" si="811"/>
        <v>0</v>
      </c>
      <c r="FZ102" s="19">
        <f t="shared" ca="1" si="811"/>
        <v>0</v>
      </c>
      <c r="GA102" s="19">
        <f t="shared" ca="1" si="811"/>
        <v>0</v>
      </c>
      <c r="GB102" s="19">
        <f t="shared" ca="1" si="811"/>
        <v>0</v>
      </c>
      <c r="GC102" s="19">
        <f t="shared" ca="1" si="811"/>
        <v>0</v>
      </c>
      <c r="GD102" s="19">
        <f t="shared" ca="1" si="811"/>
        <v>0</v>
      </c>
      <c r="GE102" s="19">
        <f t="shared" ca="1" si="811"/>
        <v>0</v>
      </c>
      <c r="GF102" s="19">
        <f t="shared" ca="1" si="811"/>
        <v>0</v>
      </c>
      <c r="GG102" s="19">
        <f t="shared" ca="1" si="811"/>
        <v>0</v>
      </c>
      <c r="GH102" s="19">
        <f t="shared" ca="1" si="811"/>
        <v>0</v>
      </c>
      <c r="GI102" s="19">
        <f t="shared" ca="1" si="811"/>
        <v>0</v>
      </c>
      <c r="GJ102" s="19">
        <f t="shared" ca="1" si="811"/>
        <v>0</v>
      </c>
      <c r="GK102" s="19">
        <f t="shared" ca="1" si="811"/>
        <v>0</v>
      </c>
      <c r="GL102" s="19">
        <f t="shared" ca="1" si="811"/>
        <v>0</v>
      </c>
      <c r="GM102" s="19">
        <f t="shared" ca="1" si="811"/>
        <v>0</v>
      </c>
      <c r="GN102" s="19">
        <f t="shared" ca="1" si="811"/>
        <v>0</v>
      </c>
      <c r="GO102" s="19">
        <f t="shared" ca="1" si="811"/>
        <v>0</v>
      </c>
      <c r="GP102" s="19">
        <f t="shared" ca="1" si="811"/>
        <v>0</v>
      </c>
      <c r="GQ102" s="19">
        <f t="shared" ca="1" si="811"/>
        <v>0</v>
      </c>
      <c r="GR102" s="19">
        <f t="shared" ca="1" si="811"/>
        <v>0</v>
      </c>
      <c r="GS102" s="19">
        <f t="shared" ca="1" si="811"/>
        <v>0</v>
      </c>
      <c r="GT102" s="19">
        <f t="shared" ca="1" si="811"/>
        <v>0</v>
      </c>
      <c r="GU102" s="19">
        <f t="shared" ca="1" si="811"/>
        <v>0</v>
      </c>
      <c r="GV102" s="19">
        <f t="shared" ca="1" si="811"/>
        <v>0</v>
      </c>
      <c r="GW102" s="19">
        <f t="shared" ref="GW102:ID103" ca="1" si="851">OFFSET(GW$5,$B102,0)</f>
        <v>0</v>
      </c>
      <c r="GX102" s="19">
        <f t="shared" ca="1" si="851"/>
        <v>0</v>
      </c>
      <c r="GY102" s="19">
        <f t="shared" ca="1" si="851"/>
        <v>0</v>
      </c>
      <c r="GZ102" s="19">
        <f t="shared" ca="1" si="851"/>
        <v>0</v>
      </c>
      <c r="HA102" s="19">
        <f t="shared" ca="1" si="851"/>
        <v>0</v>
      </c>
      <c r="HB102" s="19">
        <f t="shared" ca="1" si="851"/>
        <v>0</v>
      </c>
      <c r="HC102" s="19">
        <f t="shared" ca="1" si="851"/>
        <v>0</v>
      </c>
      <c r="HD102" s="19">
        <f t="shared" ca="1" si="851"/>
        <v>0</v>
      </c>
      <c r="HE102" s="19">
        <f t="shared" ca="1" si="851"/>
        <v>0</v>
      </c>
      <c r="HF102" s="19">
        <f t="shared" ca="1" si="851"/>
        <v>0</v>
      </c>
      <c r="HG102" s="19">
        <f t="shared" ca="1" si="851"/>
        <v>0</v>
      </c>
      <c r="HH102" s="19">
        <f t="shared" ca="1" si="851"/>
        <v>0</v>
      </c>
      <c r="HI102" s="19">
        <f t="shared" ca="1" si="851"/>
        <v>0</v>
      </c>
      <c r="HJ102" s="19">
        <f t="shared" ca="1" si="851"/>
        <v>0</v>
      </c>
      <c r="HK102" s="19">
        <f t="shared" ca="1" si="851"/>
        <v>0</v>
      </c>
      <c r="HL102" s="19">
        <f t="shared" ca="1" si="851"/>
        <v>0</v>
      </c>
      <c r="HM102" s="19">
        <f t="shared" ca="1" si="851"/>
        <v>0</v>
      </c>
      <c r="HN102" s="19">
        <f t="shared" ca="1" si="851"/>
        <v>0</v>
      </c>
      <c r="HO102" s="19">
        <f t="shared" ca="1" si="851"/>
        <v>0</v>
      </c>
      <c r="HP102" s="19">
        <f t="shared" ca="1" si="851"/>
        <v>0</v>
      </c>
      <c r="HQ102" s="19">
        <f t="shared" ca="1" si="851"/>
        <v>0</v>
      </c>
      <c r="HR102" s="19">
        <f t="shared" ca="1" si="851"/>
        <v>0</v>
      </c>
      <c r="HS102" s="19">
        <f t="shared" ca="1" si="851"/>
        <v>0</v>
      </c>
      <c r="HT102" s="19">
        <f t="shared" ca="1" si="851"/>
        <v>0</v>
      </c>
      <c r="HU102" s="19">
        <f t="shared" ca="1" si="851"/>
        <v>0</v>
      </c>
      <c r="HV102" s="19">
        <f t="shared" ca="1" si="851"/>
        <v>0</v>
      </c>
      <c r="HW102" s="19">
        <f t="shared" ca="1" si="851"/>
        <v>0</v>
      </c>
      <c r="HX102" s="19">
        <f t="shared" ca="1" si="851"/>
        <v>0</v>
      </c>
      <c r="HY102" s="19">
        <f t="shared" ca="1" si="851"/>
        <v>0</v>
      </c>
      <c r="HZ102" s="19">
        <f t="shared" ca="1" si="851"/>
        <v>0</v>
      </c>
      <c r="IA102" s="19">
        <f t="shared" ca="1" si="851"/>
        <v>0</v>
      </c>
      <c r="IB102" s="19">
        <f t="shared" ca="1" si="851"/>
        <v>0</v>
      </c>
      <c r="IC102" s="19">
        <f t="shared" ca="1" si="851"/>
        <v>0</v>
      </c>
      <c r="ID102" s="19">
        <f t="shared" ca="1" si="851"/>
        <v>0</v>
      </c>
      <c r="IE102" s="5">
        <f t="shared" ca="1" si="813"/>
        <v>67</v>
      </c>
      <c r="IF102" s="9"/>
      <c r="IG102" s="5">
        <f t="shared" ca="1" si="814"/>
        <v>1</v>
      </c>
      <c r="IH102" s="5" t="b">
        <f t="shared" ca="1" si="814"/>
        <v>0</v>
      </c>
      <c r="II102" s="19">
        <f t="shared" ca="1" si="815"/>
        <v>0</v>
      </c>
      <c r="IJ102" s="5">
        <f t="shared" ca="1" si="814"/>
        <v>55</v>
      </c>
      <c r="IK102" s="19">
        <f t="shared" ca="1" si="815"/>
        <v>1</v>
      </c>
      <c r="IL102" s="19">
        <f t="shared" ca="1" si="815"/>
        <v>0</v>
      </c>
      <c r="IM102" s="19">
        <f t="shared" ca="1" si="815"/>
        <v>0</v>
      </c>
      <c r="IN102" s="19">
        <f t="shared" ca="1" si="815"/>
        <v>0</v>
      </c>
      <c r="IO102" s="19">
        <f t="shared" ca="1" si="815"/>
        <v>0</v>
      </c>
      <c r="IP102" s="19">
        <f t="shared" ca="1" si="815"/>
        <v>0</v>
      </c>
      <c r="IQ102" s="19">
        <f t="shared" ca="1" si="815"/>
        <v>0</v>
      </c>
      <c r="IR102" s="19">
        <f t="shared" ca="1" si="815"/>
        <v>0</v>
      </c>
      <c r="IS102" s="19">
        <f t="shared" ca="1" si="815"/>
        <v>0</v>
      </c>
      <c r="IT102" s="19">
        <f t="shared" ca="1" si="815"/>
        <v>0</v>
      </c>
      <c r="IU102" s="19">
        <f t="shared" ca="1" si="815"/>
        <v>0</v>
      </c>
      <c r="IV102" s="19">
        <f t="shared" ca="1" si="815"/>
        <v>0</v>
      </c>
      <c r="IW102" s="19">
        <f t="shared" ca="1" si="815"/>
        <v>0</v>
      </c>
      <c r="IX102" s="19">
        <f t="shared" ca="1" si="815"/>
        <v>0</v>
      </c>
      <c r="IY102" s="19">
        <f t="shared" ca="1" si="815"/>
        <v>0</v>
      </c>
      <c r="IZ102" s="19">
        <f t="shared" ca="1" si="815"/>
        <v>0</v>
      </c>
      <c r="JA102" s="19">
        <f t="shared" ca="1" si="815"/>
        <v>0</v>
      </c>
      <c r="JB102" s="19">
        <f t="shared" ca="1" si="815"/>
        <v>0</v>
      </c>
      <c r="JC102" s="19">
        <f t="shared" ca="1" si="815"/>
        <v>0</v>
      </c>
      <c r="JD102" s="19">
        <f t="shared" ca="1" si="815"/>
        <v>0</v>
      </c>
      <c r="JE102" s="19">
        <f t="shared" ca="1" si="815"/>
        <v>0</v>
      </c>
      <c r="JF102" s="19">
        <f t="shared" ca="1" si="815"/>
        <v>0</v>
      </c>
      <c r="JG102" s="5">
        <f t="shared" ca="1" si="816"/>
        <v>1.2500000000000001E-2</v>
      </c>
      <c r="JH102" s="567">
        <f t="shared" ca="1" si="816"/>
        <v>0</v>
      </c>
      <c r="JI102" s="5">
        <f t="shared" ca="1" si="816"/>
        <v>6.25E-2</v>
      </c>
      <c r="JJ102" s="5">
        <f t="shared" ca="1" si="816"/>
        <v>6.25E-2</v>
      </c>
      <c r="JK102" s="5">
        <f t="shared" ca="1" si="816"/>
        <v>6.25E-2</v>
      </c>
      <c r="JL102" s="19">
        <f t="shared" ca="1" si="815"/>
        <v>1</v>
      </c>
      <c r="JM102" s="19">
        <f t="shared" ca="1" si="815"/>
        <v>0</v>
      </c>
      <c r="JN102" s="19">
        <f t="shared" ca="1" si="815"/>
        <v>1</v>
      </c>
      <c r="JO102" s="9"/>
      <c r="JP102" s="5" t="b">
        <f t="shared" ca="1" si="817"/>
        <v>0</v>
      </c>
      <c r="JQ102" s="19" t="str">
        <f t="shared" ca="1" si="818"/>
        <v>-</v>
      </c>
      <c r="JR102" s="19" t="str">
        <f t="shared" ca="1" si="818"/>
        <v>-</v>
      </c>
      <c r="JS102" s="5" t="b">
        <f t="shared" ca="1" si="819"/>
        <v>0</v>
      </c>
      <c r="JT102" s="5" t="b">
        <f t="shared" ca="1" si="819"/>
        <v>0</v>
      </c>
      <c r="JU102" s="5" t="b">
        <f t="shared" ca="1" si="819"/>
        <v>1</v>
      </c>
      <c r="JV102" s="144">
        <f t="shared" ca="1" si="837"/>
        <v>1</v>
      </c>
      <c r="JW102" s="144">
        <f t="shared" ca="1" si="837"/>
        <v>1</v>
      </c>
      <c r="JX102" s="19" t="str">
        <f t="shared" ca="1" si="838"/>
        <v>-</v>
      </c>
      <c r="JY102" s="19" t="str">
        <f t="shared" ca="1" si="838"/>
        <v>-</v>
      </c>
      <c r="JZ102" s="19" t="str">
        <f t="shared" ca="1" si="838"/>
        <v>-</v>
      </c>
      <c r="KA102" s="19" t="str">
        <f t="shared" ca="1" si="838"/>
        <v>-</v>
      </c>
      <c r="KB102" s="19">
        <f t="shared" ca="1" si="838"/>
        <v>1</v>
      </c>
      <c r="KC102" s="19">
        <f t="shared" ca="1" si="838"/>
        <v>0.66</v>
      </c>
      <c r="KD102" s="19" t="str">
        <f t="shared" ca="1" si="838"/>
        <v>-</v>
      </c>
      <c r="KE102" s="5" t="b" cm="1">
        <f t="array" aca="1" ref="KE102" ca="1">IF(OR(KF102:KM102&lt;&gt;"-"),TRUE,"-")</f>
        <v>1</v>
      </c>
      <c r="KF102" s="237">
        <f t="shared" ca="1" si="849"/>
        <v>2</v>
      </c>
      <c r="KG102" s="237">
        <f t="shared" ca="1" si="849"/>
        <v>2</v>
      </c>
      <c r="KH102" s="237">
        <f t="shared" ca="1" si="849"/>
        <v>2</v>
      </c>
      <c r="KI102" s="237">
        <f t="shared" ca="1" si="849"/>
        <v>2</v>
      </c>
      <c r="KJ102" s="237">
        <f t="shared" ca="1" si="849"/>
        <v>2</v>
      </c>
      <c r="KK102" s="237">
        <f t="shared" ca="1" si="849"/>
        <v>2</v>
      </c>
      <c r="KL102" s="237">
        <f t="shared" ca="1" si="849"/>
        <v>2</v>
      </c>
      <c r="KM102" s="237">
        <f t="shared" ca="1" si="849"/>
        <v>2</v>
      </c>
      <c r="KN102" s="5" t="str">
        <f t="array" aca="1" ref="KN102" ca="1">IF(OR(KO102:KU102&lt;&gt;"-"),TRUE,"-")</f>
        <v>-</v>
      </c>
      <c r="KO102" s="19" t="str">
        <f t="shared" ca="1" si="840"/>
        <v>-</v>
      </c>
      <c r="KP102" s="19" t="str">
        <f t="shared" ca="1" si="840"/>
        <v>-</v>
      </c>
      <c r="KQ102" s="19" t="str">
        <f t="shared" ca="1" si="840"/>
        <v>-</v>
      </c>
      <c r="KR102" s="19" t="str">
        <f t="shared" ca="1" si="840"/>
        <v>-</v>
      </c>
      <c r="KS102" s="19" t="str">
        <f t="shared" ca="1" si="840"/>
        <v>-</v>
      </c>
      <c r="KT102" s="19" t="str">
        <f t="shared" ca="1" si="840"/>
        <v>-</v>
      </c>
      <c r="KU102" s="19" t="str">
        <f t="shared" ca="1" si="840"/>
        <v>-</v>
      </c>
      <c r="KV102" s="19" t="b">
        <f t="shared" ca="1" si="840"/>
        <v>0</v>
      </c>
      <c r="KW102" s="144">
        <f t="shared" ca="1" si="821"/>
        <v>2</v>
      </c>
      <c r="KX102" s="19">
        <f t="shared" ca="1" si="840"/>
        <v>2</v>
      </c>
      <c r="KY102" s="19" t="b">
        <f t="shared" ca="1" si="840"/>
        <v>0</v>
      </c>
      <c r="KZ102" s="19" t="str">
        <f t="shared" ca="1" si="840"/>
        <v>-</v>
      </c>
      <c r="LA102" s="5" t="str">
        <f t="shared" ca="1" si="822"/>
        <v>-</v>
      </c>
      <c r="LB102" s="5" t="str">
        <f t="shared" ca="1" si="822"/>
        <v>-</v>
      </c>
      <c r="LC102" s="5" t="str">
        <f t="shared" ca="1" si="822"/>
        <v>-</v>
      </c>
      <c r="LD102" s="5" t="str">
        <f t="shared" ca="1" si="822"/>
        <v>-</v>
      </c>
      <c r="LE102" s="19" t="b">
        <f t="shared" ca="1" si="841"/>
        <v>0</v>
      </c>
      <c r="LF102" s="19" t="str">
        <f t="shared" ca="1" si="841"/>
        <v>-</v>
      </c>
      <c r="LG102" s="19" t="str">
        <f t="shared" ca="1" si="841"/>
        <v>-</v>
      </c>
      <c r="LH102" s="19" t="b">
        <f t="shared" ca="1" si="841"/>
        <v>1</v>
      </c>
      <c r="LI102" s="19">
        <f t="shared" ca="1" si="841"/>
        <v>0.75</v>
      </c>
      <c r="LJ102" s="19">
        <f t="shared" ca="1" si="841"/>
        <v>0.75</v>
      </c>
      <c r="LK102" s="19">
        <f t="shared" ca="1" si="841"/>
        <v>0.99</v>
      </c>
      <c r="LL102" s="19">
        <f t="shared" ca="1" si="841"/>
        <v>0.5</v>
      </c>
      <c r="LM102" s="19">
        <f t="shared" ca="1" si="841"/>
        <v>0</v>
      </c>
      <c r="LN102" s="19">
        <f t="shared" ca="1" si="841"/>
        <v>0</v>
      </c>
      <c r="LO102" s="19" t="str">
        <f t="shared" ca="1" si="841"/>
        <v>-</v>
      </c>
      <c r="LP102" s="5" t="str" cm="1">
        <f t="array" aca="1" ref="LP102" ca="1">INDEX(i.meatgrid,$Q102,LP$7)</f>
        <v>-</v>
      </c>
      <c r="LQ102" s="5" t="str" cm="1">
        <f t="array" aca="1" ref="LQ102" ca="1">INDEX(i.meatgrid,$Q102,LQ$7)</f>
        <v>-</v>
      </c>
      <c r="LR102" s="19" t="str">
        <f t="shared" ca="1" si="841"/>
        <v>-</v>
      </c>
      <c r="LS102" s="5">
        <f t="shared" ca="1" si="824"/>
        <v>1</v>
      </c>
      <c r="LT102" s="9"/>
      <c r="LU102" s="19">
        <f t="shared" ca="1" si="841"/>
        <v>70</v>
      </c>
      <c r="LV102" s="19">
        <f t="shared" ca="1" si="825"/>
        <v>50</v>
      </c>
      <c r="LW102" s="19">
        <f t="shared" ca="1" si="825"/>
        <v>80</v>
      </c>
      <c r="LX102" s="19">
        <f t="shared" ca="1" si="825"/>
        <v>50</v>
      </c>
      <c r="LY102" s="5" t="b" cm="1">
        <f t="array" aca="1" ref="LY102" ca="1">INDEX(i.meatgrid,$Q102,LY$7)</f>
        <v>0</v>
      </c>
      <c r="LZ102" s="5" t="b" cm="1">
        <f t="array" aca="1" ref="LZ102" ca="1">INDEX(i.meatgrid,$Q102,LZ$7)</f>
        <v>0</v>
      </c>
      <c r="MA102" s="5" t="str" cm="1">
        <f t="array" aca="1" ref="MA102" ca="1">INDEX(i.meatgrid,$Q102,MA$7)</f>
        <v>-</v>
      </c>
      <c r="MB102" s="5" cm="1">
        <f t="array" aca="1" ref="MB102" ca="1">INDEX(i.meatgrid,$Q102,MB$7)</f>
        <v>40</v>
      </c>
      <c r="MC102" s="19">
        <f t="shared" ca="1" si="826"/>
        <v>1</v>
      </c>
      <c r="MD102" s="5">
        <f t="shared" ca="1" si="827"/>
        <v>1</v>
      </c>
      <c r="ME102" s="5" cm="1">
        <f t="array" aca="1" ref="ME102" ca="1">INDEX(i.meatgrid,$Q102,ME$7)</f>
        <v>1</v>
      </c>
      <c r="MF102" s="5" cm="1">
        <f t="array" aca="1" ref="MF102" ca="1">INDEX(i.meatgrid,$Q102,MF$7)</f>
        <v>0</v>
      </c>
      <c r="MG102" s="5" cm="1">
        <f t="array" aca="1" ref="MG102" ca="1">INDEX(i.meatgrid,$Q102,MG$7)</f>
        <v>0</v>
      </c>
      <c r="MH102" s="5" cm="1">
        <f t="array" aca="1" ref="MH102" ca="1">INDEX(i.meatgrid,$Q102,MH$7)</f>
        <v>0</v>
      </c>
      <c r="MI102" s="5" cm="1">
        <f t="array" aca="1" ref="MI102" ca="1">INDEX(i.meatgrid,$Q102,MI$7)</f>
        <v>0</v>
      </c>
      <c r="MJ102" s="5" cm="1">
        <f t="array" aca="1" ref="MJ102" ca="1">INDEX(i.meatgrid,$Q102,MJ$7)</f>
        <v>1</v>
      </c>
      <c r="MK102" s="5" cm="1">
        <f t="array" aca="1" ref="MK102" ca="1">INDEX(i.meatgrid,$Q102,MK$7)</f>
        <v>1</v>
      </c>
      <c r="ML102" s="5" cm="1">
        <f t="array" aca="1" ref="ML102" ca="1">INDEX(i.meatgrid,$Q102,ML$7)</f>
        <v>1</v>
      </c>
      <c r="MM102" s="19">
        <f t="shared" ca="1" si="828"/>
        <v>1</v>
      </c>
      <c r="MN102" s="9"/>
      <c r="MO102" s="19" t="b">
        <f t="shared" ca="1" si="829"/>
        <v>0</v>
      </c>
      <c r="MP102" s="19" t="b">
        <f t="shared" ca="1" si="829"/>
        <v>0</v>
      </c>
      <c r="MQ102" s="19">
        <f t="shared" ca="1" si="829"/>
        <v>1</v>
      </c>
      <c r="MR102" s="19">
        <f t="shared" ca="1" si="829"/>
        <v>0.75</v>
      </c>
      <c r="MS102" s="19">
        <f t="shared" ca="1" si="829"/>
        <v>0.75</v>
      </c>
      <c r="MT102" s="19">
        <f t="shared" ca="1" si="829"/>
        <v>0.8</v>
      </c>
      <c r="MU102" s="19">
        <f t="shared" ca="1" si="829"/>
        <v>0.82499999999999996</v>
      </c>
      <c r="MV102" s="19">
        <f t="shared" ca="1" si="829"/>
        <v>0.875</v>
      </c>
      <c r="MW102" s="19">
        <f t="shared" ca="1" si="829"/>
        <v>0.9</v>
      </c>
      <c r="MX102" s="19">
        <f t="shared" ca="1" si="829"/>
        <v>1</v>
      </c>
      <c r="MY102" s="19">
        <f t="shared" ca="1" si="829"/>
        <v>0.875</v>
      </c>
      <c r="MZ102" s="19" t="b">
        <f t="shared" ca="1" si="829"/>
        <v>1</v>
      </c>
      <c r="NA102" s="19">
        <f t="shared" ca="1" si="829"/>
        <v>74.989999999999995</v>
      </c>
      <c r="NB102" s="19" t="str">
        <f t="shared" ca="1" si="829"/>
        <v>-</v>
      </c>
      <c r="NC102" s="19" t="str">
        <f t="shared" ca="1" si="829"/>
        <v>-</v>
      </c>
      <c r="ND102" s="19" t="str">
        <f t="shared" ca="1" si="829"/>
        <v>-</v>
      </c>
      <c r="NE102" s="19" t="str">
        <f t="shared" ca="1" si="830"/>
        <v>-</v>
      </c>
      <c r="NF102" s="19" t="str">
        <f t="shared" ca="1" si="830"/>
        <v>-</v>
      </c>
      <c r="NG102" s="19" t="str">
        <f t="shared" ca="1" si="830"/>
        <v>-</v>
      </c>
      <c r="NH102" s="19" t="str">
        <f t="shared" ca="1" si="830"/>
        <v>-</v>
      </c>
      <c r="NI102" s="19">
        <f t="shared" ca="1" si="830"/>
        <v>36.99</v>
      </c>
      <c r="NJ102" s="19">
        <f t="shared" ca="1" si="830"/>
        <v>36.99</v>
      </c>
      <c r="NK102" s="19" t="str">
        <f t="shared" ca="1" si="830"/>
        <v>-</v>
      </c>
      <c r="NL102" s="19" t="str">
        <f t="shared" ca="1" si="830"/>
        <v>-</v>
      </c>
      <c r="NM102" s="19" t="str">
        <f t="shared" ca="1" si="830"/>
        <v>-</v>
      </c>
      <c r="NN102" s="19" t="str">
        <f t="shared" ca="1" si="830"/>
        <v>-</v>
      </c>
      <c r="NO102" s="19" t="str">
        <f t="shared" ca="1" si="830"/>
        <v>-</v>
      </c>
      <c r="NP102" s="19">
        <f t="shared" ca="1" si="830"/>
        <v>49.99</v>
      </c>
      <c r="NQ102" s="19">
        <f t="shared" ca="1" si="830"/>
        <v>49.99</v>
      </c>
      <c r="NR102" s="19">
        <f t="shared" ca="1" si="830"/>
        <v>49.99</v>
      </c>
      <c r="NS102" s="19">
        <f t="shared" ca="1" si="830"/>
        <v>49.99</v>
      </c>
      <c r="NT102" s="19">
        <f t="shared" ca="1" si="830"/>
        <v>49.99</v>
      </c>
      <c r="NU102" s="19">
        <f t="shared" ca="1" si="830"/>
        <v>49.99</v>
      </c>
      <c r="NV102" s="19">
        <f t="shared" ca="1" si="830"/>
        <v>49.99</v>
      </c>
      <c r="NW102" s="19">
        <f t="shared" ca="1" si="830"/>
        <v>49.99</v>
      </c>
      <c r="NX102" s="19">
        <f t="shared" ca="1" si="830"/>
        <v>412.99</v>
      </c>
      <c r="NY102" s="19">
        <f t="shared" ca="1" si="830"/>
        <v>412.99</v>
      </c>
      <c r="NZ102" s="19" t="str">
        <f t="shared" ca="1" si="830"/>
        <v>-</v>
      </c>
      <c r="OA102" s="19" t="str">
        <f t="shared" ca="1" si="830"/>
        <v>-</v>
      </c>
      <c r="OB102" s="19" t="str">
        <f t="shared" ca="1" si="830"/>
        <v>-</v>
      </c>
      <c r="OC102" s="19" t="str">
        <f t="shared" ca="1" si="830"/>
        <v>-</v>
      </c>
      <c r="OD102" s="19" t="str">
        <f t="shared" ca="1" si="830"/>
        <v>-</v>
      </c>
      <c r="OE102" s="19">
        <f t="shared" ca="1" si="830"/>
        <v>6.8900000000000006</v>
      </c>
      <c r="OF102" s="19">
        <f t="shared" ca="1" si="830"/>
        <v>6.8900000000000006</v>
      </c>
      <c r="OG102" s="19">
        <f t="shared" ca="1" si="830"/>
        <v>6.8900000000000006</v>
      </c>
      <c r="OH102" s="19">
        <f t="shared" ca="1" si="830"/>
        <v>6.8900000000000006</v>
      </c>
      <c r="OI102" s="19">
        <f t="shared" ca="1" si="830"/>
        <v>6.8900000000000006</v>
      </c>
      <c r="OJ102" s="19">
        <f t="shared" ca="1" si="830"/>
        <v>6.8900000000000006</v>
      </c>
      <c r="OK102" s="19">
        <f t="shared" ca="1" si="830"/>
        <v>6.8900000000000006</v>
      </c>
      <c r="OL102" s="19">
        <f t="shared" ca="1" si="830"/>
        <v>6.8900000000000006</v>
      </c>
      <c r="OM102" s="19">
        <f t="shared" ca="1" si="830"/>
        <v>346.99</v>
      </c>
      <c r="ON102" s="19">
        <f t="shared" ca="1" si="830"/>
        <v>346.99</v>
      </c>
      <c r="OO102" s="19" t="str">
        <f t="shared" ca="1" si="830"/>
        <v>-</v>
      </c>
      <c r="OP102" s="19" t="str">
        <f t="shared" ca="1" si="830"/>
        <v>-</v>
      </c>
      <c r="OQ102" s="19" t="str">
        <f t="shared" ca="1" si="830"/>
        <v>-</v>
      </c>
      <c r="OR102" s="19" t="str">
        <f t="shared" ca="1" si="830"/>
        <v>-</v>
      </c>
      <c r="OS102" s="19" t="str">
        <f t="shared" ca="1" si="830"/>
        <v>-</v>
      </c>
      <c r="OT102" s="19">
        <f t="shared" ca="1" si="830"/>
        <v>0</v>
      </c>
      <c r="OU102" s="24">
        <v>0</v>
      </c>
    </row>
    <row r="103" spans="1:411" outlineLevel="2">
      <c r="A103" s="21">
        <f t="shared" si="158"/>
        <v>98</v>
      </c>
      <c r="B103" s="222">
        <f t="shared" ca="1" si="842"/>
        <v>94</v>
      </c>
      <c r="C103">
        <v>203</v>
      </c>
      <c r="D103" s="144" t="str">
        <f t="shared" ca="1" si="790"/>
        <v>GSM</v>
      </c>
      <c r="E103" t="b">
        <v>0</v>
      </c>
      <c r="F103" t="b">
        <v>0</v>
      </c>
      <c r="G103" t="b">
        <f t="shared" si="791"/>
        <v>0</v>
      </c>
      <c r="H103" s="237">
        <f t="shared" ca="1" si="843"/>
        <v>2</v>
      </c>
      <c r="I103" s="237">
        <f t="shared" ca="1" si="843"/>
        <v>1</v>
      </c>
      <c r="J103" s="237" t="str">
        <f t="shared" ca="1" si="843"/>
        <v/>
      </c>
      <c r="K103" s="237">
        <f t="shared" ca="1" si="843"/>
        <v>2</v>
      </c>
      <c r="L103" s="237">
        <f t="shared" ca="1" si="831"/>
        <v>2</v>
      </c>
      <c r="M103" s="237">
        <f t="shared" ca="1" si="831"/>
        <v>2</v>
      </c>
      <c r="N103" s="237">
        <f t="shared" ca="1" si="831"/>
        <v>3</v>
      </c>
      <c r="O103" s="237">
        <f t="shared" ca="1" si="831"/>
        <v>1</v>
      </c>
      <c r="P103" s="237">
        <f t="shared" ca="1" si="831"/>
        <v>1</v>
      </c>
      <c r="Q103" s="237">
        <f t="shared" ca="1" si="831"/>
        <v>5</v>
      </c>
      <c r="R103" s="237">
        <f t="shared" ca="1" si="831"/>
        <v>1</v>
      </c>
      <c r="S103" s="237">
        <f t="shared" ca="1" si="831"/>
        <v>1</v>
      </c>
      <c r="T103" s="237">
        <f t="shared" ca="1" si="831"/>
        <v>1</v>
      </c>
      <c r="U103" s="275"/>
      <c r="V103" s="275"/>
      <c r="W103" s="237">
        <f t="shared" ca="1" si="832"/>
        <v>0</v>
      </c>
      <c r="X103" s="275"/>
      <c r="Y103" s="275">
        <f t="shared" ca="1" si="833"/>
        <v>0</v>
      </c>
      <c r="Z103" s="275">
        <f t="shared" ca="1" si="833"/>
        <v>0</v>
      </c>
      <c r="AA103" s="275">
        <f t="shared" ca="1" si="833"/>
        <v>0</v>
      </c>
      <c r="AB103" s="275">
        <f t="shared" ca="1" si="833"/>
        <v>0</v>
      </c>
      <c r="AC103" s="275">
        <f t="shared" ca="1" si="833"/>
        <v>0</v>
      </c>
      <c r="AD103" s="275">
        <f t="shared" ca="1" si="833"/>
        <v>0</v>
      </c>
      <c r="AE103" s="275">
        <f t="shared" ca="1" si="833"/>
        <v>0</v>
      </c>
      <c r="AF103" s="144">
        <f ca="1">INDEX(CHOOSE($N103,DataAutumn!i.AdultDrys,DataWinter!i.AdultDrys,DataSpring!i.AdultDrys),1,$M103)</f>
        <v>3</v>
      </c>
      <c r="AG103" s="5">
        <f t="shared" ca="1" si="792"/>
        <v>2</v>
      </c>
      <c r="AH103" s="5">
        <f t="shared" ca="1" si="792"/>
        <v>0</v>
      </c>
      <c r="AI103" s="5">
        <f t="shared" ca="1" si="793"/>
        <v>1</v>
      </c>
      <c r="AJ103">
        <f t="shared" ca="1" si="794"/>
        <v>1</v>
      </c>
      <c r="AL103" s="231" t="str">
        <f ca="1">TEXT(LEFT(OFFSET(AL103,-1,0),5)+1,"00000")&amp;MID(OFFSET(AL103,-1,0),6,FIND(" ",OFFSET(AL103,-1,0),7)-5)
&amp; $D103           &amp; IF($IG103=0," FWM","")&amp;IF($IG103=1," MWM","")&amp;IF($IG103=5," Mat","")&amp;IF($IH103=TRUE,"&amp;BBT","    ")          &amp; " Day"&amp;INDEX(i.DOY,$N103,1)
&amp; " Scan"&amp;TEXT($O103,"0")        &amp;" "&amp; INDEX(DataMaster!$B$98:$B$105,$Q103,0)
&amp; " WP"&amp;TEXT($MC103*100,"000p")           &amp; " MP"&amp;TEXT($MD103*100,"000p")           &amp; " GP"&amp;TEXT($MM103*100,"000p")
&amp; " T_" &amp; IF(AND($CC103,$CE103),"TRUE ")        &amp; " (F"&amp;3+COUNTIF($CV103:$CY103,TRUE)&amp;3&amp;"N"&amp;$DM103&amp;$DN103&amp;")"</f>
        <v>00005 FeedSupply_DSP GSM MWM     Day204 Scan1 Air WP100p MP100p GP100p T_TRUE  (F33N33)</v>
      </c>
      <c r="AM103" s="9" t="str">
        <f ca="1">IF(COUNTIF(AL$5:AL103,AL103)=1,"-","Dup")</f>
        <v>-</v>
      </c>
      <c r="AN103" s="9"/>
      <c r="AO103" s="237" t="str">
        <f t="shared" ca="1" si="844"/>
        <v>-</v>
      </c>
      <c r="AP103" s="237" t="str">
        <f t="shared" ca="1" si="844"/>
        <v>-</v>
      </c>
      <c r="AQ103" s="237" t="str">
        <f t="shared" ca="1" si="844"/>
        <v>-</v>
      </c>
      <c r="AR103" s="237" t="str">
        <f t="shared" ca="1" si="844"/>
        <v>-</v>
      </c>
      <c r="AS103" s="237" t="str">
        <f t="shared" ca="1" si="844"/>
        <v>-</v>
      </c>
      <c r="AT103" s="237" t="str">
        <f t="shared" ca="1" si="844"/>
        <v>-</v>
      </c>
      <c r="AU103" s="237" t="str">
        <f t="shared" ca="1" si="844"/>
        <v>-</v>
      </c>
      <c r="AV103" s="237" t="str">
        <f t="shared" ca="1" si="844"/>
        <v>-</v>
      </c>
      <c r="AW103" s="9"/>
      <c r="AX103" s="5" t="b">
        <f t="shared" ca="1" si="795"/>
        <v>0</v>
      </c>
      <c r="AY103" s="5" t="str">
        <f t="shared" ca="1" si="795"/>
        <v>-</v>
      </c>
      <c r="AZ103" s="5" t="b">
        <f t="shared" ca="1" si="795"/>
        <v>0</v>
      </c>
      <c r="BA103" s="5" t="b">
        <f t="shared" ca="1" si="795"/>
        <v>1</v>
      </c>
      <c r="BB103" s="5" t="b">
        <f t="shared" ca="1" si="795"/>
        <v>1</v>
      </c>
      <c r="BC103" s="144">
        <f t="shared" ca="1" si="795"/>
        <v>0</v>
      </c>
      <c r="BD103" s="19" t="b">
        <f t="shared" ca="1" si="796"/>
        <v>1</v>
      </c>
      <c r="BE103" s="9"/>
      <c r="BF103" s="5" t="str">
        <f t="shared" ca="1" si="797"/>
        <v>-</v>
      </c>
      <c r="BG103" s="19" t="str">
        <f t="shared" ca="1" si="798"/>
        <v>-</v>
      </c>
      <c r="BH103" s="19" t="str">
        <f t="shared" ca="1" si="798"/>
        <v>-</v>
      </c>
      <c r="BI103" s="19" t="str">
        <f t="shared" ca="1" si="798"/>
        <v>-</v>
      </c>
      <c r="BJ103" s="5" t="str">
        <f t="shared" ca="1" si="799"/>
        <v>-</v>
      </c>
      <c r="BK103" s="19" t="str">
        <f t="shared" ca="1" si="800"/>
        <v>-</v>
      </c>
      <c r="BL103" s="5" t="str">
        <f t="shared" ca="1" si="801"/>
        <v>-</v>
      </c>
      <c r="BM103" s="19" t="str">
        <f t="shared" ca="1" si="802"/>
        <v>-</v>
      </c>
      <c r="BN103" s="19" t="str">
        <f t="shared" ca="1" si="802"/>
        <v>-</v>
      </c>
      <c r="BO103" s="19" t="str">
        <f t="shared" ca="1" si="802"/>
        <v>-</v>
      </c>
      <c r="BP103" s="5" t="str">
        <f t="shared" ca="1" si="803"/>
        <v>-</v>
      </c>
      <c r="BQ103" s="9"/>
      <c r="BR103" s="19" t="str">
        <f t="shared" ca="1" si="804"/>
        <v>-</v>
      </c>
      <c r="BS103" s="19" t="str">
        <f t="shared" ca="1" si="804"/>
        <v>-</v>
      </c>
      <c r="BT103" s="19" t="str">
        <f t="shared" ca="1" si="804"/>
        <v>-</v>
      </c>
      <c r="BU103" s="19" t="str">
        <f t="shared" ca="1" si="804"/>
        <v>-</v>
      </c>
      <c r="BV103" s="19" t="str">
        <f t="shared" ca="1" si="804"/>
        <v>-</v>
      </c>
      <c r="BW103" s="19" t="str">
        <f t="shared" ca="1" si="804"/>
        <v>-</v>
      </c>
      <c r="BX103" s="19" t="str">
        <f t="shared" ca="1" si="804"/>
        <v>-</v>
      </c>
      <c r="BY103" s="19" t="str">
        <f t="shared" ca="1" si="804"/>
        <v>-</v>
      </c>
      <c r="BZ103" s="19" t="str">
        <f t="shared" ca="1" si="804"/>
        <v>-</v>
      </c>
      <c r="CA103" s="19" t="str">
        <f t="shared" ca="1" si="804"/>
        <v>-</v>
      </c>
      <c r="CB103" s="9"/>
      <c r="CC103" s="237" t="b">
        <f t="shared" ca="1" si="850"/>
        <v>1</v>
      </c>
      <c r="CD103" s="12" t="b">
        <v>1</v>
      </c>
      <c r="CE103" s="237" t="b">
        <f t="shared" ca="1" si="850"/>
        <v>1</v>
      </c>
      <c r="CF103" s="251">
        <f t="shared" ca="1" si="845"/>
        <v>2235101</v>
      </c>
      <c r="CG103" s="237" t="b">
        <f t="shared" ca="1" si="850"/>
        <v>0</v>
      </c>
      <c r="CH103" s="12" t="s">
        <v>34</v>
      </c>
      <c r="CI103" s="19" t="b">
        <f t="shared" ca="1" si="834"/>
        <v>1</v>
      </c>
      <c r="CJ103" s="237">
        <f t="shared" ca="1" si="846"/>
        <v>2235105</v>
      </c>
      <c r="CK103" s="19" t="str">
        <f t="shared" ca="1" si="834"/>
        <v>-</v>
      </c>
      <c r="CL103" s="19">
        <f t="shared" ca="1" si="834"/>
        <v>1</v>
      </c>
      <c r="CM103" s="19">
        <f t="shared" ca="1" si="834"/>
        <v>1</v>
      </c>
      <c r="CN103" s="9"/>
      <c r="CO103" s="444">
        <f t="shared" ca="1" si="806"/>
        <v>652</v>
      </c>
      <c r="CP103" s="444">
        <f t="shared" ca="1" si="806"/>
        <v>686</v>
      </c>
      <c r="CQ103" s="444">
        <f t="shared" ca="1" si="806"/>
        <v>721</v>
      </c>
      <c r="CR103" s="152">
        <f t="shared" ca="1" si="807"/>
        <v>378</v>
      </c>
      <c r="CS103" s="152">
        <f t="shared" ca="1" si="807"/>
        <v>413</v>
      </c>
      <c r="CT103" s="152">
        <f t="shared" ca="1" si="807"/>
        <v>448</v>
      </c>
      <c r="CU103" s="19" t="str">
        <f t="shared" ca="1" si="808"/>
        <v>-</v>
      </c>
      <c r="CV103" s="12" t="b">
        <v>0</v>
      </c>
      <c r="CW103" s="12" t="b">
        <v>0</v>
      </c>
      <c r="CX103" s="12" t="b">
        <v>0</v>
      </c>
      <c r="CY103" s="12" t="b">
        <v>0</v>
      </c>
      <c r="CZ103" s="19" t="b">
        <f t="shared" ca="1" si="808"/>
        <v>1</v>
      </c>
      <c r="DA103" s="19">
        <f t="shared" ca="1" si="808"/>
        <v>0</v>
      </c>
      <c r="DB103" s="19">
        <f t="shared" ca="1" si="808"/>
        <v>0</v>
      </c>
      <c r="DC103" s="19">
        <f t="shared" ca="1" si="808"/>
        <v>0</v>
      </c>
      <c r="DD103" s="19">
        <f t="shared" ca="1" si="808"/>
        <v>0</v>
      </c>
      <c r="DE103" s="19">
        <f t="shared" ca="1" si="808"/>
        <v>0</v>
      </c>
      <c r="DF103" s="19">
        <f t="shared" ca="1" si="808"/>
        <v>0</v>
      </c>
      <c r="DG103" s="19">
        <f t="shared" ca="1" si="808"/>
        <v>0</v>
      </c>
      <c r="DH103" s="19">
        <f t="shared" ca="1" si="808"/>
        <v>0</v>
      </c>
      <c r="DI103" s="19">
        <f t="shared" ca="1" si="808"/>
        <v>0</v>
      </c>
      <c r="DJ103" s="19">
        <f t="shared" ca="1" si="808"/>
        <v>0</v>
      </c>
      <c r="DK103" s="19">
        <f t="shared" ca="1" si="808"/>
        <v>0</v>
      </c>
      <c r="DL103" s="19">
        <f t="shared" ca="1" si="809"/>
        <v>0</v>
      </c>
      <c r="DM103" s="12">
        <v>3</v>
      </c>
      <c r="DN103" s="12">
        <v>3</v>
      </c>
      <c r="DO103" s="19">
        <f t="shared" ca="1" si="847"/>
        <v>0</v>
      </c>
      <c r="DP103" s="12">
        <v>1</v>
      </c>
      <c r="DQ103" s="12">
        <v>-1</v>
      </c>
      <c r="DR103" s="19" t="str">
        <f t="shared" ca="1" si="809"/>
        <v>-</v>
      </c>
      <c r="DS103" s="19" t="str">
        <f t="shared" ca="1" si="809"/>
        <v>-</v>
      </c>
      <c r="DT103" s="19" t="str">
        <f t="shared" ca="1" si="809"/>
        <v>-</v>
      </c>
      <c r="DU103" s="251">
        <f t="shared" ca="1" si="835"/>
        <v>0</v>
      </c>
      <c r="DV103" s="251">
        <f t="shared" si="848"/>
        <v>1</v>
      </c>
      <c r="DW103" s="251">
        <f t="shared" si="836"/>
        <v>-1</v>
      </c>
      <c r="DX103" s="19" t="str">
        <f t="shared" ca="1" si="809"/>
        <v>-</v>
      </c>
      <c r="DY103" s="19" t="str">
        <f t="shared" ca="1" si="809"/>
        <v>-</v>
      </c>
      <c r="DZ103" s="19" t="str">
        <f t="shared" ca="1" si="809"/>
        <v>-</v>
      </c>
      <c r="EA103" s="19" t="str">
        <f t="shared" ca="1" si="809"/>
        <v>-</v>
      </c>
      <c r="EB103" s="19" t="str">
        <f t="shared" ca="1" si="809"/>
        <v>-</v>
      </c>
      <c r="EC103" s="19" t="str">
        <f t="shared" ca="1" si="809"/>
        <v>-</v>
      </c>
      <c r="ED103" s="19">
        <f t="shared" ca="1" si="809"/>
        <v>0</v>
      </c>
      <c r="EE103" s="19">
        <f t="shared" ca="1" si="809"/>
        <v>0</v>
      </c>
      <c r="EF103" s="19">
        <f t="shared" ca="1" si="809"/>
        <v>0</v>
      </c>
      <c r="EG103" s="19">
        <f t="shared" ca="1" si="809"/>
        <v>0</v>
      </c>
      <c r="EH103" s="19">
        <f t="shared" ca="1" si="809"/>
        <v>0</v>
      </c>
      <c r="EI103" s="19">
        <f t="shared" ca="1" si="809"/>
        <v>0</v>
      </c>
      <c r="EJ103" s="19">
        <f t="shared" ca="1" si="809"/>
        <v>0</v>
      </c>
      <c r="EK103" s="19">
        <f t="shared" ca="1" si="809"/>
        <v>0</v>
      </c>
      <c r="EL103" s="19">
        <f t="shared" ca="1" si="809"/>
        <v>0</v>
      </c>
      <c r="EM103" s="19">
        <f t="shared" ca="1" si="809"/>
        <v>0</v>
      </c>
      <c r="EN103" s="19">
        <f t="shared" ca="1" si="809"/>
        <v>0</v>
      </c>
      <c r="EO103" s="19">
        <f t="shared" ca="1" si="809"/>
        <v>0</v>
      </c>
      <c r="EP103" s="19">
        <f t="shared" ca="1" si="809"/>
        <v>0</v>
      </c>
      <c r="EQ103" s="19">
        <f t="shared" ca="1" si="809"/>
        <v>0</v>
      </c>
      <c r="ER103" s="19">
        <f t="shared" ca="1" si="809"/>
        <v>0</v>
      </c>
      <c r="ES103" s="19">
        <f t="shared" ca="1" si="809"/>
        <v>0</v>
      </c>
      <c r="ET103" s="19">
        <f t="shared" ca="1" si="810"/>
        <v>0</v>
      </c>
      <c r="EU103" s="19">
        <f t="shared" ca="1" si="810"/>
        <v>0</v>
      </c>
      <c r="EV103" s="19">
        <f t="shared" ca="1" si="810"/>
        <v>0</v>
      </c>
      <c r="EW103" s="19">
        <f t="shared" ca="1" si="810"/>
        <v>0</v>
      </c>
      <c r="EX103" s="19">
        <f t="shared" ca="1" si="810"/>
        <v>0</v>
      </c>
      <c r="EY103" s="19">
        <f t="shared" ca="1" si="810"/>
        <v>0</v>
      </c>
      <c r="EZ103" s="19">
        <f t="shared" ca="1" si="810"/>
        <v>0</v>
      </c>
      <c r="FA103" s="19">
        <f t="shared" ca="1" si="810"/>
        <v>0</v>
      </c>
      <c r="FB103" s="19">
        <f t="shared" ca="1" si="810"/>
        <v>0</v>
      </c>
      <c r="FC103" s="19">
        <f t="shared" ca="1" si="810"/>
        <v>0</v>
      </c>
      <c r="FD103" s="19">
        <f t="shared" ca="1" si="810"/>
        <v>0</v>
      </c>
      <c r="FE103" s="19">
        <f t="shared" ca="1" si="810"/>
        <v>0</v>
      </c>
      <c r="FF103" s="19">
        <f t="shared" ca="1" si="810"/>
        <v>0</v>
      </c>
      <c r="FG103" s="19">
        <f t="shared" ca="1" si="810"/>
        <v>0</v>
      </c>
      <c r="FH103" s="19">
        <f t="shared" ca="1" si="810"/>
        <v>0</v>
      </c>
      <c r="FI103" s="19">
        <f t="shared" ca="1" si="810"/>
        <v>0</v>
      </c>
      <c r="FJ103" s="19">
        <f t="shared" ref="FJ103:HP103" ca="1" si="852">OFFSET(FJ$5,$B103,0)</f>
        <v>0</v>
      </c>
      <c r="FK103" s="19">
        <f t="shared" ca="1" si="852"/>
        <v>0</v>
      </c>
      <c r="FL103" s="19">
        <f t="shared" ca="1" si="852"/>
        <v>0</v>
      </c>
      <c r="FM103" s="19">
        <f t="shared" ca="1" si="852"/>
        <v>0</v>
      </c>
      <c r="FN103" s="19">
        <f t="shared" ca="1" si="852"/>
        <v>0</v>
      </c>
      <c r="FO103" s="19">
        <f t="shared" ca="1" si="852"/>
        <v>0</v>
      </c>
      <c r="FP103" s="19">
        <f t="shared" ca="1" si="852"/>
        <v>0</v>
      </c>
      <c r="FQ103" s="19">
        <f t="shared" ca="1" si="852"/>
        <v>0</v>
      </c>
      <c r="FR103" s="19">
        <f t="shared" ca="1" si="852"/>
        <v>0</v>
      </c>
      <c r="FS103" s="19">
        <f t="shared" ca="1" si="852"/>
        <v>0</v>
      </c>
      <c r="FT103" s="19">
        <f t="shared" ca="1" si="852"/>
        <v>0</v>
      </c>
      <c r="FU103" s="19">
        <f t="shared" ca="1" si="852"/>
        <v>0</v>
      </c>
      <c r="FV103" s="19">
        <f t="shared" ca="1" si="852"/>
        <v>0</v>
      </c>
      <c r="FW103" s="19">
        <f t="shared" ca="1" si="852"/>
        <v>0</v>
      </c>
      <c r="FX103" s="19">
        <f t="shared" ca="1" si="852"/>
        <v>0</v>
      </c>
      <c r="FY103" s="19">
        <f t="shared" ca="1" si="852"/>
        <v>0</v>
      </c>
      <c r="FZ103" s="19">
        <f t="shared" ca="1" si="852"/>
        <v>0</v>
      </c>
      <c r="GA103" s="19">
        <f t="shared" ca="1" si="852"/>
        <v>0</v>
      </c>
      <c r="GB103" s="19">
        <f t="shared" ca="1" si="852"/>
        <v>0</v>
      </c>
      <c r="GC103" s="19">
        <f t="shared" ca="1" si="852"/>
        <v>0</v>
      </c>
      <c r="GD103" s="19">
        <f t="shared" ca="1" si="852"/>
        <v>0</v>
      </c>
      <c r="GE103" s="19">
        <f t="shared" ca="1" si="852"/>
        <v>0</v>
      </c>
      <c r="GF103" s="19">
        <f t="shared" ca="1" si="852"/>
        <v>0</v>
      </c>
      <c r="GG103" s="19">
        <f t="shared" ca="1" si="852"/>
        <v>0</v>
      </c>
      <c r="GH103" s="19">
        <f t="shared" ca="1" si="852"/>
        <v>0</v>
      </c>
      <c r="GI103" s="19">
        <f t="shared" ca="1" si="852"/>
        <v>0</v>
      </c>
      <c r="GJ103" s="19">
        <f t="shared" ca="1" si="852"/>
        <v>0</v>
      </c>
      <c r="GK103" s="19">
        <f t="shared" ca="1" si="852"/>
        <v>0</v>
      </c>
      <c r="GL103" s="19">
        <f t="shared" ca="1" si="852"/>
        <v>0</v>
      </c>
      <c r="GM103" s="19">
        <f t="shared" ca="1" si="852"/>
        <v>0</v>
      </c>
      <c r="GN103" s="19">
        <f t="shared" ca="1" si="852"/>
        <v>0</v>
      </c>
      <c r="GO103" s="19">
        <f t="shared" ca="1" si="852"/>
        <v>0</v>
      </c>
      <c r="GP103" s="19">
        <f t="shared" ca="1" si="852"/>
        <v>0</v>
      </c>
      <c r="GQ103" s="19">
        <f t="shared" ca="1" si="852"/>
        <v>0</v>
      </c>
      <c r="GR103" s="19">
        <f t="shared" ca="1" si="852"/>
        <v>0</v>
      </c>
      <c r="GS103" s="19">
        <f t="shared" ca="1" si="852"/>
        <v>0</v>
      </c>
      <c r="GT103" s="19">
        <f t="shared" ca="1" si="852"/>
        <v>0</v>
      </c>
      <c r="GU103" s="19">
        <f t="shared" ca="1" si="852"/>
        <v>0</v>
      </c>
      <c r="GV103" s="19">
        <f t="shared" ca="1" si="852"/>
        <v>0</v>
      </c>
      <c r="GW103" s="19">
        <f t="shared" ca="1" si="852"/>
        <v>0</v>
      </c>
      <c r="GX103" s="19">
        <f t="shared" ca="1" si="852"/>
        <v>0</v>
      </c>
      <c r="GY103" s="19">
        <f t="shared" ca="1" si="852"/>
        <v>0</v>
      </c>
      <c r="GZ103" s="19">
        <f t="shared" ca="1" si="852"/>
        <v>0</v>
      </c>
      <c r="HA103" s="19">
        <f t="shared" ca="1" si="852"/>
        <v>0</v>
      </c>
      <c r="HB103" s="19">
        <f t="shared" ca="1" si="852"/>
        <v>0</v>
      </c>
      <c r="HC103" s="19">
        <f t="shared" ca="1" si="852"/>
        <v>0</v>
      </c>
      <c r="HD103" s="19">
        <f t="shared" ca="1" si="852"/>
        <v>0</v>
      </c>
      <c r="HE103" s="19">
        <f t="shared" ca="1" si="852"/>
        <v>0</v>
      </c>
      <c r="HF103" s="19">
        <f t="shared" ca="1" si="852"/>
        <v>0</v>
      </c>
      <c r="HG103" s="19">
        <f t="shared" ca="1" si="852"/>
        <v>0</v>
      </c>
      <c r="HH103" s="19">
        <f t="shared" ca="1" si="852"/>
        <v>0</v>
      </c>
      <c r="HI103" s="19">
        <f t="shared" ca="1" si="852"/>
        <v>0</v>
      </c>
      <c r="HJ103" s="19">
        <f t="shared" ca="1" si="852"/>
        <v>0</v>
      </c>
      <c r="HK103" s="19">
        <f t="shared" ca="1" si="852"/>
        <v>0</v>
      </c>
      <c r="HL103" s="19">
        <f t="shared" ca="1" si="852"/>
        <v>0</v>
      </c>
      <c r="HM103" s="19">
        <f t="shared" ca="1" si="852"/>
        <v>0</v>
      </c>
      <c r="HN103" s="19">
        <f t="shared" ca="1" si="852"/>
        <v>0</v>
      </c>
      <c r="HO103" s="19">
        <f t="shared" ca="1" si="852"/>
        <v>0</v>
      </c>
      <c r="HP103" s="19">
        <f t="shared" ca="1" si="852"/>
        <v>0</v>
      </c>
      <c r="HQ103" s="19">
        <f t="shared" ca="1" si="851"/>
        <v>0</v>
      </c>
      <c r="HR103" s="19">
        <f t="shared" ca="1" si="851"/>
        <v>0</v>
      </c>
      <c r="HS103" s="19">
        <f t="shared" ca="1" si="851"/>
        <v>0</v>
      </c>
      <c r="HT103" s="19">
        <f t="shared" ca="1" si="851"/>
        <v>0</v>
      </c>
      <c r="HU103" s="19">
        <f t="shared" ca="1" si="851"/>
        <v>0</v>
      </c>
      <c r="HV103" s="19">
        <f t="shared" ca="1" si="851"/>
        <v>0</v>
      </c>
      <c r="HW103" s="19">
        <f t="shared" ca="1" si="851"/>
        <v>0</v>
      </c>
      <c r="HX103" s="19">
        <f t="shared" ca="1" si="851"/>
        <v>0</v>
      </c>
      <c r="HY103" s="19">
        <f t="shared" ca="1" si="851"/>
        <v>0</v>
      </c>
      <c r="HZ103" s="19">
        <f t="shared" ca="1" si="851"/>
        <v>0</v>
      </c>
      <c r="IA103" s="19">
        <f t="shared" ca="1" si="851"/>
        <v>0</v>
      </c>
      <c r="IB103" s="19">
        <f t="shared" ca="1" si="851"/>
        <v>0</v>
      </c>
      <c r="IC103" s="19">
        <f t="shared" ca="1" si="851"/>
        <v>0</v>
      </c>
      <c r="ID103" s="19">
        <f t="shared" ca="1" si="851"/>
        <v>0</v>
      </c>
      <c r="IE103" s="5">
        <f t="shared" ca="1" si="813"/>
        <v>67</v>
      </c>
      <c r="IF103" s="9"/>
      <c r="IG103" s="5">
        <f t="shared" ca="1" si="814"/>
        <v>1</v>
      </c>
      <c r="IH103" s="5" t="b">
        <f t="shared" ca="1" si="814"/>
        <v>0</v>
      </c>
      <c r="II103" s="19">
        <f t="shared" ca="1" si="815"/>
        <v>0</v>
      </c>
      <c r="IJ103" s="5">
        <f t="shared" ca="1" si="814"/>
        <v>55</v>
      </c>
      <c r="IK103" s="19">
        <f t="shared" ca="1" si="815"/>
        <v>1</v>
      </c>
      <c r="IL103" s="19">
        <f t="shared" ca="1" si="815"/>
        <v>0</v>
      </c>
      <c r="IM103" s="19">
        <f t="shared" ca="1" si="815"/>
        <v>0</v>
      </c>
      <c r="IN103" s="19">
        <f t="shared" ca="1" si="815"/>
        <v>0</v>
      </c>
      <c r="IO103" s="19">
        <f t="shared" ca="1" si="815"/>
        <v>0</v>
      </c>
      <c r="IP103" s="19">
        <f t="shared" ca="1" si="815"/>
        <v>0</v>
      </c>
      <c r="IQ103" s="19">
        <f t="shared" ca="1" si="815"/>
        <v>0</v>
      </c>
      <c r="IR103" s="19">
        <f t="shared" ca="1" si="815"/>
        <v>0</v>
      </c>
      <c r="IS103" s="19">
        <f t="shared" ca="1" si="815"/>
        <v>0</v>
      </c>
      <c r="IT103" s="19">
        <f t="shared" ca="1" si="815"/>
        <v>0</v>
      </c>
      <c r="IU103" s="19">
        <f t="shared" ca="1" si="815"/>
        <v>0</v>
      </c>
      <c r="IV103" s="19">
        <f t="shared" ca="1" si="815"/>
        <v>0</v>
      </c>
      <c r="IW103" s="19">
        <f t="shared" ca="1" si="815"/>
        <v>0</v>
      </c>
      <c r="IX103" s="19">
        <f t="shared" ca="1" si="815"/>
        <v>0</v>
      </c>
      <c r="IY103" s="19">
        <f t="shared" ca="1" si="815"/>
        <v>0</v>
      </c>
      <c r="IZ103" s="19">
        <f t="shared" ca="1" si="815"/>
        <v>0</v>
      </c>
      <c r="JA103" s="19">
        <f t="shared" ca="1" si="815"/>
        <v>0</v>
      </c>
      <c r="JB103" s="19">
        <f t="shared" ca="1" si="815"/>
        <v>0</v>
      </c>
      <c r="JC103" s="19">
        <f t="shared" ca="1" si="815"/>
        <v>0</v>
      </c>
      <c r="JD103" s="19">
        <f t="shared" ca="1" si="815"/>
        <v>0</v>
      </c>
      <c r="JE103" s="19">
        <f t="shared" ca="1" si="815"/>
        <v>0</v>
      </c>
      <c r="JF103" s="19">
        <f t="shared" ca="1" si="815"/>
        <v>0</v>
      </c>
      <c r="JG103" s="5">
        <f t="shared" ca="1" si="816"/>
        <v>1.2500000000000001E-2</v>
      </c>
      <c r="JH103" s="567">
        <f t="shared" ca="1" si="816"/>
        <v>0</v>
      </c>
      <c r="JI103" s="5">
        <f t="shared" ca="1" si="816"/>
        <v>6.25E-2</v>
      </c>
      <c r="JJ103" s="5">
        <f t="shared" ca="1" si="816"/>
        <v>6.25E-2</v>
      </c>
      <c r="JK103" s="5">
        <f t="shared" ca="1" si="816"/>
        <v>6.25E-2</v>
      </c>
      <c r="JL103" s="19">
        <f t="shared" ca="1" si="815"/>
        <v>1</v>
      </c>
      <c r="JM103" s="19">
        <f t="shared" ca="1" si="815"/>
        <v>0</v>
      </c>
      <c r="JN103" s="19">
        <f t="shared" ca="1" si="815"/>
        <v>1</v>
      </c>
      <c r="JO103" s="9"/>
      <c r="JP103" s="5" t="b">
        <f t="shared" ca="1" si="817"/>
        <v>0</v>
      </c>
      <c r="JQ103" s="19" t="str">
        <f t="shared" ca="1" si="818"/>
        <v>-</v>
      </c>
      <c r="JR103" s="19" t="str">
        <f t="shared" ca="1" si="818"/>
        <v>-</v>
      </c>
      <c r="JS103" s="5" t="b">
        <f t="shared" ca="1" si="819"/>
        <v>0</v>
      </c>
      <c r="JT103" s="5" t="b">
        <f t="shared" ca="1" si="819"/>
        <v>0</v>
      </c>
      <c r="JU103" s="5" t="b">
        <f t="shared" ca="1" si="819"/>
        <v>1</v>
      </c>
      <c r="JV103" s="144">
        <f t="shared" ca="1" si="837"/>
        <v>1</v>
      </c>
      <c r="JW103" s="144">
        <f t="shared" ca="1" si="837"/>
        <v>1</v>
      </c>
      <c r="JX103" s="19" t="str">
        <f t="shared" ca="1" si="838"/>
        <v>-</v>
      </c>
      <c r="JY103" s="19" t="str">
        <f t="shared" ca="1" si="838"/>
        <v>-</v>
      </c>
      <c r="JZ103" s="19" t="str">
        <f t="shared" ca="1" si="838"/>
        <v>-</v>
      </c>
      <c r="KA103" s="19" t="str">
        <f t="shared" ca="1" si="838"/>
        <v>-</v>
      </c>
      <c r="KB103" s="19">
        <f t="shared" ca="1" si="838"/>
        <v>1</v>
      </c>
      <c r="KC103" s="19">
        <f t="shared" ca="1" si="838"/>
        <v>0.66</v>
      </c>
      <c r="KD103" s="19" t="str">
        <f t="shared" ca="1" si="838"/>
        <v>-</v>
      </c>
      <c r="KE103" s="5" t="b" cm="1">
        <f t="array" aca="1" ref="KE103" ca="1">IF(OR(KF103:KM103&lt;&gt;"-"),TRUE,"-")</f>
        <v>1</v>
      </c>
      <c r="KF103" s="237">
        <f t="shared" ca="1" si="849"/>
        <v>2</v>
      </c>
      <c r="KG103" s="237">
        <f t="shared" ca="1" si="849"/>
        <v>2</v>
      </c>
      <c r="KH103" s="237">
        <f t="shared" ca="1" si="849"/>
        <v>2</v>
      </c>
      <c r="KI103" s="237">
        <f t="shared" ca="1" si="849"/>
        <v>2</v>
      </c>
      <c r="KJ103" s="237">
        <f t="shared" ca="1" si="849"/>
        <v>2</v>
      </c>
      <c r="KK103" s="237">
        <f t="shared" ca="1" si="849"/>
        <v>2</v>
      </c>
      <c r="KL103" s="237">
        <f t="shared" ca="1" si="849"/>
        <v>2</v>
      </c>
      <c r="KM103" s="237">
        <f t="shared" ca="1" si="849"/>
        <v>2</v>
      </c>
      <c r="KN103" s="5" t="str">
        <f t="array" aca="1" ref="KN103" ca="1">IF(OR(KO103:KU103&lt;&gt;"-"),TRUE,"-")</f>
        <v>-</v>
      </c>
      <c r="KO103" s="19" t="str">
        <f t="shared" ca="1" si="840"/>
        <v>-</v>
      </c>
      <c r="KP103" s="19" t="str">
        <f t="shared" ca="1" si="840"/>
        <v>-</v>
      </c>
      <c r="KQ103" s="19" t="str">
        <f t="shared" ca="1" si="840"/>
        <v>-</v>
      </c>
      <c r="KR103" s="19" t="str">
        <f t="shared" ca="1" si="840"/>
        <v>-</v>
      </c>
      <c r="KS103" s="19" t="str">
        <f t="shared" ca="1" si="840"/>
        <v>-</v>
      </c>
      <c r="KT103" s="19" t="str">
        <f t="shared" ca="1" si="840"/>
        <v>-</v>
      </c>
      <c r="KU103" s="19" t="str">
        <f t="shared" ca="1" si="840"/>
        <v>-</v>
      </c>
      <c r="KV103" s="19" t="b">
        <f t="shared" ca="1" si="840"/>
        <v>0</v>
      </c>
      <c r="KW103" s="144">
        <f t="shared" ca="1" si="821"/>
        <v>2</v>
      </c>
      <c r="KX103" s="19">
        <f t="shared" ca="1" si="840"/>
        <v>2</v>
      </c>
      <c r="KY103" s="19" t="b">
        <f t="shared" ca="1" si="840"/>
        <v>0</v>
      </c>
      <c r="KZ103" s="19" t="str">
        <f t="shared" ca="1" si="840"/>
        <v>-</v>
      </c>
      <c r="LA103" s="5" t="str">
        <f t="shared" ca="1" si="822"/>
        <v>-</v>
      </c>
      <c r="LB103" s="5" t="str">
        <f t="shared" ca="1" si="822"/>
        <v>-</v>
      </c>
      <c r="LC103" s="5" t="str">
        <f t="shared" ca="1" si="822"/>
        <v>-</v>
      </c>
      <c r="LD103" s="5" t="str">
        <f t="shared" ca="1" si="822"/>
        <v>-</v>
      </c>
      <c r="LE103" s="19" t="b">
        <f t="shared" ca="1" si="841"/>
        <v>0</v>
      </c>
      <c r="LF103" s="19" t="str">
        <f t="shared" ca="1" si="841"/>
        <v>-</v>
      </c>
      <c r="LG103" s="19" t="str">
        <f t="shared" ca="1" si="841"/>
        <v>-</v>
      </c>
      <c r="LH103" s="19" t="b">
        <f t="shared" ca="1" si="841"/>
        <v>1</v>
      </c>
      <c r="LI103" s="19">
        <f t="shared" ca="1" si="841"/>
        <v>0.75</v>
      </c>
      <c r="LJ103" s="19">
        <f t="shared" ca="1" si="841"/>
        <v>0.75</v>
      </c>
      <c r="LK103" s="19">
        <f t="shared" ca="1" si="841"/>
        <v>0.99</v>
      </c>
      <c r="LL103" s="19">
        <f t="shared" ca="1" si="841"/>
        <v>0.5</v>
      </c>
      <c r="LM103" s="19">
        <f t="shared" ca="1" si="841"/>
        <v>0</v>
      </c>
      <c r="LN103" s="19">
        <f t="shared" ca="1" si="841"/>
        <v>0</v>
      </c>
      <c r="LO103" s="19" t="str">
        <f t="shared" ca="1" si="841"/>
        <v>-</v>
      </c>
      <c r="LP103" s="5" t="str" cm="1">
        <f t="array" aca="1" ref="LP103" ca="1">INDEX(i.meatgrid,$Q103,LP$7)</f>
        <v>-</v>
      </c>
      <c r="LQ103" s="5" t="str" cm="1">
        <f t="array" aca="1" ref="LQ103" ca="1">INDEX(i.meatgrid,$Q103,LQ$7)</f>
        <v>-</v>
      </c>
      <c r="LR103" s="19" t="str">
        <f t="shared" ca="1" si="841"/>
        <v>-</v>
      </c>
      <c r="LS103" s="5">
        <f t="shared" ca="1" si="824"/>
        <v>1</v>
      </c>
      <c r="LT103" s="9"/>
      <c r="LU103" s="19">
        <f t="shared" ca="1" si="841"/>
        <v>70</v>
      </c>
      <c r="LV103" s="19">
        <f t="shared" ca="1" si="825"/>
        <v>50</v>
      </c>
      <c r="LW103" s="19">
        <f t="shared" ca="1" si="825"/>
        <v>80</v>
      </c>
      <c r="LX103" s="19">
        <f t="shared" ca="1" si="825"/>
        <v>50</v>
      </c>
      <c r="LY103" s="5" t="b" cm="1">
        <f t="array" aca="1" ref="LY103" ca="1">INDEX(i.meatgrid,$Q103,LY$7)</f>
        <v>0</v>
      </c>
      <c r="LZ103" s="5" t="b" cm="1">
        <f t="array" aca="1" ref="LZ103" ca="1">INDEX(i.meatgrid,$Q103,LZ$7)</f>
        <v>0</v>
      </c>
      <c r="MA103" s="5" t="str" cm="1">
        <f t="array" aca="1" ref="MA103" ca="1">INDEX(i.meatgrid,$Q103,MA$7)</f>
        <v>-</v>
      </c>
      <c r="MB103" s="5" cm="1">
        <f t="array" aca="1" ref="MB103" ca="1">INDEX(i.meatgrid,$Q103,MB$7)</f>
        <v>40</v>
      </c>
      <c r="MC103" s="19">
        <f t="shared" ca="1" si="826"/>
        <v>1</v>
      </c>
      <c r="MD103" s="5">
        <f t="shared" ca="1" si="827"/>
        <v>1</v>
      </c>
      <c r="ME103" s="5" cm="1">
        <f t="array" aca="1" ref="ME103" ca="1">INDEX(i.meatgrid,$Q103,ME$7)</f>
        <v>1</v>
      </c>
      <c r="MF103" s="5" cm="1">
        <f t="array" aca="1" ref="MF103" ca="1">INDEX(i.meatgrid,$Q103,MF$7)</f>
        <v>0</v>
      </c>
      <c r="MG103" s="5" cm="1">
        <f t="array" aca="1" ref="MG103" ca="1">INDEX(i.meatgrid,$Q103,MG$7)</f>
        <v>0</v>
      </c>
      <c r="MH103" s="5" cm="1">
        <f t="array" aca="1" ref="MH103" ca="1">INDEX(i.meatgrid,$Q103,MH$7)</f>
        <v>0</v>
      </c>
      <c r="MI103" s="5" cm="1">
        <f t="array" aca="1" ref="MI103" ca="1">INDEX(i.meatgrid,$Q103,MI$7)</f>
        <v>0</v>
      </c>
      <c r="MJ103" s="5" cm="1">
        <f t="array" aca="1" ref="MJ103" ca="1">INDEX(i.meatgrid,$Q103,MJ$7)</f>
        <v>1</v>
      </c>
      <c r="MK103" s="5" cm="1">
        <f t="array" aca="1" ref="MK103" ca="1">INDEX(i.meatgrid,$Q103,MK$7)</f>
        <v>1</v>
      </c>
      <c r="ML103" s="5" cm="1">
        <f t="array" aca="1" ref="ML103" ca="1">INDEX(i.meatgrid,$Q103,ML$7)</f>
        <v>1</v>
      </c>
      <c r="MM103" s="19">
        <f t="shared" ca="1" si="828"/>
        <v>1</v>
      </c>
      <c r="MN103" s="9"/>
      <c r="MO103" s="19" t="b">
        <f t="shared" ca="1" si="829"/>
        <v>0</v>
      </c>
      <c r="MP103" s="19" t="b">
        <f t="shared" ca="1" si="829"/>
        <v>0</v>
      </c>
      <c r="MQ103" s="19">
        <f t="shared" ca="1" si="829"/>
        <v>1</v>
      </c>
      <c r="MR103" s="19">
        <f t="shared" ca="1" si="829"/>
        <v>0.75</v>
      </c>
      <c r="MS103" s="19">
        <f t="shared" ca="1" si="829"/>
        <v>0.75</v>
      </c>
      <c r="MT103" s="19">
        <f t="shared" ca="1" si="829"/>
        <v>0.8</v>
      </c>
      <c r="MU103" s="19">
        <f t="shared" ca="1" si="829"/>
        <v>0.82499999999999996</v>
      </c>
      <c r="MV103" s="19">
        <f t="shared" ca="1" si="829"/>
        <v>0.875</v>
      </c>
      <c r="MW103" s="19">
        <f t="shared" ca="1" si="829"/>
        <v>0.9</v>
      </c>
      <c r="MX103" s="19">
        <f t="shared" ca="1" si="829"/>
        <v>1</v>
      </c>
      <c r="MY103" s="19">
        <f t="shared" ca="1" si="829"/>
        <v>0.875</v>
      </c>
      <c r="MZ103" s="19" t="b">
        <f t="shared" ca="1" si="829"/>
        <v>1</v>
      </c>
      <c r="NA103" s="19">
        <f t="shared" ca="1" si="829"/>
        <v>74.989999999999995</v>
      </c>
      <c r="NB103" s="19" t="str">
        <f t="shared" ca="1" si="829"/>
        <v>-</v>
      </c>
      <c r="NC103" s="19" t="str">
        <f t="shared" ca="1" si="829"/>
        <v>-</v>
      </c>
      <c r="ND103" s="19" t="str">
        <f t="shared" ca="1" si="829"/>
        <v>-</v>
      </c>
      <c r="NE103" s="19" t="str">
        <f t="shared" ca="1" si="830"/>
        <v>-</v>
      </c>
      <c r="NF103" s="19" t="str">
        <f t="shared" ca="1" si="830"/>
        <v>-</v>
      </c>
      <c r="NG103" s="19" t="str">
        <f t="shared" ca="1" si="830"/>
        <v>-</v>
      </c>
      <c r="NH103" s="19" t="str">
        <f t="shared" ca="1" si="830"/>
        <v>-</v>
      </c>
      <c r="NI103" s="19">
        <f t="shared" ca="1" si="830"/>
        <v>36.99</v>
      </c>
      <c r="NJ103" s="19">
        <f t="shared" ca="1" si="830"/>
        <v>36.99</v>
      </c>
      <c r="NK103" s="19" t="str">
        <f t="shared" ca="1" si="830"/>
        <v>-</v>
      </c>
      <c r="NL103" s="19" t="str">
        <f t="shared" ca="1" si="830"/>
        <v>-</v>
      </c>
      <c r="NM103" s="19" t="str">
        <f t="shared" ca="1" si="830"/>
        <v>-</v>
      </c>
      <c r="NN103" s="19" t="str">
        <f t="shared" ca="1" si="830"/>
        <v>-</v>
      </c>
      <c r="NO103" s="19" t="str">
        <f t="shared" ca="1" si="830"/>
        <v>-</v>
      </c>
      <c r="NP103" s="19">
        <f t="shared" ca="1" si="830"/>
        <v>49.99</v>
      </c>
      <c r="NQ103" s="19">
        <f t="shared" ca="1" si="830"/>
        <v>49.99</v>
      </c>
      <c r="NR103" s="19">
        <f t="shared" ca="1" si="830"/>
        <v>49.99</v>
      </c>
      <c r="NS103" s="19">
        <f t="shared" ca="1" si="830"/>
        <v>49.99</v>
      </c>
      <c r="NT103" s="19">
        <f t="shared" ca="1" si="830"/>
        <v>49.99</v>
      </c>
      <c r="NU103" s="19">
        <f t="shared" ca="1" si="830"/>
        <v>49.99</v>
      </c>
      <c r="NV103" s="19">
        <f t="shared" ca="1" si="830"/>
        <v>49.99</v>
      </c>
      <c r="NW103" s="19">
        <f t="shared" ca="1" si="830"/>
        <v>49.99</v>
      </c>
      <c r="NX103" s="19">
        <f t="shared" ca="1" si="830"/>
        <v>412.99</v>
      </c>
      <c r="NY103" s="19">
        <f t="shared" ca="1" si="830"/>
        <v>412.99</v>
      </c>
      <c r="NZ103" s="19" t="str">
        <f t="shared" ca="1" si="830"/>
        <v>-</v>
      </c>
      <c r="OA103" s="19" t="str">
        <f t="shared" ca="1" si="830"/>
        <v>-</v>
      </c>
      <c r="OB103" s="19" t="str">
        <f t="shared" ca="1" si="830"/>
        <v>-</v>
      </c>
      <c r="OC103" s="19" t="str">
        <f t="shared" ca="1" si="830"/>
        <v>-</v>
      </c>
      <c r="OD103" s="19" t="str">
        <f t="shared" ca="1" si="830"/>
        <v>-</v>
      </c>
      <c r="OE103" s="19">
        <f t="shared" ca="1" si="830"/>
        <v>6.8900000000000006</v>
      </c>
      <c r="OF103" s="19">
        <f t="shared" ca="1" si="830"/>
        <v>6.8900000000000006</v>
      </c>
      <c r="OG103" s="19">
        <f t="shared" ref="OG103:OT103" ca="1" si="853">OFFSET(OG$5,$B103,0)</f>
        <v>6.8900000000000006</v>
      </c>
      <c r="OH103" s="19">
        <f t="shared" ca="1" si="853"/>
        <v>6.8900000000000006</v>
      </c>
      <c r="OI103" s="19">
        <f t="shared" ca="1" si="853"/>
        <v>6.8900000000000006</v>
      </c>
      <c r="OJ103" s="19">
        <f t="shared" ca="1" si="853"/>
        <v>6.8900000000000006</v>
      </c>
      <c r="OK103" s="19">
        <f t="shared" ca="1" si="853"/>
        <v>6.8900000000000006</v>
      </c>
      <c r="OL103" s="19">
        <f t="shared" ca="1" si="853"/>
        <v>6.8900000000000006</v>
      </c>
      <c r="OM103" s="19">
        <f t="shared" ca="1" si="853"/>
        <v>346.99</v>
      </c>
      <c r="ON103" s="19">
        <f t="shared" ca="1" si="853"/>
        <v>346.99</v>
      </c>
      <c r="OO103" s="19" t="str">
        <f t="shared" ca="1" si="853"/>
        <v>-</v>
      </c>
      <c r="OP103" s="19" t="str">
        <f t="shared" ca="1" si="853"/>
        <v>-</v>
      </c>
      <c r="OQ103" s="19" t="str">
        <f t="shared" ca="1" si="853"/>
        <v>-</v>
      </c>
      <c r="OR103" s="19" t="str">
        <f t="shared" ca="1" si="853"/>
        <v>-</v>
      </c>
      <c r="OS103" s="19" t="str">
        <f t="shared" ca="1" si="853"/>
        <v>-</v>
      </c>
      <c r="OT103" s="19">
        <f t="shared" ca="1" si="853"/>
        <v>0</v>
      </c>
      <c r="OU103" s="24">
        <v>0</v>
      </c>
    </row>
    <row r="104" spans="1:411" outlineLevel="2">
      <c r="A104" s="21">
        <f t="shared" si="158"/>
        <v>99</v>
      </c>
      <c r="B104" s="222">
        <f t="shared" ca="1" si="842"/>
        <v>94</v>
      </c>
      <c r="C104">
        <v>203</v>
      </c>
      <c r="D104" s="549" t="str">
        <f t="shared" ca="1" si="790"/>
        <v>GSM</v>
      </c>
      <c r="E104" t="b">
        <v>0</v>
      </c>
      <c r="F104" t="b">
        <v>0</v>
      </c>
      <c r="G104" t="b">
        <f t="shared" si="791"/>
        <v>0</v>
      </c>
      <c r="H104" s="237">
        <f t="shared" ca="1" si="843"/>
        <v>2</v>
      </c>
      <c r="I104" s="237">
        <f t="shared" ca="1" si="843"/>
        <v>1</v>
      </c>
      <c r="J104" s="237" t="str">
        <f t="shared" ca="1" si="843"/>
        <v/>
      </c>
      <c r="K104" s="237">
        <f t="shared" ca="1" si="843"/>
        <v>2</v>
      </c>
      <c r="L104" s="237">
        <f t="shared" ca="1" si="831"/>
        <v>2</v>
      </c>
      <c r="M104" s="237">
        <f t="shared" ca="1" si="831"/>
        <v>2</v>
      </c>
      <c r="N104" s="237">
        <f t="shared" ca="1" si="843"/>
        <v>3</v>
      </c>
      <c r="O104" s="237">
        <f t="shared" ca="1" si="831"/>
        <v>1</v>
      </c>
      <c r="P104" s="237">
        <f t="shared" ca="1" si="843"/>
        <v>1</v>
      </c>
      <c r="Q104" s="237">
        <f t="shared" ca="1" si="843"/>
        <v>5</v>
      </c>
      <c r="R104" s="237">
        <f t="shared" ca="1" si="843"/>
        <v>1</v>
      </c>
      <c r="S104" s="237">
        <f t="shared" ca="1" si="843"/>
        <v>1</v>
      </c>
      <c r="T104" s="237">
        <f t="shared" ca="1" si="843"/>
        <v>1</v>
      </c>
      <c r="U104" s="275"/>
      <c r="V104" s="275"/>
      <c r="W104" s="237">
        <f t="shared" ca="1" si="832"/>
        <v>0</v>
      </c>
      <c r="X104" s="275"/>
      <c r="Y104" s="276">
        <v>0</v>
      </c>
      <c r="Z104" s="276">
        <v>0</v>
      </c>
      <c r="AA104" s="276">
        <v>0</v>
      </c>
      <c r="AB104" s="276">
        <v>0</v>
      </c>
      <c r="AC104" s="276">
        <v>0</v>
      </c>
      <c r="AD104" s="276">
        <v>0</v>
      </c>
      <c r="AE104" s="276">
        <v>0</v>
      </c>
      <c r="AF104" s="144">
        <f ca="1">INDEX(CHOOSE($N104,DataAutumn!i.AdultDrys,DataWinter!i.AdultDrys,DataSpring!i.AdultDrys),1,$M104)</f>
        <v>3</v>
      </c>
      <c r="AG104" s="5">
        <f t="shared" ca="1" si="792"/>
        <v>2</v>
      </c>
      <c r="AH104" s="5">
        <f t="shared" ca="1" si="792"/>
        <v>0</v>
      </c>
      <c r="AI104" s="5">
        <f t="shared" ca="1" si="793"/>
        <v>1</v>
      </c>
      <c r="AJ104">
        <f t="shared" ca="1" si="794"/>
        <v>1</v>
      </c>
      <c r="AK104">
        <v>1</v>
      </c>
      <c r="AL104" s="231" t="str">
        <f ca="1">TEXT(LEFT(OFFSET(AL104,-1,0),5)+1,"00000")&amp;MID(OFFSET(AL104,-1,0),6,FIND(" ",OFFSET(AL104,-1,0),7)-5)
&amp; $D104           &amp; IF($IG104=0," FWM","")&amp;IF($IG104=1," MWM","")&amp;IF($IG104=5," Mat","")&amp;IF($IH104=TRUE,"&amp;BBT","    ")          &amp; " Day"&amp;INDEX(i.DOY,$N104,1)
&amp; " Scan"&amp;TEXT($O104,"0")        &amp;" "&amp; INDEX(DataMaster!$B$98:$B$105,$Q104,0)
&amp; " WP"&amp;TEXT($MC104*100,"000p")           &amp; " MP"&amp;TEXT($MD104*100,"000p")           &amp; " GP"&amp;TEXT($MM104*100,"000p")
&amp; " T_" &amp; IF(AND($CC104,$CE104),"TRUE ")        &amp; " (F"&amp;3+COUNTIF($CV104:$CY104,TRUE)&amp;3&amp;"N"&amp;$DM104&amp;$DN104&amp;")"</f>
        <v>00006 FeedSupply_DSP GSM MWM     Day204 Scan1 Air WP100p MP100p GP100p T_TRUE  (F33N11)</v>
      </c>
      <c r="AM104" s="9" t="str">
        <f ca="1">IF(COUNTIF(AL$5:AL104,AL104)=1,"-","Dup")</f>
        <v>-</v>
      </c>
      <c r="AN104" s="9"/>
      <c r="AO104" s="237" t="str">
        <f t="shared" ca="1" si="844"/>
        <v>-</v>
      </c>
      <c r="AP104" s="237" t="str">
        <f t="shared" ca="1" si="844"/>
        <v>-</v>
      </c>
      <c r="AQ104" s="237" t="str">
        <f t="shared" ca="1" si="844"/>
        <v>-</v>
      </c>
      <c r="AR104" s="237" t="str">
        <f t="shared" ca="1" si="844"/>
        <v>-</v>
      </c>
      <c r="AS104" s="237" t="str">
        <f t="shared" ca="1" si="844"/>
        <v>-</v>
      </c>
      <c r="AT104" s="237" t="str">
        <f t="shared" ca="1" si="844"/>
        <v>-</v>
      </c>
      <c r="AU104" s="237" t="str">
        <f t="shared" ca="1" si="844"/>
        <v>-</v>
      </c>
      <c r="AV104" s="237" t="str">
        <f t="shared" ca="1" si="844"/>
        <v>-</v>
      </c>
      <c r="AW104" s="9"/>
      <c r="AX104" s="5" t="b">
        <f t="shared" ca="1" si="795"/>
        <v>0</v>
      </c>
      <c r="AY104" s="5" t="str">
        <f t="shared" ca="1" si="795"/>
        <v>-</v>
      </c>
      <c r="AZ104" s="5" t="b">
        <f t="shared" ca="1" si="795"/>
        <v>0</v>
      </c>
      <c r="BA104" s="5" t="b">
        <f t="shared" ca="1" si="795"/>
        <v>1</v>
      </c>
      <c r="BB104" s="5" t="b">
        <f t="shared" ca="1" si="795"/>
        <v>1</v>
      </c>
      <c r="BC104" s="144">
        <f t="shared" ca="1" si="795"/>
        <v>0</v>
      </c>
      <c r="BD104" s="19" t="b">
        <f t="shared" ca="1" si="796"/>
        <v>1</v>
      </c>
      <c r="BE104" s="9"/>
      <c r="BF104" s="5" t="str">
        <f t="shared" ca="1" si="797"/>
        <v>-</v>
      </c>
      <c r="BG104" s="19" t="str">
        <f t="shared" ca="1" si="798"/>
        <v>-</v>
      </c>
      <c r="BH104" s="19" t="str">
        <f t="shared" ca="1" si="798"/>
        <v>-</v>
      </c>
      <c r="BI104" s="19" t="str">
        <f t="shared" ca="1" si="798"/>
        <v>-</v>
      </c>
      <c r="BJ104" s="5" t="str">
        <f t="shared" ca="1" si="799"/>
        <v>-</v>
      </c>
      <c r="BK104" s="19" t="str">
        <f t="shared" ca="1" si="800"/>
        <v>-</v>
      </c>
      <c r="BL104" s="5" t="str">
        <f t="shared" ca="1" si="801"/>
        <v>-</v>
      </c>
      <c r="BM104" s="19" t="str">
        <f t="shared" ca="1" si="802"/>
        <v>-</v>
      </c>
      <c r="BN104" s="19" t="str">
        <f t="shared" ca="1" si="802"/>
        <v>-</v>
      </c>
      <c r="BO104" s="19" t="str">
        <f t="shared" ca="1" si="802"/>
        <v>-</v>
      </c>
      <c r="BP104" s="5" t="str">
        <f t="shared" ca="1" si="803"/>
        <v>-</v>
      </c>
      <c r="BQ104" s="9"/>
      <c r="BR104" s="19" t="str">
        <f t="shared" ca="1" si="804"/>
        <v>-</v>
      </c>
      <c r="BS104" s="19" t="str">
        <f t="shared" ca="1" si="804"/>
        <v>-</v>
      </c>
      <c r="BT104" s="19" t="str">
        <f t="shared" ca="1" si="804"/>
        <v>-</v>
      </c>
      <c r="BU104" s="19" t="str">
        <f t="shared" ca="1" si="804"/>
        <v>-</v>
      </c>
      <c r="BV104" s="19" t="str">
        <f t="shared" ca="1" si="804"/>
        <v>-</v>
      </c>
      <c r="BW104" s="19" t="str">
        <f t="shared" ca="1" si="804"/>
        <v>-</v>
      </c>
      <c r="BX104" s="19" t="str">
        <f t="shared" ca="1" si="804"/>
        <v>-</v>
      </c>
      <c r="BY104" s="19" t="str">
        <f t="shared" ca="1" si="804"/>
        <v>-</v>
      </c>
      <c r="BZ104" s="19" t="str">
        <f t="shared" ca="1" si="804"/>
        <v>-</v>
      </c>
      <c r="CA104" s="19" t="str">
        <f t="shared" ca="1" si="804"/>
        <v>-</v>
      </c>
      <c r="CB104" s="9"/>
      <c r="CC104" s="237" t="b">
        <f t="shared" ca="1" si="850"/>
        <v>1</v>
      </c>
      <c r="CD104" s="12" t="b">
        <v>1</v>
      </c>
      <c r="CE104" s="237" t="b">
        <f t="shared" ca="1" si="850"/>
        <v>1</v>
      </c>
      <c r="CF104" s="251">
        <f t="shared" ca="1" si="845"/>
        <v>2235101</v>
      </c>
      <c r="CG104" s="12" t="b">
        <v>1</v>
      </c>
      <c r="CH104" s="12">
        <v>0</v>
      </c>
      <c r="CI104" s="12" t="b">
        <v>0</v>
      </c>
      <c r="CJ104" s="237">
        <f t="shared" ca="1" si="846"/>
        <v>2235106</v>
      </c>
      <c r="CK104" s="19" t="str">
        <f t="shared" ca="1" si="834"/>
        <v>-</v>
      </c>
      <c r="CL104" s="12">
        <v>1</v>
      </c>
      <c r="CM104" s="12">
        <v>1</v>
      </c>
      <c r="CN104" s="9"/>
      <c r="CO104" s="444">
        <f t="shared" ca="1" si="806"/>
        <v>652</v>
      </c>
      <c r="CP104" s="444">
        <f t="shared" ca="1" si="806"/>
        <v>686</v>
      </c>
      <c r="CQ104" s="444">
        <f t="shared" ca="1" si="806"/>
        <v>721</v>
      </c>
      <c r="CR104" s="152">
        <f t="shared" ca="1" si="807"/>
        <v>378</v>
      </c>
      <c r="CS104" s="152">
        <f t="shared" ca="1" si="807"/>
        <v>413</v>
      </c>
      <c r="CT104" s="152">
        <f t="shared" ca="1" si="807"/>
        <v>448</v>
      </c>
      <c r="CU104" s="19" t="str">
        <f t="shared" ca="1" si="808"/>
        <v>-</v>
      </c>
      <c r="CV104" s="19" t="str">
        <f t="shared" ca="1" si="808"/>
        <v>-</v>
      </c>
      <c r="CW104" s="19" t="str">
        <f t="shared" ca="1" si="808"/>
        <v>-</v>
      </c>
      <c r="CX104" s="19" t="str">
        <f t="shared" ca="1" si="808"/>
        <v>-</v>
      </c>
      <c r="CY104" s="19" t="str">
        <f t="shared" ca="1" si="808"/>
        <v>-</v>
      </c>
      <c r="CZ104" s="19" t="b">
        <f t="shared" ca="1" si="808"/>
        <v>1</v>
      </c>
      <c r="DA104" s="19">
        <f t="shared" ca="1" si="808"/>
        <v>0</v>
      </c>
      <c r="DB104" s="19">
        <f t="shared" ca="1" si="808"/>
        <v>0</v>
      </c>
      <c r="DC104" s="19">
        <f t="shared" ca="1" si="808"/>
        <v>0</v>
      </c>
      <c r="DD104" s="19">
        <f t="shared" ca="1" si="808"/>
        <v>0</v>
      </c>
      <c r="DE104" s="19">
        <f t="shared" ca="1" si="808"/>
        <v>0</v>
      </c>
      <c r="DF104" s="19">
        <f t="shared" ca="1" si="808"/>
        <v>0</v>
      </c>
      <c r="DG104" s="19">
        <f t="shared" ca="1" si="808"/>
        <v>0</v>
      </c>
      <c r="DH104" s="19">
        <f t="shared" ca="1" si="808"/>
        <v>0</v>
      </c>
      <c r="DI104" s="19">
        <f t="shared" ca="1" si="808"/>
        <v>0</v>
      </c>
      <c r="DJ104" s="19">
        <f t="shared" ca="1" si="808"/>
        <v>0</v>
      </c>
      <c r="DK104" s="19">
        <f t="shared" ca="1" si="808"/>
        <v>0</v>
      </c>
      <c r="DL104" s="19">
        <f t="shared" ca="1" si="809"/>
        <v>0</v>
      </c>
      <c r="DM104" s="12">
        <v>1</v>
      </c>
      <c r="DN104" s="12">
        <v>1</v>
      </c>
      <c r="DO104" s="19">
        <f t="shared" ca="1" si="847"/>
        <v>0</v>
      </c>
      <c r="DP104" s="19" t="str">
        <f t="shared" ca="1" si="847"/>
        <v>-</v>
      </c>
      <c r="DQ104" s="19" t="str">
        <f t="shared" ca="1" si="847"/>
        <v>-</v>
      </c>
      <c r="DR104" s="19" t="str">
        <f t="shared" ca="1" si="847"/>
        <v>-</v>
      </c>
      <c r="DS104" s="19" t="str">
        <f t="shared" ca="1" si="809"/>
        <v>-</v>
      </c>
      <c r="DT104" s="19" t="str">
        <f t="shared" ca="1" si="809"/>
        <v>-</v>
      </c>
      <c r="DU104" s="19">
        <f t="shared" ca="1" si="809"/>
        <v>0</v>
      </c>
      <c r="DV104" s="19" t="str">
        <f t="shared" ca="1" si="809"/>
        <v>-</v>
      </c>
      <c r="DW104" s="19" t="str">
        <f t="shared" ca="1" si="809"/>
        <v>-</v>
      </c>
      <c r="DX104" s="19" t="str">
        <f t="shared" ca="1" si="809"/>
        <v>-</v>
      </c>
      <c r="DY104" s="19" t="str">
        <f t="shared" ca="1" si="809"/>
        <v>-</v>
      </c>
      <c r="DZ104" s="19" t="str">
        <f t="shared" ca="1" si="809"/>
        <v>-</v>
      </c>
      <c r="EA104" s="19" t="str">
        <f t="shared" ca="1" si="809"/>
        <v>-</v>
      </c>
      <c r="EB104" s="19" t="str">
        <f t="shared" ca="1" si="809"/>
        <v>-</v>
      </c>
      <c r="EC104" s="19" t="str">
        <f t="shared" ca="1" si="809"/>
        <v>-</v>
      </c>
      <c r="ED104" s="19">
        <f t="shared" ca="1" si="809"/>
        <v>0</v>
      </c>
      <c r="EE104" s="19">
        <f t="shared" ca="1" si="809"/>
        <v>0</v>
      </c>
      <c r="EF104" s="19">
        <f t="shared" ca="1" si="809"/>
        <v>0</v>
      </c>
      <c r="EG104" s="124">
        <f t="shared" ref="EG104:EX104" ca="1" si="854">IF(AND($K104=EG$9,$N104=EG$11,$AB104=EG$8,$AI104=EG$12),INDEX(i.FS_Strategy,$AC104+1,$AB104),0)</f>
        <v>0</v>
      </c>
      <c r="EH104" s="124">
        <f t="shared" ca="1" si="854"/>
        <v>0</v>
      </c>
      <c r="EI104" s="124">
        <f t="shared" ca="1" si="854"/>
        <v>0</v>
      </c>
      <c r="EJ104" s="124">
        <f t="shared" ca="1" si="854"/>
        <v>0</v>
      </c>
      <c r="EK104" s="124">
        <f t="shared" ca="1" si="854"/>
        <v>0</v>
      </c>
      <c r="EL104" s="124">
        <f t="shared" ca="1" si="854"/>
        <v>0</v>
      </c>
      <c r="EM104" s="124">
        <f t="shared" ca="1" si="854"/>
        <v>0</v>
      </c>
      <c r="EN104" s="124">
        <f t="shared" ca="1" si="854"/>
        <v>0</v>
      </c>
      <c r="EO104" s="124">
        <f t="shared" ca="1" si="854"/>
        <v>0</v>
      </c>
      <c r="EP104" s="124">
        <f t="shared" ca="1" si="854"/>
        <v>0</v>
      </c>
      <c r="EQ104" s="124">
        <f t="shared" ca="1" si="854"/>
        <v>0</v>
      </c>
      <c r="ER104" s="124">
        <f t="shared" ca="1" si="854"/>
        <v>0</v>
      </c>
      <c r="ES104" s="124">
        <f t="shared" ca="1" si="854"/>
        <v>0</v>
      </c>
      <c r="ET104" s="124">
        <f t="shared" ca="1" si="854"/>
        <v>0</v>
      </c>
      <c r="EU104" s="124">
        <f t="shared" ca="1" si="854"/>
        <v>0</v>
      </c>
      <c r="EV104" s="124">
        <f t="shared" ca="1" si="854"/>
        <v>0</v>
      </c>
      <c r="EW104" s="124">
        <f t="shared" ca="1" si="854"/>
        <v>0</v>
      </c>
      <c r="EX104" s="124">
        <f t="shared" ca="1" si="854"/>
        <v>0</v>
      </c>
      <c r="EY104" s="554">
        <f ca="1">IF(AND($K104=EY$9,$N104=EY$11,$AB104=EY$8),INDEX(i.FS_Strategy,$AD104+1,$AB104),0)</f>
        <v>0</v>
      </c>
      <c r="EZ104" s="554">
        <f ca="1">IF(AND($K104=EZ$9,$N104=EZ$11,$AB104=EZ$8),INDEX(i.FS_Strategy,$AD104+1,$AB104),0)</f>
        <v>0</v>
      </c>
      <c r="FA104" s="554">
        <f ca="1">IF(AND($K104=FA$9,$N104=FA$11,$AB104=FA$8),INDEX(i.FS_Strategy,$AD104+1,$AB104),0)</f>
        <v>0</v>
      </c>
      <c r="FB104" s="125">
        <f t="shared" ref="FB104:FN104" ca="1" si="855">IF(AND($K104=FB$9,$N104=FB$11,$AB104=FB$8),INDEX(i.FS_Strategy,$AE104+1,$AB104),0)</f>
        <v>0</v>
      </c>
      <c r="FC104" s="125">
        <f t="shared" ca="1" si="855"/>
        <v>0</v>
      </c>
      <c r="FD104" s="125">
        <f t="shared" ca="1" si="855"/>
        <v>0</v>
      </c>
      <c r="FE104" s="125">
        <f t="shared" ca="1" si="855"/>
        <v>0</v>
      </c>
      <c r="FF104" s="125">
        <f t="shared" ca="1" si="855"/>
        <v>0</v>
      </c>
      <c r="FG104" s="125">
        <f t="shared" ca="1" si="855"/>
        <v>0</v>
      </c>
      <c r="FH104" s="125">
        <f t="shared" ca="1" si="855"/>
        <v>0</v>
      </c>
      <c r="FI104" s="125">
        <f t="shared" ca="1" si="855"/>
        <v>0</v>
      </c>
      <c r="FJ104" s="125">
        <f t="shared" ca="1" si="855"/>
        <v>0</v>
      </c>
      <c r="FK104" s="125">
        <f t="shared" ca="1" si="855"/>
        <v>0</v>
      </c>
      <c r="FL104" s="125">
        <f t="shared" ca="1" si="855"/>
        <v>0</v>
      </c>
      <c r="FM104" s="125">
        <f t="shared" ca="1" si="855"/>
        <v>0</v>
      </c>
      <c r="FN104" s="125">
        <f t="shared" ca="1" si="855"/>
        <v>0</v>
      </c>
      <c r="FO104" s="124">
        <f t="shared" ref="FO104:GF104" ca="1" si="856">IF(AND($K104=FO$9,$N104=FO$11,$AB104=FO$8,$AI104=FO$12),INDEX(i.FS_Strategy,$AC104+1,$AB104),0)</f>
        <v>0</v>
      </c>
      <c r="FP104" s="124">
        <f t="shared" ca="1" si="856"/>
        <v>0</v>
      </c>
      <c r="FQ104" s="124">
        <f t="shared" ca="1" si="856"/>
        <v>0</v>
      </c>
      <c r="FR104" s="124">
        <f t="shared" ca="1" si="856"/>
        <v>0</v>
      </c>
      <c r="FS104" s="124">
        <f t="shared" ca="1" si="856"/>
        <v>0</v>
      </c>
      <c r="FT104" s="124">
        <f t="shared" ca="1" si="856"/>
        <v>0</v>
      </c>
      <c r="FU104" s="124">
        <f t="shared" ca="1" si="856"/>
        <v>0</v>
      </c>
      <c r="FV104" s="124">
        <f t="shared" ca="1" si="856"/>
        <v>0</v>
      </c>
      <c r="FW104" s="124">
        <f t="shared" ca="1" si="856"/>
        <v>0</v>
      </c>
      <c r="FX104" s="124">
        <f t="shared" ca="1" si="856"/>
        <v>0</v>
      </c>
      <c r="FY104" s="124">
        <f t="shared" ca="1" si="856"/>
        <v>0</v>
      </c>
      <c r="FZ104" s="124">
        <f t="shared" ca="1" si="856"/>
        <v>0</v>
      </c>
      <c r="GA104" s="124">
        <f t="shared" ca="1" si="856"/>
        <v>0</v>
      </c>
      <c r="GB104" s="124">
        <f t="shared" ca="1" si="856"/>
        <v>0</v>
      </c>
      <c r="GC104" s="124">
        <f t="shared" ca="1" si="856"/>
        <v>0</v>
      </c>
      <c r="GD104" s="124">
        <f t="shared" ca="1" si="856"/>
        <v>0</v>
      </c>
      <c r="GE104" s="124">
        <f t="shared" ca="1" si="856"/>
        <v>0</v>
      </c>
      <c r="GF104" s="124">
        <f t="shared" ca="1" si="856"/>
        <v>0</v>
      </c>
      <c r="GG104" s="554">
        <f ca="1">IF(AND($K104=GG$9,$N104=GG$11,$AB104=GG$8),INDEX(i.FS_Strategy,$AD104+1,$AB104),0)</f>
        <v>0</v>
      </c>
      <c r="GH104" s="554">
        <f ca="1">IF(AND($K104=GH$9,$N104=GH$11,$AB104=GH$8),INDEX(i.FS_Strategy,$AD104+1,$AB104),0)</f>
        <v>0</v>
      </c>
      <c r="GI104" s="554">
        <f ca="1">IF(AND($K104=GI$9,$N104=GI$11,$AB104=GI$8),INDEX(i.FS_Strategy,$AD104+1,$AB104),0)</f>
        <v>0</v>
      </c>
      <c r="GJ104" s="125">
        <f t="shared" ref="GJ104:GV104" ca="1" si="857">IF(AND($K104=GJ$9,$N104=GJ$11,$AB104=GJ$8),INDEX(i.FS_Strategy,$AE104+1,$AB104),0)</f>
        <v>0</v>
      </c>
      <c r="GK104" s="125">
        <f t="shared" ca="1" si="857"/>
        <v>0</v>
      </c>
      <c r="GL104" s="125">
        <f t="shared" ca="1" si="857"/>
        <v>0</v>
      </c>
      <c r="GM104" s="125">
        <f t="shared" ca="1" si="857"/>
        <v>0</v>
      </c>
      <c r="GN104" s="125">
        <f t="shared" ca="1" si="857"/>
        <v>0</v>
      </c>
      <c r="GO104" s="125">
        <f t="shared" ca="1" si="857"/>
        <v>0</v>
      </c>
      <c r="GP104" s="125">
        <f t="shared" ca="1" si="857"/>
        <v>0</v>
      </c>
      <c r="GQ104" s="125">
        <f t="shared" ca="1" si="857"/>
        <v>0</v>
      </c>
      <c r="GR104" s="125">
        <f t="shared" ca="1" si="857"/>
        <v>0</v>
      </c>
      <c r="GS104" s="125">
        <f t="shared" ca="1" si="857"/>
        <v>0</v>
      </c>
      <c r="GT104" s="125">
        <f t="shared" ca="1" si="857"/>
        <v>0</v>
      </c>
      <c r="GU104" s="125">
        <f t="shared" ca="1" si="857"/>
        <v>0</v>
      </c>
      <c r="GV104" s="125">
        <f t="shared" ca="1" si="857"/>
        <v>0</v>
      </c>
      <c r="GW104" s="124">
        <f t="shared" ref="GW104:HN104" ca="1" si="858">IF(AND($K104=GW$9,$N104=GW$11,$AB104=GW$8,$AI104=GW$12),INDEX(i.FS_Strategy,$AC104+1,$AB104),0)</f>
        <v>0</v>
      </c>
      <c r="GX104" s="124">
        <f t="shared" ca="1" si="858"/>
        <v>0</v>
      </c>
      <c r="GY104" s="124">
        <f t="shared" ca="1" si="858"/>
        <v>0</v>
      </c>
      <c r="GZ104" s="124">
        <f t="shared" ca="1" si="858"/>
        <v>0</v>
      </c>
      <c r="HA104" s="124">
        <f t="shared" ca="1" si="858"/>
        <v>0</v>
      </c>
      <c r="HB104" s="124">
        <f t="shared" ca="1" si="858"/>
        <v>0</v>
      </c>
      <c r="HC104" s="124">
        <f t="shared" ca="1" si="858"/>
        <v>0</v>
      </c>
      <c r="HD104" s="124">
        <f t="shared" ca="1" si="858"/>
        <v>0</v>
      </c>
      <c r="HE104" s="124">
        <f t="shared" ca="1" si="858"/>
        <v>0</v>
      </c>
      <c r="HF104" s="124">
        <f t="shared" ca="1" si="858"/>
        <v>0</v>
      </c>
      <c r="HG104" s="124">
        <f t="shared" ca="1" si="858"/>
        <v>0</v>
      </c>
      <c r="HH104" s="124">
        <f t="shared" ca="1" si="858"/>
        <v>0</v>
      </c>
      <c r="HI104" s="124">
        <f t="shared" ca="1" si="858"/>
        <v>0</v>
      </c>
      <c r="HJ104" s="124">
        <f t="shared" ca="1" si="858"/>
        <v>0</v>
      </c>
      <c r="HK104" s="124">
        <f t="shared" ca="1" si="858"/>
        <v>0</v>
      </c>
      <c r="HL104" s="124">
        <f t="shared" ca="1" si="858"/>
        <v>0</v>
      </c>
      <c r="HM104" s="124">
        <f t="shared" ca="1" si="858"/>
        <v>0</v>
      </c>
      <c r="HN104" s="124">
        <f t="shared" ca="1" si="858"/>
        <v>0</v>
      </c>
      <c r="HO104" s="554">
        <f ca="1">IF(AND($K104=HO$9,$N104=HO$11,$AB104=HO$8),INDEX(i.FS_Strategy,$AD104+1,$AB104),0)</f>
        <v>0</v>
      </c>
      <c r="HP104" s="554">
        <f ca="1">IF(AND($K104=HP$9,$N104=HP$11,$AB104=HP$8),INDEX(i.FS_Strategy,$AD104+1,$AB104),0)</f>
        <v>0</v>
      </c>
      <c r="HQ104" s="554">
        <f ca="1">IF(AND($K104=HQ$9,$N104=HQ$11,$AB104=HQ$8),INDEX(i.FS_Strategy,$AD104+1,$AB104),0)</f>
        <v>0</v>
      </c>
      <c r="HR104" s="125">
        <f t="shared" ref="HR104:ID104" ca="1" si="859">IF(AND($K104=HR$9,$N104=HR$11,$AB104=HR$8),INDEX(i.FS_Strategy,$AE104+1,$AB104),0)</f>
        <v>0</v>
      </c>
      <c r="HS104" s="125">
        <f t="shared" ca="1" si="859"/>
        <v>0</v>
      </c>
      <c r="HT104" s="125">
        <f t="shared" ca="1" si="859"/>
        <v>0</v>
      </c>
      <c r="HU104" s="125">
        <f t="shared" ca="1" si="859"/>
        <v>0</v>
      </c>
      <c r="HV104" s="125">
        <f t="shared" ca="1" si="859"/>
        <v>0</v>
      </c>
      <c r="HW104" s="125">
        <f t="shared" ca="1" si="859"/>
        <v>0</v>
      </c>
      <c r="HX104" s="125">
        <f t="shared" ca="1" si="859"/>
        <v>0</v>
      </c>
      <c r="HY104" s="125">
        <f t="shared" ca="1" si="859"/>
        <v>0</v>
      </c>
      <c r="HZ104" s="125">
        <f t="shared" ca="1" si="859"/>
        <v>0</v>
      </c>
      <c r="IA104" s="125">
        <f t="shared" ca="1" si="859"/>
        <v>0</v>
      </c>
      <c r="IB104" s="125">
        <f t="shared" ca="1" si="859"/>
        <v>0</v>
      </c>
      <c r="IC104" s="125">
        <f t="shared" ca="1" si="859"/>
        <v>0</v>
      </c>
      <c r="ID104" s="125">
        <f t="shared" ca="1" si="859"/>
        <v>0</v>
      </c>
      <c r="IE104" s="5">
        <f t="shared" ca="1" si="813"/>
        <v>67</v>
      </c>
      <c r="IF104" s="9"/>
      <c r="IG104" s="5">
        <f t="shared" ca="1" si="814"/>
        <v>1</v>
      </c>
      <c r="IH104" s="5" t="b">
        <f t="shared" ca="1" si="814"/>
        <v>0</v>
      </c>
      <c r="II104" s="19">
        <f t="shared" ca="1" si="815"/>
        <v>0</v>
      </c>
      <c r="IJ104" s="5">
        <f t="shared" ca="1" si="814"/>
        <v>55</v>
      </c>
      <c r="IK104" s="19">
        <f t="shared" ca="1" si="815"/>
        <v>1</v>
      </c>
      <c r="IL104" s="19">
        <f t="shared" ca="1" si="815"/>
        <v>0</v>
      </c>
      <c r="IM104" s="19">
        <f t="shared" ca="1" si="815"/>
        <v>0</v>
      </c>
      <c r="IN104" s="19">
        <f t="shared" ca="1" si="815"/>
        <v>0</v>
      </c>
      <c r="IO104" s="19">
        <f t="shared" ca="1" si="815"/>
        <v>0</v>
      </c>
      <c r="IP104" s="19">
        <f t="shared" ca="1" si="815"/>
        <v>0</v>
      </c>
      <c r="IQ104" s="19">
        <f t="shared" ca="1" si="815"/>
        <v>0</v>
      </c>
      <c r="IR104" s="19">
        <f t="shared" ca="1" si="815"/>
        <v>0</v>
      </c>
      <c r="IS104" s="19">
        <f t="shared" ca="1" si="815"/>
        <v>0</v>
      </c>
      <c r="IT104" s="19">
        <f t="shared" ca="1" si="815"/>
        <v>0</v>
      </c>
      <c r="IU104" s="19">
        <f t="shared" ca="1" si="815"/>
        <v>0</v>
      </c>
      <c r="IV104" s="19">
        <f t="shared" ca="1" si="815"/>
        <v>0</v>
      </c>
      <c r="IW104" s="19">
        <f t="shared" ca="1" si="815"/>
        <v>0</v>
      </c>
      <c r="IX104" s="19">
        <f t="shared" ca="1" si="815"/>
        <v>0</v>
      </c>
      <c r="IY104" s="19">
        <f t="shared" ca="1" si="815"/>
        <v>0</v>
      </c>
      <c r="IZ104" s="19">
        <f t="shared" ca="1" si="815"/>
        <v>0</v>
      </c>
      <c r="JA104" s="19">
        <f t="shared" ca="1" si="815"/>
        <v>0</v>
      </c>
      <c r="JB104" s="19">
        <f t="shared" ca="1" si="815"/>
        <v>0</v>
      </c>
      <c r="JC104" s="19">
        <f t="shared" ca="1" si="815"/>
        <v>0</v>
      </c>
      <c r="JD104" s="19">
        <f t="shared" ca="1" si="815"/>
        <v>0</v>
      </c>
      <c r="JE104" s="19">
        <f t="shared" ca="1" si="815"/>
        <v>0</v>
      </c>
      <c r="JF104" s="19">
        <f t="shared" ca="1" si="815"/>
        <v>0</v>
      </c>
      <c r="JG104" s="5">
        <f t="shared" ca="1" si="816"/>
        <v>1.2500000000000001E-2</v>
      </c>
      <c r="JH104" s="567">
        <f t="shared" ca="1" si="816"/>
        <v>0</v>
      </c>
      <c r="JI104" s="5">
        <f t="shared" ca="1" si="816"/>
        <v>6.25E-2</v>
      </c>
      <c r="JJ104" s="5">
        <f t="shared" ca="1" si="816"/>
        <v>6.25E-2</v>
      </c>
      <c r="JK104" s="5">
        <f t="shared" ca="1" si="816"/>
        <v>6.25E-2</v>
      </c>
      <c r="JL104" s="19">
        <f t="shared" ca="1" si="815"/>
        <v>1</v>
      </c>
      <c r="JM104" s="19">
        <f t="shared" ca="1" si="815"/>
        <v>0</v>
      </c>
      <c r="JN104" s="19">
        <f t="shared" ca="1" si="815"/>
        <v>1</v>
      </c>
      <c r="JO104" s="9"/>
      <c r="JP104" s="5" t="b">
        <f t="shared" ca="1" si="817"/>
        <v>0</v>
      </c>
      <c r="JQ104" s="19" t="str">
        <f t="shared" ca="1" si="818"/>
        <v>-</v>
      </c>
      <c r="JR104" s="19" t="str">
        <f t="shared" ca="1" si="818"/>
        <v>-</v>
      </c>
      <c r="JS104" s="5" t="b">
        <f t="shared" ca="1" si="819"/>
        <v>0</v>
      </c>
      <c r="JT104" s="5" t="b">
        <f t="shared" ca="1" si="819"/>
        <v>0</v>
      </c>
      <c r="JU104" s="5" t="b">
        <f t="shared" ca="1" si="819"/>
        <v>1</v>
      </c>
      <c r="JV104" s="144">
        <f t="shared" ca="1" si="837"/>
        <v>1</v>
      </c>
      <c r="JW104" s="144">
        <f t="shared" ca="1" si="837"/>
        <v>1</v>
      </c>
      <c r="JX104" s="19" t="str">
        <f t="shared" ca="1" si="838"/>
        <v>-</v>
      </c>
      <c r="JY104" s="19" t="str">
        <f t="shared" ca="1" si="838"/>
        <v>-</v>
      </c>
      <c r="JZ104" s="19" t="str">
        <f t="shared" ca="1" si="838"/>
        <v>-</v>
      </c>
      <c r="KA104" s="19" t="str">
        <f t="shared" ca="1" si="838"/>
        <v>-</v>
      </c>
      <c r="KB104" s="19">
        <f t="shared" ca="1" si="838"/>
        <v>1</v>
      </c>
      <c r="KC104" s="19">
        <f t="shared" ca="1" si="838"/>
        <v>0.66</v>
      </c>
      <c r="KD104" s="19" t="str">
        <f t="shared" ca="1" si="838"/>
        <v>-</v>
      </c>
      <c r="KE104" s="5" t="b" cm="1">
        <f t="array" aca="1" ref="KE104" ca="1">IF(OR(KF104:KM104&lt;&gt;"-"),TRUE,"-")</f>
        <v>1</v>
      </c>
      <c r="KF104" s="237">
        <f t="shared" ca="1" si="849"/>
        <v>2</v>
      </c>
      <c r="KG104" s="237">
        <f t="shared" ca="1" si="849"/>
        <v>2</v>
      </c>
      <c r="KH104" s="237">
        <f t="shared" ca="1" si="849"/>
        <v>2</v>
      </c>
      <c r="KI104" s="237">
        <f t="shared" ca="1" si="849"/>
        <v>2</v>
      </c>
      <c r="KJ104" s="237">
        <f t="shared" ca="1" si="849"/>
        <v>2</v>
      </c>
      <c r="KK104" s="237">
        <f t="shared" ca="1" si="849"/>
        <v>2</v>
      </c>
      <c r="KL104" s="237">
        <f t="shared" ca="1" si="849"/>
        <v>2</v>
      </c>
      <c r="KM104" s="237">
        <f t="shared" ca="1" si="849"/>
        <v>2</v>
      </c>
      <c r="KN104" s="5" t="str">
        <f t="array" aca="1" ref="KN104" ca="1">IF(OR(KO104:KU104&lt;&gt;"-"),TRUE,"-")</f>
        <v>-</v>
      </c>
      <c r="KO104" s="19" t="str">
        <f t="shared" ca="1" si="840"/>
        <v>-</v>
      </c>
      <c r="KP104" s="19" t="str">
        <f t="shared" ca="1" si="840"/>
        <v>-</v>
      </c>
      <c r="KQ104" s="19" t="str">
        <f t="shared" ca="1" si="840"/>
        <v>-</v>
      </c>
      <c r="KR104" s="19" t="str">
        <f t="shared" ca="1" si="840"/>
        <v>-</v>
      </c>
      <c r="KS104" s="19" t="str">
        <f t="shared" ca="1" si="840"/>
        <v>-</v>
      </c>
      <c r="KT104" s="19" t="str">
        <f t="shared" ca="1" si="840"/>
        <v>-</v>
      </c>
      <c r="KU104" s="19" t="str">
        <f t="shared" ca="1" si="840"/>
        <v>-</v>
      </c>
      <c r="KV104" s="19" t="b">
        <f t="shared" ca="1" si="840"/>
        <v>0</v>
      </c>
      <c r="KW104" s="144">
        <f t="shared" ca="1" si="821"/>
        <v>2</v>
      </c>
      <c r="KX104" s="19">
        <f t="shared" ca="1" si="840"/>
        <v>2</v>
      </c>
      <c r="KY104" s="19" t="b">
        <f t="shared" ca="1" si="840"/>
        <v>0</v>
      </c>
      <c r="KZ104" s="19" t="str">
        <f t="shared" ca="1" si="840"/>
        <v>-</v>
      </c>
      <c r="LA104" s="5" t="str">
        <f t="shared" ca="1" si="822"/>
        <v>-</v>
      </c>
      <c r="LB104" s="5" t="str">
        <f t="shared" ca="1" si="822"/>
        <v>-</v>
      </c>
      <c r="LC104" s="5" t="str">
        <f t="shared" ca="1" si="822"/>
        <v>-</v>
      </c>
      <c r="LD104" s="5" t="str">
        <f t="shared" ca="1" si="822"/>
        <v>-</v>
      </c>
      <c r="LE104" s="19" t="b">
        <f t="shared" ca="1" si="841"/>
        <v>0</v>
      </c>
      <c r="LF104" s="19" t="str">
        <f t="shared" ca="1" si="841"/>
        <v>-</v>
      </c>
      <c r="LG104" s="19" t="str">
        <f t="shared" ca="1" si="841"/>
        <v>-</v>
      </c>
      <c r="LH104" s="19" t="b">
        <f t="shared" ca="1" si="841"/>
        <v>1</v>
      </c>
      <c r="LI104" s="19">
        <f t="shared" ca="1" si="841"/>
        <v>0.75</v>
      </c>
      <c r="LJ104" s="19">
        <f t="shared" ca="1" si="841"/>
        <v>0.75</v>
      </c>
      <c r="LK104" s="19">
        <f t="shared" ca="1" si="841"/>
        <v>0.99</v>
      </c>
      <c r="LL104" s="19">
        <f t="shared" ca="1" si="841"/>
        <v>0.5</v>
      </c>
      <c r="LM104" s="19">
        <f t="shared" ca="1" si="841"/>
        <v>0</v>
      </c>
      <c r="LN104" s="19">
        <f t="shared" ca="1" si="841"/>
        <v>0</v>
      </c>
      <c r="LO104" s="19" t="str">
        <f t="shared" ca="1" si="841"/>
        <v>-</v>
      </c>
      <c r="LP104" s="5" t="str" cm="1">
        <f t="array" aca="1" ref="LP104" ca="1">INDEX(i.meatgrid,$Q104,LP$7)</f>
        <v>-</v>
      </c>
      <c r="LQ104" s="5" t="str" cm="1">
        <f t="array" aca="1" ref="LQ104" ca="1">INDEX(i.meatgrid,$Q104,LQ$7)</f>
        <v>-</v>
      </c>
      <c r="LR104" s="19" t="str">
        <f t="shared" ca="1" si="841"/>
        <v>-</v>
      </c>
      <c r="LS104" s="5">
        <f t="shared" ca="1" si="824"/>
        <v>1</v>
      </c>
      <c r="LT104" s="9"/>
      <c r="LU104" s="19">
        <f t="shared" ca="1" si="841"/>
        <v>70</v>
      </c>
      <c r="LV104" s="19">
        <f t="shared" ca="1" si="825"/>
        <v>50</v>
      </c>
      <c r="LW104" s="19">
        <f t="shared" ca="1" si="825"/>
        <v>80</v>
      </c>
      <c r="LX104" s="19">
        <f t="shared" ca="1" si="825"/>
        <v>50</v>
      </c>
      <c r="LY104" s="5" t="b" cm="1">
        <f t="array" aca="1" ref="LY104" ca="1">INDEX(i.meatgrid,$Q104,LY$7)</f>
        <v>0</v>
      </c>
      <c r="LZ104" s="5" t="b" cm="1">
        <f t="array" aca="1" ref="LZ104" ca="1">INDEX(i.meatgrid,$Q104,LZ$7)</f>
        <v>0</v>
      </c>
      <c r="MA104" s="5" t="str" cm="1">
        <f t="array" aca="1" ref="MA104" ca="1">INDEX(i.meatgrid,$Q104,MA$7)</f>
        <v>-</v>
      </c>
      <c r="MB104" s="5" cm="1">
        <f t="array" aca="1" ref="MB104" ca="1">INDEX(i.meatgrid,$Q104,MB$7)</f>
        <v>40</v>
      </c>
      <c r="MC104" s="19">
        <f t="shared" ca="1" si="826"/>
        <v>1</v>
      </c>
      <c r="MD104" s="5">
        <f t="shared" ca="1" si="827"/>
        <v>1</v>
      </c>
      <c r="ME104" s="5" cm="1">
        <f t="array" aca="1" ref="ME104" ca="1">INDEX(i.meatgrid,$Q104,ME$7)</f>
        <v>1</v>
      </c>
      <c r="MF104" s="5" cm="1">
        <f t="array" aca="1" ref="MF104" ca="1">INDEX(i.meatgrid,$Q104,MF$7)</f>
        <v>0</v>
      </c>
      <c r="MG104" s="5" cm="1">
        <f t="array" aca="1" ref="MG104" ca="1">INDEX(i.meatgrid,$Q104,MG$7)</f>
        <v>0</v>
      </c>
      <c r="MH104" s="5" cm="1">
        <f t="array" aca="1" ref="MH104" ca="1">INDEX(i.meatgrid,$Q104,MH$7)</f>
        <v>0</v>
      </c>
      <c r="MI104" s="5" cm="1">
        <f t="array" aca="1" ref="MI104" ca="1">INDEX(i.meatgrid,$Q104,MI$7)</f>
        <v>0</v>
      </c>
      <c r="MJ104" s="5" cm="1">
        <f t="array" aca="1" ref="MJ104" ca="1">INDEX(i.meatgrid,$Q104,MJ$7)</f>
        <v>1</v>
      </c>
      <c r="MK104" s="5" cm="1">
        <f t="array" aca="1" ref="MK104" ca="1">INDEX(i.meatgrid,$Q104,MK$7)</f>
        <v>1</v>
      </c>
      <c r="ML104" s="5" cm="1">
        <f t="array" aca="1" ref="ML104" ca="1">INDEX(i.meatgrid,$Q104,ML$7)</f>
        <v>1</v>
      </c>
      <c r="MM104" s="19">
        <f t="shared" ca="1" si="828"/>
        <v>1</v>
      </c>
      <c r="MN104" s="9"/>
      <c r="MO104" s="19" t="b">
        <f t="shared" ca="1" si="829"/>
        <v>0</v>
      </c>
      <c r="MP104" s="19" t="b">
        <f t="shared" ca="1" si="829"/>
        <v>0</v>
      </c>
      <c r="MQ104" s="19">
        <f t="shared" ca="1" si="829"/>
        <v>1</v>
      </c>
      <c r="MR104" s="19">
        <f t="shared" ca="1" si="829"/>
        <v>0.75</v>
      </c>
      <c r="MS104" s="19">
        <f t="shared" ca="1" si="829"/>
        <v>0.75</v>
      </c>
      <c r="MT104" s="19">
        <f t="shared" ca="1" si="829"/>
        <v>0.8</v>
      </c>
      <c r="MU104" s="19">
        <f t="shared" ca="1" si="829"/>
        <v>0.82499999999999996</v>
      </c>
      <c r="MV104" s="19">
        <f t="shared" ca="1" si="829"/>
        <v>0.875</v>
      </c>
      <c r="MW104" s="19">
        <f t="shared" ca="1" si="829"/>
        <v>0.9</v>
      </c>
      <c r="MX104" s="19">
        <f t="shared" ca="1" si="829"/>
        <v>1</v>
      </c>
      <c r="MY104" s="19">
        <f t="shared" ca="1" si="829"/>
        <v>0.875</v>
      </c>
      <c r="MZ104" s="19" t="b">
        <f t="shared" ca="1" si="829"/>
        <v>1</v>
      </c>
      <c r="NA104" s="19">
        <f t="shared" ca="1" si="829"/>
        <v>74.989999999999995</v>
      </c>
      <c r="NB104" s="19" t="str">
        <f t="shared" ca="1" si="829"/>
        <v>-</v>
      </c>
      <c r="NC104" s="19" t="str">
        <f t="shared" ca="1" si="829"/>
        <v>-</v>
      </c>
      <c r="ND104" s="19" t="str">
        <f t="shared" ca="1" si="829"/>
        <v>-</v>
      </c>
      <c r="NE104" s="19" t="str">
        <f t="shared" ref="NE104:OT104" ca="1" si="860">OFFSET(NE$5,$B104,0)</f>
        <v>-</v>
      </c>
      <c r="NF104" s="19" t="str">
        <f t="shared" ca="1" si="860"/>
        <v>-</v>
      </c>
      <c r="NG104" s="19" t="str">
        <f t="shared" ca="1" si="860"/>
        <v>-</v>
      </c>
      <c r="NH104" s="19" t="str">
        <f t="shared" ca="1" si="860"/>
        <v>-</v>
      </c>
      <c r="NI104" s="19">
        <f t="shared" ca="1" si="860"/>
        <v>36.99</v>
      </c>
      <c r="NJ104" s="19">
        <f t="shared" ca="1" si="860"/>
        <v>36.99</v>
      </c>
      <c r="NK104" s="19" t="str">
        <f t="shared" ca="1" si="860"/>
        <v>-</v>
      </c>
      <c r="NL104" s="19" t="str">
        <f t="shared" ca="1" si="860"/>
        <v>-</v>
      </c>
      <c r="NM104" s="19" t="str">
        <f t="shared" ca="1" si="860"/>
        <v>-</v>
      </c>
      <c r="NN104" s="19" t="str">
        <f t="shared" ca="1" si="860"/>
        <v>-</v>
      </c>
      <c r="NO104" s="19" t="str">
        <f t="shared" ca="1" si="860"/>
        <v>-</v>
      </c>
      <c r="NP104" s="19">
        <f t="shared" ca="1" si="860"/>
        <v>49.99</v>
      </c>
      <c r="NQ104" s="19">
        <f t="shared" ca="1" si="860"/>
        <v>49.99</v>
      </c>
      <c r="NR104" s="19">
        <f t="shared" ca="1" si="860"/>
        <v>49.99</v>
      </c>
      <c r="NS104" s="19">
        <f t="shared" ca="1" si="860"/>
        <v>49.99</v>
      </c>
      <c r="NT104" s="19">
        <f t="shared" ca="1" si="860"/>
        <v>49.99</v>
      </c>
      <c r="NU104" s="19">
        <f t="shared" ca="1" si="860"/>
        <v>49.99</v>
      </c>
      <c r="NV104" s="19">
        <f t="shared" ca="1" si="860"/>
        <v>49.99</v>
      </c>
      <c r="NW104" s="19">
        <f t="shared" ca="1" si="860"/>
        <v>49.99</v>
      </c>
      <c r="NX104" s="19">
        <f t="shared" ca="1" si="860"/>
        <v>412.99</v>
      </c>
      <c r="NY104" s="19">
        <f t="shared" ca="1" si="860"/>
        <v>412.99</v>
      </c>
      <c r="NZ104" s="19" t="str">
        <f t="shared" ca="1" si="860"/>
        <v>-</v>
      </c>
      <c r="OA104" s="19" t="str">
        <f t="shared" ca="1" si="860"/>
        <v>-</v>
      </c>
      <c r="OB104" s="19" t="str">
        <f t="shared" ca="1" si="860"/>
        <v>-</v>
      </c>
      <c r="OC104" s="19" t="str">
        <f t="shared" ca="1" si="860"/>
        <v>-</v>
      </c>
      <c r="OD104" s="19" t="str">
        <f t="shared" ca="1" si="860"/>
        <v>-</v>
      </c>
      <c r="OE104" s="19">
        <f t="shared" ca="1" si="860"/>
        <v>6.8900000000000006</v>
      </c>
      <c r="OF104" s="19">
        <f t="shared" ca="1" si="860"/>
        <v>6.8900000000000006</v>
      </c>
      <c r="OG104" s="19">
        <f t="shared" ca="1" si="860"/>
        <v>6.8900000000000006</v>
      </c>
      <c r="OH104" s="19">
        <f t="shared" ca="1" si="860"/>
        <v>6.8900000000000006</v>
      </c>
      <c r="OI104" s="19">
        <f t="shared" ca="1" si="860"/>
        <v>6.8900000000000006</v>
      </c>
      <c r="OJ104" s="19">
        <f t="shared" ca="1" si="860"/>
        <v>6.8900000000000006</v>
      </c>
      <c r="OK104" s="19">
        <f t="shared" ca="1" si="860"/>
        <v>6.8900000000000006</v>
      </c>
      <c r="OL104" s="19">
        <f t="shared" ca="1" si="860"/>
        <v>6.8900000000000006</v>
      </c>
      <c r="OM104" s="19">
        <f t="shared" ca="1" si="860"/>
        <v>346.99</v>
      </c>
      <c r="ON104" s="19">
        <f t="shared" ca="1" si="860"/>
        <v>346.99</v>
      </c>
      <c r="OO104" s="19" t="str">
        <f t="shared" ca="1" si="860"/>
        <v>-</v>
      </c>
      <c r="OP104" s="19" t="str">
        <f t="shared" ca="1" si="860"/>
        <v>-</v>
      </c>
      <c r="OQ104" s="19" t="str">
        <f t="shared" ca="1" si="860"/>
        <v>-</v>
      </c>
      <c r="OR104" s="19" t="str">
        <f t="shared" ca="1" si="860"/>
        <v>-</v>
      </c>
      <c r="OS104" s="19" t="str">
        <f t="shared" ca="1" si="860"/>
        <v>-</v>
      </c>
      <c r="OT104" s="19">
        <f t="shared" ca="1" si="860"/>
        <v>0</v>
      </c>
      <c r="OU104" s="24">
        <v>0</v>
      </c>
    </row>
    <row r="105" spans="1:411" outlineLevel="1">
      <c r="A105" s="21">
        <f t="shared" si="158"/>
        <v>100</v>
      </c>
      <c r="B105" s="21"/>
      <c r="D105" s="14"/>
      <c r="E105" t="b">
        <v>0</v>
      </c>
      <c r="H105" s="21"/>
      <c r="I105" s="21"/>
      <c r="J105" s="21"/>
      <c r="K105" s="21"/>
      <c r="L105" s="21"/>
      <c r="M105" s="21"/>
      <c r="N105" s="21"/>
      <c r="O105" s="21"/>
      <c r="P105" s="21"/>
      <c r="Q105" s="21"/>
      <c r="R105" s="21"/>
      <c r="S105" s="21"/>
      <c r="T105" s="21"/>
      <c r="U105" s="218"/>
      <c r="V105" s="218"/>
      <c r="W105" s="21"/>
      <c r="X105" s="218"/>
      <c r="Y105" s="218"/>
      <c r="Z105" s="218"/>
      <c r="AA105" s="218"/>
      <c r="AB105" s="218"/>
      <c r="AC105" s="323" t="e">
        <f>INDEX(CHOOSE($N105,DataAutumn!i.OptLTWAdj,DataWinter!i.OptLTWAdj,DataSpring!i.OptLTWAdj),AC$7+($AI105-1)*3+($W105-1)*15,$S105+($M105-1)*4)</f>
        <v>#VALUE!</v>
      </c>
      <c r="AD105" s="218"/>
      <c r="AE105" s="218"/>
      <c r="AL105" s="234" t="str">
        <f ca="1">"blank "&amp;TEXT(RAND(),"0.000")</f>
        <v>blank 0.023</v>
      </c>
      <c r="AM105" s="9" t="str">
        <f ca="1">IF(COUNTIF(AL$5:AL105,AL105)=1,"-","Dup")</f>
        <v>-</v>
      </c>
      <c r="AN105" s="9"/>
      <c r="AO105" s="14"/>
      <c r="AP105" s="14"/>
      <c r="AQ105" s="14"/>
      <c r="AR105" s="14"/>
      <c r="AS105" s="14"/>
      <c r="AT105" s="14"/>
      <c r="AU105" s="563"/>
      <c r="AV105" s="563"/>
      <c r="AW105" s="9"/>
      <c r="AX105" s="14"/>
      <c r="AY105" s="14"/>
      <c r="AZ105" s="14"/>
      <c r="BA105" s="14"/>
      <c r="BB105" s="14"/>
      <c r="BC105" s="14"/>
      <c r="BD105" s="14"/>
      <c r="BE105" s="9"/>
      <c r="BF105" s="14"/>
      <c r="BG105" s="14"/>
      <c r="BH105" s="14"/>
      <c r="BI105" s="14"/>
      <c r="BJ105" s="14"/>
      <c r="BK105" s="14"/>
      <c r="BL105" s="14"/>
      <c r="BM105" s="14"/>
      <c r="BN105" s="14"/>
      <c r="BO105" s="14"/>
      <c r="BP105" s="14"/>
      <c r="BQ105" s="9"/>
      <c r="BR105" s="14"/>
      <c r="BS105" s="14"/>
      <c r="BT105" s="14"/>
      <c r="BU105" s="14"/>
      <c r="BV105" s="14"/>
      <c r="BW105" s="14"/>
      <c r="BX105" s="14"/>
      <c r="BY105" s="14"/>
      <c r="BZ105" s="14"/>
      <c r="CA105" s="14"/>
      <c r="CB105" s="9"/>
      <c r="CC105" s="14"/>
      <c r="CD105" s="14"/>
      <c r="CE105" s="14"/>
      <c r="CF105" s="14"/>
      <c r="CG105" s="14"/>
      <c r="CH105" s="14"/>
      <c r="CI105" s="14"/>
      <c r="CJ105" s="14"/>
      <c r="CK105" s="14"/>
      <c r="CL105" s="14"/>
      <c r="CM105" s="14"/>
      <c r="CN105" s="9"/>
      <c r="CO105" s="14"/>
      <c r="CP105" s="14"/>
      <c r="CQ105" s="14"/>
      <c r="CR105" s="14"/>
      <c r="CS105" s="14"/>
      <c r="CT105" s="14"/>
      <c r="CU105" s="14"/>
      <c r="CV105" s="14"/>
      <c r="CW105" s="14"/>
      <c r="CX105" s="14"/>
      <c r="CY105" s="14"/>
      <c r="CZ105" s="14"/>
      <c r="DA105" s="14"/>
      <c r="DB105" s="14"/>
      <c r="DC105" s="14"/>
      <c r="DD105" s="14"/>
      <c r="DE105" s="14"/>
      <c r="DF105" s="14"/>
      <c r="DG105" s="14"/>
      <c r="DH105" s="14"/>
      <c r="DI105" s="14"/>
      <c r="DJ105" s="14"/>
      <c r="DK105" s="14"/>
      <c r="DL105" s="14"/>
      <c r="DM105" s="14"/>
      <c r="DN105" s="14"/>
      <c r="DO105" s="14"/>
      <c r="DP105" s="14"/>
      <c r="DQ105" s="14"/>
      <c r="DR105" s="14"/>
      <c r="DS105" s="14"/>
      <c r="DT105" s="14"/>
      <c r="DU105" s="14"/>
      <c r="DV105" s="14"/>
      <c r="DW105" s="14"/>
      <c r="DX105" s="14"/>
      <c r="DY105" s="14"/>
      <c r="DZ105" s="14"/>
      <c r="EA105" s="14"/>
      <c r="EB105" s="14"/>
      <c r="EC105" s="14"/>
      <c r="ED105" s="14"/>
      <c r="EE105" s="14"/>
      <c r="EF105" s="14"/>
      <c r="EG105" s="14"/>
      <c r="EH105" s="14"/>
      <c r="EI105" s="14"/>
      <c r="EJ105" s="14"/>
      <c r="EK105" s="14"/>
      <c r="EL105" s="14"/>
      <c r="EM105" s="14"/>
      <c r="EN105" s="14"/>
      <c r="EO105" s="14"/>
      <c r="EP105" s="14"/>
      <c r="EQ105" s="14"/>
      <c r="ER105" s="14"/>
      <c r="ES105" s="14"/>
      <c r="ET105" s="14"/>
      <c r="EU105" s="14"/>
      <c r="EV105" s="14"/>
      <c r="EW105" s="14"/>
      <c r="EX105" s="14"/>
      <c r="EY105" s="14"/>
      <c r="EZ105" s="14"/>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c r="GA105" s="14"/>
      <c r="GB105" s="14"/>
      <c r="GC105" s="14"/>
      <c r="GD105" s="14"/>
      <c r="GE105" s="14"/>
      <c r="GF105" s="14"/>
      <c r="GG105" s="14"/>
      <c r="GH105" s="14"/>
      <c r="GI105" s="14"/>
      <c r="GJ105" s="14"/>
      <c r="GK105" s="14"/>
      <c r="GL105" s="14"/>
      <c r="GM105" s="14"/>
      <c r="GN105" s="14"/>
      <c r="GO105" s="14"/>
      <c r="GP105" s="14"/>
      <c r="GQ105" s="14"/>
      <c r="GR105" s="14"/>
      <c r="GS105" s="14"/>
      <c r="GT105" s="14"/>
      <c r="GU105" s="14"/>
      <c r="GV105" s="14"/>
      <c r="GW105" s="14"/>
      <c r="GX105" s="14"/>
      <c r="GY105" s="14"/>
      <c r="GZ105" s="14"/>
      <c r="HA105" s="14"/>
      <c r="HB105" s="14"/>
      <c r="HC105" s="14"/>
      <c r="HD105" s="14"/>
      <c r="HE105" s="14"/>
      <c r="HF105" s="14"/>
      <c r="HG105" s="14"/>
      <c r="HH105" s="14"/>
      <c r="HI105" s="14"/>
      <c r="HJ105" s="14"/>
      <c r="HK105" s="14"/>
      <c r="HL105" s="14"/>
      <c r="HM105" s="14"/>
      <c r="HN105" s="14"/>
      <c r="HO105" s="14"/>
      <c r="HP105" s="14"/>
      <c r="HQ105" s="14"/>
      <c r="HR105" s="14"/>
      <c r="HS105" s="14"/>
      <c r="HT105" s="14"/>
      <c r="HU105" s="14"/>
      <c r="HV105" s="14"/>
      <c r="HW105" s="14"/>
      <c r="HX105" s="14"/>
      <c r="HY105" s="14"/>
      <c r="HZ105" s="14"/>
      <c r="IA105" s="14"/>
      <c r="IB105" s="14"/>
      <c r="IC105" s="14"/>
      <c r="ID105" s="14"/>
      <c r="IE105" s="14"/>
      <c r="IF105" s="9"/>
      <c r="IG105" s="14"/>
      <c r="IH105" s="14"/>
      <c r="II105" s="14"/>
      <c r="IJ105" s="14"/>
      <c r="IK105" s="14"/>
      <c r="IL105" s="14"/>
      <c r="IM105" s="14"/>
      <c r="IN105" s="14"/>
      <c r="IO105" s="14"/>
      <c r="IP105" s="14"/>
      <c r="IQ105" s="14"/>
      <c r="IR105" s="14"/>
      <c r="IS105" s="14"/>
      <c r="IT105" s="14"/>
      <c r="IU105" s="14"/>
      <c r="IV105" s="14"/>
      <c r="IW105" s="14"/>
      <c r="IX105" s="14"/>
      <c r="IY105" s="14"/>
      <c r="IZ105" s="14"/>
      <c r="JA105" s="14"/>
      <c r="JB105" s="14"/>
      <c r="JC105" s="14"/>
      <c r="JD105" s="14"/>
      <c r="JE105" s="14"/>
      <c r="JF105" s="14"/>
      <c r="JG105" s="14"/>
      <c r="JH105" s="14"/>
      <c r="JI105" s="14"/>
      <c r="JJ105" s="14"/>
      <c r="JK105" s="14"/>
      <c r="JL105" s="14"/>
      <c r="JM105" s="14"/>
      <c r="JN105" s="14"/>
      <c r="JO105" s="9"/>
      <c r="JP105" s="14"/>
      <c r="JQ105" s="14"/>
      <c r="JR105" s="14"/>
      <c r="JS105" s="14"/>
      <c r="JT105" s="14"/>
      <c r="JU105" s="14"/>
      <c r="JV105" s="14"/>
      <c r="JW105" s="14"/>
      <c r="JX105" s="14"/>
      <c r="JY105" s="14"/>
      <c r="JZ105" s="14"/>
      <c r="KA105" s="14"/>
      <c r="KB105" s="14"/>
      <c r="KC105" s="14"/>
      <c r="KD105" s="14"/>
      <c r="KE105" s="14"/>
      <c r="KF105" s="14"/>
      <c r="KG105" s="14"/>
      <c r="KH105" s="14"/>
      <c r="KI105" s="14"/>
      <c r="KJ105" s="14"/>
      <c r="KK105" s="14"/>
      <c r="KL105" s="14"/>
      <c r="KM105" s="14"/>
      <c r="KN105" s="14"/>
      <c r="KO105" s="14"/>
      <c r="KP105" s="14"/>
      <c r="KQ105" s="14"/>
      <c r="KR105" s="14"/>
      <c r="KS105" s="14"/>
      <c r="KT105" s="14"/>
      <c r="KU105" s="14"/>
      <c r="KV105" s="14"/>
      <c r="KW105" s="14"/>
      <c r="KX105" s="14"/>
      <c r="KY105" s="14"/>
      <c r="KZ105" s="14"/>
      <c r="LA105" s="14"/>
      <c r="LB105" s="14"/>
      <c r="LC105" s="14"/>
      <c r="LD105" s="14"/>
      <c r="LE105" s="14"/>
      <c r="LF105" s="14"/>
      <c r="LG105" s="14"/>
      <c r="LH105" s="14"/>
      <c r="LI105" s="14"/>
      <c r="LJ105" s="14"/>
      <c r="LK105" s="14"/>
      <c r="LL105" s="14"/>
      <c r="LM105" s="14"/>
      <c r="LN105" s="14"/>
      <c r="LO105" s="14"/>
      <c r="LP105" s="14"/>
      <c r="LQ105" s="14"/>
      <c r="LR105" s="14"/>
      <c r="LS105" s="14"/>
      <c r="LT105" s="9"/>
      <c r="LU105" s="14"/>
      <c r="LV105" s="14"/>
      <c r="LW105" s="14"/>
      <c r="LX105" s="14"/>
      <c r="LY105" s="14"/>
      <c r="LZ105" s="14"/>
      <c r="MA105" s="14"/>
      <c r="MB105" s="14"/>
      <c r="MC105" s="14"/>
      <c r="MD105" s="14"/>
      <c r="ME105" s="14"/>
      <c r="MF105" s="14"/>
      <c r="MG105" s="14"/>
      <c r="MH105" s="14"/>
      <c r="MI105" s="14"/>
      <c r="MJ105" s="14"/>
      <c r="MK105" s="14"/>
      <c r="ML105" s="14"/>
      <c r="MM105" s="14"/>
      <c r="MN105" s="9"/>
      <c r="MO105" s="14"/>
      <c r="MP105" s="14"/>
      <c r="MQ105" s="14"/>
      <c r="MR105" s="14"/>
      <c r="MS105" s="14"/>
      <c r="MT105" s="14"/>
      <c r="MU105" s="14"/>
      <c r="MV105" s="14"/>
      <c r="MW105" s="14"/>
      <c r="MX105" s="14"/>
      <c r="MY105" s="14"/>
      <c r="MZ105" s="14"/>
      <c r="NA105" s="14"/>
      <c r="NB105" s="14"/>
      <c r="NC105" s="14"/>
      <c r="ND105" s="14"/>
      <c r="NE105" s="14"/>
      <c r="NF105" s="14"/>
      <c r="NG105" s="14"/>
      <c r="NH105" s="14"/>
      <c r="NI105" s="14"/>
      <c r="NJ105" s="14"/>
      <c r="NK105" s="14"/>
      <c r="NL105" s="14"/>
      <c r="NM105" s="14"/>
      <c r="NN105" s="14"/>
      <c r="NO105" s="14"/>
      <c r="NP105" s="14"/>
      <c r="NQ105" s="14"/>
      <c r="NR105" s="14"/>
      <c r="NS105" s="14"/>
      <c r="NT105" s="14"/>
      <c r="NU105" s="14"/>
      <c r="NV105" s="14"/>
      <c r="NW105" s="14"/>
      <c r="NX105" s="14"/>
      <c r="NY105" s="14"/>
      <c r="NZ105" s="14"/>
      <c r="OA105" s="14"/>
      <c r="OB105" s="14"/>
      <c r="OC105" s="14"/>
      <c r="OD105" s="14"/>
      <c r="OE105" s="14"/>
      <c r="OF105" s="14"/>
      <c r="OG105" s="14"/>
      <c r="OH105" s="14"/>
      <c r="OI105" s="14"/>
      <c r="OJ105" s="14"/>
      <c r="OK105" s="14"/>
      <c r="OL105" s="14"/>
      <c r="OM105" s="14"/>
      <c r="ON105" s="14"/>
      <c r="OO105" s="14"/>
      <c r="OP105" s="14"/>
      <c r="OQ105" s="14"/>
      <c r="OR105" s="14"/>
      <c r="OS105" s="14"/>
      <c r="OT105" s="14"/>
      <c r="OU105" s="24">
        <v>0</v>
      </c>
    </row>
    <row r="106" spans="1:411">
      <c r="A106" s="21">
        <f>ROW(A106)-5</f>
        <v>101</v>
      </c>
      <c r="B106" s="21"/>
      <c r="D106" s="14"/>
      <c r="E106" t="b">
        <v>0</v>
      </c>
      <c r="G106" s="32" t="s">
        <v>1019</v>
      </c>
      <c r="M106">
        <v>1</v>
      </c>
      <c r="N106">
        <v>1</v>
      </c>
      <c r="P106">
        <v>1</v>
      </c>
      <c r="Q106">
        <v>1</v>
      </c>
      <c r="R106">
        <v>1</v>
      </c>
      <c r="S106">
        <v>1</v>
      </c>
      <c r="T106">
        <v>1</v>
      </c>
      <c r="U106" s="218"/>
      <c r="V106" s="218"/>
      <c r="W106">
        <v>0</v>
      </c>
      <c r="X106" s="218"/>
      <c r="Y106" s="218">
        <v>81</v>
      </c>
      <c r="Z106" s="218">
        <v>81</v>
      </c>
      <c r="AA106" s="218">
        <v>81</v>
      </c>
      <c r="AB106" s="218">
        <v>1</v>
      </c>
      <c r="AC106" s="218">
        <v>1</v>
      </c>
      <c r="AD106" s="218">
        <v>1</v>
      </c>
      <c r="AE106" s="218">
        <v>1</v>
      </c>
      <c r="AL106" s="233" t="s">
        <v>1757</v>
      </c>
      <c r="AM106" s="9" t="s">
        <v>34</v>
      </c>
      <c r="AN106" s="9"/>
      <c r="AO106" s="515"/>
      <c r="AP106" s="515"/>
      <c r="AQ106" s="515"/>
      <c r="AR106" s="515"/>
      <c r="AS106" s="515"/>
      <c r="AT106" s="515"/>
      <c r="AU106" s="563"/>
      <c r="AV106" s="563"/>
      <c r="AW106" s="9"/>
      <c r="AX106" s="515"/>
      <c r="AY106" s="515"/>
      <c r="AZ106" s="515"/>
      <c r="BA106" s="515"/>
      <c r="BB106" s="515"/>
      <c r="BC106" s="515"/>
      <c r="BD106" s="515"/>
      <c r="BE106" s="9"/>
      <c r="BF106" s="515"/>
      <c r="BG106" s="515"/>
      <c r="BH106" s="515"/>
      <c r="BI106" s="515"/>
      <c r="BJ106" s="515"/>
      <c r="BK106" s="515"/>
      <c r="BL106" s="515"/>
      <c r="BM106" s="515"/>
      <c r="BN106" s="515"/>
      <c r="BO106" s="515"/>
      <c r="BP106" s="515"/>
      <c r="BQ106" s="9"/>
      <c r="BR106" s="515"/>
      <c r="BS106" s="515"/>
      <c r="BT106" s="515"/>
      <c r="BU106" s="515"/>
      <c r="BV106" s="515"/>
      <c r="BW106" s="515"/>
      <c r="BX106" s="515"/>
      <c r="BY106" s="515"/>
      <c r="BZ106" s="515"/>
      <c r="CA106" s="515"/>
      <c r="CB106" s="9"/>
      <c r="CC106" s="515"/>
      <c r="CD106" s="515"/>
      <c r="CE106" s="515"/>
      <c r="CF106" s="515"/>
      <c r="CG106" s="515"/>
      <c r="CH106" s="515"/>
      <c r="CI106" s="515"/>
      <c r="CJ106" s="515"/>
      <c r="CK106" s="515"/>
      <c r="CL106" s="515"/>
      <c r="CM106" s="515"/>
      <c r="CN106" s="9"/>
      <c r="CO106" s="515"/>
      <c r="CP106" s="515"/>
      <c r="CQ106" s="515"/>
      <c r="CR106" s="515"/>
      <c r="CS106" s="515"/>
      <c r="CT106" s="515"/>
      <c r="CU106" s="515"/>
      <c r="CV106" s="515"/>
      <c r="CW106" s="515"/>
      <c r="CX106" s="515"/>
      <c r="CY106" s="515"/>
      <c r="CZ106" s="515"/>
      <c r="DA106" s="515"/>
      <c r="DB106" s="515"/>
      <c r="DC106" s="515"/>
      <c r="DD106" s="515"/>
      <c r="DE106" s="515"/>
      <c r="DF106" s="515"/>
      <c r="DG106" s="515"/>
      <c r="DH106" s="515"/>
      <c r="DI106" s="515"/>
      <c r="DJ106" s="515"/>
      <c r="DK106" s="515"/>
      <c r="DL106" s="515"/>
      <c r="DM106" s="515"/>
      <c r="DN106" s="515"/>
      <c r="DO106" s="515"/>
      <c r="DP106" s="515"/>
      <c r="DQ106" s="515"/>
      <c r="DR106" s="515"/>
      <c r="DS106" s="515"/>
      <c r="DT106" s="515"/>
      <c r="DU106" s="515"/>
      <c r="DV106" s="515"/>
      <c r="DW106" s="515"/>
      <c r="DX106" s="515"/>
      <c r="DY106" s="515"/>
      <c r="DZ106" s="515"/>
      <c r="EA106" s="515"/>
      <c r="EB106" s="515"/>
      <c r="EC106" s="515"/>
      <c r="ED106" s="516"/>
      <c r="EE106" s="515"/>
      <c r="EF106" s="515"/>
      <c r="EG106" s="515"/>
      <c r="EH106" s="515"/>
      <c r="EI106" s="515"/>
      <c r="EJ106" s="515"/>
      <c r="EK106" s="515"/>
      <c r="EL106" s="515"/>
      <c r="EM106" s="515"/>
      <c r="EN106" s="515"/>
      <c r="EO106" s="515"/>
      <c r="EP106" s="515"/>
      <c r="EQ106" s="515"/>
      <c r="ER106" s="515"/>
      <c r="ES106" s="515"/>
      <c r="ET106" s="515"/>
      <c r="EU106" s="515"/>
      <c r="EV106" s="515"/>
      <c r="EW106" s="515"/>
      <c r="EX106" s="515"/>
      <c r="EY106" s="515"/>
      <c r="EZ106" s="515"/>
      <c r="FA106" s="515"/>
      <c r="FB106" s="515"/>
      <c r="FC106" s="515"/>
      <c r="FD106" s="515"/>
      <c r="FE106" s="515"/>
      <c r="FF106" s="515"/>
      <c r="FG106" s="515"/>
      <c r="FH106" s="515"/>
      <c r="FI106" s="515"/>
      <c r="FJ106" s="515"/>
      <c r="FK106" s="515"/>
      <c r="FL106" s="515"/>
      <c r="FM106" s="515"/>
      <c r="FN106" s="515"/>
      <c r="FO106" s="515"/>
      <c r="FP106" s="515"/>
      <c r="FQ106" s="515"/>
      <c r="FR106" s="515"/>
      <c r="FS106" s="515"/>
      <c r="FT106" s="515"/>
      <c r="FU106" s="515"/>
      <c r="FV106" s="515"/>
      <c r="FW106" s="515"/>
      <c r="FX106" s="515"/>
      <c r="FY106" s="515"/>
      <c r="FZ106" s="515"/>
      <c r="GA106" s="515"/>
      <c r="GB106" s="515"/>
      <c r="GC106" s="515"/>
      <c r="GD106" s="515"/>
      <c r="GE106" s="515"/>
      <c r="GF106" s="515"/>
      <c r="GG106" s="515"/>
      <c r="GH106" s="515"/>
      <c r="GI106" s="515"/>
      <c r="GJ106" s="515"/>
      <c r="GK106" s="515"/>
      <c r="GL106" s="515"/>
      <c r="GM106" s="515"/>
      <c r="GN106" s="515"/>
      <c r="GO106" s="515"/>
      <c r="GP106" s="515"/>
      <c r="GQ106" s="515"/>
      <c r="GR106" s="515"/>
      <c r="GS106" s="515"/>
      <c r="GT106" s="515"/>
      <c r="GU106" s="515"/>
      <c r="GV106" s="515"/>
      <c r="GW106" s="515"/>
      <c r="GX106" s="515"/>
      <c r="GY106" s="515"/>
      <c r="GZ106" s="515"/>
      <c r="HA106" s="515"/>
      <c r="HB106" s="515"/>
      <c r="HC106" s="515"/>
      <c r="HD106" s="515"/>
      <c r="HE106" s="515"/>
      <c r="HF106" s="515"/>
      <c r="HG106" s="515"/>
      <c r="HH106" s="515"/>
      <c r="HI106" s="515"/>
      <c r="HJ106" s="515"/>
      <c r="HK106" s="515"/>
      <c r="HL106" s="515"/>
      <c r="HM106" s="515"/>
      <c r="HN106" s="515"/>
      <c r="HO106" s="515"/>
      <c r="HP106" s="515"/>
      <c r="HQ106" s="515"/>
      <c r="HR106" s="515"/>
      <c r="HS106" s="515"/>
      <c r="HT106" s="515"/>
      <c r="HU106" s="515"/>
      <c r="HV106" s="515"/>
      <c r="HW106" s="515"/>
      <c r="HX106" s="515"/>
      <c r="HY106" s="515"/>
      <c r="HZ106" s="515"/>
      <c r="IA106" s="515"/>
      <c r="IB106" s="515"/>
      <c r="IC106" s="515"/>
      <c r="ID106" s="515"/>
      <c r="IE106" s="515"/>
      <c r="IF106" s="9"/>
      <c r="IG106" s="515"/>
      <c r="IH106" s="515"/>
      <c r="II106" s="515"/>
      <c r="IJ106" s="515"/>
      <c r="IK106" s="515"/>
      <c r="IL106" s="515"/>
      <c r="IM106" s="515"/>
      <c r="IN106" s="515"/>
      <c r="IO106" s="515"/>
      <c r="IP106" s="515"/>
      <c r="IQ106" s="515"/>
      <c r="IR106" s="515"/>
      <c r="IS106" s="515"/>
      <c r="IT106" s="515"/>
      <c r="IU106" s="515"/>
      <c r="IV106" s="515"/>
      <c r="IW106" s="515"/>
      <c r="IX106" s="515"/>
      <c r="IY106" s="515"/>
      <c r="IZ106" s="515"/>
      <c r="JA106" s="515"/>
      <c r="JB106" s="515"/>
      <c r="JC106" s="515"/>
      <c r="JD106" s="515"/>
      <c r="JE106" s="515"/>
      <c r="JF106" s="515"/>
      <c r="JG106" s="515"/>
      <c r="JH106" s="515"/>
      <c r="JI106" s="515"/>
      <c r="JJ106" s="515"/>
      <c r="JK106" s="515"/>
      <c r="JL106" s="515"/>
      <c r="JM106" s="515"/>
      <c r="JN106" s="515"/>
      <c r="JO106" s="9"/>
      <c r="JP106" s="515"/>
      <c r="JQ106" s="515"/>
      <c r="JR106" s="515"/>
      <c r="JS106" s="515"/>
      <c r="JT106" s="515"/>
      <c r="JU106" s="515"/>
      <c r="JV106" s="515"/>
      <c r="JW106" s="515"/>
      <c r="JX106" s="515"/>
      <c r="JY106" s="515"/>
      <c r="JZ106" s="515"/>
      <c r="KA106" s="515"/>
      <c r="KB106" s="515"/>
      <c r="KC106" s="515"/>
      <c r="KD106" s="515"/>
      <c r="KE106" s="515"/>
      <c r="KF106" s="515"/>
      <c r="KG106" s="515"/>
      <c r="KH106" s="515"/>
      <c r="KI106" s="515"/>
      <c r="KJ106" s="515"/>
      <c r="KK106" s="515"/>
      <c r="KL106" s="515"/>
      <c r="KM106" s="515"/>
      <c r="KN106" s="515"/>
      <c r="KO106" s="515"/>
      <c r="KP106" s="515"/>
      <c r="KQ106" s="515"/>
      <c r="KR106" s="515"/>
      <c r="KS106" s="515"/>
      <c r="KT106" s="515"/>
      <c r="KU106" s="515"/>
      <c r="KV106" s="515"/>
      <c r="KW106" s="515"/>
      <c r="KX106" s="515"/>
      <c r="KY106" s="515"/>
      <c r="KZ106" s="515"/>
      <c r="LA106" s="515"/>
      <c r="LB106" s="515"/>
      <c r="LC106" s="515"/>
      <c r="LD106" s="515"/>
      <c r="LE106" s="515"/>
      <c r="LF106" s="515"/>
      <c r="LG106" s="515"/>
      <c r="LH106" s="515"/>
      <c r="LI106" s="515"/>
      <c r="LJ106" s="515"/>
      <c r="LK106" s="515"/>
      <c r="LL106" s="515"/>
      <c r="LM106" s="515"/>
      <c r="LN106" s="515"/>
      <c r="LO106" s="515"/>
      <c r="LP106" s="515"/>
      <c r="LQ106" s="515"/>
      <c r="LR106" s="515"/>
      <c r="LS106" s="515"/>
      <c r="LT106" s="9"/>
      <c r="LU106" s="515"/>
      <c r="LV106" s="515"/>
      <c r="LW106" s="515"/>
      <c r="LX106" s="515"/>
      <c r="LY106" s="515"/>
      <c r="LZ106" s="515"/>
      <c r="MA106" s="515"/>
      <c r="MB106" s="515"/>
      <c r="MC106" s="515"/>
      <c r="MD106" s="515"/>
      <c r="ME106" s="515"/>
      <c r="MF106" s="515"/>
      <c r="MG106" s="515"/>
      <c r="MH106" s="515"/>
      <c r="MI106" s="515"/>
      <c r="MJ106" s="515"/>
      <c r="MK106" s="515"/>
      <c r="ML106" s="515"/>
      <c r="MM106" s="515"/>
      <c r="MN106" s="9"/>
      <c r="MO106" s="515"/>
      <c r="MP106" s="515"/>
      <c r="MQ106" s="515"/>
      <c r="MR106" s="515"/>
      <c r="MS106" s="515"/>
      <c r="MT106" s="515"/>
      <c r="MU106" s="515"/>
      <c r="MV106" s="515"/>
      <c r="MW106" s="515"/>
      <c r="MX106" s="515"/>
      <c r="MY106" s="515"/>
      <c r="MZ106" s="515"/>
      <c r="NA106" s="515"/>
      <c r="NB106" s="515"/>
      <c r="NC106" s="515"/>
      <c r="ND106" s="515"/>
      <c r="NE106" s="515"/>
      <c r="NF106" s="515"/>
      <c r="NG106" s="515"/>
      <c r="NH106" s="515"/>
      <c r="NI106" s="515"/>
      <c r="NJ106" s="515"/>
      <c r="NK106" s="515"/>
      <c r="NL106" s="515"/>
      <c r="NM106" s="515"/>
      <c r="NN106" s="515"/>
      <c r="NO106" s="515"/>
      <c r="NP106" s="515"/>
      <c r="NQ106" s="515"/>
      <c r="NR106" s="515"/>
      <c r="NS106" s="515"/>
      <c r="NT106" s="515"/>
      <c r="NU106" s="515"/>
      <c r="NV106" s="515"/>
      <c r="NW106" s="515"/>
      <c r="NX106" s="515"/>
      <c r="NY106" s="515"/>
      <c r="NZ106" s="515"/>
      <c r="OA106" s="515"/>
      <c r="OB106" s="515"/>
      <c r="OC106" s="515"/>
      <c r="OD106" s="515"/>
      <c r="OE106" s="515"/>
      <c r="OF106" s="515"/>
      <c r="OG106" s="515"/>
      <c r="OH106" s="515"/>
      <c r="OI106" s="515"/>
      <c r="OJ106" s="515"/>
      <c r="OK106" s="515"/>
      <c r="OL106" s="515"/>
      <c r="OM106" s="515"/>
      <c r="ON106" s="515"/>
      <c r="OO106" s="515"/>
      <c r="OP106" s="515"/>
      <c r="OQ106" s="515"/>
      <c r="OR106" s="515"/>
      <c r="OS106" s="515"/>
      <c r="OT106" s="515"/>
      <c r="OU106" s="24">
        <v>0</v>
      </c>
    </row>
    <row r="107" spans="1:411" outlineLevel="1">
      <c r="A107" s="21">
        <f>ROW(A107)-5</f>
        <v>102</v>
      </c>
      <c r="B107" s="21"/>
      <c r="D107" s="14"/>
      <c r="E107" t="b">
        <v>0</v>
      </c>
      <c r="G107" s="32" t="s">
        <v>1020</v>
      </c>
      <c r="M107">
        <v>4</v>
      </c>
      <c r="N107">
        <v>3</v>
      </c>
      <c r="P107">
        <v>1</v>
      </c>
      <c r="Q107">
        <v>4</v>
      </c>
      <c r="R107">
        <v>1</v>
      </c>
      <c r="S107">
        <v>4</v>
      </c>
      <c r="T107">
        <v>1</v>
      </c>
      <c r="U107" s="218"/>
      <c r="V107" s="218"/>
      <c r="W107">
        <v>0</v>
      </c>
      <c r="X107" s="218"/>
      <c r="Y107" s="218">
        <f>Y106+26</f>
        <v>107</v>
      </c>
      <c r="Z107" s="218">
        <f>Z106+26</f>
        <v>107</v>
      </c>
      <c r="AA107" s="218">
        <f>AA106+26</f>
        <v>107</v>
      </c>
      <c r="AB107" s="218">
        <v>3</v>
      </c>
      <c r="AC107" s="218">
        <v>5</v>
      </c>
      <c r="AD107" s="218">
        <v>5</v>
      </c>
      <c r="AE107" s="218">
        <v>5</v>
      </c>
      <c r="AL107" s="559" t="s">
        <v>1855</v>
      </c>
      <c r="AM107" s="9" t="str">
        <f ca="1">IF(COUNTIF(AL$5:AL107,AL107)=1,"-","Dup")</f>
        <v>Dup</v>
      </c>
      <c r="AN107" s="9"/>
      <c r="AO107" s="14"/>
      <c r="AP107" s="14"/>
      <c r="AQ107" s="14"/>
      <c r="AR107" s="14"/>
      <c r="AS107" s="14"/>
      <c r="AT107" s="14"/>
      <c r="AU107" s="563"/>
      <c r="AV107" s="563"/>
      <c r="AW107" s="9"/>
      <c r="AX107" s="14"/>
      <c r="AY107" s="14"/>
      <c r="AZ107" s="14"/>
      <c r="BA107" s="14"/>
      <c r="BB107" s="14"/>
      <c r="BC107" s="14"/>
      <c r="BD107" s="14"/>
      <c r="BE107" s="9"/>
      <c r="BF107" s="14"/>
      <c r="BG107" s="14"/>
      <c r="BH107" s="14"/>
      <c r="BI107" s="14"/>
      <c r="BJ107" s="14"/>
      <c r="BK107" s="14"/>
      <c r="BL107" s="14"/>
      <c r="BM107" s="14"/>
      <c r="BN107" s="14"/>
      <c r="BO107" s="14"/>
      <c r="BP107" s="14"/>
      <c r="BQ107" s="9"/>
      <c r="BR107" s="14"/>
      <c r="BS107" s="14"/>
      <c r="BT107" s="14"/>
      <c r="BU107" s="14"/>
      <c r="BV107" s="14"/>
      <c r="BW107" s="14"/>
      <c r="BX107" s="14"/>
      <c r="BY107" s="14"/>
      <c r="BZ107" s="14"/>
      <c r="CA107" s="14"/>
      <c r="CB107" s="9"/>
      <c r="CC107" s="14"/>
      <c r="CD107" s="14"/>
      <c r="CE107" s="14"/>
      <c r="CF107" s="14"/>
      <c r="CG107" s="14"/>
      <c r="CH107" s="153"/>
      <c r="CI107" s="14"/>
      <c r="CJ107" s="14"/>
      <c r="CK107" s="14"/>
      <c r="CL107" s="14"/>
      <c r="CM107" s="14"/>
      <c r="CN107" s="9"/>
      <c r="CO107" s="14"/>
      <c r="CP107" s="14"/>
      <c r="CQ107" s="14"/>
      <c r="CR107" s="14"/>
      <c r="CS107" s="14"/>
      <c r="CT107" s="14"/>
      <c r="CU107" s="14"/>
      <c r="CV107" s="14"/>
      <c r="CW107" s="14"/>
      <c r="CX107" s="14"/>
      <c r="CY107" s="14"/>
      <c r="CZ107" s="14"/>
      <c r="DA107" s="14"/>
      <c r="DB107" s="14"/>
      <c r="DC107" s="14"/>
      <c r="DD107" s="14"/>
      <c r="DE107" s="14"/>
      <c r="DF107" s="14"/>
      <c r="DG107" s="14"/>
      <c r="DH107" s="14"/>
      <c r="DI107" s="14"/>
      <c r="DJ107" s="14"/>
      <c r="DK107" s="14"/>
      <c r="DL107" s="14"/>
      <c r="DM107" s="14"/>
      <c r="DN107" s="14"/>
      <c r="DO107" s="14"/>
      <c r="DP107" s="14"/>
      <c r="DQ107" s="14"/>
      <c r="DR107" s="14"/>
      <c r="DS107" s="14"/>
      <c r="DT107" s="14"/>
      <c r="DU107" s="14"/>
      <c r="DV107" s="14"/>
      <c r="DW107" s="14"/>
      <c r="DX107" s="14"/>
      <c r="DY107" s="14"/>
      <c r="DZ107" s="14"/>
      <c r="EA107" s="14"/>
      <c r="EB107" s="14"/>
      <c r="EC107" s="14"/>
      <c r="ED107" s="322"/>
      <c r="EE107" s="14"/>
      <c r="EF107" s="14"/>
      <c r="EG107" s="14"/>
      <c r="EH107" s="14"/>
      <c r="EI107" s="14"/>
      <c r="EJ107" s="14"/>
      <c r="EK107" s="14"/>
      <c r="EL107" s="14"/>
      <c r="EM107" s="14"/>
      <c r="EN107" s="14"/>
      <c r="EO107" s="14"/>
      <c r="EP107" s="14"/>
      <c r="EQ107" s="14"/>
      <c r="ER107" s="14"/>
      <c r="ES107" s="14"/>
      <c r="ET107" s="14"/>
      <c r="EU107" s="14"/>
      <c r="EV107" s="14"/>
      <c r="EW107" s="14"/>
      <c r="EX107" s="14"/>
      <c r="EY107" s="14"/>
      <c r="EZ107" s="14"/>
      <c r="FA107" s="14"/>
      <c r="FB107" s="14"/>
      <c r="FC107" s="14"/>
      <c r="FD107" s="14"/>
      <c r="FE107" s="14"/>
      <c r="FF107" s="14"/>
      <c r="FG107" s="14"/>
      <c r="FH107" s="14"/>
      <c r="FI107" s="14"/>
      <c r="FJ107" s="14"/>
      <c r="FK107" s="14"/>
      <c r="FL107" s="14"/>
      <c r="FM107" s="14"/>
      <c r="FN107" s="14"/>
      <c r="FO107" s="14"/>
      <c r="FP107" s="14"/>
      <c r="FQ107" s="14"/>
      <c r="FR107" s="14"/>
      <c r="FS107" s="14"/>
      <c r="FT107" s="14"/>
      <c r="FU107" s="14"/>
      <c r="FV107" s="14"/>
      <c r="FW107" s="14"/>
      <c r="FX107" s="14"/>
      <c r="FY107" s="14"/>
      <c r="FZ107" s="14"/>
      <c r="GA107" s="14"/>
      <c r="GB107" s="14"/>
      <c r="GC107" s="14"/>
      <c r="GD107" s="14"/>
      <c r="GE107" s="14"/>
      <c r="GF107" s="14"/>
      <c r="GG107" s="14"/>
      <c r="GH107" s="14"/>
      <c r="GI107" s="14"/>
      <c r="GJ107" s="14"/>
      <c r="GK107" s="14"/>
      <c r="GL107" s="14"/>
      <c r="GM107" s="14"/>
      <c r="GN107" s="14"/>
      <c r="GO107" s="14"/>
      <c r="GP107" s="14"/>
      <c r="GQ107" s="14"/>
      <c r="GR107" s="14"/>
      <c r="GS107" s="14"/>
      <c r="GT107" s="14"/>
      <c r="GU107" s="14"/>
      <c r="GV107" s="14"/>
      <c r="GW107" s="14"/>
      <c r="GX107" s="14"/>
      <c r="GY107" s="14"/>
      <c r="GZ107" s="14"/>
      <c r="HA107" s="14"/>
      <c r="HB107" s="14"/>
      <c r="HC107" s="14"/>
      <c r="HD107" s="14"/>
      <c r="HE107" s="14"/>
      <c r="HF107" s="14"/>
      <c r="HG107" s="14"/>
      <c r="HH107" s="14"/>
      <c r="HI107" s="14"/>
      <c r="HJ107" s="14"/>
      <c r="HK107" s="14"/>
      <c r="HL107" s="14"/>
      <c r="HM107" s="14"/>
      <c r="HN107" s="14"/>
      <c r="HO107" s="14"/>
      <c r="HP107" s="14"/>
      <c r="HQ107" s="14"/>
      <c r="HR107" s="14"/>
      <c r="HS107" s="14"/>
      <c r="HT107" s="14"/>
      <c r="HU107" s="14"/>
      <c r="HV107" s="14"/>
      <c r="HW107" s="14"/>
      <c r="HX107" s="14"/>
      <c r="HY107" s="14"/>
      <c r="HZ107" s="14"/>
      <c r="IA107" s="14"/>
      <c r="IB107" s="14"/>
      <c r="IC107" s="14"/>
      <c r="ID107" s="14"/>
      <c r="IE107" s="14"/>
      <c r="IF107" s="9"/>
      <c r="IG107" s="14"/>
      <c r="IH107" s="14"/>
      <c r="II107" s="14"/>
      <c r="IJ107" s="14"/>
      <c r="IK107" s="14"/>
      <c r="IL107" s="14"/>
      <c r="IM107" s="14"/>
      <c r="IN107" s="14"/>
      <c r="IO107" s="14"/>
      <c r="IP107" s="14"/>
      <c r="IQ107" s="14"/>
      <c r="IR107" s="14"/>
      <c r="IS107" s="14"/>
      <c r="IT107" s="14"/>
      <c r="IU107" s="14"/>
      <c r="IV107" s="14"/>
      <c r="IW107" s="14"/>
      <c r="IX107" s="14"/>
      <c r="IY107" s="14"/>
      <c r="IZ107" s="14"/>
      <c r="JA107" s="14"/>
      <c r="JB107" s="14"/>
      <c r="JC107" s="14"/>
      <c r="JD107" s="14"/>
      <c r="JE107" s="14"/>
      <c r="JF107" s="14"/>
      <c r="JG107" s="14"/>
      <c r="JH107" s="14"/>
      <c r="JI107" s="14"/>
      <c r="JJ107" s="14"/>
      <c r="JK107" s="14"/>
      <c r="JL107" s="14"/>
      <c r="JM107" s="14"/>
      <c r="JN107" s="14"/>
      <c r="JO107" s="9"/>
      <c r="JP107" s="14"/>
      <c r="JQ107" s="14"/>
      <c r="JR107" s="14"/>
      <c r="JS107" s="14"/>
      <c r="JT107" s="14"/>
      <c r="JU107" s="14"/>
      <c r="JV107" s="14"/>
      <c r="JW107" s="14"/>
      <c r="JX107" s="14"/>
      <c r="JY107" s="14"/>
      <c r="JZ107" s="14"/>
      <c r="KA107" s="14"/>
      <c r="KB107" s="14"/>
      <c r="KC107" s="14"/>
      <c r="KD107" s="14"/>
      <c r="KE107" s="14"/>
      <c r="KF107" s="14"/>
      <c r="KG107" s="14"/>
      <c r="KH107" s="14"/>
      <c r="KI107" s="14"/>
      <c r="KJ107" s="14"/>
      <c r="KK107" s="14"/>
      <c r="KL107" s="14"/>
      <c r="KM107" s="14"/>
      <c r="KN107" s="14"/>
      <c r="KO107" s="14"/>
      <c r="KP107" s="14"/>
      <c r="KQ107" s="14"/>
      <c r="KR107" s="14"/>
      <c r="KS107" s="14"/>
      <c r="KT107" s="14"/>
      <c r="KU107" s="14"/>
      <c r="KV107" s="14"/>
      <c r="KW107" s="14"/>
      <c r="KX107" s="14"/>
      <c r="KY107" s="14"/>
      <c r="KZ107" s="14"/>
      <c r="LA107" s="14"/>
      <c r="LB107" s="14"/>
      <c r="LC107" s="14"/>
      <c r="LD107" s="14"/>
      <c r="LE107" s="14"/>
      <c r="LF107" s="14"/>
      <c r="LG107" s="14"/>
      <c r="LH107" s="14"/>
      <c r="LI107" s="14"/>
      <c r="LJ107" s="14"/>
      <c r="LK107" s="14"/>
      <c r="LL107" s="14"/>
      <c r="LM107" s="14"/>
      <c r="LN107" s="14"/>
      <c r="LO107" s="14"/>
      <c r="LP107" s="14"/>
      <c r="LQ107" s="14"/>
      <c r="LR107" s="14"/>
      <c r="LS107" s="14"/>
      <c r="LT107" s="9"/>
      <c r="LU107" s="14"/>
      <c r="LV107" s="14"/>
      <c r="LW107" s="14"/>
      <c r="LX107" s="14"/>
      <c r="LY107" s="14"/>
      <c r="LZ107" s="14"/>
      <c r="MA107" s="14"/>
      <c r="MB107" s="14"/>
      <c r="MC107" s="14"/>
      <c r="MD107" s="14"/>
      <c r="ME107" s="14"/>
      <c r="MF107" s="14"/>
      <c r="MG107" s="14"/>
      <c r="MH107" s="14"/>
      <c r="MI107" s="14"/>
      <c r="MJ107" s="14"/>
      <c r="MK107" s="14"/>
      <c r="ML107" s="14"/>
      <c r="MM107" s="14"/>
      <c r="MN107" s="9"/>
      <c r="MO107" s="14"/>
      <c r="MP107" s="14"/>
      <c r="MQ107" s="14"/>
      <c r="MR107" s="14"/>
      <c r="MS107" s="14"/>
      <c r="MT107" s="14"/>
      <c r="MU107" s="14"/>
      <c r="MV107" s="14"/>
      <c r="MW107" s="14"/>
      <c r="MX107" s="14"/>
      <c r="MY107" s="14"/>
      <c r="MZ107" s="14"/>
      <c r="NA107" s="14"/>
      <c r="NB107" s="14"/>
      <c r="NC107" s="14"/>
      <c r="ND107" s="14"/>
      <c r="NE107" s="14"/>
      <c r="NF107" s="14"/>
      <c r="NG107" s="14"/>
      <c r="NH107" s="14"/>
      <c r="NI107" s="14"/>
      <c r="NJ107" s="14"/>
      <c r="NK107" s="14"/>
      <c r="NL107" s="14"/>
      <c r="NM107" s="14"/>
      <c r="NN107" s="14"/>
      <c r="NO107" s="14"/>
      <c r="NP107" s="14"/>
      <c r="NQ107" s="14"/>
      <c r="NR107" s="14"/>
      <c r="NS107" s="14"/>
      <c r="NT107" s="14"/>
      <c r="NU107" s="14"/>
      <c r="NV107" s="14"/>
      <c r="NW107" s="14"/>
      <c r="NX107" s="14"/>
      <c r="NY107" s="14"/>
      <c r="NZ107" s="14"/>
      <c r="OA107" s="14"/>
      <c r="OB107" s="14"/>
      <c r="OC107" s="14"/>
      <c r="OD107" s="14"/>
      <c r="OE107" s="14"/>
      <c r="OF107" s="14"/>
      <c r="OG107" s="14"/>
      <c r="OH107" s="14"/>
      <c r="OI107" s="14"/>
      <c r="OJ107" s="14"/>
      <c r="OK107" s="14"/>
      <c r="OL107" s="14"/>
      <c r="OM107" s="14"/>
      <c r="ON107" s="14"/>
      <c r="OO107" s="14"/>
      <c r="OP107" s="14"/>
      <c r="OQ107" s="14"/>
      <c r="OR107" s="14"/>
      <c r="OS107" s="14"/>
      <c r="OT107" s="14"/>
      <c r="OU107" s="24">
        <v>0</v>
      </c>
    </row>
    <row r="108" spans="1:411" outlineLevel="1">
      <c r="A108" s="21">
        <f t="shared" si="158"/>
        <v>103</v>
      </c>
      <c r="B108" s="29">
        <f>$A$14</f>
        <v>9</v>
      </c>
      <c r="C108">
        <v>203</v>
      </c>
      <c r="D108" s="144" t="str">
        <f t="shared" ref="D108:D113" si="861">INDEX(i.Region_Desc,$K108,1)</f>
        <v>GSM</v>
      </c>
      <c r="E108" t="b">
        <v>0</v>
      </c>
      <c r="F108" t="b">
        <v>0</v>
      </c>
      <c r="G108" t="b">
        <f t="shared" ref="G108:G113" si="862">E108</f>
        <v>0</v>
      </c>
      <c r="H108" s="325">
        <v>2</v>
      </c>
      <c r="I108" s="325">
        <v>1</v>
      </c>
      <c r="J108" s="29" t="str">
        <f>""</f>
        <v/>
      </c>
      <c r="K108" s="29">
        <f>d.Region</f>
        <v>2</v>
      </c>
      <c r="L108" s="29">
        <v>2</v>
      </c>
      <c r="M108" s="29">
        <v>2</v>
      </c>
      <c r="N108" s="325">
        <v>3</v>
      </c>
      <c r="O108" s="325">
        <v>1</v>
      </c>
      <c r="P108" s="29">
        <v>1</v>
      </c>
      <c r="Q108" s="29">
        <v>6</v>
      </c>
      <c r="R108" s="21">
        <v>1</v>
      </c>
      <c r="S108" s="29">
        <v>1</v>
      </c>
      <c r="T108" s="21">
        <v>1</v>
      </c>
      <c r="U108" s="21"/>
      <c r="V108" s="21"/>
      <c r="W108" s="21">
        <v>0</v>
      </c>
      <c r="X108" s="21"/>
      <c r="Y108" s="21">
        <v>0</v>
      </c>
      <c r="Z108" s="21">
        <v>0</v>
      </c>
      <c r="AA108" s="21">
        <v>0</v>
      </c>
      <c r="AB108" s="21">
        <v>0</v>
      </c>
      <c r="AC108" s="21">
        <v>0</v>
      </c>
      <c r="AD108" s="21">
        <v>0</v>
      </c>
      <c r="AE108" s="21">
        <v>0</v>
      </c>
      <c r="AF108" s="144">
        <f>INDEX(CHOOSE($N108,DataAutumn!i.AdultDrys,DataWinter!i.AdultDrys,DataSpring!i.AdultDrys),1,$M108)</f>
        <v>3</v>
      </c>
      <c r="AG108" s="5">
        <f t="shared" ref="AG108:AH113" si="863">INDEX(i.FlkStrctr,$M108,AG$7)</f>
        <v>2</v>
      </c>
      <c r="AH108" s="5">
        <f t="shared" si="863"/>
        <v>0</v>
      </c>
      <c r="AI108" s="5">
        <f t="shared" ref="AI108:AI113" si="864">INDEX(i.StdELMan,($K108-1)*12+($M108-1)*3+$N108,AI$7)</f>
        <v>1</v>
      </c>
      <c r="AJ108">
        <f t="shared" ref="AJ108:AJ113" si="865">IFERROR(MOD($CF108,100),0)</f>
        <v>11</v>
      </c>
      <c r="AL108" s="235" t="str">
        <f ca="1">TEXT(LEFT(OFFSET(AL108,-1,0),5)+1,"00000")&amp;MID(OFFSET(AL108,-1,0),6,FIND(" ",OFFSET(AL108,-1,0),7)-5)
&amp; $D108           &amp; IF($IG108=0," FWM","")&amp;IF($IG108=1," MWM","")&amp;IF($IG108=5," Mat","")&amp;IF($IH108=TRUE,"&amp;BBT","    ")          &amp; " Day"&amp;INDEX(i.DOY,$N108,1)
&amp; " Scan"&amp;TEXT($O108,"0")        &amp;" "&amp; INDEX(DataMaster!$B$98:$B$105,$Q108,0)
&amp; " WP"&amp;TEXT($MC108*100,"000p")           &amp; " MP"&amp;TEXT($MD108*100,"000p")           &amp; " GP"&amp;TEXT($MM108*100,"000p")
&amp; " T_" &amp; IF(AND($CC108,$CE108),"TRUE ")        &amp; " (F"&amp;3+COUNTIF($CV108:$CY108,TRUE)&amp;3&amp;"N"&amp;$DM108&amp;$DN108&amp;")"</f>
        <v>00001 FeedSupply_DSP GSM MWM     Day204 Scan1 Mutton WP100p MP100p GP100p T_FALSE (F33N11)</v>
      </c>
      <c r="AM108" s="9" t="str">
        <f ca="1">IF(COUNTIF(AL$5:AL108,AL108)=1,"-","Dup")</f>
        <v>-</v>
      </c>
      <c r="AN108" s="9"/>
      <c r="AO108" s="12" t="b">
        <v>1</v>
      </c>
      <c r="AP108" s="12" t="b">
        <v>1</v>
      </c>
      <c r="AQ108" s="12" t="b">
        <v>1</v>
      </c>
      <c r="AR108" s="12" t="b">
        <v>1</v>
      </c>
      <c r="AS108" s="12" t="b">
        <v>1</v>
      </c>
      <c r="AT108" s="12" t="b">
        <v>1</v>
      </c>
      <c r="AU108" s="12" t="b">
        <v>1</v>
      </c>
      <c r="AV108" s="12" t="b">
        <v>1</v>
      </c>
      <c r="AW108" s="9"/>
      <c r="AX108" s="5" t="b">
        <f t="shared" ref="AX108:BC113" si="866">INDEX(i.model_structure,$H108,AX$7)</f>
        <v>0</v>
      </c>
      <c r="AY108" s="5" t="str">
        <f t="shared" si="866"/>
        <v>-</v>
      </c>
      <c r="AZ108" s="5" t="b">
        <f t="shared" si="866"/>
        <v>0</v>
      </c>
      <c r="BA108" s="5" t="b">
        <f t="shared" si="866"/>
        <v>1</v>
      </c>
      <c r="BB108" s="5" t="b">
        <f t="shared" si="866"/>
        <v>1</v>
      </c>
      <c r="BC108" s="144">
        <f t="shared" si="866"/>
        <v>0</v>
      </c>
      <c r="BD108" s="19" t="b">
        <f t="shared" ref="BD108:BD113" ca="1" si="867">OFFSET(BD$5,$B108,0)</f>
        <v>1</v>
      </c>
      <c r="BE108" s="9"/>
      <c r="BF108" s="5" t="str">
        <f t="shared" ref="BF108:BF113" ca="1" si="868">IF($M108&lt;&gt;4,OFFSET(BF$5,$B108,0),1)</f>
        <v>-</v>
      </c>
      <c r="BG108" s="19" t="str">
        <f t="shared" ref="BG108:BI113" ca="1" si="869">OFFSET(BG$5,$B108,0)</f>
        <v>-</v>
      </c>
      <c r="BH108" s="19" t="str">
        <f t="shared" ca="1" si="869"/>
        <v>-</v>
      </c>
      <c r="BI108" s="19" t="str">
        <f t="shared" ca="1" si="869"/>
        <v>-</v>
      </c>
      <c r="BJ108" s="5" t="str">
        <f t="shared" ref="BJ108:BJ113" ca="1" si="870">IF($M108&lt;&gt;4,OFFSET(BJ$5,$B108,0),1)</f>
        <v>-</v>
      </c>
      <c r="BK108" s="19" t="str">
        <f t="shared" ref="BK108:BK113" ca="1" si="871">OFFSET(BK$5,$B108,0)</f>
        <v>-</v>
      </c>
      <c r="BL108" s="5" t="str">
        <f t="shared" ref="BL108:BL113" ca="1" si="872">IF($M108&lt;&gt;4,OFFSET(BL$5,$B108,0),1)</f>
        <v>-</v>
      </c>
      <c r="BM108" s="19" t="str">
        <f t="shared" ref="BM108:BO113" ca="1" si="873">OFFSET(BM$5,$B108,0)</f>
        <v>-</v>
      </c>
      <c r="BN108" s="19" t="str">
        <f t="shared" ca="1" si="873"/>
        <v>-</v>
      </c>
      <c r="BO108" s="19" t="str">
        <f t="shared" ca="1" si="873"/>
        <v>-</v>
      </c>
      <c r="BP108" s="5" t="str">
        <f t="shared" ref="BP108:BP113" ca="1" si="874">IF($M108&lt;&gt;4,OFFSET(BP$5,$B108,0),1)</f>
        <v>-</v>
      </c>
      <c r="BQ108" s="9"/>
      <c r="BR108" s="19" t="str">
        <f t="shared" ref="BR108:CA113" ca="1" si="875">OFFSET(BR$5,$B108,0)</f>
        <v>-</v>
      </c>
      <c r="BS108" s="19" t="str">
        <f t="shared" ca="1" si="875"/>
        <v>-</v>
      </c>
      <c r="BT108" s="19" t="str">
        <f t="shared" ca="1" si="875"/>
        <v>-</v>
      </c>
      <c r="BU108" s="19" t="str">
        <f t="shared" ca="1" si="875"/>
        <v>-</v>
      </c>
      <c r="BV108" s="19" t="str">
        <f t="shared" ca="1" si="875"/>
        <v>-</v>
      </c>
      <c r="BW108" s="19" t="str">
        <f t="shared" ca="1" si="875"/>
        <v>-</v>
      </c>
      <c r="BX108" s="19" t="str">
        <f t="shared" ca="1" si="875"/>
        <v>-</v>
      </c>
      <c r="BY108" s="19" t="str">
        <f t="shared" ca="1" si="875"/>
        <v>-</v>
      </c>
      <c r="BZ108" s="19" t="str">
        <f t="shared" ca="1" si="875"/>
        <v>-</v>
      </c>
      <c r="CA108" s="19" t="str">
        <f t="shared" ca="1" si="875"/>
        <v>-</v>
      </c>
      <c r="CB108" s="9"/>
      <c r="CC108" s="12" t="b">
        <v>0</v>
      </c>
      <c r="CD108" s="12" t="b">
        <v>0</v>
      </c>
      <c r="CE108" s="12" t="b">
        <v>0</v>
      </c>
      <c r="CF108" s="12">
        <f>VALUE($K108&amp;$M108&amp;$N108&amp;$O108&amp;"1")</f>
        <v>22311</v>
      </c>
      <c r="CG108" s="144" t="b">
        <f>NOT(CE108)</f>
        <v>1</v>
      </c>
      <c r="CH108" s="12" t="s">
        <v>34</v>
      </c>
      <c r="CI108" s="12" t="b">
        <v>1</v>
      </c>
      <c r="CJ108" s="12">
        <f>VALUE($K108&amp;$M108&amp;$N108&amp;$Q108&amp;$S108&amp;"01")</f>
        <v>2236101</v>
      </c>
      <c r="CK108" s="19" t="str">
        <f t="shared" ref="CK108:CM108" ca="1" si="876">OFFSET(CK$5,$B108,0)</f>
        <v>-</v>
      </c>
      <c r="CL108" s="19">
        <f t="shared" ca="1" si="876"/>
        <v>1</v>
      </c>
      <c r="CM108" s="19">
        <f t="shared" ca="1" si="876"/>
        <v>1</v>
      </c>
      <c r="CN108" s="9"/>
      <c r="CO108" s="444">
        <f t="shared" ref="CO108:CQ113" si="877">INDEX(i.UserPeriod0,$AI108,CO$7)</f>
        <v>652</v>
      </c>
      <c r="CP108" s="444">
        <f t="shared" si="877"/>
        <v>686</v>
      </c>
      <c r="CQ108" s="444">
        <f t="shared" si="877"/>
        <v>721</v>
      </c>
      <c r="CR108" s="152">
        <f t="shared" ref="CR108:CT113" si="878">7*INDEX(i.end_joining,1,CR$7+($AI108-1)*3)</f>
        <v>378</v>
      </c>
      <c r="CS108" s="152">
        <f t="shared" si="878"/>
        <v>413</v>
      </c>
      <c r="CT108" s="152">
        <f t="shared" si="878"/>
        <v>448</v>
      </c>
      <c r="CU108" s="19" t="str">
        <f t="shared" ref="CU108:DK113" ca="1" si="879">OFFSET(CU$5,$B108,0)</f>
        <v>-</v>
      </c>
      <c r="CV108" s="19" t="str">
        <f t="shared" ca="1" si="879"/>
        <v>-</v>
      </c>
      <c r="CW108" s="19" t="str">
        <f t="shared" ca="1" si="879"/>
        <v>-</v>
      </c>
      <c r="CX108" s="19" t="str">
        <f t="shared" ca="1" si="879"/>
        <v>-</v>
      </c>
      <c r="CY108" s="19" t="str">
        <f t="shared" ca="1" si="879"/>
        <v>-</v>
      </c>
      <c r="CZ108" s="19" t="b">
        <f t="shared" ca="1" si="879"/>
        <v>1</v>
      </c>
      <c r="DA108" s="19">
        <f t="shared" ca="1" si="879"/>
        <v>0</v>
      </c>
      <c r="DB108" s="19">
        <f t="shared" ca="1" si="879"/>
        <v>0</v>
      </c>
      <c r="DC108" s="19">
        <f t="shared" ca="1" si="879"/>
        <v>0</v>
      </c>
      <c r="DD108" s="19">
        <f t="shared" ca="1" si="879"/>
        <v>0</v>
      </c>
      <c r="DE108" s="19">
        <f t="shared" ca="1" si="879"/>
        <v>0</v>
      </c>
      <c r="DF108" s="19">
        <f t="shared" ca="1" si="879"/>
        <v>0</v>
      </c>
      <c r="DG108" s="19">
        <f t="shared" ca="1" si="879"/>
        <v>0</v>
      </c>
      <c r="DH108" s="19">
        <f t="shared" ca="1" si="879"/>
        <v>0</v>
      </c>
      <c r="DI108" s="19">
        <f t="shared" ca="1" si="879"/>
        <v>0</v>
      </c>
      <c r="DJ108" s="19">
        <f t="shared" ca="1" si="879"/>
        <v>0</v>
      </c>
      <c r="DK108" s="19">
        <f t="shared" ca="1" si="879"/>
        <v>0</v>
      </c>
      <c r="DL108" s="19">
        <f t="shared" ref="DL108:ES113" ca="1" si="880">OFFSET(DL$5,$B108,0)</f>
        <v>0</v>
      </c>
      <c r="DM108" s="19">
        <f t="shared" ca="1" si="880"/>
        <v>1</v>
      </c>
      <c r="DN108" s="19">
        <f t="shared" ca="1" si="880"/>
        <v>1</v>
      </c>
      <c r="DO108" s="19">
        <f t="shared" ca="1" si="880"/>
        <v>0</v>
      </c>
      <c r="DP108" s="19" t="str">
        <f t="shared" ca="1" si="880"/>
        <v>-</v>
      </c>
      <c r="DQ108" s="19" t="str">
        <f t="shared" ca="1" si="880"/>
        <v>-</v>
      </c>
      <c r="DR108" s="19" t="str">
        <f t="shared" ca="1" si="880"/>
        <v>-</v>
      </c>
      <c r="DS108" s="19" t="str">
        <f t="shared" ca="1" si="880"/>
        <v>-</v>
      </c>
      <c r="DT108" s="19" t="str">
        <f t="shared" ca="1" si="880"/>
        <v>-</v>
      </c>
      <c r="DU108" s="19">
        <f t="shared" ca="1" si="880"/>
        <v>0</v>
      </c>
      <c r="DV108" s="19" t="str">
        <f t="shared" ca="1" si="880"/>
        <v>-</v>
      </c>
      <c r="DW108" s="19" t="str">
        <f t="shared" ca="1" si="880"/>
        <v>-</v>
      </c>
      <c r="DX108" s="19" t="str">
        <f t="shared" ca="1" si="880"/>
        <v>-</v>
      </c>
      <c r="DY108" s="19" t="str">
        <f t="shared" ca="1" si="880"/>
        <v>-</v>
      </c>
      <c r="DZ108" s="19" t="str">
        <f t="shared" ca="1" si="880"/>
        <v>-</v>
      </c>
      <c r="EA108" s="19" t="str">
        <f t="shared" ca="1" si="880"/>
        <v>-</v>
      </c>
      <c r="EB108" s="19" t="str">
        <f t="shared" ca="1" si="880"/>
        <v>-</v>
      </c>
      <c r="EC108" s="19" t="str">
        <f t="shared" ca="1" si="880"/>
        <v>-</v>
      </c>
      <c r="ED108" s="19">
        <f t="shared" ca="1" si="880"/>
        <v>0</v>
      </c>
      <c r="EE108" s="19">
        <f t="shared" ca="1" si="880"/>
        <v>0</v>
      </c>
      <c r="EF108" s="19">
        <f t="shared" ca="1" si="880"/>
        <v>0</v>
      </c>
      <c r="EG108" s="19">
        <f t="shared" ca="1" si="880"/>
        <v>0</v>
      </c>
      <c r="EH108" s="19">
        <f t="shared" ca="1" si="880"/>
        <v>0</v>
      </c>
      <c r="EI108" s="19">
        <f t="shared" ca="1" si="880"/>
        <v>0</v>
      </c>
      <c r="EJ108" s="19">
        <f t="shared" ca="1" si="880"/>
        <v>0</v>
      </c>
      <c r="EK108" s="19">
        <f t="shared" ca="1" si="880"/>
        <v>0</v>
      </c>
      <c r="EL108" s="19">
        <f t="shared" ca="1" si="880"/>
        <v>0</v>
      </c>
      <c r="EM108" s="19">
        <f t="shared" ca="1" si="880"/>
        <v>0</v>
      </c>
      <c r="EN108" s="19">
        <f t="shared" ca="1" si="880"/>
        <v>0</v>
      </c>
      <c r="EO108" s="19">
        <f t="shared" ca="1" si="880"/>
        <v>0</v>
      </c>
      <c r="EP108" s="19">
        <f t="shared" ca="1" si="880"/>
        <v>0</v>
      </c>
      <c r="EQ108" s="19">
        <f t="shared" ca="1" si="880"/>
        <v>0</v>
      </c>
      <c r="ER108" s="19">
        <f t="shared" ca="1" si="880"/>
        <v>0</v>
      </c>
      <c r="ES108" s="19">
        <f t="shared" ca="1" si="880"/>
        <v>0</v>
      </c>
      <c r="ET108" s="19">
        <f t="shared" ref="ET108:FI112" ca="1" si="881">OFFSET(ET$5,$B108,0)</f>
        <v>0</v>
      </c>
      <c r="EU108" s="19">
        <f t="shared" ca="1" si="881"/>
        <v>0</v>
      </c>
      <c r="EV108" s="19">
        <f t="shared" ca="1" si="881"/>
        <v>0</v>
      </c>
      <c r="EW108" s="19">
        <f t="shared" ca="1" si="881"/>
        <v>0</v>
      </c>
      <c r="EX108" s="19">
        <f t="shared" ca="1" si="881"/>
        <v>0</v>
      </c>
      <c r="EY108" s="19">
        <f t="shared" ca="1" si="881"/>
        <v>0</v>
      </c>
      <c r="EZ108" s="19">
        <f t="shared" ca="1" si="881"/>
        <v>0</v>
      </c>
      <c r="FA108" s="19">
        <f t="shared" ca="1" si="881"/>
        <v>0</v>
      </c>
      <c r="FB108" s="19">
        <f t="shared" ca="1" si="881"/>
        <v>0</v>
      </c>
      <c r="FC108" s="19">
        <f t="shared" ca="1" si="881"/>
        <v>0</v>
      </c>
      <c r="FD108" s="19">
        <f t="shared" ca="1" si="881"/>
        <v>0</v>
      </c>
      <c r="FE108" s="19">
        <f t="shared" ca="1" si="881"/>
        <v>0</v>
      </c>
      <c r="FF108" s="19">
        <f t="shared" ca="1" si="881"/>
        <v>0</v>
      </c>
      <c r="FG108" s="19">
        <f t="shared" ca="1" si="881"/>
        <v>0</v>
      </c>
      <c r="FH108" s="19">
        <f t="shared" ca="1" si="881"/>
        <v>0</v>
      </c>
      <c r="FI108" s="19">
        <f t="shared" ca="1" si="881"/>
        <v>0</v>
      </c>
      <c r="FJ108" s="19">
        <f t="shared" ref="FJ108:HK111" ca="1" si="882">OFFSET(FJ$5,$B108,0)</f>
        <v>0</v>
      </c>
      <c r="FK108" s="19">
        <f t="shared" ca="1" si="882"/>
        <v>0</v>
      </c>
      <c r="FL108" s="19">
        <f t="shared" ca="1" si="882"/>
        <v>0</v>
      </c>
      <c r="FM108" s="19">
        <f t="shared" ca="1" si="882"/>
        <v>0</v>
      </c>
      <c r="FN108" s="19">
        <f t="shared" ca="1" si="882"/>
        <v>0</v>
      </c>
      <c r="FO108" s="19">
        <f t="shared" ca="1" si="882"/>
        <v>0</v>
      </c>
      <c r="FP108" s="19">
        <f t="shared" ca="1" si="882"/>
        <v>0</v>
      </c>
      <c r="FQ108" s="19">
        <f t="shared" ca="1" si="882"/>
        <v>0</v>
      </c>
      <c r="FR108" s="19">
        <f t="shared" ca="1" si="882"/>
        <v>0</v>
      </c>
      <c r="FS108" s="19">
        <f t="shared" ca="1" si="882"/>
        <v>0</v>
      </c>
      <c r="FT108" s="19">
        <f t="shared" ca="1" si="882"/>
        <v>0</v>
      </c>
      <c r="FU108" s="19">
        <f t="shared" ca="1" si="882"/>
        <v>0</v>
      </c>
      <c r="FV108" s="19">
        <f t="shared" ca="1" si="882"/>
        <v>0</v>
      </c>
      <c r="FW108" s="19">
        <f t="shared" ca="1" si="882"/>
        <v>0</v>
      </c>
      <c r="FX108" s="19">
        <f t="shared" ca="1" si="882"/>
        <v>0</v>
      </c>
      <c r="FY108" s="19">
        <f t="shared" ca="1" si="882"/>
        <v>0</v>
      </c>
      <c r="FZ108" s="19">
        <f t="shared" ca="1" si="882"/>
        <v>0</v>
      </c>
      <c r="GA108" s="19">
        <f t="shared" ca="1" si="882"/>
        <v>0</v>
      </c>
      <c r="GB108" s="19">
        <f t="shared" ca="1" si="882"/>
        <v>0</v>
      </c>
      <c r="GC108" s="19">
        <f t="shared" ca="1" si="882"/>
        <v>0</v>
      </c>
      <c r="GD108" s="19">
        <f t="shared" ca="1" si="882"/>
        <v>0</v>
      </c>
      <c r="GE108" s="19">
        <f t="shared" ca="1" si="882"/>
        <v>0</v>
      </c>
      <c r="GF108" s="19">
        <f t="shared" ca="1" si="882"/>
        <v>0</v>
      </c>
      <c r="GG108" s="19">
        <f t="shared" ca="1" si="882"/>
        <v>0</v>
      </c>
      <c r="GH108" s="19">
        <f t="shared" ca="1" si="882"/>
        <v>0</v>
      </c>
      <c r="GI108" s="19">
        <f t="shared" ca="1" si="882"/>
        <v>0</v>
      </c>
      <c r="GJ108" s="19">
        <f t="shared" ca="1" si="882"/>
        <v>0</v>
      </c>
      <c r="GK108" s="19">
        <f t="shared" ca="1" si="882"/>
        <v>0</v>
      </c>
      <c r="GL108" s="19">
        <f t="shared" ca="1" si="882"/>
        <v>0</v>
      </c>
      <c r="GM108" s="19">
        <f t="shared" ca="1" si="882"/>
        <v>0</v>
      </c>
      <c r="GN108" s="19">
        <f t="shared" ca="1" si="882"/>
        <v>0</v>
      </c>
      <c r="GO108" s="19">
        <f t="shared" ca="1" si="882"/>
        <v>0</v>
      </c>
      <c r="GP108" s="19">
        <f t="shared" ca="1" si="882"/>
        <v>0</v>
      </c>
      <c r="GQ108" s="19">
        <f t="shared" ca="1" si="882"/>
        <v>0</v>
      </c>
      <c r="GR108" s="19">
        <f t="shared" ca="1" si="882"/>
        <v>0</v>
      </c>
      <c r="GS108" s="19">
        <f t="shared" ca="1" si="882"/>
        <v>0</v>
      </c>
      <c r="GT108" s="19">
        <f t="shared" ca="1" si="882"/>
        <v>0</v>
      </c>
      <c r="GU108" s="19">
        <f t="shared" ca="1" si="882"/>
        <v>0</v>
      </c>
      <c r="GV108" s="19">
        <f t="shared" ca="1" si="882"/>
        <v>0</v>
      </c>
      <c r="GW108" s="19">
        <f t="shared" ca="1" si="882"/>
        <v>0</v>
      </c>
      <c r="GX108" s="19">
        <f t="shared" ca="1" si="882"/>
        <v>0</v>
      </c>
      <c r="GY108" s="19">
        <f t="shared" ca="1" si="882"/>
        <v>0</v>
      </c>
      <c r="GZ108" s="19">
        <f t="shared" ca="1" si="882"/>
        <v>0</v>
      </c>
      <c r="HA108" s="19">
        <f t="shared" ca="1" si="882"/>
        <v>0</v>
      </c>
      <c r="HB108" s="19">
        <f t="shared" ca="1" si="882"/>
        <v>0</v>
      </c>
      <c r="HC108" s="19">
        <f t="shared" ca="1" si="882"/>
        <v>0</v>
      </c>
      <c r="HD108" s="19">
        <f t="shared" ca="1" si="882"/>
        <v>0</v>
      </c>
      <c r="HE108" s="19">
        <f t="shared" ca="1" si="882"/>
        <v>0</v>
      </c>
      <c r="HF108" s="19">
        <f t="shared" ca="1" si="882"/>
        <v>0</v>
      </c>
      <c r="HG108" s="19">
        <f t="shared" ca="1" si="882"/>
        <v>0</v>
      </c>
      <c r="HH108" s="19">
        <f t="shared" ca="1" si="882"/>
        <v>0</v>
      </c>
      <c r="HI108" s="19">
        <f t="shared" ca="1" si="882"/>
        <v>0</v>
      </c>
      <c r="HJ108" s="19">
        <f t="shared" ca="1" si="882"/>
        <v>0</v>
      </c>
      <c r="HK108" s="19">
        <f t="shared" ca="1" si="882"/>
        <v>0</v>
      </c>
      <c r="HL108" s="19">
        <f t="shared" ref="HL108:ID110" ca="1" si="883">OFFSET(HL$5,$B108,0)</f>
        <v>0</v>
      </c>
      <c r="HM108" s="19">
        <f t="shared" ca="1" si="883"/>
        <v>0</v>
      </c>
      <c r="HN108" s="19">
        <f t="shared" ca="1" si="883"/>
        <v>0</v>
      </c>
      <c r="HO108" s="19">
        <f t="shared" ca="1" si="883"/>
        <v>0</v>
      </c>
      <c r="HP108" s="19">
        <f t="shared" ca="1" si="883"/>
        <v>0</v>
      </c>
      <c r="HQ108" s="19">
        <f t="shared" ca="1" si="883"/>
        <v>0</v>
      </c>
      <c r="HR108" s="19">
        <f t="shared" ca="1" si="883"/>
        <v>0</v>
      </c>
      <c r="HS108" s="19">
        <f t="shared" ca="1" si="883"/>
        <v>0</v>
      </c>
      <c r="HT108" s="19">
        <f t="shared" ca="1" si="883"/>
        <v>0</v>
      </c>
      <c r="HU108" s="19">
        <f t="shared" ca="1" si="883"/>
        <v>0</v>
      </c>
      <c r="HV108" s="19">
        <f t="shared" ca="1" si="883"/>
        <v>0</v>
      </c>
      <c r="HW108" s="19">
        <f t="shared" ca="1" si="883"/>
        <v>0</v>
      </c>
      <c r="HX108" s="19">
        <f t="shared" ca="1" si="883"/>
        <v>0</v>
      </c>
      <c r="HY108" s="19">
        <f t="shared" ca="1" si="883"/>
        <v>0</v>
      </c>
      <c r="HZ108" s="19">
        <f t="shared" ca="1" si="883"/>
        <v>0</v>
      </c>
      <c r="IA108" s="19">
        <f t="shared" ca="1" si="883"/>
        <v>0</v>
      </c>
      <c r="IB108" s="19">
        <f t="shared" ca="1" si="883"/>
        <v>0</v>
      </c>
      <c r="IC108" s="19">
        <f t="shared" ca="1" si="883"/>
        <v>0</v>
      </c>
      <c r="ID108" s="19">
        <f t="shared" ca="1" si="883"/>
        <v>0</v>
      </c>
      <c r="IE108" s="5">
        <f t="shared" ref="IE108:IE113" si="884">INDEX(i.TOL,$N108,IE$7)</f>
        <v>67</v>
      </c>
      <c r="IF108" s="9"/>
      <c r="IG108" s="5">
        <f t="shared" ref="IG108:IJ113" si="885">INDEX(i.FlkStrctr,$M108,IG$7)</f>
        <v>1</v>
      </c>
      <c r="IH108" s="5" t="b">
        <f t="shared" si="885"/>
        <v>0</v>
      </c>
      <c r="II108" s="19">
        <f t="shared" ref="II108:JN113" ca="1" si="886">OFFSET(II$5,$B108,0)</f>
        <v>0</v>
      </c>
      <c r="IJ108" s="5">
        <f t="shared" si="885"/>
        <v>55</v>
      </c>
      <c r="IK108" s="19">
        <f t="shared" ca="1" si="886"/>
        <v>1</v>
      </c>
      <c r="IL108" s="19">
        <f t="shared" ca="1" si="886"/>
        <v>0</v>
      </c>
      <c r="IM108" s="19">
        <f t="shared" ca="1" si="886"/>
        <v>0</v>
      </c>
      <c r="IN108" s="19">
        <f t="shared" ca="1" si="886"/>
        <v>0</v>
      </c>
      <c r="IO108" s="19">
        <f t="shared" ca="1" si="886"/>
        <v>0</v>
      </c>
      <c r="IP108" s="19">
        <f t="shared" ca="1" si="886"/>
        <v>0</v>
      </c>
      <c r="IQ108" s="19">
        <f t="shared" ca="1" si="886"/>
        <v>0</v>
      </c>
      <c r="IR108" s="19">
        <f t="shared" ca="1" si="886"/>
        <v>0</v>
      </c>
      <c r="IS108" s="19">
        <f t="shared" ca="1" si="886"/>
        <v>0</v>
      </c>
      <c r="IT108" s="19">
        <f t="shared" ca="1" si="886"/>
        <v>0</v>
      </c>
      <c r="IU108" s="19">
        <f t="shared" ca="1" si="886"/>
        <v>0</v>
      </c>
      <c r="IV108" s="19">
        <f t="shared" ca="1" si="886"/>
        <v>0</v>
      </c>
      <c r="IW108" s="19">
        <f t="shared" ca="1" si="886"/>
        <v>0</v>
      </c>
      <c r="IX108" s="19">
        <f t="shared" ca="1" si="886"/>
        <v>0</v>
      </c>
      <c r="IY108" s="19">
        <f t="shared" ca="1" si="886"/>
        <v>0</v>
      </c>
      <c r="IZ108" s="19">
        <f t="shared" ca="1" si="886"/>
        <v>0</v>
      </c>
      <c r="JA108" s="19">
        <f t="shared" ca="1" si="886"/>
        <v>0</v>
      </c>
      <c r="JB108" s="19">
        <f t="shared" ca="1" si="886"/>
        <v>0</v>
      </c>
      <c r="JC108" s="19">
        <f t="shared" ca="1" si="886"/>
        <v>0</v>
      </c>
      <c r="JD108" s="19">
        <f t="shared" ca="1" si="886"/>
        <v>0</v>
      </c>
      <c r="JE108" s="19">
        <f t="shared" ca="1" si="886"/>
        <v>0</v>
      </c>
      <c r="JF108" s="19">
        <f t="shared" ca="1" si="886"/>
        <v>0</v>
      </c>
      <c r="JG108" s="5">
        <f t="shared" ref="JG108:JK113" si="887">INDEX(i_dryman,($AF108-1)*4+INDEX(i.StdELMan,($K108-1)*12+($M108-1)*3+$N108,JG$8),JG$7)</f>
        <v>1.2500000000000001E-2</v>
      </c>
      <c r="JH108" s="567">
        <f t="shared" si="887"/>
        <v>0</v>
      </c>
      <c r="JI108" s="5">
        <f t="shared" si="887"/>
        <v>6.25E-2</v>
      </c>
      <c r="JJ108" s="5">
        <f t="shared" si="887"/>
        <v>6.25E-2</v>
      </c>
      <c r="JK108" s="5">
        <f t="shared" si="887"/>
        <v>6.25E-2</v>
      </c>
      <c r="JL108" s="19">
        <f t="shared" ca="1" si="886"/>
        <v>1</v>
      </c>
      <c r="JM108" s="19">
        <f t="shared" ca="1" si="886"/>
        <v>0</v>
      </c>
      <c r="JN108" s="19">
        <f t="shared" ca="1" si="886"/>
        <v>1</v>
      </c>
      <c r="JO108" s="9"/>
      <c r="JP108" s="5" t="b">
        <f t="shared" ref="JP108:JP113" ca="1" si="888">IF($L108&lt;&gt;0,INDEX(i.cropgraze_inc,$L108,JP$7),OFFSET(JP$5,$B108,0))</f>
        <v>0</v>
      </c>
      <c r="JQ108" s="19" t="str">
        <f t="shared" ref="JQ108:JR113" ca="1" si="889">OFFSET(JQ$5,$B108,0)</f>
        <v>-</v>
      </c>
      <c r="JR108" s="19" t="str">
        <f t="shared" ca="1" si="889"/>
        <v>-</v>
      </c>
      <c r="JS108" s="5" t="b">
        <f t="shared" ref="JS108:JU113" si="890">($N108=JS$11)</f>
        <v>0</v>
      </c>
      <c r="JT108" s="5" t="b">
        <f t="shared" si="890"/>
        <v>0</v>
      </c>
      <c r="JU108" s="5" t="b">
        <f t="shared" si="890"/>
        <v>1</v>
      </c>
      <c r="JV108" s="144">
        <f>$O108</f>
        <v>1</v>
      </c>
      <c r="JW108" s="144">
        <f t="shared" ref="JW108" si="891">$O108</f>
        <v>1</v>
      </c>
      <c r="JX108" s="12" t="s">
        <v>34</v>
      </c>
      <c r="JY108" s="12" t="s">
        <v>34</v>
      </c>
      <c r="JZ108" s="12" t="s">
        <v>34</v>
      </c>
      <c r="KA108" s="12" t="s">
        <v>34</v>
      </c>
      <c r="KB108" s="12">
        <v>1</v>
      </c>
      <c r="KC108" s="12">
        <v>0.66</v>
      </c>
      <c r="KD108" s="244" t="s">
        <v>34</v>
      </c>
      <c r="KE108" s="5" t="b" cm="1">
        <f t="array" ref="KE108">IF(OR(KF108:KM108&lt;&gt;"-"),TRUE,"-")</f>
        <v>1</v>
      </c>
      <c r="KF108" s="12">
        <v>2</v>
      </c>
      <c r="KG108" s="12">
        <v>2</v>
      </c>
      <c r="KH108" s="12">
        <v>2</v>
      </c>
      <c r="KI108" s="12">
        <v>2</v>
      </c>
      <c r="KJ108" s="12">
        <v>2</v>
      </c>
      <c r="KK108" s="12">
        <v>2</v>
      </c>
      <c r="KL108" s="12">
        <v>2</v>
      </c>
      <c r="KM108" s="12">
        <v>2</v>
      </c>
      <c r="KN108" s="5" t="str">
        <f t="array" ref="KN108">IF(OR(KO108:KU108&lt;&gt;"-"),TRUE,"-")</f>
        <v>-</v>
      </c>
      <c r="KO108" s="12" t="s">
        <v>34</v>
      </c>
      <c r="KP108" s="12" t="s">
        <v>34</v>
      </c>
      <c r="KQ108" s="12" t="s">
        <v>34</v>
      </c>
      <c r="KR108" s="12" t="s">
        <v>34</v>
      </c>
      <c r="KS108" s="12" t="s">
        <v>34</v>
      </c>
      <c r="KT108" s="12" t="s">
        <v>34</v>
      </c>
      <c r="KU108" s="12" t="s">
        <v>34</v>
      </c>
      <c r="KV108" s="12" t="b">
        <v>0</v>
      </c>
      <c r="KW108" s="144">
        <f t="shared" ref="KW108:KW113" si="892">IF($AI108=6,0,$KX108)</f>
        <v>2</v>
      </c>
      <c r="KX108" s="12">
        <v>2</v>
      </c>
      <c r="KY108" s="12" t="b">
        <v>0</v>
      </c>
      <c r="KZ108" s="12" t="s">
        <v>34</v>
      </c>
      <c r="LA108" s="5" t="str">
        <f t="shared" ref="LA108:LD113" si="893">INDEX(i.FlkStrctr,$M108,LA$7)</f>
        <v>-</v>
      </c>
      <c r="LB108" s="5" t="str">
        <f t="shared" si="893"/>
        <v>-</v>
      </c>
      <c r="LC108" s="5" t="str">
        <f t="shared" si="893"/>
        <v>-</v>
      </c>
      <c r="LD108" s="5" t="str">
        <f t="shared" si="893"/>
        <v>-</v>
      </c>
      <c r="LE108" s="12" t="b">
        <v>0</v>
      </c>
      <c r="LF108" s="244" t="s">
        <v>34</v>
      </c>
      <c r="LG108" s="244" t="s">
        <v>34</v>
      </c>
      <c r="LH108" s="12" t="b">
        <v>1</v>
      </c>
      <c r="LI108" s="12">
        <v>0.75</v>
      </c>
      <c r="LJ108" s="144">
        <f>LI108</f>
        <v>0.75</v>
      </c>
      <c r="LK108" s="12">
        <v>0.99</v>
      </c>
      <c r="LL108" s="12">
        <v>0.5</v>
      </c>
      <c r="LM108" s="12">
        <v>0</v>
      </c>
      <c r="LN108" s="12">
        <v>0</v>
      </c>
      <c r="LO108" s="12" t="s">
        <v>34</v>
      </c>
      <c r="LP108" s="5" t="str" cm="1">
        <f t="array" ref="LP108">INDEX(i.meatgrid,$Q108,LP$7)</f>
        <v>-</v>
      </c>
      <c r="LQ108" s="5" t="str" cm="1">
        <f t="array" ref="LQ108">INDEX(i.meatgrid,$Q108,LQ$7)</f>
        <v>-</v>
      </c>
      <c r="LR108" s="19" t="str">
        <f t="shared" ref="LR108" ca="1" si="894">OFFSET(LR$5,$B108,0)</f>
        <v>-</v>
      </c>
      <c r="LS108" s="5">
        <f t="shared" ref="LS108:LS113" si="895">INDEX(i.conservation,$W108+1,$N108)</f>
        <v>1</v>
      </c>
      <c r="LT108" s="9"/>
      <c r="LU108" s="19">
        <f t="shared" ref="LU108:LX113" ca="1" si="896">OFFSET(LU$5,$B108,0)</f>
        <v>70</v>
      </c>
      <c r="LV108" s="19">
        <f t="shared" ca="1" si="896"/>
        <v>50</v>
      </c>
      <c r="LW108" s="19">
        <f t="shared" ca="1" si="896"/>
        <v>80</v>
      </c>
      <c r="LX108" s="19">
        <f t="shared" ca="1" si="896"/>
        <v>50</v>
      </c>
      <c r="LY108" s="5" t="b" cm="1">
        <f t="array" ref="LY108">INDEX(i.meatgrid,$Q108,LY$7)</f>
        <v>1</v>
      </c>
      <c r="LZ108" s="5" t="b" cm="1">
        <f t="array" ref="LZ108">INDEX(i.meatgrid,$Q108,LZ$7)</f>
        <v>0</v>
      </c>
      <c r="MA108" s="5" t="str" cm="1">
        <f t="array" ref="MA108">INDEX(i.meatgrid,$Q108,MA$7)</f>
        <v>-</v>
      </c>
      <c r="MB108" s="5" t="str" cm="1">
        <f t="array" ref="MB108">INDEX(i.meatgrid,$Q108,MB$7)</f>
        <v>-</v>
      </c>
      <c r="MC108" s="19">
        <f t="shared" ref="MC108:MC113" ca="1" si="897">OFFSET(MC$5,$B108,0)</f>
        <v>1</v>
      </c>
      <c r="MD108" s="5">
        <f t="shared" ref="MD108:MD113" si="898">INDEX(i.MeatPrices,$S108,MD$7)</f>
        <v>1</v>
      </c>
      <c r="ME108" s="5" cm="1">
        <f t="array" ref="ME108">INDEX(i.meatgrid,$Q108,ME$7)</f>
        <v>0</v>
      </c>
      <c r="MF108" s="5" cm="1">
        <f t="array" ref="MF108">INDEX(i.meatgrid,$Q108,MF$7)</f>
        <v>0</v>
      </c>
      <c r="MG108" s="5" cm="1">
        <f t="array" ref="MG108">INDEX(i.meatgrid,$Q108,MG$7)</f>
        <v>0</v>
      </c>
      <c r="MH108" s="5" cm="1">
        <f t="array" ref="MH108">INDEX(i.meatgrid,$Q108,MH$7)</f>
        <v>0</v>
      </c>
      <c r="MI108" s="5" cm="1">
        <f t="array" ref="MI108">INDEX(i.meatgrid,$Q108,MI$7)</f>
        <v>0</v>
      </c>
      <c r="MJ108" s="5" cm="1">
        <f t="array" ref="MJ108">INDEX(i.meatgrid,$Q108,MJ$7)</f>
        <v>1</v>
      </c>
      <c r="MK108" s="5" cm="1">
        <f t="array" ref="MK108">INDEX(i.meatgrid,$Q108,MK$7)</f>
        <v>1</v>
      </c>
      <c r="ML108" s="5" cm="1">
        <f t="array" ref="ML108">INDEX(i.meatgrid,$Q108,ML$7)</f>
        <v>1</v>
      </c>
      <c r="MM108" s="19">
        <f t="shared" ref="MM108:MM113" ca="1" si="899">OFFSET(MM$5,$B108,0)</f>
        <v>1</v>
      </c>
      <c r="MN108" s="9"/>
      <c r="MO108" s="19" t="b">
        <f t="shared" ref="MO108:ND113" ca="1" si="900">OFFSET(MO$5,$B108,0)</f>
        <v>0</v>
      </c>
      <c r="MP108" s="19" t="b">
        <f t="shared" ca="1" si="900"/>
        <v>0</v>
      </c>
      <c r="MQ108" s="19">
        <f ca="1">OFFSET(MQ$5,$B108,0)</f>
        <v>1</v>
      </c>
      <c r="MR108" s="19">
        <f t="shared" ref="MR108:OT112" ca="1" si="901">OFFSET(MR$5,$B108,0)</f>
        <v>0.75</v>
      </c>
      <c r="MS108" s="19">
        <f t="shared" ca="1" si="901"/>
        <v>0.75</v>
      </c>
      <c r="MT108" s="19">
        <f t="shared" ca="1" si="901"/>
        <v>0.8</v>
      </c>
      <c r="MU108" s="19">
        <f t="shared" ca="1" si="901"/>
        <v>0.82499999999999996</v>
      </c>
      <c r="MV108" s="19">
        <f t="shared" ca="1" si="901"/>
        <v>0.875</v>
      </c>
      <c r="MW108" s="19">
        <f t="shared" ca="1" si="901"/>
        <v>0.9</v>
      </c>
      <c r="MX108" s="19">
        <f t="shared" ca="1" si="901"/>
        <v>1</v>
      </c>
      <c r="MY108" s="19">
        <f t="shared" ca="1" si="901"/>
        <v>0.875</v>
      </c>
      <c r="MZ108" s="19" t="b">
        <f t="shared" ca="1" si="901"/>
        <v>1</v>
      </c>
      <c r="NA108" s="19">
        <f t="shared" ca="1" si="901"/>
        <v>74.989999999999995</v>
      </c>
      <c r="NB108" s="19" t="str">
        <f t="shared" ca="1" si="901"/>
        <v>-</v>
      </c>
      <c r="NC108" s="19" t="str">
        <f t="shared" ca="1" si="901"/>
        <v>-</v>
      </c>
      <c r="ND108" s="19" t="str">
        <f t="shared" ca="1" si="901"/>
        <v>-</v>
      </c>
      <c r="NE108" s="19" t="str">
        <f t="shared" ca="1" si="901"/>
        <v>-</v>
      </c>
      <c r="NF108" s="19" t="str">
        <f t="shared" ca="1" si="901"/>
        <v>-</v>
      </c>
      <c r="NG108" s="19" t="str">
        <f t="shared" ca="1" si="901"/>
        <v>-</v>
      </c>
      <c r="NH108" s="19" t="str">
        <f t="shared" ca="1" si="901"/>
        <v>-</v>
      </c>
      <c r="NI108" s="19">
        <f t="shared" ca="1" si="901"/>
        <v>36.99</v>
      </c>
      <c r="NJ108" s="19">
        <f t="shared" ca="1" si="901"/>
        <v>36.99</v>
      </c>
      <c r="NK108" s="19" t="str">
        <f t="shared" ca="1" si="901"/>
        <v>-</v>
      </c>
      <c r="NL108" s="19" t="str">
        <f t="shared" ca="1" si="901"/>
        <v>-</v>
      </c>
      <c r="NM108" s="19" t="str">
        <f t="shared" ca="1" si="901"/>
        <v>-</v>
      </c>
      <c r="NN108" s="19" t="str">
        <f t="shared" ca="1" si="901"/>
        <v>-</v>
      </c>
      <c r="NO108" s="19" t="str">
        <f t="shared" ca="1" si="901"/>
        <v>-</v>
      </c>
      <c r="NP108" s="19">
        <f t="shared" ca="1" si="901"/>
        <v>49.99</v>
      </c>
      <c r="NQ108" s="19">
        <f t="shared" ca="1" si="901"/>
        <v>49.99</v>
      </c>
      <c r="NR108" s="19">
        <f t="shared" ca="1" si="901"/>
        <v>49.99</v>
      </c>
      <c r="NS108" s="19">
        <f t="shared" ca="1" si="901"/>
        <v>49.99</v>
      </c>
      <c r="NT108" s="19">
        <f t="shared" ca="1" si="901"/>
        <v>49.99</v>
      </c>
      <c r="NU108" s="19">
        <f t="shared" ca="1" si="901"/>
        <v>49.99</v>
      </c>
      <c r="NV108" s="19">
        <f t="shared" ca="1" si="901"/>
        <v>49.99</v>
      </c>
      <c r="NW108" s="19">
        <f t="shared" ca="1" si="901"/>
        <v>49.99</v>
      </c>
      <c r="NX108" s="19">
        <f t="shared" ca="1" si="901"/>
        <v>412.99</v>
      </c>
      <c r="NY108" s="19">
        <f t="shared" ca="1" si="901"/>
        <v>412.99</v>
      </c>
      <c r="NZ108" s="19" t="str">
        <f t="shared" ca="1" si="901"/>
        <v>-</v>
      </c>
      <c r="OA108" s="19" t="str">
        <f t="shared" ca="1" si="901"/>
        <v>-</v>
      </c>
      <c r="OB108" s="19" t="str">
        <f t="shared" ca="1" si="901"/>
        <v>-</v>
      </c>
      <c r="OC108" s="19" t="str">
        <f t="shared" ca="1" si="901"/>
        <v>-</v>
      </c>
      <c r="OD108" s="19" t="str">
        <f t="shared" ca="1" si="901"/>
        <v>-</v>
      </c>
      <c r="OE108" s="19">
        <f t="shared" ca="1" si="901"/>
        <v>6.8900000000000006</v>
      </c>
      <c r="OF108" s="19">
        <f t="shared" ca="1" si="901"/>
        <v>6.8900000000000006</v>
      </c>
      <c r="OG108" s="19">
        <f t="shared" ca="1" si="901"/>
        <v>6.8900000000000006</v>
      </c>
      <c r="OH108" s="19">
        <f t="shared" ca="1" si="901"/>
        <v>6.8900000000000006</v>
      </c>
      <c r="OI108" s="19">
        <f t="shared" ca="1" si="901"/>
        <v>6.8900000000000006</v>
      </c>
      <c r="OJ108" s="19">
        <f t="shared" ca="1" si="901"/>
        <v>6.8900000000000006</v>
      </c>
      <c r="OK108" s="19">
        <f t="shared" ca="1" si="901"/>
        <v>6.8900000000000006</v>
      </c>
      <c r="OL108" s="19">
        <f t="shared" ca="1" si="901"/>
        <v>6.8900000000000006</v>
      </c>
      <c r="OM108" s="19">
        <f t="shared" ca="1" si="901"/>
        <v>346.99</v>
      </c>
      <c r="ON108" s="19">
        <f t="shared" ca="1" si="901"/>
        <v>346.99</v>
      </c>
      <c r="OO108" s="19" t="str">
        <f t="shared" ca="1" si="901"/>
        <v>-</v>
      </c>
      <c r="OP108" s="19" t="str">
        <f t="shared" ca="1" si="901"/>
        <v>-</v>
      </c>
      <c r="OQ108" s="19" t="str">
        <f t="shared" ca="1" si="901"/>
        <v>-</v>
      </c>
      <c r="OR108" s="19" t="str">
        <f t="shared" ca="1" si="901"/>
        <v>-</v>
      </c>
      <c r="OS108" s="19" t="str">
        <f t="shared" ca="1" si="901"/>
        <v>-</v>
      </c>
      <c r="OT108" s="19">
        <f t="shared" ca="1" si="901"/>
        <v>0</v>
      </c>
      <c r="OU108" s="24">
        <v>0</v>
      </c>
    </row>
    <row r="109" spans="1:411" outlineLevel="2">
      <c r="A109" s="21">
        <f t="shared" si="158"/>
        <v>104</v>
      </c>
      <c r="B109" s="29">
        <f ca="1">OFFSET(B109,-1,-1)</f>
        <v>103</v>
      </c>
      <c r="C109">
        <v>203</v>
      </c>
      <c r="D109" s="144" t="str">
        <f t="shared" ca="1" si="861"/>
        <v>GSM</v>
      </c>
      <c r="E109" t="b">
        <v>0</v>
      </c>
      <c r="F109" t="b">
        <v>0</v>
      </c>
      <c r="G109" t="b">
        <f t="shared" si="862"/>
        <v>0</v>
      </c>
      <c r="H109" s="237">
        <f ca="1">OFFSET(H109,-1,0)</f>
        <v>2</v>
      </c>
      <c r="I109" s="237">
        <f t="shared" ref="I109:T113" ca="1" si="902">OFFSET(I109,-1,0)</f>
        <v>1</v>
      </c>
      <c r="J109" s="237" t="str">
        <f t="shared" ca="1" si="902"/>
        <v/>
      </c>
      <c r="K109" s="237">
        <f t="shared" ca="1" si="902"/>
        <v>2</v>
      </c>
      <c r="L109" s="237">
        <f t="shared" ca="1" si="902"/>
        <v>2</v>
      </c>
      <c r="M109" s="237">
        <f t="shared" ca="1" si="902"/>
        <v>2</v>
      </c>
      <c r="N109" s="237">
        <f t="shared" ca="1" si="902"/>
        <v>3</v>
      </c>
      <c r="O109" s="237">
        <f t="shared" ca="1" si="902"/>
        <v>1</v>
      </c>
      <c r="P109" s="237">
        <f t="shared" ca="1" si="902"/>
        <v>1</v>
      </c>
      <c r="Q109" s="237">
        <f t="shared" ca="1" si="902"/>
        <v>6</v>
      </c>
      <c r="R109" s="237">
        <f t="shared" ca="1" si="902"/>
        <v>1</v>
      </c>
      <c r="S109" s="237">
        <f t="shared" ca="1" si="902"/>
        <v>1</v>
      </c>
      <c r="T109" s="237">
        <f t="shared" ca="1" si="902"/>
        <v>1</v>
      </c>
      <c r="U109" s="275"/>
      <c r="V109" s="275"/>
      <c r="W109" s="237">
        <f t="shared" ref="W109:W113" ca="1" si="903">OFFSET(W109,-1,0)</f>
        <v>0</v>
      </c>
      <c r="X109" s="275"/>
      <c r="Y109" s="275">
        <f t="shared" ref="Y109:AE112" ca="1" si="904">OFFSET(Y109,-1,0)</f>
        <v>0</v>
      </c>
      <c r="Z109" s="275">
        <f t="shared" ca="1" si="904"/>
        <v>0</v>
      </c>
      <c r="AA109" s="275">
        <f t="shared" ca="1" si="904"/>
        <v>0</v>
      </c>
      <c r="AB109" s="275">
        <f t="shared" ca="1" si="904"/>
        <v>0</v>
      </c>
      <c r="AC109" s="275">
        <f t="shared" ca="1" si="904"/>
        <v>0</v>
      </c>
      <c r="AD109" s="275">
        <f t="shared" ca="1" si="904"/>
        <v>0</v>
      </c>
      <c r="AE109" s="275">
        <f t="shared" ca="1" si="904"/>
        <v>0</v>
      </c>
      <c r="AF109" s="144">
        <f ca="1">INDEX(CHOOSE($N109,DataAutumn!i.AdultDrys,DataWinter!i.AdultDrys,DataSpring!i.AdultDrys),1,$M109)</f>
        <v>3</v>
      </c>
      <c r="AG109" s="5">
        <f t="shared" ca="1" si="863"/>
        <v>2</v>
      </c>
      <c r="AH109" s="5">
        <f t="shared" ca="1" si="863"/>
        <v>0</v>
      </c>
      <c r="AI109" s="5">
        <f t="shared" ca="1" si="864"/>
        <v>1</v>
      </c>
      <c r="AJ109">
        <f t="shared" ca="1" si="865"/>
        <v>1</v>
      </c>
      <c r="AL109" s="231" t="str">
        <f ca="1">TEXT(LEFT(OFFSET(AL109,-1,0),5)+1,"00000")&amp;MID(OFFSET(AL109,-1,0),6,FIND(" ",OFFSET(AL109,-1,0),7)-5)
&amp; $D109           &amp; IF($IG109=0," FWM","")&amp;IF($IG109=1," MWM","")&amp;IF($IG109=5," Mat","")&amp;IF($IH109=TRUE,"&amp;BBT","    ")          &amp; " Day"&amp;INDEX(i.DOY,$N109,1)
&amp; " Scan"&amp;TEXT($O109,"0")        &amp;" "&amp; INDEX(DataMaster!$B$98:$B$105,$Q109,0)
&amp; " WP"&amp;TEXT($MC109*100,"000p")           &amp; " MP"&amp;TEXT($MD109*100,"000p")           &amp; " GP"&amp;TEXT($MM109*100,"000p")
&amp; " T_" &amp; IF(AND($CC109,$CE109),"TRUE ")        &amp; " (F"&amp;3+COUNTIF($CV109:$CY109,TRUE)&amp;3&amp;"N"&amp;$DM109&amp;$DN109&amp;")"</f>
        <v>00002 FeedSupply_DSP GSM MWM     Day204 Scan1 Mutton WP100p MP100p GP100p T_TRUE  (F33N33)</v>
      </c>
      <c r="AM109" s="9" t="str">
        <f ca="1">IF(COUNTIF(AL$5:AL109,AL109)=1,"-","Dup")</f>
        <v>-</v>
      </c>
      <c r="AN109" s="9"/>
      <c r="AO109" s="12" t="s">
        <v>34</v>
      </c>
      <c r="AP109" s="12" t="s">
        <v>34</v>
      </c>
      <c r="AQ109" s="12" t="s">
        <v>34</v>
      </c>
      <c r="AR109" s="12" t="s">
        <v>34</v>
      </c>
      <c r="AS109" s="12" t="s">
        <v>34</v>
      </c>
      <c r="AT109" s="12" t="s">
        <v>34</v>
      </c>
      <c r="AU109" s="12" t="s">
        <v>34</v>
      </c>
      <c r="AV109" s="12" t="s">
        <v>34</v>
      </c>
      <c r="AW109" s="9"/>
      <c r="AX109" s="5" t="b">
        <f t="shared" ca="1" si="866"/>
        <v>0</v>
      </c>
      <c r="AY109" s="5" t="str">
        <f t="shared" ca="1" si="866"/>
        <v>-</v>
      </c>
      <c r="AZ109" s="5" t="b">
        <f t="shared" ca="1" si="866"/>
        <v>0</v>
      </c>
      <c r="BA109" s="5" t="b">
        <f t="shared" ca="1" si="866"/>
        <v>1</v>
      </c>
      <c r="BB109" s="5" t="b">
        <f t="shared" ca="1" si="866"/>
        <v>1</v>
      </c>
      <c r="BC109" s="144">
        <f t="shared" ca="1" si="866"/>
        <v>0</v>
      </c>
      <c r="BD109" s="19" t="b">
        <f t="shared" ca="1" si="867"/>
        <v>1</v>
      </c>
      <c r="BE109" s="9"/>
      <c r="BF109" s="5" t="str">
        <f t="shared" ca="1" si="868"/>
        <v>-</v>
      </c>
      <c r="BG109" s="19" t="str">
        <f t="shared" ca="1" si="869"/>
        <v>-</v>
      </c>
      <c r="BH109" s="19" t="str">
        <f t="shared" ca="1" si="869"/>
        <v>-</v>
      </c>
      <c r="BI109" s="19" t="str">
        <f t="shared" ca="1" si="869"/>
        <v>-</v>
      </c>
      <c r="BJ109" s="5" t="str">
        <f t="shared" ca="1" si="870"/>
        <v>-</v>
      </c>
      <c r="BK109" s="19" t="str">
        <f t="shared" ca="1" si="871"/>
        <v>-</v>
      </c>
      <c r="BL109" s="5" t="str">
        <f t="shared" ca="1" si="872"/>
        <v>-</v>
      </c>
      <c r="BM109" s="19" t="str">
        <f t="shared" ca="1" si="873"/>
        <v>-</v>
      </c>
      <c r="BN109" s="19" t="str">
        <f t="shared" ca="1" si="873"/>
        <v>-</v>
      </c>
      <c r="BO109" s="19" t="str">
        <f t="shared" ca="1" si="873"/>
        <v>-</v>
      </c>
      <c r="BP109" s="5" t="str">
        <f t="shared" ca="1" si="874"/>
        <v>-</v>
      </c>
      <c r="BQ109" s="9"/>
      <c r="BR109" s="19" t="str">
        <f t="shared" ca="1" si="875"/>
        <v>-</v>
      </c>
      <c r="BS109" s="19" t="str">
        <f t="shared" ca="1" si="875"/>
        <v>-</v>
      </c>
      <c r="BT109" s="19" t="str">
        <f t="shared" ca="1" si="875"/>
        <v>-</v>
      </c>
      <c r="BU109" s="19" t="str">
        <f t="shared" ca="1" si="875"/>
        <v>-</v>
      </c>
      <c r="BV109" s="19" t="str">
        <f t="shared" ca="1" si="875"/>
        <v>-</v>
      </c>
      <c r="BW109" s="19" t="str">
        <f t="shared" ca="1" si="875"/>
        <v>-</v>
      </c>
      <c r="BX109" s="19" t="str">
        <f t="shared" ca="1" si="875"/>
        <v>-</v>
      </c>
      <c r="BY109" s="19" t="str">
        <f t="shared" ca="1" si="875"/>
        <v>-</v>
      </c>
      <c r="BZ109" s="19" t="str">
        <f t="shared" ca="1" si="875"/>
        <v>-</v>
      </c>
      <c r="CA109" s="19" t="str">
        <f t="shared" ca="1" si="875"/>
        <v>-</v>
      </c>
      <c r="CB109" s="9"/>
      <c r="CC109" s="12" t="b">
        <v>1</v>
      </c>
      <c r="CD109" s="12" t="b">
        <v>0</v>
      </c>
      <c r="CE109" s="12" t="b">
        <v>1</v>
      </c>
      <c r="CF109" s="12">
        <f ca="1">VALUE($K109&amp;$M109&amp;$N109&amp;$Q109&amp;$S109&amp;"01")</f>
        <v>2236101</v>
      </c>
      <c r="CG109" s="12" t="b">
        <v>0</v>
      </c>
      <c r="CH109" s="12" t="s">
        <v>34</v>
      </c>
      <c r="CI109" s="19" t="b">
        <f t="shared" ref="CI109:CM113" ca="1" si="905">OFFSET(CI$5,$B109,0)</f>
        <v>1</v>
      </c>
      <c r="CJ109" s="12">
        <f ca="1">VALUE($K109&amp;$M109&amp;$N109&amp;$Q109&amp;$S109&amp;"02")</f>
        <v>2236102</v>
      </c>
      <c r="CK109" s="19" t="str">
        <f t="shared" ca="1" si="905"/>
        <v>-</v>
      </c>
      <c r="CL109" s="19">
        <f t="shared" ca="1" si="905"/>
        <v>1</v>
      </c>
      <c r="CM109" s="19">
        <f t="shared" ca="1" si="905"/>
        <v>1</v>
      </c>
      <c r="CN109" s="9"/>
      <c r="CO109" s="444">
        <f t="shared" ca="1" si="877"/>
        <v>652</v>
      </c>
      <c r="CP109" s="444">
        <f t="shared" ca="1" si="877"/>
        <v>686</v>
      </c>
      <c r="CQ109" s="444">
        <f t="shared" ca="1" si="877"/>
        <v>721</v>
      </c>
      <c r="CR109" s="152">
        <f t="shared" ca="1" si="878"/>
        <v>378</v>
      </c>
      <c r="CS109" s="152">
        <f t="shared" ca="1" si="878"/>
        <v>413</v>
      </c>
      <c r="CT109" s="152">
        <f t="shared" ca="1" si="878"/>
        <v>448</v>
      </c>
      <c r="CU109" s="19" t="str">
        <f t="shared" ca="1" si="879"/>
        <v>-</v>
      </c>
      <c r="CV109" s="12" t="b">
        <v>0</v>
      </c>
      <c r="CW109" s="12" t="b">
        <v>0</v>
      </c>
      <c r="CX109" s="12" t="b">
        <v>0</v>
      </c>
      <c r="CY109" s="12" t="b">
        <v>0</v>
      </c>
      <c r="CZ109" s="19" t="b">
        <f t="shared" ca="1" si="879"/>
        <v>1</v>
      </c>
      <c r="DA109" s="19">
        <f t="shared" ca="1" si="879"/>
        <v>0</v>
      </c>
      <c r="DB109" s="19">
        <f t="shared" ca="1" si="879"/>
        <v>0</v>
      </c>
      <c r="DC109" s="19">
        <f t="shared" ca="1" si="879"/>
        <v>0</v>
      </c>
      <c r="DD109" s="19">
        <f t="shared" ca="1" si="879"/>
        <v>0</v>
      </c>
      <c r="DE109" s="19">
        <f t="shared" ca="1" si="879"/>
        <v>0</v>
      </c>
      <c r="DF109" s="19">
        <f t="shared" ca="1" si="879"/>
        <v>0</v>
      </c>
      <c r="DG109" s="19">
        <f t="shared" ca="1" si="879"/>
        <v>0</v>
      </c>
      <c r="DH109" s="19">
        <f t="shared" ca="1" si="879"/>
        <v>0</v>
      </c>
      <c r="DI109" s="19">
        <f t="shared" ca="1" si="879"/>
        <v>0</v>
      </c>
      <c r="DJ109" s="19">
        <f t="shared" ca="1" si="879"/>
        <v>0</v>
      </c>
      <c r="DK109" s="19">
        <f t="shared" ca="1" si="879"/>
        <v>0</v>
      </c>
      <c r="DL109" s="19">
        <f t="shared" ca="1" si="880"/>
        <v>0</v>
      </c>
      <c r="DM109" s="12">
        <v>3</v>
      </c>
      <c r="DN109" s="12">
        <v>3</v>
      </c>
      <c r="DO109" s="12">
        <v>0</v>
      </c>
      <c r="DP109" s="12">
        <v>2</v>
      </c>
      <c r="DQ109" s="12">
        <v>-2</v>
      </c>
      <c r="DR109" s="19" t="str">
        <f t="shared" ca="1" si="880"/>
        <v>-</v>
      </c>
      <c r="DS109" s="19" t="str">
        <f t="shared" ca="1" si="880"/>
        <v>-</v>
      </c>
      <c r="DT109" s="19" t="str">
        <f t="shared" ca="1" si="880"/>
        <v>-</v>
      </c>
      <c r="DU109" s="251">
        <f t="shared" ref="DU109:DU112" si="906">DO109</f>
        <v>0</v>
      </c>
      <c r="DV109" s="251">
        <f>DP109</f>
        <v>2</v>
      </c>
      <c r="DW109" s="251">
        <f t="shared" ref="DW109:DW112" si="907">DQ109</f>
        <v>-2</v>
      </c>
      <c r="DX109" s="19" t="str">
        <f t="shared" ca="1" si="880"/>
        <v>-</v>
      </c>
      <c r="DY109" s="19" t="str">
        <f t="shared" ca="1" si="880"/>
        <v>-</v>
      </c>
      <c r="DZ109" s="19" t="str">
        <f t="shared" ca="1" si="880"/>
        <v>-</v>
      </c>
      <c r="EA109" s="19" t="str">
        <f t="shared" ca="1" si="880"/>
        <v>-</v>
      </c>
      <c r="EB109" s="19" t="str">
        <f t="shared" ca="1" si="880"/>
        <v>-</v>
      </c>
      <c r="EC109" s="19" t="str">
        <f t="shared" ca="1" si="880"/>
        <v>-</v>
      </c>
      <c r="ED109" s="19">
        <f t="shared" ca="1" si="880"/>
        <v>0</v>
      </c>
      <c r="EE109" s="19">
        <f t="shared" ca="1" si="880"/>
        <v>0</v>
      </c>
      <c r="EF109" s="19">
        <f t="shared" ca="1" si="880"/>
        <v>0</v>
      </c>
      <c r="EG109" s="19">
        <f t="shared" ca="1" si="880"/>
        <v>0</v>
      </c>
      <c r="EH109" s="19">
        <f t="shared" ca="1" si="880"/>
        <v>0</v>
      </c>
      <c r="EI109" s="19">
        <f t="shared" ca="1" si="880"/>
        <v>0</v>
      </c>
      <c r="EJ109" s="19">
        <f t="shared" ca="1" si="880"/>
        <v>0</v>
      </c>
      <c r="EK109" s="19">
        <f t="shared" ca="1" si="880"/>
        <v>0</v>
      </c>
      <c r="EL109" s="19">
        <f t="shared" ca="1" si="880"/>
        <v>0</v>
      </c>
      <c r="EM109" s="19">
        <f t="shared" ca="1" si="880"/>
        <v>0</v>
      </c>
      <c r="EN109" s="19">
        <f t="shared" ca="1" si="880"/>
        <v>0</v>
      </c>
      <c r="EO109" s="19">
        <f t="shared" ca="1" si="880"/>
        <v>0</v>
      </c>
      <c r="EP109" s="19">
        <f t="shared" ca="1" si="880"/>
        <v>0</v>
      </c>
      <c r="EQ109" s="19">
        <f t="shared" ca="1" si="880"/>
        <v>0</v>
      </c>
      <c r="ER109" s="19">
        <f t="shared" ca="1" si="880"/>
        <v>0</v>
      </c>
      <c r="ES109" s="19">
        <f t="shared" ca="1" si="880"/>
        <v>0</v>
      </c>
      <c r="ET109" s="19">
        <f t="shared" ca="1" si="881"/>
        <v>0</v>
      </c>
      <c r="EU109" s="19">
        <f t="shared" ca="1" si="881"/>
        <v>0</v>
      </c>
      <c r="EV109" s="19">
        <f t="shared" ca="1" si="881"/>
        <v>0</v>
      </c>
      <c r="EW109" s="19">
        <f t="shared" ca="1" si="881"/>
        <v>0</v>
      </c>
      <c r="EX109" s="19">
        <f t="shared" ca="1" si="881"/>
        <v>0</v>
      </c>
      <c r="EY109" s="19">
        <f t="shared" ca="1" si="881"/>
        <v>0</v>
      </c>
      <c r="EZ109" s="19">
        <f t="shared" ca="1" si="881"/>
        <v>0</v>
      </c>
      <c r="FA109" s="19">
        <f t="shared" ca="1" si="881"/>
        <v>0</v>
      </c>
      <c r="FB109" s="19">
        <f t="shared" ca="1" si="881"/>
        <v>0</v>
      </c>
      <c r="FC109" s="19">
        <f t="shared" ca="1" si="881"/>
        <v>0</v>
      </c>
      <c r="FD109" s="19">
        <f t="shared" ca="1" si="881"/>
        <v>0</v>
      </c>
      <c r="FE109" s="19">
        <f t="shared" ca="1" si="881"/>
        <v>0</v>
      </c>
      <c r="FF109" s="19">
        <f t="shared" ca="1" si="881"/>
        <v>0</v>
      </c>
      <c r="FG109" s="19">
        <f t="shared" ca="1" si="881"/>
        <v>0</v>
      </c>
      <c r="FH109" s="19">
        <f t="shared" ca="1" si="881"/>
        <v>0</v>
      </c>
      <c r="FI109" s="19">
        <f t="shared" ca="1" si="881"/>
        <v>0</v>
      </c>
      <c r="FJ109" s="19">
        <f t="shared" ca="1" si="882"/>
        <v>0</v>
      </c>
      <c r="FK109" s="19">
        <f t="shared" ca="1" si="882"/>
        <v>0</v>
      </c>
      <c r="FL109" s="19">
        <f t="shared" ca="1" si="882"/>
        <v>0</v>
      </c>
      <c r="FM109" s="19">
        <f t="shared" ca="1" si="882"/>
        <v>0</v>
      </c>
      <c r="FN109" s="19">
        <f t="shared" ca="1" si="882"/>
        <v>0</v>
      </c>
      <c r="FO109" s="19">
        <f t="shared" ca="1" si="882"/>
        <v>0</v>
      </c>
      <c r="FP109" s="19">
        <f t="shared" ca="1" si="882"/>
        <v>0</v>
      </c>
      <c r="FQ109" s="19">
        <f t="shared" ca="1" si="882"/>
        <v>0</v>
      </c>
      <c r="FR109" s="19">
        <f t="shared" ca="1" si="882"/>
        <v>0</v>
      </c>
      <c r="FS109" s="19">
        <f t="shared" ca="1" si="882"/>
        <v>0</v>
      </c>
      <c r="FT109" s="19">
        <f t="shared" ca="1" si="882"/>
        <v>0</v>
      </c>
      <c r="FU109" s="19">
        <f t="shared" ca="1" si="882"/>
        <v>0</v>
      </c>
      <c r="FV109" s="19">
        <f t="shared" ca="1" si="882"/>
        <v>0</v>
      </c>
      <c r="FW109" s="19">
        <f t="shared" ca="1" si="882"/>
        <v>0</v>
      </c>
      <c r="FX109" s="19">
        <f t="shared" ca="1" si="882"/>
        <v>0</v>
      </c>
      <c r="FY109" s="19">
        <f t="shared" ca="1" si="882"/>
        <v>0</v>
      </c>
      <c r="FZ109" s="19">
        <f t="shared" ca="1" si="882"/>
        <v>0</v>
      </c>
      <c r="GA109" s="19">
        <f t="shared" ca="1" si="882"/>
        <v>0</v>
      </c>
      <c r="GB109" s="19">
        <f t="shared" ca="1" si="882"/>
        <v>0</v>
      </c>
      <c r="GC109" s="19">
        <f t="shared" ca="1" si="882"/>
        <v>0</v>
      </c>
      <c r="GD109" s="19">
        <f t="shared" ca="1" si="882"/>
        <v>0</v>
      </c>
      <c r="GE109" s="19">
        <f t="shared" ca="1" si="882"/>
        <v>0</v>
      </c>
      <c r="GF109" s="19">
        <f t="shared" ca="1" si="882"/>
        <v>0</v>
      </c>
      <c r="GG109" s="19">
        <f t="shared" ca="1" si="882"/>
        <v>0</v>
      </c>
      <c r="GH109" s="19">
        <f t="shared" ca="1" si="882"/>
        <v>0</v>
      </c>
      <c r="GI109" s="19">
        <f t="shared" ca="1" si="882"/>
        <v>0</v>
      </c>
      <c r="GJ109" s="19">
        <f t="shared" ca="1" si="882"/>
        <v>0</v>
      </c>
      <c r="GK109" s="19">
        <f t="shared" ca="1" si="882"/>
        <v>0</v>
      </c>
      <c r="GL109" s="19">
        <f t="shared" ca="1" si="882"/>
        <v>0</v>
      </c>
      <c r="GM109" s="19">
        <f t="shared" ca="1" si="882"/>
        <v>0</v>
      </c>
      <c r="GN109" s="19">
        <f t="shared" ca="1" si="882"/>
        <v>0</v>
      </c>
      <c r="GO109" s="19">
        <f t="shared" ca="1" si="882"/>
        <v>0</v>
      </c>
      <c r="GP109" s="19">
        <f t="shared" ca="1" si="882"/>
        <v>0</v>
      </c>
      <c r="GQ109" s="19">
        <f t="shared" ca="1" si="882"/>
        <v>0</v>
      </c>
      <c r="GR109" s="19">
        <f t="shared" ca="1" si="882"/>
        <v>0</v>
      </c>
      <c r="GS109" s="19">
        <f t="shared" ca="1" si="882"/>
        <v>0</v>
      </c>
      <c r="GT109" s="19">
        <f t="shared" ca="1" si="882"/>
        <v>0</v>
      </c>
      <c r="GU109" s="19">
        <f t="shared" ca="1" si="882"/>
        <v>0</v>
      </c>
      <c r="GV109" s="19">
        <f t="shared" ca="1" si="882"/>
        <v>0</v>
      </c>
      <c r="GW109" s="19">
        <f t="shared" ca="1" si="882"/>
        <v>0</v>
      </c>
      <c r="GX109" s="19">
        <f t="shared" ca="1" si="882"/>
        <v>0</v>
      </c>
      <c r="GY109" s="19">
        <f t="shared" ca="1" si="882"/>
        <v>0</v>
      </c>
      <c r="GZ109" s="19">
        <f t="shared" ca="1" si="882"/>
        <v>0</v>
      </c>
      <c r="HA109" s="19">
        <f t="shared" ca="1" si="882"/>
        <v>0</v>
      </c>
      <c r="HB109" s="19">
        <f t="shared" ca="1" si="882"/>
        <v>0</v>
      </c>
      <c r="HC109" s="19">
        <f t="shared" ca="1" si="882"/>
        <v>0</v>
      </c>
      <c r="HD109" s="19">
        <f t="shared" ca="1" si="882"/>
        <v>0</v>
      </c>
      <c r="HE109" s="19">
        <f t="shared" ca="1" si="882"/>
        <v>0</v>
      </c>
      <c r="HF109" s="19">
        <f t="shared" ca="1" si="882"/>
        <v>0</v>
      </c>
      <c r="HG109" s="19">
        <f t="shared" ca="1" si="882"/>
        <v>0</v>
      </c>
      <c r="HH109" s="19">
        <f t="shared" ca="1" si="882"/>
        <v>0</v>
      </c>
      <c r="HI109" s="19">
        <f t="shared" ca="1" si="882"/>
        <v>0</v>
      </c>
      <c r="HJ109" s="19">
        <f t="shared" ca="1" si="882"/>
        <v>0</v>
      </c>
      <c r="HK109" s="19">
        <f t="shared" ca="1" si="882"/>
        <v>0</v>
      </c>
      <c r="HL109" s="19">
        <f t="shared" ca="1" si="883"/>
        <v>0</v>
      </c>
      <c r="HM109" s="19">
        <f t="shared" ca="1" si="883"/>
        <v>0</v>
      </c>
      <c r="HN109" s="19">
        <f t="shared" ca="1" si="883"/>
        <v>0</v>
      </c>
      <c r="HO109" s="19">
        <f t="shared" ca="1" si="883"/>
        <v>0</v>
      </c>
      <c r="HP109" s="19">
        <f t="shared" ca="1" si="883"/>
        <v>0</v>
      </c>
      <c r="HQ109" s="19">
        <f t="shared" ca="1" si="883"/>
        <v>0</v>
      </c>
      <c r="HR109" s="19">
        <f t="shared" ca="1" si="883"/>
        <v>0</v>
      </c>
      <c r="HS109" s="19">
        <f t="shared" ca="1" si="883"/>
        <v>0</v>
      </c>
      <c r="HT109" s="19">
        <f t="shared" ca="1" si="883"/>
        <v>0</v>
      </c>
      <c r="HU109" s="19">
        <f t="shared" ca="1" si="883"/>
        <v>0</v>
      </c>
      <c r="HV109" s="19">
        <f t="shared" ca="1" si="883"/>
        <v>0</v>
      </c>
      <c r="HW109" s="19">
        <f t="shared" ca="1" si="883"/>
        <v>0</v>
      </c>
      <c r="HX109" s="19">
        <f t="shared" ca="1" si="883"/>
        <v>0</v>
      </c>
      <c r="HY109" s="19">
        <f t="shared" ca="1" si="883"/>
        <v>0</v>
      </c>
      <c r="HZ109" s="19">
        <f t="shared" ca="1" si="883"/>
        <v>0</v>
      </c>
      <c r="IA109" s="19">
        <f t="shared" ca="1" si="883"/>
        <v>0</v>
      </c>
      <c r="IB109" s="19">
        <f t="shared" ca="1" si="883"/>
        <v>0</v>
      </c>
      <c r="IC109" s="19">
        <f t="shared" ca="1" si="883"/>
        <v>0</v>
      </c>
      <c r="ID109" s="19">
        <f t="shared" ca="1" si="883"/>
        <v>0</v>
      </c>
      <c r="IE109" s="5">
        <f t="shared" ca="1" si="884"/>
        <v>67</v>
      </c>
      <c r="IF109" s="9"/>
      <c r="IG109" s="5">
        <f t="shared" ca="1" si="885"/>
        <v>1</v>
      </c>
      <c r="IH109" s="5" t="b">
        <f t="shared" ca="1" si="885"/>
        <v>0</v>
      </c>
      <c r="II109" s="19">
        <f t="shared" ca="1" si="886"/>
        <v>0</v>
      </c>
      <c r="IJ109" s="5">
        <f t="shared" ca="1" si="885"/>
        <v>55</v>
      </c>
      <c r="IK109" s="19">
        <f t="shared" ca="1" si="886"/>
        <v>1</v>
      </c>
      <c r="IL109" s="19">
        <f t="shared" ca="1" si="886"/>
        <v>0</v>
      </c>
      <c r="IM109" s="19">
        <f t="shared" ca="1" si="886"/>
        <v>0</v>
      </c>
      <c r="IN109" s="19">
        <f t="shared" ca="1" si="886"/>
        <v>0</v>
      </c>
      <c r="IO109" s="19">
        <f t="shared" ca="1" si="886"/>
        <v>0</v>
      </c>
      <c r="IP109" s="19">
        <f t="shared" ca="1" si="886"/>
        <v>0</v>
      </c>
      <c r="IQ109" s="19">
        <f t="shared" ca="1" si="886"/>
        <v>0</v>
      </c>
      <c r="IR109" s="19">
        <f t="shared" ca="1" si="886"/>
        <v>0</v>
      </c>
      <c r="IS109" s="19">
        <f t="shared" ca="1" si="886"/>
        <v>0</v>
      </c>
      <c r="IT109" s="19">
        <f t="shared" ca="1" si="886"/>
        <v>0</v>
      </c>
      <c r="IU109" s="19">
        <f t="shared" ca="1" si="886"/>
        <v>0</v>
      </c>
      <c r="IV109" s="19">
        <f t="shared" ca="1" si="886"/>
        <v>0</v>
      </c>
      <c r="IW109" s="19">
        <f t="shared" ca="1" si="886"/>
        <v>0</v>
      </c>
      <c r="IX109" s="19">
        <f t="shared" ca="1" si="886"/>
        <v>0</v>
      </c>
      <c r="IY109" s="19">
        <f t="shared" ca="1" si="886"/>
        <v>0</v>
      </c>
      <c r="IZ109" s="19">
        <f t="shared" ca="1" si="886"/>
        <v>0</v>
      </c>
      <c r="JA109" s="19">
        <f t="shared" ca="1" si="886"/>
        <v>0</v>
      </c>
      <c r="JB109" s="19">
        <f t="shared" ca="1" si="886"/>
        <v>0</v>
      </c>
      <c r="JC109" s="19">
        <f t="shared" ca="1" si="886"/>
        <v>0</v>
      </c>
      <c r="JD109" s="19">
        <f t="shared" ca="1" si="886"/>
        <v>0</v>
      </c>
      <c r="JE109" s="19">
        <f t="shared" ca="1" si="886"/>
        <v>0</v>
      </c>
      <c r="JF109" s="19">
        <f t="shared" ca="1" si="886"/>
        <v>0</v>
      </c>
      <c r="JG109" s="5">
        <f t="shared" ca="1" si="887"/>
        <v>1.2500000000000001E-2</v>
      </c>
      <c r="JH109" s="567">
        <f t="shared" ca="1" si="887"/>
        <v>0</v>
      </c>
      <c r="JI109" s="5">
        <f t="shared" ca="1" si="887"/>
        <v>6.25E-2</v>
      </c>
      <c r="JJ109" s="5">
        <f t="shared" ca="1" si="887"/>
        <v>6.25E-2</v>
      </c>
      <c r="JK109" s="5">
        <f t="shared" ca="1" si="887"/>
        <v>6.25E-2</v>
      </c>
      <c r="JL109" s="19">
        <f t="shared" ca="1" si="886"/>
        <v>1</v>
      </c>
      <c r="JM109" s="19">
        <f t="shared" ca="1" si="886"/>
        <v>0</v>
      </c>
      <c r="JN109" s="19">
        <f t="shared" ca="1" si="886"/>
        <v>1</v>
      </c>
      <c r="JO109" s="9"/>
      <c r="JP109" s="5" t="b">
        <f t="shared" ca="1" si="888"/>
        <v>0</v>
      </c>
      <c r="JQ109" s="19" t="str">
        <f t="shared" ca="1" si="889"/>
        <v>-</v>
      </c>
      <c r="JR109" s="19" t="str">
        <f t="shared" ca="1" si="889"/>
        <v>-</v>
      </c>
      <c r="JS109" s="5" t="b">
        <f t="shared" ca="1" si="890"/>
        <v>0</v>
      </c>
      <c r="JT109" s="5" t="b">
        <f t="shared" ca="1" si="890"/>
        <v>0</v>
      </c>
      <c r="JU109" s="5" t="b">
        <f t="shared" ca="1" si="890"/>
        <v>1</v>
      </c>
      <c r="JV109" s="144">
        <f t="shared" ref="JV109:JW113" ca="1" si="908">$O109</f>
        <v>1</v>
      </c>
      <c r="JW109" s="144">
        <f t="shared" ca="1" si="908"/>
        <v>1</v>
      </c>
      <c r="JX109" s="19" t="str">
        <f t="shared" ref="JX109:KD113" ca="1" si="909">OFFSET(JX$5,$B109,0)</f>
        <v>-</v>
      </c>
      <c r="JY109" s="19" t="str">
        <f t="shared" ca="1" si="909"/>
        <v>-</v>
      </c>
      <c r="JZ109" s="19" t="str">
        <f t="shared" ca="1" si="909"/>
        <v>-</v>
      </c>
      <c r="KA109" s="19" t="str">
        <f t="shared" ca="1" si="909"/>
        <v>-</v>
      </c>
      <c r="KB109" s="19">
        <f t="shared" ca="1" si="909"/>
        <v>1</v>
      </c>
      <c r="KC109" s="19">
        <f t="shared" ca="1" si="909"/>
        <v>0.66</v>
      </c>
      <c r="KD109" s="19" t="str">
        <f t="shared" ca="1" si="909"/>
        <v>-</v>
      </c>
      <c r="KE109" s="5" t="b" cm="1">
        <f t="array" aca="1" ref="KE109" ca="1">IF(OR(KF109:KM109&lt;&gt;"-"),TRUE,"-")</f>
        <v>1</v>
      </c>
      <c r="KF109" s="237">
        <f ca="1">OFFSET(KF109,-1,0)</f>
        <v>2</v>
      </c>
      <c r="KG109" s="237">
        <f t="shared" ref="KG109:KM109" ca="1" si="910">OFFSET(KG109,-1,0)</f>
        <v>2</v>
      </c>
      <c r="KH109" s="237">
        <f t="shared" ca="1" si="910"/>
        <v>2</v>
      </c>
      <c r="KI109" s="237">
        <f t="shared" ca="1" si="910"/>
        <v>2</v>
      </c>
      <c r="KJ109" s="237">
        <f t="shared" ca="1" si="910"/>
        <v>2</v>
      </c>
      <c r="KK109" s="237">
        <f t="shared" ca="1" si="910"/>
        <v>2</v>
      </c>
      <c r="KL109" s="237">
        <f t="shared" ca="1" si="910"/>
        <v>2</v>
      </c>
      <c r="KM109" s="237">
        <f t="shared" ca="1" si="910"/>
        <v>2</v>
      </c>
      <c r="KN109" s="5" t="str">
        <f t="array" aca="1" ref="KN109" ca="1">IF(OR(KO109:KU109&lt;&gt;"-"),TRUE,"-")</f>
        <v>-</v>
      </c>
      <c r="KO109" s="19" t="str">
        <f t="shared" ref="KO109:KZ113" ca="1" si="911">OFFSET(KO$5,$B109,0)</f>
        <v>-</v>
      </c>
      <c r="KP109" s="19" t="str">
        <f t="shared" ca="1" si="911"/>
        <v>-</v>
      </c>
      <c r="KQ109" s="19" t="str">
        <f t="shared" ca="1" si="911"/>
        <v>-</v>
      </c>
      <c r="KR109" s="19" t="str">
        <f t="shared" ca="1" si="911"/>
        <v>-</v>
      </c>
      <c r="KS109" s="19" t="str">
        <f t="shared" ca="1" si="911"/>
        <v>-</v>
      </c>
      <c r="KT109" s="19" t="str">
        <f t="shared" ca="1" si="911"/>
        <v>-</v>
      </c>
      <c r="KU109" s="19" t="str">
        <f t="shared" ca="1" si="911"/>
        <v>-</v>
      </c>
      <c r="KV109" s="19" t="b">
        <f t="shared" ca="1" si="911"/>
        <v>0</v>
      </c>
      <c r="KW109" s="144">
        <f t="shared" ca="1" si="892"/>
        <v>2</v>
      </c>
      <c r="KX109" s="19">
        <f t="shared" ca="1" si="911"/>
        <v>2</v>
      </c>
      <c r="KY109" s="19" t="b">
        <f t="shared" ca="1" si="911"/>
        <v>0</v>
      </c>
      <c r="KZ109" s="19" t="str">
        <f t="shared" ca="1" si="911"/>
        <v>-</v>
      </c>
      <c r="LA109" s="5" t="str">
        <f t="shared" ca="1" si="893"/>
        <v>-</v>
      </c>
      <c r="LB109" s="5" t="str">
        <f t="shared" ca="1" si="893"/>
        <v>-</v>
      </c>
      <c r="LC109" s="5" t="str">
        <f t="shared" ca="1" si="893"/>
        <v>-</v>
      </c>
      <c r="LD109" s="5" t="str">
        <f t="shared" ca="1" si="893"/>
        <v>-</v>
      </c>
      <c r="LE109" s="19" t="b">
        <f t="shared" ref="LE109:LU113" ca="1" si="912">OFFSET(LE$5,$B109,0)</f>
        <v>0</v>
      </c>
      <c r="LF109" s="19" t="str">
        <f t="shared" ca="1" si="912"/>
        <v>-</v>
      </c>
      <c r="LG109" s="19" t="str">
        <f ca="1">OFFSET(LG$5,$B109,0)</f>
        <v>-</v>
      </c>
      <c r="LH109" s="19" t="b">
        <f ca="1">OFFSET(LH$5,$B109,0)</f>
        <v>1</v>
      </c>
      <c r="LI109" s="19">
        <f t="shared" ca="1" si="912"/>
        <v>0.75</v>
      </c>
      <c r="LJ109" s="19">
        <f t="shared" ca="1" si="912"/>
        <v>0.75</v>
      </c>
      <c r="LK109" s="19">
        <f t="shared" ca="1" si="912"/>
        <v>0.99</v>
      </c>
      <c r="LL109" s="19">
        <f t="shared" ca="1" si="912"/>
        <v>0.5</v>
      </c>
      <c r="LM109" s="19">
        <f t="shared" ca="1" si="912"/>
        <v>0</v>
      </c>
      <c r="LN109" s="19">
        <f t="shared" ca="1" si="912"/>
        <v>0</v>
      </c>
      <c r="LO109" s="19" t="str">
        <f t="shared" ca="1" si="912"/>
        <v>-</v>
      </c>
      <c r="LP109" s="5" t="str" cm="1">
        <f t="array" aca="1" ref="LP109" ca="1">INDEX(i.meatgrid,$Q109,LP$7)</f>
        <v>-</v>
      </c>
      <c r="LQ109" s="5" t="str" cm="1">
        <f t="array" aca="1" ref="LQ109" ca="1">INDEX(i.meatgrid,$Q109,LQ$7)</f>
        <v>-</v>
      </c>
      <c r="LR109" s="19" t="str">
        <f t="shared" ca="1" si="912"/>
        <v>-</v>
      </c>
      <c r="LS109" s="5">
        <f t="shared" ca="1" si="895"/>
        <v>1</v>
      </c>
      <c r="LT109" s="9"/>
      <c r="LU109" s="19">
        <f t="shared" ca="1" si="912"/>
        <v>70</v>
      </c>
      <c r="LV109" s="19">
        <f t="shared" ca="1" si="896"/>
        <v>50</v>
      </c>
      <c r="LW109" s="19">
        <f t="shared" ca="1" si="896"/>
        <v>80</v>
      </c>
      <c r="LX109" s="19">
        <f t="shared" ca="1" si="896"/>
        <v>50</v>
      </c>
      <c r="LY109" s="5" t="b" cm="1">
        <f t="array" aca="1" ref="LY109" ca="1">INDEX(i.meatgrid,$Q109,LY$7)</f>
        <v>1</v>
      </c>
      <c r="LZ109" s="5" t="b" cm="1">
        <f t="array" aca="1" ref="LZ109" ca="1">INDEX(i.meatgrid,$Q109,LZ$7)</f>
        <v>0</v>
      </c>
      <c r="MA109" s="5" t="str" cm="1">
        <f t="array" aca="1" ref="MA109" ca="1">INDEX(i.meatgrid,$Q109,MA$7)</f>
        <v>-</v>
      </c>
      <c r="MB109" s="5" t="str" cm="1">
        <f t="array" aca="1" ref="MB109" ca="1">INDEX(i.meatgrid,$Q109,MB$7)</f>
        <v>-</v>
      </c>
      <c r="MC109" s="19">
        <f t="shared" ca="1" si="897"/>
        <v>1</v>
      </c>
      <c r="MD109" s="5">
        <f t="shared" ca="1" si="898"/>
        <v>1</v>
      </c>
      <c r="ME109" s="5" cm="1">
        <f t="array" aca="1" ref="ME109" ca="1">INDEX(i.meatgrid,$Q109,ME$7)</f>
        <v>0</v>
      </c>
      <c r="MF109" s="5" cm="1">
        <f t="array" aca="1" ref="MF109" ca="1">INDEX(i.meatgrid,$Q109,MF$7)</f>
        <v>0</v>
      </c>
      <c r="MG109" s="5" cm="1">
        <f t="array" aca="1" ref="MG109" ca="1">INDEX(i.meatgrid,$Q109,MG$7)</f>
        <v>0</v>
      </c>
      <c r="MH109" s="5" cm="1">
        <f t="array" aca="1" ref="MH109" ca="1">INDEX(i.meatgrid,$Q109,MH$7)</f>
        <v>0</v>
      </c>
      <c r="MI109" s="5" cm="1">
        <f t="array" aca="1" ref="MI109" ca="1">INDEX(i.meatgrid,$Q109,MI$7)</f>
        <v>0</v>
      </c>
      <c r="MJ109" s="5" cm="1">
        <f t="array" aca="1" ref="MJ109" ca="1">INDEX(i.meatgrid,$Q109,MJ$7)</f>
        <v>1</v>
      </c>
      <c r="MK109" s="5" cm="1">
        <f t="array" aca="1" ref="MK109" ca="1">INDEX(i.meatgrid,$Q109,MK$7)</f>
        <v>1</v>
      </c>
      <c r="ML109" s="5" cm="1">
        <f t="array" aca="1" ref="ML109" ca="1">INDEX(i.meatgrid,$Q109,ML$7)</f>
        <v>1</v>
      </c>
      <c r="MM109" s="19">
        <f t="shared" ca="1" si="899"/>
        <v>1</v>
      </c>
      <c r="MN109" s="9"/>
      <c r="MO109" s="19" t="b">
        <f t="shared" ca="1" si="900"/>
        <v>0</v>
      </c>
      <c r="MP109" s="19" t="b">
        <f t="shared" ca="1" si="900"/>
        <v>0</v>
      </c>
      <c r="MQ109" s="19">
        <f t="shared" ca="1" si="900"/>
        <v>1</v>
      </c>
      <c r="MR109" s="19">
        <f t="shared" ca="1" si="900"/>
        <v>0.75</v>
      </c>
      <c r="MS109" s="19">
        <f t="shared" ca="1" si="900"/>
        <v>0.75</v>
      </c>
      <c r="MT109" s="19">
        <f t="shared" ca="1" si="900"/>
        <v>0.8</v>
      </c>
      <c r="MU109" s="19">
        <f t="shared" ca="1" si="900"/>
        <v>0.82499999999999996</v>
      </c>
      <c r="MV109" s="19">
        <f t="shared" ca="1" si="900"/>
        <v>0.875</v>
      </c>
      <c r="MW109" s="19">
        <f t="shared" ca="1" si="900"/>
        <v>0.9</v>
      </c>
      <c r="MX109" s="19">
        <f t="shared" ca="1" si="900"/>
        <v>1</v>
      </c>
      <c r="MY109" s="19">
        <f t="shared" ca="1" si="900"/>
        <v>0.875</v>
      </c>
      <c r="MZ109" s="19" t="b">
        <f t="shared" ca="1" si="900"/>
        <v>1</v>
      </c>
      <c r="NA109" s="19">
        <f t="shared" ca="1" si="901"/>
        <v>74.989999999999995</v>
      </c>
      <c r="NB109" s="19" t="str">
        <f t="shared" ca="1" si="901"/>
        <v>-</v>
      </c>
      <c r="NC109" s="19" t="str">
        <f t="shared" ca="1" si="901"/>
        <v>-</v>
      </c>
      <c r="ND109" s="19" t="str">
        <f t="shared" ca="1" si="901"/>
        <v>-</v>
      </c>
      <c r="NE109" s="19" t="str">
        <f t="shared" ca="1" si="901"/>
        <v>-</v>
      </c>
      <c r="NF109" s="19" t="str">
        <f t="shared" ca="1" si="901"/>
        <v>-</v>
      </c>
      <c r="NG109" s="19" t="str">
        <f t="shared" ca="1" si="901"/>
        <v>-</v>
      </c>
      <c r="NH109" s="19" t="str">
        <f t="shared" ca="1" si="901"/>
        <v>-</v>
      </c>
      <c r="NI109" s="19">
        <f t="shared" ca="1" si="901"/>
        <v>36.99</v>
      </c>
      <c r="NJ109" s="19">
        <f t="shared" ca="1" si="901"/>
        <v>36.99</v>
      </c>
      <c r="NK109" s="19" t="str">
        <f t="shared" ca="1" si="901"/>
        <v>-</v>
      </c>
      <c r="NL109" s="19" t="str">
        <f t="shared" ca="1" si="901"/>
        <v>-</v>
      </c>
      <c r="NM109" s="19" t="str">
        <f t="shared" ca="1" si="901"/>
        <v>-</v>
      </c>
      <c r="NN109" s="19" t="str">
        <f t="shared" ca="1" si="901"/>
        <v>-</v>
      </c>
      <c r="NO109" s="19" t="str">
        <f t="shared" ca="1" si="901"/>
        <v>-</v>
      </c>
      <c r="NP109" s="19">
        <f t="shared" ca="1" si="901"/>
        <v>49.99</v>
      </c>
      <c r="NQ109" s="19">
        <f t="shared" ca="1" si="901"/>
        <v>49.99</v>
      </c>
      <c r="NR109" s="19">
        <f t="shared" ca="1" si="901"/>
        <v>49.99</v>
      </c>
      <c r="NS109" s="19">
        <f t="shared" ca="1" si="901"/>
        <v>49.99</v>
      </c>
      <c r="NT109" s="19">
        <f t="shared" ca="1" si="901"/>
        <v>49.99</v>
      </c>
      <c r="NU109" s="19">
        <f t="shared" ca="1" si="901"/>
        <v>49.99</v>
      </c>
      <c r="NV109" s="19">
        <f t="shared" ca="1" si="901"/>
        <v>49.99</v>
      </c>
      <c r="NW109" s="19">
        <f t="shared" ca="1" si="901"/>
        <v>49.99</v>
      </c>
      <c r="NX109" s="19">
        <f t="shared" ca="1" si="901"/>
        <v>412.99</v>
      </c>
      <c r="NY109" s="19">
        <f t="shared" ca="1" si="901"/>
        <v>412.99</v>
      </c>
      <c r="NZ109" s="19" t="str">
        <f t="shared" ca="1" si="901"/>
        <v>-</v>
      </c>
      <c r="OA109" s="19" t="str">
        <f t="shared" ca="1" si="901"/>
        <v>-</v>
      </c>
      <c r="OB109" s="19" t="str">
        <f t="shared" ca="1" si="901"/>
        <v>-</v>
      </c>
      <c r="OC109" s="19" t="str">
        <f t="shared" ca="1" si="901"/>
        <v>-</v>
      </c>
      <c r="OD109" s="19" t="str">
        <f t="shared" ca="1" si="901"/>
        <v>-</v>
      </c>
      <c r="OE109" s="19">
        <f t="shared" ca="1" si="901"/>
        <v>6.8900000000000006</v>
      </c>
      <c r="OF109" s="19">
        <f t="shared" ca="1" si="901"/>
        <v>6.8900000000000006</v>
      </c>
      <c r="OG109" s="19">
        <f t="shared" ca="1" si="901"/>
        <v>6.8900000000000006</v>
      </c>
      <c r="OH109" s="19">
        <f t="shared" ca="1" si="901"/>
        <v>6.8900000000000006</v>
      </c>
      <c r="OI109" s="19">
        <f t="shared" ca="1" si="901"/>
        <v>6.8900000000000006</v>
      </c>
      <c r="OJ109" s="19">
        <f t="shared" ca="1" si="901"/>
        <v>6.8900000000000006</v>
      </c>
      <c r="OK109" s="19">
        <f t="shared" ca="1" si="901"/>
        <v>6.8900000000000006</v>
      </c>
      <c r="OL109" s="19">
        <f t="shared" ca="1" si="901"/>
        <v>6.8900000000000006</v>
      </c>
      <c r="OM109" s="19">
        <f t="shared" ca="1" si="901"/>
        <v>346.99</v>
      </c>
      <c r="ON109" s="19">
        <f t="shared" ca="1" si="901"/>
        <v>346.99</v>
      </c>
      <c r="OO109" s="19" t="str">
        <f t="shared" ca="1" si="901"/>
        <v>-</v>
      </c>
      <c r="OP109" s="19" t="str">
        <f t="shared" ca="1" si="901"/>
        <v>-</v>
      </c>
      <c r="OQ109" s="19" t="str">
        <f t="shared" ca="1" si="901"/>
        <v>-</v>
      </c>
      <c r="OR109" s="19" t="str">
        <f t="shared" ca="1" si="901"/>
        <v>-</v>
      </c>
      <c r="OS109" s="19" t="str">
        <f t="shared" ca="1" si="901"/>
        <v>-</v>
      </c>
      <c r="OT109" s="19">
        <f t="shared" ca="1" si="901"/>
        <v>0</v>
      </c>
      <c r="OU109" s="24">
        <v>0</v>
      </c>
    </row>
    <row r="110" spans="1:411" outlineLevel="2">
      <c r="A110" s="21">
        <f t="shared" si="158"/>
        <v>105</v>
      </c>
      <c r="B110" s="222">
        <f t="shared" ref="B110:B113" ca="1" si="913">OFFSET(B110,-1,0)</f>
        <v>103</v>
      </c>
      <c r="C110">
        <v>203</v>
      </c>
      <c r="D110" s="144" t="str">
        <f t="shared" ca="1" si="861"/>
        <v>GSM</v>
      </c>
      <c r="E110" t="b">
        <v>0</v>
      </c>
      <c r="F110" t="b">
        <v>0</v>
      </c>
      <c r="G110" t="b">
        <f t="shared" si="862"/>
        <v>0</v>
      </c>
      <c r="H110" s="237">
        <f t="shared" ref="H110:T113" ca="1" si="914">OFFSET(H110,-1,0)</f>
        <v>2</v>
      </c>
      <c r="I110" s="237">
        <f t="shared" ca="1" si="914"/>
        <v>1</v>
      </c>
      <c r="J110" s="237" t="str">
        <f t="shared" ca="1" si="914"/>
        <v/>
      </c>
      <c r="K110" s="237">
        <f t="shared" ca="1" si="914"/>
        <v>2</v>
      </c>
      <c r="L110" s="237">
        <f t="shared" ca="1" si="902"/>
        <v>2</v>
      </c>
      <c r="M110" s="237">
        <f t="shared" ca="1" si="902"/>
        <v>2</v>
      </c>
      <c r="N110" s="237">
        <f t="shared" ca="1" si="902"/>
        <v>3</v>
      </c>
      <c r="O110" s="237">
        <f t="shared" ca="1" si="902"/>
        <v>1</v>
      </c>
      <c r="P110" s="237">
        <f t="shared" ca="1" si="902"/>
        <v>1</v>
      </c>
      <c r="Q110" s="237">
        <f t="shared" ca="1" si="902"/>
        <v>6</v>
      </c>
      <c r="R110" s="237">
        <f t="shared" ca="1" si="902"/>
        <v>1</v>
      </c>
      <c r="S110" s="237">
        <f t="shared" ca="1" si="902"/>
        <v>1</v>
      </c>
      <c r="T110" s="237">
        <f t="shared" ca="1" si="902"/>
        <v>1</v>
      </c>
      <c r="U110" s="275"/>
      <c r="V110" s="275"/>
      <c r="W110" s="237">
        <f t="shared" ca="1" si="903"/>
        <v>0</v>
      </c>
      <c r="X110" s="275"/>
      <c r="Y110" s="275">
        <f t="shared" ca="1" si="904"/>
        <v>0</v>
      </c>
      <c r="Z110" s="275">
        <f t="shared" ca="1" si="904"/>
        <v>0</v>
      </c>
      <c r="AA110" s="275">
        <f t="shared" ca="1" si="904"/>
        <v>0</v>
      </c>
      <c r="AB110" s="275">
        <f t="shared" ca="1" si="904"/>
        <v>0</v>
      </c>
      <c r="AC110" s="275">
        <f t="shared" ca="1" si="904"/>
        <v>0</v>
      </c>
      <c r="AD110" s="275">
        <f t="shared" ca="1" si="904"/>
        <v>0</v>
      </c>
      <c r="AE110" s="275">
        <f t="shared" ca="1" si="904"/>
        <v>0</v>
      </c>
      <c r="AF110" s="144">
        <f ca="1">INDEX(CHOOSE($N110,DataAutumn!i.AdultDrys,DataWinter!i.AdultDrys,DataSpring!i.AdultDrys),1,$M110)</f>
        <v>3</v>
      </c>
      <c r="AG110" s="5">
        <f t="shared" ca="1" si="863"/>
        <v>2</v>
      </c>
      <c r="AH110" s="5">
        <f t="shared" ca="1" si="863"/>
        <v>0</v>
      </c>
      <c r="AI110" s="5">
        <f t="shared" ca="1" si="864"/>
        <v>1</v>
      </c>
      <c r="AJ110">
        <f t="shared" ca="1" si="865"/>
        <v>1</v>
      </c>
      <c r="AL110" s="231" t="str">
        <f ca="1">TEXT(LEFT(OFFSET(AL110,-1,0),5)+1,"00000")&amp;MID(OFFSET(AL110,-1,0),6,FIND(" ",OFFSET(AL110,-1,0),7)-5)
&amp; $D110           &amp; IF($IG110=0," FWM","")&amp;IF($IG110=1," MWM","")&amp;IF($IG110=5," Mat","")&amp;IF($IH110=TRUE,"&amp;BBT","    ")          &amp; " Day"&amp;INDEX(i.DOY,$N110,1)
&amp; " Scan"&amp;TEXT($O110,"0")        &amp;" "&amp; INDEX(DataMaster!$B$98:$B$105,$Q110,0)
&amp; " WP"&amp;TEXT($MC110*100,"000p")           &amp; " MP"&amp;TEXT($MD110*100,"000p")           &amp; " GP"&amp;TEXT($MM110*100,"000p")
&amp; " T_" &amp; IF(AND($CC110,$CE110),"TRUE ")        &amp; " (F"&amp;3+COUNTIF($CV110:$CY110,TRUE)&amp;3&amp;"N"&amp;$DM110&amp;$DN110&amp;")"</f>
        <v>00003 FeedSupply_DSP GSM MWM     Day204 Scan1 Mutton WP100p MP100p GP100p T_TRUE  (F33N33)</v>
      </c>
      <c r="AM110" s="9" t="str">
        <f ca="1">IF(COUNTIF(AL$5:AL110,AL110)=1,"-","Dup")</f>
        <v>-</v>
      </c>
      <c r="AN110" s="9"/>
      <c r="AO110" s="237" t="str">
        <f t="shared" ref="AO110:AV113" ca="1" si="915">OFFSET(AO110,-1,0)</f>
        <v>-</v>
      </c>
      <c r="AP110" s="237" t="str">
        <f t="shared" ca="1" si="915"/>
        <v>-</v>
      </c>
      <c r="AQ110" s="237" t="str">
        <f t="shared" ca="1" si="915"/>
        <v>-</v>
      </c>
      <c r="AR110" s="237" t="str">
        <f t="shared" ca="1" si="915"/>
        <v>-</v>
      </c>
      <c r="AS110" s="237" t="str">
        <f t="shared" ca="1" si="915"/>
        <v>-</v>
      </c>
      <c r="AT110" s="237" t="str">
        <f t="shared" ca="1" si="915"/>
        <v>-</v>
      </c>
      <c r="AU110" s="237" t="str">
        <f t="shared" ca="1" si="915"/>
        <v>-</v>
      </c>
      <c r="AV110" s="237" t="str">
        <f t="shared" ca="1" si="915"/>
        <v>-</v>
      </c>
      <c r="AW110" s="9"/>
      <c r="AX110" s="5" t="b">
        <f t="shared" ca="1" si="866"/>
        <v>0</v>
      </c>
      <c r="AY110" s="5" t="str">
        <f t="shared" ca="1" si="866"/>
        <v>-</v>
      </c>
      <c r="AZ110" s="5" t="b">
        <f t="shared" ca="1" si="866"/>
        <v>0</v>
      </c>
      <c r="BA110" s="5" t="b">
        <f t="shared" ca="1" si="866"/>
        <v>1</v>
      </c>
      <c r="BB110" s="5" t="b">
        <f t="shared" ca="1" si="866"/>
        <v>1</v>
      </c>
      <c r="BC110" s="144">
        <f t="shared" ca="1" si="866"/>
        <v>0</v>
      </c>
      <c r="BD110" s="19" t="b">
        <f t="shared" ca="1" si="867"/>
        <v>1</v>
      </c>
      <c r="BE110" s="9"/>
      <c r="BF110" s="5" t="str">
        <f t="shared" ca="1" si="868"/>
        <v>-</v>
      </c>
      <c r="BG110" s="19" t="str">
        <f t="shared" ca="1" si="869"/>
        <v>-</v>
      </c>
      <c r="BH110" s="19" t="str">
        <f t="shared" ca="1" si="869"/>
        <v>-</v>
      </c>
      <c r="BI110" s="19" t="str">
        <f t="shared" ca="1" si="869"/>
        <v>-</v>
      </c>
      <c r="BJ110" s="5" t="str">
        <f t="shared" ca="1" si="870"/>
        <v>-</v>
      </c>
      <c r="BK110" s="19" t="str">
        <f t="shared" ca="1" si="871"/>
        <v>-</v>
      </c>
      <c r="BL110" s="5" t="str">
        <f t="shared" ca="1" si="872"/>
        <v>-</v>
      </c>
      <c r="BM110" s="19" t="str">
        <f t="shared" ca="1" si="873"/>
        <v>-</v>
      </c>
      <c r="BN110" s="19" t="str">
        <f t="shared" ca="1" si="873"/>
        <v>-</v>
      </c>
      <c r="BO110" s="19" t="str">
        <f t="shared" ca="1" si="873"/>
        <v>-</v>
      </c>
      <c r="BP110" s="5" t="str">
        <f t="shared" ca="1" si="874"/>
        <v>-</v>
      </c>
      <c r="BQ110" s="9"/>
      <c r="BR110" s="19" t="str">
        <f t="shared" ca="1" si="875"/>
        <v>-</v>
      </c>
      <c r="BS110" s="19" t="str">
        <f t="shared" ca="1" si="875"/>
        <v>-</v>
      </c>
      <c r="BT110" s="19" t="str">
        <f t="shared" ca="1" si="875"/>
        <v>-</v>
      </c>
      <c r="BU110" s="19" t="str">
        <f t="shared" ca="1" si="875"/>
        <v>-</v>
      </c>
      <c r="BV110" s="19" t="str">
        <f t="shared" ca="1" si="875"/>
        <v>-</v>
      </c>
      <c r="BW110" s="19" t="str">
        <f t="shared" ca="1" si="875"/>
        <v>-</v>
      </c>
      <c r="BX110" s="19" t="str">
        <f t="shared" ca="1" si="875"/>
        <v>-</v>
      </c>
      <c r="BY110" s="19" t="str">
        <f t="shared" ca="1" si="875"/>
        <v>-</v>
      </c>
      <c r="BZ110" s="19" t="str">
        <f t="shared" ca="1" si="875"/>
        <v>-</v>
      </c>
      <c r="CA110" s="19" t="str">
        <f t="shared" ca="1" si="875"/>
        <v>-</v>
      </c>
      <c r="CB110" s="9"/>
      <c r="CC110" s="237" t="b">
        <f ca="1">OFFSET(CC110,-1,0)</f>
        <v>1</v>
      </c>
      <c r="CD110" s="12" t="b">
        <v>0</v>
      </c>
      <c r="CE110" s="237" t="b">
        <f ca="1">OFFSET(CE110,-1,0)</f>
        <v>1</v>
      </c>
      <c r="CF110" s="251">
        <f t="shared" ref="CF110:CF113" ca="1" si="916">IF(OFFSET($E110,-1,0),OFFSET($CJ110,-1,0),OFFSET(CF110,-1,0))</f>
        <v>2236101</v>
      </c>
      <c r="CG110" s="237" t="b">
        <f ca="1">OFFSET(CG110,-1,0)</f>
        <v>0</v>
      </c>
      <c r="CH110" s="12" t="s">
        <v>34</v>
      </c>
      <c r="CI110" s="19" t="b">
        <f t="shared" ca="1" si="905"/>
        <v>1</v>
      </c>
      <c r="CJ110" s="237">
        <f t="shared" ref="CJ110:CJ113" ca="1" si="917">OFFSET(CJ110,-1,0)+1</f>
        <v>2236103</v>
      </c>
      <c r="CK110" s="19" t="str">
        <f t="shared" ca="1" si="905"/>
        <v>-</v>
      </c>
      <c r="CL110" s="19">
        <f t="shared" ca="1" si="905"/>
        <v>1</v>
      </c>
      <c r="CM110" s="19">
        <f t="shared" ca="1" si="905"/>
        <v>1</v>
      </c>
      <c r="CN110" s="9"/>
      <c r="CO110" s="444">
        <f t="shared" ca="1" si="877"/>
        <v>652</v>
      </c>
      <c r="CP110" s="444">
        <f t="shared" ca="1" si="877"/>
        <v>686</v>
      </c>
      <c r="CQ110" s="444">
        <f t="shared" ca="1" si="877"/>
        <v>721</v>
      </c>
      <c r="CR110" s="152">
        <f t="shared" ca="1" si="878"/>
        <v>378</v>
      </c>
      <c r="CS110" s="152">
        <f t="shared" ca="1" si="878"/>
        <v>413</v>
      </c>
      <c r="CT110" s="152">
        <f t="shared" ca="1" si="878"/>
        <v>448</v>
      </c>
      <c r="CU110" s="19" t="str">
        <f t="shared" ca="1" si="879"/>
        <v>-</v>
      </c>
      <c r="CV110" s="12" t="b">
        <v>0</v>
      </c>
      <c r="CW110" s="12" t="b">
        <v>0</v>
      </c>
      <c r="CX110" s="12" t="b">
        <v>0</v>
      </c>
      <c r="CY110" s="12" t="b">
        <v>0</v>
      </c>
      <c r="CZ110" s="19" t="b">
        <f t="shared" ca="1" si="879"/>
        <v>1</v>
      </c>
      <c r="DA110" s="19">
        <f t="shared" ca="1" si="879"/>
        <v>0</v>
      </c>
      <c r="DB110" s="19">
        <f t="shared" ca="1" si="879"/>
        <v>0</v>
      </c>
      <c r="DC110" s="19">
        <f t="shared" ca="1" si="879"/>
        <v>0</v>
      </c>
      <c r="DD110" s="19">
        <f t="shared" ca="1" si="879"/>
        <v>0</v>
      </c>
      <c r="DE110" s="19">
        <f t="shared" ca="1" si="879"/>
        <v>0</v>
      </c>
      <c r="DF110" s="19">
        <f t="shared" ca="1" si="879"/>
        <v>0</v>
      </c>
      <c r="DG110" s="19">
        <f t="shared" ca="1" si="879"/>
        <v>0</v>
      </c>
      <c r="DH110" s="19">
        <f t="shared" ca="1" si="879"/>
        <v>0</v>
      </c>
      <c r="DI110" s="19">
        <f t="shared" ca="1" si="879"/>
        <v>0</v>
      </c>
      <c r="DJ110" s="19">
        <f t="shared" ca="1" si="879"/>
        <v>0</v>
      </c>
      <c r="DK110" s="19">
        <f t="shared" ca="1" si="879"/>
        <v>0</v>
      </c>
      <c r="DL110" s="19">
        <f t="shared" ca="1" si="880"/>
        <v>0</v>
      </c>
      <c r="DM110" s="12">
        <v>3</v>
      </c>
      <c r="DN110" s="12">
        <v>3</v>
      </c>
      <c r="DO110" s="19">
        <f t="shared" ref="DO110:DR113" ca="1" si="918">OFFSET(DO$5,$B110,0)</f>
        <v>0</v>
      </c>
      <c r="DP110" s="12">
        <v>2</v>
      </c>
      <c r="DQ110" s="12">
        <v>-2</v>
      </c>
      <c r="DR110" s="19" t="str">
        <f t="shared" ca="1" si="880"/>
        <v>-</v>
      </c>
      <c r="DS110" s="19" t="str">
        <f t="shared" ca="1" si="880"/>
        <v>-</v>
      </c>
      <c r="DT110" s="19" t="str">
        <f t="shared" ca="1" si="880"/>
        <v>-</v>
      </c>
      <c r="DU110" s="251">
        <f t="shared" ca="1" si="906"/>
        <v>0</v>
      </c>
      <c r="DV110" s="251">
        <f t="shared" ref="DV110:DV112" si="919">DP110</f>
        <v>2</v>
      </c>
      <c r="DW110" s="251">
        <f t="shared" si="907"/>
        <v>-2</v>
      </c>
      <c r="DX110" s="19" t="str">
        <f t="shared" ca="1" si="880"/>
        <v>-</v>
      </c>
      <c r="DY110" s="19" t="str">
        <f t="shared" ca="1" si="880"/>
        <v>-</v>
      </c>
      <c r="DZ110" s="19" t="str">
        <f t="shared" ca="1" si="880"/>
        <v>-</v>
      </c>
      <c r="EA110" s="19" t="str">
        <f t="shared" ca="1" si="880"/>
        <v>-</v>
      </c>
      <c r="EB110" s="19" t="str">
        <f t="shared" ca="1" si="880"/>
        <v>-</v>
      </c>
      <c r="EC110" s="19" t="str">
        <f t="shared" ca="1" si="880"/>
        <v>-</v>
      </c>
      <c r="ED110" s="19">
        <f t="shared" ca="1" si="880"/>
        <v>0</v>
      </c>
      <c r="EE110" s="19">
        <f t="shared" ca="1" si="880"/>
        <v>0</v>
      </c>
      <c r="EF110" s="19">
        <f t="shared" ca="1" si="880"/>
        <v>0</v>
      </c>
      <c r="EG110" s="19">
        <f t="shared" ca="1" si="880"/>
        <v>0</v>
      </c>
      <c r="EH110" s="19">
        <f t="shared" ca="1" si="880"/>
        <v>0</v>
      </c>
      <c r="EI110" s="19">
        <f t="shared" ca="1" si="880"/>
        <v>0</v>
      </c>
      <c r="EJ110" s="19">
        <f t="shared" ca="1" si="880"/>
        <v>0</v>
      </c>
      <c r="EK110" s="19">
        <f t="shared" ca="1" si="880"/>
        <v>0</v>
      </c>
      <c r="EL110" s="19">
        <f t="shared" ca="1" si="880"/>
        <v>0</v>
      </c>
      <c r="EM110" s="19">
        <f t="shared" ca="1" si="880"/>
        <v>0</v>
      </c>
      <c r="EN110" s="19">
        <f t="shared" ca="1" si="880"/>
        <v>0</v>
      </c>
      <c r="EO110" s="19">
        <f t="shared" ca="1" si="880"/>
        <v>0</v>
      </c>
      <c r="EP110" s="19">
        <f t="shared" ca="1" si="880"/>
        <v>0</v>
      </c>
      <c r="EQ110" s="19">
        <f t="shared" ca="1" si="880"/>
        <v>0</v>
      </c>
      <c r="ER110" s="19">
        <f t="shared" ca="1" si="880"/>
        <v>0</v>
      </c>
      <c r="ES110" s="19">
        <f t="shared" ca="1" si="880"/>
        <v>0</v>
      </c>
      <c r="ET110" s="19">
        <f t="shared" ca="1" si="881"/>
        <v>0</v>
      </c>
      <c r="EU110" s="19">
        <f t="shared" ca="1" si="881"/>
        <v>0</v>
      </c>
      <c r="EV110" s="19">
        <f t="shared" ca="1" si="881"/>
        <v>0</v>
      </c>
      <c r="EW110" s="19">
        <f t="shared" ca="1" si="881"/>
        <v>0</v>
      </c>
      <c r="EX110" s="19">
        <f t="shared" ca="1" si="881"/>
        <v>0</v>
      </c>
      <c r="EY110" s="19">
        <f t="shared" ca="1" si="881"/>
        <v>0</v>
      </c>
      <c r="EZ110" s="19">
        <f t="shared" ca="1" si="881"/>
        <v>0</v>
      </c>
      <c r="FA110" s="19">
        <f t="shared" ca="1" si="881"/>
        <v>0</v>
      </c>
      <c r="FB110" s="19">
        <f t="shared" ca="1" si="881"/>
        <v>0</v>
      </c>
      <c r="FC110" s="19">
        <f t="shared" ca="1" si="881"/>
        <v>0</v>
      </c>
      <c r="FD110" s="19">
        <f t="shared" ca="1" si="881"/>
        <v>0</v>
      </c>
      <c r="FE110" s="19">
        <f t="shared" ca="1" si="881"/>
        <v>0</v>
      </c>
      <c r="FF110" s="19">
        <f t="shared" ca="1" si="881"/>
        <v>0</v>
      </c>
      <c r="FG110" s="19">
        <f t="shared" ca="1" si="881"/>
        <v>0</v>
      </c>
      <c r="FH110" s="19">
        <f t="shared" ca="1" si="881"/>
        <v>0</v>
      </c>
      <c r="FI110" s="19">
        <f t="shared" ca="1" si="881"/>
        <v>0</v>
      </c>
      <c r="FJ110" s="19">
        <f t="shared" ca="1" si="882"/>
        <v>0</v>
      </c>
      <c r="FK110" s="19">
        <f t="shared" ca="1" si="882"/>
        <v>0</v>
      </c>
      <c r="FL110" s="19">
        <f t="shared" ca="1" si="882"/>
        <v>0</v>
      </c>
      <c r="FM110" s="19">
        <f t="shared" ca="1" si="882"/>
        <v>0</v>
      </c>
      <c r="FN110" s="19">
        <f t="shared" ca="1" si="882"/>
        <v>0</v>
      </c>
      <c r="FO110" s="19">
        <f t="shared" ca="1" si="882"/>
        <v>0</v>
      </c>
      <c r="FP110" s="19">
        <f t="shared" ca="1" si="882"/>
        <v>0</v>
      </c>
      <c r="FQ110" s="19">
        <f t="shared" ca="1" si="882"/>
        <v>0</v>
      </c>
      <c r="FR110" s="19">
        <f t="shared" ca="1" si="882"/>
        <v>0</v>
      </c>
      <c r="FS110" s="19">
        <f t="shared" ca="1" si="882"/>
        <v>0</v>
      </c>
      <c r="FT110" s="19">
        <f t="shared" ca="1" si="882"/>
        <v>0</v>
      </c>
      <c r="FU110" s="19">
        <f t="shared" ca="1" si="882"/>
        <v>0</v>
      </c>
      <c r="FV110" s="19">
        <f t="shared" ca="1" si="882"/>
        <v>0</v>
      </c>
      <c r="FW110" s="19">
        <f t="shared" ca="1" si="882"/>
        <v>0</v>
      </c>
      <c r="FX110" s="19">
        <f t="shared" ca="1" si="882"/>
        <v>0</v>
      </c>
      <c r="FY110" s="19">
        <f t="shared" ca="1" si="882"/>
        <v>0</v>
      </c>
      <c r="FZ110" s="19">
        <f t="shared" ca="1" si="882"/>
        <v>0</v>
      </c>
      <c r="GA110" s="19">
        <f t="shared" ca="1" si="882"/>
        <v>0</v>
      </c>
      <c r="GB110" s="19">
        <f t="shared" ca="1" si="882"/>
        <v>0</v>
      </c>
      <c r="GC110" s="19">
        <f t="shared" ca="1" si="882"/>
        <v>0</v>
      </c>
      <c r="GD110" s="19">
        <f t="shared" ca="1" si="882"/>
        <v>0</v>
      </c>
      <c r="GE110" s="19">
        <f t="shared" ca="1" si="882"/>
        <v>0</v>
      </c>
      <c r="GF110" s="19">
        <f t="shared" ca="1" si="882"/>
        <v>0</v>
      </c>
      <c r="GG110" s="19">
        <f t="shared" ca="1" si="882"/>
        <v>0</v>
      </c>
      <c r="GH110" s="19">
        <f t="shared" ca="1" si="882"/>
        <v>0</v>
      </c>
      <c r="GI110" s="19">
        <f t="shared" ca="1" si="882"/>
        <v>0</v>
      </c>
      <c r="GJ110" s="19">
        <f t="shared" ca="1" si="882"/>
        <v>0</v>
      </c>
      <c r="GK110" s="19">
        <f t="shared" ca="1" si="882"/>
        <v>0</v>
      </c>
      <c r="GL110" s="19">
        <f t="shared" ca="1" si="882"/>
        <v>0</v>
      </c>
      <c r="GM110" s="19">
        <f t="shared" ca="1" si="882"/>
        <v>0</v>
      </c>
      <c r="GN110" s="19">
        <f t="shared" ca="1" si="882"/>
        <v>0</v>
      </c>
      <c r="GO110" s="19">
        <f t="shared" ca="1" si="882"/>
        <v>0</v>
      </c>
      <c r="GP110" s="19">
        <f t="shared" ca="1" si="882"/>
        <v>0</v>
      </c>
      <c r="GQ110" s="19">
        <f t="shared" ca="1" si="882"/>
        <v>0</v>
      </c>
      <c r="GR110" s="19">
        <f t="shared" ca="1" si="882"/>
        <v>0</v>
      </c>
      <c r="GS110" s="19">
        <f t="shared" ca="1" si="882"/>
        <v>0</v>
      </c>
      <c r="GT110" s="19">
        <f t="shared" ca="1" si="882"/>
        <v>0</v>
      </c>
      <c r="GU110" s="19">
        <f t="shared" ca="1" si="882"/>
        <v>0</v>
      </c>
      <c r="GV110" s="19">
        <f t="shared" ca="1" si="882"/>
        <v>0</v>
      </c>
      <c r="GW110" s="19">
        <f t="shared" ca="1" si="882"/>
        <v>0</v>
      </c>
      <c r="GX110" s="19">
        <f t="shared" ca="1" si="882"/>
        <v>0</v>
      </c>
      <c r="GY110" s="19">
        <f t="shared" ca="1" si="882"/>
        <v>0</v>
      </c>
      <c r="GZ110" s="19">
        <f t="shared" ca="1" si="882"/>
        <v>0</v>
      </c>
      <c r="HA110" s="19">
        <f t="shared" ca="1" si="882"/>
        <v>0</v>
      </c>
      <c r="HB110" s="19">
        <f t="shared" ca="1" si="882"/>
        <v>0</v>
      </c>
      <c r="HC110" s="19">
        <f t="shared" ca="1" si="882"/>
        <v>0</v>
      </c>
      <c r="HD110" s="19">
        <f t="shared" ca="1" si="882"/>
        <v>0</v>
      </c>
      <c r="HE110" s="19">
        <f t="shared" ca="1" si="882"/>
        <v>0</v>
      </c>
      <c r="HF110" s="19">
        <f t="shared" ca="1" si="882"/>
        <v>0</v>
      </c>
      <c r="HG110" s="19">
        <f t="shared" ca="1" si="882"/>
        <v>0</v>
      </c>
      <c r="HH110" s="19">
        <f t="shared" ca="1" si="882"/>
        <v>0</v>
      </c>
      <c r="HI110" s="19">
        <f t="shared" ca="1" si="882"/>
        <v>0</v>
      </c>
      <c r="HJ110" s="19">
        <f t="shared" ca="1" si="882"/>
        <v>0</v>
      </c>
      <c r="HK110" s="19">
        <f t="shared" ca="1" si="882"/>
        <v>0</v>
      </c>
      <c r="HL110" s="19">
        <f t="shared" ca="1" si="883"/>
        <v>0</v>
      </c>
      <c r="HM110" s="19">
        <f t="shared" ca="1" si="883"/>
        <v>0</v>
      </c>
      <c r="HN110" s="19">
        <f t="shared" ca="1" si="883"/>
        <v>0</v>
      </c>
      <c r="HO110" s="19">
        <f t="shared" ca="1" si="883"/>
        <v>0</v>
      </c>
      <c r="HP110" s="19">
        <f t="shared" ca="1" si="883"/>
        <v>0</v>
      </c>
      <c r="HQ110" s="19">
        <f t="shared" ca="1" si="883"/>
        <v>0</v>
      </c>
      <c r="HR110" s="19">
        <f t="shared" ca="1" si="883"/>
        <v>0</v>
      </c>
      <c r="HS110" s="19">
        <f t="shared" ca="1" si="883"/>
        <v>0</v>
      </c>
      <c r="HT110" s="19">
        <f t="shared" ca="1" si="883"/>
        <v>0</v>
      </c>
      <c r="HU110" s="19">
        <f t="shared" ca="1" si="883"/>
        <v>0</v>
      </c>
      <c r="HV110" s="19">
        <f t="shared" ca="1" si="883"/>
        <v>0</v>
      </c>
      <c r="HW110" s="19">
        <f t="shared" ca="1" si="883"/>
        <v>0</v>
      </c>
      <c r="HX110" s="19">
        <f t="shared" ca="1" si="883"/>
        <v>0</v>
      </c>
      <c r="HY110" s="19">
        <f t="shared" ca="1" si="883"/>
        <v>0</v>
      </c>
      <c r="HZ110" s="19">
        <f t="shared" ca="1" si="883"/>
        <v>0</v>
      </c>
      <c r="IA110" s="19">
        <f t="shared" ca="1" si="883"/>
        <v>0</v>
      </c>
      <c r="IB110" s="19">
        <f t="shared" ca="1" si="883"/>
        <v>0</v>
      </c>
      <c r="IC110" s="19">
        <f t="shared" ca="1" si="883"/>
        <v>0</v>
      </c>
      <c r="ID110" s="19">
        <f t="shared" ca="1" si="883"/>
        <v>0</v>
      </c>
      <c r="IE110" s="5">
        <f t="shared" ca="1" si="884"/>
        <v>67</v>
      </c>
      <c r="IF110" s="9"/>
      <c r="IG110" s="5">
        <f t="shared" ca="1" si="885"/>
        <v>1</v>
      </c>
      <c r="IH110" s="5" t="b">
        <f t="shared" ca="1" si="885"/>
        <v>0</v>
      </c>
      <c r="II110" s="19">
        <f t="shared" ca="1" si="886"/>
        <v>0</v>
      </c>
      <c r="IJ110" s="5">
        <f t="shared" ca="1" si="885"/>
        <v>55</v>
      </c>
      <c r="IK110" s="19">
        <f t="shared" ca="1" si="886"/>
        <v>1</v>
      </c>
      <c r="IL110" s="19">
        <f t="shared" ca="1" si="886"/>
        <v>0</v>
      </c>
      <c r="IM110" s="19">
        <f t="shared" ca="1" si="886"/>
        <v>0</v>
      </c>
      <c r="IN110" s="19">
        <f t="shared" ca="1" si="886"/>
        <v>0</v>
      </c>
      <c r="IO110" s="19">
        <f t="shared" ca="1" si="886"/>
        <v>0</v>
      </c>
      <c r="IP110" s="19">
        <f t="shared" ca="1" si="886"/>
        <v>0</v>
      </c>
      <c r="IQ110" s="19">
        <f t="shared" ca="1" si="886"/>
        <v>0</v>
      </c>
      <c r="IR110" s="19">
        <f t="shared" ca="1" si="886"/>
        <v>0</v>
      </c>
      <c r="IS110" s="19">
        <f t="shared" ca="1" si="886"/>
        <v>0</v>
      </c>
      <c r="IT110" s="19">
        <f t="shared" ca="1" si="886"/>
        <v>0</v>
      </c>
      <c r="IU110" s="19">
        <f t="shared" ca="1" si="886"/>
        <v>0</v>
      </c>
      <c r="IV110" s="19">
        <f t="shared" ca="1" si="886"/>
        <v>0</v>
      </c>
      <c r="IW110" s="19">
        <f t="shared" ca="1" si="886"/>
        <v>0</v>
      </c>
      <c r="IX110" s="19">
        <f t="shared" ca="1" si="886"/>
        <v>0</v>
      </c>
      <c r="IY110" s="19">
        <f t="shared" ca="1" si="886"/>
        <v>0</v>
      </c>
      <c r="IZ110" s="19">
        <f t="shared" ca="1" si="886"/>
        <v>0</v>
      </c>
      <c r="JA110" s="19">
        <f t="shared" ca="1" si="886"/>
        <v>0</v>
      </c>
      <c r="JB110" s="19">
        <f t="shared" ca="1" si="886"/>
        <v>0</v>
      </c>
      <c r="JC110" s="19">
        <f t="shared" ca="1" si="886"/>
        <v>0</v>
      </c>
      <c r="JD110" s="19">
        <f t="shared" ca="1" si="886"/>
        <v>0</v>
      </c>
      <c r="JE110" s="19">
        <f t="shared" ca="1" si="886"/>
        <v>0</v>
      </c>
      <c r="JF110" s="19">
        <f t="shared" ca="1" si="886"/>
        <v>0</v>
      </c>
      <c r="JG110" s="5">
        <f t="shared" ca="1" si="887"/>
        <v>1.2500000000000001E-2</v>
      </c>
      <c r="JH110" s="567">
        <f t="shared" ca="1" si="887"/>
        <v>0</v>
      </c>
      <c r="JI110" s="5">
        <f t="shared" ca="1" si="887"/>
        <v>6.25E-2</v>
      </c>
      <c r="JJ110" s="5">
        <f t="shared" ca="1" si="887"/>
        <v>6.25E-2</v>
      </c>
      <c r="JK110" s="5">
        <f t="shared" ca="1" si="887"/>
        <v>6.25E-2</v>
      </c>
      <c r="JL110" s="19">
        <f t="shared" ca="1" si="886"/>
        <v>1</v>
      </c>
      <c r="JM110" s="19">
        <f t="shared" ca="1" si="886"/>
        <v>0</v>
      </c>
      <c r="JN110" s="19">
        <f t="shared" ca="1" si="886"/>
        <v>1</v>
      </c>
      <c r="JO110" s="9"/>
      <c r="JP110" s="5" t="b">
        <f t="shared" ca="1" si="888"/>
        <v>0</v>
      </c>
      <c r="JQ110" s="19" t="str">
        <f t="shared" ca="1" si="889"/>
        <v>-</v>
      </c>
      <c r="JR110" s="19" t="str">
        <f t="shared" ca="1" si="889"/>
        <v>-</v>
      </c>
      <c r="JS110" s="5" t="b">
        <f t="shared" ca="1" si="890"/>
        <v>0</v>
      </c>
      <c r="JT110" s="5" t="b">
        <f t="shared" ca="1" si="890"/>
        <v>0</v>
      </c>
      <c r="JU110" s="5" t="b">
        <f t="shared" ca="1" si="890"/>
        <v>1</v>
      </c>
      <c r="JV110" s="144">
        <f t="shared" ca="1" si="908"/>
        <v>1</v>
      </c>
      <c r="JW110" s="144">
        <f t="shared" ca="1" si="908"/>
        <v>1</v>
      </c>
      <c r="JX110" s="19" t="str">
        <f t="shared" ca="1" si="909"/>
        <v>-</v>
      </c>
      <c r="JY110" s="19" t="str">
        <f t="shared" ca="1" si="909"/>
        <v>-</v>
      </c>
      <c r="JZ110" s="19" t="str">
        <f t="shared" ca="1" si="909"/>
        <v>-</v>
      </c>
      <c r="KA110" s="19" t="str">
        <f t="shared" ca="1" si="909"/>
        <v>-</v>
      </c>
      <c r="KB110" s="19">
        <f t="shared" ca="1" si="909"/>
        <v>1</v>
      </c>
      <c r="KC110" s="19">
        <f t="shared" ca="1" si="909"/>
        <v>0.66</v>
      </c>
      <c r="KD110" s="19" t="str">
        <f t="shared" ca="1" si="909"/>
        <v>-</v>
      </c>
      <c r="KE110" s="5" t="b" cm="1">
        <f t="array" aca="1" ref="KE110" ca="1">IF(OR(KF110:KM110&lt;&gt;"-"),TRUE,"-")</f>
        <v>1</v>
      </c>
      <c r="KF110" s="237">
        <f t="shared" ref="KF110:KM113" ca="1" si="920">OFFSET(KF110,-1,0)</f>
        <v>2</v>
      </c>
      <c r="KG110" s="237">
        <f t="shared" ca="1" si="920"/>
        <v>2</v>
      </c>
      <c r="KH110" s="237">
        <f t="shared" ca="1" si="920"/>
        <v>2</v>
      </c>
      <c r="KI110" s="237">
        <f t="shared" ca="1" si="920"/>
        <v>2</v>
      </c>
      <c r="KJ110" s="237">
        <f t="shared" ca="1" si="920"/>
        <v>2</v>
      </c>
      <c r="KK110" s="237">
        <f t="shared" ca="1" si="920"/>
        <v>2</v>
      </c>
      <c r="KL110" s="237">
        <f t="shared" ca="1" si="920"/>
        <v>2</v>
      </c>
      <c r="KM110" s="237">
        <f t="shared" ca="1" si="920"/>
        <v>2</v>
      </c>
      <c r="KN110" s="5" t="str">
        <f t="array" aca="1" ref="KN110" ca="1">IF(OR(KO110:KU110&lt;&gt;"-"),TRUE,"-")</f>
        <v>-</v>
      </c>
      <c r="KO110" s="19" t="str">
        <f t="shared" ca="1" si="911"/>
        <v>-</v>
      </c>
      <c r="KP110" s="19" t="str">
        <f t="shared" ca="1" si="911"/>
        <v>-</v>
      </c>
      <c r="KQ110" s="19" t="str">
        <f t="shared" ca="1" si="911"/>
        <v>-</v>
      </c>
      <c r="KR110" s="19" t="str">
        <f t="shared" ca="1" si="911"/>
        <v>-</v>
      </c>
      <c r="KS110" s="19" t="str">
        <f t="shared" ca="1" si="911"/>
        <v>-</v>
      </c>
      <c r="KT110" s="19" t="str">
        <f t="shared" ca="1" si="911"/>
        <v>-</v>
      </c>
      <c r="KU110" s="19" t="str">
        <f t="shared" ca="1" si="911"/>
        <v>-</v>
      </c>
      <c r="KV110" s="19" t="b">
        <f t="shared" ca="1" si="911"/>
        <v>0</v>
      </c>
      <c r="KW110" s="144">
        <f t="shared" ca="1" si="892"/>
        <v>2</v>
      </c>
      <c r="KX110" s="19">
        <f t="shared" ca="1" si="911"/>
        <v>2</v>
      </c>
      <c r="KY110" s="19" t="b">
        <f t="shared" ca="1" si="911"/>
        <v>0</v>
      </c>
      <c r="KZ110" s="19" t="str">
        <f t="shared" ca="1" si="911"/>
        <v>-</v>
      </c>
      <c r="LA110" s="5" t="str">
        <f t="shared" ca="1" si="893"/>
        <v>-</v>
      </c>
      <c r="LB110" s="5" t="str">
        <f t="shared" ca="1" si="893"/>
        <v>-</v>
      </c>
      <c r="LC110" s="5" t="str">
        <f t="shared" ca="1" si="893"/>
        <v>-</v>
      </c>
      <c r="LD110" s="5" t="str">
        <f t="shared" ca="1" si="893"/>
        <v>-</v>
      </c>
      <c r="LE110" s="19" t="b">
        <f t="shared" ca="1" si="912"/>
        <v>0</v>
      </c>
      <c r="LF110" s="19" t="str">
        <f t="shared" ca="1" si="912"/>
        <v>-</v>
      </c>
      <c r="LG110" s="19" t="str">
        <f ca="1">OFFSET(LG$5,$B110,0)</f>
        <v>-</v>
      </c>
      <c r="LH110" s="19" t="b">
        <f ca="1">OFFSET(LH$5,$B110,0)</f>
        <v>1</v>
      </c>
      <c r="LI110" s="19">
        <f t="shared" ca="1" si="912"/>
        <v>0.75</v>
      </c>
      <c r="LJ110" s="19">
        <f t="shared" ca="1" si="912"/>
        <v>0.75</v>
      </c>
      <c r="LK110" s="19">
        <f t="shared" ca="1" si="912"/>
        <v>0.99</v>
      </c>
      <c r="LL110" s="19">
        <f t="shared" ca="1" si="912"/>
        <v>0.5</v>
      </c>
      <c r="LM110" s="19">
        <f t="shared" ca="1" si="912"/>
        <v>0</v>
      </c>
      <c r="LN110" s="19">
        <f t="shared" ca="1" si="912"/>
        <v>0</v>
      </c>
      <c r="LO110" s="19" t="str">
        <f t="shared" ca="1" si="912"/>
        <v>-</v>
      </c>
      <c r="LP110" s="5" t="str" cm="1">
        <f t="array" aca="1" ref="LP110" ca="1">INDEX(i.meatgrid,$Q110,LP$7)</f>
        <v>-</v>
      </c>
      <c r="LQ110" s="5" t="str" cm="1">
        <f t="array" aca="1" ref="LQ110" ca="1">INDEX(i.meatgrid,$Q110,LQ$7)</f>
        <v>-</v>
      </c>
      <c r="LR110" s="19" t="str">
        <f t="shared" ca="1" si="912"/>
        <v>-</v>
      </c>
      <c r="LS110" s="5">
        <f t="shared" ca="1" si="895"/>
        <v>1</v>
      </c>
      <c r="LT110" s="9"/>
      <c r="LU110" s="19">
        <f t="shared" ca="1" si="912"/>
        <v>70</v>
      </c>
      <c r="LV110" s="19">
        <f t="shared" ca="1" si="896"/>
        <v>50</v>
      </c>
      <c r="LW110" s="19">
        <f t="shared" ca="1" si="896"/>
        <v>80</v>
      </c>
      <c r="LX110" s="19">
        <f t="shared" ca="1" si="896"/>
        <v>50</v>
      </c>
      <c r="LY110" s="5" t="b" cm="1">
        <f t="array" aca="1" ref="LY110" ca="1">INDEX(i.meatgrid,$Q110,LY$7)</f>
        <v>1</v>
      </c>
      <c r="LZ110" s="5" t="b" cm="1">
        <f t="array" aca="1" ref="LZ110" ca="1">INDEX(i.meatgrid,$Q110,LZ$7)</f>
        <v>0</v>
      </c>
      <c r="MA110" s="5" t="str" cm="1">
        <f t="array" aca="1" ref="MA110" ca="1">INDEX(i.meatgrid,$Q110,MA$7)</f>
        <v>-</v>
      </c>
      <c r="MB110" s="5" t="str" cm="1">
        <f t="array" aca="1" ref="MB110" ca="1">INDEX(i.meatgrid,$Q110,MB$7)</f>
        <v>-</v>
      </c>
      <c r="MC110" s="19">
        <f t="shared" ca="1" si="897"/>
        <v>1</v>
      </c>
      <c r="MD110" s="5">
        <f t="shared" ca="1" si="898"/>
        <v>1</v>
      </c>
      <c r="ME110" s="5" cm="1">
        <f t="array" aca="1" ref="ME110" ca="1">INDEX(i.meatgrid,$Q110,ME$7)</f>
        <v>0</v>
      </c>
      <c r="MF110" s="5" cm="1">
        <f t="array" aca="1" ref="MF110" ca="1">INDEX(i.meatgrid,$Q110,MF$7)</f>
        <v>0</v>
      </c>
      <c r="MG110" s="5" cm="1">
        <f t="array" aca="1" ref="MG110" ca="1">INDEX(i.meatgrid,$Q110,MG$7)</f>
        <v>0</v>
      </c>
      <c r="MH110" s="5" cm="1">
        <f t="array" aca="1" ref="MH110" ca="1">INDEX(i.meatgrid,$Q110,MH$7)</f>
        <v>0</v>
      </c>
      <c r="MI110" s="5" cm="1">
        <f t="array" aca="1" ref="MI110" ca="1">INDEX(i.meatgrid,$Q110,MI$7)</f>
        <v>0</v>
      </c>
      <c r="MJ110" s="5" cm="1">
        <f t="array" aca="1" ref="MJ110" ca="1">INDEX(i.meatgrid,$Q110,MJ$7)</f>
        <v>1</v>
      </c>
      <c r="MK110" s="5" cm="1">
        <f t="array" aca="1" ref="MK110" ca="1">INDEX(i.meatgrid,$Q110,MK$7)</f>
        <v>1</v>
      </c>
      <c r="ML110" s="5" cm="1">
        <f t="array" aca="1" ref="ML110" ca="1">INDEX(i.meatgrid,$Q110,ML$7)</f>
        <v>1</v>
      </c>
      <c r="MM110" s="19">
        <f t="shared" ca="1" si="899"/>
        <v>1</v>
      </c>
      <c r="MN110" s="9"/>
      <c r="MO110" s="19" t="b">
        <f t="shared" ca="1" si="900"/>
        <v>0</v>
      </c>
      <c r="MP110" s="19" t="b">
        <f t="shared" ca="1" si="900"/>
        <v>0</v>
      </c>
      <c r="MQ110" s="19">
        <f t="shared" ca="1" si="900"/>
        <v>1</v>
      </c>
      <c r="MR110" s="19">
        <f t="shared" ca="1" si="900"/>
        <v>0.75</v>
      </c>
      <c r="MS110" s="19">
        <f t="shared" ca="1" si="900"/>
        <v>0.75</v>
      </c>
      <c r="MT110" s="19">
        <f t="shared" ca="1" si="900"/>
        <v>0.8</v>
      </c>
      <c r="MU110" s="19">
        <f t="shared" ca="1" si="900"/>
        <v>0.82499999999999996</v>
      </c>
      <c r="MV110" s="19">
        <f t="shared" ca="1" si="900"/>
        <v>0.875</v>
      </c>
      <c r="MW110" s="19">
        <f t="shared" ca="1" si="900"/>
        <v>0.9</v>
      </c>
      <c r="MX110" s="19">
        <f t="shared" ca="1" si="900"/>
        <v>1</v>
      </c>
      <c r="MY110" s="19">
        <f t="shared" ca="1" si="900"/>
        <v>0.875</v>
      </c>
      <c r="MZ110" s="19" t="b">
        <f t="shared" ca="1" si="900"/>
        <v>1</v>
      </c>
      <c r="NA110" s="19">
        <f t="shared" ca="1" si="900"/>
        <v>74.989999999999995</v>
      </c>
      <c r="NB110" s="19" t="str">
        <f t="shared" ca="1" si="900"/>
        <v>-</v>
      </c>
      <c r="NC110" s="19" t="str">
        <f t="shared" ca="1" si="900"/>
        <v>-</v>
      </c>
      <c r="ND110" s="19" t="str">
        <f t="shared" ca="1" si="900"/>
        <v>-</v>
      </c>
      <c r="NE110" s="19" t="str">
        <f t="shared" ca="1" si="901"/>
        <v>-</v>
      </c>
      <c r="NF110" s="19" t="str">
        <f t="shared" ca="1" si="901"/>
        <v>-</v>
      </c>
      <c r="NG110" s="19" t="str">
        <f t="shared" ca="1" si="901"/>
        <v>-</v>
      </c>
      <c r="NH110" s="19" t="str">
        <f t="shared" ca="1" si="901"/>
        <v>-</v>
      </c>
      <c r="NI110" s="19">
        <f t="shared" ca="1" si="901"/>
        <v>36.99</v>
      </c>
      <c r="NJ110" s="19">
        <f t="shared" ca="1" si="901"/>
        <v>36.99</v>
      </c>
      <c r="NK110" s="19" t="str">
        <f t="shared" ca="1" si="901"/>
        <v>-</v>
      </c>
      <c r="NL110" s="19" t="str">
        <f t="shared" ca="1" si="901"/>
        <v>-</v>
      </c>
      <c r="NM110" s="19" t="str">
        <f t="shared" ca="1" si="901"/>
        <v>-</v>
      </c>
      <c r="NN110" s="19" t="str">
        <f t="shared" ca="1" si="901"/>
        <v>-</v>
      </c>
      <c r="NO110" s="19" t="str">
        <f t="shared" ca="1" si="901"/>
        <v>-</v>
      </c>
      <c r="NP110" s="19">
        <f t="shared" ca="1" si="901"/>
        <v>49.99</v>
      </c>
      <c r="NQ110" s="19">
        <f t="shared" ca="1" si="901"/>
        <v>49.99</v>
      </c>
      <c r="NR110" s="19">
        <f t="shared" ca="1" si="901"/>
        <v>49.99</v>
      </c>
      <c r="NS110" s="19">
        <f t="shared" ca="1" si="901"/>
        <v>49.99</v>
      </c>
      <c r="NT110" s="19">
        <f t="shared" ca="1" si="901"/>
        <v>49.99</v>
      </c>
      <c r="NU110" s="19">
        <f t="shared" ca="1" si="901"/>
        <v>49.99</v>
      </c>
      <c r="NV110" s="19">
        <f t="shared" ca="1" si="901"/>
        <v>49.99</v>
      </c>
      <c r="NW110" s="19">
        <f t="shared" ca="1" si="901"/>
        <v>49.99</v>
      </c>
      <c r="NX110" s="19">
        <f t="shared" ca="1" si="901"/>
        <v>412.99</v>
      </c>
      <c r="NY110" s="19">
        <f t="shared" ca="1" si="901"/>
        <v>412.99</v>
      </c>
      <c r="NZ110" s="19" t="str">
        <f t="shared" ca="1" si="901"/>
        <v>-</v>
      </c>
      <c r="OA110" s="19" t="str">
        <f t="shared" ca="1" si="901"/>
        <v>-</v>
      </c>
      <c r="OB110" s="19" t="str">
        <f t="shared" ca="1" si="901"/>
        <v>-</v>
      </c>
      <c r="OC110" s="19" t="str">
        <f t="shared" ca="1" si="901"/>
        <v>-</v>
      </c>
      <c r="OD110" s="19" t="str">
        <f t="shared" ca="1" si="901"/>
        <v>-</v>
      </c>
      <c r="OE110" s="19">
        <f t="shared" ca="1" si="901"/>
        <v>6.8900000000000006</v>
      </c>
      <c r="OF110" s="19">
        <f t="shared" ca="1" si="901"/>
        <v>6.8900000000000006</v>
      </c>
      <c r="OG110" s="19">
        <f t="shared" ca="1" si="901"/>
        <v>6.8900000000000006</v>
      </c>
      <c r="OH110" s="19">
        <f t="shared" ca="1" si="901"/>
        <v>6.8900000000000006</v>
      </c>
      <c r="OI110" s="19">
        <f t="shared" ca="1" si="901"/>
        <v>6.8900000000000006</v>
      </c>
      <c r="OJ110" s="19">
        <f t="shared" ca="1" si="901"/>
        <v>6.8900000000000006</v>
      </c>
      <c r="OK110" s="19">
        <f t="shared" ca="1" si="901"/>
        <v>6.8900000000000006</v>
      </c>
      <c r="OL110" s="19">
        <f t="shared" ca="1" si="901"/>
        <v>6.8900000000000006</v>
      </c>
      <c r="OM110" s="19">
        <f t="shared" ca="1" si="901"/>
        <v>346.99</v>
      </c>
      <c r="ON110" s="19">
        <f t="shared" ca="1" si="901"/>
        <v>346.99</v>
      </c>
      <c r="OO110" s="19" t="str">
        <f t="shared" ca="1" si="901"/>
        <v>-</v>
      </c>
      <c r="OP110" s="19" t="str">
        <f t="shared" ca="1" si="901"/>
        <v>-</v>
      </c>
      <c r="OQ110" s="19" t="str">
        <f t="shared" ca="1" si="901"/>
        <v>-</v>
      </c>
      <c r="OR110" s="19" t="str">
        <f t="shared" ca="1" si="901"/>
        <v>-</v>
      </c>
      <c r="OS110" s="19" t="str">
        <f t="shared" ca="1" si="901"/>
        <v>-</v>
      </c>
      <c r="OT110" s="19">
        <f t="shared" ca="1" si="901"/>
        <v>0</v>
      </c>
      <c r="OU110" s="24">
        <v>0</v>
      </c>
    </row>
    <row r="111" spans="1:411" outlineLevel="2">
      <c r="A111" s="21">
        <f t="shared" si="158"/>
        <v>106</v>
      </c>
      <c r="B111" s="222">
        <f t="shared" ca="1" si="913"/>
        <v>103</v>
      </c>
      <c r="C111">
        <v>203</v>
      </c>
      <c r="D111" s="144" t="str">
        <f t="shared" ca="1" si="861"/>
        <v>GSM</v>
      </c>
      <c r="E111" t="b">
        <v>0</v>
      </c>
      <c r="F111" t="b">
        <v>0</v>
      </c>
      <c r="G111" t="b">
        <f t="shared" si="862"/>
        <v>0</v>
      </c>
      <c r="H111" s="237">
        <f t="shared" ca="1" si="914"/>
        <v>2</v>
      </c>
      <c r="I111" s="237">
        <f t="shared" ca="1" si="914"/>
        <v>1</v>
      </c>
      <c r="J111" s="237" t="str">
        <f t="shared" ca="1" si="914"/>
        <v/>
      </c>
      <c r="K111" s="237">
        <f t="shared" ca="1" si="914"/>
        <v>2</v>
      </c>
      <c r="L111" s="237">
        <f t="shared" ca="1" si="902"/>
        <v>2</v>
      </c>
      <c r="M111" s="237">
        <f t="shared" ca="1" si="902"/>
        <v>2</v>
      </c>
      <c r="N111" s="237">
        <f t="shared" ca="1" si="902"/>
        <v>3</v>
      </c>
      <c r="O111" s="237">
        <f t="shared" ca="1" si="902"/>
        <v>1</v>
      </c>
      <c r="P111" s="237">
        <f t="shared" ca="1" si="902"/>
        <v>1</v>
      </c>
      <c r="Q111" s="237">
        <f t="shared" ca="1" si="902"/>
        <v>6</v>
      </c>
      <c r="R111" s="237">
        <f t="shared" ca="1" si="902"/>
        <v>1</v>
      </c>
      <c r="S111" s="237">
        <f t="shared" ca="1" si="902"/>
        <v>1</v>
      </c>
      <c r="T111" s="237">
        <f t="shared" ca="1" si="902"/>
        <v>1</v>
      </c>
      <c r="U111" s="275"/>
      <c r="V111" s="275"/>
      <c r="W111" s="237">
        <f t="shared" ca="1" si="903"/>
        <v>0</v>
      </c>
      <c r="X111" s="275"/>
      <c r="Y111" s="275">
        <f t="shared" ca="1" si="904"/>
        <v>0</v>
      </c>
      <c r="Z111" s="275">
        <f t="shared" ca="1" si="904"/>
        <v>0</v>
      </c>
      <c r="AA111" s="275">
        <f t="shared" ca="1" si="904"/>
        <v>0</v>
      </c>
      <c r="AB111" s="275">
        <f t="shared" ca="1" si="904"/>
        <v>0</v>
      </c>
      <c r="AC111" s="275">
        <f t="shared" ca="1" si="904"/>
        <v>0</v>
      </c>
      <c r="AD111" s="275">
        <f t="shared" ca="1" si="904"/>
        <v>0</v>
      </c>
      <c r="AE111" s="275">
        <f t="shared" ca="1" si="904"/>
        <v>0</v>
      </c>
      <c r="AF111" s="144">
        <f ca="1">INDEX(CHOOSE($N111,DataAutumn!i.AdultDrys,DataWinter!i.AdultDrys,DataSpring!i.AdultDrys),1,$M111)</f>
        <v>3</v>
      </c>
      <c r="AG111" s="5">
        <f t="shared" ca="1" si="863"/>
        <v>2</v>
      </c>
      <c r="AH111" s="5">
        <f t="shared" ca="1" si="863"/>
        <v>0</v>
      </c>
      <c r="AI111" s="5">
        <f t="shared" ca="1" si="864"/>
        <v>1</v>
      </c>
      <c r="AJ111">
        <f t="shared" ca="1" si="865"/>
        <v>1</v>
      </c>
      <c r="AL111" s="231" t="str">
        <f ca="1">TEXT(LEFT(OFFSET(AL111,-1,0),5)+1,"00000")&amp;MID(OFFSET(AL111,-1,0),6,FIND(" ",OFFSET(AL111,-1,0),7)-5)
&amp; $D111           &amp; IF($IG111=0," FWM","")&amp;IF($IG111=1," MWM","")&amp;IF($IG111=5," Mat","")&amp;IF($IH111=TRUE,"&amp;BBT","    ")          &amp; " Day"&amp;INDEX(i.DOY,$N111,1)
&amp; " Scan"&amp;TEXT($O111,"0")        &amp;" "&amp; INDEX(DataMaster!$B$98:$B$105,$Q111,0)
&amp; " WP"&amp;TEXT($MC111*100,"000p")           &amp; " MP"&amp;TEXT($MD111*100,"000p")           &amp; " GP"&amp;TEXT($MM111*100,"000p")
&amp; " T_" &amp; IF(AND($CC111,$CE111),"TRUE ")        &amp; " (F"&amp;3+COUNTIF($CV111:$CY111,TRUE)&amp;3&amp;"N"&amp;$DM111&amp;$DN111&amp;")"</f>
        <v>00004 FeedSupply_DSP GSM MWM     Day204 Scan1 Mutton WP100p MP100p GP100p T_TRUE  (F33N33)</v>
      </c>
      <c r="AM111" s="9" t="str">
        <f ca="1">IF(COUNTIF(AL$5:AL111,AL111)=1,"-","Dup")</f>
        <v>-</v>
      </c>
      <c r="AN111" s="9"/>
      <c r="AO111" s="237" t="str">
        <f t="shared" ca="1" si="915"/>
        <v>-</v>
      </c>
      <c r="AP111" s="237" t="str">
        <f t="shared" ca="1" si="915"/>
        <v>-</v>
      </c>
      <c r="AQ111" s="237" t="str">
        <f t="shared" ca="1" si="915"/>
        <v>-</v>
      </c>
      <c r="AR111" s="237" t="str">
        <f t="shared" ca="1" si="915"/>
        <v>-</v>
      </c>
      <c r="AS111" s="237" t="str">
        <f t="shared" ca="1" si="915"/>
        <v>-</v>
      </c>
      <c r="AT111" s="237" t="str">
        <f t="shared" ca="1" si="915"/>
        <v>-</v>
      </c>
      <c r="AU111" s="237" t="str">
        <f t="shared" ca="1" si="915"/>
        <v>-</v>
      </c>
      <c r="AV111" s="237" t="str">
        <f t="shared" ca="1" si="915"/>
        <v>-</v>
      </c>
      <c r="AW111" s="9"/>
      <c r="AX111" s="5" t="b">
        <f t="shared" ca="1" si="866"/>
        <v>0</v>
      </c>
      <c r="AY111" s="5" t="str">
        <f t="shared" ca="1" si="866"/>
        <v>-</v>
      </c>
      <c r="AZ111" s="5" t="b">
        <f t="shared" ca="1" si="866"/>
        <v>0</v>
      </c>
      <c r="BA111" s="5" t="b">
        <f t="shared" ca="1" si="866"/>
        <v>1</v>
      </c>
      <c r="BB111" s="5" t="b">
        <f t="shared" ca="1" si="866"/>
        <v>1</v>
      </c>
      <c r="BC111" s="144">
        <f t="shared" ca="1" si="866"/>
        <v>0</v>
      </c>
      <c r="BD111" s="19" t="b">
        <f t="shared" ca="1" si="867"/>
        <v>1</v>
      </c>
      <c r="BE111" s="9"/>
      <c r="BF111" s="5" t="str">
        <f t="shared" ca="1" si="868"/>
        <v>-</v>
      </c>
      <c r="BG111" s="19" t="str">
        <f t="shared" ca="1" si="869"/>
        <v>-</v>
      </c>
      <c r="BH111" s="19" t="str">
        <f t="shared" ca="1" si="869"/>
        <v>-</v>
      </c>
      <c r="BI111" s="19" t="str">
        <f t="shared" ca="1" si="869"/>
        <v>-</v>
      </c>
      <c r="BJ111" s="5" t="str">
        <f t="shared" ca="1" si="870"/>
        <v>-</v>
      </c>
      <c r="BK111" s="19" t="str">
        <f t="shared" ca="1" si="871"/>
        <v>-</v>
      </c>
      <c r="BL111" s="5" t="str">
        <f t="shared" ca="1" si="872"/>
        <v>-</v>
      </c>
      <c r="BM111" s="19" t="str">
        <f t="shared" ca="1" si="873"/>
        <v>-</v>
      </c>
      <c r="BN111" s="19" t="str">
        <f t="shared" ca="1" si="873"/>
        <v>-</v>
      </c>
      <c r="BO111" s="19" t="str">
        <f t="shared" ca="1" si="873"/>
        <v>-</v>
      </c>
      <c r="BP111" s="5" t="str">
        <f t="shared" ca="1" si="874"/>
        <v>-</v>
      </c>
      <c r="BQ111" s="9"/>
      <c r="BR111" s="19" t="str">
        <f t="shared" ca="1" si="875"/>
        <v>-</v>
      </c>
      <c r="BS111" s="19" t="str">
        <f t="shared" ca="1" si="875"/>
        <v>-</v>
      </c>
      <c r="BT111" s="19" t="str">
        <f t="shared" ca="1" si="875"/>
        <v>-</v>
      </c>
      <c r="BU111" s="19" t="str">
        <f t="shared" ca="1" si="875"/>
        <v>-</v>
      </c>
      <c r="BV111" s="19" t="str">
        <f t="shared" ca="1" si="875"/>
        <v>-</v>
      </c>
      <c r="BW111" s="19" t="str">
        <f t="shared" ca="1" si="875"/>
        <v>-</v>
      </c>
      <c r="BX111" s="19" t="str">
        <f t="shared" ca="1" si="875"/>
        <v>-</v>
      </c>
      <c r="BY111" s="19" t="str">
        <f t="shared" ca="1" si="875"/>
        <v>-</v>
      </c>
      <c r="BZ111" s="19" t="str">
        <f t="shared" ca="1" si="875"/>
        <v>-</v>
      </c>
      <c r="CA111" s="19" t="str">
        <f t="shared" ca="1" si="875"/>
        <v>-</v>
      </c>
      <c r="CB111" s="9"/>
      <c r="CC111" s="237" t="b">
        <f t="shared" ref="CC111:CG113" ca="1" si="921">OFFSET(CC111,-1,0)</f>
        <v>1</v>
      </c>
      <c r="CD111" s="12" t="b">
        <v>0</v>
      </c>
      <c r="CE111" s="237" t="b">
        <f t="shared" ca="1" si="921"/>
        <v>1</v>
      </c>
      <c r="CF111" s="251">
        <f t="shared" ca="1" si="916"/>
        <v>2236101</v>
      </c>
      <c r="CG111" s="237" t="b">
        <f t="shared" ca="1" si="921"/>
        <v>0</v>
      </c>
      <c r="CH111" s="12" t="s">
        <v>34</v>
      </c>
      <c r="CI111" s="19" t="b">
        <f t="shared" ca="1" si="905"/>
        <v>1</v>
      </c>
      <c r="CJ111" s="237">
        <f t="shared" ca="1" si="917"/>
        <v>2236104</v>
      </c>
      <c r="CK111" s="19" t="str">
        <f t="shared" ca="1" si="905"/>
        <v>-</v>
      </c>
      <c r="CL111" s="19">
        <f t="shared" ca="1" si="905"/>
        <v>1</v>
      </c>
      <c r="CM111" s="19">
        <f t="shared" ca="1" si="905"/>
        <v>1</v>
      </c>
      <c r="CN111" s="9"/>
      <c r="CO111" s="444">
        <f t="shared" ca="1" si="877"/>
        <v>652</v>
      </c>
      <c r="CP111" s="444">
        <f t="shared" ca="1" si="877"/>
        <v>686</v>
      </c>
      <c r="CQ111" s="444">
        <f t="shared" ca="1" si="877"/>
        <v>721</v>
      </c>
      <c r="CR111" s="152">
        <f t="shared" ca="1" si="878"/>
        <v>378</v>
      </c>
      <c r="CS111" s="152">
        <f t="shared" ca="1" si="878"/>
        <v>413</v>
      </c>
      <c r="CT111" s="152">
        <f t="shared" ca="1" si="878"/>
        <v>448</v>
      </c>
      <c r="CU111" s="19" t="str">
        <f t="shared" ca="1" si="879"/>
        <v>-</v>
      </c>
      <c r="CV111" s="12" t="b">
        <v>0</v>
      </c>
      <c r="CW111" s="12" t="b">
        <v>0</v>
      </c>
      <c r="CX111" s="12" t="b">
        <v>0</v>
      </c>
      <c r="CY111" s="12" t="b">
        <v>0</v>
      </c>
      <c r="CZ111" s="19" t="b">
        <f t="shared" ca="1" si="879"/>
        <v>1</v>
      </c>
      <c r="DA111" s="19">
        <f t="shared" ca="1" si="879"/>
        <v>0</v>
      </c>
      <c r="DB111" s="19">
        <f t="shared" ca="1" si="879"/>
        <v>0</v>
      </c>
      <c r="DC111" s="19">
        <f t="shared" ca="1" si="879"/>
        <v>0</v>
      </c>
      <c r="DD111" s="19">
        <f t="shared" ca="1" si="879"/>
        <v>0</v>
      </c>
      <c r="DE111" s="19">
        <f t="shared" ca="1" si="879"/>
        <v>0</v>
      </c>
      <c r="DF111" s="19">
        <f t="shared" ca="1" si="879"/>
        <v>0</v>
      </c>
      <c r="DG111" s="19">
        <f t="shared" ca="1" si="879"/>
        <v>0</v>
      </c>
      <c r="DH111" s="19">
        <f t="shared" ca="1" si="879"/>
        <v>0</v>
      </c>
      <c r="DI111" s="19">
        <f t="shared" ca="1" si="879"/>
        <v>0</v>
      </c>
      <c r="DJ111" s="19">
        <f t="shared" ca="1" si="879"/>
        <v>0</v>
      </c>
      <c r="DK111" s="19">
        <f t="shared" ca="1" si="879"/>
        <v>0</v>
      </c>
      <c r="DL111" s="19">
        <f t="shared" ca="1" si="880"/>
        <v>0</v>
      </c>
      <c r="DM111" s="12">
        <v>3</v>
      </c>
      <c r="DN111" s="12">
        <v>3</v>
      </c>
      <c r="DO111" s="19">
        <f t="shared" ca="1" si="918"/>
        <v>0</v>
      </c>
      <c r="DP111" s="12">
        <v>1</v>
      </c>
      <c r="DQ111" s="12">
        <v>-1</v>
      </c>
      <c r="DR111" s="19" t="str">
        <f t="shared" ca="1" si="880"/>
        <v>-</v>
      </c>
      <c r="DS111" s="19" t="str">
        <f t="shared" ca="1" si="880"/>
        <v>-</v>
      </c>
      <c r="DT111" s="19" t="str">
        <f t="shared" ca="1" si="880"/>
        <v>-</v>
      </c>
      <c r="DU111" s="251">
        <f t="shared" ca="1" si="906"/>
        <v>0</v>
      </c>
      <c r="DV111" s="251">
        <f t="shared" si="919"/>
        <v>1</v>
      </c>
      <c r="DW111" s="251">
        <f t="shared" si="907"/>
        <v>-1</v>
      </c>
      <c r="DX111" s="19" t="str">
        <f t="shared" ca="1" si="880"/>
        <v>-</v>
      </c>
      <c r="DY111" s="19" t="str">
        <f t="shared" ca="1" si="880"/>
        <v>-</v>
      </c>
      <c r="DZ111" s="19" t="str">
        <f t="shared" ca="1" si="880"/>
        <v>-</v>
      </c>
      <c r="EA111" s="19" t="str">
        <f t="shared" ca="1" si="880"/>
        <v>-</v>
      </c>
      <c r="EB111" s="19" t="str">
        <f t="shared" ca="1" si="880"/>
        <v>-</v>
      </c>
      <c r="EC111" s="19" t="str">
        <f t="shared" ca="1" si="880"/>
        <v>-</v>
      </c>
      <c r="ED111" s="19">
        <f t="shared" ca="1" si="880"/>
        <v>0</v>
      </c>
      <c r="EE111" s="19">
        <f t="shared" ca="1" si="880"/>
        <v>0</v>
      </c>
      <c r="EF111" s="19">
        <f t="shared" ca="1" si="880"/>
        <v>0</v>
      </c>
      <c r="EG111" s="19">
        <f t="shared" ca="1" si="880"/>
        <v>0</v>
      </c>
      <c r="EH111" s="19">
        <f t="shared" ca="1" si="880"/>
        <v>0</v>
      </c>
      <c r="EI111" s="19">
        <f t="shared" ca="1" si="880"/>
        <v>0</v>
      </c>
      <c r="EJ111" s="19">
        <f t="shared" ca="1" si="880"/>
        <v>0</v>
      </c>
      <c r="EK111" s="19">
        <f t="shared" ca="1" si="880"/>
        <v>0</v>
      </c>
      <c r="EL111" s="19">
        <f t="shared" ca="1" si="880"/>
        <v>0</v>
      </c>
      <c r="EM111" s="19">
        <f t="shared" ca="1" si="880"/>
        <v>0</v>
      </c>
      <c r="EN111" s="19">
        <f t="shared" ca="1" si="880"/>
        <v>0</v>
      </c>
      <c r="EO111" s="19">
        <f t="shared" ca="1" si="880"/>
        <v>0</v>
      </c>
      <c r="EP111" s="19">
        <f t="shared" ca="1" si="880"/>
        <v>0</v>
      </c>
      <c r="EQ111" s="19">
        <f t="shared" ca="1" si="880"/>
        <v>0</v>
      </c>
      <c r="ER111" s="19">
        <f t="shared" ca="1" si="880"/>
        <v>0</v>
      </c>
      <c r="ES111" s="19">
        <f t="shared" ca="1" si="880"/>
        <v>0</v>
      </c>
      <c r="ET111" s="19">
        <f t="shared" ca="1" si="881"/>
        <v>0</v>
      </c>
      <c r="EU111" s="19">
        <f t="shared" ca="1" si="881"/>
        <v>0</v>
      </c>
      <c r="EV111" s="19">
        <f t="shared" ca="1" si="881"/>
        <v>0</v>
      </c>
      <c r="EW111" s="19">
        <f t="shared" ca="1" si="881"/>
        <v>0</v>
      </c>
      <c r="EX111" s="19">
        <f t="shared" ca="1" si="881"/>
        <v>0</v>
      </c>
      <c r="EY111" s="19">
        <f t="shared" ca="1" si="881"/>
        <v>0</v>
      </c>
      <c r="EZ111" s="19">
        <f t="shared" ca="1" si="881"/>
        <v>0</v>
      </c>
      <c r="FA111" s="19">
        <f t="shared" ca="1" si="881"/>
        <v>0</v>
      </c>
      <c r="FB111" s="19">
        <f t="shared" ca="1" si="881"/>
        <v>0</v>
      </c>
      <c r="FC111" s="19">
        <f t="shared" ca="1" si="881"/>
        <v>0</v>
      </c>
      <c r="FD111" s="19">
        <f t="shared" ca="1" si="881"/>
        <v>0</v>
      </c>
      <c r="FE111" s="19">
        <f t="shared" ca="1" si="881"/>
        <v>0</v>
      </c>
      <c r="FF111" s="19">
        <f t="shared" ca="1" si="881"/>
        <v>0</v>
      </c>
      <c r="FG111" s="19">
        <f t="shared" ca="1" si="881"/>
        <v>0</v>
      </c>
      <c r="FH111" s="19">
        <f t="shared" ca="1" si="881"/>
        <v>0</v>
      </c>
      <c r="FI111" s="19">
        <f t="shared" ca="1" si="881"/>
        <v>0</v>
      </c>
      <c r="FJ111" s="19">
        <f t="shared" ca="1" si="882"/>
        <v>0</v>
      </c>
      <c r="FK111" s="19">
        <f t="shared" ca="1" si="882"/>
        <v>0</v>
      </c>
      <c r="FL111" s="19">
        <f t="shared" ca="1" si="882"/>
        <v>0</v>
      </c>
      <c r="FM111" s="19">
        <f t="shared" ca="1" si="882"/>
        <v>0</v>
      </c>
      <c r="FN111" s="19">
        <f t="shared" ca="1" si="882"/>
        <v>0</v>
      </c>
      <c r="FO111" s="19">
        <f t="shared" ca="1" si="882"/>
        <v>0</v>
      </c>
      <c r="FP111" s="19">
        <f t="shared" ca="1" si="882"/>
        <v>0</v>
      </c>
      <c r="FQ111" s="19">
        <f t="shared" ca="1" si="882"/>
        <v>0</v>
      </c>
      <c r="FR111" s="19">
        <f t="shared" ca="1" si="882"/>
        <v>0</v>
      </c>
      <c r="FS111" s="19">
        <f t="shared" ca="1" si="882"/>
        <v>0</v>
      </c>
      <c r="FT111" s="19">
        <f t="shared" ca="1" si="882"/>
        <v>0</v>
      </c>
      <c r="FU111" s="19">
        <f t="shared" ca="1" si="882"/>
        <v>0</v>
      </c>
      <c r="FV111" s="19">
        <f t="shared" ca="1" si="882"/>
        <v>0</v>
      </c>
      <c r="FW111" s="19">
        <f t="shared" ca="1" si="882"/>
        <v>0</v>
      </c>
      <c r="FX111" s="19">
        <f t="shared" ca="1" si="882"/>
        <v>0</v>
      </c>
      <c r="FY111" s="19">
        <f t="shared" ca="1" si="882"/>
        <v>0</v>
      </c>
      <c r="FZ111" s="19">
        <f t="shared" ca="1" si="882"/>
        <v>0</v>
      </c>
      <c r="GA111" s="19">
        <f t="shared" ca="1" si="882"/>
        <v>0</v>
      </c>
      <c r="GB111" s="19">
        <f t="shared" ca="1" si="882"/>
        <v>0</v>
      </c>
      <c r="GC111" s="19">
        <f t="shared" ca="1" si="882"/>
        <v>0</v>
      </c>
      <c r="GD111" s="19">
        <f t="shared" ca="1" si="882"/>
        <v>0</v>
      </c>
      <c r="GE111" s="19">
        <f t="shared" ca="1" si="882"/>
        <v>0</v>
      </c>
      <c r="GF111" s="19">
        <f t="shared" ca="1" si="882"/>
        <v>0</v>
      </c>
      <c r="GG111" s="19">
        <f t="shared" ca="1" si="882"/>
        <v>0</v>
      </c>
      <c r="GH111" s="19">
        <f t="shared" ca="1" si="882"/>
        <v>0</v>
      </c>
      <c r="GI111" s="19">
        <f t="shared" ca="1" si="882"/>
        <v>0</v>
      </c>
      <c r="GJ111" s="19">
        <f t="shared" ca="1" si="882"/>
        <v>0</v>
      </c>
      <c r="GK111" s="19">
        <f t="shared" ca="1" si="882"/>
        <v>0</v>
      </c>
      <c r="GL111" s="19">
        <f t="shared" ca="1" si="882"/>
        <v>0</v>
      </c>
      <c r="GM111" s="19">
        <f t="shared" ca="1" si="882"/>
        <v>0</v>
      </c>
      <c r="GN111" s="19">
        <f t="shared" ca="1" si="882"/>
        <v>0</v>
      </c>
      <c r="GO111" s="19">
        <f t="shared" ca="1" si="882"/>
        <v>0</v>
      </c>
      <c r="GP111" s="19">
        <f t="shared" ca="1" si="882"/>
        <v>0</v>
      </c>
      <c r="GQ111" s="19">
        <f t="shared" ca="1" si="882"/>
        <v>0</v>
      </c>
      <c r="GR111" s="19">
        <f t="shared" ca="1" si="882"/>
        <v>0</v>
      </c>
      <c r="GS111" s="19">
        <f t="shared" ca="1" si="882"/>
        <v>0</v>
      </c>
      <c r="GT111" s="19">
        <f t="shared" ca="1" si="882"/>
        <v>0</v>
      </c>
      <c r="GU111" s="19">
        <f t="shared" ca="1" si="882"/>
        <v>0</v>
      </c>
      <c r="GV111" s="19">
        <f t="shared" ca="1" si="882"/>
        <v>0</v>
      </c>
      <c r="GW111" s="19">
        <f t="shared" ref="GW111:ID112" ca="1" si="922">OFFSET(GW$5,$B111,0)</f>
        <v>0</v>
      </c>
      <c r="GX111" s="19">
        <f t="shared" ca="1" si="922"/>
        <v>0</v>
      </c>
      <c r="GY111" s="19">
        <f t="shared" ca="1" si="922"/>
        <v>0</v>
      </c>
      <c r="GZ111" s="19">
        <f t="shared" ca="1" si="922"/>
        <v>0</v>
      </c>
      <c r="HA111" s="19">
        <f t="shared" ca="1" si="922"/>
        <v>0</v>
      </c>
      <c r="HB111" s="19">
        <f t="shared" ca="1" si="922"/>
        <v>0</v>
      </c>
      <c r="HC111" s="19">
        <f t="shared" ca="1" si="922"/>
        <v>0</v>
      </c>
      <c r="HD111" s="19">
        <f t="shared" ca="1" si="922"/>
        <v>0</v>
      </c>
      <c r="HE111" s="19">
        <f t="shared" ca="1" si="922"/>
        <v>0</v>
      </c>
      <c r="HF111" s="19">
        <f t="shared" ca="1" si="922"/>
        <v>0</v>
      </c>
      <c r="HG111" s="19">
        <f t="shared" ca="1" si="922"/>
        <v>0</v>
      </c>
      <c r="HH111" s="19">
        <f t="shared" ca="1" si="922"/>
        <v>0</v>
      </c>
      <c r="HI111" s="19">
        <f t="shared" ca="1" si="922"/>
        <v>0</v>
      </c>
      <c r="HJ111" s="19">
        <f t="shared" ca="1" si="922"/>
        <v>0</v>
      </c>
      <c r="HK111" s="19">
        <f t="shared" ca="1" si="922"/>
        <v>0</v>
      </c>
      <c r="HL111" s="19">
        <f t="shared" ca="1" si="922"/>
        <v>0</v>
      </c>
      <c r="HM111" s="19">
        <f t="shared" ca="1" si="922"/>
        <v>0</v>
      </c>
      <c r="HN111" s="19">
        <f t="shared" ca="1" si="922"/>
        <v>0</v>
      </c>
      <c r="HO111" s="19">
        <f t="shared" ca="1" si="922"/>
        <v>0</v>
      </c>
      <c r="HP111" s="19">
        <f t="shared" ca="1" si="922"/>
        <v>0</v>
      </c>
      <c r="HQ111" s="19">
        <f t="shared" ca="1" si="922"/>
        <v>0</v>
      </c>
      <c r="HR111" s="19">
        <f t="shared" ca="1" si="922"/>
        <v>0</v>
      </c>
      <c r="HS111" s="19">
        <f t="shared" ca="1" si="922"/>
        <v>0</v>
      </c>
      <c r="HT111" s="19">
        <f t="shared" ca="1" si="922"/>
        <v>0</v>
      </c>
      <c r="HU111" s="19">
        <f t="shared" ca="1" si="922"/>
        <v>0</v>
      </c>
      <c r="HV111" s="19">
        <f t="shared" ca="1" si="922"/>
        <v>0</v>
      </c>
      <c r="HW111" s="19">
        <f t="shared" ca="1" si="922"/>
        <v>0</v>
      </c>
      <c r="HX111" s="19">
        <f t="shared" ca="1" si="922"/>
        <v>0</v>
      </c>
      <c r="HY111" s="19">
        <f t="shared" ca="1" si="922"/>
        <v>0</v>
      </c>
      <c r="HZ111" s="19">
        <f t="shared" ca="1" si="922"/>
        <v>0</v>
      </c>
      <c r="IA111" s="19">
        <f t="shared" ca="1" si="922"/>
        <v>0</v>
      </c>
      <c r="IB111" s="19">
        <f t="shared" ca="1" si="922"/>
        <v>0</v>
      </c>
      <c r="IC111" s="19">
        <f t="shared" ca="1" si="922"/>
        <v>0</v>
      </c>
      <c r="ID111" s="19">
        <f t="shared" ca="1" si="922"/>
        <v>0</v>
      </c>
      <c r="IE111" s="5">
        <f t="shared" ca="1" si="884"/>
        <v>67</v>
      </c>
      <c r="IF111" s="9"/>
      <c r="IG111" s="5">
        <f t="shared" ca="1" si="885"/>
        <v>1</v>
      </c>
      <c r="IH111" s="5" t="b">
        <f t="shared" ca="1" si="885"/>
        <v>0</v>
      </c>
      <c r="II111" s="19">
        <f t="shared" ca="1" si="886"/>
        <v>0</v>
      </c>
      <c r="IJ111" s="5">
        <f t="shared" ca="1" si="885"/>
        <v>55</v>
      </c>
      <c r="IK111" s="19">
        <f t="shared" ca="1" si="886"/>
        <v>1</v>
      </c>
      <c r="IL111" s="19">
        <f t="shared" ca="1" si="886"/>
        <v>0</v>
      </c>
      <c r="IM111" s="19">
        <f t="shared" ca="1" si="886"/>
        <v>0</v>
      </c>
      <c r="IN111" s="19">
        <f t="shared" ca="1" si="886"/>
        <v>0</v>
      </c>
      <c r="IO111" s="19">
        <f t="shared" ca="1" si="886"/>
        <v>0</v>
      </c>
      <c r="IP111" s="19">
        <f t="shared" ca="1" si="886"/>
        <v>0</v>
      </c>
      <c r="IQ111" s="19">
        <f t="shared" ca="1" si="886"/>
        <v>0</v>
      </c>
      <c r="IR111" s="19">
        <f t="shared" ca="1" si="886"/>
        <v>0</v>
      </c>
      <c r="IS111" s="19">
        <f t="shared" ca="1" si="886"/>
        <v>0</v>
      </c>
      <c r="IT111" s="19">
        <f t="shared" ca="1" si="886"/>
        <v>0</v>
      </c>
      <c r="IU111" s="19">
        <f t="shared" ca="1" si="886"/>
        <v>0</v>
      </c>
      <c r="IV111" s="19">
        <f t="shared" ca="1" si="886"/>
        <v>0</v>
      </c>
      <c r="IW111" s="19">
        <f t="shared" ca="1" si="886"/>
        <v>0</v>
      </c>
      <c r="IX111" s="19">
        <f t="shared" ca="1" si="886"/>
        <v>0</v>
      </c>
      <c r="IY111" s="19">
        <f t="shared" ca="1" si="886"/>
        <v>0</v>
      </c>
      <c r="IZ111" s="19">
        <f t="shared" ca="1" si="886"/>
        <v>0</v>
      </c>
      <c r="JA111" s="19">
        <f t="shared" ca="1" si="886"/>
        <v>0</v>
      </c>
      <c r="JB111" s="19">
        <f t="shared" ca="1" si="886"/>
        <v>0</v>
      </c>
      <c r="JC111" s="19">
        <f t="shared" ca="1" si="886"/>
        <v>0</v>
      </c>
      <c r="JD111" s="19">
        <f t="shared" ca="1" si="886"/>
        <v>0</v>
      </c>
      <c r="JE111" s="19">
        <f t="shared" ca="1" si="886"/>
        <v>0</v>
      </c>
      <c r="JF111" s="19">
        <f t="shared" ca="1" si="886"/>
        <v>0</v>
      </c>
      <c r="JG111" s="5">
        <f t="shared" ca="1" si="887"/>
        <v>1.2500000000000001E-2</v>
      </c>
      <c r="JH111" s="567">
        <f t="shared" ca="1" si="887"/>
        <v>0</v>
      </c>
      <c r="JI111" s="5">
        <f t="shared" ca="1" si="887"/>
        <v>6.25E-2</v>
      </c>
      <c r="JJ111" s="5">
        <f t="shared" ca="1" si="887"/>
        <v>6.25E-2</v>
      </c>
      <c r="JK111" s="5">
        <f t="shared" ca="1" si="887"/>
        <v>6.25E-2</v>
      </c>
      <c r="JL111" s="19">
        <f t="shared" ca="1" si="886"/>
        <v>1</v>
      </c>
      <c r="JM111" s="19">
        <f t="shared" ca="1" si="886"/>
        <v>0</v>
      </c>
      <c r="JN111" s="19">
        <f t="shared" ca="1" si="886"/>
        <v>1</v>
      </c>
      <c r="JO111" s="9"/>
      <c r="JP111" s="5" t="b">
        <f t="shared" ca="1" si="888"/>
        <v>0</v>
      </c>
      <c r="JQ111" s="19" t="str">
        <f t="shared" ca="1" si="889"/>
        <v>-</v>
      </c>
      <c r="JR111" s="19" t="str">
        <f t="shared" ca="1" si="889"/>
        <v>-</v>
      </c>
      <c r="JS111" s="5" t="b">
        <f t="shared" ca="1" si="890"/>
        <v>0</v>
      </c>
      <c r="JT111" s="5" t="b">
        <f t="shared" ca="1" si="890"/>
        <v>0</v>
      </c>
      <c r="JU111" s="5" t="b">
        <f t="shared" ca="1" si="890"/>
        <v>1</v>
      </c>
      <c r="JV111" s="144">
        <f t="shared" ca="1" si="908"/>
        <v>1</v>
      </c>
      <c r="JW111" s="144">
        <f t="shared" ca="1" si="908"/>
        <v>1</v>
      </c>
      <c r="JX111" s="19" t="str">
        <f t="shared" ca="1" si="909"/>
        <v>-</v>
      </c>
      <c r="JY111" s="19" t="str">
        <f t="shared" ca="1" si="909"/>
        <v>-</v>
      </c>
      <c r="JZ111" s="19" t="str">
        <f t="shared" ca="1" si="909"/>
        <v>-</v>
      </c>
      <c r="KA111" s="19" t="str">
        <f t="shared" ca="1" si="909"/>
        <v>-</v>
      </c>
      <c r="KB111" s="19">
        <f t="shared" ca="1" si="909"/>
        <v>1</v>
      </c>
      <c r="KC111" s="19">
        <f t="shared" ca="1" si="909"/>
        <v>0.66</v>
      </c>
      <c r="KD111" s="19" t="str">
        <f t="shared" ca="1" si="909"/>
        <v>-</v>
      </c>
      <c r="KE111" s="5" t="b" cm="1">
        <f t="array" aca="1" ref="KE111" ca="1">IF(OR(KF111:KM111&lt;&gt;"-"),TRUE,"-")</f>
        <v>1</v>
      </c>
      <c r="KF111" s="237">
        <f t="shared" ca="1" si="920"/>
        <v>2</v>
      </c>
      <c r="KG111" s="237">
        <f t="shared" ca="1" si="920"/>
        <v>2</v>
      </c>
      <c r="KH111" s="237">
        <f t="shared" ca="1" si="920"/>
        <v>2</v>
      </c>
      <c r="KI111" s="237">
        <f t="shared" ca="1" si="920"/>
        <v>2</v>
      </c>
      <c r="KJ111" s="237">
        <f t="shared" ca="1" si="920"/>
        <v>2</v>
      </c>
      <c r="KK111" s="237">
        <f t="shared" ca="1" si="920"/>
        <v>2</v>
      </c>
      <c r="KL111" s="237">
        <f t="shared" ca="1" si="920"/>
        <v>2</v>
      </c>
      <c r="KM111" s="237">
        <f t="shared" ca="1" si="920"/>
        <v>2</v>
      </c>
      <c r="KN111" s="5" t="str">
        <f t="array" aca="1" ref="KN111" ca="1">IF(OR(KO111:KU111&lt;&gt;"-"),TRUE,"-")</f>
        <v>-</v>
      </c>
      <c r="KO111" s="19" t="str">
        <f t="shared" ca="1" si="911"/>
        <v>-</v>
      </c>
      <c r="KP111" s="19" t="str">
        <f t="shared" ca="1" si="911"/>
        <v>-</v>
      </c>
      <c r="KQ111" s="19" t="str">
        <f t="shared" ca="1" si="911"/>
        <v>-</v>
      </c>
      <c r="KR111" s="19" t="str">
        <f t="shared" ca="1" si="911"/>
        <v>-</v>
      </c>
      <c r="KS111" s="19" t="str">
        <f t="shared" ca="1" si="911"/>
        <v>-</v>
      </c>
      <c r="KT111" s="19" t="str">
        <f t="shared" ca="1" si="911"/>
        <v>-</v>
      </c>
      <c r="KU111" s="19" t="str">
        <f t="shared" ca="1" si="911"/>
        <v>-</v>
      </c>
      <c r="KV111" s="19" t="b">
        <f t="shared" ca="1" si="911"/>
        <v>0</v>
      </c>
      <c r="KW111" s="144">
        <f t="shared" ca="1" si="892"/>
        <v>2</v>
      </c>
      <c r="KX111" s="19">
        <f t="shared" ca="1" si="911"/>
        <v>2</v>
      </c>
      <c r="KY111" s="19" t="b">
        <f t="shared" ca="1" si="911"/>
        <v>0</v>
      </c>
      <c r="KZ111" s="19" t="str">
        <f t="shared" ca="1" si="911"/>
        <v>-</v>
      </c>
      <c r="LA111" s="5" t="str">
        <f t="shared" ca="1" si="893"/>
        <v>-</v>
      </c>
      <c r="LB111" s="5" t="str">
        <f t="shared" ca="1" si="893"/>
        <v>-</v>
      </c>
      <c r="LC111" s="5" t="str">
        <f t="shared" ca="1" si="893"/>
        <v>-</v>
      </c>
      <c r="LD111" s="5" t="str">
        <f t="shared" ca="1" si="893"/>
        <v>-</v>
      </c>
      <c r="LE111" s="19" t="b">
        <f t="shared" ca="1" si="912"/>
        <v>0</v>
      </c>
      <c r="LF111" s="19" t="str">
        <f t="shared" ca="1" si="912"/>
        <v>-</v>
      </c>
      <c r="LG111" s="19" t="str">
        <f t="shared" ca="1" si="912"/>
        <v>-</v>
      </c>
      <c r="LH111" s="19" t="b">
        <f t="shared" ca="1" si="912"/>
        <v>1</v>
      </c>
      <c r="LI111" s="19">
        <f t="shared" ca="1" si="912"/>
        <v>0.75</v>
      </c>
      <c r="LJ111" s="19">
        <f t="shared" ca="1" si="912"/>
        <v>0.75</v>
      </c>
      <c r="LK111" s="19">
        <f t="shared" ca="1" si="912"/>
        <v>0.99</v>
      </c>
      <c r="LL111" s="19">
        <f t="shared" ca="1" si="912"/>
        <v>0.5</v>
      </c>
      <c r="LM111" s="19">
        <f t="shared" ca="1" si="912"/>
        <v>0</v>
      </c>
      <c r="LN111" s="19">
        <f t="shared" ca="1" si="912"/>
        <v>0</v>
      </c>
      <c r="LO111" s="19" t="str">
        <f t="shared" ca="1" si="912"/>
        <v>-</v>
      </c>
      <c r="LP111" s="5" t="str" cm="1">
        <f t="array" aca="1" ref="LP111" ca="1">INDEX(i.meatgrid,$Q111,LP$7)</f>
        <v>-</v>
      </c>
      <c r="LQ111" s="5" t="str" cm="1">
        <f t="array" aca="1" ref="LQ111" ca="1">INDEX(i.meatgrid,$Q111,LQ$7)</f>
        <v>-</v>
      </c>
      <c r="LR111" s="19" t="str">
        <f t="shared" ca="1" si="912"/>
        <v>-</v>
      </c>
      <c r="LS111" s="5">
        <f t="shared" ca="1" si="895"/>
        <v>1</v>
      </c>
      <c r="LT111" s="9"/>
      <c r="LU111" s="19">
        <f t="shared" ca="1" si="912"/>
        <v>70</v>
      </c>
      <c r="LV111" s="19">
        <f t="shared" ca="1" si="896"/>
        <v>50</v>
      </c>
      <c r="LW111" s="19">
        <f t="shared" ca="1" si="896"/>
        <v>80</v>
      </c>
      <c r="LX111" s="19">
        <f t="shared" ca="1" si="896"/>
        <v>50</v>
      </c>
      <c r="LY111" s="5" t="b" cm="1">
        <f t="array" aca="1" ref="LY111" ca="1">INDEX(i.meatgrid,$Q111,LY$7)</f>
        <v>1</v>
      </c>
      <c r="LZ111" s="5" t="b" cm="1">
        <f t="array" aca="1" ref="LZ111" ca="1">INDEX(i.meatgrid,$Q111,LZ$7)</f>
        <v>0</v>
      </c>
      <c r="MA111" s="5" t="str" cm="1">
        <f t="array" aca="1" ref="MA111" ca="1">INDEX(i.meatgrid,$Q111,MA$7)</f>
        <v>-</v>
      </c>
      <c r="MB111" s="5" t="str" cm="1">
        <f t="array" aca="1" ref="MB111" ca="1">INDEX(i.meatgrid,$Q111,MB$7)</f>
        <v>-</v>
      </c>
      <c r="MC111" s="19">
        <f t="shared" ca="1" si="897"/>
        <v>1</v>
      </c>
      <c r="MD111" s="5">
        <f t="shared" ca="1" si="898"/>
        <v>1</v>
      </c>
      <c r="ME111" s="5" cm="1">
        <f t="array" aca="1" ref="ME111" ca="1">INDEX(i.meatgrid,$Q111,ME$7)</f>
        <v>0</v>
      </c>
      <c r="MF111" s="5" cm="1">
        <f t="array" aca="1" ref="MF111" ca="1">INDEX(i.meatgrid,$Q111,MF$7)</f>
        <v>0</v>
      </c>
      <c r="MG111" s="5" cm="1">
        <f t="array" aca="1" ref="MG111" ca="1">INDEX(i.meatgrid,$Q111,MG$7)</f>
        <v>0</v>
      </c>
      <c r="MH111" s="5" cm="1">
        <f t="array" aca="1" ref="MH111" ca="1">INDEX(i.meatgrid,$Q111,MH$7)</f>
        <v>0</v>
      </c>
      <c r="MI111" s="5" cm="1">
        <f t="array" aca="1" ref="MI111" ca="1">INDEX(i.meatgrid,$Q111,MI$7)</f>
        <v>0</v>
      </c>
      <c r="MJ111" s="5" cm="1">
        <f t="array" aca="1" ref="MJ111" ca="1">INDEX(i.meatgrid,$Q111,MJ$7)</f>
        <v>1</v>
      </c>
      <c r="MK111" s="5" cm="1">
        <f t="array" aca="1" ref="MK111" ca="1">INDEX(i.meatgrid,$Q111,MK$7)</f>
        <v>1</v>
      </c>
      <c r="ML111" s="5" cm="1">
        <f t="array" aca="1" ref="ML111" ca="1">INDEX(i.meatgrid,$Q111,ML$7)</f>
        <v>1</v>
      </c>
      <c r="MM111" s="19">
        <f t="shared" ca="1" si="899"/>
        <v>1</v>
      </c>
      <c r="MN111" s="9"/>
      <c r="MO111" s="19" t="b">
        <f t="shared" ca="1" si="900"/>
        <v>0</v>
      </c>
      <c r="MP111" s="19" t="b">
        <f t="shared" ca="1" si="900"/>
        <v>0</v>
      </c>
      <c r="MQ111" s="19">
        <f t="shared" ca="1" si="900"/>
        <v>1</v>
      </c>
      <c r="MR111" s="19">
        <f t="shared" ca="1" si="900"/>
        <v>0.75</v>
      </c>
      <c r="MS111" s="19">
        <f t="shared" ca="1" si="900"/>
        <v>0.75</v>
      </c>
      <c r="MT111" s="19">
        <f t="shared" ca="1" si="900"/>
        <v>0.8</v>
      </c>
      <c r="MU111" s="19">
        <f t="shared" ca="1" si="900"/>
        <v>0.82499999999999996</v>
      </c>
      <c r="MV111" s="19">
        <f t="shared" ca="1" si="900"/>
        <v>0.875</v>
      </c>
      <c r="MW111" s="19">
        <f t="shared" ca="1" si="900"/>
        <v>0.9</v>
      </c>
      <c r="MX111" s="19">
        <f t="shared" ca="1" si="900"/>
        <v>1</v>
      </c>
      <c r="MY111" s="19">
        <f t="shared" ca="1" si="900"/>
        <v>0.875</v>
      </c>
      <c r="MZ111" s="19" t="b">
        <f t="shared" ca="1" si="900"/>
        <v>1</v>
      </c>
      <c r="NA111" s="19">
        <f t="shared" ca="1" si="900"/>
        <v>74.989999999999995</v>
      </c>
      <c r="NB111" s="19" t="str">
        <f t="shared" ca="1" si="900"/>
        <v>-</v>
      </c>
      <c r="NC111" s="19" t="str">
        <f t="shared" ca="1" si="900"/>
        <v>-</v>
      </c>
      <c r="ND111" s="19" t="str">
        <f t="shared" ca="1" si="900"/>
        <v>-</v>
      </c>
      <c r="NE111" s="19" t="str">
        <f t="shared" ca="1" si="901"/>
        <v>-</v>
      </c>
      <c r="NF111" s="19" t="str">
        <f t="shared" ca="1" si="901"/>
        <v>-</v>
      </c>
      <c r="NG111" s="19" t="str">
        <f t="shared" ca="1" si="901"/>
        <v>-</v>
      </c>
      <c r="NH111" s="19" t="str">
        <f t="shared" ca="1" si="901"/>
        <v>-</v>
      </c>
      <c r="NI111" s="19">
        <f t="shared" ca="1" si="901"/>
        <v>36.99</v>
      </c>
      <c r="NJ111" s="19">
        <f t="shared" ca="1" si="901"/>
        <v>36.99</v>
      </c>
      <c r="NK111" s="19" t="str">
        <f t="shared" ca="1" si="901"/>
        <v>-</v>
      </c>
      <c r="NL111" s="19" t="str">
        <f t="shared" ca="1" si="901"/>
        <v>-</v>
      </c>
      <c r="NM111" s="19" t="str">
        <f t="shared" ca="1" si="901"/>
        <v>-</v>
      </c>
      <c r="NN111" s="19" t="str">
        <f t="shared" ca="1" si="901"/>
        <v>-</v>
      </c>
      <c r="NO111" s="19" t="str">
        <f t="shared" ca="1" si="901"/>
        <v>-</v>
      </c>
      <c r="NP111" s="19">
        <f t="shared" ca="1" si="901"/>
        <v>49.99</v>
      </c>
      <c r="NQ111" s="19">
        <f t="shared" ca="1" si="901"/>
        <v>49.99</v>
      </c>
      <c r="NR111" s="19">
        <f t="shared" ca="1" si="901"/>
        <v>49.99</v>
      </c>
      <c r="NS111" s="19">
        <f t="shared" ca="1" si="901"/>
        <v>49.99</v>
      </c>
      <c r="NT111" s="19">
        <f t="shared" ca="1" si="901"/>
        <v>49.99</v>
      </c>
      <c r="NU111" s="19">
        <f t="shared" ca="1" si="901"/>
        <v>49.99</v>
      </c>
      <c r="NV111" s="19">
        <f t="shared" ca="1" si="901"/>
        <v>49.99</v>
      </c>
      <c r="NW111" s="19">
        <f t="shared" ca="1" si="901"/>
        <v>49.99</v>
      </c>
      <c r="NX111" s="19">
        <f t="shared" ca="1" si="901"/>
        <v>412.99</v>
      </c>
      <c r="NY111" s="19">
        <f t="shared" ca="1" si="901"/>
        <v>412.99</v>
      </c>
      <c r="NZ111" s="19" t="str">
        <f t="shared" ca="1" si="901"/>
        <v>-</v>
      </c>
      <c r="OA111" s="19" t="str">
        <f t="shared" ca="1" si="901"/>
        <v>-</v>
      </c>
      <c r="OB111" s="19" t="str">
        <f t="shared" ca="1" si="901"/>
        <v>-</v>
      </c>
      <c r="OC111" s="19" t="str">
        <f t="shared" ca="1" si="901"/>
        <v>-</v>
      </c>
      <c r="OD111" s="19" t="str">
        <f t="shared" ca="1" si="901"/>
        <v>-</v>
      </c>
      <c r="OE111" s="19">
        <f t="shared" ca="1" si="901"/>
        <v>6.8900000000000006</v>
      </c>
      <c r="OF111" s="19">
        <f t="shared" ca="1" si="901"/>
        <v>6.8900000000000006</v>
      </c>
      <c r="OG111" s="19">
        <f t="shared" ca="1" si="901"/>
        <v>6.8900000000000006</v>
      </c>
      <c r="OH111" s="19">
        <f t="shared" ca="1" si="901"/>
        <v>6.8900000000000006</v>
      </c>
      <c r="OI111" s="19">
        <f t="shared" ca="1" si="901"/>
        <v>6.8900000000000006</v>
      </c>
      <c r="OJ111" s="19">
        <f t="shared" ca="1" si="901"/>
        <v>6.8900000000000006</v>
      </c>
      <c r="OK111" s="19">
        <f t="shared" ca="1" si="901"/>
        <v>6.8900000000000006</v>
      </c>
      <c r="OL111" s="19">
        <f t="shared" ca="1" si="901"/>
        <v>6.8900000000000006</v>
      </c>
      <c r="OM111" s="19">
        <f t="shared" ca="1" si="901"/>
        <v>346.99</v>
      </c>
      <c r="ON111" s="19">
        <f t="shared" ca="1" si="901"/>
        <v>346.99</v>
      </c>
      <c r="OO111" s="19" t="str">
        <f t="shared" ca="1" si="901"/>
        <v>-</v>
      </c>
      <c r="OP111" s="19" t="str">
        <f t="shared" ca="1" si="901"/>
        <v>-</v>
      </c>
      <c r="OQ111" s="19" t="str">
        <f t="shared" ca="1" si="901"/>
        <v>-</v>
      </c>
      <c r="OR111" s="19" t="str">
        <f t="shared" ca="1" si="901"/>
        <v>-</v>
      </c>
      <c r="OS111" s="19" t="str">
        <f t="shared" ca="1" si="901"/>
        <v>-</v>
      </c>
      <c r="OT111" s="19">
        <f t="shared" ca="1" si="901"/>
        <v>0</v>
      </c>
      <c r="OU111" s="24">
        <v>0</v>
      </c>
    </row>
    <row r="112" spans="1:411" outlineLevel="2">
      <c r="A112" s="21">
        <f t="shared" si="158"/>
        <v>107</v>
      </c>
      <c r="B112" s="222">
        <f t="shared" ca="1" si="913"/>
        <v>103</v>
      </c>
      <c r="C112">
        <v>203</v>
      </c>
      <c r="D112" s="144" t="str">
        <f t="shared" ca="1" si="861"/>
        <v>GSM</v>
      </c>
      <c r="E112" t="b">
        <v>0</v>
      </c>
      <c r="F112" t="b">
        <v>0</v>
      </c>
      <c r="G112" t="b">
        <f t="shared" si="862"/>
        <v>0</v>
      </c>
      <c r="H112" s="237">
        <f t="shared" ca="1" si="914"/>
        <v>2</v>
      </c>
      <c r="I112" s="237">
        <f t="shared" ca="1" si="914"/>
        <v>1</v>
      </c>
      <c r="J112" s="237" t="str">
        <f t="shared" ca="1" si="914"/>
        <v/>
      </c>
      <c r="K112" s="237">
        <f t="shared" ca="1" si="914"/>
        <v>2</v>
      </c>
      <c r="L112" s="237">
        <f t="shared" ca="1" si="902"/>
        <v>2</v>
      </c>
      <c r="M112" s="237">
        <f t="shared" ca="1" si="902"/>
        <v>2</v>
      </c>
      <c r="N112" s="237">
        <f t="shared" ca="1" si="902"/>
        <v>3</v>
      </c>
      <c r="O112" s="237">
        <f t="shared" ca="1" si="902"/>
        <v>1</v>
      </c>
      <c r="P112" s="237">
        <f t="shared" ca="1" si="902"/>
        <v>1</v>
      </c>
      <c r="Q112" s="237">
        <f t="shared" ca="1" si="902"/>
        <v>6</v>
      </c>
      <c r="R112" s="237">
        <f t="shared" ca="1" si="902"/>
        <v>1</v>
      </c>
      <c r="S112" s="237">
        <f t="shared" ca="1" si="902"/>
        <v>1</v>
      </c>
      <c r="T112" s="237">
        <f t="shared" ca="1" si="902"/>
        <v>1</v>
      </c>
      <c r="U112" s="275"/>
      <c r="V112" s="275"/>
      <c r="W112" s="237">
        <f t="shared" ca="1" si="903"/>
        <v>0</v>
      </c>
      <c r="X112" s="275"/>
      <c r="Y112" s="275">
        <f t="shared" ca="1" si="904"/>
        <v>0</v>
      </c>
      <c r="Z112" s="275">
        <f t="shared" ca="1" si="904"/>
        <v>0</v>
      </c>
      <c r="AA112" s="275">
        <f t="shared" ca="1" si="904"/>
        <v>0</v>
      </c>
      <c r="AB112" s="275">
        <f t="shared" ca="1" si="904"/>
        <v>0</v>
      </c>
      <c r="AC112" s="275">
        <f t="shared" ca="1" si="904"/>
        <v>0</v>
      </c>
      <c r="AD112" s="275">
        <f t="shared" ca="1" si="904"/>
        <v>0</v>
      </c>
      <c r="AE112" s="275">
        <f t="shared" ca="1" si="904"/>
        <v>0</v>
      </c>
      <c r="AF112" s="144">
        <f ca="1">INDEX(CHOOSE($N112,DataAutumn!i.AdultDrys,DataWinter!i.AdultDrys,DataSpring!i.AdultDrys),1,$M112)</f>
        <v>3</v>
      </c>
      <c r="AG112" s="5">
        <f t="shared" ca="1" si="863"/>
        <v>2</v>
      </c>
      <c r="AH112" s="5">
        <f t="shared" ca="1" si="863"/>
        <v>0</v>
      </c>
      <c r="AI112" s="5">
        <f t="shared" ca="1" si="864"/>
        <v>1</v>
      </c>
      <c r="AJ112">
        <f t="shared" ca="1" si="865"/>
        <v>1</v>
      </c>
      <c r="AL112" s="231" t="str">
        <f ca="1">TEXT(LEFT(OFFSET(AL112,-1,0),5)+1,"00000")&amp;MID(OFFSET(AL112,-1,0),6,FIND(" ",OFFSET(AL112,-1,0),7)-5)
&amp; $D112           &amp; IF($IG112=0," FWM","")&amp;IF($IG112=1," MWM","")&amp;IF($IG112=5," Mat","")&amp;IF($IH112=TRUE,"&amp;BBT","    ")          &amp; " Day"&amp;INDEX(i.DOY,$N112,1)
&amp; " Scan"&amp;TEXT($O112,"0")        &amp;" "&amp; INDEX(DataMaster!$B$98:$B$105,$Q112,0)
&amp; " WP"&amp;TEXT($MC112*100,"000p")           &amp; " MP"&amp;TEXT($MD112*100,"000p")           &amp; " GP"&amp;TEXT($MM112*100,"000p")
&amp; " T_" &amp; IF(AND($CC112,$CE112),"TRUE ")        &amp; " (F"&amp;3+COUNTIF($CV112:$CY112,TRUE)&amp;3&amp;"N"&amp;$DM112&amp;$DN112&amp;")"</f>
        <v>00005 FeedSupply_DSP GSM MWM     Day204 Scan1 Mutton WP100p MP100p GP100p T_TRUE  (F33N33)</v>
      </c>
      <c r="AM112" s="9" t="str">
        <f ca="1">IF(COUNTIF(AL$5:AL112,AL112)=1,"-","Dup")</f>
        <v>-</v>
      </c>
      <c r="AN112" s="9"/>
      <c r="AO112" s="237" t="str">
        <f t="shared" ca="1" si="915"/>
        <v>-</v>
      </c>
      <c r="AP112" s="237" t="str">
        <f t="shared" ca="1" si="915"/>
        <v>-</v>
      </c>
      <c r="AQ112" s="237" t="str">
        <f t="shared" ca="1" si="915"/>
        <v>-</v>
      </c>
      <c r="AR112" s="237" t="str">
        <f t="shared" ca="1" si="915"/>
        <v>-</v>
      </c>
      <c r="AS112" s="237" t="str">
        <f t="shared" ca="1" si="915"/>
        <v>-</v>
      </c>
      <c r="AT112" s="237" t="str">
        <f t="shared" ca="1" si="915"/>
        <v>-</v>
      </c>
      <c r="AU112" s="237" t="str">
        <f t="shared" ca="1" si="915"/>
        <v>-</v>
      </c>
      <c r="AV112" s="237" t="str">
        <f t="shared" ca="1" si="915"/>
        <v>-</v>
      </c>
      <c r="AW112" s="9"/>
      <c r="AX112" s="5" t="b">
        <f t="shared" ca="1" si="866"/>
        <v>0</v>
      </c>
      <c r="AY112" s="5" t="str">
        <f t="shared" ca="1" si="866"/>
        <v>-</v>
      </c>
      <c r="AZ112" s="5" t="b">
        <f t="shared" ca="1" si="866"/>
        <v>0</v>
      </c>
      <c r="BA112" s="5" t="b">
        <f t="shared" ca="1" si="866"/>
        <v>1</v>
      </c>
      <c r="BB112" s="5" t="b">
        <f t="shared" ca="1" si="866"/>
        <v>1</v>
      </c>
      <c r="BC112" s="144">
        <f t="shared" ca="1" si="866"/>
        <v>0</v>
      </c>
      <c r="BD112" s="19" t="b">
        <f t="shared" ca="1" si="867"/>
        <v>1</v>
      </c>
      <c r="BE112" s="9"/>
      <c r="BF112" s="5" t="str">
        <f t="shared" ca="1" si="868"/>
        <v>-</v>
      </c>
      <c r="BG112" s="19" t="str">
        <f t="shared" ca="1" si="869"/>
        <v>-</v>
      </c>
      <c r="BH112" s="19" t="str">
        <f t="shared" ca="1" si="869"/>
        <v>-</v>
      </c>
      <c r="BI112" s="19" t="str">
        <f t="shared" ca="1" si="869"/>
        <v>-</v>
      </c>
      <c r="BJ112" s="5" t="str">
        <f t="shared" ca="1" si="870"/>
        <v>-</v>
      </c>
      <c r="BK112" s="19" t="str">
        <f t="shared" ca="1" si="871"/>
        <v>-</v>
      </c>
      <c r="BL112" s="5" t="str">
        <f t="shared" ca="1" si="872"/>
        <v>-</v>
      </c>
      <c r="BM112" s="19" t="str">
        <f t="shared" ca="1" si="873"/>
        <v>-</v>
      </c>
      <c r="BN112" s="19" t="str">
        <f t="shared" ca="1" si="873"/>
        <v>-</v>
      </c>
      <c r="BO112" s="19" t="str">
        <f t="shared" ca="1" si="873"/>
        <v>-</v>
      </c>
      <c r="BP112" s="5" t="str">
        <f t="shared" ca="1" si="874"/>
        <v>-</v>
      </c>
      <c r="BQ112" s="9"/>
      <c r="BR112" s="19" t="str">
        <f t="shared" ca="1" si="875"/>
        <v>-</v>
      </c>
      <c r="BS112" s="19" t="str">
        <f t="shared" ca="1" si="875"/>
        <v>-</v>
      </c>
      <c r="BT112" s="19" t="str">
        <f t="shared" ca="1" si="875"/>
        <v>-</v>
      </c>
      <c r="BU112" s="19" t="str">
        <f t="shared" ca="1" si="875"/>
        <v>-</v>
      </c>
      <c r="BV112" s="19" t="str">
        <f t="shared" ca="1" si="875"/>
        <v>-</v>
      </c>
      <c r="BW112" s="19" t="str">
        <f t="shared" ca="1" si="875"/>
        <v>-</v>
      </c>
      <c r="BX112" s="19" t="str">
        <f t="shared" ca="1" si="875"/>
        <v>-</v>
      </c>
      <c r="BY112" s="19" t="str">
        <f t="shared" ca="1" si="875"/>
        <v>-</v>
      </c>
      <c r="BZ112" s="19" t="str">
        <f t="shared" ca="1" si="875"/>
        <v>-</v>
      </c>
      <c r="CA112" s="19" t="str">
        <f t="shared" ca="1" si="875"/>
        <v>-</v>
      </c>
      <c r="CB112" s="9"/>
      <c r="CC112" s="237" t="b">
        <f t="shared" ca="1" si="921"/>
        <v>1</v>
      </c>
      <c r="CD112" s="12" t="b">
        <v>1</v>
      </c>
      <c r="CE112" s="237" t="b">
        <f t="shared" ca="1" si="921"/>
        <v>1</v>
      </c>
      <c r="CF112" s="251">
        <f t="shared" ca="1" si="916"/>
        <v>2236101</v>
      </c>
      <c r="CG112" s="237" t="b">
        <f t="shared" ca="1" si="921"/>
        <v>0</v>
      </c>
      <c r="CH112" s="12" t="s">
        <v>34</v>
      </c>
      <c r="CI112" s="19" t="b">
        <f t="shared" ca="1" si="905"/>
        <v>1</v>
      </c>
      <c r="CJ112" s="237">
        <f t="shared" ca="1" si="917"/>
        <v>2236105</v>
      </c>
      <c r="CK112" s="19" t="str">
        <f t="shared" ca="1" si="905"/>
        <v>-</v>
      </c>
      <c r="CL112" s="19">
        <f t="shared" ca="1" si="905"/>
        <v>1</v>
      </c>
      <c r="CM112" s="19">
        <f t="shared" ca="1" si="905"/>
        <v>1</v>
      </c>
      <c r="CN112" s="9"/>
      <c r="CO112" s="444">
        <f t="shared" ca="1" si="877"/>
        <v>652</v>
      </c>
      <c r="CP112" s="444">
        <f t="shared" ca="1" si="877"/>
        <v>686</v>
      </c>
      <c r="CQ112" s="444">
        <f t="shared" ca="1" si="877"/>
        <v>721</v>
      </c>
      <c r="CR112" s="152">
        <f t="shared" ca="1" si="878"/>
        <v>378</v>
      </c>
      <c r="CS112" s="152">
        <f t="shared" ca="1" si="878"/>
        <v>413</v>
      </c>
      <c r="CT112" s="152">
        <f t="shared" ca="1" si="878"/>
        <v>448</v>
      </c>
      <c r="CU112" s="19" t="str">
        <f t="shared" ca="1" si="879"/>
        <v>-</v>
      </c>
      <c r="CV112" s="12" t="b">
        <v>0</v>
      </c>
      <c r="CW112" s="12" t="b">
        <v>0</v>
      </c>
      <c r="CX112" s="12" t="b">
        <v>0</v>
      </c>
      <c r="CY112" s="12" t="b">
        <v>0</v>
      </c>
      <c r="CZ112" s="19" t="b">
        <f t="shared" ca="1" si="879"/>
        <v>1</v>
      </c>
      <c r="DA112" s="19">
        <f t="shared" ca="1" si="879"/>
        <v>0</v>
      </c>
      <c r="DB112" s="19">
        <f t="shared" ca="1" si="879"/>
        <v>0</v>
      </c>
      <c r="DC112" s="19">
        <f t="shared" ca="1" si="879"/>
        <v>0</v>
      </c>
      <c r="DD112" s="19">
        <f t="shared" ca="1" si="879"/>
        <v>0</v>
      </c>
      <c r="DE112" s="19">
        <f t="shared" ca="1" si="879"/>
        <v>0</v>
      </c>
      <c r="DF112" s="19">
        <f t="shared" ca="1" si="879"/>
        <v>0</v>
      </c>
      <c r="DG112" s="19">
        <f t="shared" ca="1" si="879"/>
        <v>0</v>
      </c>
      <c r="DH112" s="19">
        <f t="shared" ca="1" si="879"/>
        <v>0</v>
      </c>
      <c r="DI112" s="19">
        <f t="shared" ca="1" si="879"/>
        <v>0</v>
      </c>
      <c r="DJ112" s="19">
        <f t="shared" ca="1" si="879"/>
        <v>0</v>
      </c>
      <c r="DK112" s="19">
        <f t="shared" ca="1" si="879"/>
        <v>0</v>
      </c>
      <c r="DL112" s="19">
        <f t="shared" ca="1" si="880"/>
        <v>0</v>
      </c>
      <c r="DM112" s="12">
        <v>3</v>
      </c>
      <c r="DN112" s="12">
        <v>3</v>
      </c>
      <c r="DO112" s="19">
        <f t="shared" ca="1" si="918"/>
        <v>0</v>
      </c>
      <c r="DP112" s="12">
        <v>1</v>
      </c>
      <c r="DQ112" s="12">
        <v>-1</v>
      </c>
      <c r="DR112" s="19" t="str">
        <f t="shared" ca="1" si="880"/>
        <v>-</v>
      </c>
      <c r="DS112" s="19" t="str">
        <f t="shared" ca="1" si="880"/>
        <v>-</v>
      </c>
      <c r="DT112" s="19" t="str">
        <f t="shared" ca="1" si="880"/>
        <v>-</v>
      </c>
      <c r="DU112" s="251">
        <f t="shared" ca="1" si="906"/>
        <v>0</v>
      </c>
      <c r="DV112" s="251">
        <f t="shared" si="919"/>
        <v>1</v>
      </c>
      <c r="DW112" s="251">
        <f t="shared" si="907"/>
        <v>-1</v>
      </c>
      <c r="DX112" s="19" t="str">
        <f t="shared" ca="1" si="880"/>
        <v>-</v>
      </c>
      <c r="DY112" s="19" t="str">
        <f t="shared" ca="1" si="880"/>
        <v>-</v>
      </c>
      <c r="DZ112" s="19" t="str">
        <f t="shared" ca="1" si="880"/>
        <v>-</v>
      </c>
      <c r="EA112" s="19" t="str">
        <f t="shared" ca="1" si="880"/>
        <v>-</v>
      </c>
      <c r="EB112" s="19" t="str">
        <f t="shared" ca="1" si="880"/>
        <v>-</v>
      </c>
      <c r="EC112" s="19" t="str">
        <f t="shared" ca="1" si="880"/>
        <v>-</v>
      </c>
      <c r="ED112" s="19">
        <f t="shared" ca="1" si="880"/>
        <v>0</v>
      </c>
      <c r="EE112" s="19">
        <f t="shared" ca="1" si="880"/>
        <v>0</v>
      </c>
      <c r="EF112" s="19">
        <f t="shared" ca="1" si="880"/>
        <v>0</v>
      </c>
      <c r="EG112" s="19">
        <f t="shared" ca="1" si="880"/>
        <v>0</v>
      </c>
      <c r="EH112" s="19">
        <f t="shared" ca="1" si="880"/>
        <v>0</v>
      </c>
      <c r="EI112" s="19">
        <f t="shared" ca="1" si="880"/>
        <v>0</v>
      </c>
      <c r="EJ112" s="19">
        <f t="shared" ca="1" si="880"/>
        <v>0</v>
      </c>
      <c r="EK112" s="19">
        <f t="shared" ca="1" si="880"/>
        <v>0</v>
      </c>
      <c r="EL112" s="19">
        <f t="shared" ca="1" si="880"/>
        <v>0</v>
      </c>
      <c r="EM112" s="19">
        <f t="shared" ca="1" si="880"/>
        <v>0</v>
      </c>
      <c r="EN112" s="19">
        <f t="shared" ca="1" si="880"/>
        <v>0</v>
      </c>
      <c r="EO112" s="19">
        <f t="shared" ca="1" si="880"/>
        <v>0</v>
      </c>
      <c r="EP112" s="19">
        <f t="shared" ca="1" si="880"/>
        <v>0</v>
      </c>
      <c r="EQ112" s="19">
        <f t="shared" ca="1" si="880"/>
        <v>0</v>
      </c>
      <c r="ER112" s="19">
        <f t="shared" ca="1" si="880"/>
        <v>0</v>
      </c>
      <c r="ES112" s="19">
        <f t="shared" ca="1" si="880"/>
        <v>0</v>
      </c>
      <c r="ET112" s="19">
        <f t="shared" ca="1" si="881"/>
        <v>0</v>
      </c>
      <c r="EU112" s="19">
        <f t="shared" ca="1" si="881"/>
        <v>0</v>
      </c>
      <c r="EV112" s="19">
        <f t="shared" ca="1" si="881"/>
        <v>0</v>
      </c>
      <c r="EW112" s="19">
        <f t="shared" ca="1" si="881"/>
        <v>0</v>
      </c>
      <c r="EX112" s="19">
        <f t="shared" ca="1" si="881"/>
        <v>0</v>
      </c>
      <c r="EY112" s="19">
        <f t="shared" ca="1" si="881"/>
        <v>0</v>
      </c>
      <c r="EZ112" s="19">
        <f t="shared" ca="1" si="881"/>
        <v>0</v>
      </c>
      <c r="FA112" s="19">
        <f t="shared" ca="1" si="881"/>
        <v>0</v>
      </c>
      <c r="FB112" s="19">
        <f t="shared" ca="1" si="881"/>
        <v>0</v>
      </c>
      <c r="FC112" s="19">
        <f t="shared" ca="1" si="881"/>
        <v>0</v>
      </c>
      <c r="FD112" s="19">
        <f t="shared" ca="1" si="881"/>
        <v>0</v>
      </c>
      <c r="FE112" s="19">
        <f t="shared" ca="1" si="881"/>
        <v>0</v>
      </c>
      <c r="FF112" s="19">
        <f t="shared" ca="1" si="881"/>
        <v>0</v>
      </c>
      <c r="FG112" s="19">
        <f t="shared" ca="1" si="881"/>
        <v>0</v>
      </c>
      <c r="FH112" s="19">
        <f t="shared" ca="1" si="881"/>
        <v>0</v>
      </c>
      <c r="FI112" s="19">
        <f t="shared" ca="1" si="881"/>
        <v>0</v>
      </c>
      <c r="FJ112" s="19">
        <f t="shared" ref="FJ112:HP112" ca="1" si="923">OFFSET(FJ$5,$B112,0)</f>
        <v>0</v>
      </c>
      <c r="FK112" s="19">
        <f t="shared" ca="1" si="923"/>
        <v>0</v>
      </c>
      <c r="FL112" s="19">
        <f t="shared" ca="1" si="923"/>
        <v>0</v>
      </c>
      <c r="FM112" s="19">
        <f t="shared" ca="1" si="923"/>
        <v>0</v>
      </c>
      <c r="FN112" s="19">
        <f t="shared" ca="1" si="923"/>
        <v>0</v>
      </c>
      <c r="FO112" s="19">
        <f t="shared" ca="1" si="923"/>
        <v>0</v>
      </c>
      <c r="FP112" s="19">
        <f t="shared" ca="1" si="923"/>
        <v>0</v>
      </c>
      <c r="FQ112" s="19">
        <f t="shared" ca="1" si="923"/>
        <v>0</v>
      </c>
      <c r="FR112" s="19">
        <f t="shared" ca="1" si="923"/>
        <v>0</v>
      </c>
      <c r="FS112" s="19">
        <f t="shared" ca="1" si="923"/>
        <v>0</v>
      </c>
      <c r="FT112" s="19">
        <f t="shared" ca="1" si="923"/>
        <v>0</v>
      </c>
      <c r="FU112" s="19">
        <f t="shared" ca="1" si="923"/>
        <v>0</v>
      </c>
      <c r="FV112" s="19">
        <f t="shared" ca="1" si="923"/>
        <v>0</v>
      </c>
      <c r="FW112" s="19">
        <f t="shared" ca="1" si="923"/>
        <v>0</v>
      </c>
      <c r="FX112" s="19">
        <f t="shared" ca="1" si="923"/>
        <v>0</v>
      </c>
      <c r="FY112" s="19">
        <f t="shared" ca="1" si="923"/>
        <v>0</v>
      </c>
      <c r="FZ112" s="19">
        <f t="shared" ca="1" si="923"/>
        <v>0</v>
      </c>
      <c r="GA112" s="19">
        <f t="shared" ca="1" si="923"/>
        <v>0</v>
      </c>
      <c r="GB112" s="19">
        <f t="shared" ca="1" si="923"/>
        <v>0</v>
      </c>
      <c r="GC112" s="19">
        <f t="shared" ca="1" si="923"/>
        <v>0</v>
      </c>
      <c r="GD112" s="19">
        <f t="shared" ca="1" si="923"/>
        <v>0</v>
      </c>
      <c r="GE112" s="19">
        <f t="shared" ca="1" si="923"/>
        <v>0</v>
      </c>
      <c r="GF112" s="19">
        <f t="shared" ca="1" si="923"/>
        <v>0</v>
      </c>
      <c r="GG112" s="19">
        <f t="shared" ca="1" si="923"/>
        <v>0</v>
      </c>
      <c r="GH112" s="19">
        <f t="shared" ca="1" si="923"/>
        <v>0</v>
      </c>
      <c r="GI112" s="19">
        <f t="shared" ca="1" si="923"/>
        <v>0</v>
      </c>
      <c r="GJ112" s="19">
        <f t="shared" ca="1" si="923"/>
        <v>0</v>
      </c>
      <c r="GK112" s="19">
        <f t="shared" ca="1" si="923"/>
        <v>0</v>
      </c>
      <c r="GL112" s="19">
        <f t="shared" ca="1" si="923"/>
        <v>0</v>
      </c>
      <c r="GM112" s="19">
        <f t="shared" ca="1" si="923"/>
        <v>0</v>
      </c>
      <c r="GN112" s="19">
        <f t="shared" ca="1" si="923"/>
        <v>0</v>
      </c>
      <c r="GO112" s="19">
        <f t="shared" ca="1" si="923"/>
        <v>0</v>
      </c>
      <c r="GP112" s="19">
        <f t="shared" ca="1" si="923"/>
        <v>0</v>
      </c>
      <c r="GQ112" s="19">
        <f t="shared" ca="1" si="923"/>
        <v>0</v>
      </c>
      <c r="GR112" s="19">
        <f t="shared" ca="1" si="923"/>
        <v>0</v>
      </c>
      <c r="GS112" s="19">
        <f t="shared" ca="1" si="923"/>
        <v>0</v>
      </c>
      <c r="GT112" s="19">
        <f t="shared" ca="1" si="923"/>
        <v>0</v>
      </c>
      <c r="GU112" s="19">
        <f t="shared" ca="1" si="923"/>
        <v>0</v>
      </c>
      <c r="GV112" s="19">
        <f t="shared" ca="1" si="923"/>
        <v>0</v>
      </c>
      <c r="GW112" s="19">
        <f t="shared" ca="1" si="923"/>
        <v>0</v>
      </c>
      <c r="GX112" s="19">
        <f t="shared" ca="1" si="923"/>
        <v>0</v>
      </c>
      <c r="GY112" s="19">
        <f t="shared" ca="1" si="923"/>
        <v>0</v>
      </c>
      <c r="GZ112" s="19">
        <f t="shared" ca="1" si="923"/>
        <v>0</v>
      </c>
      <c r="HA112" s="19">
        <f t="shared" ca="1" si="923"/>
        <v>0</v>
      </c>
      <c r="HB112" s="19">
        <f t="shared" ca="1" si="923"/>
        <v>0</v>
      </c>
      <c r="HC112" s="19">
        <f t="shared" ca="1" si="923"/>
        <v>0</v>
      </c>
      <c r="HD112" s="19">
        <f t="shared" ca="1" si="923"/>
        <v>0</v>
      </c>
      <c r="HE112" s="19">
        <f t="shared" ca="1" si="923"/>
        <v>0</v>
      </c>
      <c r="HF112" s="19">
        <f t="shared" ca="1" si="923"/>
        <v>0</v>
      </c>
      <c r="HG112" s="19">
        <f t="shared" ca="1" si="923"/>
        <v>0</v>
      </c>
      <c r="HH112" s="19">
        <f t="shared" ca="1" si="923"/>
        <v>0</v>
      </c>
      <c r="HI112" s="19">
        <f t="shared" ca="1" si="923"/>
        <v>0</v>
      </c>
      <c r="HJ112" s="19">
        <f t="shared" ca="1" si="923"/>
        <v>0</v>
      </c>
      <c r="HK112" s="19">
        <f t="shared" ca="1" si="923"/>
        <v>0</v>
      </c>
      <c r="HL112" s="19">
        <f t="shared" ca="1" si="923"/>
        <v>0</v>
      </c>
      <c r="HM112" s="19">
        <f t="shared" ca="1" si="923"/>
        <v>0</v>
      </c>
      <c r="HN112" s="19">
        <f t="shared" ca="1" si="923"/>
        <v>0</v>
      </c>
      <c r="HO112" s="19">
        <f t="shared" ca="1" si="923"/>
        <v>0</v>
      </c>
      <c r="HP112" s="19">
        <f t="shared" ca="1" si="923"/>
        <v>0</v>
      </c>
      <c r="HQ112" s="19">
        <f t="shared" ca="1" si="922"/>
        <v>0</v>
      </c>
      <c r="HR112" s="19">
        <f t="shared" ca="1" si="922"/>
        <v>0</v>
      </c>
      <c r="HS112" s="19">
        <f t="shared" ca="1" si="922"/>
        <v>0</v>
      </c>
      <c r="HT112" s="19">
        <f t="shared" ca="1" si="922"/>
        <v>0</v>
      </c>
      <c r="HU112" s="19">
        <f t="shared" ca="1" si="922"/>
        <v>0</v>
      </c>
      <c r="HV112" s="19">
        <f t="shared" ca="1" si="922"/>
        <v>0</v>
      </c>
      <c r="HW112" s="19">
        <f t="shared" ca="1" si="922"/>
        <v>0</v>
      </c>
      <c r="HX112" s="19">
        <f t="shared" ca="1" si="922"/>
        <v>0</v>
      </c>
      <c r="HY112" s="19">
        <f t="shared" ca="1" si="922"/>
        <v>0</v>
      </c>
      <c r="HZ112" s="19">
        <f t="shared" ca="1" si="922"/>
        <v>0</v>
      </c>
      <c r="IA112" s="19">
        <f t="shared" ca="1" si="922"/>
        <v>0</v>
      </c>
      <c r="IB112" s="19">
        <f t="shared" ca="1" si="922"/>
        <v>0</v>
      </c>
      <c r="IC112" s="19">
        <f t="shared" ca="1" si="922"/>
        <v>0</v>
      </c>
      <c r="ID112" s="19">
        <f t="shared" ca="1" si="922"/>
        <v>0</v>
      </c>
      <c r="IE112" s="5">
        <f t="shared" ca="1" si="884"/>
        <v>67</v>
      </c>
      <c r="IF112" s="9"/>
      <c r="IG112" s="5">
        <f t="shared" ca="1" si="885"/>
        <v>1</v>
      </c>
      <c r="IH112" s="5" t="b">
        <f t="shared" ca="1" si="885"/>
        <v>0</v>
      </c>
      <c r="II112" s="19">
        <f t="shared" ca="1" si="886"/>
        <v>0</v>
      </c>
      <c r="IJ112" s="5">
        <f t="shared" ca="1" si="885"/>
        <v>55</v>
      </c>
      <c r="IK112" s="19">
        <f t="shared" ca="1" si="886"/>
        <v>1</v>
      </c>
      <c r="IL112" s="19">
        <f t="shared" ca="1" si="886"/>
        <v>0</v>
      </c>
      <c r="IM112" s="19">
        <f t="shared" ca="1" si="886"/>
        <v>0</v>
      </c>
      <c r="IN112" s="19">
        <f t="shared" ca="1" si="886"/>
        <v>0</v>
      </c>
      <c r="IO112" s="19">
        <f t="shared" ca="1" si="886"/>
        <v>0</v>
      </c>
      <c r="IP112" s="19">
        <f t="shared" ca="1" si="886"/>
        <v>0</v>
      </c>
      <c r="IQ112" s="19">
        <f t="shared" ca="1" si="886"/>
        <v>0</v>
      </c>
      <c r="IR112" s="19">
        <f t="shared" ca="1" si="886"/>
        <v>0</v>
      </c>
      <c r="IS112" s="19">
        <f t="shared" ca="1" si="886"/>
        <v>0</v>
      </c>
      <c r="IT112" s="19">
        <f t="shared" ca="1" si="886"/>
        <v>0</v>
      </c>
      <c r="IU112" s="19">
        <f t="shared" ca="1" si="886"/>
        <v>0</v>
      </c>
      <c r="IV112" s="19">
        <f t="shared" ca="1" si="886"/>
        <v>0</v>
      </c>
      <c r="IW112" s="19">
        <f t="shared" ca="1" si="886"/>
        <v>0</v>
      </c>
      <c r="IX112" s="19">
        <f t="shared" ca="1" si="886"/>
        <v>0</v>
      </c>
      <c r="IY112" s="19">
        <f t="shared" ca="1" si="886"/>
        <v>0</v>
      </c>
      <c r="IZ112" s="19">
        <f t="shared" ca="1" si="886"/>
        <v>0</v>
      </c>
      <c r="JA112" s="19">
        <f t="shared" ca="1" si="886"/>
        <v>0</v>
      </c>
      <c r="JB112" s="19">
        <f t="shared" ca="1" si="886"/>
        <v>0</v>
      </c>
      <c r="JC112" s="19">
        <f t="shared" ca="1" si="886"/>
        <v>0</v>
      </c>
      <c r="JD112" s="19">
        <f t="shared" ca="1" si="886"/>
        <v>0</v>
      </c>
      <c r="JE112" s="19">
        <f t="shared" ca="1" si="886"/>
        <v>0</v>
      </c>
      <c r="JF112" s="19">
        <f t="shared" ca="1" si="886"/>
        <v>0</v>
      </c>
      <c r="JG112" s="5">
        <f t="shared" ca="1" si="887"/>
        <v>1.2500000000000001E-2</v>
      </c>
      <c r="JH112" s="567">
        <f t="shared" ca="1" si="887"/>
        <v>0</v>
      </c>
      <c r="JI112" s="5">
        <f t="shared" ca="1" si="887"/>
        <v>6.25E-2</v>
      </c>
      <c r="JJ112" s="5">
        <f t="shared" ca="1" si="887"/>
        <v>6.25E-2</v>
      </c>
      <c r="JK112" s="5">
        <f t="shared" ca="1" si="887"/>
        <v>6.25E-2</v>
      </c>
      <c r="JL112" s="19">
        <f t="shared" ca="1" si="886"/>
        <v>1</v>
      </c>
      <c r="JM112" s="19">
        <f t="shared" ca="1" si="886"/>
        <v>0</v>
      </c>
      <c r="JN112" s="19">
        <f t="shared" ca="1" si="886"/>
        <v>1</v>
      </c>
      <c r="JO112" s="9"/>
      <c r="JP112" s="5" t="b">
        <f t="shared" ca="1" si="888"/>
        <v>0</v>
      </c>
      <c r="JQ112" s="19" t="str">
        <f t="shared" ca="1" si="889"/>
        <v>-</v>
      </c>
      <c r="JR112" s="19" t="str">
        <f t="shared" ca="1" si="889"/>
        <v>-</v>
      </c>
      <c r="JS112" s="5" t="b">
        <f t="shared" ca="1" si="890"/>
        <v>0</v>
      </c>
      <c r="JT112" s="5" t="b">
        <f t="shared" ca="1" si="890"/>
        <v>0</v>
      </c>
      <c r="JU112" s="5" t="b">
        <f t="shared" ca="1" si="890"/>
        <v>1</v>
      </c>
      <c r="JV112" s="144">
        <f t="shared" ca="1" si="908"/>
        <v>1</v>
      </c>
      <c r="JW112" s="144">
        <f t="shared" ca="1" si="908"/>
        <v>1</v>
      </c>
      <c r="JX112" s="19" t="str">
        <f t="shared" ca="1" si="909"/>
        <v>-</v>
      </c>
      <c r="JY112" s="19" t="str">
        <f t="shared" ca="1" si="909"/>
        <v>-</v>
      </c>
      <c r="JZ112" s="19" t="str">
        <f t="shared" ca="1" si="909"/>
        <v>-</v>
      </c>
      <c r="KA112" s="19" t="str">
        <f t="shared" ca="1" si="909"/>
        <v>-</v>
      </c>
      <c r="KB112" s="19">
        <f t="shared" ca="1" si="909"/>
        <v>1</v>
      </c>
      <c r="KC112" s="19">
        <f t="shared" ca="1" si="909"/>
        <v>0.66</v>
      </c>
      <c r="KD112" s="19" t="str">
        <f t="shared" ca="1" si="909"/>
        <v>-</v>
      </c>
      <c r="KE112" s="5" t="b" cm="1">
        <f t="array" aca="1" ref="KE112" ca="1">IF(OR(KF112:KM112&lt;&gt;"-"),TRUE,"-")</f>
        <v>1</v>
      </c>
      <c r="KF112" s="237">
        <f t="shared" ca="1" si="920"/>
        <v>2</v>
      </c>
      <c r="KG112" s="237">
        <f t="shared" ca="1" si="920"/>
        <v>2</v>
      </c>
      <c r="KH112" s="237">
        <f t="shared" ca="1" si="920"/>
        <v>2</v>
      </c>
      <c r="KI112" s="237">
        <f t="shared" ca="1" si="920"/>
        <v>2</v>
      </c>
      <c r="KJ112" s="237">
        <f t="shared" ca="1" si="920"/>
        <v>2</v>
      </c>
      <c r="KK112" s="237">
        <f t="shared" ca="1" si="920"/>
        <v>2</v>
      </c>
      <c r="KL112" s="237">
        <f t="shared" ca="1" si="920"/>
        <v>2</v>
      </c>
      <c r="KM112" s="237">
        <f t="shared" ca="1" si="920"/>
        <v>2</v>
      </c>
      <c r="KN112" s="5" t="str">
        <f t="array" aca="1" ref="KN112" ca="1">IF(OR(KO112:KU112&lt;&gt;"-"),TRUE,"-")</f>
        <v>-</v>
      </c>
      <c r="KO112" s="19" t="str">
        <f t="shared" ca="1" si="911"/>
        <v>-</v>
      </c>
      <c r="KP112" s="19" t="str">
        <f t="shared" ca="1" si="911"/>
        <v>-</v>
      </c>
      <c r="KQ112" s="19" t="str">
        <f t="shared" ca="1" si="911"/>
        <v>-</v>
      </c>
      <c r="KR112" s="19" t="str">
        <f t="shared" ca="1" si="911"/>
        <v>-</v>
      </c>
      <c r="KS112" s="19" t="str">
        <f t="shared" ca="1" si="911"/>
        <v>-</v>
      </c>
      <c r="KT112" s="19" t="str">
        <f t="shared" ca="1" si="911"/>
        <v>-</v>
      </c>
      <c r="KU112" s="19" t="str">
        <f t="shared" ca="1" si="911"/>
        <v>-</v>
      </c>
      <c r="KV112" s="19" t="b">
        <f t="shared" ca="1" si="911"/>
        <v>0</v>
      </c>
      <c r="KW112" s="144">
        <f t="shared" ca="1" si="892"/>
        <v>2</v>
      </c>
      <c r="KX112" s="19">
        <f t="shared" ca="1" si="911"/>
        <v>2</v>
      </c>
      <c r="KY112" s="19" t="b">
        <f t="shared" ca="1" si="911"/>
        <v>0</v>
      </c>
      <c r="KZ112" s="19" t="str">
        <f t="shared" ca="1" si="911"/>
        <v>-</v>
      </c>
      <c r="LA112" s="5" t="str">
        <f t="shared" ca="1" si="893"/>
        <v>-</v>
      </c>
      <c r="LB112" s="5" t="str">
        <f t="shared" ca="1" si="893"/>
        <v>-</v>
      </c>
      <c r="LC112" s="5" t="str">
        <f t="shared" ca="1" si="893"/>
        <v>-</v>
      </c>
      <c r="LD112" s="5" t="str">
        <f t="shared" ca="1" si="893"/>
        <v>-</v>
      </c>
      <c r="LE112" s="19" t="b">
        <f t="shared" ca="1" si="912"/>
        <v>0</v>
      </c>
      <c r="LF112" s="19" t="str">
        <f t="shared" ca="1" si="912"/>
        <v>-</v>
      </c>
      <c r="LG112" s="19" t="str">
        <f t="shared" ca="1" si="912"/>
        <v>-</v>
      </c>
      <c r="LH112" s="19" t="b">
        <f t="shared" ca="1" si="912"/>
        <v>1</v>
      </c>
      <c r="LI112" s="19">
        <f t="shared" ca="1" si="912"/>
        <v>0.75</v>
      </c>
      <c r="LJ112" s="19">
        <f t="shared" ca="1" si="912"/>
        <v>0.75</v>
      </c>
      <c r="LK112" s="19">
        <f t="shared" ca="1" si="912"/>
        <v>0.99</v>
      </c>
      <c r="LL112" s="19">
        <f t="shared" ca="1" si="912"/>
        <v>0.5</v>
      </c>
      <c r="LM112" s="19">
        <f t="shared" ca="1" si="912"/>
        <v>0</v>
      </c>
      <c r="LN112" s="19">
        <f t="shared" ca="1" si="912"/>
        <v>0</v>
      </c>
      <c r="LO112" s="19" t="str">
        <f t="shared" ca="1" si="912"/>
        <v>-</v>
      </c>
      <c r="LP112" s="5" t="str" cm="1">
        <f t="array" aca="1" ref="LP112" ca="1">INDEX(i.meatgrid,$Q112,LP$7)</f>
        <v>-</v>
      </c>
      <c r="LQ112" s="5" t="str" cm="1">
        <f t="array" aca="1" ref="LQ112" ca="1">INDEX(i.meatgrid,$Q112,LQ$7)</f>
        <v>-</v>
      </c>
      <c r="LR112" s="19" t="str">
        <f t="shared" ca="1" si="912"/>
        <v>-</v>
      </c>
      <c r="LS112" s="5">
        <f t="shared" ca="1" si="895"/>
        <v>1</v>
      </c>
      <c r="LT112" s="9"/>
      <c r="LU112" s="19">
        <f t="shared" ca="1" si="912"/>
        <v>70</v>
      </c>
      <c r="LV112" s="19">
        <f t="shared" ca="1" si="896"/>
        <v>50</v>
      </c>
      <c r="LW112" s="19">
        <f t="shared" ca="1" si="896"/>
        <v>80</v>
      </c>
      <c r="LX112" s="19">
        <f t="shared" ca="1" si="896"/>
        <v>50</v>
      </c>
      <c r="LY112" s="5" t="b" cm="1">
        <f t="array" aca="1" ref="LY112" ca="1">INDEX(i.meatgrid,$Q112,LY$7)</f>
        <v>1</v>
      </c>
      <c r="LZ112" s="5" t="b" cm="1">
        <f t="array" aca="1" ref="LZ112" ca="1">INDEX(i.meatgrid,$Q112,LZ$7)</f>
        <v>0</v>
      </c>
      <c r="MA112" s="5" t="str" cm="1">
        <f t="array" aca="1" ref="MA112" ca="1">INDEX(i.meatgrid,$Q112,MA$7)</f>
        <v>-</v>
      </c>
      <c r="MB112" s="5" t="str" cm="1">
        <f t="array" aca="1" ref="MB112" ca="1">INDEX(i.meatgrid,$Q112,MB$7)</f>
        <v>-</v>
      </c>
      <c r="MC112" s="19">
        <f t="shared" ca="1" si="897"/>
        <v>1</v>
      </c>
      <c r="MD112" s="5">
        <f t="shared" ca="1" si="898"/>
        <v>1</v>
      </c>
      <c r="ME112" s="5" cm="1">
        <f t="array" aca="1" ref="ME112" ca="1">INDEX(i.meatgrid,$Q112,ME$7)</f>
        <v>0</v>
      </c>
      <c r="MF112" s="5" cm="1">
        <f t="array" aca="1" ref="MF112" ca="1">INDEX(i.meatgrid,$Q112,MF$7)</f>
        <v>0</v>
      </c>
      <c r="MG112" s="5" cm="1">
        <f t="array" aca="1" ref="MG112" ca="1">INDEX(i.meatgrid,$Q112,MG$7)</f>
        <v>0</v>
      </c>
      <c r="MH112" s="5" cm="1">
        <f t="array" aca="1" ref="MH112" ca="1">INDEX(i.meatgrid,$Q112,MH$7)</f>
        <v>0</v>
      </c>
      <c r="MI112" s="5" cm="1">
        <f t="array" aca="1" ref="MI112" ca="1">INDEX(i.meatgrid,$Q112,MI$7)</f>
        <v>0</v>
      </c>
      <c r="MJ112" s="5" cm="1">
        <f t="array" aca="1" ref="MJ112" ca="1">INDEX(i.meatgrid,$Q112,MJ$7)</f>
        <v>1</v>
      </c>
      <c r="MK112" s="5" cm="1">
        <f t="array" aca="1" ref="MK112" ca="1">INDEX(i.meatgrid,$Q112,MK$7)</f>
        <v>1</v>
      </c>
      <c r="ML112" s="5" cm="1">
        <f t="array" aca="1" ref="ML112" ca="1">INDEX(i.meatgrid,$Q112,ML$7)</f>
        <v>1</v>
      </c>
      <c r="MM112" s="19">
        <f t="shared" ca="1" si="899"/>
        <v>1</v>
      </c>
      <c r="MN112" s="9"/>
      <c r="MO112" s="19" t="b">
        <f t="shared" ca="1" si="900"/>
        <v>0</v>
      </c>
      <c r="MP112" s="19" t="b">
        <f t="shared" ca="1" si="900"/>
        <v>0</v>
      </c>
      <c r="MQ112" s="19">
        <f t="shared" ca="1" si="900"/>
        <v>1</v>
      </c>
      <c r="MR112" s="19">
        <f t="shared" ca="1" si="900"/>
        <v>0.75</v>
      </c>
      <c r="MS112" s="19">
        <f t="shared" ca="1" si="900"/>
        <v>0.75</v>
      </c>
      <c r="MT112" s="19">
        <f t="shared" ca="1" si="900"/>
        <v>0.8</v>
      </c>
      <c r="MU112" s="19">
        <f t="shared" ca="1" si="900"/>
        <v>0.82499999999999996</v>
      </c>
      <c r="MV112" s="19">
        <f t="shared" ca="1" si="900"/>
        <v>0.875</v>
      </c>
      <c r="MW112" s="19">
        <f t="shared" ca="1" si="900"/>
        <v>0.9</v>
      </c>
      <c r="MX112" s="19">
        <f t="shared" ca="1" si="900"/>
        <v>1</v>
      </c>
      <c r="MY112" s="19">
        <f t="shared" ca="1" si="900"/>
        <v>0.875</v>
      </c>
      <c r="MZ112" s="19" t="b">
        <f t="shared" ca="1" si="900"/>
        <v>1</v>
      </c>
      <c r="NA112" s="19">
        <f t="shared" ca="1" si="900"/>
        <v>74.989999999999995</v>
      </c>
      <c r="NB112" s="19" t="str">
        <f t="shared" ca="1" si="900"/>
        <v>-</v>
      </c>
      <c r="NC112" s="19" t="str">
        <f t="shared" ca="1" si="900"/>
        <v>-</v>
      </c>
      <c r="ND112" s="19" t="str">
        <f t="shared" ca="1" si="900"/>
        <v>-</v>
      </c>
      <c r="NE112" s="19" t="str">
        <f t="shared" ca="1" si="901"/>
        <v>-</v>
      </c>
      <c r="NF112" s="19" t="str">
        <f t="shared" ca="1" si="901"/>
        <v>-</v>
      </c>
      <c r="NG112" s="19" t="str">
        <f t="shared" ca="1" si="901"/>
        <v>-</v>
      </c>
      <c r="NH112" s="19" t="str">
        <f t="shared" ca="1" si="901"/>
        <v>-</v>
      </c>
      <c r="NI112" s="19">
        <f t="shared" ca="1" si="901"/>
        <v>36.99</v>
      </c>
      <c r="NJ112" s="19">
        <f t="shared" ca="1" si="901"/>
        <v>36.99</v>
      </c>
      <c r="NK112" s="19" t="str">
        <f t="shared" ca="1" si="901"/>
        <v>-</v>
      </c>
      <c r="NL112" s="19" t="str">
        <f t="shared" ca="1" si="901"/>
        <v>-</v>
      </c>
      <c r="NM112" s="19" t="str">
        <f t="shared" ca="1" si="901"/>
        <v>-</v>
      </c>
      <c r="NN112" s="19" t="str">
        <f t="shared" ca="1" si="901"/>
        <v>-</v>
      </c>
      <c r="NO112" s="19" t="str">
        <f t="shared" ca="1" si="901"/>
        <v>-</v>
      </c>
      <c r="NP112" s="19">
        <f t="shared" ca="1" si="901"/>
        <v>49.99</v>
      </c>
      <c r="NQ112" s="19">
        <f t="shared" ca="1" si="901"/>
        <v>49.99</v>
      </c>
      <c r="NR112" s="19">
        <f t="shared" ca="1" si="901"/>
        <v>49.99</v>
      </c>
      <c r="NS112" s="19">
        <f t="shared" ca="1" si="901"/>
        <v>49.99</v>
      </c>
      <c r="NT112" s="19">
        <f t="shared" ca="1" si="901"/>
        <v>49.99</v>
      </c>
      <c r="NU112" s="19">
        <f t="shared" ca="1" si="901"/>
        <v>49.99</v>
      </c>
      <c r="NV112" s="19">
        <f t="shared" ca="1" si="901"/>
        <v>49.99</v>
      </c>
      <c r="NW112" s="19">
        <f t="shared" ca="1" si="901"/>
        <v>49.99</v>
      </c>
      <c r="NX112" s="19">
        <f t="shared" ca="1" si="901"/>
        <v>412.99</v>
      </c>
      <c r="NY112" s="19">
        <f t="shared" ca="1" si="901"/>
        <v>412.99</v>
      </c>
      <c r="NZ112" s="19" t="str">
        <f t="shared" ca="1" si="901"/>
        <v>-</v>
      </c>
      <c r="OA112" s="19" t="str">
        <f t="shared" ca="1" si="901"/>
        <v>-</v>
      </c>
      <c r="OB112" s="19" t="str">
        <f t="shared" ca="1" si="901"/>
        <v>-</v>
      </c>
      <c r="OC112" s="19" t="str">
        <f t="shared" ca="1" si="901"/>
        <v>-</v>
      </c>
      <c r="OD112" s="19" t="str">
        <f t="shared" ca="1" si="901"/>
        <v>-</v>
      </c>
      <c r="OE112" s="19">
        <f t="shared" ca="1" si="901"/>
        <v>6.8900000000000006</v>
      </c>
      <c r="OF112" s="19">
        <f t="shared" ca="1" si="901"/>
        <v>6.8900000000000006</v>
      </c>
      <c r="OG112" s="19">
        <f t="shared" ref="OG112:OT112" ca="1" si="924">OFFSET(OG$5,$B112,0)</f>
        <v>6.8900000000000006</v>
      </c>
      <c r="OH112" s="19">
        <f t="shared" ca="1" si="924"/>
        <v>6.8900000000000006</v>
      </c>
      <c r="OI112" s="19">
        <f t="shared" ca="1" si="924"/>
        <v>6.8900000000000006</v>
      </c>
      <c r="OJ112" s="19">
        <f t="shared" ca="1" si="924"/>
        <v>6.8900000000000006</v>
      </c>
      <c r="OK112" s="19">
        <f t="shared" ca="1" si="924"/>
        <v>6.8900000000000006</v>
      </c>
      <c r="OL112" s="19">
        <f t="shared" ca="1" si="924"/>
        <v>6.8900000000000006</v>
      </c>
      <c r="OM112" s="19">
        <f t="shared" ca="1" si="924"/>
        <v>346.99</v>
      </c>
      <c r="ON112" s="19">
        <f t="shared" ca="1" si="924"/>
        <v>346.99</v>
      </c>
      <c r="OO112" s="19" t="str">
        <f t="shared" ca="1" si="924"/>
        <v>-</v>
      </c>
      <c r="OP112" s="19" t="str">
        <f t="shared" ca="1" si="924"/>
        <v>-</v>
      </c>
      <c r="OQ112" s="19" t="str">
        <f t="shared" ca="1" si="924"/>
        <v>-</v>
      </c>
      <c r="OR112" s="19" t="str">
        <f t="shared" ca="1" si="924"/>
        <v>-</v>
      </c>
      <c r="OS112" s="19" t="str">
        <f t="shared" ca="1" si="924"/>
        <v>-</v>
      </c>
      <c r="OT112" s="19">
        <f t="shared" ca="1" si="924"/>
        <v>0</v>
      </c>
      <c r="OU112" s="24">
        <v>0</v>
      </c>
    </row>
    <row r="113" spans="1:411" outlineLevel="2">
      <c r="A113" s="21">
        <f t="shared" si="158"/>
        <v>108</v>
      </c>
      <c r="B113" s="222">
        <f t="shared" ca="1" si="913"/>
        <v>103</v>
      </c>
      <c r="C113">
        <v>203</v>
      </c>
      <c r="D113" s="549" t="str">
        <f t="shared" ca="1" si="861"/>
        <v>GSM</v>
      </c>
      <c r="E113" t="b">
        <v>0</v>
      </c>
      <c r="F113" t="b">
        <v>0</v>
      </c>
      <c r="G113" t="b">
        <f t="shared" si="862"/>
        <v>0</v>
      </c>
      <c r="H113" s="237">
        <f t="shared" ca="1" si="914"/>
        <v>2</v>
      </c>
      <c r="I113" s="237">
        <f t="shared" ca="1" si="914"/>
        <v>1</v>
      </c>
      <c r="J113" s="237" t="str">
        <f t="shared" ca="1" si="914"/>
        <v/>
      </c>
      <c r="K113" s="237">
        <f t="shared" ca="1" si="914"/>
        <v>2</v>
      </c>
      <c r="L113" s="237">
        <f t="shared" ca="1" si="902"/>
        <v>2</v>
      </c>
      <c r="M113" s="237">
        <f t="shared" ca="1" si="902"/>
        <v>2</v>
      </c>
      <c r="N113" s="237">
        <f t="shared" ca="1" si="914"/>
        <v>3</v>
      </c>
      <c r="O113" s="237">
        <f t="shared" ca="1" si="902"/>
        <v>1</v>
      </c>
      <c r="P113" s="237">
        <f t="shared" ca="1" si="914"/>
        <v>1</v>
      </c>
      <c r="Q113" s="237">
        <f t="shared" ca="1" si="914"/>
        <v>6</v>
      </c>
      <c r="R113" s="237">
        <f t="shared" ca="1" si="914"/>
        <v>1</v>
      </c>
      <c r="S113" s="237">
        <f t="shared" ca="1" si="914"/>
        <v>1</v>
      </c>
      <c r="T113" s="237">
        <f t="shared" ca="1" si="914"/>
        <v>1</v>
      </c>
      <c r="U113" s="275"/>
      <c r="V113" s="275"/>
      <c r="W113" s="237">
        <f t="shared" ca="1" si="903"/>
        <v>0</v>
      </c>
      <c r="X113" s="275"/>
      <c r="Y113" s="276">
        <v>0</v>
      </c>
      <c r="Z113" s="276">
        <v>0</v>
      </c>
      <c r="AA113" s="276">
        <v>0</v>
      </c>
      <c r="AB113" s="276">
        <v>0</v>
      </c>
      <c r="AC113" s="276">
        <v>0</v>
      </c>
      <c r="AD113" s="276">
        <v>0</v>
      </c>
      <c r="AE113" s="276">
        <v>0</v>
      </c>
      <c r="AF113" s="144">
        <f ca="1">INDEX(CHOOSE($N113,DataAutumn!i.AdultDrys,DataWinter!i.AdultDrys,DataSpring!i.AdultDrys),1,$M113)</f>
        <v>3</v>
      </c>
      <c r="AG113" s="5">
        <f t="shared" ca="1" si="863"/>
        <v>2</v>
      </c>
      <c r="AH113" s="5">
        <f t="shared" ca="1" si="863"/>
        <v>0</v>
      </c>
      <c r="AI113" s="5">
        <f t="shared" ca="1" si="864"/>
        <v>1</v>
      </c>
      <c r="AJ113">
        <f t="shared" ca="1" si="865"/>
        <v>1</v>
      </c>
      <c r="AK113">
        <v>1</v>
      </c>
      <c r="AL113" s="231" t="str">
        <f ca="1">TEXT(LEFT(OFFSET(AL113,-1,0),5)+1,"00000")&amp;MID(OFFSET(AL113,-1,0),6,FIND(" ",OFFSET(AL113,-1,0),7)-5)
&amp; $D113           &amp; IF($IG113=0," FWM","")&amp;IF($IG113=1," MWM","")&amp;IF($IG113=5," Mat","")&amp;IF($IH113=TRUE,"&amp;BBT","    ")          &amp; " Day"&amp;INDEX(i.DOY,$N113,1)
&amp; " Scan"&amp;TEXT($O113,"0")        &amp;" "&amp; INDEX(DataMaster!$B$98:$B$105,$Q113,0)
&amp; " WP"&amp;TEXT($MC113*100,"000p")           &amp; " MP"&amp;TEXT($MD113*100,"000p")           &amp; " GP"&amp;TEXT($MM113*100,"000p")
&amp; " T_" &amp; IF(AND($CC113,$CE113),"TRUE ")        &amp; " (F"&amp;3+COUNTIF($CV113:$CY113,TRUE)&amp;3&amp;"N"&amp;$DM113&amp;$DN113&amp;")"</f>
        <v>00006 FeedSupply_DSP GSM MWM     Day204 Scan1 Mutton WP100p MP100p GP100p T_TRUE  (F33N11)</v>
      </c>
      <c r="AM113" s="9" t="str">
        <f ca="1">IF(COUNTIF(AL$5:AL113,AL113)=1,"-","Dup")</f>
        <v>-</v>
      </c>
      <c r="AN113" s="9"/>
      <c r="AO113" s="237" t="str">
        <f t="shared" ca="1" si="915"/>
        <v>-</v>
      </c>
      <c r="AP113" s="237" t="str">
        <f t="shared" ca="1" si="915"/>
        <v>-</v>
      </c>
      <c r="AQ113" s="237" t="str">
        <f t="shared" ca="1" si="915"/>
        <v>-</v>
      </c>
      <c r="AR113" s="237" t="str">
        <f t="shared" ca="1" si="915"/>
        <v>-</v>
      </c>
      <c r="AS113" s="237" t="str">
        <f t="shared" ca="1" si="915"/>
        <v>-</v>
      </c>
      <c r="AT113" s="237" t="str">
        <f t="shared" ca="1" si="915"/>
        <v>-</v>
      </c>
      <c r="AU113" s="237" t="str">
        <f t="shared" ca="1" si="915"/>
        <v>-</v>
      </c>
      <c r="AV113" s="237" t="str">
        <f t="shared" ca="1" si="915"/>
        <v>-</v>
      </c>
      <c r="AW113" s="9"/>
      <c r="AX113" s="5" t="b">
        <f t="shared" ca="1" si="866"/>
        <v>0</v>
      </c>
      <c r="AY113" s="5" t="str">
        <f t="shared" ca="1" si="866"/>
        <v>-</v>
      </c>
      <c r="AZ113" s="5" t="b">
        <f t="shared" ca="1" si="866"/>
        <v>0</v>
      </c>
      <c r="BA113" s="5" t="b">
        <f t="shared" ca="1" si="866"/>
        <v>1</v>
      </c>
      <c r="BB113" s="5" t="b">
        <f t="shared" ca="1" si="866"/>
        <v>1</v>
      </c>
      <c r="BC113" s="144">
        <f t="shared" ca="1" si="866"/>
        <v>0</v>
      </c>
      <c r="BD113" s="19" t="b">
        <f t="shared" ca="1" si="867"/>
        <v>1</v>
      </c>
      <c r="BE113" s="9"/>
      <c r="BF113" s="5" t="str">
        <f t="shared" ca="1" si="868"/>
        <v>-</v>
      </c>
      <c r="BG113" s="19" t="str">
        <f t="shared" ca="1" si="869"/>
        <v>-</v>
      </c>
      <c r="BH113" s="19" t="str">
        <f t="shared" ca="1" si="869"/>
        <v>-</v>
      </c>
      <c r="BI113" s="19" t="str">
        <f t="shared" ca="1" si="869"/>
        <v>-</v>
      </c>
      <c r="BJ113" s="5" t="str">
        <f t="shared" ca="1" si="870"/>
        <v>-</v>
      </c>
      <c r="BK113" s="19" t="str">
        <f t="shared" ca="1" si="871"/>
        <v>-</v>
      </c>
      <c r="BL113" s="5" t="str">
        <f t="shared" ca="1" si="872"/>
        <v>-</v>
      </c>
      <c r="BM113" s="19" t="str">
        <f t="shared" ca="1" si="873"/>
        <v>-</v>
      </c>
      <c r="BN113" s="19" t="str">
        <f t="shared" ca="1" si="873"/>
        <v>-</v>
      </c>
      <c r="BO113" s="19" t="str">
        <f t="shared" ca="1" si="873"/>
        <v>-</v>
      </c>
      <c r="BP113" s="5" t="str">
        <f t="shared" ca="1" si="874"/>
        <v>-</v>
      </c>
      <c r="BQ113" s="9"/>
      <c r="BR113" s="19" t="str">
        <f t="shared" ca="1" si="875"/>
        <v>-</v>
      </c>
      <c r="BS113" s="19" t="str">
        <f t="shared" ca="1" si="875"/>
        <v>-</v>
      </c>
      <c r="BT113" s="19" t="str">
        <f t="shared" ca="1" si="875"/>
        <v>-</v>
      </c>
      <c r="BU113" s="19" t="str">
        <f t="shared" ca="1" si="875"/>
        <v>-</v>
      </c>
      <c r="BV113" s="19" t="str">
        <f t="shared" ca="1" si="875"/>
        <v>-</v>
      </c>
      <c r="BW113" s="19" t="str">
        <f t="shared" ca="1" si="875"/>
        <v>-</v>
      </c>
      <c r="BX113" s="19" t="str">
        <f t="shared" ca="1" si="875"/>
        <v>-</v>
      </c>
      <c r="BY113" s="19" t="str">
        <f t="shared" ca="1" si="875"/>
        <v>-</v>
      </c>
      <c r="BZ113" s="19" t="str">
        <f t="shared" ca="1" si="875"/>
        <v>-</v>
      </c>
      <c r="CA113" s="19" t="str">
        <f t="shared" ca="1" si="875"/>
        <v>-</v>
      </c>
      <c r="CB113" s="9"/>
      <c r="CC113" s="237" t="b">
        <f t="shared" ca="1" si="921"/>
        <v>1</v>
      </c>
      <c r="CD113" s="12" t="b">
        <v>1</v>
      </c>
      <c r="CE113" s="237" t="b">
        <f t="shared" ca="1" si="921"/>
        <v>1</v>
      </c>
      <c r="CF113" s="251">
        <f t="shared" ca="1" si="916"/>
        <v>2236101</v>
      </c>
      <c r="CG113" s="12" t="b">
        <v>1</v>
      </c>
      <c r="CH113" s="12">
        <v>0</v>
      </c>
      <c r="CI113" s="12" t="b">
        <v>0</v>
      </c>
      <c r="CJ113" s="237">
        <f t="shared" ca="1" si="917"/>
        <v>2236106</v>
      </c>
      <c r="CK113" s="19" t="str">
        <f t="shared" ca="1" si="905"/>
        <v>-</v>
      </c>
      <c r="CL113" s="12">
        <v>1</v>
      </c>
      <c r="CM113" s="12">
        <v>1</v>
      </c>
      <c r="CN113" s="9"/>
      <c r="CO113" s="444">
        <f t="shared" ca="1" si="877"/>
        <v>652</v>
      </c>
      <c r="CP113" s="444">
        <f t="shared" ca="1" si="877"/>
        <v>686</v>
      </c>
      <c r="CQ113" s="444">
        <f t="shared" ca="1" si="877"/>
        <v>721</v>
      </c>
      <c r="CR113" s="152">
        <f t="shared" ca="1" si="878"/>
        <v>378</v>
      </c>
      <c r="CS113" s="152">
        <f t="shared" ca="1" si="878"/>
        <v>413</v>
      </c>
      <c r="CT113" s="152">
        <f t="shared" ca="1" si="878"/>
        <v>448</v>
      </c>
      <c r="CU113" s="19" t="str">
        <f t="shared" ca="1" si="879"/>
        <v>-</v>
      </c>
      <c r="CV113" s="19" t="str">
        <f t="shared" ca="1" si="879"/>
        <v>-</v>
      </c>
      <c r="CW113" s="19" t="str">
        <f t="shared" ca="1" si="879"/>
        <v>-</v>
      </c>
      <c r="CX113" s="19" t="str">
        <f t="shared" ca="1" si="879"/>
        <v>-</v>
      </c>
      <c r="CY113" s="19" t="str">
        <f t="shared" ca="1" si="879"/>
        <v>-</v>
      </c>
      <c r="CZ113" s="19" t="b">
        <f t="shared" ca="1" si="879"/>
        <v>1</v>
      </c>
      <c r="DA113" s="19">
        <f t="shared" ca="1" si="879"/>
        <v>0</v>
      </c>
      <c r="DB113" s="19">
        <f t="shared" ca="1" si="879"/>
        <v>0</v>
      </c>
      <c r="DC113" s="19">
        <f t="shared" ca="1" si="879"/>
        <v>0</v>
      </c>
      <c r="DD113" s="19">
        <f t="shared" ca="1" si="879"/>
        <v>0</v>
      </c>
      <c r="DE113" s="19">
        <f t="shared" ca="1" si="879"/>
        <v>0</v>
      </c>
      <c r="DF113" s="19">
        <f t="shared" ca="1" si="879"/>
        <v>0</v>
      </c>
      <c r="DG113" s="19">
        <f t="shared" ca="1" si="879"/>
        <v>0</v>
      </c>
      <c r="DH113" s="19">
        <f t="shared" ca="1" si="879"/>
        <v>0</v>
      </c>
      <c r="DI113" s="19">
        <f t="shared" ca="1" si="879"/>
        <v>0</v>
      </c>
      <c r="DJ113" s="19">
        <f t="shared" ca="1" si="879"/>
        <v>0</v>
      </c>
      <c r="DK113" s="19">
        <f t="shared" ca="1" si="879"/>
        <v>0</v>
      </c>
      <c r="DL113" s="19">
        <f t="shared" ca="1" si="880"/>
        <v>0</v>
      </c>
      <c r="DM113" s="12">
        <v>1</v>
      </c>
      <c r="DN113" s="12">
        <v>1</v>
      </c>
      <c r="DO113" s="19">
        <f t="shared" ca="1" si="918"/>
        <v>0</v>
      </c>
      <c r="DP113" s="19" t="str">
        <f t="shared" ca="1" si="918"/>
        <v>-</v>
      </c>
      <c r="DQ113" s="19" t="str">
        <f t="shared" ca="1" si="918"/>
        <v>-</v>
      </c>
      <c r="DR113" s="19" t="str">
        <f t="shared" ca="1" si="918"/>
        <v>-</v>
      </c>
      <c r="DS113" s="19" t="str">
        <f t="shared" ca="1" si="880"/>
        <v>-</v>
      </c>
      <c r="DT113" s="19" t="str">
        <f t="shared" ca="1" si="880"/>
        <v>-</v>
      </c>
      <c r="DU113" s="19">
        <f t="shared" ca="1" si="880"/>
        <v>0</v>
      </c>
      <c r="DV113" s="19" t="str">
        <f t="shared" ca="1" si="880"/>
        <v>-</v>
      </c>
      <c r="DW113" s="19" t="str">
        <f t="shared" ca="1" si="880"/>
        <v>-</v>
      </c>
      <c r="DX113" s="19" t="str">
        <f t="shared" ca="1" si="880"/>
        <v>-</v>
      </c>
      <c r="DY113" s="19" t="str">
        <f t="shared" ca="1" si="880"/>
        <v>-</v>
      </c>
      <c r="DZ113" s="19" t="str">
        <f t="shared" ca="1" si="880"/>
        <v>-</v>
      </c>
      <c r="EA113" s="19" t="str">
        <f t="shared" ca="1" si="880"/>
        <v>-</v>
      </c>
      <c r="EB113" s="19" t="str">
        <f t="shared" ca="1" si="880"/>
        <v>-</v>
      </c>
      <c r="EC113" s="19" t="str">
        <f t="shared" ca="1" si="880"/>
        <v>-</v>
      </c>
      <c r="ED113" s="19">
        <f t="shared" ca="1" si="880"/>
        <v>0</v>
      </c>
      <c r="EE113" s="19">
        <f t="shared" ca="1" si="880"/>
        <v>0</v>
      </c>
      <c r="EF113" s="19">
        <f t="shared" ca="1" si="880"/>
        <v>0</v>
      </c>
      <c r="EG113" s="124">
        <f t="shared" ref="EG113:EX113" ca="1" si="925">IF(AND($K113=EG$9,$N113=EG$11,$AB113=EG$8,$AI113=EG$12),INDEX(i.FS_Strategy,$AC113+1,$AB113),0)</f>
        <v>0</v>
      </c>
      <c r="EH113" s="124">
        <f t="shared" ca="1" si="925"/>
        <v>0</v>
      </c>
      <c r="EI113" s="124">
        <f t="shared" ca="1" si="925"/>
        <v>0</v>
      </c>
      <c r="EJ113" s="124">
        <f t="shared" ca="1" si="925"/>
        <v>0</v>
      </c>
      <c r="EK113" s="124">
        <f t="shared" ca="1" si="925"/>
        <v>0</v>
      </c>
      <c r="EL113" s="124">
        <f t="shared" ca="1" si="925"/>
        <v>0</v>
      </c>
      <c r="EM113" s="124">
        <f t="shared" ca="1" si="925"/>
        <v>0</v>
      </c>
      <c r="EN113" s="124">
        <f t="shared" ca="1" si="925"/>
        <v>0</v>
      </c>
      <c r="EO113" s="124">
        <f t="shared" ca="1" si="925"/>
        <v>0</v>
      </c>
      <c r="EP113" s="124">
        <f t="shared" ca="1" si="925"/>
        <v>0</v>
      </c>
      <c r="EQ113" s="124">
        <f t="shared" ca="1" si="925"/>
        <v>0</v>
      </c>
      <c r="ER113" s="124">
        <f t="shared" ca="1" si="925"/>
        <v>0</v>
      </c>
      <c r="ES113" s="124">
        <f t="shared" ca="1" si="925"/>
        <v>0</v>
      </c>
      <c r="ET113" s="124">
        <f t="shared" ca="1" si="925"/>
        <v>0</v>
      </c>
      <c r="EU113" s="124">
        <f t="shared" ca="1" si="925"/>
        <v>0</v>
      </c>
      <c r="EV113" s="124">
        <f t="shared" ca="1" si="925"/>
        <v>0</v>
      </c>
      <c r="EW113" s="124">
        <f t="shared" ca="1" si="925"/>
        <v>0</v>
      </c>
      <c r="EX113" s="124">
        <f t="shared" ca="1" si="925"/>
        <v>0</v>
      </c>
      <c r="EY113" s="554">
        <f ca="1">IF(AND($K113=EY$9,$N113=EY$11,$AB113=EY$8),INDEX(i.FS_Strategy,$AD113+1,$AB113),0)</f>
        <v>0</v>
      </c>
      <c r="EZ113" s="554">
        <f ca="1">IF(AND($K113=EZ$9,$N113=EZ$11,$AB113=EZ$8),INDEX(i.FS_Strategy,$AD113+1,$AB113),0)</f>
        <v>0</v>
      </c>
      <c r="FA113" s="554">
        <f ca="1">IF(AND($K113=FA$9,$N113=FA$11,$AB113=FA$8),INDEX(i.FS_Strategy,$AD113+1,$AB113),0)</f>
        <v>0</v>
      </c>
      <c r="FB113" s="125">
        <f t="shared" ref="FB113:FN113" ca="1" si="926">IF(AND($K113=FB$9,$N113=FB$11,$AB113=FB$8),INDEX(i.FS_Strategy,$AE113+1,$AB113),0)</f>
        <v>0</v>
      </c>
      <c r="FC113" s="125">
        <f t="shared" ca="1" si="926"/>
        <v>0</v>
      </c>
      <c r="FD113" s="125">
        <f t="shared" ca="1" si="926"/>
        <v>0</v>
      </c>
      <c r="FE113" s="125">
        <f t="shared" ca="1" si="926"/>
        <v>0</v>
      </c>
      <c r="FF113" s="125">
        <f t="shared" ca="1" si="926"/>
        <v>0</v>
      </c>
      <c r="FG113" s="125">
        <f t="shared" ca="1" si="926"/>
        <v>0</v>
      </c>
      <c r="FH113" s="125">
        <f t="shared" ca="1" si="926"/>
        <v>0</v>
      </c>
      <c r="FI113" s="125">
        <f t="shared" ca="1" si="926"/>
        <v>0</v>
      </c>
      <c r="FJ113" s="125">
        <f t="shared" ca="1" si="926"/>
        <v>0</v>
      </c>
      <c r="FK113" s="125">
        <f t="shared" ca="1" si="926"/>
        <v>0</v>
      </c>
      <c r="FL113" s="125">
        <f t="shared" ca="1" si="926"/>
        <v>0</v>
      </c>
      <c r="FM113" s="125">
        <f t="shared" ca="1" si="926"/>
        <v>0</v>
      </c>
      <c r="FN113" s="125">
        <f t="shared" ca="1" si="926"/>
        <v>0</v>
      </c>
      <c r="FO113" s="124">
        <f t="shared" ref="FO113:GF113" ca="1" si="927">IF(AND($K113=FO$9,$N113=FO$11,$AB113=FO$8,$AI113=FO$12),INDEX(i.FS_Strategy,$AC113+1,$AB113),0)</f>
        <v>0</v>
      </c>
      <c r="FP113" s="124">
        <f t="shared" ca="1" si="927"/>
        <v>0</v>
      </c>
      <c r="FQ113" s="124">
        <f t="shared" ca="1" si="927"/>
        <v>0</v>
      </c>
      <c r="FR113" s="124">
        <f t="shared" ca="1" si="927"/>
        <v>0</v>
      </c>
      <c r="FS113" s="124">
        <f t="shared" ca="1" si="927"/>
        <v>0</v>
      </c>
      <c r="FT113" s="124">
        <f t="shared" ca="1" si="927"/>
        <v>0</v>
      </c>
      <c r="FU113" s="124">
        <f t="shared" ca="1" si="927"/>
        <v>0</v>
      </c>
      <c r="FV113" s="124">
        <f t="shared" ca="1" si="927"/>
        <v>0</v>
      </c>
      <c r="FW113" s="124">
        <f t="shared" ca="1" si="927"/>
        <v>0</v>
      </c>
      <c r="FX113" s="124">
        <f t="shared" ca="1" si="927"/>
        <v>0</v>
      </c>
      <c r="FY113" s="124">
        <f t="shared" ca="1" si="927"/>
        <v>0</v>
      </c>
      <c r="FZ113" s="124">
        <f t="shared" ca="1" si="927"/>
        <v>0</v>
      </c>
      <c r="GA113" s="124">
        <f t="shared" ca="1" si="927"/>
        <v>0</v>
      </c>
      <c r="GB113" s="124">
        <f t="shared" ca="1" si="927"/>
        <v>0</v>
      </c>
      <c r="GC113" s="124">
        <f t="shared" ca="1" si="927"/>
        <v>0</v>
      </c>
      <c r="GD113" s="124">
        <f t="shared" ca="1" si="927"/>
        <v>0</v>
      </c>
      <c r="GE113" s="124">
        <f t="shared" ca="1" si="927"/>
        <v>0</v>
      </c>
      <c r="GF113" s="124">
        <f t="shared" ca="1" si="927"/>
        <v>0</v>
      </c>
      <c r="GG113" s="554">
        <f ca="1">IF(AND($K113=GG$9,$N113=GG$11,$AB113=GG$8),INDEX(i.FS_Strategy,$AD113+1,$AB113),0)</f>
        <v>0</v>
      </c>
      <c r="GH113" s="554">
        <f ca="1">IF(AND($K113=GH$9,$N113=GH$11,$AB113=GH$8),INDEX(i.FS_Strategy,$AD113+1,$AB113),0)</f>
        <v>0</v>
      </c>
      <c r="GI113" s="554">
        <f ca="1">IF(AND($K113=GI$9,$N113=GI$11,$AB113=GI$8),INDEX(i.FS_Strategy,$AD113+1,$AB113),0)</f>
        <v>0</v>
      </c>
      <c r="GJ113" s="125">
        <f t="shared" ref="GJ113:GV113" ca="1" si="928">IF(AND($K113=GJ$9,$N113=GJ$11,$AB113=GJ$8),INDEX(i.FS_Strategy,$AE113+1,$AB113),0)</f>
        <v>0</v>
      </c>
      <c r="GK113" s="125">
        <f t="shared" ca="1" si="928"/>
        <v>0</v>
      </c>
      <c r="GL113" s="125">
        <f t="shared" ca="1" si="928"/>
        <v>0</v>
      </c>
      <c r="GM113" s="125">
        <f t="shared" ca="1" si="928"/>
        <v>0</v>
      </c>
      <c r="GN113" s="125">
        <f t="shared" ca="1" si="928"/>
        <v>0</v>
      </c>
      <c r="GO113" s="125">
        <f t="shared" ca="1" si="928"/>
        <v>0</v>
      </c>
      <c r="GP113" s="125">
        <f t="shared" ca="1" si="928"/>
        <v>0</v>
      </c>
      <c r="GQ113" s="125">
        <f t="shared" ca="1" si="928"/>
        <v>0</v>
      </c>
      <c r="GR113" s="125">
        <f t="shared" ca="1" si="928"/>
        <v>0</v>
      </c>
      <c r="GS113" s="125">
        <f t="shared" ca="1" si="928"/>
        <v>0</v>
      </c>
      <c r="GT113" s="125">
        <f t="shared" ca="1" si="928"/>
        <v>0</v>
      </c>
      <c r="GU113" s="125">
        <f t="shared" ca="1" si="928"/>
        <v>0</v>
      </c>
      <c r="GV113" s="125">
        <f t="shared" ca="1" si="928"/>
        <v>0</v>
      </c>
      <c r="GW113" s="124">
        <f t="shared" ref="GW113:HN113" ca="1" si="929">IF(AND($K113=GW$9,$N113=GW$11,$AB113=GW$8,$AI113=GW$12),INDEX(i.FS_Strategy,$AC113+1,$AB113),0)</f>
        <v>0</v>
      </c>
      <c r="GX113" s="124">
        <f t="shared" ca="1" si="929"/>
        <v>0</v>
      </c>
      <c r="GY113" s="124">
        <f t="shared" ca="1" si="929"/>
        <v>0</v>
      </c>
      <c r="GZ113" s="124">
        <f t="shared" ca="1" si="929"/>
        <v>0</v>
      </c>
      <c r="HA113" s="124">
        <f t="shared" ca="1" si="929"/>
        <v>0</v>
      </c>
      <c r="HB113" s="124">
        <f t="shared" ca="1" si="929"/>
        <v>0</v>
      </c>
      <c r="HC113" s="124">
        <f t="shared" ca="1" si="929"/>
        <v>0</v>
      </c>
      <c r="HD113" s="124">
        <f t="shared" ca="1" si="929"/>
        <v>0</v>
      </c>
      <c r="HE113" s="124">
        <f t="shared" ca="1" si="929"/>
        <v>0</v>
      </c>
      <c r="HF113" s="124">
        <f t="shared" ca="1" si="929"/>
        <v>0</v>
      </c>
      <c r="HG113" s="124">
        <f t="shared" ca="1" si="929"/>
        <v>0</v>
      </c>
      <c r="HH113" s="124">
        <f t="shared" ca="1" si="929"/>
        <v>0</v>
      </c>
      <c r="HI113" s="124">
        <f t="shared" ca="1" si="929"/>
        <v>0</v>
      </c>
      <c r="HJ113" s="124">
        <f t="shared" ca="1" si="929"/>
        <v>0</v>
      </c>
      <c r="HK113" s="124">
        <f t="shared" ca="1" si="929"/>
        <v>0</v>
      </c>
      <c r="HL113" s="124">
        <f t="shared" ca="1" si="929"/>
        <v>0</v>
      </c>
      <c r="HM113" s="124">
        <f t="shared" ca="1" si="929"/>
        <v>0</v>
      </c>
      <c r="HN113" s="124">
        <f t="shared" ca="1" si="929"/>
        <v>0</v>
      </c>
      <c r="HO113" s="554">
        <f ca="1">IF(AND($K113=HO$9,$N113=HO$11,$AB113=HO$8),INDEX(i.FS_Strategy,$AD113+1,$AB113),0)</f>
        <v>0</v>
      </c>
      <c r="HP113" s="554">
        <f ca="1">IF(AND($K113=HP$9,$N113=HP$11,$AB113=HP$8),INDEX(i.FS_Strategy,$AD113+1,$AB113),0)</f>
        <v>0</v>
      </c>
      <c r="HQ113" s="554">
        <f ca="1">IF(AND($K113=HQ$9,$N113=HQ$11,$AB113=HQ$8),INDEX(i.FS_Strategy,$AD113+1,$AB113),0)</f>
        <v>0</v>
      </c>
      <c r="HR113" s="125">
        <f t="shared" ref="HR113:ID113" ca="1" si="930">IF(AND($K113=HR$9,$N113=HR$11,$AB113=HR$8),INDEX(i.FS_Strategy,$AE113+1,$AB113),0)</f>
        <v>0</v>
      </c>
      <c r="HS113" s="125">
        <f t="shared" ca="1" si="930"/>
        <v>0</v>
      </c>
      <c r="HT113" s="125">
        <f t="shared" ca="1" si="930"/>
        <v>0</v>
      </c>
      <c r="HU113" s="125">
        <f t="shared" ca="1" si="930"/>
        <v>0</v>
      </c>
      <c r="HV113" s="125">
        <f t="shared" ca="1" si="930"/>
        <v>0</v>
      </c>
      <c r="HW113" s="125">
        <f t="shared" ca="1" si="930"/>
        <v>0</v>
      </c>
      <c r="HX113" s="125">
        <f t="shared" ca="1" si="930"/>
        <v>0</v>
      </c>
      <c r="HY113" s="125">
        <f t="shared" ca="1" si="930"/>
        <v>0</v>
      </c>
      <c r="HZ113" s="125">
        <f t="shared" ca="1" si="930"/>
        <v>0</v>
      </c>
      <c r="IA113" s="125">
        <f t="shared" ca="1" si="930"/>
        <v>0</v>
      </c>
      <c r="IB113" s="125">
        <f t="shared" ca="1" si="930"/>
        <v>0</v>
      </c>
      <c r="IC113" s="125">
        <f t="shared" ca="1" si="930"/>
        <v>0</v>
      </c>
      <c r="ID113" s="125">
        <f t="shared" ca="1" si="930"/>
        <v>0</v>
      </c>
      <c r="IE113" s="5">
        <f t="shared" ca="1" si="884"/>
        <v>67</v>
      </c>
      <c r="IF113" s="9"/>
      <c r="IG113" s="5">
        <f t="shared" ca="1" si="885"/>
        <v>1</v>
      </c>
      <c r="IH113" s="5" t="b">
        <f t="shared" ca="1" si="885"/>
        <v>0</v>
      </c>
      <c r="II113" s="19">
        <f t="shared" ca="1" si="886"/>
        <v>0</v>
      </c>
      <c r="IJ113" s="5">
        <f t="shared" ca="1" si="885"/>
        <v>55</v>
      </c>
      <c r="IK113" s="19">
        <f t="shared" ca="1" si="886"/>
        <v>1</v>
      </c>
      <c r="IL113" s="19">
        <f t="shared" ca="1" si="886"/>
        <v>0</v>
      </c>
      <c r="IM113" s="19">
        <f t="shared" ca="1" si="886"/>
        <v>0</v>
      </c>
      <c r="IN113" s="19">
        <f t="shared" ca="1" si="886"/>
        <v>0</v>
      </c>
      <c r="IO113" s="19">
        <f t="shared" ca="1" si="886"/>
        <v>0</v>
      </c>
      <c r="IP113" s="19">
        <f t="shared" ca="1" si="886"/>
        <v>0</v>
      </c>
      <c r="IQ113" s="19">
        <f t="shared" ca="1" si="886"/>
        <v>0</v>
      </c>
      <c r="IR113" s="19">
        <f t="shared" ca="1" si="886"/>
        <v>0</v>
      </c>
      <c r="IS113" s="19">
        <f t="shared" ca="1" si="886"/>
        <v>0</v>
      </c>
      <c r="IT113" s="19">
        <f t="shared" ca="1" si="886"/>
        <v>0</v>
      </c>
      <c r="IU113" s="19">
        <f t="shared" ca="1" si="886"/>
        <v>0</v>
      </c>
      <c r="IV113" s="19">
        <f t="shared" ca="1" si="886"/>
        <v>0</v>
      </c>
      <c r="IW113" s="19">
        <f t="shared" ca="1" si="886"/>
        <v>0</v>
      </c>
      <c r="IX113" s="19">
        <f t="shared" ca="1" si="886"/>
        <v>0</v>
      </c>
      <c r="IY113" s="19">
        <f t="shared" ca="1" si="886"/>
        <v>0</v>
      </c>
      <c r="IZ113" s="19">
        <f t="shared" ca="1" si="886"/>
        <v>0</v>
      </c>
      <c r="JA113" s="19">
        <f t="shared" ca="1" si="886"/>
        <v>0</v>
      </c>
      <c r="JB113" s="19">
        <f t="shared" ca="1" si="886"/>
        <v>0</v>
      </c>
      <c r="JC113" s="19">
        <f t="shared" ca="1" si="886"/>
        <v>0</v>
      </c>
      <c r="JD113" s="19">
        <f t="shared" ca="1" si="886"/>
        <v>0</v>
      </c>
      <c r="JE113" s="19">
        <f t="shared" ca="1" si="886"/>
        <v>0</v>
      </c>
      <c r="JF113" s="19">
        <f t="shared" ca="1" si="886"/>
        <v>0</v>
      </c>
      <c r="JG113" s="5">
        <f t="shared" ca="1" si="887"/>
        <v>1.2500000000000001E-2</v>
      </c>
      <c r="JH113" s="567">
        <f t="shared" ca="1" si="887"/>
        <v>0</v>
      </c>
      <c r="JI113" s="5">
        <f t="shared" ca="1" si="887"/>
        <v>6.25E-2</v>
      </c>
      <c r="JJ113" s="5">
        <f t="shared" ca="1" si="887"/>
        <v>6.25E-2</v>
      </c>
      <c r="JK113" s="5">
        <f t="shared" ca="1" si="887"/>
        <v>6.25E-2</v>
      </c>
      <c r="JL113" s="19">
        <f t="shared" ca="1" si="886"/>
        <v>1</v>
      </c>
      <c r="JM113" s="19">
        <f t="shared" ca="1" si="886"/>
        <v>0</v>
      </c>
      <c r="JN113" s="19">
        <f t="shared" ca="1" si="886"/>
        <v>1</v>
      </c>
      <c r="JO113" s="9"/>
      <c r="JP113" s="5" t="b">
        <f t="shared" ca="1" si="888"/>
        <v>0</v>
      </c>
      <c r="JQ113" s="19" t="str">
        <f t="shared" ca="1" si="889"/>
        <v>-</v>
      </c>
      <c r="JR113" s="19" t="str">
        <f t="shared" ca="1" si="889"/>
        <v>-</v>
      </c>
      <c r="JS113" s="5" t="b">
        <f t="shared" ca="1" si="890"/>
        <v>0</v>
      </c>
      <c r="JT113" s="5" t="b">
        <f t="shared" ca="1" si="890"/>
        <v>0</v>
      </c>
      <c r="JU113" s="5" t="b">
        <f t="shared" ca="1" si="890"/>
        <v>1</v>
      </c>
      <c r="JV113" s="144">
        <f t="shared" ca="1" si="908"/>
        <v>1</v>
      </c>
      <c r="JW113" s="144">
        <f t="shared" ca="1" si="908"/>
        <v>1</v>
      </c>
      <c r="JX113" s="19" t="str">
        <f t="shared" ca="1" si="909"/>
        <v>-</v>
      </c>
      <c r="JY113" s="19" t="str">
        <f t="shared" ca="1" si="909"/>
        <v>-</v>
      </c>
      <c r="JZ113" s="19" t="str">
        <f t="shared" ca="1" si="909"/>
        <v>-</v>
      </c>
      <c r="KA113" s="19" t="str">
        <f t="shared" ca="1" si="909"/>
        <v>-</v>
      </c>
      <c r="KB113" s="19">
        <f t="shared" ca="1" si="909"/>
        <v>1</v>
      </c>
      <c r="KC113" s="19">
        <f t="shared" ca="1" si="909"/>
        <v>0.66</v>
      </c>
      <c r="KD113" s="19" t="str">
        <f t="shared" ca="1" si="909"/>
        <v>-</v>
      </c>
      <c r="KE113" s="5" t="b" cm="1">
        <f t="array" aca="1" ref="KE113" ca="1">IF(OR(KF113:KM113&lt;&gt;"-"),TRUE,"-")</f>
        <v>1</v>
      </c>
      <c r="KF113" s="237">
        <f t="shared" ca="1" si="920"/>
        <v>2</v>
      </c>
      <c r="KG113" s="237">
        <f t="shared" ca="1" si="920"/>
        <v>2</v>
      </c>
      <c r="KH113" s="237">
        <f t="shared" ca="1" si="920"/>
        <v>2</v>
      </c>
      <c r="KI113" s="237">
        <f t="shared" ca="1" si="920"/>
        <v>2</v>
      </c>
      <c r="KJ113" s="237">
        <f t="shared" ca="1" si="920"/>
        <v>2</v>
      </c>
      <c r="KK113" s="237">
        <f t="shared" ca="1" si="920"/>
        <v>2</v>
      </c>
      <c r="KL113" s="237">
        <f t="shared" ca="1" si="920"/>
        <v>2</v>
      </c>
      <c r="KM113" s="237">
        <f t="shared" ca="1" si="920"/>
        <v>2</v>
      </c>
      <c r="KN113" s="5" t="str">
        <f t="array" aca="1" ref="KN113" ca="1">IF(OR(KO113:KU113&lt;&gt;"-"),TRUE,"-")</f>
        <v>-</v>
      </c>
      <c r="KO113" s="19" t="str">
        <f t="shared" ca="1" si="911"/>
        <v>-</v>
      </c>
      <c r="KP113" s="19" t="str">
        <f t="shared" ca="1" si="911"/>
        <v>-</v>
      </c>
      <c r="KQ113" s="19" t="str">
        <f t="shared" ca="1" si="911"/>
        <v>-</v>
      </c>
      <c r="KR113" s="19" t="str">
        <f t="shared" ca="1" si="911"/>
        <v>-</v>
      </c>
      <c r="KS113" s="19" t="str">
        <f t="shared" ca="1" si="911"/>
        <v>-</v>
      </c>
      <c r="KT113" s="19" t="str">
        <f t="shared" ca="1" si="911"/>
        <v>-</v>
      </c>
      <c r="KU113" s="19" t="str">
        <f t="shared" ca="1" si="911"/>
        <v>-</v>
      </c>
      <c r="KV113" s="19" t="b">
        <f t="shared" ca="1" si="911"/>
        <v>0</v>
      </c>
      <c r="KW113" s="144">
        <f t="shared" ca="1" si="892"/>
        <v>2</v>
      </c>
      <c r="KX113" s="19">
        <f t="shared" ca="1" si="911"/>
        <v>2</v>
      </c>
      <c r="KY113" s="19" t="b">
        <f t="shared" ca="1" si="911"/>
        <v>0</v>
      </c>
      <c r="KZ113" s="19" t="str">
        <f t="shared" ca="1" si="911"/>
        <v>-</v>
      </c>
      <c r="LA113" s="5" t="str">
        <f t="shared" ca="1" si="893"/>
        <v>-</v>
      </c>
      <c r="LB113" s="5" t="str">
        <f t="shared" ca="1" si="893"/>
        <v>-</v>
      </c>
      <c r="LC113" s="5" t="str">
        <f t="shared" ca="1" si="893"/>
        <v>-</v>
      </c>
      <c r="LD113" s="5" t="str">
        <f t="shared" ca="1" si="893"/>
        <v>-</v>
      </c>
      <c r="LE113" s="19" t="b">
        <f t="shared" ca="1" si="912"/>
        <v>0</v>
      </c>
      <c r="LF113" s="19" t="str">
        <f t="shared" ca="1" si="912"/>
        <v>-</v>
      </c>
      <c r="LG113" s="19" t="str">
        <f t="shared" ca="1" si="912"/>
        <v>-</v>
      </c>
      <c r="LH113" s="19" t="b">
        <f t="shared" ca="1" si="912"/>
        <v>1</v>
      </c>
      <c r="LI113" s="19">
        <f t="shared" ca="1" si="912"/>
        <v>0.75</v>
      </c>
      <c r="LJ113" s="19">
        <f t="shared" ca="1" si="912"/>
        <v>0.75</v>
      </c>
      <c r="LK113" s="19">
        <f t="shared" ca="1" si="912"/>
        <v>0.99</v>
      </c>
      <c r="LL113" s="19">
        <f t="shared" ca="1" si="912"/>
        <v>0.5</v>
      </c>
      <c r="LM113" s="19">
        <f t="shared" ca="1" si="912"/>
        <v>0</v>
      </c>
      <c r="LN113" s="19">
        <f t="shared" ca="1" si="912"/>
        <v>0</v>
      </c>
      <c r="LO113" s="19" t="str">
        <f t="shared" ca="1" si="912"/>
        <v>-</v>
      </c>
      <c r="LP113" s="5" t="str" cm="1">
        <f t="array" aca="1" ref="LP113" ca="1">INDEX(i.meatgrid,$Q113,LP$7)</f>
        <v>-</v>
      </c>
      <c r="LQ113" s="5" t="str" cm="1">
        <f t="array" aca="1" ref="LQ113" ca="1">INDEX(i.meatgrid,$Q113,LQ$7)</f>
        <v>-</v>
      </c>
      <c r="LR113" s="19" t="str">
        <f t="shared" ca="1" si="912"/>
        <v>-</v>
      </c>
      <c r="LS113" s="5">
        <f t="shared" ca="1" si="895"/>
        <v>1</v>
      </c>
      <c r="LT113" s="9"/>
      <c r="LU113" s="19">
        <f t="shared" ca="1" si="912"/>
        <v>70</v>
      </c>
      <c r="LV113" s="19">
        <f t="shared" ca="1" si="896"/>
        <v>50</v>
      </c>
      <c r="LW113" s="19">
        <f t="shared" ca="1" si="896"/>
        <v>80</v>
      </c>
      <c r="LX113" s="19">
        <f t="shared" ca="1" si="896"/>
        <v>50</v>
      </c>
      <c r="LY113" s="5" t="b" cm="1">
        <f t="array" aca="1" ref="LY113" ca="1">INDEX(i.meatgrid,$Q113,LY$7)</f>
        <v>1</v>
      </c>
      <c r="LZ113" s="5" t="b" cm="1">
        <f t="array" aca="1" ref="LZ113" ca="1">INDEX(i.meatgrid,$Q113,LZ$7)</f>
        <v>0</v>
      </c>
      <c r="MA113" s="5" t="str" cm="1">
        <f t="array" aca="1" ref="MA113" ca="1">INDEX(i.meatgrid,$Q113,MA$7)</f>
        <v>-</v>
      </c>
      <c r="MB113" s="5" t="str" cm="1">
        <f t="array" aca="1" ref="MB113" ca="1">INDEX(i.meatgrid,$Q113,MB$7)</f>
        <v>-</v>
      </c>
      <c r="MC113" s="19">
        <f t="shared" ca="1" si="897"/>
        <v>1</v>
      </c>
      <c r="MD113" s="5">
        <f t="shared" ca="1" si="898"/>
        <v>1</v>
      </c>
      <c r="ME113" s="5" cm="1">
        <f t="array" aca="1" ref="ME113" ca="1">INDEX(i.meatgrid,$Q113,ME$7)</f>
        <v>0</v>
      </c>
      <c r="MF113" s="5" cm="1">
        <f t="array" aca="1" ref="MF113" ca="1">INDEX(i.meatgrid,$Q113,MF$7)</f>
        <v>0</v>
      </c>
      <c r="MG113" s="5" cm="1">
        <f t="array" aca="1" ref="MG113" ca="1">INDEX(i.meatgrid,$Q113,MG$7)</f>
        <v>0</v>
      </c>
      <c r="MH113" s="5" cm="1">
        <f t="array" aca="1" ref="MH113" ca="1">INDEX(i.meatgrid,$Q113,MH$7)</f>
        <v>0</v>
      </c>
      <c r="MI113" s="5" cm="1">
        <f t="array" aca="1" ref="MI113" ca="1">INDEX(i.meatgrid,$Q113,MI$7)</f>
        <v>0</v>
      </c>
      <c r="MJ113" s="5" cm="1">
        <f t="array" aca="1" ref="MJ113" ca="1">INDEX(i.meatgrid,$Q113,MJ$7)</f>
        <v>1</v>
      </c>
      <c r="MK113" s="5" cm="1">
        <f t="array" aca="1" ref="MK113" ca="1">INDEX(i.meatgrid,$Q113,MK$7)</f>
        <v>1</v>
      </c>
      <c r="ML113" s="5" cm="1">
        <f t="array" aca="1" ref="ML113" ca="1">INDEX(i.meatgrid,$Q113,ML$7)</f>
        <v>1</v>
      </c>
      <c r="MM113" s="19">
        <f t="shared" ca="1" si="899"/>
        <v>1</v>
      </c>
      <c r="MN113" s="9"/>
      <c r="MO113" s="19" t="b">
        <f t="shared" ca="1" si="900"/>
        <v>0</v>
      </c>
      <c r="MP113" s="19" t="b">
        <f t="shared" ca="1" si="900"/>
        <v>0</v>
      </c>
      <c r="MQ113" s="19">
        <f t="shared" ca="1" si="900"/>
        <v>1</v>
      </c>
      <c r="MR113" s="19">
        <f t="shared" ca="1" si="900"/>
        <v>0.75</v>
      </c>
      <c r="MS113" s="19">
        <f t="shared" ca="1" si="900"/>
        <v>0.75</v>
      </c>
      <c r="MT113" s="19">
        <f t="shared" ca="1" si="900"/>
        <v>0.8</v>
      </c>
      <c r="MU113" s="19">
        <f t="shared" ca="1" si="900"/>
        <v>0.82499999999999996</v>
      </c>
      <c r="MV113" s="19">
        <f t="shared" ca="1" si="900"/>
        <v>0.875</v>
      </c>
      <c r="MW113" s="19">
        <f t="shared" ca="1" si="900"/>
        <v>0.9</v>
      </c>
      <c r="MX113" s="19">
        <f t="shared" ca="1" si="900"/>
        <v>1</v>
      </c>
      <c r="MY113" s="19">
        <f t="shared" ca="1" si="900"/>
        <v>0.875</v>
      </c>
      <c r="MZ113" s="19" t="b">
        <f t="shared" ca="1" si="900"/>
        <v>1</v>
      </c>
      <c r="NA113" s="19">
        <f t="shared" ca="1" si="900"/>
        <v>74.989999999999995</v>
      </c>
      <c r="NB113" s="19" t="str">
        <f t="shared" ca="1" si="900"/>
        <v>-</v>
      </c>
      <c r="NC113" s="19" t="str">
        <f t="shared" ca="1" si="900"/>
        <v>-</v>
      </c>
      <c r="ND113" s="19" t="str">
        <f t="shared" ca="1" si="900"/>
        <v>-</v>
      </c>
      <c r="NE113" s="19" t="str">
        <f t="shared" ref="NE113:OT113" ca="1" si="931">OFFSET(NE$5,$B113,0)</f>
        <v>-</v>
      </c>
      <c r="NF113" s="19" t="str">
        <f t="shared" ca="1" si="931"/>
        <v>-</v>
      </c>
      <c r="NG113" s="19" t="str">
        <f t="shared" ca="1" si="931"/>
        <v>-</v>
      </c>
      <c r="NH113" s="19" t="str">
        <f t="shared" ca="1" si="931"/>
        <v>-</v>
      </c>
      <c r="NI113" s="19">
        <f t="shared" ca="1" si="931"/>
        <v>36.99</v>
      </c>
      <c r="NJ113" s="19">
        <f t="shared" ca="1" si="931"/>
        <v>36.99</v>
      </c>
      <c r="NK113" s="19" t="str">
        <f t="shared" ca="1" si="931"/>
        <v>-</v>
      </c>
      <c r="NL113" s="19" t="str">
        <f t="shared" ca="1" si="931"/>
        <v>-</v>
      </c>
      <c r="NM113" s="19" t="str">
        <f t="shared" ca="1" si="931"/>
        <v>-</v>
      </c>
      <c r="NN113" s="19" t="str">
        <f t="shared" ca="1" si="931"/>
        <v>-</v>
      </c>
      <c r="NO113" s="19" t="str">
        <f t="shared" ca="1" si="931"/>
        <v>-</v>
      </c>
      <c r="NP113" s="19">
        <f t="shared" ca="1" si="931"/>
        <v>49.99</v>
      </c>
      <c r="NQ113" s="19">
        <f t="shared" ca="1" si="931"/>
        <v>49.99</v>
      </c>
      <c r="NR113" s="19">
        <f t="shared" ca="1" si="931"/>
        <v>49.99</v>
      </c>
      <c r="NS113" s="19">
        <f t="shared" ca="1" si="931"/>
        <v>49.99</v>
      </c>
      <c r="NT113" s="19">
        <f t="shared" ca="1" si="931"/>
        <v>49.99</v>
      </c>
      <c r="NU113" s="19">
        <f t="shared" ca="1" si="931"/>
        <v>49.99</v>
      </c>
      <c r="NV113" s="19">
        <f t="shared" ca="1" si="931"/>
        <v>49.99</v>
      </c>
      <c r="NW113" s="19">
        <f t="shared" ca="1" si="931"/>
        <v>49.99</v>
      </c>
      <c r="NX113" s="19">
        <f t="shared" ca="1" si="931"/>
        <v>412.99</v>
      </c>
      <c r="NY113" s="19">
        <f t="shared" ca="1" si="931"/>
        <v>412.99</v>
      </c>
      <c r="NZ113" s="19" t="str">
        <f t="shared" ca="1" si="931"/>
        <v>-</v>
      </c>
      <c r="OA113" s="19" t="str">
        <f t="shared" ca="1" si="931"/>
        <v>-</v>
      </c>
      <c r="OB113" s="19" t="str">
        <f t="shared" ca="1" si="931"/>
        <v>-</v>
      </c>
      <c r="OC113" s="19" t="str">
        <f t="shared" ca="1" si="931"/>
        <v>-</v>
      </c>
      <c r="OD113" s="19" t="str">
        <f t="shared" ca="1" si="931"/>
        <v>-</v>
      </c>
      <c r="OE113" s="19">
        <f t="shared" ca="1" si="931"/>
        <v>6.8900000000000006</v>
      </c>
      <c r="OF113" s="19">
        <f t="shared" ca="1" si="931"/>
        <v>6.8900000000000006</v>
      </c>
      <c r="OG113" s="19">
        <f t="shared" ca="1" si="931"/>
        <v>6.8900000000000006</v>
      </c>
      <c r="OH113" s="19">
        <f t="shared" ca="1" si="931"/>
        <v>6.8900000000000006</v>
      </c>
      <c r="OI113" s="19">
        <f t="shared" ca="1" si="931"/>
        <v>6.8900000000000006</v>
      </c>
      <c r="OJ113" s="19">
        <f t="shared" ca="1" si="931"/>
        <v>6.8900000000000006</v>
      </c>
      <c r="OK113" s="19">
        <f t="shared" ca="1" si="931"/>
        <v>6.8900000000000006</v>
      </c>
      <c r="OL113" s="19">
        <f t="shared" ca="1" si="931"/>
        <v>6.8900000000000006</v>
      </c>
      <c r="OM113" s="19">
        <f t="shared" ca="1" si="931"/>
        <v>346.99</v>
      </c>
      <c r="ON113" s="19">
        <f t="shared" ca="1" si="931"/>
        <v>346.99</v>
      </c>
      <c r="OO113" s="19" t="str">
        <f t="shared" ca="1" si="931"/>
        <v>-</v>
      </c>
      <c r="OP113" s="19" t="str">
        <f t="shared" ca="1" si="931"/>
        <v>-</v>
      </c>
      <c r="OQ113" s="19" t="str">
        <f t="shared" ca="1" si="931"/>
        <v>-</v>
      </c>
      <c r="OR113" s="19" t="str">
        <f t="shared" ca="1" si="931"/>
        <v>-</v>
      </c>
      <c r="OS113" s="19" t="str">
        <f t="shared" ca="1" si="931"/>
        <v>-</v>
      </c>
      <c r="OT113" s="19">
        <f t="shared" ca="1" si="931"/>
        <v>0</v>
      </c>
      <c r="OU113" s="24">
        <v>0</v>
      </c>
    </row>
    <row r="114" spans="1:411" outlineLevel="1">
      <c r="A114" s="21">
        <f t="shared" si="158"/>
        <v>109</v>
      </c>
      <c r="B114" s="21"/>
      <c r="D114" s="14"/>
      <c r="E114" t="b">
        <v>0</v>
      </c>
      <c r="H114" s="21"/>
      <c r="I114" s="21"/>
      <c r="J114" s="21"/>
      <c r="K114" s="21"/>
      <c r="L114" s="21"/>
      <c r="M114" s="21"/>
      <c r="N114" s="21"/>
      <c r="O114" s="21"/>
      <c r="P114" s="21"/>
      <c r="Q114" s="21"/>
      <c r="R114" s="21"/>
      <c r="S114" s="21"/>
      <c r="T114" s="21"/>
      <c r="U114" s="218"/>
      <c r="V114" s="218"/>
      <c r="W114" s="21"/>
      <c r="X114" s="218"/>
      <c r="Y114" s="218"/>
      <c r="Z114" s="218"/>
      <c r="AA114" s="218"/>
      <c r="AB114" s="218"/>
      <c r="AC114" s="323" t="e">
        <f>INDEX(CHOOSE($N114,DataAutumn!i.OptLTWAdj,DataWinter!i.OptLTWAdj,DataSpring!i.OptLTWAdj),AC$7+($AI114-1)*3+($W114-1)*15,$S114+($M114-1)*4)</f>
        <v>#VALUE!</v>
      </c>
      <c r="AD114" s="218"/>
      <c r="AE114" s="218"/>
      <c r="AL114" s="234" t="str">
        <f ca="1">"blank "&amp;TEXT(RAND(),"0.000")</f>
        <v>blank 0.788</v>
      </c>
      <c r="AM114" s="9" t="str">
        <f ca="1">IF(COUNTIF(AL$5:AL114,AL114)=1,"-","Dup")</f>
        <v>-</v>
      </c>
      <c r="AN114" s="9"/>
      <c r="AO114" s="14"/>
      <c r="AP114" s="14"/>
      <c r="AQ114" s="14"/>
      <c r="AR114" s="14"/>
      <c r="AS114" s="14"/>
      <c r="AT114" s="14"/>
      <c r="AU114" s="563"/>
      <c r="AV114" s="563"/>
      <c r="AW114" s="9"/>
      <c r="AX114" s="14"/>
      <c r="AY114" s="14"/>
      <c r="AZ114" s="14"/>
      <c r="BA114" s="14"/>
      <c r="BB114" s="14"/>
      <c r="BC114" s="14"/>
      <c r="BD114" s="14"/>
      <c r="BE114" s="9"/>
      <c r="BF114" s="14"/>
      <c r="BG114" s="14"/>
      <c r="BH114" s="14"/>
      <c r="BI114" s="14"/>
      <c r="BJ114" s="14"/>
      <c r="BK114" s="14"/>
      <c r="BL114" s="14"/>
      <c r="BM114" s="14"/>
      <c r="BN114" s="14"/>
      <c r="BO114" s="14"/>
      <c r="BP114" s="14"/>
      <c r="BQ114" s="9"/>
      <c r="BR114" s="14"/>
      <c r="BS114" s="14"/>
      <c r="BT114" s="14"/>
      <c r="BU114" s="14"/>
      <c r="BV114" s="14"/>
      <c r="BW114" s="14"/>
      <c r="BX114" s="14"/>
      <c r="BY114" s="14"/>
      <c r="BZ114" s="14"/>
      <c r="CA114" s="14"/>
      <c r="CB114" s="9"/>
      <c r="CC114" s="14"/>
      <c r="CD114" s="14"/>
      <c r="CE114" s="14"/>
      <c r="CF114" s="14"/>
      <c r="CG114" s="14"/>
      <c r="CH114" s="14"/>
      <c r="CI114" s="14"/>
      <c r="CJ114" s="14"/>
      <c r="CK114" s="14"/>
      <c r="CL114" s="14"/>
      <c r="CM114" s="14"/>
      <c r="CN114" s="9"/>
      <c r="CO114" s="14"/>
      <c r="CP114" s="14"/>
      <c r="CQ114" s="14"/>
      <c r="CR114" s="14"/>
      <c r="CS114" s="14"/>
      <c r="CT114" s="14"/>
      <c r="CU114" s="14"/>
      <c r="CV114" s="14"/>
      <c r="CW114" s="14"/>
      <c r="CX114" s="14"/>
      <c r="CY114" s="14"/>
      <c r="CZ114" s="14"/>
      <c r="DA114" s="14"/>
      <c r="DB114" s="14"/>
      <c r="DC114" s="14"/>
      <c r="DD114" s="14"/>
      <c r="DE114" s="14"/>
      <c r="DF114" s="14"/>
      <c r="DG114" s="14"/>
      <c r="DH114" s="14"/>
      <c r="DI114" s="14"/>
      <c r="DJ114" s="14"/>
      <c r="DK114" s="14"/>
      <c r="DL114" s="14"/>
      <c r="DM114" s="14"/>
      <c r="DN114" s="14"/>
      <c r="DO114" s="14"/>
      <c r="DP114" s="14"/>
      <c r="DQ114" s="14"/>
      <c r="DR114" s="14"/>
      <c r="DS114" s="14"/>
      <c r="DT114" s="14"/>
      <c r="DU114" s="14"/>
      <c r="DV114" s="14"/>
      <c r="DW114" s="14"/>
      <c r="DX114" s="14"/>
      <c r="DY114" s="14"/>
      <c r="DZ114" s="14"/>
      <c r="EA114" s="14"/>
      <c r="EB114" s="14"/>
      <c r="EC114" s="14"/>
      <c r="ED114" s="14"/>
      <c r="EE114" s="14"/>
      <c r="EF114" s="14"/>
      <c r="EG114" s="14"/>
      <c r="EH114" s="14"/>
      <c r="EI114" s="14"/>
      <c r="EJ114" s="14"/>
      <c r="EK114" s="14"/>
      <c r="EL114" s="14"/>
      <c r="EM114" s="14"/>
      <c r="EN114" s="14"/>
      <c r="EO114" s="14"/>
      <c r="EP114" s="14"/>
      <c r="EQ114" s="14"/>
      <c r="ER114" s="14"/>
      <c r="ES114" s="14"/>
      <c r="ET114" s="14"/>
      <c r="EU114" s="14"/>
      <c r="EV114" s="14"/>
      <c r="EW114" s="14"/>
      <c r="EX114" s="14"/>
      <c r="EY114" s="14"/>
      <c r="EZ114" s="14"/>
      <c r="FA114" s="14"/>
      <c r="FB114" s="14"/>
      <c r="FC114" s="14"/>
      <c r="FD114" s="14"/>
      <c r="FE114" s="14"/>
      <c r="FF114" s="14"/>
      <c r="FG114" s="14"/>
      <c r="FH114" s="14"/>
      <c r="FI114" s="14"/>
      <c r="FJ114" s="14"/>
      <c r="FK114" s="14"/>
      <c r="FL114" s="14"/>
      <c r="FM114" s="14"/>
      <c r="FN114" s="14"/>
      <c r="FO114" s="14"/>
      <c r="FP114" s="14"/>
      <c r="FQ114" s="14"/>
      <c r="FR114" s="14"/>
      <c r="FS114" s="14"/>
      <c r="FT114" s="14"/>
      <c r="FU114" s="14"/>
      <c r="FV114" s="14"/>
      <c r="FW114" s="14"/>
      <c r="FX114" s="14"/>
      <c r="FY114" s="14"/>
      <c r="FZ114" s="14"/>
      <c r="GA114" s="14"/>
      <c r="GB114" s="14"/>
      <c r="GC114" s="14"/>
      <c r="GD114" s="14"/>
      <c r="GE114" s="14"/>
      <c r="GF114" s="14"/>
      <c r="GG114" s="14"/>
      <c r="GH114" s="14"/>
      <c r="GI114" s="14"/>
      <c r="GJ114" s="14"/>
      <c r="GK114" s="14"/>
      <c r="GL114" s="14"/>
      <c r="GM114" s="14"/>
      <c r="GN114" s="14"/>
      <c r="GO114" s="14"/>
      <c r="GP114" s="14"/>
      <c r="GQ114" s="14"/>
      <c r="GR114" s="14"/>
      <c r="GS114" s="14"/>
      <c r="GT114" s="14"/>
      <c r="GU114" s="14"/>
      <c r="GV114" s="14"/>
      <c r="GW114" s="14"/>
      <c r="GX114" s="14"/>
      <c r="GY114" s="14"/>
      <c r="GZ114" s="14"/>
      <c r="HA114" s="14"/>
      <c r="HB114" s="14"/>
      <c r="HC114" s="14"/>
      <c r="HD114" s="14"/>
      <c r="HE114" s="14"/>
      <c r="HF114" s="14"/>
      <c r="HG114" s="14"/>
      <c r="HH114" s="14"/>
      <c r="HI114" s="14"/>
      <c r="HJ114" s="14"/>
      <c r="HK114" s="14"/>
      <c r="HL114" s="14"/>
      <c r="HM114" s="14"/>
      <c r="HN114" s="14"/>
      <c r="HO114" s="14"/>
      <c r="HP114" s="14"/>
      <c r="HQ114" s="14"/>
      <c r="HR114" s="14"/>
      <c r="HS114" s="14"/>
      <c r="HT114" s="14"/>
      <c r="HU114" s="14"/>
      <c r="HV114" s="14"/>
      <c r="HW114" s="14"/>
      <c r="HX114" s="14"/>
      <c r="HY114" s="14"/>
      <c r="HZ114" s="14"/>
      <c r="IA114" s="14"/>
      <c r="IB114" s="14"/>
      <c r="IC114" s="14"/>
      <c r="ID114" s="14"/>
      <c r="IE114" s="14"/>
      <c r="IF114" s="9"/>
      <c r="IG114" s="14"/>
      <c r="IH114" s="14"/>
      <c r="II114" s="14"/>
      <c r="IJ114" s="14"/>
      <c r="IK114" s="14"/>
      <c r="IL114" s="14"/>
      <c r="IM114" s="14"/>
      <c r="IN114" s="14"/>
      <c r="IO114" s="14"/>
      <c r="IP114" s="14"/>
      <c r="IQ114" s="14"/>
      <c r="IR114" s="14"/>
      <c r="IS114" s="14"/>
      <c r="IT114" s="14"/>
      <c r="IU114" s="14"/>
      <c r="IV114" s="14"/>
      <c r="IW114" s="14"/>
      <c r="IX114" s="14"/>
      <c r="IY114" s="14"/>
      <c r="IZ114" s="14"/>
      <c r="JA114" s="14"/>
      <c r="JB114" s="14"/>
      <c r="JC114" s="14"/>
      <c r="JD114" s="14"/>
      <c r="JE114" s="14"/>
      <c r="JF114" s="14"/>
      <c r="JG114" s="14"/>
      <c r="JH114" s="14"/>
      <c r="JI114" s="14"/>
      <c r="JJ114" s="14"/>
      <c r="JK114" s="14"/>
      <c r="JL114" s="14"/>
      <c r="JM114" s="14"/>
      <c r="JN114" s="14"/>
      <c r="JO114" s="9"/>
      <c r="JP114" s="14"/>
      <c r="JQ114" s="14"/>
      <c r="JR114" s="14"/>
      <c r="JS114" s="14"/>
      <c r="JT114" s="14"/>
      <c r="JU114" s="14"/>
      <c r="JV114" s="14"/>
      <c r="JW114" s="14"/>
      <c r="JX114" s="14"/>
      <c r="JY114" s="14"/>
      <c r="JZ114" s="14"/>
      <c r="KA114" s="14"/>
      <c r="KB114" s="14"/>
      <c r="KC114" s="14"/>
      <c r="KD114" s="14"/>
      <c r="KE114" s="14"/>
      <c r="KF114" s="14"/>
      <c r="KG114" s="14"/>
      <c r="KH114" s="14"/>
      <c r="KI114" s="14"/>
      <c r="KJ114" s="14"/>
      <c r="KK114" s="14"/>
      <c r="KL114" s="14"/>
      <c r="KM114" s="14"/>
      <c r="KN114" s="14"/>
      <c r="KO114" s="14"/>
      <c r="KP114" s="14"/>
      <c r="KQ114" s="14"/>
      <c r="KR114" s="14"/>
      <c r="KS114" s="14"/>
      <c r="KT114" s="14"/>
      <c r="KU114" s="14"/>
      <c r="KV114" s="14"/>
      <c r="KW114" s="14"/>
      <c r="KX114" s="14"/>
      <c r="KY114" s="14"/>
      <c r="KZ114" s="14"/>
      <c r="LA114" s="14"/>
      <c r="LB114" s="14"/>
      <c r="LC114" s="14"/>
      <c r="LD114" s="14"/>
      <c r="LE114" s="14"/>
      <c r="LF114" s="14"/>
      <c r="LG114" s="14"/>
      <c r="LH114" s="14"/>
      <c r="LI114" s="14"/>
      <c r="LJ114" s="14"/>
      <c r="LK114" s="14"/>
      <c r="LL114" s="14"/>
      <c r="LM114" s="14"/>
      <c r="LN114" s="14"/>
      <c r="LO114" s="14"/>
      <c r="LP114" s="14"/>
      <c r="LQ114" s="14"/>
      <c r="LR114" s="14"/>
      <c r="LS114" s="14"/>
      <c r="LT114" s="9"/>
      <c r="LU114" s="14"/>
      <c r="LV114" s="14"/>
      <c r="LW114" s="14"/>
      <c r="LX114" s="14"/>
      <c r="LY114" s="14"/>
      <c r="LZ114" s="14"/>
      <c r="MA114" s="14"/>
      <c r="MB114" s="14"/>
      <c r="MC114" s="14"/>
      <c r="MD114" s="14"/>
      <c r="ME114" s="14"/>
      <c r="MF114" s="14"/>
      <c r="MG114" s="14"/>
      <c r="MH114" s="14"/>
      <c r="MI114" s="14"/>
      <c r="MJ114" s="14"/>
      <c r="MK114" s="14"/>
      <c r="ML114" s="14"/>
      <c r="MM114" s="14"/>
      <c r="MN114" s="9"/>
      <c r="MO114" s="14"/>
      <c r="MP114" s="14"/>
      <c r="MQ114" s="14"/>
      <c r="MR114" s="14"/>
      <c r="MS114" s="14"/>
      <c r="MT114" s="14"/>
      <c r="MU114" s="14"/>
      <c r="MV114" s="14"/>
      <c r="MW114" s="14"/>
      <c r="MX114" s="14"/>
      <c r="MY114" s="14"/>
      <c r="MZ114" s="14"/>
      <c r="NA114" s="14"/>
      <c r="NB114" s="14"/>
      <c r="NC114" s="14"/>
      <c r="ND114" s="14"/>
      <c r="NE114" s="14"/>
      <c r="NF114" s="14"/>
      <c r="NG114" s="14"/>
      <c r="NH114" s="14"/>
      <c r="NI114" s="14"/>
      <c r="NJ114" s="14"/>
      <c r="NK114" s="14"/>
      <c r="NL114" s="14"/>
      <c r="NM114" s="14"/>
      <c r="NN114" s="14"/>
      <c r="NO114" s="14"/>
      <c r="NP114" s="14"/>
      <c r="NQ114" s="14"/>
      <c r="NR114" s="14"/>
      <c r="NS114" s="14"/>
      <c r="NT114" s="14"/>
      <c r="NU114" s="14"/>
      <c r="NV114" s="14"/>
      <c r="NW114" s="14"/>
      <c r="NX114" s="14"/>
      <c r="NY114" s="14"/>
      <c r="NZ114" s="14"/>
      <c r="OA114" s="14"/>
      <c r="OB114" s="14"/>
      <c r="OC114" s="14"/>
      <c r="OD114" s="14"/>
      <c r="OE114" s="14"/>
      <c r="OF114" s="14"/>
      <c r="OG114" s="14"/>
      <c r="OH114" s="14"/>
      <c r="OI114" s="14"/>
      <c r="OJ114" s="14"/>
      <c r="OK114" s="14"/>
      <c r="OL114" s="14"/>
      <c r="OM114" s="14"/>
      <c r="ON114" s="14"/>
      <c r="OO114" s="14"/>
      <c r="OP114" s="14"/>
      <c r="OQ114" s="14"/>
      <c r="OR114" s="14"/>
      <c r="OS114" s="14"/>
      <c r="OT114" s="14"/>
      <c r="OU114" s="24">
        <v>0</v>
      </c>
    </row>
    <row r="115" spans="1:411">
      <c r="A115" s="21">
        <f>ROW(A115)-5</f>
        <v>110</v>
      </c>
      <c r="B115" s="21"/>
      <c r="D115" s="14"/>
      <c r="E115" t="b">
        <v>0</v>
      </c>
      <c r="G115" s="32" t="s">
        <v>1019</v>
      </c>
      <c r="M115">
        <v>1</v>
      </c>
      <c r="N115">
        <v>1</v>
      </c>
      <c r="P115">
        <v>1</v>
      </c>
      <c r="Q115">
        <v>1</v>
      </c>
      <c r="R115">
        <v>1</v>
      </c>
      <c r="S115">
        <v>1</v>
      </c>
      <c r="T115">
        <v>1</v>
      </c>
      <c r="U115" s="218"/>
      <c r="V115" s="218"/>
      <c r="W115">
        <v>0</v>
      </c>
      <c r="X115" s="218"/>
      <c r="Y115" s="218">
        <v>81</v>
      </c>
      <c r="Z115" s="218">
        <v>81</v>
      </c>
      <c r="AA115" s="218">
        <v>81</v>
      </c>
      <c r="AB115" s="218">
        <v>1</v>
      </c>
      <c r="AC115" s="218">
        <v>1</v>
      </c>
      <c r="AD115" s="218">
        <v>1</v>
      </c>
      <c r="AE115" s="218">
        <v>1</v>
      </c>
      <c r="AL115" s="233" t="s">
        <v>1757</v>
      </c>
      <c r="AM115" s="9" t="s">
        <v>34</v>
      </c>
      <c r="AN115" s="9"/>
      <c r="AO115" s="515"/>
      <c r="AP115" s="515"/>
      <c r="AQ115" s="515"/>
      <c r="AR115" s="515"/>
      <c r="AS115" s="515"/>
      <c r="AT115" s="515"/>
      <c r="AU115" s="563"/>
      <c r="AV115" s="563"/>
      <c r="AW115" s="9"/>
      <c r="AX115" s="515"/>
      <c r="AY115" s="515"/>
      <c r="AZ115" s="515"/>
      <c r="BA115" s="515"/>
      <c r="BB115" s="515"/>
      <c r="BC115" s="515"/>
      <c r="BD115" s="515"/>
      <c r="BE115" s="9"/>
      <c r="BF115" s="515"/>
      <c r="BG115" s="515"/>
      <c r="BH115" s="515"/>
      <c r="BI115" s="515"/>
      <c r="BJ115" s="515"/>
      <c r="BK115" s="515"/>
      <c r="BL115" s="515"/>
      <c r="BM115" s="515"/>
      <c r="BN115" s="515"/>
      <c r="BO115" s="515"/>
      <c r="BP115" s="515"/>
      <c r="BQ115" s="9"/>
      <c r="BR115" s="515"/>
      <c r="BS115" s="515"/>
      <c r="BT115" s="515"/>
      <c r="BU115" s="515"/>
      <c r="BV115" s="515"/>
      <c r="BW115" s="515"/>
      <c r="BX115" s="515"/>
      <c r="BY115" s="515"/>
      <c r="BZ115" s="515"/>
      <c r="CA115" s="515"/>
      <c r="CB115" s="9"/>
      <c r="CC115" s="515"/>
      <c r="CD115" s="515"/>
      <c r="CE115" s="515"/>
      <c r="CF115" s="515"/>
      <c r="CG115" s="515"/>
      <c r="CH115" s="515"/>
      <c r="CI115" s="515"/>
      <c r="CJ115" s="515"/>
      <c r="CK115" s="515"/>
      <c r="CL115" s="515"/>
      <c r="CM115" s="515"/>
      <c r="CN115" s="9"/>
      <c r="CO115" s="515"/>
      <c r="CP115" s="515"/>
      <c r="CQ115" s="515"/>
      <c r="CR115" s="515"/>
      <c r="CS115" s="515"/>
      <c r="CT115" s="515"/>
      <c r="CU115" s="515"/>
      <c r="CV115" s="515"/>
      <c r="CW115" s="515"/>
      <c r="CX115" s="515"/>
      <c r="CY115" s="515"/>
      <c r="CZ115" s="515"/>
      <c r="DA115" s="515"/>
      <c r="DB115" s="515"/>
      <c r="DC115" s="515"/>
      <c r="DD115" s="515"/>
      <c r="DE115" s="515"/>
      <c r="DF115" s="515"/>
      <c r="DG115" s="515"/>
      <c r="DH115" s="515"/>
      <c r="DI115" s="515"/>
      <c r="DJ115" s="515"/>
      <c r="DK115" s="515"/>
      <c r="DL115" s="515"/>
      <c r="DM115" s="515"/>
      <c r="DN115" s="515"/>
      <c r="DO115" s="515"/>
      <c r="DP115" s="515"/>
      <c r="DQ115" s="515"/>
      <c r="DR115" s="515"/>
      <c r="DS115" s="515"/>
      <c r="DT115" s="515"/>
      <c r="DU115" s="515"/>
      <c r="DV115" s="515"/>
      <c r="DW115" s="515"/>
      <c r="DX115" s="515"/>
      <c r="DY115" s="515"/>
      <c r="DZ115" s="515"/>
      <c r="EA115" s="515"/>
      <c r="EB115" s="515"/>
      <c r="EC115" s="515"/>
      <c r="ED115" s="516"/>
      <c r="EE115" s="515"/>
      <c r="EF115" s="515"/>
      <c r="EG115" s="515"/>
      <c r="EH115" s="515"/>
      <c r="EI115" s="515"/>
      <c r="EJ115" s="515"/>
      <c r="EK115" s="515"/>
      <c r="EL115" s="515"/>
      <c r="EM115" s="515"/>
      <c r="EN115" s="515"/>
      <c r="EO115" s="515"/>
      <c r="EP115" s="515"/>
      <c r="EQ115" s="515"/>
      <c r="ER115" s="515"/>
      <c r="ES115" s="515"/>
      <c r="ET115" s="515"/>
      <c r="EU115" s="515"/>
      <c r="EV115" s="515"/>
      <c r="EW115" s="515"/>
      <c r="EX115" s="515"/>
      <c r="EY115" s="515"/>
      <c r="EZ115" s="515"/>
      <c r="FA115" s="515"/>
      <c r="FB115" s="515"/>
      <c r="FC115" s="515"/>
      <c r="FD115" s="515"/>
      <c r="FE115" s="515"/>
      <c r="FF115" s="515"/>
      <c r="FG115" s="515"/>
      <c r="FH115" s="515"/>
      <c r="FI115" s="515"/>
      <c r="FJ115" s="515"/>
      <c r="FK115" s="515"/>
      <c r="FL115" s="515"/>
      <c r="FM115" s="515"/>
      <c r="FN115" s="515"/>
      <c r="FO115" s="515"/>
      <c r="FP115" s="515"/>
      <c r="FQ115" s="515"/>
      <c r="FR115" s="515"/>
      <c r="FS115" s="515"/>
      <c r="FT115" s="515"/>
      <c r="FU115" s="515"/>
      <c r="FV115" s="515"/>
      <c r="FW115" s="515"/>
      <c r="FX115" s="515"/>
      <c r="FY115" s="515"/>
      <c r="FZ115" s="515"/>
      <c r="GA115" s="515"/>
      <c r="GB115" s="515"/>
      <c r="GC115" s="515"/>
      <c r="GD115" s="515"/>
      <c r="GE115" s="515"/>
      <c r="GF115" s="515"/>
      <c r="GG115" s="515"/>
      <c r="GH115" s="515"/>
      <c r="GI115" s="515"/>
      <c r="GJ115" s="515"/>
      <c r="GK115" s="515"/>
      <c r="GL115" s="515"/>
      <c r="GM115" s="515"/>
      <c r="GN115" s="515"/>
      <c r="GO115" s="515"/>
      <c r="GP115" s="515"/>
      <c r="GQ115" s="515"/>
      <c r="GR115" s="515"/>
      <c r="GS115" s="515"/>
      <c r="GT115" s="515"/>
      <c r="GU115" s="515"/>
      <c r="GV115" s="515"/>
      <c r="GW115" s="515"/>
      <c r="GX115" s="515"/>
      <c r="GY115" s="515"/>
      <c r="GZ115" s="515"/>
      <c r="HA115" s="515"/>
      <c r="HB115" s="515"/>
      <c r="HC115" s="515"/>
      <c r="HD115" s="515"/>
      <c r="HE115" s="515"/>
      <c r="HF115" s="515"/>
      <c r="HG115" s="515"/>
      <c r="HH115" s="515"/>
      <c r="HI115" s="515"/>
      <c r="HJ115" s="515"/>
      <c r="HK115" s="515"/>
      <c r="HL115" s="515"/>
      <c r="HM115" s="515"/>
      <c r="HN115" s="515"/>
      <c r="HO115" s="515"/>
      <c r="HP115" s="515"/>
      <c r="HQ115" s="515"/>
      <c r="HR115" s="515"/>
      <c r="HS115" s="515"/>
      <c r="HT115" s="515"/>
      <c r="HU115" s="515"/>
      <c r="HV115" s="515"/>
      <c r="HW115" s="515"/>
      <c r="HX115" s="515"/>
      <c r="HY115" s="515"/>
      <c r="HZ115" s="515"/>
      <c r="IA115" s="515"/>
      <c r="IB115" s="515"/>
      <c r="IC115" s="515"/>
      <c r="ID115" s="515"/>
      <c r="IE115" s="515"/>
      <c r="IF115" s="9"/>
      <c r="IG115" s="515"/>
      <c r="IH115" s="515"/>
      <c r="II115" s="515"/>
      <c r="IJ115" s="515"/>
      <c r="IK115" s="515"/>
      <c r="IL115" s="515"/>
      <c r="IM115" s="515"/>
      <c r="IN115" s="515"/>
      <c r="IO115" s="515"/>
      <c r="IP115" s="515"/>
      <c r="IQ115" s="515"/>
      <c r="IR115" s="515"/>
      <c r="IS115" s="515"/>
      <c r="IT115" s="515"/>
      <c r="IU115" s="515"/>
      <c r="IV115" s="515"/>
      <c r="IW115" s="515"/>
      <c r="IX115" s="515"/>
      <c r="IY115" s="515"/>
      <c r="IZ115" s="515"/>
      <c r="JA115" s="515"/>
      <c r="JB115" s="515"/>
      <c r="JC115" s="515"/>
      <c r="JD115" s="515"/>
      <c r="JE115" s="515"/>
      <c r="JF115" s="515"/>
      <c r="JG115" s="515"/>
      <c r="JH115" s="515"/>
      <c r="JI115" s="515"/>
      <c r="JJ115" s="515"/>
      <c r="JK115" s="515"/>
      <c r="JL115" s="515"/>
      <c r="JM115" s="515"/>
      <c r="JN115" s="515"/>
      <c r="JO115" s="9"/>
      <c r="JP115" s="515"/>
      <c r="JQ115" s="515"/>
      <c r="JR115" s="515"/>
      <c r="JS115" s="515"/>
      <c r="JT115" s="515"/>
      <c r="JU115" s="515"/>
      <c r="JV115" s="515"/>
      <c r="JW115" s="515"/>
      <c r="JX115" s="515"/>
      <c r="JY115" s="515"/>
      <c r="JZ115" s="515"/>
      <c r="KA115" s="515"/>
      <c r="KB115" s="515"/>
      <c r="KC115" s="515"/>
      <c r="KD115" s="515"/>
      <c r="KE115" s="515"/>
      <c r="KF115" s="515"/>
      <c r="KG115" s="515"/>
      <c r="KH115" s="515"/>
      <c r="KI115" s="515"/>
      <c r="KJ115" s="515"/>
      <c r="KK115" s="515"/>
      <c r="KL115" s="515"/>
      <c r="KM115" s="515"/>
      <c r="KN115" s="515"/>
      <c r="KO115" s="515"/>
      <c r="KP115" s="515"/>
      <c r="KQ115" s="515"/>
      <c r="KR115" s="515"/>
      <c r="KS115" s="515"/>
      <c r="KT115" s="515"/>
      <c r="KU115" s="515"/>
      <c r="KV115" s="515"/>
      <c r="KW115" s="515"/>
      <c r="KX115" s="515"/>
      <c r="KY115" s="515"/>
      <c r="KZ115" s="515"/>
      <c r="LA115" s="515"/>
      <c r="LB115" s="515"/>
      <c r="LC115" s="515"/>
      <c r="LD115" s="515"/>
      <c r="LE115" s="515"/>
      <c r="LF115" s="515"/>
      <c r="LG115" s="515"/>
      <c r="LH115" s="515"/>
      <c r="LI115" s="515"/>
      <c r="LJ115" s="515"/>
      <c r="LK115" s="515"/>
      <c r="LL115" s="515"/>
      <c r="LM115" s="515"/>
      <c r="LN115" s="515"/>
      <c r="LO115" s="515"/>
      <c r="LP115" s="515"/>
      <c r="LQ115" s="515"/>
      <c r="LR115" s="515"/>
      <c r="LS115" s="515"/>
      <c r="LT115" s="9"/>
      <c r="LU115" s="515"/>
      <c r="LV115" s="515"/>
      <c r="LW115" s="515"/>
      <c r="LX115" s="515"/>
      <c r="LY115" s="515"/>
      <c r="LZ115" s="515"/>
      <c r="MA115" s="515"/>
      <c r="MB115" s="515"/>
      <c r="MC115" s="515"/>
      <c r="MD115" s="515"/>
      <c r="ME115" s="515"/>
      <c r="MF115" s="515"/>
      <c r="MG115" s="515"/>
      <c r="MH115" s="515"/>
      <c r="MI115" s="515"/>
      <c r="MJ115" s="515"/>
      <c r="MK115" s="515"/>
      <c r="ML115" s="515"/>
      <c r="MM115" s="515"/>
      <c r="MN115" s="9"/>
      <c r="MO115" s="515"/>
      <c r="MP115" s="515"/>
      <c r="MQ115" s="515"/>
      <c r="MR115" s="515"/>
      <c r="MS115" s="515"/>
      <c r="MT115" s="515"/>
      <c r="MU115" s="515"/>
      <c r="MV115" s="515"/>
      <c r="MW115" s="515"/>
      <c r="MX115" s="515"/>
      <c r="MY115" s="515"/>
      <c r="MZ115" s="515"/>
      <c r="NA115" s="515"/>
      <c r="NB115" s="515"/>
      <c r="NC115" s="515"/>
      <c r="ND115" s="515"/>
      <c r="NE115" s="515"/>
      <c r="NF115" s="515"/>
      <c r="NG115" s="515"/>
      <c r="NH115" s="515"/>
      <c r="NI115" s="515"/>
      <c r="NJ115" s="515"/>
      <c r="NK115" s="515"/>
      <c r="NL115" s="515"/>
      <c r="NM115" s="515"/>
      <c r="NN115" s="515"/>
      <c r="NO115" s="515"/>
      <c r="NP115" s="515"/>
      <c r="NQ115" s="515"/>
      <c r="NR115" s="515"/>
      <c r="NS115" s="515"/>
      <c r="NT115" s="515"/>
      <c r="NU115" s="515"/>
      <c r="NV115" s="515"/>
      <c r="NW115" s="515"/>
      <c r="NX115" s="515"/>
      <c r="NY115" s="515"/>
      <c r="NZ115" s="515"/>
      <c r="OA115" s="515"/>
      <c r="OB115" s="515"/>
      <c r="OC115" s="515"/>
      <c r="OD115" s="515"/>
      <c r="OE115" s="515"/>
      <c r="OF115" s="515"/>
      <c r="OG115" s="515"/>
      <c r="OH115" s="515"/>
      <c r="OI115" s="515"/>
      <c r="OJ115" s="515"/>
      <c r="OK115" s="515"/>
      <c r="OL115" s="515"/>
      <c r="OM115" s="515"/>
      <c r="ON115" s="515"/>
      <c r="OO115" s="515"/>
      <c r="OP115" s="515"/>
      <c r="OQ115" s="515"/>
      <c r="OR115" s="515"/>
      <c r="OS115" s="515"/>
      <c r="OT115" s="515"/>
      <c r="OU115" s="24">
        <v>0</v>
      </c>
    </row>
    <row r="116" spans="1:411" outlineLevel="1">
      <c r="A116" s="21">
        <f>ROW(A116)-5</f>
        <v>111</v>
      </c>
      <c r="B116" s="21"/>
      <c r="D116" s="14"/>
      <c r="E116" t="b">
        <v>0</v>
      </c>
      <c r="G116" s="32" t="s">
        <v>1020</v>
      </c>
      <c r="M116">
        <v>4</v>
      </c>
      <c r="N116">
        <v>3</v>
      </c>
      <c r="P116">
        <v>1</v>
      </c>
      <c r="Q116">
        <v>4</v>
      </c>
      <c r="R116">
        <v>1</v>
      </c>
      <c r="S116">
        <v>4</v>
      </c>
      <c r="T116">
        <v>1</v>
      </c>
      <c r="U116" s="218"/>
      <c r="V116" s="218"/>
      <c r="W116">
        <v>0</v>
      </c>
      <c r="X116" s="218"/>
      <c r="Y116" s="218">
        <f>Y115+26</f>
        <v>107</v>
      </c>
      <c r="Z116" s="218">
        <f>Z115+26</f>
        <v>107</v>
      </c>
      <c r="AA116" s="218">
        <f>AA115+26</f>
        <v>107</v>
      </c>
      <c r="AB116" s="218">
        <v>3</v>
      </c>
      <c r="AC116" s="218">
        <v>5</v>
      </c>
      <c r="AD116" s="218">
        <v>5</v>
      </c>
      <c r="AE116" s="218">
        <v>5</v>
      </c>
      <c r="AL116" s="559" t="s">
        <v>1855</v>
      </c>
      <c r="AM116" s="9" t="str">
        <f ca="1">IF(COUNTIF(AL$5:AL116,AL116)=1,"-","Dup")</f>
        <v>Dup</v>
      </c>
      <c r="AN116" s="9"/>
      <c r="AO116" s="14"/>
      <c r="AP116" s="14"/>
      <c r="AQ116" s="14"/>
      <c r="AR116" s="14"/>
      <c r="AS116" s="14"/>
      <c r="AT116" s="14"/>
      <c r="AU116" s="563"/>
      <c r="AV116" s="563"/>
      <c r="AW116" s="9"/>
      <c r="AX116" s="14"/>
      <c r="AY116" s="14"/>
      <c r="AZ116" s="14"/>
      <c r="BA116" s="14"/>
      <c r="BB116" s="14"/>
      <c r="BC116" s="14"/>
      <c r="BD116" s="14"/>
      <c r="BE116" s="9"/>
      <c r="BF116" s="14"/>
      <c r="BG116" s="14"/>
      <c r="BH116" s="14"/>
      <c r="BI116" s="14"/>
      <c r="BJ116" s="14"/>
      <c r="BK116" s="14"/>
      <c r="BL116" s="14"/>
      <c r="BM116" s="14"/>
      <c r="BN116" s="14"/>
      <c r="BO116" s="14"/>
      <c r="BP116" s="14"/>
      <c r="BQ116" s="9"/>
      <c r="BR116" s="14"/>
      <c r="BS116" s="14"/>
      <c r="BT116" s="14"/>
      <c r="BU116" s="14"/>
      <c r="BV116" s="14"/>
      <c r="BW116" s="14"/>
      <c r="BX116" s="14"/>
      <c r="BY116" s="14"/>
      <c r="BZ116" s="14"/>
      <c r="CA116" s="14"/>
      <c r="CB116" s="9"/>
      <c r="CC116" s="14"/>
      <c r="CD116" s="14"/>
      <c r="CE116" s="14"/>
      <c r="CF116" s="14"/>
      <c r="CG116" s="14"/>
      <c r="CH116" s="153"/>
      <c r="CI116" s="14"/>
      <c r="CJ116" s="14"/>
      <c r="CK116" s="14"/>
      <c r="CL116" s="14"/>
      <c r="CM116" s="14"/>
      <c r="CN116" s="9"/>
      <c r="CO116" s="14"/>
      <c r="CP116" s="14"/>
      <c r="CQ116" s="14"/>
      <c r="CR116" s="14"/>
      <c r="CS116" s="14"/>
      <c r="CT116" s="14"/>
      <c r="CU116" s="14"/>
      <c r="CV116" s="14"/>
      <c r="CW116" s="14"/>
      <c r="CX116" s="14"/>
      <c r="CY116" s="14"/>
      <c r="CZ116" s="14"/>
      <c r="DA116" s="14"/>
      <c r="DB116" s="14"/>
      <c r="DC116" s="14"/>
      <c r="DD116" s="14"/>
      <c r="DE116" s="14"/>
      <c r="DF116" s="14"/>
      <c r="DG116" s="14"/>
      <c r="DH116" s="14"/>
      <c r="DI116" s="14"/>
      <c r="DJ116" s="14"/>
      <c r="DK116" s="14"/>
      <c r="DL116" s="14"/>
      <c r="DM116" s="14"/>
      <c r="DN116" s="14"/>
      <c r="DO116" s="14"/>
      <c r="DP116" s="14"/>
      <c r="DQ116" s="14"/>
      <c r="DR116" s="14"/>
      <c r="DS116" s="14"/>
      <c r="DT116" s="14"/>
      <c r="DU116" s="14"/>
      <c r="DV116" s="14"/>
      <c r="DW116" s="14"/>
      <c r="DX116" s="14"/>
      <c r="DY116" s="14"/>
      <c r="DZ116" s="14"/>
      <c r="EA116" s="14"/>
      <c r="EB116" s="14"/>
      <c r="EC116" s="14"/>
      <c r="ED116" s="322"/>
      <c r="EE116" s="14"/>
      <c r="EF116" s="14"/>
      <c r="EG116" s="14"/>
      <c r="EH116" s="14"/>
      <c r="EI116" s="14"/>
      <c r="EJ116" s="14"/>
      <c r="EK116" s="14"/>
      <c r="EL116" s="14"/>
      <c r="EM116" s="14"/>
      <c r="EN116" s="14"/>
      <c r="EO116" s="14"/>
      <c r="EP116" s="14"/>
      <c r="EQ116" s="14"/>
      <c r="ER116" s="14"/>
      <c r="ES116" s="14"/>
      <c r="ET116" s="14"/>
      <c r="EU116" s="14"/>
      <c r="EV116" s="14"/>
      <c r="EW116" s="14"/>
      <c r="EX116" s="14"/>
      <c r="EY116" s="14"/>
      <c r="EZ116" s="14"/>
      <c r="FA116" s="14"/>
      <c r="FB116" s="14"/>
      <c r="FC116" s="14"/>
      <c r="FD116" s="14"/>
      <c r="FE116" s="14"/>
      <c r="FF116" s="14"/>
      <c r="FG116" s="14"/>
      <c r="FH116" s="14"/>
      <c r="FI116" s="14"/>
      <c r="FJ116" s="14"/>
      <c r="FK116" s="14"/>
      <c r="FL116" s="14"/>
      <c r="FM116" s="14"/>
      <c r="FN116" s="14"/>
      <c r="FO116" s="14"/>
      <c r="FP116" s="14"/>
      <c r="FQ116" s="14"/>
      <c r="FR116" s="14"/>
      <c r="FS116" s="14"/>
      <c r="FT116" s="14"/>
      <c r="FU116" s="14"/>
      <c r="FV116" s="14"/>
      <c r="FW116" s="14"/>
      <c r="FX116" s="14"/>
      <c r="FY116" s="14"/>
      <c r="FZ116" s="14"/>
      <c r="GA116" s="14"/>
      <c r="GB116" s="14"/>
      <c r="GC116" s="14"/>
      <c r="GD116" s="14"/>
      <c r="GE116" s="14"/>
      <c r="GF116" s="14"/>
      <c r="GG116" s="14"/>
      <c r="GH116" s="14"/>
      <c r="GI116" s="14"/>
      <c r="GJ116" s="14"/>
      <c r="GK116" s="14"/>
      <c r="GL116" s="14"/>
      <c r="GM116" s="14"/>
      <c r="GN116" s="14"/>
      <c r="GO116" s="14"/>
      <c r="GP116" s="14"/>
      <c r="GQ116" s="14"/>
      <c r="GR116" s="14"/>
      <c r="GS116" s="14"/>
      <c r="GT116" s="14"/>
      <c r="GU116" s="14"/>
      <c r="GV116" s="14"/>
      <c r="GW116" s="14"/>
      <c r="GX116" s="14"/>
      <c r="GY116" s="14"/>
      <c r="GZ116" s="14"/>
      <c r="HA116" s="14"/>
      <c r="HB116" s="14"/>
      <c r="HC116" s="14"/>
      <c r="HD116" s="14"/>
      <c r="HE116" s="14"/>
      <c r="HF116" s="14"/>
      <c r="HG116" s="14"/>
      <c r="HH116" s="14"/>
      <c r="HI116" s="14"/>
      <c r="HJ116" s="14"/>
      <c r="HK116" s="14"/>
      <c r="HL116" s="14"/>
      <c r="HM116" s="14"/>
      <c r="HN116" s="14"/>
      <c r="HO116" s="14"/>
      <c r="HP116" s="14"/>
      <c r="HQ116" s="14"/>
      <c r="HR116" s="14"/>
      <c r="HS116" s="14"/>
      <c r="HT116" s="14"/>
      <c r="HU116" s="14"/>
      <c r="HV116" s="14"/>
      <c r="HW116" s="14"/>
      <c r="HX116" s="14"/>
      <c r="HY116" s="14"/>
      <c r="HZ116" s="14"/>
      <c r="IA116" s="14"/>
      <c r="IB116" s="14"/>
      <c r="IC116" s="14"/>
      <c r="ID116" s="14"/>
      <c r="IE116" s="14"/>
      <c r="IF116" s="9"/>
      <c r="IG116" s="14"/>
      <c r="IH116" s="14"/>
      <c r="II116" s="14"/>
      <c r="IJ116" s="14"/>
      <c r="IK116" s="14"/>
      <c r="IL116" s="14"/>
      <c r="IM116" s="14"/>
      <c r="IN116" s="14"/>
      <c r="IO116" s="14"/>
      <c r="IP116" s="14"/>
      <c r="IQ116" s="14"/>
      <c r="IR116" s="14"/>
      <c r="IS116" s="14"/>
      <c r="IT116" s="14"/>
      <c r="IU116" s="14"/>
      <c r="IV116" s="14"/>
      <c r="IW116" s="14"/>
      <c r="IX116" s="14"/>
      <c r="IY116" s="14"/>
      <c r="IZ116" s="14"/>
      <c r="JA116" s="14"/>
      <c r="JB116" s="14"/>
      <c r="JC116" s="14"/>
      <c r="JD116" s="14"/>
      <c r="JE116" s="14"/>
      <c r="JF116" s="14"/>
      <c r="JG116" s="14"/>
      <c r="JH116" s="14"/>
      <c r="JI116" s="14"/>
      <c r="JJ116" s="14"/>
      <c r="JK116" s="14"/>
      <c r="JL116" s="14"/>
      <c r="JM116" s="14"/>
      <c r="JN116" s="14"/>
      <c r="JO116" s="9"/>
      <c r="JP116" s="14"/>
      <c r="JQ116" s="14"/>
      <c r="JR116" s="14"/>
      <c r="JS116" s="14"/>
      <c r="JT116" s="14"/>
      <c r="JU116" s="14"/>
      <c r="JV116" s="14"/>
      <c r="JW116" s="14"/>
      <c r="JX116" s="14"/>
      <c r="JY116" s="14"/>
      <c r="JZ116" s="14"/>
      <c r="KA116" s="14"/>
      <c r="KB116" s="14"/>
      <c r="KC116" s="14"/>
      <c r="KD116" s="14"/>
      <c r="KE116" s="14"/>
      <c r="KF116" s="14"/>
      <c r="KG116" s="14"/>
      <c r="KH116" s="14"/>
      <c r="KI116" s="14"/>
      <c r="KJ116" s="14"/>
      <c r="KK116" s="14"/>
      <c r="KL116" s="14"/>
      <c r="KM116" s="14"/>
      <c r="KN116" s="14"/>
      <c r="KO116" s="14"/>
      <c r="KP116" s="14"/>
      <c r="KQ116" s="14"/>
      <c r="KR116" s="14"/>
      <c r="KS116" s="14"/>
      <c r="KT116" s="14"/>
      <c r="KU116" s="14"/>
      <c r="KV116" s="14"/>
      <c r="KW116" s="14"/>
      <c r="KX116" s="14"/>
      <c r="KY116" s="14"/>
      <c r="KZ116" s="14"/>
      <c r="LA116" s="14"/>
      <c r="LB116" s="14"/>
      <c r="LC116" s="14"/>
      <c r="LD116" s="14"/>
      <c r="LE116" s="14"/>
      <c r="LF116" s="14"/>
      <c r="LG116" s="14"/>
      <c r="LH116" s="14"/>
      <c r="LI116" s="14"/>
      <c r="LJ116" s="14"/>
      <c r="LK116" s="14"/>
      <c r="LL116" s="14"/>
      <c r="LM116" s="14"/>
      <c r="LN116" s="14"/>
      <c r="LO116" s="14"/>
      <c r="LP116" s="14"/>
      <c r="LQ116" s="14"/>
      <c r="LR116" s="14"/>
      <c r="LS116" s="14"/>
      <c r="LT116" s="9"/>
      <c r="LU116" s="14"/>
      <c r="LV116" s="14"/>
      <c r="LW116" s="14"/>
      <c r="LX116" s="14"/>
      <c r="LY116" s="14"/>
      <c r="LZ116" s="14"/>
      <c r="MA116" s="14"/>
      <c r="MB116" s="14"/>
      <c r="MC116" s="14"/>
      <c r="MD116" s="14"/>
      <c r="ME116" s="14"/>
      <c r="MF116" s="14"/>
      <c r="MG116" s="14"/>
      <c r="MH116" s="14"/>
      <c r="MI116" s="14"/>
      <c r="MJ116" s="14"/>
      <c r="MK116" s="14"/>
      <c r="ML116" s="14"/>
      <c r="MM116" s="14"/>
      <c r="MN116" s="9"/>
      <c r="MO116" s="14"/>
      <c r="MP116" s="14"/>
      <c r="MQ116" s="14"/>
      <c r="MR116" s="14"/>
      <c r="MS116" s="14"/>
      <c r="MT116" s="14"/>
      <c r="MU116" s="14"/>
      <c r="MV116" s="14"/>
      <c r="MW116" s="14"/>
      <c r="MX116" s="14"/>
      <c r="MY116" s="14"/>
      <c r="MZ116" s="14"/>
      <c r="NA116" s="14"/>
      <c r="NB116" s="14"/>
      <c r="NC116" s="14"/>
      <c r="ND116" s="14"/>
      <c r="NE116" s="14"/>
      <c r="NF116" s="14"/>
      <c r="NG116" s="14"/>
      <c r="NH116" s="14"/>
      <c r="NI116" s="14"/>
      <c r="NJ116" s="14"/>
      <c r="NK116" s="14"/>
      <c r="NL116" s="14"/>
      <c r="NM116" s="14"/>
      <c r="NN116" s="14"/>
      <c r="NO116" s="14"/>
      <c r="NP116" s="14"/>
      <c r="NQ116" s="14"/>
      <c r="NR116" s="14"/>
      <c r="NS116" s="14"/>
      <c r="NT116" s="14"/>
      <c r="NU116" s="14"/>
      <c r="NV116" s="14"/>
      <c r="NW116" s="14"/>
      <c r="NX116" s="14"/>
      <c r="NY116" s="14"/>
      <c r="NZ116" s="14"/>
      <c r="OA116" s="14"/>
      <c r="OB116" s="14"/>
      <c r="OC116" s="14"/>
      <c r="OD116" s="14"/>
      <c r="OE116" s="14"/>
      <c r="OF116" s="14"/>
      <c r="OG116" s="14"/>
      <c r="OH116" s="14"/>
      <c r="OI116" s="14"/>
      <c r="OJ116" s="14"/>
      <c r="OK116" s="14"/>
      <c r="OL116" s="14"/>
      <c r="OM116" s="14"/>
      <c r="ON116" s="14"/>
      <c r="OO116" s="14"/>
      <c r="OP116" s="14"/>
      <c r="OQ116" s="14"/>
      <c r="OR116" s="14"/>
      <c r="OS116" s="14"/>
      <c r="OT116" s="14"/>
      <c r="OU116" s="24">
        <v>0</v>
      </c>
    </row>
    <row r="117" spans="1:411" outlineLevel="1">
      <c r="A117" s="21">
        <f t="shared" si="158"/>
        <v>112</v>
      </c>
      <c r="B117" s="29">
        <f>$A$14</f>
        <v>9</v>
      </c>
      <c r="C117">
        <v>203</v>
      </c>
      <c r="D117" s="144" t="str">
        <f t="shared" ref="D117:D122" si="932">INDEX(i.Region_Desc,$K117,1)</f>
        <v>GSM</v>
      </c>
      <c r="E117" t="b">
        <v>0</v>
      </c>
      <c r="F117" t="b">
        <v>0</v>
      </c>
      <c r="G117" t="b">
        <f t="shared" ref="G117:G122" si="933">E117</f>
        <v>0</v>
      </c>
      <c r="H117" s="325">
        <v>2</v>
      </c>
      <c r="I117" s="325">
        <v>1</v>
      </c>
      <c r="J117" s="29" t="str">
        <f>""</f>
        <v/>
      </c>
      <c r="K117" s="29">
        <f>d.Region</f>
        <v>2</v>
      </c>
      <c r="L117" s="29">
        <v>2</v>
      </c>
      <c r="M117" s="29">
        <v>2</v>
      </c>
      <c r="N117" s="325">
        <v>3</v>
      </c>
      <c r="O117" s="325">
        <v>1</v>
      </c>
      <c r="P117" s="29">
        <v>1</v>
      </c>
      <c r="Q117" s="29">
        <v>7</v>
      </c>
      <c r="R117" s="21">
        <v>1</v>
      </c>
      <c r="S117" s="29">
        <v>1</v>
      </c>
      <c r="T117" s="21">
        <v>1</v>
      </c>
      <c r="U117" s="21"/>
      <c r="V117" s="21"/>
      <c r="W117" s="21">
        <v>0</v>
      </c>
      <c r="X117" s="21"/>
      <c r="Y117" s="21">
        <v>0</v>
      </c>
      <c r="Z117" s="21">
        <v>0</v>
      </c>
      <c r="AA117" s="21">
        <v>0</v>
      </c>
      <c r="AB117" s="21">
        <v>0</v>
      </c>
      <c r="AC117" s="21">
        <v>0</v>
      </c>
      <c r="AD117" s="21">
        <v>0</v>
      </c>
      <c r="AE117" s="21">
        <v>0</v>
      </c>
      <c r="AF117" s="144">
        <f>INDEX(CHOOSE($N117,DataAutumn!i.AdultDrys,DataWinter!i.AdultDrys,DataSpring!i.AdultDrys),1,$M117)</f>
        <v>3</v>
      </c>
      <c r="AG117" s="5">
        <f t="shared" ref="AG117:AH122" si="934">INDEX(i.FlkStrctr,$M117,AG$7)</f>
        <v>2</v>
      </c>
      <c r="AH117" s="5">
        <f t="shared" si="934"/>
        <v>0</v>
      </c>
      <c r="AI117" s="5">
        <f t="shared" ref="AI117:AI122" si="935">INDEX(i.StdELMan,($K117-1)*12+($M117-1)*3+$N117,AI$7)</f>
        <v>1</v>
      </c>
      <c r="AJ117">
        <f t="shared" ref="AJ117:AJ122" si="936">IFERROR(MOD($CF117,100),0)</f>
        <v>11</v>
      </c>
      <c r="AL117" s="235" t="str">
        <f ca="1">TEXT(LEFT(OFFSET(AL117,-1,0),5)+1,"00000")&amp;MID(OFFSET(AL117,-1,0),6,FIND(" ",OFFSET(AL117,-1,0),7)-5)
&amp; $D117           &amp; IF($IG117=0," FWM","")&amp;IF($IG117=1," MWM","")&amp;IF($IG117=5," Mat","")&amp;IF($IH117=TRUE,"&amp;BBT","    ")          &amp; " Day"&amp;INDEX(i.DOY,$N117,1)
&amp; " Scan"&amp;TEXT($O117,"0")        &amp;" "&amp; INDEX(DataMaster!$B$98:$B$105,$Q117,0)
&amp; " WP"&amp;TEXT($MC117*100,"000p")           &amp; " MP"&amp;TEXT($MD117*100,"000p")           &amp; " GP"&amp;TEXT($MM117*100,"000p")
&amp; " T_" &amp; IF(AND($CC117,$CE117),"TRUE ")        &amp; " (F"&amp;3+COUNTIF($CV117:$CY117,TRUE)&amp;3&amp;"N"&amp;$DM117&amp;$DN117&amp;")"</f>
        <v>00001 FeedSupply_DSP GSM MWM     Day204 Scan1 Older Mutton WP100p MP100p GP100p T_FALSE (F33N11)</v>
      </c>
      <c r="AM117" s="9" t="str">
        <f ca="1">IF(COUNTIF(AL$5:AL117,AL117)=1,"-","Dup")</f>
        <v>-</v>
      </c>
      <c r="AN117" s="9"/>
      <c r="AO117" s="12" t="b">
        <v>1</v>
      </c>
      <c r="AP117" s="12" t="b">
        <v>1</v>
      </c>
      <c r="AQ117" s="12" t="b">
        <v>1</v>
      </c>
      <c r="AR117" s="12" t="b">
        <v>1</v>
      </c>
      <c r="AS117" s="12" t="b">
        <v>1</v>
      </c>
      <c r="AT117" s="12" t="b">
        <v>1</v>
      </c>
      <c r="AU117" s="12" t="b">
        <v>1</v>
      </c>
      <c r="AV117" s="12" t="b">
        <v>1</v>
      </c>
      <c r="AW117" s="9"/>
      <c r="AX117" s="5" t="b">
        <f t="shared" ref="AX117:BC122" si="937">INDEX(i.model_structure,$H117,AX$7)</f>
        <v>0</v>
      </c>
      <c r="AY117" s="5" t="str">
        <f t="shared" si="937"/>
        <v>-</v>
      </c>
      <c r="AZ117" s="5" t="b">
        <f t="shared" si="937"/>
        <v>0</v>
      </c>
      <c r="BA117" s="5" t="b">
        <f t="shared" si="937"/>
        <v>1</v>
      </c>
      <c r="BB117" s="5" t="b">
        <f t="shared" si="937"/>
        <v>1</v>
      </c>
      <c r="BC117" s="144">
        <f t="shared" si="937"/>
        <v>0</v>
      </c>
      <c r="BD117" s="19" t="b">
        <f t="shared" ref="BD117:BD122" ca="1" si="938">OFFSET(BD$5,$B117,0)</f>
        <v>1</v>
      </c>
      <c r="BE117" s="9"/>
      <c r="BF117" s="5" t="str">
        <f t="shared" ref="BF117:BF122" ca="1" si="939">IF($M117&lt;&gt;4,OFFSET(BF$5,$B117,0),1)</f>
        <v>-</v>
      </c>
      <c r="BG117" s="19" t="str">
        <f t="shared" ref="BG117:BI122" ca="1" si="940">OFFSET(BG$5,$B117,0)</f>
        <v>-</v>
      </c>
      <c r="BH117" s="19" t="str">
        <f t="shared" ca="1" si="940"/>
        <v>-</v>
      </c>
      <c r="BI117" s="19" t="str">
        <f t="shared" ca="1" si="940"/>
        <v>-</v>
      </c>
      <c r="BJ117" s="5" t="str">
        <f t="shared" ref="BJ117:BJ122" ca="1" si="941">IF($M117&lt;&gt;4,OFFSET(BJ$5,$B117,0),1)</f>
        <v>-</v>
      </c>
      <c r="BK117" s="19" t="str">
        <f t="shared" ref="BK117:BK122" ca="1" si="942">OFFSET(BK$5,$B117,0)</f>
        <v>-</v>
      </c>
      <c r="BL117" s="5" t="str">
        <f t="shared" ref="BL117:BL122" ca="1" si="943">IF($M117&lt;&gt;4,OFFSET(BL$5,$B117,0),1)</f>
        <v>-</v>
      </c>
      <c r="BM117" s="19" t="str">
        <f t="shared" ref="BM117:BO122" ca="1" si="944">OFFSET(BM$5,$B117,0)</f>
        <v>-</v>
      </c>
      <c r="BN117" s="19" t="str">
        <f t="shared" ca="1" si="944"/>
        <v>-</v>
      </c>
      <c r="BO117" s="19" t="str">
        <f t="shared" ca="1" si="944"/>
        <v>-</v>
      </c>
      <c r="BP117" s="5" t="str">
        <f t="shared" ref="BP117:BP122" ca="1" si="945">IF($M117&lt;&gt;4,OFFSET(BP$5,$B117,0),1)</f>
        <v>-</v>
      </c>
      <c r="BQ117" s="9"/>
      <c r="BR117" s="19" t="str">
        <f t="shared" ref="BR117:CA122" ca="1" si="946">OFFSET(BR$5,$B117,0)</f>
        <v>-</v>
      </c>
      <c r="BS117" s="19" t="str">
        <f t="shared" ca="1" si="946"/>
        <v>-</v>
      </c>
      <c r="BT117" s="19" t="str">
        <f t="shared" ca="1" si="946"/>
        <v>-</v>
      </c>
      <c r="BU117" s="19" t="str">
        <f t="shared" ca="1" si="946"/>
        <v>-</v>
      </c>
      <c r="BV117" s="19" t="str">
        <f t="shared" ca="1" si="946"/>
        <v>-</v>
      </c>
      <c r="BW117" s="19" t="str">
        <f t="shared" ca="1" si="946"/>
        <v>-</v>
      </c>
      <c r="BX117" s="19" t="str">
        <f t="shared" ca="1" si="946"/>
        <v>-</v>
      </c>
      <c r="BY117" s="19" t="str">
        <f t="shared" ca="1" si="946"/>
        <v>-</v>
      </c>
      <c r="BZ117" s="19" t="str">
        <f t="shared" ca="1" si="946"/>
        <v>-</v>
      </c>
      <c r="CA117" s="19" t="str">
        <f t="shared" ca="1" si="946"/>
        <v>-</v>
      </c>
      <c r="CB117" s="9"/>
      <c r="CC117" s="12" t="b">
        <v>0</v>
      </c>
      <c r="CD117" s="12" t="b">
        <v>0</v>
      </c>
      <c r="CE117" s="12" t="b">
        <v>0</v>
      </c>
      <c r="CF117" s="12">
        <f>VALUE($K117&amp;$M117&amp;$N117&amp;$O117&amp;"1")</f>
        <v>22311</v>
      </c>
      <c r="CG117" s="144" t="b">
        <f>NOT(CE117)</f>
        <v>1</v>
      </c>
      <c r="CH117" s="12" t="s">
        <v>34</v>
      </c>
      <c r="CI117" s="12" t="b">
        <v>1</v>
      </c>
      <c r="CJ117" s="12">
        <f>VALUE($K117&amp;$M117&amp;$N117&amp;$Q117&amp;$S117&amp;"01")</f>
        <v>2237101</v>
      </c>
      <c r="CK117" s="19" t="str">
        <f t="shared" ref="CK117:CM117" ca="1" si="947">OFFSET(CK$5,$B117,0)</f>
        <v>-</v>
      </c>
      <c r="CL117" s="19">
        <f t="shared" ca="1" si="947"/>
        <v>1</v>
      </c>
      <c r="CM117" s="19">
        <f t="shared" ca="1" si="947"/>
        <v>1</v>
      </c>
      <c r="CN117" s="9"/>
      <c r="CO117" s="444">
        <f t="shared" ref="CO117:CQ122" si="948">INDEX(i.UserPeriod0,$AI117,CO$7)</f>
        <v>652</v>
      </c>
      <c r="CP117" s="444">
        <f t="shared" si="948"/>
        <v>686</v>
      </c>
      <c r="CQ117" s="444">
        <f t="shared" si="948"/>
        <v>721</v>
      </c>
      <c r="CR117" s="152">
        <f t="shared" ref="CR117:CT122" si="949">7*INDEX(i.end_joining,1,CR$7+($AI117-1)*3)</f>
        <v>378</v>
      </c>
      <c r="CS117" s="152">
        <f t="shared" si="949"/>
        <v>413</v>
      </c>
      <c r="CT117" s="152">
        <f t="shared" si="949"/>
        <v>448</v>
      </c>
      <c r="CU117" s="19" t="str">
        <f t="shared" ref="CU117:DK122" ca="1" si="950">OFFSET(CU$5,$B117,0)</f>
        <v>-</v>
      </c>
      <c r="CV117" s="19" t="str">
        <f t="shared" ca="1" si="950"/>
        <v>-</v>
      </c>
      <c r="CW117" s="19" t="str">
        <f t="shared" ca="1" si="950"/>
        <v>-</v>
      </c>
      <c r="CX117" s="19" t="str">
        <f t="shared" ca="1" si="950"/>
        <v>-</v>
      </c>
      <c r="CY117" s="19" t="str">
        <f t="shared" ca="1" si="950"/>
        <v>-</v>
      </c>
      <c r="CZ117" s="19" t="b">
        <f t="shared" ca="1" si="950"/>
        <v>1</v>
      </c>
      <c r="DA117" s="19">
        <f t="shared" ca="1" si="950"/>
        <v>0</v>
      </c>
      <c r="DB117" s="19">
        <f t="shared" ca="1" si="950"/>
        <v>0</v>
      </c>
      <c r="DC117" s="19">
        <f t="shared" ca="1" si="950"/>
        <v>0</v>
      </c>
      <c r="DD117" s="19">
        <f t="shared" ca="1" si="950"/>
        <v>0</v>
      </c>
      <c r="DE117" s="19">
        <f t="shared" ca="1" si="950"/>
        <v>0</v>
      </c>
      <c r="DF117" s="19">
        <f t="shared" ca="1" si="950"/>
        <v>0</v>
      </c>
      <c r="DG117" s="19">
        <f t="shared" ca="1" si="950"/>
        <v>0</v>
      </c>
      <c r="DH117" s="19">
        <f t="shared" ca="1" si="950"/>
        <v>0</v>
      </c>
      <c r="DI117" s="19">
        <f t="shared" ca="1" si="950"/>
        <v>0</v>
      </c>
      <c r="DJ117" s="19">
        <f t="shared" ca="1" si="950"/>
        <v>0</v>
      </c>
      <c r="DK117" s="19">
        <f t="shared" ca="1" si="950"/>
        <v>0</v>
      </c>
      <c r="DL117" s="19">
        <f t="shared" ref="DL117:ES122" ca="1" si="951">OFFSET(DL$5,$B117,0)</f>
        <v>0</v>
      </c>
      <c r="DM117" s="19">
        <f t="shared" ca="1" si="951"/>
        <v>1</v>
      </c>
      <c r="DN117" s="19">
        <f t="shared" ca="1" si="951"/>
        <v>1</v>
      </c>
      <c r="DO117" s="19">
        <f t="shared" ca="1" si="951"/>
        <v>0</v>
      </c>
      <c r="DP117" s="19" t="str">
        <f t="shared" ca="1" si="951"/>
        <v>-</v>
      </c>
      <c r="DQ117" s="19" t="str">
        <f t="shared" ca="1" si="951"/>
        <v>-</v>
      </c>
      <c r="DR117" s="19" t="str">
        <f t="shared" ca="1" si="951"/>
        <v>-</v>
      </c>
      <c r="DS117" s="19" t="str">
        <f t="shared" ca="1" si="951"/>
        <v>-</v>
      </c>
      <c r="DT117" s="19" t="str">
        <f t="shared" ca="1" si="951"/>
        <v>-</v>
      </c>
      <c r="DU117" s="19">
        <f t="shared" ca="1" si="951"/>
        <v>0</v>
      </c>
      <c r="DV117" s="19" t="str">
        <f t="shared" ca="1" si="951"/>
        <v>-</v>
      </c>
      <c r="DW117" s="19" t="str">
        <f t="shared" ca="1" si="951"/>
        <v>-</v>
      </c>
      <c r="DX117" s="19" t="str">
        <f t="shared" ca="1" si="951"/>
        <v>-</v>
      </c>
      <c r="DY117" s="19" t="str">
        <f t="shared" ca="1" si="951"/>
        <v>-</v>
      </c>
      <c r="DZ117" s="19" t="str">
        <f t="shared" ca="1" si="951"/>
        <v>-</v>
      </c>
      <c r="EA117" s="19" t="str">
        <f t="shared" ca="1" si="951"/>
        <v>-</v>
      </c>
      <c r="EB117" s="19" t="str">
        <f t="shared" ca="1" si="951"/>
        <v>-</v>
      </c>
      <c r="EC117" s="19" t="str">
        <f t="shared" ca="1" si="951"/>
        <v>-</v>
      </c>
      <c r="ED117" s="19">
        <f t="shared" ca="1" si="951"/>
        <v>0</v>
      </c>
      <c r="EE117" s="19">
        <f t="shared" ca="1" si="951"/>
        <v>0</v>
      </c>
      <c r="EF117" s="19">
        <f t="shared" ca="1" si="951"/>
        <v>0</v>
      </c>
      <c r="EG117" s="19">
        <f t="shared" ca="1" si="951"/>
        <v>0</v>
      </c>
      <c r="EH117" s="19">
        <f t="shared" ca="1" si="951"/>
        <v>0</v>
      </c>
      <c r="EI117" s="19">
        <f t="shared" ca="1" si="951"/>
        <v>0</v>
      </c>
      <c r="EJ117" s="19">
        <f t="shared" ca="1" si="951"/>
        <v>0</v>
      </c>
      <c r="EK117" s="19">
        <f t="shared" ca="1" si="951"/>
        <v>0</v>
      </c>
      <c r="EL117" s="19">
        <f t="shared" ca="1" si="951"/>
        <v>0</v>
      </c>
      <c r="EM117" s="19">
        <f t="shared" ca="1" si="951"/>
        <v>0</v>
      </c>
      <c r="EN117" s="19">
        <f t="shared" ca="1" si="951"/>
        <v>0</v>
      </c>
      <c r="EO117" s="19">
        <f t="shared" ca="1" si="951"/>
        <v>0</v>
      </c>
      <c r="EP117" s="19">
        <f t="shared" ca="1" si="951"/>
        <v>0</v>
      </c>
      <c r="EQ117" s="19">
        <f t="shared" ca="1" si="951"/>
        <v>0</v>
      </c>
      <c r="ER117" s="19">
        <f t="shared" ca="1" si="951"/>
        <v>0</v>
      </c>
      <c r="ES117" s="19">
        <f t="shared" ca="1" si="951"/>
        <v>0</v>
      </c>
      <c r="ET117" s="19">
        <f t="shared" ref="ET117:FI121" ca="1" si="952">OFFSET(ET$5,$B117,0)</f>
        <v>0</v>
      </c>
      <c r="EU117" s="19">
        <f t="shared" ca="1" si="952"/>
        <v>0</v>
      </c>
      <c r="EV117" s="19">
        <f t="shared" ca="1" si="952"/>
        <v>0</v>
      </c>
      <c r="EW117" s="19">
        <f t="shared" ca="1" si="952"/>
        <v>0</v>
      </c>
      <c r="EX117" s="19">
        <f t="shared" ca="1" si="952"/>
        <v>0</v>
      </c>
      <c r="EY117" s="19">
        <f t="shared" ca="1" si="952"/>
        <v>0</v>
      </c>
      <c r="EZ117" s="19">
        <f t="shared" ca="1" si="952"/>
        <v>0</v>
      </c>
      <c r="FA117" s="19">
        <f t="shared" ca="1" si="952"/>
        <v>0</v>
      </c>
      <c r="FB117" s="19">
        <f t="shared" ca="1" si="952"/>
        <v>0</v>
      </c>
      <c r="FC117" s="19">
        <f t="shared" ca="1" si="952"/>
        <v>0</v>
      </c>
      <c r="FD117" s="19">
        <f t="shared" ca="1" si="952"/>
        <v>0</v>
      </c>
      <c r="FE117" s="19">
        <f t="shared" ca="1" si="952"/>
        <v>0</v>
      </c>
      <c r="FF117" s="19">
        <f t="shared" ca="1" si="952"/>
        <v>0</v>
      </c>
      <c r="FG117" s="19">
        <f t="shared" ca="1" si="952"/>
        <v>0</v>
      </c>
      <c r="FH117" s="19">
        <f t="shared" ca="1" si="952"/>
        <v>0</v>
      </c>
      <c r="FI117" s="19">
        <f t="shared" ca="1" si="952"/>
        <v>0</v>
      </c>
      <c r="FJ117" s="19">
        <f t="shared" ref="FJ117:HK121" ca="1" si="953">OFFSET(FJ$5,$B117,0)</f>
        <v>0</v>
      </c>
      <c r="FK117" s="19">
        <f t="shared" ca="1" si="953"/>
        <v>0</v>
      </c>
      <c r="FL117" s="19">
        <f t="shared" ca="1" si="953"/>
        <v>0</v>
      </c>
      <c r="FM117" s="19">
        <f t="shared" ca="1" si="953"/>
        <v>0</v>
      </c>
      <c r="FN117" s="19">
        <f t="shared" ca="1" si="953"/>
        <v>0</v>
      </c>
      <c r="FO117" s="19">
        <f t="shared" ca="1" si="953"/>
        <v>0</v>
      </c>
      <c r="FP117" s="19">
        <f t="shared" ca="1" si="953"/>
        <v>0</v>
      </c>
      <c r="FQ117" s="19">
        <f t="shared" ca="1" si="953"/>
        <v>0</v>
      </c>
      <c r="FR117" s="19">
        <f t="shared" ca="1" si="953"/>
        <v>0</v>
      </c>
      <c r="FS117" s="19">
        <f t="shared" ca="1" si="953"/>
        <v>0</v>
      </c>
      <c r="FT117" s="19">
        <f t="shared" ca="1" si="953"/>
        <v>0</v>
      </c>
      <c r="FU117" s="19">
        <f t="shared" ca="1" si="953"/>
        <v>0</v>
      </c>
      <c r="FV117" s="19">
        <f t="shared" ca="1" si="953"/>
        <v>0</v>
      </c>
      <c r="FW117" s="19">
        <f t="shared" ca="1" si="953"/>
        <v>0</v>
      </c>
      <c r="FX117" s="19">
        <f t="shared" ca="1" si="953"/>
        <v>0</v>
      </c>
      <c r="FY117" s="19">
        <f t="shared" ca="1" si="953"/>
        <v>0</v>
      </c>
      <c r="FZ117" s="19">
        <f t="shared" ca="1" si="953"/>
        <v>0</v>
      </c>
      <c r="GA117" s="19">
        <f t="shared" ca="1" si="953"/>
        <v>0</v>
      </c>
      <c r="GB117" s="19">
        <f t="shared" ca="1" si="953"/>
        <v>0</v>
      </c>
      <c r="GC117" s="19">
        <f t="shared" ca="1" si="953"/>
        <v>0</v>
      </c>
      <c r="GD117" s="19">
        <f t="shared" ca="1" si="953"/>
        <v>0</v>
      </c>
      <c r="GE117" s="19">
        <f t="shared" ca="1" si="953"/>
        <v>0</v>
      </c>
      <c r="GF117" s="19">
        <f t="shared" ca="1" si="953"/>
        <v>0</v>
      </c>
      <c r="GG117" s="19">
        <f t="shared" ca="1" si="953"/>
        <v>0</v>
      </c>
      <c r="GH117" s="19">
        <f t="shared" ca="1" si="953"/>
        <v>0</v>
      </c>
      <c r="GI117" s="19">
        <f t="shared" ca="1" si="953"/>
        <v>0</v>
      </c>
      <c r="GJ117" s="19">
        <f t="shared" ca="1" si="953"/>
        <v>0</v>
      </c>
      <c r="GK117" s="19">
        <f t="shared" ca="1" si="953"/>
        <v>0</v>
      </c>
      <c r="GL117" s="19">
        <f t="shared" ca="1" si="953"/>
        <v>0</v>
      </c>
      <c r="GM117" s="19">
        <f t="shared" ca="1" si="953"/>
        <v>0</v>
      </c>
      <c r="GN117" s="19">
        <f t="shared" ca="1" si="953"/>
        <v>0</v>
      </c>
      <c r="GO117" s="19">
        <f t="shared" ca="1" si="953"/>
        <v>0</v>
      </c>
      <c r="GP117" s="19">
        <f t="shared" ca="1" si="953"/>
        <v>0</v>
      </c>
      <c r="GQ117" s="19">
        <f t="shared" ca="1" si="953"/>
        <v>0</v>
      </c>
      <c r="GR117" s="19">
        <f t="shared" ca="1" si="953"/>
        <v>0</v>
      </c>
      <c r="GS117" s="19">
        <f t="shared" ca="1" si="953"/>
        <v>0</v>
      </c>
      <c r="GT117" s="19">
        <f t="shared" ca="1" si="953"/>
        <v>0</v>
      </c>
      <c r="GU117" s="19">
        <f t="shared" ca="1" si="953"/>
        <v>0</v>
      </c>
      <c r="GV117" s="19">
        <f t="shared" ca="1" si="953"/>
        <v>0</v>
      </c>
      <c r="GW117" s="19">
        <f t="shared" ca="1" si="953"/>
        <v>0</v>
      </c>
      <c r="GX117" s="19">
        <f t="shared" ca="1" si="953"/>
        <v>0</v>
      </c>
      <c r="GY117" s="19">
        <f t="shared" ca="1" si="953"/>
        <v>0</v>
      </c>
      <c r="GZ117" s="19">
        <f t="shared" ca="1" si="953"/>
        <v>0</v>
      </c>
      <c r="HA117" s="19">
        <f t="shared" ca="1" si="953"/>
        <v>0</v>
      </c>
      <c r="HB117" s="19">
        <f t="shared" ca="1" si="953"/>
        <v>0</v>
      </c>
      <c r="HC117" s="19">
        <f t="shared" ca="1" si="953"/>
        <v>0</v>
      </c>
      <c r="HD117" s="19">
        <f t="shared" ca="1" si="953"/>
        <v>0</v>
      </c>
      <c r="HE117" s="19">
        <f t="shared" ca="1" si="953"/>
        <v>0</v>
      </c>
      <c r="HF117" s="19">
        <f t="shared" ca="1" si="953"/>
        <v>0</v>
      </c>
      <c r="HG117" s="19">
        <f t="shared" ca="1" si="953"/>
        <v>0</v>
      </c>
      <c r="HH117" s="19">
        <f t="shared" ca="1" si="953"/>
        <v>0</v>
      </c>
      <c r="HI117" s="19">
        <f t="shared" ca="1" si="953"/>
        <v>0</v>
      </c>
      <c r="HJ117" s="19">
        <f t="shared" ca="1" si="953"/>
        <v>0</v>
      </c>
      <c r="HK117" s="19">
        <f t="shared" ca="1" si="953"/>
        <v>0</v>
      </c>
      <c r="HL117" s="19">
        <f t="shared" ref="HL117:ID121" ca="1" si="954">OFFSET(HL$5,$B117,0)</f>
        <v>0</v>
      </c>
      <c r="HM117" s="19">
        <f t="shared" ca="1" si="954"/>
        <v>0</v>
      </c>
      <c r="HN117" s="19">
        <f t="shared" ca="1" si="954"/>
        <v>0</v>
      </c>
      <c r="HO117" s="19">
        <f t="shared" ca="1" si="954"/>
        <v>0</v>
      </c>
      <c r="HP117" s="19">
        <f t="shared" ca="1" si="954"/>
        <v>0</v>
      </c>
      <c r="HQ117" s="19">
        <f t="shared" ca="1" si="954"/>
        <v>0</v>
      </c>
      <c r="HR117" s="19">
        <f t="shared" ca="1" si="954"/>
        <v>0</v>
      </c>
      <c r="HS117" s="19">
        <f t="shared" ca="1" si="954"/>
        <v>0</v>
      </c>
      <c r="HT117" s="19">
        <f t="shared" ca="1" si="954"/>
        <v>0</v>
      </c>
      <c r="HU117" s="19">
        <f t="shared" ca="1" si="954"/>
        <v>0</v>
      </c>
      <c r="HV117" s="19">
        <f t="shared" ca="1" si="954"/>
        <v>0</v>
      </c>
      <c r="HW117" s="19">
        <f t="shared" ca="1" si="954"/>
        <v>0</v>
      </c>
      <c r="HX117" s="19">
        <f t="shared" ca="1" si="954"/>
        <v>0</v>
      </c>
      <c r="HY117" s="19">
        <f t="shared" ca="1" si="954"/>
        <v>0</v>
      </c>
      <c r="HZ117" s="19">
        <f t="shared" ca="1" si="954"/>
        <v>0</v>
      </c>
      <c r="IA117" s="19">
        <f t="shared" ca="1" si="954"/>
        <v>0</v>
      </c>
      <c r="IB117" s="19">
        <f t="shared" ca="1" si="954"/>
        <v>0</v>
      </c>
      <c r="IC117" s="19">
        <f t="shared" ca="1" si="954"/>
        <v>0</v>
      </c>
      <c r="ID117" s="19">
        <f t="shared" ca="1" si="954"/>
        <v>0</v>
      </c>
      <c r="IE117" s="5">
        <f t="shared" ref="IE117:IE122" si="955">INDEX(i.TOL,$N117,IE$7)</f>
        <v>67</v>
      </c>
      <c r="IF117" s="9"/>
      <c r="IG117" s="5">
        <f t="shared" ref="IG117:IJ122" si="956">INDEX(i.FlkStrctr,$M117,IG$7)</f>
        <v>1</v>
      </c>
      <c r="IH117" s="5" t="b">
        <f t="shared" si="956"/>
        <v>0</v>
      </c>
      <c r="II117" s="19">
        <f t="shared" ref="II117:JN122" ca="1" si="957">OFFSET(II$5,$B117,0)</f>
        <v>0</v>
      </c>
      <c r="IJ117" s="5">
        <f t="shared" si="956"/>
        <v>55</v>
      </c>
      <c r="IK117" s="19">
        <f t="shared" ca="1" si="957"/>
        <v>1</v>
      </c>
      <c r="IL117" s="19">
        <f t="shared" ca="1" si="957"/>
        <v>0</v>
      </c>
      <c r="IM117" s="19">
        <f t="shared" ca="1" si="957"/>
        <v>0</v>
      </c>
      <c r="IN117" s="19">
        <f t="shared" ca="1" si="957"/>
        <v>0</v>
      </c>
      <c r="IO117" s="19">
        <f t="shared" ca="1" si="957"/>
        <v>0</v>
      </c>
      <c r="IP117" s="19">
        <f t="shared" ca="1" si="957"/>
        <v>0</v>
      </c>
      <c r="IQ117" s="19">
        <f t="shared" ca="1" si="957"/>
        <v>0</v>
      </c>
      <c r="IR117" s="19">
        <f t="shared" ca="1" si="957"/>
        <v>0</v>
      </c>
      <c r="IS117" s="19">
        <f t="shared" ca="1" si="957"/>
        <v>0</v>
      </c>
      <c r="IT117" s="19">
        <f t="shared" ca="1" si="957"/>
        <v>0</v>
      </c>
      <c r="IU117" s="19">
        <f t="shared" ca="1" si="957"/>
        <v>0</v>
      </c>
      <c r="IV117" s="19">
        <f t="shared" ca="1" si="957"/>
        <v>0</v>
      </c>
      <c r="IW117" s="19">
        <f t="shared" ca="1" si="957"/>
        <v>0</v>
      </c>
      <c r="IX117" s="19">
        <f t="shared" ca="1" si="957"/>
        <v>0</v>
      </c>
      <c r="IY117" s="19">
        <f t="shared" ca="1" si="957"/>
        <v>0</v>
      </c>
      <c r="IZ117" s="19">
        <f t="shared" ca="1" si="957"/>
        <v>0</v>
      </c>
      <c r="JA117" s="19">
        <f t="shared" ca="1" si="957"/>
        <v>0</v>
      </c>
      <c r="JB117" s="19">
        <f t="shared" ca="1" si="957"/>
        <v>0</v>
      </c>
      <c r="JC117" s="19">
        <f t="shared" ca="1" si="957"/>
        <v>0</v>
      </c>
      <c r="JD117" s="19">
        <f t="shared" ca="1" si="957"/>
        <v>0</v>
      </c>
      <c r="JE117" s="19">
        <f t="shared" ca="1" si="957"/>
        <v>0</v>
      </c>
      <c r="JF117" s="19">
        <f t="shared" ca="1" si="957"/>
        <v>0</v>
      </c>
      <c r="JG117" s="5">
        <f t="shared" ref="JG117:JK122" si="958">INDEX(i_dryman,($AF117-1)*4+INDEX(i.StdELMan,($K117-1)*12+($M117-1)*3+$N117,JG$8),JG$7)</f>
        <v>1.2500000000000001E-2</v>
      </c>
      <c r="JH117" s="567">
        <f t="shared" si="958"/>
        <v>0</v>
      </c>
      <c r="JI117" s="5">
        <f t="shared" si="958"/>
        <v>6.25E-2</v>
      </c>
      <c r="JJ117" s="5">
        <f t="shared" si="958"/>
        <v>6.25E-2</v>
      </c>
      <c r="JK117" s="5">
        <f t="shared" si="958"/>
        <v>6.25E-2</v>
      </c>
      <c r="JL117" s="19">
        <f t="shared" ca="1" si="957"/>
        <v>1</v>
      </c>
      <c r="JM117" s="19">
        <f t="shared" ca="1" si="957"/>
        <v>0</v>
      </c>
      <c r="JN117" s="19">
        <f t="shared" ca="1" si="957"/>
        <v>1</v>
      </c>
      <c r="JO117" s="9"/>
      <c r="JP117" s="5" t="b">
        <f t="shared" ref="JP117:JP122" ca="1" si="959">IF($L117&lt;&gt;0,INDEX(i.cropgraze_inc,$L117,JP$7),OFFSET(JP$5,$B117,0))</f>
        <v>0</v>
      </c>
      <c r="JQ117" s="19" t="str">
        <f t="shared" ref="JQ117:JR122" ca="1" si="960">OFFSET(JQ$5,$B117,0)</f>
        <v>-</v>
      </c>
      <c r="JR117" s="19" t="str">
        <f t="shared" ca="1" si="960"/>
        <v>-</v>
      </c>
      <c r="JS117" s="5" t="b">
        <f t="shared" ref="JS117:JU122" si="961">($N117=JS$11)</f>
        <v>0</v>
      </c>
      <c r="JT117" s="5" t="b">
        <f t="shared" si="961"/>
        <v>0</v>
      </c>
      <c r="JU117" s="5" t="b">
        <f t="shared" si="961"/>
        <v>1</v>
      </c>
      <c r="JV117" s="144">
        <f>$O117</f>
        <v>1</v>
      </c>
      <c r="JW117" s="144">
        <f t="shared" ref="JW117" si="962">$O117</f>
        <v>1</v>
      </c>
      <c r="JX117" s="12" t="s">
        <v>34</v>
      </c>
      <c r="JY117" s="12" t="s">
        <v>34</v>
      </c>
      <c r="JZ117" s="12" t="s">
        <v>34</v>
      </c>
      <c r="KA117" s="12" t="s">
        <v>34</v>
      </c>
      <c r="KB117" s="12">
        <v>1</v>
      </c>
      <c r="KC117" s="12">
        <v>0.66</v>
      </c>
      <c r="KD117" s="244" t="s">
        <v>34</v>
      </c>
      <c r="KE117" s="5" t="b" cm="1">
        <f t="array" ref="KE117">IF(OR(KF117:KM117&lt;&gt;"-"),TRUE,"-")</f>
        <v>1</v>
      </c>
      <c r="KF117" s="12">
        <v>2</v>
      </c>
      <c r="KG117" s="12">
        <v>2</v>
      </c>
      <c r="KH117" s="12">
        <v>2</v>
      </c>
      <c r="KI117" s="12">
        <v>2</v>
      </c>
      <c r="KJ117" s="12">
        <v>2</v>
      </c>
      <c r="KK117" s="12">
        <v>2</v>
      </c>
      <c r="KL117" s="12">
        <v>2</v>
      </c>
      <c r="KM117" s="12">
        <v>2</v>
      </c>
      <c r="KN117" s="5" t="str">
        <f t="array" ref="KN117">IF(OR(KO117:KU117&lt;&gt;"-"),TRUE,"-")</f>
        <v>-</v>
      </c>
      <c r="KO117" s="12" t="s">
        <v>34</v>
      </c>
      <c r="KP117" s="12" t="s">
        <v>34</v>
      </c>
      <c r="KQ117" s="12" t="s">
        <v>34</v>
      </c>
      <c r="KR117" s="12" t="s">
        <v>34</v>
      </c>
      <c r="KS117" s="12" t="s">
        <v>34</v>
      </c>
      <c r="KT117" s="12" t="s">
        <v>34</v>
      </c>
      <c r="KU117" s="12" t="s">
        <v>34</v>
      </c>
      <c r="KV117" s="12" t="b">
        <v>0</v>
      </c>
      <c r="KW117" s="144">
        <f t="shared" ref="KW117:KW122" si="963">IF($AI117=6,0,$KX117)</f>
        <v>2</v>
      </c>
      <c r="KX117" s="12">
        <v>2</v>
      </c>
      <c r="KY117" s="12" t="b">
        <v>0</v>
      </c>
      <c r="KZ117" s="12" t="s">
        <v>34</v>
      </c>
      <c r="LA117" s="5" t="str">
        <f t="shared" ref="LA117:LD122" si="964">INDEX(i.FlkStrctr,$M117,LA$7)</f>
        <v>-</v>
      </c>
      <c r="LB117" s="5" t="str">
        <f t="shared" si="964"/>
        <v>-</v>
      </c>
      <c r="LC117" s="5" t="str">
        <f t="shared" si="964"/>
        <v>-</v>
      </c>
      <c r="LD117" s="5" t="str">
        <f t="shared" si="964"/>
        <v>-</v>
      </c>
      <c r="LE117" s="12" t="b">
        <v>0</v>
      </c>
      <c r="LF117" s="244" t="s">
        <v>34</v>
      </c>
      <c r="LG117" s="244" t="s">
        <v>34</v>
      </c>
      <c r="LH117" s="12" t="b">
        <v>1</v>
      </c>
      <c r="LI117" s="12">
        <v>0.75</v>
      </c>
      <c r="LJ117" s="144">
        <f>LI117</f>
        <v>0.75</v>
      </c>
      <c r="LK117" s="12">
        <v>0.99</v>
      </c>
      <c r="LL117" s="12">
        <v>0.5</v>
      </c>
      <c r="LM117" s="12">
        <v>0</v>
      </c>
      <c r="LN117" s="12">
        <v>0</v>
      </c>
      <c r="LO117" s="12" t="s">
        <v>34</v>
      </c>
      <c r="LP117" s="5" cm="1">
        <f t="array" ref="LP117">INDEX(i.meatgrid,$Q117,LP$7)</f>
        <v>1092</v>
      </c>
      <c r="LQ117" s="5" t="str" cm="1">
        <f t="array" ref="LQ117">INDEX(i.meatgrid,$Q117,LQ$7)</f>
        <v>-</v>
      </c>
      <c r="LR117" s="19" t="str">
        <f t="shared" ref="LR117:LU122" ca="1" si="965">OFFSET(LR$5,$B117,0)</f>
        <v>-</v>
      </c>
      <c r="LS117" s="5">
        <f t="shared" ref="LS117:LS122" si="966">INDEX(i.conservation,$W117+1,$N117)</f>
        <v>1</v>
      </c>
      <c r="LT117" s="9"/>
      <c r="LU117" s="19">
        <f t="shared" ref="LU117:LX122" ca="1" si="967">OFFSET(LU$5,$B117,0)</f>
        <v>70</v>
      </c>
      <c r="LV117" s="19">
        <f t="shared" ca="1" si="967"/>
        <v>50</v>
      </c>
      <c r="LW117" s="19">
        <f t="shared" ca="1" si="967"/>
        <v>80</v>
      </c>
      <c r="LX117" s="19">
        <f t="shared" ca="1" si="967"/>
        <v>50</v>
      </c>
      <c r="LY117" s="5" t="b" cm="1">
        <f t="array" ref="LY117">INDEX(i.meatgrid,$Q117,LY$7)</f>
        <v>1</v>
      </c>
      <c r="LZ117" s="5" t="b" cm="1">
        <f t="array" ref="LZ117">INDEX(i.meatgrid,$Q117,LZ$7)</f>
        <v>0</v>
      </c>
      <c r="MA117" s="5" t="str" cm="1">
        <f t="array" ref="MA117">INDEX(i.meatgrid,$Q117,MA$7)</f>
        <v>-</v>
      </c>
      <c r="MB117" s="5" t="str" cm="1">
        <f t="array" ref="MB117">INDEX(i.meatgrid,$Q117,MB$7)</f>
        <v>-</v>
      </c>
      <c r="MC117" s="19">
        <f t="shared" ref="MC117:MC122" ca="1" si="968">OFFSET(MC$5,$B117,0)</f>
        <v>1</v>
      </c>
      <c r="MD117" s="5">
        <f t="shared" ref="MD117:MD122" si="969">INDEX(i.MeatPrices,$S117,MD$7)</f>
        <v>1</v>
      </c>
      <c r="ME117" s="5" cm="1">
        <f t="array" ref="ME117">INDEX(i.meatgrid,$Q117,ME$7)</f>
        <v>0</v>
      </c>
      <c r="MF117" s="5" cm="1">
        <f t="array" ref="MF117">INDEX(i.meatgrid,$Q117,MF$7)</f>
        <v>0</v>
      </c>
      <c r="MG117" s="5" cm="1">
        <f t="array" ref="MG117">INDEX(i.meatgrid,$Q117,MG$7)</f>
        <v>0</v>
      </c>
      <c r="MH117" s="5" cm="1">
        <f t="array" ref="MH117">INDEX(i.meatgrid,$Q117,MH$7)</f>
        <v>0</v>
      </c>
      <c r="MI117" s="5" cm="1">
        <f t="array" ref="MI117">INDEX(i.meatgrid,$Q117,MI$7)</f>
        <v>0</v>
      </c>
      <c r="MJ117" s="5" cm="1">
        <f t="array" ref="MJ117">INDEX(i.meatgrid,$Q117,MJ$7)</f>
        <v>1</v>
      </c>
      <c r="MK117" s="5" cm="1">
        <f t="array" ref="MK117">INDEX(i.meatgrid,$Q117,MK$7)</f>
        <v>1</v>
      </c>
      <c r="ML117" s="5" cm="1">
        <f t="array" ref="ML117">INDEX(i.meatgrid,$Q117,ML$7)</f>
        <v>1</v>
      </c>
      <c r="MM117" s="19">
        <f t="shared" ref="MM117:MM122" ca="1" si="970">OFFSET(MM$5,$B117,0)</f>
        <v>1</v>
      </c>
      <c r="MN117" s="9"/>
      <c r="MO117" s="19" t="b">
        <f t="shared" ref="MO117:ND122" ca="1" si="971">OFFSET(MO$5,$B117,0)</f>
        <v>0</v>
      </c>
      <c r="MP117" s="19" t="b">
        <f t="shared" ca="1" si="971"/>
        <v>0</v>
      </c>
      <c r="MQ117" s="19">
        <f ca="1">OFFSET(MQ$5,$B117,0)</f>
        <v>1</v>
      </c>
      <c r="MR117" s="19">
        <f t="shared" ref="MR117:OT122" ca="1" si="972">OFFSET(MR$5,$B117,0)</f>
        <v>0.75</v>
      </c>
      <c r="MS117" s="19">
        <f t="shared" ca="1" si="972"/>
        <v>0.75</v>
      </c>
      <c r="MT117" s="19">
        <f t="shared" ca="1" si="972"/>
        <v>0.8</v>
      </c>
      <c r="MU117" s="19">
        <f t="shared" ca="1" si="972"/>
        <v>0.82499999999999996</v>
      </c>
      <c r="MV117" s="19">
        <f t="shared" ca="1" si="972"/>
        <v>0.875</v>
      </c>
      <c r="MW117" s="19">
        <f t="shared" ca="1" si="972"/>
        <v>0.9</v>
      </c>
      <c r="MX117" s="19">
        <f t="shared" ca="1" si="972"/>
        <v>1</v>
      </c>
      <c r="MY117" s="19">
        <f t="shared" ca="1" si="972"/>
        <v>0.875</v>
      </c>
      <c r="MZ117" s="19" t="b">
        <f t="shared" ca="1" si="972"/>
        <v>1</v>
      </c>
      <c r="NA117" s="19">
        <f t="shared" ca="1" si="972"/>
        <v>74.989999999999995</v>
      </c>
      <c r="NB117" s="19" t="str">
        <f t="shared" ca="1" si="972"/>
        <v>-</v>
      </c>
      <c r="NC117" s="19" t="str">
        <f t="shared" ca="1" si="972"/>
        <v>-</v>
      </c>
      <c r="ND117" s="19" t="str">
        <f t="shared" ca="1" si="972"/>
        <v>-</v>
      </c>
      <c r="NE117" s="19" t="str">
        <f t="shared" ca="1" si="972"/>
        <v>-</v>
      </c>
      <c r="NF117" s="19" t="str">
        <f t="shared" ca="1" si="972"/>
        <v>-</v>
      </c>
      <c r="NG117" s="19" t="str">
        <f t="shared" ca="1" si="972"/>
        <v>-</v>
      </c>
      <c r="NH117" s="19" t="str">
        <f t="shared" ca="1" si="972"/>
        <v>-</v>
      </c>
      <c r="NI117" s="19">
        <f t="shared" ca="1" si="972"/>
        <v>36.99</v>
      </c>
      <c r="NJ117" s="19">
        <f t="shared" ca="1" si="972"/>
        <v>36.99</v>
      </c>
      <c r="NK117" s="19" t="str">
        <f t="shared" ca="1" si="972"/>
        <v>-</v>
      </c>
      <c r="NL117" s="19" t="str">
        <f t="shared" ca="1" si="972"/>
        <v>-</v>
      </c>
      <c r="NM117" s="19" t="str">
        <f t="shared" ca="1" si="972"/>
        <v>-</v>
      </c>
      <c r="NN117" s="19" t="str">
        <f t="shared" ca="1" si="972"/>
        <v>-</v>
      </c>
      <c r="NO117" s="19" t="str">
        <f t="shared" ca="1" si="972"/>
        <v>-</v>
      </c>
      <c r="NP117" s="19">
        <f t="shared" ca="1" si="972"/>
        <v>49.99</v>
      </c>
      <c r="NQ117" s="19">
        <f t="shared" ca="1" si="972"/>
        <v>49.99</v>
      </c>
      <c r="NR117" s="19">
        <f t="shared" ca="1" si="972"/>
        <v>49.99</v>
      </c>
      <c r="NS117" s="19">
        <f t="shared" ca="1" si="972"/>
        <v>49.99</v>
      </c>
      <c r="NT117" s="19">
        <f t="shared" ca="1" si="972"/>
        <v>49.99</v>
      </c>
      <c r="NU117" s="19">
        <f t="shared" ca="1" si="972"/>
        <v>49.99</v>
      </c>
      <c r="NV117" s="19">
        <f t="shared" ca="1" si="972"/>
        <v>49.99</v>
      </c>
      <c r="NW117" s="19">
        <f t="shared" ca="1" si="972"/>
        <v>49.99</v>
      </c>
      <c r="NX117" s="19">
        <f t="shared" ca="1" si="972"/>
        <v>412.99</v>
      </c>
      <c r="NY117" s="19">
        <f t="shared" ca="1" si="972"/>
        <v>412.99</v>
      </c>
      <c r="NZ117" s="19" t="str">
        <f t="shared" ca="1" si="972"/>
        <v>-</v>
      </c>
      <c r="OA117" s="19" t="str">
        <f t="shared" ca="1" si="972"/>
        <v>-</v>
      </c>
      <c r="OB117" s="19" t="str">
        <f t="shared" ca="1" si="972"/>
        <v>-</v>
      </c>
      <c r="OC117" s="19" t="str">
        <f t="shared" ca="1" si="972"/>
        <v>-</v>
      </c>
      <c r="OD117" s="19" t="str">
        <f t="shared" ca="1" si="972"/>
        <v>-</v>
      </c>
      <c r="OE117" s="19">
        <f t="shared" ca="1" si="972"/>
        <v>6.8900000000000006</v>
      </c>
      <c r="OF117" s="19">
        <f t="shared" ca="1" si="972"/>
        <v>6.8900000000000006</v>
      </c>
      <c r="OG117" s="19">
        <f t="shared" ca="1" si="972"/>
        <v>6.8900000000000006</v>
      </c>
      <c r="OH117" s="19">
        <f t="shared" ca="1" si="972"/>
        <v>6.8900000000000006</v>
      </c>
      <c r="OI117" s="19">
        <f t="shared" ca="1" si="972"/>
        <v>6.8900000000000006</v>
      </c>
      <c r="OJ117" s="19">
        <f t="shared" ca="1" si="972"/>
        <v>6.8900000000000006</v>
      </c>
      <c r="OK117" s="19">
        <f t="shared" ca="1" si="972"/>
        <v>6.8900000000000006</v>
      </c>
      <c r="OL117" s="19">
        <f t="shared" ca="1" si="972"/>
        <v>6.8900000000000006</v>
      </c>
      <c r="OM117" s="19">
        <f t="shared" ca="1" si="972"/>
        <v>346.99</v>
      </c>
      <c r="ON117" s="19">
        <f t="shared" ca="1" si="972"/>
        <v>346.99</v>
      </c>
      <c r="OO117" s="19" t="str">
        <f t="shared" ca="1" si="972"/>
        <v>-</v>
      </c>
      <c r="OP117" s="19" t="str">
        <f t="shared" ca="1" si="972"/>
        <v>-</v>
      </c>
      <c r="OQ117" s="19" t="str">
        <f t="shared" ca="1" si="972"/>
        <v>-</v>
      </c>
      <c r="OR117" s="19" t="str">
        <f t="shared" ca="1" si="972"/>
        <v>-</v>
      </c>
      <c r="OS117" s="19" t="str">
        <f t="shared" ca="1" si="972"/>
        <v>-</v>
      </c>
      <c r="OT117" s="19">
        <f t="shared" ca="1" si="972"/>
        <v>0</v>
      </c>
      <c r="OU117" s="24">
        <v>0</v>
      </c>
    </row>
    <row r="118" spans="1:411" outlineLevel="2">
      <c r="A118" s="21">
        <f t="shared" si="158"/>
        <v>113</v>
      </c>
      <c r="B118" s="29">
        <f ca="1">OFFSET(B118,-1,-1)</f>
        <v>112</v>
      </c>
      <c r="C118">
        <v>203</v>
      </c>
      <c r="D118" s="144" t="str">
        <f t="shared" ca="1" si="932"/>
        <v>GSM</v>
      </c>
      <c r="E118" t="b">
        <v>0</v>
      </c>
      <c r="F118" t="b">
        <v>0</v>
      </c>
      <c r="G118" t="b">
        <f t="shared" si="933"/>
        <v>0</v>
      </c>
      <c r="H118" s="237">
        <f ca="1">OFFSET(H118,-1,0)</f>
        <v>2</v>
      </c>
      <c r="I118" s="237">
        <f t="shared" ref="I118:T122" ca="1" si="973">OFFSET(I118,-1,0)</f>
        <v>1</v>
      </c>
      <c r="J118" s="237" t="str">
        <f t="shared" ca="1" si="973"/>
        <v/>
      </c>
      <c r="K118" s="237">
        <f t="shared" ca="1" si="973"/>
        <v>2</v>
      </c>
      <c r="L118" s="237">
        <f t="shared" ca="1" si="973"/>
        <v>2</v>
      </c>
      <c r="M118" s="237">
        <f t="shared" ca="1" si="973"/>
        <v>2</v>
      </c>
      <c r="N118" s="237">
        <f t="shared" ca="1" si="973"/>
        <v>3</v>
      </c>
      <c r="O118" s="237">
        <f t="shared" ca="1" si="973"/>
        <v>1</v>
      </c>
      <c r="P118" s="237">
        <f t="shared" ca="1" si="973"/>
        <v>1</v>
      </c>
      <c r="Q118" s="237">
        <f t="shared" ca="1" si="973"/>
        <v>7</v>
      </c>
      <c r="R118" s="237">
        <f t="shared" ca="1" si="973"/>
        <v>1</v>
      </c>
      <c r="S118" s="237">
        <f t="shared" ca="1" si="973"/>
        <v>1</v>
      </c>
      <c r="T118" s="237">
        <f t="shared" ca="1" si="973"/>
        <v>1</v>
      </c>
      <c r="U118" s="275"/>
      <c r="V118" s="275"/>
      <c r="W118" s="237">
        <f t="shared" ref="W118:W122" ca="1" si="974">OFFSET(W118,-1,0)</f>
        <v>0</v>
      </c>
      <c r="X118" s="275"/>
      <c r="Y118" s="275">
        <f t="shared" ref="Y118:AE121" ca="1" si="975">OFFSET(Y118,-1,0)</f>
        <v>0</v>
      </c>
      <c r="Z118" s="275">
        <f t="shared" ca="1" si="975"/>
        <v>0</v>
      </c>
      <c r="AA118" s="275">
        <f t="shared" ca="1" si="975"/>
        <v>0</v>
      </c>
      <c r="AB118" s="275">
        <f t="shared" ca="1" si="975"/>
        <v>0</v>
      </c>
      <c r="AC118" s="275">
        <f t="shared" ca="1" si="975"/>
        <v>0</v>
      </c>
      <c r="AD118" s="275">
        <f t="shared" ca="1" si="975"/>
        <v>0</v>
      </c>
      <c r="AE118" s="275">
        <f t="shared" ca="1" si="975"/>
        <v>0</v>
      </c>
      <c r="AF118" s="144">
        <f ca="1">INDEX(CHOOSE($N118,DataAutumn!i.AdultDrys,DataWinter!i.AdultDrys,DataSpring!i.AdultDrys),1,$M118)</f>
        <v>3</v>
      </c>
      <c r="AG118" s="5">
        <f t="shared" ca="1" si="934"/>
        <v>2</v>
      </c>
      <c r="AH118" s="5">
        <f t="shared" ca="1" si="934"/>
        <v>0</v>
      </c>
      <c r="AI118" s="5">
        <f t="shared" ca="1" si="935"/>
        <v>1</v>
      </c>
      <c r="AJ118">
        <f t="shared" ca="1" si="936"/>
        <v>1</v>
      </c>
      <c r="AL118" s="231" t="str">
        <f ca="1">TEXT(LEFT(OFFSET(AL118,-1,0),5)+1,"00000")&amp;MID(OFFSET(AL118,-1,0),6,FIND(" ",OFFSET(AL118,-1,0),7)-5)
&amp; $D118           &amp; IF($IG118=0," FWM","")&amp;IF($IG118=1," MWM","")&amp;IF($IG118=5," Mat","")&amp;IF($IH118=TRUE,"&amp;BBT","    ")          &amp; " Day"&amp;INDEX(i.DOY,$N118,1)
&amp; " Scan"&amp;TEXT($O118,"0")        &amp;" "&amp; INDEX(DataMaster!$B$98:$B$105,$Q118,0)
&amp; " WP"&amp;TEXT($MC118*100,"000p")           &amp; " MP"&amp;TEXT($MD118*100,"000p")           &amp; " GP"&amp;TEXT($MM118*100,"000p")
&amp; " T_" &amp; IF(AND($CC118,$CE118),"TRUE ")        &amp; " (F"&amp;3+COUNTIF($CV118:$CY118,TRUE)&amp;3&amp;"N"&amp;$DM118&amp;$DN118&amp;")"</f>
        <v>00002 FeedSupply_DSP GSM MWM     Day204 Scan1 Older Mutton WP100p MP100p GP100p T_TRUE  (F33N33)</v>
      </c>
      <c r="AM118" s="9" t="str">
        <f ca="1">IF(COUNTIF(AL$5:AL118,AL118)=1,"-","Dup")</f>
        <v>-</v>
      </c>
      <c r="AN118" s="9"/>
      <c r="AO118" s="12" t="s">
        <v>34</v>
      </c>
      <c r="AP118" s="12" t="s">
        <v>34</v>
      </c>
      <c r="AQ118" s="12" t="s">
        <v>34</v>
      </c>
      <c r="AR118" s="12" t="s">
        <v>34</v>
      </c>
      <c r="AS118" s="12" t="s">
        <v>34</v>
      </c>
      <c r="AT118" s="12" t="s">
        <v>34</v>
      </c>
      <c r="AU118" s="12" t="s">
        <v>34</v>
      </c>
      <c r="AV118" s="12" t="s">
        <v>34</v>
      </c>
      <c r="AW118" s="9"/>
      <c r="AX118" s="5" t="b">
        <f t="shared" ca="1" si="937"/>
        <v>0</v>
      </c>
      <c r="AY118" s="5" t="str">
        <f t="shared" ca="1" si="937"/>
        <v>-</v>
      </c>
      <c r="AZ118" s="5" t="b">
        <f t="shared" ca="1" si="937"/>
        <v>0</v>
      </c>
      <c r="BA118" s="5" t="b">
        <f t="shared" ca="1" si="937"/>
        <v>1</v>
      </c>
      <c r="BB118" s="5" t="b">
        <f t="shared" ca="1" si="937"/>
        <v>1</v>
      </c>
      <c r="BC118" s="144">
        <f t="shared" ca="1" si="937"/>
        <v>0</v>
      </c>
      <c r="BD118" s="19" t="b">
        <f t="shared" ca="1" si="938"/>
        <v>1</v>
      </c>
      <c r="BE118" s="9"/>
      <c r="BF118" s="5" t="str">
        <f t="shared" ca="1" si="939"/>
        <v>-</v>
      </c>
      <c r="BG118" s="19" t="str">
        <f t="shared" ca="1" si="940"/>
        <v>-</v>
      </c>
      <c r="BH118" s="19" t="str">
        <f t="shared" ca="1" si="940"/>
        <v>-</v>
      </c>
      <c r="BI118" s="19" t="str">
        <f t="shared" ca="1" si="940"/>
        <v>-</v>
      </c>
      <c r="BJ118" s="5" t="str">
        <f t="shared" ca="1" si="941"/>
        <v>-</v>
      </c>
      <c r="BK118" s="19" t="str">
        <f t="shared" ca="1" si="942"/>
        <v>-</v>
      </c>
      <c r="BL118" s="5" t="str">
        <f t="shared" ca="1" si="943"/>
        <v>-</v>
      </c>
      <c r="BM118" s="19" t="str">
        <f t="shared" ca="1" si="944"/>
        <v>-</v>
      </c>
      <c r="BN118" s="19" t="str">
        <f t="shared" ca="1" si="944"/>
        <v>-</v>
      </c>
      <c r="BO118" s="19" t="str">
        <f t="shared" ca="1" si="944"/>
        <v>-</v>
      </c>
      <c r="BP118" s="5" t="str">
        <f t="shared" ca="1" si="945"/>
        <v>-</v>
      </c>
      <c r="BQ118" s="9"/>
      <c r="BR118" s="19" t="str">
        <f t="shared" ca="1" si="946"/>
        <v>-</v>
      </c>
      <c r="BS118" s="19" t="str">
        <f t="shared" ca="1" si="946"/>
        <v>-</v>
      </c>
      <c r="BT118" s="19" t="str">
        <f t="shared" ca="1" si="946"/>
        <v>-</v>
      </c>
      <c r="BU118" s="19" t="str">
        <f t="shared" ca="1" si="946"/>
        <v>-</v>
      </c>
      <c r="BV118" s="19" t="str">
        <f t="shared" ca="1" si="946"/>
        <v>-</v>
      </c>
      <c r="BW118" s="19" t="str">
        <f t="shared" ca="1" si="946"/>
        <v>-</v>
      </c>
      <c r="BX118" s="19" t="str">
        <f t="shared" ca="1" si="946"/>
        <v>-</v>
      </c>
      <c r="BY118" s="19" t="str">
        <f t="shared" ca="1" si="946"/>
        <v>-</v>
      </c>
      <c r="BZ118" s="19" t="str">
        <f t="shared" ca="1" si="946"/>
        <v>-</v>
      </c>
      <c r="CA118" s="19" t="str">
        <f t="shared" ca="1" si="946"/>
        <v>-</v>
      </c>
      <c r="CB118" s="9"/>
      <c r="CC118" s="12" t="b">
        <v>1</v>
      </c>
      <c r="CD118" s="12" t="b">
        <v>0</v>
      </c>
      <c r="CE118" s="12" t="b">
        <v>1</v>
      </c>
      <c r="CF118" s="12">
        <f ca="1">VALUE($K118&amp;$M118&amp;$N118&amp;$Q118&amp;$S118&amp;"01")</f>
        <v>2237101</v>
      </c>
      <c r="CG118" s="12" t="b">
        <v>0</v>
      </c>
      <c r="CH118" s="12" t="s">
        <v>34</v>
      </c>
      <c r="CI118" s="19" t="b">
        <f t="shared" ref="CI118:CM122" ca="1" si="976">OFFSET(CI$5,$B118,0)</f>
        <v>1</v>
      </c>
      <c r="CJ118" s="12">
        <f ca="1">VALUE($K118&amp;$M118&amp;$N118&amp;$Q118&amp;$S118&amp;"02")</f>
        <v>2237102</v>
      </c>
      <c r="CK118" s="19" t="str">
        <f t="shared" ca="1" si="976"/>
        <v>-</v>
      </c>
      <c r="CL118" s="19">
        <f t="shared" ca="1" si="976"/>
        <v>1</v>
      </c>
      <c r="CM118" s="19">
        <f t="shared" ca="1" si="976"/>
        <v>1</v>
      </c>
      <c r="CN118" s="9"/>
      <c r="CO118" s="444">
        <f t="shared" ca="1" si="948"/>
        <v>652</v>
      </c>
      <c r="CP118" s="444">
        <f t="shared" ca="1" si="948"/>
        <v>686</v>
      </c>
      <c r="CQ118" s="444">
        <f t="shared" ca="1" si="948"/>
        <v>721</v>
      </c>
      <c r="CR118" s="152">
        <f t="shared" ca="1" si="949"/>
        <v>378</v>
      </c>
      <c r="CS118" s="152">
        <f t="shared" ca="1" si="949"/>
        <v>413</v>
      </c>
      <c r="CT118" s="152">
        <f t="shared" ca="1" si="949"/>
        <v>448</v>
      </c>
      <c r="CU118" s="19" t="str">
        <f t="shared" ca="1" si="950"/>
        <v>-</v>
      </c>
      <c r="CV118" s="12" t="b">
        <v>0</v>
      </c>
      <c r="CW118" s="12" t="b">
        <v>0</v>
      </c>
      <c r="CX118" s="12" t="b">
        <v>0</v>
      </c>
      <c r="CY118" s="12" t="b">
        <v>0</v>
      </c>
      <c r="CZ118" s="19" t="b">
        <f t="shared" ca="1" si="950"/>
        <v>1</v>
      </c>
      <c r="DA118" s="19">
        <f t="shared" ca="1" si="950"/>
        <v>0</v>
      </c>
      <c r="DB118" s="19">
        <f t="shared" ca="1" si="950"/>
        <v>0</v>
      </c>
      <c r="DC118" s="19">
        <f t="shared" ca="1" si="950"/>
        <v>0</v>
      </c>
      <c r="DD118" s="19">
        <f t="shared" ca="1" si="950"/>
        <v>0</v>
      </c>
      <c r="DE118" s="19">
        <f t="shared" ca="1" si="950"/>
        <v>0</v>
      </c>
      <c r="DF118" s="19">
        <f t="shared" ca="1" si="950"/>
        <v>0</v>
      </c>
      <c r="DG118" s="19">
        <f t="shared" ca="1" si="950"/>
        <v>0</v>
      </c>
      <c r="DH118" s="19">
        <f t="shared" ca="1" si="950"/>
        <v>0</v>
      </c>
      <c r="DI118" s="19">
        <f t="shared" ca="1" si="950"/>
        <v>0</v>
      </c>
      <c r="DJ118" s="19">
        <f t="shared" ca="1" si="950"/>
        <v>0</v>
      </c>
      <c r="DK118" s="19">
        <f t="shared" ca="1" si="950"/>
        <v>0</v>
      </c>
      <c r="DL118" s="19">
        <f t="shared" ca="1" si="951"/>
        <v>0</v>
      </c>
      <c r="DM118" s="12">
        <v>3</v>
      </c>
      <c r="DN118" s="12">
        <v>3</v>
      </c>
      <c r="DO118" s="12">
        <v>0</v>
      </c>
      <c r="DP118" s="12">
        <v>2</v>
      </c>
      <c r="DQ118" s="12">
        <v>-2</v>
      </c>
      <c r="DR118" s="19" t="str">
        <f t="shared" ca="1" si="951"/>
        <v>-</v>
      </c>
      <c r="DS118" s="19" t="str">
        <f t="shared" ca="1" si="951"/>
        <v>-</v>
      </c>
      <c r="DT118" s="19" t="str">
        <f t="shared" ca="1" si="951"/>
        <v>-</v>
      </c>
      <c r="DU118" s="251">
        <f t="shared" ref="DU118:DU121" si="977">DO118</f>
        <v>0</v>
      </c>
      <c r="DV118" s="251">
        <f>DP118</f>
        <v>2</v>
      </c>
      <c r="DW118" s="251">
        <f t="shared" ref="DW118:DW121" si="978">DQ118</f>
        <v>-2</v>
      </c>
      <c r="DX118" s="19" t="str">
        <f t="shared" ca="1" si="951"/>
        <v>-</v>
      </c>
      <c r="DY118" s="19" t="str">
        <f t="shared" ca="1" si="951"/>
        <v>-</v>
      </c>
      <c r="DZ118" s="19" t="str">
        <f t="shared" ca="1" si="951"/>
        <v>-</v>
      </c>
      <c r="EA118" s="19" t="str">
        <f t="shared" ca="1" si="951"/>
        <v>-</v>
      </c>
      <c r="EB118" s="19" t="str">
        <f t="shared" ca="1" si="951"/>
        <v>-</v>
      </c>
      <c r="EC118" s="19" t="str">
        <f t="shared" ca="1" si="951"/>
        <v>-</v>
      </c>
      <c r="ED118" s="19">
        <f t="shared" ca="1" si="951"/>
        <v>0</v>
      </c>
      <c r="EE118" s="19">
        <f t="shared" ca="1" si="951"/>
        <v>0</v>
      </c>
      <c r="EF118" s="19">
        <f t="shared" ca="1" si="951"/>
        <v>0</v>
      </c>
      <c r="EG118" s="19">
        <f t="shared" ca="1" si="951"/>
        <v>0</v>
      </c>
      <c r="EH118" s="19">
        <f t="shared" ca="1" si="951"/>
        <v>0</v>
      </c>
      <c r="EI118" s="19">
        <f t="shared" ca="1" si="951"/>
        <v>0</v>
      </c>
      <c r="EJ118" s="19">
        <f t="shared" ca="1" si="951"/>
        <v>0</v>
      </c>
      <c r="EK118" s="19">
        <f t="shared" ca="1" si="951"/>
        <v>0</v>
      </c>
      <c r="EL118" s="19">
        <f t="shared" ca="1" si="951"/>
        <v>0</v>
      </c>
      <c r="EM118" s="19">
        <f t="shared" ca="1" si="951"/>
        <v>0</v>
      </c>
      <c r="EN118" s="19">
        <f t="shared" ca="1" si="951"/>
        <v>0</v>
      </c>
      <c r="EO118" s="19">
        <f t="shared" ca="1" si="951"/>
        <v>0</v>
      </c>
      <c r="EP118" s="19">
        <f t="shared" ca="1" si="951"/>
        <v>0</v>
      </c>
      <c r="EQ118" s="19">
        <f t="shared" ca="1" si="951"/>
        <v>0</v>
      </c>
      <c r="ER118" s="19">
        <f t="shared" ca="1" si="951"/>
        <v>0</v>
      </c>
      <c r="ES118" s="19">
        <f t="shared" ca="1" si="951"/>
        <v>0</v>
      </c>
      <c r="ET118" s="19">
        <f t="shared" ca="1" si="952"/>
        <v>0</v>
      </c>
      <c r="EU118" s="19">
        <f t="shared" ca="1" si="952"/>
        <v>0</v>
      </c>
      <c r="EV118" s="19">
        <f t="shared" ca="1" si="952"/>
        <v>0</v>
      </c>
      <c r="EW118" s="19">
        <f t="shared" ca="1" si="952"/>
        <v>0</v>
      </c>
      <c r="EX118" s="19">
        <f t="shared" ca="1" si="952"/>
        <v>0</v>
      </c>
      <c r="EY118" s="19">
        <f t="shared" ca="1" si="952"/>
        <v>0</v>
      </c>
      <c r="EZ118" s="19">
        <f t="shared" ca="1" si="952"/>
        <v>0</v>
      </c>
      <c r="FA118" s="19">
        <f t="shared" ca="1" si="952"/>
        <v>0</v>
      </c>
      <c r="FB118" s="19">
        <f t="shared" ca="1" si="952"/>
        <v>0</v>
      </c>
      <c r="FC118" s="19">
        <f t="shared" ca="1" si="952"/>
        <v>0</v>
      </c>
      <c r="FD118" s="19">
        <f t="shared" ca="1" si="952"/>
        <v>0</v>
      </c>
      <c r="FE118" s="19">
        <f t="shared" ca="1" si="952"/>
        <v>0</v>
      </c>
      <c r="FF118" s="19">
        <f t="shared" ca="1" si="952"/>
        <v>0</v>
      </c>
      <c r="FG118" s="19">
        <f t="shared" ca="1" si="952"/>
        <v>0</v>
      </c>
      <c r="FH118" s="19">
        <f t="shared" ca="1" si="952"/>
        <v>0</v>
      </c>
      <c r="FI118" s="19">
        <f t="shared" ca="1" si="952"/>
        <v>0</v>
      </c>
      <c r="FJ118" s="19">
        <f t="shared" ca="1" si="953"/>
        <v>0</v>
      </c>
      <c r="FK118" s="19">
        <f t="shared" ca="1" si="953"/>
        <v>0</v>
      </c>
      <c r="FL118" s="19">
        <f t="shared" ca="1" si="953"/>
        <v>0</v>
      </c>
      <c r="FM118" s="19">
        <f t="shared" ca="1" si="953"/>
        <v>0</v>
      </c>
      <c r="FN118" s="19">
        <f t="shared" ca="1" si="953"/>
        <v>0</v>
      </c>
      <c r="FO118" s="19">
        <f t="shared" ca="1" si="953"/>
        <v>0</v>
      </c>
      <c r="FP118" s="19">
        <f t="shared" ca="1" si="953"/>
        <v>0</v>
      </c>
      <c r="FQ118" s="19">
        <f t="shared" ca="1" si="953"/>
        <v>0</v>
      </c>
      <c r="FR118" s="19">
        <f t="shared" ca="1" si="953"/>
        <v>0</v>
      </c>
      <c r="FS118" s="19">
        <f t="shared" ca="1" si="953"/>
        <v>0</v>
      </c>
      <c r="FT118" s="19">
        <f t="shared" ca="1" si="953"/>
        <v>0</v>
      </c>
      <c r="FU118" s="19">
        <f t="shared" ca="1" si="953"/>
        <v>0</v>
      </c>
      <c r="FV118" s="19">
        <f t="shared" ca="1" si="953"/>
        <v>0</v>
      </c>
      <c r="FW118" s="19">
        <f t="shared" ca="1" si="953"/>
        <v>0</v>
      </c>
      <c r="FX118" s="19">
        <f t="shared" ca="1" si="953"/>
        <v>0</v>
      </c>
      <c r="FY118" s="19">
        <f t="shared" ca="1" si="953"/>
        <v>0</v>
      </c>
      <c r="FZ118" s="19">
        <f t="shared" ca="1" si="953"/>
        <v>0</v>
      </c>
      <c r="GA118" s="19">
        <f t="shared" ca="1" si="953"/>
        <v>0</v>
      </c>
      <c r="GB118" s="19">
        <f t="shared" ca="1" si="953"/>
        <v>0</v>
      </c>
      <c r="GC118" s="19">
        <f t="shared" ca="1" si="953"/>
        <v>0</v>
      </c>
      <c r="GD118" s="19">
        <f t="shared" ca="1" si="953"/>
        <v>0</v>
      </c>
      <c r="GE118" s="19">
        <f t="shared" ca="1" si="953"/>
        <v>0</v>
      </c>
      <c r="GF118" s="19">
        <f t="shared" ca="1" si="953"/>
        <v>0</v>
      </c>
      <c r="GG118" s="19">
        <f t="shared" ca="1" si="953"/>
        <v>0</v>
      </c>
      <c r="GH118" s="19">
        <f t="shared" ca="1" si="953"/>
        <v>0</v>
      </c>
      <c r="GI118" s="19">
        <f t="shared" ca="1" si="953"/>
        <v>0</v>
      </c>
      <c r="GJ118" s="19">
        <f t="shared" ca="1" si="953"/>
        <v>0</v>
      </c>
      <c r="GK118" s="19">
        <f t="shared" ca="1" si="953"/>
        <v>0</v>
      </c>
      <c r="GL118" s="19">
        <f t="shared" ca="1" si="953"/>
        <v>0</v>
      </c>
      <c r="GM118" s="19">
        <f t="shared" ca="1" si="953"/>
        <v>0</v>
      </c>
      <c r="GN118" s="19">
        <f t="shared" ca="1" si="953"/>
        <v>0</v>
      </c>
      <c r="GO118" s="19">
        <f t="shared" ca="1" si="953"/>
        <v>0</v>
      </c>
      <c r="GP118" s="19">
        <f t="shared" ca="1" si="953"/>
        <v>0</v>
      </c>
      <c r="GQ118" s="19">
        <f t="shared" ca="1" si="953"/>
        <v>0</v>
      </c>
      <c r="GR118" s="19">
        <f t="shared" ca="1" si="953"/>
        <v>0</v>
      </c>
      <c r="GS118" s="19">
        <f t="shared" ca="1" si="953"/>
        <v>0</v>
      </c>
      <c r="GT118" s="19">
        <f t="shared" ca="1" si="953"/>
        <v>0</v>
      </c>
      <c r="GU118" s="19">
        <f t="shared" ca="1" si="953"/>
        <v>0</v>
      </c>
      <c r="GV118" s="19">
        <f t="shared" ca="1" si="953"/>
        <v>0</v>
      </c>
      <c r="GW118" s="19">
        <f t="shared" ca="1" si="953"/>
        <v>0</v>
      </c>
      <c r="GX118" s="19">
        <f t="shared" ca="1" si="953"/>
        <v>0</v>
      </c>
      <c r="GY118" s="19">
        <f t="shared" ca="1" si="953"/>
        <v>0</v>
      </c>
      <c r="GZ118" s="19">
        <f t="shared" ca="1" si="953"/>
        <v>0</v>
      </c>
      <c r="HA118" s="19">
        <f t="shared" ca="1" si="953"/>
        <v>0</v>
      </c>
      <c r="HB118" s="19">
        <f t="shared" ca="1" si="953"/>
        <v>0</v>
      </c>
      <c r="HC118" s="19">
        <f t="shared" ca="1" si="953"/>
        <v>0</v>
      </c>
      <c r="HD118" s="19">
        <f t="shared" ca="1" si="953"/>
        <v>0</v>
      </c>
      <c r="HE118" s="19">
        <f t="shared" ca="1" si="953"/>
        <v>0</v>
      </c>
      <c r="HF118" s="19">
        <f t="shared" ca="1" si="953"/>
        <v>0</v>
      </c>
      <c r="HG118" s="19">
        <f t="shared" ca="1" si="953"/>
        <v>0</v>
      </c>
      <c r="HH118" s="19">
        <f t="shared" ca="1" si="953"/>
        <v>0</v>
      </c>
      <c r="HI118" s="19">
        <f t="shared" ca="1" si="953"/>
        <v>0</v>
      </c>
      <c r="HJ118" s="19">
        <f t="shared" ca="1" si="953"/>
        <v>0</v>
      </c>
      <c r="HK118" s="19">
        <f t="shared" ca="1" si="953"/>
        <v>0</v>
      </c>
      <c r="HL118" s="19">
        <f t="shared" ca="1" si="954"/>
        <v>0</v>
      </c>
      <c r="HM118" s="19">
        <f t="shared" ca="1" si="954"/>
        <v>0</v>
      </c>
      <c r="HN118" s="19">
        <f t="shared" ca="1" si="954"/>
        <v>0</v>
      </c>
      <c r="HO118" s="19">
        <f t="shared" ca="1" si="954"/>
        <v>0</v>
      </c>
      <c r="HP118" s="19">
        <f t="shared" ca="1" si="954"/>
        <v>0</v>
      </c>
      <c r="HQ118" s="19">
        <f t="shared" ca="1" si="954"/>
        <v>0</v>
      </c>
      <c r="HR118" s="19">
        <f t="shared" ca="1" si="954"/>
        <v>0</v>
      </c>
      <c r="HS118" s="19">
        <f t="shared" ca="1" si="954"/>
        <v>0</v>
      </c>
      <c r="HT118" s="19">
        <f t="shared" ca="1" si="954"/>
        <v>0</v>
      </c>
      <c r="HU118" s="19">
        <f t="shared" ca="1" si="954"/>
        <v>0</v>
      </c>
      <c r="HV118" s="19">
        <f t="shared" ca="1" si="954"/>
        <v>0</v>
      </c>
      <c r="HW118" s="19">
        <f t="shared" ca="1" si="954"/>
        <v>0</v>
      </c>
      <c r="HX118" s="19">
        <f t="shared" ca="1" si="954"/>
        <v>0</v>
      </c>
      <c r="HY118" s="19">
        <f t="shared" ca="1" si="954"/>
        <v>0</v>
      </c>
      <c r="HZ118" s="19">
        <f t="shared" ca="1" si="954"/>
        <v>0</v>
      </c>
      <c r="IA118" s="19">
        <f t="shared" ca="1" si="954"/>
        <v>0</v>
      </c>
      <c r="IB118" s="19">
        <f t="shared" ca="1" si="954"/>
        <v>0</v>
      </c>
      <c r="IC118" s="19">
        <f t="shared" ca="1" si="954"/>
        <v>0</v>
      </c>
      <c r="ID118" s="19">
        <f t="shared" ca="1" si="954"/>
        <v>0</v>
      </c>
      <c r="IE118" s="5">
        <f t="shared" ca="1" si="955"/>
        <v>67</v>
      </c>
      <c r="IF118" s="9"/>
      <c r="IG118" s="5">
        <f t="shared" ca="1" si="956"/>
        <v>1</v>
      </c>
      <c r="IH118" s="5" t="b">
        <f t="shared" ca="1" si="956"/>
        <v>0</v>
      </c>
      <c r="II118" s="19">
        <f t="shared" ca="1" si="957"/>
        <v>0</v>
      </c>
      <c r="IJ118" s="5">
        <f t="shared" ca="1" si="956"/>
        <v>55</v>
      </c>
      <c r="IK118" s="19">
        <f t="shared" ca="1" si="957"/>
        <v>1</v>
      </c>
      <c r="IL118" s="19">
        <f t="shared" ca="1" si="957"/>
        <v>0</v>
      </c>
      <c r="IM118" s="19">
        <f t="shared" ca="1" si="957"/>
        <v>0</v>
      </c>
      <c r="IN118" s="19">
        <f t="shared" ca="1" si="957"/>
        <v>0</v>
      </c>
      <c r="IO118" s="19">
        <f t="shared" ca="1" si="957"/>
        <v>0</v>
      </c>
      <c r="IP118" s="19">
        <f t="shared" ca="1" si="957"/>
        <v>0</v>
      </c>
      <c r="IQ118" s="19">
        <f t="shared" ca="1" si="957"/>
        <v>0</v>
      </c>
      <c r="IR118" s="19">
        <f t="shared" ca="1" si="957"/>
        <v>0</v>
      </c>
      <c r="IS118" s="19">
        <f t="shared" ca="1" si="957"/>
        <v>0</v>
      </c>
      <c r="IT118" s="19">
        <f t="shared" ca="1" si="957"/>
        <v>0</v>
      </c>
      <c r="IU118" s="19">
        <f t="shared" ca="1" si="957"/>
        <v>0</v>
      </c>
      <c r="IV118" s="19">
        <f t="shared" ca="1" si="957"/>
        <v>0</v>
      </c>
      <c r="IW118" s="19">
        <f t="shared" ca="1" si="957"/>
        <v>0</v>
      </c>
      <c r="IX118" s="19">
        <f t="shared" ca="1" si="957"/>
        <v>0</v>
      </c>
      <c r="IY118" s="19">
        <f t="shared" ca="1" si="957"/>
        <v>0</v>
      </c>
      <c r="IZ118" s="19">
        <f t="shared" ca="1" si="957"/>
        <v>0</v>
      </c>
      <c r="JA118" s="19">
        <f t="shared" ca="1" si="957"/>
        <v>0</v>
      </c>
      <c r="JB118" s="19">
        <f t="shared" ca="1" si="957"/>
        <v>0</v>
      </c>
      <c r="JC118" s="19">
        <f t="shared" ca="1" si="957"/>
        <v>0</v>
      </c>
      <c r="JD118" s="19">
        <f t="shared" ca="1" si="957"/>
        <v>0</v>
      </c>
      <c r="JE118" s="19">
        <f t="shared" ca="1" si="957"/>
        <v>0</v>
      </c>
      <c r="JF118" s="19">
        <f t="shared" ca="1" si="957"/>
        <v>0</v>
      </c>
      <c r="JG118" s="5">
        <f t="shared" ca="1" si="958"/>
        <v>1.2500000000000001E-2</v>
      </c>
      <c r="JH118" s="567">
        <f t="shared" ca="1" si="958"/>
        <v>0</v>
      </c>
      <c r="JI118" s="5">
        <f t="shared" ca="1" si="958"/>
        <v>6.25E-2</v>
      </c>
      <c r="JJ118" s="5">
        <f t="shared" ca="1" si="958"/>
        <v>6.25E-2</v>
      </c>
      <c r="JK118" s="5">
        <f t="shared" ca="1" si="958"/>
        <v>6.25E-2</v>
      </c>
      <c r="JL118" s="19">
        <f t="shared" ca="1" si="957"/>
        <v>1</v>
      </c>
      <c r="JM118" s="19">
        <f t="shared" ca="1" si="957"/>
        <v>0</v>
      </c>
      <c r="JN118" s="19">
        <f t="shared" ca="1" si="957"/>
        <v>1</v>
      </c>
      <c r="JO118" s="9"/>
      <c r="JP118" s="5" t="b">
        <f t="shared" ca="1" si="959"/>
        <v>0</v>
      </c>
      <c r="JQ118" s="19" t="str">
        <f t="shared" ca="1" si="960"/>
        <v>-</v>
      </c>
      <c r="JR118" s="19" t="str">
        <f t="shared" ca="1" si="960"/>
        <v>-</v>
      </c>
      <c r="JS118" s="5" t="b">
        <f t="shared" ca="1" si="961"/>
        <v>0</v>
      </c>
      <c r="JT118" s="5" t="b">
        <f t="shared" ca="1" si="961"/>
        <v>0</v>
      </c>
      <c r="JU118" s="5" t="b">
        <f t="shared" ca="1" si="961"/>
        <v>1</v>
      </c>
      <c r="JV118" s="144">
        <f t="shared" ref="JV118:JW122" ca="1" si="979">$O118</f>
        <v>1</v>
      </c>
      <c r="JW118" s="144">
        <f t="shared" ca="1" si="979"/>
        <v>1</v>
      </c>
      <c r="JX118" s="19" t="str">
        <f t="shared" ref="JX118:KD122" ca="1" si="980">OFFSET(JX$5,$B118,0)</f>
        <v>-</v>
      </c>
      <c r="JY118" s="19" t="str">
        <f t="shared" ca="1" si="980"/>
        <v>-</v>
      </c>
      <c r="JZ118" s="19" t="str">
        <f t="shared" ca="1" si="980"/>
        <v>-</v>
      </c>
      <c r="KA118" s="19" t="str">
        <f t="shared" ca="1" si="980"/>
        <v>-</v>
      </c>
      <c r="KB118" s="19">
        <f t="shared" ca="1" si="980"/>
        <v>1</v>
      </c>
      <c r="KC118" s="19">
        <f t="shared" ca="1" si="980"/>
        <v>0.66</v>
      </c>
      <c r="KD118" s="19" t="str">
        <f t="shared" ca="1" si="980"/>
        <v>-</v>
      </c>
      <c r="KE118" s="5" t="b" cm="1">
        <f t="array" aca="1" ref="KE118" ca="1">IF(OR(KF118:KM118&lt;&gt;"-"),TRUE,"-")</f>
        <v>1</v>
      </c>
      <c r="KF118" s="237">
        <f ca="1">OFFSET(KF118,-1,0)</f>
        <v>2</v>
      </c>
      <c r="KG118" s="237">
        <f t="shared" ref="KG118:KM118" ca="1" si="981">OFFSET(KG118,-1,0)</f>
        <v>2</v>
      </c>
      <c r="KH118" s="237">
        <f t="shared" ca="1" si="981"/>
        <v>2</v>
      </c>
      <c r="KI118" s="237">
        <f t="shared" ca="1" si="981"/>
        <v>2</v>
      </c>
      <c r="KJ118" s="237">
        <f t="shared" ca="1" si="981"/>
        <v>2</v>
      </c>
      <c r="KK118" s="237">
        <f t="shared" ca="1" si="981"/>
        <v>2</v>
      </c>
      <c r="KL118" s="237">
        <f t="shared" ca="1" si="981"/>
        <v>2</v>
      </c>
      <c r="KM118" s="237">
        <f t="shared" ca="1" si="981"/>
        <v>2</v>
      </c>
      <c r="KN118" s="5" t="str">
        <f t="array" aca="1" ref="KN118" ca="1">IF(OR(KO118:KU118&lt;&gt;"-"),TRUE,"-")</f>
        <v>-</v>
      </c>
      <c r="KO118" s="19" t="str">
        <f t="shared" ref="KO118:KZ122" ca="1" si="982">OFFSET(KO$5,$B118,0)</f>
        <v>-</v>
      </c>
      <c r="KP118" s="19" t="str">
        <f t="shared" ca="1" si="982"/>
        <v>-</v>
      </c>
      <c r="KQ118" s="19" t="str">
        <f t="shared" ca="1" si="982"/>
        <v>-</v>
      </c>
      <c r="KR118" s="19" t="str">
        <f t="shared" ca="1" si="982"/>
        <v>-</v>
      </c>
      <c r="KS118" s="19" t="str">
        <f t="shared" ca="1" si="982"/>
        <v>-</v>
      </c>
      <c r="KT118" s="19" t="str">
        <f t="shared" ca="1" si="982"/>
        <v>-</v>
      </c>
      <c r="KU118" s="19" t="str">
        <f t="shared" ca="1" si="982"/>
        <v>-</v>
      </c>
      <c r="KV118" s="19" t="b">
        <f t="shared" ca="1" si="982"/>
        <v>0</v>
      </c>
      <c r="KW118" s="144">
        <f t="shared" ca="1" si="963"/>
        <v>2</v>
      </c>
      <c r="KX118" s="19">
        <f t="shared" ca="1" si="982"/>
        <v>2</v>
      </c>
      <c r="KY118" s="19" t="b">
        <f t="shared" ca="1" si="982"/>
        <v>0</v>
      </c>
      <c r="KZ118" s="19" t="str">
        <f t="shared" ca="1" si="982"/>
        <v>-</v>
      </c>
      <c r="LA118" s="5" t="str">
        <f t="shared" ca="1" si="964"/>
        <v>-</v>
      </c>
      <c r="LB118" s="5" t="str">
        <f t="shared" ca="1" si="964"/>
        <v>-</v>
      </c>
      <c r="LC118" s="5" t="str">
        <f t="shared" ca="1" si="964"/>
        <v>-</v>
      </c>
      <c r="LD118" s="5" t="str">
        <f t="shared" ca="1" si="964"/>
        <v>-</v>
      </c>
      <c r="LE118" s="19" t="b">
        <f t="shared" ref="LE118:LO122" ca="1" si="983">OFFSET(LE$5,$B118,0)</f>
        <v>0</v>
      </c>
      <c r="LF118" s="19" t="str">
        <f t="shared" ca="1" si="983"/>
        <v>-</v>
      </c>
      <c r="LG118" s="19" t="str">
        <f ca="1">OFFSET(LG$5,$B118,0)</f>
        <v>-</v>
      </c>
      <c r="LH118" s="19" t="b">
        <f ca="1">OFFSET(LH$5,$B118,0)</f>
        <v>1</v>
      </c>
      <c r="LI118" s="19">
        <f t="shared" ca="1" si="983"/>
        <v>0.75</v>
      </c>
      <c r="LJ118" s="19">
        <f t="shared" ca="1" si="983"/>
        <v>0.75</v>
      </c>
      <c r="LK118" s="19">
        <f t="shared" ca="1" si="983"/>
        <v>0.99</v>
      </c>
      <c r="LL118" s="19">
        <f t="shared" ca="1" si="983"/>
        <v>0.5</v>
      </c>
      <c r="LM118" s="19">
        <f t="shared" ca="1" si="983"/>
        <v>0</v>
      </c>
      <c r="LN118" s="19">
        <f t="shared" ca="1" si="983"/>
        <v>0</v>
      </c>
      <c r="LO118" s="19" t="str">
        <f t="shared" ca="1" si="983"/>
        <v>-</v>
      </c>
      <c r="LP118" s="5" cm="1">
        <f t="array" aca="1" ref="LP118" ca="1">INDEX(i.meatgrid,$Q118,LP$7)</f>
        <v>1092</v>
      </c>
      <c r="LQ118" s="5" t="str" cm="1">
        <f t="array" aca="1" ref="LQ118" ca="1">INDEX(i.meatgrid,$Q118,LQ$7)</f>
        <v>-</v>
      </c>
      <c r="LR118" s="19" t="str">
        <f t="shared" ca="1" si="965"/>
        <v>-</v>
      </c>
      <c r="LS118" s="5">
        <f t="shared" ca="1" si="966"/>
        <v>1</v>
      </c>
      <c r="LT118" s="9"/>
      <c r="LU118" s="19">
        <f t="shared" ca="1" si="965"/>
        <v>70</v>
      </c>
      <c r="LV118" s="19">
        <f t="shared" ca="1" si="967"/>
        <v>50</v>
      </c>
      <c r="LW118" s="19">
        <f t="shared" ca="1" si="967"/>
        <v>80</v>
      </c>
      <c r="LX118" s="19">
        <f t="shared" ca="1" si="967"/>
        <v>50</v>
      </c>
      <c r="LY118" s="5" t="b" cm="1">
        <f t="array" aca="1" ref="LY118" ca="1">INDEX(i.meatgrid,$Q118,LY$7)</f>
        <v>1</v>
      </c>
      <c r="LZ118" s="5" t="b" cm="1">
        <f t="array" aca="1" ref="LZ118" ca="1">INDEX(i.meatgrid,$Q118,LZ$7)</f>
        <v>0</v>
      </c>
      <c r="MA118" s="5" t="str" cm="1">
        <f t="array" aca="1" ref="MA118" ca="1">INDEX(i.meatgrid,$Q118,MA$7)</f>
        <v>-</v>
      </c>
      <c r="MB118" s="5" t="str" cm="1">
        <f t="array" aca="1" ref="MB118" ca="1">INDEX(i.meatgrid,$Q118,MB$7)</f>
        <v>-</v>
      </c>
      <c r="MC118" s="19">
        <f t="shared" ca="1" si="968"/>
        <v>1</v>
      </c>
      <c r="MD118" s="5">
        <f t="shared" ca="1" si="969"/>
        <v>1</v>
      </c>
      <c r="ME118" s="5" cm="1">
        <f t="array" aca="1" ref="ME118" ca="1">INDEX(i.meatgrid,$Q118,ME$7)</f>
        <v>0</v>
      </c>
      <c r="MF118" s="5" cm="1">
        <f t="array" aca="1" ref="MF118" ca="1">INDEX(i.meatgrid,$Q118,MF$7)</f>
        <v>0</v>
      </c>
      <c r="MG118" s="5" cm="1">
        <f t="array" aca="1" ref="MG118" ca="1">INDEX(i.meatgrid,$Q118,MG$7)</f>
        <v>0</v>
      </c>
      <c r="MH118" s="5" cm="1">
        <f t="array" aca="1" ref="MH118" ca="1">INDEX(i.meatgrid,$Q118,MH$7)</f>
        <v>0</v>
      </c>
      <c r="MI118" s="5" cm="1">
        <f t="array" aca="1" ref="MI118" ca="1">INDEX(i.meatgrid,$Q118,MI$7)</f>
        <v>0</v>
      </c>
      <c r="MJ118" s="5" cm="1">
        <f t="array" aca="1" ref="MJ118" ca="1">INDEX(i.meatgrid,$Q118,MJ$7)</f>
        <v>1</v>
      </c>
      <c r="MK118" s="5" cm="1">
        <f t="array" aca="1" ref="MK118" ca="1">INDEX(i.meatgrid,$Q118,MK$7)</f>
        <v>1</v>
      </c>
      <c r="ML118" s="5" cm="1">
        <f t="array" aca="1" ref="ML118" ca="1">INDEX(i.meatgrid,$Q118,ML$7)</f>
        <v>1</v>
      </c>
      <c r="MM118" s="19">
        <f t="shared" ca="1" si="970"/>
        <v>1</v>
      </c>
      <c r="MN118" s="9"/>
      <c r="MO118" s="19" t="b">
        <f t="shared" ca="1" si="971"/>
        <v>0</v>
      </c>
      <c r="MP118" s="19" t="b">
        <f t="shared" ca="1" si="971"/>
        <v>0</v>
      </c>
      <c r="MQ118" s="19">
        <f t="shared" ca="1" si="971"/>
        <v>1</v>
      </c>
      <c r="MR118" s="19">
        <f t="shared" ca="1" si="971"/>
        <v>0.75</v>
      </c>
      <c r="MS118" s="19">
        <f t="shared" ca="1" si="971"/>
        <v>0.75</v>
      </c>
      <c r="MT118" s="19">
        <f t="shared" ca="1" si="971"/>
        <v>0.8</v>
      </c>
      <c r="MU118" s="19">
        <f t="shared" ca="1" si="971"/>
        <v>0.82499999999999996</v>
      </c>
      <c r="MV118" s="19">
        <f t="shared" ca="1" si="971"/>
        <v>0.875</v>
      </c>
      <c r="MW118" s="19">
        <f t="shared" ca="1" si="971"/>
        <v>0.9</v>
      </c>
      <c r="MX118" s="19">
        <f t="shared" ca="1" si="971"/>
        <v>1</v>
      </c>
      <c r="MY118" s="19">
        <f t="shared" ca="1" si="971"/>
        <v>0.875</v>
      </c>
      <c r="MZ118" s="19" t="b">
        <f t="shared" ca="1" si="971"/>
        <v>1</v>
      </c>
      <c r="NA118" s="19">
        <f t="shared" ca="1" si="972"/>
        <v>74.989999999999995</v>
      </c>
      <c r="NB118" s="19" t="str">
        <f t="shared" ca="1" si="972"/>
        <v>-</v>
      </c>
      <c r="NC118" s="19" t="str">
        <f t="shared" ca="1" si="972"/>
        <v>-</v>
      </c>
      <c r="ND118" s="19" t="str">
        <f t="shared" ca="1" si="972"/>
        <v>-</v>
      </c>
      <c r="NE118" s="19" t="str">
        <f t="shared" ca="1" si="972"/>
        <v>-</v>
      </c>
      <c r="NF118" s="19" t="str">
        <f t="shared" ca="1" si="972"/>
        <v>-</v>
      </c>
      <c r="NG118" s="19" t="str">
        <f t="shared" ca="1" si="972"/>
        <v>-</v>
      </c>
      <c r="NH118" s="19" t="str">
        <f t="shared" ca="1" si="972"/>
        <v>-</v>
      </c>
      <c r="NI118" s="19">
        <f t="shared" ca="1" si="972"/>
        <v>36.99</v>
      </c>
      <c r="NJ118" s="19">
        <f t="shared" ca="1" si="972"/>
        <v>36.99</v>
      </c>
      <c r="NK118" s="19" t="str">
        <f t="shared" ca="1" si="972"/>
        <v>-</v>
      </c>
      <c r="NL118" s="19" t="str">
        <f t="shared" ca="1" si="972"/>
        <v>-</v>
      </c>
      <c r="NM118" s="19" t="str">
        <f t="shared" ca="1" si="972"/>
        <v>-</v>
      </c>
      <c r="NN118" s="19" t="str">
        <f t="shared" ca="1" si="972"/>
        <v>-</v>
      </c>
      <c r="NO118" s="19" t="str">
        <f t="shared" ca="1" si="972"/>
        <v>-</v>
      </c>
      <c r="NP118" s="19">
        <f t="shared" ca="1" si="972"/>
        <v>49.99</v>
      </c>
      <c r="NQ118" s="19">
        <f t="shared" ca="1" si="972"/>
        <v>49.99</v>
      </c>
      <c r="NR118" s="19">
        <f t="shared" ca="1" si="972"/>
        <v>49.99</v>
      </c>
      <c r="NS118" s="19">
        <f t="shared" ca="1" si="972"/>
        <v>49.99</v>
      </c>
      <c r="NT118" s="19">
        <f t="shared" ca="1" si="972"/>
        <v>49.99</v>
      </c>
      <c r="NU118" s="19">
        <f t="shared" ca="1" si="972"/>
        <v>49.99</v>
      </c>
      <c r="NV118" s="19">
        <f t="shared" ca="1" si="972"/>
        <v>49.99</v>
      </c>
      <c r="NW118" s="19">
        <f t="shared" ca="1" si="972"/>
        <v>49.99</v>
      </c>
      <c r="NX118" s="19">
        <f t="shared" ca="1" si="972"/>
        <v>412.99</v>
      </c>
      <c r="NY118" s="19">
        <f t="shared" ca="1" si="972"/>
        <v>412.99</v>
      </c>
      <c r="NZ118" s="19" t="str">
        <f t="shared" ca="1" si="972"/>
        <v>-</v>
      </c>
      <c r="OA118" s="19" t="str">
        <f t="shared" ca="1" si="972"/>
        <v>-</v>
      </c>
      <c r="OB118" s="19" t="str">
        <f t="shared" ca="1" si="972"/>
        <v>-</v>
      </c>
      <c r="OC118" s="19" t="str">
        <f t="shared" ca="1" si="972"/>
        <v>-</v>
      </c>
      <c r="OD118" s="19" t="str">
        <f t="shared" ca="1" si="972"/>
        <v>-</v>
      </c>
      <c r="OE118" s="19">
        <f t="shared" ca="1" si="972"/>
        <v>6.8900000000000006</v>
      </c>
      <c r="OF118" s="19">
        <f t="shared" ca="1" si="972"/>
        <v>6.8900000000000006</v>
      </c>
      <c r="OG118" s="19">
        <f t="shared" ca="1" si="972"/>
        <v>6.8900000000000006</v>
      </c>
      <c r="OH118" s="19">
        <f t="shared" ca="1" si="972"/>
        <v>6.8900000000000006</v>
      </c>
      <c r="OI118" s="19">
        <f t="shared" ca="1" si="972"/>
        <v>6.8900000000000006</v>
      </c>
      <c r="OJ118" s="19">
        <f t="shared" ca="1" si="972"/>
        <v>6.8900000000000006</v>
      </c>
      <c r="OK118" s="19">
        <f t="shared" ca="1" si="972"/>
        <v>6.8900000000000006</v>
      </c>
      <c r="OL118" s="19">
        <f t="shared" ca="1" si="972"/>
        <v>6.8900000000000006</v>
      </c>
      <c r="OM118" s="19">
        <f t="shared" ca="1" si="972"/>
        <v>346.99</v>
      </c>
      <c r="ON118" s="19">
        <f t="shared" ca="1" si="972"/>
        <v>346.99</v>
      </c>
      <c r="OO118" s="19" t="str">
        <f t="shared" ca="1" si="972"/>
        <v>-</v>
      </c>
      <c r="OP118" s="19" t="str">
        <f t="shared" ca="1" si="972"/>
        <v>-</v>
      </c>
      <c r="OQ118" s="19" t="str">
        <f t="shared" ca="1" si="972"/>
        <v>-</v>
      </c>
      <c r="OR118" s="19" t="str">
        <f t="shared" ca="1" si="972"/>
        <v>-</v>
      </c>
      <c r="OS118" s="19" t="str">
        <f t="shared" ca="1" si="972"/>
        <v>-</v>
      </c>
      <c r="OT118" s="19">
        <f t="shared" ca="1" si="972"/>
        <v>0</v>
      </c>
      <c r="OU118" s="24">
        <v>0</v>
      </c>
    </row>
    <row r="119" spans="1:411" outlineLevel="2">
      <c r="A119" s="21">
        <f t="shared" si="158"/>
        <v>114</v>
      </c>
      <c r="B119" s="222">
        <f t="shared" ref="B119:B122" ca="1" si="984">OFFSET(B119,-1,0)</f>
        <v>112</v>
      </c>
      <c r="C119">
        <v>203</v>
      </c>
      <c r="D119" s="144" t="str">
        <f t="shared" ca="1" si="932"/>
        <v>GSM</v>
      </c>
      <c r="E119" t="b">
        <v>0</v>
      </c>
      <c r="F119" t="b">
        <v>0</v>
      </c>
      <c r="G119" t="b">
        <f t="shared" si="933"/>
        <v>0</v>
      </c>
      <c r="H119" s="237">
        <f t="shared" ref="H119:T122" ca="1" si="985">OFFSET(H119,-1,0)</f>
        <v>2</v>
      </c>
      <c r="I119" s="237">
        <f t="shared" ca="1" si="985"/>
        <v>1</v>
      </c>
      <c r="J119" s="237" t="str">
        <f t="shared" ca="1" si="985"/>
        <v/>
      </c>
      <c r="K119" s="237">
        <f t="shared" ca="1" si="985"/>
        <v>2</v>
      </c>
      <c r="L119" s="237">
        <f t="shared" ca="1" si="973"/>
        <v>2</v>
      </c>
      <c r="M119" s="237">
        <f t="shared" ca="1" si="973"/>
        <v>2</v>
      </c>
      <c r="N119" s="237">
        <f t="shared" ca="1" si="973"/>
        <v>3</v>
      </c>
      <c r="O119" s="237">
        <f t="shared" ca="1" si="973"/>
        <v>1</v>
      </c>
      <c r="P119" s="237">
        <f t="shared" ca="1" si="973"/>
        <v>1</v>
      </c>
      <c r="Q119" s="237">
        <f t="shared" ca="1" si="973"/>
        <v>7</v>
      </c>
      <c r="R119" s="237">
        <f t="shared" ca="1" si="973"/>
        <v>1</v>
      </c>
      <c r="S119" s="237">
        <f t="shared" ca="1" si="973"/>
        <v>1</v>
      </c>
      <c r="T119" s="237">
        <f t="shared" ca="1" si="973"/>
        <v>1</v>
      </c>
      <c r="U119" s="275"/>
      <c r="V119" s="275"/>
      <c r="W119" s="237">
        <f t="shared" ca="1" si="974"/>
        <v>0</v>
      </c>
      <c r="X119" s="275"/>
      <c r="Y119" s="275">
        <f t="shared" ca="1" si="975"/>
        <v>0</v>
      </c>
      <c r="Z119" s="275">
        <f t="shared" ca="1" si="975"/>
        <v>0</v>
      </c>
      <c r="AA119" s="275">
        <f t="shared" ca="1" si="975"/>
        <v>0</v>
      </c>
      <c r="AB119" s="275">
        <f t="shared" ca="1" si="975"/>
        <v>0</v>
      </c>
      <c r="AC119" s="275">
        <f t="shared" ca="1" si="975"/>
        <v>0</v>
      </c>
      <c r="AD119" s="275">
        <f t="shared" ca="1" si="975"/>
        <v>0</v>
      </c>
      <c r="AE119" s="275">
        <f t="shared" ca="1" si="975"/>
        <v>0</v>
      </c>
      <c r="AF119" s="144">
        <f ca="1">INDEX(CHOOSE($N119,DataAutumn!i.AdultDrys,DataWinter!i.AdultDrys,DataSpring!i.AdultDrys),1,$M119)</f>
        <v>3</v>
      </c>
      <c r="AG119" s="5">
        <f t="shared" ca="1" si="934"/>
        <v>2</v>
      </c>
      <c r="AH119" s="5">
        <f t="shared" ca="1" si="934"/>
        <v>0</v>
      </c>
      <c r="AI119" s="5">
        <f t="shared" ca="1" si="935"/>
        <v>1</v>
      </c>
      <c r="AJ119">
        <f t="shared" ca="1" si="936"/>
        <v>1</v>
      </c>
      <c r="AL119" s="231" t="str">
        <f ca="1">TEXT(LEFT(OFFSET(AL119,-1,0),5)+1,"00000")&amp;MID(OFFSET(AL119,-1,0),6,FIND(" ",OFFSET(AL119,-1,0),7)-5)
&amp; $D119           &amp; IF($IG119=0," FWM","")&amp;IF($IG119=1," MWM","")&amp;IF($IG119=5," Mat","")&amp;IF($IH119=TRUE,"&amp;BBT","    ")          &amp; " Day"&amp;INDEX(i.DOY,$N119,1)
&amp; " Scan"&amp;TEXT($O119,"0")        &amp;" "&amp; INDEX(DataMaster!$B$98:$B$105,$Q119,0)
&amp; " WP"&amp;TEXT($MC119*100,"000p")           &amp; " MP"&amp;TEXT($MD119*100,"000p")           &amp; " GP"&amp;TEXT($MM119*100,"000p")
&amp; " T_" &amp; IF(AND($CC119,$CE119),"TRUE ")        &amp; " (F"&amp;3+COUNTIF($CV119:$CY119,TRUE)&amp;3&amp;"N"&amp;$DM119&amp;$DN119&amp;")"</f>
        <v>00003 FeedSupply_DSP GSM MWM     Day204 Scan1 Older Mutton WP100p MP100p GP100p T_TRUE  (F33N33)</v>
      </c>
      <c r="AM119" s="9" t="str">
        <f ca="1">IF(COUNTIF(AL$5:AL119,AL119)=1,"-","Dup")</f>
        <v>-</v>
      </c>
      <c r="AN119" s="9"/>
      <c r="AO119" s="237" t="str">
        <f t="shared" ref="AO119:AV122" ca="1" si="986">OFFSET(AO119,-1,0)</f>
        <v>-</v>
      </c>
      <c r="AP119" s="237" t="str">
        <f t="shared" ca="1" si="986"/>
        <v>-</v>
      </c>
      <c r="AQ119" s="237" t="str">
        <f t="shared" ca="1" si="986"/>
        <v>-</v>
      </c>
      <c r="AR119" s="237" t="str">
        <f t="shared" ca="1" si="986"/>
        <v>-</v>
      </c>
      <c r="AS119" s="237" t="str">
        <f t="shared" ca="1" si="986"/>
        <v>-</v>
      </c>
      <c r="AT119" s="237" t="str">
        <f t="shared" ca="1" si="986"/>
        <v>-</v>
      </c>
      <c r="AU119" s="237" t="str">
        <f t="shared" ca="1" si="986"/>
        <v>-</v>
      </c>
      <c r="AV119" s="237" t="str">
        <f t="shared" ca="1" si="986"/>
        <v>-</v>
      </c>
      <c r="AW119" s="9"/>
      <c r="AX119" s="5" t="b">
        <f t="shared" ca="1" si="937"/>
        <v>0</v>
      </c>
      <c r="AY119" s="5" t="str">
        <f t="shared" ca="1" si="937"/>
        <v>-</v>
      </c>
      <c r="AZ119" s="5" t="b">
        <f t="shared" ca="1" si="937"/>
        <v>0</v>
      </c>
      <c r="BA119" s="5" t="b">
        <f t="shared" ca="1" si="937"/>
        <v>1</v>
      </c>
      <c r="BB119" s="5" t="b">
        <f t="shared" ca="1" si="937"/>
        <v>1</v>
      </c>
      <c r="BC119" s="144">
        <f t="shared" ca="1" si="937"/>
        <v>0</v>
      </c>
      <c r="BD119" s="19" t="b">
        <f t="shared" ca="1" si="938"/>
        <v>1</v>
      </c>
      <c r="BE119" s="9"/>
      <c r="BF119" s="5" t="str">
        <f t="shared" ca="1" si="939"/>
        <v>-</v>
      </c>
      <c r="BG119" s="19" t="str">
        <f t="shared" ca="1" si="940"/>
        <v>-</v>
      </c>
      <c r="BH119" s="19" t="str">
        <f t="shared" ca="1" si="940"/>
        <v>-</v>
      </c>
      <c r="BI119" s="19" t="str">
        <f t="shared" ca="1" si="940"/>
        <v>-</v>
      </c>
      <c r="BJ119" s="5" t="str">
        <f t="shared" ca="1" si="941"/>
        <v>-</v>
      </c>
      <c r="BK119" s="19" t="str">
        <f t="shared" ca="1" si="942"/>
        <v>-</v>
      </c>
      <c r="BL119" s="5" t="str">
        <f t="shared" ca="1" si="943"/>
        <v>-</v>
      </c>
      <c r="BM119" s="19" t="str">
        <f t="shared" ca="1" si="944"/>
        <v>-</v>
      </c>
      <c r="BN119" s="19" t="str">
        <f t="shared" ca="1" si="944"/>
        <v>-</v>
      </c>
      <c r="BO119" s="19" t="str">
        <f t="shared" ca="1" si="944"/>
        <v>-</v>
      </c>
      <c r="BP119" s="5" t="str">
        <f t="shared" ca="1" si="945"/>
        <v>-</v>
      </c>
      <c r="BQ119" s="9"/>
      <c r="BR119" s="19" t="str">
        <f t="shared" ca="1" si="946"/>
        <v>-</v>
      </c>
      <c r="BS119" s="19" t="str">
        <f t="shared" ca="1" si="946"/>
        <v>-</v>
      </c>
      <c r="BT119" s="19" t="str">
        <f t="shared" ca="1" si="946"/>
        <v>-</v>
      </c>
      <c r="BU119" s="19" t="str">
        <f t="shared" ca="1" si="946"/>
        <v>-</v>
      </c>
      <c r="BV119" s="19" t="str">
        <f t="shared" ca="1" si="946"/>
        <v>-</v>
      </c>
      <c r="BW119" s="19" t="str">
        <f t="shared" ca="1" si="946"/>
        <v>-</v>
      </c>
      <c r="BX119" s="19" t="str">
        <f t="shared" ca="1" si="946"/>
        <v>-</v>
      </c>
      <c r="BY119" s="19" t="str">
        <f t="shared" ca="1" si="946"/>
        <v>-</v>
      </c>
      <c r="BZ119" s="19" t="str">
        <f t="shared" ca="1" si="946"/>
        <v>-</v>
      </c>
      <c r="CA119" s="19" t="str">
        <f t="shared" ca="1" si="946"/>
        <v>-</v>
      </c>
      <c r="CB119" s="9"/>
      <c r="CC119" s="237" t="b">
        <f ca="1">OFFSET(CC119,-1,0)</f>
        <v>1</v>
      </c>
      <c r="CD119" s="12" t="b">
        <v>0</v>
      </c>
      <c r="CE119" s="237" t="b">
        <f ca="1">OFFSET(CE119,-1,0)</f>
        <v>1</v>
      </c>
      <c r="CF119" s="251">
        <f t="shared" ref="CF119:CF122" ca="1" si="987">IF(OFFSET($E119,-1,0),OFFSET($CJ119,-1,0),OFFSET(CF119,-1,0))</f>
        <v>2237101</v>
      </c>
      <c r="CG119" s="237" t="b">
        <f ca="1">OFFSET(CG119,-1,0)</f>
        <v>0</v>
      </c>
      <c r="CH119" s="12" t="s">
        <v>34</v>
      </c>
      <c r="CI119" s="19" t="b">
        <f t="shared" ca="1" si="976"/>
        <v>1</v>
      </c>
      <c r="CJ119" s="237">
        <f t="shared" ref="CJ119:CJ122" ca="1" si="988">OFFSET(CJ119,-1,0)+1</f>
        <v>2237103</v>
      </c>
      <c r="CK119" s="19" t="str">
        <f t="shared" ca="1" si="976"/>
        <v>-</v>
      </c>
      <c r="CL119" s="19">
        <f t="shared" ca="1" si="976"/>
        <v>1</v>
      </c>
      <c r="CM119" s="19">
        <f t="shared" ca="1" si="976"/>
        <v>1</v>
      </c>
      <c r="CN119" s="9"/>
      <c r="CO119" s="444">
        <f t="shared" ca="1" si="948"/>
        <v>652</v>
      </c>
      <c r="CP119" s="444">
        <f t="shared" ca="1" si="948"/>
        <v>686</v>
      </c>
      <c r="CQ119" s="444">
        <f t="shared" ca="1" si="948"/>
        <v>721</v>
      </c>
      <c r="CR119" s="152">
        <f t="shared" ca="1" si="949"/>
        <v>378</v>
      </c>
      <c r="CS119" s="152">
        <f t="shared" ca="1" si="949"/>
        <v>413</v>
      </c>
      <c r="CT119" s="152">
        <f t="shared" ca="1" si="949"/>
        <v>448</v>
      </c>
      <c r="CU119" s="19" t="str">
        <f t="shared" ca="1" si="950"/>
        <v>-</v>
      </c>
      <c r="CV119" s="12" t="b">
        <v>0</v>
      </c>
      <c r="CW119" s="12" t="b">
        <v>0</v>
      </c>
      <c r="CX119" s="12" t="b">
        <v>0</v>
      </c>
      <c r="CY119" s="12" t="b">
        <v>0</v>
      </c>
      <c r="CZ119" s="19" t="b">
        <f t="shared" ca="1" si="950"/>
        <v>1</v>
      </c>
      <c r="DA119" s="19">
        <f t="shared" ca="1" si="950"/>
        <v>0</v>
      </c>
      <c r="DB119" s="19">
        <f t="shared" ca="1" si="950"/>
        <v>0</v>
      </c>
      <c r="DC119" s="19">
        <f t="shared" ca="1" si="950"/>
        <v>0</v>
      </c>
      <c r="DD119" s="19">
        <f t="shared" ca="1" si="950"/>
        <v>0</v>
      </c>
      <c r="DE119" s="19">
        <f t="shared" ca="1" si="950"/>
        <v>0</v>
      </c>
      <c r="DF119" s="19">
        <f t="shared" ca="1" si="950"/>
        <v>0</v>
      </c>
      <c r="DG119" s="19">
        <f t="shared" ca="1" si="950"/>
        <v>0</v>
      </c>
      <c r="DH119" s="19">
        <f t="shared" ca="1" si="950"/>
        <v>0</v>
      </c>
      <c r="DI119" s="19">
        <f t="shared" ca="1" si="950"/>
        <v>0</v>
      </c>
      <c r="DJ119" s="19">
        <f t="shared" ca="1" si="950"/>
        <v>0</v>
      </c>
      <c r="DK119" s="19">
        <f t="shared" ca="1" si="950"/>
        <v>0</v>
      </c>
      <c r="DL119" s="19">
        <f t="shared" ca="1" si="951"/>
        <v>0</v>
      </c>
      <c r="DM119" s="12">
        <v>3</v>
      </c>
      <c r="DN119" s="12">
        <v>3</v>
      </c>
      <c r="DO119" s="19">
        <f t="shared" ref="DO119:DR122" ca="1" si="989">OFFSET(DO$5,$B119,0)</f>
        <v>0</v>
      </c>
      <c r="DP119" s="12">
        <v>2</v>
      </c>
      <c r="DQ119" s="12">
        <v>-2</v>
      </c>
      <c r="DR119" s="19" t="str">
        <f t="shared" ca="1" si="951"/>
        <v>-</v>
      </c>
      <c r="DS119" s="19" t="str">
        <f t="shared" ca="1" si="951"/>
        <v>-</v>
      </c>
      <c r="DT119" s="19" t="str">
        <f t="shared" ca="1" si="951"/>
        <v>-</v>
      </c>
      <c r="DU119" s="251">
        <f t="shared" ca="1" si="977"/>
        <v>0</v>
      </c>
      <c r="DV119" s="251">
        <f t="shared" ref="DV119:DV121" si="990">DP119</f>
        <v>2</v>
      </c>
      <c r="DW119" s="251">
        <f t="shared" si="978"/>
        <v>-2</v>
      </c>
      <c r="DX119" s="19" t="str">
        <f t="shared" ca="1" si="951"/>
        <v>-</v>
      </c>
      <c r="DY119" s="19" t="str">
        <f t="shared" ca="1" si="951"/>
        <v>-</v>
      </c>
      <c r="DZ119" s="19" t="str">
        <f t="shared" ca="1" si="951"/>
        <v>-</v>
      </c>
      <c r="EA119" s="19" t="str">
        <f t="shared" ca="1" si="951"/>
        <v>-</v>
      </c>
      <c r="EB119" s="19" t="str">
        <f t="shared" ca="1" si="951"/>
        <v>-</v>
      </c>
      <c r="EC119" s="19" t="str">
        <f t="shared" ca="1" si="951"/>
        <v>-</v>
      </c>
      <c r="ED119" s="19">
        <f t="shared" ca="1" si="951"/>
        <v>0</v>
      </c>
      <c r="EE119" s="19">
        <f t="shared" ca="1" si="951"/>
        <v>0</v>
      </c>
      <c r="EF119" s="19">
        <f t="shared" ca="1" si="951"/>
        <v>0</v>
      </c>
      <c r="EG119" s="19">
        <f t="shared" ca="1" si="951"/>
        <v>0</v>
      </c>
      <c r="EH119" s="19">
        <f t="shared" ca="1" si="951"/>
        <v>0</v>
      </c>
      <c r="EI119" s="19">
        <f t="shared" ca="1" si="951"/>
        <v>0</v>
      </c>
      <c r="EJ119" s="19">
        <f t="shared" ca="1" si="951"/>
        <v>0</v>
      </c>
      <c r="EK119" s="19">
        <f t="shared" ca="1" si="951"/>
        <v>0</v>
      </c>
      <c r="EL119" s="19">
        <f t="shared" ca="1" si="951"/>
        <v>0</v>
      </c>
      <c r="EM119" s="19">
        <f t="shared" ca="1" si="951"/>
        <v>0</v>
      </c>
      <c r="EN119" s="19">
        <f t="shared" ca="1" si="951"/>
        <v>0</v>
      </c>
      <c r="EO119" s="19">
        <f t="shared" ca="1" si="951"/>
        <v>0</v>
      </c>
      <c r="EP119" s="19">
        <f t="shared" ca="1" si="951"/>
        <v>0</v>
      </c>
      <c r="EQ119" s="19">
        <f t="shared" ca="1" si="951"/>
        <v>0</v>
      </c>
      <c r="ER119" s="19">
        <f t="shared" ca="1" si="951"/>
        <v>0</v>
      </c>
      <c r="ES119" s="19">
        <f t="shared" ca="1" si="951"/>
        <v>0</v>
      </c>
      <c r="ET119" s="19">
        <f t="shared" ca="1" si="952"/>
        <v>0</v>
      </c>
      <c r="EU119" s="19">
        <f t="shared" ca="1" si="952"/>
        <v>0</v>
      </c>
      <c r="EV119" s="19">
        <f t="shared" ca="1" si="952"/>
        <v>0</v>
      </c>
      <c r="EW119" s="19">
        <f t="shared" ca="1" si="952"/>
        <v>0</v>
      </c>
      <c r="EX119" s="19">
        <f t="shared" ca="1" si="952"/>
        <v>0</v>
      </c>
      <c r="EY119" s="19">
        <f t="shared" ca="1" si="952"/>
        <v>0</v>
      </c>
      <c r="EZ119" s="19">
        <f t="shared" ca="1" si="952"/>
        <v>0</v>
      </c>
      <c r="FA119" s="19">
        <f t="shared" ca="1" si="952"/>
        <v>0</v>
      </c>
      <c r="FB119" s="19">
        <f t="shared" ca="1" si="952"/>
        <v>0</v>
      </c>
      <c r="FC119" s="19">
        <f t="shared" ca="1" si="952"/>
        <v>0</v>
      </c>
      <c r="FD119" s="19">
        <f t="shared" ca="1" si="952"/>
        <v>0</v>
      </c>
      <c r="FE119" s="19">
        <f t="shared" ca="1" si="952"/>
        <v>0</v>
      </c>
      <c r="FF119" s="19">
        <f t="shared" ca="1" si="952"/>
        <v>0</v>
      </c>
      <c r="FG119" s="19">
        <f t="shared" ca="1" si="952"/>
        <v>0</v>
      </c>
      <c r="FH119" s="19">
        <f t="shared" ca="1" si="952"/>
        <v>0</v>
      </c>
      <c r="FI119" s="19">
        <f t="shared" ca="1" si="952"/>
        <v>0</v>
      </c>
      <c r="FJ119" s="19">
        <f t="shared" ca="1" si="953"/>
        <v>0</v>
      </c>
      <c r="FK119" s="19">
        <f t="shared" ca="1" si="953"/>
        <v>0</v>
      </c>
      <c r="FL119" s="19">
        <f t="shared" ca="1" si="953"/>
        <v>0</v>
      </c>
      <c r="FM119" s="19">
        <f t="shared" ca="1" si="953"/>
        <v>0</v>
      </c>
      <c r="FN119" s="19">
        <f t="shared" ca="1" si="953"/>
        <v>0</v>
      </c>
      <c r="FO119" s="19">
        <f t="shared" ca="1" si="953"/>
        <v>0</v>
      </c>
      <c r="FP119" s="19">
        <f t="shared" ca="1" si="953"/>
        <v>0</v>
      </c>
      <c r="FQ119" s="19">
        <f t="shared" ca="1" si="953"/>
        <v>0</v>
      </c>
      <c r="FR119" s="19">
        <f t="shared" ca="1" si="953"/>
        <v>0</v>
      </c>
      <c r="FS119" s="19">
        <f t="shared" ca="1" si="953"/>
        <v>0</v>
      </c>
      <c r="FT119" s="19">
        <f t="shared" ca="1" si="953"/>
        <v>0</v>
      </c>
      <c r="FU119" s="19">
        <f t="shared" ca="1" si="953"/>
        <v>0</v>
      </c>
      <c r="FV119" s="19">
        <f t="shared" ca="1" si="953"/>
        <v>0</v>
      </c>
      <c r="FW119" s="19">
        <f t="shared" ca="1" si="953"/>
        <v>0</v>
      </c>
      <c r="FX119" s="19">
        <f t="shared" ca="1" si="953"/>
        <v>0</v>
      </c>
      <c r="FY119" s="19">
        <f t="shared" ca="1" si="953"/>
        <v>0</v>
      </c>
      <c r="FZ119" s="19">
        <f t="shared" ca="1" si="953"/>
        <v>0</v>
      </c>
      <c r="GA119" s="19">
        <f t="shared" ca="1" si="953"/>
        <v>0</v>
      </c>
      <c r="GB119" s="19">
        <f t="shared" ca="1" si="953"/>
        <v>0</v>
      </c>
      <c r="GC119" s="19">
        <f t="shared" ca="1" si="953"/>
        <v>0</v>
      </c>
      <c r="GD119" s="19">
        <f t="shared" ca="1" si="953"/>
        <v>0</v>
      </c>
      <c r="GE119" s="19">
        <f t="shared" ca="1" si="953"/>
        <v>0</v>
      </c>
      <c r="GF119" s="19">
        <f t="shared" ca="1" si="953"/>
        <v>0</v>
      </c>
      <c r="GG119" s="19">
        <f t="shared" ca="1" si="953"/>
        <v>0</v>
      </c>
      <c r="GH119" s="19">
        <f t="shared" ca="1" si="953"/>
        <v>0</v>
      </c>
      <c r="GI119" s="19">
        <f t="shared" ca="1" si="953"/>
        <v>0</v>
      </c>
      <c r="GJ119" s="19">
        <f t="shared" ca="1" si="953"/>
        <v>0</v>
      </c>
      <c r="GK119" s="19">
        <f t="shared" ca="1" si="953"/>
        <v>0</v>
      </c>
      <c r="GL119" s="19">
        <f t="shared" ca="1" si="953"/>
        <v>0</v>
      </c>
      <c r="GM119" s="19">
        <f t="shared" ca="1" si="953"/>
        <v>0</v>
      </c>
      <c r="GN119" s="19">
        <f t="shared" ca="1" si="953"/>
        <v>0</v>
      </c>
      <c r="GO119" s="19">
        <f t="shared" ca="1" si="953"/>
        <v>0</v>
      </c>
      <c r="GP119" s="19">
        <f t="shared" ca="1" si="953"/>
        <v>0</v>
      </c>
      <c r="GQ119" s="19">
        <f t="shared" ca="1" si="953"/>
        <v>0</v>
      </c>
      <c r="GR119" s="19">
        <f t="shared" ca="1" si="953"/>
        <v>0</v>
      </c>
      <c r="GS119" s="19">
        <f t="shared" ca="1" si="953"/>
        <v>0</v>
      </c>
      <c r="GT119" s="19">
        <f t="shared" ca="1" si="953"/>
        <v>0</v>
      </c>
      <c r="GU119" s="19">
        <f t="shared" ca="1" si="953"/>
        <v>0</v>
      </c>
      <c r="GV119" s="19">
        <f t="shared" ca="1" si="953"/>
        <v>0</v>
      </c>
      <c r="GW119" s="19">
        <f t="shared" ca="1" si="953"/>
        <v>0</v>
      </c>
      <c r="GX119" s="19">
        <f t="shared" ca="1" si="953"/>
        <v>0</v>
      </c>
      <c r="GY119" s="19">
        <f t="shared" ca="1" si="953"/>
        <v>0</v>
      </c>
      <c r="GZ119" s="19">
        <f t="shared" ca="1" si="953"/>
        <v>0</v>
      </c>
      <c r="HA119" s="19">
        <f t="shared" ca="1" si="953"/>
        <v>0</v>
      </c>
      <c r="HB119" s="19">
        <f t="shared" ca="1" si="953"/>
        <v>0</v>
      </c>
      <c r="HC119" s="19">
        <f t="shared" ca="1" si="953"/>
        <v>0</v>
      </c>
      <c r="HD119" s="19">
        <f t="shared" ca="1" si="953"/>
        <v>0</v>
      </c>
      <c r="HE119" s="19">
        <f t="shared" ca="1" si="953"/>
        <v>0</v>
      </c>
      <c r="HF119" s="19">
        <f t="shared" ca="1" si="953"/>
        <v>0</v>
      </c>
      <c r="HG119" s="19">
        <f t="shared" ca="1" si="953"/>
        <v>0</v>
      </c>
      <c r="HH119" s="19">
        <f t="shared" ca="1" si="953"/>
        <v>0</v>
      </c>
      <c r="HI119" s="19">
        <f t="shared" ca="1" si="953"/>
        <v>0</v>
      </c>
      <c r="HJ119" s="19">
        <f t="shared" ca="1" si="953"/>
        <v>0</v>
      </c>
      <c r="HK119" s="19">
        <f t="shared" ca="1" si="953"/>
        <v>0</v>
      </c>
      <c r="HL119" s="19">
        <f t="shared" ca="1" si="954"/>
        <v>0</v>
      </c>
      <c r="HM119" s="19">
        <f t="shared" ca="1" si="954"/>
        <v>0</v>
      </c>
      <c r="HN119" s="19">
        <f t="shared" ca="1" si="954"/>
        <v>0</v>
      </c>
      <c r="HO119" s="19">
        <f t="shared" ca="1" si="954"/>
        <v>0</v>
      </c>
      <c r="HP119" s="19">
        <f t="shared" ca="1" si="954"/>
        <v>0</v>
      </c>
      <c r="HQ119" s="19">
        <f t="shared" ca="1" si="954"/>
        <v>0</v>
      </c>
      <c r="HR119" s="19">
        <f t="shared" ca="1" si="954"/>
        <v>0</v>
      </c>
      <c r="HS119" s="19">
        <f t="shared" ca="1" si="954"/>
        <v>0</v>
      </c>
      <c r="HT119" s="19">
        <f t="shared" ca="1" si="954"/>
        <v>0</v>
      </c>
      <c r="HU119" s="19">
        <f t="shared" ca="1" si="954"/>
        <v>0</v>
      </c>
      <c r="HV119" s="19">
        <f t="shared" ca="1" si="954"/>
        <v>0</v>
      </c>
      <c r="HW119" s="19">
        <f t="shared" ca="1" si="954"/>
        <v>0</v>
      </c>
      <c r="HX119" s="19">
        <f t="shared" ca="1" si="954"/>
        <v>0</v>
      </c>
      <c r="HY119" s="19">
        <f t="shared" ca="1" si="954"/>
        <v>0</v>
      </c>
      <c r="HZ119" s="19">
        <f t="shared" ca="1" si="954"/>
        <v>0</v>
      </c>
      <c r="IA119" s="19">
        <f t="shared" ca="1" si="954"/>
        <v>0</v>
      </c>
      <c r="IB119" s="19">
        <f t="shared" ca="1" si="954"/>
        <v>0</v>
      </c>
      <c r="IC119" s="19">
        <f t="shared" ca="1" si="954"/>
        <v>0</v>
      </c>
      <c r="ID119" s="19">
        <f t="shared" ca="1" si="954"/>
        <v>0</v>
      </c>
      <c r="IE119" s="5">
        <f t="shared" ca="1" si="955"/>
        <v>67</v>
      </c>
      <c r="IF119" s="9"/>
      <c r="IG119" s="5">
        <f t="shared" ca="1" si="956"/>
        <v>1</v>
      </c>
      <c r="IH119" s="5" t="b">
        <f t="shared" ca="1" si="956"/>
        <v>0</v>
      </c>
      <c r="II119" s="19">
        <f t="shared" ca="1" si="957"/>
        <v>0</v>
      </c>
      <c r="IJ119" s="5">
        <f t="shared" ca="1" si="956"/>
        <v>55</v>
      </c>
      <c r="IK119" s="19">
        <f t="shared" ca="1" si="957"/>
        <v>1</v>
      </c>
      <c r="IL119" s="19">
        <f t="shared" ca="1" si="957"/>
        <v>0</v>
      </c>
      <c r="IM119" s="19">
        <f t="shared" ca="1" si="957"/>
        <v>0</v>
      </c>
      <c r="IN119" s="19">
        <f t="shared" ca="1" si="957"/>
        <v>0</v>
      </c>
      <c r="IO119" s="19">
        <f t="shared" ca="1" si="957"/>
        <v>0</v>
      </c>
      <c r="IP119" s="19">
        <f t="shared" ca="1" si="957"/>
        <v>0</v>
      </c>
      <c r="IQ119" s="19">
        <f t="shared" ca="1" si="957"/>
        <v>0</v>
      </c>
      <c r="IR119" s="19">
        <f t="shared" ca="1" si="957"/>
        <v>0</v>
      </c>
      <c r="IS119" s="19">
        <f t="shared" ca="1" si="957"/>
        <v>0</v>
      </c>
      <c r="IT119" s="19">
        <f t="shared" ca="1" si="957"/>
        <v>0</v>
      </c>
      <c r="IU119" s="19">
        <f t="shared" ca="1" si="957"/>
        <v>0</v>
      </c>
      <c r="IV119" s="19">
        <f t="shared" ca="1" si="957"/>
        <v>0</v>
      </c>
      <c r="IW119" s="19">
        <f t="shared" ca="1" si="957"/>
        <v>0</v>
      </c>
      <c r="IX119" s="19">
        <f t="shared" ca="1" si="957"/>
        <v>0</v>
      </c>
      <c r="IY119" s="19">
        <f t="shared" ca="1" si="957"/>
        <v>0</v>
      </c>
      <c r="IZ119" s="19">
        <f t="shared" ca="1" si="957"/>
        <v>0</v>
      </c>
      <c r="JA119" s="19">
        <f t="shared" ca="1" si="957"/>
        <v>0</v>
      </c>
      <c r="JB119" s="19">
        <f t="shared" ca="1" si="957"/>
        <v>0</v>
      </c>
      <c r="JC119" s="19">
        <f t="shared" ca="1" si="957"/>
        <v>0</v>
      </c>
      <c r="JD119" s="19">
        <f t="shared" ca="1" si="957"/>
        <v>0</v>
      </c>
      <c r="JE119" s="19">
        <f t="shared" ca="1" si="957"/>
        <v>0</v>
      </c>
      <c r="JF119" s="19">
        <f t="shared" ca="1" si="957"/>
        <v>0</v>
      </c>
      <c r="JG119" s="5">
        <f t="shared" ca="1" si="958"/>
        <v>1.2500000000000001E-2</v>
      </c>
      <c r="JH119" s="567">
        <f t="shared" ca="1" si="958"/>
        <v>0</v>
      </c>
      <c r="JI119" s="5">
        <f t="shared" ca="1" si="958"/>
        <v>6.25E-2</v>
      </c>
      <c r="JJ119" s="5">
        <f t="shared" ca="1" si="958"/>
        <v>6.25E-2</v>
      </c>
      <c r="JK119" s="5">
        <f t="shared" ca="1" si="958"/>
        <v>6.25E-2</v>
      </c>
      <c r="JL119" s="19">
        <f t="shared" ca="1" si="957"/>
        <v>1</v>
      </c>
      <c r="JM119" s="19">
        <f t="shared" ca="1" si="957"/>
        <v>0</v>
      </c>
      <c r="JN119" s="19">
        <f t="shared" ca="1" si="957"/>
        <v>1</v>
      </c>
      <c r="JO119" s="9"/>
      <c r="JP119" s="5" t="b">
        <f t="shared" ca="1" si="959"/>
        <v>0</v>
      </c>
      <c r="JQ119" s="19" t="str">
        <f t="shared" ca="1" si="960"/>
        <v>-</v>
      </c>
      <c r="JR119" s="19" t="str">
        <f t="shared" ca="1" si="960"/>
        <v>-</v>
      </c>
      <c r="JS119" s="5" t="b">
        <f t="shared" ca="1" si="961"/>
        <v>0</v>
      </c>
      <c r="JT119" s="5" t="b">
        <f t="shared" ca="1" si="961"/>
        <v>0</v>
      </c>
      <c r="JU119" s="5" t="b">
        <f t="shared" ca="1" si="961"/>
        <v>1</v>
      </c>
      <c r="JV119" s="144">
        <f t="shared" ca="1" si="979"/>
        <v>1</v>
      </c>
      <c r="JW119" s="144">
        <f t="shared" ca="1" si="979"/>
        <v>1</v>
      </c>
      <c r="JX119" s="19" t="str">
        <f t="shared" ca="1" si="980"/>
        <v>-</v>
      </c>
      <c r="JY119" s="19" t="str">
        <f t="shared" ca="1" si="980"/>
        <v>-</v>
      </c>
      <c r="JZ119" s="19" t="str">
        <f t="shared" ca="1" si="980"/>
        <v>-</v>
      </c>
      <c r="KA119" s="19" t="str">
        <f t="shared" ca="1" si="980"/>
        <v>-</v>
      </c>
      <c r="KB119" s="19">
        <f t="shared" ca="1" si="980"/>
        <v>1</v>
      </c>
      <c r="KC119" s="19">
        <f t="shared" ca="1" si="980"/>
        <v>0.66</v>
      </c>
      <c r="KD119" s="19" t="str">
        <f t="shared" ca="1" si="980"/>
        <v>-</v>
      </c>
      <c r="KE119" s="5" t="b" cm="1">
        <f t="array" aca="1" ref="KE119" ca="1">IF(OR(KF119:KM119&lt;&gt;"-"),TRUE,"-")</f>
        <v>1</v>
      </c>
      <c r="KF119" s="237">
        <f t="shared" ref="KF119:KM122" ca="1" si="991">OFFSET(KF119,-1,0)</f>
        <v>2</v>
      </c>
      <c r="KG119" s="237">
        <f t="shared" ca="1" si="991"/>
        <v>2</v>
      </c>
      <c r="KH119" s="237">
        <f t="shared" ca="1" si="991"/>
        <v>2</v>
      </c>
      <c r="KI119" s="237">
        <f t="shared" ca="1" si="991"/>
        <v>2</v>
      </c>
      <c r="KJ119" s="237">
        <f t="shared" ca="1" si="991"/>
        <v>2</v>
      </c>
      <c r="KK119" s="237">
        <f t="shared" ca="1" si="991"/>
        <v>2</v>
      </c>
      <c r="KL119" s="237">
        <f t="shared" ca="1" si="991"/>
        <v>2</v>
      </c>
      <c r="KM119" s="237">
        <f t="shared" ca="1" si="991"/>
        <v>2</v>
      </c>
      <c r="KN119" s="5" t="str">
        <f t="array" aca="1" ref="KN119" ca="1">IF(OR(KO119:KU119&lt;&gt;"-"),TRUE,"-")</f>
        <v>-</v>
      </c>
      <c r="KO119" s="19" t="str">
        <f t="shared" ca="1" si="982"/>
        <v>-</v>
      </c>
      <c r="KP119" s="19" t="str">
        <f t="shared" ca="1" si="982"/>
        <v>-</v>
      </c>
      <c r="KQ119" s="19" t="str">
        <f t="shared" ca="1" si="982"/>
        <v>-</v>
      </c>
      <c r="KR119" s="19" t="str">
        <f t="shared" ca="1" si="982"/>
        <v>-</v>
      </c>
      <c r="KS119" s="19" t="str">
        <f t="shared" ca="1" si="982"/>
        <v>-</v>
      </c>
      <c r="KT119" s="19" t="str">
        <f t="shared" ca="1" si="982"/>
        <v>-</v>
      </c>
      <c r="KU119" s="19" t="str">
        <f t="shared" ca="1" si="982"/>
        <v>-</v>
      </c>
      <c r="KV119" s="19" t="b">
        <f t="shared" ca="1" si="982"/>
        <v>0</v>
      </c>
      <c r="KW119" s="144">
        <f t="shared" ca="1" si="963"/>
        <v>2</v>
      </c>
      <c r="KX119" s="19">
        <f t="shared" ca="1" si="982"/>
        <v>2</v>
      </c>
      <c r="KY119" s="19" t="b">
        <f t="shared" ca="1" si="982"/>
        <v>0</v>
      </c>
      <c r="KZ119" s="19" t="str">
        <f t="shared" ca="1" si="982"/>
        <v>-</v>
      </c>
      <c r="LA119" s="5" t="str">
        <f t="shared" ca="1" si="964"/>
        <v>-</v>
      </c>
      <c r="LB119" s="5" t="str">
        <f t="shared" ca="1" si="964"/>
        <v>-</v>
      </c>
      <c r="LC119" s="5" t="str">
        <f t="shared" ca="1" si="964"/>
        <v>-</v>
      </c>
      <c r="LD119" s="5" t="str">
        <f t="shared" ca="1" si="964"/>
        <v>-</v>
      </c>
      <c r="LE119" s="19" t="b">
        <f t="shared" ca="1" si="983"/>
        <v>0</v>
      </c>
      <c r="LF119" s="19" t="str">
        <f t="shared" ca="1" si="983"/>
        <v>-</v>
      </c>
      <c r="LG119" s="19" t="str">
        <f ca="1">OFFSET(LG$5,$B119,0)</f>
        <v>-</v>
      </c>
      <c r="LH119" s="19" t="b">
        <f ca="1">OFFSET(LH$5,$B119,0)</f>
        <v>1</v>
      </c>
      <c r="LI119" s="19">
        <f t="shared" ca="1" si="983"/>
        <v>0.75</v>
      </c>
      <c r="LJ119" s="19">
        <f t="shared" ca="1" si="983"/>
        <v>0.75</v>
      </c>
      <c r="LK119" s="19">
        <f t="shared" ca="1" si="983"/>
        <v>0.99</v>
      </c>
      <c r="LL119" s="19">
        <f t="shared" ca="1" si="983"/>
        <v>0.5</v>
      </c>
      <c r="LM119" s="19">
        <f t="shared" ca="1" si="983"/>
        <v>0</v>
      </c>
      <c r="LN119" s="19">
        <f t="shared" ca="1" si="983"/>
        <v>0</v>
      </c>
      <c r="LO119" s="19" t="str">
        <f t="shared" ca="1" si="983"/>
        <v>-</v>
      </c>
      <c r="LP119" s="5" cm="1">
        <f t="array" aca="1" ref="LP119" ca="1">INDEX(i.meatgrid,$Q119,LP$7)</f>
        <v>1092</v>
      </c>
      <c r="LQ119" s="5" t="str" cm="1">
        <f t="array" aca="1" ref="LQ119" ca="1">INDEX(i.meatgrid,$Q119,LQ$7)</f>
        <v>-</v>
      </c>
      <c r="LR119" s="19" t="str">
        <f t="shared" ca="1" si="965"/>
        <v>-</v>
      </c>
      <c r="LS119" s="5">
        <f t="shared" ca="1" si="966"/>
        <v>1</v>
      </c>
      <c r="LT119" s="9"/>
      <c r="LU119" s="19">
        <f t="shared" ca="1" si="965"/>
        <v>70</v>
      </c>
      <c r="LV119" s="19">
        <f t="shared" ca="1" si="967"/>
        <v>50</v>
      </c>
      <c r="LW119" s="19">
        <f t="shared" ca="1" si="967"/>
        <v>80</v>
      </c>
      <c r="LX119" s="19">
        <f t="shared" ca="1" si="967"/>
        <v>50</v>
      </c>
      <c r="LY119" s="5" t="b" cm="1">
        <f t="array" aca="1" ref="LY119" ca="1">INDEX(i.meatgrid,$Q119,LY$7)</f>
        <v>1</v>
      </c>
      <c r="LZ119" s="5" t="b" cm="1">
        <f t="array" aca="1" ref="LZ119" ca="1">INDEX(i.meatgrid,$Q119,LZ$7)</f>
        <v>0</v>
      </c>
      <c r="MA119" s="5" t="str" cm="1">
        <f t="array" aca="1" ref="MA119" ca="1">INDEX(i.meatgrid,$Q119,MA$7)</f>
        <v>-</v>
      </c>
      <c r="MB119" s="5" t="str" cm="1">
        <f t="array" aca="1" ref="MB119" ca="1">INDEX(i.meatgrid,$Q119,MB$7)</f>
        <v>-</v>
      </c>
      <c r="MC119" s="19">
        <f t="shared" ca="1" si="968"/>
        <v>1</v>
      </c>
      <c r="MD119" s="5">
        <f t="shared" ca="1" si="969"/>
        <v>1</v>
      </c>
      <c r="ME119" s="5" cm="1">
        <f t="array" aca="1" ref="ME119" ca="1">INDEX(i.meatgrid,$Q119,ME$7)</f>
        <v>0</v>
      </c>
      <c r="MF119" s="5" cm="1">
        <f t="array" aca="1" ref="MF119" ca="1">INDEX(i.meatgrid,$Q119,MF$7)</f>
        <v>0</v>
      </c>
      <c r="MG119" s="5" cm="1">
        <f t="array" aca="1" ref="MG119" ca="1">INDEX(i.meatgrid,$Q119,MG$7)</f>
        <v>0</v>
      </c>
      <c r="MH119" s="5" cm="1">
        <f t="array" aca="1" ref="MH119" ca="1">INDEX(i.meatgrid,$Q119,MH$7)</f>
        <v>0</v>
      </c>
      <c r="MI119" s="5" cm="1">
        <f t="array" aca="1" ref="MI119" ca="1">INDEX(i.meatgrid,$Q119,MI$7)</f>
        <v>0</v>
      </c>
      <c r="MJ119" s="5" cm="1">
        <f t="array" aca="1" ref="MJ119" ca="1">INDEX(i.meatgrid,$Q119,MJ$7)</f>
        <v>1</v>
      </c>
      <c r="MK119" s="5" cm="1">
        <f t="array" aca="1" ref="MK119" ca="1">INDEX(i.meatgrid,$Q119,MK$7)</f>
        <v>1</v>
      </c>
      <c r="ML119" s="5" cm="1">
        <f t="array" aca="1" ref="ML119" ca="1">INDEX(i.meatgrid,$Q119,ML$7)</f>
        <v>1</v>
      </c>
      <c r="MM119" s="19">
        <f t="shared" ca="1" si="970"/>
        <v>1</v>
      </c>
      <c r="MN119" s="9"/>
      <c r="MO119" s="19" t="b">
        <f t="shared" ca="1" si="971"/>
        <v>0</v>
      </c>
      <c r="MP119" s="19" t="b">
        <f t="shared" ca="1" si="971"/>
        <v>0</v>
      </c>
      <c r="MQ119" s="19">
        <f t="shared" ca="1" si="971"/>
        <v>1</v>
      </c>
      <c r="MR119" s="19">
        <f t="shared" ca="1" si="971"/>
        <v>0.75</v>
      </c>
      <c r="MS119" s="19">
        <f t="shared" ca="1" si="971"/>
        <v>0.75</v>
      </c>
      <c r="MT119" s="19">
        <f t="shared" ca="1" si="971"/>
        <v>0.8</v>
      </c>
      <c r="MU119" s="19">
        <f t="shared" ca="1" si="971"/>
        <v>0.82499999999999996</v>
      </c>
      <c r="MV119" s="19">
        <f t="shared" ca="1" si="971"/>
        <v>0.875</v>
      </c>
      <c r="MW119" s="19">
        <f t="shared" ca="1" si="971"/>
        <v>0.9</v>
      </c>
      <c r="MX119" s="19">
        <f t="shared" ca="1" si="971"/>
        <v>1</v>
      </c>
      <c r="MY119" s="19">
        <f t="shared" ca="1" si="971"/>
        <v>0.875</v>
      </c>
      <c r="MZ119" s="19" t="b">
        <f t="shared" ca="1" si="971"/>
        <v>1</v>
      </c>
      <c r="NA119" s="19">
        <f t="shared" ca="1" si="971"/>
        <v>74.989999999999995</v>
      </c>
      <c r="NB119" s="19" t="str">
        <f t="shared" ca="1" si="971"/>
        <v>-</v>
      </c>
      <c r="NC119" s="19" t="str">
        <f t="shared" ca="1" si="971"/>
        <v>-</v>
      </c>
      <c r="ND119" s="19" t="str">
        <f t="shared" ca="1" si="971"/>
        <v>-</v>
      </c>
      <c r="NE119" s="19" t="str">
        <f t="shared" ca="1" si="972"/>
        <v>-</v>
      </c>
      <c r="NF119" s="19" t="str">
        <f t="shared" ca="1" si="972"/>
        <v>-</v>
      </c>
      <c r="NG119" s="19" t="str">
        <f t="shared" ca="1" si="972"/>
        <v>-</v>
      </c>
      <c r="NH119" s="19" t="str">
        <f t="shared" ca="1" si="972"/>
        <v>-</v>
      </c>
      <c r="NI119" s="19">
        <f t="shared" ca="1" si="972"/>
        <v>36.99</v>
      </c>
      <c r="NJ119" s="19">
        <f t="shared" ca="1" si="972"/>
        <v>36.99</v>
      </c>
      <c r="NK119" s="19" t="str">
        <f t="shared" ca="1" si="972"/>
        <v>-</v>
      </c>
      <c r="NL119" s="19" t="str">
        <f t="shared" ca="1" si="972"/>
        <v>-</v>
      </c>
      <c r="NM119" s="19" t="str">
        <f t="shared" ca="1" si="972"/>
        <v>-</v>
      </c>
      <c r="NN119" s="19" t="str">
        <f t="shared" ca="1" si="972"/>
        <v>-</v>
      </c>
      <c r="NO119" s="19" t="str">
        <f t="shared" ca="1" si="972"/>
        <v>-</v>
      </c>
      <c r="NP119" s="19">
        <f t="shared" ca="1" si="972"/>
        <v>49.99</v>
      </c>
      <c r="NQ119" s="19">
        <f t="shared" ca="1" si="972"/>
        <v>49.99</v>
      </c>
      <c r="NR119" s="19">
        <f t="shared" ca="1" si="972"/>
        <v>49.99</v>
      </c>
      <c r="NS119" s="19">
        <f t="shared" ca="1" si="972"/>
        <v>49.99</v>
      </c>
      <c r="NT119" s="19">
        <f t="shared" ca="1" si="972"/>
        <v>49.99</v>
      </c>
      <c r="NU119" s="19">
        <f t="shared" ca="1" si="972"/>
        <v>49.99</v>
      </c>
      <c r="NV119" s="19">
        <f t="shared" ca="1" si="972"/>
        <v>49.99</v>
      </c>
      <c r="NW119" s="19">
        <f t="shared" ca="1" si="972"/>
        <v>49.99</v>
      </c>
      <c r="NX119" s="19">
        <f t="shared" ca="1" si="972"/>
        <v>412.99</v>
      </c>
      <c r="NY119" s="19">
        <f t="shared" ca="1" si="972"/>
        <v>412.99</v>
      </c>
      <c r="NZ119" s="19" t="str">
        <f t="shared" ca="1" si="972"/>
        <v>-</v>
      </c>
      <c r="OA119" s="19" t="str">
        <f t="shared" ca="1" si="972"/>
        <v>-</v>
      </c>
      <c r="OB119" s="19" t="str">
        <f t="shared" ca="1" si="972"/>
        <v>-</v>
      </c>
      <c r="OC119" s="19" t="str">
        <f t="shared" ca="1" si="972"/>
        <v>-</v>
      </c>
      <c r="OD119" s="19" t="str">
        <f t="shared" ca="1" si="972"/>
        <v>-</v>
      </c>
      <c r="OE119" s="19">
        <f t="shared" ca="1" si="972"/>
        <v>6.8900000000000006</v>
      </c>
      <c r="OF119" s="19">
        <f t="shared" ca="1" si="972"/>
        <v>6.8900000000000006</v>
      </c>
      <c r="OG119" s="19">
        <f t="shared" ca="1" si="972"/>
        <v>6.8900000000000006</v>
      </c>
      <c r="OH119" s="19">
        <f t="shared" ca="1" si="972"/>
        <v>6.8900000000000006</v>
      </c>
      <c r="OI119" s="19">
        <f t="shared" ca="1" si="972"/>
        <v>6.8900000000000006</v>
      </c>
      <c r="OJ119" s="19">
        <f t="shared" ca="1" si="972"/>
        <v>6.8900000000000006</v>
      </c>
      <c r="OK119" s="19">
        <f t="shared" ca="1" si="972"/>
        <v>6.8900000000000006</v>
      </c>
      <c r="OL119" s="19">
        <f t="shared" ca="1" si="972"/>
        <v>6.8900000000000006</v>
      </c>
      <c r="OM119" s="19">
        <f t="shared" ca="1" si="972"/>
        <v>346.99</v>
      </c>
      <c r="ON119" s="19">
        <f t="shared" ca="1" si="972"/>
        <v>346.99</v>
      </c>
      <c r="OO119" s="19" t="str">
        <f t="shared" ca="1" si="972"/>
        <v>-</v>
      </c>
      <c r="OP119" s="19" t="str">
        <f t="shared" ca="1" si="972"/>
        <v>-</v>
      </c>
      <c r="OQ119" s="19" t="str">
        <f t="shared" ca="1" si="972"/>
        <v>-</v>
      </c>
      <c r="OR119" s="19" t="str">
        <f t="shared" ca="1" si="972"/>
        <v>-</v>
      </c>
      <c r="OS119" s="19" t="str">
        <f t="shared" ca="1" si="972"/>
        <v>-</v>
      </c>
      <c r="OT119" s="19">
        <f t="shared" ca="1" si="972"/>
        <v>0</v>
      </c>
      <c r="OU119" s="24">
        <v>0</v>
      </c>
    </row>
    <row r="120" spans="1:411" outlineLevel="2">
      <c r="A120" s="21">
        <f t="shared" si="158"/>
        <v>115</v>
      </c>
      <c r="B120" s="222">
        <f t="shared" ca="1" si="984"/>
        <v>112</v>
      </c>
      <c r="C120">
        <v>203</v>
      </c>
      <c r="D120" s="144" t="str">
        <f t="shared" ca="1" si="932"/>
        <v>GSM</v>
      </c>
      <c r="E120" t="b">
        <v>0</v>
      </c>
      <c r="F120" t="b">
        <v>0</v>
      </c>
      <c r="G120" t="b">
        <f t="shared" si="933"/>
        <v>0</v>
      </c>
      <c r="H120" s="237">
        <f t="shared" ca="1" si="985"/>
        <v>2</v>
      </c>
      <c r="I120" s="237">
        <f t="shared" ca="1" si="985"/>
        <v>1</v>
      </c>
      <c r="J120" s="237" t="str">
        <f t="shared" ca="1" si="985"/>
        <v/>
      </c>
      <c r="K120" s="237">
        <f t="shared" ca="1" si="985"/>
        <v>2</v>
      </c>
      <c r="L120" s="237">
        <f t="shared" ca="1" si="973"/>
        <v>2</v>
      </c>
      <c r="M120" s="237">
        <f t="shared" ca="1" si="973"/>
        <v>2</v>
      </c>
      <c r="N120" s="237">
        <f t="shared" ca="1" si="973"/>
        <v>3</v>
      </c>
      <c r="O120" s="237">
        <f t="shared" ca="1" si="973"/>
        <v>1</v>
      </c>
      <c r="P120" s="237">
        <f t="shared" ca="1" si="973"/>
        <v>1</v>
      </c>
      <c r="Q120" s="237">
        <f t="shared" ca="1" si="973"/>
        <v>7</v>
      </c>
      <c r="R120" s="237">
        <f t="shared" ca="1" si="973"/>
        <v>1</v>
      </c>
      <c r="S120" s="237">
        <f t="shared" ca="1" si="973"/>
        <v>1</v>
      </c>
      <c r="T120" s="237">
        <f t="shared" ca="1" si="973"/>
        <v>1</v>
      </c>
      <c r="U120" s="275"/>
      <c r="V120" s="275"/>
      <c r="W120" s="237">
        <f t="shared" ca="1" si="974"/>
        <v>0</v>
      </c>
      <c r="X120" s="275"/>
      <c r="Y120" s="275">
        <f t="shared" ca="1" si="975"/>
        <v>0</v>
      </c>
      <c r="Z120" s="275">
        <f t="shared" ca="1" si="975"/>
        <v>0</v>
      </c>
      <c r="AA120" s="275">
        <f t="shared" ca="1" si="975"/>
        <v>0</v>
      </c>
      <c r="AB120" s="275">
        <f t="shared" ca="1" si="975"/>
        <v>0</v>
      </c>
      <c r="AC120" s="275">
        <f t="shared" ca="1" si="975"/>
        <v>0</v>
      </c>
      <c r="AD120" s="275">
        <f t="shared" ca="1" si="975"/>
        <v>0</v>
      </c>
      <c r="AE120" s="275">
        <f t="shared" ca="1" si="975"/>
        <v>0</v>
      </c>
      <c r="AF120" s="144">
        <f ca="1">INDEX(CHOOSE($N120,DataAutumn!i.AdultDrys,DataWinter!i.AdultDrys,DataSpring!i.AdultDrys),1,$M120)</f>
        <v>3</v>
      </c>
      <c r="AG120" s="5">
        <f t="shared" ca="1" si="934"/>
        <v>2</v>
      </c>
      <c r="AH120" s="5">
        <f t="shared" ca="1" si="934"/>
        <v>0</v>
      </c>
      <c r="AI120" s="5">
        <f t="shared" ca="1" si="935"/>
        <v>1</v>
      </c>
      <c r="AJ120">
        <f t="shared" ca="1" si="936"/>
        <v>1</v>
      </c>
      <c r="AL120" s="231" t="str">
        <f ca="1">TEXT(LEFT(OFFSET(AL120,-1,0),5)+1,"00000")&amp;MID(OFFSET(AL120,-1,0),6,FIND(" ",OFFSET(AL120,-1,0),7)-5)
&amp; $D120           &amp; IF($IG120=0," FWM","")&amp;IF($IG120=1," MWM","")&amp;IF($IG120=5," Mat","")&amp;IF($IH120=TRUE,"&amp;BBT","    ")          &amp; " Day"&amp;INDEX(i.DOY,$N120,1)
&amp; " Scan"&amp;TEXT($O120,"0")        &amp;" "&amp; INDEX(DataMaster!$B$98:$B$105,$Q120,0)
&amp; " WP"&amp;TEXT($MC120*100,"000p")           &amp; " MP"&amp;TEXT($MD120*100,"000p")           &amp; " GP"&amp;TEXT($MM120*100,"000p")
&amp; " T_" &amp; IF(AND($CC120,$CE120),"TRUE ")        &amp; " (F"&amp;3+COUNTIF($CV120:$CY120,TRUE)&amp;3&amp;"N"&amp;$DM120&amp;$DN120&amp;")"</f>
        <v>00004 FeedSupply_DSP GSM MWM     Day204 Scan1 Older Mutton WP100p MP100p GP100p T_TRUE  (F33N33)</v>
      </c>
      <c r="AM120" s="9" t="str">
        <f ca="1">IF(COUNTIF(AL$5:AL120,AL120)=1,"-","Dup")</f>
        <v>-</v>
      </c>
      <c r="AN120" s="9"/>
      <c r="AO120" s="237" t="str">
        <f t="shared" ca="1" si="986"/>
        <v>-</v>
      </c>
      <c r="AP120" s="237" t="str">
        <f t="shared" ca="1" si="986"/>
        <v>-</v>
      </c>
      <c r="AQ120" s="237" t="str">
        <f t="shared" ca="1" si="986"/>
        <v>-</v>
      </c>
      <c r="AR120" s="237" t="str">
        <f t="shared" ca="1" si="986"/>
        <v>-</v>
      </c>
      <c r="AS120" s="237" t="str">
        <f t="shared" ca="1" si="986"/>
        <v>-</v>
      </c>
      <c r="AT120" s="237" t="str">
        <f t="shared" ca="1" si="986"/>
        <v>-</v>
      </c>
      <c r="AU120" s="237" t="str">
        <f t="shared" ca="1" si="986"/>
        <v>-</v>
      </c>
      <c r="AV120" s="237" t="str">
        <f t="shared" ca="1" si="986"/>
        <v>-</v>
      </c>
      <c r="AW120" s="9"/>
      <c r="AX120" s="5" t="b">
        <f t="shared" ca="1" si="937"/>
        <v>0</v>
      </c>
      <c r="AY120" s="5" t="str">
        <f t="shared" ca="1" si="937"/>
        <v>-</v>
      </c>
      <c r="AZ120" s="5" t="b">
        <f t="shared" ca="1" si="937"/>
        <v>0</v>
      </c>
      <c r="BA120" s="5" t="b">
        <f t="shared" ca="1" si="937"/>
        <v>1</v>
      </c>
      <c r="BB120" s="5" t="b">
        <f t="shared" ca="1" si="937"/>
        <v>1</v>
      </c>
      <c r="BC120" s="144">
        <f t="shared" ca="1" si="937"/>
        <v>0</v>
      </c>
      <c r="BD120" s="19" t="b">
        <f t="shared" ca="1" si="938"/>
        <v>1</v>
      </c>
      <c r="BE120" s="9"/>
      <c r="BF120" s="5" t="str">
        <f t="shared" ca="1" si="939"/>
        <v>-</v>
      </c>
      <c r="BG120" s="19" t="str">
        <f t="shared" ca="1" si="940"/>
        <v>-</v>
      </c>
      <c r="BH120" s="19" t="str">
        <f t="shared" ca="1" si="940"/>
        <v>-</v>
      </c>
      <c r="BI120" s="19" t="str">
        <f t="shared" ca="1" si="940"/>
        <v>-</v>
      </c>
      <c r="BJ120" s="5" t="str">
        <f t="shared" ca="1" si="941"/>
        <v>-</v>
      </c>
      <c r="BK120" s="19" t="str">
        <f t="shared" ca="1" si="942"/>
        <v>-</v>
      </c>
      <c r="BL120" s="5" t="str">
        <f t="shared" ca="1" si="943"/>
        <v>-</v>
      </c>
      <c r="BM120" s="19" t="str">
        <f t="shared" ca="1" si="944"/>
        <v>-</v>
      </c>
      <c r="BN120" s="19" t="str">
        <f t="shared" ca="1" si="944"/>
        <v>-</v>
      </c>
      <c r="BO120" s="19" t="str">
        <f t="shared" ca="1" si="944"/>
        <v>-</v>
      </c>
      <c r="BP120" s="5" t="str">
        <f t="shared" ca="1" si="945"/>
        <v>-</v>
      </c>
      <c r="BQ120" s="9"/>
      <c r="BR120" s="19" t="str">
        <f t="shared" ca="1" si="946"/>
        <v>-</v>
      </c>
      <c r="BS120" s="19" t="str">
        <f t="shared" ca="1" si="946"/>
        <v>-</v>
      </c>
      <c r="BT120" s="19" t="str">
        <f t="shared" ca="1" si="946"/>
        <v>-</v>
      </c>
      <c r="BU120" s="19" t="str">
        <f t="shared" ca="1" si="946"/>
        <v>-</v>
      </c>
      <c r="BV120" s="19" t="str">
        <f t="shared" ca="1" si="946"/>
        <v>-</v>
      </c>
      <c r="BW120" s="19" t="str">
        <f t="shared" ca="1" si="946"/>
        <v>-</v>
      </c>
      <c r="BX120" s="19" t="str">
        <f t="shared" ca="1" si="946"/>
        <v>-</v>
      </c>
      <c r="BY120" s="19" t="str">
        <f t="shared" ca="1" si="946"/>
        <v>-</v>
      </c>
      <c r="BZ120" s="19" t="str">
        <f t="shared" ca="1" si="946"/>
        <v>-</v>
      </c>
      <c r="CA120" s="19" t="str">
        <f t="shared" ca="1" si="946"/>
        <v>-</v>
      </c>
      <c r="CB120" s="9"/>
      <c r="CC120" s="237" t="b">
        <f t="shared" ref="CC120:CG122" ca="1" si="992">OFFSET(CC120,-1,0)</f>
        <v>1</v>
      </c>
      <c r="CD120" s="12" t="b">
        <v>0</v>
      </c>
      <c r="CE120" s="237" t="b">
        <f t="shared" ca="1" si="992"/>
        <v>1</v>
      </c>
      <c r="CF120" s="251">
        <f t="shared" ca="1" si="987"/>
        <v>2237101</v>
      </c>
      <c r="CG120" s="237" t="b">
        <f t="shared" ca="1" si="992"/>
        <v>0</v>
      </c>
      <c r="CH120" s="12" t="s">
        <v>34</v>
      </c>
      <c r="CI120" s="19" t="b">
        <f t="shared" ca="1" si="976"/>
        <v>1</v>
      </c>
      <c r="CJ120" s="237">
        <f t="shared" ca="1" si="988"/>
        <v>2237104</v>
      </c>
      <c r="CK120" s="19" t="str">
        <f t="shared" ca="1" si="976"/>
        <v>-</v>
      </c>
      <c r="CL120" s="19">
        <f t="shared" ca="1" si="976"/>
        <v>1</v>
      </c>
      <c r="CM120" s="19">
        <f t="shared" ca="1" si="976"/>
        <v>1</v>
      </c>
      <c r="CN120" s="9"/>
      <c r="CO120" s="444">
        <f t="shared" ca="1" si="948"/>
        <v>652</v>
      </c>
      <c r="CP120" s="444">
        <f t="shared" ca="1" si="948"/>
        <v>686</v>
      </c>
      <c r="CQ120" s="444">
        <f t="shared" ca="1" si="948"/>
        <v>721</v>
      </c>
      <c r="CR120" s="152">
        <f t="shared" ca="1" si="949"/>
        <v>378</v>
      </c>
      <c r="CS120" s="152">
        <f t="shared" ca="1" si="949"/>
        <v>413</v>
      </c>
      <c r="CT120" s="152">
        <f t="shared" ca="1" si="949"/>
        <v>448</v>
      </c>
      <c r="CU120" s="19" t="str">
        <f t="shared" ca="1" si="950"/>
        <v>-</v>
      </c>
      <c r="CV120" s="12" t="b">
        <v>0</v>
      </c>
      <c r="CW120" s="12" t="b">
        <v>0</v>
      </c>
      <c r="CX120" s="12" t="b">
        <v>0</v>
      </c>
      <c r="CY120" s="12" t="b">
        <v>0</v>
      </c>
      <c r="CZ120" s="19" t="b">
        <f t="shared" ca="1" si="950"/>
        <v>1</v>
      </c>
      <c r="DA120" s="19">
        <f t="shared" ca="1" si="950"/>
        <v>0</v>
      </c>
      <c r="DB120" s="19">
        <f t="shared" ca="1" si="950"/>
        <v>0</v>
      </c>
      <c r="DC120" s="19">
        <f t="shared" ca="1" si="950"/>
        <v>0</v>
      </c>
      <c r="DD120" s="19">
        <f t="shared" ca="1" si="950"/>
        <v>0</v>
      </c>
      <c r="DE120" s="19">
        <f t="shared" ca="1" si="950"/>
        <v>0</v>
      </c>
      <c r="DF120" s="19">
        <f t="shared" ca="1" si="950"/>
        <v>0</v>
      </c>
      <c r="DG120" s="19">
        <f t="shared" ca="1" si="950"/>
        <v>0</v>
      </c>
      <c r="DH120" s="19">
        <f t="shared" ca="1" si="950"/>
        <v>0</v>
      </c>
      <c r="DI120" s="19">
        <f t="shared" ca="1" si="950"/>
        <v>0</v>
      </c>
      <c r="DJ120" s="19">
        <f t="shared" ca="1" si="950"/>
        <v>0</v>
      </c>
      <c r="DK120" s="19">
        <f t="shared" ca="1" si="950"/>
        <v>0</v>
      </c>
      <c r="DL120" s="19">
        <f t="shared" ca="1" si="951"/>
        <v>0</v>
      </c>
      <c r="DM120" s="12">
        <v>3</v>
      </c>
      <c r="DN120" s="12">
        <v>3</v>
      </c>
      <c r="DO120" s="19">
        <f t="shared" ca="1" si="989"/>
        <v>0</v>
      </c>
      <c r="DP120" s="12">
        <v>1</v>
      </c>
      <c r="DQ120" s="12">
        <v>-1</v>
      </c>
      <c r="DR120" s="19" t="str">
        <f t="shared" ca="1" si="951"/>
        <v>-</v>
      </c>
      <c r="DS120" s="19" t="str">
        <f t="shared" ca="1" si="951"/>
        <v>-</v>
      </c>
      <c r="DT120" s="19" t="str">
        <f t="shared" ca="1" si="951"/>
        <v>-</v>
      </c>
      <c r="DU120" s="251">
        <f t="shared" ca="1" si="977"/>
        <v>0</v>
      </c>
      <c r="DV120" s="251">
        <f t="shared" si="990"/>
        <v>1</v>
      </c>
      <c r="DW120" s="251">
        <f t="shared" si="978"/>
        <v>-1</v>
      </c>
      <c r="DX120" s="19" t="str">
        <f t="shared" ca="1" si="951"/>
        <v>-</v>
      </c>
      <c r="DY120" s="19" t="str">
        <f t="shared" ca="1" si="951"/>
        <v>-</v>
      </c>
      <c r="DZ120" s="19" t="str">
        <f t="shared" ca="1" si="951"/>
        <v>-</v>
      </c>
      <c r="EA120" s="19" t="str">
        <f t="shared" ca="1" si="951"/>
        <v>-</v>
      </c>
      <c r="EB120" s="19" t="str">
        <f t="shared" ca="1" si="951"/>
        <v>-</v>
      </c>
      <c r="EC120" s="19" t="str">
        <f t="shared" ca="1" si="951"/>
        <v>-</v>
      </c>
      <c r="ED120" s="19">
        <f t="shared" ca="1" si="951"/>
        <v>0</v>
      </c>
      <c r="EE120" s="19">
        <f t="shared" ca="1" si="951"/>
        <v>0</v>
      </c>
      <c r="EF120" s="19">
        <f t="shared" ca="1" si="951"/>
        <v>0</v>
      </c>
      <c r="EG120" s="19">
        <f t="shared" ca="1" si="951"/>
        <v>0</v>
      </c>
      <c r="EH120" s="19">
        <f t="shared" ca="1" si="951"/>
        <v>0</v>
      </c>
      <c r="EI120" s="19">
        <f t="shared" ca="1" si="951"/>
        <v>0</v>
      </c>
      <c r="EJ120" s="19">
        <f t="shared" ca="1" si="951"/>
        <v>0</v>
      </c>
      <c r="EK120" s="19">
        <f t="shared" ca="1" si="951"/>
        <v>0</v>
      </c>
      <c r="EL120" s="19">
        <f t="shared" ca="1" si="951"/>
        <v>0</v>
      </c>
      <c r="EM120" s="19">
        <f t="shared" ca="1" si="951"/>
        <v>0</v>
      </c>
      <c r="EN120" s="19">
        <f t="shared" ca="1" si="951"/>
        <v>0</v>
      </c>
      <c r="EO120" s="19">
        <f t="shared" ca="1" si="951"/>
        <v>0</v>
      </c>
      <c r="EP120" s="19">
        <f t="shared" ca="1" si="951"/>
        <v>0</v>
      </c>
      <c r="EQ120" s="19">
        <f t="shared" ca="1" si="951"/>
        <v>0</v>
      </c>
      <c r="ER120" s="19">
        <f t="shared" ca="1" si="951"/>
        <v>0</v>
      </c>
      <c r="ES120" s="19">
        <f t="shared" ca="1" si="951"/>
        <v>0</v>
      </c>
      <c r="ET120" s="19">
        <f t="shared" ca="1" si="952"/>
        <v>0</v>
      </c>
      <c r="EU120" s="19">
        <f t="shared" ca="1" si="952"/>
        <v>0</v>
      </c>
      <c r="EV120" s="19">
        <f t="shared" ca="1" si="952"/>
        <v>0</v>
      </c>
      <c r="EW120" s="19">
        <f t="shared" ca="1" si="952"/>
        <v>0</v>
      </c>
      <c r="EX120" s="19">
        <f t="shared" ca="1" si="952"/>
        <v>0</v>
      </c>
      <c r="EY120" s="19">
        <f t="shared" ca="1" si="952"/>
        <v>0</v>
      </c>
      <c r="EZ120" s="19">
        <f t="shared" ca="1" si="952"/>
        <v>0</v>
      </c>
      <c r="FA120" s="19">
        <f t="shared" ca="1" si="952"/>
        <v>0</v>
      </c>
      <c r="FB120" s="19">
        <f t="shared" ca="1" si="952"/>
        <v>0</v>
      </c>
      <c r="FC120" s="19">
        <f t="shared" ca="1" si="952"/>
        <v>0</v>
      </c>
      <c r="FD120" s="19">
        <f t="shared" ca="1" si="952"/>
        <v>0</v>
      </c>
      <c r="FE120" s="19">
        <f t="shared" ca="1" si="952"/>
        <v>0</v>
      </c>
      <c r="FF120" s="19">
        <f t="shared" ca="1" si="952"/>
        <v>0</v>
      </c>
      <c r="FG120" s="19">
        <f t="shared" ca="1" si="952"/>
        <v>0</v>
      </c>
      <c r="FH120" s="19">
        <f t="shared" ca="1" si="952"/>
        <v>0</v>
      </c>
      <c r="FI120" s="19">
        <f t="shared" ca="1" si="952"/>
        <v>0</v>
      </c>
      <c r="FJ120" s="19">
        <f t="shared" ca="1" si="953"/>
        <v>0</v>
      </c>
      <c r="FK120" s="19">
        <f t="shared" ca="1" si="953"/>
        <v>0</v>
      </c>
      <c r="FL120" s="19">
        <f t="shared" ca="1" si="953"/>
        <v>0</v>
      </c>
      <c r="FM120" s="19">
        <f t="shared" ca="1" si="953"/>
        <v>0</v>
      </c>
      <c r="FN120" s="19">
        <f t="shared" ca="1" si="953"/>
        <v>0</v>
      </c>
      <c r="FO120" s="19">
        <f t="shared" ca="1" si="953"/>
        <v>0</v>
      </c>
      <c r="FP120" s="19">
        <f t="shared" ca="1" si="953"/>
        <v>0</v>
      </c>
      <c r="FQ120" s="19">
        <f t="shared" ca="1" si="953"/>
        <v>0</v>
      </c>
      <c r="FR120" s="19">
        <f t="shared" ca="1" si="953"/>
        <v>0</v>
      </c>
      <c r="FS120" s="19">
        <f t="shared" ca="1" si="953"/>
        <v>0</v>
      </c>
      <c r="FT120" s="19">
        <f t="shared" ca="1" si="953"/>
        <v>0</v>
      </c>
      <c r="FU120" s="19">
        <f t="shared" ca="1" si="953"/>
        <v>0</v>
      </c>
      <c r="FV120" s="19">
        <f t="shared" ca="1" si="953"/>
        <v>0</v>
      </c>
      <c r="FW120" s="19">
        <f t="shared" ca="1" si="953"/>
        <v>0</v>
      </c>
      <c r="FX120" s="19">
        <f t="shared" ca="1" si="953"/>
        <v>0</v>
      </c>
      <c r="FY120" s="19">
        <f t="shared" ca="1" si="953"/>
        <v>0</v>
      </c>
      <c r="FZ120" s="19">
        <f t="shared" ca="1" si="953"/>
        <v>0</v>
      </c>
      <c r="GA120" s="19">
        <f t="shared" ca="1" si="953"/>
        <v>0</v>
      </c>
      <c r="GB120" s="19">
        <f t="shared" ca="1" si="953"/>
        <v>0</v>
      </c>
      <c r="GC120" s="19">
        <f t="shared" ca="1" si="953"/>
        <v>0</v>
      </c>
      <c r="GD120" s="19">
        <f t="shared" ca="1" si="953"/>
        <v>0</v>
      </c>
      <c r="GE120" s="19">
        <f t="shared" ca="1" si="953"/>
        <v>0</v>
      </c>
      <c r="GF120" s="19">
        <f t="shared" ca="1" si="953"/>
        <v>0</v>
      </c>
      <c r="GG120" s="19">
        <f t="shared" ca="1" si="953"/>
        <v>0</v>
      </c>
      <c r="GH120" s="19">
        <f t="shared" ca="1" si="953"/>
        <v>0</v>
      </c>
      <c r="GI120" s="19">
        <f t="shared" ca="1" si="953"/>
        <v>0</v>
      </c>
      <c r="GJ120" s="19">
        <f t="shared" ca="1" si="953"/>
        <v>0</v>
      </c>
      <c r="GK120" s="19">
        <f t="shared" ca="1" si="953"/>
        <v>0</v>
      </c>
      <c r="GL120" s="19">
        <f t="shared" ca="1" si="953"/>
        <v>0</v>
      </c>
      <c r="GM120" s="19">
        <f t="shared" ca="1" si="953"/>
        <v>0</v>
      </c>
      <c r="GN120" s="19">
        <f t="shared" ca="1" si="953"/>
        <v>0</v>
      </c>
      <c r="GO120" s="19">
        <f t="shared" ca="1" si="953"/>
        <v>0</v>
      </c>
      <c r="GP120" s="19">
        <f t="shared" ca="1" si="953"/>
        <v>0</v>
      </c>
      <c r="GQ120" s="19">
        <f t="shared" ca="1" si="953"/>
        <v>0</v>
      </c>
      <c r="GR120" s="19">
        <f t="shared" ca="1" si="953"/>
        <v>0</v>
      </c>
      <c r="GS120" s="19">
        <f t="shared" ca="1" si="953"/>
        <v>0</v>
      </c>
      <c r="GT120" s="19">
        <f t="shared" ca="1" si="953"/>
        <v>0</v>
      </c>
      <c r="GU120" s="19">
        <f t="shared" ca="1" si="953"/>
        <v>0</v>
      </c>
      <c r="GV120" s="19">
        <f t="shared" ca="1" si="953"/>
        <v>0</v>
      </c>
      <c r="GW120" s="19">
        <f t="shared" ca="1" si="953"/>
        <v>0</v>
      </c>
      <c r="GX120" s="19">
        <f t="shared" ca="1" si="953"/>
        <v>0</v>
      </c>
      <c r="GY120" s="19">
        <f t="shared" ca="1" si="953"/>
        <v>0</v>
      </c>
      <c r="GZ120" s="19">
        <f t="shared" ca="1" si="953"/>
        <v>0</v>
      </c>
      <c r="HA120" s="19">
        <f t="shared" ca="1" si="953"/>
        <v>0</v>
      </c>
      <c r="HB120" s="19">
        <f t="shared" ca="1" si="953"/>
        <v>0</v>
      </c>
      <c r="HC120" s="19">
        <f t="shared" ca="1" si="953"/>
        <v>0</v>
      </c>
      <c r="HD120" s="19">
        <f t="shared" ca="1" si="953"/>
        <v>0</v>
      </c>
      <c r="HE120" s="19">
        <f t="shared" ca="1" si="953"/>
        <v>0</v>
      </c>
      <c r="HF120" s="19">
        <f t="shared" ca="1" si="953"/>
        <v>0</v>
      </c>
      <c r="HG120" s="19">
        <f t="shared" ca="1" si="953"/>
        <v>0</v>
      </c>
      <c r="HH120" s="19">
        <f t="shared" ca="1" si="953"/>
        <v>0</v>
      </c>
      <c r="HI120" s="19">
        <f t="shared" ca="1" si="953"/>
        <v>0</v>
      </c>
      <c r="HJ120" s="19">
        <f t="shared" ca="1" si="953"/>
        <v>0</v>
      </c>
      <c r="HK120" s="19">
        <f t="shared" ca="1" si="953"/>
        <v>0</v>
      </c>
      <c r="HL120" s="19">
        <f t="shared" ca="1" si="954"/>
        <v>0</v>
      </c>
      <c r="HM120" s="19">
        <f t="shared" ca="1" si="954"/>
        <v>0</v>
      </c>
      <c r="HN120" s="19">
        <f t="shared" ca="1" si="954"/>
        <v>0</v>
      </c>
      <c r="HO120" s="19">
        <f t="shared" ca="1" si="954"/>
        <v>0</v>
      </c>
      <c r="HP120" s="19">
        <f t="shared" ca="1" si="954"/>
        <v>0</v>
      </c>
      <c r="HQ120" s="19">
        <f t="shared" ca="1" si="954"/>
        <v>0</v>
      </c>
      <c r="HR120" s="19">
        <f t="shared" ca="1" si="954"/>
        <v>0</v>
      </c>
      <c r="HS120" s="19">
        <f t="shared" ca="1" si="954"/>
        <v>0</v>
      </c>
      <c r="HT120" s="19">
        <f t="shared" ca="1" si="954"/>
        <v>0</v>
      </c>
      <c r="HU120" s="19">
        <f t="shared" ca="1" si="954"/>
        <v>0</v>
      </c>
      <c r="HV120" s="19">
        <f t="shared" ca="1" si="954"/>
        <v>0</v>
      </c>
      <c r="HW120" s="19">
        <f t="shared" ca="1" si="954"/>
        <v>0</v>
      </c>
      <c r="HX120" s="19">
        <f t="shared" ca="1" si="954"/>
        <v>0</v>
      </c>
      <c r="HY120" s="19">
        <f t="shared" ca="1" si="954"/>
        <v>0</v>
      </c>
      <c r="HZ120" s="19">
        <f t="shared" ca="1" si="954"/>
        <v>0</v>
      </c>
      <c r="IA120" s="19">
        <f t="shared" ca="1" si="954"/>
        <v>0</v>
      </c>
      <c r="IB120" s="19">
        <f t="shared" ca="1" si="954"/>
        <v>0</v>
      </c>
      <c r="IC120" s="19">
        <f t="shared" ca="1" si="954"/>
        <v>0</v>
      </c>
      <c r="ID120" s="19">
        <f t="shared" ca="1" si="954"/>
        <v>0</v>
      </c>
      <c r="IE120" s="5">
        <f t="shared" ca="1" si="955"/>
        <v>67</v>
      </c>
      <c r="IF120" s="9"/>
      <c r="IG120" s="5">
        <f t="shared" ca="1" si="956"/>
        <v>1</v>
      </c>
      <c r="IH120" s="5" t="b">
        <f t="shared" ca="1" si="956"/>
        <v>0</v>
      </c>
      <c r="II120" s="19">
        <f t="shared" ca="1" si="957"/>
        <v>0</v>
      </c>
      <c r="IJ120" s="5">
        <f t="shared" ca="1" si="956"/>
        <v>55</v>
      </c>
      <c r="IK120" s="19">
        <f t="shared" ca="1" si="957"/>
        <v>1</v>
      </c>
      <c r="IL120" s="19">
        <f t="shared" ca="1" si="957"/>
        <v>0</v>
      </c>
      <c r="IM120" s="19">
        <f t="shared" ca="1" si="957"/>
        <v>0</v>
      </c>
      <c r="IN120" s="19">
        <f t="shared" ca="1" si="957"/>
        <v>0</v>
      </c>
      <c r="IO120" s="19">
        <f t="shared" ca="1" si="957"/>
        <v>0</v>
      </c>
      <c r="IP120" s="19">
        <f t="shared" ca="1" si="957"/>
        <v>0</v>
      </c>
      <c r="IQ120" s="19">
        <f t="shared" ca="1" si="957"/>
        <v>0</v>
      </c>
      <c r="IR120" s="19">
        <f t="shared" ca="1" si="957"/>
        <v>0</v>
      </c>
      <c r="IS120" s="19">
        <f t="shared" ca="1" si="957"/>
        <v>0</v>
      </c>
      <c r="IT120" s="19">
        <f t="shared" ca="1" si="957"/>
        <v>0</v>
      </c>
      <c r="IU120" s="19">
        <f t="shared" ca="1" si="957"/>
        <v>0</v>
      </c>
      <c r="IV120" s="19">
        <f t="shared" ca="1" si="957"/>
        <v>0</v>
      </c>
      <c r="IW120" s="19">
        <f t="shared" ca="1" si="957"/>
        <v>0</v>
      </c>
      <c r="IX120" s="19">
        <f t="shared" ca="1" si="957"/>
        <v>0</v>
      </c>
      <c r="IY120" s="19">
        <f t="shared" ca="1" si="957"/>
        <v>0</v>
      </c>
      <c r="IZ120" s="19">
        <f t="shared" ca="1" si="957"/>
        <v>0</v>
      </c>
      <c r="JA120" s="19">
        <f t="shared" ca="1" si="957"/>
        <v>0</v>
      </c>
      <c r="JB120" s="19">
        <f t="shared" ca="1" si="957"/>
        <v>0</v>
      </c>
      <c r="JC120" s="19">
        <f t="shared" ca="1" si="957"/>
        <v>0</v>
      </c>
      <c r="JD120" s="19">
        <f t="shared" ca="1" si="957"/>
        <v>0</v>
      </c>
      <c r="JE120" s="19">
        <f t="shared" ca="1" si="957"/>
        <v>0</v>
      </c>
      <c r="JF120" s="19">
        <f t="shared" ca="1" si="957"/>
        <v>0</v>
      </c>
      <c r="JG120" s="5">
        <f t="shared" ca="1" si="958"/>
        <v>1.2500000000000001E-2</v>
      </c>
      <c r="JH120" s="567">
        <f t="shared" ca="1" si="958"/>
        <v>0</v>
      </c>
      <c r="JI120" s="5">
        <f t="shared" ca="1" si="958"/>
        <v>6.25E-2</v>
      </c>
      <c r="JJ120" s="5">
        <f t="shared" ca="1" si="958"/>
        <v>6.25E-2</v>
      </c>
      <c r="JK120" s="5">
        <f t="shared" ca="1" si="958"/>
        <v>6.25E-2</v>
      </c>
      <c r="JL120" s="19">
        <f t="shared" ca="1" si="957"/>
        <v>1</v>
      </c>
      <c r="JM120" s="19">
        <f t="shared" ca="1" si="957"/>
        <v>0</v>
      </c>
      <c r="JN120" s="19">
        <f t="shared" ca="1" si="957"/>
        <v>1</v>
      </c>
      <c r="JO120" s="9"/>
      <c r="JP120" s="5" t="b">
        <f t="shared" ca="1" si="959"/>
        <v>0</v>
      </c>
      <c r="JQ120" s="19" t="str">
        <f t="shared" ca="1" si="960"/>
        <v>-</v>
      </c>
      <c r="JR120" s="19" t="str">
        <f t="shared" ca="1" si="960"/>
        <v>-</v>
      </c>
      <c r="JS120" s="5" t="b">
        <f t="shared" ca="1" si="961"/>
        <v>0</v>
      </c>
      <c r="JT120" s="5" t="b">
        <f t="shared" ca="1" si="961"/>
        <v>0</v>
      </c>
      <c r="JU120" s="5" t="b">
        <f t="shared" ca="1" si="961"/>
        <v>1</v>
      </c>
      <c r="JV120" s="144">
        <f t="shared" ca="1" si="979"/>
        <v>1</v>
      </c>
      <c r="JW120" s="144">
        <f t="shared" ca="1" si="979"/>
        <v>1</v>
      </c>
      <c r="JX120" s="19" t="str">
        <f t="shared" ca="1" si="980"/>
        <v>-</v>
      </c>
      <c r="JY120" s="19" t="str">
        <f t="shared" ca="1" si="980"/>
        <v>-</v>
      </c>
      <c r="JZ120" s="19" t="str">
        <f t="shared" ca="1" si="980"/>
        <v>-</v>
      </c>
      <c r="KA120" s="19" t="str">
        <f t="shared" ca="1" si="980"/>
        <v>-</v>
      </c>
      <c r="KB120" s="19">
        <f t="shared" ca="1" si="980"/>
        <v>1</v>
      </c>
      <c r="KC120" s="19">
        <f t="shared" ca="1" si="980"/>
        <v>0.66</v>
      </c>
      <c r="KD120" s="19" t="str">
        <f t="shared" ca="1" si="980"/>
        <v>-</v>
      </c>
      <c r="KE120" s="5" t="b" cm="1">
        <f t="array" aca="1" ref="KE120" ca="1">IF(OR(KF120:KM120&lt;&gt;"-"),TRUE,"-")</f>
        <v>1</v>
      </c>
      <c r="KF120" s="237">
        <f t="shared" ca="1" si="991"/>
        <v>2</v>
      </c>
      <c r="KG120" s="237">
        <f t="shared" ca="1" si="991"/>
        <v>2</v>
      </c>
      <c r="KH120" s="237">
        <f t="shared" ca="1" si="991"/>
        <v>2</v>
      </c>
      <c r="KI120" s="237">
        <f t="shared" ca="1" si="991"/>
        <v>2</v>
      </c>
      <c r="KJ120" s="237">
        <f t="shared" ca="1" si="991"/>
        <v>2</v>
      </c>
      <c r="KK120" s="237">
        <f t="shared" ca="1" si="991"/>
        <v>2</v>
      </c>
      <c r="KL120" s="237">
        <f t="shared" ca="1" si="991"/>
        <v>2</v>
      </c>
      <c r="KM120" s="237">
        <f t="shared" ca="1" si="991"/>
        <v>2</v>
      </c>
      <c r="KN120" s="5" t="str">
        <f t="array" aca="1" ref="KN120" ca="1">IF(OR(KO120:KU120&lt;&gt;"-"),TRUE,"-")</f>
        <v>-</v>
      </c>
      <c r="KO120" s="19" t="str">
        <f t="shared" ca="1" si="982"/>
        <v>-</v>
      </c>
      <c r="KP120" s="19" t="str">
        <f t="shared" ca="1" si="982"/>
        <v>-</v>
      </c>
      <c r="KQ120" s="19" t="str">
        <f t="shared" ca="1" si="982"/>
        <v>-</v>
      </c>
      <c r="KR120" s="19" t="str">
        <f t="shared" ca="1" si="982"/>
        <v>-</v>
      </c>
      <c r="KS120" s="19" t="str">
        <f t="shared" ca="1" si="982"/>
        <v>-</v>
      </c>
      <c r="KT120" s="19" t="str">
        <f t="shared" ca="1" si="982"/>
        <v>-</v>
      </c>
      <c r="KU120" s="19" t="str">
        <f t="shared" ca="1" si="982"/>
        <v>-</v>
      </c>
      <c r="KV120" s="19" t="b">
        <f t="shared" ca="1" si="982"/>
        <v>0</v>
      </c>
      <c r="KW120" s="144">
        <f t="shared" ca="1" si="963"/>
        <v>2</v>
      </c>
      <c r="KX120" s="19">
        <f t="shared" ca="1" si="982"/>
        <v>2</v>
      </c>
      <c r="KY120" s="19" t="b">
        <f t="shared" ca="1" si="982"/>
        <v>0</v>
      </c>
      <c r="KZ120" s="19" t="str">
        <f t="shared" ca="1" si="982"/>
        <v>-</v>
      </c>
      <c r="LA120" s="5" t="str">
        <f t="shared" ca="1" si="964"/>
        <v>-</v>
      </c>
      <c r="LB120" s="5" t="str">
        <f t="shared" ca="1" si="964"/>
        <v>-</v>
      </c>
      <c r="LC120" s="5" t="str">
        <f t="shared" ca="1" si="964"/>
        <v>-</v>
      </c>
      <c r="LD120" s="5" t="str">
        <f t="shared" ca="1" si="964"/>
        <v>-</v>
      </c>
      <c r="LE120" s="19" t="b">
        <f t="shared" ca="1" si="983"/>
        <v>0</v>
      </c>
      <c r="LF120" s="19" t="str">
        <f t="shared" ca="1" si="983"/>
        <v>-</v>
      </c>
      <c r="LG120" s="19" t="str">
        <f t="shared" ca="1" si="983"/>
        <v>-</v>
      </c>
      <c r="LH120" s="19" t="b">
        <f t="shared" ca="1" si="983"/>
        <v>1</v>
      </c>
      <c r="LI120" s="19">
        <f t="shared" ca="1" si="983"/>
        <v>0.75</v>
      </c>
      <c r="LJ120" s="19">
        <f t="shared" ca="1" si="983"/>
        <v>0.75</v>
      </c>
      <c r="LK120" s="19">
        <f t="shared" ca="1" si="983"/>
        <v>0.99</v>
      </c>
      <c r="LL120" s="19">
        <f t="shared" ca="1" si="983"/>
        <v>0.5</v>
      </c>
      <c r="LM120" s="19">
        <f t="shared" ca="1" si="983"/>
        <v>0</v>
      </c>
      <c r="LN120" s="19">
        <f t="shared" ca="1" si="983"/>
        <v>0</v>
      </c>
      <c r="LO120" s="19" t="str">
        <f t="shared" ca="1" si="983"/>
        <v>-</v>
      </c>
      <c r="LP120" s="5" cm="1">
        <f t="array" aca="1" ref="LP120" ca="1">INDEX(i.meatgrid,$Q120,LP$7)</f>
        <v>1092</v>
      </c>
      <c r="LQ120" s="5" t="str" cm="1">
        <f t="array" aca="1" ref="LQ120" ca="1">INDEX(i.meatgrid,$Q120,LQ$7)</f>
        <v>-</v>
      </c>
      <c r="LR120" s="19" t="str">
        <f t="shared" ca="1" si="965"/>
        <v>-</v>
      </c>
      <c r="LS120" s="5">
        <f t="shared" ca="1" si="966"/>
        <v>1</v>
      </c>
      <c r="LT120" s="9"/>
      <c r="LU120" s="19">
        <f t="shared" ca="1" si="965"/>
        <v>70</v>
      </c>
      <c r="LV120" s="19">
        <f t="shared" ca="1" si="967"/>
        <v>50</v>
      </c>
      <c r="LW120" s="19">
        <f t="shared" ca="1" si="967"/>
        <v>80</v>
      </c>
      <c r="LX120" s="19">
        <f t="shared" ca="1" si="967"/>
        <v>50</v>
      </c>
      <c r="LY120" s="5" t="b" cm="1">
        <f t="array" aca="1" ref="LY120" ca="1">INDEX(i.meatgrid,$Q120,LY$7)</f>
        <v>1</v>
      </c>
      <c r="LZ120" s="5" t="b" cm="1">
        <f t="array" aca="1" ref="LZ120" ca="1">INDEX(i.meatgrid,$Q120,LZ$7)</f>
        <v>0</v>
      </c>
      <c r="MA120" s="5" t="str" cm="1">
        <f t="array" aca="1" ref="MA120" ca="1">INDEX(i.meatgrid,$Q120,MA$7)</f>
        <v>-</v>
      </c>
      <c r="MB120" s="5" t="str" cm="1">
        <f t="array" aca="1" ref="MB120" ca="1">INDEX(i.meatgrid,$Q120,MB$7)</f>
        <v>-</v>
      </c>
      <c r="MC120" s="19">
        <f t="shared" ca="1" si="968"/>
        <v>1</v>
      </c>
      <c r="MD120" s="5">
        <f t="shared" ca="1" si="969"/>
        <v>1</v>
      </c>
      <c r="ME120" s="5" cm="1">
        <f t="array" aca="1" ref="ME120" ca="1">INDEX(i.meatgrid,$Q120,ME$7)</f>
        <v>0</v>
      </c>
      <c r="MF120" s="5" cm="1">
        <f t="array" aca="1" ref="MF120" ca="1">INDEX(i.meatgrid,$Q120,MF$7)</f>
        <v>0</v>
      </c>
      <c r="MG120" s="5" cm="1">
        <f t="array" aca="1" ref="MG120" ca="1">INDEX(i.meatgrid,$Q120,MG$7)</f>
        <v>0</v>
      </c>
      <c r="MH120" s="5" cm="1">
        <f t="array" aca="1" ref="MH120" ca="1">INDEX(i.meatgrid,$Q120,MH$7)</f>
        <v>0</v>
      </c>
      <c r="MI120" s="5" cm="1">
        <f t="array" aca="1" ref="MI120" ca="1">INDEX(i.meatgrid,$Q120,MI$7)</f>
        <v>0</v>
      </c>
      <c r="MJ120" s="5" cm="1">
        <f t="array" aca="1" ref="MJ120" ca="1">INDEX(i.meatgrid,$Q120,MJ$7)</f>
        <v>1</v>
      </c>
      <c r="MK120" s="5" cm="1">
        <f t="array" aca="1" ref="MK120" ca="1">INDEX(i.meatgrid,$Q120,MK$7)</f>
        <v>1</v>
      </c>
      <c r="ML120" s="5" cm="1">
        <f t="array" aca="1" ref="ML120" ca="1">INDEX(i.meatgrid,$Q120,ML$7)</f>
        <v>1</v>
      </c>
      <c r="MM120" s="19">
        <f t="shared" ca="1" si="970"/>
        <v>1</v>
      </c>
      <c r="MN120" s="9"/>
      <c r="MO120" s="19" t="b">
        <f t="shared" ca="1" si="971"/>
        <v>0</v>
      </c>
      <c r="MP120" s="19" t="b">
        <f t="shared" ca="1" si="971"/>
        <v>0</v>
      </c>
      <c r="MQ120" s="19">
        <f t="shared" ca="1" si="971"/>
        <v>1</v>
      </c>
      <c r="MR120" s="19">
        <f t="shared" ca="1" si="971"/>
        <v>0.75</v>
      </c>
      <c r="MS120" s="19">
        <f t="shared" ca="1" si="971"/>
        <v>0.75</v>
      </c>
      <c r="MT120" s="19">
        <f t="shared" ca="1" si="971"/>
        <v>0.8</v>
      </c>
      <c r="MU120" s="19">
        <f t="shared" ca="1" si="971"/>
        <v>0.82499999999999996</v>
      </c>
      <c r="MV120" s="19">
        <f t="shared" ca="1" si="971"/>
        <v>0.875</v>
      </c>
      <c r="MW120" s="19">
        <f t="shared" ca="1" si="971"/>
        <v>0.9</v>
      </c>
      <c r="MX120" s="19">
        <f t="shared" ca="1" si="971"/>
        <v>1</v>
      </c>
      <c r="MY120" s="19">
        <f t="shared" ca="1" si="971"/>
        <v>0.875</v>
      </c>
      <c r="MZ120" s="19" t="b">
        <f t="shared" ca="1" si="971"/>
        <v>1</v>
      </c>
      <c r="NA120" s="19">
        <f t="shared" ca="1" si="971"/>
        <v>74.989999999999995</v>
      </c>
      <c r="NB120" s="19" t="str">
        <f t="shared" ca="1" si="971"/>
        <v>-</v>
      </c>
      <c r="NC120" s="19" t="str">
        <f t="shared" ca="1" si="971"/>
        <v>-</v>
      </c>
      <c r="ND120" s="19" t="str">
        <f t="shared" ca="1" si="971"/>
        <v>-</v>
      </c>
      <c r="NE120" s="19" t="str">
        <f t="shared" ca="1" si="972"/>
        <v>-</v>
      </c>
      <c r="NF120" s="19" t="str">
        <f t="shared" ca="1" si="972"/>
        <v>-</v>
      </c>
      <c r="NG120" s="19" t="str">
        <f t="shared" ca="1" si="972"/>
        <v>-</v>
      </c>
      <c r="NH120" s="19" t="str">
        <f t="shared" ca="1" si="972"/>
        <v>-</v>
      </c>
      <c r="NI120" s="19">
        <f t="shared" ca="1" si="972"/>
        <v>36.99</v>
      </c>
      <c r="NJ120" s="19">
        <f t="shared" ca="1" si="972"/>
        <v>36.99</v>
      </c>
      <c r="NK120" s="19" t="str">
        <f t="shared" ca="1" si="972"/>
        <v>-</v>
      </c>
      <c r="NL120" s="19" t="str">
        <f t="shared" ca="1" si="972"/>
        <v>-</v>
      </c>
      <c r="NM120" s="19" t="str">
        <f t="shared" ca="1" si="972"/>
        <v>-</v>
      </c>
      <c r="NN120" s="19" t="str">
        <f t="shared" ca="1" si="972"/>
        <v>-</v>
      </c>
      <c r="NO120" s="19" t="str">
        <f t="shared" ca="1" si="972"/>
        <v>-</v>
      </c>
      <c r="NP120" s="19">
        <f t="shared" ca="1" si="972"/>
        <v>49.99</v>
      </c>
      <c r="NQ120" s="19">
        <f t="shared" ca="1" si="972"/>
        <v>49.99</v>
      </c>
      <c r="NR120" s="19">
        <f t="shared" ca="1" si="972"/>
        <v>49.99</v>
      </c>
      <c r="NS120" s="19">
        <f t="shared" ca="1" si="972"/>
        <v>49.99</v>
      </c>
      <c r="NT120" s="19">
        <f t="shared" ca="1" si="972"/>
        <v>49.99</v>
      </c>
      <c r="NU120" s="19">
        <f t="shared" ca="1" si="972"/>
        <v>49.99</v>
      </c>
      <c r="NV120" s="19">
        <f t="shared" ca="1" si="972"/>
        <v>49.99</v>
      </c>
      <c r="NW120" s="19">
        <f t="shared" ca="1" si="972"/>
        <v>49.99</v>
      </c>
      <c r="NX120" s="19">
        <f t="shared" ca="1" si="972"/>
        <v>412.99</v>
      </c>
      <c r="NY120" s="19">
        <f t="shared" ca="1" si="972"/>
        <v>412.99</v>
      </c>
      <c r="NZ120" s="19" t="str">
        <f t="shared" ca="1" si="972"/>
        <v>-</v>
      </c>
      <c r="OA120" s="19" t="str">
        <f t="shared" ca="1" si="972"/>
        <v>-</v>
      </c>
      <c r="OB120" s="19" t="str">
        <f t="shared" ca="1" si="972"/>
        <v>-</v>
      </c>
      <c r="OC120" s="19" t="str">
        <f t="shared" ca="1" si="972"/>
        <v>-</v>
      </c>
      <c r="OD120" s="19" t="str">
        <f t="shared" ca="1" si="972"/>
        <v>-</v>
      </c>
      <c r="OE120" s="19">
        <f t="shared" ca="1" si="972"/>
        <v>6.8900000000000006</v>
      </c>
      <c r="OF120" s="19">
        <f t="shared" ca="1" si="972"/>
        <v>6.8900000000000006</v>
      </c>
      <c r="OG120" s="19">
        <f t="shared" ca="1" si="972"/>
        <v>6.8900000000000006</v>
      </c>
      <c r="OH120" s="19">
        <f t="shared" ca="1" si="972"/>
        <v>6.8900000000000006</v>
      </c>
      <c r="OI120" s="19">
        <f t="shared" ca="1" si="972"/>
        <v>6.8900000000000006</v>
      </c>
      <c r="OJ120" s="19">
        <f t="shared" ca="1" si="972"/>
        <v>6.8900000000000006</v>
      </c>
      <c r="OK120" s="19">
        <f t="shared" ca="1" si="972"/>
        <v>6.8900000000000006</v>
      </c>
      <c r="OL120" s="19">
        <f t="shared" ca="1" si="972"/>
        <v>6.8900000000000006</v>
      </c>
      <c r="OM120" s="19">
        <f t="shared" ca="1" si="972"/>
        <v>346.99</v>
      </c>
      <c r="ON120" s="19">
        <f t="shared" ca="1" si="972"/>
        <v>346.99</v>
      </c>
      <c r="OO120" s="19" t="str">
        <f t="shared" ca="1" si="972"/>
        <v>-</v>
      </c>
      <c r="OP120" s="19" t="str">
        <f t="shared" ca="1" si="972"/>
        <v>-</v>
      </c>
      <c r="OQ120" s="19" t="str">
        <f t="shared" ca="1" si="972"/>
        <v>-</v>
      </c>
      <c r="OR120" s="19" t="str">
        <f t="shared" ca="1" si="972"/>
        <v>-</v>
      </c>
      <c r="OS120" s="19" t="str">
        <f t="shared" ca="1" si="972"/>
        <v>-</v>
      </c>
      <c r="OT120" s="19">
        <f t="shared" ca="1" si="972"/>
        <v>0</v>
      </c>
      <c r="OU120" s="24">
        <v>0</v>
      </c>
    </row>
    <row r="121" spans="1:411" outlineLevel="2">
      <c r="A121" s="21">
        <f t="shared" si="158"/>
        <v>116</v>
      </c>
      <c r="B121" s="222">
        <f t="shared" ca="1" si="984"/>
        <v>112</v>
      </c>
      <c r="C121">
        <v>203</v>
      </c>
      <c r="D121" s="144" t="str">
        <f t="shared" ca="1" si="932"/>
        <v>GSM</v>
      </c>
      <c r="E121" t="b">
        <v>0</v>
      </c>
      <c r="F121" t="b">
        <v>0</v>
      </c>
      <c r="G121" t="b">
        <f t="shared" si="933"/>
        <v>0</v>
      </c>
      <c r="H121" s="237">
        <f t="shared" ca="1" si="985"/>
        <v>2</v>
      </c>
      <c r="I121" s="237">
        <f t="shared" ca="1" si="985"/>
        <v>1</v>
      </c>
      <c r="J121" s="237" t="str">
        <f t="shared" ca="1" si="985"/>
        <v/>
      </c>
      <c r="K121" s="237">
        <f t="shared" ca="1" si="985"/>
        <v>2</v>
      </c>
      <c r="L121" s="237">
        <f t="shared" ca="1" si="973"/>
        <v>2</v>
      </c>
      <c r="M121" s="237">
        <f t="shared" ca="1" si="973"/>
        <v>2</v>
      </c>
      <c r="N121" s="237">
        <f t="shared" ca="1" si="973"/>
        <v>3</v>
      </c>
      <c r="O121" s="237">
        <f t="shared" ca="1" si="973"/>
        <v>1</v>
      </c>
      <c r="P121" s="237">
        <f t="shared" ca="1" si="973"/>
        <v>1</v>
      </c>
      <c r="Q121" s="237">
        <f t="shared" ca="1" si="973"/>
        <v>7</v>
      </c>
      <c r="R121" s="237">
        <f t="shared" ca="1" si="973"/>
        <v>1</v>
      </c>
      <c r="S121" s="237">
        <f t="shared" ca="1" si="973"/>
        <v>1</v>
      </c>
      <c r="T121" s="237">
        <f t="shared" ca="1" si="973"/>
        <v>1</v>
      </c>
      <c r="U121" s="275"/>
      <c r="V121" s="275"/>
      <c r="W121" s="237">
        <f t="shared" ca="1" si="974"/>
        <v>0</v>
      </c>
      <c r="X121" s="275"/>
      <c r="Y121" s="275">
        <f t="shared" ca="1" si="975"/>
        <v>0</v>
      </c>
      <c r="Z121" s="275">
        <f t="shared" ca="1" si="975"/>
        <v>0</v>
      </c>
      <c r="AA121" s="275">
        <f t="shared" ca="1" si="975"/>
        <v>0</v>
      </c>
      <c r="AB121" s="275">
        <f t="shared" ca="1" si="975"/>
        <v>0</v>
      </c>
      <c r="AC121" s="275">
        <f t="shared" ca="1" si="975"/>
        <v>0</v>
      </c>
      <c r="AD121" s="275">
        <f t="shared" ca="1" si="975"/>
        <v>0</v>
      </c>
      <c r="AE121" s="275">
        <f t="shared" ca="1" si="975"/>
        <v>0</v>
      </c>
      <c r="AF121" s="144">
        <f ca="1">INDEX(CHOOSE($N121,DataAutumn!i.AdultDrys,DataWinter!i.AdultDrys,DataSpring!i.AdultDrys),1,$M121)</f>
        <v>3</v>
      </c>
      <c r="AG121" s="5">
        <f t="shared" ca="1" si="934"/>
        <v>2</v>
      </c>
      <c r="AH121" s="5">
        <f t="shared" ca="1" si="934"/>
        <v>0</v>
      </c>
      <c r="AI121" s="5">
        <f t="shared" ca="1" si="935"/>
        <v>1</v>
      </c>
      <c r="AJ121">
        <f t="shared" ca="1" si="936"/>
        <v>1</v>
      </c>
      <c r="AL121" s="231" t="str">
        <f ca="1">TEXT(LEFT(OFFSET(AL121,-1,0),5)+1,"00000")&amp;MID(OFFSET(AL121,-1,0),6,FIND(" ",OFFSET(AL121,-1,0),7)-5)
&amp; $D121           &amp; IF($IG121=0," FWM","")&amp;IF($IG121=1," MWM","")&amp;IF($IG121=5," Mat","")&amp;IF($IH121=TRUE,"&amp;BBT","    ")          &amp; " Day"&amp;INDEX(i.DOY,$N121,1)
&amp; " Scan"&amp;TEXT($O121,"0")        &amp;" "&amp; INDEX(DataMaster!$B$98:$B$105,$Q121,0)
&amp; " WP"&amp;TEXT($MC121*100,"000p")           &amp; " MP"&amp;TEXT($MD121*100,"000p")           &amp; " GP"&amp;TEXT($MM121*100,"000p")
&amp; " T_" &amp; IF(AND($CC121,$CE121),"TRUE ")        &amp; " (F"&amp;3+COUNTIF($CV121:$CY121,TRUE)&amp;3&amp;"N"&amp;$DM121&amp;$DN121&amp;")"</f>
        <v>00005 FeedSupply_DSP GSM MWM     Day204 Scan1 Older Mutton WP100p MP100p GP100p T_TRUE  (F33N33)</v>
      </c>
      <c r="AM121" s="9" t="str">
        <f ca="1">IF(COUNTIF(AL$5:AL121,AL121)=1,"-","Dup")</f>
        <v>-</v>
      </c>
      <c r="AN121" s="9"/>
      <c r="AO121" s="237" t="str">
        <f t="shared" ca="1" si="986"/>
        <v>-</v>
      </c>
      <c r="AP121" s="237" t="str">
        <f t="shared" ca="1" si="986"/>
        <v>-</v>
      </c>
      <c r="AQ121" s="237" t="str">
        <f t="shared" ca="1" si="986"/>
        <v>-</v>
      </c>
      <c r="AR121" s="237" t="str">
        <f t="shared" ca="1" si="986"/>
        <v>-</v>
      </c>
      <c r="AS121" s="237" t="str">
        <f t="shared" ca="1" si="986"/>
        <v>-</v>
      </c>
      <c r="AT121" s="237" t="str">
        <f t="shared" ca="1" si="986"/>
        <v>-</v>
      </c>
      <c r="AU121" s="237" t="str">
        <f t="shared" ca="1" si="986"/>
        <v>-</v>
      </c>
      <c r="AV121" s="237" t="str">
        <f t="shared" ca="1" si="986"/>
        <v>-</v>
      </c>
      <c r="AW121" s="9"/>
      <c r="AX121" s="5" t="b">
        <f t="shared" ca="1" si="937"/>
        <v>0</v>
      </c>
      <c r="AY121" s="5" t="str">
        <f t="shared" ca="1" si="937"/>
        <v>-</v>
      </c>
      <c r="AZ121" s="5" t="b">
        <f t="shared" ca="1" si="937"/>
        <v>0</v>
      </c>
      <c r="BA121" s="5" t="b">
        <f t="shared" ca="1" si="937"/>
        <v>1</v>
      </c>
      <c r="BB121" s="5" t="b">
        <f t="shared" ca="1" si="937"/>
        <v>1</v>
      </c>
      <c r="BC121" s="144">
        <f t="shared" ca="1" si="937"/>
        <v>0</v>
      </c>
      <c r="BD121" s="19" t="b">
        <f t="shared" ca="1" si="938"/>
        <v>1</v>
      </c>
      <c r="BE121" s="9"/>
      <c r="BF121" s="5" t="str">
        <f t="shared" ca="1" si="939"/>
        <v>-</v>
      </c>
      <c r="BG121" s="19" t="str">
        <f t="shared" ca="1" si="940"/>
        <v>-</v>
      </c>
      <c r="BH121" s="19" t="str">
        <f t="shared" ca="1" si="940"/>
        <v>-</v>
      </c>
      <c r="BI121" s="19" t="str">
        <f t="shared" ca="1" si="940"/>
        <v>-</v>
      </c>
      <c r="BJ121" s="5" t="str">
        <f t="shared" ca="1" si="941"/>
        <v>-</v>
      </c>
      <c r="BK121" s="19" t="str">
        <f t="shared" ca="1" si="942"/>
        <v>-</v>
      </c>
      <c r="BL121" s="5" t="str">
        <f t="shared" ca="1" si="943"/>
        <v>-</v>
      </c>
      <c r="BM121" s="19" t="str">
        <f t="shared" ca="1" si="944"/>
        <v>-</v>
      </c>
      <c r="BN121" s="19" t="str">
        <f t="shared" ca="1" si="944"/>
        <v>-</v>
      </c>
      <c r="BO121" s="19" t="str">
        <f t="shared" ca="1" si="944"/>
        <v>-</v>
      </c>
      <c r="BP121" s="5" t="str">
        <f t="shared" ca="1" si="945"/>
        <v>-</v>
      </c>
      <c r="BQ121" s="9"/>
      <c r="BR121" s="19" t="str">
        <f t="shared" ca="1" si="946"/>
        <v>-</v>
      </c>
      <c r="BS121" s="19" t="str">
        <f t="shared" ca="1" si="946"/>
        <v>-</v>
      </c>
      <c r="BT121" s="19" t="str">
        <f t="shared" ca="1" si="946"/>
        <v>-</v>
      </c>
      <c r="BU121" s="19" t="str">
        <f t="shared" ca="1" si="946"/>
        <v>-</v>
      </c>
      <c r="BV121" s="19" t="str">
        <f t="shared" ca="1" si="946"/>
        <v>-</v>
      </c>
      <c r="BW121" s="19" t="str">
        <f t="shared" ca="1" si="946"/>
        <v>-</v>
      </c>
      <c r="BX121" s="19" t="str">
        <f t="shared" ca="1" si="946"/>
        <v>-</v>
      </c>
      <c r="BY121" s="19" t="str">
        <f t="shared" ca="1" si="946"/>
        <v>-</v>
      </c>
      <c r="BZ121" s="19" t="str">
        <f t="shared" ca="1" si="946"/>
        <v>-</v>
      </c>
      <c r="CA121" s="19" t="str">
        <f t="shared" ca="1" si="946"/>
        <v>-</v>
      </c>
      <c r="CB121" s="9"/>
      <c r="CC121" s="237" t="b">
        <f t="shared" ca="1" si="992"/>
        <v>1</v>
      </c>
      <c r="CD121" s="12" t="b">
        <v>1</v>
      </c>
      <c r="CE121" s="237" t="b">
        <f t="shared" ca="1" si="992"/>
        <v>1</v>
      </c>
      <c r="CF121" s="251">
        <f t="shared" ca="1" si="987"/>
        <v>2237101</v>
      </c>
      <c r="CG121" s="237" t="b">
        <f t="shared" ca="1" si="992"/>
        <v>0</v>
      </c>
      <c r="CH121" s="12" t="s">
        <v>34</v>
      </c>
      <c r="CI121" s="19" t="b">
        <f t="shared" ca="1" si="976"/>
        <v>1</v>
      </c>
      <c r="CJ121" s="237">
        <f t="shared" ca="1" si="988"/>
        <v>2237105</v>
      </c>
      <c r="CK121" s="19" t="str">
        <f t="shared" ca="1" si="976"/>
        <v>-</v>
      </c>
      <c r="CL121" s="19">
        <f t="shared" ca="1" si="976"/>
        <v>1</v>
      </c>
      <c r="CM121" s="19">
        <f t="shared" ca="1" si="976"/>
        <v>1</v>
      </c>
      <c r="CN121" s="9"/>
      <c r="CO121" s="444">
        <f t="shared" ca="1" si="948"/>
        <v>652</v>
      </c>
      <c r="CP121" s="444">
        <f t="shared" ca="1" si="948"/>
        <v>686</v>
      </c>
      <c r="CQ121" s="444">
        <f t="shared" ca="1" si="948"/>
        <v>721</v>
      </c>
      <c r="CR121" s="152">
        <f t="shared" ca="1" si="949"/>
        <v>378</v>
      </c>
      <c r="CS121" s="152">
        <f t="shared" ca="1" si="949"/>
        <v>413</v>
      </c>
      <c r="CT121" s="152">
        <f t="shared" ca="1" si="949"/>
        <v>448</v>
      </c>
      <c r="CU121" s="19" t="str">
        <f t="shared" ca="1" si="950"/>
        <v>-</v>
      </c>
      <c r="CV121" s="12" t="b">
        <v>0</v>
      </c>
      <c r="CW121" s="12" t="b">
        <v>0</v>
      </c>
      <c r="CX121" s="12" t="b">
        <v>0</v>
      </c>
      <c r="CY121" s="12" t="b">
        <v>0</v>
      </c>
      <c r="CZ121" s="19" t="b">
        <f t="shared" ca="1" si="950"/>
        <v>1</v>
      </c>
      <c r="DA121" s="19">
        <f t="shared" ca="1" si="950"/>
        <v>0</v>
      </c>
      <c r="DB121" s="19">
        <f t="shared" ca="1" si="950"/>
        <v>0</v>
      </c>
      <c r="DC121" s="19">
        <f t="shared" ca="1" si="950"/>
        <v>0</v>
      </c>
      <c r="DD121" s="19">
        <f t="shared" ca="1" si="950"/>
        <v>0</v>
      </c>
      <c r="DE121" s="19">
        <f t="shared" ca="1" si="950"/>
        <v>0</v>
      </c>
      <c r="DF121" s="19">
        <f t="shared" ca="1" si="950"/>
        <v>0</v>
      </c>
      <c r="DG121" s="19">
        <f t="shared" ca="1" si="950"/>
        <v>0</v>
      </c>
      <c r="DH121" s="19">
        <f t="shared" ca="1" si="950"/>
        <v>0</v>
      </c>
      <c r="DI121" s="19">
        <f t="shared" ca="1" si="950"/>
        <v>0</v>
      </c>
      <c r="DJ121" s="19">
        <f t="shared" ca="1" si="950"/>
        <v>0</v>
      </c>
      <c r="DK121" s="19">
        <f t="shared" ca="1" si="950"/>
        <v>0</v>
      </c>
      <c r="DL121" s="19">
        <f t="shared" ca="1" si="951"/>
        <v>0</v>
      </c>
      <c r="DM121" s="12">
        <v>3</v>
      </c>
      <c r="DN121" s="12">
        <v>3</v>
      </c>
      <c r="DO121" s="19">
        <f t="shared" ca="1" si="989"/>
        <v>0</v>
      </c>
      <c r="DP121" s="12">
        <v>1</v>
      </c>
      <c r="DQ121" s="12">
        <v>-1</v>
      </c>
      <c r="DR121" s="19" t="str">
        <f t="shared" ca="1" si="951"/>
        <v>-</v>
      </c>
      <c r="DS121" s="19" t="str">
        <f t="shared" ca="1" si="951"/>
        <v>-</v>
      </c>
      <c r="DT121" s="19" t="str">
        <f t="shared" ca="1" si="951"/>
        <v>-</v>
      </c>
      <c r="DU121" s="251">
        <f t="shared" ca="1" si="977"/>
        <v>0</v>
      </c>
      <c r="DV121" s="251">
        <f t="shared" si="990"/>
        <v>1</v>
      </c>
      <c r="DW121" s="251">
        <f t="shared" si="978"/>
        <v>-1</v>
      </c>
      <c r="DX121" s="19" t="str">
        <f t="shared" ca="1" si="951"/>
        <v>-</v>
      </c>
      <c r="DY121" s="19" t="str">
        <f t="shared" ca="1" si="951"/>
        <v>-</v>
      </c>
      <c r="DZ121" s="19" t="str">
        <f t="shared" ca="1" si="951"/>
        <v>-</v>
      </c>
      <c r="EA121" s="19" t="str">
        <f t="shared" ca="1" si="951"/>
        <v>-</v>
      </c>
      <c r="EB121" s="19" t="str">
        <f t="shared" ca="1" si="951"/>
        <v>-</v>
      </c>
      <c r="EC121" s="19" t="str">
        <f t="shared" ca="1" si="951"/>
        <v>-</v>
      </c>
      <c r="ED121" s="19">
        <f t="shared" ca="1" si="951"/>
        <v>0</v>
      </c>
      <c r="EE121" s="19">
        <f t="shared" ca="1" si="951"/>
        <v>0</v>
      </c>
      <c r="EF121" s="19">
        <f t="shared" ca="1" si="951"/>
        <v>0</v>
      </c>
      <c r="EG121" s="19">
        <f t="shared" ca="1" si="951"/>
        <v>0</v>
      </c>
      <c r="EH121" s="19">
        <f t="shared" ca="1" si="951"/>
        <v>0</v>
      </c>
      <c r="EI121" s="19">
        <f t="shared" ca="1" si="951"/>
        <v>0</v>
      </c>
      <c r="EJ121" s="19">
        <f t="shared" ca="1" si="951"/>
        <v>0</v>
      </c>
      <c r="EK121" s="19">
        <f t="shared" ca="1" si="951"/>
        <v>0</v>
      </c>
      <c r="EL121" s="19">
        <f t="shared" ca="1" si="951"/>
        <v>0</v>
      </c>
      <c r="EM121" s="19">
        <f t="shared" ca="1" si="951"/>
        <v>0</v>
      </c>
      <c r="EN121" s="19">
        <f t="shared" ca="1" si="951"/>
        <v>0</v>
      </c>
      <c r="EO121" s="19">
        <f t="shared" ca="1" si="951"/>
        <v>0</v>
      </c>
      <c r="EP121" s="19">
        <f t="shared" ca="1" si="951"/>
        <v>0</v>
      </c>
      <c r="EQ121" s="19">
        <f t="shared" ca="1" si="951"/>
        <v>0</v>
      </c>
      <c r="ER121" s="19">
        <f t="shared" ca="1" si="951"/>
        <v>0</v>
      </c>
      <c r="ES121" s="19">
        <f t="shared" ca="1" si="951"/>
        <v>0</v>
      </c>
      <c r="ET121" s="19">
        <f t="shared" ca="1" si="952"/>
        <v>0</v>
      </c>
      <c r="EU121" s="19">
        <f t="shared" ca="1" si="952"/>
        <v>0</v>
      </c>
      <c r="EV121" s="19">
        <f t="shared" ca="1" si="952"/>
        <v>0</v>
      </c>
      <c r="EW121" s="19">
        <f t="shared" ca="1" si="952"/>
        <v>0</v>
      </c>
      <c r="EX121" s="19">
        <f t="shared" ca="1" si="952"/>
        <v>0</v>
      </c>
      <c r="EY121" s="19">
        <f t="shared" ca="1" si="952"/>
        <v>0</v>
      </c>
      <c r="EZ121" s="19">
        <f t="shared" ca="1" si="952"/>
        <v>0</v>
      </c>
      <c r="FA121" s="19">
        <f t="shared" ca="1" si="952"/>
        <v>0</v>
      </c>
      <c r="FB121" s="19">
        <f t="shared" ca="1" si="952"/>
        <v>0</v>
      </c>
      <c r="FC121" s="19">
        <f t="shared" ca="1" si="952"/>
        <v>0</v>
      </c>
      <c r="FD121" s="19">
        <f t="shared" ca="1" si="952"/>
        <v>0</v>
      </c>
      <c r="FE121" s="19">
        <f t="shared" ca="1" si="952"/>
        <v>0</v>
      </c>
      <c r="FF121" s="19">
        <f t="shared" ca="1" si="952"/>
        <v>0</v>
      </c>
      <c r="FG121" s="19">
        <f t="shared" ca="1" si="952"/>
        <v>0</v>
      </c>
      <c r="FH121" s="19">
        <f t="shared" ca="1" si="952"/>
        <v>0</v>
      </c>
      <c r="FI121" s="19">
        <f t="shared" ca="1" si="952"/>
        <v>0</v>
      </c>
      <c r="FJ121" s="19">
        <f t="shared" ca="1" si="953"/>
        <v>0</v>
      </c>
      <c r="FK121" s="19">
        <f t="shared" ca="1" si="953"/>
        <v>0</v>
      </c>
      <c r="FL121" s="19">
        <f t="shared" ca="1" si="953"/>
        <v>0</v>
      </c>
      <c r="FM121" s="19">
        <f t="shared" ca="1" si="953"/>
        <v>0</v>
      </c>
      <c r="FN121" s="19">
        <f t="shared" ca="1" si="953"/>
        <v>0</v>
      </c>
      <c r="FO121" s="19">
        <f t="shared" ca="1" si="953"/>
        <v>0</v>
      </c>
      <c r="FP121" s="19">
        <f t="shared" ca="1" si="953"/>
        <v>0</v>
      </c>
      <c r="FQ121" s="19">
        <f t="shared" ca="1" si="953"/>
        <v>0</v>
      </c>
      <c r="FR121" s="19">
        <f t="shared" ca="1" si="953"/>
        <v>0</v>
      </c>
      <c r="FS121" s="19">
        <f t="shared" ca="1" si="953"/>
        <v>0</v>
      </c>
      <c r="FT121" s="19">
        <f t="shared" ca="1" si="953"/>
        <v>0</v>
      </c>
      <c r="FU121" s="19">
        <f t="shared" ca="1" si="953"/>
        <v>0</v>
      </c>
      <c r="FV121" s="19">
        <f t="shared" ca="1" si="953"/>
        <v>0</v>
      </c>
      <c r="FW121" s="19">
        <f t="shared" ca="1" si="953"/>
        <v>0</v>
      </c>
      <c r="FX121" s="19">
        <f t="shared" ca="1" si="953"/>
        <v>0</v>
      </c>
      <c r="FY121" s="19">
        <f t="shared" ca="1" si="953"/>
        <v>0</v>
      </c>
      <c r="FZ121" s="19">
        <f t="shared" ca="1" si="953"/>
        <v>0</v>
      </c>
      <c r="GA121" s="19">
        <f t="shared" ca="1" si="953"/>
        <v>0</v>
      </c>
      <c r="GB121" s="19">
        <f t="shared" ca="1" si="953"/>
        <v>0</v>
      </c>
      <c r="GC121" s="19">
        <f t="shared" ca="1" si="953"/>
        <v>0</v>
      </c>
      <c r="GD121" s="19">
        <f t="shared" ca="1" si="953"/>
        <v>0</v>
      </c>
      <c r="GE121" s="19">
        <f t="shared" ca="1" si="953"/>
        <v>0</v>
      </c>
      <c r="GF121" s="19">
        <f t="shared" ca="1" si="953"/>
        <v>0</v>
      </c>
      <c r="GG121" s="19">
        <f t="shared" ca="1" si="953"/>
        <v>0</v>
      </c>
      <c r="GH121" s="19">
        <f t="shared" ca="1" si="953"/>
        <v>0</v>
      </c>
      <c r="GI121" s="19">
        <f t="shared" ca="1" si="953"/>
        <v>0</v>
      </c>
      <c r="GJ121" s="19">
        <f t="shared" ca="1" si="953"/>
        <v>0</v>
      </c>
      <c r="GK121" s="19">
        <f t="shared" ca="1" si="953"/>
        <v>0</v>
      </c>
      <c r="GL121" s="19">
        <f t="shared" ca="1" si="953"/>
        <v>0</v>
      </c>
      <c r="GM121" s="19">
        <f t="shared" ca="1" si="953"/>
        <v>0</v>
      </c>
      <c r="GN121" s="19">
        <f t="shared" ca="1" si="953"/>
        <v>0</v>
      </c>
      <c r="GO121" s="19">
        <f t="shared" ca="1" si="953"/>
        <v>0</v>
      </c>
      <c r="GP121" s="19">
        <f t="shared" ca="1" si="953"/>
        <v>0</v>
      </c>
      <c r="GQ121" s="19">
        <f t="shared" ca="1" si="953"/>
        <v>0</v>
      </c>
      <c r="GR121" s="19">
        <f t="shared" ca="1" si="953"/>
        <v>0</v>
      </c>
      <c r="GS121" s="19">
        <f t="shared" ca="1" si="953"/>
        <v>0</v>
      </c>
      <c r="GT121" s="19">
        <f t="shared" ca="1" si="953"/>
        <v>0</v>
      </c>
      <c r="GU121" s="19">
        <f t="shared" ca="1" si="953"/>
        <v>0</v>
      </c>
      <c r="GV121" s="19">
        <f t="shared" ca="1" si="953"/>
        <v>0</v>
      </c>
      <c r="GW121" s="19">
        <f t="shared" ref="GW121:HP121" ca="1" si="993">OFFSET(GW$5,$B121,0)</f>
        <v>0</v>
      </c>
      <c r="GX121" s="19">
        <f t="shared" ca="1" si="993"/>
        <v>0</v>
      </c>
      <c r="GY121" s="19">
        <f t="shared" ca="1" si="993"/>
        <v>0</v>
      </c>
      <c r="GZ121" s="19">
        <f t="shared" ca="1" si="993"/>
        <v>0</v>
      </c>
      <c r="HA121" s="19">
        <f t="shared" ca="1" si="993"/>
        <v>0</v>
      </c>
      <c r="HB121" s="19">
        <f t="shared" ca="1" si="993"/>
        <v>0</v>
      </c>
      <c r="HC121" s="19">
        <f t="shared" ca="1" si="993"/>
        <v>0</v>
      </c>
      <c r="HD121" s="19">
        <f t="shared" ca="1" si="993"/>
        <v>0</v>
      </c>
      <c r="HE121" s="19">
        <f t="shared" ca="1" si="993"/>
        <v>0</v>
      </c>
      <c r="HF121" s="19">
        <f t="shared" ca="1" si="993"/>
        <v>0</v>
      </c>
      <c r="HG121" s="19">
        <f t="shared" ca="1" si="993"/>
        <v>0</v>
      </c>
      <c r="HH121" s="19">
        <f t="shared" ca="1" si="993"/>
        <v>0</v>
      </c>
      <c r="HI121" s="19">
        <f t="shared" ca="1" si="993"/>
        <v>0</v>
      </c>
      <c r="HJ121" s="19">
        <f t="shared" ca="1" si="993"/>
        <v>0</v>
      </c>
      <c r="HK121" s="19">
        <f t="shared" ca="1" si="993"/>
        <v>0</v>
      </c>
      <c r="HL121" s="19">
        <f t="shared" ca="1" si="993"/>
        <v>0</v>
      </c>
      <c r="HM121" s="19">
        <f t="shared" ca="1" si="993"/>
        <v>0</v>
      </c>
      <c r="HN121" s="19">
        <f t="shared" ca="1" si="993"/>
        <v>0</v>
      </c>
      <c r="HO121" s="19">
        <f t="shared" ca="1" si="993"/>
        <v>0</v>
      </c>
      <c r="HP121" s="19">
        <f t="shared" ca="1" si="993"/>
        <v>0</v>
      </c>
      <c r="HQ121" s="19">
        <f t="shared" ca="1" si="954"/>
        <v>0</v>
      </c>
      <c r="HR121" s="19">
        <f t="shared" ca="1" si="954"/>
        <v>0</v>
      </c>
      <c r="HS121" s="19">
        <f t="shared" ca="1" si="954"/>
        <v>0</v>
      </c>
      <c r="HT121" s="19">
        <f t="shared" ca="1" si="954"/>
        <v>0</v>
      </c>
      <c r="HU121" s="19">
        <f t="shared" ca="1" si="954"/>
        <v>0</v>
      </c>
      <c r="HV121" s="19">
        <f t="shared" ca="1" si="954"/>
        <v>0</v>
      </c>
      <c r="HW121" s="19">
        <f t="shared" ca="1" si="954"/>
        <v>0</v>
      </c>
      <c r="HX121" s="19">
        <f t="shared" ca="1" si="954"/>
        <v>0</v>
      </c>
      <c r="HY121" s="19">
        <f t="shared" ca="1" si="954"/>
        <v>0</v>
      </c>
      <c r="HZ121" s="19">
        <f t="shared" ca="1" si="954"/>
        <v>0</v>
      </c>
      <c r="IA121" s="19">
        <f t="shared" ca="1" si="954"/>
        <v>0</v>
      </c>
      <c r="IB121" s="19">
        <f t="shared" ca="1" si="954"/>
        <v>0</v>
      </c>
      <c r="IC121" s="19">
        <f t="shared" ca="1" si="954"/>
        <v>0</v>
      </c>
      <c r="ID121" s="19">
        <f t="shared" ca="1" si="954"/>
        <v>0</v>
      </c>
      <c r="IE121" s="5">
        <f t="shared" ca="1" si="955"/>
        <v>67</v>
      </c>
      <c r="IF121" s="9"/>
      <c r="IG121" s="5">
        <f t="shared" ca="1" si="956"/>
        <v>1</v>
      </c>
      <c r="IH121" s="5" t="b">
        <f t="shared" ca="1" si="956"/>
        <v>0</v>
      </c>
      <c r="II121" s="19">
        <f t="shared" ca="1" si="957"/>
        <v>0</v>
      </c>
      <c r="IJ121" s="5">
        <f t="shared" ca="1" si="956"/>
        <v>55</v>
      </c>
      <c r="IK121" s="19">
        <f t="shared" ca="1" si="957"/>
        <v>1</v>
      </c>
      <c r="IL121" s="19">
        <f t="shared" ca="1" si="957"/>
        <v>0</v>
      </c>
      <c r="IM121" s="19">
        <f t="shared" ca="1" si="957"/>
        <v>0</v>
      </c>
      <c r="IN121" s="19">
        <f t="shared" ca="1" si="957"/>
        <v>0</v>
      </c>
      <c r="IO121" s="19">
        <f t="shared" ca="1" si="957"/>
        <v>0</v>
      </c>
      <c r="IP121" s="19">
        <f t="shared" ca="1" si="957"/>
        <v>0</v>
      </c>
      <c r="IQ121" s="19">
        <f t="shared" ca="1" si="957"/>
        <v>0</v>
      </c>
      <c r="IR121" s="19">
        <f t="shared" ca="1" si="957"/>
        <v>0</v>
      </c>
      <c r="IS121" s="19">
        <f t="shared" ca="1" si="957"/>
        <v>0</v>
      </c>
      <c r="IT121" s="19">
        <f t="shared" ca="1" si="957"/>
        <v>0</v>
      </c>
      <c r="IU121" s="19">
        <f t="shared" ca="1" si="957"/>
        <v>0</v>
      </c>
      <c r="IV121" s="19">
        <f t="shared" ca="1" si="957"/>
        <v>0</v>
      </c>
      <c r="IW121" s="19">
        <f t="shared" ca="1" si="957"/>
        <v>0</v>
      </c>
      <c r="IX121" s="19">
        <f t="shared" ca="1" si="957"/>
        <v>0</v>
      </c>
      <c r="IY121" s="19">
        <f t="shared" ca="1" si="957"/>
        <v>0</v>
      </c>
      <c r="IZ121" s="19">
        <f t="shared" ca="1" si="957"/>
        <v>0</v>
      </c>
      <c r="JA121" s="19">
        <f t="shared" ca="1" si="957"/>
        <v>0</v>
      </c>
      <c r="JB121" s="19">
        <f t="shared" ca="1" si="957"/>
        <v>0</v>
      </c>
      <c r="JC121" s="19">
        <f t="shared" ca="1" si="957"/>
        <v>0</v>
      </c>
      <c r="JD121" s="19">
        <f t="shared" ca="1" si="957"/>
        <v>0</v>
      </c>
      <c r="JE121" s="19">
        <f t="shared" ca="1" si="957"/>
        <v>0</v>
      </c>
      <c r="JF121" s="19">
        <f t="shared" ca="1" si="957"/>
        <v>0</v>
      </c>
      <c r="JG121" s="5">
        <f t="shared" ca="1" si="958"/>
        <v>1.2500000000000001E-2</v>
      </c>
      <c r="JH121" s="567">
        <f t="shared" ca="1" si="958"/>
        <v>0</v>
      </c>
      <c r="JI121" s="5">
        <f t="shared" ca="1" si="958"/>
        <v>6.25E-2</v>
      </c>
      <c r="JJ121" s="5">
        <f t="shared" ca="1" si="958"/>
        <v>6.25E-2</v>
      </c>
      <c r="JK121" s="5">
        <f t="shared" ca="1" si="958"/>
        <v>6.25E-2</v>
      </c>
      <c r="JL121" s="19">
        <f t="shared" ca="1" si="957"/>
        <v>1</v>
      </c>
      <c r="JM121" s="19">
        <f t="shared" ca="1" si="957"/>
        <v>0</v>
      </c>
      <c r="JN121" s="19">
        <f t="shared" ca="1" si="957"/>
        <v>1</v>
      </c>
      <c r="JO121" s="9"/>
      <c r="JP121" s="5" t="b">
        <f t="shared" ca="1" si="959"/>
        <v>0</v>
      </c>
      <c r="JQ121" s="19" t="str">
        <f t="shared" ca="1" si="960"/>
        <v>-</v>
      </c>
      <c r="JR121" s="19" t="str">
        <f t="shared" ca="1" si="960"/>
        <v>-</v>
      </c>
      <c r="JS121" s="5" t="b">
        <f t="shared" ca="1" si="961"/>
        <v>0</v>
      </c>
      <c r="JT121" s="5" t="b">
        <f t="shared" ca="1" si="961"/>
        <v>0</v>
      </c>
      <c r="JU121" s="5" t="b">
        <f t="shared" ca="1" si="961"/>
        <v>1</v>
      </c>
      <c r="JV121" s="144">
        <f t="shared" ca="1" si="979"/>
        <v>1</v>
      </c>
      <c r="JW121" s="144">
        <f t="shared" ca="1" si="979"/>
        <v>1</v>
      </c>
      <c r="JX121" s="19" t="str">
        <f t="shared" ca="1" si="980"/>
        <v>-</v>
      </c>
      <c r="JY121" s="19" t="str">
        <f t="shared" ca="1" si="980"/>
        <v>-</v>
      </c>
      <c r="JZ121" s="19" t="str">
        <f t="shared" ca="1" si="980"/>
        <v>-</v>
      </c>
      <c r="KA121" s="19" t="str">
        <f t="shared" ca="1" si="980"/>
        <v>-</v>
      </c>
      <c r="KB121" s="19">
        <f t="shared" ca="1" si="980"/>
        <v>1</v>
      </c>
      <c r="KC121" s="19">
        <f t="shared" ca="1" si="980"/>
        <v>0.66</v>
      </c>
      <c r="KD121" s="19" t="str">
        <f t="shared" ca="1" si="980"/>
        <v>-</v>
      </c>
      <c r="KE121" s="5" t="b" cm="1">
        <f t="array" aca="1" ref="KE121" ca="1">IF(OR(KF121:KM121&lt;&gt;"-"),TRUE,"-")</f>
        <v>1</v>
      </c>
      <c r="KF121" s="237">
        <f t="shared" ca="1" si="991"/>
        <v>2</v>
      </c>
      <c r="KG121" s="237">
        <f t="shared" ca="1" si="991"/>
        <v>2</v>
      </c>
      <c r="KH121" s="237">
        <f t="shared" ca="1" si="991"/>
        <v>2</v>
      </c>
      <c r="KI121" s="237">
        <f t="shared" ca="1" si="991"/>
        <v>2</v>
      </c>
      <c r="KJ121" s="237">
        <f t="shared" ca="1" si="991"/>
        <v>2</v>
      </c>
      <c r="KK121" s="237">
        <f t="shared" ca="1" si="991"/>
        <v>2</v>
      </c>
      <c r="KL121" s="237">
        <f t="shared" ca="1" si="991"/>
        <v>2</v>
      </c>
      <c r="KM121" s="237">
        <f t="shared" ca="1" si="991"/>
        <v>2</v>
      </c>
      <c r="KN121" s="5" t="str">
        <f t="array" aca="1" ref="KN121" ca="1">IF(OR(KO121:KU121&lt;&gt;"-"),TRUE,"-")</f>
        <v>-</v>
      </c>
      <c r="KO121" s="19" t="str">
        <f t="shared" ca="1" si="982"/>
        <v>-</v>
      </c>
      <c r="KP121" s="19" t="str">
        <f t="shared" ca="1" si="982"/>
        <v>-</v>
      </c>
      <c r="KQ121" s="19" t="str">
        <f t="shared" ca="1" si="982"/>
        <v>-</v>
      </c>
      <c r="KR121" s="19" t="str">
        <f t="shared" ca="1" si="982"/>
        <v>-</v>
      </c>
      <c r="KS121" s="19" t="str">
        <f t="shared" ca="1" si="982"/>
        <v>-</v>
      </c>
      <c r="KT121" s="19" t="str">
        <f t="shared" ca="1" si="982"/>
        <v>-</v>
      </c>
      <c r="KU121" s="19" t="str">
        <f t="shared" ca="1" si="982"/>
        <v>-</v>
      </c>
      <c r="KV121" s="19" t="b">
        <f t="shared" ca="1" si="982"/>
        <v>0</v>
      </c>
      <c r="KW121" s="144">
        <f t="shared" ca="1" si="963"/>
        <v>2</v>
      </c>
      <c r="KX121" s="19">
        <f t="shared" ca="1" si="982"/>
        <v>2</v>
      </c>
      <c r="KY121" s="19" t="b">
        <f t="shared" ca="1" si="982"/>
        <v>0</v>
      </c>
      <c r="KZ121" s="19" t="str">
        <f t="shared" ca="1" si="982"/>
        <v>-</v>
      </c>
      <c r="LA121" s="5" t="str">
        <f t="shared" ca="1" si="964"/>
        <v>-</v>
      </c>
      <c r="LB121" s="5" t="str">
        <f t="shared" ca="1" si="964"/>
        <v>-</v>
      </c>
      <c r="LC121" s="5" t="str">
        <f t="shared" ca="1" si="964"/>
        <v>-</v>
      </c>
      <c r="LD121" s="5" t="str">
        <f t="shared" ca="1" si="964"/>
        <v>-</v>
      </c>
      <c r="LE121" s="19" t="b">
        <f t="shared" ca="1" si="983"/>
        <v>0</v>
      </c>
      <c r="LF121" s="19" t="str">
        <f t="shared" ca="1" si="983"/>
        <v>-</v>
      </c>
      <c r="LG121" s="19" t="str">
        <f t="shared" ca="1" si="983"/>
        <v>-</v>
      </c>
      <c r="LH121" s="19" t="b">
        <f t="shared" ca="1" si="983"/>
        <v>1</v>
      </c>
      <c r="LI121" s="19">
        <f t="shared" ca="1" si="983"/>
        <v>0.75</v>
      </c>
      <c r="LJ121" s="19">
        <f t="shared" ca="1" si="983"/>
        <v>0.75</v>
      </c>
      <c r="LK121" s="19">
        <f t="shared" ca="1" si="983"/>
        <v>0.99</v>
      </c>
      <c r="LL121" s="19">
        <f t="shared" ca="1" si="983"/>
        <v>0.5</v>
      </c>
      <c r="LM121" s="19">
        <f t="shared" ca="1" si="983"/>
        <v>0</v>
      </c>
      <c r="LN121" s="19">
        <f t="shared" ca="1" si="983"/>
        <v>0</v>
      </c>
      <c r="LO121" s="19" t="str">
        <f t="shared" ca="1" si="983"/>
        <v>-</v>
      </c>
      <c r="LP121" s="5" cm="1">
        <f t="array" aca="1" ref="LP121" ca="1">INDEX(i.meatgrid,$Q121,LP$7)</f>
        <v>1092</v>
      </c>
      <c r="LQ121" s="5" t="str" cm="1">
        <f t="array" aca="1" ref="LQ121" ca="1">INDEX(i.meatgrid,$Q121,LQ$7)</f>
        <v>-</v>
      </c>
      <c r="LR121" s="19" t="str">
        <f t="shared" ca="1" si="965"/>
        <v>-</v>
      </c>
      <c r="LS121" s="5">
        <f t="shared" ca="1" si="966"/>
        <v>1</v>
      </c>
      <c r="LT121" s="9"/>
      <c r="LU121" s="19">
        <f t="shared" ca="1" si="965"/>
        <v>70</v>
      </c>
      <c r="LV121" s="19">
        <f t="shared" ca="1" si="967"/>
        <v>50</v>
      </c>
      <c r="LW121" s="19">
        <f t="shared" ca="1" si="967"/>
        <v>80</v>
      </c>
      <c r="LX121" s="19">
        <f t="shared" ca="1" si="967"/>
        <v>50</v>
      </c>
      <c r="LY121" s="5" t="b" cm="1">
        <f t="array" aca="1" ref="LY121" ca="1">INDEX(i.meatgrid,$Q121,LY$7)</f>
        <v>1</v>
      </c>
      <c r="LZ121" s="5" t="b" cm="1">
        <f t="array" aca="1" ref="LZ121" ca="1">INDEX(i.meatgrid,$Q121,LZ$7)</f>
        <v>0</v>
      </c>
      <c r="MA121" s="5" t="str" cm="1">
        <f t="array" aca="1" ref="MA121" ca="1">INDEX(i.meatgrid,$Q121,MA$7)</f>
        <v>-</v>
      </c>
      <c r="MB121" s="5" t="str" cm="1">
        <f t="array" aca="1" ref="MB121" ca="1">INDEX(i.meatgrid,$Q121,MB$7)</f>
        <v>-</v>
      </c>
      <c r="MC121" s="19">
        <f t="shared" ca="1" si="968"/>
        <v>1</v>
      </c>
      <c r="MD121" s="5">
        <f t="shared" ca="1" si="969"/>
        <v>1</v>
      </c>
      <c r="ME121" s="5" cm="1">
        <f t="array" aca="1" ref="ME121" ca="1">INDEX(i.meatgrid,$Q121,ME$7)</f>
        <v>0</v>
      </c>
      <c r="MF121" s="5" cm="1">
        <f t="array" aca="1" ref="MF121" ca="1">INDEX(i.meatgrid,$Q121,MF$7)</f>
        <v>0</v>
      </c>
      <c r="MG121" s="5" cm="1">
        <f t="array" aca="1" ref="MG121" ca="1">INDEX(i.meatgrid,$Q121,MG$7)</f>
        <v>0</v>
      </c>
      <c r="MH121" s="5" cm="1">
        <f t="array" aca="1" ref="MH121" ca="1">INDEX(i.meatgrid,$Q121,MH$7)</f>
        <v>0</v>
      </c>
      <c r="MI121" s="5" cm="1">
        <f t="array" aca="1" ref="MI121" ca="1">INDEX(i.meatgrid,$Q121,MI$7)</f>
        <v>0</v>
      </c>
      <c r="MJ121" s="5" cm="1">
        <f t="array" aca="1" ref="MJ121" ca="1">INDEX(i.meatgrid,$Q121,MJ$7)</f>
        <v>1</v>
      </c>
      <c r="MK121" s="5" cm="1">
        <f t="array" aca="1" ref="MK121" ca="1">INDEX(i.meatgrid,$Q121,MK$7)</f>
        <v>1</v>
      </c>
      <c r="ML121" s="5" cm="1">
        <f t="array" aca="1" ref="ML121" ca="1">INDEX(i.meatgrid,$Q121,ML$7)</f>
        <v>1</v>
      </c>
      <c r="MM121" s="19">
        <f t="shared" ca="1" si="970"/>
        <v>1</v>
      </c>
      <c r="MN121" s="9"/>
      <c r="MO121" s="19" t="b">
        <f t="shared" ca="1" si="971"/>
        <v>0</v>
      </c>
      <c r="MP121" s="19" t="b">
        <f t="shared" ca="1" si="971"/>
        <v>0</v>
      </c>
      <c r="MQ121" s="19">
        <f t="shared" ca="1" si="971"/>
        <v>1</v>
      </c>
      <c r="MR121" s="19">
        <f t="shared" ca="1" si="971"/>
        <v>0.75</v>
      </c>
      <c r="MS121" s="19">
        <f t="shared" ca="1" si="971"/>
        <v>0.75</v>
      </c>
      <c r="MT121" s="19">
        <f t="shared" ca="1" si="971"/>
        <v>0.8</v>
      </c>
      <c r="MU121" s="19">
        <f t="shared" ca="1" si="971"/>
        <v>0.82499999999999996</v>
      </c>
      <c r="MV121" s="19">
        <f t="shared" ca="1" si="971"/>
        <v>0.875</v>
      </c>
      <c r="MW121" s="19">
        <f t="shared" ca="1" si="971"/>
        <v>0.9</v>
      </c>
      <c r="MX121" s="19">
        <f t="shared" ca="1" si="971"/>
        <v>1</v>
      </c>
      <c r="MY121" s="19">
        <f t="shared" ca="1" si="971"/>
        <v>0.875</v>
      </c>
      <c r="MZ121" s="19" t="b">
        <f t="shared" ca="1" si="971"/>
        <v>1</v>
      </c>
      <c r="NA121" s="19">
        <f t="shared" ca="1" si="971"/>
        <v>74.989999999999995</v>
      </c>
      <c r="NB121" s="19" t="str">
        <f t="shared" ca="1" si="971"/>
        <v>-</v>
      </c>
      <c r="NC121" s="19" t="str">
        <f t="shared" ca="1" si="971"/>
        <v>-</v>
      </c>
      <c r="ND121" s="19" t="str">
        <f t="shared" ca="1" si="971"/>
        <v>-</v>
      </c>
      <c r="NE121" s="19" t="str">
        <f t="shared" ca="1" si="972"/>
        <v>-</v>
      </c>
      <c r="NF121" s="19" t="str">
        <f t="shared" ca="1" si="972"/>
        <v>-</v>
      </c>
      <c r="NG121" s="19" t="str">
        <f t="shared" ca="1" si="972"/>
        <v>-</v>
      </c>
      <c r="NH121" s="19" t="str">
        <f t="shared" ca="1" si="972"/>
        <v>-</v>
      </c>
      <c r="NI121" s="19">
        <f t="shared" ca="1" si="972"/>
        <v>36.99</v>
      </c>
      <c r="NJ121" s="19">
        <f t="shared" ca="1" si="972"/>
        <v>36.99</v>
      </c>
      <c r="NK121" s="19" t="str">
        <f t="shared" ca="1" si="972"/>
        <v>-</v>
      </c>
      <c r="NL121" s="19" t="str">
        <f t="shared" ca="1" si="972"/>
        <v>-</v>
      </c>
      <c r="NM121" s="19" t="str">
        <f t="shared" ca="1" si="972"/>
        <v>-</v>
      </c>
      <c r="NN121" s="19" t="str">
        <f t="shared" ca="1" si="972"/>
        <v>-</v>
      </c>
      <c r="NO121" s="19" t="str">
        <f t="shared" ca="1" si="972"/>
        <v>-</v>
      </c>
      <c r="NP121" s="19">
        <f t="shared" ca="1" si="972"/>
        <v>49.99</v>
      </c>
      <c r="NQ121" s="19">
        <f t="shared" ca="1" si="972"/>
        <v>49.99</v>
      </c>
      <c r="NR121" s="19">
        <f t="shared" ca="1" si="972"/>
        <v>49.99</v>
      </c>
      <c r="NS121" s="19">
        <f t="shared" ca="1" si="972"/>
        <v>49.99</v>
      </c>
      <c r="NT121" s="19">
        <f t="shared" ca="1" si="972"/>
        <v>49.99</v>
      </c>
      <c r="NU121" s="19">
        <f t="shared" ca="1" si="972"/>
        <v>49.99</v>
      </c>
      <c r="NV121" s="19">
        <f t="shared" ca="1" si="972"/>
        <v>49.99</v>
      </c>
      <c r="NW121" s="19">
        <f t="shared" ca="1" si="972"/>
        <v>49.99</v>
      </c>
      <c r="NX121" s="19">
        <f t="shared" ca="1" si="972"/>
        <v>412.99</v>
      </c>
      <c r="NY121" s="19">
        <f t="shared" ca="1" si="972"/>
        <v>412.99</v>
      </c>
      <c r="NZ121" s="19" t="str">
        <f t="shared" ca="1" si="972"/>
        <v>-</v>
      </c>
      <c r="OA121" s="19" t="str">
        <f t="shared" ca="1" si="972"/>
        <v>-</v>
      </c>
      <c r="OB121" s="19" t="str">
        <f t="shared" ca="1" si="972"/>
        <v>-</v>
      </c>
      <c r="OC121" s="19" t="str">
        <f t="shared" ca="1" si="972"/>
        <v>-</v>
      </c>
      <c r="OD121" s="19" t="str">
        <f t="shared" ca="1" si="972"/>
        <v>-</v>
      </c>
      <c r="OE121" s="19">
        <f t="shared" ca="1" si="972"/>
        <v>6.8900000000000006</v>
      </c>
      <c r="OF121" s="19">
        <f t="shared" ca="1" si="972"/>
        <v>6.8900000000000006</v>
      </c>
      <c r="OG121" s="19">
        <f t="shared" ca="1" si="972"/>
        <v>6.8900000000000006</v>
      </c>
      <c r="OH121" s="19">
        <f t="shared" ca="1" si="972"/>
        <v>6.8900000000000006</v>
      </c>
      <c r="OI121" s="19">
        <f t="shared" ca="1" si="972"/>
        <v>6.8900000000000006</v>
      </c>
      <c r="OJ121" s="19">
        <f t="shared" ca="1" si="972"/>
        <v>6.8900000000000006</v>
      </c>
      <c r="OK121" s="19">
        <f t="shared" ca="1" si="972"/>
        <v>6.8900000000000006</v>
      </c>
      <c r="OL121" s="19">
        <f t="shared" ca="1" si="972"/>
        <v>6.8900000000000006</v>
      </c>
      <c r="OM121" s="19">
        <f t="shared" ca="1" si="972"/>
        <v>346.99</v>
      </c>
      <c r="ON121" s="19">
        <f t="shared" ca="1" si="972"/>
        <v>346.99</v>
      </c>
      <c r="OO121" s="19" t="str">
        <f t="shared" ca="1" si="972"/>
        <v>-</v>
      </c>
      <c r="OP121" s="19" t="str">
        <f t="shared" ca="1" si="972"/>
        <v>-</v>
      </c>
      <c r="OQ121" s="19" t="str">
        <f t="shared" ca="1" si="972"/>
        <v>-</v>
      </c>
      <c r="OR121" s="19" t="str">
        <f t="shared" ca="1" si="972"/>
        <v>-</v>
      </c>
      <c r="OS121" s="19" t="str">
        <f t="shared" ca="1" si="972"/>
        <v>-</v>
      </c>
      <c r="OT121" s="19">
        <f t="shared" ca="1" si="972"/>
        <v>0</v>
      </c>
      <c r="OU121" s="24">
        <v>0</v>
      </c>
    </row>
    <row r="122" spans="1:411" outlineLevel="2">
      <c r="A122" s="21">
        <f t="shared" si="158"/>
        <v>117</v>
      </c>
      <c r="B122" s="222">
        <f t="shared" ca="1" si="984"/>
        <v>112</v>
      </c>
      <c r="C122">
        <v>203</v>
      </c>
      <c r="D122" s="549" t="str">
        <f t="shared" ca="1" si="932"/>
        <v>GSM</v>
      </c>
      <c r="E122" t="b">
        <v>0</v>
      </c>
      <c r="F122" t="b">
        <v>0</v>
      </c>
      <c r="G122" t="b">
        <f t="shared" si="933"/>
        <v>0</v>
      </c>
      <c r="H122" s="237">
        <f t="shared" ca="1" si="985"/>
        <v>2</v>
      </c>
      <c r="I122" s="237">
        <f t="shared" ca="1" si="985"/>
        <v>1</v>
      </c>
      <c r="J122" s="237" t="str">
        <f t="shared" ca="1" si="985"/>
        <v/>
      </c>
      <c r="K122" s="237">
        <f t="shared" ca="1" si="985"/>
        <v>2</v>
      </c>
      <c r="L122" s="237">
        <f t="shared" ca="1" si="973"/>
        <v>2</v>
      </c>
      <c r="M122" s="237">
        <f t="shared" ca="1" si="973"/>
        <v>2</v>
      </c>
      <c r="N122" s="237">
        <f t="shared" ca="1" si="985"/>
        <v>3</v>
      </c>
      <c r="O122" s="237">
        <f t="shared" ca="1" si="973"/>
        <v>1</v>
      </c>
      <c r="P122" s="237">
        <f t="shared" ca="1" si="985"/>
        <v>1</v>
      </c>
      <c r="Q122" s="237">
        <f t="shared" ca="1" si="985"/>
        <v>7</v>
      </c>
      <c r="R122" s="237">
        <f t="shared" ca="1" si="985"/>
        <v>1</v>
      </c>
      <c r="S122" s="237">
        <f t="shared" ca="1" si="985"/>
        <v>1</v>
      </c>
      <c r="T122" s="237">
        <f t="shared" ca="1" si="985"/>
        <v>1</v>
      </c>
      <c r="U122" s="275"/>
      <c r="V122" s="275"/>
      <c r="W122" s="237">
        <f t="shared" ca="1" si="974"/>
        <v>0</v>
      </c>
      <c r="X122" s="275"/>
      <c r="Y122" s="276">
        <v>0</v>
      </c>
      <c r="Z122" s="276">
        <v>0</v>
      </c>
      <c r="AA122" s="276">
        <v>0</v>
      </c>
      <c r="AB122" s="276">
        <v>0</v>
      </c>
      <c r="AC122" s="276">
        <v>0</v>
      </c>
      <c r="AD122" s="276">
        <v>0</v>
      </c>
      <c r="AE122" s="276">
        <v>0</v>
      </c>
      <c r="AF122" s="144">
        <f ca="1">INDEX(CHOOSE($N122,DataAutumn!i.AdultDrys,DataWinter!i.AdultDrys,DataSpring!i.AdultDrys),1,$M122)</f>
        <v>3</v>
      </c>
      <c r="AG122" s="5">
        <f t="shared" ca="1" si="934"/>
        <v>2</v>
      </c>
      <c r="AH122" s="5">
        <f t="shared" ca="1" si="934"/>
        <v>0</v>
      </c>
      <c r="AI122" s="5">
        <f t="shared" ca="1" si="935"/>
        <v>1</v>
      </c>
      <c r="AJ122">
        <f t="shared" ca="1" si="936"/>
        <v>1</v>
      </c>
      <c r="AK122">
        <v>1</v>
      </c>
      <c r="AL122" s="231" t="str">
        <f ca="1">TEXT(LEFT(OFFSET(AL122,-1,0),5)+1,"00000")&amp;MID(OFFSET(AL122,-1,0),6,FIND(" ",OFFSET(AL122,-1,0),7)-5)
&amp; $D122           &amp; IF($IG122=0," FWM","")&amp;IF($IG122=1," MWM","")&amp;IF($IG122=5," Mat","")&amp;IF($IH122=TRUE,"&amp;BBT","    ")          &amp; " Day"&amp;INDEX(i.DOY,$N122,1)
&amp; " Scan"&amp;TEXT($O122,"0")        &amp;" "&amp; INDEX(DataMaster!$B$98:$B$105,$Q122,0)
&amp; " WP"&amp;TEXT($MC122*100,"000p")           &amp; " MP"&amp;TEXT($MD122*100,"000p")           &amp; " GP"&amp;TEXT($MM122*100,"000p")
&amp; " T_" &amp; IF(AND($CC122,$CE122),"TRUE ")        &amp; " (F"&amp;3+COUNTIF($CV122:$CY122,TRUE)&amp;3&amp;"N"&amp;$DM122&amp;$DN122&amp;")"</f>
        <v>00006 FeedSupply_DSP GSM MWM     Day204 Scan1 Older Mutton WP100p MP100p GP100p T_TRUE  (F33N11)</v>
      </c>
      <c r="AM122" s="9" t="str">
        <f ca="1">IF(COUNTIF(AL$5:AL122,AL122)=1,"-","Dup")</f>
        <v>-</v>
      </c>
      <c r="AN122" s="9"/>
      <c r="AO122" s="237" t="str">
        <f t="shared" ca="1" si="986"/>
        <v>-</v>
      </c>
      <c r="AP122" s="237" t="str">
        <f t="shared" ca="1" si="986"/>
        <v>-</v>
      </c>
      <c r="AQ122" s="237" t="str">
        <f t="shared" ca="1" si="986"/>
        <v>-</v>
      </c>
      <c r="AR122" s="237" t="str">
        <f t="shared" ca="1" si="986"/>
        <v>-</v>
      </c>
      <c r="AS122" s="237" t="str">
        <f t="shared" ca="1" si="986"/>
        <v>-</v>
      </c>
      <c r="AT122" s="237" t="str">
        <f t="shared" ca="1" si="986"/>
        <v>-</v>
      </c>
      <c r="AU122" s="237" t="str">
        <f t="shared" ca="1" si="986"/>
        <v>-</v>
      </c>
      <c r="AV122" s="237" t="str">
        <f t="shared" ca="1" si="986"/>
        <v>-</v>
      </c>
      <c r="AW122" s="9"/>
      <c r="AX122" s="5" t="b">
        <f t="shared" ca="1" si="937"/>
        <v>0</v>
      </c>
      <c r="AY122" s="5" t="str">
        <f t="shared" ca="1" si="937"/>
        <v>-</v>
      </c>
      <c r="AZ122" s="5" t="b">
        <f t="shared" ca="1" si="937"/>
        <v>0</v>
      </c>
      <c r="BA122" s="5" t="b">
        <f t="shared" ca="1" si="937"/>
        <v>1</v>
      </c>
      <c r="BB122" s="5" t="b">
        <f t="shared" ca="1" si="937"/>
        <v>1</v>
      </c>
      <c r="BC122" s="144">
        <f t="shared" ca="1" si="937"/>
        <v>0</v>
      </c>
      <c r="BD122" s="19" t="b">
        <f t="shared" ca="1" si="938"/>
        <v>1</v>
      </c>
      <c r="BE122" s="9"/>
      <c r="BF122" s="5" t="str">
        <f t="shared" ca="1" si="939"/>
        <v>-</v>
      </c>
      <c r="BG122" s="19" t="str">
        <f t="shared" ca="1" si="940"/>
        <v>-</v>
      </c>
      <c r="BH122" s="19" t="str">
        <f t="shared" ca="1" si="940"/>
        <v>-</v>
      </c>
      <c r="BI122" s="19" t="str">
        <f t="shared" ca="1" si="940"/>
        <v>-</v>
      </c>
      <c r="BJ122" s="5" t="str">
        <f t="shared" ca="1" si="941"/>
        <v>-</v>
      </c>
      <c r="BK122" s="19" t="str">
        <f t="shared" ca="1" si="942"/>
        <v>-</v>
      </c>
      <c r="BL122" s="5" t="str">
        <f t="shared" ca="1" si="943"/>
        <v>-</v>
      </c>
      <c r="BM122" s="19" t="str">
        <f t="shared" ca="1" si="944"/>
        <v>-</v>
      </c>
      <c r="BN122" s="19" t="str">
        <f t="shared" ca="1" si="944"/>
        <v>-</v>
      </c>
      <c r="BO122" s="19" t="str">
        <f t="shared" ca="1" si="944"/>
        <v>-</v>
      </c>
      <c r="BP122" s="5" t="str">
        <f t="shared" ca="1" si="945"/>
        <v>-</v>
      </c>
      <c r="BQ122" s="9"/>
      <c r="BR122" s="19" t="str">
        <f t="shared" ca="1" si="946"/>
        <v>-</v>
      </c>
      <c r="BS122" s="19" t="str">
        <f t="shared" ca="1" si="946"/>
        <v>-</v>
      </c>
      <c r="BT122" s="19" t="str">
        <f t="shared" ca="1" si="946"/>
        <v>-</v>
      </c>
      <c r="BU122" s="19" t="str">
        <f t="shared" ca="1" si="946"/>
        <v>-</v>
      </c>
      <c r="BV122" s="19" t="str">
        <f t="shared" ca="1" si="946"/>
        <v>-</v>
      </c>
      <c r="BW122" s="19" t="str">
        <f t="shared" ca="1" si="946"/>
        <v>-</v>
      </c>
      <c r="BX122" s="19" t="str">
        <f t="shared" ca="1" si="946"/>
        <v>-</v>
      </c>
      <c r="BY122" s="19" t="str">
        <f t="shared" ca="1" si="946"/>
        <v>-</v>
      </c>
      <c r="BZ122" s="19" t="str">
        <f t="shared" ca="1" si="946"/>
        <v>-</v>
      </c>
      <c r="CA122" s="19" t="str">
        <f t="shared" ca="1" si="946"/>
        <v>-</v>
      </c>
      <c r="CB122" s="9"/>
      <c r="CC122" s="237" t="b">
        <f t="shared" ca="1" si="992"/>
        <v>1</v>
      </c>
      <c r="CD122" s="12" t="b">
        <v>1</v>
      </c>
      <c r="CE122" s="237" t="b">
        <f t="shared" ca="1" si="992"/>
        <v>1</v>
      </c>
      <c r="CF122" s="251">
        <f t="shared" ca="1" si="987"/>
        <v>2237101</v>
      </c>
      <c r="CG122" s="12" t="b">
        <v>1</v>
      </c>
      <c r="CH122" s="12">
        <v>0</v>
      </c>
      <c r="CI122" s="12" t="b">
        <v>0</v>
      </c>
      <c r="CJ122" s="237">
        <f t="shared" ca="1" si="988"/>
        <v>2237106</v>
      </c>
      <c r="CK122" s="19" t="str">
        <f t="shared" ca="1" si="976"/>
        <v>-</v>
      </c>
      <c r="CL122" s="12">
        <v>1</v>
      </c>
      <c r="CM122" s="12">
        <v>1</v>
      </c>
      <c r="CN122" s="9"/>
      <c r="CO122" s="444">
        <f t="shared" ca="1" si="948"/>
        <v>652</v>
      </c>
      <c r="CP122" s="444">
        <f t="shared" ca="1" si="948"/>
        <v>686</v>
      </c>
      <c r="CQ122" s="444">
        <f t="shared" ca="1" si="948"/>
        <v>721</v>
      </c>
      <c r="CR122" s="152">
        <f t="shared" ca="1" si="949"/>
        <v>378</v>
      </c>
      <c r="CS122" s="152">
        <f t="shared" ca="1" si="949"/>
        <v>413</v>
      </c>
      <c r="CT122" s="152">
        <f t="shared" ca="1" si="949"/>
        <v>448</v>
      </c>
      <c r="CU122" s="19" t="str">
        <f t="shared" ca="1" si="950"/>
        <v>-</v>
      </c>
      <c r="CV122" s="19" t="str">
        <f t="shared" ca="1" si="950"/>
        <v>-</v>
      </c>
      <c r="CW122" s="19" t="str">
        <f t="shared" ca="1" si="950"/>
        <v>-</v>
      </c>
      <c r="CX122" s="19" t="str">
        <f t="shared" ca="1" si="950"/>
        <v>-</v>
      </c>
      <c r="CY122" s="19" t="str">
        <f t="shared" ca="1" si="950"/>
        <v>-</v>
      </c>
      <c r="CZ122" s="19" t="b">
        <f t="shared" ca="1" si="950"/>
        <v>1</v>
      </c>
      <c r="DA122" s="19">
        <f t="shared" ca="1" si="950"/>
        <v>0</v>
      </c>
      <c r="DB122" s="19">
        <f t="shared" ca="1" si="950"/>
        <v>0</v>
      </c>
      <c r="DC122" s="19">
        <f t="shared" ca="1" si="950"/>
        <v>0</v>
      </c>
      <c r="DD122" s="19">
        <f t="shared" ca="1" si="950"/>
        <v>0</v>
      </c>
      <c r="DE122" s="19">
        <f t="shared" ca="1" si="950"/>
        <v>0</v>
      </c>
      <c r="DF122" s="19">
        <f t="shared" ca="1" si="950"/>
        <v>0</v>
      </c>
      <c r="DG122" s="19">
        <f t="shared" ca="1" si="950"/>
        <v>0</v>
      </c>
      <c r="DH122" s="19">
        <f t="shared" ca="1" si="950"/>
        <v>0</v>
      </c>
      <c r="DI122" s="19">
        <f t="shared" ca="1" si="950"/>
        <v>0</v>
      </c>
      <c r="DJ122" s="19">
        <f t="shared" ca="1" si="950"/>
        <v>0</v>
      </c>
      <c r="DK122" s="19">
        <f t="shared" ca="1" si="950"/>
        <v>0</v>
      </c>
      <c r="DL122" s="19">
        <f t="shared" ca="1" si="951"/>
        <v>0</v>
      </c>
      <c r="DM122" s="12">
        <v>1</v>
      </c>
      <c r="DN122" s="12">
        <v>1</v>
      </c>
      <c r="DO122" s="19">
        <f t="shared" ca="1" si="989"/>
        <v>0</v>
      </c>
      <c r="DP122" s="19" t="str">
        <f t="shared" ca="1" si="989"/>
        <v>-</v>
      </c>
      <c r="DQ122" s="19" t="str">
        <f t="shared" ca="1" si="989"/>
        <v>-</v>
      </c>
      <c r="DR122" s="19" t="str">
        <f t="shared" ca="1" si="989"/>
        <v>-</v>
      </c>
      <c r="DS122" s="19" t="str">
        <f t="shared" ca="1" si="951"/>
        <v>-</v>
      </c>
      <c r="DT122" s="19" t="str">
        <f t="shared" ca="1" si="951"/>
        <v>-</v>
      </c>
      <c r="DU122" s="19">
        <f t="shared" ca="1" si="951"/>
        <v>0</v>
      </c>
      <c r="DV122" s="19" t="str">
        <f t="shared" ca="1" si="951"/>
        <v>-</v>
      </c>
      <c r="DW122" s="19" t="str">
        <f t="shared" ca="1" si="951"/>
        <v>-</v>
      </c>
      <c r="DX122" s="19" t="str">
        <f t="shared" ca="1" si="951"/>
        <v>-</v>
      </c>
      <c r="DY122" s="19" t="str">
        <f t="shared" ca="1" si="951"/>
        <v>-</v>
      </c>
      <c r="DZ122" s="19" t="str">
        <f t="shared" ca="1" si="951"/>
        <v>-</v>
      </c>
      <c r="EA122" s="19" t="str">
        <f t="shared" ca="1" si="951"/>
        <v>-</v>
      </c>
      <c r="EB122" s="19" t="str">
        <f t="shared" ca="1" si="951"/>
        <v>-</v>
      </c>
      <c r="EC122" s="19" t="str">
        <f t="shared" ca="1" si="951"/>
        <v>-</v>
      </c>
      <c r="ED122" s="19">
        <f t="shared" ca="1" si="951"/>
        <v>0</v>
      </c>
      <c r="EE122" s="19">
        <f t="shared" ca="1" si="951"/>
        <v>0</v>
      </c>
      <c r="EF122" s="19">
        <f t="shared" ca="1" si="951"/>
        <v>0</v>
      </c>
      <c r="EG122" s="124">
        <f t="shared" ref="EG122:EX122" ca="1" si="994">IF(AND($K122=EG$9,$N122=EG$11,$AB122=EG$8,$AI122=EG$12),INDEX(i.FS_Strategy,$AC122+1,$AB122),0)</f>
        <v>0</v>
      </c>
      <c r="EH122" s="124">
        <f t="shared" ca="1" si="994"/>
        <v>0</v>
      </c>
      <c r="EI122" s="124">
        <f t="shared" ca="1" si="994"/>
        <v>0</v>
      </c>
      <c r="EJ122" s="124">
        <f t="shared" ca="1" si="994"/>
        <v>0</v>
      </c>
      <c r="EK122" s="124">
        <f t="shared" ca="1" si="994"/>
        <v>0</v>
      </c>
      <c r="EL122" s="124">
        <f t="shared" ca="1" si="994"/>
        <v>0</v>
      </c>
      <c r="EM122" s="124">
        <f t="shared" ca="1" si="994"/>
        <v>0</v>
      </c>
      <c r="EN122" s="124">
        <f t="shared" ca="1" si="994"/>
        <v>0</v>
      </c>
      <c r="EO122" s="124">
        <f t="shared" ca="1" si="994"/>
        <v>0</v>
      </c>
      <c r="EP122" s="124">
        <f t="shared" ca="1" si="994"/>
        <v>0</v>
      </c>
      <c r="EQ122" s="124">
        <f t="shared" ca="1" si="994"/>
        <v>0</v>
      </c>
      <c r="ER122" s="124">
        <f t="shared" ca="1" si="994"/>
        <v>0</v>
      </c>
      <c r="ES122" s="124">
        <f t="shared" ca="1" si="994"/>
        <v>0</v>
      </c>
      <c r="ET122" s="124">
        <f t="shared" ca="1" si="994"/>
        <v>0</v>
      </c>
      <c r="EU122" s="124">
        <f t="shared" ca="1" si="994"/>
        <v>0</v>
      </c>
      <c r="EV122" s="124">
        <f t="shared" ca="1" si="994"/>
        <v>0</v>
      </c>
      <c r="EW122" s="124">
        <f t="shared" ca="1" si="994"/>
        <v>0</v>
      </c>
      <c r="EX122" s="124">
        <f t="shared" ca="1" si="994"/>
        <v>0</v>
      </c>
      <c r="EY122" s="554">
        <f ca="1">IF(AND($K122=EY$9,$N122=EY$11,$AB122=EY$8),INDEX(i.FS_Strategy,$AD122+1,$AB122),0)</f>
        <v>0</v>
      </c>
      <c r="EZ122" s="554">
        <f ca="1">IF(AND($K122=EZ$9,$N122=EZ$11,$AB122=EZ$8),INDEX(i.FS_Strategy,$AD122+1,$AB122),0)</f>
        <v>0</v>
      </c>
      <c r="FA122" s="554">
        <f ca="1">IF(AND($K122=FA$9,$N122=FA$11,$AB122=FA$8),INDEX(i.FS_Strategy,$AD122+1,$AB122),0)</f>
        <v>0</v>
      </c>
      <c r="FB122" s="125">
        <f t="shared" ref="FB122:FN122" ca="1" si="995">IF(AND($K122=FB$9,$N122=FB$11,$AB122=FB$8),INDEX(i.FS_Strategy,$AE122+1,$AB122),0)</f>
        <v>0</v>
      </c>
      <c r="FC122" s="125">
        <f t="shared" ca="1" si="995"/>
        <v>0</v>
      </c>
      <c r="FD122" s="125">
        <f t="shared" ca="1" si="995"/>
        <v>0</v>
      </c>
      <c r="FE122" s="125">
        <f t="shared" ca="1" si="995"/>
        <v>0</v>
      </c>
      <c r="FF122" s="125">
        <f t="shared" ca="1" si="995"/>
        <v>0</v>
      </c>
      <c r="FG122" s="125">
        <f t="shared" ca="1" si="995"/>
        <v>0</v>
      </c>
      <c r="FH122" s="125">
        <f t="shared" ca="1" si="995"/>
        <v>0</v>
      </c>
      <c r="FI122" s="125">
        <f t="shared" ca="1" si="995"/>
        <v>0</v>
      </c>
      <c r="FJ122" s="125">
        <f t="shared" ca="1" si="995"/>
        <v>0</v>
      </c>
      <c r="FK122" s="125">
        <f t="shared" ca="1" si="995"/>
        <v>0</v>
      </c>
      <c r="FL122" s="125">
        <f t="shared" ca="1" si="995"/>
        <v>0</v>
      </c>
      <c r="FM122" s="125">
        <f t="shared" ca="1" si="995"/>
        <v>0</v>
      </c>
      <c r="FN122" s="125">
        <f t="shared" ca="1" si="995"/>
        <v>0</v>
      </c>
      <c r="FO122" s="124">
        <f t="shared" ref="FO122:GF122" ca="1" si="996">IF(AND($K122=FO$9,$N122=FO$11,$AB122=FO$8,$AI122=FO$12),INDEX(i.FS_Strategy,$AC122+1,$AB122),0)</f>
        <v>0</v>
      </c>
      <c r="FP122" s="124">
        <f t="shared" ca="1" si="996"/>
        <v>0</v>
      </c>
      <c r="FQ122" s="124">
        <f t="shared" ca="1" si="996"/>
        <v>0</v>
      </c>
      <c r="FR122" s="124">
        <f t="shared" ca="1" si="996"/>
        <v>0</v>
      </c>
      <c r="FS122" s="124">
        <f t="shared" ca="1" si="996"/>
        <v>0</v>
      </c>
      <c r="FT122" s="124">
        <f t="shared" ca="1" si="996"/>
        <v>0</v>
      </c>
      <c r="FU122" s="124">
        <f t="shared" ca="1" si="996"/>
        <v>0</v>
      </c>
      <c r="FV122" s="124">
        <f t="shared" ca="1" si="996"/>
        <v>0</v>
      </c>
      <c r="FW122" s="124">
        <f t="shared" ca="1" si="996"/>
        <v>0</v>
      </c>
      <c r="FX122" s="124">
        <f t="shared" ca="1" si="996"/>
        <v>0</v>
      </c>
      <c r="FY122" s="124">
        <f t="shared" ca="1" si="996"/>
        <v>0</v>
      </c>
      <c r="FZ122" s="124">
        <f t="shared" ca="1" si="996"/>
        <v>0</v>
      </c>
      <c r="GA122" s="124">
        <f t="shared" ca="1" si="996"/>
        <v>0</v>
      </c>
      <c r="GB122" s="124">
        <f t="shared" ca="1" si="996"/>
        <v>0</v>
      </c>
      <c r="GC122" s="124">
        <f t="shared" ca="1" si="996"/>
        <v>0</v>
      </c>
      <c r="GD122" s="124">
        <f t="shared" ca="1" si="996"/>
        <v>0</v>
      </c>
      <c r="GE122" s="124">
        <f t="shared" ca="1" si="996"/>
        <v>0</v>
      </c>
      <c r="GF122" s="124">
        <f t="shared" ca="1" si="996"/>
        <v>0</v>
      </c>
      <c r="GG122" s="554">
        <f ca="1">IF(AND($K122=GG$9,$N122=GG$11,$AB122=GG$8),INDEX(i.FS_Strategy,$AD122+1,$AB122),0)</f>
        <v>0</v>
      </c>
      <c r="GH122" s="554">
        <f ca="1">IF(AND($K122=GH$9,$N122=GH$11,$AB122=GH$8),INDEX(i.FS_Strategy,$AD122+1,$AB122),0)</f>
        <v>0</v>
      </c>
      <c r="GI122" s="554">
        <f ca="1">IF(AND($K122=GI$9,$N122=GI$11,$AB122=GI$8),INDEX(i.FS_Strategy,$AD122+1,$AB122),0)</f>
        <v>0</v>
      </c>
      <c r="GJ122" s="125">
        <f t="shared" ref="GJ122:GV122" ca="1" si="997">IF(AND($K122=GJ$9,$N122=GJ$11,$AB122=GJ$8),INDEX(i.FS_Strategy,$AE122+1,$AB122),0)</f>
        <v>0</v>
      </c>
      <c r="GK122" s="125">
        <f t="shared" ca="1" si="997"/>
        <v>0</v>
      </c>
      <c r="GL122" s="125">
        <f t="shared" ca="1" si="997"/>
        <v>0</v>
      </c>
      <c r="GM122" s="125">
        <f t="shared" ca="1" si="997"/>
        <v>0</v>
      </c>
      <c r="GN122" s="125">
        <f t="shared" ca="1" si="997"/>
        <v>0</v>
      </c>
      <c r="GO122" s="125">
        <f t="shared" ca="1" si="997"/>
        <v>0</v>
      </c>
      <c r="GP122" s="125">
        <f t="shared" ca="1" si="997"/>
        <v>0</v>
      </c>
      <c r="GQ122" s="125">
        <f t="shared" ca="1" si="997"/>
        <v>0</v>
      </c>
      <c r="GR122" s="125">
        <f t="shared" ca="1" si="997"/>
        <v>0</v>
      </c>
      <c r="GS122" s="125">
        <f t="shared" ca="1" si="997"/>
        <v>0</v>
      </c>
      <c r="GT122" s="125">
        <f t="shared" ca="1" si="997"/>
        <v>0</v>
      </c>
      <c r="GU122" s="125">
        <f t="shared" ca="1" si="997"/>
        <v>0</v>
      </c>
      <c r="GV122" s="125">
        <f t="shared" ca="1" si="997"/>
        <v>0</v>
      </c>
      <c r="GW122" s="124">
        <f t="shared" ref="GW122:HN122" ca="1" si="998">IF(AND($K122=GW$9,$N122=GW$11,$AB122=GW$8,$AI122=GW$12),INDEX(i.FS_Strategy,$AC122+1,$AB122),0)</f>
        <v>0</v>
      </c>
      <c r="GX122" s="124">
        <f t="shared" ca="1" si="998"/>
        <v>0</v>
      </c>
      <c r="GY122" s="124">
        <f t="shared" ca="1" si="998"/>
        <v>0</v>
      </c>
      <c r="GZ122" s="124">
        <f t="shared" ca="1" si="998"/>
        <v>0</v>
      </c>
      <c r="HA122" s="124">
        <f t="shared" ca="1" si="998"/>
        <v>0</v>
      </c>
      <c r="HB122" s="124">
        <f t="shared" ca="1" si="998"/>
        <v>0</v>
      </c>
      <c r="HC122" s="124">
        <f t="shared" ca="1" si="998"/>
        <v>0</v>
      </c>
      <c r="HD122" s="124">
        <f t="shared" ca="1" si="998"/>
        <v>0</v>
      </c>
      <c r="HE122" s="124">
        <f t="shared" ca="1" si="998"/>
        <v>0</v>
      </c>
      <c r="HF122" s="124">
        <f t="shared" ca="1" si="998"/>
        <v>0</v>
      </c>
      <c r="HG122" s="124">
        <f t="shared" ca="1" si="998"/>
        <v>0</v>
      </c>
      <c r="HH122" s="124">
        <f t="shared" ca="1" si="998"/>
        <v>0</v>
      </c>
      <c r="HI122" s="124">
        <f t="shared" ca="1" si="998"/>
        <v>0</v>
      </c>
      <c r="HJ122" s="124">
        <f t="shared" ca="1" si="998"/>
        <v>0</v>
      </c>
      <c r="HK122" s="124">
        <f t="shared" ca="1" si="998"/>
        <v>0</v>
      </c>
      <c r="HL122" s="124">
        <f t="shared" ca="1" si="998"/>
        <v>0</v>
      </c>
      <c r="HM122" s="124">
        <f t="shared" ca="1" si="998"/>
        <v>0</v>
      </c>
      <c r="HN122" s="124">
        <f t="shared" ca="1" si="998"/>
        <v>0</v>
      </c>
      <c r="HO122" s="554">
        <f ca="1">IF(AND($K122=HO$9,$N122=HO$11,$AB122=HO$8),INDEX(i.FS_Strategy,$AD122+1,$AB122),0)</f>
        <v>0</v>
      </c>
      <c r="HP122" s="554">
        <f ca="1">IF(AND($K122=HP$9,$N122=HP$11,$AB122=HP$8),INDEX(i.FS_Strategy,$AD122+1,$AB122),0)</f>
        <v>0</v>
      </c>
      <c r="HQ122" s="554">
        <f ca="1">IF(AND($K122=HQ$9,$N122=HQ$11,$AB122=HQ$8),INDEX(i.FS_Strategy,$AD122+1,$AB122),0)</f>
        <v>0</v>
      </c>
      <c r="HR122" s="125">
        <f t="shared" ref="HR122:ID122" ca="1" si="999">IF(AND($K122=HR$9,$N122=HR$11,$AB122=HR$8),INDEX(i.FS_Strategy,$AE122+1,$AB122),0)</f>
        <v>0</v>
      </c>
      <c r="HS122" s="125">
        <f t="shared" ca="1" si="999"/>
        <v>0</v>
      </c>
      <c r="HT122" s="125">
        <f t="shared" ca="1" si="999"/>
        <v>0</v>
      </c>
      <c r="HU122" s="125">
        <f t="shared" ca="1" si="999"/>
        <v>0</v>
      </c>
      <c r="HV122" s="125">
        <f t="shared" ca="1" si="999"/>
        <v>0</v>
      </c>
      <c r="HW122" s="125">
        <f t="shared" ca="1" si="999"/>
        <v>0</v>
      </c>
      <c r="HX122" s="125">
        <f t="shared" ca="1" si="999"/>
        <v>0</v>
      </c>
      <c r="HY122" s="125">
        <f t="shared" ca="1" si="999"/>
        <v>0</v>
      </c>
      <c r="HZ122" s="125">
        <f t="shared" ca="1" si="999"/>
        <v>0</v>
      </c>
      <c r="IA122" s="125">
        <f t="shared" ca="1" si="999"/>
        <v>0</v>
      </c>
      <c r="IB122" s="125">
        <f t="shared" ca="1" si="999"/>
        <v>0</v>
      </c>
      <c r="IC122" s="125">
        <f t="shared" ca="1" si="999"/>
        <v>0</v>
      </c>
      <c r="ID122" s="125">
        <f t="shared" ca="1" si="999"/>
        <v>0</v>
      </c>
      <c r="IE122" s="5">
        <f t="shared" ca="1" si="955"/>
        <v>67</v>
      </c>
      <c r="IF122" s="9"/>
      <c r="IG122" s="5">
        <f t="shared" ca="1" si="956"/>
        <v>1</v>
      </c>
      <c r="IH122" s="5" t="b">
        <f ca="1">INDEX(i.FlkStrctr,$M122,IH$7)</f>
        <v>0</v>
      </c>
      <c r="II122" s="19">
        <f t="shared" ca="1" si="957"/>
        <v>0</v>
      </c>
      <c r="IJ122" s="5">
        <f t="shared" ca="1" si="956"/>
        <v>55</v>
      </c>
      <c r="IK122" s="19">
        <f t="shared" ca="1" si="957"/>
        <v>1</v>
      </c>
      <c r="IL122" s="19">
        <f t="shared" ca="1" si="957"/>
        <v>0</v>
      </c>
      <c r="IM122" s="19">
        <f t="shared" ca="1" si="957"/>
        <v>0</v>
      </c>
      <c r="IN122" s="19">
        <f t="shared" ca="1" si="957"/>
        <v>0</v>
      </c>
      <c r="IO122" s="19">
        <f t="shared" ca="1" si="957"/>
        <v>0</v>
      </c>
      <c r="IP122" s="19">
        <f t="shared" ca="1" si="957"/>
        <v>0</v>
      </c>
      <c r="IQ122" s="19">
        <f t="shared" ca="1" si="957"/>
        <v>0</v>
      </c>
      <c r="IR122" s="19">
        <f t="shared" ca="1" si="957"/>
        <v>0</v>
      </c>
      <c r="IS122" s="19">
        <f t="shared" ca="1" si="957"/>
        <v>0</v>
      </c>
      <c r="IT122" s="19">
        <f t="shared" ca="1" si="957"/>
        <v>0</v>
      </c>
      <c r="IU122" s="19">
        <f t="shared" ca="1" si="957"/>
        <v>0</v>
      </c>
      <c r="IV122" s="19">
        <f t="shared" ca="1" si="957"/>
        <v>0</v>
      </c>
      <c r="IW122" s="19">
        <f t="shared" ca="1" si="957"/>
        <v>0</v>
      </c>
      <c r="IX122" s="19">
        <f t="shared" ca="1" si="957"/>
        <v>0</v>
      </c>
      <c r="IY122" s="19">
        <f t="shared" ca="1" si="957"/>
        <v>0</v>
      </c>
      <c r="IZ122" s="19">
        <f t="shared" ca="1" si="957"/>
        <v>0</v>
      </c>
      <c r="JA122" s="19">
        <f t="shared" ca="1" si="957"/>
        <v>0</v>
      </c>
      <c r="JB122" s="19">
        <f t="shared" ca="1" si="957"/>
        <v>0</v>
      </c>
      <c r="JC122" s="19">
        <f t="shared" ca="1" si="957"/>
        <v>0</v>
      </c>
      <c r="JD122" s="19">
        <f t="shared" ca="1" si="957"/>
        <v>0</v>
      </c>
      <c r="JE122" s="19">
        <f t="shared" ca="1" si="957"/>
        <v>0</v>
      </c>
      <c r="JF122" s="19">
        <f t="shared" ca="1" si="957"/>
        <v>0</v>
      </c>
      <c r="JG122" s="5">
        <f t="shared" ca="1" si="958"/>
        <v>1.2500000000000001E-2</v>
      </c>
      <c r="JH122" s="567">
        <f t="shared" ca="1" si="958"/>
        <v>0</v>
      </c>
      <c r="JI122" s="5">
        <f t="shared" ca="1" si="958"/>
        <v>6.25E-2</v>
      </c>
      <c r="JJ122" s="5">
        <f t="shared" ca="1" si="958"/>
        <v>6.25E-2</v>
      </c>
      <c r="JK122" s="5">
        <f t="shared" ca="1" si="958"/>
        <v>6.25E-2</v>
      </c>
      <c r="JL122" s="19">
        <f t="shared" ca="1" si="957"/>
        <v>1</v>
      </c>
      <c r="JM122" s="19">
        <f t="shared" ca="1" si="957"/>
        <v>0</v>
      </c>
      <c r="JN122" s="19">
        <f t="shared" ca="1" si="957"/>
        <v>1</v>
      </c>
      <c r="JO122" s="9"/>
      <c r="JP122" s="5" t="b">
        <f t="shared" ca="1" si="959"/>
        <v>0</v>
      </c>
      <c r="JQ122" s="19" t="str">
        <f t="shared" ca="1" si="960"/>
        <v>-</v>
      </c>
      <c r="JR122" s="19" t="str">
        <f t="shared" ca="1" si="960"/>
        <v>-</v>
      </c>
      <c r="JS122" s="5" t="b">
        <f t="shared" ca="1" si="961"/>
        <v>0</v>
      </c>
      <c r="JT122" s="5" t="b">
        <f t="shared" ca="1" si="961"/>
        <v>0</v>
      </c>
      <c r="JU122" s="5" t="b">
        <f t="shared" ca="1" si="961"/>
        <v>1</v>
      </c>
      <c r="JV122" s="144">
        <f t="shared" ca="1" si="979"/>
        <v>1</v>
      </c>
      <c r="JW122" s="144">
        <f t="shared" ca="1" si="979"/>
        <v>1</v>
      </c>
      <c r="JX122" s="19" t="str">
        <f t="shared" ca="1" si="980"/>
        <v>-</v>
      </c>
      <c r="JY122" s="19" t="str">
        <f t="shared" ca="1" si="980"/>
        <v>-</v>
      </c>
      <c r="JZ122" s="19" t="str">
        <f t="shared" ca="1" si="980"/>
        <v>-</v>
      </c>
      <c r="KA122" s="19" t="str">
        <f t="shared" ca="1" si="980"/>
        <v>-</v>
      </c>
      <c r="KB122" s="19">
        <f t="shared" ca="1" si="980"/>
        <v>1</v>
      </c>
      <c r="KC122" s="19">
        <f t="shared" ca="1" si="980"/>
        <v>0.66</v>
      </c>
      <c r="KD122" s="19" t="str">
        <f t="shared" ca="1" si="980"/>
        <v>-</v>
      </c>
      <c r="KE122" s="5" t="b" cm="1">
        <f t="array" aca="1" ref="KE122" ca="1">IF(OR(KF122:KM122&lt;&gt;"-"),TRUE,"-")</f>
        <v>1</v>
      </c>
      <c r="KF122" s="237">
        <f t="shared" ca="1" si="991"/>
        <v>2</v>
      </c>
      <c r="KG122" s="237">
        <f t="shared" ca="1" si="991"/>
        <v>2</v>
      </c>
      <c r="KH122" s="237">
        <f t="shared" ca="1" si="991"/>
        <v>2</v>
      </c>
      <c r="KI122" s="237">
        <f t="shared" ca="1" si="991"/>
        <v>2</v>
      </c>
      <c r="KJ122" s="237">
        <f t="shared" ca="1" si="991"/>
        <v>2</v>
      </c>
      <c r="KK122" s="237">
        <f t="shared" ca="1" si="991"/>
        <v>2</v>
      </c>
      <c r="KL122" s="237">
        <f t="shared" ca="1" si="991"/>
        <v>2</v>
      </c>
      <c r="KM122" s="237">
        <f t="shared" ca="1" si="991"/>
        <v>2</v>
      </c>
      <c r="KN122" s="5" t="str">
        <f t="array" aca="1" ref="KN122" ca="1">IF(OR(KO122:KU122&lt;&gt;"-"),TRUE,"-")</f>
        <v>-</v>
      </c>
      <c r="KO122" s="19" t="str">
        <f t="shared" ca="1" si="982"/>
        <v>-</v>
      </c>
      <c r="KP122" s="19" t="str">
        <f t="shared" ca="1" si="982"/>
        <v>-</v>
      </c>
      <c r="KQ122" s="19" t="str">
        <f t="shared" ca="1" si="982"/>
        <v>-</v>
      </c>
      <c r="KR122" s="19" t="str">
        <f t="shared" ca="1" si="982"/>
        <v>-</v>
      </c>
      <c r="KS122" s="19" t="str">
        <f t="shared" ca="1" si="982"/>
        <v>-</v>
      </c>
      <c r="KT122" s="19" t="str">
        <f t="shared" ca="1" si="982"/>
        <v>-</v>
      </c>
      <c r="KU122" s="19" t="str">
        <f t="shared" ca="1" si="982"/>
        <v>-</v>
      </c>
      <c r="KV122" s="19" t="b">
        <f t="shared" ca="1" si="982"/>
        <v>0</v>
      </c>
      <c r="KW122" s="144">
        <f t="shared" ca="1" si="963"/>
        <v>2</v>
      </c>
      <c r="KX122" s="19">
        <f t="shared" ca="1" si="982"/>
        <v>2</v>
      </c>
      <c r="KY122" s="19" t="b">
        <f t="shared" ca="1" si="982"/>
        <v>0</v>
      </c>
      <c r="KZ122" s="19" t="str">
        <f t="shared" ca="1" si="982"/>
        <v>-</v>
      </c>
      <c r="LA122" s="5" t="str">
        <f t="shared" ca="1" si="964"/>
        <v>-</v>
      </c>
      <c r="LB122" s="5" t="str">
        <f t="shared" ca="1" si="964"/>
        <v>-</v>
      </c>
      <c r="LC122" s="5" t="str">
        <f t="shared" ca="1" si="964"/>
        <v>-</v>
      </c>
      <c r="LD122" s="5" t="str">
        <f t="shared" ca="1" si="964"/>
        <v>-</v>
      </c>
      <c r="LE122" s="19" t="b">
        <f t="shared" ca="1" si="983"/>
        <v>0</v>
      </c>
      <c r="LF122" s="19" t="str">
        <f t="shared" ca="1" si="983"/>
        <v>-</v>
      </c>
      <c r="LG122" s="19" t="str">
        <f t="shared" ca="1" si="983"/>
        <v>-</v>
      </c>
      <c r="LH122" s="19" t="b">
        <f t="shared" ca="1" si="983"/>
        <v>1</v>
      </c>
      <c r="LI122" s="19">
        <f t="shared" ca="1" si="983"/>
        <v>0.75</v>
      </c>
      <c r="LJ122" s="19">
        <f t="shared" ca="1" si="983"/>
        <v>0.75</v>
      </c>
      <c r="LK122" s="19">
        <f t="shared" ca="1" si="983"/>
        <v>0.99</v>
      </c>
      <c r="LL122" s="19">
        <f t="shared" ca="1" si="983"/>
        <v>0.5</v>
      </c>
      <c r="LM122" s="19">
        <f t="shared" ca="1" si="983"/>
        <v>0</v>
      </c>
      <c r="LN122" s="19">
        <f t="shared" ca="1" si="983"/>
        <v>0</v>
      </c>
      <c r="LO122" s="19" t="str">
        <f t="shared" ca="1" si="983"/>
        <v>-</v>
      </c>
      <c r="LP122" s="5" cm="1">
        <f t="array" aca="1" ref="LP122" ca="1">INDEX(i.meatgrid,$Q122,LP$7)</f>
        <v>1092</v>
      </c>
      <c r="LQ122" s="5" t="str" cm="1">
        <f t="array" aca="1" ref="LQ122" ca="1">INDEX(i.meatgrid,$Q122,LQ$7)</f>
        <v>-</v>
      </c>
      <c r="LR122" s="19" t="str">
        <f t="shared" ca="1" si="965"/>
        <v>-</v>
      </c>
      <c r="LS122" s="5">
        <f t="shared" ca="1" si="966"/>
        <v>1</v>
      </c>
      <c r="LT122" s="9"/>
      <c r="LU122" s="19">
        <f t="shared" ca="1" si="965"/>
        <v>70</v>
      </c>
      <c r="LV122" s="19">
        <f t="shared" ca="1" si="967"/>
        <v>50</v>
      </c>
      <c r="LW122" s="19">
        <f t="shared" ca="1" si="967"/>
        <v>80</v>
      </c>
      <c r="LX122" s="19">
        <f t="shared" ca="1" si="967"/>
        <v>50</v>
      </c>
      <c r="LY122" s="5" t="b" cm="1">
        <f t="array" aca="1" ref="LY122" ca="1">INDEX(i.meatgrid,$Q122,LY$7)</f>
        <v>1</v>
      </c>
      <c r="LZ122" s="5" t="b" cm="1">
        <f t="array" aca="1" ref="LZ122" ca="1">INDEX(i.meatgrid,$Q122,LZ$7)</f>
        <v>0</v>
      </c>
      <c r="MA122" s="5" t="str" cm="1">
        <f t="array" aca="1" ref="MA122" ca="1">INDEX(i.meatgrid,$Q122,MA$7)</f>
        <v>-</v>
      </c>
      <c r="MB122" s="5" t="str" cm="1">
        <f t="array" aca="1" ref="MB122" ca="1">INDEX(i.meatgrid,$Q122,MB$7)</f>
        <v>-</v>
      </c>
      <c r="MC122" s="19">
        <f t="shared" ca="1" si="968"/>
        <v>1</v>
      </c>
      <c r="MD122" s="5">
        <f t="shared" ca="1" si="969"/>
        <v>1</v>
      </c>
      <c r="ME122" s="5" cm="1">
        <f t="array" aca="1" ref="ME122" ca="1">INDEX(i.meatgrid,$Q122,ME$7)</f>
        <v>0</v>
      </c>
      <c r="MF122" s="5" cm="1">
        <f t="array" aca="1" ref="MF122" ca="1">INDEX(i.meatgrid,$Q122,MF$7)</f>
        <v>0</v>
      </c>
      <c r="MG122" s="5" cm="1">
        <f t="array" aca="1" ref="MG122" ca="1">INDEX(i.meatgrid,$Q122,MG$7)</f>
        <v>0</v>
      </c>
      <c r="MH122" s="5" cm="1">
        <f t="array" aca="1" ref="MH122" ca="1">INDEX(i.meatgrid,$Q122,MH$7)</f>
        <v>0</v>
      </c>
      <c r="MI122" s="5" cm="1">
        <f t="array" aca="1" ref="MI122" ca="1">INDEX(i.meatgrid,$Q122,MI$7)</f>
        <v>0</v>
      </c>
      <c r="MJ122" s="5" cm="1">
        <f t="array" aca="1" ref="MJ122" ca="1">INDEX(i.meatgrid,$Q122,MJ$7)</f>
        <v>1</v>
      </c>
      <c r="MK122" s="5" cm="1">
        <f t="array" aca="1" ref="MK122" ca="1">INDEX(i.meatgrid,$Q122,MK$7)</f>
        <v>1</v>
      </c>
      <c r="ML122" s="5" cm="1">
        <f t="array" aca="1" ref="ML122" ca="1">INDEX(i.meatgrid,$Q122,ML$7)</f>
        <v>1</v>
      </c>
      <c r="MM122" s="19">
        <f t="shared" ca="1" si="970"/>
        <v>1</v>
      </c>
      <c r="MN122" s="9"/>
      <c r="MO122" s="19" t="b">
        <f t="shared" ca="1" si="971"/>
        <v>0</v>
      </c>
      <c r="MP122" s="19" t="b">
        <f t="shared" ca="1" si="971"/>
        <v>0</v>
      </c>
      <c r="MQ122" s="19">
        <f t="shared" ca="1" si="971"/>
        <v>1</v>
      </c>
      <c r="MR122" s="19">
        <f t="shared" ca="1" si="971"/>
        <v>0.75</v>
      </c>
      <c r="MS122" s="19">
        <f t="shared" ca="1" si="971"/>
        <v>0.75</v>
      </c>
      <c r="MT122" s="19">
        <f t="shared" ca="1" si="971"/>
        <v>0.8</v>
      </c>
      <c r="MU122" s="19">
        <f t="shared" ca="1" si="971"/>
        <v>0.82499999999999996</v>
      </c>
      <c r="MV122" s="19">
        <f t="shared" ca="1" si="971"/>
        <v>0.875</v>
      </c>
      <c r="MW122" s="19">
        <f t="shared" ca="1" si="971"/>
        <v>0.9</v>
      </c>
      <c r="MX122" s="19">
        <f t="shared" ca="1" si="971"/>
        <v>1</v>
      </c>
      <c r="MY122" s="19">
        <f t="shared" ca="1" si="971"/>
        <v>0.875</v>
      </c>
      <c r="MZ122" s="19" t="b">
        <f t="shared" ca="1" si="971"/>
        <v>1</v>
      </c>
      <c r="NA122" s="19">
        <f t="shared" ca="1" si="971"/>
        <v>74.989999999999995</v>
      </c>
      <c r="NB122" s="19" t="str">
        <f t="shared" ca="1" si="971"/>
        <v>-</v>
      </c>
      <c r="NC122" s="19" t="str">
        <f t="shared" ca="1" si="971"/>
        <v>-</v>
      </c>
      <c r="ND122" s="19" t="str">
        <f t="shared" ca="1" si="971"/>
        <v>-</v>
      </c>
      <c r="NE122" s="19" t="str">
        <f t="shared" ca="1" si="972"/>
        <v>-</v>
      </c>
      <c r="NF122" s="19" t="str">
        <f t="shared" ca="1" si="972"/>
        <v>-</v>
      </c>
      <c r="NG122" s="19" t="str">
        <f t="shared" ca="1" si="972"/>
        <v>-</v>
      </c>
      <c r="NH122" s="19" t="str">
        <f t="shared" ca="1" si="972"/>
        <v>-</v>
      </c>
      <c r="NI122" s="19">
        <f t="shared" ca="1" si="972"/>
        <v>36.99</v>
      </c>
      <c r="NJ122" s="19">
        <f t="shared" ca="1" si="972"/>
        <v>36.99</v>
      </c>
      <c r="NK122" s="19" t="str">
        <f t="shared" ca="1" si="972"/>
        <v>-</v>
      </c>
      <c r="NL122" s="19" t="str">
        <f t="shared" ca="1" si="972"/>
        <v>-</v>
      </c>
      <c r="NM122" s="19" t="str">
        <f t="shared" ca="1" si="972"/>
        <v>-</v>
      </c>
      <c r="NN122" s="19" t="str">
        <f t="shared" ca="1" si="972"/>
        <v>-</v>
      </c>
      <c r="NO122" s="19" t="str">
        <f t="shared" ca="1" si="972"/>
        <v>-</v>
      </c>
      <c r="NP122" s="19">
        <f t="shared" ca="1" si="972"/>
        <v>49.99</v>
      </c>
      <c r="NQ122" s="19">
        <f t="shared" ca="1" si="972"/>
        <v>49.99</v>
      </c>
      <c r="NR122" s="19">
        <f t="shared" ca="1" si="972"/>
        <v>49.99</v>
      </c>
      <c r="NS122" s="19">
        <f t="shared" ca="1" si="972"/>
        <v>49.99</v>
      </c>
      <c r="NT122" s="19">
        <f t="shared" ca="1" si="972"/>
        <v>49.99</v>
      </c>
      <c r="NU122" s="19">
        <f t="shared" ca="1" si="972"/>
        <v>49.99</v>
      </c>
      <c r="NV122" s="19">
        <f t="shared" ca="1" si="972"/>
        <v>49.99</v>
      </c>
      <c r="NW122" s="19">
        <f t="shared" ca="1" si="972"/>
        <v>49.99</v>
      </c>
      <c r="NX122" s="19">
        <f t="shared" ca="1" si="972"/>
        <v>412.99</v>
      </c>
      <c r="NY122" s="19">
        <f t="shared" ca="1" si="972"/>
        <v>412.99</v>
      </c>
      <c r="NZ122" s="19" t="str">
        <f t="shared" ca="1" si="972"/>
        <v>-</v>
      </c>
      <c r="OA122" s="19" t="str">
        <f t="shared" ca="1" si="972"/>
        <v>-</v>
      </c>
      <c r="OB122" s="19" t="str">
        <f t="shared" ca="1" si="972"/>
        <v>-</v>
      </c>
      <c r="OC122" s="19" t="str">
        <f t="shared" ca="1" si="972"/>
        <v>-</v>
      </c>
      <c r="OD122" s="19" t="str">
        <f t="shared" ca="1" si="972"/>
        <v>-</v>
      </c>
      <c r="OE122" s="19">
        <f t="shared" ca="1" si="972"/>
        <v>6.8900000000000006</v>
      </c>
      <c r="OF122" s="19">
        <f t="shared" ca="1" si="972"/>
        <v>6.8900000000000006</v>
      </c>
      <c r="OG122" s="19">
        <f t="shared" ref="OG122:OT122" ca="1" si="1000">OFFSET(OG$5,$B122,0)</f>
        <v>6.8900000000000006</v>
      </c>
      <c r="OH122" s="19">
        <f t="shared" ca="1" si="1000"/>
        <v>6.8900000000000006</v>
      </c>
      <c r="OI122" s="19">
        <f t="shared" ca="1" si="1000"/>
        <v>6.8900000000000006</v>
      </c>
      <c r="OJ122" s="19">
        <f t="shared" ca="1" si="1000"/>
        <v>6.8900000000000006</v>
      </c>
      <c r="OK122" s="19">
        <f t="shared" ca="1" si="1000"/>
        <v>6.8900000000000006</v>
      </c>
      <c r="OL122" s="19">
        <f t="shared" ca="1" si="1000"/>
        <v>6.8900000000000006</v>
      </c>
      <c r="OM122" s="19">
        <f t="shared" ca="1" si="1000"/>
        <v>346.99</v>
      </c>
      <c r="ON122" s="19">
        <f t="shared" ca="1" si="1000"/>
        <v>346.99</v>
      </c>
      <c r="OO122" s="19" t="str">
        <f t="shared" ca="1" si="1000"/>
        <v>-</v>
      </c>
      <c r="OP122" s="19" t="str">
        <f t="shared" ca="1" si="1000"/>
        <v>-</v>
      </c>
      <c r="OQ122" s="19" t="str">
        <f t="shared" ca="1" si="1000"/>
        <v>-</v>
      </c>
      <c r="OR122" s="19" t="str">
        <f t="shared" ca="1" si="1000"/>
        <v>-</v>
      </c>
      <c r="OS122" s="19" t="str">
        <f t="shared" ca="1" si="1000"/>
        <v>-</v>
      </c>
      <c r="OT122" s="19">
        <f t="shared" ca="1" si="1000"/>
        <v>0</v>
      </c>
      <c r="OU122" s="24">
        <v>0</v>
      </c>
    </row>
    <row r="123" spans="1:411" outlineLevel="1">
      <c r="A123" s="21">
        <f t="shared" si="158"/>
        <v>118</v>
      </c>
      <c r="B123" s="21"/>
      <c r="D123" s="14"/>
      <c r="E123" t="b">
        <v>0</v>
      </c>
      <c r="H123" s="21"/>
      <c r="I123" s="21"/>
      <c r="J123" s="21"/>
      <c r="K123" s="21"/>
      <c r="L123" s="21"/>
      <c r="M123" s="21"/>
      <c r="N123" s="21"/>
      <c r="O123" s="21"/>
      <c r="P123" s="21"/>
      <c r="Q123" s="21"/>
      <c r="R123" s="21"/>
      <c r="S123" s="21"/>
      <c r="T123" s="21"/>
      <c r="U123" s="218"/>
      <c r="V123" s="218"/>
      <c r="W123" s="21"/>
      <c r="X123" s="218"/>
      <c r="Y123" s="218"/>
      <c r="Z123" s="218"/>
      <c r="AA123" s="218"/>
      <c r="AB123" s="218"/>
      <c r="AC123" s="323" t="e">
        <f>INDEX(CHOOSE($N123,DataAutumn!i.OptLTWAdj,DataWinter!i.OptLTWAdj,DataSpring!i.OptLTWAdj),AC$7+($AI123-1)*3+($W123-1)*15,$S123+($M123-1)*4)</f>
        <v>#VALUE!</v>
      </c>
      <c r="AD123" s="218"/>
      <c r="AE123" s="218"/>
      <c r="AL123" s="234" t="str">
        <f ca="1">"blank "&amp;TEXT(RAND(),"0.000")</f>
        <v>blank 0.082</v>
      </c>
      <c r="AM123" s="9" t="str">
        <f ca="1">IF(COUNTIF(AL$5:AL123,AL123)=1,"-","Dup")</f>
        <v>-</v>
      </c>
      <c r="AN123" s="9"/>
      <c r="AO123" s="14"/>
      <c r="AP123" s="14"/>
      <c r="AQ123" s="14"/>
      <c r="AR123" s="14"/>
      <c r="AS123" s="14"/>
      <c r="AT123" s="14"/>
      <c r="AU123" s="563"/>
      <c r="AV123" s="563"/>
      <c r="AW123" s="9"/>
      <c r="AX123" s="14"/>
      <c r="AY123" s="14"/>
      <c r="AZ123" s="14"/>
      <c r="BA123" s="14"/>
      <c r="BB123" s="14"/>
      <c r="BC123" s="14"/>
      <c r="BD123" s="14"/>
      <c r="BE123" s="9"/>
      <c r="BF123" s="14"/>
      <c r="BG123" s="14"/>
      <c r="BH123" s="14"/>
      <c r="BI123" s="14"/>
      <c r="BJ123" s="14"/>
      <c r="BK123" s="14"/>
      <c r="BL123" s="14"/>
      <c r="BM123" s="14"/>
      <c r="BN123" s="14"/>
      <c r="BO123" s="14"/>
      <c r="BP123" s="14"/>
      <c r="BQ123" s="9"/>
      <c r="BR123" s="14"/>
      <c r="BS123" s="14"/>
      <c r="BT123" s="14"/>
      <c r="BU123" s="14"/>
      <c r="BV123" s="14"/>
      <c r="BW123" s="14"/>
      <c r="BX123" s="14"/>
      <c r="BY123" s="14"/>
      <c r="BZ123" s="14"/>
      <c r="CA123" s="14"/>
      <c r="CB123" s="9"/>
      <c r="CC123" s="14"/>
      <c r="CD123" s="14"/>
      <c r="CE123" s="14"/>
      <c r="CF123" s="14"/>
      <c r="CG123" s="14"/>
      <c r="CH123" s="14"/>
      <c r="CI123" s="14"/>
      <c r="CJ123" s="14"/>
      <c r="CK123" s="14"/>
      <c r="CL123" s="14"/>
      <c r="CM123" s="14"/>
      <c r="CN123" s="9"/>
      <c r="CO123" s="14"/>
      <c r="CP123" s="14"/>
      <c r="CQ123" s="14"/>
      <c r="CR123" s="14"/>
      <c r="CS123" s="14"/>
      <c r="CT123" s="14"/>
      <c r="CU123" s="14"/>
      <c r="CV123" s="14"/>
      <c r="CW123" s="14"/>
      <c r="CX123" s="14"/>
      <c r="CY123" s="14"/>
      <c r="CZ123" s="14"/>
      <c r="DA123" s="14"/>
      <c r="DB123" s="14"/>
      <c r="DC123" s="14"/>
      <c r="DD123" s="14"/>
      <c r="DE123" s="14"/>
      <c r="DF123" s="14"/>
      <c r="DG123" s="14"/>
      <c r="DH123" s="14"/>
      <c r="DI123" s="14"/>
      <c r="DJ123" s="14"/>
      <c r="DK123" s="14"/>
      <c r="DL123" s="14"/>
      <c r="DM123" s="14"/>
      <c r="DN123" s="14"/>
      <c r="DO123" s="14"/>
      <c r="DP123" s="14"/>
      <c r="DQ123" s="14"/>
      <c r="DR123" s="14"/>
      <c r="DS123" s="14"/>
      <c r="DT123" s="14"/>
      <c r="DU123" s="14"/>
      <c r="DV123" s="14"/>
      <c r="DW123" s="14"/>
      <c r="DX123" s="14"/>
      <c r="DY123" s="14"/>
      <c r="DZ123" s="14"/>
      <c r="EA123" s="14"/>
      <c r="EB123" s="14"/>
      <c r="EC123" s="14"/>
      <c r="ED123" s="14"/>
      <c r="EE123" s="14"/>
      <c r="EF123" s="14"/>
      <c r="EG123" s="14"/>
      <c r="EH123" s="14"/>
      <c r="EI123" s="14"/>
      <c r="EJ123" s="14"/>
      <c r="EK123" s="14"/>
      <c r="EL123" s="14"/>
      <c r="EM123" s="14"/>
      <c r="EN123" s="14"/>
      <c r="EO123" s="14"/>
      <c r="EP123" s="14"/>
      <c r="EQ123" s="14"/>
      <c r="ER123" s="14"/>
      <c r="ES123" s="14"/>
      <c r="ET123" s="14"/>
      <c r="EU123" s="14"/>
      <c r="EV123" s="14"/>
      <c r="EW123" s="14"/>
      <c r="EX123" s="14"/>
      <c r="EY123" s="14"/>
      <c r="EZ123" s="14"/>
      <c r="FA123" s="14"/>
      <c r="FB123" s="14"/>
      <c r="FC123" s="14"/>
      <c r="FD123" s="14"/>
      <c r="FE123" s="14"/>
      <c r="FF123" s="14"/>
      <c r="FG123" s="14"/>
      <c r="FH123" s="14"/>
      <c r="FI123" s="14"/>
      <c r="FJ123" s="14"/>
      <c r="FK123" s="14"/>
      <c r="FL123" s="14"/>
      <c r="FM123" s="14"/>
      <c r="FN123" s="14"/>
      <c r="FO123" s="14"/>
      <c r="FP123" s="14"/>
      <c r="FQ123" s="14"/>
      <c r="FR123" s="14"/>
      <c r="FS123" s="14"/>
      <c r="FT123" s="14"/>
      <c r="FU123" s="14"/>
      <c r="FV123" s="14"/>
      <c r="FW123" s="14"/>
      <c r="FX123" s="14"/>
      <c r="FY123" s="14"/>
      <c r="FZ123" s="14"/>
      <c r="GA123" s="14"/>
      <c r="GB123" s="14"/>
      <c r="GC123" s="14"/>
      <c r="GD123" s="14"/>
      <c r="GE123" s="14"/>
      <c r="GF123" s="14"/>
      <c r="GG123" s="14"/>
      <c r="GH123" s="14"/>
      <c r="GI123" s="14"/>
      <c r="GJ123" s="14"/>
      <c r="GK123" s="14"/>
      <c r="GL123" s="14"/>
      <c r="GM123" s="14"/>
      <c r="GN123" s="14"/>
      <c r="GO123" s="14"/>
      <c r="GP123" s="14"/>
      <c r="GQ123" s="14"/>
      <c r="GR123" s="14"/>
      <c r="GS123" s="14"/>
      <c r="GT123" s="14"/>
      <c r="GU123" s="14"/>
      <c r="GV123" s="14"/>
      <c r="GW123" s="14"/>
      <c r="GX123" s="14"/>
      <c r="GY123" s="14"/>
      <c r="GZ123" s="14"/>
      <c r="HA123" s="14"/>
      <c r="HB123" s="14"/>
      <c r="HC123" s="14"/>
      <c r="HD123" s="14"/>
      <c r="HE123" s="14"/>
      <c r="HF123" s="14"/>
      <c r="HG123" s="14"/>
      <c r="HH123" s="14"/>
      <c r="HI123" s="14"/>
      <c r="HJ123" s="14"/>
      <c r="HK123" s="14"/>
      <c r="HL123" s="14"/>
      <c r="HM123" s="14"/>
      <c r="HN123" s="14"/>
      <c r="HO123" s="14"/>
      <c r="HP123" s="14"/>
      <c r="HQ123" s="14"/>
      <c r="HR123" s="14"/>
      <c r="HS123" s="14"/>
      <c r="HT123" s="14"/>
      <c r="HU123" s="14"/>
      <c r="HV123" s="14"/>
      <c r="HW123" s="14"/>
      <c r="HX123" s="14"/>
      <c r="HY123" s="14"/>
      <c r="HZ123" s="14"/>
      <c r="IA123" s="14"/>
      <c r="IB123" s="14"/>
      <c r="IC123" s="14"/>
      <c r="ID123" s="14"/>
      <c r="IE123" s="14"/>
      <c r="IF123" s="9"/>
      <c r="IG123" s="14"/>
      <c r="IH123" s="14"/>
      <c r="II123" s="14"/>
      <c r="IJ123" s="14"/>
      <c r="IK123" s="14"/>
      <c r="IL123" s="14"/>
      <c r="IM123" s="14"/>
      <c r="IN123" s="14"/>
      <c r="IO123" s="14"/>
      <c r="IP123" s="14"/>
      <c r="IQ123" s="14"/>
      <c r="IR123" s="14"/>
      <c r="IS123" s="14"/>
      <c r="IT123" s="14"/>
      <c r="IU123" s="14"/>
      <c r="IV123" s="14"/>
      <c r="IW123" s="14"/>
      <c r="IX123" s="14"/>
      <c r="IY123" s="14"/>
      <c r="IZ123" s="14"/>
      <c r="JA123" s="14"/>
      <c r="JB123" s="14"/>
      <c r="JC123" s="14"/>
      <c r="JD123" s="14"/>
      <c r="JE123" s="14"/>
      <c r="JF123" s="14"/>
      <c r="JG123" s="14"/>
      <c r="JH123" s="14"/>
      <c r="JI123" s="14"/>
      <c r="JJ123" s="14"/>
      <c r="JK123" s="14"/>
      <c r="JL123" s="14"/>
      <c r="JM123" s="14"/>
      <c r="JN123" s="14"/>
      <c r="JO123" s="9"/>
      <c r="JP123" s="14"/>
      <c r="JQ123" s="14"/>
      <c r="JR123" s="14"/>
      <c r="JS123" s="14"/>
      <c r="JT123" s="14"/>
      <c r="JU123" s="14"/>
      <c r="JV123" s="14"/>
      <c r="JW123" s="14"/>
      <c r="JX123" s="14"/>
      <c r="JY123" s="14"/>
      <c r="JZ123" s="14"/>
      <c r="KA123" s="14"/>
      <c r="KB123" s="14"/>
      <c r="KC123" s="14"/>
      <c r="KD123" s="14"/>
      <c r="KE123" s="14"/>
      <c r="KF123" s="14"/>
      <c r="KG123" s="14"/>
      <c r="KH123" s="14"/>
      <c r="KI123" s="14"/>
      <c r="KJ123" s="14"/>
      <c r="KK123" s="14"/>
      <c r="KL123" s="14"/>
      <c r="KM123" s="14"/>
      <c r="KN123" s="14"/>
      <c r="KO123" s="14"/>
      <c r="KP123" s="14"/>
      <c r="KQ123" s="14"/>
      <c r="KR123" s="14"/>
      <c r="KS123" s="14"/>
      <c r="KT123" s="14"/>
      <c r="KU123" s="14"/>
      <c r="KV123" s="14"/>
      <c r="KW123" s="14"/>
      <c r="KX123" s="14"/>
      <c r="KY123" s="14"/>
      <c r="KZ123" s="14"/>
      <c r="LA123" s="14"/>
      <c r="LB123" s="14"/>
      <c r="LC123" s="14"/>
      <c r="LD123" s="14"/>
      <c r="LE123" s="14"/>
      <c r="LF123" s="14"/>
      <c r="LG123" s="14"/>
      <c r="LH123" s="14"/>
      <c r="LI123" s="14"/>
      <c r="LJ123" s="14"/>
      <c r="LK123" s="14"/>
      <c r="LL123" s="14"/>
      <c r="LM123" s="14"/>
      <c r="LN123" s="14"/>
      <c r="LO123" s="14"/>
      <c r="LP123" s="14"/>
      <c r="LQ123" s="14"/>
      <c r="LR123" s="14"/>
      <c r="LS123" s="14"/>
      <c r="LT123" s="9"/>
      <c r="LU123" s="14"/>
      <c r="LV123" s="14"/>
      <c r="LW123" s="14"/>
      <c r="LX123" s="14"/>
      <c r="LY123" s="14"/>
      <c r="LZ123" s="14"/>
      <c r="MA123" s="14"/>
      <c r="MB123" s="14"/>
      <c r="MC123" s="14"/>
      <c r="MD123" s="14"/>
      <c r="ME123" s="14"/>
      <c r="MF123" s="14"/>
      <c r="MG123" s="14"/>
      <c r="MH123" s="14"/>
      <c r="MI123" s="14"/>
      <c r="MJ123" s="14"/>
      <c r="MK123" s="14"/>
      <c r="ML123" s="14"/>
      <c r="MM123" s="14"/>
      <c r="MN123" s="9"/>
      <c r="MO123" s="14"/>
      <c r="MP123" s="14"/>
      <c r="MQ123" s="14"/>
      <c r="MR123" s="14"/>
      <c r="MS123" s="14"/>
      <c r="MT123" s="14"/>
      <c r="MU123" s="14"/>
      <c r="MV123" s="14"/>
      <c r="MW123" s="14"/>
      <c r="MX123" s="14"/>
      <c r="MY123" s="14"/>
      <c r="MZ123" s="14"/>
      <c r="NA123" s="14"/>
      <c r="NB123" s="14"/>
      <c r="NC123" s="14"/>
      <c r="ND123" s="14"/>
      <c r="NE123" s="14"/>
      <c r="NF123" s="14"/>
      <c r="NG123" s="14"/>
      <c r="NH123" s="14"/>
      <c r="NI123" s="14"/>
      <c r="NJ123" s="14"/>
      <c r="NK123" s="14"/>
      <c r="NL123" s="14"/>
      <c r="NM123" s="14"/>
      <c r="NN123" s="14"/>
      <c r="NO123" s="14"/>
      <c r="NP123" s="14"/>
      <c r="NQ123" s="14"/>
      <c r="NR123" s="14"/>
      <c r="NS123" s="14"/>
      <c r="NT123" s="14"/>
      <c r="NU123" s="14"/>
      <c r="NV123" s="14"/>
      <c r="NW123" s="14"/>
      <c r="NX123" s="14"/>
      <c r="NY123" s="14"/>
      <c r="NZ123" s="14"/>
      <c r="OA123" s="14"/>
      <c r="OB123" s="14"/>
      <c r="OC123" s="14"/>
      <c r="OD123" s="14"/>
      <c r="OE123" s="14"/>
      <c r="OF123" s="14"/>
      <c r="OG123" s="14"/>
      <c r="OH123" s="14"/>
      <c r="OI123" s="14"/>
      <c r="OJ123" s="14"/>
      <c r="OK123" s="14"/>
      <c r="OL123" s="14"/>
      <c r="OM123" s="14"/>
      <c r="ON123" s="14"/>
      <c r="OO123" s="14"/>
      <c r="OP123" s="14"/>
      <c r="OQ123" s="14"/>
      <c r="OR123" s="14"/>
      <c r="OS123" s="14"/>
      <c r="OT123" s="14"/>
      <c r="OU123" s="24">
        <v>0</v>
      </c>
    </row>
    <row r="124" spans="1:411">
      <c r="A124" s="21">
        <f>ROW(A124)-5</f>
        <v>119</v>
      </c>
      <c r="B124" s="21"/>
      <c r="D124" s="14"/>
      <c r="E124" t="b">
        <v>0</v>
      </c>
      <c r="G124" s="32" t="s">
        <v>1019</v>
      </c>
      <c r="M124">
        <v>1</v>
      </c>
      <c r="N124">
        <v>1</v>
      </c>
      <c r="P124">
        <v>1</v>
      </c>
      <c r="Q124">
        <v>1</v>
      </c>
      <c r="R124">
        <v>1</v>
      </c>
      <c r="S124">
        <v>1</v>
      </c>
      <c r="T124">
        <v>1</v>
      </c>
      <c r="U124" s="218"/>
      <c r="V124" s="218"/>
      <c r="W124">
        <v>0</v>
      </c>
      <c r="X124" s="218"/>
      <c r="Y124" s="218">
        <v>81</v>
      </c>
      <c r="Z124" s="218">
        <v>81</v>
      </c>
      <c r="AA124" s="218">
        <v>81</v>
      </c>
      <c r="AB124" s="218">
        <v>1</v>
      </c>
      <c r="AC124" s="218">
        <v>1</v>
      </c>
      <c r="AD124" s="218">
        <v>1</v>
      </c>
      <c r="AE124" s="218">
        <v>1</v>
      </c>
      <c r="AL124" s="233" t="s">
        <v>1757</v>
      </c>
      <c r="AM124" s="9" t="s">
        <v>34</v>
      </c>
      <c r="AN124" s="9"/>
      <c r="AO124" s="515"/>
      <c r="AP124" s="515"/>
      <c r="AQ124" s="515"/>
      <c r="AR124" s="515"/>
      <c r="AS124" s="515"/>
      <c r="AT124" s="515"/>
      <c r="AU124" s="563"/>
      <c r="AV124" s="563"/>
      <c r="AW124" s="9"/>
      <c r="AX124" s="515"/>
      <c r="AY124" s="515"/>
      <c r="AZ124" s="515"/>
      <c r="BA124" s="515"/>
      <c r="BB124" s="515"/>
      <c r="BC124" s="515"/>
      <c r="BD124" s="515"/>
      <c r="BE124" s="9"/>
      <c r="BF124" s="515"/>
      <c r="BG124" s="515"/>
      <c r="BH124" s="515"/>
      <c r="BI124" s="515"/>
      <c r="BJ124" s="515"/>
      <c r="BK124" s="515"/>
      <c r="BL124" s="515"/>
      <c r="BM124" s="515"/>
      <c r="BN124" s="515"/>
      <c r="BO124" s="515"/>
      <c r="BP124" s="515"/>
      <c r="BQ124" s="9"/>
      <c r="BR124" s="515"/>
      <c r="BS124" s="515"/>
      <c r="BT124" s="515"/>
      <c r="BU124" s="515"/>
      <c r="BV124" s="515"/>
      <c r="BW124" s="515"/>
      <c r="BX124" s="515"/>
      <c r="BY124" s="515"/>
      <c r="BZ124" s="515"/>
      <c r="CA124" s="515"/>
      <c r="CB124" s="9"/>
      <c r="CC124" s="515"/>
      <c r="CD124" s="515"/>
      <c r="CE124" s="515"/>
      <c r="CF124" s="515"/>
      <c r="CG124" s="515"/>
      <c r="CH124" s="515"/>
      <c r="CI124" s="515"/>
      <c r="CJ124" s="515"/>
      <c r="CK124" s="515"/>
      <c r="CL124" s="515"/>
      <c r="CM124" s="515"/>
      <c r="CN124" s="9"/>
      <c r="CO124" s="515"/>
      <c r="CP124" s="515"/>
      <c r="CQ124" s="515"/>
      <c r="CR124" s="515"/>
      <c r="CS124" s="515"/>
      <c r="CT124" s="515"/>
      <c r="CU124" s="515"/>
      <c r="CV124" s="515"/>
      <c r="CW124" s="515"/>
      <c r="CX124" s="515"/>
      <c r="CY124" s="515"/>
      <c r="CZ124" s="515"/>
      <c r="DA124" s="515"/>
      <c r="DB124" s="515"/>
      <c r="DC124" s="515"/>
      <c r="DD124" s="515"/>
      <c r="DE124" s="515"/>
      <c r="DF124" s="515"/>
      <c r="DG124" s="515"/>
      <c r="DH124" s="515"/>
      <c r="DI124" s="515"/>
      <c r="DJ124" s="515"/>
      <c r="DK124" s="515"/>
      <c r="DL124" s="515"/>
      <c r="DM124" s="515"/>
      <c r="DN124" s="515"/>
      <c r="DO124" s="515"/>
      <c r="DP124" s="515"/>
      <c r="DQ124" s="515"/>
      <c r="DR124" s="515"/>
      <c r="DS124" s="515"/>
      <c r="DT124" s="515"/>
      <c r="DU124" s="515"/>
      <c r="DV124" s="515"/>
      <c r="DW124" s="515"/>
      <c r="DX124" s="515"/>
      <c r="DY124" s="515"/>
      <c r="DZ124" s="515"/>
      <c r="EA124" s="515"/>
      <c r="EB124" s="515"/>
      <c r="EC124" s="515"/>
      <c r="ED124" s="516"/>
      <c r="EE124" s="515"/>
      <c r="EF124" s="515"/>
      <c r="EG124" s="515"/>
      <c r="EH124" s="515"/>
      <c r="EI124" s="515"/>
      <c r="EJ124" s="515"/>
      <c r="EK124" s="515"/>
      <c r="EL124" s="515"/>
      <c r="EM124" s="515"/>
      <c r="EN124" s="515"/>
      <c r="EO124" s="515"/>
      <c r="EP124" s="515"/>
      <c r="EQ124" s="515"/>
      <c r="ER124" s="515"/>
      <c r="ES124" s="515"/>
      <c r="ET124" s="515"/>
      <c r="EU124" s="515"/>
      <c r="EV124" s="515"/>
      <c r="EW124" s="515"/>
      <c r="EX124" s="515"/>
      <c r="EY124" s="515"/>
      <c r="EZ124" s="515"/>
      <c r="FA124" s="515"/>
      <c r="FB124" s="515"/>
      <c r="FC124" s="515"/>
      <c r="FD124" s="515"/>
      <c r="FE124" s="515"/>
      <c r="FF124" s="515"/>
      <c r="FG124" s="515"/>
      <c r="FH124" s="515"/>
      <c r="FI124" s="515"/>
      <c r="FJ124" s="515"/>
      <c r="FK124" s="515"/>
      <c r="FL124" s="515"/>
      <c r="FM124" s="515"/>
      <c r="FN124" s="515"/>
      <c r="FO124" s="515"/>
      <c r="FP124" s="515"/>
      <c r="FQ124" s="515"/>
      <c r="FR124" s="515"/>
      <c r="FS124" s="515"/>
      <c r="FT124" s="515"/>
      <c r="FU124" s="515"/>
      <c r="FV124" s="515"/>
      <c r="FW124" s="515"/>
      <c r="FX124" s="515"/>
      <c r="FY124" s="515"/>
      <c r="FZ124" s="515"/>
      <c r="GA124" s="515"/>
      <c r="GB124" s="515"/>
      <c r="GC124" s="515"/>
      <c r="GD124" s="515"/>
      <c r="GE124" s="515"/>
      <c r="GF124" s="515"/>
      <c r="GG124" s="515"/>
      <c r="GH124" s="515"/>
      <c r="GI124" s="515"/>
      <c r="GJ124" s="515"/>
      <c r="GK124" s="515"/>
      <c r="GL124" s="515"/>
      <c r="GM124" s="515"/>
      <c r="GN124" s="515"/>
      <c r="GO124" s="515"/>
      <c r="GP124" s="515"/>
      <c r="GQ124" s="515"/>
      <c r="GR124" s="515"/>
      <c r="GS124" s="515"/>
      <c r="GT124" s="515"/>
      <c r="GU124" s="515"/>
      <c r="GV124" s="515"/>
      <c r="GW124" s="515"/>
      <c r="GX124" s="515"/>
      <c r="GY124" s="515"/>
      <c r="GZ124" s="515"/>
      <c r="HA124" s="515"/>
      <c r="HB124" s="515"/>
      <c r="HC124" s="515"/>
      <c r="HD124" s="515"/>
      <c r="HE124" s="515"/>
      <c r="HF124" s="515"/>
      <c r="HG124" s="515"/>
      <c r="HH124" s="515"/>
      <c r="HI124" s="515"/>
      <c r="HJ124" s="515"/>
      <c r="HK124" s="515"/>
      <c r="HL124" s="515"/>
      <c r="HM124" s="515"/>
      <c r="HN124" s="515"/>
      <c r="HO124" s="515"/>
      <c r="HP124" s="515"/>
      <c r="HQ124" s="515"/>
      <c r="HR124" s="515"/>
      <c r="HS124" s="515"/>
      <c r="HT124" s="515"/>
      <c r="HU124" s="515"/>
      <c r="HV124" s="515"/>
      <c r="HW124" s="515"/>
      <c r="HX124" s="515"/>
      <c r="HY124" s="515"/>
      <c r="HZ124" s="515"/>
      <c r="IA124" s="515"/>
      <c r="IB124" s="515"/>
      <c r="IC124" s="515"/>
      <c r="ID124" s="515"/>
      <c r="IE124" s="515"/>
      <c r="IF124" s="9"/>
      <c r="IG124" s="515"/>
      <c r="IH124" s="515"/>
      <c r="II124" s="515"/>
      <c r="IJ124" s="515"/>
      <c r="IK124" s="515"/>
      <c r="IL124" s="515"/>
      <c r="IM124" s="515"/>
      <c r="IN124" s="515"/>
      <c r="IO124" s="515"/>
      <c r="IP124" s="515"/>
      <c r="IQ124" s="515"/>
      <c r="IR124" s="515"/>
      <c r="IS124" s="515"/>
      <c r="IT124" s="515"/>
      <c r="IU124" s="515"/>
      <c r="IV124" s="515"/>
      <c r="IW124" s="515"/>
      <c r="IX124" s="515"/>
      <c r="IY124" s="515"/>
      <c r="IZ124" s="515"/>
      <c r="JA124" s="515"/>
      <c r="JB124" s="515"/>
      <c r="JC124" s="515"/>
      <c r="JD124" s="515"/>
      <c r="JE124" s="515"/>
      <c r="JF124" s="515"/>
      <c r="JG124" s="515"/>
      <c r="JH124" s="515"/>
      <c r="JI124" s="515"/>
      <c r="JJ124" s="515"/>
      <c r="JK124" s="515"/>
      <c r="JL124" s="515"/>
      <c r="JM124" s="515"/>
      <c r="JN124" s="515"/>
      <c r="JO124" s="9"/>
      <c r="JP124" s="515"/>
      <c r="JQ124" s="515"/>
      <c r="JR124" s="515"/>
      <c r="JS124" s="515"/>
      <c r="JT124" s="515"/>
      <c r="JU124" s="515"/>
      <c r="JV124" s="515"/>
      <c r="JW124" s="515"/>
      <c r="JX124" s="515"/>
      <c r="JY124" s="515"/>
      <c r="JZ124" s="515"/>
      <c r="KA124" s="515"/>
      <c r="KB124" s="515"/>
      <c r="KC124" s="515"/>
      <c r="KD124" s="515"/>
      <c r="KE124" s="515"/>
      <c r="KF124" s="515"/>
      <c r="KG124" s="515"/>
      <c r="KH124" s="515"/>
      <c r="KI124" s="515"/>
      <c r="KJ124" s="515"/>
      <c r="KK124" s="515"/>
      <c r="KL124" s="515"/>
      <c r="KM124" s="515"/>
      <c r="KN124" s="515"/>
      <c r="KO124" s="515"/>
      <c r="KP124" s="515"/>
      <c r="KQ124" s="515"/>
      <c r="KR124" s="515"/>
      <c r="KS124" s="515"/>
      <c r="KT124" s="515"/>
      <c r="KU124" s="515"/>
      <c r="KV124" s="515"/>
      <c r="KW124" s="515"/>
      <c r="KX124" s="515"/>
      <c r="KY124" s="515"/>
      <c r="KZ124" s="515"/>
      <c r="LA124" s="515"/>
      <c r="LB124" s="515"/>
      <c r="LC124" s="515"/>
      <c r="LD124" s="515"/>
      <c r="LE124" s="515"/>
      <c r="LF124" s="515"/>
      <c r="LG124" s="515"/>
      <c r="LH124" s="515"/>
      <c r="LI124" s="515"/>
      <c r="LJ124" s="515"/>
      <c r="LK124" s="515"/>
      <c r="LL124" s="515"/>
      <c r="LM124" s="515"/>
      <c r="LN124" s="515"/>
      <c r="LO124" s="515"/>
      <c r="LP124" s="515"/>
      <c r="LQ124" s="515"/>
      <c r="LR124" s="515"/>
      <c r="LS124" s="515"/>
      <c r="LT124" s="9"/>
      <c r="LU124" s="515"/>
      <c r="LV124" s="515"/>
      <c r="LW124" s="515"/>
      <c r="LX124" s="515"/>
      <c r="LY124" s="515"/>
      <c r="LZ124" s="515"/>
      <c r="MA124" s="515"/>
      <c r="MB124" s="515"/>
      <c r="MC124" s="515"/>
      <c r="MD124" s="515"/>
      <c r="ME124" s="515"/>
      <c r="MF124" s="515"/>
      <c r="MG124" s="515"/>
      <c r="MH124" s="515"/>
      <c r="MI124" s="515"/>
      <c r="MJ124" s="515"/>
      <c r="MK124" s="515"/>
      <c r="ML124" s="515"/>
      <c r="MM124" s="515"/>
      <c r="MN124" s="9"/>
      <c r="MO124" s="515"/>
      <c r="MP124" s="515"/>
      <c r="MQ124" s="515"/>
      <c r="MR124" s="515"/>
      <c r="MS124" s="515"/>
      <c r="MT124" s="515"/>
      <c r="MU124" s="515"/>
      <c r="MV124" s="515"/>
      <c r="MW124" s="515"/>
      <c r="MX124" s="515"/>
      <c r="MY124" s="515"/>
      <c r="MZ124" s="515"/>
      <c r="NA124" s="515"/>
      <c r="NB124" s="515"/>
      <c r="NC124" s="515"/>
      <c r="ND124" s="515"/>
      <c r="NE124" s="515"/>
      <c r="NF124" s="515"/>
      <c r="NG124" s="515"/>
      <c r="NH124" s="515"/>
      <c r="NI124" s="515"/>
      <c r="NJ124" s="515"/>
      <c r="NK124" s="515"/>
      <c r="NL124" s="515"/>
      <c r="NM124" s="515"/>
      <c r="NN124" s="515"/>
      <c r="NO124" s="515"/>
      <c r="NP124" s="515"/>
      <c r="NQ124" s="515"/>
      <c r="NR124" s="515"/>
      <c r="NS124" s="515"/>
      <c r="NT124" s="515"/>
      <c r="NU124" s="515"/>
      <c r="NV124" s="515"/>
      <c r="NW124" s="515"/>
      <c r="NX124" s="515"/>
      <c r="NY124" s="515"/>
      <c r="NZ124" s="515"/>
      <c r="OA124" s="515"/>
      <c r="OB124" s="515"/>
      <c r="OC124" s="515"/>
      <c r="OD124" s="515"/>
      <c r="OE124" s="515"/>
      <c r="OF124" s="515"/>
      <c r="OG124" s="515"/>
      <c r="OH124" s="515"/>
      <c r="OI124" s="515"/>
      <c r="OJ124" s="515"/>
      <c r="OK124" s="515"/>
      <c r="OL124" s="515"/>
      <c r="OM124" s="515"/>
      <c r="ON124" s="515"/>
      <c r="OO124" s="515"/>
      <c r="OP124" s="515"/>
      <c r="OQ124" s="515"/>
      <c r="OR124" s="515"/>
      <c r="OS124" s="515"/>
      <c r="OT124" s="515"/>
      <c r="OU124" s="24">
        <v>0</v>
      </c>
    </row>
    <row r="125" spans="1:411" outlineLevel="1">
      <c r="A125" s="21">
        <f>ROW(A125)-5</f>
        <v>120</v>
      </c>
      <c r="B125" s="21"/>
      <c r="D125" s="14"/>
      <c r="E125" t="b">
        <v>0</v>
      </c>
      <c r="G125" s="32" t="s">
        <v>1020</v>
      </c>
      <c r="M125">
        <v>4</v>
      </c>
      <c r="N125">
        <v>3</v>
      </c>
      <c r="P125">
        <v>1</v>
      </c>
      <c r="Q125">
        <v>4</v>
      </c>
      <c r="R125">
        <v>1</v>
      </c>
      <c r="S125">
        <v>4</v>
      </c>
      <c r="T125">
        <v>1</v>
      </c>
      <c r="U125" s="218"/>
      <c r="V125" s="218"/>
      <c r="W125">
        <v>0</v>
      </c>
      <c r="X125" s="218"/>
      <c r="Y125" s="218">
        <f>Y124+26</f>
        <v>107</v>
      </c>
      <c r="Z125" s="218">
        <f>Z124+26</f>
        <v>107</v>
      </c>
      <c r="AA125" s="218">
        <f>AA124+26</f>
        <v>107</v>
      </c>
      <c r="AB125" s="218">
        <v>3</v>
      </c>
      <c r="AC125" s="218">
        <v>5</v>
      </c>
      <c r="AD125" s="218">
        <v>5</v>
      </c>
      <c r="AE125" s="218">
        <v>5</v>
      </c>
      <c r="AL125" s="559" t="s">
        <v>1855</v>
      </c>
      <c r="AM125" s="9" t="str">
        <f ca="1">IF(COUNTIF(AL$5:AL125,AL125)=1,"-","Dup")</f>
        <v>Dup</v>
      </c>
      <c r="AN125" s="9"/>
      <c r="AO125" s="14"/>
      <c r="AP125" s="14"/>
      <c r="AQ125" s="14"/>
      <c r="AR125" s="14"/>
      <c r="AS125" s="14"/>
      <c r="AT125" s="14"/>
      <c r="AU125" s="563"/>
      <c r="AV125" s="563"/>
      <c r="AW125" s="9"/>
      <c r="AX125" s="14"/>
      <c r="AY125" s="14"/>
      <c r="AZ125" s="14"/>
      <c r="BA125" s="14"/>
      <c r="BB125" s="14"/>
      <c r="BC125" s="14"/>
      <c r="BD125" s="14"/>
      <c r="BE125" s="9"/>
      <c r="BF125" s="14"/>
      <c r="BG125" s="14"/>
      <c r="BH125" s="14"/>
      <c r="BI125" s="14"/>
      <c r="BJ125" s="14"/>
      <c r="BK125" s="14"/>
      <c r="BL125" s="14"/>
      <c r="BM125" s="14"/>
      <c r="BN125" s="14"/>
      <c r="BO125" s="14"/>
      <c r="BP125" s="14"/>
      <c r="BQ125" s="9"/>
      <c r="BR125" s="14"/>
      <c r="BS125" s="14"/>
      <c r="BT125" s="14"/>
      <c r="BU125" s="14"/>
      <c r="BV125" s="14"/>
      <c r="BW125" s="14"/>
      <c r="BX125" s="14"/>
      <c r="BY125" s="14"/>
      <c r="BZ125" s="14"/>
      <c r="CA125" s="14"/>
      <c r="CB125" s="9"/>
      <c r="CC125" s="14"/>
      <c r="CD125" s="14"/>
      <c r="CE125" s="14"/>
      <c r="CF125" s="14"/>
      <c r="CG125" s="14"/>
      <c r="CH125" s="153"/>
      <c r="CI125" s="14"/>
      <c r="CJ125" s="14"/>
      <c r="CK125" s="14"/>
      <c r="CL125" s="14"/>
      <c r="CM125" s="14"/>
      <c r="CN125" s="14"/>
      <c r="CO125" s="14"/>
      <c r="CP125" s="14"/>
      <c r="CQ125" s="14"/>
      <c r="CR125" s="14"/>
      <c r="CS125" s="14"/>
      <c r="CT125" s="14"/>
      <c r="CU125" s="14"/>
      <c r="CV125" s="14"/>
      <c r="CW125" s="14"/>
      <c r="CX125" s="14"/>
      <c r="CY125" s="14"/>
      <c r="CZ125" s="14"/>
      <c r="DA125" s="14"/>
      <c r="DB125" s="14"/>
      <c r="DC125" s="14"/>
      <c r="DD125" s="14"/>
      <c r="DE125" s="14"/>
      <c r="DF125" s="14"/>
      <c r="DG125" s="14"/>
      <c r="DH125" s="14"/>
      <c r="DI125" s="14"/>
      <c r="DJ125" s="14"/>
      <c r="DK125" s="14"/>
      <c r="DL125" s="14"/>
      <c r="DM125" s="14"/>
      <c r="DN125" s="14"/>
      <c r="DO125" s="14"/>
      <c r="DP125" s="14"/>
      <c r="DQ125" s="14"/>
      <c r="DR125" s="14"/>
      <c r="DS125" s="14"/>
      <c r="DT125" s="14"/>
      <c r="DU125" s="14"/>
      <c r="DV125" s="14"/>
      <c r="DW125" s="14"/>
      <c r="DX125" s="14"/>
      <c r="DY125" s="14"/>
      <c r="DZ125" s="14"/>
      <c r="EA125" s="14"/>
      <c r="EB125" s="14"/>
      <c r="EC125" s="14"/>
      <c r="ED125" s="14"/>
      <c r="EE125" s="14"/>
      <c r="EF125" s="14"/>
      <c r="EG125" s="14"/>
      <c r="EH125" s="14"/>
      <c r="EI125" s="14"/>
      <c r="EJ125" s="14"/>
      <c r="EK125" s="14"/>
      <c r="EL125" s="14"/>
      <c r="EM125" s="14"/>
      <c r="EN125" s="14"/>
      <c r="EO125" s="14"/>
      <c r="EP125" s="14"/>
      <c r="EQ125" s="14"/>
      <c r="ER125" s="14"/>
      <c r="ES125" s="14"/>
      <c r="ET125" s="14"/>
      <c r="EU125" s="14"/>
      <c r="EV125" s="14"/>
      <c r="EW125" s="14"/>
      <c r="EX125" s="14"/>
      <c r="EY125" s="14"/>
      <c r="EZ125" s="14"/>
      <c r="FA125" s="14"/>
      <c r="FB125" s="14"/>
      <c r="FC125" s="14"/>
      <c r="FD125" s="14"/>
      <c r="FE125" s="14"/>
      <c r="FF125" s="14"/>
      <c r="FG125" s="14"/>
      <c r="FH125" s="14"/>
      <c r="FI125" s="14"/>
      <c r="FJ125" s="14"/>
      <c r="FK125" s="14"/>
      <c r="FL125" s="14"/>
      <c r="FM125" s="14"/>
      <c r="FN125" s="14"/>
      <c r="FO125" s="14"/>
      <c r="FP125" s="14"/>
      <c r="FQ125" s="14"/>
      <c r="FR125" s="14"/>
      <c r="FS125" s="14"/>
      <c r="FT125" s="14"/>
      <c r="FU125" s="14"/>
      <c r="FV125" s="14"/>
      <c r="FW125" s="14"/>
      <c r="FX125" s="14"/>
      <c r="FY125" s="14"/>
      <c r="FZ125" s="14"/>
      <c r="GA125" s="14"/>
      <c r="GB125" s="14"/>
      <c r="GC125" s="14"/>
      <c r="GD125" s="14"/>
      <c r="GE125" s="14"/>
      <c r="GF125" s="14"/>
      <c r="GG125" s="14"/>
      <c r="GH125" s="14"/>
      <c r="GI125" s="14"/>
      <c r="GJ125" s="14"/>
      <c r="GK125" s="14"/>
      <c r="GL125" s="14"/>
      <c r="GM125" s="14"/>
      <c r="GN125" s="14"/>
      <c r="GO125" s="14"/>
      <c r="GP125" s="14"/>
      <c r="GQ125" s="14"/>
      <c r="GR125" s="14"/>
      <c r="GS125" s="14"/>
      <c r="GT125" s="14"/>
      <c r="GU125" s="14"/>
      <c r="GV125" s="14"/>
      <c r="GW125" s="14"/>
      <c r="GX125" s="14"/>
      <c r="GY125" s="14"/>
      <c r="GZ125" s="14"/>
      <c r="HA125" s="14"/>
      <c r="HB125" s="14"/>
      <c r="HC125" s="14"/>
      <c r="HD125" s="14"/>
      <c r="HE125" s="14"/>
      <c r="HF125" s="14"/>
      <c r="HG125" s="14"/>
      <c r="HH125" s="14"/>
      <c r="HI125" s="14"/>
      <c r="HJ125" s="14"/>
      <c r="HK125" s="14"/>
      <c r="HL125" s="14"/>
      <c r="HM125" s="14"/>
      <c r="HN125" s="14"/>
      <c r="HO125" s="14"/>
      <c r="HP125" s="14"/>
      <c r="HQ125" s="14"/>
      <c r="HR125" s="14"/>
      <c r="HS125" s="14"/>
      <c r="HT125" s="14"/>
      <c r="HU125" s="14"/>
      <c r="HV125" s="14"/>
      <c r="HW125" s="14"/>
      <c r="HX125" s="14"/>
      <c r="HY125" s="14"/>
      <c r="HZ125" s="14"/>
      <c r="IA125" s="14"/>
      <c r="IB125" s="14"/>
      <c r="IC125" s="14"/>
      <c r="ID125" s="14"/>
      <c r="IE125" s="14"/>
      <c r="IF125" s="14"/>
      <c r="IG125" s="14"/>
      <c r="IH125" s="14"/>
      <c r="II125" s="14"/>
      <c r="IJ125" s="14"/>
      <c r="IK125" s="14"/>
      <c r="IL125" s="14"/>
      <c r="IM125" s="14"/>
      <c r="IN125" s="14"/>
      <c r="IO125" s="14"/>
      <c r="IP125" s="14"/>
      <c r="IQ125" s="14"/>
      <c r="IR125" s="14"/>
      <c r="IS125" s="14"/>
      <c r="IT125" s="14"/>
      <c r="IU125" s="14"/>
      <c r="IV125" s="14"/>
      <c r="IW125" s="14"/>
      <c r="IX125" s="14"/>
      <c r="IY125" s="14"/>
      <c r="IZ125" s="14"/>
      <c r="JA125" s="14"/>
      <c r="JB125" s="14"/>
      <c r="JC125" s="14"/>
      <c r="JD125" s="14"/>
      <c r="JE125" s="14"/>
      <c r="JF125" s="14"/>
      <c r="JG125" s="14"/>
      <c r="JH125" s="14"/>
      <c r="JI125" s="14"/>
      <c r="JJ125" s="14"/>
      <c r="JK125" s="14"/>
      <c r="JL125" s="14"/>
      <c r="JM125" s="14"/>
      <c r="JN125" s="14"/>
      <c r="JO125" s="14"/>
      <c r="JP125" s="14"/>
      <c r="JQ125" s="14"/>
      <c r="JR125" s="14"/>
      <c r="JS125" s="14"/>
      <c r="JT125" s="14"/>
      <c r="JU125" s="14"/>
      <c r="JV125" s="14"/>
      <c r="JW125" s="14"/>
      <c r="JX125" s="14"/>
      <c r="JY125" s="14"/>
      <c r="JZ125" s="14"/>
      <c r="KA125" s="14"/>
      <c r="KB125" s="14"/>
      <c r="KC125" s="14"/>
      <c r="KD125" s="14"/>
      <c r="KE125" s="14"/>
      <c r="KF125" s="14"/>
      <c r="KG125" s="14"/>
      <c r="KH125" s="14"/>
      <c r="KI125" s="14"/>
      <c r="KJ125" s="14"/>
      <c r="KK125" s="14"/>
      <c r="KL125" s="14"/>
      <c r="KM125" s="14"/>
      <c r="KN125" s="14"/>
      <c r="KO125" s="14"/>
      <c r="KP125" s="14"/>
      <c r="KQ125" s="14"/>
      <c r="KR125" s="14"/>
      <c r="KS125" s="14"/>
      <c r="KT125" s="14"/>
      <c r="KU125" s="14"/>
      <c r="KV125" s="14"/>
      <c r="KW125" s="14"/>
      <c r="KX125" s="14"/>
      <c r="KY125" s="14"/>
      <c r="KZ125" s="14"/>
      <c r="LA125" s="14"/>
      <c r="LB125" s="14"/>
      <c r="LC125" s="14"/>
      <c r="LD125" s="14"/>
      <c r="LE125" s="14"/>
      <c r="LF125" s="14"/>
      <c r="LG125" s="14"/>
      <c r="LH125" s="14"/>
      <c r="LI125" s="14"/>
      <c r="LJ125" s="14"/>
      <c r="LK125" s="14"/>
      <c r="LL125" s="14"/>
      <c r="LM125" s="14"/>
      <c r="LN125" s="14"/>
      <c r="LO125" s="14"/>
      <c r="LP125" s="14"/>
      <c r="LQ125" s="14"/>
      <c r="LR125" s="14"/>
      <c r="LS125" s="14"/>
      <c r="LT125" s="14"/>
      <c r="LU125" s="14"/>
      <c r="LV125" s="14"/>
      <c r="LW125" s="14"/>
      <c r="LX125" s="14"/>
      <c r="LY125" s="14"/>
      <c r="LZ125" s="14"/>
      <c r="MA125" s="14"/>
      <c r="MB125" s="14"/>
      <c r="MC125" s="14"/>
      <c r="MD125" s="14"/>
      <c r="ME125" s="14"/>
      <c r="MF125" s="14"/>
      <c r="MG125" s="14"/>
      <c r="MH125" s="14"/>
      <c r="MI125" s="14"/>
      <c r="MJ125" s="14"/>
      <c r="MK125" s="14"/>
      <c r="ML125" s="14"/>
      <c r="MM125" s="14"/>
      <c r="MN125" s="14"/>
      <c r="MO125" s="14"/>
      <c r="MP125" s="14"/>
      <c r="MQ125" s="14"/>
      <c r="MR125" s="14"/>
      <c r="MS125" s="14"/>
      <c r="MT125" s="14"/>
      <c r="MU125" s="14"/>
      <c r="MV125" s="14"/>
      <c r="MW125" s="14"/>
      <c r="MX125" s="14"/>
      <c r="MY125" s="14"/>
      <c r="MZ125" s="14"/>
      <c r="NA125" s="14"/>
      <c r="NB125" s="14"/>
      <c r="NC125" s="14"/>
      <c r="ND125" s="14"/>
      <c r="NE125" s="14"/>
      <c r="NF125" s="14"/>
      <c r="NG125" s="14"/>
      <c r="NH125" s="14"/>
      <c r="NI125" s="14"/>
      <c r="NJ125" s="14"/>
      <c r="NK125" s="14"/>
      <c r="NL125" s="14"/>
      <c r="NM125" s="14"/>
      <c r="NN125" s="14"/>
      <c r="NO125" s="14"/>
      <c r="NP125" s="14"/>
      <c r="NQ125" s="14"/>
      <c r="NR125" s="14"/>
      <c r="NS125" s="14"/>
      <c r="NT125" s="14"/>
      <c r="NU125" s="14"/>
      <c r="NV125" s="14"/>
      <c r="NW125" s="14"/>
      <c r="NX125" s="14"/>
      <c r="NY125" s="14"/>
      <c r="NZ125" s="14"/>
      <c r="OA125" s="14"/>
      <c r="OB125" s="14"/>
      <c r="OC125" s="14"/>
      <c r="OD125" s="14"/>
      <c r="OE125" s="14"/>
      <c r="OF125" s="14"/>
      <c r="OG125" s="14"/>
      <c r="OH125" s="14"/>
      <c r="OI125" s="14"/>
      <c r="OJ125" s="14"/>
      <c r="OK125" s="14"/>
      <c r="OL125" s="14"/>
      <c r="OM125" s="14"/>
      <c r="ON125" s="14"/>
      <c r="OO125" s="14"/>
      <c r="OP125" s="14"/>
      <c r="OQ125" s="14"/>
      <c r="OR125" s="14"/>
      <c r="OS125" s="14"/>
      <c r="OT125" s="14"/>
      <c r="OU125" s="24">
        <v>0</v>
      </c>
    </row>
    <row r="126" spans="1:411" outlineLevel="1">
      <c r="A126" s="21">
        <f t="shared" si="158"/>
        <v>121</v>
      </c>
      <c r="B126" s="29">
        <f>$A$14</f>
        <v>9</v>
      </c>
      <c r="C126">
        <v>205</v>
      </c>
      <c r="D126" s="144" t="str">
        <f t="shared" ref="D126:D131" si="1001">INDEX(i.Region_Desc,$K126,1)</f>
        <v>GSM</v>
      </c>
      <c r="E126" t="b">
        <v>1</v>
      </c>
      <c r="F126" t="b">
        <v>0</v>
      </c>
      <c r="G126" t="b">
        <f t="shared" ref="G126:G131" si="1002">E126</f>
        <v>1</v>
      </c>
      <c r="H126" s="325">
        <v>2</v>
      </c>
      <c r="I126" s="325">
        <v>1</v>
      </c>
      <c r="J126" s="29" t="str">
        <f>""</f>
        <v/>
      </c>
      <c r="K126" s="29">
        <f>d.Region</f>
        <v>2</v>
      </c>
      <c r="L126" s="29">
        <v>2</v>
      </c>
      <c r="M126" s="29">
        <v>3</v>
      </c>
      <c r="N126" s="325">
        <v>3</v>
      </c>
      <c r="O126" s="325">
        <v>1</v>
      </c>
      <c r="P126" s="29">
        <v>1</v>
      </c>
      <c r="Q126" s="29">
        <v>4</v>
      </c>
      <c r="R126" s="21">
        <v>1</v>
      </c>
      <c r="S126" s="29">
        <v>1</v>
      </c>
      <c r="T126" s="21">
        <v>1</v>
      </c>
      <c r="U126" s="21"/>
      <c r="V126" s="21"/>
      <c r="W126" s="21">
        <v>0</v>
      </c>
      <c r="X126" s="21"/>
      <c r="Y126" s="21">
        <v>0</v>
      </c>
      <c r="Z126" s="21">
        <v>0</v>
      </c>
      <c r="AA126" s="21">
        <v>0</v>
      </c>
      <c r="AB126" s="21">
        <v>0</v>
      </c>
      <c r="AC126" s="21">
        <v>0</v>
      </c>
      <c r="AD126" s="21">
        <v>0</v>
      </c>
      <c r="AE126" s="21">
        <v>0</v>
      </c>
      <c r="AF126" s="144">
        <f>INDEX(CHOOSE($N126,DataAutumn!i.AdultDrys,DataWinter!i.AdultDrys,DataSpring!i.AdultDrys),1,$M126)</f>
        <v>3</v>
      </c>
      <c r="AG126" s="5">
        <f t="shared" ref="AG126:AH131" si="1003">INDEX(i.FlkStrctr,$M126,AG$7)</f>
        <v>1</v>
      </c>
      <c r="AH126" s="5">
        <f t="shared" si="1003"/>
        <v>1</v>
      </c>
      <c r="AI126" s="5">
        <f t="shared" ref="AI126:AI131" si="1004">INDEX(i.StdELMan,($K126-1)*12+($M126-1)*3+$N126,AI$7)</f>
        <v>1</v>
      </c>
      <c r="AJ126">
        <f t="shared" ref="AJ126:AJ131" si="1005">IFERROR(MOD($CF126,100),0)</f>
        <v>11</v>
      </c>
      <c r="AL126" s="235" t="str">
        <f ca="1">TEXT(LEFT(OFFSET(AL126,-1,0),5)+1,"00000")&amp;MID(OFFSET(AL126,-1,0),6,FIND(" ",OFFSET(AL126,-1,0),7)-5)
&amp; $D126           &amp; IF($IG126=0," FWM","")&amp;IF($IG126=1," MWM","")&amp;IF($IG126=5," Mat","")&amp;IF($IH126=TRUE,"&amp;BBT","    ")          &amp; " Day"&amp;INDEX(i.DOY,$N126,1)
&amp; " Scan"&amp;TEXT($O126,"0")        &amp;" "&amp; INDEX(DataMaster!$B$98:$B$105,$Q126,0)
&amp; " WP"&amp;TEXT($MC126*100,"000p")           &amp; " MP"&amp;TEXT($MD126*100,"000p")           &amp; " GP"&amp;TEXT($MM126*100,"000p")
&amp; " T_" &amp; IF(AND($CC126,$CE126),"TRUE ")        &amp; " (F"&amp;3+COUNTIF($CV126:$CY126,TRUE)&amp;3&amp;"N"&amp;$DM126&amp;$DN126&amp;")"</f>
        <v>00001 FeedSupply_DSP GSM MWM&amp;BBT Day204 Scan1 Prime WP100p MP100p GP100p T_FALSE (F33N11)</v>
      </c>
      <c r="AM126" s="9" t="str">
        <f ca="1">IF(COUNTIF(AL$5:AL126,AL126)=1,"-","Dup")</f>
        <v>-</v>
      </c>
      <c r="AN126" s="9"/>
      <c r="AO126" s="12" t="b">
        <v>1</v>
      </c>
      <c r="AP126" s="12" t="b">
        <v>1</v>
      </c>
      <c r="AQ126" s="12" t="b">
        <v>1</v>
      </c>
      <c r="AR126" s="12" t="b">
        <v>1</v>
      </c>
      <c r="AS126" s="12" t="b">
        <v>1</v>
      </c>
      <c r="AT126" s="12" t="b">
        <v>1</v>
      </c>
      <c r="AU126" s="12" t="b">
        <v>1</v>
      </c>
      <c r="AV126" s="12" t="b">
        <v>1</v>
      </c>
      <c r="AW126" s="9"/>
      <c r="AX126" s="5" t="b">
        <f t="shared" ref="AX126:BC131" si="1006">INDEX(i.model_structure,$H126,AX$7)</f>
        <v>0</v>
      </c>
      <c r="AY126" s="5" t="str">
        <f t="shared" si="1006"/>
        <v>-</v>
      </c>
      <c r="AZ126" s="5" t="b">
        <f t="shared" si="1006"/>
        <v>0</v>
      </c>
      <c r="BA126" s="5" t="b">
        <f t="shared" si="1006"/>
        <v>1</v>
      </c>
      <c r="BB126" s="5" t="b">
        <f t="shared" si="1006"/>
        <v>1</v>
      </c>
      <c r="BC126" s="144">
        <f t="shared" si="1006"/>
        <v>0</v>
      </c>
      <c r="BD126" s="19" t="b">
        <f t="shared" ref="BD126:BD131" ca="1" si="1007">OFFSET(BD$5,$B126,0)</f>
        <v>1</v>
      </c>
      <c r="BE126" s="9"/>
      <c r="BF126" s="5" t="str">
        <f t="shared" ref="BF126:BF131" ca="1" si="1008">IF($M126&lt;&gt;4,OFFSET(BF$5,$B126,0),1)</f>
        <v>-</v>
      </c>
      <c r="BG126" s="19" t="str">
        <f t="shared" ref="BG126:BI131" ca="1" si="1009">OFFSET(BG$5,$B126,0)</f>
        <v>-</v>
      </c>
      <c r="BH126" s="19" t="str">
        <f t="shared" ca="1" si="1009"/>
        <v>-</v>
      </c>
      <c r="BI126" s="19" t="str">
        <f t="shared" ca="1" si="1009"/>
        <v>-</v>
      </c>
      <c r="BJ126" s="5" t="str">
        <f t="shared" ref="BJ126:BJ131" ca="1" si="1010">IF($M126&lt;&gt;4,OFFSET(BJ$5,$B126,0),1)</f>
        <v>-</v>
      </c>
      <c r="BK126" s="19" t="str">
        <f t="shared" ref="BK126:BK131" ca="1" si="1011">OFFSET(BK$5,$B126,0)</f>
        <v>-</v>
      </c>
      <c r="BL126" s="5" t="str">
        <f t="shared" ref="BL126:BL131" ca="1" si="1012">IF($M126&lt;&gt;4,OFFSET(BL$5,$B126,0),1)</f>
        <v>-</v>
      </c>
      <c r="BM126" s="19" t="str">
        <f t="shared" ref="BM126:BO131" ca="1" si="1013">OFFSET(BM$5,$B126,0)</f>
        <v>-</v>
      </c>
      <c r="BN126" s="19" t="str">
        <f t="shared" ca="1" si="1013"/>
        <v>-</v>
      </c>
      <c r="BO126" s="19" t="str">
        <f t="shared" ca="1" si="1013"/>
        <v>-</v>
      </c>
      <c r="BP126" s="5" t="str">
        <f t="shared" ref="BP126:BP131" ca="1" si="1014">IF($M126&lt;&gt;4,OFFSET(BP$5,$B126,0),1)</f>
        <v>-</v>
      </c>
      <c r="BQ126" s="9"/>
      <c r="BR126" s="19" t="str">
        <f t="shared" ref="BR126:CA131" ca="1" si="1015">OFFSET(BR$5,$B126,0)</f>
        <v>-</v>
      </c>
      <c r="BS126" s="19" t="str">
        <f t="shared" ca="1" si="1015"/>
        <v>-</v>
      </c>
      <c r="BT126" s="19" t="str">
        <f t="shared" ca="1" si="1015"/>
        <v>-</v>
      </c>
      <c r="BU126" s="19" t="str">
        <f t="shared" ca="1" si="1015"/>
        <v>-</v>
      </c>
      <c r="BV126" s="19" t="str">
        <f t="shared" ca="1" si="1015"/>
        <v>-</v>
      </c>
      <c r="BW126" s="19" t="str">
        <f t="shared" ca="1" si="1015"/>
        <v>-</v>
      </c>
      <c r="BX126" s="19" t="str">
        <f t="shared" ca="1" si="1015"/>
        <v>-</v>
      </c>
      <c r="BY126" s="19" t="str">
        <f t="shared" ca="1" si="1015"/>
        <v>-</v>
      </c>
      <c r="BZ126" s="19" t="str">
        <f t="shared" ca="1" si="1015"/>
        <v>-</v>
      </c>
      <c r="CA126" s="19" t="str">
        <f t="shared" ca="1" si="1015"/>
        <v>-</v>
      </c>
      <c r="CB126" s="9"/>
      <c r="CC126" s="12" t="b">
        <v>0</v>
      </c>
      <c r="CD126" s="12" t="b">
        <v>0</v>
      </c>
      <c r="CE126" s="12" t="b">
        <v>0</v>
      </c>
      <c r="CF126" s="12">
        <f>VALUE($K126&amp;$M126&amp;$N126&amp;$O126&amp;"1")</f>
        <v>23311</v>
      </c>
      <c r="CG126" s="144" t="b">
        <f>NOT(CE126)</f>
        <v>1</v>
      </c>
      <c r="CH126" s="12" t="s">
        <v>34</v>
      </c>
      <c r="CI126" s="12" t="b">
        <v>1</v>
      </c>
      <c r="CJ126" s="12">
        <f>VALUE($K126&amp;$M126&amp;$N126&amp;$Q126&amp;$S126&amp;"01")</f>
        <v>2334101</v>
      </c>
      <c r="CK126" s="19" t="str">
        <f t="shared" ref="CK126:CM126" ca="1" si="1016">OFFSET(CK$5,$B126,0)</f>
        <v>-</v>
      </c>
      <c r="CL126" s="19">
        <f t="shared" ca="1" si="1016"/>
        <v>1</v>
      </c>
      <c r="CM126" s="19">
        <f t="shared" ca="1" si="1016"/>
        <v>1</v>
      </c>
      <c r="CN126" s="9"/>
      <c r="CO126" s="444">
        <v>652</v>
      </c>
      <c r="CP126" s="444">
        <v>686</v>
      </c>
      <c r="CQ126" s="444">
        <v>721</v>
      </c>
      <c r="CR126" s="152">
        <v>378</v>
      </c>
      <c r="CS126" s="152">
        <v>413</v>
      </c>
      <c r="CT126" s="152">
        <v>448</v>
      </c>
      <c r="CU126" s="19" t="str">
        <f t="shared" ref="CU126:DK131" ca="1" si="1017">OFFSET(CU$5,$B126,0)</f>
        <v>-</v>
      </c>
      <c r="CV126" s="19" t="str">
        <f t="shared" ca="1" si="1017"/>
        <v>-</v>
      </c>
      <c r="CW126" s="19" t="str">
        <f t="shared" ca="1" si="1017"/>
        <v>-</v>
      </c>
      <c r="CX126" s="19" t="str">
        <f t="shared" ca="1" si="1017"/>
        <v>-</v>
      </c>
      <c r="CY126" s="19" t="str">
        <f t="shared" ca="1" si="1017"/>
        <v>-</v>
      </c>
      <c r="CZ126" s="19" t="b">
        <f t="shared" ca="1" si="1017"/>
        <v>1</v>
      </c>
      <c r="DA126" s="19">
        <f t="shared" ca="1" si="1017"/>
        <v>0</v>
      </c>
      <c r="DB126" s="19">
        <f t="shared" ca="1" si="1017"/>
        <v>0</v>
      </c>
      <c r="DC126" s="19">
        <f t="shared" ca="1" si="1017"/>
        <v>0</v>
      </c>
      <c r="DD126" s="19">
        <f t="shared" ca="1" si="1017"/>
        <v>0</v>
      </c>
      <c r="DE126" s="19">
        <f t="shared" ca="1" si="1017"/>
        <v>0</v>
      </c>
      <c r="DF126" s="19">
        <f t="shared" ca="1" si="1017"/>
        <v>0</v>
      </c>
      <c r="DG126" s="19">
        <f t="shared" ca="1" si="1017"/>
        <v>0</v>
      </c>
      <c r="DH126" s="19">
        <f t="shared" ca="1" si="1017"/>
        <v>0</v>
      </c>
      <c r="DI126" s="19">
        <f t="shared" ca="1" si="1017"/>
        <v>0</v>
      </c>
      <c r="DJ126" s="19">
        <f t="shared" ca="1" si="1017"/>
        <v>0</v>
      </c>
      <c r="DK126" s="19">
        <f t="shared" ca="1" si="1017"/>
        <v>0</v>
      </c>
      <c r="DL126" s="19">
        <f t="shared" ref="DL126:ES131" ca="1" si="1018">OFFSET(DL$5,$B126,0)</f>
        <v>0</v>
      </c>
      <c r="DM126" s="19">
        <f t="shared" ca="1" si="1018"/>
        <v>1</v>
      </c>
      <c r="DN126" s="19">
        <f t="shared" ca="1" si="1018"/>
        <v>1</v>
      </c>
      <c r="DO126" s="19">
        <f t="shared" ca="1" si="1018"/>
        <v>0</v>
      </c>
      <c r="DP126" s="19" t="str">
        <f t="shared" ca="1" si="1018"/>
        <v>-</v>
      </c>
      <c r="DQ126" s="19" t="str">
        <f t="shared" ca="1" si="1018"/>
        <v>-</v>
      </c>
      <c r="DR126" s="19" t="str">
        <f t="shared" ca="1" si="1018"/>
        <v>-</v>
      </c>
      <c r="DS126" s="19" t="str">
        <f t="shared" ca="1" si="1018"/>
        <v>-</v>
      </c>
      <c r="DT126" s="19" t="str">
        <f t="shared" ca="1" si="1018"/>
        <v>-</v>
      </c>
      <c r="DU126" s="19">
        <f t="shared" ca="1" si="1018"/>
        <v>0</v>
      </c>
      <c r="DV126" s="19" t="str">
        <f t="shared" ca="1" si="1018"/>
        <v>-</v>
      </c>
      <c r="DW126" s="19" t="str">
        <f t="shared" ca="1" si="1018"/>
        <v>-</v>
      </c>
      <c r="DX126" s="19" t="str">
        <f t="shared" ca="1" si="1018"/>
        <v>-</v>
      </c>
      <c r="DY126" s="19" t="str">
        <f t="shared" ca="1" si="1018"/>
        <v>-</v>
      </c>
      <c r="DZ126" s="19" t="str">
        <f t="shared" ca="1" si="1018"/>
        <v>-</v>
      </c>
      <c r="EA126" s="19" t="str">
        <f t="shared" ca="1" si="1018"/>
        <v>-</v>
      </c>
      <c r="EB126" s="19" t="str">
        <f t="shared" ca="1" si="1018"/>
        <v>-</v>
      </c>
      <c r="EC126" s="19" t="str">
        <f t="shared" ca="1" si="1018"/>
        <v>-</v>
      </c>
      <c r="ED126" s="19">
        <f t="shared" ca="1" si="1018"/>
        <v>0</v>
      </c>
      <c r="EE126" s="19">
        <f t="shared" ca="1" si="1018"/>
        <v>0</v>
      </c>
      <c r="EF126" s="19">
        <f t="shared" ca="1" si="1018"/>
        <v>0</v>
      </c>
      <c r="EG126" s="19">
        <f t="shared" ca="1" si="1018"/>
        <v>0</v>
      </c>
      <c r="EH126" s="19">
        <f t="shared" ca="1" si="1018"/>
        <v>0</v>
      </c>
      <c r="EI126" s="19">
        <f t="shared" ca="1" si="1018"/>
        <v>0</v>
      </c>
      <c r="EJ126" s="19">
        <f t="shared" ca="1" si="1018"/>
        <v>0</v>
      </c>
      <c r="EK126" s="19">
        <f t="shared" ca="1" si="1018"/>
        <v>0</v>
      </c>
      <c r="EL126" s="19">
        <f t="shared" ca="1" si="1018"/>
        <v>0</v>
      </c>
      <c r="EM126" s="19">
        <f t="shared" ca="1" si="1018"/>
        <v>0</v>
      </c>
      <c r="EN126" s="19">
        <f t="shared" ca="1" si="1018"/>
        <v>0</v>
      </c>
      <c r="EO126" s="19">
        <f t="shared" ca="1" si="1018"/>
        <v>0</v>
      </c>
      <c r="EP126" s="19">
        <f t="shared" ca="1" si="1018"/>
        <v>0</v>
      </c>
      <c r="EQ126" s="19">
        <f t="shared" ca="1" si="1018"/>
        <v>0</v>
      </c>
      <c r="ER126" s="19">
        <f t="shared" ca="1" si="1018"/>
        <v>0</v>
      </c>
      <c r="ES126" s="19">
        <f t="shared" ca="1" si="1018"/>
        <v>0</v>
      </c>
      <c r="ET126" s="19">
        <f t="shared" ref="ET126:FI130" ca="1" si="1019">OFFSET(ET$5,$B126,0)</f>
        <v>0</v>
      </c>
      <c r="EU126" s="19">
        <f t="shared" ca="1" si="1019"/>
        <v>0</v>
      </c>
      <c r="EV126" s="19">
        <f t="shared" ca="1" si="1019"/>
        <v>0</v>
      </c>
      <c r="EW126" s="19">
        <f t="shared" ca="1" si="1019"/>
        <v>0</v>
      </c>
      <c r="EX126" s="19">
        <f t="shared" ca="1" si="1019"/>
        <v>0</v>
      </c>
      <c r="EY126" s="19">
        <f t="shared" ca="1" si="1019"/>
        <v>0</v>
      </c>
      <c r="EZ126" s="19">
        <f t="shared" ca="1" si="1019"/>
        <v>0</v>
      </c>
      <c r="FA126" s="19">
        <f t="shared" ca="1" si="1019"/>
        <v>0</v>
      </c>
      <c r="FB126" s="19">
        <f t="shared" ca="1" si="1019"/>
        <v>0</v>
      </c>
      <c r="FC126" s="19">
        <f t="shared" ca="1" si="1019"/>
        <v>0</v>
      </c>
      <c r="FD126" s="19">
        <f t="shared" ca="1" si="1019"/>
        <v>0</v>
      </c>
      <c r="FE126" s="19">
        <f t="shared" ca="1" si="1019"/>
        <v>0</v>
      </c>
      <c r="FF126" s="19">
        <f t="shared" ca="1" si="1019"/>
        <v>0</v>
      </c>
      <c r="FG126" s="19">
        <f t="shared" ca="1" si="1019"/>
        <v>0</v>
      </c>
      <c r="FH126" s="19">
        <f t="shared" ca="1" si="1019"/>
        <v>0</v>
      </c>
      <c r="FI126" s="19">
        <f t="shared" ca="1" si="1019"/>
        <v>0</v>
      </c>
      <c r="FJ126" s="19">
        <f t="shared" ref="FJ126:HK130" ca="1" si="1020">OFFSET(FJ$5,$B126,0)</f>
        <v>0</v>
      </c>
      <c r="FK126" s="19">
        <f t="shared" ca="1" si="1020"/>
        <v>0</v>
      </c>
      <c r="FL126" s="19">
        <f t="shared" ca="1" si="1020"/>
        <v>0</v>
      </c>
      <c r="FM126" s="19">
        <f t="shared" ca="1" si="1020"/>
        <v>0</v>
      </c>
      <c r="FN126" s="19">
        <f t="shared" ca="1" si="1020"/>
        <v>0</v>
      </c>
      <c r="FO126" s="19">
        <f t="shared" ca="1" si="1020"/>
        <v>0</v>
      </c>
      <c r="FP126" s="19">
        <f t="shared" ca="1" si="1020"/>
        <v>0</v>
      </c>
      <c r="FQ126" s="19">
        <f t="shared" ca="1" si="1020"/>
        <v>0</v>
      </c>
      <c r="FR126" s="19">
        <f t="shared" ca="1" si="1020"/>
        <v>0</v>
      </c>
      <c r="FS126" s="19">
        <f t="shared" ca="1" si="1020"/>
        <v>0</v>
      </c>
      <c r="FT126" s="19">
        <f t="shared" ca="1" si="1020"/>
        <v>0</v>
      </c>
      <c r="FU126" s="19">
        <f t="shared" ca="1" si="1020"/>
        <v>0</v>
      </c>
      <c r="FV126" s="19">
        <f t="shared" ca="1" si="1020"/>
        <v>0</v>
      </c>
      <c r="FW126" s="19">
        <f t="shared" ca="1" si="1020"/>
        <v>0</v>
      </c>
      <c r="FX126" s="19">
        <f t="shared" ca="1" si="1020"/>
        <v>0</v>
      </c>
      <c r="FY126" s="19">
        <f t="shared" ca="1" si="1020"/>
        <v>0</v>
      </c>
      <c r="FZ126" s="19">
        <f t="shared" ca="1" si="1020"/>
        <v>0</v>
      </c>
      <c r="GA126" s="19">
        <f t="shared" ca="1" si="1020"/>
        <v>0</v>
      </c>
      <c r="GB126" s="19">
        <f t="shared" ca="1" si="1020"/>
        <v>0</v>
      </c>
      <c r="GC126" s="19">
        <f t="shared" ca="1" si="1020"/>
        <v>0</v>
      </c>
      <c r="GD126" s="19">
        <f t="shared" ca="1" si="1020"/>
        <v>0</v>
      </c>
      <c r="GE126" s="19">
        <f t="shared" ca="1" si="1020"/>
        <v>0</v>
      </c>
      <c r="GF126" s="19">
        <f t="shared" ca="1" si="1020"/>
        <v>0</v>
      </c>
      <c r="GG126" s="19">
        <f t="shared" ca="1" si="1020"/>
        <v>0</v>
      </c>
      <c r="GH126" s="19">
        <f t="shared" ca="1" si="1020"/>
        <v>0</v>
      </c>
      <c r="GI126" s="19">
        <f t="shared" ca="1" si="1020"/>
        <v>0</v>
      </c>
      <c r="GJ126" s="19">
        <f t="shared" ca="1" si="1020"/>
        <v>0</v>
      </c>
      <c r="GK126" s="19">
        <f t="shared" ca="1" si="1020"/>
        <v>0</v>
      </c>
      <c r="GL126" s="19">
        <f t="shared" ca="1" si="1020"/>
        <v>0</v>
      </c>
      <c r="GM126" s="19">
        <f t="shared" ca="1" si="1020"/>
        <v>0</v>
      </c>
      <c r="GN126" s="19">
        <f t="shared" ca="1" si="1020"/>
        <v>0</v>
      </c>
      <c r="GO126" s="19">
        <f t="shared" ca="1" si="1020"/>
        <v>0</v>
      </c>
      <c r="GP126" s="19">
        <f t="shared" ca="1" si="1020"/>
        <v>0</v>
      </c>
      <c r="GQ126" s="19">
        <f t="shared" ca="1" si="1020"/>
        <v>0</v>
      </c>
      <c r="GR126" s="19">
        <f t="shared" ca="1" si="1020"/>
        <v>0</v>
      </c>
      <c r="GS126" s="19">
        <f t="shared" ca="1" si="1020"/>
        <v>0</v>
      </c>
      <c r="GT126" s="19">
        <f t="shared" ca="1" si="1020"/>
        <v>0</v>
      </c>
      <c r="GU126" s="19">
        <f t="shared" ca="1" si="1020"/>
        <v>0</v>
      </c>
      <c r="GV126" s="19">
        <f t="shared" ca="1" si="1020"/>
        <v>0</v>
      </c>
      <c r="GW126" s="19">
        <f t="shared" ca="1" si="1020"/>
        <v>0</v>
      </c>
      <c r="GX126" s="19">
        <f t="shared" ca="1" si="1020"/>
        <v>0</v>
      </c>
      <c r="GY126" s="19">
        <f t="shared" ca="1" si="1020"/>
        <v>0</v>
      </c>
      <c r="GZ126" s="19">
        <f t="shared" ca="1" si="1020"/>
        <v>0</v>
      </c>
      <c r="HA126" s="19">
        <f t="shared" ca="1" si="1020"/>
        <v>0</v>
      </c>
      <c r="HB126" s="19">
        <f t="shared" ca="1" si="1020"/>
        <v>0</v>
      </c>
      <c r="HC126" s="19">
        <f t="shared" ca="1" si="1020"/>
        <v>0</v>
      </c>
      <c r="HD126" s="19">
        <f t="shared" ca="1" si="1020"/>
        <v>0</v>
      </c>
      <c r="HE126" s="19">
        <f t="shared" ca="1" si="1020"/>
        <v>0</v>
      </c>
      <c r="HF126" s="19">
        <f t="shared" ca="1" si="1020"/>
        <v>0</v>
      </c>
      <c r="HG126" s="19">
        <f t="shared" ca="1" si="1020"/>
        <v>0</v>
      </c>
      <c r="HH126" s="19">
        <f t="shared" ca="1" si="1020"/>
        <v>0</v>
      </c>
      <c r="HI126" s="19">
        <f t="shared" ca="1" si="1020"/>
        <v>0</v>
      </c>
      <c r="HJ126" s="19">
        <f t="shared" ca="1" si="1020"/>
        <v>0</v>
      </c>
      <c r="HK126" s="19">
        <f t="shared" ca="1" si="1020"/>
        <v>0</v>
      </c>
      <c r="HL126" s="19">
        <f t="shared" ref="HL126:ID130" ca="1" si="1021">OFFSET(HL$5,$B126,0)</f>
        <v>0</v>
      </c>
      <c r="HM126" s="19">
        <f t="shared" ca="1" si="1021"/>
        <v>0</v>
      </c>
      <c r="HN126" s="19">
        <f t="shared" ca="1" si="1021"/>
        <v>0</v>
      </c>
      <c r="HO126" s="19">
        <f t="shared" ca="1" si="1021"/>
        <v>0</v>
      </c>
      <c r="HP126" s="19">
        <f t="shared" ca="1" si="1021"/>
        <v>0</v>
      </c>
      <c r="HQ126" s="19">
        <f t="shared" ca="1" si="1021"/>
        <v>0</v>
      </c>
      <c r="HR126" s="19">
        <f t="shared" ca="1" si="1021"/>
        <v>0</v>
      </c>
      <c r="HS126" s="19">
        <f t="shared" ca="1" si="1021"/>
        <v>0</v>
      </c>
      <c r="HT126" s="19">
        <f t="shared" ca="1" si="1021"/>
        <v>0</v>
      </c>
      <c r="HU126" s="19">
        <f t="shared" ca="1" si="1021"/>
        <v>0</v>
      </c>
      <c r="HV126" s="19">
        <f t="shared" ca="1" si="1021"/>
        <v>0</v>
      </c>
      <c r="HW126" s="19">
        <f t="shared" ca="1" si="1021"/>
        <v>0</v>
      </c>
      <c r="HX126" s="19">
        <f t="shared" ca="1" si="1021"/>
        <v>0</v>
      </c>
      <c r="HY126" s="19">
        <f t="shared" ca="1" si="1021"/>
        <v>0</v>
      </c>
      <c r="HZ126" s="19">
        <f t="shared" ca="1" si="1021"/>
        <v>0</v>
      </c>
      <c r="IA126" s="19">
        <f t="shared" ca="1" si="1021"/>
        <v>0</v>
      </c>
      <c r="IB126" s="19">
        <f t="shared" ca="1" si="1021"/>
        <v>0</v>
      </c>
      <c r="IC126" s="19">
        <f t="shared" ca="1" si="1021"/>
        <v>0</v>
      </c>
      <c r="ID126" s="19">
        <f t="shared" ca="1" si="1021"/>
        <v>0</v>
      </c>
      <c r="IE126" s="5">
        <f t="shared" ref="IE126:IE131" si="1022">INDEX(i.TOL,$N126,IE$7)</f>
        <v>67</v>
      </c>
      <c r="IF126" s="9"/>
      <c r="IG126" s="5">
        <f t="shared" ref="IG126:IJ131" si="1023">INDEX(i.FlkStrctr,$M126,IG$7)</f>
        <v>1</v>
      </c>
      <c r="IH126" s="5" t="b">
        <f>INDEX(i.FlkStrctr,$M126,IH$7)</f>
        <v>1</v>
      </c>
      <c r="II126" s="19">
        <f t="shared" ref="II126:JN131" ca="1" si="1024">OFFSET(II$5,$B126,0)</f>
        <v>0</v>
      </c>
      <c r="IJ126" s="5">
        <f t="shared" si="1023"/>
        <v>55</v>
      </c>
      <c r="IK126" s="19">
        <f t="shared" ca="1" si="1024"/>
        <v>1</v>
      </c>
      <c r="IL126" s="19">
        <f t="shared" ca="1" si="1024"/>
        <v>0</v>
      </c>
      <c r="IM126" s="19">
        <f t="shared" ca="1" si="1024"/>
        <v>0</v>
      </c>
      <c r="IN126" s="19">
        <f t="shared" ca="1" si="1024"/>
        <v>0</v>
      </c>
      <c r="IO126" s="19">
        <f t="shared" ca="1" si="1024"/>
        <v>0</v>
      </c>
      <c r="IP126" s="19">
        <f t="shared" ca="1" si="1024"/>
        <v>0</v>
      </c>
      <c r="IQ126" s="19">
        <f t="shared" ca="1" si="1024"/>
        <v>0</v>
      </c>
      <c r="IR126" s="19">
        <f t="shared" ca="1" si="1024"/>
        <v>0</v>
      </c>
      <c r="IS126" s="19">
        <f t="shared" ca="1" si="1024"/>
        <v>0</v>
      </c>
      <c r="IT126" s="19">
        <f t="shared" ca="1" si="1024"/>
        <v>0</v>
      </c>
      <c r="IU126" s="19">
        <f t="shared" ca="1" si="1024"/>
        <v>0</v>
      </c>
      <c r="IV126" s="19">
        <f t="shared" ca="1" si="1024"/>
        <v>0</v>
      </c>
      <c r="IW126" s="19">
        <f t="shared" ca="1" si="1024"/>
        <v>0</v>
      </c>
      <c r="IX126" s="19">
        <f t="shared" ca="1" si="1024"/>
        <v>0</v>
      </c>
      <c r="IY126" s="19">
        <f t="shared" ca="1" si="1024"/>
        <v>0</v>
      </c>
      <c r="IZ126" s="19">
        <f t="shared" ca="1" si="1024"/>
        <v>0</v>
      </c>
      <c r="JA126" s="19">
        <f t="shared" ca="1" si="1024"/>
        <v>0</v>
      </c>
      <c r="JB126" s="19">
        <f t="shared" ca="1" si="1024"/>
        <v>0</v>
      </c>
      <c r="JC126" s="19">
        <f t="shared" ca="1" si="1024"/>
        <v>0</v>
      </c>
      <c r="JD126" s="19">
        <f t="shared" ca="1" si="1024"/>
        <v>0</v>
      </c>
      <c r="JE126" s="19">
        <f t="shared" ca="1" si="1024"/>
        <v>0</v>
      </c>
      <c r="JF126" s="19">
        <f t="shared" ca="1" si="1024"/>
        <v>0</v>
      </c>
      <c r="JG126" s="5">
        <f t="shared" ref="JG126:JK131" si="1025">INDEX(i_dryman,($AF126-1)*4+INDEX(i.StdELMan,($K126-1)*12+($M126-1)*3+$N126,JG$8),JG$7)</f>
        <v>1.2500000000000001E-2</v>
      </c>
      <c r="JH126" s="567">
        <f t="shared" si="1025"/>
        <v>0</v>
      </c>
      <c r="JI126" s="5">
        <f t="shared" si="1025"/>
        <v>6.25E-2</v>
      </c>
      <c r="JJ126" s="5">
        <f t="shared" si="1025"/>
        <v>6.25E-2</v>
      </c>
      <c r="JK126" s="5">
        <f t="shared" si="1025"/>
        <v>6.25E-2</v>
      </c>
      <c r="JL126" s="19">
        <f t="shared" ca="1" si="1024"/>
        <v>1</v>
      </c>
      <c r="JM126" s="19">
        <f t="shared" ca="1" si="1024"/>
        <v>0</v>
      </c>
      <c r="JN126" s="19">
        <f t="shared" ca="1" si="1024"/>
        <v>1</v>
      </c>
      <c r="JO126" s="9"/>
      <c r="JP126" s="5" t="b">
        <f t="shared" ref="JP126:JP131" ca="1" si="1026">IF($L126&lt;&gt;0,INDEX(i.cropgraze_inc,$L126,JP$7),OFFSET(JP$5,$B126,0))</f>
        <v>0</v>
      </c>
      <c r="JQ126" s="19" t="str">
        <f t="shared" ref="JQ126:JR131" ca="1" si="1027">OFFSET(JQ$5,$B126,0)</f>
        <v>-</v>
      </c>
      <c r="JR126" s="19" t="str">
        <f t="shared" ca="1" si="1027"/>
        <v>-</v>
      </c>
      <c r="JS126" s="5" t="b">
        <f t="shared" ref="JS126:JU131" si="1028">($N126=JS$11)</f>
        <v>0</v>
      </c>
      <c r="JT126" s="5" t="b">
        <f t="shared" si="1028"/>
        <v>0</v>
      </c>
      <c r="JU126" s="5" t="b">
        <f t="shared" si="1028"/>
        <v>1</v>
      </c>
      <c r="JV126" s="144">
        <f>$O126</f>
        <v>1</v>
      </c>
      <c r="JW126" s="144">
        <f t="shared" ref="JW126" si="1029">$O126</f>
        <v>1</v>
      </c>
      <c r="JX126" s="12" t="s">
        <v>34</v>
      </c>
      <c r="JY126" s="12" t="s">
        <v>34</v>
      </c>
      <c r="JZ126" s="12" t="s">
        <v>34</v>
      </c>
      <c r="KA126" s="12" t="s">
        <v>34</v>
      </c>
      <c r="KB126" s="12">
        <v>1</v>
      </c>
      <c r="KC126" s="12">
        <v>0.66</v>
      </c>
      <c r="KD126" s="244" t="s">
        <v>34</v>
      </c>
      <c r="KE126" s="5" t="b">
        <v>0</v>
      </c>
      <c r="KF126" s="12">
        <v>2</v>
      </c>
      <c r="KG126" s="12">
        <v>2</v>
      </c>
      <c r="KH126" s="12">
        <v>2</v>
      </c>
      <c r="KI126" s="12">
        <v>2</v>
      </c>
      <c r="KJ126" s="12">
        <v>2</v>
      </c>
      <c r="KK126" s="12">
        <v>2</v>
      </c>
      <c r="KL126" s="12">
        <v>2</v>
      </c>
      <c r="KM126" s="12">
        <v>2</v>
      </c>
      <c r="KN126" s="5" t="str">
        <f t="array" ref="KN126">IF(OR(KO126:KU126&lt;&gt;"-"),TRUE,"-")</f>
        <v>-</v>
      </c>
      <c r="KO126" s="12" t="s">
        <v>34</v>
      </c>
      <c r="KP126" s="12" t="s">
        <v>34</v>
      </c>
      <c r="KQ126" s="12" t="s">
        <v>34</v>
      </c>
      <c r="KR126" s="12" t="s">
        <v>34</v>
      </c>
      <c r="KS126" s="12" t="s">
        <v>34</v>
      </c>
      <c r="KT126" s="12" t="s">
        <v>34</v>
      </c>
      <c r="KU126" s="12" t="s">
        <v>34</v>
      </c>
      <c r="KV126" s="12" t="b">
        <v>0</v>
      </c>
      <c r="KW126" s="144">
        <f t="shared" ref="KW126:KW131" si="1030">IF($AI126=6,0,$KX126)</f>
        <v>2</v>
      </c>
      <c r="KX126" s="12">
        <v>2</v>
      </c>
      <c r="KY126" s="12" t="b">
        <v>0</v>
      </c>
      <c r="KZ126" s="12" t="s">
        <v>34</v>
      </c>
      <c r="LA126" s="5" t="str">
        <f t="shared" ref="LA126:LD131" si="1031">INDEX(i.FlkStrctr,$M126,LA$7)</f>
        <v>-</v>
      </c>
      <c r="LB126" s="5" t="str">
        <f t="shared" si="1031"/>
        <v>-</v>
      </c>
      <c r="LC126" s="5" t="str">
        <f t="shared" si="1031"/>
        <v>-</v>
      </c>
      <c r="LD126" s="5" t="str">
        <f t="shared" si="1031"/>
        <v>-</v>
      </c>
      <c r="LE126" s="12" t="b">
        <v>0</v>
      </c>
      <c r="LF126" s="244" t="s">
        <v>34</v>
      </c>
      <c r="LG126" s="244" t="s">
        <v>34</v>
      </c>
      <c r="LH126" s="12" t="b">
        <v>1</v>
      </c>
      <c r="LI126" s="12">
        <v>0.75</v>
      </c>
      <c r="LJ126" s="144">
        <f>LI126</f>
        <v>0.75</v>
      </c>
      <c r="LK126" s="12">
        <v>0.99</v>
      </c>
      <c r="LL126" s="12">
        <v>0.5</v>
      </c>
      <c r="LM126" s="12">
        <v>0</v>
      </c>
      <c r="LN126" s="12">
        <v>0</v>
      </c>
      <c r="LO126" s="12" t="s">
        <v>34</v>
      </c>
      <c r="LP126" s="5" t="str" cm="1">
        <f t="array" ref="LP126">INDEX(i.meatgrid,$Q126,LP$7)</f>
        <v>-</v>
      </c>
      <c r="LQ126" s="5" t="str" cm="1">
        <f t="array" ref="LQ126">INDEX(i.meatgrid,$Q126,LQ$7)</f>
        <v>-</v>
      </c>
      <c r="LR126" s="19" t="str">
        <f t="shared" ref="LR126:LU131" ca="1" si="1032">OFFSET(LR$5,$B126,0)</f>
        <v>-</v>
      </c>
      <c r="LS126" s="5">
        <f t="shared" ref="LS126:LS131" si="1033">INDEX(i.conservation,$W126+1,$N126)</f>
        <v>1</v>
      </c>
      <c r="LT126" s="9"/>
      <c r="LU126" s="19">
        <f t="shared" ref="LU126:LX131" ca="1" si="1034">OFFSET(LU$5,$B126,0)</f>
        <v>70</v>
      </c>
      <c r="LV126" s="19">
        <f t="shared" ca="1" si="1034"/>
        <v>50</v>
      </c>
      <c r="LW126" s="19">
        <f t="shared" ca="1" si="1034"/>
        <v>80</v>
      </c>
      <c r="LX126" s="19">
        <f t="shared" ca="1" si="1034"/>
        <v>50</v>
      </c>
      <c r="LY126" s="5" t="b" cm="1">
        <f t="array" ref="LY126">INDEX(i.meatgrid,$Q126,LY$7)</f>
        <v>0</v>
      </c>
      <c r="LZ126" s="5" t="b" cm="1">
        <f t="array" ref="LZ126">INDEX(i.meatgrid,$Q126,LZ$7)</f>
        <v>0</v>
      </c>
      <c r="MA126" s="5" cm="1">
        <f t="array" ref="MA126">INDEX(i.meatgrid,$Q126,MA$7)</f>
        <v>40</v>
      </c>
      <c r="MB126" s="5" t="str" cm="1">
        <f t="array" ref="MB126">INDEX(i.meatgrid,$Q126,MB$7)</f>
        <v>-</v>
      </c>
      <c r="MC126" s="19">
        <f t="shared" ref="MC126:MC131" ca="1" si="1035">OFFSET(MC$5,$B126,0)</f>
        <v>1</v>
      </c>
      <c r="MD126" s="5">
        <f t="shared" ref="MD126:MD131" si="1036">INDEX(i.MeatPrices,$S126,MD$7)</f>
        <v>1</v>
      </c>
      <c r="ME126" s="5" cm="1">
        <f t="array" ref="ME126">INDEX(i.meatgrid,$Q126,ME$7)</f>
        <v>1</v>
      </c>
      <c r="MF126" s="5" cm="1">
        <f t="array" ref="MF126">INDEX(i.meatgrid,$Q126,MF$7)</f>
        <v>0</v>
      </c>
      <c r="MG126" s="5" cm="1">
        <f t="array" ref="MG126">INDEX(i.meatgrid,$Q126,MG$7)</f>
        <v>0</v>
      </c>
      <c r="MH126" s="5" cm="1">
        <f t="array" ref="MH126">INDEX(i.meatgrid,$Q126,MH$7)</f>
        <v>0</v>
      </c>
      <c r="MI126" s="5" cm="1">
        <f t="array" ref="MI126">INDEX(i.meatgrid,$Q126,MI$7)</f>
        <v>0</v>
      </c>
      <c r="MJ126" s="5" cm="1">
        <f t="array" ref="MJ126">INDEX(i.meatgrid,$Q126,MJ$7)</f>
        <v>1</v>
      </c>
      <c r="MK126" s="5" cm="1">
        <f t="array" ref="MK126">INDEX(i.meatgrid,$Q126,MK$7)</f>
        <v>1</v>
      </c>
      <c r="ML126" s="5" cm="1">
        <f t="array" ref="ML126">INDEX(i.meatgrid,$Q126,ML$7)</f>
        <v>1</v>
      </c>
      <c r="MM126" s="19">
        <f t="shared" ref="MM126:MM131" ca="1" si="1037">OFFSET(MM$5,$B126,0)</f>
        <v>1</v>
      </c>
      <c r="MN126" s="9"/>
      <c r="MO126" s="19" t="b">
        <f t="shared" ref="MO126:ND131" ca="1" si="1038">OFFSET(MO$5,$B126,0)</f>
        <v>0</v>
      </c>
      <c r="MP126" s="19" t="b">
        <f t="shared" ca="1" si="1038"/>
        <v>0</v>
      </c>
      <c r="MQ126" s="19">
        <f ca="1">OFFSET(MQ$5,$B126,0)</f>
        <v>1</v>
      </c>
      <c r="MR126" s="19">
        <f t="shared" ref="MR126:OT131" ca="1" si="1039">OFFSET(MR$5,$B126,0)</f>
        <v>0.75</v>
      </c>
      <c r="MS126" s="19">
        <f t="shared" ca="1" si="1039"/>
        <v>0.75</v>
      </c>
      <c r="MT126" s="19">
        <f t="shared" ca="1" si="1039"/>
        <v>0.8</v>
      </c>
      <c r="MU126" s="19">
        <f t="shared" ca="1" si="1039"/>
        <v>0.82499999999999996</v>
      </c>
      <c r="MV126" s="19">
        <f t="shared" ca="1" si="1039"/>
        <v>0.875</v>
      </c>
      <c r="MW126" s="19">
        <f t="shared" ca="1" si="1039"/>
        <v>0.9</v>
      </c>
      <c r="MX126" s="19">
        <f t="shared" ca="1" si="1039"/>
        <v>1</v>
      </c>
      <c r="MY126" s="19">
        <f t="shared" ca="1" si="1039"/>
        <v>0.875</v>
      </c>
      <c r="MZ126" s="19" t="b">
        <f t="shared" ca="1" si="1039"/>
        <v>1</v>
      </c>
      <c r="NA126" s="19">
        <f t="shared" ca="1" si="1039"/>
        <v>74.989999999999995</v>
      </c>
      <c r="NB126" s="19" t="str">
        <f t="shared" ca="1" si="1039"/>
        <v>-</v>
      </c>
      <c r="NC126" s="19" t="str">
        <f t="shared" ca="1" si="1039"/>
        <v>-</v>
      </c>
      <c r="ND126" s="19" t="str">
        <f t="shared" ca="1" si="1039"/>
        <v>-</v>
      </c>
      <c r="NE126" s="19" t="str">
        <f t="shared" ca="1" si="1039"/>
        <v>-</v>
      </c>
      <c r="NF126" s="19" t="str">
        <f t="shared" ca="1" si="1039"/>
        <v>-</v>
      </c>
      <c r="NG126" s="19" t="str">
        <f t="shared" ca="1" si="1039"/>
        <v>-</v>
      </c>
      <c r="NH126" s="19" t="str">
        <f t="shared" ca="1" si="1039"/>
        <v>-</v>
      </c>
      <c r="NI126" s="19">
        <f t="shared" ca="1" si="1039"/>
        <v>36.99</v>
      </c>
      <c r="NJ126" s="19">
        <f t="shared" ca="1" si="1039"/>
        <v>36.99</v>
      </c>
      <c r="NK126" s="19" t="str">
        <f t="shared" ca="1" si="1039"/>
        <v>-</v>
      </c>
      <c r="NL126" s="19" t="str">
        <f t="shared" ca="1" si="1039"/>
        <v>-</v>
      </c>
      <c r="NM126" s="19" t="str">
        <f t="shared" ca="1" si="1039"/>
        <v>-</v>
      </c>
      <c r="NN126" s="19" t="str">
        <f t="shared" ca="1" si="1039"/>
        <v>-</v>
      </c>
      <c r="NO126" s="19" t="str">
        <f t="shared" ca="1" si="1039"/>
        <v>-</v>
      </c>
      <c r="NP126" s="19">
        <f t="shared" ca="1" si="1039"/>
        <v>49.99</v>
      </c>
      <c r="NQ126" s="19">
        <f t="shared" ca="1" si="1039"/>
        <v>49.99</v>
      </c>
      <c r="NR126" s="19">
        <f t="shared" ca="1" si="1039"/>
        <v>49.99</v>
      </c>
      <c r="NS126" s="19">
        <f t="shared" ca="1" si="1039"/>
        <v>49.99</v>
      </c>
      <c r="NT126" s="19">
        <f t="shared" ca="1" si="1039"/>
        <v>49.99</v>
      </c>
      <c r="NU126" s="19">
        <f t="shared" ca="1" si="1039"/>
        <v>49.99</v>
      </c>
      <c r="NV126" s="19">
        <f t="shared" ca="1" si="1039"/>
        <v>49.99</v>
      </c>
      <c r="NW126" s="19">
        <f t="shared" ca="1" si="1039"/>
        <v>49.99</v>
      </c>
      <c r="NX126" s="19">
        <f t="shared" ca="1" si="1039"/>
        <v>412.99</v>
      </c>
      <c r="NY126" s="19">
        <f t="shared" ca="1" si="1039"/>
        <v>412.99</v>
      </c>
      <c r="NZ126" s="19" t="str">
        <f t="shared" ca="1" si="1039"/>
        <v>-</v>
      </c>
      <c r="OA126" s="19" t="str">
        <f t="shared" ca="1" si="1039"/>
        <v>-</v>
      </c>
      <c r="OB126" s="19" t="str">
        <f t="shared" ca="1" si="1039"/>
        <v>-</v>
      </c>
      <c r="OC126" s="19" t="str">
        <f t="shared" ca="1" si="1039"/>
        <v>-</v>
      </c>
      <c r="OD126" s="19" t="str">
        <f t="shared" ca="1" si="1039"/>
        <v>-</v>
      </c>
      <c r="OE126" s="19">
        <f t="shared" ca="1" si="1039"/>
        <v>6.8900000000000006</v>
      </c>
      <c r="OF126" s="19">
        <f t="shared" ca="1" si="1039"/>
        <v>6.8900000000000006</v>
      </c>
      <c r="OG126" s="19">
        <f t="shared" ca="1" si="1039"/>
        <v>6.8900000000000006</v>
      </c>
      <c r="OH126" s="19">
        <f t="shared" ca="1" si="1039"/>
        <v>6.8900000000000006</v>
      </c>
      <c r="OI126" s="19">
        <f t="shared" ca="1" si="1039"/>
        <v>6.8900000000000006</v>
      </c>
      <c r="OJ126" s="19">
        <f t="shared" ca="1" si="1039"/>
        <v>6.8900000000000006</v>
      </c>
      <c r="OK126" s="19">
        <f t="shared" ca="1" si="1039"/>
        <v>6.8900000000000006</v>
      </c>
      <c r="OL126" s="19">
        <f t="shared" ca="1" si="1039"/>
        <v>6.8900000000000006</v>
      </c>
      <c r="OM126" s="19">
        <f t="shared" ca="1" si="1039"/>
        <v>346.99</v>
      </c>
      <c r="ON126" s="19">
        <f t="shared" ca="1" si="1039"/>
        <v>346.99</v>
      </c>
      <c r="OO126" s="19" t="str">
        <f t="shared" ca="1" si="1039"/>
        <v>-</v>
      </c>
      <c r="OP126" s="19" t="str">
        <f t="shared" ca="1" si="1039"/>
        <v>-</v>
      </c>
      <c r="OQ126" s="19" t="str">
        <f t="shared" ca="1" si="1039"/>
        <v>-</v>
      </c>
      <c r="OR126" s="19" t="str">
        <f t="shared" ca="1" si="1039"/>
        <v>-</v>
      </c>
      <c r="OS126" s="19" t="str">
        <f t="shared" ca="1" si="1039"/>
        <v>-</v>
      </c>
      <c r="OT126" s="19">
        <f t="shared" ca="1" si="1039"/>
        <v>0</v>
      </c>
      <c r="OU126" s="24">
        <v>0</v>
      </c>
    </row>
    <row r="127" spans="1:411" outlineLevel="2">
      <c r="A127" s="21">
        <f t="shared" si="158"/>
        <v>122</v>
      </c>
      <c r="B127" s="29">
        <f ca="1">OFFSET(B127,-1,-1)</f>
        <v>121</v>
      </c>
      <c r="C127">
        <v>205</v>
      </c>
      <c r="D127" s="144" t="str">
        <f t="shared" ca="1" si="1001"/>
        <v>GSM</v>
      </c>
      <c r="E127" t="b">
        <v>1</v>
      </c>
      <c r="F127" t="b">
        <v>0</v>
      </c>
      <c r="G127" t="b">
        <f t="shared" si="1002"/>
        <v>1</v>
      </c>
      <c r="H127" s="237">
        <f ca="1">OFFSET(H127,-1,0)</f>
        <v>2</v>
      </c>
      <c r="I127" s="237">
        <f t="shared" ref="I127:T131" ca="1" si="1040">OFFSET(I127,-1,0)</f>
        <v>1</v>
      </c>
      <c r="J127" s="237" t="str">
        <f t="shared" ca="1" si="1040"/>
        <v/>
      </c>
      <c r="K127" s="237">
        <f t="shared" ca="1" si="1040"/>
        <v>2</v>
      </c>
      <c r="L127" s="237">
        <f t="shared" ca="1" si="1040"/>
        <v>2</v>
      </c>
      <c r="M127" s="237">
        <f t="shared" ca="1" si="1040"/>
        <v>3</v>
      </c>
      <c r="N127" s="237">
        <f t="shared" ca="1" si="1040"/>
        <v>3</v>
      </c>
      <c r="O127" s="237">
        <f t="shared" ca="1" si="1040"/>
        <v>1</v>
      </c>
      <c r="P127" s="237">
        <f t="shared" ca="1" si="1040"/>
        <v>1</v>
      </c>
      <c r="Q127" s="237">
        <f t="shared" ca="1" si="1040"/>
        <v>4</v>
      </c>
      <c r="R127" s="237">
        <f t="shared" ca="1" si="1040"/>
        <v>1</v>
      </c>
      <c r="S127" s="237">
        <f t="shared" ca="1" si="1040"/>
        <v>1</v>
      </c>
      <c r="T127" s="237">
        <f t="shared" ca="1" si="1040"/>
        <v>1</v>
      </c>
      <c r="U127" s="275"/>
      <c r="V127" s="275"/>
      <c r="W127" s="237">
        <f t="shared" ref="W127:W131" ca="1" si="1041">OFFSET(W127,-1,0)</f>
        <v>0</v>
      </c>
      <c r="X127" s="275"/>
      <c r="Y127" s="275">
        <f t="shared" ref="Y127:AE130" ca="1" si="1042">OFFSET(Y127,-1,0)</f>
        <v>0</v>
      </c>
      <c r="Z127" s="275">
        <f t="shared" ca="1" si="1042"/>
        <v>0</v>
      </c>
      <c r="AA127" s="275">
        <f t="shared" ca="1" si="1042"/>
        <v>0</v>
      </c>
      <c r="AB127" s="275">
        <f t="shared" ca="1" si="1042"/>
        <v>0</v>
      </c>
      <c r="AC127" s="275">
        <f t="shared" ca="1" si="1042"/>
        <v>0</v>
      </c>
      <c r="AD127" s="275">
        <f t="shared" ca="1" si="1042"/>
        <v>0</v>
      </c>
      <c r="AE127" s="275">
        <f t="shared" ca="1" si="1042"/>
        <v>0</v>
      </c>
      <c r="AF127" s="144">
        <f ca="1">INDEX(CHOOSE($N127,DataAutumn!i.AdultDrys,DataWinter!i.AdultDrys,DataSpring!i.AdultDrys),1,$M127)</f>
        <v>3</v>
      </c>
      <c r="AG127" s="5">
        <f t="shared" ca="1" si="1003"/>
        <v>1</v>
      </c>
      <c r="AH127" s="5">
        <f t="shared" ca="1" si="1003"/>
        <v>1</v>
      </c>
      <c r="AI127" s="5">
        <f t="shared" ca="1" si="1004"/>
        <v>1</v>
      </c>
      <c r="AJ127">
        <f t="shared" ca="1" si="1005"/>
        <v>1</v>
      </c>
      <c r="AL127" s="231" t="str">
        <f ca="1">TEXT(LEFT(OFFSET(AL127,-1,0),5)+1,"00000")&amp;MID(OFFSET(AL127,-1,0),6,FIND(" ",OFFSET(AL127,-1,0),7)-5)
&amp; $D127           &amp; IF($IG127=0," FWM","")&amp;IF($IG127=1," MWM","")&amp;IF($IG127=5," Mat","")&amp;IF($IH127=TRUE,"&amp;BBT","    ")          &amp; " Day"&amp;INDEX(i.DOY,$N127,1)
&amp; " Scan"&amp;TEXT($O127,"0")        &amp;" "&amp; INDEX(DataMaster!$B$98:$B$105,$Q127,0)
&amp; " WP"&amp;TEXT($MC127*100,"000p")           &amp; " MP"&amp;TEXT($MD127*100,"000p")           &amp; " GP"&amp;TEXT($MM127*100,"000p")
&amp; " T_" &amp; IF(AND($CC127,$CE127),"TRUE ")        &amp; " (F"&amp;3+COUNTIF($CV127:$CY127,TRUE)&amp;3&amp;"N"&amp;$DM127&amp;$DN127&amp;")"</f>
        <v>00002 FeedSupply_DSP GSM MWM&amp;BBT Day204 Scan1 Prime WP100p MP100p GP100p T_TRUE  (F33N33)</v>
      </c>
      <c r="AM127" s="9" t="str">
        <f ca="1">IF(COUNTIF(AL$5:AL127,AL127)=1,"-","Dup")</f>
        <v>-</v>
      </c>
      <c r="AN127" s="9"/>
      <c r="AO127" s="12" t="s">
        <v>34</v>
      </c>
      <c r="AP127" s="12" t="s">
        <v>34</v>
      </c>
      <c r="AQ127" s="12" t="s">
        <v>34</v>
      </c>
      <c r="AR127" s="12" t="s">
        <v>34</v>
      </c>
      <c r="AS127" s="12" t="s">
        <v>34</v>
      </c>
      <c r="AT127" s="12" t="s">
        <v>34</v>
      </c>
      <c r="AU127" s="12" t="s">
        <v>34</v>
      </c>
      <c r="AV127" s="12" t="s">
        <v>34</v>
      </c>
      <c r="AW127" s="9"/>
      <c r="AX127" s="5" t="b">
        <f t="shared" ca="1" si="1006"/>
        <v>0</v>
      </c>
      <c r="AY127" s="5" t="str">
        <f t="shared" ca="1" si="1006"/>
        <v>-</v>
      </c>
      <c r="AZ127" s="5" t="b">
        <f t="shared" ca="1" si="1006"/>
        <v>0</v>
      </c>
      <c r="BA127" s="5" t="b">
        <f t="shared" ca="1" si="1006"/>
        <v>1</v>
      </c>
      <c r="BB127" s="5" t="b">
        <f t="shared" ca="1" si="1006"/>
        <v>1</v>
      </c>
      <c r="BC127" s="144">
        <f t="shared" ca="1" si="1006"/>
        <v>0</v>
      </c>
      <c r="BD127" s="19" t="b">
        <f t="shared" ca="1" si="1007"/>
        <v>1</v>
      </c>
      <c r="BE127" s="9"/>
      <c r="BF127" s="5" t="str">
        <f t="shared" ca="1" si="1008"/>
        <v>-</v>
      </c>
      <c r="BG127" s="19" t="str">
        <f t="shared" ca="1" si="1009"/>
        <v>-</v>
      </c>
      <c r="BH127" s="19" t="str">
        <f t="shared" ca="1" si="1009"/>
        <v>-</v>
      </c>
      <c r="BI127" s="19" t="str">
        <f t="shared" ca="1" si="1009"/>
        <v>-</v>
      </c>
      <c r="BJ127" s="5" t="str">
        <f t="shared" ca="1" si="1010"/>
        <v>-</v>
      </c>
      <c r="BK127" s="19" t="str">
        <f t="shared" ca="1" si="1011"/>
        <v>-</v>
      </c>
      <c r="BL127" s="5" t="str">
        <f t="shared" ca="1" si="1012"/>
        <v>-</v>
      </c>
      <c r="BM127" s="19" t="str">
        <f t="shared" ca="1" si="1013"/>
        <v>-</v>
      </c>
      <c r="BN127" s="19" t="str">
        <f t="shared" ca="1" si="1013"/>
        <v>-</v>
      </c>
      <c r="BO127" s="19" t="str">
        <f t="shared" ca="1" si="1013"/>
        <v>-</v>
      </c>
      <c r="BP127" s="5" t="str">
        <f t="shared" ca="1" si="1014"/>
        <v>-</v>
      </c>
      <c r="BQ127" s="9"/>
      <c r="BR127" s="19" t="str">
        <f t="shared" ca="1" si="1015"/>
        <v>-</v>
      </c>
      <c r="BS127" s="19" t="str">
        <f t="shared" ca="1" si="1015"/>
        <v>-</v>
      </c>
      <c r="BT127" s="19" t="str">
        <f t="shared" ca="1" si="1015"/>
        <v>-</v>
      </c>
      <c r="BU127" s="19" t="str">
        <f t="shared" ca="1" si="1015"/>
        <v>-</v>
      </c>
      <c r="BV127" s="19" t="str">
        <f t="shared" ca="1" si="1015"/>
        <v>-</v>
      </c>
      <c r="BW127" s="19" t="str">
        <f t="shared" ca="1" si="1015"/>
        <v>-</v>
      </c>
      <c r="BX127" s="19" t="str">
        <f t="shared" ca="1" si="1015"/>
        <v>-</v>
      </c>
      <c r="BY127" s="19" t="str">
        <f t="shared" ca="1" si="1015"/>
        <v>-</v>
      </c>
      <c r="BZ127" s="19" t="str">
        <f t="shared" ca="1" si="1015"/>
        <v>-</v>
      </c>
      <c r="CA127" s="19" t="str">
        <f t="shared" ca="1" si="1015"/>
        <v>-</v>
      </c>
      <c r="CB127" s="9"/>
      <c r="CC127" s="12" t="b">
        <v>1</v>
      </c>
      <c r="CD127" s="12" t="b">
        <v>0</v>
      </c>
      <c r="CE127" s="12" t="b">
        <v>1</v>
      </c>
      <c r="CF127" s="12">
        <f ca="1">VALUE($K127&amp;$M127&amp;$N127&amp;$Q127&amp;$S127&amp;"01")</f>
        <v>2334101</v>
      </c>
      <c r="CG127" s="12" t="b">
        <v>0</v>
      </c>
      <c r="CH127" s="12" t="s">
        <v>34</v>
      </c>
      <c r="CI127" s="19" t="b">
        <f t="shared" ref="CI127:CM131" ca="1" si="1043">OFFSET(CI$5,$B127,0)</f>
        <v>1</v>
      </c>
      <c r="CJ127" s="12">
        <f ca="1">VALUE($K127&amp;$M127&amp;$N127&amp;$Q127&amp;$S127&amp;"02")</f>
        <v>2334102</v>
      </c>
      <c r="CK127" s="19" t="str">
        <f t="shared" ca="1" si="1043"/>
        <v>-</v>
      </c>
      <c r="CL127" s="19">
        <f t="shared" ca="1" si="1043"/>
        <v>1</v>
      </c>
      <c r="CM127" s="19">
        <f t="shared" ca="1" si="1043"/>
        <v>1</v>
      </c>
      <c r="CN127" s="9"/>
      <c r="CO127" s="444">
        <v>652</v>
      </c>
      <c r="CP127" s="444">
        <v>686</v>
      </c>
      <c r="CQ127" s="444">
        <v>721</v>
      </c>
      <c r="CR127" s="152">
        <v>378</v>
      </c>
      <c r="CS127" s="152">
        <v>413</v>
      </c>
      <c r="CT127" s="152">
        <v>448</v>
      </c>
      <c r="CU127" s="19" t="str">
        <f t="shared" ca="1" si="1017"/>
        <v>-</v>
      </c>
      <c r="CV127" s="12" t="b">
        <v>0</v>
      </c>
      <c r="CW127" s="12" t="b">
        <v>0</v>
      </c>
      <c r="CX127" s="12" t="b">
        <v>0</v>
      </c>
      <c r="CY127" s="12" t="b">
        <v>0</v>
      </c>
      <c r="CZ127" s="19" t="b">
        <f t="shared" ca="1" si="1017"/>
        <v>1</v>
      </c>
      <c r="DA127" s="19">
        <f t="shared" ca="1" si="1017"/>
        <v>0</v>
      </c>
      <c r="DB127" s="19">
        <f t="shared" ca="1" si="1017"/>
        <v>0</v>
      </c>
      <c r="DC127" s="19">
        <f t="shared" ca="1" si="1017"/>
        <v>0</v>
      </c>
      <c r="DD127" s="19">
        <f t="shared" ca="1" si="1017"/>
        <v>0</v>
      </c>
      <c r="DE127" s="19">
        <f t="shared" ca="1" si="1017"/>
        <v>0</v>
      </c>
      <c r="DF127" s="19">
        <f t="shared" ca="1" si="1017"/>
        <v>0</v>
      </c>
      <c r="DG127" s="19">
        <f t="shared" ca="1" si="1017"/>
        <v>0</v>
      </c>
      <c r="DH127" s="19">
        <f t="shared" ca="1" si="1017"/>
        <v>0</v>
      </c>
      <c r="DI127" s="19">
        <f t="shared" ca="1" si="1017"/>
        <v>0</v>
      </c>
      <c r="DJ127" s="19">
        <f t="shared" ca="1" si="1017"/>
        <v>0</v>
      </c>
      <c r="DK127" s="19">
        <f t="shared" ca="1" si="1017"/>
        <v>0</v>
      </c>
      <c r="DL127" s="19">
        <f t="shared" ca="1" si="1018"/>
        <v>0</v>
      </c>
      <c r="DM127" s="12">
        <v>3</v>
      </c>
      <c r="DN127" s="12">
        <v>3</v>
      </c>
      <c r="DO127" s="12">
        <v>0</v>
      </c>
      <c r="DP127" s="12">
        <v>2</v>
      </c>
      <c r="DQ127" s="12">
        <v>-2</v>
      </c>
      <c r="DR127" s="19" t="str">
        <f t="shared" ca="1" si="1018"/>
        <v>-</v>
      </c>
      <c r="DS127" s="19" t="str">
        <f t="shared" ca="1" si="1018"/>
        <v>-</v>
      </c>
      <c r="DT127" s="19" t="str">
        <f t="shared" ca="1" si="1018"/>
        <v>-</v>
      </c>
      <c r="DU127" s="251">
        <f t="shared" ref="DU127:DU130" si="1044">DO127</f>
        <v>0</v>
      </c>
      <c r="DV127" s="251">
        <f>DP127</f>
        <v>2</v>
      </c>
      <c r="DW127" s="251">
        <f t="shared" ref="DW127:DW130" si="1045">DQ127</f>
        <v>-2</v>
      </c>
      <c r="DX127" s="19" t="str">
        <f t="shared" ca="1" si="1018"/>
        <v>-</v>
      </c>
      <c r="DY127" s="19" t="str">
        <f t="shared" ca="1" si="1018"/>
        <v>-</v>
      </c>
      <c r="DZ127" s="19" t="str">
        <f t="shared" ca="1" si="1018"/>
        <v>-</v>
      </c>
      <c r="EA127" s="19" t="str">
        <f t="shared" ca="1" si="1018"/>
        <v>-</v>
      </c>
      <c r="EB127" s="19" t="str">
        <f t="shared" ca="1" si="1018"/>
        <v>-</v>
      </c>
      <c r="EC127" s="19" t="str">
        <f t="shared" ca="1" si="1018"/>
        <v>-</v>
      </c>
      <c r="ED127" s="19">
        <f t="shared" ca="1" si="1018"/>
        <v>0</v>
      </c>
      <c r="EE127" s="19">
        <f t="shared" ca="1" si="1018"/>
        <v>0</v>
      </c>
      <c r="EF127" s="19">
        <f t="shared" ca="1" si="1018"/>
        <v>0</v>
      </c>
      <c r="EG127" s="19">
        <f t="shared" ca="1" si="1018"/>
        <v>0</v>
      </c>
      <c r="EH127" s="19">
        <f t="shared" ca="1" si="1018"/>
        <v>0</v>
      </c>
      <c r="EI127" s="19">
        <f t="shared" ca="1" si="1018"/>
        <v>0</v>
      </c>
      <c r="EJ127" s="19">
        <f t="shared" ca="1" si="1018"/>
        <v>0</v>
      </c>
      <c r="EK127" s="19">
        <f t="shared" ca="1" si="1018"/>
        <v>0</v>
      </c>
      <c r="EL127" s="19">
        <f t="shared" ca="1" si="1018"/>
        <v>0</v>
      </c>
      <c r="EM127" s="19">
        <f t="shared" ca="1" si="1018"/>
        <v>0</v>
      </c>
      <c r="EN127" s="19">
        <f t="shared" ca="1" si="1018"/>
        <v>0</v>
      </c>
      <c r="EO127" s="19">
        <f t="shared" ca="1" si="1018"/>
        <v>0</v>
      </c>
      <c r="EP127" s="19">
        <f t="shared" ca="1" si="1018"/>
        <v>0</v>
      </c>
      <c r="EQ127" s="19">
        <f t="shared" ca="1" si="1018"/>
        <v>0</v>
      </c>
      <c r="ER127" s="19">
        <f t="shared" ca="1" si="1018"/>
        <v>0</v>
      </c>
      <c r="ES127" s="19">
        <f t="shared" ca="1" si="1018"/>
        <v>0</v>
      </c>
      <c r="ET127" s="19">
        <f t="shared" ca="1" si="1019"/>
        <v>0</v>
      </c>
      <c r="EU127" s="19">
        <f t="shared" ca="1" si="1019"/>
        <v>0</v>
      </c>
      <c r="EV127" s="19">
        <f t="shared" ca="1" si="1019"/>
        <v>0</v>
      </c>
      <c r="EW127" s="19">
        <f t="shared" ca="1" si="1019"/>
        <v>0</v>
      </c>
      <c r="EX127" s="19">
        <f t="shared" ca="1" si="1019"/>
        <v>0</v>
      </c>
      <c r="EY127" s="19">
        <f t="shared" ca="1" si="1019"/>
        <v>0</v>
      </c>
      <c r="EZ127" s="19">
        <f t="shared" ca="1" si="1019"/>
        <v>0</v>
      </c>
      <c r="FA127" s="19">
        <f t="shared" ca="1" si="1019"/>
        <v>0</v>
      </c>
      <c r="FB127" s="19">
        <f t="shared" ca="1" si="1019"/>
        <v>0</v>
      </c>
      <c r="FC127" s="19">
        <f t="shared" ca="1" si="1019"/>
        <v>0</v>
      </c>
      <c r="FD127" s="19">
        <f t="shared" ca="1" si="1019"/>
        <v>0</v>
      </c>
      <c r="FE127" s="19">
        <f t="shared" ca="1" si="1019"/>
        <v>0</v>
      </c>
      <c r="FF127" s="19">
        <f t="shared" ca="1" si="1019"/>
        <v>0</v>
      </c>
      <c r="FG127" s="19">
        <f t="shared" ca="1" si="1019"/>
        <v>0</v>
      </c>
      <c r="FH127" s="19">
        <f t="shared" ca="1" si="1019"/>
        <v>0</v>
      </c>
      <c r="FI127" s="19">
        <f t="shared" ca="1" si="1019"/>
        <v>0</v>
      </c>
      <c r="FJ127" s="19">
        <f t="shared" ca="1" si="1020"/>
        <v>0</v>
      </c>
      <c r="FK127" s="19">
        <f t="shared" ca="1" si="1020"/>
        <v>0</v>
      </c>
      <c r="FL127" s="19">
        <f t="shared" ca="1" si="1020"/>
        <v>0</v>
      </c>
      <c r="FM127" s="19">
        <f t="shared" ca="1" si="1020"/>
        <v>0</v>
      </c>
      <c r="FN127" s="19">
        <f t="shared" ca="1" si="1020"/>
        <v>0</v>
      </c>
      <c r="FO127" s="19">
        <f t="shared" ca="1" si="1020"/>
        <v>0</v>
      </c>
      <c r="FP127" s="19">
        <f t="shared" ca="1" si="1020"/>
        <v>0</v>
      </c>
      <c r="FQ127" s="19">
        <f t="shared" ca="1" si="1020"/>
        <v>0</v>
      </c>
      <c r="FR127" s="19">
        <f t="shared" ca="1" si="1020"/>
        <v>0</v>
      </c>
      <c r="FS127" s="19">
        <f t="shared" ca="1" si="1020"/>
        <v>0</v>
      </c>
      <c r="FT127" s="19">
        <f t="shared" ca="1" si="1020"/>
        <v>0</v>
      </c>
      <c r="FU127" s="19">
        <f t="shared" ca="1" si="1020"/>
        <v>0</v>
      </c>
      <c r="FV127" s="19">
        <f t="shared" ca="1" si="1020"/>
        <v>0</v>
      </c>
      <c r="FW127" s="19">
        <f t="shared" ca="1" si="1020"/>
        <v>0</v>
      </c>
      <c r="FX127" s="19">
        <f t="shared" ca="1" si="1020"/>
        <v>0</v>
      </c>
      <c r="FY127" s="19">
        <f t="shared" ca="1" si="1020"/>
        <v>0</v>
      </c>
      <c r="FZ127" s="19">
        <f t="shared" ca="1" si="1020"/>
        <v>0</v>
      </c>
      <c r="GA127" s="19">
        <f t="shared" ca="1" si="1020"/>
        <v>0</v>
      </c>
      <c r="GB127" s="19">
        <f t="shared" ca="1" si="1020"/>
        <v>0</v>
      </c>
      <c r="GC127" s="19">
        <f t="shared" ca="1" si="1020"/>
        <v>0</v>
      </c>
      <c r="GD127" s="19">
        <f t="shared" ca="1" si="1020"/>
        <v>0</v>
      </c>
      <c r="GE127" s="19">
        <f t="shared" ca="1" si="1020"/>
        <v>0</v>
      </c>
      <c r="GF127" s="19">
        <f t="shared" ca="1" si="1020"/>
        <v>0</v>
      </c>
      <c r="GG127" s="19">
        <f t="shared" ca="1" si="1020"/>
        <v>0</v>
      </c>
      <c r="GH127" s="19">
        <f t="shared" ca="1" si="1020"/>
        <v>0</v>
      </c>
      <c r="GI127" s="19">
        <f t="shared" ca="1" si="1020"/>
        <v>0</v>
      </c>
      <c r="GJ127" s="19">
        <f t="shared" ca="1" si="1020"/>
        <v>0</v>
      </c>
      <c r="GK127" s="19">
        <f t="shared" ca="1" si="1020"/>
        <v>0</v>
      </c>
      <c r="GL127" s="19">
        <f t="shared" ca="1" si="1020"/>
        <v>0</v>
      </c>
      <c r="GM127" s="19">
        <f t="shared" ca="1" si="1020"/>
        <v>0</v>
      </c>
      <c r="GN127" s="19">
        <f t="shared" ca="1" si="1020"/>
        <v>0</v>
      </c>
      <c r="GO127" s="19">
        <f t="shared" ca="1" si="1020"/>
        <v>0</v>
      </c>
      <c r="GP127" s="19">
        <f t="shared" ca="1" si="1020"/>
        <v>0</v>
      </c>
      <c r="GQ127" s="19">
        <f t="shared" ca="1" si="1020"/>
        <v>0</v>
      </c>
      <c r="GR127" s="19">
        <f t="shared" ca="1" si="1020"/>
        <v>0</v>
      </c>
      <c r="GS127" s="19">
        <f t="shared" ca="1" si="1020"/>
        <v>0</v>
      </c>
      <c r="GT127" s="19">
        <f t="shared" ca="1" si="1020"/>
        <v>0</v>
      </c>
      <c r="GU127" s="19">
        <f t="shared" ca="1" si="1020"/>
        <v>0</v>
      </c>
      <c r="GV127" s="19">
        <f t="shared" ca="1" si="1020"/>
        <v>0</v>
      </c>
      <c r="GW127" s="19">
        <f t="shared" ca="1" si="1020"/>
        <v>0</v>
      </c>
      <c r="GX127" s="19">
        <f t="shared" ca="1" si="1020"/>
        <v>0</v>
      </c>
      <c r="GY127" s="19">
        <f t="shared" ca="1" si="1020"/>
        <v>0</v>
      </c>
      <c r="GZ127" s="19">
        <f t="shared" ca="1" si="1020"/>
        <v>0</v>
      </c>
      <c r="HA127" s="19">
        <f t="shared" ca="1" si="1020"/>
        <v>0</v>
      </c>
      <c r="HB127" s="19">
        <f t="shared" ca="1" si="1020"/>
        <v>0</v>
      </c>
      <c r="HC127" s="19">
        <f t="shared" ca="1" si="1020"/>
        <v>0</v>
      </c>
      <c r="HD127" s="19">
        <f t="shared" ca="1" si="1020"/>
        <v>0</v>
      </c>
      <c r="HE127" s="19">
        <f t="shared" ca="1" si="1020"/>
        <v>0</v>
      </c>
      <c r="HF127" s="19">
        <f t="shared" ca="1" si="1020"/>
        <v>0</v>
      </c>
      <c r="HG127" s="19">
        <f t="shared" ca="1" si="1020"/>
        <v>0</v>
      </c>
      <c r="HH127" s="19">
        <f t="shared" ca="1" si="1020"/>
        <v>0</v>
      </c>
      <c r="HI127" s="19">
        <f t="shared" ca="1" si="1020"/>
        <v>0</v>
      </c>
      <c r="HJ127" s="19">
        <f t="shared" ca="1" si="1020"/>
        <v>0</v>
      </c>
      <c r="HK127" s="19">
        <f t="shared" ca="1" si="1020"/>
        <v>0</v>
      </c>
      <c r="HL127" s="19">
        <f t="shared" ca="1" si="1021"/>
        <v>0</v>
      </c>
      <c r="HM127" s="19">
        <f t="shared" ca="1" si="1021"/>
        <v>0</v>
      </c>
      <c r="HN127" s="19">
        <f t="shared" ca="1" si="1021"/>
        <v>0</v>
      </c>
      <c r="HO127" s="19">
        <f t="shared" ca="1" si="1021"/>
        <v>0</v>
      </c>
      <c r="HP127" s="19">
        <f t="shared" ca="1" si="1021"/>
        <v>0</v>
      </c>
      <c r="HQ127" s="19">
        <f t="shared" ca="1" si="1021"/>
        <v>0</v>
      </c>
      <c r="HR127" s="19">
        <f t="shared" ca="1" si="1021"/>
        <v>0</v>
      </c>
      <c r="HS127" s="19">
        <f t="shared" ca="1" si="1021"/>
        <v>0</v>
      </c>
      <c r="HT127" s="19">
        <f t="shared" ca="1" si="1021"/>
        <v>0</v>
      </c>
      <c r="HU127" s="19">
        <f t="shared" ca="1" si="1021"/>
        <v>0</v>
      </c>
      <c r="HV127" s="19">
        <f t="shared" ca="1" si="1021"/>
        <v>0</v>
      </c>
      <c r="HW127" s="19">
        <f t="shared" ca="1" si="1021"/>
        <v>0</v>
      </c>
      <c r="HX127" s="19">
        <f t="shared" ca="1" si="1021"/>
        <v>0</v>
      </c>
      <c r="HY127" s="19">
        <f t="shared" ca="1" si="1021"/>
        <v>0</v>
      </c>
      <c r="HZ127" s="19">
        <f t="shared" ca="1" si="1021"/>
        <v>0</v>
      </c>
      <c r="IA127" s="19">
        <f t="shared" ca="1" si="1021"/>
        <v>0</v>
      </c>
      <c r="IB127" s="19">
        <f t="shared" ca="1" si="1021"/>
        <v>0</v>
      </c>
      <c r="IC127" s="19">
        <f t="shared" ca="1" si="1021"/>
        <v>0</v>
      </c>
      <c r="ID127" s="19">
        <f t="shared" ca="1" si="1021"/>
        <v>0</v>
      </c>
      <c r="IE127" s="5">
        <f t="shared" ca="1" si="1022"/>
        <v>67</v>
      </c>
      <c r="IF127" s="9"/>
      <c r="IG127" s="5">
        <f t="shared" ca="1" si="1023"/>
        <v>1</v>
      </c>
      <c r="IH127" s="12" t="b">
        <v>1</v>
      </c>
      <c r="II127" s="19">
        <f t="shared" ca="1" si="1024"/>
        <v>0</v>
      </c>
      <c r="IJ127" s="5">
        <f t="shared" ca="1" si="1023"/>
        <v>55</v>
      </c>
      <c r="IK127" s="19">
        <f t="shared" ca="1" si="1024"/>
        <v>1</v>
      </c>
      <c r="IL127" s="19">
        <f t="shared" ca="1" si="1024"/>
        <v>0</v>
      </c>
      <c r="IM127" s="19">
        <f t="shared" ca="1" si="1024"/>
        <v>0</v>
      </c>
      <c r="IN127" s="19">
        <f t="shared" ca="1" si="1024"/>
        <v>0</v>
      </c>
      <c r="IO127" s="19">
        <f t="shared" ca="1" si="1024"/>
        <v>0</v>
      </c>
      <c r="IP127" s="19">
        <f t="shared" ca="1" si="1024"/>
        <v>0</v>
      </c>
      <c r="IQ127" s="19">
        <f t="shared" ca="1" si="1024"/>
        <v>0</v>
      </c>
      <c r="IR127" s="19">
        <f t="shared" ca="1" si="1024"/>
        <v>0</v>
      </c>
      <c r="IS127" s="19">
        <f t="shared" ca="1" si="1024"/>
        <v>0</v>
      </c>
      <c r="IT127" s="19">
        <f t="shared" ca="1" si="1024"/>
        <v>0</v>
      </c>
      <c r="IU127" s="19">
        <f t="shared" ca="1" si="1024"/>
        <v>0</v>
      </c>
      <c r="IV127" s="19">
        <f t="shared" ca="1" si="1024"/>
        <v>0</v>
      </c>
      <c r="IW127" s="19">
        <f t="shared" ca="1" si="1024"/>
        <v>0</v>
      </c>
      <c r="IX127" s="19">
        <f t="shared" ca="1" si="1024"/>
        <v>0</v>
      </c>
      <c r="IY127" s="19">
        <f t="shared" ca="1" si="1024"/>
        <v>0</v>
      </c>
      <c r="IZ127" s="19">
        <f t="shared" ca="1" si="1024"/>
        <v>0</v>
      </c>
      <c r="JA127" s="19">
        <f t="shared" ca="1" si="1024"/>
        <v>0</v>
      </c>
      <c r="JB127" s="19">
        <f t="shared" ca="1" si="1024"/>
        <v>0</v>
      </c>
      <c r="JC127" s="19">
        <f t="shared" ca="1" si="1024"/>
        <v>0</v>
      </c>
      <c r="JD127" s="19">
        <f t="shared" ca="1" si="1024"/>
        <v>0</v>
      </c>
      <c r="JE127" s="19">
        <f t="shared" ca="1" si="1024"/>
        <v>0</v>
      </c>
      <c r="JF127" s="19">
        <f t="shared" ca="1" si="1024"/>
        <v>0</v>
      </c>
      <c r="JG127" s="5">
        <f t="shared" ca="1" si="1025"/>
        <v>1.2500000000000001E-2</v>
      </c>
      <c r="JH127" s="567">
        <f t="shared" ca="1" si="1025"/>
        <v>0</v>
      </c>
      <c r="JI127" s="5">
        <f t="shared" ca="1" si="1025"/>
        <v>6.25E-2</v>
      </c>
      <c r="JJ127" s="5">
        <f t="shared" ca="1" si="1025"/>
        <v>6.25E-2</v>
      </c>
      <c r="JK127" s="5">
        <f t="shared" ca="1" si="1025"/>
        <v>6.25E-2</v>
      </c>
      <c r="JL127" s="19">
        <f t="shared" ca="1" si="1024"/>
        <v>1</v>
      </c>
      <c r="JM127" s="19">
        <f t="shared" ca="1" si="1024"/>
        <v>0</v>
      </c>
      <c r="JN127" s="19">
        <f t="shared" ca="1" si="1024"/>
        <v>1</v>
      </c>
      <c r="JO127" s="9"/>
      <c r="JP127" s="5" t="b">
        <f t="shared" ca="1" si="1026"/>
        <v>0</v>
      </c>
      <c r="JQ127" s="19" t="str">
        <f t="shared" ca="1" si="1027"/>
        <v>-</v>
      </c>
      <c r="JR127" s="19" t="str">
        <f t="shared" ca="1" si="1027"/>
        <v>-</v>
      </c>
      <c r="JS127" s="5" t="b">
        <f t="shared" ca="1" si="1028"/>
        <v>0</v>
      </c>
      <c r="JT127" s="5" t="b">
        <f t="shared" ca="1" si="1028"/>
        <v>0</v>
      </c>
      <c r="JU127" s="5" t="b">
        <f t="shared" ca="1" si="1028"/>
        <v>1</v>
      </c>
      <c r="JV127" s="144">
        <f t="shared" ref="JV127:JW131" ca="1" si="1046">$O127</f>
        <v>1</v>
      </c>
      <c r="JW127" s="144">
        <f t="shared" ca="1" si="1046"/>
        <v>1</v>
      </c>
      <c r="JX127" s="19" t="str">
        <f t="shared" ref="JX127:KD131" ca="1" si="1047">OFFSET(JX$5,$B127,0)</f>
        <v>-</v>
      </c>
      <c r="JY127" s="19" t="str">
        <f t="shared" ca="1" si="1047"/>
        <v>-</v>
      </c>
      <c r="JZ127" s="19" t="str">
        <f t="shared" ca="1" si="1047"/>
        <v>-</v>
      </c>
      <c r="KA127" s="19" t="str">
        <f t="shared" ca="1" si="1047"/>
        <v>-</v>
      </c>
      <c r="KB127" s="19">
        <f t="shared" ca="1" si="1047"/>
        <v>1</v>
      </c>
      <c r="KC127" s="19">
        <f t="shared" ca="1" si="1047"/>
        <v>0.66</v>
      </c>
      <c r="KD127" s="19" t="str">
        <f t="shared" ca="1" si="1047"/>
        <v>-</v>
      </c>
      <c r="KE127" s="5" t="b">
        <v>0</v>
      </c>
      <c r="KF127" s="237">
        <f ca="1">OFFSET(KF127,-1,0)</f>
        <v>2</v>
      </c>
      <c r="KG127" s="237">
        <f t="shared" ref="KG127:KM127" ca="1" si="1048">OFFSET(KG127,-1,0)</f>
        <v>2</v>
      </c>
      <c r="KH127" s="237">
        <f t="shared" ca="1" si="1048"/>
        <v>2</v>
      </c>
      <c r="KI127" s="237">
        <f t="shared" ca="1" si="1048"/>
        <v>2</v>
      </c>
      <c r="KJ127" s="237">
        <f t="shared" ca="1" si="1048"/>
        <v>2</v>
      </c>
      <c r="KK127" s="237">
        <f t="shared" ca="1" si="1048"/>
        <v>2</v>
      </c>
      <c r="KL127" s="237">
        <f t="shared" ca="1" si="1048"/>
        <v>2</v>
      </c>
      <c r="KM127" s="237">
        <f t="shared" ca="1" si="1048"/>
        <v>2</v>
      </c>
      <c r="KN127" s="5" t="str">
        <f t="array" aca="1" ref="KN127" ca="1">IF(OR(KO127:KU127&lt;&gt;"-"),TRUE,"-")</f>
        <v>-</v>
      </c>
      <c r="KO127" s="19" t="str">
        <f t="shared" ref="KO127:KZ131" ca="1" si="1049">OFFSET(KO$5,$B127,0)</f>
        <v>-</v>
      </c>
      <c r="KP127" s="19" t="str">
        <f t="shared" ca="1" si="1049"/>
        <v>-</v>
      </c>
      <c r="KQ127" s="19" t="str">
        <f t="shared" ca="1" si="1049"/>
        <v>-</v>
      </c>
      <c r="KR127" s="19" t="str">
        <f t="shared" ca="1" si="1049"/>
        <v>-</v>
      </c>
      <c r="KS127" s="19" t="str">
        <f t="shared" ca="1" si="1049"/>
        <v>-</v>
      </c>
      <c r="KT127" s="19" t="str">
        <f t="shared" ca="1" si="1049"/>
        <v>-</v>
      </c>
      <c r="KU127" s="19" t="str">
        <f t="shared" ca="1" si="1049"/>
        <v>-</v>
      </c>
      <c r="KV127" s="19" t="b">
        <f t="shared" ca="1" si="1049"/>
        <v>0</v>
      </c>
      <c r="KW127" s="144">
        <f t="shared" ca="1" si="1030"/>
        <v>2</v>
      </c>
      <c r="KX127" s="19">
        <f t="shared" ca="1" si="1049"/>
        <v>2</v>
      </c>
      <c r="KY127" s="19" t="b">
        <f t="shared" ca="1" si="1049"/>
        <v>0</v>
      </c>
      <c r="KZ127" s="19" t="str">
        <f t="shared" ca="1" si="1049"/>
        <v>-</v>
      </c>
      <c r="LA127" s="5" t="str">
        <f t="shared" ca="1" si="1031"/>
        <v>-</v>
      </c>
      <c r="LB127" s="5" t="str">
        <f t="shared" ca="1" si="1031"/>
        <v>-</v>
      </c>
      <c r="LC127" s="5" t="str">
        <f t="shared" ca="1" si="1031"/>
        <v>-</v>
      </c>
      <c r="LD127" s="5" t="str">
        <f t="shared" ca="1" si="1031"/>
        <v>-</v>
      </c>
      <c r="LE127" s="19" t="b">
        <f t="shared" ref="LE127:LO131" ca="1" si="1050">OFFSET(LE$5,$B127,0)</f>
        <v>0</v>
      </c>
      <c r="LF127" s="19" t="str">
        <f t="shared" ca="1" si="1050"/>
        <v>-</v>
      </c>
      <c r="LG127" s="19" t="str">
        <f ca="1">OFFSET(LG$5,$B127,0)</f>
        <v>-</v>
      </c>
      <c r="LH127" s="19" t="b">
        <f ca="1">OFFSET(LH$5,$B127,0)</f>
        <v>1</v>
      </c>
      <c r="LI127" s="19">
        <f t="shared" ca="1" si="1050"/>
        <v>0.75</v>
      </c>
      <c r="LJ127" s="19">
        <f t="shared" ca="1" si="1050"/>
        <v>0.75</v>
      </c>
      <c r="LK127" s="19">
        <f t="shared" ca="1" si="1050"/>
        <v>0.99</v>
      </c>
      <c r="LL127" s="19">
        <f t="shared" ca="1" si="1050"/>
        <v>0.5</v>
      </c>
      <c r="LM127" s="19">
        <f t="shared" ca="1" si="1050"/>
        <v>0</v>
      </c>
      <c r="LN127" s="19">
        <f t="shared" ca="1" si="1050"/>
        <v>0</v>
      </c>
      <c r="LO127" s="19" t="str">
        <f t="shared" ca="1" si="1050"/>
        <v>-</v>
      </c>
      <c r="LP127" s="5" t="str" cm="1">
        <f t="array" aca="1" ref="LP127" ca="1">INDEX(i.meatgrid,$Q127,LP$7)</f>
        <v>-</v>
      </c>
      <c r="LQ127" s="5" t="str" cm="1">
        <f t="array" aca="1" ref="LQ127" ca="1">INDEX(i.meatgrid,$Q127,LQ$7)</f>
        <v>-</v>
      </c>
      <c r="LR127" s="19" t="str">
        <f t="shared" ca="1" si="1032"/>
        <v>-</v>
      </c>
      <c r="LS127" s="5">
        <f t="shared" ca="1" si="1033"/>
        <v>1</v>
      </c>
      <c r="LT127" s="9"/>
      <c r="LU127" s="19">
        <f t="shared" ca="1" si="1032"/>
        <v>70</v>
      </c>
      <c r="LV127" s="19">
        <f t="shared" ca="1" si="1034"/>
        <v>50</v>
      </c>
      <c r="LW127" s="19">
        <f t="shared" ca="1" si="1034"/>
        <v>80</v>
      </c>
      <c r="LX127" s="19">
        <f t="shared" ca="1" si="1034"/>
        <v>50</v>
      </c>
      <c r="LY127" s="5" t="b" cm="1">
        <f t="array" aca="1" ref="LY127" ca="1">INDEX(i.meatgrid,$Q127,LY$7)</f>
        <v>0</v>
      </c>
      <c r="LZ127" s="5" t="b" cm="1">
        <f t="array" aca="1" ref="LZ127" ca="1">INDEX(i.meatgrid,$Q127,LZ$7)</f>
        <v>0</v>
      </c>
      <c r="MA127" s="5" cm="1">
        <f t="array" aca="1" ref="MA127" ca="1">INDEX(i.meatgrid,$Q127,MA$7)</f>
        <v>40</v>
      </c>
      <c r="MB127" s="5" t="str" cm="1">
        <f t="array" aca="1" ref="MB127" ca="1">INDEX(i.meatgrid,$Q127,MB$7)</f>
        <v>-</v>
      </c>
      <c r="MC127" s="19">
        <f t="shared" ca="1" si="1035"/>
        <v>1</v>
      </c>
      <c r="MD127" s="5">
        <f t="shared" ca="1" si="1036"/>
        <v>1</v>
      </c>
      <c r="ME127" s="5" cm="1">
        <f t="array" aca="1" ref="ME127" ca="1">INDEX(i.meatgrid,$Q127,ME$7)</f>
        <v>1</v>
      </c>
      <c r="MF127" s="5" cm="1">
        <f t="array" aca="1" ref="MF127" ca="1">INDEX(i.meatgrid,$Q127,MF$7)</f>
        <v>0</v>
      </c>
      <c r="MG127" s="5" cm="1">
        <f t="array" aca="1" ref="MG127" ca="1">INDEX(i.meatgrid,$Q127,MG$7)</f>
        <v>0</v>
      </c>
      <c r="MH127" s="5" cm="1">
        <f t="array" aca="1" ref="MH127" ca="1">INDEX(i.meatgrid,$Q127,MH$7)</f>
        <v>0</v>
      </c>
      <c r="MI127" s="5" cm="1">
        <f t="array" aca="1" ref="MI127" ca="1">INDEX(i.meatgrid,$Q127,MI$7)</f>
        <v>0</v>
      </c>
      <c r="MJ127" s="5" cm="1">
        <f t="array" aca="1" ref="MJ127" ca="1">INDEX(i.meatgrid,$Q127,MJ$7)</f>
        <v>1</v>
      </c>
      <c r="MK127" s="5" cm="1">
        <f t="array" aca="1" ref="MK127" ca="1">INDEX(i.meatgrid,$Q127,MK$7)</f>
        <v>1</v>
      </c>
      <c r="ML127" s="5" cm="1">
        <f t="array" aca="1" ref="ML127" ca="1">INDEX(i.meatgrid,$Q127,ML$7)</f>
        <v>1</v>
      </c>
      <c r="MM127" s="19">
        <f t="shared" ca="1" si="1037"/>
        <v>1</v>
      </c>
      <c r="MN127" s="9"/>
      <c r="MO127" s="19" t="b">
        <f t="shared" ca="1" si="1038"/>
        <v>0</v>
      </c>
      <c r="MP127" s="19" t="b">
        <f t="shared" ca="1" si="1038"/>
        <v>0</v>
      </c>
      <c r="MQ127" s="19">
        <f t="shared" ca="1" si="1038"/>
        <v>1</v>
      </c>
      <c r="MR127" s="19">
        <f t="shared" ca="1" si="1038"/>
        <v>0.75</v>
      </c>
      <c r="MS127" s="19">
        <f t="shared" ca="1" si="1038"/>
        <v>0.75</v>
      </c>
      <c r="MT127" s="19">
        <f t="shared" ca="1" si="1038"/>
        <v>0.8</v>
      </c>
      <c r="MU127" s="19">
        <f t="shared" ca="1" si="1038"/>
        <v>0.82499999999999996</v>
      </c>
      <c r="MV127" s="19">
        <f t="shared" ca="1" si="1038"/>
        <v>0.875</v>
      </c>
      <c r="MW127" s="19">
        <f t="shared" ca="1" si="1038"/>
        <v>0.9</v>
      </c>
      <c r="MX127" s="19">
        <f t="shared" ca="1" si="1038"/>
        <v>1</v>
      </c>
      <c r="MY127" s="19">
        <f t="shared" ca="1" si="1038"/>
        <v>0.875</v>
      </c>
      <c r="MZ127" s="19" t="b">
        <f t="shared" ca="1" si="1038"/>
        <v>1</v>
      </c>
      <c r="NA127" s="19">
        <f t="shared" ca="1" si="1039"/>
        <v>74.989999999999995</v>
      </c>
      <c r="NB127" s="19" t="str">
        <f t="shared" ca="1" si="1039"/>
        <v>-</v>
      </c>
      <c r="NC127" s="19" t="str">
        <f t="shared" ca="1" si="1039"/>
        <v>-</v>
      </c>
      <c r="ND127" s="19" t="str">
        <f t="shared" ca="1" si="1039"/>
        <v>-</v>
      </c>
      <c r="NE127" s="19" t="str">
        <f t="shared" ca="1" si="1039"/>
        <v>-</v>
      </c>
      <c r="NF127" s="19" t="str">
        <f t="shared" ca="1" si="1039"/>
        <v>-</v>
      </c>
      <c r="NG127" s="19" t="str">
        <f t="shared" ca="1" si="1039"/>
        <v>-</v>
      </c>
      <c r="NH127" s="19" t="str">
        <f t="shared" ca="1" si="1039"/>
        <v>-</v>
      </c>
      <c r="NI127" s="19">
        <f t="shared" ca="1" si="1039"/>
        <v>36.99</v>
      </c>
      <c r="NJ127" s="19">
        <f t="shared" ca="1" si="1039"/>
        <v>36.99</v>
      </c>
      <c r="NK127" s="19" t="str">
        <f t="shared" ca="1" si="1039"/>
        <v>-</v>
      </c>
      <c r="NL127" s="19" t="str">
        <f t="shared" ca="1" si="1039"/>
        <v>-</v>
      </c>
      <c r="NM127" s="19" t="str">
        <f t="shared" ca="1" si="1039"/>
        <v>-</v>
      </c>
      <c r="NN127" s="19" t="str">
        <f t="shared" ca="1" si="1039"/>
        <v>-</v>
      </c>
      <c r="NO127" s="19" t="str">
        <f t="shared" ca="1" si="1039"/>
        <v>-</v>
      </c>
      <c r="NP127" s="19">
        <f t="shared" ca="1" si="1039"/>
        <v>49.99</v>
      </c>
      <c r="NQ127" s="19">
        <f t="shared" ca="1" si="1039"/>
        <v>49.99</v>
      </c>
      <c r="NR127" s="19">
        <f t="shared" ca="1" si="1039"/>
        <v>49.99</v>
      </c>
      <c r="NS127" s="19">
        <f t="shared" ca="1" si="1039"/>
        <v>49.99</v>
      </c>
      <c r="NT127" s="19">
        <f t="shared" ca="1" si="1039"/>
        <v>49.99</v>
      </c>
      <c r="NU127" s="19">
        <f t="shared" ca="1" si="1039"/>
        <v>49.99</v>
      </c>
      <c r="NV127" s="19">
        <f t="shared" ca="1" si="1039"/>
        <v>49.99</v>
      </c>
      <c r="NW127" s="19">
        <f t="shared" ca="1" si="1039"/>
        <v>49.99</v>
      </c>
      <c r="NX127" s="19">
        <f t="shared" ca="1" si="1039"/>
        <v>412.99</v>
      </c>
      <c r="NY127" s="19">
        <f t="shared" ca="1" si="1039"/>
        <v>412.99</v>
      </c>
      <c r="NZ127" s="19" t="str">
        <f t="shared" ca="1" si="1039"/>
        <v>-</v>
      </c>
      <c r="OA127" s="19" t="str">
        <f t="shared" ca="1" si="1039"/>
        <v>-</v>
      </c>
      <c r="OB127" s="19" t="str">
        <f t="shared" ca="1" si="1039"/>
        <v>-</v>
      </c>
      <c r="OC127" s="19" t="str">
        <f t="shared" ca="1" si="1039"/>
        <v>-</v>
      </c>
      <c r="OD127" s="19" t="str">
        <f t="shared" ca="1" si="1039"/>
        <v>-</v>
      </c>
      <c r="OE127" s="19">
        <f t="shared" ca="1" si="1039"/>
        <v>6.8900000000000006</v>
      </c>
      <c r="OF127" s="19">
        <f t="shared" ca="1" si="1039"/>
        <v>6.8900000000000006</v>
      </c>
      <c r="OG127" s="19">
        <f t="shared" ca="1" si="1039"/>
        <v>6.8900000000000006</v>
      </c>
      <c r="OH127" s="19">
        <f t="shared" ca="1" si="1039"/>
        <v>6.8900000000000006</v>
      </c>
      <c r="OI127" s="19">
        <f t="shared" ca="1" si="1039"/>
        <v>6.8900000000000006</v>
      </c>
      <c r="OJ127" s="19">
        <f t="shared" ca="1" si="1039"/>
        <v>6.8900000000000006</v>
      </c>
      <c r="OK127" s="19">
        <f t="shared" ca="1" si="1039"/>
        <v>6.8900000000000006</v>
      </c>
      <c r="OL127" s="19">
        <f t="shared" ca="1" si="1039"/>
        <v>6.8900000000000006</v>
      </c>
      <c r="OM127" s="19">
        <f t="shared" ca="1" si="1039"/>
        <v>346.99</v>
      </c>
      <c r="ON127" s="19">
        <f t="shared" ca="1" si="1039"/>
        <v>346.99</v>
      </c>
      <c r="OO127" s="19" t="str">
        <f t="shared" ca="1" si="1039"/>
        <v>-</v>
      </c>
      <c r="OP127" s="19" t="str">
        <f t="shared" ca="1" si="1039"/>
        <v>-</v>
      </c>
      <c r="OQ127" s="19" t="str">
        <f t="shared" ca="1" si="1039"/>
        <v>-</v>
      </c>
      <c r="OR127" s="19" t="str">
        <f t="shared" ca="1" si="1039"/>
        <v>-</v>
      </c>
      <c r="OS127" s="19" t="str">
        <f t="shared" ca="1" si="1039"/>
        <v>-</v>
      </c>
      <c r="OT127" s="19">
        <f t="shared" ca="1" si="1039"/>
        <v>0</v>
      </c>
      <c r="OU127" s="24">
        <v>0</v>
      </c>
    </row>
    <row r="128" spans="1:411" outlineLevel="2">
      <c r="A128" s="21">
        <f t="shared" si="158"/>
        <v>123</v>
      </c>
      <c r="B128" s="222">
        <f t="shared" ref="B128:B131" ca="1" si="1051">OFFSET(B128,-1,0)</f>
        <v>121</v>
      </c>
      <c r="C128">
        <v>205</v>
      </c>
      <c r="D128" s="144" t="str">
        <f t="shared" ca="1" si="1001"/>
        <v>GSM</v>
      </c>
      <c r="E128" t="b">
        <v>0</v>
      </c>
      <c r="F128" t="b">
        <v>0</v>
      </c>
      <c r="G128" t="b">
        <f t="shared" si="1002"/>
        <v>0</v>
      </c>
      <c r="H128" s="237">
        <f t="shared" ref="H128:T131" ca="1" si="1052">OFFSET(H128,-1,0)</f>
        <v>2</v>
      </c>
      <c r="I128" s="237">
        <f t="shared" ca="1" si="1052"/>
        <v>1</v>
      </c>
      <c r="J128" s="237" t="str">
        <f t="shared" ca="1" si="1052"/>
        <v/>
      </c>
      <c r="K128" s="237">
        <f t="shared" ca="1" si="1052"/>
        <v>2</v>
      </c>
      <c r="L128" s="237">
        <f t="shared" ca="1" si="1040"/>
        <v>2</v>
      </c>
      <c r="M128" s="237">
        <f t="shared" ca="1" si="1040"/>
        <v>3</v>
      </c>
      <c r="N128" s="237">
        <f t="shared" ca="1" si="1040"/>
        <v>3</v>
      </c>
      <c r="O128" s="237">
        <f t="shared" ca="1" si="1040"/>
        <v>1</v>
      </c>
      <c r="P128" s="237">
        <f t="shared" ca="1" si="1040"/>
        <v>1</v>
      </c>
      <c r="Q128" s="237">
        <f t="shared" ca="1" si="1040"/>
        <v>4</v>
      </c>
      <c r="R128" s="237">
        <f t="shared" ca="1" si="1040"/>
        <v>1</v>
      </c>
      <c r="S128" s="237">
        <f t="shared" ca="1" si="1040"/>
        <v>1</v>
      </c>
      <c r="T128" s="237">
        <f t="shared" ca="1" si="1040"/>
        <v>1</v>
      </c>
      <c r="U128" s="275"/>
      <c r="V128" s="275"/>
      <c r="W128" s="237">
        <f t="shared" ca="1" si="1041"/>
        <v>0</v>
      </c>
      <c r="X128" s="275"/>
      <c r="Y128" s="275">
        <f t="shared" ca="1" si="1042"/>
        <v>0</v>
      </c>
      <c r="Z128" s="275">
        <f t="shared" ca="1" si="1042"/>
        <v>0</v>
      </c>
      <c r="AA128" s="275">
        <f t="shared" ca="1" si="1042"/>
        <v>0</v>
      </c>
      <c r="AB128" s="275">
        <f t="shared" ca="1" si="1042"/>
        <v>0</v>
      </c>
      <c r="AC128" s="275">
        <f t="shared" ca="1" si="1042"/>
        <v>0</v>
      </c>
      <c r="AD128" s="275">
        <f t="shared" ca="1" si="1042"/>
        <v>0</v>
      </c>
      <c r="AE128" s="275">
        <f t="shared" ca="1" si="1042"/>
        <v>0</v>
      </c>
      <c r="AF128" s="144">
        <f ca="1">INDEX(CHOOSE($N128,DataAutumn!i.AdultDrys,DataWinter!i.AdultDrys,DataSpring!i.AdultDrys),1,$M128)</f>
        <v>3</v>
      </c>
      <c r="AG128" s="5">
        <f t="shared" ca="1" si="1003"/>
        <v>1</v>
      </c>
      <c r="AH128" s="5">
        <f t="shared" ca="1" si="1003"/>
        <v>1</v>
      </c>
      <c r="AI128" s="5">
        <f t="shared" ca="1" si="1004"/>
        <v>1</v>
      </c>
      <c r="AJ128">
        <f t="shared" ca="1" si="1005"/>
        <v>2</v>
      </c>
      <c r="AL128" s="231" t="str">
        <f ca="1">TEXT(LEFT(OFFSET(AL128,-1,0),5)+1,"00000")&amp;MID(OFFSET(AL128,-1,0),6,FIND(" ",OFFSET(AL128,-1,0),7)-5)
&amp; $D128           &amp; IF($IG128=0," FWM","")&amp;IF($IG128=1," MWM","")&amp;IF($IG128=5," Mat","")&amp;IF($IH128=TRUE,"&amp;BBT","    ")          &amp; " Day"&amp;INDEX(i.DOY,$N128,1)
&amp; " Scan"&amp;TEXT($O128,"0")        &amp;" "&amp; INDEX(DataMaster!$B$98:$B$105,$Q128,0)
&amp; " WP"&amp;TEXT($MC128*100,"000p")           &amp; " MP"&amp;TEXT($MD128*100,"000p")           &amp; " GP"&amp;TEXT($MM128*100,"000p")
&amp; " T_" &amp; IF(AND($CC128,$CE128),"TRUE ")        &amp; " (F"&amp;3+COUNTIF($CV128:$CY128,TRUE)&amp;3&amp;"N"&amp;$DM128&amp;$DN128&amp;")"</f>
        <v>00003 FeedSupply_DSP GSM MWM&amp;BBT Day204 Scan1 Prime WP100p MP100p GP100p T_TRUE  (F33N33)</v>
      </c>
      <c r="AM128" s="9" t="str">
        <f ca="1">IF(COUNTIF(AL$5:AL128,AL128)=1,"-","Dup")</f>
        <v>-</v>
      </c>
      <c r="AN128" s="9"/>
      <c r="AO128" s="237" t="str">
        <f t="shared" ref="AO128:AV131" ca="1" si="1053">OFFSET(AO128,-1,0)</f>
        <v>-</v>
      </c>
      <c r="AP128" s="237" t="str">
        <f t="shared" ca="1" si="1053"/>
        <v>-</v>
      </c>
      <c r="AQ128" s="237" t="str">
        <f t="shared" ca="1" si="1053"/>
        <v>-</v>
      </c>
      <c r="AR128" s="237" t="str">
        <f t="shared" ca="1" si="1053"/>
        <v>-</v>
      </c>
      <c r="AS128" s="237" t="str">
        <f t="shared" ca="1" si="1053"/>
        <v>-</v>
      </c>
      <c r="AT128" s="237" t="str">
        <f t="shared" ca="1" si="1053"/>
        <v>-</v>
      </c>
      <c r="AU128" s="237" t="str">
        <f t="shared" ca="1" si="1053"/>
        <v>-</v>
      </c>
      <c r="AV128" s="237" t="str">
        <f t="shared" ca="1" si="1053"/>
        <v>-</v>
      </c>
      <c r="AW128" s="9"/>
      <c r="AX128" s="5" t="b">
        <f t="shared" ca="1" si="1006"/>
        <v>0</v>
      </c>
      <c r="AY128" s="5" t="str">
        <f t="shared" ca="1" si="1006"/>
        <v>-</v>
      </c>
      <c r="AZ128" s="5" t="b">
        <f t="shared" ca="1" si="1006"/>
        <v>0</v>
      </c>
      <c r="BA128" s="5" t="b">
        <f t="shared" ca="1" si="1006"/>
        <v>1</v>
      </c>
      <c r="BB128" s="5" t="b">
        <f t="shared" ca="1" si="1006"/>
        <v>1</v>
      </c>
      <c r="BC128" s="144">
        <f t="shared" ca="1" si="1006"/>
        <v>0</v>
      </c>
      <c r="BD128" s="19" t="b">
        <f t="shared" ca="1" si="1007"/>
        <v>1</v>
      </c>
      <c r="BE128" s="9"/>
      <c r="BF128" s="5" t="str">
        <f t="shared" ca="1" si="1008"/>
        <v>-</v>
      </c>
      <c r="BG128" s="19" t="str">
        <f t="shared" ca="1" si="1009"/>
        <v>-</v>
      </c>
      <c r="BH128" s="19" t="str">
        <f t="shared" ca="1" si="1009"/>
        <v>-</v>
      </c>
      <c r="BI128" s="19" t="str">
        <f t="shared" ca="1" si="1009"/>
        <v>-</v>
      </c>
      <c r="BJ128" s="5" t="str">
        <f t="shared" ca="1" si="1010"/>
        <v>-</v>
      </c>
      <c r="BK128" s="19" t="str">
        <f t="shared" ca="1" si="1011"/>
        <v>-</v>
      </c>
      <c r="BL128" s="5" t="str">
        <f t="shared" ca="1" si="1012"/>
        <v>-</v>
      </c>
      <c r="BM128" s="19" t="str">
        <f t="shared" ca="1" si="1013"/>
        <v>-</v>
      </c>
      <c r="BN128" s="19" t="str">
        <f t="shared" ca="1" si="1013"/>
        <v>-</v>
      </c>
      <c r="BO128" s="19" t="str">
        <f t="shared" ca="1" si="1013"/>
        <v>-</v>
      </c>
      <c r="BP128" s="5" t="str">
        <f t="shared" ca="1" si="1014"/>
        <v>-</v>
      </c>
      <c r="BQ128" s="9"/>
      <c r="BR128" s="19" t="str">
        <f t="shared" ca="1" si="1015"/>
        <v>-</v>
      </c>
      <c r="BS128" s="19" t="str">
        <f t="shared" ca="1" si="1015"/>
        <v>-</v>
      </c>
      <c r="BT128" s="19" t="str">
        <f t="shared" ca="1" si="1015"/>
        <v>-</v>
      </c>
      <c r="BU128" s="19" t="str">
        <f t="shared" ca="1" si="1015"/>
        <v>-</v>
      </c>
      <c r="BV128" s="19" t="str">
        <f t="shared" ca="1" si="1015"/>
        <v>-</v>
      </c>
      <c r="BW128" s="19" t="str">
        <f t="shared" ca="1" si="1015"/>
        <v>-</v>
      </c>
      <c r="BX128" s="19" t="str">
        <f t="shared" ca="1" si="1015"/>
        <v>-</v>
      </c>
      <c r="BY128" s="19" t="str">
        <f t="shared" ca="1" si="1015"/>
        <v>-</v>
      </c>
      <c r="BZ128" s="19" t="str">
        <f t="shared" ca="1" si="1015"/>
        <v>-</v>
      </c>
      <c r="CA128" s="19" t="str">
        <f t="shared" ca="1" si="1015"/>
        <v>-</v>
      </c>
      <c r="CB128" s="9"/>
      <c r="CC128" s="237" t="b">
        <f ca="1">OFFSET(CC128,-1,0)</f>
        <v>1</v>
      </c>
      <c r="CD128" s="12" t="b">
        <v>0</v>
      </c>
      <c r="CE128" s="237" t="b">
        <f ca="1">OFFSET(CE128,-1,0)</f>
        <v>1</v>
      </c>
      <c r="CF128" s="251">
        <f t="shared" ref="CF128:CF131" ca="1" si="1054">IF(OFFSET($E128,-1,0),OFFSET($CJ128,-1,0),OFFSET(CF128,-1,0))</f>
        <v>2334102</v>
      </c>
      <c r="CG128" s="237" t="b">
        <f ca="1">OFFSET(CG128,-1,0)</f>
        <v>0</v>
      </c>
      <c r="CH128" s="12" t="s">
        <v>34</v>
      </c>
      <c r="CI128" s="19" t="b">
        <f t="shared" ca="1" si="1043"/>
        <v>1</v>
      </c>
      <c r="CJ128" s="237">
        <f t="shared" ref="CJ128:CJ131" ca="1" si="1055">OFFSET(CJ128,-1,0)+1</f>
        <v>2334103</v>
      </c>
      <c r="CK128" s="19" t="str">
        <f t="shared" ca="1" si="1043"/>
        <v>-</v>
      </c>
      <c r="CL128" s="19">
        <f t="shared" ca="1" si="1043"/>
        <v>1</v>
      </c>
      <c r="CM128" s="19">
        <f t="shared" ca="1" si="1043"/>
        <v>1</v>
      </c>
      <c r="CN128" s="9"/>
      <c r="CO128" s="444">
        <v>652</v>
      </c>
      <c r="CP128" s="444">
        <v>686</v>
      </c>
      <c r="CQ128" s="444">
        <v>721</v>
      </c>
      <c r="CR128" s="152">
        <v>378</v>
      </c>
      <c r="CS128" s="152">
        <v>413</v>
      </c>
      <c r="CT128" s="152">
        <v>448</v>
      </c>
      <c r="CU128" s="19" t="str">
        <f t="shared" ca="1" si="1017"/>
        <v>-</v>
      </c>
      <c r="CV128" s="12" t="b">
        <v>0</v>
      </c>
      <c r="CW128" s="12" t="b">
        <v>0</v>
      </c>
      <c r="CX128" s="12" t="b">
        <v>0</v>
      </c>
      <c r="CY128" s="12" t="b">
        <v>0</v>
      </c>
      <c r="CZ128" s="19" t="b">
        <f t="shared" ca="1" si="1017"/>
        <v>1</v>
      </c>
      <c r="DA128" s="19">
        <f t="shared" ca="1" si="1017"/>
        <v>0</v>
      </c>
      <c r="DB128" s="19">
        <f t="shared" ca="1" si="1017"/>
        <v>0</v>
      </c>
      <c r="DC128" s="19">
        <f t="shared" ca="1" si="1017"/>
        <v>0</v>
      </c>
      <c r="DD128" s="19">
        <f t="shared" ca="1" si="1017"/>
        <v>0</v>
      </c>
      <c r="DE128" s="19">
        <f t="shared" ca="1" si="1017"/>
        <v>0</v>
      </c>
      <c r="DF128" s="19">
        <f t="shared" ca="1" si="1017"/>
        <v>0</v>
      </c>
      <c r="DG128" s="19">
        <f t="shared" ca="1" si="1017"/>
        <v>0</v>
      </c>
      <c r="DH128" s="19">
        <f t="shared" ca="1" si="1017"/>
        <v>0</v>
      </c>
      <c r="DI128" s="19">
        <f t="shared" ca="1" si="1017"/>
        <v>0</v>
      </c>
      <c r="DJ128" s="19">
        <f t="shared" ca="1" si="1017"/>
        <v>0</v>
      </c>
      <c r="DK128" s="19">
        <f t="shared" ca="1" si="1017"/>
        <v>0</v>
      </c>
      <c r="DL128" s="19">
        <f t="shared" ca="1" si="1018"/>
        <v>0</v>
      </c>
      <c r="DM128" s="12">
        <v>3</v>
      </c>
      <c r="DN128" s="12">
        <v>3</v>
      </c>
      <c r="DO128" s="19">
        <f t="shared" ref="DO128:DR131" ca="1" si="1056">OFFSET(DO$5,$B128,0)</f>
        <v>0</v>
      </c>
      <c r="DP128" s="12">
        <v>2</v>
      </c>
      <c r="DQ128" s="12">
        <v>-2</v>
      </c>
      <c r="DR128" s="19" t="str">
        <f t="shared" ca="1" si="1018"/>
        <v>-</v>
      </c>
      <c r="DS128" s="19" t="str">
        <f t="shared" ca="1" si="1018"/>
        <v>-</v>
      </c>
      <c r="DT128" s="19" t="str">
        <f t="shared" ca="1" si="1018"/>
        <v>-</v>
      </c>
      <c r="DU128" s="251">
        <f t="shared" ca="1" si="1044"/>
        <v>0</v>
      </c>
      <c r="DV128" s="251">
        <f t="shared" ref="DV128:DV130" si="1057">DP128</f>
        <v>2</v>
      </c>
      <c r="DW128" s="251">
        <f t="shared" si="1045"/>
        <v>-2</v>
      </c>
      <c r="DX128" s="19" t="str">
        <f t="shared" ca="1" si="1018"/>
        <v>-</v>
      </c>
      <c r="DY128" s="19" t="str">
        <f t="shared" ca="1" si="1018"/>
        <v>-</v>
      </c>
      <c r="DZ128" s="19" t="str">
        <f t="shared" ca="1" si="1018"/>
        <v>-</v>
      </c>
      <c r="EA128" s="19" t="str">
        <f t="shared" ca="1" si="1018"/>
        <v>-</v>
      </c>
      <c r="EB128" s="19" t="str">
        <f t="shared" ca="1" si="1018"/>
        <v>-</v>
      </c>
      <c r="EC128" s="19" t="str">
        <f t="shared" ca="1" si="1018"/>
        <v>-</v>
      </c>
      <c r="ED128" s="19">
        <f t="shared" ca="1" si="1018"/>
        <v>0</v>
      </c>
      <c r="EE128" s="19">
        <f t="shared" ca="1" si="1018"/>
        <v>0</v>
      </c>
      <c r="EF128" s="19">
        <f t="shared" ca="1" si="1018"/>
        <v>0</v>
      </c>
      <c r="EG128" s="19">
        <f t="shared" ca="1" si="1018"/>
        <v>0</v>
      </c>
      <c r="EH128" s="19">
        <f t="shared" ca="1" si="1018"/>
        <v>0</v>
      </c>
      <c r="EI128" s="19">
        <f t="shared" ca="1" si="1018"/>
        <v>0</v>
      </c>
      <c r="EJ128" s="19">
        <f t="shared" ca="1" si="1018"/>
        <v>0</v>
      </c>
      <c r="EK128" s="19">
        <f t="shared" ca="1" si="1018"/>
        <v>0</v>
      </c>
      <c r="EL128" s="19">
        <f t="shared" ca="1" si="1018"/>
        <v>0</v>
      </c>
      <c r="EM128" s="19">
        <f t="shared" ca="1" si="1018"/>
        <v>0</v>
      </c>
      <c r="EN128" s="19">
        <f t="shared" ca="1" si="1018"/>
        <v>0</v>
      </c>
      <c r="EO128" s="19">
        <f t="shared" ca="1" si="1018"/>
        <v>0</v>
      </c>
      <c r="EP128" s="19">
        <f t="shared" ca="1" si="1018"/>
        <v>0</v>
      </c>
      <c r="EQ128" s="19">
        <f t="shared" ca="1" si="1018"/>
        <v>0</v>
      </c>
      <c r="ER128" s="19">
        <f t="shared" ca="1" si="1018"/>
        <v>0</v>
      </c>
      <c r="ES128" s="19">
        <f t="shared" ca="1" si="1018"/>
        <v>0</v>
      </c>
      <c r="ET128" s="19">
        <f t="shared" ca="1" si="1019"/>
        <v>0</v>
      </c>
      <c r="EU128" s="19">
        <f t="shared" ca="1" si="1019"/>
        <v>0</v>
      </c>
      <c r="EV128" s="19">
        <f t="shared" ca="1" si="1019"/>
        <v>0</v>
      </c>
      <c r="EW128" s="19">
        <f t="shared" ca="1" si="1019"/>
        <v>0</v>
      </c>
      <c r="EX128" s="19">
        <f t="shared" ca="1" si="1019"/>
        <v>0</v>
      </c>
      <c r="EY128" s="19">
        <f t="shared" ca="1" si="1019"/>
        <v>0</v>
      </c>
      <c r="EZ128" s="19">
        <f t="shared" ca="1" si="1019"/>
        <v>0</v>
      </c>
      <c r="FA128" s="19">
        <f t="shared" ca="1" si="1019"/>
        <v>0</v>
      </c>
      <c r="FB128" s="19">
        <f t="shared" ca="1" si="1019"/>
        <v>0</v>
      </c>
      <c r="FC128" s="19">
        <f t="shared" ca="1" si="1019"/>
        <v>0</v>
      </c>
      <c r="FD128" s="19">
        <f t="shared" ca="1" si="1019"/>
        <v>0</v>
      </c>
      <c r="FE128" s="19">
        <f t="shared" ca="1" si="1019"/>
        <v>0</v>
      </c>
      <c r="FF128" s="19">
        <f t="shared" ca="1" si="1019"/>
        <v>0</v>
      </c>
      <c r="FG128" s="19">
        <f t="shared" ca="1" si="1019"/>
        <v>0</v>
      </c>
      <c r="FH128" s="19">
        <f t="shared" ca="1" si="1019"/>
        <v>0</v>
      </c>
      <c r="FI128" s="19">
        <f t="shared" ca="1" si="1019"/>
        <v>0</v>
      </c>
      <c r="FJ128" s="19">
        <f t="shared" ca="1" si="1020"/>
        <v>0</v>
      </c>
      <c r="FK128" s="19">
        <f t="shared" ca="1" si="1020"/>
        <v>0</v>
      </c>
      <c r="FL128" s="19">
        <f t="shared" ca="1" si="1020"/>
        <v>0</v>
      </c>
      <c r="FM128" s="19">
        <f t="shared" ca="1" si="1020"/>
        <v>0</v>
      </c>
      <c r="FN128" s="19">
        <f t="shared" ca="1" si="1020"/>
        <v>0</v>
      </c>
      <c r="FO128" s="19">
        <f t="shared" ca="1" si="1020"/>
        <v>0</v>
      </c>
      <c r="FP128" s="19">
        <f t="shared" ca="1" si="1020"/>
        <v>0</v>
      </c>
      <c r="FQ128" s="19">
        <f t="shared" ca="1" si="1020"/>
        <v>0</v>
      </c>
      <c r="FR128" s="19">
        <f t="shared" ca="1" si="1020"/>
        <v>0</v>
      </c>
      <c r="FS128" s="19">
        <f t="shared" ca="1" si="1020"/>
        <v>0</v>
      </c>
      <c r="FT128" s="19">
        <f t="shared" ca="1" si="1020"/>
        <v>0</v>
      </c>
      <c r="FU128" s="19">
        <f t="shared" ca="1" si="1020"/>
        <v>0</v>
      </c>
      <c r="FV128" s="19">
        <f t="shared" ca="1" si="1020"/>
        <v>0</v>
      </c>
      <c r="FW128" s="19">
        <f t="shared" ca="1" si="1020"/>
        <v>0</v>
      </c>
      <c r="FX128" s="19">
        <f t="shared" ca="1" si="1020"/>
        <v>0</v>
      </c>
      <c r="FY128" s="19">
        <f t="shared" ca="1" si="1020"/>
        <v>0</v>
      </c>
      <c r="FZ128" s="19">
        <f t="shared" ca="1" si="1020"/>
        <v>0</v>
      </c>
      <c r="GA128" s="19">
        <f t="shared" ca="1" si="1020"/>
        <v>0</v>
      </c>
      <c r="GB128" s="19">
        <f t="shared" ca="1" si="1020"/>
        <v>0</v>
      </c>
      <c r="GC128" s="19">
        <f t="shared" ca="1" si="1020"/>
        <v>0</v>
      </c>
      <c r="GD128" s="19">
        <f t="shared" ca="1" si="1020"/>
        <v>0</v>
      </c>
      <c r="GE128" s="19">
        <f t="shared" ca="1" si="1020"/>
        <v>0</v>
      </c>
      <c r="GF128" s="19">
        <f t="shared" ca="1" si="1020"/>
        <v>0</v>
      </c>
      <c r="GG128" s="19">
        <f t="shared" ca="1" si="1020"/>
        <v>0</v>
      </c>
      <c r="GH128" s="19">
        <f t="shared" ca="1" si="1020"/>
        <v>0</v>
      </c>
      <c r="GI128" s="19">
        <f t="shared" ca="1" si="1020"/>
        <v>0</v>
      </c>
      <c r="GJ128" s="19">
        <f t="shared" ca="1" si="1020"/>
        <v>0</v>
      </c>
      <c r="GK128" s="19">
        <f t="shared" ca="1" si="1020"/>
        <v>0</v>
      </c>
      <c r="GL128" s="19">
        <f t="shared" ca="1" si="1020"/>
        <v>0</v>
      </c>
      <c r="GM128" s="19">
        <f t="shared" ca="1" si="1020"/>
        <v>0</v>
      </c>
      <c r="GN128" s="19">
        <f t="shared" ca="1" si="1020"/>
        <v>0</v>
      </c>
      <c r="GO128" s="19">
        <f t="shared" ca="1" si="1020"/>
        <v>0</v>
      </c>
      <c r="GP128" s="19">
        <f t="shared" ca="1" si="1020"/>
        <v>0</v>
      </c>
      <c r="GQ128" s="19">
        <f t="shared" ca="1" si="1020"/>
        <v>0</v>
      </c>
      <c r="GR128" s="19">
        <f t="shared" ca="1" si="1020"/>
        <v>0</v>
      </c>
      <c r="GS128" s="19">
        <f t="shared" ca="1" si="1020"/>
        <v>0</v>
      </c>
      <c r="GT128" s="19">
        <f t="shared" ca="1" si="1020"/>
        <v>0</v>
      </c>
      <c r="GU128" s="19">
        <f t="shared" ca="1" si="1020"/>
        <v>0</v>
      </c>
      <c r="GV128" s="19">
        <f t="shared" ca="1" si="1020"/>
        <v>0</v>
      </c>
      <c r="GW128" s="19">
        <f t="shared" ca="1" si="1020"/>
        <v>0</v>
      </c>
      <c r="GX128" s="19">
        <f t="shared" ca="1" si="1020"/>
        <v>0</v>
      </c>
      <c r="GY128" s="19">
        <f t="shared" ca="1" si="1020"/>
        <v>0</v>
      </c>
      <c r="GZ128" s="19">
        <f t="shared" ca="1" si="1020"/>
        <v>0</v>
      </c>
      <c r="HA128" s="19">
        <f t="shared" ca="1" si="1020"/>
        <v>0</v>
      </c>
      <c r="HB128" s="19">
        <f t="shared" ca="1" si="1020"/>
        <v>0</v>
      </c>
      <c r="HC128" s="19">
        <f t="shared" ca="1" si="1020"/>
        <v>0</v>
      </c>
      <c r="HD128" s="19">
        <f t="shared" ca="1" si="1020"/>
        <v>0</v>
      </c>
      <c r="HE128" s="19">
        <f t="shared" ca="1" si="1020"/>
        <v>0</v>
      </c>
      <c r="HF128" s="19">
        <f t="shared" ca="1" si="1020"/>
        <v>0</v>
      </c>
      <c r="HG128" s="19">
        <f t="shared" ca="1" si="1020"/>
        <v>0</v>
      </c>
      <c r="HH128" s="19">
        <f t="shared" ca="1" si="1020"/>
        <v>0</v>
      </c>
      <c r="HI128" s="19">
        <f t="shared" ca="1" si="1020"/>
        <v>0</v>
      </c>
      <c r="HJ128" s="19">
        <f t="shared" ca="1" si="1020"/>
        <v>0</v>
      </c>
      <c r="HK128" s="19">
        <f t="shared" ca="1" si="1020"/>
        <v>0</v>
      </c>
      <c r="HL128" s="19">
        <f t="shared" ca="1" si="1021"/>
        <v>0</v>
      </c>
      <c r="HM128" s="19">
        <f t="shared" ca="1" si="1021"/>
        <v>0</v>
      </c>
      <c r="HN128" s="19">
        <f t="shared" ca="1" si="1021"/>
        <v>0</v>
      </c>
      <c r="HO128" s="19">
        <f t="shared" ca="1" si="1021"/>
        <v>0</v>
      </c>
      <c r="HP128" s="19">
        <f t="shared" ca="1" si="1021"/>
        <v>0</v>
      </c>
      <c r="HQ128" s="19">
        <f t="shared" ca="1" si="1021"/>
        <v>0</v>
      </c>
      <c r="HR128" s="19">
        <f t="shared" ca="1" si="1021"/>
        <v>0</v>
      </c>
      <c r="HS128" s="19">
        <f t="shared" ca="1" si="1021"/>
        <v>0</v>
      </c>
      <c r="HT128" s="19">
        <f t="shared" ca="1" si="1021"/>
        <v>0</v>
      </c>
      <c r="HU128" s="19">
        <f t="shared" ca="1" si="1021"/>
        <v>0</v>
      </c>
      <c r="HV128" s="19">
        <f t="shared" ca="1" si="1021"/>
        <v>0</v>
      </c>
      <c r="HW128" s="19">
        <f t="shared" ca="1" si="1021"/>
        <v>0</v>
      </c>
      <c r="HX128" s="19">
        <f t="shared" ca="1" si="1021"/>
        <v>0</v>
      </c>
      <c r="HY128" s="19">
        <f t="shared" ca="1" si="1021"/>
        <v>0</v>
      </c>
      <c r="HZ128" s="19">
        <f t="shared" ca="1" si="1021"/>
        <v>0</v>
      </c>
      <c r="IA128" s="19">
        <f t="shared" ca="1" si="1021"/>
        <v>0</v>
      </c>
      <c r="IB128" s="19">
        <f t="shared" ca="1" si="1021"/>
        <v>0</v>
      </c>
      <c r="IC128" s="19">
        <f t="shared" ca="1" si="1021"/>
        <v>0</v>
      </c>
      <c r="ID128" s="19">
        <f t="shared" ca="1" si="1021"/>
        <v>0</v>
      </c>
      <c r="IE128" s="5">
        <f t="shared" ca="1" si="1022"/>
        <v>67</v>
      </c>
      <c r="IF128" s="9"/>
      <c r="IG128" s="5">
        <f t="shared" ca="1" si="1023"/>
        <v>1</v>
      </c>
      <c r="IH128" s="12" t="b">
        <v>1</v>
      </c>
      <c r="II128" s="19">
        <f t="shared" ca="1" si="1024"/>
        <v>0</v>
      </c>
      <c r="IJ128" s="5">
        <f t="shared" ca="1" si="1023"/>
        <v>55</v>
      </c>
      <c r="IK128" s="19">
        <f t="shared" ca="1" si="1024"/>
        <v>1</v>
      </c>
      <c r="IL128" s="19">
        <f t="shared" ca="1" si="1024"/>
        <v>0</v>
      </c>
      <c r="IM128" s="19">
        <f t="shared" ca="1" si="1024"/>
        <v>0</v>
      </c>
      <c r="IN128" s="19">
        <f t="shared" ca="1" si="1024"/>
        <v>0</v>
      </c>
      <c r="IO128" s="19">
        <f t="shared" ca="1" si="1024"/>
        <v>0</v>
      </c>
      <c r="IP128" s="19">
        <f t="shared" ca="1" si="1024"/>
        <v>0</v>
      </c>
      <c r="IQ128" s="19">
        <f t="shared" ca="1" si="1024"/>
        <v>0</v>
      </c>
      <c r="IR128" s="19">
        <f t="shared" ca="1" si="1024"/>
        <v>0</v>
      </c>
      <c r="IS128" s="19">
        <f t="shared" ca="1" si="1024"/>
        <v>0</v>
      </c>
      <c r="IT128" s="19">
        <f t="shared" ca="1" si="1024"/>
        <v>0</v>
      </c>
      <c r="IU128" s="19">
        <f t="shared" ca="1" si="1024"/>
        <v>0</v>
      </c>
      <c r="IV128" s="19">
        <f t="shared" ca="1" si="1024"/>
        <v>0</v>
      </c>
      <c r="IW128" s="19">
        <f t="shared" ca="1" si="1024"/>
        <v>0</v>
      </c>
      <c r="IX128" s="19">
        <f t="shared" ca="1" si="1024"/>
        <v>0</v>
      </c>
      <c r="IY128" s="19">
        <f t="shared" ca="1" si="1024"/>
        <v>0</v>
      </c>
      <c r="IZ128" s="19">
        <f t="shared" ca="1" si="1024"/>
        <v>0</v>
      </c>
      <c r="JA128" s="19">
        <f t="shared" ca="1" si="1024"/>
        <v>0</v>
      </c>
      <c r="JB128" s="19">
        <f t="shared" ca="1" si="1024"/>
        <v>0</v>
      </c>
      <c r="JC128" s="19">
        <f t="shared" ca="1" si="1024"/>
        <v>0</v>
      </c>
      <c r="JD128" s="19">
        <f t="shared" ca="1" si="1024"/>
        <v>0</v>
      </c>
      <c r="JE128" s="19">
        <f t="shared" ca="1" si="1024"/>
        <v>0</v>
      </c>
      <c r="JF128" s="19">
        <f t="shared" ca="1" si="1024"/>
        <v>0</v>
      </c>
      <c r="JG128" s="5">
        <f t="shared" ca="1" si="1025"/>
        <v>1.2500000000000001E-2</v>
      </c>
      <c r="JH128" s="567">
        <f t="shared" ca="1" si="1025"/>
        <v>0</v>
      </c>
      <c r="JI128" s="5">
        <f t="shared" ca="1" si="1025"/>
        <v>6.25E-2</v>
      </c>
      <c r="JJ128" s="5">
        <f t="shared" ca="1" si="1025"/>
        <v>6.25E-2</v>
      </c>
      <c r="JK128" s="5">
        <f t="shared" ca="1" si="1025"/>
        <v>6.25E-2</v>
      </c>
      <c r="JL128" s="19">
        <f t="shared" ca="1" si="1024"/>
        <v>1</v>
      </c>
      <c r="JM128" s="19">
        <f t="shared" ca="1" si="1024"/>
        <v>0</v>
      </c>
      <c r="JN128" s="19">
        <f t="shared" ca="1" si="1024"/>
        <v>1</v>
      </c>
      <c r="JO128" s="9"/>
      <c r="JP128" s="5" t="b">
        <f t="shared" ca="1" si="1026"/>
        <v>0</v>
      </c>
      <c r="JQ128" s="19" t="str">
        <f t="shared" ca="1" si="1027"/>
        <v>-</v>
      </c>
      <c r="JR128" s="19" t="str">
        <f t="shared" ca="1" si="1027"/>
        <v>-</v>
      </c>
      <c r="JS128" s="5" t="b">
        <f t="shared" ca="1" si="1028"/>
        <v>0</v>
      </c>
      <c r="JT128" s="5" t="b">
        <f t="shared" ca="1" si="1028"/>
        <v>0</v>
      </c>
      <c r="JU128" s="5" t="b">
        <f t="shared" ca="1" si="1028"/>
        <v>1</v>
      </c>
      <c r="JV128" s="144">
        <f t="shared" ca="1" si="1046"/>
        <v>1</v>
      </c>
      <c r="JW128" s="144">
        <f t="shared" ca="1" si="1046"/>
        <v>1</v>
      </c>
      <c r="JX128" s="19" t="str">
        <f t="shared" ca="1" si="1047"/>
        <v>-</v>
      </c>
      <c r="JY128" s="19" t="str">
        <f t="shared" ca="1" si="1047"/>
        <v>-</v>
      </c>
      <c r="JZ128" s="19" t="str">
        <f t="shared" ca="1" si="1047"/>
        <v>-</v>
      </c>
      <c r="KA128" s="19" t="str">
        <f t="shared" ca="1" si="1047"/>
        <v>-</v>
      </c>
      <c r="KB128" s="19">
        <f t="shared" ca="1" si="1047"/>
        <v>1</v>
      </c>
      <c r="KC128" s="19">
        <f t="shared" ca="1" si="1047"/>
        <v>0.66</v>
      </c>
      <c r="KD128" s="19" t="str">
        <f t="shared" ca="1" si="1047"/>
        <v>-</v>
      </c>
      <c r="KE128" s="5" t="b">
        <v>0</v>
      </c>
      <c r="KF128" s="237">
        <f t="shared" ref="KF128:KM131" ca="1" si="1058">OFFSET(KF128,-1,0)</f>
        <v>2</v>
      </c>
      <c r="KG128" s="237">
        <f t="shared" ca="1" si="1058"/>
        <v>2</v>
      </c>
      <c r="KH128" s="237">
        <f t="shared" ca="1" si="1058"/>
        <v>2</v>
      </c>
      <c r="KI128" s="237">
        <f t="shared" ca="1" si="1058"/>
        <v>2</v>
      </c>
      <c r="KJ128" s="237">
        <f t="shared" ca="1" si="1058"/>
        <v>2</v>
      </c>
      <c r="KK128" s="237">
        <f t="shared" ca="1" si="1058"/>
        <v>2</v>
      </c>
      <c r="KL128" s="237">
        <f t="shared" ca="1" si="1058"/>
        <v>2</v>
      </c>
      <c r="KM128" s="237">
        <f t="shared" ca="1" si="1058"/>
        <v>2</v>
      </c>
      <c r="KN128" s="5" t="str">
        <f t="array" aca="1" ref="KN128" ca="1">IF(OR(KO128:KU128&lt;&gt;"-"),TRUE,"-")</f>
        <v>-</v>
      </c>
      <c r="KO128" s="19" t="str">
        <f t="shared" ca="1" si="1049"/>
        <v>-</v>
      </c>
      <c r="KP128" s="19" t="str">
        <f t="shared" ca="1" si="1049"/>
        <v>-</v>
      </c>
      <c r="KQ128" s="19" t="str">
        <f t="shared" ca="1" si="1049"/>
        <v>-</v>
      </c>
      <c r="KR128" s="19" t="str">
        <f t="shared" ca="1" si="1049"/>
        <v>-</v>
      </c>
      <c r="KS128" s="19" t="str">
        <f t="shared" ca="1" si="1049"/>
        <v>-</v>
      </c>
      <c r="KT128" s="19" t="str">
        <f t="shared" ca="1" si="1049"/>
        <v>-</v>
      </c>
      <c r="KU128" s="19" t="str">
        <f t="shared" ca="1" si="1049"/>
        <v>-</v>
      </c>
      <c r="KV128" s="19" t="b">
        <f t="shared" ca="1" si="1049"/>
        <v>0</v>
      </c>
      <c r="KW128" s="144">
        <f t="shared" ca="1" si="1030"/>
        <v>2</v>
      </c>
      <c r="KX128" s="19">
        <f t="shared" ca="1" si="1049"/>
        <v>2</v>
      </c>
      <c r="KY128" s="19" t="b">
        <f t="shared" ca="1" si="1049"/>
        <v>0</v>
      </c>
      <c r="KZ128" s="19" t="str">
        <f t="shared" ca="1" si="1049"/>
        <v>-</v>
      </c>
      <c r="LA128" s="5" t="str">
        <f t="shared" ca="1" si="1031"/>
        <v>-</v>
      </c>
      <c r="LB128" s="5" t="str">
        <f t="shared" ca="1" si="1031"/>
        <v>-</v>
      </c>
      <c r="LC128" s="5" t="str">
        <f t="shared" ca="1" si="1031"/>
        <v>-</v>
      </c>
      <c r="LD128" s="5" t="str">
        <f t="shared" ca="1" si="1031"/>
        <v>-</v>
      </c>
      <c r="LE128" s="19" t="b">
        <f t="shared" ca="1" si="1050"/>
        <v>0</v>
      </c>
      <c r="LF128" s="19" t="str">
        <f t="shared" ca="1" si="1050"/>
        <v>-</v>
      </c>
      <c r="LG128" s="19" t="str">
        <f ca="1">OFFSET(LG$5,$B128,0)</f>
        <v>-</v>
      </c>
      <c r="LH128" s="19" t="b">
        <f ca="1">OFFSET(LH$5,$B128,0)</f>
        <v>1</v>
      </c>
      <c r="LI128" s="19">
        <f t="shared" ca="1" si="1050"/>
        <v>0.75</v>
      </c>
      <c r="LJ128" s="19">
        <f t="shared" ca="1" si="1050"/>
        <v>0.75</v>
      </c>
      <c r="LK128" s="19">
        <f t="shared" ca="1" si="1050"/>
        <v>0.99</v>
      </c>
      <c r="LL128" s="19">
        <f t="shared" ca="1" si="1050"/>
        <v>0.5</v>
      </c>
      <c r="LM128" s="19">
        <f t="shared" ca="1" si="1050"/>
        <v>0</v>
      </c>
      <c r="LN128" s="19">
        <f t="shared" ca="1" si="1050"/>
        <v>0</v>
      </c>
      <c r="LO128" s="19" t="str">
        <f t="shared" ca="1" si="1050"/>
        <v>-</v>
      </c>
      <c r="LP128" s="5" t="str" cm="1">
        <f t="array" aca="1" ref="LP128" ca="1">INDEX(i.meatgrid,$Q128,LP$7)</f>
        <v>-</v>
      </c>
      <c r="LQ128" s="5" t="str" cm="1">
        <f t="array" aca="1" ref="LQ128" ca="1">INDEX(i.meatgrid,$Q128,LQ$7)</f>
        <v>-</v>
      </c>
      <c r="LR128" s="19" t="str">
        <f t="shared" ca="1" si="1032"/>
        <v>-</v>
      </c>
      <c r="LS128" s="5">
        <f t="shared" ca="1" si="1033"/>
        <v>1</v>
      </c>
      <c r="LT128" s="9"/>
      <c r="LU128" s="19">
        <f t="shared" ca="1" si="1032"/>
        <v>70</v>
      </c>
      <c r="LV128" s="19">
        <f t="shared" ca="1" si="1034"/>
        <v>50</v>
      </c>
      <c r="LW128" s="19">
        <f t="shared" ca="1" si="1034"/>
        <v>80</v>
      </c>
      <c r="LX128" s="19">
        <f t="shared" ca="1" si="1034"/>
        <v>50</v>
      </c>
      <c r="LY128" s="5" t="b" cm="1">
        <f t="array" aca="1" ref="LY128" ca="1">INDEX(i.meatgrid,$Q128,LY$7)</f>
        <v>0</v>
      </c>
      <c r="LZ128" s="5" t="b" cm="1">
        <f t="array" aca="1" ref="LZ128" ca="1">INDEX(i.meatgrid,$Q128,LZ$7)</f>
        <v>0</v>
      </c>
      <c r="MA128" s="5" cm="1">
        <f t="array" aca="1" ref="MA128" ca="1">INDEX(i.meatgrid,$Q128,MA$7)</f>
        <v>40</v>
      </c>
      <c r="MB128" s="5" t="str" cm="1">
        <f t="array" aca="1" ref="MB128" ca="1">INDEX(i.meatgrid,$Q128,MB$7)</f>
        <v>-</v>
      </c>
      <c r="MC128" s="19">
        <f t="shared" ca="1" si="1035"/>
        <v>1</v>
      </c>
      <c r="MD128" s="5">
        <f t="shared" ca="1" si="1036"/>
        <v>1</v>
      </c>
      <c r="ME128" s="5" cm="1">
        <f t="array" aca="1" ref="ME128" ca="1">INDEX(i.meatgrid,$Q128,ME$7)</f>
        <v>1</v>
      </c>
      <c r="MF128" s="5" cm="1">
        <f t="array" aca="1" ref="MF128" ca="1">INDEX(i.meatgrid,$Q128,MF$7)</f>
        <v>0</v>
      </c>
      <c r="MG128" s="5" cm="1">
        <f t="array" aca="1" ref="MG128" ca="1">INDEX(i.meatgrid,$Q128,MG$7)</f>
        <v>0</v>
      </c>
      <c r="MH128" s="5" cm="1">
        <f t="array" aca="1" ref="MH128" ca="1">INDEX(i.meatgrid,$Q128,MH$7)</f>
        <v>0</v>
      </c>
      <c r="MI128" s="5" cm="1">
        <f t="array" aca="1" ref="MI128" ca="1">INDEX(i.meatgrid,$Q128,MI$7)</f>
        <v>0</v>
      </c>
      <c r="MJ128" s="5" cm="1">
        <f t="array" aca="1" ref="MJ128" ca="1">INDEX(i.meatgrid,$Q128,MJ$7)</f>
        <v>1</v>
      </c>
      <c r="MK128" s="5" cm="1">
        <f t="array" aca="1" ref="MK128" ca="1">INDEX(i.meatgrid,$Q128,MK$7)</f>
        <v>1</v>
      </c>
      <c r="ML128" s="5" cm="1">
        <f t="array" aca="1" ref="ML128" ca="1">INDEX(i.meatgrid,$Q128,ML$7)</f>
        <v>1</v>
      </c>
      <c r="MM128" s="19">
        <f t="shared" ca="1" si="1037"/>
        <v>1</v>
      </c>
      <c r="MN128" s="9"/>
      <c r="MO128" s="19" t="b">
        <f t="shared" ca="1" si="1038"/>
        <v>0</v>
      </c>
      <c r="MP128" s="19" t="b">
        <f t="shared" ca="1" si="1038"/>
        <v>0</v>
      </c>
      <c r="MQ128" s="19">
        <f t="shared" ca="1" si="1038"/>
        <v>1</v>
      </c>
      <c r="MR128" s="19">
        <f t="shared" ca="1" si="1038"/>
        <v>0.75</v>
      </c>
      <c r="MS128" s="19">
        <f t="shared" ca="1" si="1038"/>
        <v>0.75</v>
      </c>
      <c r="MT128" s="19">
        <f t="shared" ca="1" si="1038"/>
        <v>0.8</v>
      </c>
      <c r="MU128" s="19">
        <f t="shared" ca="1" si="1038"/>
        <v>0.82499999999999996</v>
      </c>
      <c r="MV128" s="19">
        <f t="shared" ca="1" si="1038"/>
        <v>0.875</v>
      </c>
      <c r="MW128" s="19">
        <f t="shared" ca="1" si="1038"/>
        <v>0.9</v>
      </c>
      <c r="MX128" s="19">
        <f t="shared" ca="1" si="1038"/>
        <v>1</v>
      </c>
      <c r="MY128" s="19">
        <f t="shared" ca="1" si="1038"/>
        <v>0.875</v>
      </c>
      <c r="MZ128" s="19" t="b">
        <f t="shared" ca="1" si="1038"/>
        <v>1</v>
      </c>
      <c r="NA128" s="19">
        <f t="shared" ca="1" si="1038"/>
        <v>74.989999999999995</v>
      </c>
      <c r="NB128" s="19" t="str">
        <f t="shared" ca="1" si="1038"/>
        <v>-</v>
      </c>
      <c r="NC128" s="19" t="str">
        <f t="shared" ca="1" si="1038"/>
        <v>-</v>
      </c>
      <c r="ND128" s="19" t="str">
        <f t="shared" ca="1" si="1038"/>
        <v>-</v>
      </c>
      <c r="NE128" s="19" t="str">
        <f t="shared" ca="1" si="1039"/>
        <v>-</v>
      </c>
      <c r="NF128" s="19" t="str">
        <f t="shared" ca="1" si="1039"/>
        <v>-</v>
      </c>
      <c r="NG128" s="19" t="str">
        <f t="shared" ca="1" si="1039"/>
        <v>-</v>
      </c>
      <c r="NH128" s="19" t="str">
        <f t="shared" ca="1" si="1039"/>
        <v>-</v>
      </c>
      <c r="NI128" s="19">
        <f t="shared" ca="1" si="1039"/>
        <v>36.99</v>
      </c>
      <c r="NJ128" s="19">
        <f t="shared" ca="1" si="1039"/>
        <v>36.99</v>
      </c>
      <c r="NK128" s="19" t="str">
        <f t="shared" ca="1" si="1039"/>
        <v>-</v>
      </c>
      <c r="NL128" s="19" t="str">
        <f t="shared" ca="1" si="1039"/>
        <v>-</v>
      </c>
      <c r="NM128" s="19" t="str">
        <f t="shared" ca="1" si="1039"/>
        <v>-</v>
      </c>
      <c r="NN128" s="19" t="str">
        <f t="shared" ca="1" si="1039"/>
        <v>-</v>
      </c>
      <c r="NO128" s="19" t="str">
        <f t="shared" ca="1" si="1039"/>
        <v>-</v>
      </c>
      <c r="NP128" s="19">
        <f t="shared" ca="1" si="1039"/>
        <v>49.99</v>
      </c>
      <c r="NQ128" s="19">
        <f t="shared" ca="1" si="1039"/>
        <v>49.99</v>
      </c>
      <c r="NR128" s="19">
        <f t="shared" ca="1" si="1039"/>
        <v>49.99</v>
      </c>
      <c r="NS128" s="19">
        <f t="shared" ca="1" si="1039"/>
        <v>49.99</v>
      </c>
      <c r="NT128" s="19">
        <f t="shared" ca="1" si="1039"/>
        <v>49.99</v>
      </c>
      <c r="NU128" s="19">
        <f t="shared" ca="1" si="1039"/>
        <v>49.99</v>
      </c>
      <c r="NV128" s="19">
        <f t="shared" ca="1" si="1039"/>
        <v>49.99</v>
      </c>
      <c r="NW128" s="19">
        <f t="shared" ca="1" si="1039"/>
        <v>49.99</v>
      </c>
      <c r="NX128" s="19">
        <f t="shared" ca="1" si="1039"/>
        <v>412.99</v>
      </c>
      <c r="NY128" s="19">
        <f t="shared" ca="1" si="1039"/>
        <v>412.99</v>
      </c>
      <c r="NZ128" s="19" t="str">
        <f t="shared" ca="1" si="1039"/>
        <v>-</v>
      </c>
      <c r="OA128" s="19" t="str">
        <f t="shared" ca="1" si="1039"/>
        <v>-</v>
      </c>
      <c r="OB128" s="19" t="str">
        <f t="shared" ca="1" si="1039"/>
        <v>-</v>
      </c>
      <c r="OC128" s="19" t="str">
        <f t="shared" ca="1" si="1039"/>
        <v>-</v>
      </c>
      <c r="OD128" s="19" t="str">
        <f t="shared" ca="1" si="1039"/>
        <v>-</v>
      </c>
      <c r="OE128" s="19">
        <f t="shared" ca="1" si="1039"/>
        <v>6.8900000000000006</v>
      </c>
      <c r="OF128" s="19">
        <f t="shared" ca="1" si="1039"/>
        <v>6.8900000000000006</v>
      </c>
      <c r="OG128" s="19">
        <f t="shared" ca="1" si="1039"/>
        <v>6.8900000000000006</v>
      </c>
      <c r="OH128" s="19">
        <f t="shared" ca="1" si="1039"/>
        <v>6.8900000000000006</v>
      </c>
      <c r="OI128" s="19">
        <f t="shared" ca="1" si="1039"/>
        <v>6.8900000000000006</v>
      </c>
      <c r="OJ128" s="19">
        <f t="shared" ca="1" si="1039"/>
        <v>6.8900000000000006</v>
      </c>
      <c r="OK128" s="19">
        <f t="shared" ca="1" si="1039"/>
        <v>6.8900000000000006</v>
      </c>
      <c r="OL128" s="19">
        <f t="shared" ca="1" si="1039"/>
        <v>6.8900000000000006</v>
      </c>
      <c r="OM128" s="19">
        <f t="shared" ca="1" si="1039"/>
        <v>346.99</v>
      </c>
      <c r="ON128" s="19">
        <f t="shared" ca="1" si="1039"/>
        <v>346.99</v>
      </c>
      <c r="OO128" s="19" t="str">
        <f t="shared" ca="1" si="1039"/>
        <v>-</v>
      </c>
      <c r="OP128" s="19" t="str">
        <f t="shared" ca="1" si="1039"/>
        <v>-</v>
      </c>
      <c r="OQ128" s="19" t="str">
        <f t="shared" ca="1" si="1039"/>
        <v>-</v>
      </c>
      <c r="OR128" s="19" t="str">
        <f t="shared" ca="1" si="1039"/>
        <v>-</v>
      </c>
      <c r="OS128" s="19" t="str">
        <f t="shared" ca="1" si="1039"/>
        <v>-</v>
      </c>
      <c r="OT128" s="19">
        <f t="shared" ca="1" si="1039"/>
        <v>0</v>
      </c>
      <c r="OU128" s="24">
        <v>0</v>
      </c>
    </row>
    <row r="129" spans="1:411" outlineLevel="2">
      <c r="A129" s="21">
        <f t="shared" si="158"/>
        <v>124</v>
      </c>
      <c r="B129" s="222">
        <f t="shared" ca="1" si="1051"/>
        <v>121</v>
      </c>
      <c r="C129">
        <v>205</v>
      </c>
      <c r="D129" s="144" t="str">
        <f t="shared" ca="1" si="1001"/>
        <v>GSM</v>
      </c>
      <c r="E129" t="b">
        <v>0</v>
      </c>
      <c r="F129" t="b">
        <v>0</v>
      </c>
      <c r="G129" t="b">
        <f t="shared" si="1002"/>
        <v>0</v>
      </c>
      <c r="H129" s="237">
        <f t="shared" ca="1" si="1052"/>
        <v>2</v>
      </c>
      <c r="I129" s="237">
        <f t="shared" ca="1" si="1052"/>
        <v>1</v>
      </c>
      <c r="J129" s="237" t="str">
        <f t="shared" ca="1" si="1052"/>
        <v/>
      </c>
      <c r="K129" s="237">
        <f t="shared" ca="1" si="1052"/>
        <v>2</v>
      </c>
      <c r="L129" s="237">
        <f t="shared" ca="1" si="1040"/>
        <v>2</v>
      </c>
      <c r="M129" s="237">
        <f t="shared" ca="1" si="1040"/>
        <v>3</v>
      </c>
      <c r="N129" s="237">
        <f t="shared" ca="1" si="1040"/>
        <v>3</v>
      </c>
      <c r="O129" s="237">
        <f t="shared" ca="1" si="1040"/>
        <v>1</v>
      </c>
      <c r="P129" s="237">
        <f t="shared" ca="1" si="1040"/>
        <v>1</v>
      </c>
      <c r="Q129" s="237">
        <f t="shared" ca="1" si="1040"/>
        <v>4</v>
      </c>
      <c r="R129" s="237">
        <f t="shared" ca="1" si="1040"/>
        <v>1</v>
      </c>
      <c r="S129" s="237">
        <f t="shared" ca="1" si="1040"/>
        <v>1</v>
      </c>
      <c r="T129" s="237">
        <f t="shared" ca="1" si="1040"/>
        <v>1</v>
      </c>
      <c r="U129" s="275"/>
      <c r="V129" s="275"/>
      <c r="W129" s="237">
        <f t="shared" ca="1" si="1041"/>
        <v>0</v>
      </c>
      <c r="X129" s="275"/>
      <c r="Y129" s="275">
        <f t="shared" ca="1" si="1042"/>
        <v>0</v>
      </c>
      <c r="Z129" s="275">
        <f t="shared" ca="1" si="1042"/>
        <v>0</v>
      </c>
      <c r="AA129" s="275">
        <f t="shared" ca="1" si="1042"/>
        <v>0</v>
      </c>
      <c r="AB129" s="275">
        <f t="shared" ca="1" si="1042"/>
        <v>0</v>
      </c>
      <c r="AC129" s="275">
        <f t="shared" ca="1" si="1042"/>
        <v>0</v>
      </c>
      <c r="AD129" s="275">
        <f t="shared" ca="1" si="1042"/>
        <v>0</v>
      </c>
      <c r="AE129" s="275">
        <f t="shared" ca="1" si="1042"/>
        <v>0</v>
      </c>
      <c r="AF129" s="144">
        <f ca="1">INDEX(CHOOSE($N129,DataAutumn!i.AdultDrys,DataWinter!i.AdultDrys,DataSpring!i.AdultDrys),1,$M129)</f>
        <v>3</v>
      </c>
      <c r="AG129" s="5">
        <f t="shared" ca="1" si="1003"/>
        <v>1</v>
      </c>
      <c r="AH129" s="5">
        <f t="shared" ca="1" si="1003"/>
        <v>1</v>
      </c>
      <c r="AI129" s="5">
        <f t="shared" ca="1" si="1004"/>
        <v>1</v>
      </c>
      <c r="AJ129">
        <f t="shared" ca="1" si="1005"/>
        <v>2</v>
      </c>
      <c r="AL129" s="231" t="str">
        <f ca="1">TEXT(LEFT(OFFSET(AL129,-1,0),5)+1,"00000")&amp;MID(OFFSET(AL129,-1,0),6,FIND(" ",OFFSET(AL129,-1,0),7)-5)
&amp; $D129           &amp; IF($IG129=0," FWM","")&amp;IF($IG129=1," MWM","")&amp;IF($IG129=5," Mat","")&amp;IF($IH129=TRUE,"&amp;BBT","    ")          &amp; " Day"&amp;INDEX(i.DOY,$N129,1)
&amp; " Scan"&amp;TEXT($O129,"0")        &amp;" "&amp; INDEX(DataMaster!$B$98:$B$105,$Q129,0)
&amp; " WP"&amp;TEXT($MC129*100,"000p")           &amp; " MP"&amp;TEXT($MD129*100,"000p")           &amp; " GP"&amp;TEXT($MM129*100,"000p")
&amp; " T_" &amp; IF(AND($CC129,$CE129),"TRUE ")        &amp; " (F"&amp;3+COUNTIF($CV129:$CY129,TRUE)&amp;3&amp;"N"&amp;$DM129&amp;$DN129&amp;")"</f>
        <v>00004 FeedSupply_DSP GSM MWM&amp;BBT Day204 Scan1 Prime WP100p MP100p GP100p T_TRUE  (F33N33)</v>
      </c>
      <c r="AM129" s="9" t="str">
        <f ca="1">IF(COUNTIF(AL$5:AL129,AL129)=1,"-","Dup")</f>
        <v>-</v>
      </c>
      <c r="AN129" s="9"/>
      <c r="AO129" s="237" t="str">
        <f t="shared" ca="1" si="1053"/>
        <v>-</v>
      </c>
      <c r="AP129" s="237" t="str">
        <f t="shared" ca="1" si="1053"/>
        <v>-</v>
      </c>
      <c r="AQ129" s="237" t="str">
        <f t="shared" ca="1" si="1053"/>
        <v>-</v>
      </c>
      <c r="AR129" s="237" t="str">
        <f t="shared" ca="1" si="1053"/>
        <v>-</v>
      </c>
      <c r="AS129" s="237" t="str">
        <f t="shared" ca="1" si="1053"/>
        <v>-</v>
      </c>
      <c r="AT129" s="237" t="str">
        <f t="shared" ca="1" si="1053"/>
        <v>-</v>
      </c>
      <c r="AU129" s="237" t="str">
        <f t="shared" ca="1" si="1053"/>
        <v>-</v>
      </c>
      <c r="AV129" s="237" t="str">
        <f t="shared" ca="1" si="1053"/>
        <v>-</v>
      </c>
      <c r="AW129" s="9"/>
      <c r="AX129" s="5" t="b">
        <f t="shared" ca="1" si="1006"/>
        <v>0</v>
      </c>
      <c r="AY129" s="5" t="str">
        <f t="shared" ca="1" si="1006"/>
        <v>-</v>
      </c>
      <c r="AZ129" s="5" t="b">
        <f t="shared" ca="1" si="1006"/>
        <v>0</v>
      </c>
      <c r="BA129" s="5" t="b">
        <f t="shared" ca="1" si="1006"/>
        <v>1</v>
      </c>
      <c r="BB129" s="5" t="b">
        <f t="shared" ca="1" si="1006"/>
        <v>1</v>
      </c>
      <c r="BC129" s="144">
        <f t="shared" ca="1" si="1006"/>
        <v>0</v>
      </c>
      <c r="BD129" s="19" t="b">
        <f t="shared" ca="1" si="1007"/>
        <v>1</v>
      </c>
      <c r="BE129" s="9"/>
      <c r="BF129" s="5" t="str">
        <f t="shared" ca="1" si="1008"/>
        <v>-</v>
      </c>
      <c r="BG129" s="19" t="str">
        <f t="shared" ca="1" si="1009"/>
        <v>-</v>
      </c>
      <c r="BH129" s="19" t="str">
        <f t="shared" ca="1" si="1009"/>
        <v>-</v>
      </c>
      <c r="BI129" s="19" t="str">
        <f t="shared" ca="1" si="1009"/>
        <v>-</v>
      </c>
      <c r="BJ129" s="5" t="str">
        <f t="shared" ca="1" si="1010"/>
        <v>-</v>
      </c>
      <c r="BK129" s="19" t="str">
        <f t="shared" ca="1" si="1011"/>
        <v>-</v>
      </c>
      <c r="BL129" s="5" t="str">
        <f t="shared" ca="1" si="1012"/>
        <v>-</v>
      </c>
      <c r="BM129" s="19" t="str">
        <f t="shared" ca="1" si="1013"/>
        <v>-</v>
      </c>
      <c r="BN129" s="19" t="str">
        <f t="shared" ca="1" si="1013"/>
        <v>-</v>
      </c>
      <c r="BO129" s="19" t="str">
        <f t="shared" ca="1" si="1013"/>
        <v>-</v>
      </c>
      <c r="BP129" s="5" t="str">
        <f t="shared" ca="1" si="1014"/>
        <v>-</v>
      </c>
      <c r="BQ129" s="9"/>
      <c r="BR129" s="19" t="str">
        <f t="shared" ca="1" si="1015"/>
        <v>-</v>
      </c>
      <c r="BS129" s="19" t="str">
        <f t="shared" ca="1" si="1015"/>
        <v>-</v>
      </c>
      <c r="BT129" s="19" t="str">
        <f t="shared" ca="1" si="1015"/>
        <v>-</v>
      </c>
      <c r="BU129" s="19" t="str">
        <f t="shared" ca="1" si="1015"/>
        <v>-</v>
      </c>
      <c r="BV129" s="19" t="str">
        <f t="shared" ca="1" si="1015"/>
        <v>-</v>
      </c>
      <c r="BW129" s="19" t="str">
        <f t="shared" ca="1" si="1015"/>
        <v>-</v>
      </c>
      <c r="BX129" s="19" t="str">
        <f t="shared" ca="1" si="1015"/>
        <v>-</v>
      </c>
      <c r="BY129" s="19" t="str">
        <f t="shared" ca="1" si="1015"/>
        <v>-</v>
      </c>
      <c r="BZ129" s="19" t="str">
        <f t="shared" ca="1" si="1015"/>
        <v>-</v>
      </c>
      <c r="CA129" s="19" t="str">
        <f t="shared" ca="1" si="1015"/>
        <v>-</v>
      </c>
      <c r="CB129" s="9"/>
      <c r="CC129" s="237" t="b">
        <f t="shared" ref="CC129:CG131" ca="1" si="1059">OFFSET(CC129,-1,0)</f>
        <v>1</v>
      </c>
      <c r="CD129" s="12" t="b">
        <v>0</v>
      </c>
      <c r="CE129" s="237" t="b">
        <f t="shared" ca="1" si="1059"/>
        <v>1</v>
      </c>
      <c r="CF129" s="251">
        <f t="shared" ca="1" si="1054"/>
        <v>2334102</v>
      </c>
      <c r="CG129" s="237" t="b">
        <f t="shared" ca="1" si="1059"/>
        <v>0</v>
      </c>
      <c r="CH129" s="12" t="s">
        <v>34</v>
      </c>
      <c r="CI129" s="19" t="b">
        <f t="shared" ca="1" si="1043"/>
        <v>1</v>
      </c>
      <c r="CJ129" s="237">
        <f t="shared" ca="1" si="1055"/>
        <v>2334104</v>
      </c>
      <c r="CK129" s="19" t="str">
        <f t="shared" ca="1" si="1043"/>
        <v>-</v>
      </c>
      <c r="CL129" s="19">
        <f t="shared" ca="1" si="1043"/>
        <v>1</v>
      </c>
      <c r="CM129" s="19">
        <f t="shared" ca="1" si="1043"/>
        <v>1</v>
      </c>
      <c r="CN129" s="9"/>
      <c r="CO129" s="444">
        <v>652</v>
      </c>
      <c r="CP129" s="444">
        <v>686</v>
      </c>
      <c r="CQ129" s="444">
        <v>721</v>
      </c>
      <c r="CR129" s="152">
        <v>378</v>
      </c>
      <c r="CS129" s="152">
        <v>413</v>
      </c>
      <c r="CT129" s="152">
        <v>448</v>
      </c>
      <c r="CU129" s="19" t="str">
        <f t="shared" ca="1" si="1017"/>
        <v>-</v>
      </c>
      <c r="CV129" s="12" t="b">
        <v>0</v>
      </c>
      <c r="CW129" s="12" t="b">
        <v>0</v>
      </c>
      <c r="CX129" s="12" t="b">
        <v>0</v>
      </c>
      <c r="CY129" s="12" t="b">
        <v>0</v>
      </c>
      <c r="CZ129" s="19" t="b">
        <f t="shared" ca="1" si="1017"/>
        <v>1</v>
      </c>
      <c r="DA129" s="19">
        <f t="shared" ca="1" si="1017"/>
        <v>0</v>
      </c>
      <c r="DB129" s="19">
        <f t="shared" ca="1" si="1017"/>
        <v>0</v>
      </c>
      <c r="DC129" s="19">
        <f t="shared" ca="1" si="1017"/>
        <v>0</v>
      </c>
      <c r="DD129" s="19">
        <f t="shared" ca="1" si="1017"/>
        <v>0</v>
      </c>
      <c r="DE129" s="19">
        <f t="shared" ca="1" si="1017"/>
        <v>0</v>
      </c>
      <c r="DF129" s="19">
        <f t="shared" ca="1" si="1017"/>
        <v>0</v>
      </c>
      <c r="DG129" s="19">
        <f t="shared" ca="1" si="1017"/>
        <v>0</v>
      </c>
      <c r="DH129" s="19">
        <f t="shared" ca="1" si="1017"/>
        <v>0</v>
      </c>
      <c r="DI129" s="19">
        <f t="shared" ca="1" si="1017"/>
        <v>0</v>
      </c>
      <c r="DJ129" s="19">
        <f t="shared" ca="1" si="1017"/>
        <v>0</v>
      </c>
      <c r="DK129" s="19">
        <f t="shared" ca="1" si="1017"/>
        <v>0</v>
      </c>
      <c r="DL129" s="19">
        <f t="shared" ca="1" si="1018"/>
        <v>0</v>
      </c>
      <c r="DM129" s="12">
        <v>3</v>
      </c>
      <c r="DN129" s="12">
        <v>3</v>
      </c>
      <c r="DO129" s="19">
        <f t="shared" ca="1" si="1056"/>
        <v>0</v>
      </c>
      <c r="DP129" s="12">
        <v>1</v>
      </c>
      <c r="DQ129" s="12">
        <v>-1</v>
      </c>
      <c r="DR129" s="19" t="str">
        <f t="shared" ca="1" si="1018"/>
        <v>-</v>
      </c>
      <c r="DS129" s="19" t="str">
        <f t="shared" ca="1" si="1018"/>
        <v>-</v>
      </c>
      <c r="DT129" s="19" t="str">
        <f t="shared" ca="1" si="1018"/>
        <v>-</v>
      </c>
      <c r="DU129" s="251">
        <f t="shared" ca="1" si="1044"/>
        <v>0</v>
      </c>
      <c r="DV129" s="251">
        <f t="shared" si="1057"/>
        <v>1</v>
      </c>
      <c r="DW129" s="251">
        <f t="shared" si="1045"/>
        <v>-1</v>
      </c>
      <c r="DX129" s="19" t="str">
        <f t="shared" ca="1" si="1018"/>
        <v>-</v>
      </c>
      <c r="DY129" s="19" t="str">
        <f t="shared" ca="1" si="1018"/>
        <v>-</v>
      </c>
      <c r="DZ129" s="19" t="str">
        <f t="shared" ca="1" si="1018"/>
        <v>-</v>
      </c>
      <c r="EA129" s="19" t="str">
        <f t="shared" ca="1" si="1018"/>
        <v>-</v>
      </c>
      <c r="EB129" s="19" t="str">
        <f t="shared" ca="1" si="1018"/>
        <v>-</v>
      </c>
      <c r="EC129" s="19" t="str">
        <f t="shared" ca="1" si="1018"/>
        <v>-</v>
      </c>
      <c r="ED129" s="19">
        <f t="shared" ca="1" si="1018"/>
        <v>0</v>
      </c>
      <c r="EE129" s="19">
        <f t="shared" ca="1" si="1018"/>
        <v>0</v>
      </c>
      <c r="EF129" s="19">
        <f t="shared" ca="1" si="1018"/>
        <v>0</v>
      </c>
      <c r="EG129" s="19">
        <f t="shared" ca="1" si="1018"/>
        <v>0</v>
      </c>
      <c r="EH129" s="19">
        <f t="shared" ca="1" si="1018"/>
        <v>0</v>
      </c>
      <c r="EI129" s="19">
        <f t="shared" ca="1" si="1018"/>
        <v>0</v>
      </c>
      <c r="EJ129" s="19">
        <f t="shared" ca="1" si="1018"/>
        <v>0</v>
      </c>
      <c r="EK129" s="19">
        <f t="shared" ca="1" si="1018"/>
        <v>0</v>
      </c>
      <c r="EL129" s="19">
        <f t="shared" ca="1" si="1018"/>
        <v>0</v>
      </c>
      <c r="EM129" s="19">
        <f t="shared" ca="1" si="1018"/>
        <v>0</v>
      </c>
      <c r="EN129" s="19">
        <f t="shared" ca="1" si="1018"/>
        <v>0</v>
      </c>
      <c r="EO129" s="19">
        <f t="shared" ca="1" si="1018"/>
        <v>0</v>
      </c>
      <c r="EP129" s="19">
        <f t="shared" ca="1" si="1018"/>
        <v>0</v>
      </c>
      <c r="EQ129" s="19">
        <f t="shared" ca="1" si="1018"/>
        <v>0</v>
      </c>
      <c r="ER129" s="19">
        <f t="shared" ca="1" si="1018"/>
        <v>0</v>
      </c>
      <c r="ES129" s="19">
        <f t="shared" ca="1" si="1018"/>
        <v>0</v>
      </c>
      <c r="ET129" s="19">
        <f t="shared" ca="1" si="1019"/>
        <v>0</v>
      </c>
      <c r="EU129" s="19">
        <f t="shared" ca="1" si="1019"/>
        <v>0</v>
      </c>
      <c r="EV129" s="19">
        <f t="shared" ca="1" si="1019"/>
        <v>0</v>
      </c>
      <c r="EW129" s="19">
        <f t="shared" ca="1" si="1019"/>
        <v>0</v>
      </c>
      <c r="EX129" s="19">
        <f t="shared" ca="1" si="1019"/>
        <v>0</v>
      </c>
      <c r="EY129" s="19">
        <f t="shared" ca="1" si="1019"/>
        <v>0</v>
      </c>
      <c r="EZ129" s="19">
        <f t="shared" ca="1" si="1019"/>
        <v>0</v>
      </c>
      <c r="FA129" s="19">
        <f t="shared" ca="1" si="1019"/>
        <v>0</v>
      </c>
      <c r="FB129" s="19">
        <f t="shared" ca="1" si="1019"/>
        <v>0</v>
      </c>
      <c r="FC129" s="19">
        <f t="shared" ca="1" si="1019"/>
        <v>0</v>
      </c>
      <c r="FD129" s="19">
        <f t="shared" ca="1" si="1019"/>
        <v>0</v>
      </c>
      <c r="FE129" s="19">
        <f t="shared" ca="1" si="1019"/>
        <v>0</v>
      </c>
      <c r="FF129" s="19">
        <f t="shared" ca="1" si="1019"/>
        <v>0</v>
      </c>
      <c r="FG129" s="19">
        <f t="shared" ca="1" si="1019"/>
        <v>0</v>
      </c>
      <c r="FH129" s="19">
        <f t="shared" ca="1" si="1019"/>
        <v>0</v>
      </c>
      <c r="FI129" s="19">
        <f t="shared" ca="1" si="1019"/>
        <v>0</v>
      </c>
      <c r="FJ129" s="19">
        <f t="shared" ca="1" si="1020"/>
        <v>0</v>
      </c>
      <c r="FK129" s="19">
        <f t="shared" ca="1" si="1020"/>
        <v>0</v>
      </c>
      <c r="FL129" s="19">
        <f t="shared" ca="1" si="1020"/>
        <v>0</v>
      </c>
      <c r="FM129" s="19">
        <f t="shared" ca="1" si="1020"/>
        <v>0</v>
      </c>
      <c r="FN129" s="19">
        <f t="shared" ca="1" si="1020"/>
        <v>0</v>
      </c>
      <c r="FO129" s="19">
        <f t="shared" ca="1" si="1020"/>
        <v>0</v>
      </c>
      <c r="FP129" s="19">
        <f t="shared" ca="1" si="1020"/>
        <v>0</v>
      </c>
      <c r="FQ129" s="19">
        <f t="shared" ca="1" si="1020"/>
        <v>0</v>
      </c>
      <c r="FR129" s="19">
        <f t="shared" ca="1" si="1020"/>
        <v>0</v>
      </c>
      <c r="FS129" s="19">
        <f t="shared" ca="1" si="1020"/>
        <v>0</v>
      </c>
      <c r="FT129" s="19">
        <f t="shared" ca="1" si="1020"/>
        <v>0</v>
      </c>
      <c r="FU129" s="19">
        <f t="shared" ca="1" si="1020"/>
        <v>0</v>
      </c>
      <c r="FV129" s="19">
        <f t="shared" ca="1" si="1020"/>
        <v>0</v>
      </c>
      <c r="FW129" s="19">
        <f t="shared" ca="1" si="1020"/>
        <v>0</v>
      </c>
      <c r="FX129" s="19">
        <f t="shared" ca="1" si="1020"/>
        <v>0</v>
      </c>
      <c r="FY129" s="19">
        <f t="shared" ca="1" si="1020"/>
        <v>0</v>
      </c>
      <c r="FZ129" s="19">
        <f t="shared" ca="1" si="1020"/>
        <v>0</v>
      </c>
      <c r="GA129" s="19">
        <f t="shared" ca="1" si="1020"/>
        <v>0</v>
      </c>
      <c r="GB129" s="19">
        <f t="shared" ca="1" si="1020"/>
        <v>0</v>
      </c>
      <c r="GC129" s="19">
        <f t="shared" ca="1" si="1020"/>
        <v>0</v>
      </c>
      <c r="GD129" s="19">
        <f t="shared" ca="1" si="1020"/>
        <v>0</v>
      </c>
      <c r="GE129" s="19">
        <f t="shared" ca="1" si="1020"/>
        <v>0</v>
      </c>
      <c r="GF129" s="19">
        <f t="shared" ca="1" si="1020"/>
        <v>0</v>
      </c>
      <c r="GG129" s="19">
        <f t="shared" ca="1" si="1020"/>
        <v>0</v>
      </c>
      <c r="GH129" s="19">
        <f t="shared" ca="1" si="1020"/>
        <v>0</v>
      </c>
      <c r="GI129" s="19">
        <f t="shared" ca="1" si="1020"/>
        <v>0</v>
      </c>
      <c r="GJ129" s="19">
        <f t="shared" ca="1" si="1020"/>
        <v>0</v>
      </c>
      <c r="GK129" s="19">
        <f t="shared" ca="1" si="1020"/>
        <v>0</v>
      </c>
      <c r="GL129" s="19">
        <f t="shared" ca="1" si="1020"/>
        <v>0</v>
      </c>
      <c r="GM129" s="19">
        <f t="shared" ca="1" si="1020"/>
        <v>0</v>
      </c>
      <c r="GN129" s="19">
        <f t="shared" ca="1" si="1020"/>
        <v>0</v>
      </c>
      <c r="GO129" s="19">
        <f t="shared" ca="1" si="1020"/>
        <v>0</v>
      </c>
      <c r="GP129" s="19">
        <f t="shared" ca="1" si="1020"/>
        <v>0</v>
      </c>
      <c r="GQ129" s="19">
        <f t="shared" ca="1" si="1020"/>
        <v>0</v>
      </c>
      <c r="GR129" s="19">
        <f t="shared" ca="1" si="1020"/>
        <v>0</v>
      </c>
      <c r="GS129" s="19">
        <f t="shared" ca="1" si="1020"/>
        <v>0</v>
      </c>
      <c r="GT129" s="19">
        <f t="shared" ca="1" si="1020"/>
        <v>0</v>
      </c>
      <c r="GU129" s="19">
        <f t="shared" ca="1" si="1020"/>
        <v>0</v>
      </c>
      <c r="GV129" s="19">
        <f t="shared" ca="1" si="1020"/>
        <v>0</v>
      </c>
      <c r="GW129" s="19">
        <f t="shared" ca="1" si="1020"/>
        <v>0</v>
      </c>
      <c r="GX129" s="19">
        <f t="shared" ca="1" si="1020"/>
        <v>0</v>
      </c>
      <c r="GY129" s="19">
        <f t="shared" ca="1" si="1020"/>
        <v>0</v>
      </c>
      <c r="GZ129" s="19">
        <f t="shared" ca="1" si="1020"/>
        <v>0</v>
      </c>
      <c r="HA129" s="19">
        <f t="shared" ca="1" si="1020"/>
        <v>0</v>
      </c>
      <c r="HB129" s="19">
        <f t="shared" ca="1" si="1020"/>
        <v>0</v>
      </c>
      <c r="HC129" s="19">
        <f t="shared" ca="1" si="1020"/>
        <v>0</v>
      </c>
      <c r="HD129" s="19">
        <f t="shared" ca="1" si="1020"/>
        <v>0</v>
      </c>
      <c r="HE129" s="19">
        <f t="shared" ca="1" si="1020"/>
        <v>0</v>
      </c>
      <c r="HF129" s="19">
        <f t="shared" ca="1" si="1020"/>
        <v>0</v>
      </c>
      <c r="HG129" s="19">
        <f t="shared" ca="1" si="1020"/>
        <v>0</v>
      </c>
      <c r="HH129" s="19">
        <f t="shared" ca="1" si="1020"/>
        <v>0</v>
      </c>
      <c r="HI129" s="19">
        <f t="shared" ca="1" si="1020"/>
        <v>0</v>
      </c>
      <c r="HJ129" s="19">
        <f t="shared" ca="1" si="1020"/>
        <v>0</v>
      </c>
      <c r="HK129" s="19">
        <f t="shared" ca="1" si="1020"/>
        <v>0</v>
      </c>
      <c r="HL129" s="19">
        <f t="shared" ca="1" si="1021"/>
        <v>0</v>
      </c>
      <c r="HM129" s="19">
        <f t="shared" ca="1" si="1021"/>
        <v>0</v>
      </c>
      <c r="HN129" s="19">
        <f t="shared" ca="1" si="1021"/>
        <v>0</v>
      </c>
      <c r="HO129" s="19">
        <f t="shared" ca="1" si="1021"/>
        <v>0</v>
      </c>
      <c r="HP129" s="19">
        <f t="shared" ca="1" si="1021"/>
        <v>0</v>
      </c>
      <c r="HQ129" s="19">
        <f t="shared" ca="1" si="1021"/>
        <v>0</v>
      </c>
      <c r="HR129" s="19">
        <f t="shared" ca="1" si="1021"/>
        <v>0</v>
      </c>
      <c r="HS129" s="19">
        <f t="shared" ca="1" si="1021"/>
        <v>0</v>
      </c>
      <c r="HT129" s="19">
        <f t="shared" ca="1" si="1021"/>
        <v>0</v>
      </c>
      <c r="HU129" s="19">
        <f t="shared" ca="1" si="1021"/>
        <v>0</v>
      </c>
      <c r="HV129" s="19">
        <f t="shared" ca="1" si="1021"/>
        <v>0</v>
      </c>
      <c r="HW129" s="19">
        <f t="shared" ca="1" si="1021"/>
        <v>0</v>
      </c>
      <c r="HX129" s="19">
        <f t="shared" ca="1" si="1021"/>
        <v>0</v>
      </c>
      <c r="HY129" s="19">
        <f t="shared" ca="1" si="1021"/>
        <v>0</v>
      </c>
      <c r="HZ129" s="19">
        <f t="shared" ca="1" si="1021"/>
        <v>0</v>
      </c>
      <c r="IA129" s="19">
        <f t="shared" ca="1" si="1021"/>
        <v>0</v>
      </c>
      <c r="IB129" s="19">
        <f t="shared" ca="1" si="1021"/>
        <v>0</v>
      </c>
      <c r="IC129" s="19">
        <f t="shared" ca="1" si="1021"/>
        <v>0</v>
      </c>
      <c r="ID129" s="19">
        <f t="shared" ca="1" si="1021"/>
        <v>0</v>
      </c>
      <c r="IE129" s="5">
        <f t="shared" ca="1" si="1022"/>
        <v>67</v>
      </c>
      <c r="IF129" s="9"/>
      <c r="IG129" s="5">
        <f t="shared" ca="1" si="1023"/>
        <v>1</v>
      </c>
      <c r="IH129" s="12" t="b">
        <v>1</v>
      </c>
      <c r="II129" s="19">
        <f t="shared" ca="1" si="1024"/>
        <v>0</v>
      </c>
      <c r="IJ129" s="5">
        <f t="shared" ca="1" si="1023"/>
        <v>55</v>
      </c>
      <c r="IK129" s="19">
        <f t="shared" ca="1" si="1024"/>
        <v>1</v>
      </c>
      <c r="IL129" s="19">
        <f t="shared" ca="1" si="1024"/>
        <v>0</v>
      </c>
      <c r="IM129" s="19">
        <f t="shared" ca="1" si="1024"/>
        <v>0</v>
      </c>
      <c r="IN129" s="19">
        <f t="shared" ca="1" si="1024"/>
        <v>0</v>
      </c>
      <c r="IO129" s="19">
        <f t="shared" ca="1" si="1024"/>
        <v>0</v>
      </c>
      <c r="IP129" s="19">
        <f t="shared" ca="1" si="1024"/>
        <v>0</v>
      </c>
      <c r="IQ129" s="19">
        <f t="shared" ca="1" si="1024"/>
        <v>0</v>
      </c>
      <c r="IR129" s="19">
        <f t="shared" ca="1" si="1024"/>
        <v>0</v>
      </c>
      <c r="IS129" s="19">
        <f t="shared" ca="1" si="1024"/>
        <v>0</v>
      </c>
      <c r="IT129" s="19">
        <f t="shared" ca="1" si="1024"/>
        <v>0</v>
      </c>
      <c r="IU129" s="19">
        <f t="shared" ca="1" si="1024"/>
        <v>0</v>
      </c>
      <c r="IV129" s="19">
        <f t="shared" ca="1" si="1024"/>
        <v>0</v>
      </c>
      <c r="IW129" s="19">
        <f t="shared" ca="1" si="1024"/>
        <v>0</v>
      </c>
      <c r="IX129" s="19">
        <f t="shared" ca="1" si="1024"/>
        <v>0</v>
      </c>
      <c r="IY129" s="19">
        <f t="shared" ca="1" si="1024"/>
        <v>0</v>
      </c>
      <c r="IZ129" s="19">
        <f t="shared" ca="1" si="1024"/>
        <v>0</v>
      </c>
      <c r="JA129" s="19">
        <f t="shared" ca="1" si="1024"/>
        <v>0</v>
      </c>
      <c r="JB129" s="19">
        <f t="shared" ca="1" si="1024"/>
        <v>0</v>
      </c>
      <c r="JC129" s="19">
        <f t="shared" ca="1" si="1024"/>
        <v>0</v>
      </c>
      <c r="JD129" s="19">
        <f t="shared" ca="1" si="1024"/>
        <v>0</v>
      </c>
      <c r="JE129" s="19">
        <f t="shared" ca="1" si="1024"/>
        <v>0</v>
      </c>
      <c r="JF129" s="19">
        <f t="shared" ca="1" si="1024"/>
        <v>0</v>
      </c>
      <c r="JG129" s="5">
        <f t="shared" ca="1" si="1025"/>
        <v>1.2500000000000001E-2</v>
      </c>
      <c r="JH129" s="567">
        <f t="shared" ca="1" si="1025"/>
        <v>0</v>
      </c>
      <c r="JI129" s="5">
        <f t="shared" ca="1" si="1025"/>
        <v>6.25E-2</v>
      </c>
      <c r="JJ129" s="5">
        <f t="shared" ca="1" si="1025"/>
        <v>6.25E-2</v>
      </c>
      <c r="JK129" s="5">
        <f t="shared" ca="1" si="1025"/>
        <v>6.25E-2</v>
      </c>
      <c r="JL129" s="19">
        <f t="shared" ca="1" si="1024"/>
        <v>1</v>
      </c>
      <c r="JM129" s="19">
        <f t="shared" ca="1" si="1024"/>
        <v>0</v>
      </c>
      <c r="JN129" s="19">
        <f t="shared" ca="1" si="1024"/>
        <v>1</v>
      </c>
      <c r="JO129" s="9"/>
      <c r="JP129" s="5" t="b">
        <f t="shared" ca="1" si="1026"/>
        <v>0</v>
      </c>
      <c r="JQ129" s="19" t="str">
        <f t="shared" ca="1" si="1027"/>
        <v>-</v>
      </c>
      <c r="JR129" s="19" t="str">
        <f t="shared" ca="1" si="1027"/>
        <v>-</v>
      </c>
      <c r="JS129" s="5" t="b">
        <f t="shared" ca="1" si="1028"/>
        <v>0</v>
      </c>
      <c r="JT129" s="5" t="b">
        <f t="shared" ca="1" si="1028"/>
        <v>0</v>
      </c>
      <c r="JU129" s="5" t="b">
        <f t="shared" ca="1" si="1028"/>
        <v>1</v>
      </c>
      <c r="JV129" s="144">
        <f t="shared" ca="1" si="1046"/>
        <v>1</v>
      </c>
      <c r="JW129" s="144">
        <f t="shared" ca="1" si="1046"/>
        <v>1</v>
      </c>
      <c r="JX129" s="19" t="str">
        <f t="shared" ca="1" si="1047"/>
        <v>-</v>
      </c>
      <c r="JY129" s="19" t="str">
        <f t="shared" ca="1" si="1047"/>
        <v>-</v>
      </c>
      <c r="JZ129" s="19" t="str">
        <f t="shared" ca="1" si="1047"/>
        <v>-</v>
      </c>
      <c r="KA129" s="19" t="str">
        <f t="shared" ca="1" si="1047"/>
        <v>-</v>
      </c>
      <c r="KB129" s="19">
        <f t="shared" ca="1" si="1047"/>
        <v>1</v>
      </c>
      <c r="KC129" s="19">
        <f t="shared" ca="1" si="1047"/>
        <v>0.66</v>
      </c>
      <c r="KD129" s="19" t="str">
        <f t="shared" ca="1" si="1047"/>
        <v>-</v>
      </c>
      <c r="KE129" s="5" t="b">
        <v>0</v>
      </c>
      <c r="KF129" s="237">
        <f t="shared" ca="1" si="1058"/>
        <v>2</v>
      </c>
      <c r="KG129" s="237">
        <f t="shared" ca="1" si="1058"/>
        <v>2</v>
      </c>
      <c r="KH129" s="237">
        <f t="shared" ca="1" si="1058"/>
        <v>2</v>
      </c>
      <c r="KI129" s="237">
        <f t="shared" ca="1" si="1058"/>
        <v>2</v>
      </c>
      <c r="KJ129" s="237">
        <f t="shared" ca="1" si="1058"/>
        <v>2</v>
      </c>
      <c r="KK129" s="237">
        <f t="shared" ca="1" si="1058"/>
        <v>2</v>
      </c>
      <c r="KL129" s="237">
        <f t="shared" ca="1" si="1058"/>
        <v>2</v>
      </c>
      <c r="KM129" s="237">
        <f t="shared" ca="1" si="1058"/>
        <v>2</v>
      </c>
      <c r="KN129" s="5" t="str">
        <f t="array" aca="1" ref="KN129" ca="1">IF(OR(KO129:KU129&lt;&gt;"-"),TRUE,"-")</f>
        <v>-</v>
      </c>
      <c r="KO129" s="19" t="str">
        <f t="shared" ca="1" si="1049"/>
        <v>-</v>
      </c>
      <c r="KP129" s="19" t="str">
        <f t="shared" ca="1" si="1049"/>
        <v>-</v>
      </c>
      <c r="KQ129" s="19" t="str">
        <f t="shared" ca="1" si="1049"/>
        <v>-</v>
      </c>
      <c r="KR129" s="19" t="str">
        <f t="shared" ca="1" si="1049"/>
        <v>-</v>
      </c>
      <c r="KS129" s="19" t="str">
        <f t="shared" ca="1" si="1049"/>
        <v>-</v>
      </c>
      <c r="KT129" s="19" t="str">
        <f t="shared" ca="1" si="1049"/>
        <v>-</v>
      </c>
      <c r="KU129" s="19" t="str">
        <f t="shared" ca="1" si="1049"/>
        <v>-</v>
      </c>
      <c r="KV129" s="19" t="b">
        <f t="shared" ca="1" si="1049"/>
        <v>0</v>
      </c>
      <c r="KW129" s="144">
        <f t="shared" ca="1" si="1030"/>
        <v>2</v>
      </c>
      <c r="KX129" s="19">
        <f t="shared" ca="1" si="1049"/>
        <v>2</v>
      </c>
      <c r="KY129" s="19" t="b">
        <f t="shared" ca="1" si="1049"/>
        <v>0</v>
      </c>
      <c r="KZ129" s="19" t="str">
        <f t="shared" ca="1" si="1049"/>
        <v>-</v>
      </c>
      <c r="LA129" s="5" t="str">
        <f t="shared" ca="1" si="1031"/>
        <v>-</v>
      </c>
      <c r="LB129" s="5" t="str">
        <f t="shared" ca="1" si="1031"/>
        <v>-</v>
      </c>
      <c r="LC129" s="5" t="str">
        <f t="shared" ca="1" si="1031"/>
        <v>-</v>
      </c>
      <c r="LD129" s="5" t="str">
        <f t="shared" ca="1" si="1031"/>
        <v>-</v>
      </c>
      <c r="LE129" s="19" t="b">
        <f t="shared" ca="1" si="1050"/>
        <v>0</v>
      </c>
      <c r="LF129" s="19" t="str">
        <f t="shared" ca="1" si="1050"/>
        <v>-</v>
      </c>
      <c r="LG129" s="19" t="str">
        <f t="shared" ca="1" si="1050"/>
        <v>-</v>
      </c>
      <c r="LH129" s="19" t="b">
        <f t="shared" ca="1" si="1050"/>
        <v>1</v>
      </c>
      <c r="LI129" s="19">
        <f t="shared" ca="1" si="1050"/>
        <v>0.75</v>
      </c>
      <c r="LJ129" s="19">
        <f t="shared" ca="1" si="1050"/>
        <v>0.75</v>
      </c>
      <c r="LK129" s="19">
        <f t="shared" ca="1" si="1050"/>
        <v>0.99</v>
      </c>
      <c r="LL129" s="19">
        <f t="shared" ca="1" si="1050"/>
        <v>0.5</v>
      </c>
      <c r="LM129" s="19">
        <f t="shared" ca="1" si="1050"/>
        <v>0</v>
      </c>
      <c r="LN129" s="19">
        <f t="shared" ca="1" si="1050"/>
        <v>0</v>
      </c>
      <c r="LO129" s="19" t="str">
        <f t="shared" ca="1" si="1050"/>
        <v>-</v>
      </c>
      <c r="LP129" s="5" t="str" cm="1">
        <f t="array" aca="1" ref="LP129" ca="1">INDEX(i.meatgrid,$Q129,LP$7)</f>
        <v>-</v>
      </c>
      <c r="LQ129" s="5" t="str" cm="1">
        <f t="array" aca="1" ref="LQ129" ca="1">INDEX(i.meatgrid,$Q129,LQ$7)</f>
        <v>-</v>
      </c>
      <c r="LR129" s="19" t="str">
        <f t="shared" ca="1" si="1032"/>
        <v>-</v>
      </c>
      <c r="LS129" s="5">
        <f t="shared" ca="1" si="1033"/>
        <v>1</v>
      </c>
      <c r="LT129" s="9"/>
      <c r="LU129" s="19">
        <f t="shared" ca="1" si="1032"/>
        <v>70</v>
      </c>
      <c r="LV129" s="19">
        <f t="shared" ca="1" si="1034"/>
        <v>50</v>
      </c>
      <c r="LW129" s="19">
        <f t="shared" ca="1" si="1034"/>
        <v>80</v>
      </c>
      <c r="LX129" s="19">
        <f t="shared" ca="1" si="1034"/>
        <v>50</v>
      </c>
      <c r="LY129" s="5" t="b" cm="1">
        <f t="array" aca="1" ref="LY129" ca="1">INDEX(i.meatgrid,$Q129,LY$7)</f>
        <v>0</v>
      </c>
      <c r="LZ129" s="5" t="b" cm="1">
        <f t="array" aca="1" ref="LZ129" ca="1">INDEX(i.meatgrid,$Q129,LZ$7)</f>
        <v>0</v>
      </c>
      <c r="MA129" s="5" cm="1">
        <f t="array" aca="1" ref="MA129" ca="1">INDEX(i.meatgrid,$Q129,MA$7)</f>
        <v>40</v>
      </c>
      <c r="MB129" s="5" t="str" cm="1">
        <f t="array" aca="1" ref="MB129" ca="1">INDEX(i.meatgrid,$Q129,MB$7)</f>
        <v>-</v>
      </c>
      <c r="MC129" s="19">
        <f t="shared" ca="1" si="1035"/>
        <v>1</v>
      </c>
      <c r="MD129" s="5">
        <f t="shared" ca="1" si="1036"/>
        <v>1</v>
      </c>
      <c r="ME129" s="5" cm="1">
        <f t="array" aca="1" ref="ME129" ca="1">INDEX(i.meatgrid,$Q129,ME$7)</f>
        <v>1</v>
      </c>
      <c r="MF129" s="5" cm="1">
        <f t="array" aca="1" ref="MF129" ca="1">INDEX(i.meatgrid,$Q129,MF$7)</f>
        <v>0</v>
      </c>
      <c r="MG129" s="5" cm="1">
        <f t="array" aca="1" ref="MG129" ca="1">INDEX(i.meatgrid,$Q129,MG$7)</f>
        <v>0</v>
      </c>
      <c r="MH129" s="5" cm="1">
        <f t="array" aca="1" ref="MH129" ca="1">INDEX(i.meatgrid,$Q129,MH$7)</f>
        <v>0</v>
      </c>
      <c r="MI129" s="5" cm="1">
        <f t="array" aca="1" ref="MI129" ca="1">INDEX(i.meatgrid,$Q129,MI$7)</f>
        <v>0</v>
      </c>
      <c r="MJ129" s="5" cm="1">
        <f t="array" aca="1" ref="MJ129" ca="1">INDEX(i.meatgrid,$Q129,MJ$7)</f>
        <v>1</v>
      </c>
      <c r="MK129" s="5" cm="1">
        <f t="array" aca="1" ref="MK129" ca="1">INDEX(i.meatgrid,$Q129,MK$7)</f>
        <v>1</v>
      </c>
      <c r="ML129" s="5" cm="1">
        <f t="array" aca="1" ref="ML129" ca="1">INDEX(i.meatgrid,$Q129,ML$7)</f>
        <v>1</v>
      </c>
      <c r="MM129" s="19">
        <f t="shared" ca="1" si="1037"/>
        <v>1</v>
      </c>
      <c r="MN129" s="9"/>
      <c r="MO129" s="19" t="b">
        <f t="shared" ca="1" si="1038"/>
        <v>0</v>
      </c>
      <c r="MP129" s="19" t="b">
        <f t="shared" ca="1" si="1038"/>
        <v>0</v>
      </c>
      <c r="MQ129" s="19">
        <f t="shared" ca="1" si="1038"/>
        <v>1</v>
      </c>
      <c r="MR129" s="19">
        <f t="shared" ca="1" si="1038"/>
        <v>0.75</v>
      </c>
      <c r="MS129" s="19">
        <f t="shared" ca="1" si="1038"/>
        <v>0.75</v>
      </c>
      <c r="MT129" s="19">
        <f t="shared" ca="1" si="1038"/>
        <v>0.8</v>
      </c>
      <c r="MU129" s="19">
        <f t="shared" ca="1" si="1038"/>
        <v>0.82499999999999996</v>
      </c>
      <c r="MV129" s="19">
        <f t="shared" ca="1" si="1038"/>
        <v>0.875</v>
      </c>
      <c r="MW129" s="19">
        <f t="shared" ca="1" si="1038"/>
        <v>0.9</v>
      </c>
      <c r="MX129" s="19">
        <f t="shared" ca="1" si="1038"/>
        <v>1</v>
      </c>
      <c r="MY129" s="19">
        <f t="shared" ca="1" si="1038"/>
        <v>0.875</v>
      </c>
      <c r="MZ129" s="19" t="b">
        <f t="shared" ca="1" si="1038"/>
        <v>1</v>
      </c>
      <c r="NA129" s="19">
        <f t="shared" ca="1" si="1038"/>
        <v>74.989999999999995</v>
      </c>
      <c r="NB129" s="19" t="str">
        <f t="shared" ca="1" si="1038"/>
        <v>-</v>
      </c>
      <c r="NC129" s="19" t="str">
        <f t="shared" ca="1" si="1038"/>
        <v>-</v>
      </c>
      <c r="ND129" s="19" t="str">
        <f t="shared" ca="1" si="1038"/>
        <v>-</v>
      </c>
      <c r="NE129" s="19" t="str">
        <f t="shared" ca="1" si="1039"/>
        <v>-</v>
      </c>
      <c r="NF129" s="19" t="str">
        <f t="shared" ca="1" si="1039"/>
        <v>-</v>
      </c>
      <c r="NG129" s="19" t="str">
        <f t="shared" ca="1" si="1039"/>
        <v>-</v>
      </c>
      <c r="NH129" s="19" t="str">
        <f t="shared" ca="1" si="1039"/>
        <v>-</v>
      </c>
      <c r="NI129" s="19">
        <f t="shared" ca="1" si="1039"/>
        <v>36.99</v>
      </c>
      <c r="NJ129" s="19">
        <f t="shared" ca="1" si="1039"/>
        <v>36.99</v>
      </c>
      <c r="NK129" s="19" t="str">
        <f t="shared" ca="1" si="1039"/>
        <v>-</v>
      </c>
      <c r="NL129" s="19" t="str">
        <f t="shared" ca="1" si="1039"/>
        <v>-</v>
      </c>
      <c r="NM129" s="19" t="str">
        <f t="shared" ca="1" si="1039"/>
        <v>-</v>
      </c>
      <c r="NN129" s="19" t="str">
        <f t="shared" ca="1" si="1039"/>
        <v>-</v>
      </c>
      <c r="NO129" s="19" t="str">
        <f t="shared" ca="1" si="1039"/>
        <v>-</v>
      </c>
      <c r="NP129" s="19">
        <f t="shared" ca="1" si="1039"/>
        <v>49.99</v>
      </c>
      <c r="NQ129" s="19">
        <f t="shared" ca="1" si="1039"/>
        <v>49.99</v>
      </c>
      <c r="NR129" s="19">
        <f t="shared" ca="1" si="1039"/>
        <v>49.99</v>
      </c>
      <c r="NS129" s="19">
        <f t="shared" ca="1" si="1039"/>
        <v>49.99</v>
      </c>
      <c r="NT129" s="19">
        <f t="shared" ca="1" si="1039"/>
        <v>49.99</v>
      </c>
      <c r="NU129" s="19">
        <f t="shared" ca="1" si="1039"/>
        <v>49.99</v>
      </c>
      <c r="NV129" s="19">
        <f t="shared" ca="1" si="1039"/>
        <v>49.99</v>
      </c>
      <c r="NW129" s="19">
        <f t="shared" ca="1" si="1039"/>
        <v>49.99</v>
      </c>
      <c r="NX129" s="19">
        <f t="shared" ca="1" si="1039"/>
        <v>412.99</v>
      </c>
      <c r="NY129" s="19">
        <f t="shared" ca="1" si="1039"/>
        <v>412.99</v>
      </c>
      <c r="NZ129" s="19" t="str">
        <f t="shared" ca="1" si="1039"/>
        <v>-</v>
      </c>
      <c r="OA129" s="19" t="str">
        <f t="shared" ca="1" si="1039"/>
        <v>-</v>
      </c>
      <c r="OB129" s="19" t="str">
        <f t="shared" ca="1" si="1039"/>
        <v>-</v>
      </c>
      <c r="OC129" s="19" t="str">
        <f t="shared" ca="1" si="1039"/>
        <v>-</v>
      </c>
      <c r="OD129" s="19" t="str">
        <f t="shared" ca="1" si="1039"/>
        <v>-</v>
      </c>
      <c r="OE129" s="19">
        <f t="shared" ca="1" si="1039"/>
        <v>6.8900000000000006</v>
      </c>
      <c r="OF129" s="19">
        <f t="shared" ca="1" si="1039"/>
        <v>6.8900000000000006</v>
      </c>
      <c r="OG129" s="19">
        <f t="shared" ca="1" si="1039"/>
        <v>6.8900000000000006</v>
      </c>
      <c r="OH129" s="19">
        <f t="shared" ca="1" si="1039"/>
        <v>6.8900000000000006</v>
      </c>
      <c r="OI129" s="19">
        <f t="shared" ca="1" si="1039"/>
        <v>6.8900000000000006</v>
      </c>
      <c r="OJ129" s="19">
        <f t="shared" ca="1" si="1039"/>
        <v>6.8900000000000006</v>
      </c>
      <c r="OK129" s="19">
        <f t="shared" ca="1" si="1039"/>
        <v>6.8900000000000006</v>
      </c>
      <c r="OL129" s="19">
        <f t="shared" ca="1" si="1039"/>
        <v>6.8900000000000006</v>
      </c>
      <c r="OM129" s="19">
        <f t="shared" ca="1" si="1039"/>
        <v>346.99</v>
      </c>
      <c r="ON129" s="19">
        <f t="shared" ca="1" si="1039"/>
        <v>346.99</v>
      </c>
      <c r="OO129" s="19" t="str">
        <f t="shared" ca="1" si="1039"/>
        <v>-</v>
      </c>
      <c r="OP129" s="19" t="str">
        <f t="shared" ca="1" si="1039"/>
        <v>-</v>
      </c>
      <c r="OQ129" s="19" t="str">
        <f t="shared" ca="1" si="1039"/>
        <v>-</v>
      </c>
      <c r="OR129" s="19" t="str">
        <f t="shared" ca="1" si="1039"/>
        <v>-</v>
      </c>
      <c r="OS129" s="19" t="str">
        <f t="shared" ca="1" si="1039"/>
        <v>-</v>
      </c>
      <c r="OT129" s="19">
        <f t="shared" ca="1" si="1039"/>
        <v>0</v>
      </c>
      <c r="OU129" s="24">
        <v>0</v>
      </c>
    </row>
    <row r="130" spans="1:411" outlineLevel="2">
      <c r="A130" s="21">
        <f t="shared" si="158"/>
        <v>125</v>
      </c>
      <c r="B130" s="222">
        <f t="shared" ca="1" si="1051"/>
        <v>121</v>
      </c>
      <c r="C130">
        <v>205</v>
      </c>
      <c r="D130" s="144" t="str">
        <f t="shared" ca="1" si="1001"/>
        <v>GSM</v>
      </c>
      <c r="E130" t="b">
        <v>1</v>
      </c>
      <c r="F130" t="b">
        <v>0</v>
      </c>
      <c r="G130" t="b">
        <f t="shared" si="1002"/>
        <v>1</v>
      </c>
      <c r="H130" s="237">
        <f t="shared" ca="1" si="1052"/>
        <v>2</v>
      </c>
      <c r="I130" s="237">
        <f t="shared" ca="1" si="1052"/>
        <v>1</v>
      </c>
      <c r="J130" s="237" t="str">
        <f t="shared" ca="1" si="1052"/>
        <v/>
      </c>
      <c r="K130" s="237">
        <f t="shared" ca="1" si="1052"/>
        <v>2</v>
      </c>
      <c r="L130" s="237">
        <f t="shared" ca="1" si="1040"/>
        <v>2</v>
      </c>
      <c r="M130" s="237">
        <f t="shared" ca="1" si="1040"/>
        <v>3</v>
      </c>
      <c r="N130" s="237">
        <f t="shared" ca="1" si="1040"/>
        <v>3</v>
      </c>
      <c r="O130" s="237">
        <f t="shared" ca="1" si="1040"/>
        <v>1</v>
      </c>
      <c r="P130" s="237">
        <f t="shared" ca="1" si="1040"/>
        <v>1</v>
      </c>
      <c r="Q130" s="237">
        <f t="shared" ca="1" si="1040"/>
        <v>4</v>
      </c>
      <c r="R130" s="237">
        <f t="shared" ca="1" si="1040"/>
        <v>1</v>
      </c>
      <c r="S130" s="237">
        <f t="shared" ca="1" si="1040"/>
        <v>1</v>
      </c>
      <c r="T130" s="237">
        <f t="shared" ca="1" si="1040"/>
        <v>1</v>
      </c>
      <c r="U130" s="275"/>
      <c r="V130" s="275"/>
      <c r="W130" s="237">
        <f t="shared" ca="1" si="1041"/>
        <v>0</v>
      </c>
      <c r="X130" s="275"/>
      <c r="Y130" s="275">
        <f t="shared" ca="1" si="1042"/>
        <v>0</v>
      </c>
      <c r="Z130" s="275">
        <f t="shared" ca="1" si="1042"/>
        <v>0</v>
      </c>
      <c r="AA130" s="275">
        <f t="shared" ca="1" si="1042"/>
        <v>0</v>
      </c>
      <c r="AB130" s="275">
        <f t="shared" ca="1" si="1042"/>
        <v>0</v>
      </c>
      <c r="AC130" s="275">
        <f t="shared" ca="1" si="1042"/>
        <v>0</v>
      </c>
      <c r="AD130" s="275">
        <f t="shared" ca="1" si="1042"/>
        <v>0</v>
      </c>
      <c r="AE130" s="275">
        <f t="shared" ca="1" si="1042"/>
        <v>0</v>
      </c>
      <c r="AF130" s="144">
        <f ca="1">INDEX(CHOOSE($N130,DataAutumn!i.AdultDrys,DataWinter!i.AdultDrys,DataSpring!i.AdultDrys),1,$M130)</f>
        <v>3</v>
      </c>
      <c r="AG130" s="5">
        <f t="shared" ca="1" si="1003"/>
        <v>1</v>
      </c>
      <c r="AH130" s="5">
        <f t="shared" ca="1" si="1003"/>
        <v>1</v>
      </c>
      <c r="AI130" s="5">
        <f t="shared" ca="1" si="1004"/>
        <v>1</v>
      </c>
      <c r="AJ130">
        <f t="shared" ca="1" si="1005"/>
        <v>2</v>
      </c>
      <c r="AL130" s="231" t="str">
        <f ca="1">TEXT(LEFT(OFFSET(AL130,-1,0),5)+1,"00000")&amp;MID(OFFSET(AL130,-1,0),6,FIND(" ",OFFSET(AL130,-1,0),7)-5)
&amp; $D130           &amp; IF($IG130=0," FWM","")&amp;IF($IG130=1," MWM","")&amp;IF($IG130=5," Mat","")&amp;IF($IH130=TRUE,"&amp;BBT","    ")          &amp; " Day"&amp;INDEX(i.DOY,$N130,1)
&amp; " Scan"&amp;TEXT($O130,"0")        &amp;" "&amp; INDEX(DataMaster!$B$98:$B$105,$Q130,0)
&amp; " WP"&amp;TEXT($MC130*100,"000p")           &amp; " MP"&amp;TEXT($MD130*100,"000p")           &amp; " GP"&amp;TEXT($MM130*100,"000p")
&amp; " T_" &amp; IF(AND($CC130,$CE130),"TRUE ")        &amp; " (F"&amp;3+COUNTIF($CV130:$CY130,TRUE)&amp;3&amp;"N"&amp;$DM130&amp;$DN130&amp;")"</f>
        <v>00005 FeedSupply_DSP GSM MWM&amp;BBT Day204 Scan1 Prime WP100p MP100p GP100p T_TRUE  (F33N33)</v>
      </c>
      <c r="AM130" s="9" t="str">
        <f ca="1">IF(COUNTIF(AL$5:AL130,AL130)=1,"-","Dup")</f>
        <v>-</v>
      </c>
      <c r="AN130" s="9"/>
      <c r="AO130" s="237" t="str">
        <f t="shared" ca="1" si="1053"/>
        <v>-</v>
      </c>
      <c r="AP130" s="237" t="str">
        <f t="shared" ca="1" si="1053"/>
        <v>-</v>
      </c>
      <c r="AQ130" s="237" t="str">
        <f t="shared" ca="1" si="1053"/>
        <v>-</v>
      </c>
      <c r="AR130" s="237" t="str">
        <f t="shared" ca="1" si="1053"/>
        <v>-</v>
      </c>
      <c r="AS130" s="237" t="str">
        <f t="shared" ca="1" si="1053"/>
        <v>-</v>
      </c>
      <c r="AT130" s="237" t="str">
        <f t="shared" ca="1" si="1053"/>
        <v>-</v>
      </c>
      <c r="AU130" s="237" t="str">
        <f t="shared" ca="1" si="1053"/>
        <v>-</v>
      </c>
      <c r="AV130" s="237" t="str">
        <f t="shared" ca="1" si="1053"/>
        <v>-</v>
      </c>
      <c r="AW130" s="9"/>
      <c r="AX130" s="5" t="b">
        <f t="shared" ca="1" si="1006"/>
        <v>0</v>
      </c>
      <c r="AY130" s="5" t="str">
        <f t="shared" ca="1" si="1006"/>
        <v>-</v>
      </c>
      <c r="AZ130" s="5" t="b">
        <f t="shared" ca="1" si="1006"/>
        <v>0</v>
      </c>
      <c r="BA130" s="5" t="b">
        <f t="shared" ca="1" si="1006"/>
        <v>1</v>
      </c>
      <c r="BB130" s="5" t="b">
        <f t="shared" ca="1" si="1006"/>
        <v>1</v>
      </c>
      <c r="BC130" s="144">
        <f t="shared" ca="1" si="1006"/>
        <v>0</v>
      </c>
      <c r="BD130" s="19" t="b">
        <f t="shared" ca="1" si="1007"/>
        <v>1</v>
      </c>
      <c r="BE130" s="9"/>
      <c r="BF130" s="5" t="str">
        <f t="shared" ca="1" si="1008"/>
        <v>-</v>
      </c>
      <c r="BG130" s="19" t="str">
        <f t="shared" ca="1" si="1009"/>
        <v>-</v>
      </c>
      <c r="BH130" s="19" t="str">
        <f t="shared" ca="1" si="1009"/>
        <v>-</v>
      </c>
      <c r="BI130" s="19" t="str">
        <f t="shared" ca="1" si="1009"/>
        <v>-</v>
      </c>
      <c r="BJ130" s="5" t="str">
        <f t="shared" ca="1" si="1010"/>
        <v>-</v>
      </c>
      <c r="BK130" s="19" t="str">
        <f t="shared" ca="1" si="1011"/>
        <v>-</v>
      </c>
      <c r="BL130" s="5" t="str">
        <f t="shared" ca="1" si="1012"/>
        <v>-</v>
      </c>
      <c r="BM130" s="19" t="str">
        <f t="shared" ca="1" si="1013"/>
        <v>-</v>
      </c>
      <c r="BN130" s="19" t="str">
        <f t="shared" ca="1" si="1013"/>
        <v>-</v>
      </c>
      <c r="BO130" s="19" t="str">
        <f t="shared" ca="1" si="1013"/>
        <v>-</v>
      </c>
      <c r="BP130" s="5" t="str">
        <f t="shared" ca="1" si="1014"/>
        <v>-</v>
      </c>
      <c r="BQ130" s="9"/>
      <c r="BR130" s="19" t="str">
        <f t="shared" ca="1" si="1015"/>
        <v>-</v>
      </c>
      <c r="BS130" s="19" t="str">
        <f t="shared" ca="1" si="1015"/>
        <v>-</v>
      </c>
      <c r="BT130" s="19" t="str">
        <f t="shared" ca="1" si="1015"/>
        <v>-</v>
      </c>
      <c r="BU130" s="19" t="str">
        <f t="shared" ca="1" si="1015"/>
        <v>-</v>
      </c>
      <c r="BV130" s="19" t="str">
        <f t="shared" ca="1" si="1015"/>
        <v>-</v>
      </c>
      <c r="BW130" s="19" t="str">
        <f t="shared" ca="1" si="1015"/>
        <v>-</v>
      </c>
      <c r="BX130" s="19" t="str">
        <f t="shared" ca="1" si="1015"/>
        <v>-</v>
      </c>
      <c r="BY130" s="19" t="str">
        <f t="shared" ca="1" si="1015"/>
        <v>-</v>
      </c>
      <c r="BZ130" s="19" t="str">
        <f t="shared" ca="1" si="1015"/>
        <v>-</v>
      </c>
      <c r="CA130" s="19" t="str">
        <f t="shared" ca="1" si="1015"/>
        <v>-</v>
      </c>
      <c r="CB130" s="9"/>
      <c r="CC130" s="237" t="b">
        <f t="shared" ca="1" si="1059"/>
        <v>1</v>
      </c>
      <c r="CD130" s="12" t="b">
        <v>1</v>
      </c>
      <c r="CE130" s="237" t="b">
        <f t="shared" ca="1" si="1059"/>
        <v>1</v>
      </c>
      <c r="CF130" s="251">
        <f t="shared" ca="1" si="1054"/>
        <v>2334102</v>
      </c>
      <c r="CG130" s="237" t="b">
        <f t="shared" ca="1" si="1059"/>
        <v>0</v>
      </c>
      <c r="CH130" s="12" t="s">
        <v>34</v>
      </c>
      <c r="CI130" s="19" t="b">
        <f t="shared" ca="1" si="1043"/>
        <v>1</v>
      </c>
      <c r="CJ130" s="237">
        <f ca="1">OFFSET(CJ130,-1,0)+1</f>
        <v>2334105</v>
      </c>
      <c r="CK130" s="19" t="str">
        <f t="shared" ca="1" si="1043"/>
        <v>-</v>
      </c>
      <c r="CL130" s="19">
        <f t="shared" ca="1" si="1043"/>
        <v>1</v>
      </c>
      <c r="CM130" s="19">
        <f t="shared" ca="1" si="1043"/>
        <v>1</v>
      </c>
      <c r="CN130" s="9"/>
      <c r="CO130" s="444">
        <v>652</v>
      </c>
      <c r="CP130" s="444">
        <v>686</v>
      </c>
      <c r="CQ130" s="444">
        <v>721</v>
      </c>
      <c r="CR130" s="152">
        <v>378</v>
      </c>
      <c r="CS130" s="152">
        <v>413</v>
      </c>
      <c r="CT130" s="152">
        <v>448</v>
      </c>
      <c r="CU130" s="19" t="str">
        <f t="shared" ca="1" si="1017"/>
        <v>-</v>
      </c>
      <c r="CV130" s="12" t="b">
        <v>0</v>
      </c>
      <c r="CW130" s="12" t="b">
        <v>0</v>
      </c>
      <c r="CX130" s="12" t="b">
        <v>0</v>
      </c>
      <c r="CY130" s="12" t="b">
        <v>0</v>
      </c>
      <c r="CZ130" s="19" t="b">
        <f t="shared" ca="1" si="1017"/>
        <v>1</v>
      </c>
      <c r="DA130" s="19">
        <f t="shared" ca="1" si="1017"/>
        <v>0</v>
      </c>
      <c r="DB130" s="19">
        <f t="shared" ca="1" si="1017"/>
        <v>0</v>
      </c>
      <c r="DC130" s="19">
        <f t="shared" ca="1" si="1017"/>
        <v>0</v>
      </c>
      <c r="DD130" s="19">
        <f t="shared" ca="1" si="1017"/>
        <v>0</v>
      </c>
      <c r="DE130" s="19">
        <f t="shared" ca="1" si="1017"/>
        <v>0</v>
      </c>
      <c r="DF130" s="19">
        <f t="shared" ca="1" si="1017"/>
        <v>0</v>
      </c>
      <c r="DG130" s="19">
        <f t="shared" ca="1" si="1017"/>
        <v>0</v>
      </c>
      <c r="DH130" s="19">
        <f t="shared" ca="1" si="1017"/>
        <v>0</v>
      </c>
      <c r="DI130" s="19">
        <f t="shared" ca="1" si="1017"/>
        <v>0</v>
      </c>
      <c r="DJ130" s="19">
        <f t="shared" ca="1" si="1017"/>
        <v>0</v>
      </c>
      <c r="DK130" s="19">
        <f t="shared" ca="1" si="1017"/>
        <v>0</v>
      </c>
      <c r="DL130" s="19">
        <f t="shared" ca="1" si="1018"/>
        <v>0</v>
      </c>
      <c r="DM130" s="12">
        <v>3</v>
      </c>
      <c r="DN130" s="12">
        <v>3</v>
      </c>
      <c r="DO130" s="19">
        <f t="shared" ca="1" si="1056"/>
        <v>0</v>
      </c>
      <c r="DP130" s="12">
        <v>1</v>
      </c>
      <c r="DQ130" s="12">
        <v>-1</v>
      </c>
      <c r="DR130" s="19" t="str">
        <f t="shared" ca="1" si="1018"/>
        <v>-</v>
      </c>
      <c r="DS130" s="19" t="str">
        <f t="shared" ca="1" si="1018"/>
        <v>-</v>
      </c>
      <c r="DT130" s="19" t="str">
        <f t="shared" ca="1" si="1018"/>
        <v>-</v>
      </c>
      <c r="DU130" s="251">
        <f t="shared" ca="1" si="1044"/>
        <v>0</v>
      </c>
      <c r="DV130" s="251">
        <f t="shared" si="1057"/>
        <v>1</v>
      </c>
      <c r="DW130" s="251">
        <f t="shared" si="1045"/>
        <v>-1</v>
      </c>
      <c r="DX130" s="19" t="str">
        <f t="shared" ca="1" si="1018"/>
        <v>-</v>
      </c>
      <c r="DY130" s="19" t="str">
        <f t="shared" ca="1" si="1018"/>
        <v>-</v>
      </c>
      <c r="DZ130" s="19" t="str">
        <f t="shared" ca="1" si="1018"/>
        <v>-</v>
      </c>
      <c r="EA130" s="19" t="str">
        <f t="shared" ca="1" si="1018"/>
        <v>-</v>
      </c>
      <c r="EB130" s="19" t="str">
        <f t="shared" ca="1" si="1018"/>
        <v>-</v>
      </c>
      <c r="EC130" s="19" t="str">
        <f t="shared" ca="1" si="1018"/>
        <v>-</v>
      </c>
      <c r="ED130" s="19">
        <f t="shared" ca="1" si="1018"/>
        <v>0</v>
      </c>
      <c r="EE130" s="19">
        <f t="shared" ca="1" si="1018"/>
        <v>0</v>
      </c>
      <c r="EF130" s="19">
        <f t="shared" ca="1" si="1018"/>
        <v>0</v>
      </c>
      <c r="EG130" s="19">
        <f t="shared" ca="1" si="1018"/>
        <v>0</v>
      </c>
      <c r="EH130" s="19">
        <f t="shared" ca="1" si="1018"/>
        <v>0</v>
      </c>
      <c r="EI130" s="19">
        <f t="shared" ca="1" si="1018"/>
        <v>0</v>
      </c>
      <c r="EJ130" s="19">
        <f t="shared" ca="1" si="1018"/>
        <v>0</v>
      </c>
      <c r="EK130" s="19">
        <f t="shared" ca="1" si="1018"/>
        <v>0</v>
      </c>
      <c r="EL130" s="19">
        <f t="shared" ca="1" si="1018"/>
        <v>0</v>
      </c>
      <c r="EM130" s="19">
        <f t="shared" ca="1" si="1018"/>
        <v>0</v>
      </c>
      <c r="EN130" s="19">
        <f t="shared" ca="1" si="1018"/>
        <v>0</v>
      </c>
      <c r="EO130" s="19">
        <f t="shared" ca="1" si="1018"/>
        <v>0</v>
      </c>
      <c r="EP130" s="19">
        <f t="shared" ca="1" si="1018"/>
        <v>0</v>
      </c>
      <c r="EQ130" s="19">
        <f t="shared" ca="1" si="1018"/>
        <v>0</v>
      </c>
      <c r="ER130" s="19">
        <f t="shared" ca="1" si="1018"/>
        <v>0</v>
      </c>
      <c r="ES130" s="19">
        <f t="shared" ca="1" si="1018"/>
        <v>0</v>
      </c>
      <c r="ET130" s="19">
        <f t="shared" ca="1" si="1019"/>
        <v>0</v>
      </c>
      <c r="EU130" s="19">
        <f t="shared" ca="1" si="1019"/>
        <v>0</v>
      </c>
      <c r="EV130" s="19">
        <f t="shared" ca="1" si="1019"/>
        <v>0</v>
      </c>
      <c r="EW130" s="19">
        <f t="shared" ca="1" si="1019"/>
        <v>0</v>
      </c>
      <c r="EX130" s="19">
        <f t="shared" ca="1" si="1019"/>
        <v>0</v>
      </c>
      <c r="EY130" s="19">
        <f t="shared" ca="1" si="1019"/>
        <v>0</v>
      </c>
      <c r="EZ130" s="19">
        <f t="shared" ca="1" si="1019"/>
        <v>0</v>
      </c>
      <c r="FA130" s="19">
        <f t="shared" ca="1" si="1019"/>
        <v>0</v>
      </c>
      <c r="FB130" s="19">
        <f t="shared" ca="1" si="1019"/>
        <v>0</v>
      </c>
      <c r="FC130" s="19">
        <f t="shared" ca="1" si="1019"/>
        <v>0</v>
      </c>
      <c r="FD130" s="19">
        <f t="shared" ca="1" si="1019"/>
        <v>0</v>
      </c>
      <c r="FE130" s="19">
        <f t="shared" ca="1" si="1019"/>
        <v>0</v>
      </c>
      <c r="FF130" s="19">
        <f t="shared" ca="1" si="1019"/>
        <v>0</v>
      </c>
      <c r="FG130" s="19">
        <f t="shared" ca="1" si="1019"/>
        <v>0</v>
      </c>
      <c r="FH130" s="19">
        <f t="shared" ca="1" si="1019"/>
        <v>0</v>
      </c>
      <c r="FI130" s="19">
        <f t="shared" ca="1" si="1019"/>
        <v>0</v>
      </c>
      <c r="FJ130" s="19">
        <f t="shared" ca="1" si="1020"/>
        <v>0</v>
      </c>
      <c r="FK130" s="19">
        <f t="shared" ca="1" si="1020"/>
        <v>0</v>
      </c>
      <c r="FL130" s="19">
        <f t="shared" ca="1" si="1020"/>
        <v>0</v>
      </c>
      <c r="FM130" s="19">
        <f t="shared" ca="1" si="1020"/>
        <v>0</v>
      </c>
      <c r="FN130" s="19">
        <f t="shared" ca="1" si="1020"/>
        <v>0</v>
      </c>
      <c r="FO130" s="19">
        <f t="shared" ca="1" si="1020"/>
        <v>0</v>
      </c>
      <c r="FP130" s="19">
        <f t="shared" ca="1" si="1020"/>
        <v>0</v>
      </c>
      <c r="FQ130" s="19">
        <f t="shared" ca="1" si="1020"/>
        <v>0</v>
      </c>
      <c r="FR130" s="19">
        <f t="shared" ca="1" si="1020"/>
        <v>0</v>
      </c>
      <c r="FS130" s="19">
        <f t="shared" ca="1" si="1020"/>
        <v>0</v>
      </c>
      <c r="FT130" s="19">
        <f t="shared" ca="1" si="1020"/>
        <v>0</v>
      </c>
      <c r="FU130" s="19">
        <f t="shared" ca="1" si="1020"/>
        <v>0</v>
      </c>
      <c r="FV130" s="19">
        <f t="shared" ca="1" si="1020"/>
        <v>0</v>
      </c>
      <c r="FW130" s="19">
        <f t="shared" ca="1" si="1020"/>
        <v>0</v>
      </c>
      <c r="FX130" s="19">
        <f t="shared" ca="1" si="1020"/>
        <v>0</v>
      </c>
      <c r="FY130" s="19">
        <f t="shared" ca="1" si="1020"/>
        <v>0</v>
      </c>
      <c r="FZ130" s="19">
        <f t="shared" ca="1" si="1020"/>
        <v>0</v>
      </c>
      <c r="GA130" s="19">
        <f t="shared" ca="1" si="1020"/>
        <v>0</v>
      </c>
      <c r="GB130" s="19">
        <f t="shared" ca="1" si="1020"/>
        <v>0</v>
      </c>
      <c r="GC130" s="19">
        <f t="shared" ca="1" si="1020"/>
        <v>0</v>
      </c>
      <c r="GD130" s="19">
        <f t="shared" ca="1" si="1020"/>
        <v>0</v>
      </c>
      <c r="GE130" s="19">
        <f t="shared" ca="1" si="1020"/>
        <v>0</v>
      </c>
      <c r="GF130" s="19">
        <f t="shared" ca="1" si="1020"/>
        <v>0</v>
      </c>
      <c r="GG130" s="19">
        <f t="shared" ca="1" si="1020"/>
        <v>0</v>
      </c>
      <c r="GH130" s="19">
        <f t="shared" ca="1" si="1020"/>
        <v>0</v>
      </c>
      <c r="GI130" s="19">
        <f t="shared" ca="1" si="1020"/>
        <v>0</v>
      </c>
      <c r="GJ130" s="19">
        <f t="shared" ca="1" si="1020"/>
        <v>0</v>
      </c>
      <c r="GK130" s="19">
        <f t="shared" ca="1" si="1020"/>
        <v>0</v>
      </c>
      <c r="GL130" s="19">
        <f t="shared" ca="1" si="1020"/>
        <v>0</v>
      </c>
      <c r="GM130" s="19">
        <f t="shared" ca="1" si="1020"/>
        <v>0</v>
      </c>
      <c r="GN130" s="19">
        <f t="shared" ca="1" si="1020"/>
        <v>0</v>
      </c>
      <c r="GO130" s="19">
        <f t="shared" ca="1" si="1020"/>
        <v>0</v>
      </c>
      <c r="GP130" s="19">
        <f t="shared" ca="1" si="1020"/>
        <v>0</v>
      </c>
      <c r="GQ130" s="19">
        <f t="shared" ca="1" si="1020"/>
        <v>0</v>
      </c>
      <c r="GR130" s="19">
        <f t="shared" ca="1" si="1020"/>
        <v>0</v>
      </c>
      <c r="GS130" s="19">
        <f t="shared" ca="1" si="1020"/>
        <v>0</v>
      </c>
      <c r="GT130" s="19">
        <f t="shared" ca="1" si="1020"/>
        <v>0</v>
      </c>
      <c r="GU130" s="19">
        <f t="shared" ca="1" si="1020"/>
        <v>0</v>
      </c>
      <c r="GV130" s="19">
        <f t="shared" ca="1" si="1020"/>
        <v>0</v>
      </c>
      <c r="GW130" s="19">
        <f t="shared" ref="GW130:HP130" ca="1" si="1060">OFFSET(GW$5,$B130,0)</f>
        <v>0</v>
      </c>
      <c r="GX130" s="19">
        <f t="shared" ca="1" si="1060"/>
        <v>0</v>
      </c>
      <c r="GY130" s="19">
        <f t="shared" ca="1" si="1060"/>
        <v>0</v>
      </c>
      <c r="GZ130" s="19">
        <f t="shared" ca="1" si="1060"/>
        <v>0</v>
      </c>
      <c r="HA130" s="19">
        <f t="shared" ca="1" si="1060"/>
        <v>0</v>
      </c>
      <c r="HB130" s="19">
        <f t="shared" ca="1" si="1060"/>
        <v>0</v>
      </c>
      <c r="HC130" s="19">
        <f t="shared" ca="1" si="1060"/>
        <v>0</v>
      </c>
      <c r="HD130" s="19">
        <f t="shared" ca="1" si="1060"/>
        <v>0</v>
      </c>
      <c r="HE130" s="19">
        <f t="shared" ca="1" si="1060"/>
        <v>0</v>
      </c>
      <c r="HF130" s="19">
        <f t="shared" ca="1" si="1060"/>
        <v>0</v>
      </c>
      <c r="HG130" s="19">
        <f t="shared" ca="1" si="1060"/>
        <v>0</v>
      </c>
      <c r="HH130" s="19">
        <f t="shared" ca="1" si="1060"/>
        <v>0</v>
      </c>
      <c r="HI130" s="19">
        <f t="shared" ca="1" si="1060"/>
        <v>0</v>
      </c>
      <c r="HJ130" s="19">
        <f t="shared" ca="1" si="1060"/>
        <v>0</v>
      </c>
      <c r="HK130" s="19">
        <f t="shared" ca="1" si="1060"/>
        <v>0</v>
      </c>
      <c r="HL130" s="19">
        <f t="shared" ca="1" si="1060"/>
        <v>0</v>
      </c>
      <c r="HM130" s="19">
        <f t="shared" ca="1" si="1060"/>
        <v>0</v>
      </c>
      <c r="HN130" s="19">
        <f t="shared" ca="1" si="1060"/>
        <v>0</v>
      </c>
      <c r="HO130" s="19">
        <f t="shared" ca="1" si="1060"/>
        <v>0</v>
      </c>
      <c r="HP130" s="19">
        <f t="shared" ca="1" si="1060"/>
        <v>0</v>
      </c>
      <c r="HQ130" s="19">
        <f t="shared" ca="1" si="1021"/>
        <v>0</v>
      </c>
      <c r="HR130" s="19">
        <f t="shared" ca="1" si="1021"/>
        <v>0</v>
      </c>
      <c r="HS130" s="19">
        <f t="shared" ca="1" si="1021"/>
        <v>0</v>
      </c>
      <c r="HT130" s="19">
        <f t="shared" ca="1" si="1021"/>
        <v>0</v>
      </c>
      <c r="HU130" s="19">
        <f t="shared" ca="1" si="1021"/>
        <v>0</v>
      </c>
      <c r="HV130" s="19">
        <f t="shared" ca="1" si="1021"/>
        <v>0</v>
      </c>
      <c r="HW130" s="19">
        <f t="shared" ca="1" si="1021"/>
        <v>0</v>
      </c>
      <c r="HX130" s="19">
        <f t="shared" ca="1" si="1021"/>
        <v>0</v>
      </c>
      <c r="HY130" s="19">
        <f t="shared" ca="1" si="1021"/>
        <v>0</v>
      </c>
      <c r="HZ130" s="19">
        <f t="shared" ca="1" si="1021"/>
        <v>0</v>
      </c>
      <c r="IA130" s="19">
        <f t="shared" ca="1" si="1021"/>
        <v>0</v>
      </c>
      <c r="IB130" s="19">
        <f t="shared" ca="1" si="1021"/>
        <v>0</v>
      </c>
      <c r="IC130" s="19">
        <f t="shared" ca="1" si="1021"/>
        <v>0</v>
      </c>
      <c r="ID130" s="19">
        <f t="shared" ca="1" si="1021"/>
        <v>0</v>
      </c>
      <c r="IE130" s="5">
        <f t="shared" ca="1" si="1022"/>
        <v>67</v>
      </c>
      <c r="IF130" s="9"/>
      <c r="IG130" s="5">
        <f t="shared" ca="1" si="1023"/>
        <v>1</v>
      </c>
      <c r="IH130" s="12" t="b">
        <v>1</v>
      </c>
      <c r="II130" s="19">
        <f t="shared" ca="1" si="1024"/>
        <v>0</v>
      </c>
      <c r="IJ130" s="5">
        <f t="shared" ca="1" si="1023"/>
        <v>55</v>
      </c>
      <c r="IK130" s="19">
        <f t="shared" ca="1" si="1024"/>
        <v>1</v>
      </c>
      <c r="IL130" s="19">
        <f t="shared" ca="1" si="1024"/>
        <v>0</v>
      </c>
      <c r="IM130" s="19">
        <f t="shared" ca="1" si="1024"/>
        <v>0</v>
      </c>
      <c r="IN130" s="19">
        <f t="shared" ca="1" si="1024"/>
        <v>0</v>
      </c>
      <c r="IO130" s="19">
        <f t="shared" ca="1" si="1024"/>
        <v>0</v>
      </c>
      <c r="IP130" s="19">
        <f t="shared" ca="1" si="1024"/>
        <v>0</v>
      </c>
      <c r="IQ130" s="19">
        <f t="shared" ca="1" si="1024"/>
        <v>0</v>
      </c>
      <c r="IR130" s="19">
        <f t="shared" ca="1" si="1024"/>
        <v>0</v>
      </c>
      <c r="IS130" s="19">
        <f t="shared" ca="1" si="1024"/>
        <v>0</v>
      </c>
      <c r="IT130" s="19">
        <f t="shared" ca="1" si="1024"/>
        <v>0</v>
      </c>
      <c r="IU130" s="19">
        <f t="shared" ca="1" si="1024"/>
        <v>0</v>
      </c>
      <c r="IV130" s="19">
        <f t="shared" ca="1" si="1024"/>
        <v>0</v>
      </c>
      <c r="IW130" s="19">
        <f t="shared" ca="1" si="1024"/>
        <v>0</v>
      </c>
      <c r="IX130" s="19">
        <f t="shared" ca="1" si="1024"/>
        <v>0</v>
      </c>
      <c r="IY130" s="19">
        <f t="shared" ca="1" si="1024"/>
        <v>0</v>
      </c>
      <c r="IZ130" s="19">
        <f t="shared" ca="1" si="1024"/>
        <v>0</v>
      </c>
      <c r="JA130" s="19">
        <f t="shared" ca="1" si="1024"/>
        <v>0</v>
      </c>
      <c r="JB130" s="19">
        <f t="shared" ca="1" si="1024"/>
        <v>0</v>
      </c>
      <c r="JC130" s="19">
        <f t="shared" ca="1" si="1024"/>
        <v>0</v>
      </c>
      <c r="JD130" s="19">
        <f t="shared" ca="1" si="1024"/>
        <v>0</v>
      </c>
      <c r="JE130" s="19">
        <f t="shared" ca="1" si="1024"/>
        <v>0</v>
      </c>
      <c r="JF130" s="19">
        <f t="shared" ca="1" si="1024"/>
        <v>0</v>
      </c>
      <c r="JG130" s="5">
        <f t="shared" ca="1" si="1025"/>
        <v>1.2500000000000001E-2</v>
      </c>
      <c r="JH130" s="567">
        <f t="shared" ca="1" si="1025"/>
        <v>0</v>
      </c>
      <c r="JI130" s="5">
        <f t="shared" ca="1" si="1025"/>
        <v>6.25E-2</v>
      </c>
      <c r="JJ130" s="5">
        <f t="shared" ca="1" si="1025"/>
        <v>6.25E-2</v>
      </c>
      <c r="JK130" s="5">
        <f t="shared" ca="1" si="1025"/>
        <v>6.25E-2</v>
      </c>
      <c r="JL130" s="19">
        <f t="shared" ca="1" si="1024"/>
        <v>1</v>
      </c>
      <c r="JM130" s="19">
        <f t="shared" ca="1" si="1024"/>
        <v>0</v>
      </c>
      <c r="JN130" s="19">
        <f t="shared" ca="1" si="1024"/>
        <v>1</v>
      </c>
      <c r="JO130" s="9"/>
      <c r="JP130" s="5" t="b">
        <f t="shared" ca="1" si="1026"/>
        <v>0</v>
      </c>
      <c r="JQ130" s="19" t="str">
        <f t="shared" ca="1" si="1027"/>
        <v>-</v>
      </c>
      <c r="JR130" s="19" t="str">
        <f t="shared" ca="1" si="1027"/>
        <v>-</v>
      </c>
      <c r="JS130" s="5" t="b">
        <f t="shared" ca="1" si="1028"/>
        <v>0</v>
      </c>
      <c r="JT130" s="5" t="b">
        <f t="shared" ca="1" si="1028"/>
        <v>0</v>
      </c>
      <c r="JU130" s="5" t="b">
        <f t="shared" ca="1" si="1028"/>
        <v>1</v>
      </c>
      <c r="JV130" s="144">
        <f t="shared" ca="1" si="1046"/>
        <v>1</v>
      </c>
      <c r="JW130" s="144">
        <f t="shared" ca="1" si="1046"/>
        <v>1</v>
      </c>
      <c r="JX130" s="19" t="str">
        <f t="shared" ca="1" si="1047"/>
        <v>-</v>
      </c>
      <c r="JY130" s="19" t="str">
        <f t="shared" ca="1" si="1047"/>
        <v>-</v>
      </c>
      <c r="JZ130" s="19" t="str">
        <f t="shared" ca="1" si="1047"/>
        <v>-</v>
      </c>
      <c r="KA130" s="19" t="str">
        <f t="shared" ca="1" si="1047"/>
        <v>-</v>
      </c>
      <c r="KB130" s="19">
        <f t="shared" ca="1" si="1047"/>
        <v>1</v>
      </c>
      <c r="KC130" s="19">
        <f t="shared" ca="1" si="1047"/>
        <v>0.66</v>
      </c>
      <c r="KD130" s="19" t="str">
        <f t="shared" ca="1" si="1047"/>
        <v>-</v>
      </c>
      <c r="KE130" s="5" t="b">
        <v>0</v>
      </c>
      <c r="KF130" s="237">
        <f t="shared" ca="1" si="1058"/>
        <v>2</v>
      </c>
      <c r="KG130" s="237">
        <f t="shared" ca="1" si="1058"/>
        <v>2</v>
      </c>
      <c r="KH130" s="237">
        <f t="shared" ca="1" si="1058"/>
        <v>2</v>
      </c>
      <c r="KI130" s="237">
        <f t="shared" ca="1" si="1058"/>
        <v>2</v>
      </c>
      <c r="KJ130" s="237">
        <f t="shared" ca="1" si="1058"/>
        <v>2</v>
      </c>
      <c r="KK130" s="237">
        <f t="shared" ca="1" si="1058"/>
        <v>2</v>
      </c>
      <c r="KL130" s="237">
        <f t="shared" ca="1" si="1058"/>
        <v>2</v>
      </c>
      <c r="KM130" s="237">
        <f t="shared" ca="1" si="1058"/>
        <v>2</v>
      </c>
      <c r="KN130" s="5" t="str">
        <f t="array" aca="1" ref="KN130" ca="1">IF(OR(KO130:KU130&lt;&gt;"-"),TRUE,"-")</f>
        <v>-</v>
      </c>
      <c r="KO130" s="19" t="str">
        <f t="shared" ca="1" si="1049"/>
        <v>-</v>
      </c>
      <c r="KP130" s="19" t="str">
        <f t="shared" ca="1" si="1049"/>
        <v>-</v>
      </c>
      <c r="KQ130" s="19" t="str">
        <f t="shared" ca="1" si="1049"/>
        <v>-</v>
      </c>
      <c r="KR130" s="19" t="str">
        <f t="shared" ca="1" si="1049"/>
        <v>-</v>
      </c>
      <c r="KS130" s="19" t="str">
        <f t="shared" ca="1" si="1049"/>
        <v>-</v>
      </c>
      <c r="KT130" s="19" t="str">
        <f t="shared" ca="1" si="1049"/>
        <v>-</v>
      </c>
      <c r="KU130" s="19" t="str">
        <f t="shared" ca="1" si="1049"/>
        <v>-</v>
      </c>
      <c r="KV130" s="19" t="b">
        <f t="shared" ca="1" si="1049"/>
        <v>0</v>
      </c>
      <c r="KW130" s="144">
        <f t="shared" ca="1" si="1030"/>
        <v>2</v>
      </c>
      <c r="KX130" s="19">
        <f t="shared" ca="1" si="1049"/>
        <v>2</v>
      </c>
      <c r="KY130" s="19" t="b">
        <f t="shared" ca="1" si="1049"/>
        <v>0</v>
      </c>
      <c r="KZ130" s="19" t="str">
        <f t="shared" ca="1" si="1049"/>
        <v>-</v>
      </c>
      <c r="LA130" s="5" t="str">
        <f t="shared" ca="1" si="1031"/>
        <v>-</v>
      </c>
      <c r="LB130" s="5" t="str">
        <f t="shared" ca="1" si="1031"/>
        <v>-</v>
      </c>
      <c r="LC130" s="5" t="str">
        <f t="shared" ca="1" si="1031"/>
        <v>-</v>
      </c>
      <c r="LD130" s="5" t="str">
        <f t="shared" ca="1" si="1031"/>
        <v>-</v>
      </c>
      <c r="LE130" s="19" t="b">
        <f t="shared" ca="1" si="1050"/>
        <v>0</v>
      </c>
      <c r="LF130" s="19" t="str">
        <f t="shared" ca="1" si="1050"/>
        <v>-</v>
      </c>
      <c r="LG130" s="19" t="str">
        <f t="shared" ca="1" si="1050"/>
        <v>-</v>
      </c>
      <c r="LH130" s="19" t="b">
        <f t="shared" ca="1" si="1050"/>
        <v>1</v>
      </c>
      <c r="LI130" s="19">
        <f t="shared" ca="1" si="1050"/>
        <v>0.75</v>
      </c>
      <c r="LJ130" s="19">
        <f t="shared" ca="1" si="1050"/>
        <v>0.75</v>
      </c>
      <c r="LK130" s="19">
        <f t="shared" ca="1" si="1050"/>
        <v>0.99</v>
      </c>
      <c r="LL130" s="19">
        <f t="shared" ca="1" si="1050"/>
        <v>0.5</v>
      </c>
      <c r="LM130" s="19">
        <f t="shared" ca="1" si="1050"/>
        <v>0</v>
      </c>
      <c r="LN130" s="19">
        <f t="shared" ca="1" si="1050"/>
        <v>0</v>
      </c>
      <c r="LO130" s="19" t="str">
        <f t="shared" ca="1" si="1050"/>
        <v>-</v>
      </c>
      <c r="LP130" s="5" t="str" cm="1">
        <f t="array" aca="1" ref="LP130" ca="1">INDEX(i.meatgrid,$Q130,LP$7)</f>
        <v>-</v>
      </c>
      <c r="LQ130" s="5" t="str" cm="1">
        <f t="array" aca="1" ref="LQ130" ca="1">INDEX(i.meatgrid,$Q130,LQ$7)</f>
        <v>-</v>
      </c>
      <c r="LR130" s="19" t="str">
        <f t="shared" ca="1" si="1032"/>
        <v>-</v>
      </c>
      <c r="LS130" s="5">
        <f t="shared" ca="1" si="1033"/>
        <v>1</v>
      </c>
      <c r="LT130" s="9"/>
      <c r="LU130" s="19">
        <f t="shared" ca="1" si="1032"/>
        <v>70</v>
      </c>
      <c r="LV130" s="19">
        <f t="shared" ca="1" si="1034"/>
        <v>50</v>
      </c>
      <c r="LW130" s="19">
        <f t="shared" ca="1" si="1034"/>
        <v>80</v>
      </c>
      <c r="LX130" s="19">
        <f t="shared" ca="1" si="1034"/>
        <v>50</v>
      </c>
      <c r="LY130" s="5" t="b" cm="1">
        <f t="array" aca="1" ref="LY130" ca="1">INDEX(i.meatgrid,$Q130,LY$7)</f>
        <v>0</v>
      </c>
      <c r="LZ130" s="5" t="b" cm="1">
        <f t="array" aca="1" ref="LZ130" ca="1">INDEX(i.meatgrid,$Q130,LZ$7)</f>
        <v>0</v>
      </c>
      <c r="MA130" s="5" cm="1">
        <f t="array" aca="1" ref="MA130" ca="1">INDEX(i.meatgrid,$Q130,MA$7)</f>
        <v>40</v>
      </c>
      <c r="MB130" s="5" t="str" cm="1">
        <f t="array" aca="1" ref="MB130" ca="1">INDEX(i.meatgrid,$Q130,MB$7)</f>
        <v>-</v>
      </c>
      <c r="MC130" s="19">
        <f t="shared" ca="1" si="1035"/>
        <v>1</v>
      </c>
      <c r="MD130" s="5">
        <f t="shared" ca="1" si="1036"/>
        <v>1</v>
      </c>
      <c r="ME130" s="5" cm="1">
        <f t="array" aca="1" ref="ME130" ca="1">INDEX(i.meatgrid,$Q130,ME$7)</f>
        <v>1</v>
      </c>
      <c r="MF130" s="5" cm="1">
        <f t="array" aca="1" ref="MF130" ca="1">INDEX(i.meatgrid,$Q130,MF$7)</f>
        <v>0</v>
      </c>
      <c r="MG130" s="5" cm="1">
        <f t="array" aca="1" ref="MG130" ca="1">INDEX(i.meatgrid,$Q130,MG$7)</f>
        <v>0</v>
      </c>
      <c r="MH130" s="5" cm="1">
        <f t="array" aca="1" ref="MH130" ca="1">INDEX(i.meatgrid,$Q130,MH$7)</f>
        <v>0</v>
      </c>
      <c r="MI130" s="5" cm="1">
        <f t="array" aca="1" ref="MI130" ca="1">INDEX(i.meatgrid,$Q130,MI$7)</f>
        <v>0</v>
      </c>
      <c r="MJ130" s="5" cm="1">
        <f t="array" aca="1" ref="MJ130" ca="1">INDEX(i.meatgrid,$Q130,MJ$7)</f>
        <v>1</v>
      </c>
      <c r="MK130" s="5" cm="1">
        <f t="array" aca="1" ref="MK130" ca="1">INDEX(i.meatgrid,$Q130,MK$7)</f>
        <v>1</v>
      </c>
      <c r="ML130" s="5" cm="1">
        <f t="array" aca="1" ref="ML130" ca="1">INDEX(i.meatgrid,$Q130,ML$7)</f>
        <v>1</v>
      </c>
      <c r="MM130" s="19">
        <f t="shared" ca="1" si="1037"/>
        <v>1</v>
      </c>
      <c r="MN130" s="9"/>
      <c r="MO130" s="19" t="b">
        <f t="shared" ca="1" si="1038"/>
        <v>0</v>
      </c>
      <c r="MP130" s="19" t="b">
        <f t="shared" ca="1" si="1038"/>
        <v>0</v>
      </c>
      <c r="MQ130" s="19">
        <f t="shared" ca="1" si="1038"/>
        <v>1</v>
      </c>
      <c r="MR130" s="19">
        <f t="shared" ca="1" si="1038"/>
        <v>0.75</v>
      </c>
      <c r="MS130" s="19">
        <f t="shared" ca="1" si="1038"/>
        <v>0.75</v>
      </c>
      <c r="MT130" s="19">
        <f t="shared" ca="1" si="1038"/>
        <v>0.8</v>
      </c>
      <c r="MU130" s="19">
        <f t="shared" ca="1" si="1038"/>
        <v>0.82499999999999996</v>
      </c>
      <c r="MV130" s="19">
        <f t="shared" ca="1" si="1038"/>
        <v>0.875</v>
      </c>
      <c r="MW130" s="19">
        <f t="shared" ca="1" si="1038"/>
        <v>0.9</v>
      </c>
      <c r="MX130" s="19">
        <f t="shared" ca="1" si="1038"/>
        <v>1</v>
      </c>
      <c r="MY130" s="19">
        <f t="shared" ca="1" si="1038"/>
        <v>0.875</v>
      </c>
      <c r="MZ130" s="19" t="b">
        <f t="shared" ca="1" si="1038"/>
        <v>1</v>
      </c>
      <c r="NA130" s="19">
        <f t="shared" ca="1" si="1038"/>
        <v>74.989999999999995</v>
      </c>
      <c r="NB130" s="19" t="str">
        <f t="shared" ca="1" si="1038"/>
        <v>-</v>
      </c>
      <c r="NC130" s="19" t="str">
        <f t="shared" ca="1" si="1038"/>
        <v>-</v>
      </c>
      <c r="ND130" s="19" t="str">
        <f t="shared" ca="1" si="1038"/>
        <v>-</v>
      </c>
      <c r="NE130" s="19" t="str">
        <f t="shared" ca="1" si="1039"/>
        <v>-</v>
      </c>
      <c r="NF130" s="19" t="str">
        <f t="shared" ca="1" si="1039"/>
        <v>-</v>
      </c>
      <c r="NG130" s="19" t="str">
        <f t="shared" ca="1" si="1039"/>
        <v>-</v>
      </c>
      <c r="NH130" s="19" t="str">
        <f t="shared" ca="1" si="1039"/>
        <v>-</v>
      </c>
      <c r="NI130" s="19">
        <f t="shared" ca="1" si="1039"/>
        <v>36.99</v>
      </c>
      <c r="NJ130" s="19">
        <f t="shared" ca="1" si="1039"/>
        <v>36.99</v>
      </c>
      <c r="NK130" s="19" t="str">
        <f t="shared" ca="1" si="1039"/>
        <v>-</v>
      </c>
      <c r="NL130" s="19" t="str">
        <f t="shared" ca="1" si="1039"/>
        <v>-</v>
      </c>
      <c r="NM130" s="19" t="str">
        <f t="shared" ca="1" si="1039"/>
        <v>-</v>
      </c>
      <c r="NN130" s="19" t="str">
        <f t="shared" ca="1" si="1039"/>
        <v>-</v>
      </c>
      <c r="NO130" s="19" t="str">
        <f t="shared" ca="1" si="1039"/>
        <v>-</v>
      </c>
      <c r="NP130" s="19">
        <f t="shared" ca="1" si="1039"/>
        <v>49.99</v>
      </c>
      <c r="NQ130" s="19">
        <f t="shared" ca="1" si="1039"/>
        <v>49.99</v>
      </c>
      <c r="NR130" s="19">
        <f t="shared" ca="1" si="1039"/>
        <v>49.99</v>
      </c>
      <c r="NS130" s="19">
        <f t="shared" ca="1" si="1039"/>
        <v>49.99</v>
      </c>
      <c r="NT130" s="19">
        <f t="shared" ca="1" si="1039"/>
        <v>49.99</v>
      </c>
      <c r="NU130" s="19">
        <f t="shared" ca="1" si="1039"/>
        <v>49.99</v>
      </c>
      <c r="NV130" s="19">
        <f t="shared" ca="1" si="1039"/>
        <v>49.99</v>
      </c>
      <c r="NW130" s="19">
        <f t="shared" ca="1" si="1039"/>
        <v>49.99</v>
      </c>
      <c r="NX130" s="19">
        <f t="shared" ca="1" si="1039"/>
        <v>412.99</v>
      </c>
      <c r="NY130" s="19">
        <f t="shared" ca="1" si="1039"/>
        <v>412.99</v>
      </c>
      <c r="NZ130" s="19" t="str">
        <f t="shared" ca="1" si="1039"/>
        <v>-</v>
      </c>
      <c r="OA130" s="19" t="str">
        <f t="shared" ca="1" si="1039"/>
        <v>-</v>
      </c>
      <c r="OB130" s="19" t="str">
        <f t="shared" ca="1" si="1039"/>
        <v>-</v>
      </c>
      <c r="OC130" s="19" t="str">
        <f t="shared" ca="1" si="1039"/>
        <v>-</v>
      </c>
      <c r="OD130" s="19" t="str">
        <f t="shared" ca="1" si="1039"/>
        <v>-</v>
      </c>
      <c r="OE130" s="19">
        <f t="shared" ca="1" si="1039"/>
        <v>6.8900000000000006</v>
      </c>
      <c r="OF130" s="19">
        <f t="shared" ca="1" si="1039"/>
        <v>6.8900000000000006</v>
      </c>
      <c r="OG130" s="19">
        <f t="shared" ca="1" si="1039"/>
        <v>6.8900000000000006</v>
      </c>
      <c r="OH130" s="19">
        <f t="shared" ca="1" si="1039"/>
        <v>6.8900000000000006</v>
      </c>
      <c r="OI130" s="19">
        <f t="shared" ca="1" si="1039"/>
        <v>6.8900000000000006</v>
      </c>
      <c r="OJ130" s="19">
        <f t="shared" ca="1" si="1039"/>
        <v>6.8900000000000006</v>
      </c>
      <c r="OK130" s="19">
        <f t="shared" ca="1" si="1039"/>
        <v>6.8900000000000006</v>
      </c>
      <c r="OL130" s="19">
        <f t="shared" ca="1" si="1039"/>
        <v>6.8900000000000006</v>
      </c>
      <c r="OM130" s="19">
        <f t="shared" ca="1" si="1039"/>
        <v>346.99</v>
      </c>
      <c r="ON130" s="19">
        <f t="shared" ca="1" si="1039"/>
        <v>346.99</v>
      </c>
      <c r="OO130" s="19" t="str">
        <f t="shared" ca="1" si="1039"/>
        <v>-</v>
      </c>
      <c r="OP130" s="19" t="str">
        <f t="shared" ca="1" si="1039"/>
        <v>-</v>
      </c>
      <c r="OQ130" s="19" t="str">
        <f t="shared" ca="1" si="1039"/>
        <v>-</v>
      </c>
      <c r="OR130" s="19" t="str">
        <f t="shared" ca="1" si="1039"/>
        <v>-</v>
      </c>
      <c r="OS130" s="19" t="str">
        <f t="shared" ca="1" si="1039"/>
        <v>-</v>
      </c>
      <c r="OT130" s="19">
        <f t="shared" ca="1" si="1039"/>
        <v>0</v>
      </c>
      <c r="OU130" s="24">
        <v>0</v>
      </c>
    </row>
    <row r="131" spans="1:411" outlineLevel="2">
      <c r="A131" s="21">
        <f t="shared" si="158"/>
        <v>126</v>
      </c>
      <c r="B131" s="222">
        <f t="shared" ca="1" si="1051"/>
        <v>121</v>
      </c>
      <c r="C131">
        <v>205</v>
      </c>
      <c r="D131" s="549" t="str">
        <f t="shared" ca="1" si="1001"/>
        <v>GSM</v>
      </c>
      <c r="E131" t="b">
        <v>0</v>
      </c>
      <c r="F131" t="b">
        <v>0</v>
      </c>
      <c r="G131" t="b">
        <f t="shared" si="1002"/>
        <v>0</v>
      </c>
      <c r="H131" s="237">
        <f t="shared" ca="1" si="1052"/>
        <v>2</v>
      </c>
      <c r="I131" s="237">
        <f t="shared" ca="1" si="1052"/>
        <v>1</v>
      </c>
      <c r="J131" s="237" t="str">
        <f t="shared" ca="1" si="1052"/>
        <v/>
      </c>
      <c r="K131" s="237">
        <f t="shared" ca="1" si="1052"/>
        <v>2</v>
      </c>
      <c r="L131" s="237">
        <f t="shared" ca="1" si="1040"/>
        <v>2</v>
      </c>
      <c r="M131" s="237">
        <f t="shared" ca="1" si="1040"/>
        <v>3</v>
      </c>
      <c r="N131" s="237">
        <f t="shared" ca="1" si="1052"/>
        <v>3</v>
      </c>
      <c r="O131" s="237">
        <f t="shared" ca="1" si="1040"/>
        <v>1</v>
      </c>
      <c r="P131" s="237">
        <f t="shared" ca="1" si="1052"/>
        <v>1</v>
      </c>
      <c r="Q131" s="237">
        <f t="shared" ca="1" si="1052"/>
        <v>4</v>
      </c>
      <c r="R131" s="237">
        <f t="shared" ca="1" si="1052"/>
        <v>1</v>
      </c>
      <c r="S131" s="237">
        <f t="shared" ca="1" si="1052"/>
        <v>1</v>
      </c>
      <c r="T131" s="237">
        <f t="shared" ca="1" si="1052"/>
        <v>1</v>
      </c>
      <c r="U131" s="275"/>
      <c r="V131" s="275"/>
      <c r="W131" s="237">
        <f t="shared" ca="1" si="1041"/>
        <v>0</v>
      </c>
      <c r="X131" s="275"/>
      <c r="Y131" s="276">
        <v>0</v>
      </c>
      <c r="Z131" s="276">
        <v>0</v>
      </c>
      <c r="AA131" s="276">
        <v>0</v>
      </c>
      <c r="AB131" s="276">
        <v>0</v>
      </c>
      <c r="AC131" s="276">
        <v>0</v>
      </c>
      <c r="AD131" s="276">
        <v>0</v>
      </c>
      <c r="AE131" s="276">
        <v>0</v>
      </c>
      <c r="AF131" s="144">
        <f ca="1">INDEX(CHOOSE($N131,DataAutumn!i.AdultDrys,DataWinter!i.AdultDrys,DataSpring!i.AdultDrys),1,$M131)</f>
        <v>3</v>
      </c>
      <c r="AG131" s="5">
        <f t="shared" ca="1" si="1003"/>
        <v>1</v>
      </c>
      <c r="AH131" s="5">
        <f t="shared" ca="1" si="1003"/>
        <v>1</v>
      </c>
      <c r="AI131" s="5">
        <f t="shared" ca="1" si="1004"/>
        <v>1</v>
      </c>
      <c r="AJ131">
        <f t="shared" ca="1" si="1005"/>
        <v>5</v>
      </c>
      <c r="AK131">
        <v>1</v>
      </c>
      <c r="AL131" s="231" t="str">
        <f ca="1">TEXT(LEFT(OFFSET(AL131,-1,0),5)+1,"00000")&amp;MID(OFFSET(AL131,-1,0),6,FIND(" ",OFFSET(AL131,-1,0),7)-5)
&amp; $D131           &amp; IF($IG131=0," FWM","")&amp;IF($IG131=1," MWM","")&amp;IF($IG131=5," Mat","")&amp;IF($IH131=TRUE,"&amp;BBT","    ")          &amp; " Day"&amp;INDEX(i.DOY,$N131,1)
&amp; " Scan"&amp;TEXT($O131,"0")        &amp;" "&amp; INDEX(DataMaster!$B$98:$B$105,$Q131,0)
&amp; " WP"&amp;TEXT($MC131*100,"000p")           &amp; " MP"&amp;TEXT($MD131*100,"000p")           &amp; " GP"&amp;TEXT($MM131*100,"000p")
&amp; " T_" &amp; IF(AND($CC131,$CE131),"TRUE ")        &amp; " (F"&amp;3+COUNTIF($CV131:$CY131,TRUE)&amp;3&amp;"N"&amp;$DM131&amp;$DN131&amp;")"</f>
        <v>00006 FeedSupply_DSP GSM MWM&amp;BBT Day204 Scan1 Prime WP100p MP100p GP100p T_TRUE  (F33N11)</v>
      </c>
      <c r="AM131" s="9" t="str">
        <f ca="1">IF(COUNTIF(AL$5:AL131,AL131)=1,"-","Dup")</f>
        <v>-</v>
      </c>
      <c r="AN131" s="9"/>
      <c r="AO131" s="237" t="str">
        <f t="shared" ca="1" si="1053"/>
        <v>-</v>
      </c>
      <c r="AP131" s="237" t="str">
        <f t="shared" ca="1" si="1053"/>
        <v>-</v>
      </c>
      <c r="AQ131" s="237" t="str">
        <f t="shared" ca="1" si="1053"/>
        <v>-</v>
      </c>
      <c r="AR131" s="237" t="str">
        <f t="shared" ca="1" si="1053"/>
        <v>-</v>
      </c>
      <c r="AS131" s="237" t="str">
        <f t="shared" ca="1" si="1053"/>
        <v>-</v>
      </c>
      <c r="AT131" s="237" t="str">
        <f t="shared" ca="1" si="1053"/>
        <v>-</v>
      </c>
      <c r="AU131" s="237" t="str">
        <f t="shared" ca="1" si="1053"/>
        <v>-</v>
      </c>
      <c r="AV131" s="237" t="str">
        <f t="shared" ca="1" si="1053"/>
        <v>-</v>
      </c>
      <c r="AW131" s="9"/>
      <c r="AX131" s="5" t="b">
        <f t="shared" ca="1" si="1006"/>
        <v>0</v>
      </c>
      <c r="AY131" s="5" t="str">
        <f t="shared" ca="1" si="1006"/>
        <v>-</v>
      </c>
      <c r="AZ131" s="5" t="b">
        <f t="shared" ca="1" si="1006"/>
        <v>0</v>
      </c>
      <c r="BA131" s="5" t="b">
        <f t="shared" ca="1" si="1006"/>
        <v>1</v>
      </c>
      <c r="BB131" s="5" t="b">
        <f t="shared" ca="1" si="1006"/>
        <v>1</v>
      </c>
      <c r="BC131" s="144">
        <f t="shared" ca="1" si="1006"/>
        <v>0</v>
      </c>
      <c r="BD131" s="19" t="b">
        <f t="shared" ca="1" si="1007"/>
        <v>1</v>
      </c>
      <c r="BE131" s="9"/>
      <c r="BF131" s="5" t="str">
        <f t="shared" ca="1" si="1008"/>
        <v>-</v>
      </c>
      <c r="BG131" s="19" t="str">
        <f t="shared" ca="1" si="1009"/>
        <v>-</v>
      </c>
      <c r="BH131" s="19" t="str">
        <f t="shared" ca="1" si="1009"/>
        <v>-</v>
      </c>
      <c r="BI131" s="19" t="str">
        <f t="shared" ca="1" si="1009"/>
        <v>-</v>
      </c>
      <c r="BJ131" s="5" t="str">
        <f t="shared" ca="1" si="1010"/>
        <v>-</v>
      </c>
      <c r="BK131" s="19" t="str">
        <f t="shared" ca="1" si="1011"/>
        <v>-</v>
      </c>
      <c r="BL131" s="5" t="str">
        <f t="shared" ca="1" si="1012"/>
        <v>-</v>
      </c>
      <c r="BM131" s="19" t="str">
        <f t="shared" ca="1" si="1013"/>
        <v>-</v>
      </c>
      <c r="BN131" s="19" t="str">
        <f t="shared" ca="1" si="1013"/>
        <v>-</v>
      </c>
      <c r="BO131" s="19" t="str">
        <f t="shared" ca="1" si="1013"/>
        <v>-</v>
      </c>
      <c r="BP131" s="5" t="str">
        <f t="shared" ca="1" si="1014"/>
        <v>-</v>
      </c>
      <c r="BQ131" s="9"/>
      <c r="BR131" s="19" t="str">
        <f t="shared" ca="1" si="1015"/>
        <v>-</v>
      </c>
      <c r="BS131" s="19" t="str">
        <f t="shared" ca="1" si="1015"/>
        <v>-</v>
      </c>
      <c r="BT131" s="19" t="str">
        <f t="shared" ca="1" si="1015"/>
        <v>-</v>
      </c>
      <c r="BU131" s="19" t="str">
        <f t="shared" ca="1" si="1015"/>
        <v>-</v>
      </c>
      <c r="BV131" s="19" t="str">
        <f t="shared" ca="1" si="1015"/>
        <v>-</v>
      </c>
      <c r="BW131" s="19" t="str">
        <f t="shared" ca="1" si="1015"/>
        <v>-</v>
      </c>
      <c r="BX131" s="19" t="str">
        <f t="shared" ca="1" si="1015"/>
        <v>-</v>
      </c>
      <c r="BY131" s="19" t="str">
        <f t="shared" ca="1" si="1015"/>
        <v>-</v>
      </c>
      <c r="BZ131" s="19" t="str">
        <f t="shared" ca="1" si="1015"/>
        <v>-</v>
      </c>
      <c r="CA131" s="19" t="str">
        <f t="shared" ca="1" si="1015"/>
        <v>-</v>
      </c>
      <c r="CB131" s="9"/>
      <c r="CC131" s="237" t="b">
        <f t="shared" ca="1" si="1059"/>
        <v>1</v>
      </c>
      <c r="CD131" s="12" t="b">
        <v>1</v>
      </c>
      <c r="CE131" s="237" t="b">
        <f t="shared" ca="1" si="1059"/>
        <v>1</v>
      </c>
      <c r="CF131" s="251">
        <f t="shared" ca="1" si="1054"/>
        <v>2334105</v>
      </c>
      <c r="CG131" s="12" t="b">
        <v>1</v>
      </c>
      <c r="CH131" s="12">
        <v>0</v>
      </c>
      <c r="CI131" s="12" t="b">
        <v>0</v>
      </c>
      <c r="CJ131" s="237">
        <f t="shared" ca="1" si="1055"/>
        <v>2334106</v>
      </c>
      <c r="CK131" s="19" t="str">
        <f t="shared" ca="1" si="1043"/>
        <v>-</v>
      </c>
      <c r="CL131" s="12">
        <v>1</v>
      </c>
      <c r="CM131" s="12">
        <v>1</v>
      </c>
      <c r="CN131" s="9"/>
      <c r="CO131" s="444">
        <v>652</v>
      </c>
      <c r="CP131" s="444">
        <v>686</v>
      </c>
      <c r="CQ131" s="444">
        <v>721</v>
      </c>
      <c r="CR131" s="152">
        <v>378</v>
      </c>
      <c r="CS131" s="152">
        <v>413</v>
      </c>
      <c r="CT131" s="152">
        <v>448</v>
      </c>
      <c r="CU131" s="19" t="str">
        <f t="shared" ca="1" si="1017"/>
        <v>-</v>
      </c>
      <c r="CV131" s="19" t="str">
        <f t="shared" ca="1" si="1017"/>
        <v>-</v>
      </c>
      <c r="CW131" s="19" t="str">
        <f t="shared" ca="1" si="1017"/>
        <v>-</v>
      </c>
      <c r="CX131" s="19" t="str">
        <f t="shared" ca="1" si="1017"/>
        <v>-</v>
      </c>
      <c r="CY131" s="19" t="str">
        <f t="shared" ca="1" si="1017"/>
        <v>-</v>
      </c>
      <c r="CZ131" s="19" t="b">
        <f t="shared" ca="1" si="1017"/>
        <v>1</v>
      </c>
      <c r="DA131" s="19">
        <f t="shared" ca="1" si="1017"/>
        <v>0</v>
      </c>
      <c r="DB131" s="19">
        <f t="shared" ca="1" si="1017"/>
        <v>0</v>
      </c>
      <c r="DC131" s="19">
        <f t="shared" ca="1" si="1017"/>
        <v>0</v>
      </c>
      <c r="DD131" s="19">
        <f t="shared" ca="1" si="1017"/>
        <v>0</v>
      </c>
      <c r="DE131" s="19">
        <f t="shared" ca="1" si="1017"/>
        <v>0</v>
      </c>
      <c r="DF131" s="19">
        <f t="shared" ca="1" si="1017"/>
        <v>0</v>
      </c>
      <c r="DG131" s="19">
        <f t="shared" ca="1" si="1017"/>
        <v>0</v>
      </c>
      <c r="DH131" s="19">
        <f t="shared" ca="1" si="1017"/>
        <v>0</v>
      </c>
      <c r="DI131" s="19">
        <f t="shared" ca="1" si="1017"/>
        <v>0</v>
      </c>
      <c r="DJ131" s="19">
        <f t="shared" ca="1" si="1017"/>
        <v>0</v>
      </c>
      <c r="DK131" s="19">
        <f t="shared" ca="1" si="1017"/>
        <v>0</v>
      </c>
      <c r="DL131" s="19">
        <f t="shared" ca="1" si="1018"/>
        <v>0</v>
      </c>
      <c r="DM131" s="12">
        <v>1</v>
      </c>
      <c r="DN131" s="12">
        <v>1</v>
      </c>
      <c r="DO131" s="19">
        <f t="shared" ca="1" si="1056"/>
        <v>0</v>
      </c>
      <c r="DP131" s="19" t="str">
        <f t="shared" ca="1" si="1056"/>
        <v>-</v>
      </c>
      <c r="DQ131" s="19" t="str">
        <f t="shared" ca="1" si="1056"/>
        <v>-</v>
      </c>
      <c r="DR131" s="19" t="str">
        <f t="shared" ca="1" si="1056"/>
        <v>-</v>
      </c>
      <c r="DS131" s="19" t="str">
        <f t="shared" ca="1" si="1018"/>
        <v>-</v>
      </c>
      <c r="DT131" s="19" t="str">
        <f t="shared" ca="1" si="1018"/>
        <v>-</v>
      </c>
      <c r="DU131" s="19">
        <f t="shared" ca="1" si="1018"/>
        <v>0</v>
      </c>
      <c r="DV131" s="19" t="str">
        <f t="shared" ca="1" si="1018"/>
        <v>-</v>
      </c>
      <c r="DW131" s="19" t="str">
        <f t="shared" ca="1" si="1018"/>
        <v>-</v>
      </c>
      <c r="DX131" s="19" t="str">
        <f t="shared" ca="1" si="1018"/>
        <v>-</v>
      </c>
      <c r="DY131" s="19" t="str">
        <f t="shared" ca="1" si="1018"/>
        <v>-</v>
      </c>
      <c r="DZ131" s="19" t="str">
        <f t="shared" ca="1" si="1018"/>
        <v>-</v>
      </c>
      <c r="EA131" s="19" t="str">
        <f t="shared" ca="1" si="1018"/>
        <v>-</v>
      </c>
      <c r="EB131" s="19" t="str">
        <f t="shared" ca="1" si="1018"/>
        <v>-</v>
      </c>
      <c r="EC131" s="19" t="str">
        <f t="shared" ca="1" si="1018"/>
        <v>-</v>
      </c>
      <c r="ED131" s="19">
        <f t="shared" ca="1" si="1018"/>
        <v>0</v>
      </c>
      <c r="EE131" s="19">
        <f t="shared" ca="1" si="1018"/>
        <v>0</v>
      </c>
      <c r="EF131" s="19">
        <f t="shared" ca="1" si="1018"/>
        <v>0</v>
      </c>
      <c r="EG131" s="124">
        <f t="shared" ref="EG131:EX131" ca="1" si="1061">IF(AND($K131=EG$9,$N131=EG$11,$AB131=EG$8,$AI131=EG$12),INDEX(i.FS_Strategy,$AC131+1,$AB131),0)</f>
        <v>0</v>
      </c>
      <c r="EH131" s="124">
        <f t="shared" ca="1" si="1061"/>
        <v>0</v>
      </c>
      <c r="EI131" s="124">
        <f t="shared" ca="1" si="1061"/>
        <v>0</v>
      </c>
      <c r="EJ131" s="124">
        <f t="shared" ca="1" si="1061"/>
        <v>0</v>
      </c>
      <c r="EK131" s="124">
        <f t="shared" ca="1" si="1061"/>
        <v>0</v>
      </c>
      <c r="EL131" s="124">
        <f t="shared" ca="1" si="1061"/>
        <v>0</v>
      </c>
      <c r="EM131" s="124">
        <f t="shared" ca="1" si="1061"/>
        <v>0</v>
      </c>
      <c r="EN131" s="124">
        <f t="shared" ca="1" si="1061"/>
        <v>0</v>
      </c>
      <c r="EO131" s="124">
        <f t="shared" ca="1" si="1061"/>
        <v>0</v>
      </c>
      <c r="EP131" s="124">
        <f t="shared" ca="1" si="1061"/>
        <v>0</v>
      </c>
      <c r="EQ131" s="124">
        <f t="shared" ca="1" si="1061"/>
        <v>0</v>
      </c>
      <c r="ER131" s="124">
        <f t="shared" ca="1" si="1061"/>
        <v>0</v>
      </c>
      <c r="ES131" s="124">
        <f t="shared" ca="1" si="1061"/>
        <v>0</v>
      </c>
      <c r="ET131" s="124">
        <f t="shared" ca="1" si="1061"/>
        <v>0</v>
      </c>
      <c r="EU131" s="124">
        <f t="shared" ca="1" si="1061"/>
        <v>0</v>
      </c>
      <c r="EV131" s="124">
        <f t="shared" ca="1" si="1061"/>
        <v>0</v>
      </c>
      <c r="EW131" s="124">
        <f t="shared" ca="1" si="1061"/>
        <v>0</v>
      </c>
      <c r="EX131" s="124">
        <f t="shared" ca="1" si="1061"/>
        <v>0</v>
      </c>
      <c r="EY131" s="554">
        <f ca="1">IF(AND($K131=EY$9,$N131=EY$11,$AB131=EY$8),INDEX(i.FS_Strategy,$AD131+1,$AB131),0)</f>
        <v>0</v>
      </c>
      <c r="EZ131" s="554">
        <f ca="1">IF(AND($K131=EZ$9,$N131=EZ$11,$AB131=EZ$8),INDEX(i.FS_Strategy,$AD131+1,$AB131),0)</f>
        <v>0</v>
      </c>
      <c r="FA131" s="554">
        <f ca="1">IF(AND($K131=FA$9,$N131=FA$11,$AB131=FA$8),INDEX(i.FS_Strategy,$AD131+1,$AB131),0)</f>
        <v>0</v>
      </c>
      <c r="FB131" s="125">
        <f t="shared" ref="FB131:FN131" ca="1" si="1062">IF(AND($K131=FB$9,$N131=FB$11,$AB131=FB$8),INDEX(i.FS_Strategy,$AE131+1,$AB131),0)</f>
        <v>0</v>
      </c>
      <c r="FC131" s="125">
        <f t="shared" ca="1" si="1062"/>
        <v>0</v>
      </c>
      <c r="FD131" s="125">
        <f t="shared" ca="1" si="1062"/>
        <v>0</v>
      </c>
      <c r="FE131" s="125">
        <f t="shared" ca="1" si="1062"/>
        <v>0</v>
      </c>
      <c r="FF131" s="125">
        <f t="shared" ca="1" si="1062"/>
        <v>0</v>
      </c>
      <c r="FG131" s="125">
        <f t="shared" ca="1" si="1062"/>
        <v>0</v>
      </c>
      <c r="FH131" s="125">
        <f t="shared" ca="1" si="1062"/>
        <v>0</v>
      </c>
      <c r="FI131" s="125">
        <f t="shared" ca="1" si="1062"/>
        <v>0</v>
      </c>
      <c r="FJ131" s="125">
        <f t="shared" ca="1" si="1062"/>
        <v>0</v>
      </c>
      <c r="FK131" s="125">
        <f t="shared" ca="1" si="1062"/>
        <v>0</v>
      </c>
      <c r="FL131" s="125">
        <f t="shared" ca="1" si="1062"/>
        <v>0</v>
      </c>
      <c r="FM131" s="125">
        <f t="shared" ca="1" si="1062"/>
        <v>0</v>
      </c>
      <c r="FN131" s="125">
        <f t="shared" ca="1" si="1062"/>
        <v>0</v>
      </c>
      <c r="FO131" s="124">
        <f t="shared" ref="FO131:GF131" ca="1" si="1063">IF(AND($K131=FO$9,$N131=FO$11,$AB131=FO$8,$AI131=FO$12),INDEX(i.FS_Strategy,$AC131+1,$AB131),0)</f>
        <v>0</v>
      </c>
      <c r="FP131" s="124">
        <f t="shared" ca="1" si="1063"/>
        <v>0</v>
      </c>
      <c r="FQ131" s="124">
        <f t="shared" ca="1" si="1063"/>
        <v>0</v>
      </c>
      <c r="FR131" s="124">
        <f t="shared" ca="1" si="1063"/>
        <v>0</v>
      </c>
      <c r="FS131" s="124">
        <f t="shared" ca="1" si="1063"/>
        <v>0</v>
      </c>
      <c r="FT131" s="124">
        <f t="shared" ca="1" si="1063"/>
        <v>0</v>
      </c>
      <c r="FU131" s="124">
        <f t="shared" ca="1" si="1063"/>
        <v>0</v>
      </c>
      <c r="FV131" s="124">
        <f t="shared" ca="1" si="1063"/>
        <v>0</v>
      </c>
      <c r="FW131" s="124">
        <f t="shared" ca="1" si="1063"/>
        <v>0</v>
      </c>
      <c r="FX131" s="124">
        <f t="shared" ca="1" si="1063"/>
        <v>0</v>
      </c>
      <c r="FY131" s="124">
        <f t="shared" ca="1" si="1063"/>
        <v>0</v>
      </c>
      <c r="FZ131" s="124">
        <f t="shared" ca="1" si="1063"/>
        <v>0</v>
      </c>
      <c r="GA131" s="124">
        <f t="shared" ca="1" si="1063"/>
        <v>0</v>
      </c>
      <c r="GB131" s="124">
        <f t="shared" ca="1" si="1063"/>
        <v>0</v>
      </c>
      <c r="GC131" s="124">
        <f t="shared" ca="1" si="1063"/>
        <v>0</v>
      </c>
      <c r="GD131" s="124">
        <f t="shared" ca="1" si="1063"/>
        <v>0</v>
      </c>
      <c r="GE131" s="124">
        <f t="shared" ca="1" si="1063"/>
        <v>0</v>
      </c>
      <c r="GF131" s="124">
        <f t="shared" ca="1" si="1063"/>
        <v>0</v>
      </c>
      <c r="GG131" s="554">
        <f ca="1">IF(AND($K131=GG$9,$N131=GG$11,$AB131=GG$8),INDEX(i.FS_Strategy,$AD131+1,$AB131),0)</f>
        <v>0</v>
      </c>
      <c r="GH131" s="554">
        <f ca="1">IF(AND($K131=GH$9,$N131=GH$11,$AB131=GH$8),INDEX(i.FS_Strategy,$AD131+1,$AB131),0)</f>
        <v>0</v>
      </c>
      <c r="GI131" s="554">
        <f ca="1">IF(AND($K131=GI$9,$N131=GI$11,$AB131=GI$8),INDEX(i.FS_Strategy,$AD131+1,$AB131),0)</f>
        <v>0</v>
      </c>
      <c r="GJ131" s="125">
        <f t="shared" ref="GJ131:GV131" ca="1" si="1064">IF(AND($K131=GJ$9,$N131=GJ$11,$AB131=GJ$8),INDEX(i.FS_Strategy,$AE131+1,$AB131),0)</f>
        <v>0</v>
      </c>
      <c r="GK131" s="125">
        <f t="shared" ca="1" si="1064"/>
        <v>0</v>
      </c>
      <c r="GL131" s="125">
        <f t="shared" ca="1" si="1064"/>
        <v>0</v>
      </c>
      <c r="GM131" s="125">
        <f t="shared" ca="1" si="1064"/>
        <v>0</v>
      </c>
      <c r="GN131" s="125">
        <f t="shared" ca="1" si="1064"/>
        <v>0</v>
      </c>
      <c r="GO131" s="125">
        <f t="shared" ca="1" si="1064"/>
        <v>0</v>
      </c>
      <c r="GP131" s="125">
        <f t="shared" ca="1" si="1064"/>
        <v>0</v>
      </c>
      <c r="GQ131" s="125">
        <f t="shared" ca="1" si="1064"/>
        <v>0</v>
      </c>
      <c r="GR131" s="125">
        <f t="shared" ca="1" si="1064"/>
        <v>0</v>
      </c>
      <c r="GS131" s="125">
        <f t="shared" ca="1" si="1064"/>
        <v>0</v>
      </c>
      <c r="GT131" s="125">
        <f t="shared" ca="1" si="1064"/>
        <v>0</v>
      </c>
      <c r="GU131" s="125">
        <f t="shared" ca="1" si="1064"/>
        <v>0</v>
      </c>
      <c r="GV131" s="125">
        <f t="shared" ca="1" si="1064"/>
        <v>0</v>
      </c>
      <c r="GW131" s="124">
        <f t="shared" ref="GW131:HN131" ca="1" si="1065">IF(AND($K131=GW$9,$N131=GW$11,$AB131=GW$8,$AI131=GW$12),INDEX(i.FS_Strategy,$AC131+1,$AB131),0)</f>
        <v>0</v>
      </c>
      <c r="GX131" s="124">
        <f t="shared" ca="1" si="1065"/>
        <v>0</v>
      </c>
      <c r="GY131" s="124">
        <f t="shared" ca="1" si="1065"/>
        <v>0</v>
      </c>
      <c r="GZ131" s="124">
        <f t="shared" ca="1" si="1065"/>
        <v>0</v>
      </c>
      <c r="HA131" s="124">
        <f t="shared" ca="1" si="1065"/>
        <v>0</v>
      </c>
      <c r="HB131" s="124">
        <f t="shared" ca="1" si="1065"/>
        <v>0</v>
      </c>
      <c r="HC131" s="124">
        <f t="shared" ca="1" si="1065"/>
        <v>0</v>
      </c>
      <c r="HD131" s="124">
        <f t="shared" ca="1" si="1065"/>
        <v>0</v>
      </c>
      <c r="HE131" s="124">
        <f t="shared" ca="1" si="1065"/>
        <v>0</v>
      </c>
      <c r="HF131" s="124">
        <f t="shared" ca="1" si="1065"/>
        <v>0</v>
      </c>
      <c r="HG131" s="124">
        <f t="shared" ca="1" si="1065"/>
        <v>0</v>
      </c>
      <c r="HH131" s="124">
        <f t="shared" ca="1" si="1065"/>
        <v>0</v>
      </c>
      <c r="HI131" s="124">
        <f t="shared" ca="1" si="1065"/>
        <v>0</v>
      </c>
      <c r="HJ131" s="124">
        <f t="shared" ca="1" si="1065"/>
        <v>0</v>
      </c>
      <c r="HK131" s="124">
        <f t="shared" ca="1" si="1065"/>
        <v>0</v>
      </c>
      <c r="HL131" s="124">
        <f t="shared" ca="1" si="1065"/>
        <v>0</v>
      </c>
      <c r="HM131" s="124">
        <f t="shared" ca="1" si="1065"/>
        <v>0</v>
      </c>
      <c r="HN131" s="124">
        <f t="shared" ca="1" si="1065"/>
        <v>0</v>
      </c>
      <c r="HO131" s="554">
        <f ca="1">IF(AND($K131=HO$9,$N131=HO$11,$AB131=HO$8),INDEX(i.FS_Strategy,$AD131+1,$AB131),0)</f>
        <v>0</v>
      </c>
      <c r="HP131" s="554">
        <f ca="1">IF(AND($K131=HP$9,$N131=HP$11,$AB131=HP$8),INDEX(i.FS_Strategy,$AD131+1,$AB131),0)</f>
        <v>0</v>
      </c>
      <c r="HQ131" s="554">
        <f ca="1">IF(AND($K131=HQ$9,$N131=HQ$11,$AB131=HQ$8),INDEX(i.FS_Strategy,$AD131+1,$AB131),0)</f>
        <v>0</v>
      </c>
      <c r="HR131" s="125">
        <f t="shared" ref="HR131:ID131" ca="1" si="1066">IF(AND($K131=HR$9,$N131=HR$11,$AB131=HR$8),INDEX(i.FS_Strategy,$AE131+1,$AB131),0)</f>
        <v>0</v>
      </c>
      <c r="HS131" s="125">
        <f t="shared" ca="1" si="1066"/>
        <v>0</v>
      </c>
      <c r="HT131" s="125">
        <f t="shared" ca="1" si="1066"/>
        <v>0</v>
      </c>
      <c r="HU131" s="125">
        <f t="shared" ca="1" si="1066"/>
        <v>0</v>
      </c>
      <c r="HV131" s="125">
        <f t="shared" ca="1" si="1066"/>
        <v>0</v>
      </c>
      <c r="HW131" s="125">
        <f t="shared" ca="1" si="1066"/>
        <v>0</v>
      </c>
      <c r="HX131" s="125">
        <f t="shared" ca="1" si="1066"/>
        <v>0</v>
      </c>
      <c r="HY131" s="125">
        <f t="shared" ca="1" si="1066"/>
        <v>0</v>
      </c>
      <c r="HZ131" s="125">
        <f t="shared" ca="1" si="1066"/>
        <v>0</v>
      </c>
      <c r="IA131" s="125">
        <f t="shared" ca="1" si="1066"/>
        <v>0</v>
      </c>
      <c r="IB131" s="125">
        <f t="shared" ca="1" si="1066"/>
        <v>0</v>
      </c>
      <c r="IC131" s="125">
        <f t="shared" ca="1" si="1066"/>
        <v>0</v>
      </c>
      <c r="ID131" s="125">
        <f t="shared" ca="1" si="1066"/>
        <v>0</v>
      </c>
      <c r="IE131" s="5">
        <f t="shared" ca="1" si="1022"/>
        <v>67</v>
      </c>
      <c r="IF131" s="9"/>
      <c r="IG131" s="5">
        <f t="shared" ca="1" si="1023"/>
        <v>1</v>
      </c>
      <c r="IH131" s="12" t="b">
        <v>1</v>
      </c>
      <c r="II131" s="19">
        <f t="shared" ca="1" si="1024"/>
        <v>0</v>
      </c>
      <c r="IJ131" s="5">
        <f t="shared" ca="1" si="1023"/>
        <v>55</v>
      </c>
      <c r="IK131" s="19">
        <f t="shared" ca="1" si="1024"/>
        <v>1</v>
      </c>
      <c r="IL131" s="19">
        <f t="shared" ca="1" si="1024"/>
        <v>0</v>
      </c>
      <c r="IM131" s="19">
        <f t="shared" ca="1" si="1024"/>
        <v>0</v>
      </c>
      <c r="IN131" s="19">
        <f t="shared" ca="1" si="1024"/>
        <v>0</v>
      </c>
      <c r="IO131" s="19">
        <f t="shared" ca="1" si="1024"/>
        <v>0</v>
      </c>
      <c r="IP131" s="19">
        <f t="shared" ca="1" si="1024"/>
        <v>0</v>
      </c>
      <c r="IQ131" s="19">
        <f t="shared" ca="1" si="1024"/>
        <v>0</v>
      </c>
      <c r="IR131" s="19">
        <f t="shared" ca="1" si="1024"/>
        <v>0</v>
      </c>
      <c r="IS131" s="19">
        <f t="shared" ca="1" si="1024"/>
        <v>0</v>
      </c>
      <c r="IT131" s="19">
        <f t="shared" ca="1" si="1024"/>
        <v>0</v>
      </c>
      <c r="IU131" s="19">
        <f t="shared" ca="1" si="1024"/>
        <v>0</v>
      </c>
      <c r="IV131" s="19">
        <f t="shared" ca="1" si="1024"/>
        <v>0</v>
      </c>
      <c r="IW131" s="19">
        <f t="shared" ca="1" si="1024"/>
        <v>0</v>
      </c>
      <c r="IX131" s="19">
        <f t="shared" ca="1" si="1024"/>
        <v>0</v>
      </c>
      <c r="IY131" s="19">
        <f t="shared" ca="1" si="1024"/>
        <v>0</v>
      </c>
      <c r="IZ131" s="19">
        <f t="shared" ca="1" si="1024"/>
        <v>0</v>
      </c>
      <c r="JA131" s="19">
        <f t="shared" ca="1" si="1024"/>
        <v>0</v>
      </c>
      <c r="JB131" s="19">
        <f t="shared" ca="1" si="1024"/>
        <v>0</v>
      </c>
      <c r="JC131" s="19">
        <f t="shared" ca="1" si="1024"/>
        <v>0</v>
      </c>
      <c r="JD131" s="19">
        <f t="shared" ca="1" si="1024"/>
        <v>0</v>
      </c>
      <c r="JE131" s="19">
        <f t="shared" ca="1" si="1024"/>
        <v>0</v>
      </c>
      <c r="JF131" s="19">
        <f t="shared" ca="1" si="1024"/>
        <v>0</v>
      </c>
      <c r="JG131" s="5">
        <f t="shared" ca="1" si="1025"/>
        <v>1.2500000000000001E-2</v>
      </c>
      <c r="JH131" s="567">
        <f t="shared" ca="1" si="1025"/>
        <v>0</v>
      </c>
      <c r="JI131" s="5">
        <f t="shared" ca="1" si="1025"/>
        <v>6.25E-2</v>
      </c>
      <c r="JJ131" s="5">
        <f t="shared" ca="1" si="1025"/>
        <v>6.25E-2</v>
      </c>
      <c r="JK131" s="5">
        <f t="shared" ca="1" si="1025"/>
        <v>6.25E-2</v>
      </c>
      <c r="JL131" s="19">
        <f t="shared" ca="1" si="1024"/>
        <v>1</v>
      </c>
      <c r="JM131" s="19">
        <f t="shared" ca="1" si="1024"/>
        <v>0</v>
      </c>
      <c r="JN131" s="19">
        <f t="shared" ca="1" si="1024"/>
        <v>1</v>
      </c>
      <c r="JO131" s="9"/>
      <c r="JP131" s="5" t="b">
        <f t="shared" ca="1" si="1026"/>
        <v>0</v>
      </c>
      <c r="JQ131" s="19" t="str">
        <f t="shared" ca="1" si="1027"/>
        <v>-</v>
      </c>
      <c r="JR131" s="19" t="str">
        <f t="shared" ca="1" si="1027"/>
        <v>-</v>
      </c>
      <c r="JS131" s="5" t="b">
        <f t="shared" ca="1" si="1028"/>
        <v>0</v>
      </c>
      <c r="JT131" s="5" t="b">
        <f t="shared" ca="1" si="1028"/>
        <v>0</v>
      </c>
      <c r="JU131" s="5" t="b">
        <f t="shared" ca="1" si="1028"/>
        <v>1</v>
      </c>
      <c r="JV131" s="144">
        <f t="shared" ca="1" si="1046"/>
        <v>1</v>
      </c>
      <c r="JW131" s="144">
        <f t="shared" ca="1" si="1046"/>
        <v>1</v>
      </c>
      <c r="JX131" s="19" t="str">
        <f t="shared" ca="1" si="1047"/>
        <v>-</v>
      </c>
      <c r="JY131" s="19" t="str">
        <f t="shared" ca="1" si="1047"/>
        <v>-</v>
      </c>
      <c r="JZ131" s="19" t="str">
        <f t="shared" ca="1" si="1047"/>
        <v>-</v>
      </c>
      <c r="KA131" s="19" t="str">
        <f t="shared" ca="1" si="1047"/>
        <v>-</v>
      </c>
      <c r="KB131" s="19">
        <f t="shared" ca="1" si="1047"/>
        <v>1</v>
      </c>
      <c r="KC131" s="19">
        <f t="shared" ca="1" si="1047"/>
        <v>0.66</v>
      </c>
      <c r="KD131" s="19" t="str">
        <f t="shared" ca="1" si="1047"/>
        <v>-</v>
      </c>
      <c r="KE131" s="5" t="b">
        <v>0</v>
      </c>
      <c r="KF131" s="237">
        <f t="shared" ca="1" si="1058"/>
        <v>2</v>
      </c>
      <c r="KG131" s="237">
        <f t="shared" ca="1" si="1058"/>
        <v>2</v>
      </c>
      <c r="KH131" s="237">
        <f t="shared" ca="1" si="1058"/>
        <v>2</v>
      </c>
      <c r="KI131" s="237">
        <f t="shared" ca="1" si="1058"/>
        <v>2</v>
      </c>
      <c r="KJ131" s="237">
        <f t="shared" ca="1" si="1058"/>
        <v>2</v>
      </c>
      <c r="KK131" s="237">
        <f t="shared" ca="1" si="1058"/>
        <v>2</v>
      </c>
      <c r="KL131" s="237">
        <f t="shared" ca="1" si="1058"/>
        <v>2</v>
      </c>
      <c r="KM131" s="237">
        <f t="shared" ca="1" si="1058"/>
        <v>2</v>
      </c>
      <c r="KN131" s="5" t="str">
        <f t="array" aca="1" ref="KN131" ca="1">IF(OR(KO131:KU131&lt;&gt;"-"),TRUE,"-")</f>
        <v>-</v>
      </c>
      <c r="KO131" s="19" t="str">
        <f t="shared" ca="1" si="1049"/>
        <v>-</v>
      </c>
      <c r="KP131" s="19" t="str">
        <f t="shared" ca="1" si="1049"/>
        <v>-</v>
      </c>
      <c r="KQ131" s="19" t="str">
        <f t="shared" ca="1" si="1049"/>
        <v>-</v>
      </c>
      <c r="KR131" s="19" t="str">
        <f t="shared" ca="1" si="1049"/>
        <v>-</v>
      </c>
      <c r="KS131" s="19" t="str">
        <f t="shared" ca="1" si="1049"/>
        <v>-</v>
      </c>
      <c r="KT131" s="19" t="str">
        <f t="shared" ca="1" si="1049"/>
        <v>-</v>
      </c>
      <c r="KU131" s="19" t="str">
        <f t="shared" ca="1" si="1049"/>
        <v>-</v>
      </c>
      <c r="KV131" s="19" t="b">
        <f t="shared" ca="1" si="1049"/>
        <v>0</v>
      </c>
      <c r="KW131" s="144">
        <f t="shared" ca="1" si="1030"/>
        <v>2</v>
      </c>
      <c r="KX131" s="19">
        <f t="shared" ca="1" si="1049"/>
        <v>2</v>
      </c>
      <c r="KY131" s="19" t="b">
        <f t="shared" ca="1" si="1049"/>
        <v>0</v>
      </c>
      <c r="KZ131" s="19" t="str">
        <f t="shared" ca="1" si="1049"/>
        <v>-</v>
      </c>
      <c r="LA131" s="5" t="str">
        <f t="shared" ca="1" si="1031"/>
        <v>-</v>
      </c>
      <c r="LB131" s="5" t="str">
        <f t="shared" ca="1" si="1031"/>
        <v>-</v>
      </c>
      <c r="LC131" s="5" t="str">
        <f t="shared" ca="1" si="1031"/>
        <v>-</v>
      </c>
      <c r="LD131" s="5" t="str">
        <f t="shared" ca="1" si="1031"/>
        <v>-</v>
      </c>
      <c r="LE131" s="19" t="b">
        <f t="shared" ca="1" si="1050"/>
        <v>0</v>
      </c>
      <c r="LF131" s="19" t="str">
        <f t="shared" ca="1" si="1050"/>
        <v>-</v>
      </c>
      <c r="LG131" s="19" t="str">
        <f t="shared" ca="1" si="1050"/>
        <v>-</v>
      </c>
      <c r="LH131" s="19" t="b">
        <f t="shared" ca="1" si="1050"/>
        <v>1</v>
      </c>
      <c r="LI131" s="19">
        <f t="shared" ca="1" si="1050"/>
        <v>0.75</v>
      </c>
      <c r="LJ131" s="19">
        <f t="shared" ca="1" si="1050"/>
        <v>0.75</v>
      </c>
      <c r="LK131" s="19">
        <f t="shared" ca="1" si="1050"/>
        <v>0.99</v>
      </c>
      <c r="LL131" s="19">
        <f t="shared" ca="1" si="1050"/>
        <v>0.5</v>
      </c>
      <c r="LM131" s="19">
        <f t="shared" ca="1" si="1050"/>
        <v>0</v>
      </c>
      <c r="LN131" s="19">
        <f t="shared" ca="1" si="1050"/>
        <v>0</v>
      </c>
      <c r="LO131" s="19" t="str">
        <f t="shared" ca="1" si="1050"/>
        <v>-</v>
      </c>
      <c r="LP131" s="5" t="str" cm="1">
        <f t="array" aca="1" ref="LP131" ca="1">INDEX(i.meatgrid,$Q131,LP$7)</f>
        <v>-</v>
      </c>
      <c r="LQ131" s="5" t="str" cm="1">
        <f t="array" aca="1" ref="LQ131" ca="1">INDEX(i.meatgrid,$Q131,LQ$7)</f>
        <v>-</v>
      </c>
      <c r="LR131" s="19" t="str">
        <f t="shared" ca="1" si="1032"/>
        <v>-</v>
      </c>
      <c r="LS131" s="5">
        <f t="shared" ca="1" si="1033"/>
        <v>1</v>
      </c>
      <c r="LT131" s="9"/>
      <c r="LU131" s="19">
        <f t="shared" ca="1" si="1032"/>
        <v>70</v>
      </c>
      <c r="LV131" s="19">
        <f t="shared" ca="1" si="1034"/>
        <v>50</v>
      </c>
      <c r="LW131" s="19">
        <f t="shared" ca="1" si="1034"/>
        <v>80</v>
      </c>
      <c r="LX131" s="19">
        <f t="shared" ca="1" si="1034"/>
        <v>50</v>
      </c>
      <c r="LY131" s="5" t="b" cm="1">
        <f t="array" aca="1" ref="LY131" ca="1">INDEX(i.meatgrid,$Q131,LY$7)</f>
        <v>0</v>
      </c>
      <c r="LZ131" s="5" t="b" cm="1">
        <f t="array" aca="1" ref="LZ131" ca="1">INDEX(i.meatgrid,$Q131,LZ$7)</f>
        <v>0</v>
      </c>
      <c r="MA131" s="5" cm="1">
        <f t="array" aca="1" ref="MA131" ca="1">INDEX(i.meatgrid,$Q131,MA$7)</f>
        <v>40</v>
      </c>
      <c r="MB131" s="5" t="str" cm="1">
        <f t="array" aca="1" ref="MB131" ca="1">INDEX(i.meatgrid,$Q131,MB$7)</f>
        <v>-</v>
      </c>
      <c r="MC131" s="19">
        <f t="shared" ca="1" si="1035"/>
        <v>1</v>
      </c>
      <c r="MD131" s="5">
        <f t="shared" ca="1" si="1036"/>
        <v>1</v>
      </c>
      <c r="ME131" s="5" cm="1">
        <f t="array" aca="1" ref="ME131" ca="1">INDEX(i.meatgrid,$Q131,ME$7)</f>
        <v>1</v>
      </c>
      <c r="MF131" s="5" cm="1">
        <f t="array" aca="1" ref="MF131" ca="1">INDEX(i.meatgrid,$Q131,MF$7)</f>
        <v>0</v>
      </c>
      <c r="MG131" s="5" cm="1">
        <f t="array" aca="1" ref="MG131" ca="1">INDEX(i.meatgrid,$Q131,MG$7)</f>
        <v>0</v>
      </c>
      <c r="MH131" s="5" cm="1">
        <f t="array" aca="1" ref="MH131" ca="1">INDEX(i.meatgrid,$Q131,MH$7)</f>
        <v>0</v>
      </c>
      <c r="MI131" s="5" cm="1">
        <f t="array" aca="1" ref="MI131" ca="1">INDEX(i.meatgrid,$Q131,MI$7)</f>
        <v>0</v>
      </c>
      <c r="MJ131" s="5" cm="1">
        <f t="array" aca="1" ref="MJ131" ca="1">INDEX(i.meatgrid,$Q131,MJ$7)</f>
        <v>1</v>
      </c>
      <c r="MK131" s="5" cm="1">
        <f t="array" aca="1" ref="MK131" ca="1">INDEX(i.meatgrid,$Q131,MK$7)</f>
        <v>1</v>
      </c>
      <c r="ML131" s="5" cm="1">
        <f t="array" aca="1" ref="ML131" ca="1">INDEX(i.meatgrid,$Q131,ML$7)</f>
        <v>1</v>
      </c>
      <c r="MM131" s="19">
        <f t="shared" ca="1" si="1037"/>
        <v>1</v>
      </c>
      <c r="MN131" s="9"/>
      <c r="MO131" s="19" t="b">
        <f t="shared" ca="1" si="1038"/>
        <v>0</v>
      </c>
      <c r="MP131" s="19" t="b">
        <f t="shared" ca="1" si="1038"/>
        <v>0</v>
      </c>
      <c r="MQ131" s="19">
        <f t="shared" ca="1" si="1038"/>
        <v>1</v>
      </c>
      <c r="MR131" s="19">
        <f t="shared" ca="1" si="1038"/>
        <v>0.75</v>
      </c>
      <c r="MS131" s="19">
        <f t="shared" ca="1" si="1038"/>
        <v>0.75</v>
      </c>
      <c r="MT131" s="19">
        <f t="shared" ca="1" si="1038"/>
        <v>0.8</v>
      </c>
      <c r="MU131" s="19">
        <f t="shared" ca="1" si="1038"/>
        <v>0.82499999999999996</v>
      </c>
      <c r="MV131" s="19">
        <f t="shared" ca="1" si="1038"/>
        <v>0.875</v>
      </c>
      <c r="MW131" s="19">
        <f t="shared" ca="1" si="1038"/>
        <v>0.9</v>
      </c>
      <c r="MX131" s="19">
        <f t="shared" ca="1" si="1038"/>
        <v>1</v>
      </c>
      <c r="MY131" s="19">
        <f t="shared" ca="1" si="1038"/>
        <v>0.875</v>
      </c>
      <c r="MZ131" s="19" t="b">
        <f t="shared" ca="1" si="1038"/>
        <v>1</v>
      </c>
      <c r="NA131" s="19">
        <f t="shared" ca="1" si="1038"/>
        <v>74.989999999999995</v>
      </c>
      <c r="NB131" s="19" t="str">
        <f t="shared" ca="1" si="1038"/>
        <v>-</v>
      </c>
      <c r="NC131" s="19" t="str">
        <f t="shared" ca="1" si="1038"/>
        <v>-</v>
      </c>
      <c r="ND131" s="19" t="str">
        <f t="shared" ca="1" si="1038"/>
        <v>-</v>
      </c>
      <c r="NE131" s="19" t="str">
        <f t="shared" ca="1" si="1039"/>
        <v>-</v>
      </c>
      <c r="NF131" s="19" t="str">
        <f t="shared" ca="1" si="1039"/>
        <v>-</v>
      </c>
      <c r="NG131" s="19" t="str">
        <f t="shared" ca="1" si="1039"/>
        <v>-</v>
      </c>
      <c r="NH131" s="19" t="str">
        <f t="shared" ca="1" si="1039"/>
        <v>-</v>
      </c>
      <c r="NI131" s="19">
        <f t="shared" ca="1" si="1039"/>
        <v>36.99</v>
      </c>
      <c r="NJ131" s="19">
        <f t="shared" ca="1" si="1039"/>
        <v>36.99</v>
      </c>
      <c r="NK131" s="19" t="str">
        <f t="shared" ca="1" si="1039"/>
        <v>-</v>
      </c>
      <c r="NL131" s="19" t="str">
        <f t="shared" ca="1" si="1039"/>
        <v>-</v>
      </c>
      <c r="NM131" s="19" t="str">
        <f t="shared" ca="1" si="1039"/>
        <v>-</v>
      </c>
      <c r="NN131" s="19" t="str">
        <f t="shared" ca="1" si="1039"/>
        <v>-</v>
      </c>
      <c r="NO131" s="19" t="str">
        <f t="shared" ca="1" si="1039"/>
        <v>-</v>
      </c>
      <c r="NP131" s="19">
        <f t="shared" ca="1" si="1039"/>
        <v>49.99</v>
      </c>
      <c r="NQ131" s="19">
        <f t="shared" ca="1" si="1039"/>
        <v>49.99</v>
      </c>
      <c r="NR131" s="19">
        <f t="shared" ca="1" si="1039"/>
        <v>49.99</v>
      </c>
      <c r="NS131" s="19">
        <f t="shared" ca="1" si="1039"/>
        <v>49.99</v>
      </c>
      <c r="NT131" s="19">
        <f t="shared" ca="1" si="1039"/>
        <v>49.99</v>
      </c>
      <c r="NU131" s="19">
        <f t="shared" ca="1" si="1039"/>
        <v>49.99</v>
      </c>
      <c r="NV131" s="19">
        <f t="shared" ca="1" si="1039"/>
        <v>49.99</v>
      </c>
      <c r="NW131" s="19">
        <f t="shared" ca="1" si="1039"/>
        <v>49.99</v>
      </c>
      <c r="NX131" s="19">
        <f t="shared" ca="1" si="1039"/>
        <v>412.99</v>
      </c>
      <c r="NY131" s="19">
        <f t="shared" ca="1" si="1039"/>
        <v>412.99</v>
      </c>
      <c r="NZ131" s="19" t="str">
        <f t="shared" ca="1" si="1039"/>
        <v>-</v>
      </c>
      <c r="OA131" s="19" t="str">
        <f t="shared" ca="1" si="1039"/>
        <v>-</v>
      </c>
      <c r="OB131" s="19" t="str">
        <f t="shared" ca="1" si="1039"/>
        <v>-</v>
      </c>
      <c r="OC131" s="19" t="str">
        <f t="shared" ca="1" si="1039"/>
        <v>-</v>
      </c>
      <c r="OD131" s="19" t="str">
        <f t="shared" ca="1" si="1039"/>
        <v>-</v>
      </c>
      <c r="OE131" s="19">
        <f t="shared" ca="1" si="1039"/>
        <v>6.8900000000000006</v>
      </c>
      <c r="OF131" s="19">
        <f t="shared" ca="1" si="1039"/>
        <v>6.8900000000000006</v>
      </c>
      <c r="OG131" s="19">
        <f t="shared" ref="OG131:OT131" ca="1" si="1067">OFFSET(OG$5,$B131,0)</f>
        <v>6.8900000000000006</v>
      </c>
      <c r="OH131" s="19">
        <f t="shared" ca="1" si="1067"/>
        <v>6.8900000000000006</v>
      </c>
      <c r="OI131" s="19">
        <f t="shared" ca="1" si="1067"/>
        <v>6.8900000000000006</v>
      </c>
      <c r="OJ131" s="19">
        <f t="shared" ca="1" si="1067"/>
        <v>6.8900000000000006</v>
      </c>
      <c r="OK131" s="19">
        <f t="shared" ca="1" si="1067"/>
        <v>6.8900000000000006</v>
      </c>
      <c r="OL131" s="19">
        <f t="shared" ca="1" si="1067"/>
        <v>6.8900000000000006</v>
      </c>
      <c r="OM131" s="19">
        <f t="shared" ca="1" si="1067"/>
        <v>346.99</v>
      </c>
      <c r="ON131" s="19">
        <f t="shared" ca="1" si="1067"/>
        <v>346.99</v>
      </c>
      <c r="OO131" s="19" t="str">
        <f t="shared" ca="1" si="1067"/>
        <v>-</v>
      </c>
      <c r="OP131" s="19" t="str">
        <f t="shared" ca="1" si="1067"/>
        <v>-</v>
      </c>
      <c r="OQ131" s="19" t="str">
        <f t="shared" ca="1" si="1067"/>
        <v>-</v>
      </c>
      <c r="OR131" s="19" t="str">
        <f t="shared" ca="1" si="1067"/>
        <v>-</v>
      </c>
      <c r="OS131" s="19" t="str">
        <f t="shared" ca="1" si="1067"/>
        <v>-</v>
      </c>
      <c r="OT131" s="19">
        <f t="shared" ca="1" si="1067"/>
        <v>0</v>
      </c>
      <c r="OU131" s="24">
        <v>0</v>
      </c>
    </row>
    <row r="132" spans="1:411" outlineLevel="1">
      <c r="A132" s="21">
        <f t="shared" si="158"/>
        <v>127</v>
      </c>
      <c r="B132" s="21"/>
      <c r="D132" s="14"/>
      <c r="E132" t="b">
        <v>0</v>
      </c>
      <c r="H132" s="21"/>
      <c r="I132" s="21"/>
      <c r="J132" s="21"/>
      <c r="K132" s="21"/>
      <c r="L132" s="21"/>
      <c r="M132" s="21"/>
      <c r="N132" s="21"/>
      <c r="O132" s="21"/>
      <c r="P132" s="21"/>
      <c r="Q132" s="21"/>
      <c r="R132" s="21"/>
      <c r="S132" s="21"/>
      <c r="T132" s="21"/>
      <c r="U132" s="218"/>
      <c r="V132" s="218"/>
      <c r="W132" s="21"/>
      <c r="X132" s="218"/>
      <c r="Y132" s="218"/>
      <c r="Z132" s="218"/>
      <c r="AA132" s="218"/>
      <c r="AB132" s="218"/>
      <c r="AC132" s="323" t="e">
        <f>INDEX(CHOOSE($N132,DataAutumn!i.OptLTWAdj,DataWinter!i.OptLTWAdj,DataSpring!i.OptLTWAdj),AC$7+($AI132-1)*3+($W132-1)*15,$S132+($M132-1)*4)</f>
        <v>#VALUE!</v>
      </c>
      <c r="AD132" s="218"/>
      <c r="AE132" s="218"/>
      <c r="AL132" s="234" t="str">
        <f ca="1">"blank "&amp;TEXT(RAND(),"0.000")</f>
        <v>blank 0.915</v>
      </c>
      <c r="AM132" s="9" t="str">
        <f ca="1">IF(COUNTIF(AL$5:AL132,AL132)=1,"-","Dup")</f>
        <v>-</v>
      </c>
      <c r="AN132" s="9"/>
      <c r="AO132" s="14"/>
      <c r="AP132" s="14"/>
      <c r="AQ132" s="14"/>
      <c r="AR132" s="14"/>
      <c r="AS132" s="14"/>
      <c r="AT132" s="14"/>
      <c r="AU132" s="563"/>
      <c r="AV132" s="563"/>
      <c r="AW132" s="9"/>
      <c r="AX132" s="14"/>
      <c r="AY132" s="14"/>
      <c r="AZ132" s="14"/>
      <c r="BA132" s="14"/>
      <c r="BB132" s="14"/>
      <c r="BC132" s="14"/>
      <c r="BD132" s="14"/>
      <c r="BE132" s="9"/>
      <c r="BF132" s="14"/>
      <c r="BG132" s="14"/>
      <c r="BH132" s="14"/>
      <c r="BI132" s="14"/>
      <c r="BJ132" s="14"/>
      <c r="BK132" s="14"/>
      <c r="BL132" s="14"/>
      <c r="BM132" s="14"/>
      <c r="BN132" s="14"/>
      <c r="BO132" s="14"/>
      <c r="BP132" s="14"/>
      <c r="BQ132" s="9"/>
      <c r="BR132" s="14"/>
      <c r="BS132" s="14"/>
      <c r="BT132" s="14"/>
      <c r="BU132" s="14"/>
      <c r="BV132" s="14"/>
      <c r="BW132" s="14"/>
      <c r="BX132" s="14"/>
      <c r="BY132" s="14"/>
      <c r="BZ132" s="14"/>
      <c r="CA132" s="14"/>
      <c r="CB132" s="9"/>
      <c r="CC132" s="14"/>
      <c r="CD132" s="14"/>
      <c r="CE132" s="14"/>
      <c r="CF132" s="14"/>
      <c r="CG132" s="14"/>
      <c r="CH132" s="14"/>
      <c r="CI132" s="14"/>
      <c r="CJ132" s="14"/>
      <c r="CK132" s="14"/>
      <c r="CL132" s="14"/>
      <c r="CM132" s="14"/>
      <c r="CN132" s="9"/>
      <c r="CO132" s="14"/>
      <c r="CP132" s="14"/>
      <c r="CQ132" s="14"/>
      <c r="CR132" s="14"/>
      <c r="CS132" s="14"/>
      <c r="CT132" s="14"/>
      <c r="CU132" s="14"/>
      <c r="CV132" s="14"/>
      <c r="CW132" s="14"/>
      <c r="CX132" s="14"/>
      <c r="CY132" s="14"/>
      <c r="CZ132" s="14"/>
      <c r="DA132" s="14"/>
      <c r="DB132" s="14"/>
      <c r="DC132" s="14"/>
      <c r="DD132" s="14"/>
      <c r="DE132" s="14"/>
      <c r="DF132" s="14"/>
      <c r="DG132" s="14"/>
      <c r="DH132" s="14"/>
      <c r="DI132" s="14"/>
      <c r="DJ132" s="14"/>
      <c r="DK132" s="14"/>
      <c r="DL132" s="14"/>
      <c r="DM132" s="14"/>
      <c r="DN132" s="14"/>
      <c r="DO132" s="14"/>
      <c r="DP132" s="14"/>
      <c r="DQ132" s="14"/>
      <c r="DR132" s="14"/>
      <c r="DS132" s="14"/>
      <c r="DT132" s="14"/>
      <c r="DU132" s="14"/>
      <c r="DV132" s="14"/>
      <c r="DW132" s="14"/>
      <c r="DX132" s="14"/>
      <c r="DY132" s="14"/>
      <c r="DZ132" s="14"/>
      <c r="EA132" s="14"/>
      <c r="EB132" s="14"/>
      <c r="EC132" s="14"/>
      <c r="ED132" s="14"/>
      <c r="EE132" s="14"/>
      <c r="EF132" s="14"/>
      <c r="EG132" s="14"/>
      <c r="EH132" s="14"/>
      <c r="EI132" s="14"/>
      <c r="EJ132" s="14"/>
      <c r="EK132" s="14"/>
      <c r="EL132" s="14"/>
      <c r="EM132" s="14"/>
      <c r="EN132" s="14"/>
      <c r="EO132" s="14"/>
      <c r="EP132" s="14"/>
      <c r="EQ132" s="14"/>
      <c r="ER132" s="14"/>
      <c r="ES132" s="14"/>
      <c r="ET132" s="14"/>
      <c r="EU132" s="14"/>
      <c r="EV132" s="14"/>
      <c r="EW132" s="14"/>
      <c r="EX132" s="14"/>
      <c r="EY132" s="14"/>
      <c r="EZ132" s="14"/>
      <c r="FA132" s="14"/>
      <c r="FB132" s="14"/>
      <c r="FC132" s="14"/>
      <c r="FD132" s="14"/>
      <c r="FE132" s="14"/>
      <c r="FF132" s="14"/>
      <c r="FG132" s="14"/>
      <c r="FH132" s="14"/>
      <c r="FI132" s="14"/>
      <c r="FJ132" s="14"/>
      <c r="FK132" s="14"/>
      <c r="FL132" s="14"/>
      <c r="FM132" s="14"/>
      <c r="FN132" s="14"/>
      <c r="FO132" s="14"/>
      <c r="FP132" s="14"/>
      <c r="FQ132" s="14"/>
      <c r="FR132" s="14"/>
      <c r="FS132" s="14"/>
      <c r="FT132" s="14"/>
      <c r="FU132" s="14"/>
      <c r="FV132" s="14"/>
      <c r="FW132" s="14"/>
      <c r="FX132" s="14"/>
      <c r="FY132" s="14"/>
      <c r="FZ132" s="14"/>
      <c r="GA132" s="14"/>
      <c r="GB132" s="14"/>
      <c r="GC132" s="14"/>
      <c r="GD132" s="14"/>
      <c r="GE132" s="14"/>
      <c r="GF132" s="14"/>
      <c r="GG132" s="14"/>
      <c r="GH132" s="14"/>
      <c r="GI132" s="14"/>
      <c r="GJ132" s="14"/>
      <c r="GK132" s="14"/>
      <c r="GL132" s="14"/>
      <c r="GM132" s="14"/>
      <c r="GN132" s="14"/>
      <c r="GO132" s="14"/>
      <c r="GP132" s="14"/>
      <c r="GQ132" s="14"/>
      <c r="GR132" s="14"/>
      <c r="GS132" s="14"/>
      <c r="GT132" s="14"/>
      <c r="GU132" s="14"/>
      <c r="GV132" s="14"/>
      <c r="GW132" s="14"/>
      <c r="GX132" s="14"/>
      <c r="GY132" s="14"/>
      <c r="GZ132" s="14"/>
      <c r="HA132" s="14"/>
      <c r="HB132" s="14"/>
      <c r="HC132" s="14"/>
      <c r="HD132" s="14"/>
      <c r="HE132" s="14"/>
      <c r="HF132" s="14"/>
      <c r="HG132" s="14"/>
      <c r="HH132" s="14"/>
      <c r="HI132" s="14"/>
      <c r="HJ132" s="14"/>
      <c r="HK132" s="14"/>
      <c r="HL132" s="14"/>
      <c r="HM132" s="14"/>
      <c r="HN132" s="14"/>
      <c r="HO132" s="14"/>
      <c r="HP132" s="14"/>
      <c r="HQ132" s="14"/>
      <c r="HR132" s="14"/>
      <c r="HS132" s="14"/>
      <c r="HT132" s="14"/>
      <c r="HU132" s="14"/>
      <c r="HV132" s="14"/>
      <c r="HW132" s="14"/>
      <c r="HX132" s="14"/>
      <c r="HY132" s="14"/>
      <c r="HZ132" s="14"/>
      <c r="IA132" s="14"/>
      <c r="IB132" s="14"/>
      <c r="IC132" s="14"/>
      <c r="ID132" s="14"/>
      <c r="IE132" s="14"/>
      <c r="IF132" s="9"/>
      <c r="IG132" s="14"/>
      <c r="IH132" s="14"/>
      <c r="II132" s="14"/>
      <c r="IJ132" s="14"/>
      <c r="IK132" s="14"/>
      <c r="IL132" s="14"/>
      <c r="IM132" s="14"/>
      <c r="IN132" s="14"/>
      <c r="IO132" s="14"/>
      <c r="IP132" s="14"/>
      <c r="IQ132" s="14"/>
      <c r="IR132" s="14"/>
      <c r="IS132" s="14"/>
      <c r="IT132" s="14"/>
      <c r="IU132" s="14"/>
      <c r="IV132" s="14"/>
      <c r="IW132" s="14"/>
      <c r="IX132" s="14"/>
      <c r="IY132" s="14"/>
      <c r="IZ132" s="14"/>
      <c r="JA132" s="14"/>
      <c r="JB132" s="14"/>
      <c r="JC132" s="14"/>
      <c r="JD132" s="14"/>
      <c r="JE132" s="14"/>
      <c r="JF132" s="14"/>
      <c r="JG132" s="14"/>
      <c r="JH132" s="14"/>
      <c r="JI132" s="14"/>
      <c r="JJ132" s="14"/>
      <c r="JK132" s="14"/>
      <c r="JL132" s="14"/>
      <c r="JM132" s="14"/>
      <c r="JN132" s="14"/>
      <c r="JO132" s="9"/>
      <c r="JP132" s="14"/>
      <c r="JQ132" s="14"/>
      <c r="JR132" s="14"/>
      <c r="JS132" s="14"/>
      <c r="JT132" s="14"/>
      <c r="JU132" s="14"/>
      <c r="JV132" s="14"/>
      <c r="JW132" s="14"/>
      <c r="JX132" s="14"/>
      <c r="JY132" s="14"/>
      <c r="JZ132" s="14"/>
      <c r="KA132" s="14"/>
      <c r="KB132" s="14"/>
      <c r="KC132" s="14"/>
      <c r="KD132" s="14"/>
      <c r="KE132" s="14"/>
      <c r="KF132" s="14"/>
      <c r="KG132" s="14"/>
      <c r="KH132" s="14"/>
      <c r="KI132" s="14"/>
      <c r="KJ132" s="14"/>
      <c r="KK132" s="14"/>
      <c r="KL132" s="14"/>
      <c r="KM132" s="14"/>
      <c r="KN132" s="14"/>
      <c r="KO132" s="14"/>
      <c r="KP132" s="14"/>
      <c r="KQ132" s="14"/>
      <c r="KR132" s="14"/>
      <c r="KS132" s="14"/>
      <c r="KT132" s="14"/>
      <c r="KU132" s="14"/>
      <c r="KV132" s="14"/>
      <c r="KW132" s="14"/>
      <c r="KX132" s="14"/>
      <c r="KY132" s="14"/>
      <c r="KZ132" s="14"/>
      <c r="LA132" s="14"/>
      <c r="LB132" s="14"/>
      <c r="LC132" s="14"/>
      <c r="LD132" s="14"/>
      <c r="LE132" s="14"/>
      <c r="LF132" s="14"/>
      <c r="LG132" s="14"/>
      <c r="LH132" s="14"/>
      <c r="LI132" s="14"/>
      <c r="LJ132" s="14"/>
      <c r="LK132" s="14"/>
      <c r="LL132" s="14"/>
      <c r="LM132" s="14"/>
      <c r="LN132" s="14"/>
      <c r="LO132" s="14"/>
      <c r="LP132" s="14"/>
      <c r="LQ132" s="14"/>
      <c r="LR132" s="14"/>
      <c r="LS132" s="14"/>
      <c r="LT132" s="9"/>
      <c r="LU132" s="14"/>
      <c r="LV132" s="14"/>
      <c r="LW132" s="14"/>
      <c r="LX132" s="14"/>
      <c r="LY132" s="14"/>
      <c r="LZ132" s="14"/>
      <c r="MA132" s="14"/>
      <c r="MB132" s="14"/>
      <c r="MC132" s="14"/>
      <c r="MD132" s="14"/>
      <c r="ME132" s="14"/>
      <c r="MF132" s="14"/>
      <c r="MG132" s="14"/>
      <c r="MH132" s="14"/>
      <c r="MI132" s="14"/>
      <c r="MJ132" s="14"/>
      <c r="MK132" s="14"/>
      <c r="ML132" s="14"/>
      <c r="MM132" s="14"/>
      <c r="MN132" s="9"/>
      <c r="MO132" s="14"/>
      <c r="MP132" s="14"/>
      <c r="MQ132" s="14"/>
      <c r="MR132" s="14"/>
      <c r="MS132" s="14"/>
      <c r="MT132" s="14"/>
      <c r="MU132" s="14"/>
      <c r="MV132" s="14"/>
      <c r="MW132" s="14"/>
      <c r="MX132" s="14"/>
      <c r="MY132" s="14"/>
      <c r="MZ132" s="14"/>
      <c r="NA132" s="14"/>
      <c r="NB132" s="14"/>
      <c r="NC132" s="14"/>
      <c r="ND132" s="14"/>
      <c r="NE132" s="14"/>
      <c r="NF132" s="14"/>
      <c r="NG132" s="14"/>
      <c r="NH132" s="14"/>
      <c r="NI132" s="14"/>
      <c r="NJ132" s="14"/>
      <c r="NK132" s="14"/>
      <c r="NL132" s="14"/>
      <c r="NM132" s="14"/>
      <c r="NN132" s="14"/>
      <c r="NO132" s="14"/>
      <c r="NP132" s="14"/>
      <c r="NQ132" s="14"/>
      <c r="NR132" s="14"/>
      <c r="NS132" s="14"/>
      <c r="NT132" s="14"/>
      <c r="NU132" s="14"/>
      <c r="NV132" s="14"/>
      <c r="NW132" s="14"/>
      <c r="NX132" s="14"/>
      <c r="NY132" s="14"/>
      <c r="NZ132" s="14"/>
      <c r="OA132" s="14"/>
      <c r="OB132" s="14"/>
      <c r="OC132" s="14"/>
      <c r="OD132" s="14"/>
      <c r="OE132" s="14"/>
      <c r="OF132" s="14"/>
      <c r="OG132" s="14"/>
      <c r="OH132" s="14"/>
      <c r="OI132" s="14"/>
      <c r="OJ132" s="14"/>
      <c r="OK132" s="14"/>
      <c r="OL132" s="14"/>
      <c r="OM132" s="14"/>
      <c r="ON132" s="14"/>
      <c r="OO132" s="14"/>
      <c r="OP132" s="14"/>
      <c r="OQ132" s="14"/>
      <c r="OR132" s="14"/>
      <c r="OS132" s="14"/>
      <c r="OT132" s="14"/>
      <c r="OU132" s="24">
        <v>0</v>
      </c>
    </row>
    <row r="133" spans="1:411">
      <c r="A133" s="21">
        <f>ROW(A133)-5</f>
        <v>128</v>
      </c>
      <c r="B133" s="21"/>
      <c r="D133" s="14"/>
      <c r="E133" t="b">
        <v>0</v>
      </c>
      <c r="G133" s="32" t="s">
        <v>1019</v>
      </c>
      <c r="M133">
        <v>1</v>
      </c>
      <c r="N133">
        <v>1</v>
      </c>
      <c r="P133">
        <v>1</v>
      </c>
      <c r="Q133">
        <v>1</v>
      </c>
      <c r="R133">
        <v>1</v>
      </c>
      <c r="S133">
        <v>1</v>
      </c>
      <c r="T133">
        <v>1</v>
      </c>
      <c r="U133" s="218"/>
      <c r="V133" s="218"/>
      <c r="W133">
        <v>0</v>
      </c>
      <c r="X133" s="218"/>
      <c r="Y133" s="218">
        <v>81</v>
      </c>
      <c r="Z133" s="218">
        <v>81</v>
      </c>
      <c r="AA133" s="218">
        <v>81</v>
      </c>
      <c r="AB133" s="218">
        <v>1</v>
      </c>
      <c r="AC133" s="218">
        <v>1</v>
      </c>
      <c r="AD133" s="218">
        <v>1</v>
      </c>
      <c r="AE133" s="218">
        <v>1</v>
      </c>
      <c r="AL133" s="233" t="s">
        <v>1757</v>
      </c>
      <c r="AM133" s="9" t="s">
        <v>34</v>
      </c>
      <c r="AN133" s="9"/>
      <c r="AO133" s="515"/>
      <c r="AP133" s="515"/>
      <c r="AQ133" s="515"/>
      <c r="AR133" s="515"/>
      <c r="AS133" s="515"/>
      <c r="AT133" s="515"/>
      <c r="AU133" s="563"/>
      <c r="AV133" s="563"/>
      <c r="AW133" s="9"/>
      <c r="AX133" s="515"/>
      <c r="AY133" s="515"/>
      <c r="AZ133" s="515"/>
      <c r="BA133" s="515"/>
      <c r="BB133" s="515"/>
      <c r="BC133" s="515"/>
      <c r="BD133" s="515"/>
      <c r="BE133" s="9"/>
      <c r="BF133" s="515"/>
      <c r="BG133" s="515"/>
      <c r="BH133" s="515"/>
      <c r="BI133" s="515"/>
      <c r="BJ133" s="515"/>
      <c r="BK133" s="515"/>
      <c r="BL133" s="515"/>
      <c r="BM133" s="515"/>
      <c r="BN133" s="515"/>
      <c r="BO133" s="515"/>
      <c r="BP133" s="515"/>
      <c r="BQ133" s="9"/>
      <c r="BR133" s="515"/>
      <c r="BS133" s="515"/>
      <c r="BT133" s="515"/>
      <c r="BU133" s="515"/>
      <c r="BV133" s="515"/>
      <c r="BW133" s="515"/>
      <c r="BX133" s="515"/>
      <c r="BY133" s="515"/>
      <c r="BZ133" s="515"/>
      <c r="CA133" s="515"/>
      <c r="CB133" s="9"/>
      <c r="CC133" s="515"/>
      <c r="CD133" s="515"/>
      <c r="CE133" s="515"/>
      <c r="CF133" s="515"/>
      <c r="CG133" s="515"/>
      <c r="CH133" s="515"/>
      <c r="CI133" s="515"/>
      <c r="CJ133" s="515"/>
      <c r="CK133" s="515"/>
      <c r="CL133" s="515"/>
      <c r="CM133" s="515"/>
      <c r="CN133" s="9"/>
      <c r="CO133" s="515"/>
      <c r="CP133" s="515"/>
      <c r="CQ133" s="515"/>
      <c r="CR133" s="515"/>
      <c r="CS133" s="515"/>
      <c r="CT133" s="515"/>
      <c r="CU133" s="515"/>
      <c r="CV133" s="515"/>
      <c r="CW133" s="515"/>
      <c r="CX133" s="515"/>
      <c r="CY133" s="515"/>
      <c r="CZ133" s="515"/>
      <c r="DA133" s="515"/>
      <c r="DB133" s="515"/>
      <c r="DC133" s="515"/>
      <c r="DD133" s="515"/>
      <c r="DE133" s="515"/>
      <c r="DF133" s="515"/>
      <c r="DG133" s="515"/>
      <c r="DH133" s="515"/>
      <c r="DI133" s="515"/>
      <c r="DJ133" s="515"/>
      <c r="DK133" s="515"/>
      <c r="DL133" s="515"/>
      <c r="DM133" s="515"/>
      <c r="DN133" s="515"/>
      <c r="DO133" s="515"/>
      <c r="DP133" s="515"/>
      <c r="DQ133" s="515"/>
      <c r="DR133" s="515"/>
      <c r="DS133" s="515"/>
      <c r="DT133" s="515"/>
      <c r="DU133" s="515"/>
      <c r="DV133" s="515"/>
      <c r="DW133" s="515"/>
      <c r="DX133" s="515"/>
      <c r="DY133" s="515"/>
      <c r="DZ133" s="515"/>
      <c r="EA133" s="515"/>
      <c r="EB133" s="515"/>
      <c r="EC133" s="515"/>
      <c r="ED133" s="516"/>
      <c r="EE133" s="515"/>
      <c r="EF133" s="515"/>
      <c r="EG133" s="515"/>
      <c r="EH133" s="515"/>
      <c r="EI133" s="515"/>
      <c r="EJ133" s="515"/>
      <c r="EK133" s="515"/>
      <c r="EL133" s="515"/>
      <c r="EM133" s="515"/>
      <c r="EN133" s="515"/>
      <c r="EO133" s="515"/>
      <c r="EP133" s="515"/>
      <c r="EQ133" s="515"/>
      <c r="ER133" s="515"/>
      <c r="ES133" s="515"/>
      <c r="ET133" s="515"/>
      <c r="EU133" s="515"/>
      <c r="EV133" s="515"/>
      <c r="EW133" s="515"/>
      <c r="EX133" s="515"/>
      <c r="EY133" s="515"/>
      <c r="EZ133" s="515"/>
      <c r="FA133" s="515"/>
      <c r="FB133" s="515"/>
      <c r="FC133" s="515"/>
      <c r="FD133" s="515"/>
      <c r="FE133" s="515"/>
      <c r="FF133" s="515"/>
      <c r="FG133" s="515"/>
      <c r="FH133" s="515"/>
      <c r="FI133" s="515"/>
      <c r="FJ133" s="515"/>
      <c r="FK133" s="515"/>
      <c r="FL133" s="515"/>
      <c r="FM133" s="515"/>
      <c r="FN133" s="515"/>
      <c r="FO133" s="515"/>
      <c r="FP133" s="515"/>
      <c r="FQ133" s="515"/>
      <c r="FR133" s="515"/>
      <c r="FS133" s="515"/>
      <c r="FT133" s="515"/>
      <c r="FU133" s="515"/>
      <c r="FV133" s="515"/>
      <c r="FW133" s="515"/>
      <c r="FX133" s="515"/>
      <c r="FY133" s="515"/>
      <c r="FZ133" s="515"/>
      <c r="GA133" s="515"/>
      <c r="GB133" s="515"/>
      <c r="GC133" s="515"/>
      <c r="GD133" s="515"/>
      <c r="GE133" s="515"/>
      <c r="GF133" s="515"/>
      <c r="GG133" s="515"/>
      <c r="GH133" s="515"/>
      <c r="GI133" s="515"/>
      <c r="GJ133" s="515"/>
      <c r="GK133" s="515"/>
      <c r="GL133" s="515"/>
      <c r="GM133" s="515"/>
      <c r="GN133" s="515"/>
      <c r="GO133" s="515"/>
      <c r="GP133" s="515"/>
      <c r="GQ133" s="515"/>
      <c r="GR133" s="515"/>
      <c r="GS133" s="515"/>
      <c r="GT133" s="515"/>
      <c r="GU133" s="515"/>
      <c r="GV133" s="515"/>
      <c r="GW133" s="515"/>
      <c r="GX133" s="515"/>
      <c r="GY133" s="515"/>
      <c r="GZ133" s="515"/>
      <c r="HA133" s="515"/>
      <c r="HB133" s="515"/>
      <c r="HC133" s="515"/>
      <c r="HD133" s="515"/>
      <c r="HE133" s="515"/>
      <c r="HF133" s="515"/>
      <c r="HG133" s="515"/>
      <c r="HH133" s="515"/>
      <c r="HI133" s="515"/>
      <c r="HJ133" s="515"/>
      <c r="HK133" s="515"/>
      <c r="HL133" s="515"/>
      <c r="HM133" s="515"/>
      <c r="HN133" s="515"/>
      <c r="HO133" s="515"/>
      <c r="HP133" s="515"/>
      <c r="HQ133" s="515"/>
      <c r="HR133" s="515"/>
      <c r="HS133" s="515"/>
      <c r="HT133" s="515"/>
      <c r="HU133" s="515"/>
      <c r="HV133" s="515"/>
      <c r="HW133" s="515"/>
      <c r="HX133" s="515"/>
      <c r="HY133" s="515"/>
      <c r="HZ133" s="515"/>
      <c r="IA133" s="515"/>
      <c r="IB133" s="515"/>
      <c r="IC133" s="515"/>
      <c r="ID133" s="515"/>
      <c r="IE133" s="515"/>
      <c r="IF133" s="9"/>
      <c r="IG133" s="515"/>
      <c r="IH133" s="515"/>
      <c r="II133" s="515"/>
      <c r="IJ133" s="515"/>
      <c r="IK133" s="515"/>
      <c r="IL133" s="515"/>
      <c r="IM133" s="515"/>
      <c r="IN133" s="515"/>
      <c r="IO133" s="515"/>
      <c r="IP133" s="515"/>
      <c r="IQ133" s="515"/>
      <c r="IR133" s="515"/>
      <c r="IS133" s="515"/>
      <c r="IT133" s="515"/>
      <c r="IU133" s="515"/>
      <c r="IV133" s="515"/>
      <c r="IW133" s="515"/>
      <c r="IX133" s="515"/>
      <c r="IY133" s="515"/>
      <c r="IZ133" s="515"/>
      <c r="JA133" s="515"/>
      <c r="JB133" s="515"/>
      <c r="JC133" s="515"/>
      <c r="JD133" s="515"/>
      <c r="JE133" s="515"/>
      <c r="JF133" s="515"/>
      <c r="JG133" s="515"/>
      <c r="JH133" s="515"/>
      <c r="JI133" s="515"/>
      <c r="JJ133" s="515"/>
      <c r="JK133" s="515"/>
      <c r="JL133" s="515"/>
      <c r="JM133" s="515"/>
      <c r="JN133" s="515"/>
      <c r="JO133" s="9"/>
      <c r="JP133" s="515"/>
      <c r="JQ133" s="515"/>
      <c r="JR133" s="515"/>
      <c r="JS133" s="515"/>
      <c r="JT133" s="515"/>
      <c r="JU133" s="515"/>
      <c r="JV133" s="515"/>
      <c r="JW133" s="515"/>
      <c r="JX133" s="515"/>
      <c r="JY133" s="515"/>
      <c r="JZ133" s="515"/>
      <c r="KA133" s="515"/>
      <c r="KB133" s="515"/>
      <c r="KC133" s="515"/>
      <c r="KD133" s="515"/>
      <c r="KE133" s="515"/>
      <c r="KF133" s="515"/>
      <c r="KG133" s="515"/>
      <c r="KH133" s="515"/>
      <c r="KI133" s="515"/>
      <c r="KJ133" s="515"/>
      <c r="KK133" s="515"/>
      <c r="KL133" s="515"/>
      <c r="KM133" s="515"/>
      <c r="KN133" s="515"/>
      <c r="KO133" s="515"/>
      <c r="KP133" s="515"/>
      <c r="KQ133" s="515"/>
      <c r="KR133" s="515"/>
      <c r="KS133" s="515"/>
      <c r="KT133" s="515"/>
      <c r="KU133" s="515"/>
      <c r="KV133" s="515"/>
      <c r="KW133" s="515"/>
      <c r="KX133" s="515"/>
      <c r="KY133" s="515"/>
      <c r="KZ133" s="515"/>
      <c r="LA133" s="515"/>
      <c r="LB133" s="515"/>
      <c r="LC133" s="515"/>
      <c r="LD133" s="515"/>
      <c r="LE133" s="515"/>
      <c r="LF133" s="515"/>
      <c r="LG133" s="515"/>
      <c r="LH133" s="515"/>
      <c r="LI133" s="515"/>
      <c r="LJ133" s="515"/>
      <c r="LK133" s="515"/>
      <c r="LL133" s="515"/>
      <c r="LM133" s="515"/>
      <c r="LN133" s="515"/>
      <c r="LO133" s="515"/>
      <c r="LP133" s="515"/>
      <c r="LQ133" s="515"/>
      <c r="LR133" s="515"/>
      <c r="LS133" s="515"/>
      <c r="LT133" s="9"/>
      <c r="LU133" s="515"/>
      <c r="LV133" s="515"/>
      <c r="LW133" s="515"/>
      <c r="LX133" s="515"/>
      <c r="LY133" s="515"/>
      <c r="LZ133" s="515"/>
      <c r="MA133" s="515"/>
      <c r="MB133" s="515"/>
      <c r="MC133" s="515"/>
      <c r="MD133" s="515"/>
      <c r="ME133" s="515"/>
      <c r="MF133" s="515"/>
      <c r="MG133" s="515"/>
      <c r="MH133" s="515"/>
      <c r="MI133" s="515"/>
      <c r="MJ133" s="515"/>
      <c r="MK133" s="515"/>
      <c r="ML133" s="515"/>
      <c r="MM133" s="515"/>
      <c r="MN133" s="9"/>
      <c r="MO133" s="515"/>
      <c r="MP133" s="515"/>
      <c r="MQ133" s="515"/>
      <c r="MR133" s="515"/>
      <c r="MS133" s="515"/>
      <c r="MT133" s="515"/>
      <c r="MU133" s="515"/>
      <c r="MV133" s="515"/>
      <c r="MW133" s="515"/>
      <c r="MX133" s="515"/>
      <c r="MY133" s="515"/>
      <c r="MZ133" s="515"/>
      <c r="NA133" s="515"/>
      <c r="NB133" s="515"/>
      <c r="NC133" s="515"/>
      <c r="ND133" s="515"/>
      <c r="NE133" s="515"/>
      <c r="NF133" s="515"/>
      <c r="NG133" s="515"/>
      <c r="NH133" s="515"/>
      <c r="NI133" s="515"/>
      <c r="NJ133" s="515"/>
      <c r="NK133" s="515"/>
      <c r="NL133" s="515"/>
      <c r="NM133" s="515"/>
      <c r="NN133" s="515"/>
      <c r="NO133" s="515"/>
      <c r="NP133" s="515"/>
      <c r="NQ133" s="515"/>
      <c r="NR133" s="515"/>
      <c r="NS133" s="515"/>
      <c r="NT133" s="515"/>
      <c r="NU133" s="515"/>
      <c r="NV133" s="515"/>
      <c r="NW133" s="515"/>
      <c r="NX133" s="515"/>
      <c r="NY133" s="515"/>
      <c r="NZ133" s="515"/>
      <c r="OA133" s="515"/>
      <c r="OB133" s="515"/>
      <c r="OC133" s="515"/>
      <c r="OD133" s="515"/>
      <c r="OE133" s="515"/>
      <c r="OF133" s="515"/>
      <c r="OG133" s="515"/>
      <c r="OH133" s="515"/>
      <c r="OI133" s="515"/>
      <c r="OJ133" s="515"/>
      <c r="OK133" s="515"/>
      <c r="OL133" s="515"/>
      <c r="OM133" s="515"/>
      <c r="ON133" s="515"/>
      <c r="OO133" s="515"/>
      <c r="OP133" s="515"/>
      <c r="OQ133" s="515"/>
      <c r="OR133" s="515"/>
      <c r="OS133" s="515"/>
      <c r="OT133" s="515"/>
      <c r="OU133" s="24">
        <v>0</v>
      </c>
    </row>
    <row r="134" spans="1:411" outlineLevel="1">
      <c r="A134" s="21">
        <f>ROW(A134)-5</f>
        <v>129</v>
      </c>
      <c r="B134" s="21"/>
      <c r="D134" s="14"/>
      <c r="E134" t="b">
        <v>0</v>
      </c>
      <c r="G134" s="32" t="s">
        <v>1020</v>
      </c>
      <c r="M134">
        <v>4</v>
      </c>
      <c r="N134">
        <v>3</v>
      </c>
      <c r="P134">
        <v>1</v>
      </c>
      <c r="Q134">
        <v>4</v>
      </c>
      <c r="R134">
        <v>1</v>
      </c>
      <c r="S134">
        <v>4</v>
      </c>
      <c r="T134">
        <v>1</v>
      </c>
      <c r="U134" s="218"/>
      <c r="V134" s="218"/>
      <c r="W134">
        <v>0</v>
      </c>
      <c r="X134" s="218"/>
      <c r="Y134" s="218">
        <f>Y133+26</f>
        <v>107</v>
      </c>
      <c r="Z134" s="218">
        <f>Z133+26</f>
        <v>107</v>
      </c>
      <c r="AA134" s="218">
        <f>AA133+26</f>
        <v>107</v>
      </c>
      <c r="AB134" s="218">
        <v>3</v>
      </c>
      <c r="AC134" s="218">
        <v>5</v>
      </c>
      <c r="AD134" s="218">
        <v>5</v>
      </c>
      <c r="AE134" s="218">
        <v>5</v>
      </c>
      <c r="AL134" s="559" t="s">
        <v>1855</v>
      </c>
      <c r="AM134" s="9" t="str">
        <f ca="1">IF(COUNTIF(AL$5:AL134,AL134)=1,"-","Dup")</f>
        <v>Dup</v>
      </c>
      <c r="AN134" s="9"/>
      <c r="AO134" s="14"/>
      <c r="AP134" s="14"/>
      <c r="AQ134" s="14"/>
      <c r="AR134" s="14"/>
      <c r="AS134" s="14"/>
      <c r="AT134" s="14"/>
      <c r="AU134" s="563"/>
      <c r="AV134" s="563"/>
      <c r="AW134" s="9"/>
      <c r="AX134" s="14"/>
      <c r="AY134" s="14"/>
      <c r="AZ134" s="14"/>
      <c r="BA134" s="14"/>
      <c r="BB134" s="14"/>
      <c r="BC134" s="14"/>
      <c r="BD134" s="14"/>
      <c r="BE134" s="9"/>
      <c r="BF134" s="14"/>
      <c r="BG134" s="14"/>
      <c r="BH134" s="14"/>
      <c r="BI134" s="14"/>
      <c r="BJ134" s="14"/>
      <c r="BK134" s="14"/>
      <c r="BL134" s="14"/>
      <c r="BM134" s="14"/>
      <c r="BN134" s="14"/>
      <c r="BO134" s="14"/>
      <c r="BP134" s="14"/>
      <c r="BQ134" s="9"/>
      <c r="BR134" s="14"/>
      <c r="BS134" s="14"/>
      <c r="BT134" s="14"/>
      <c r="BU134" s="14"/>
      <c r="BV134" s="14"/>
      <c r="BW134" s="14"/>
      <c r="BX134" s="14"/>
      <c r="BY134" s="14"/>
      <c r="BZ134" s="14"/>
      <c r="CA134" s="14"/>
      <c r="CB134" s="9"/>
      <c r="CC134" s="14"/>
      <c r="CD134" s="14"/>
      <c r="CE134" s="14"/>
      <c r="CF134" s="14"/>
      <c r="CG134" s="14"/>
      <c r="CH134" s="153"/>
      <c r="CI134" s="14"/>
      <c r="CJ134" s="14"/>
      <c r="CK134" s="14"/>
      <c r="CL134" s="14"/>
      <c r="CM134" s="14"/>
      <c r="CN134" s="9"/>
      <c r="CO134" s="14"/>
      <c r="CP134" s="14"/>
      <c r="CQ134" s="14"/>
      <c r="CR134" s="14"/>
      <c r="CS134" s="14"/>
      <c r="CT134" s="14"/>
      <c r="CU134" s="14"/>
      <c r="CV134" s="14"/>
      <c r="CW134" s="14"/>
      <c r="CX134" s="14"/>
      <c r="CY134" s="14"/>
      <c r="CZ134" s="14"/>
      <c r="DA134" s="14"/>
      <c r="DB134" s="14"/>
      <c r="DC134" s="14"/>
      <c r="DD134" s="14"/>
      <c r="DE134" s="14"/>
      <c r="DF134" s="14"/>
      <c r="DG134" s="14"/>
      <c r="DH134" s="14"/>
      <c r="DI134" s="14"/>
      <c r="DJ134" s="14"/>
      <c r="DK134" s="14"/>
      <c r="DL134" s="14"/>
      <c r="DM134" s="14"/>
      <c r="DN134" s="14"/>
      <c r="DO134" s="14"/>
      <c r="DP134" s="14"/>
      <c r="DQ134" s="14"/>
      <c r="DR134" s="14"/>
      <c r="DS134" s="14"/>
      <c r="DT134" s="14"/>
      <c r="DU134" s="14"/>
      <c r="DV134" s="14"/>
      <c r="DW134" s="14"/>
      <c r="DX134" s="14"/>
      <c r="DY134" s="14"/>
      <c r="DZ134" s="14"/>
      <c r="EA134" s="14"/>
      <c r="EB134" s="14"/>
      <c r="EC134" s="14"/>
      <c r="ED134" s="322"/>
      <c r="EE134" s="14"/>
      <c r="EF134" s="14"/>
      <c r="EG134" s="14"/>
      <c r="EH134" s="14"/>
      <c r="EI134" s="14"/>
      <c r="EJ134" s="14"/>
      <c r="EK134" s="14"/>
      <c r="EL134" s="14"/>
      <c r="EM134" s="14"/>
      <c r="EN134" s="14"/>
      <c r="EO134" s="14"/>
      <c r="EP134" s="14"/>
      <c r="EQ134" s="14"/>
      <c r="ER134" s="14"/>
      <c r="ES134" s="14"/>
      <c r="ET134" s="14"/>
      <c r="EU134" s="14"/>
      <c r="EV134" s="14"/>
      <c r="EW134" s="14"/>
      <c r="EX134" s="14"/>
      <c r="EY134" s="14"/>
      <c r="EZ134" s="14"/>
      <c r="FA134" s="14"/>
      <c r="FB134" s="14"/>
      <c r="FC134" s="14"/>
      <c r="FD134" s="14"/>
      <c r="FE134" s="14"/>
      <c r="FF134" s="14"/>
      <c r="FG134" s="14"/>
      <c r="FH134" s="14"/>
      <c r="FI134" s="14"/>
      <c r="FJ134" s="14"/>
      <c r="FK134" s="14"/>
      <c r="FL134" s="14"/>
      <c r="FM134" s="14"/>
      <c r="FN134" s="14"/>
      <c r="FO134" s="14"/>
      <c r="FP134" s="14"/>
      <c r="FQ134" s="14"/>
      <c r="FR134" s="14"/>
      <c r="FS134" s="14"/>
      <c r="FT134" s="14"/>
      <c r="FU134" s="14"/>
      <c r="FV134" s="14"/>
      <c r="FW134" s="14"/>
      <c r="FX134" s="14"/>
      <c r="FY134" s="14"/>
      <c r="FZ134" s="14"/>
      <c r="GA134" s="14"/>
      <c r="GB134" s="14"/>
      <c r="GC134" s="14"/>
      <c r="GD134" s="14"/>
      <c r="GE134" s="14"/>
      <c r="GF134" s="14"/>
      <c r="GG134" s="14"/>
      <c r="GH134" s="14"/>
      <c r="GI134" s="14"/>
      <c r="GJ134" s="14"/>
      <c r="GK134" s="14"/>
      <c r="GL134" s="14"/>
      <c r="GM134" s="14"/>
      <c r="GN134" s="14"/>
      <c r="GO134" s="14"/>
      <c r="GP134" s="14"/>
      <c r="GQ134" s="14"/>
      <c r="GR134" s="14"/>
      <c r="GS134" s="14"/>
      <c r="GT134" s="14"/>
      <c r="GU134" s="14"/>
      <c r="GV134" s="14"/>
      <c r="GW134" s="14"/>
      <c r="GX134" s="14"/>
      <c r="GY134" s="14"/>
      <c r="GZ134" s="14"/>
      <c r="HA134" s="14"/>
      <c r="HB134" s="14"/>
      <c r="HC134" s="14"/>
      <c r="HD134" s="14"/>
      <c r="HE134" s="14"/>
      <c r="HF134" s="14"/>
      <c r="HG134" s="14"/>
      <c r="HH134" s="14"/>
      <c r="HI134" s="14"/>
      <c r="HJ134" s="14"/>
      <c r="HK134" s="14"/>
      <c r="HL134" s="14"/>
      <c r="HM134" s="14"/>
      <c r="HN134" s="14"/>
      <c r="HO134" s="14"/>
      <c r="HP134" s="14"/>
      <c r="HQ134" s="14"/>
      <c r="HR134" s="14"/>
      <c r="HS134" s="14"/>
      <c r="HT134" s="14"/>
      <c r="HU134" s="14"/>
      <c r="HV134" s="14"/>
      <c r="HW134" s="14"/>
      <c r="HX134" s="14"/>
      <c r="HY134" s="14"/>
      <c r="HZ134" s="14"/>
      <c r="IA134" s="14"/>
      <c r="IB134" s="14"/>
      <c r="IC134" s="14"/>
      <c r="ID134" s="14"/>
      <c r="IE134" s="14"/>
      <c r="IF134" s="9"/>
      <c r="IG134" s="14"/>
      <c r="IH134" s="14"/>
      <c r="II134" s="14"/>
      <c r="IJ134" s="14"/>
      <c r="IK134" s="14"/>
      <c r="IL134" s="14"/>
      <c r="IM134" s="14"/>
      <c r="IN134" s="14"/>
      <c r="IO134" s="14"/>
      <c r="IP134" s="14"/>
      <c r="IQ134" s="14"/>
      <c r="IR134" s="14"/>
      <c r="IS134" s="14"/>
      <c r="IT134" s="14"/>
      <c r="IU134" s="14"/>
      <c r="IV134" s="14"/>
      <c r="IW134" s="14"/>
      <c r="IX134" s="14"/>
      <c r="IY134" s="14"/>
      <c r="IZ134" s="14"/>
      <c r="JA134" s="14"/>
      <c r="JB134" s="14"/>
      <c r="JC134" s="14"/>
      <c r="JD134" s="14"/>
      <c r="JE134" s="14"/>
      <c r="JF134" s="14"/>
      <c r="JG134" s="14"/>
      <c r="JH134" s="14"/>
      <c r="JI134" s="14"/>
      <c r="JJ134" s="14"/>
      <c r="JK134" s="14"/>
      <c r="JL134" s="14"/>
      <c r="JM134" s="14"/>
      <c r="JN134" s="14"/>
      <c r="JO134" s="9"/>
      <c r="JP134" s="14"/>
      <c r="JQ134" s="14"/>
      <c r="JR134" s="14"/>
      <c r="JS134" s="14"/>
      <c r="JT134" s="14"/>
      <c r="JU134" s="14"/>
      <c r="JV134" s="14"/>
      <c r="JW134" s="14"/>
      <c r="JX134" s="14"/>
      <c r="JY134" s="14"/>
      <c r="JZ134" s="14"/>
      <c r="KA134" s="14"/>
      <c r="KB134" s="14"/>
      <c r="KC134" s="14"/>
      <c r="KD134" s="14"/>
      <c r="KE134" s="14"/>
      <c r="KF134" s="14"/>
      <c r="KG134" s="14"/>
      <c r="KH134" s="14"/>
      <c r="KI134" s="14"/>
      <c r="KJ134" s="14"/>
      <c r="KK134" s="14"/>
      <c r="KL134" s="14"/>
      <c r="KM134" s="14"/>
      <c r="KN134" s="14"/>
      <c r="KO134" s="14"/>
      <c r="KP134" s="14"/>
      <c r="KQ134" s="14"/>
      <c r="KR134" s="14"/>
      <c r="KS134" s="14"/>
      <c r="KT134" s="14"/>
      <c r="KU134" s="14"/>
      <c r="KV134" s="14"/>
      <c r="KW134" s="14"/>
      <c r="KX134" s="14"/>
      <c r="KY134" s="14"/>
      <c r="KZ134" s="14"/>
      <c r="LA134" s="14"/>
      <c r="LB134" s="14"/>
      <c r="LC134" s="14"/>
      <c r="LD134" s="14"/>
      <c r="LE134" s="14"/>
      <c r="LF134" s="14"/>
      <c r="LG134" s="14"/>
      <c r="LH134" s="14"/>
      <c r="LI134" s="14"/>
      <c r="LJ134" s="14"/>
      <c r="LK134" s="14"/>
      <c r="LL134" s="14"/>
      <c r="LM134" s="14"/>
      <c r="LN134" s="14"/>
      <c r="LO134" s="14"/>
      <c r="LP134" s="14"/>
      <c r="LQ134" s="14"/>
      <c r="LR134" s="14"/>
      <c r="LS134" s="14"/>
      <c r="LT134" s="9"/>
      <c r="LU134" s="14"/>
      <c r="LV134" s="14"/>
      <c r="LW134" s="14"/>
      <c r="LX134" s="14"/>
      <c r="LY134" s="14"/>
      <c r="LZ134" s="14"/>
      <c r="MA134" s="14"/>
      <c r="MB134" s="14"/>
      <c r="MC134" s="14"/>
      <c r="MD134" s="14"/>
      <c r="ME134" s="14"/>
      <c r="MF134" s="14"/>
      <c r="MG134" s="14"/>
      <c r="MH134" s="14"/>
      <c r="MI134" s="14"/>
      <c r="MJ134" s="14"/>
      <c r="MK134" s="14"/>
      <c r="ML134" s="14"/>
      <c r="MM134" s="14"/>
      <c r="MN134" s="9"/>
      <c r="MO134" s="14"/>
      <c r="MP134" s="14"/>
      <c r="MQ134" s="14"/>
      <c r="MR134" s="14"/>
      <c r="MS134" s="14"/>
      <c r="MT134" s="14"/>
      <c r="MU134" s="14"/>
      <c r="MV134" s="14"/>
      <c r="MW134" s="14"/>
      <c r="MX134" s="14"/>
      <c r="MY134" s="14"/>
      <c r="MZ134" s="14"/>
      <c r="NA134" s="14"/>
      <c r="NB134" s="14"/>
      <c r="NC134" s="14"/>
      <c r="ND134" s="14"/>
      <c r="NE134" s="14"/>
      <c r="NF134" s="14"/>
      <c r="NG134" s="14"/>
      <c r="NH134" s="14"/>
      <c r="NI134" s="14"/>
      <c r="NJ134" s="14"/>
      <c r="NK134" s="14"/>
      <c r="NL134" s="14"/>
      <c r="NM134" s="14"/>
      <c r="NN134" s="14"/>
      <c r="NO134" s="14"/>
      <c r="NP134" s="14"/>
      <c r="NQ134" s="14"/>
      <c r="NR134" s="14"/>
      <c r="NS134" s="14"/>
      <c r="NT134" s="14"/>
      <c r="NU134" s="14"/>
      <c r="NV134" s="14"/>
      <c r="NW134" s="14"/>
      <c r="NX134" s="14"/>
      <c r="NY134" s="14"/>
      <c r="NZ134" s="14"/>
      <c r="OA134" s="14"/>
      <c r="OB134" s="14"/>
      <c r="OC134" s="14"/>
      <c r="OD134" s="14"/>
      <c r="OE134" s="14"/>
      <c r="OF134" s="14"/>
      <c r="OG134" s="14"/>
      <c r="OH134" s="14"/>
      <c r="OI134" s="14"/>
      <c r="OJ134" s="14"/>
      <c r="OK134" s="14"/>
      <c r="OL134" s="14"/>
      <c r="OM134" s="14"/>
      <c r="ON134" s="14"/>
      <c r="OO134" s="14"/>
      <c r="OP134" s="14"/>
      <c r="OQ134" s="14"/>
      <c r="OR134" s="14"/>
      <c r="OS134" s="14"/>
      <c r="OT134" s="14"/>
      <c r="OU134" s="24">
        <v>0</v>
      </c>
    </row>
    <row r="135" spans="1:411" outlineLevel="1">
      <c r="A135" s="21">
        <f t="shared" si="158"/>
        <v>130</v>
      </c>
      <c r="B135" s="29">
        <f>$A$14</f>
        <v>9</v>
      </c>
      <c r="C135">
        <v>204</v>
      </c>
      <c r="D135" s="144" t="str">
        <f t="shared" ref="D135:D140" si="1068">INDEX(i.Region_Desc,$K135,1)</f>
        <v>GSM</v>
      </c>
      <c r="E135" t="b">
        <v>0</v>
      </c>
      <c r="F135" t="b">
        <v>0</v>
      </c>
      <c r="G135" t="b">
        <f t="shared" ref="G135:G140" si="1069">E135</f>
        <v>0</v>
      </c>
      <c r="H135" s="325">
        <v>2</v>
      </c>
      <c r="I135" s="325">
        <v>1</v>
      </c>
      <c r="J135" s="29" t="str">
        <f>""</f>
        <v/>
      </c>
      <c r="K135" s="29">
        <f>d.Region</f>
        <v>2</v>
      </c>
      <c r="L135" s="29">
        <v>2</v>
      </c>
      <c r="M135" s="29">
        <v>2</v>
      </c>
      <c r="N135" s="325">
        <v>3</v>
      </c>
      <c r="O135" s="325">
        <v>1</v>
      </c>
      <c r="P135" s="29">
        <v>1</v>
      </c>
      <c r="Q135" s="29">
        <v>2</v>
      </c>
      <c r="R135" s="21">
        <v>1</v>
      </c>
      <c r="S135" s="29">
        <v>1</v>
      </c>
      <c r="T135" s="21">
        <v>1</v>
      </c>
      <c r="U135" s="21"/>
      <c r="V135" s="21"/>
      <c r="W135" s="21">
        <v>0</v>
      </c>
      <c r="X135" s="21"/>
      <c r="Y135" s="21">
        <v>0</v>
      </c>
      <c r="Z135" s="21">
        <v>0</v>
      </c>
      <c r="AA135" s="21">
        <v>0</v>
      </c>
      <c r="AB135" s="21">
        <v>0</v>
      </c>
      <c r="AC135" s="21">
        <v>0</v>
      </c>
      <c r="AD135" s="21">
        <v>0</v>
      </c>
      <c r="AE135" s="21">
        <v>0</v>
      </c>
      <c r="AF135" s="144">
        <f>INDEX(CHOOSE($N135,DataAutumn!i.AdultDrys,DataWinter!i.AdultDrys,DataSpring!i.AdultDrys),1,$M135)</f>
        <v>3</v>
      </c>
      <c r="AG135" s="5">
        <f t="shared" ref="AG135:AH140" si="1070">INDEX(i.FlkStrctr,$M135,AG$7)</f>
        <v>2</v>
      </c>
      <c r="AH135" s="5">
        <f t="shared" si="1070"/>
        <v>0</v>
      </c>
      <c r="AI135" s="5">
        <f t="shared" ref="AI135:AI140" si="1071">INDEX(i.StdELMan,($K135-1)*12+($M135-1)*3+$N135,AI$7)</f>
        <v>1</v>
      </c>
      <c r="AJ135">
        <f t="shared" ref="AJ135:AJ140" si="1072">IFERROR(MOD($CF135,100),0)</f>
        <v>11</v>
      </c>
      <c r="AL135" s="235" t="str">
        <f ca="1">TEXT(LEFT(OFFSET(AL135,-1,0),5)+1,"00000")&amp;MID(OFFSET(AL135,-1,0),6,FIND(" ",OFFSET(AL135,-1,0),7)-5)
&amp; $D135           &amp; " Day"&amp;INDEX(i.DOY,$N135,1)              &amp; IF($IG135=0," FWM","")&amp;IF($IG135=1," MWM","")&amp;IF($IG135=5," Mat","")&amp;IF($IH135=TRUE,"&amp;BBT","    ")
&amp;INDEX(DataMaster!$B$98:$B$105,$Q135,0)    &amp;IF(JQ135," SR"&amp;JR135,"")&amp; " WP"&amp;TEXT($MC135*100,"000p")           &amp; " MP"&amp;TEXT($MD135*100,"000p")           &amp; " GP"&amp;TEXT($MM135*100,"000p")
&amp; " (F"&amp;3+COUNTIF($CV135:$CY135,TRUE)&amp;3&amp;"N"&amp;$DM135&amp;$DN135&amp;")"</f>
        <v>00001 FeedSupply_DSP GSM Day204 MWM    Only export SR10 WP100p MP100p GP100p (F33N11)</v>
      </c>
      <c r="AM135" s="9" t="str">
        <f ca="1">IF(COUNTIF(AL$5:AL135,AL135)=1,"-","Dup")</f>
        <v>-</v>
      </c>
      <c r="AN135" s="9"/>
      <c r="AO135" s="12" t="b">
        <v>1</v>
      </c>
      <c r="AP135" s="12" t="b">
        <v>1</v>
      </c>
      <c r="AQ135" s="12" t="b">
        <v>1</v>
      </c>
      <c r="AR135" s="12" t="b">
        <v>1</v>
      </c>
      <c r="AS135" s="12" t="b">
        <v>1</v>
      </c>
      <c r="AT135" s="12" t="b">
        <v>1</v>
      </c>
      <c r="AU135" s="12" t="b">
        <v>1</v>
      </c>
      <c r="AV135" s="12" t="b">
        <v>1</v>
      </c>
      <c r="AW135" s="9"/>
      <c r="AX135" s="5" t="b">
        <f t="shared" ref="AX135:BC140" si="1073">INDEX(i.model_structure,$H135,AX$7)</f>
        <v>0</v>
      </c>
      <c r="AY135" s="5" t="str">
        <f t="shared" si="1073"/>
        <v>-</v>
      </c>
      <c r="AZ135" s="5" t="b">
        <f t="shared" si="1073"/>
        <v>0</v>
      </c>
      <c r="BA135" s="5" t="b">
        <f t="shared" si="1073"/>
        <v>1</v>
      </c>
      <c r="BB135" s="5" t="b">
        <f t="shared" si="1073"/>
        <v>1</v>
      </c>
      <c r="BC135" s="144">
        <f t="shared" si="1073"/>
        <v>0</v>
      </c>
      <c r="BD135" s="19" t="b">
        <f t="shared" ref="BD135:BD140" ca="1" si="1074">OFFSET(BD$5,$B135,0)</f>
        <v>1</v>
      </c>
      <c r="BE135" s="9"/>
      <c r="BF135" s="5" t="str">
        <f t="shared" ref="BF135:BF140" ca="1" si="1075">IF($M135&lt;&gt;4,OFFSET(BF$5,$B135,0),1)</f>
        <v>-</v>
      </c>
      <c r="BG135" s="19" t="str">
        <f t="shared" ref="BG135:BI140" ca="1" si="1076">OFFSET(BG$5,$B135,0)</f>
        <v>-</v>
      </c>
      <c r="BH135" s="19" t="str">
        <f t="shared" ca="1" si="1076"/>
        <v>-</v>
      </c>
      <c r="BI135" s="19" t="str">
        <f t="shared" ca="1" si="1076"/>
        <v>-</v>
      </c>
      <c r="BJ135" s="5" t="str">
        <f t="shared" ref="BJ135:BJ140" ca="1" si="1077">IF($M135&lt;&gt;4,OFFSET(BJ$5,$B135,0),1)</f>
        <v>-</v>
      </c>
      <c r="BK135" s="19" t="str">
        <f t="shared" ref="BK135:BK140" ca="1" si="1078">OFFSET(BK$5,$B135,0)</f>
        <v>-</v>
      </c>
      <c r="BL135" s="5" t="str">
        <f t="shared" ref="BL135:BL140" ca="1" si="1079">IF($M135&lt;&gt;4,OFFSET(BL$5,$B135,0),1)</f>
        <v>-</v>
      </c>
      <c r="BM135" s="19" t="str">
        <f t="shared" ref="BM135:BO140" ca="1" si="1080">OFFSET(BM$5,$B135,0)</f>
        <v>-</v>
      </c>
      <c r="BN135" s="19" t="str">
        <f t="shared" ca="1" si="1080"/>
        <v>-</v>
      </c>
      <c r="BO135" s="19" t="str">
        <f t="shared" ca="1" si="1080"/>
        <v>-</v>
      </c>
      <c r="BP135" s="5" t="str">
        <f t="shared" ref="BP135:BP140" ca="1" si="1081">IF($M135&lt;&gt;4,OFFSET(BP$5,$B135,0),1)</f>
        <v>-</v>
      </c>
      <c r="BQ135" s="9"/>
      <c r="BR135" s="19" t="str">
        <f t="shared" ref="BR135:CA140" ca="1" si="1082">OFFSET(BR$5,$B135,0)</f>
        <v>-</v>
      </c>
      <c r="BS135" s="19" t="str">
        <f t="shared" ca="1" si="1082"/>
        <v>-</v>
      </c>
      <c r="BT135" s="19" t="str">
        <f t="shared" ca="1" si="1082"/>
        <v>-</v>
      </c>
      <c r="BU135" s="19" t="str">
        <f t="shared" ca="1" si="1082"/>
        <v>-</v>
      </c>
      <c r="BV135" s="19" t="str">
        <f t="shared" ca="1" si="1082"/>
        <v>-</v>
      </c>
      <c r="BW135" s="19" t="str">
        <f t="shared" ca="1" si="1082"/>
        <v>-</v>
      </c>
      <c r="BX135" s="19" t="str">
        <f t="shared" ca="1" si="1082"/>
        <v>-</v>
      </c>
      <c r="BY135" s="19" t="str">
        <f t="shared" ca="1" si="1082"/>
        <v>-</v>
      </c>
      <c r="BZ135" s="19" t="str">
        <f t="shared" ca="1" si="1082"/>
        <v>-</v>
      </c>
      <c r="CA135" s="19" t="str">
        <f t="shared" ca="1" si="1082"/>
        <v>-</v>
      </c>
      <c r="CB135" s="9"/>
      <c r="CC135" s="12" t="b">
        <v>0</v>
      </c>
      <c r="CD135" s="12" t="b">
        <v>0</v>
      </c>
      <c r="CE135" s="12" t="b">
        <v>0</v>
      </c>
      <c r="CF135" s="12">
        <f>VALUE($K135&amp;$M135&amp;$N135&amp;$O135&amp;"1")</f>
        <v>22311</v>
      </c>
      <c r="CG135" s="144" t="b">
        <f>NOT(CE135)</f>
        <v>1</v>
      </c>
      <c r="CH135" s="12" t="s">
        <v>34</v>
      </c>
      <c r="CI135" s="12" t="b">
        <v>1</v>
      </c>
      <c r="CJ135" s="12">
        <f>VALUE($Q135&amp;$S135&amp;"01")</f>
        <v>2101</v>
      </c>
      <c r="CK135" s="19" t="str">
        <f t="shared" ref="CK135:CM135" ca="1" si="1083">OFFSET(CK$5,$B135,0)</f>
        <v>-</v>
      </c>
      <c r="CL135" s="19">
        <f t="shared" ca="1" si="1083"/>
        <v>1</v>
      </c>
      <c r="CM135" s="19">
        <f t="shared" ca="1" si="1083"/>
        <v>1</v>
      </c>
      <c r="CN135" s="9"/>
      <c r="CO135" s="444">
        <f t="shared" ref="CO135:CQ140" si="1084">INDEX(i.UserPeriod0,$AI135,CO$7)</f>
        <v>652</v>
      </c>
      <c r="CP135" s="444">
        <f t="shared" si="1084"/>
        <v>686</v>
      </c>
      <c r="CQ135" s="444">
        <f t="shared" si="1084"/>
        <v>721</v>
      </c>
      <c r="CR135" s="152">
        <f t="shared" ref="CR135:CT140" si="1085">7*INDEX(i.end_joining,1,CR$7+($AI135-1)*3)</f>
        <v>378</v>
      </c>
      <c r="CS135" s="152">
        <f t="shared" si="1085"/>
        <v>413</v>
      </c>
      <c r="CT135" s="152">
        <f t="shared" si="1085"/>
        <v>448</v>
      </c>
      <c r="CU135" s="19" t="str">
        <f t="shared" ref="CU135:DK140" ca="1" si="1086">OFFSET(CU$5,$B135,0)</f>
        <v>-</v>
      </c>
      <c r="CV135" s="19" t="str">
        <f t="shared" ca="1" si="1086"/>
        <v>-</v>
      </c>
      <c r="CW135" s="19" t="str">
        <f t="shared" ca="1" si="1086"/>
        <v>-</v>
      </c>
      <c r="CX135" s="19" t="str">
        <f t="shared" ca="1" si="1086"/>
        <v>-</v>
      </c>
      <c r="CY135" s="19" t="str">
        <f t="shared" ca="1" si="1086"/>
        <v>-</v>
      </c>
      <c r="CZ135" s="19" t="b">
        <f t="shared" ca="1" si="1086"/>
        <v>1</v>
      </c>
      <c r="DA135" s="19">
        <f t="shared" ca="1" si="1086"/>
        <v>0</v>
      </c>
      <c r="DB135" s="19">
        <f t="shared" ca="1" si="1086"/>
        <v>0</v>
      </c>
      <c r="DC135" s="19">
        <f t="shared" ca="1" si="1086"/>
        <v>0</v>
      </c>
      <c r="DD135" s="19">
        <f t="shared" ca="1" si="1086"/>
        <v>0</v>
      </c>
      <c r="DE135" s="19">
        <f t="shared" ca="1" si="1086"/>
        <v>0</v>
      </c>
      <c r="DF135" s="19">
        <f t="shared" ca="1" si="1086"/>
        <v>0</v>
      </c>
      <c r="DG135" s="19">
        <f t="shared" ca="1" si="1086"/>
        <v>0</v>
      </c>
      <c r="DH135" s="19">
        <f t="shared" ca="1" si="1086"/>
        <v>0</v>
      </c>
      <c r="DI135" s="19">
        <f t="shared" ca="1" si="1086"/>
        <v>0</v>
      </c>
      <c r="DJ135" s="19">
        <f t="shared" ca="1" si="1086"/>
        <v>0</v>
      </c>
      <c r="DK135" s="19">
        <f t="shared" ca="1" si="1086"/>
        <v>0</v>
      </c>
      <c r="DL135" s="19">
        <f t="shared" ref="DL135:ES140" ca="1" si="1087">OFFSET(DL$5,$B135,0)</f>
        <v>0</v>
      </c>
      <c r="DM135" s="19">
        <f t="shared" ca="1" si="1087"/>
        <v>1</v>
      </c>
      <c r="DN135" s="19">
        <f t="shared" ca="1" si="1087"/>
        <v>1</v>
      </c>
      <c r="DO135" s="19">
        <f t="shared" ca="1" si="1087"/>
        <v>0</v>
      </c>
      <c r="DP135" s="19" t="str">
        <f t="shared" ca="1" si="1087"/>
        <v>-</v>
      </c>
      <c r="DQ135" s="19" t="str">
        <f t="shared" ca="1" si="1087"/>
        <v>-</v>
      </c>
      <c r="DR135" s="19" t="str">
        <f t="shared" ca="1" si="1087"/>
        <v>-</v>
      </c>
      <c r="DS135" s="19" t="str">
        <f t="shared" ca="1" si="1087"/>
        <v>-</v>
      </c>
      <c r="DT135" s="19" t="str">
        <f t="shared" ca="1" si="1087"/>
        <v>-</v>
      </c>
      <c r="DU135" s="19">
        <f t="shared" ca="1" si="1087"/>
        <v>0</v>
      </c>
      <c r="DV135" s="19" t="str">
        <f t="shared" ca="1" si="1087"/>
        <v>-</v>
      </c>
      <c r="DW135" s="19" t="str">
        <f t="shared" ca="1" si="1087"/>
        <v>-</v>
      </c>
      <c r="DX135" s="19" t="str">
        <f t="shared" ca="1" si="1087"/>
        <v>-</v>
      </c>
      <c r="DY135" s="19" t="str">
        <f t="shared" ca="1" si="1087"/>
        <v>-</v>
      </c>
      <c r="DZ135" s="19" t="str">
        <f t="shared" ca="1" si="1087"/>
        <v>-</v>
      </c>
      <c r="EA135" s="19" t="str">
        <f t="shared" ca="1" si="1087"/>
        <v>-</v>
      </c>
      <c r="EB135" s="19" t="str">
        <f t="shared" ca="1" si="1087"/>
        <v>-</v>
      </c>
      <c r="EC135" s="19" t="str">
        <f t="shared" ca="1" si="1087"/>
        <v>-</v>
      </c>
      <c r="ED135" s="19">
        <f t="shared" ca="1" si="1087"/>
        <v>0</v>
      </c>
      <c r="EE135" s="19">
        <f t="shared" ca="1" si="1087"/>
        <v>0</v>
      </c>
      <c r="EF135" s="19">
        <f t="shared" ca="1" si="1087"/>
        <v>0</v>
      </c>
      <c r="EG135" s="19">
        <f t="shared" ca="1" si="1087"/>
        <v>0</v>
      </c>
      <c r="EH135" s="19">
        <f t="shared" ca="1" si="1087"/>
        <v>0</v>
      </c>
      <c r="EI135" s="19">
        <f t="shared" ca="1" si="1087"/>
        <v>0</v>
      </c>
      <c r="EJ135" s="19">
        <f t="shared" ca="1" si="1087"/>
        <v>0</v>
      </c>
      <c r="EK135" s="19">
        <f t="shared" ca="1" si="1087"/>
        <v>0</v>
      </c>
      <c r="EL135" s="19">
        <f t="shared" ca="1" si="1087"/>
        <v>0</v>
      </c>
      <c r="EM135" s="19">
        <f t="shared" ca="1" si="1087"/>
        <v>0</v>
      </c>
      <c r="EN135" s="19">
        <f t="shared" ca="1" si="1087"/>
        <v>0</v>
      </c>
      <c r="EO135" s="19">
        <f t="shared" ca="1" si="1087"/>
        <v>0</v>
      </c>
      <c r="EP135" s="19">
        <f t="shared" ca="1" si="1087"/>
        <v>0</v>
      </c>
      <c r="EQ135" s="19">
        <f t="shared" ca="1" si="1087"/>
        <v>0</v>
      </c>
      <c r="ER135" s="19">
        <f t="shared" ca="1" si="1087"/>
        <v>0</v>
      </c>
      <c r="ES135" s="19">
        <f t="shared" ca="1" si="1087"/>
        <v>0</v>
      </c>
      <c r="ET135" s="19">
        <f t="shared" ref="ET135:FI139" ca="1" si="1088">OFFSET(ET$5,$B135,0)</f>
        <v>0</v>
      </c>
      <c r="EU135" s="19">
        <f t="shared" ca="1" si="1088"/>
        <v>0</v>
      </c>
      <c r="EV135" s="19">
        <f t="shared" ca="1" si="1088"/>
        <v>0</v>
      </c>
      <c r="EW135" s="19">
        <f t="shared" ca="1" si="1088"/>
        <v>0</v>
      </c>
      <c r="EX135" s="19">
        <f t="shared" ca="1" si="1088"/>
        <v>0</v>
      </c>
      <c r="EY135" s="19">
        <f t="shared" ca="1" si="1088"/>
        <v>0</v>
      </c>
      <c r="EZ135" s="19">
        <f t="shared" ca="1" si="1088"/>
        <v>0</v>
      </c>
      <c r="FA135" s="19">
        <f t="shared" ca="1" si="1088"/>
        <v>0</v>
      </c>
      <c r="FB135" s="19">
        <f t="shared" ca="1" si="1088"/>
        <v>0</v>
      </c>
      <c r="FC135" s="19">
        <f t="shared" ca="1" si="1088"/>
        <v>0</v>
      </c>
      <c r="FD135" s="19">
        <f t="shared" ca="1" si="1088"/>
        <v>0</v>
      </c>
      <c r="FE135" s="19">
        <f t="shared" ca="1" si="1088"/>
        <v>0</v>
      </c>
      <c r="FF135" s="19">
        <f t="shared" ca="1" si="1088"/>
        <v>0</v>
      </c>
      <c r="FG135" s="19">
        <f t="shared" ca="1" si="1088"/>
        <v>0</v>
      </c>
      <c r="FH135" s="19">
        <f t="shared" ca="1" si="1088"/>
        <v>0</v>
      </c>
      <c r="FI135" s="19">
        <f t="shared" ca="1" si="1088"/>
        <v>0</v>
      </c>
      <c r="FJ135" s="19">
        <f t="shared" ref="FJ135:HK139" ca="1" si="1089">OFFSET(FJ$5,$B135,0)</f>
        <v>0</v>
      </c>
      <c r="FK135" s="19">
        <f t="shared" ca="1" si="1089"/>
        <v>0</v>
      </c>
      <c r="FL135" s="19">
        <f t="shared" ca="1" si="1089"/>
        <v>0</v>
      </c>
      <c r="FM135" s="19">
        <f t="shared" ca="1" si="1089"/>
        <v>0</v>
      </c>
      <c r="FN135" s="19">
        <f t="shared" ca="1" si="1089"/>
        <v>0</v>
      </c>
      <c r="FO135" s="19">
        <f t="shared" ca="1" si="1089"/>
        <v>0</v>
      </c>
      <c r="FP135" s="19">
        <f t="shared" ca="1" si="1089"/>
        <v>0</v>
      </c>
      <c r="FQ135" s="19">
        <f t="shared" ca="1" si="1089"/>
        <v>0</v>
      </c>
      <c r="FR135" s="19">
        <f t="shared" ca="1" si="1089"/>
        <v>0</v>
      </c>
      <c r="FS135" s="19">
        <f t="shared" ca="1" si="1089"/>
        <v>0</v>
      </c>
      <c r="FT135" s="19">
        <f t="shared" ca="1" si="1089"/>
        <v>0</v>
      </c>
      <c r="FU135" s="19">
        <f t="shared" ca="1" si="1089"/>
        <v>0</v>
      </c>
      <c r="FV135" s="19">
        <f t="shared" ca="1" si="1089"/>
        <v>0</v>
      </c>
      <c r="FW135" s="19">
        <f t="shared" ca="1" si="1089"/>
        <v>0</v>
      </c>
      <c r="FX135" s="19">
        <f t="shared" ca="1" si="1089"/>
        <v>0</v>
      </c>
      <c r="FY135" s="19">
        <f t="shared" ca="1" si="1089"/>
        <v>0</v>
      </c>
      <c r="FZ135" s="19">
        <f t="shared" ca="1" si="1089"/>
        <v>0</v>
      </c>
      <c r="GA135" s="19">
        <f t="shared" ca="1" si="1089"/>
        <v>0</v>
      </c>
      <c r="GB135" s="19">
        <f t="shared" ca="1" si="1089"/>
        <v>0</v>
      </c>
      <c r="GC135" s="19">
        <f t="shared" ca="1" si="1089"/>
        <v>0</v>
      </c>
      <c r="GD135" s="19">
        <f t="shared" ca="1" si="1089"/>
        <v>0</v>
      </c>
      <c r="GE135" s="19">
        <f t="shared" ca="1" si="1089"/>
        <v>0</v>
      </c>
      <c r="GF135" s="19">
        <f t="shared" ca="1" si="1089"/>
        <v>0</v>
      </c>
      <c r="GG135" s="19">
        <f t="shared" ca="1" si="1089"/>
        <v>0</v>
      </c>
      <c r="GH135" s="19">
        <f t="shared" ca="1" si="1089"/>
        <v>0</v>
      </c>
      <c r="GI135" s="19">
        <f t="shared" ca="1" si="1089"/>
        <v>0</v>
      </c>
      <c r="GJ135" s="19">
        <f t="shared" ca="1" si="1089"/>
        <v>0</v>
      </c>
      <c r="GK135" s="19">
        <f t="shared" ca="1" si="1089"/>
        <v>0</v>
      </c>
      <c r="GL135" s="19">
        <f t="shared" ca="1" si="1089"/>
        <v>0</v>
      </c>
      <c r="GM135" s="19">
        <f t="shared" ca="1" si="1089"/>
        <v>0</v>
      </c>
      <c r="GN135" s="19">
        <f t="shared" ca="1" si="1089"/>
        <v>0</v>
      </c>
      <c r="GO135" s="19">
        <f t="shared" ca="1" si="1089"/>
        <v>0</v>
      </c>
      <c r="GP135" s="19">
        <f t="shared" ca="1" si="1089"/>
        <v>0</v>
      </c>
      <c r="GQ135" s="19">
        <f t="shared" ca="1" si="1089"/>
        <v>0</v>
      </c>
      <c r="GR135" s="19">
        <f t="shared" ca="1" si="1089"/>
        <v>0</v>
      </c>
      <c r="GS135" s="19">
        <f t="shared" ca="1" si="1089"/>
        <v>0</v>
      </c>
      <c r="GT135" s="19">
        <f t="shared" ca="1" si="1089"/>
        <v>0</v>
      </c>
      <c r="GU135" s="19">
        <f t="shared" ca="1" si="1089"/>
        <v>0</v>
      </c>
      <c r="GV135" s="19">
        <f t="shared" ca="1" si="1089"/>
        <v>0</v>
      </c>
      <c r="GW135" s="19">
        <f t="shared" ca="1" si="1089"/>
        <v>0</v>
      </c>
      <c r="GX135" s="19">
        <f t="shared" ca="1" si="1089"/>
        <v>0</v>
      </c>
      <c r="GY135" s="19">
        <f t="shared" ca="1" si="1089"/>
        <v>0</v>
      </c>
      <c r="GZ135" s="19">
        <f t="shared" ca="1" si="1089"/>
        <v>0</v>
      </c>
      <c r="HA135" s="19">
        <f t="shared" ca="1" si="1089"/>
        <v>0</v>
      </c>
      <c r="HB135" s="19">
        <f t="shared" ca="1" si="1089"/>
        <v>0</v>
      </c>
      <c r="HC135" s="19">
        <f t="shared" ca="1" si="1089"/>
        <v>0</v>
      </c>
      <c r="HD135" s="19">
        <f t="shared" ca="1" si="1089"/>
        <v>0</v>
      </c>
      <c r="HE135" s="19">
        <f t="shared" ca="1" si="1089"/>
        <v>0</v>
      </c>
      <c r="HF135" s="19">
        <f t="shared" ca="1" si="1089"/>
        <v>0</v>
      </c>
      <c r="HG135" s="19">
        <f t="shared" ca="1" si="1089"/>
        <v>0</v>
      </c>
      <c r="HH135" s="19">
        <f t="shared" ca="1" si="1089"/>
        <v>0</v>
      </c>
      <c r="HI135" s="19">
        <f t="shared" ca="1" si="1089"/>
        <v>0</v>
      </c>
      <c r="HJ135" s="19">
        <f t="shared" ca="1" si="1089"/>
        <v>0</v>
      </c>
      <c r="HK135" s="19">
        <f t="shared" ca="1" si="1089"/>
        <v>0</v>
      </c>
      <c r="HL135" s="19">
        <f t="shared" ref="HL135:ID139" ca="1" si="1090">OFFSET(HL$5,$B135,0)</f>
        <v>0</v>
      </c>
      <c r="HM135" s="19">
        <f t="shared" ca="1" si="1090"/>
        <v>0</v>
      </c>
      <c r="HN135" s="19">
        <f t="shared" ca="1" si="1090"/>
        <v>0</v>
      </c>
      <c r="HO135" s="19">
        <f t="shared" ca="1" si="1090"/>
        <v>0</v>
      </c>
      <c r="HP135" s="19">
        <f t="shared" ca="1" si="1090"/>
        <v>0</v>
      </c>
      <c r="HQ135" s="19">
        <f t="shared" ca="1" si="1090"/>
        <v>0</v>
      </c>
      <c r="HR135" s="19">
        <f t="shared" ca="1" si="1090"/>
        <v>0</v>
      </c>
      <c r="HS135" s="19">
        <f t="shared" ca="1" si="1090"/>
        <v>0</v>
      </c>
      <c r="HT135" s="19">
        <f t="shared" ca="1" si="1090"/>
        <v>0</v>
      </c>
      <c r="HU135" s="19">
        <f t="shared" ca="1" si="1090"/>
        <v>0</v>
      </c>
      <c r="HV135" s="19">
        <f t="shared" ca="1" si="1090"/>
        <v>0</v>
      </c>
      <c r="HW135" s="19">
        <f t="shared" ca="1" si="1090"/>
        <v>0</v>
      </c>
      <c r="HX135" s="19">
        <f t="shared" ca="1" si="1090"/>
        <v>0</v>
      </c>
      <c r="HY135" s="19">
        <f t="shared" ca="1" si="1090"/>
        <v>0</v>
      </c>
      <c r="HZ135" s="19">
        <f t="shared" ca="1" si="1090"/>
        <v>0</v>
      </c>
      <c r="IA135" s="19">
        <f t="shared" ca="1" si="1090"/>
        <v>0</v>
      </c>
      <c r="IB135" s="19">
        <f t="shared" ca="1" si="1090"/>
        <v>0</v>
      </c>
      <c r="IC135" s="19">
        <f t="shared" ca="1" si="1090"/>
        <v>0</v>
      </c>
      <c r="ID135" s="19">
        <f t="shared" ca="1" si="1090"/>
        <v>0</v>
      </c>
      <c r="IE135" s="5">
        <f t="shared" ref="IE135:IE140" si="1091">INDEX(i.TOL,$N135,IE$7)</f>
        <v>67</v>
      </c>
      <c r="IF135" s="9"/>
      <c r="IG135" s="5">
        <f t="shared" ref="IG135:IJ140" si="1092">INDEX(i.FlkStrctr,$M135,IG$7)</f>
        <v>1</v>
      </c>
      <c r="IH135" s="5" t="b">
        <f t="shared" si="1092"/>
        <v>0</v>
      </c>
      <c r="II135" s="19">
        <f t="shared" ref="II135:JN140" ca="1" si="1093">OFFSET(II$5,$B135,0)</f>
        <v>0</v>
      </c>
      <c r="IJ135" s="5">
        <f t="shared" si="1092"/>
        <v>55</v>
      </c>
      <c r="IK135" s="19">
        <f t="shared" ca="1" si="1093"/>
        <v>1</v>
      </c>
      <c r="IL135" s="19">
        <f t="shared" ca="1" si="1093"/>
        <v>0</v>
      </c>
      <c r="IM135" s="19">
        <f t="shared" ca="1" si="1093"/>
        <v>0</v>
      </c>
      <c r="IN135" s="19">
        <f t="shared" ca="1" si="1093"/>
        <v>0</v>
      </c>
      <c r="IO135" s="19">
        <f t="shared" ca="1" si="1093"/>
        <v>0</v>
      </c>
      <c r="IP135" s="19">
        <f t="shared" ca="1" si="1093"/>
        <v>0</v>
      </c>
      <c r="IQ135" s="19">
        <f t="shared" ca="1" si="1093"/>
        <v>0</v>
      </c>
      <c r="IR135" s="19">
        <f t="shared" ca="1" si="1093"/>
        <v>0</v>
      </c>
      <c r="IS135" s="19">
        <f t="shared" ca="1" si="1093"/>
        <v>0</v>
      </c>
      <c r="IT135" s="19">
        <f t="shared" ca="1" si="1093"/>
        <v>0</v>
      </c>
      <c r="IU135" s="19">
        <f t="shared" ca="1" si="1093"/>
        <v>0</v>
      </c>
      <c r="IV135" s="19">
        <f t="shared" ca="1" si="1093"/>
        <v>0</v>
      </c>
      <c r="IW135" s="19">
        <f t="shared" ca="1" si="1093"/>
        <v>0</v>
      </c>
      <c r="IX135" s="19">
        <f t="shared" ca="1" si="1093"/>
        <v>0</v>
      </c>
      <c r="IY135" s="19">
        <f t="shared" ca="1" si="1093"/>
        <v>0</v>
      </c>
      <c r="IZ135" s="19">
        <f t="shared" ca="1" si="1093"/>
        <v>0</v>
      </c>
      <c r="JA135" s="19">
        <f t="shared" ca="1" si="1093"/>
        <v>0</v>
      </c>
      <c r="JB135" s="19">
        <f t="shared" ca="1" si="1093"/>
        <v>0</v>
      </c>
      <c r="JC135" s="19">
        <f t="shared" ca="1" si="1093"/>
        <v>0</v>
      </c>
      <c r="JD135" s="19">
        <f t="shared" ca="1" si="1093"/>
        <v>0</v>
      </c>
      <c r="JE135" s="19">
        <f t="shared" ca="1" si="1093"/>
        <v>0</v>
      </c>
      <c r="JF135" s="19">
        <f t="shared" ca="1" si="1093"/>
        <v>0</v>
      </c>
      <c r="JG135" s="5">
        <f t="shared" ref="JG135:JK140" si="1094">INDEX(i_dryman,($AF135-1)*4+INDEX(i.StdELMan,($K135-1)*12+($M135-1)*3+$N135,JG$8),JG$7)</f>
        <v>1.2500000000000001E-2</v>
      </c>
      <c r="JH135" s="567">
        <f t="shared" si="1094"/>
        <v>0</v>
      </c>
      <c r="JI135" s="5">
        <f t="shared" si="1094"/>
        <v>6.25E-2</v>
      </c>
      <c r="JJ135" s="5">
        <f t="shared" si="1094"/>
        <v>6.25E-2</v>
      </c>
      <c r="JK135" s="5">
        <f t="shared" si="1094"/>
        <v>6.25E-2</v>
      </c>
      <c r="JL135" s="19">
        <f t="shared" ca="1" si="1093"/>
        <v>1</v>
      </c>
      <c r="JM135" s="19">
        <f t="shared" ca="1" si="1093"/>
        <v>0</v>
      </c>
      <c r="JN135" s="19">
        <f t="shared" ca="1" si="1093"/>
        <v>1</v>
      </c>
      <c r="JO135" s="9"/>
      <c r="JP135" s="5" t="b">
        <f t="shared" ref="JP135:JP140" ca="1" si="1095">IF($L135&lt;&gt;0,INDEX(i.cropgraze_inc,$L135,JP$7),OFFSET(JP$5,$B135,0))</f>
        <v>0</v>
      </c>
      <c r="JQ135" s="477" t="b">
        <v>1</v>
      </c>
      <c r="JR135" s="477">
        <v>10</v>
      </c>
      <c r="JS135" s="5" t="b">
        <f t="shared" ref="JS135:JU140" si="1096">($N135=JS$11)</f>
        <v>0</v>
      </c>
      <c r="JT135" s="5" t="b">
        <f t="shared" si="1096"/>
        <v>0</v>
      </c>
      <c r="JU135" s="5" t="b">
        <f t="shared" si="1096"/>
        <v>1</v>
      </c>
      <c r="JV135" s="144">
        <f>$O135</f>
        <v>1</v>
      </c>
      <c r="JW135" s="144">
        <f t="shared" ref="JW135" si="1097">$O135</f>
        <v>1</v>
      </c>
      <c r="JX135" s="12" t="s">
        <v>34</v>
      </c>
      <c r="JY135" s="12" t="s">
        <v>34</v>
      </c>
      <c r="JZ135" s="12" t="s">
        <v>34</v>
      </c>
      <c r="KA135" s="12" t="s">
        <v>34</v>
      </c>
      <c r="KB135" s="12">
        <v>1</v>
      </c>
      <c r="KC135" s="12">
        <v>0.66</v>
      </c>
      <c r="KD135" s="244" t="s">
        <v>34</v>
      </c>
      <c r="KE135" s="5" t="b" cm="1">
        <f t="array" ref="KE135">IF(OR(KF135:KM135&lt;&gt;"-"),TRUE,"-")</f>
        <v>1</v>
      </c>
      <c r="KF135" s="12">
        <v>2</v>
      </c>
      <c r="KG135" s="12">
        <v>2</v>
      </c>
      <c r="KH135" s="12">
        <v>2</v>
      </c>
      <c r="KI135" s="12">
        <v>2</v>
      </c>
      <c r="KJ135" s="12">
        <v>2</v>
      </c>
      <c r="KK135" s="12">
        <v>2</v>
      </c>
      <c r="KL135" s="12">
        <v>2</v>
      </c>
      <c r="KM135" s="12">
        <v>2</v>
      </c>
      <c r="KN135" s="5" t="str">
        <f t="array" ref="KN135">IF(OR(KO135:KU135&lt;&gt;"-"),TRUE,"-")</f>
        <v>-</v>
      </c>
      <c r="KO135" s="12" t="s">
        <v>34</v>
      </c>
      <c r="KP135" s="12" t="s">
        <v>34</v>
      </c>
      <c r="KQ135" s="12" t="s">
        <v>34</v>
      </c>
      <c r="KR135" s="12" t="s">
        <v>34</v>
      </c>
      <c r="KS135" s="12" t="s">
        <v>34</v>
      </c>
      <c r="KT135" s="12" t="s">
        <v>34</v>
      </c>
      <c r="KU135" s="12" t="s">
        <v>34</v>
      </c>
      <c r="KV135" s="12" t="b">
        <v>0</v>
      </c>
      <c r="KW135" s="144">
        <f t="shared" ref="KW135:KW140" si="1098">IF($AI135=6,0,$KX135)</f>
        <v>2</v>
      </c>
      <c r="KX135" s="12">
        <v>2</v>
      </c>
      <c r="KY135" s="12" t="b">
        <v>0</v>
      </c>
      <c r="KZ135" s="12" t="s">
        <v>34</v>
      </c>
      <c r="LA135" s="5" t="str">
        <f t="shared" ref="LA135:LD140" si="1099">INDEX(i.FlkStrctr,$M135,LA$7)</f>
        <v>-</v>
      </c>
      <c r="LB135" s="5" t="str">
        <f t="shared" si="1099"/>
        <v>-</v>
      </c>
      <c r="LC135" s="5" t="str">
        <f t="shared" si="1099"/>
        <v>-</v>
      </c>
      <c r="LD135" s="5" t="str">
        <f t="shared" si="1099"/>
        <v>-</v>
      </c>
      <c r="LE135" s="12" t="b">
        <v>0</v>
      </c>
      <c r="LF135" s="244" t="s">
        <v>34</v>
      </c>
      <c r="LG135" s="244" t="s">
        <v>34</v>
      </c>
      <c r="LH135" s="12" t="b">
        <v>1</v>
      </c>
      <c r="LI135" s="12">
        <v>0.75</v>
      </c>
      <c r="LJ135" s="144">
        <f>LI135</f>
        <v>0.75</v>
      </c>
      <c r="LK135" s="12">
        <v>0.99</v>
      </c>
      <c r="LL135" s="12">
        <v>0.5</v>
      </c>
      <c r="LM135" s="12">
        <v>0</v>
      </c>
      <c r="LN135" s="12">
        <v>0</v>
      </c>
      <c r="LO135" s="12" t="s">
        <v>34</v>
      </c>
      <c r="LP135" s="5" t="str" cm="1">
        <f t="array" ref="LP135">INDEX(i.meatgrid,$Q135,LP$7)</f>
        <v>-</v>
      </c>
      <c r="LQ135" s="5" t="str" cm="1">
        <f t="array" ref="LQ135">INDEX(i.meatgrid,$Q135,LQ$7)</f>
        <v>-</v>
      </c>
      <c r="LR135" s="19" t="str">
        <f t="shared" ref="LR135" ca="1" si="1100">OFFSET(LR$5,$B135,0)</f>
        <v>-</v>
      </c>
      <c r="LS135" s="5">
        <f t="shared" ref="LS135:LS140" si="1101">INDEX(i.conservation,$W135+1,$N135)</f>
        <v>1</v>
      </c>
      <c r="LT135" s="9"/>
      <c r="LU135" s="19">
        <f t="shared" ref="LU135:LX140" ca="1" si="1102">OFFSET(LU$5,$B135,0)</f>
        <v>70</v>
      </c>
      <c r="LV135" s="19">
        <f t="shared" ca="1" si="1102"/>
        <v>50</v>
      </c>
      <c r="LW135" s="19">
        <f t="shared" ca="1" si="1102"/>
        <v>80</v>
      </c>
      <c r="LX135" s="19">
        <f t="shared" ca="1" si="1102"/>
        <v>50</v>
      </c>
      <c r="LY135" s="5" t="b" cm="1">
        <f t="array" ref="LY135">INDEX(i.meatgrid,$Q135,LY$7)</f>
        <v>0</v>
      </c>
      <c r="LZ135" s="5" t="b" cm="1">
        <f t="array" ref="LZ135">INDEX(i.meatgrid,$Q135,LZ$7)</f>
        <v>0</v>
      </c>
      <c r="MA135" s="5" t="str" cm="1">
        <f t="array" ref="MA135">INDEX(i.meatgrid,$Q135,MA$7)</f>
        <v>-</v>
      </c>
      <c r="MB135" s="5" t="str" cm="1">
        <f t="array" ref="MB135">INDEX(i.meatgrid,$Q135,MB$7)</f>
        <v>-</v>
      </c>
      <c r="MC135" s="19">
        <f t="shared" ref="MC135:MC140" ca="1" si="1103">OFFSET(MC$5,$B135,0)</f>
        <v>1</v>
      </c>
      <c r="MD135" s="5">
        <f t="shared" ref="MD135:MD140" si="1104">INDEX(i.MeatPrices,$S135,MD$7)</f>
        <v>1</v>
      </c>
      <c r="ME135" s="5" cm="1">
        <f t="array" ref="ME135">INDEX(i.meatgrid,$Q135,ME$7)</f>
        <v>0</v>
      </c>
      <c r="MF135" s="5" cm="1">
        <f t="array" ref="MF135">INDEX(i.meatgrid,$Q135,MF$7)</f>
        <v>0</v>
      </c>
      <c r="MG135" s="5" cm="1">
        <f t="array" ref="MG135">INDEX(i.meatgrid,$Q135,MG$7)</f>
        <v>0</v>
      </c>
      <c r="MH135" s="5" cm="1">
        <f t="array" ref="MH135">INDEX(i.meatgrid,$Q135,MH$7)</f>
        <v>0</v>
      </c>
      <c r="MI135" s="5" cm="1">
        <f t="array" ref="MI135">INDEX(i.meatgrid,$Q135,MI$7)</f>
        <v>1</v>
      </c>
      <c r="MJ135" s="5" cm="1">
        <f t="array" ref="MJ135">INDEX(i.meatgrid,$Q135,MJ$7)</f>
        <v>1</v>
      </c>
      <c r="MK135" s="5" cm="1">
        <f t="array" ref="MK135">INDEX(i.meatgrid,$Q135,MK$7)</f>
        <v>1</v>
      </c>
      <c r="ML135" s="5" cm="1">
        <f t="array" ref="ML135">INDEX(i.meatgrid,$Q135,ML$7)</f>
        <v>1</v>
      </c>
      <c r="MM135" s="19">
        <f t="shared" ref="MM135:MM140" ca="1" si="1105">OFFSET(MM$5,$B135,0)</f>
        <v>1</v>
      </c>
      <c r="MN135" s="9"/>
      <c r="MO135" s="19" t="b">
        <f t="shared" ref="MO135:ND140" ca="1" si="1106">OFFSET(MO$5,$B135,0)</f>
        <v>0</v>
      </c>
      <c r="MP135" s="19" t="b">
        <f t="shared" ca="1" si="1106"/>
        <v>0</v>
      </c>
      <c r="MQ135" s="19">
        <f ca="1">OFFSET(MQ$5,$B135,0)</f>
        <v>1</v>
      </c>
      <c r="MR135" s="19">
        <f t="shared" ref="MR135:OT140" ca="1" si="1107">OFFSET(MR$5,$B135,0)</f>
        <v>0.75</v>
      </c>
      <c r="MS135" s="19">
        <f t="shared" ca="1" si="1107"/>
        <v>0.75</v>
      </c>
      <c r="MT135" s="19">
        <f t="shared" ca="1" si="1107"/>
        <v>0.8</v>
      </c>
      <c r="MU135" s="19">
        <f t="shared" ca="1" si="1107"/>
        <v>0.82499999999999996</v>
      </c>
      <c r="MV135" s="19">
        <f t="shared" ca="1" si="1107"/>
        <v>0.875</v>
      </c>
      <c r="MW135" s="19">
        <f t="shared" ca="1" si="1107"/>
        <v>0.9</v>
      </c>
      <c r="MX135" s="19">
        <f t="shared" ca="1" si="1107"/>
        <v>1</v>
      </c>
      <c r="MY135" s="19">
        <f t="shared" ca="1" si="1107"/>
        <v>0.875</v>
      </c>
      <c r="MZ135" s="19" t="b">
        <f t="shared" ca="1" si="1107"/>
        <v>1</v>
      </c>
      <c r="NA135" s="19">
        <f t="shared" ca="1" si="1107"/>
        <v>74.989999999999995</v>
      </c>
      <c r="NB135" s="19" t="str">
        <f t="shared" ca="1" si="1107"/>
        <v>-</v>
      </c>
      <c r="NC135" s="19" t="str">
        <f t="shared" ca="1" si="1107"/>
        <v>-</v>
      </c>
      <c r="ND135" s="19" t="str">
        <f t="shared" ca="1" si="1107"/>
        <v>-</v>
      </c>
      <c r="NE135" s="19" t="str">
        <f t="shared" ca="1" si="1107"/>
        <v>-</v>
      </c>
      <c r="NF135" s="19" t="str">
        <f t="shared" ca="1" si="1107"/>
        <v>-</v>
      </c>
      <c r="NG135" s="19" t="str">
        <f t="shared" ca="1" si="1107"/>
        <v>-</v>
      </c>
      <c r="NH135" s="19" t="str">
        <f t="shared" ca="1" si="1107"/>
        <v>-</v>
      </c>
      <c r="NI135" s="19">
        <f t="shared" ca="1" si="1107"/>
        <v>36.99</v>
      </c>
      <c r="NJ135" s="19">
        <f t="shared" ca="1" si="1107"/>
        <v>36.99</v>
      </c>
      <c r="NK135" s="19" t="str">
        <f t="shared" ca="1" si="1107"/>
        <v>-</v>
      </c>
      <c r="NL135" s="19" t="str">
        <f t="shared" ca="1" si="1107"/>
        <v>-</v>
      </c>
      <c r="NM135" s="19" t="str">
        <f t="shared" ca="1" si="1107"/>
        <v>-</v>
      </c>
      <c r="NN135" s="19" t="str">
        <f t="shared" ca="1" si="1107"/>
        <v>-</v>
      </c>
      <c r="NO135" s="19" t="str">
        <f t="shared" ca="1" si="1107"/>
        <v>-</v>
      </c>
      <c r="NP135" s="19">
        <f t="shared" ca="1" si="1107"/>
        <v>49.99</v>
      </c>
      <c r="NQ135" s="19">
        <f t="shared" ca="1" si="1107"/>
        <v>49.99</v>
      </c>
      <c r="NR135" s="19">
        <f t="shared" ca="1" si="1107"/>
        <v>49.99</v>
      </c>
      <c r="NS135" s="19">
        <f t="shared" ca="1" si="1107"/>
        <v>49.99</v>
      </c>
      <c r="NT135" s="19">
        <f t="shared" ca="1" si="1107"/>
        <v>49.99</v>
      </c>
      <c r="NU135" s="19">
        <f t="shared" ca="1" si="1107"/>
        <v>49.99</v>
      </c>
      <c r="NV135" s="19">
        <f t="shared" ca="1" si="1107"/>
        <v>49.99</v>
      </c>
      <c r="NW135" s="19">
        <f t="shared" ca="1" si="1107"/>
        <v>49.99</v>
      </c>
      <c r="NX135" s="19">
        <f t="shared" ca="1" si="1107"/>
        <v>412.99</v>
      </c>
      <c r="NY135" s="19">
        <f t="shared" ca="1" si="1107"/>
        <v>412.99</v>
      </c>
      <c r="NZ135" s="19" t="str">
        <f t="shared" ca="1" si="1107"/>
        <v>-</v>
      </c>
      <c r="OA135" s="19" t="str">
        <f t="shared" ca="1" si="1107"/>
        <v>-</v>
      </c>
      <c r="OB135" s="19" t="str">
        <f t="shared" ca="1" si="1107"/>
        <v>-</v>
      </c>
      <c r="OC135" s="19" t="str">
        <f t="shared" ca="1" si="1107"/>
        <v>-</v>
      </c>
      <c r="OD135" s="19" t="str">
        <f t="shared" ca="1" si="1107"/>
        <v>-</v>
      </c>
      <c r="OE135" s="19">
        <f t="shared" ca="1" si="1107"/>
        <v>6.8900000000000006</v>
      </c>
      <c r="OF135" s="19">
        <f t="shared" ca="1" si="1107"/>
        <v>6.8900000000000006</v>
      </c>
      <c r="OG135" s="19">
        <f t="shared" ca="1" si="1107"/>
        <v>6.8900000000000006</v>
      </c>
      <c r="OH135" s="19">
        <f t="shared" ca="1" si="1107"/>
        <v>6.8900000000000006</v>
      </c>
      <c r="OI135" s="19">
        <f t="shared" ca="1" si="1107"/>
        <v>6.8900000000000006</v>
      </c>
      <c r="OJ135" s="19">
        <f t="shared" ca="1" si="1107"/>
        <v>6.8900000000000006</v>
      </c>
      <c r="OK135" s="19">
        <f t="shared" ca="1" si="1107"/>
        <v>6.8900000000000006</v>
      </c>
      <c r="OL135" s="19">
        <f t="shared" ca="1" si="1107"/>
        <v>6.8900000000000006</v>
      </c>
      <c r="OM135" s="19">
        <f t="shared" ca="1" si="1107"/>
        <v>346.99</v>
      </c>
      <c r="ON135" s="19">
        <f t="shared" ca="1" si="1107"/>
        <v>346.99</v>
      </c>
      <c r="OO135" s="19" t="str">
        <f t="shared" ca="1" si="1107"/>
        <v>-</v>
      </c>
      <c r="OP135" s="19" t="str">
        <f t="shared" ca="1" si="1107"/>
        <v>-</v>
      </c>
      <c r="OQ135" s="19" t="str">
        <f t="shared" ca="1" si="1107"/>
        <v>-</v>
      </c>
      <c r="OR135" s="19" t="str">
        <f t="shared" ca="1" si="1107"/>
        <v>-</v>
      </c>
      <c r="OS135" s="19" t="str">
        <f t="shared" ca="1" si="1107"/>
        <v>-</v>
      </c>
      <c r="OT135" s="19">
        <f t="shared" ca="1" si="1107"/>
        <v>0</v>
      </c>
      <c r="OU135" s="24">
        <v>0</v>
      </c>
    </row>
    <row r="136" spans="1:411" outlineLevel="2">
      <c r="A136" s="21">
        <f t="shared" si="158"/>
        <v>131</v>
      </c>
      <c r="B136" s="29">
        <f ca="1">OFFSET(B136,-1,-1)</f>
        <v>130</v>
      </c>
      <c r="C136">
        <v>204</v>
      </c>
      <c r="D136" s="144" t="str">
        <f t="shared" ca="1" si="1068"/>
        <v>GSM</v>
      </c>
      <c r="E136" t="b">
        <v>0</v>
      </c>
      <c r="F136" t="b">
        <v>0</v>
      </c>
      <c r="G136" t="b">
        <f t="shared" si="1069"/>
        <v>0</v>
      </c>
      <c r="H136" s="237">
        <f ca="1">OFFSET(H136,-1,0)</f>
        <v>2</v>
      </c>
      <c r="I136" s="237">
        <f t="shared" ref="I136:T140" ca="1" si="1108">OFFSET(I136,-1,0)</f>
        <v>1</v>
      </c>
      <c r="J136" s="237" t="str">
        <f t="shared" ca="1" si="1108"/>
        <v/>
      </c>
      <c r="K136" s="237">
        <f t="shared" ca="1" si="1108"/>
        <v>2</v>
      </c>
      <c r="L136" s="237">
        <f t="shared" ca="1" si="1108"/>
        <v>2</v>
      </c>
      <c r="M136" s="237">
        <f t="shared" ca="1" si="1108"/>
        <v>2</v>
      </c>
      <c r="N136" s="237">
        <f t="shared" ca="1" si="1108"/>
        <v>3</v>
      </c>
      <c r="O136" s="237">
        <f t="shared" ca="1" si="1108"/>
        <v>1</v>
      </c>
      <c r="P136" s="237">
        <f t="shared" ca="1" si="1108"/>
        <v>1</v>
      </c>
      <c r="Q136" s="237">
        <f t="shared" ca="1" si="1108"/>
        <v>2</v>
      </c>
      <c r="R136" s="237">
        <f t="shared" ca="1" si="1108"/>
        <v>1</v>
      </c>
      <c r="S136" s="237">
        <f t="shared" ca="1" si="1108"/>
        <v>1</v>
      </c>
      <c r="T136" s="237">
        <f t="shared" ca="1" si="1108"/>
        <v>1</v>
      </c>
      <c r="U136" s="275"/>
      <c r="V136" s="275"/>
      <c r="W136" s="237">
        <f t="shared" ref="W136:W140" ca="1" si="1109">OFFSET(W136,-1,0)</f>
        <v>0</v>
      </c>
      <c r="X136" s="275"/>
      <c r="Y136" s="275">
        <f t="shared" ref="Y136:AE139" ca="1" si="1110">OFFSET(Y136,-1,0)</f>
        <v>0</v>
      </c>
      <c r="Z136" s="275">
        <f t="shared" ca="1" si="1110"/>
        <v>0</v>
      </c>
      <c r="AA136" s="275">
        <f t="shared" ca="1" si="1110"/>
        <v>0</v>
      </c>
      <c r="AB136" s="275">
        <f t="shared" ca="1" si="1110"/>
        <v>0</v>
      </c>
      <c r="AC136" s="275">
        <f t="shared" ca="1" si="1110"/>
        <v>0</v>
      </c>
      <c r="AD136" s="275">
        <f t="shared" ca="1" si="1110"/>
        <v>0</v>
      </c>
      <c r="AE136" s="275">
        <f t="shared" ca="1" si="1110"/>
        <v>0</v>
      </c>
      <c r="AF136" s="144">
        <f ca="1">INDEX(CHOOSE($N136,DataAutumn!i.AdultDrys,DataWinter!i.AdultDrys,DataSpring!i.AdultDrys),1,$M136)</f>
        <v>3</v>
      </c>
      <c r="AG136" s="5">
        <f t="shared" ca="1" si="1070"/>
        <v>2</v>
      </c>
      <c r="AH136" s="5">
        <f t="shared" ca="1" si="1070"/>
        <v>0</v>
      </c>
      <c r="AI136" s="5">
        <f t="shared" ca="1" si="1071"/>
        <v>1</v>
      </c>
      <c r="AJ136">
        <f t="shared" ca="1" si="1072"/>
        <v>5</v>
      </c>
      <c r="AL136" s="231" t="str">
        <f ca="1">TEXT(LEFT(OFFSET(AL136,-1,0),5)+1,"00000")&amp;MID(OFFSET(AL136,-1,0),6,FIND(" ",OFFSET(AL136,-1,0),7)-5)
&amp; $D136           &amp; " Day"&amp;INDEX(i.DOY,$N136,1)              &amp; IF($IG136=0," FWM","")&amp;IF($IG136=1," MWM","")&amp;IF($IG136=5," Mat","")&amp;IF($IH136=TRUE,"&amp;BBT","    ")
&amp;INDEX(DataMaster!$B$98:$B$105,$Q136,0)    &amp;IF(JQ136," SR"&amp;JR136,"")&amp; " WP"&amp;TEXT($MC136*100,"000p")           &amp; " MP"&amp;TEXT($MD136*100,"000p")           &amp; " GP"&amp;TEXT($MM136*100,"000p")
&amp; " (F"&amp;3+COUNTIF($CV136:$CY136,TRUE)&amp;3&amp;"N"&amp;$DM136&amp;$DN136&amp;")"</f>
        <v>00002 FeedSupply_DSP GSM Day204 MWM    Only export SR10 WP100p MP100p GP100p (F33N33)</v>
      </c>
      <c r="AM136" s="9" t="str">
        <f ca="1">IF(COUNTIF(AL$5:AL136,AL136)=1,"-","Dup")</f>
        <v>-</v>
      </c>
      <c r="AN136" s="9"/>
      <c r="AO136" s="12" t="s">
        <v>34</v>
      </c>
      <c r="AP136" s="12" t="s">
        <v>34</v>
      </c>
      <c r="AQ136" s="12" t="s">
        <v>34</v>
      </c>
      <c r="AR136" s="12" t="s">
        <v>34</v>
      </c>
      <c r="AS136" s="12" t="s">
        <v>34</v>
      </c>
      <c r="AT136" s="12" t="s">
        <v>34</v>
      </c>
      <c r="AU136" s="12" t="s">
        <v>34</v>
      </c>
      <c r="AV136" s="12" t="s">
        <v>34</v>
      </c>
      <c r="AW136" s="9"/>
      <c r="AX136" s="5" t="b">
        <f t="shared" ca="1" si="1073"/>
        <v>0</v>
      </c>
      <c r="AY136" s="5" t="str">
        <f t="shared" ca="1" si="1073"/>
        <v>-</v>
      </c>
      <c r="AZ136" s="5" t="b">
        <f t="shared" ca="1" si="1073"/>
        <v>0</v>
      </c>
      <c r="BA136" s="5" t="b">
        <f t="shared" ca="1" si="1073"/>
        <v>1</v>
      </c>
      <c r="BB136" s="5" t="b">
        <f t="shared" ca="1" si="1073"/>
        <v>1</v>
      </c>
      <c r="BC136" s="144">
        <f t="shared" ca="1" si="1073"/>
        <v>0</v>
      </c>
      <c r="BD136" s="19" t="b">
        <f t="shared" ca="1" si="1074"/>
        <v>1</v>
      </c>
      <c r="BE136" s="9"/>
      <c r="BF136" s="5" t="str">
        <f t="shared" ca="1" si="1075"/>
        <v>-</v>
      </c>
      <c r="BG136" s="19" t="str">
        <f t="shared" ca="1" si="1076"/>
        <v>-</v>
      </c>
      <c r="BH136" s="19" t="str">
        <f t="shared" ca="1" si="1076"/>
        <v>-</v>
      </c>
      <c r="BI136" s="19" t="str">
        <f t="shared" ca="1" si="1076"/>
        <v>-</v>
      </c>
      <c r="BJ136" s="5" t="str">
        <f t="shared" ca="1" si="1077"/>
        <v>-</v>
      </c>
      <c r="BK136" s="19" t="str">
        <f t="shared" ca="1" si="1078"/>
        <v>-</v>
      </c>
      <c r="BL136" s="5" t="str">
        <f t="shared" ca="1" si="1079"/>
        <v>-</v>
      </c>
      <c r="BM136" s="19" t="str">
        <f t="shared" ca="1" si="1080"/>
        <v>-</v>
      </c>
      <c r="BN136" s="19" t="str">
        <f t="shared" ca="1" si="1080"/>
        <v>-</v>
      </c>
      <c r="BO136" s="19" t="str">
        <f t="shared" ca="1" si="1080"/>
        <v>-</v>
      </c>
      <c r="BP136" s="5" t="str">
        <f t="shared" ca="1" si="1081"/>
        <v>-</v>
      </c>
      <c r="BQ136" s="9"/>
      <c r="BR136" s="19" t="str">
        <f t="shared" ca="1" si="1082"/>
        <v>-</v>
      </c>
      <c r="BS136" s="19" t="str">
        <f t="shared" ca="1" si="1082"/>
        <v>-</v>
      </c>
      <c r="BT136" s="19" t="str">
        <f t="shared" ca="1" si="1082"/>
        <v>-</v>
      </c>
      <c r="BU136" s="19" t="str">
        <f t="shared" ca="1" si="1082"/>
        <v>-</v>
      </c>
      <c r="BV136" s="19" t="str">
        <f t="shared" ca="1" si="1082"/>
        <v>-</v>
      </c>
      <c r="BW136" s="19" t="str">
        <f t="shared" ca="1" si="1082"/>
        <v>-</v>
      </c>
      <c r="BX136" s="19" t="str">
        <f t="shared" ca="1" si="1082"/>
        <v>-</v>
      </c>
      <c r="BY136" s="19" t="str">
        <f t="shared" ca="1" si="1082"/>
        <v>-</v>
      </c>
      <c r="BZ136" s="19" t="str">
        <f t="shared" ca="1" si="1082"/>
        <v>-</v>
      </c>
      <c r="CA136" s="19" t="str">
        <f t="shared" ca="1" si="1082"/>
        <v>-</v>
      </c>
      <c r="CB136" s="9"/>
      <c r="CC136" s="12" t="b">
        <v>1</v>
      </c>
      <c r="CD136" s="12" t="b">
        <v>0</v>
      </c>
      <c r="CE136" s="12" t="b">
        <v>1</v>
      </c>
      <c r="CF136" s="12">
        <f t="shared" ref="CF136" ca="1" si="1111">VALUE($K136&amp;$M136&amp;$N136&amp;$Q136&amp;"1"&amp;"05")</f>
        <v>2232105</v>
      </c>
      <c r="CG136" s="12" t="b">
        <v>0</v>
      </c>
      <c r="CH136" s="12" t="s">
        <v>34</v>
      </c>
      <c r="CI136" s="19" t="b">
        <f t="shared" ref="CI136:CM140" ca="1" si="1112">OFFSET(CI$5,$B136,0)</f>
        <v>1</v>
      </c>
      <c r="CJ136" s="12">
        <f ca="1">VALUE($Q136&amp;$S136&amp;"02")</f>
        <v>2102</v>
      </c>
      <c r="CK136" s="19" t="str">
        <f t="shared" ca="1" si="1112"/>
        <v>-</v>
      </c>
      <c r="CL136" s="19">
        <f t="shared" ca="1" si="1112"/>
        <v>1</v>
      </c>
      <c r="CM136" s="19">
        <f t="shared" ca="1" si="1112"/>
        <v>1</v>
      </c>
      <c r="CN136" s="9"/>
      <c r="CO136" s="444">
        <f t="shared" ca="1" si="1084"/>
        <v>652</v>
      </c>
      <c r="CP136" s="444">
        <f t="shared" ca="1" si="1084"/>
        <v>686</v>
      </c>
      <c r="CQ136" s="444">
        <f t="shared" ca="1" si="1084"/>
        <v>721</v>
      </c>
      <c r="CR136" s="152">
        <f t="shared" ca="1" si="1085"/>
        <v>378</v>
      </c>
      <c r="CS136" s="152">
        <f t="shared" ca="1" si="1085"/>
        <v>413</v>
      </c>
      <c r="CT136" s="152">
        <f t="shared" ca="1" si="1085"/>
        <v>448</v>
      </c>
      <c r="CU136" s="19" t="str">
        <f t="shared" ca="1" si="1086"/>
        <v>-</v>
      </c>
      <c r="CV136" s="12" t="b">
        <v>0</v>
      </c>
      <c r="CW136" s="12" t="b">
        <v>0</v>
      </c>
      <c r="CX136" s="12" t="b">
        <v>0</v>
      </c>
      <c r="CY136" s="12" t="b">
        <v>0</v>
      </c>
      <c r="CZ136" s="19" t="b">
        <f t="shared" ca="1" si="1086"/>
        <v>1</v>
      </c>
      <c r="DA136" s="19">
        <f t="shared" ca="1" si="1086"/>
        <v>0</v>
      </c>
      <c r="DB136" s="19">
        <f t="shared" ca="1" si="1086"/>
        <v>0</v>
      </c>
      <c r="DC136" s="19">
        <f t="shared" ca="1" si="1086"/>
        <v>0</v>
      </c>
      <c r="DD136" s="19">
        <f t="shared" ca="1" si="1086"/>
        <v>0</v>
      </c>
      <c r="DE136" s="19">
        <f t="shared" ca="1" si="1086"/>
        <v>0</v>
      </c>
      <c r="DF136" s="19">
        <f t="shared" ca="1" si="1086"/>
        <v>0</v>
      </c>
      <c r="DG136" s="19">
        <f t="shared" ca="1" si="1086"/>
        <v>0</v>
      </c>
      <c r="DH136" s="19">
        <f t="shared" ca="1" si="1086"/>
        <v>0</v>
      </c>
      <c r="DI136" s="19">
        <f t="shared" ca="1" si="1086"/>
        <v>0</v>
      </c>
      <c r="DJ136" s="19">
        <f t="shared" ca="1" si="1086"/>
        <v>0</v>
      </c>
      <c r="DK136" s="19">
        <f t="shared" ca="1" si="1086"/>
        <v>0</v>
      </c>
      <c r="DL136" s="19">
        <f t="shared" ca="1" si="1087"/>
        <v>0</v>
      </c>
      <c r="DM136" s="12">
        <v>3</v>
      </c>
      <c r="DN136" s="12">
        <v>3</v>
      </c>
      <c r="DO136" s="12">
        <v>0</v>
      </c>
      <c r="DP136" s="12">
        <v>2</v>
      </c>
      <c r="DQ136" s="12">
        <v>-2</v>
      </c>
      <c r="DR136" s="19" t="str">
        <f t="shared" ca="1" si="1087"/>
        <v>-</v>
      </c>
      <c r="DS136" s="19" t="str">
        <f t="shared" ca="1" si="1087"/>
        <v>-</v>
      </c>
      <c r="DT136" s="19" t="str">
        <f t="shared" ca="1" si="1087"/>
        <v>-</v>
      </c>
      <c r="DU136" s="251">
        <f t="shared" ref="DU136:DU139" si="1113">DO136</f>
        <v>0</v>
      </c>
      <c r="DV136" s="251">
        <f>DP136</f>
        <v>2</v>
      </c>
      <c r="DW136" s="251">
        <f t="shared" ref="DW136:DW139" si="1114">DQ136</f>
        <v>-2</v>
      </c>
      <c r="DX136" s="19" t="str">
        <f t="shared" ca="1" si="1087"/>
        <v>-</v>
      </c>
      <c r="DY136" s="19" t="str">
        <f t="shared" ca="1" si="1087"/>
        <v>-</v>
      </c>
      <c r="DZ136" s="19" t="str">
        <f t="shared" ca="1" si="1087"/>
        <v>-</v>
      </c>
      <c r="EA136" s="19" t="str">
        <f t="shared" ca="1" si="1087"/>
        <v>-</v>
      </c>
      <c r="EB136" s="19" t="str">
        <f t="shared" ca="1" si="1087"/>
        <v>-</v>
      </c>
      <c r="EC136" s="19" t="str">
        <f t="shared" ca="1" si="1087"/>
        <v>-</v>
      </c>
      <c r="ED136" s="19">
        <f t="shared" ca="1" si="1087"/>
        <v>0</v>
      </c>
      <c r="EE136" s="19">
        <f t="shared" ca="1" si="1087"/>
        <v>0</v>
      </c>
      <c r="EF136" s="19">
        <f t="shared" ca="1" si="1087"/>
        <v>0</v>
      </c>
      <c r="EG136" s="19">
        <f t="shared" ca="1" si="1087"/>
        <v>0</v>
      </c>
      <c r="EH136" s="19">
        <f t="shared" ca="1" si="1087"/>
        <v>0</v>
      </c>
      <c r="EI136" s="19">
        <f t="shared" ca="1" si="1087"/>
        <v>0</v>
      </c>
      <c r="EJ136" s="19">
        <f t="shared" ca="1" si="1087"/>
        <v>0</v>
      </c>
      <c r="EK136" s="19">
        <f t="shared" ca="1" si="1087"/>
        <v>0</v>
      </c>
      <c r="EL136" s="19">
        <f t="shared" ca="1" si="1087"/>
        <v>0</v>
      </c>
      <c r="EM136" s="19">
        <f t="shared" ca="1" si="1087"/>
        <v>0</v>
      </c>
      <c r="EN136" s="19">
        <f t="shared" ca="1" si="1087"/>
        <v>0</v>
      </c>
      <c r="EO136" s="19">
        <f t="shared" ca="1" si="1087"/>
        <v>0</v>
      </c>
      <c r="EP136" s="19">
        <f t="shared" ca="1" si="1087"/>
        <v>0</v>
      </c>
      <c r="EQ136" s="19">
        <f t="shared" ca="1" si="1087"/>
        <v>0</v>
      </c>
      <c r="ER136" s="19">
        <f t="shared" ca="1" si="1087"/>
        <v>0</v>
      </c>
      <c r="ES136" s="19">
        <f t="shared" ca="1" si="1087"/>
        <v>0</v>
      </c>
      <c r="ET136" s="19">
        <f t="shared" ca="1" si="1088"/>
        <v>0</v>
      </c>
      <c r="EU136" s="19">
        <f t="shared" ca="1" si="1088"/>
        <v>0</v>
      </c>
      <c r="EV136" s="19">
        <f t="shared" ca="1" si="1088"/>
        <v>0</v>
      </c>
      <c r="EW136" s="19">
        <f t="shared" ca="1" si="1088"/>
        <v>0</v>
      </c>
      <c r="EX136" s="19">
        <f t="shared" ca="1" si="1088"/>
        <v>0</v>
      </c>
      <c r="EY136" s="19">
        <f t="shared" ca="1" si="1088"/>
        <v>0</v>
      </c>
      <c r="EZ136" s="19">
        <f t="shared" ca="1" si="1088"/>
        <v>0</v>
      </c>
      <c r="FA136" s="19">
        <f t="shared" ca="1" si="1088"/>
        <v>0</v>
      </c>
      <c r="FB136" s="19">
        <f t="shared" ca="1" si="1088"/>
        <v>0</v>
      </c>
      <c r="FC136" s="19">
        <f t="shared" ca="1" si="1088"/>
        <v>0</v>
      </c>
      <c r="FD136" s="19">
        <f t="shared" ca="1" si="1088"/>
        <v>0</v>
      </c>
      <c r="FE136" s="19">
        <f t="shared" ca="1" si="1088"/>
        <v>0</v>
      </c>
      <c r="FF136" s="19">
        <f t="shared" ca="1" si="1088"/>
        <v>0</v>
      </c>
      <c r="FG136" s="19">
        <f t="shared" ca="1" si="1088"/>
        <v>0</v>
      </c>
      <c r="FH136" s="19">
        <f t="shared" ca="1" si="1088"/>
        <v>0</v>
      </c>
      <c r="FI136" s="19">
        <f t="shared" ca="1" si="1088"/>
        <v>0</v>
      </c>
      <c r="FJ136" s="19">
        <f t="shared" ca="1" si="1089"/>
        <v>0</v>
      </c>
      <c r="FK136" s="19">
        <f t="shared" ca="1" si="1089"/>
        <v>0</v>
      </c>
      <c r="FL136" s="19">
        <f t="shared" ca="1" si="1089"/>
        <v>0</v>
      </c>
      <c r="FM136" s="19">
        <f t="shared" ca="1" si="1089"/>
        <v>0</v>
      </c>
      <c r="FN136" s="19">
        <f t="shared" ca="1" si="1089"/>
        <v>0</v>
      </c>
      <c r="FO136" s="19">
        <f t="shared" ca="1" si="1089"/>
        <v>0</v>
      </c>
      <c r="FP136" s="19">
        <f t="shared" ca="1" si="1089"/>
        <v>0</v>
      </c>
      <c r="FQ136" s="19">
        <f t="shared" ca="1" si="1089"/>
        <v>0</v>
      </c>
      <c r="FR136" s="19">
        <f t="shared" ca="1" si="1089"/>
        <v>0</v>
      </c>
      <c r="FS136" s="19">
        <f t="shared" ca="1" si="1089"/>
        <v>0</v>
      </c>
      <c r="FT136" s="19">
        <f t="shared" ca="1" si="1089"/>
        <v>0</v>
      </c>
      <c r="FU136" s="19">
        <f t="shared" ca="1" si="1089"/>
        <v>0</v>
      </c>
      <c r="FV136" s="19">
        <f t="shared" ca="1" si="1089"/>
        <v>0</v>
      </c>
      <c r="FW136" s="19">
        <f t="shared" ca="1" si="1089"/>
        <v>0</v>
      </c>
      <c r="FX136" s="19">
        <f t="shared" ca="1" si="1089"/>
        <v>0</v>
      </c>
      <c r="FY136" s="19">
        <f t="shared" ca="1" si="1089"/>
        <v>0</v>
      </c>
      <c r="FZ136" s="19">
        <f t="shared" ca="1" si="1089"/>
        <v>0</v>
      </c>
      <c r="GA136" s="19">
        <f t="shared" ca="1" si="1089"/>
        <v>0</v>
      </c>
      <c r="GB136" s="19">
        <f t="shared" ca="1" si="1089"/>
        <v>0</v>
      </c>
      <c r="GC136" s="19">
        <f t="shared" ca="1" si="1089"/>
        <v>0</v>
      </c>
      <c r="GD136" s="19">
        <f t="shared" ca="1" si="1089"/>
        <v>0</v>
      </c>
      <c r="GE136" s="19">
        <f t="shared" ca="1" si="1089"/>
        <v>0</v>
      </c>
      <c r="GF136" s="19">
        <f t="shared" ca="1" si="1089"/>
        <v>0</v>
      </c>
      <c r="GG136" s="19">
        <f t="shared" ca="1" si="1089"/>
        <v>0</v>
      </c>
      <c r="GH136" s="19">
        <f t="shared" ca="1" si="1089"/>
        <v>0</v>
      </c>
      <c r="GI136" s="19">
        <f t="shared" ca="1" si="1089"/>
        <v>0</v>
      </c>
      <c r="GJ136" s="19">
        <f t="shared" ca="1" si="1089"/>
        <v>0</v>
      </c>
      <c r="GK136" s="19">
        <f t="shared" ca="1" si="1089"/>
        <v>0</v>
      </c>
      <c r="GL136" s="19">
        <f t="shared" ca="1" si="1089"/>
        <v>0</v>
      </c>
      <c r="GM136" s="19">
        <f t="shared" ca="1" si="1089"/>
        <v>0</v>
      </c>
      <c r="GN136" s="19">
        <f t="shared" ca="1" si="1089"/>
        <v>0</v>
      </c>
      <c r="GO136" s="19">
        <f t="shared" ca="1" si="1089"/>
        <v>0</v>
      </c>
      <c r="GP136" s="19">
        <f t="shared" ca="1" si="1089"/>
        <v>0</v>
      </c>
      <c r="GQ136" s="19">
        <f t="shared" ca="1" si="1089"/>
        <v>0</v>
      </c>
      <c r="GR136" s="19">
        <f t="shared" ca="1" si="1089"/>
        <v>0</v>
      </c>
      <c r="GS136" s="19">
        <f t="shared" ca="1" si="1089"/>
        <v>0</v>
      </c>
      <c r="GT136" s="19">
        <f t="shared" ca="1" si="1089"/>
        <v>0</v>
      </c>
      <c r="GU136" s="19">
        <f t="shared" ca="1" si="1089"/>
        <v>0</v>
      </c>
      <c r="GV136" s="19">
        <f t="shared" ca="1" si="1089"/>
        <v>0</v>
      </c>
      <c r="GW136" s="19">
        <f t="shared" ca="1" si="1089"/>
        <v>0</v>
      </c>
      <c r="GX136" s="19">
        <f t="shared" ca="1" si="1089"/>
        <v>0</v>
      </c>
      <c r="GY136" s="19">
        <f t="shared" ca="1" si="1089"/>
        <v>0</v>
      </c>
      <c r="GZ136" s="19">
        <f t="shared" ca="1" si="1089"/>
        <v>0</v>
      </c>
      <c r="HA136" s="19">
        <f t="shared" ca="1" si="1089"/>
        <v>0</v>
      </c>
      <c r="HB136" s="19">
        <f t="shared" ca="1" si="1089"/>
        <v>0</v>
      </c>
      <c r="HC136" s="19">
        <f t="shared" ca="1" si="1089"/>
        <v>0</v>
      </c>
      <c r="HD136" s="19">
        <f t="shared" ca="1" si="1089"/>
        <v>0</v>
      </c>
      <c r="HE136" s="19">
        <f t="shared" ca="1" si="1089"/>
        <v>0</v>
      </c>
      <c r="HF136" s="19">
        <f t="shared" ca="1" si="1089"/>
        <v>0</v>
      </c>
      <c r="HG136" s="19">
        <f t="shared" ca="1" si="1089"/>
        <v>0</v>
      </c>
      <c r="HH136" s="19">
        <f t="shared" ca="1" si="1089"/>
        <v>0</v>
      </c>
      <c r="HI136" s="19">
        <f t="shared" ca="1" si="1089"/>
        <v>0</v>
      </c>
      <c r="HJ136" s="19">
        <f t="shared" ca="1" si="1089"/>
        <v>0</v>
      </c>
      <c r="HK136" s="19">
        <f t="shared" ca="1" si="1089"/>
        <v>0</v>
      </c>
      <c r="HL136" s="19">
        <f t="shared" ca="1" si="1090"/>
        <v>0</v>
      </c>
      <c r="HM136" s="19">
        <f t="shared" ca="1" si="1090"/>
        <v>0</v>
      </c>
      <c r="HN136" s="19">
        <f t="shared" ca="1" si="1090"/>
        <v>0</v>
      </c>
      <c r="HO136" s="19">
        <f t="shared" ca="1" si="1090"/>
        <v>0</v>
      </c>
      <c r="HP136" s="19">
        <f t="shared" ca="1" si="1090"/>
        <v>0</v>
      </c>
      <c r="HQ136" s="19">
        <f t="shared" ca="1" si="1090"/>
        <v>0</v>
      </c>
      <c r="HR136" s="19">
        <f t="shared" ca="1" si="1090"/>
        <v>0</v>
      </c>
      <c r="HS136" s="19">
        <f t="shared" ca="1" si="1090"/>
        <v>0</v>
      </c>
      <c r="HT136" s="19">
        <f t="shared" ca="1" si="1090"/>
        <v>0</v>
      </c>
      <c r="HU136" s="19">
        <f t="shared" ca="1" si="1090"/>
        <v>0</v>
      </c>
      <c r="HV136" s="19">
        <f t="shared" ca="1" si="1090"/>
        <v>0</v>
      </c>
      <c r="HW136" s="19">
        <f t="shared" ca="1" si="1090"/>
        <v>0</v>
      </c>
      <c r="HX136" s="19">
        <f t="shared" ca="1" si="1090"/>
        <v>0</v>
      </c>
      <c r="HY136" s="19">
        <f t="shared" ca="1" si="1090"/>
        <v>0</v>
      </c>
      <c r="HZ136" s="19">
        <f t="shared" ca="1" si="1090"/>
        <v>0</v>
      </c>
      <c r="IA136" s="19">
        <f t="shared" ca="1" si="1090"/>
        <v>0</v>
      </c>
      <c r="IB136" s="19">
        <f t="shared" ca="1" si="1090"/>
        <v>0</v>
      </c>
      <c r="IC136" s="19">
        <f t="shared" ca="1" si="1090"/>
        <v>0</v>
      </c>
      <c r="ID136" s="19">
        <f t="shared" ca="1" si="1090"/>
        <v>0</v>
      </c>
      <c r="IE136" s="5">
        <f t="shared" ca="1" si="1091"/>
        <v>67</v>
      </c>
      <c r="IF136" s="9"/>
      <c r="IG136" s="5">
        <f t="shared" ca="1" si="1092"/>
        <v>1</v>
      </c>
      <c r="IH136" s="5" t="b">
        <f t="shared" ca="1" si="1092"/>
        <v>0</v>
      </c>
      <c r="II136" s="19">
        <f t="shared" ca="1" si="1093"/>
        <v>0</v>
      </c>
      <c r="IJ136" s="5">
        <f t="shared" ca="1" si="1092"/>
        <v>55</v>
      </c>
      <c r="IK136" s="19">
        <f t="shared" ca="1" si="1093"/>
        <v>1</v>
      </c>
      <c r="IL136" s="19">
        <f t="shared" ca="1" si="1093"/>
        <v>0</v>
      </c>
      <c r="IM136" s="19">
        <f t="shared" ca="1" si="1093"/>
        <v>0</v>
      </c>
      <c r="IN136" s="19">
        <f t="shared" ca="1" si="1093"/>
        <v>0</v>
      </c>
      <c r="IO136" s="19">
        <f t="shared" ca="1" si="1093"/>
        <v>0</v>
      </c>
      <c r="IP136" s="19">
        <f t="shared" ca="1" si="1093"/>
        <v>0</v>
      </c>
      <c r="IQ136" s="19">
        <f t="shared" ca="1" si="1093"/>
        <v>0</v>
      </c>
      <c r="IR136" s="19">
        <f t="shared" ca="1" si="1093"/>
        <v>0</v>
      </c>
      <c r="IS136" s="19">
        <f t="shared" ca="1" si="1093"/>
        <v>0</v>
      </c>
      <c r="IT136" s="19">
        <f t="shared" ca="1" si="1093"/>
        <v>0</v>
      </c>
      <c r="IU136" s="19">
        <f t="shared" ca="1" si="1093"/>
        <v>0</v>
      </c>
      <c r="IV136" s="19">
        <f t="shared" ca="1" si="1093"/>
        <v>0</v>
      </c>
      <c r="IW136" s="19">
        <f t="shared" ca="1" si="1093"/>
        <v>0</v>
      </c>
      <c r="IX136" s="19">
        <f t="shared" ca="1" si="1093"/>
        <v>0</v>
      </c>
      <c r="IY136" s="19">
        <f t="shared" ca="1" si="1093"/>
        <v>0</v>
      </c>
      <c r="IZ136" s="19">
        <f t="shared" ca="1" si="1093"/>
        <v>0</v>
      </c>
      <c r="JA136" s="19">
        <f t="shared" ca="1" si="1093"/>
        <v>0</v>
      </c>
      <c r="JB136" s="19">
        <f t="shared" ca="1" si="1093"/>
        <v>0</v>
      </c>
      <c r="JC136" s="19">
        <f t="shared" ca="1" si="1093"/>
        <v>0</v>
      </c>
      <c r="JD136" s="19">
        <f t="shared" ca="1" si="1093"/>
        <v>0</v>
      </c>
      <c r="JE136" s="19">
        <f t="shared" ca="1" si="1093"/>
        <v>0</v>
      </c>
      <c r="JF136" s="19">
        <f t="shared" ca="1" si="1093"/>
        <v>0</v>
      </c>
      <c r="JG136" s="5">
        <f t="shared" ca="1" si="1094"/>
        <v>1.2500000000000001E-2</v>
      </c>
      <c r="JH136" s="567">
        <f t="shared" ca="1" si="1094"/>
        <v>0</v>
      </c>
      <c r="JI136" s="5">
        <f t="shared" ca="1" si="1094"/>
        <v>6.25E-2</v>
      </c>
      <c r="JJ136" s="5">
        <f t="shared" ca="1" si="1094"/>
        <v>6.25E-2</v>
      </c>
      <c r="JK136" s="5">
        <f t="shared" ca="1" si="1094"/>
        <v>6.25E-2</v>
      </c>
      <c r="JL136" s="19">
        <f t="shared" ca="1" si="1093"/>
        <v>1</v>
      </c>
      <c r="JM136" s="19">
        <f t="shared" ca="1" si="1093"/>
        <v>0</v>
      </c>
      <c r="JN136" s="19">
        <f t="shared" ca="1" si="1093"/>
        <v>1</v>
      </c>
      <c r="JO136" s="9"/>
      <c r="JP136" s="5" t="b">
        <f t="shared" ca="1" si="1095"/>
        <v>0</v>
      </c>
      <c r="JQ136" s="19" t="b">
        <f t="shared" ref="JQ136:JR140" ca="1" si="1115">OFFSET(JQ$5,$B136,0)</f>
        <v>1</v>
      </c>
      <c r="JR136" s="19">
        <f t="shared" ca="1" si="1115"/>
        <v>10</v>
      </c>
      <c r="JS136" s="5" t="b">
        <f t="shared" ca="1" si="1096"/>
        <v>0</v>
      </c>
      <c r="JT136" s="5" t="b">
        <f t="shared" ca="1" si="1096"/>
        <v>0</v>
      </c>
      <c r="JU136" s="5" t="b">
        <f t="shared" ca="1" si="1096"/>
        <v>1</v>
      </c>
      <c r="JV136" s="144">
        <f t="shared" ref="JV136:JW140" ca="1" si="1116">$O136</f>
        <v>1</v>
      </c>
      <c r="JW136" s="144">
        <f t="shared" ca="1" si="1116"/>
        <v>1</v>
      </c>
      <c r="JX136" s="19" t="str">
        <f t="shared" ref="JX136:KD140" ca="1" si="1117">OFFSET(JX$5,$B136,0)</f>
        <v>-</v>
      </c>
      <c r="JY136" s="19" t="str">
        <f t="shared" ca="1" si="1117"/>
        <v>-</v>
      </c>
      <c r="JZ136" s="19" t="str">
        <f t="shared" ca="1" si="1117"/>
        <v>-</v>
      </c>
      <c r="KA136" s="19" t="str">
        <f t="shared" ca="1" si="1117"/>
        <v>-</v>
      </c>
      <c r="KB136" s="19">
        <f t="shared" ca="1" si="1117"/>
        <v>1</v>
      </c>
      <c r="KC136" s="19">
        <f t="shared" ca="1" si="1117"/>
        <v>0.66</v>
      </c>
      <c r="KD136" s="19" t="str">
        <f t="shared" ca="1" si="1117"/>
        <v>-</v>
      </c>
      <c r="KE136" s="5" t="b" cm="1">
        <f t="array" aca="1" ref="KE136" ca="1">IF(OR(KF136:KM136&lt;&gt;"-"),TRUE,"-")</f>
        <v>1</v>
      </c>
      <c r="KF136" s="237">
        <f ca="1">OFFSET(KF136,-1,0)</f>
        <v>2</v>
      </c>
      <c r="KG136" s="237">
        <f t="shared" ref="KG136:KM136" ca="1" si="1118">OFFSET(KG136,-1,0)</f>
        <v>2</v>
      </c>
      <c r="KH136" s="237">
        <f t="shared" ca="1" si="1118"/>
        <v>2</v>
      </c>
      <c r="KI136" s="237">
        <f t="shared" ca="1" si="1118"/>
        <v>2</v>
      </c>
      <c r="KJ136" s="237">
        <f t="shared" ca="1" si="1118"/>
        <v>2</v>
      </c>
      <c r="KK136" s="237">
        <f t="shared" ca="1" si="1118"/>
        <v>2</v>
      </c>
      <c r="KL136" s="237">
        <f t="shared" ca="1" si="1118"/>
        <v>2</v>
      </c>
      <c r="KM136" s="237">
        <f t="shared" ca="1" si="1118"/>
        <v>2</v>
      </c>
      <c r="KN136" s="5" t="str">
        <f t="array" aca="1" ref="KN136" ca="1">IF(OR(KO136:KU136&lt;&gt;"-"),TRUE,"-")</f>
        <v>-</v>
      </c>
      <c r="KO136" s="19" t="str">
        <f t="shared" ref="KO136:KZ140" ca="1" si="1119">OFFSET(KO$5,$B136,0)</f>
        <v>-</v>
      </c>
      <c r="KP136" s="19" t="str">
        <f t="shared" ca="1" si="1119"/>
        <v>-</v>
      </c>
      <c r="KQ136" s="19" t="str">
        <f t="shared" ca="1" si="1119"/>
        <v>-</v>
      </c>
      <c r="KR136" s="19" t="str">
        <f t="shared" ca="1" si="1119"/>
        <v>-</v>
      </c>
      <c r="KS136" s="19" t="str">
        <f t="shared" ca="1" si="1119"/>
        <v>-</v>
      </c>
      <c r="KT136" s="19" t="str">
        <f t="shared" ca="1" si="1119"/>
        <v>-</v>
      </c>
      <c r="KU136" s="19" t="str">
        <f t="shared" ca="1" si="1119"/>
        <v>-</v>
      </c>
      <c r="KV136" s="19" t="b">
        <f t="shared" ca="1" si="1119"/>
        <v>0</v>
      </c>
      <c r="KW136" s="144">
        <f t="shared" ca="1" si="1098"/>
        <v>2</v>
      </c>
      <c r="KX136" s="19">
        <f t="shared" ca="1" si="1119"/>
        <v>2</v>
      </c>
      <c r="KY136" s="19" t="b">
        <f t="shared" ca="1" si="1119"/>
        <v>0</v>
      </c>
      <c r="KZ136" s="19" t="str">
        <f t="shared" ca="1" si="1119"/>
        <v>-</v>
      </c>
      <c r="LA136" s="5" t="str">
        <f t="shared" ca="1" si="1099"/>
        <v>-</v>
      </c>
      <c r="LB136" s="5" t="str">
        <f t="shared" ca="1" si="1099"/>
        <v>-</v>
      </c>
      <c r="LC136" s="5" t="str">
        <f t="shared" ca="1" si="1099"/>
        <v>-</v>
      </c>
      <c r="LD136" s="5" t="str">
        <f t="shared" ca="1" si="1099"/>
        <v>-</v>
      </c>
      <c r="LE136" s="19" t="b">
        <f t="shared" ref="LE136:LU140" ca="1" si="1120">OFFSET(LE$5,$B136,0)</f>
        <v>0</v>
      </c>
      <c r="LF136" s="19" t="str">
        <f t="shared" ca="1" si="1120"/>
        <v>-</v>
      </c>
      <c r="LG136" s="19" t="str">
        <f ca="1">OFFSET(LG$5,$B136,0)</f>
        <v>-</v>
      </c>
      <c r="LH136" s="19" t="b">
        <f ca="1">OFFSET(LH$5,$B136,0)</f>
        <v>1</v>
      </c>
      <c r="LI136" s="19">
        <f t="shared" ca="1" si="1120"/>
        <v>0.75</v>
      </c>
      <c r="LJ136" s="19">
        <f t="shared" ca="1" si="1120"/>
        <v>0.75</v>
      </c>
      <c r="LK136" s="19">
        <f t="shared" ca="1" si="1120"/>
        <v>0.99</v>
      </c>
      <c r="LL136" s="19">
        <f t="shared" ca="1" si="1120"/>
        <v>0.5</v>
      </c>
      <c r="LM136" s="19">
        <f t="shared" ca="1" si="1120"/>
        <v>0</v>
      </c>
      <c r="LN136" s="19">
        <f t="shared" ca="1" si="1120"/>
        <v>0</v>
      </c>
      <c r="LO136" s="19" t="str">
        <f t="shared" ca="1" si="1120"/>
        <v>-</v>
      </c>
      <c r="LP136" s="5" t="str" cm="1">
        <f t="array" aca="1" ref="LP136" ca="1">INDEX(i.meatgrid,$Q136,LP$7)</f>
        <v>-</v>
      </c>
      <c r="LQ136" s="5" t="str" cm="1">
        <f t="array" aca="1" ref="LQ136" ca="1">INDEX(i.meatgrid,$Q136,LQ$7)</f>
        <v>-</v>
      </c>
      <c r="LR136" s="19" t="str">
        <f t="shared" ca="1" si="1120"/>
        <v>-</v>
      </c>
      <c r="LS136" s="5">
        <f t="shared" ca="1" si="1101"/>
        <v>1</v>
      </c>
      <c r="LT136" s="9"/>
      <c r="LU136" s="19">
        <f t="shared" ca="1" si="1120"/>
        <v>70</v>
      </c>
      <c r="LV136" s="19">
        <f t="shared" ca="1" si="1102"/>
        <v>50</v>
      </c>
      <c r="LW136" s="19">
        <f t="shared" ca="1" si="1102"/>
        <v>80</v>
      </c>
      <c r="LX136" s="19">
        <f t="shared" ca="1" si="1102"/>
        <v>50</v>
      </c>
      <c r="LY136" s="5" t="b" cm="1">
        <f t="array" aca="1" ref="LY136" ca="1">INDEX(i.meatgrid,$Q136,LY$7)</f>
        <v>0</v>
      </c>
      <c r="LZ136" s="5" t="b" cm="1">
        <f t="array" aca="1" ref="LZ136" ca="1">INDEX(i.meatgrid,$Q136,LZ$7)</f>
        <v>0</v>
      </c>
      <c r="MA136" s="5" t="str" cm="1">
        <f t="array" aca="1" ref="MA136" ca="1">INDEX(i.meatgrid,$Q136,MA$7)</f>
        <v>-</v>
      </c>
      <c r="MB136" s="5" t="str" cm="1">
        <f t="array" aca="1" ref="MB136" ca="1">INDEX(i.meatgrid,$Q136,MB$7)</f>
        <v>-</v>
      </c>
      <c r="MC136" s="19">
        <f t="shared" ca="1" si="1103"/>
        <v>1</v>
      </c>
      <c r="MD136" s="5">
        <f t="shared" ca="1" si="1104"/>
        <v>1</v>
      </c>
      <c r="ME136" s="5" cm="1">
        <f t="array" aca="1" ref="ME136" ca="1">INDEX(i.meatgrid,$Q136,ME$7)</f>
        <v>0</v>
      </c>
      <c r="MF136" s="5" cm="1">
        <f t="array" aca="1" ref="MF136" ca="1">INDEX(i.meatgrid,$Q136,MF$7)</f>
        <v>0</v>
      </c>
      <c r="MG136" s="5" cm="1">
        <f t="array" aca="1" ref="MG136" ca="1">INDEX(i.meatgrid,$Q136,MG$7)</f>
        <v>0</v>
      </c>
      <c r="MH136" s="5" cm="1">
        <f t="array" aca="1" ref="MH136" ca="1">INDEX(i.meatgrid,$Q136,MH$7)</f>
        <v>0</v>
      </c>
      <c r="MI136" s="5" cm="1">
        <f t="array" aca="1" ref="MI136" ca="1">INDEX(i.meatgrid,$Q136,MI$7)</f>
        <v>1</v>
      </c>
      <c r="MJ136" s="5" cm="1">
        <f t="array" aca="1" ref="MJ136" ca="1">INDEX(i.meatgrid,$Q136,MJ$7)</f>
        <v>1</v>
      </c>
      <c r="MK136" s="5" cm="1">
        <f t="array" aca="1" ref="MK136" ca="1">INDEX(i.meatgrid,$Q136,MK$7)</f>
        <v>1</v>
      </c>
      <c r="ML136" s="5" cm="1">
        <f t="array" aca="1" ref="ML136" ca="1">INDEX(i.meatgrid,$Q136,ML$7)</f>
        <v>1</v>
      </c>
      <c r="MM136" s="19">
        <f t="shared" ca="1" si="1105"/>
        <v>1</v>
      </c>
      <c r="MN136" s="9"/>
      <c r="MO136" s="19" t="b">
        <f t="shared" ca="1" si="1106"/>
        <v>0</v>
      </c>
      <c r="MP136" s="19" t="b">
        <f t="shared" ca="1" si="1106"/>
        <v>0</v>
      </c>
      <c r="MQ136" s="19">
        <f t="shared" ca="1" si="1106"/>
        <v>1</v>
      </c>
      <c r="MR136" s="19">
        <f t="shared" ca="1" si="1106"/>
        <v>0.75</v>
      </c>
      <c r="MS136" s="19">
        <f t="shared" ca="1" si="1106"/>
        <v>0.75</v>
      </c>
      <c r="MT136" s="19">
        <f t="shared" ca="1" si="1106"/>
        <v>0.8</v>
      </c>
      <c r="MU136" s="19">
        <f t="shared" ca="1" si="1106"/>
        <v>0.82499999999999996</v>
      </c>
      <c r="MV136" s="19">
        <f t="shared" ca="1" si="1106"/>
        <v>0.875</v>
      </c>
      <c r="MW136" s="19">
        <f t="shared" ca="1" si="1106"/>
        <v>0.9</v>
      </c>
      <c r="MX136" s="19">
        <f t="shared" ca="1" si="1106"/>
        <v>1</v>
      </c>
      <c r="MY136" s="19">
        <f t="shared" ca="1" si="1106"/>
        <v>0.875</v>
      </c>
      <c r="MZ136" s="19" t="b">
        <f t="shared" ca="1" si="1106"/>
        <v>1</v>
      </c>
      <c r="NA136" s="19">
        <f t="shared" ca="1" si="1107"/>
        <v>74.989999999999995</v>
      </c>
      <c r="NB136" s="19" t="str">
        <f t="shared" ca="1" si="1107"/>
        <v>-</v>
      </c>
      <c r="NC136" s="19" t="str">
        <f t="shared" ca="1" si="1107"/>
        <v>-</v>
      </c>
      <c r="ND136" s="19" t="str">
        <f t="shared" ca="1" si="1107"/>
        <v>-</v>
      </c>
      <c r="NE136" s="19" t="str">
        <f t="shared" ca="1" si="1107"/>
        <v>-</v>
      </c>
      <c r="NF136" s="19" t="str">
        <f t="shared" ca="1" si="1107"/>
        <v>-</v>
      </c>
      <c r="NG136" s="19" t="str">
        <f t="shared" ca="1" si="1107"/>
        <v>-</v>
      </c>
      <c r="NH136" s="19" t="str">
        <f t="shared" ca="1" si="1107"/>
        <v>-</v>
      </c>
      <c r="NI136" s="19">
        <f t="shared" ca="1" si="1107"/>
        <v>36.99</v>
      </c>
      <c r="NJ136" s="19">
        <f t="shared" ca="1" si="1107"/>
        <v>36.99</v>
      </c>
      <c r="NK136" s="19" t="str">
        <f t="shared" ca="1" si="1107"/>
        <v>-</v>
      </c>
      <c r="NL136" s="19" t="str">
        <f t="shared" ca="1" si="1107"/>
        <v>-</v>
      </c>
      <c r="NM136" s="19" t="str">
        <f t="shared" ca="1" si="1107"/>
        <v>-</v>
      </c>
      <c r="NN136" s="19" t="str">
        <f t="shared" ca="1" si="1107"/>
        <v>-</v>
      </c>
      <c r="NO136" s="19" t="str">
        <f t="shared" ca="1" si="1107"/>
        <v>-</v>
      </c>
      <c r="NP136" s="19">
        <f t="shared" ca="1" si="1107"/>
        <v>49.99</v>
      </c>
      <c r="NQ136" s="19">
        <f t="shared" ca="1" si="1107"/>
        <v>49.99</v>
      </c>
      <c r="NR136" s="19">
        <f t="shared" ca="1" si="1107"/>
        <v>49.99</v>
      </c>
      <c r="NS136" s="19">
        <f t="shared" ca="1" si="1107"/>
        <v>49.99</v>
      </c>
      <c r="NT136" s="19">
        <f t="shared" ca="1" si="1107"/>
        <v>49.99</v>
      </c>
      <c r="NU136" s="19">
        <f t="shared" ca="1" si="1107"/>
        <v>49.99</v>
      </c>
      <c r="NV136" s="19">
        <f t="shared" ca="1" si="1107"/>
        <v>49.99</v>
      </c>
      <c r="NW136" s="19">
        <f t="shared" ca="1" si="1107"/>
        <v>49.99</v>
      </c>
      <c r="NX136" s="19">
        <f t="shared" ca="1" si="1107"/>
        <v>412.99</v>
      </c>
      <c r="NY136" s="19">
        <f t="shared" ca="1" si="1107"/>
        <v>412.99</v>
      </c>
      <c r="NZ136" s="19" t="str">
        <f t="shared" ca="1" si="1107"/>
        <v>-</v>
      </c>
      <c r="OA136" s="19" t="str">
        <f t="shared" ca="1" si="1107"/>
        <v>-</v>
      </c>
      <c r="OB136" s="19" t="str">
        <f t="shared" ca="1" si="1107"/>
        <v>-</v>
      </c>
      <c r="OC136" s="19" t="str">
        <f t="shared" ca="1" si="1107"/>
        <v>-</v>
      </c>
      <c r="OD136" s="19" t="str">
        <f t="shared" ca="1" si="1107"/>
        <v>-</v>
      </c>
      <c r="OE136" s="19">
        <f t="shared" ca="1" si="1107"/>
        <v>6.8900000000000006</v>
      </c>
      <c r="OF136" s="19">
        <f t="shared" ca="1" si="1107"/>
        <v>6.8900000000000006</v>
      </c>
      <c r="OG136" s="19">
        <f t="shared" ca="1" si="1107"/>
        <v>6.8900000000000006</v>
      </c>
      <c r="OH136" s="19">
        <f t="shared" ca="1" si="1107"/>
        <v>6.8900000000000006</v>
      </c>
      <c r="OI136" s="19">
        <f t="shared" ca="1" si="1107"/>
        <v>6.8900000000000006</v>
      </c>
      <c r="OJ136" s="19">
        <f t="shared" ca="1" si="1107"/>
        <v>6.8900000000000006</v>
      </c>
      <c r="OK136" s="19">
        <f t="shared" ca="1" si="1107"/>
        <v>6.8900000000000006</v>
      </c>
      <c r="OL136" s="19">
        <f t="shared" ca="1" si="1107"/>
        <v>6.8900000000000006</v>
      </c>
      <c r="OM136" s="19">
        <f t="shared" ca="1" si="1107"/>
        <v>346.99</v>
      </c>
      <c r="ON136" s="19">
        <f t="shared" ca="1" si="1107"/>
        <v>346.99</v>
      </c>
      <c r="OO136" s="19" t="str">
        <f t="shared" ca="1" si="1107"/>
        <v>-</v>
      </c>
      <c r="OP136" s="19" t="str">
        <f t="shared" ca="1" si="1107"/>
        <v>-</v>
      </c>
      <c r="OQ136" s="19" t="str">
        <f t="shared" ca="1" si="1107"/>
        <v>-</v>
      </c>
      <c r="OR136" s="19" t="str">
        <f t="shared" ca="1" si="1107"/>
        <v>-</v>
      </c>
      <c r="OS136" s="19" t="str">
        <f t="shared" ca="1" si="1107"/>
        <v>-</v>
      </c>
      <c r="OT136" s="19">
        <f t="shared" ca="1" si="1107"/>
        <v>0</v>
      </c>
      <c r="OU136" s="24">
        <v>0</v>
      </c>
    </row>
    <row r="137" spans="1:411" outlineLevel="2">
      <c r="A137" s="21">
        <f t="shared" si="158"/>
        <v>132</v>
      </c>
      <c r="B137" s="222">
        <f t="shared" ref="B137:B140" ca="1" si="1121">OFFSET(B137,-1,0)</f>
        <v>130</v>
      </c>
      <c r="C137">
        <v>204</v>
      </c>
      <c r="D137" s="144" t="str">
        <f t="shared" ca="1" si="1068"/>
        <v>GSM</v>
      </c>
      <c r="E137" t="b">
        <v>0</v>
      </c>
      <c r="F137" t="b">
        <v>0</v>
      </c>
      <c r="G137" t="b">
        <f t="shared" si="1069"/>
        <v>0</v>
      </c>
      <c r="H137" s="237">
        <f t="shared" ref="H137:T140" ca="1" si="1122">OFFSET(H137,-1,0)</f>
        <v>2</v>
      </c>
      <c r="I137" s="237">
        <f t="shared" ca="1" si="1122"/>
        <v>1</v>
      </c>
      <c r="J137" s="237" t="str">
        <f t="shared" ca="1" si="1122"/>
        <v/>
      </c>
      <c r="K137" s="237">
        <f t="shared" ca="1" si="1122"/>
        <v>2</v>
      </c>
      <c r="L137" s="237">
        <f t="shared" ca="1" si="1108"/>
        <v>2</v>
      </c>
      <c r="M137" s="237">
        <f t="shared" ca="1" si="1108"/>
        <v>2</v>
      </c>
      <c r="N137" s="237">
        <f t="shared" ca="1" si="1108"/>
        <v>3</v>
      </c>
      <c r="O137" s="237">
        <f t="shared" ca="1" si="1108"/>
        <v>1</v>
      </c>
      <c r="P137" s="237">
        <f t="shared" ca="1" si="1108"/>
        <v>1</v>
      </c>
      <c r="Q137" s="237">
        <f t="shared" ca="1" si="1108"/>
        <v>2</v>
      </c>
      <c r="R137" s="237">
        <f t="shared" ca="1" si="1108"/>
        <v>1</v>
      </c>
      <c r="S137" s="237">
        <f t="shared" ca="1" si="1108"/>
        <v>1</v>
      </c>
      <c r="T137" s="237">
        <f t="shared" ca="1" si="1108"/>
        <v>1</v>
      </c>
      <c r="U137" s="275"/>
      <c r="V137" s="275"/>
      <c r="W137" s="237">
        <f t="shared" ca="1" si="1109"/>
        <v>0</v>
      </c>
      <c r="X137" s="275"/>
      <c r="Y137" s="275">
        <f t="shared" ca="1" si="1110"/>
        <v>0</v>
      </c>
      <c r="Z137" s="275">
        <f t="shared" ca="1" si="1110"/>
        <v>0</v>
      </c>
      <c r="AA137" s="275">
        <f t="shared" ca="1" si="1110"/>
        <v>0</v>
      </c>
      <c r="AB137" s="275">
        <f t="shared" ca="1" si="1110"/>
        <v>0</v>
      </c>
      <c r="AC137" s="275">
        <f t="shared" ca="1" si="1110"/>
        <v>0</v>
      </c>
      <c r="AD137" s="275">
        <f t="shared" ca="1" si="1110"/>
        <v>0</v>
      </c>
      <c r="AE137" s="275">
        <f t="shared" ca="1" si="1110"/>
        <v>0</v>
      </c>
      <c r="AF137" s="144">
        <f ca="1">INDEX(CHOOSE($N137,DataAutumn!i.AdultDrys,DataWinter!i.AdultDrys,DataSpring!i.AdultDrys),1,$M137)</f>
        <v>3</v>
      </c>
      <c r="AG137" s="5">
        <f t="shared" ca="1" si="1070"/>
        <v>2</v>
      </c>
      <c r="AH137" s="5">
        <f t="shared" ca="1" si="1070"/>
        <v>0</v>
      </c>
      <c r="AI137" s="5">
        <f t="shared" ca="1" si="1071"/>
        <v>1</v>
      </c>
      <c r="AJ137">
        <f t="shared" ca="1" si="1072"/>
        <v>5</v>
      </c>
      <c r="AL137" s="231" t="str">
        <f ca="1">TEXT(LEFT(OFFSET(AL137,-1,0),5)+1,"00000")&amp;MID(OFFSET(AL137,-1,0),6,FIND(" ",OFFSET(AL137,-1,0),7)-5)
&amp; $D137           &amp; " Day"&amp;INDEX(i.DOY,$N137,1)              &amp; IF($IG137=0," FWM","")&amp;IF($IG137=1," MWM","")&amp;IF($IG137=5," Mat","")&amp;IF($IH137=TRUE,"&amp;BBT","    ")
&amp;INDEX(DataMaster!$B$98:$B$105,$Q137,0)    &amp;IF(JQ137," SR"&amp;JR137,"")&amp; " WP"&amp;TEXT($MC137*100,"000p")           &amp; " MP"&amp;TEXT($MD137*100,"000p")           &amp; " GP"&amp;TEXT($MM137*100,"000p")
&amp; " (F"&amp;3+COUNTIF($CV137:$CY137,TRUE)&amp;3&amp;"N"&amp;$DM137&amp;$DN137&amp;")"</f>
        <v>00003 FeedSupply_DSP GSM Day204 MWM    Only export SR10 WP100p MP100p GP100p (F33N33)</v>
      </c>
      <c r="AM137" s="9" t="str">
        <f ca="1">IF(COUNTIF(AL$5:AL137,AL137)=1,"-","Dup")</f>
        <v>-</v>
      </c>
      <c r="AN137" s="9"/>
      <c r="AO137" s="237" t="str">
        <f t="shared" ref="AO137:AV140" ca="1" si="1123">OFFSET(AO137,-1,0)</f>
        <v>-</v>
      </c>
      <c r="AP137" s="237" t="str">
        <f t="shared" ca="1" si="1123"/>
        <v>-</v>
      </c>
      <c r="AQ137" s="237" t="str">
        <f t="shared" ca="1" si="1123"/>
        <v>-</v>
      </c>
      <c r="AR137" s="237" t="str">
        <f t="shared" ca="1" si="1123"/>
        <v>-</v>
      </c>
      <c r="AS137" s="237" t="str">
        <f t="shared" ca="1" si="1123"/>
        <v>-</v>
      </c>
      <c r="AT137" s="237" t="str">
        <f t="shared" ca="1" si="1123"/>
        <v>-</v>
      </c>
      <c r="AU137" s="237" t="str">
        <f t="shared" ca="1" si="1123"/>
        <v>-</v>
      </c>
      <c r="AV137" s="237" t="str">
        <f t="shared" ca="1" si="1123"/>
        <v>-</v>
      </c>
      <c r="AW137" s="9"/>
      <c r="AX137" s="5" t="b">
        <f t="shared" ca="1" si="1073"/>
        <v>0</v>
      </c>
      <c r="AY137" s="5" t="str">
        <f t="shared" ca="1" si="1073"/>
        <v>-</v>
      </c>
      <c r="AZ137" s="5" t="b">
        <f t="shared" ca="1" si="1073"/>
        <v>0</v>
      </c>
      <c r="BA137" s="5" t="b">
        <f t="shared" ca="1" si="1073"/>
        <v>1</v>
      </c>
      <c r="BB137" s="5" t="b">
        <f t="shared" ca="1" si="1073"/>
        <v>1</v>
      </c>
      <c r="BC137" s="144">
        <f t="shared" ca="1" si="1073"/>
        <v>0</v>
      </c>
      <c r="BD137" s="19" t="b">
        <f t="shared" ca="1" si="1074"/>
        <v>1</v>
      </c>
      <c r="BE137" s="9"/>
      <c r="BF137" s="5" t="str">
        <f t="shared" ca="1" si="1075"/>
        <v>-</v>
      </c>
      <c r="BG137" s="19" t="str">
        <f t="shared" ca="1" si="1076"/>
        <v>-</v>
      </c>
      <c r="BH137" s="19" t="str">
        <f t="shared" ca="1" si="1076"/>
        <v>-</v>
      </c>
      <c r="BI137" s="19" t="str">
        <f t="shared" ca="1" si="1076"/>
        <v>-</v>
      </c>
      <c r="BJ137" s="5" t="str">
        <f t="shared" ca="1" si="1077"/>
        <v>-</v>
      </c>
      <c r="BK137" s="19" t="str">
        <f t="shared" ca="1" si="1078"/>
        <v>-</v>
      </c>
      <c r="BL137" s="5" t="str">
        <f t="shared" ca="1" si="1079"/>
        <v>-</v>
      </c>
      <c r="BM137" s="19" t="str">
        <f t="shared" ca="1" si="1080"/>
        <v>-</v>
      </c>
      <c r="BN137" s="19" t="str">
        <f t="shared" ca="1" si="1080"/>
        <v>-</v>
      </c>
      <c r="BO137" s="19" t="str">
        <f t="shared" ca="1" si="1080"/>
        <v>-</v>
      </c>
      <c r="BP137" s="5" t="str">
        <f t="shared" ca="1" si="1081"/>
        <v>-</v>
      </c>
      <c r="BQ137" s="9"/>
      <c r="BR137" s="19" t="str">
        <f t="shared" ca="1" si="1082"/>
        <v>-</v>
      </c>
      <c r="BS137" s="19" t="str">
        <f t="shared" ca="1" si="1082"/>
        <v>-</v>
      </c>
      <c r="BT137" s="19" t="str">
        <f t="shared" ca="1" si="1082"/>
        <v>-</v>
      </c>
      <c r="BU137" s="19" t="str">
        <f t="shared" ca="1" si="1082"/>
        <v>-</v>
      </c>
      <c r="BV137" s="19" t="str">
        <f t="shared" ca="1" si="1082"/>
        <v>-</v>
      </c>
      <c r="BW137" s="19" t="str">
        <f t="shared" ca="1" si="1082"/>
        <v>-</v>
      </c>
      <c r="BX137" s="19" t="str">
        <f t="shared" ca="1" si="1082"/>
        <v>-</v>
      </c>
      <c r="BY137" s="19" t="str">
        <f t="shared" ca="1" si="1082"/>
        <v>-</v>
      </c>
      <c r="BZ137" s="19" t="str">
        <f t="shared" ca="1" si="1082"/>
        <v>-</v>
      </c>
      <c r="CA137" s="19" t="str">
        <f t="shared" ca="1" si="1082"/>
        <v>-</v>
      </c>
      <c r="CB137" s="9"/>
      <c r="CC137" s="237" t="b">
        <f ca="1">OFFSET(CC137,-1,0)</f>
        <v>1</v>
      </c>
      <c r="CD137" s="12" t="b">
        <v>0</v>
      </c>
      <c r="CE137" s="237" t="b">
        <f ca="1">OFFSET(CE137,-1,0)</f>
        <v>1</v>
      </c>
      <c r="CF137" s="251">
        <f ca="1">IF(OFFSET($E137,-1,0),OFFSET($CJ137,-1,0),OFFSET(CF137,-1,0))</f>
        <v>2232105</v>
      </c>
      <c r="CG137" s="237" t="b">
        <f ca="1">OFFSET(CG137,-1,0)</f>
        <v>0</v>
      </c>
      <c r="CH137" s="12" t="s">
        <v>34</v>
      </c>
      <c r="CI137" s="19" t="b">
        <f t="shared" ca="1" si="1112"/>
        <v>1</v>
      </c>
      <c r="CJ137" s="237">
        <f t="shared" ref="CJ137:CJ140" ca="1" si="1124">OFFSET(CJ137,-1,0)+1</f>
        <v>2103</v>
      </c>
      <c r="CK137" s="19" t="str">
        <f t="shared" ca="1" si="1112"/>
        <v>-</v>
      </c>
      <c r="CL137" s="19">
        <f t="shared" ca="1" si="1112"/>
        <v>1</v>
      </c>
      <c r="CM137" s="19">
        <f t="shared" ca="1" si="1112"/>
        <v>1</v>
      </c>
      <c r="CN137" s="9"/>
      <c r="CO137" s="444">
        <f t="shared" ca="1" si="1084"/>
        <v>652</v>
      </c>
      <c r="CP137" s="444">
        <f t="shared" ca="1" si="1084"/>
        <v>686</v>
      </c>
      <c r="CQ137" s="444">
        <f t="shared" ca="1" si="1084"/>
        <v>721</v>
      </c>
      <c r="CR137" s="152">
        <f t="shared" ca="1" si="1085"/>
        <v>378</v>
      </c>
      <c r="CS137" s="152">
        <f t="shared" ca="1" si="1085"/>
        <v>413</v>
      </c>
      <c r="CT137" s="152">
        <f t="shared" ca="1" si="1085"/>
        <v>448</v>
      </c>
      <c r="CU137" s="19" t="str">
        <f t="shared" ca="1" si="1086"/>
        <v>-</v>
      </c>
      <c r="CV137" s="12" t="b">
        <v>0</v>
      </c>
      <c r="CW137" s="12" t="b">
        <v>0</v>
      </c>
      <c r="CX137" s="12" t="b">
        <v>0</v>
      </c>
      <c r="CY137" s="12" t="b">
        <v>0</v>
      </c>
      <c r="CZ137" s="19" t="b">
        <f t="shared" ca="1" si="1086"/>
        <v>1</v>
      </c>
      <c r="DA137" s="19">
        <f t="shared" ca="1" si="1086"/>
        <v>0</v>
      </c>
      <c r="DB137" s="19">
        <f t="shared" ca="1" si="1086"/>
        <v>0</v>
      </c>
      <c r="DC137" s="19">
        <f t="shared" ca="1" si="1086"/>
        <v>0</v>
      </c>
      <c r="DD137" s="19">
        <f t="shared" ca="1" si="1086"/>
        <v>0</v>
      </c>
      <c r="DE137" s="19">
        <f t="shared" ca="1" si="1086"/>
        <v>0</v>
      </c>
      <c r="DF137" s="19">
        <f t="shared" ca="1" si="1086"/>
        <v>0</v>
      </c>
      <c r="DG137" s="19">
        <f t="shared" ca="1" si="1086"/>
        <v>0</v>
      </c>
      <c r="DH137" s="19">
        <f t="shared" ca="1" si="1086"/>
        <v>0</v>
      </c>
      <c r="DI137" s="19">
        <f t="shared" ca="1" si="1086"/>
        <v>0</v>
      </c>
      <c r="DJ137" s="19">
        <f t="shared" ca="1" si="1086"/>
        <v>0</v>
      </c>
      <c r="DK137" s="19">
        <f t="shared" ca="1" si="1086"/>
        <v>0</v>
      </c>
      <c r="DL137" s="19">
        <f t="shared" ca="1" si="1087"/>
        <v>0</v>
      </c>
      <c r="DM137" s="12">
        <v>3</v>
      </c>
      <c r="DN137" s="12">
        <v>3</v>
      </c>
      <c r="DO137" s="19">
        <f t="shared" ref="DO137:DR140" ca="1" si="1125">OFFSET(DO$5,$B137,0)</f>
        <v>0</v>
      </c>
      <c r="DP137" s="12">
        <v>2</v>
      </c>
      <c r="DQ137" s="12">
        <v>-2</v>
      </c>
      <c r="DR137" s="19" t="str">
        <f t="shared" ca="1" si="1087"/>
        <v>-</v>
      </c>
      <c r="DS137" s="19" t="str">
        <f t="shared" ca="1" si="1087"/>
        <v>-</v>
      </c>
      <c r="DT137" s="19" t="str">
        <f t="shared" ca="1" si="1087"/>
        <v>-</v>
      </c>
      <c r="DU137" s="251">
        <f t="shared" ca="1" si="1113"/>
        <v>0</v>
      </c>
      <c r="DV137" s="251">
        <f t="shared" ref="DV137:DV139" si="1126">DP137</f>
        <v>2</v>
      </c>
      <c r="DW137" s="251">
        <f t="shared" si="1114"/>
        <v>-2</v>
      </c>
      <c r="DX137" s="19" t="str">
        <f t="shared" ca="1" si="1087"/>
        <v>-</v>
      </c>
      <c r="DY137" s="19" t="str">
        <f t="shared" ca="1" si="1087"/>
        <v>-</v>
      </c>
      <c r="DZ137" s="19" t="str">
        <f t="shared" ca="1" si="1087"/>
        <v>-</v>
      </c>
      <c r="EA137" s="19" t="str">
        <f t="shared" ca="1" si="1087"/>
        <v>-</v>
      </c>
      <c r="EB137" s="19" t="str">
        <f t="shared" ca="1" si="1087"/>
        <v>-</v>
      </c>
      <c r="EC137" s="19" t="str">
        <f t="shared" ca="1" si="1087"/>
        <v>-</v>
      </c>
      <c r="ED137" s="19">
        <f t="shared" ca="1" si="1087"/>
        <v>0</v>
      </c>
      <c r="EE137" s="19">
        <f t="shared" ca="1" si="1087"/>
        <v>0</v>
      </c>
      <c r="EF137" s="19">
        <f t="shared" ca="1" si="1087"/>
        <v>0</v>
      </c>
      <c r="EG137" s="19">
        <f t="shared" ca="1" si="1087"/>
        <v>0</v>
      </c>
      <c r="EH137" s="19">
        <f t="shared" ca="1" si="1087"/>
        <v>0</v>
      </c>
      <c r="EI137" s="19">
        <f t="shared" ca="1" si="1087"/>
        <v>0</v>
      </c>
      <c r="EJ137" s="19">
        <f t="shared" ca="1" si="1087"/>
        <v>0</v>
      </c>
      <c r="EK137" s="19">
        <f t="shared" ca="1" si="1087"/>
        <v>0</v>
      </c>
      <c r="EL137" s="19">
        <f t="shared" ca="1" si="1087"/>
        <v>0</v>
      </c>
      <c r="EM137" s="19">
        <f t="shared" ca="1" si="1087"/>
        <v>0</v>
      </c>
      <c r="EN137" s="19">
        <f t="shared" ca="1" si="1087"/>
        <v>0</v>
      </c>
      <c r="EO137" s="19">
        <f t="shared" ca="1" si="1087"/>
        <v>0</v>
      </c>
      <c r="EP137" s="19">
        <f t="shared" ca="1" si="1087"/>
        <v>0</v>
      </c>
      <c r="EQ137" s="19">
        <f t="shared" ca="1" si="1087"/>
        <v>0</v>
      </c>
      <c r="ER137" s="19">
        <f t="shared" ca="1" si="1087"/>
        <v>0</v>
      </c>
      <c r="ES137" s="19">
        <f t="shared" ca="1" si="1087"/>
        <v>0</v>
      </c>
      <c r="ET137" s="19">
        <f t="shared" ca="1" si="1088"/>
        <v>0</v>
      </c>
      <c r="EU137" s="19">
        <f t="shared" ca="1" si="1088"/>
        <v>0</v>
      </c>
      <c r="EV137" s="19">
        <f t="shared" ca="1" si="1088"/>
        <v>0</v>
      </c>
      <c r="EW137" s="19">
        <f t="shared" ca="1" si="1088"/>
        <v>0</v>
      </c>
      <c r="EX137" s="19">
        <f t="shared" ca="1" si="1088"/>
        <v>0</v>
      </c>
      <c r="EY137" s="19">
        <f t="shared" ca="1" si="1088"/>
        <v>0</v>
      </c>
      <c r="EZ137" s="19">
        <f t="shared" ca="1" si="1088"/>
        <v>0</v>
      </c>
      <c r="FA137" s="19">
        <f t="shared" ca="1" si="1088"/>
        <v>0</v>
      </c>
      <c r="FB137" s="19">
        <f t="shared" ca="1" si="1088"/>
        <v>0</v>
      </c>
      <c r="FC137" s="19">
        <f t="shared" ca="1" si="1088"/>
        <v>0</v>
      </c>
      <c r="FD137" s="19">
        <f t="shared" ca="1" si="1088"/>
        <v>0</v>
      </c>
      <c r="FE137" s="19">
        <f t="shared" ca="1" si="1088"/>
        <v>0</v>
      </c>
      <c r="FF137" s="19">
        <f t="shared" ca="1" si="1088"/>
        <v>0</v>
      </c>
      <c r="FG137" s="19">
        <f t="shared" ca="1" si="1088"/>
        <v>0</v>
      </c>
      <c r="FH137" s="19">
        <f t="shared" ca="1" si="1088"/>
        <v>0</v>
      </c>
      <c r="FI137" s="19">
        <f t="shared" ca="1" si="1088"/>
        <v>0</v>
      </c>
      <c r="FJ137" s="19">
        <f t="shared" ca="1" si="1089"/>
        <v>0</v>
      </c>
      <c r="FK137" s="19">
        <f t="shared" ca="1" si="1089"/>
        <v>0</v>
      </c>
      <c r="FL137" s="19">
        <f t="shared" ca="1" si="1089"/>
        <v>0</v>
      </c>
      <c r="FM137" s="19">
        <f t="shared" ca="1" si="1089"/>
        <v>0</v>
      </c>
      <c r="FN137" s="19">
        <f t="shared" ca="1" si="1089"/>
        <v>0</v>
      </c>
      <c r="FO137" s="19">
        <f t="shared" ca="1" si="1089"/>
        <v>0</v>
      </c>
      <c r="FP137" s="19">
        <f t="shared" ca="1" si="1089"/>
        <v>0</v>
      </c>
      <c r="FQ137" s="19">
        <f t="shared" ca="1" si="1089"/>
        <v>0</v>
      </c>
      <c r="FR137" s="19">
        <f t="shared" ca="1" si="1089"/>
        <v>0</v>
      </c>
      <c r="FS137" s="19">
        <f t="shared" ca="1" si="1089"/>
        <v>0</v>
      </c>
      <c r="FT137" s="19">
        <f t="shared" ca="1" si="1089"/>
        <v>0</v>
      </c>
      <c r="FU137" s="19">
        <f t="shared" ca="1" si="1089"/>
        <v>0</v>
      </c>
      <c r="FV137" s="19">
        <f t="shared" ca="1" si="1089"/>
        <v>0</v>
      </c>
      <c r="FW137" s="19">
        <f t="shared" ca="1" si="1089"/>
        <v>0</v>
      </c>
      <c r="FX137" s="19">
        <f t="shared" ca="1" si="1089"/>
        <v>0</v>
      </c>
      <c r="FY137" s="19">
        <f t="shared" ca="1" si="1089"/>
        <v>0</v>
      </c>
      <c r="FZ137" s="19">
        <f t="shared" ca="1" si="1089"/>
        <v>0</v>
      </c>
      <c r="GA137" s="19">
        <f t="shared" ca="1" si="1089"/>
        <v>0</v>
      </c>
      <c r="GB137" s="19">
        <f t="shared" ca="1" si="1089"/>
        <v>0</v>
      </c>
      <c r="GC137" s="19">
        <f t="shared" ca="1" si="1089"/>
        <v>0</v>
      </c>
      <c r="GD137" s="19">
        <f t="shared" ca="1" si="1089"/>
        <v>0</v>
      </c>
      <c r="GE137" s="19">
        <f t="shared" ca="1" si="1089"/>
        <v>0</v>
      </c>
      <c r="GF137" s="19">
        <f t="shared" ca="1" si="1089"/>
        <v>0</v>
      </c>
      <c r="GG137" s="19">
        <f t="shared" ca="1" si="1089"/>
        <v>0</v>
      </c>
      <c r="GH137" s="19">
        <f t="shared" ca="1" si="1089"/>
        <v>0</v>
      </c>
      <c r="GI137" s="19">
        <f t="shared" ca="1" si="1089"/>
        <v>0</v>
      </c>
      <c r="GJ137" s="19">
        <f t="shared" ca="1" si="1089"/>
        <v>0</v>
      </c>
      <c r="GK137" s="19">
        <f t="shared" ca="1" si="1089"/>
        <v>0</v>
      </c>
      <c r="GL137" s="19">
        <f t="shared" ca="1" si="1089"/>
        <v>0</v>
      </c>
      <c r="GM137" s="19">
        <f t="shared" ca="1" si="1089"/>
        <v>0</v>
      </c>
      <c r="GN137" s="19">
        <f t="shared" ca="1" si="1089"/>
        <v>0</v>
      </c>
      <c r="GO137" s="19">
        <f t="shared" ca="1" si="1089"/>
        <v>0</v>
      </c>
      <c r="GP137" s="19">
        <f t="shared" ca="1" si="1089"/>
        <v>0</v>
      </c>
      <c r="GQ137" s="19">
        <f t="shared" ca="1" si="1089"/>
        <v>0</v>
      </c>
      <c r="GR137" s="19">
        <f t="shared" ca="1" si="1089"/>
        <v>0</v>
      </c>
      <c r="GS137" s="19">
        <f t="shared" ca="1" si="1089"/>
        <v>0</v>
      </c>
      <c r="GT137" s="19">
        <f t="shared" ca="1" si="1089"/>
        <v>0</v>
      </c>
      <c r="GU137" s="19">
        <f t="shared" ca="1" si="1089"/>
        <v>0</v>
      </c>
      <c r="GV137" s="19">
        <f t="shared" ca="1" si="1089"/>
        <v>0</v>
      </c>
      <c r="GW137" s="19">
        <f t="shared" ca="1" si="1089"/>
        <v>0</v>
      </c>
      <c r="GX137" s="19">
        <f t="shared" ca="1" si="1089"/>
        <v>0</v>
      </c>
      <c r="GY137" s="19">
        <f t="shared" ca="1" si="1089"/>
        <v>0</v>
      </c>
      <c r="GZ137" s="19">
        <f t="shared" ca="1" si="1089"/>
        <v>0</v>
      </c>
      <c r="HA137" s="19">
        <f t="shared" ca="1" si="1089"/>
        <v>0</v>
      </c>
      <c r="HB137" s="19">
        <f t="shared" ca="1" si="1089"/>
        <v>0</v>
      </c>
      <c r="HC137" s="19">
        <f t="shared" ca="1" si="1089"/>
        <v>0</v>
      </c>
      <c r="HD137" s="19">
        <f t="shared" ca="1" si="1089"/>
        <v>0</v>
      </c>
      <c r="HE137" s="19">
        <f t="shared" ca="1" si="1089"/>
        <v>0</v>
      </c>
      <c r="HF137" s="19">
        <f t="shared" ca="1" si="1089"/>
        <v>0</v>
      </c>
      <c r="HG137" s="19">
        <f t="shared" ca="1" si="1089"/>
        <v>0</v>
      </c>
      <c r="HH137" s="19">
        <f t="shared" ca="1" si="1089"/>
        <v>0</v>
      </c>
      <c r="HI137" s="19">
        <f t="shared" ca="1" si="1089"/>
        <v>0</v>
      </c>
      <c r="HJ137" s="19">
        <f t="shared" ca="1" si="1089"/>
        <v>0</v>
      </c>
      <c r="HK137" s="19">
        <f t="shared" ca="1" si="1089"/>
        <v>0</v>
      </c>
      <c r="HL137" s="19">
        <f t="shared" ca="1" si="1090"/>
        <v>0</v>
      </c>
      <c r="HM137" s="19">
        <f t="shared" ca="1" si="1090"/>
        <v>0</v>
      </c>
      <c r="HN137" s="19">
        <f t="shared" ca="1" si="1090"/>
        <v>0</v>
      </c>
      <c r="HO137" s="19">
        <f t="shared" ca="1" si="1090"/>
        <v>0</v>
      </c>
      <c r="HP137" s="19">
        <f t="shared" ca="1" si="1090"/>
        <v>0</v>
      </c>
      <c r="HQ137" s="19">
        <f t="shared" ca="1" si="1090"/>
        <v>0</v>
      </c>
      <c r="HR137" s="19">
        <f t="shared" ca="1" si="1090"/>
        <v>0</v>
      </c>
      <c r="HS137" s="19">
        <f t="shared" ca="1" si="1090"/>
        <v>0</v>
      </c>
      <c r="HT137" s="19">
        <f t="shared" ca="1" si="1090"/>
        <v>0</v>
      </c>
      <c r="HU137" s="19">
        <f t="shared" ca="1" si="1090"/>
        <v>0</v>
      </c>
      <c r="HV137" s="19">
        <f t="shared" ca="1" si="1090"/>
        <v>0</v>
      </c>
      <c r="HW137" s="19">
        <f t="shared" ca="1" si="1090"/>
        <v>0</v>
      </c>
      <c r="HX137" s="19">
        <f t="shared" ca="1" si="1090"/>
        <v>0</v>
      </c>
      <c r="HY137" s="19">
        <f t="shared" ca="1" si="1090"/>
        <v>0</v>
      </c>
      <c r="HZ137" s="19">
        <f t="shared" ca="1" si="1090"/>
        <v>0</v>
      </c>
      <c r="IA137" s="19">
        <f t="shared" ca="1" si="1090"/>
        <v>0</v>
      </c>
      <c r="IB137" s="19">
        <f t="shared" ca="1" si="1090"/>
        <v>0</v>
      </c>
      <c r="IC137" s="19">
        <f t="shared" ca="1" si="1090"/>
        <v>0</v>
      </c>
      <c r="ID137" s="19">
        <f t="shared" ca="1" si="1090"/>
        <v>0</v>
      </c>
      <c r="IE137" s="5">
        <f t="shared" ca="1" si="1091"/>
        <v>67</v>
      </c>
      <c r="IF137" s="9"/>
      <c r="IG137" s="5">
        <f t="shared" ca="1" si="1092"/>
        <v>1</v>
      </c>
      <c r="IH137" s="5" t="b">
        <f t="shared" ca="1" si="1092"/>
        <v>0</v>
      </c>
      <c r="II137" s="19">
        <f t="shared" ca="1" si="1093"/>
        <v>0</v>
      </c>
      <c r="IJ137" s="5">
        <f t="shared" ca="1" si="1092"/>
        <v>55</v>
      </c>
      <c r="IK137" s="19">
        <f t="shared" ca="1" si="1093"/>
        <v>1</v>
      </c>
      <c r="IL137" s="19">
        <f t="shared" ca="1" si="1093"/>
        <v>0</v>
      </c>
      <c r="IM137" s="19">
        <f t="shared" ca="1" si="1093"/>
        <v>0</v>
      </c>
      <c r="IN137" s="19">
        <f t="shared" ca="1" si="1093"/>
        <v>0</v>
      </c>
      <c r="IO137" s="19">
        <f t="shared" ca="1" si="1093"/>
        <v>0</v>
      </c>
      <c r="IP137" s="19">
        <f t="shared" ca="1" si="1093"/>
        <v>0</v>
      </c>
      <c r="IQ137" s="19">
        <f t="shared" ca="1" si="1093"/>
        <v>0</v>
      </c>
      <c r="IR137" s="19">
        <f t="shared" ca="1" si="1093"/>
        <v>0</v>
      </c>
      <c r="IS137" s="19">
        <f t="shared" ca="1" si="1093"/>
        <v>0</v>
      </c>
      <c r="IT137" s="19">
        <f t="shared" ca="1" si="1093"/>
        <v>0</v>
      </c>
      <c r="IU137" s="19">
        <f t="shared" ca="1" si="1093"/>
        <v>0</v>
      </c>
      <c r="IV137" s="19">
        <f t="shared" ca="1" si="1093"/>
        <v>0</v>
      </c>
      <c r="IW137" s="19">
        <f t="shared" ca="1" si="1093"/>
        <v>0</v>
      </c>
      <c r="IX137" s="19">
        <f t="shared" ca="1" si="1093"/>
        <v>0</v>
      </c>
      <c r="IY137" s="19">
        <f t="shared" ca="1" si="1093"/>
        <v>0</v>
      </c>
      <c r="IZ137" s="19">
        <f t="shared" ca="1" si="1093"/>
        <v>0</v>
      </c>
      <c r="JA137" s="19">
        <f t="shared" ca="1" si="1093"/>
        <v>0</v>
      </c>
      <c r="JB137" s="19">
        <f t="shared" ca="1" si="1093"/>
        <v>0</v>
      </c>
      <c r="JC137" s="19">
        <f t="shared" ca="1" si="1093"/>
        <v>0</v>
      </c>
      <c r="JD137" s="19">
        <f t="shared" ca="1" si="1093"/>
        <v>0</v>
      </c>
      <c r="JE137" s="19">
        <f t="shared" ca="1" si="1093"/>
        <v>0</v>
      </c>
      <c r="JF137" s="19">
        <f t="shared" ca="1" si="1093"/>
        <v>0</v>
      </c>
      <c r="JG137" s="5">
        <f t="shared" ca="1" si="1094"/>
        <v>1.2500000000000001E-2</v>
      </c>
      <c r="JH137" s="567">
        <f t="shared" ca="1" si="1094"/>
        <v>0</v>
      </c>
      <c r="JI137" s="5">
        <f t="shared" ca="1" si="1094"/>
        <v>6.25E-2</v>
      </c>
      <c r="JJ137" s="5">
        <f t="shared" ca="1" si="1094"/>
        <v>6.25E-2</v>
      </c>
      <c r="JK137" s="5">
        <f t="shared" ca="1" si="1094"/>
        <v>6.25E-2</v>
      </c>
      <c r="JL137" s="19">
        <f t="shared" ca="1" si="1093"/>
        <v>1</v>
      </c>
      <c r="JM137" s="19">
        <f t="shared" ca="1" si="1093"/>
        <v>0</v>
      </c>
      <c r="JN137" s="19">
        <f t="shared" ca="1" si="1093"/>
        <v>1</v>
      </c>
      <c r="JO137" s="9"/>
      <c r="JP137" s="5" t="b">
        <f t="shared" ca="1" si="1095"/>
        <v>0</v>
      </c>
      <c r="JQ137" s="19" t="b">
        <f t="shared" ca="1" si="1115"/>
        <v>1</v>
      </c>
      <c r="JR137" s="19">
        <f t="shared" ca="1" si="1115"/>
        <v>10</v>
      </c>
      <c r="JS137" s="5" t="b">
        <f t="shared" ca="1" si="1096"/>
        <v>0</v>
      </c>
      <c r="JT137" s="5" t="b">
        <f t="shared" ca="1" si="1096"/>
        <v>0</v>
      </c>
      <c r="JU137" s="5" t="b">
        <f t="shared" ca="1" si="1096"/>
        <v>1</v>
      </c>
      <c r="JV137" s="144">
        <f t="shared" ca="1" si="1116"/>
        <v>1</v>
      </c>
      <c r="JW137" s="144">
        <f t="shared" ca="1" si="1116"/>
        <v>1</v>
      </c>
      <c r="JX137" s="19" t="str">
        <f t="shared" ca="1" si="1117"/>
        <v>-</v>
      </c>
      <c r="JY137" s="19" t="str">
        <f t="shared" ca="1" si="1117"/>
        <v>-</v>
      </c>
      <c r="JZ137" s="19" t="str">
        <f t="shared" ca="1" si="1117"/>
        <v>-</v>
      </c>
      <c r="KA137" s="19" t="str">
        <f t="shared" ca="1" si="1117"/>
        <v>-</v>
      </c>
      <c r="KB137" s="19">
        <f t="shared" ca="1" si="1117"/>
        <v>1</v>
      </c>
      <c r="KC137" s="19">
        <f t="shared" ca="1" si="1117"/>
        <v>0.66</v>
      </c>
      <c r="KD137" s="19" t="str">
        <f t="shared" ca="1" si="1117"/>
        <v>-</v>
      </c>
      <c r="KE137" s="5" t="b" cm="1">
        <f t="array" aca="1" ref="KE137" ca="1">IF(OR(KF137:KM137&lt;&gt;"-"),TRUE,"-")</f>
        <v>1</v>
      </c>
      <c r="KF137" s="237">
        <f t="shared" ref="KF137:KM140" ca="1" si="1127">OFFSET(KF137,-1,0)</f>
        <v>2</v>
      </c>
      <c r="KG137" s="237">
        <f t="shared" ca="1" si="1127"/>
        <v>2</v>
      </c>
      <c r="KH137" s="237">
        <f t="shared" ca="1" si="1127"/>
        <v>2</v>
      </c>
      <c r="KI137" s="237">
        <f t="shared" ca="1" si="1127"/>
        <v>2</v>
      </c>
      <c r="KJ137" s="237">
        <f t="shared" ca="1" si="1127"/>
        <v>2</v>
      </c>
      <c r="KK137" s="237">
        <f t="shared" ca="1" si="1127"/>
        <v>2</v>
      </c>
      <c r="KL137" s="237">
        <f t="shared" ca="1" si="1127"/>
        <v>2</v>
      </c>
      <c r="KM137" s="237">
        <f t="shared" ca="1" si="1127"/>
        <v>2</v>
      </c>
      <c r="KN137" s="5" t="str">
        <f t="array" aca="1" ref="KN137" ca="1">IF(OR(KO137:KU137&lt;&gt;"-"),TRUE,"-")</f>
        <v>-</v>
      </c>
      <c r="KO137" s="19" t="str">
        <f t="shared" ca="1" si="1119"/>
        <v>-</v>
      </c>
      <c r="KP137" s="19" t="str">
        <f t="shared" ca="1" si="1119"/>
        <v>-</v>
      </c>
      <c r="KQ137" s="19" t="str">
        <f t="shared" ca="1" si="1119"/>
        <v>-</v>
      </c>
      <c r="KR137" s="19" t="str">
        <f t="shared" ca="1" si="1119"/>
        <v>-</v>
      </c>
      <c r="KS137" s="19" t="str">
        <f t="shared" ca="1" si="1119"/>
        <v>-</v>
      </c>
      <c r="KT137" s="19" t="str">
        <f t="shared" ca="1" si="1119"/>
        <v>-</v>
      </c>
      <c r="KU137" s="19" t="str">
        <f t="shared" ca="1" si="1119"/>
        <v>-</v>
      </c>
      <c r="KV137" s="19" t="b">
        <f t="shared" ca="1" si="1119"/>
        <v>0</v>
      </c>
      <c r="KW137" s="144">
        <f t="shared" ca="1" si="1098"/>
        <v>2</v>
      </c>
      <c r="KX137" s="19">
        <f t="shared" ca="1" si="1119"/>
        <v>2</v>
      </c>
      <c r="KY137" s="19" t="b">
        <f t="shared" ca="1" si="1119"/>
        <v>0</v>
      </c>
      <c r="KZ137" s="19" t="str">
        <f t="shared" ca="1" si="1119"/>
        <v>-</v>
      </c>
      <c r="LA137" s="5" t="str">
        <f t="shared" ca="1" si="1099"/>
        <v>-</v>
      </c>
      <c r="LB137" s="5" t="str">
        <f t="shared" ca="1" si="1099"/>
        <v>-</v>
      </c>
      <c r="LC137" s="5" t="str">
        <f t="shared" ca="1" si="1099"/>
        <v>-</v>
      </c>
      <c r="LD137" s="5" t="str">
        <f t="shared" ca="1" si="1099"/>
        <v>-</v>
      </c>
      <c r="LE137" s="19" t="b">
        <f t="shared" ca="1" si="1120"/>
        <v>0</v>
      </c>
      <c r="LF137" s="19" t="str">
        <f t="shared" ca="1" si="1120"/>
        <v>-</v>
      </c>
      <c r="LG137" s="19" t="str">
        <f ca="1">OFFSET(LG$5,$B137,0)</f>
        <v>-</v>
      </c>
      <c r="LH137" s="19" t="b">
        <f ca="1">OFFSET(LH$5,$B137,0)</f>
        <v>1</v>
      </c>
      <c r="LI137" s="19">
        <f t="shared" ca="1" si="1120"/>
        <v>0.75</v>
      </c>
      <c r="LJ137" s="19">
        <f t="shared" ca="1" si="1120"/>
        <v>0.75</v>
      </c>
      <c r="LK137" s="19">
        <f t="shared" ca="1" si="1120"/>
        <v>0.99</v>
      </c>
      <c r="LL137" s="19">
        <f t="shared" ca="1" si="1120"/>
        <v>0.5</v>
      </c>
      <c r="LM137" s="19">
        <f t="shared" ca="1" si="1120"/>
        <v>0</v>
      </c>
      <c r="LN137" s="19">
        <f t="shared" ca="1" si="1120"/>
        <v>0</v>
      </c>
      <c r="LO137" s="19" t="str">
        <f t="shared" ca="1" si="1120"/>
        <v>-</v>
      </c>
      <c r="LP137" s="5" t="str" cm="1">
        <f t="array" aca="1" ref="LP137" ca="1">INDEX(i.meatgrid,$Q137,LP$7)</f>
        <v>-</v>
      </c>
      <c r="LQ137" s="5" t="str" cm="1">
        <f t="array" aca="1" ref="LQ137" ca="1">INDEX(i.meatgrid,$Q137,LQ$7)</f>
        <v>-</v>
      </c>
      <c r="LR137" s="19" t="str">
        <f t="shared" ca="1" si="1120"/>
        <v>-</v>
      </c>
      <c r="LS137" s="5">
        <f t="shared" ca="1" si="1101"/>
        <v>1</v>
      </c>
      <c r="LT137" s="9"/>
      <c r="LU137" s="19">
        <f t="shared" ca="1" si="1120"/>
        <v>70</v>
      </c>
      <c r="LV137" s="19">
        <f t="shared" ca="1" si="1102"/>
        <v>50</v>
      </c>
      <c r="LW137" s="19">
        <f t="shared" ca="1" si="1102"/>
        <v>80</v>
      </c>
      <c r="LX137" s="19">
        <f t="shared" ca="1" si="1102"/>
        <v>50</v>
      </c>
      <c r="LY137" s="5" t="b" cm="1">
        <f t="array" aca="1" ref="LY137" ca="1">INDEX(i.meatgrid,$Q137,LY$7)</f>
        <v>0</v>
      </c>
      <c r="LZ137" s="5" t="b" cm="1">
        <f t="array" aca="1" ref="LZ137" ca="1">INDEX(i.meatgrid,$Q137,LZ$7)</f>
        <v>0</v>
      </c>
      <c r="MA137" s="5" t="str" cm="1">
        <f t="array" aca="1" ref="MA137" ca="1">INDEX(i.meatgrid,$Q137,MA$7)</f>
        <v>-</v>
      </c>
      <c r="MB137" s="5" t="str" cm="1">
        <f t="array" aca="1" ref="MB137" ca="1">INDEX(i.meatgrid,$Q137,MB$7)</f>
        <v>-</v>
      </c>
      <c r="MC137" s="19">
        <f t="shared" ca="1" si="1103"/>
        <v>1</v>
      </c>
      <c r="MD137" s="5">
        <f t="shared" ca="1" si="1104"/>
        <v>1</v>
      </c>
      <c r="ME137" s="5" cm="1">
        <f t="array" aca="1" ref="ME137" ca="1">INDEX(i.meatgrid,$Q137,ME$7)</f>
        <v>0</v>
      </c>
      <c r="MF137" s="5" cm="1">
        <f t="array" aca="1" ref="MF137" ca="1">INDEX(i.meatgrid,$Q137,MF$7)</f>
        <v>0</v>
      </c>
      <c r="MG137" s="5" cm="1">
        <f t="array" aca="1" ref="MG137" ca="1">INDEX(i.meatgrid,$Q137,MG$7)</f>
        <v>0</v>
      </c>
      <c r="MH137" s="5" cm="1">
        <f t="array" aca="1" ref="MH137" ca="1">INDEX(i.meatgrid,$Q137,MH$7)</f>
        <v>0</v>
      </c>
      <c r="MI137" s="5" cm="1">
        <f t="array" aca="1" ref="MI137" ca="1">INDEX(i.meatgrid,$Q137,MI$7)</f>
        <v>1</v>
      </c>
      <c r="MJ137" s="5" cm="1">
        <f t="array" aca="1" ref="MJ137" ca="1">INDEX(i.meatgrid,$Q137,MJ$7)</f>
        <v>1</v>
      </c>
      <c r="MK137" s="5" cm="1">
        <f t="array" aca="1" ref="MK137" ca="1">INDEX(i.meatgrid,$Q137,MK$7)</f>
        <v>1</v>
      </c>
      <c r="ML137" s="5" cm="1">
        <f t="array" aca="1" ref="ML137" ca="1">INDEX(i.meatgrid,$Q137,ML$7)</f>
        <v>1</v>
      </c>
      <c r="MM137" s="19">
        <f t="shared" ca="1" si="1105"/>
        <v>1</v>
      </c>
      <c r="MN137" s="9"/>
      <c r="MO137" s="19" t="b">
        <f t="shared" ca="1" si="1106"/>
        <v>0</v>
      </c>
      <c r="MP137" s="19" t="b">
        <f t="shared" ca="1" si="1106"/>
        <v>0</v>
      </c>
      <c r="MQ137" s="19">
        <f t="shared" ca="1" si="1106"/>
        <v>1</v>
      </c>
      <c r="MR137" s="19">
        <f t="shared" ca="1" si="1106"/>
        <v>0.75</v>
      </c>
      <c r="MS137" s="19">
        <f t="shared" ca="1" si="1106"/>
        <v>0.75</v>
      </c>
      <c r="MT137" s="19">
        <f t="shared" ca="1" si="1106"/>
        <v>0.8</v>
      </c>
      <c r="MU137" s="19">
        <f t="shared" ca="1" si="1106"/>
        <v>0.82499999999999996</v>
      </c>
      <c r="MV137" s="19">
        <f t="shared" ca="1" si="1106"/>
        <v>0.875</v>
      </c>
      <c r="MW137" s="19">
        <f t="shared" ca="1" si="1106"/>
        <v>0.9</v>
      </c>
      <c r="MX137" s="19">
        <f t="shared" ca="1" si="1106"/>
        <v>1</v>
      </c>
      <c r="MY137" s="19">
        <f t="shared" ca="1" si="1106"/>
        <v>0.875</v>
      </c>
      <c r="MZ137" s="19" t="b">
        <f t="shared" ca="1" si="1106"/>
        <v>1</v>
      </c>
      <c r="NA137" s="19">
        <f t="shared" ca="1" si="1106"/>
        <v>74.989999999999995</v>
      </c>
      <c r="NB137" s="19" t="str">
        <f t="shared" ca="1" si="1106"/>
        <v>-</v>
      </c>
      <c r="NC137" s="19" t="str">
        <f t="shared" ca="1" si="1106"/>
        <v>-</v>
      </c>
      <c r="ND137" s="19" t="str">
        <f t="shared" ca="1" si="1106"/>
        <v>-</v>
      </c>
      <c r="NE137" s="19" t="str">
        <f t="shared" ca="1" si="1107"/>
        <v>-</v>
      </c>
      <c r="NF137" s="19" t="str">
        <f t="shared" ca="1" si="1107"/>
        <v>-</v>
      </c>
      <c r="NG137" s="19" t="str">
        <f t="shared" ca="1" si="1107"/>
        <v>-</v>
      </c>
      <c r="NH137" s="19" t="str">
        <f t="shared" ca="1" si="1107"/>
        <v>-</v>
      </c>
      <c r="NI137" s="19">
        <f t="shared" ca="1" si="1107"/>
        <v>36.99</v>
      </c>
      <c r="NJ137" s="19">
        <f t="shared" ca="1" si="1107"/>
        <v>36.99</v>
      </c>
      <c r="NK137" s="19" t="str">
        <f t="shared" ca="1" si="1107"/>
        <v>-</v>
      </c>
      <c r="NL137" s="19" t="str">
        <f t="shared" ca="1" si="1107"/>
        <v>-</v>
      </c>
      <c r="NM137" s="19" t="str">
        <f t="shared" ca="1" si="1107"/>
        <v>-</v>
      </c>
      <c r="NN137" s="19" t="str">
        <f t="shared" ca="1" si="1107"/>
        <v>-</v>
      </c>
      <c r="NO137" s="19" t="str">
        <f t="shared" ca="1" si="1107"/>
        <v>-</v>
      </c>
      <c r="NP137" s="19">
        <f t="shared" ca="1" si="1107"/>
        <v>49.99</v>
      </c>
      <c r="NQ137" s="19">
        <f t="shared" ca="1" si="1107"/>
        <v>49.99</v>
      </c>
      <c r="NR137" s="19">
        <f t="shared" ca="1" si="1107"/>
        <v>49.99</v>
      </c>
      <c r="NS137" s="19">
        <f t="shared" ca="1" si="1107"/>
        <v>49.99</v>
      </c>
      <c r="NT137" s="19">
        <f t="shared" ca="1" si="1107"/>
        <v>49.99</v>
      </c>
      <c r="NU137" s="19">
        <f t="shared" ca="1" si="1107"/>
        <v>49.99</v>
      </c>
      <c r="NV137" s="19">
        <f t="shared" ca="1" si="1107"/>
        <v>49.99</v>
      </c>
      <c r="NW137" s="19">
        <f t="shared" ca="1" si="1107"/>
        <v>49.99</v>
      </c>
      <c r="NX137" s="19">
        <f t="shared" ca="1" si="1107"/>
        <v>412.99</v>
      </c>
      <c r="NY137" s="19">
        <f t="shared" ca="1" si="1107"/>
        <v>412.99</v>
      </c>
      <c r="NZ137" s="19" t="str">
        <f t="shared" ca="1" si="1107"/>
        <v>-</v>
      </c>
      <c r="OA137" s="19" t="str">
        <f t="shared" ca="1" si="1107"/>
        <v>-</v>
      </c>
      <c r="OB137" s="19" t="str">
        <f t="shared" ca="1" si="1107"/>
        <v>-</v>
      </c>
      <c r="OC137" s="19" t="str">
        <f t="shared" ca="1" si="1107"/>
        <v>-</v>
      </c>
      <c r="OD137" s="19" t="str">
        <f t="shared" ca="1" si="1107"/>
        <v>-</v>
      </c>
      <c r="OE137" s="19">
        <f t="shared" ca="1" si="1107"/>
        <v>6.8900000000000006</v>
      </c>
      <c r="OF137" s="19">
        <f t="shared" ca="1" si="1107"/>
        <v>6.8900000000000006</v>
      </c>
      <c r="OG137" s="19">
        <f t="shared" ca="1" si="1107"/>
        <v>6.8900000000000006</v>
      </c>
      <c r="OH137" s="19">
        <f t="shared" ca="1" si="1107"/>
        <v>6.8900000000000006</v>
      </c>
      <c r="OI137" s="19">
        <f t="shared" ca="1" si="1107"/>
        <v>6.8900000000000006</v>
      </c>
      <c r="OJ137" s="19">
        <f t="shared" ca="1" si="1107"/>
        <v>6.8900000000000006</v>
      </c>
      <c r="OK137" s="19">
        <f t="shared" ca="1" si="1107"/>
        <v>6.8900000000000006</v>
      </c>
      <c r="OL137" s="19">
        <f t="shared" ca="1" si="1107"/>
        <v>6.8900000000000006</v>
      </c>
      <c r="OM137" s="19">
        <f t="shared" ca="1" si="1107"/>
        <v>346.99</v>
      </c>
      <c r="ON137" s="19">
        <f t="shared" ca="1" si="1107"/>
        <v>346.99</v>
      </c>
      <c r="OO137" s="19" t="str">
        <f t="shared" ca="1" si="1107"/>
        <v>-</v>
      </c>
      <c r="OP137" s="19" t="str">
        <f t="shared" ca="1" si="1107"/>
        <v>-</v>
      </c>
      <c r="OQ137" s="19" t="str">
        <f t="shared" ca="1" si="1107"/>
        <v>-</v>
      </c>
      <c r="OR137" s="19" t="str">
        <f t="shared" ca="1" si="1107"/>
        <v>-</v>
      </c>
      <c r="OS137" s="19" t="str">
        <f t="shared" ca="1" si="1107"/>
        <v>-</v>
      </c>
      <c r="OT137" s="19">
        <f t="shared" ca="1" si="1107"/>
        <v>0</v>
      </c>
      <c r="OU137" s="24">
        <v>0</v>
      </c>
    </row>
    <row r="138" spans="1:411" outlineLevel="2">
      <c r="A138" s="21">
        <f t="shared" si="158"/>
        <v>133</v>
      </c>
      <c r="B138" s="222">
        <f t="shared" ca="1" si="1121"/>
        <v>130</v>
      </c>
      <c r="C138">
        <v>204</v>
      </c>
      <c r="D138" s="144" t="str">
        <f t="shared" ca="1" si="1068"/>
        <v>GSM</v>
      </c>
      <c r="E138" t="b">
        <v>0</v>
      </c>
      <c r="F138" t="b">
        <v>0</v>
      </c>
      <c r="G138" t="b">
        <f t="shared" si="1069"/>
        <v>0</v>
      </c>
      <c r="H138" s="237">
        <f t="shared" ca="1" si="1122"/>
        <v>2</v>
      </c>
      <c r="I138" s="237">
        <f t="shared" ca="1" si="1122"/>
        <v>1</v>
      </c>
      <c r="J138" s="237" t="str">
        <f t="shared" ca="1" si="1122"/>
        <v/>
      </c>
      <c r="K138" s="237">
        <f t="shared" ca="1" si="1122"/>
        <v>2</v>
      </c>
      <c r="L138" s="237">
        <f t="shared" ca="1" si="1108"/>
        <v>2</v>
      </c>
      <c r="M138" s="237">
        <f t="shared" ca="1" si="1108"/>
        <v>2</v>
      </c>
      <c r="N138" s="237">
        <f t="shared" ca="1" si="1108"/>
        <v>3</v>
      </c>
      <c r="O138" s="237">
        <f t="shared" ca="1" si="1108"/>
        <v>1</v>
      </c>
      <c r="P138" s="237">
        <f t="shared" ca="1" si="1108"/>
        <v>1</v>
      </c>
      <c r="Q138" s="237">
        <f t="shared" ca="1" si="1108"/>
        <v>2</v>
      </c>
      <c r="R138" s="237">
        <f t="shared" ca="1" si="1108"/>
        <v>1</v>
      </c>
      <c r="S138" s="237">
        <f t="shared" ca="1" si="1108"/>
        <v>1</v>
      </c>
      <c r="T138" s="237">
        <f t="shared" ca="1" si="1108"/>
        <v>1</v>
      </c>
      <c r="U138" s="275"/>
      <c r="V138" s="275"/>
      <c r="W138" s="237">
        <f t="shared" ca="1" si="1109"/>
        <v>0</v>
      </c>
      <c r="X138" s="275"/>
      <c r="Y138" s="275">
        <f t="shared" ca="1" si="1110"/>
        <v>0</v>
      </c>
      <c r="Z138" s="275">
        <f t="shared" ca="1" si="1110"/>
        <v>0</v>
      </c>
      <c r="AA138" s="275">
        <f t="shared" ca="1" si="1110"/>
        <v>0</v>
      </c>
      <c r="AB138" s="275">
        <f t="shared" ca="1" si="1110"/>
        <v>0</v>
      </c>
      <c r="AC138" s="275">
        <f t="shared" ca="1" si="1110"/>
        <v>0</v>
      </c>
      <c r="AD138" s="275">
        <f t="shared" ca="1" si="1110"/>
        <v>0</v>
      </c>
      <c r="AE138" s="275">
        <f t="shared" ca="1" si="1110"/>
        <v>0</v>
      </c>
      <c r="AF138" s="144">
        <f ca="1">INDEX(CHOOSE($N138,DataAutumn!i.AdultDrys,DataWinter!i.AdultDrys,DataSpring!i.AdultDrys),1,$M138)</f>
        <v>3</v>
      </c>
      <c r="AG138" s="5">
        <f t="shared" ca="1" si="1070"/>
        <v>2</v>
      </c>
      <c r="AH138" s="5">
        <f t="shared" ca="1" si="1070"/>
        <v>0</v>
      </c>
      <c r="AI138" s="5">
        <f t="shared" ca="1" si="1071"/>
        <v>1</v>
      </c>
      <c r="AJ138">
        <f t="shared" ca="1" si="1072"/>
        <v>5</v>
      </c>
      <c r="AL138" s="231" t="str">
        <f ca="1">TEXT(LEFT(OFFSET(AL138,-1,0),5)+1,"00000")&amp;MID(OFFSET(AL138,-1,0),6,FIND(" ",OFFSET(AL138,-1,0),7)-5)
&amp; $D138           &amp; " Day"&amp;INDEX(i.DOY,$N138,1)              &amp; IF($IG138=0," FWM","")&amp;IF($IG138=1," MWM","")&amp;IF($IG138=5," Mat","")&amp;IF($IH138=TRUE,"&amp;BBT","    ")
&amp;INDEX(DataMaster!$B$98:$B$105,$Q138,0)    &amp;IF(JQ138," SR"&amp;JR138,"")&amp; " WP"&amp;TEXT($MC138*100,"000p")           &amp; " MP"&amp;TEXT($MD138*100,"000p")           &amp; " GP"&amp;TEXT($MM138*100,"000p")
&amp; " (F"&amp;3+COUNTIF($CV138:$CY138,TRUE)&amp;3&amp;"N"&amp;$DM138&amp;$DN138&amp;")"</f>
        <v>00004 FeedSupply_DSP GSM Day204 MWM    Only export SR10 WP100p MP100p GP100p (F33N33)</v>
      </c>
      <c r="AM138" s="9" t="str">
        <f ca="1">IF(COUNTIF(AL$5:AL138,AL138)=1,"-","Dup")</f>
        <v>-</v>
      </c>
      <c r="AN138" s="9"/>
      <c r="AO138" s="237" t="str">
        <f t="shared" ca="1" si="1123"/>
        <v>-</v>
      </c>
      <c r="AP138" s="237" t="str">
        <f t="shared" ca="1" si="1123"/>
        <v>-</v>
      </c>
      <c r="AQ138" s="237" t="str">
        <f t="shared" ca="1" si="1123"/>
        <v>-</v>
      </c>
      <c r="AR138" s="237" t="str">
        <f t="shared" ca="1" si="1123"/>
        <v>-</v>
      </c>
      <c r="AS138" s="237" t="str">
        <f t="shared" ca="1" si="1123"/>
        <v>-</v>
      </c>
      <c r="AT138" s="237" t="str">
        <f t="shared" ca="1" si="1123"/>
        <v>-</v>
      </c>
      <c r="AU138" s="237" t="str">
        <f t="shared" ca="1" si="1123"/>
        <v>-</v>
      </c>
      <c r="AV138" s="237" t="str">
        <f t="shared" ca="1" si="1123"/>
        <v>-</v>
      </c>
      <c r="AW138" s="9"/>
      <c r="AX138" s="5" t="b">
        <f t="shared" ca="1" si="1073"/>
        <v>0</v>
      </c>
      <c r="AY138" s="5" t="str">
        <f t="shared" ca="1" si="1073"/>
        <v>-</v>
      </c>
      <c r="AZ138" s="5" t="b">
        <f t="shared" ca="1" si="1073"/>
        <v>0</v>
      </c>
      <c r="BA138" s="5" t="b">
        <f t="shared" ca="1" si="1073"/>
        <v>1</v>
      </c>
      <c r="BB138" s="5" t="b">
        <f t="shared" ca="1" si="1073"/>
        <v>1</v>
      </c>
      <c r="BC138" s="144">
        <f t="shared" ca="1" si="1073"/>
        <v>0</v>
      </c>
      <c r="BD138" s="19" t="b">
        <f t="shared" ca="1" si="1074"/>
        <v>1</v>
      </c>
      <c r="BE138" s="9"/>
      <c r="BF138" s="5" t="str">
        <f t="shared" ca="1" si="1075"/>
        <v>-</v>
      </c>
      <c r="BG138" s="19" t="str">
        <f t="shared" ca="1" si="1076"/>
        <v>-</v>
      </c>
      <c r="BH138" s="19" t="str">
        <f t="shared" ca="1" si="1076"/>
        <v>-</v>
      </c>
      <c r="BI138" s="19" t="str">
        <f t="shared" ca="1" si="1076"/>
        <v>-</v>
      </c>
      <c r="BJ138" s="5" t="str">
        <f t="shared" ca="1" si="1077"/>
        <v>-</v>
      </c>
      <c r="BK138" s="19" t="str">
        <f t="shared" ca="1" si="1078"/>
        <v>-</v>
      </c>
      <c r="BL138" s="5" t="str">
        <f t="shared" ca="1" si="1079"/>
        <v>-</v>
      </c>
      <c r="BM138" s="19" t="str">
        <f t="shared" ca="1" si="1080"/>
        <v>-</v>
      </c>
      <c r="BN138" s="19" t="str">
        <f t="shared" ca="1" si="1080"/>
        <v>-</v>
      </c>
      <c r="BO138" s="19" t="str">
        <f t="shared" ca="1" si="1080"/>
        <v>-</v>
      </c>
      <c r="BP138" s="5" t="str">
        <f t="shared" ca="1" si="1081"/>
        <v>-</v>
      </c>
      <c r="BQ138" s="9"/>
      <c r="BR138" s="19" t="str">
        <f t="shared" ca="1" si="1082"/>
        <v>-</v>
      </c>
      <c r="BS138" s="19" t="str">
        <f t="shared" ca="1" si="1082"/>
        <v>-</v>
      </c>
      <c r="BT138" s="19" t="str">
        <f t="shared" ca="1" si="1082"/>
        <v>-</v>
      </c>
      <c r="BU138" s="19" t="str">
        <f t="shared" ca="1" si="1082"/>
        <v>-</v>
      </c>
      <c r="BV138" s="19" t="str">
        <f t="shared" ca="1" si="1082"/>
        <v>-</v>
      </c>
      <c r="BW138" s="19" t="str">
        <f t="shared" ca="1" si="1082"/>
        <v>-</v>
      </c>
      <c r="BX138" s="19" t="str">
        <f t="shared" ca="1" si="1082"/>
        <v>-</v>
      </c>
      <c r="BY138" s="19" t="str">
        <f t="shared" ca="1" si="1082"/>
        <v>-</v>
      </c>
      <c r="BZ138" s="19" t="str">
        <f t="shared" ca="1" si="1082"/>
        <v>-</v>
      </c>
      <c r="CA138" s="19" t="str">
        <f t="shared" ca="1" si="1082"/>
        <v>-</v>
      </c>
      <c r="CB138" s="9"/>
      <c r="CC138" s="237" t="b">
        <f t="shared" ref="CC138:CG140" ca="1" si="1128">OFFSET(CC138,-1,0)</f>
        <v>1</v>
      </c>
      <c r="CD138" s="12" t="b">
        <v>0</v>
      </c>
      <c r="CE138" s="237" t="b">
        <f t="shared" ca="1" si="1128"/>
        <v>1</v>
      </c>
      <c r="CF138" s="251">
        <f t="shared" ref="CF138:CF139" ca="1" si="1129">IF(OFFSET($E138,-1,0),OFFSET($CJ138,-1,0),OFFSET(CF138,-1,0))</f>
        <v>2232105</v>
      </c>
      <c r="CG138" s="237" t="b">
        <f t="shared" ca="1" si="1128"/>
        <v>0</v>
      </c>
      <c r="CH138" s="12" t="s">
        <v>34</v>
      </c>
      <c r="CI138" s="19" t="b">
        <f t="shared" ca="1" si="1112"/>
        <v>1</v>
      </c>
      <c r="CJ138" s="237">
        <f t="shared" ca="1" si="1124"/>
        <v>2104</v>
      </c>
      <c r="CK138" s="19" t="str">
        <f t="shared" ca="1" si="1112"/>
        <v>-</v>
      </c>
      <c r="CL138" s="19">
        <f t="shared" ca="1" si="1112"/>
        <v>1</v>
      </c>
      <c r="CM138" s="19">
        <f t="shared" ca="1" si="1112"/>
        <v>1</v>
      </c>
      <c r="CN138" s="9"/>
      <c r="CO138" s="444">
        <f t="shared" ca="1" si="1084"/>
        <v>652</v>
      </c>
      <c r="CP138" s="444">
        <f t="shared" ca="1" si="1084"/>
        <v>686</v>
      </c>
      <c r="CQ138" s="444">
        <f t="shared" ca="1" si="1084"/>
        <v>721</v>
      </c>
      <c r="CR138" s="152">
        <f t="shared" ca="1" si="1085"/>
        <v>378</v>
      </c>
      <c r="CS138" s="152">
        <f t="shared" ca="1" si="1085"/>
        <v>413</v>
      </c>
      <c r="CT138" s="152">
        <f t="shared" ca="1" si="1085"/>
        <v>448</v>
      </c>
      <c r="CU138" s="19" t="str">
        <f t="shared" ca="1" si="1086"/>
        <v>-</v>
      </c>
      <c r="CV138" s="12" t="b">
        <v>0</v>
      </c>
      <c r="CW138" s="12" t="b">
        <v>0</v>
      </c>
      <c r="CX138" s="12" t="b">
        <v>0</v>
      </c>
      <c r="CY138" s="12" t="b">
        <v>0</v>
      </c>
      <c r="CZ138" s="19" t="b">
        <f t="shared" ca="1" si="1086"/>
        <v>1</v>
      </c>
      <c r="DA138" s="19">
        <f t="shared" ca="1" si="1086"/>
        <v>0</v>
      </c>
      <c r="DB138" s="19">
        <f t="shared" ca="1" si="1086"/>
        <v>0</v>
      </c>
      <c r="DC138" s="19">
        <f t="shared" ca="1" si="1086"/>
        <v>0</v>
      </c>
      <c r="DD138" s="19">
        <f t="shared" ca="1" si="1086"/>
        <v>0</v>
      </c>
      <c r="DE138" s="19">
        <f t="shared" ca="1" si="1086"/>
        <v>0</v>
      </c>
      <c r="DF138" s="19">
        <f t="shared" ca="1" si="1086"/>
        <v>0</v>
      </c>
      <c r="DG138" s="19">
        <f t="shared" ca="1" si="1086"/>
        <v>0</v>
      </c>
      <c r="DH138" s="19">
        <f t="shared" ca="1" si="1086"/>
        <v>0</v>
      </c>
      <c r="DI138" s="19">
        <f t="shared" ca="1" si="1086"/>
        <v>0</v>
      </c>
      <c r="DJ138" s="19">
        <f t="shared" ca="1" si="1086"/>
        <v>0</v>
      </c>
      <c r="DK138" s="19">
        <f t="shared" ca="1" si="1086"/>
        <v>0</v>
      </c>
      <c r="DL138" s="19">
        <f t="shared" ca="1" si="1087"/>
        <v>0</v>
      </c>
      <c r="DM138" s="12">
        <v>3</v>
      </c>
      <c r="DN138" s="12">
        <v>3</v>
      </c>
      <c r="DO138" s="19">
        <f t="shared" ca="1" si="1125"/>
        <v>0</v>
      </c>
      <c r="DP138" s="12">
        <v>1</v>
      </c>
      <c r="DQ138" s="12">
        <v>-1</v>
      </c>
      <c r="DR138" s="19" t="str">
        <f t="shared" ca="1" si="1087"/>
        <v>-</v>
      </c>
      <c r="DS138" s="19" t="str">
        <f t="shared" ca="1" si="1087"/>
        <v>-</v>
      </c>
      <c r="DT138" s="19" t="str">
        <f t="shared" ca="1" si="1087"/>
        <v>-</v>
      </c>
      <c r="DU138" s="251">
        <f t="shared" ca="1" si="1113"/>
        <v>0</v>
      </c>
      <c r="DV138" s="251">
        <f t="shared" si="1126"/>
        <v>1</v>
      </c>
      <c r="DW138" s="251">
        <f t="shared" si="1114"/>
        <v>-1</v>
      </c>
      <c r="DX138" s="19" t="str">
        <f t="shared" ca="1" si="1087"/>
        <v>-</v>
      </c>
      <c r="DY138" s="19" t="str">
        <f t="shared" ca="1" si="1087"/>
        <v>-</v>
      </c>
      <c r="DZ138" s="19" t="str">
        <f t="shared" ca="1" si="1087"/>
        <v>-</v>
      </c>
      <c r="EA138" s="19" t="str">
        <f t="shared" ca="1" si="1087"/>
        <v>-</v>
      </c>
      <c r="EB138" s="19" t="str">
        <f t="shared" ca="1" si="1087"/>
        <v>-</v>
      </c>
      <c r="EC138" s="19" t="str">
        <f t="shared" ca="1" si="1087"/>
        <v>-</v>
      </c>
      <c r="ED138" s="19">
        <f t="shared" ca="1" si="1087"/>
        <v>0</v>
      </c>
      <c r="EE138" s="19">
        <f t="shared" ca="1" si="1087"/>
        <v>0</v>
      </c>
      <c r="EF138" s="19">
        <f t="shared" ca="1" si="1087"/>
        <v>0</v>
      </c>
      <c r="EG138" s="19">
        <f t="shared" ca="1" si="1087"/>
        <v>0</v>
      </c>
      <c r="EH138" s="19">
        <f t="shared" ca="1" si="1087"/>
        <v>0</v>
      </c>
      <c r="EI138" s="19">
        <f t="shared" ca="1" si="1087"/>
        <v>0</v>
      </c>
      <c r="EJ138" s="19">
        <f t="shared" ca="1" si="1087"/>
        <v>0</v>
      </c>
      <c r="EK138" s="19">
        <f t="shared" ca="1" si="1087"/>
        <v>0</v>
      </c>
      <c r="EL138" s="19">
        <f t="shared" ca="1" si="1087"/>
        <v>0</v>
      </c>
      <c r="EM138" s="19">
        <f t="shared" ca="1" si="1087"/>
        <v>0</v>
      </c>
      <c r="EN138" s="19">
        <f t="shared" ca="1" si="1087"/>
        <v>0</v>
      </c>
      <c r="EO138" s="19">
        <f t="shared" ca="1" si="1087"/>
        <v>0</v>
      </c>
      <c r="EP138" s="19">
        <f t="shared" ca="1" si="1087"/>
        <v>0</v>
      </c>
      <c r="EQ138" s="19">
        <f t="shared" ca="1" si="1087"/>
        <v>0</v>
      </c>
      <c r="ER138" s="19">
        <f t="shared" ca="1" si="1087"/>
        <v>0</v>
      </c>
      <c r="ES138" s="19">
        <f t="shared" ca="1" si="1087"/>
        <v>0</v>
      </c>
      <c r="ET138" s="19">
        <f t="shared" ca="1" si="1088"/>
        <v>0</v>
      </c>
      <c r="EU138" s="19">
        <f t="shared" ca="1" si="1088"/>
        <v>0</v>
      </c>
      <c r="EV138" s="19">
        <f t="shared" ca="1" si="1088"/>
        <v>0</v>
      </c>
      <c r="EW138" s="19">
        <f t="shared" ca="1" si="1088"/>
        <v>0</v>
      </c>
      <c r="EX138" s="19">
        <f t="shared" ca="1" si="1088"/>
        <v>0</v>
      </c>
      <c r="EY138" s="19">
        <f t="shared" ca="1" si="1088"/>
        <v>0</v>
      </c>
      <c r="EZ138" s="19">
        <f t="shared" ca="1" si="1088"/>
        <v>0</v>
      </c>
      <c r="FA138" s="19">
        <f t="shared" ca="1" si="1088"/>
        <v>0</v>
      </c>
      <c r="FB138" s="19">
        <f t="shared" ca="1" si="1088"/>
        <v>0</v>
      </c>
      <c r="FC138" s="19">
        <f t="shared" ca="1" si="1088"/>
        <v>0</v>
      </c>
      <c r="FD138" s="19">
        <f t="shared" ca="1" si="1088"/>
        <v>0</v>
      </c>
      <c r="FE138" s="19">
        <f t="shared" ca="1" si="1088"/>
        <v>0</v>
      </c>
      <c r="FF138" s="19">
        <f t="shared" ca="1" si="1088"/>
        <v>0</v>
      </c>
      <c r="FG138" s="19">
        <f t="shared" ca="1" si="1088"/>
        <v>0</v>
      </c>
      <c r="FH138" s="19">
        <f t="shared" ca="1" si="1088"/>
        <v>0</v>
      </c>
      <c r="FI138" s="19">
        <f t="shared" ca="1" si="1088"/>
        <v>0</v>
      </c>
      <c r="FJ138" s="19">
        <f t="shared" ca="1" si="1089"/>
        <v>0</v>
      </c>
      <c r="FK138" s="19">
        <f t="shared" ca="1" si="1089"/>
        <v>0</v>
      </c>
      <c r="FL138" s="19">
        <f t="shared" ca="1" si="1089"/>
        <v>0</v>
      </c>
      <c r="FM138" s="19">
        <f t="shared" ca="1" si="1089"/>
        <v>0</v>
      </c>
      <c r="FN138" s="19">
        <f t="shared" ca="1" si="1089"/>
        <v>0</v>
      </c>
      <c r="FO138" s="19">
        <f t="shared" ca="1" si="1089"/>
        <v>0</v>
      </c>
      <c r="FP138" s="19">
        <f t="shared" ca="1" si="1089"/>
        <v>0</v>
      </c>
      <c r="FQ138" s="19">
        <f t="shared" ca="1" si="1089"/>
        <v>0</v>
      </c>
      <c r="FR138" s="19">
        <f t="shared" ca="1" si="1089"/>
        <v>0</v>
      </c>
      <c r="FS138" s="19">
        <f t="shared" ca="1" si="1089"/>
        <v>0</v>
      </c>
      <c r="FT138" s="19">
        <f t="shared" ca="1" si="1089"/>
        <v>0</v>
      </c>
      <c r="FU138" s="19">
        <f t="shared" ca="1" si="1089"/>
        <v>0</v>
      </c>
      <c r="FV138" s="19">
        <f t="shared" ca="1" si="1089"/>
        <v>0</v>
      </c>
      <c r="FW138" s="19">
        <f t="shared" ca="1" si="1089"/>
        <v>0</v>
      </c>
      <c r="FX138" s="19">
        <f t="shared" ca="1" si="1089"/>
        <v>0</v>
      </c>
      <c r="FY138" s="19">
        <f t="shared" ca="1" si="1089"/>
        <v>0</v>
      </c>
      <c r="FZ138" s="19">
        <f t="shared" ca="1" si="1089"/>
        <v>0</v>
      </c>
      <c r="GA138" s="19">
        <f t="shared" ca="1" si="1089"/>
        <v>0</v>
      </c>
      <c r="GB138" s="19">
        <f t="shared" ca="1" si="1089"/>
        <v>0</v>
      </c>
      <c r="GC138" s="19">
        <f t="shared" ca="1" si="1089"/>
        <v>0</v>
      </c>
      <c r="GD138" s="19">
        <f t="shared" ca="1" si="1089"/>
        <v>0</v>
      </c>
      <c r="GE138" s="19">
        <f t="shared" ca="1" si="1089"/>
        <v>0</v>
      </c>
      <c r="GF138" s="19">
        <f t="shared" ca="1" si="1089"/>
        <v>0</v>
      </c>
      <c r="GG138" s="19">
        <f t="shared" ca="1" si="1089"/>
        <v>0</v>
      </c>
      <c r="GH138" s="19">
        <f t="shared" ca="1" si="1089"/>
        <v>0</v>
      </c>
      <c r="GI138" s="19">
        <f t="shared" ca="1" si="1089"/>
        <v>0</v>
      </c>
      <c r="GJ138" s="19">
        <f t="shared" ca="1" si="1089"/>
        <v>0</v>
      </c>
      <c r="GK138" s="19">
        <f t="shared" ca="1" si="1089"/>
        <v>0</v>
      </c>
      <c r="GL138" s="19">
        <f t="shared" ca="1" si="1089"/>
        <v>0</v>
      </c>
      <c r="GM138" s="19">
        <f t="shared" ca="1" si="1089"/>
        <v>0</v>
      </c>
      <c r="GN138" s="19">
        <f t="shared" ca="1" si="1089"/>
        <v>0</v>
      </c>
      <c r="GO138" s="19">
        <f t="shared" ca="1" si="1089"/>
        <v>0</v>
      </c>
      <c r="GP138" s="19">
        <f t="shared" ca="1" si="1089"/>
        <v>0</v>
      </c>
      <c r="GQ138" s="19">
        <f t="shared" ca="1" si="1089"/>
        <v>0</v>
      </c>
      <c r="GR138" s="19">
        <f t="shared" ca="1" si="1089"/>
        <v>0</v>
      </c>
      <c r="GS138" s="19">
        <f t="shared" ca="1" si="1089"/>
        <v>0</v>
      </c>
      <c r="GT138" s="19">
        <f t="shared" ca="1" si="1089"/>
        <v>0</v>
      </c>
      <c r="GU138" s="19">
        <f t="shared" ca="1" si="1089"/>
        <v>0</v>
      </c>
      <c r="GV138" s="19">
        <f t="shared" ca="1" si="1089"/>
        <v>0</v>
      </c>
      <c r="GW138" s="19">
        <f t="shared" ca="1" si="1089"/>
        <v>0</v>
      </c>
      <c r="GX138" s="19">
        <f t="shared" ca="1" si="1089"/>
        <v>0</v>
      </c>
      <c r="GY138" s="19">
        <f t="shared" ca="1" si="1089"/>
        <v>0</v>
      </c>
      <c r="GZ138" s="19">
        <f t="shared" ca="1" si="1089"/>
        <v>0</v>
      </c>
      <c r="HA138" s="19">
        <f t="shared" ca="1" si="1089"/>
        <v>0</v>
      </c>
      <c r="HB138" s="19">
        <f t="shared" ca="1" si="1089"/>
        <v>0</v>
      </c>
      <c r="HC138" s="19">
        <f t="shared" ca="1" si="1089"/>
        <v>0</v>
      </c>
      <c r="HD138" s="19">
        <f t="shared" ca="1" si="1089"/>
        <v>0</v>
      </c>
      <c r="HE138" s="19">
        <f t="shared" ca="1" si="1089"/>
        <v>0</v>
      </c>
      <c r="HF138" s="19">
        <f t="shared" ca="1" si="1089"/>
        <v>0</v>
      </c>
      <c r="HG138" s="19">
        <f t="shared" ca="1" si="1089"/>
        <v>0</v>
      </c>
      <c r="HH138" s="19">
        <f t="shared" ca="1" si="1089"/>
        <v>0</v>
      </c>
      <c r="HI138" s="19">
        <f t="shared" ca="1" si="1089"/>
        <v>0</v>
      </c>
      <c r="HJ138" s="19">
        <f t="shared" ca="1" si="1089"/>
        <v>0</v>
      </c>
      <c r="HK138" s="19">
        <f t="shared" ca="1" si="1089"/>
        <v>0</v>
      </c>
      <c r="HL138" s="19">
        <f t="shared" ca="1" si="1090"/>
        <v>0</v>
      </c>
      <c r="HM138" s="19">
        <f t="shared" ca="1" si="1090"/>
        <v>0</v>
      </c>
      <c r="HN138" s="19">
        <f t="shared" ca="1" si="1090"/>
        <v>0</v>
      </c>
      <c r="HO138" s="19">
        <f t="shared" ca="1" si="1090"/>
        <v>0</v>
      </c>
      <c r="HP138" s="19">
        <f t="shared" ca="1" si="1090"/>
        <v>0</v>
      </c>
      <c r="HQ138" s="19">
        <f t="shared" ca="1" si="1090"/>
        <v>0</v>
      </c>
      <c r="HR138" s="19">
        <f t="shared" ca="1" si="1090"/>
        <v>0</v>
      </c>
      <c r="HS138" s="19">
        <f t="shared" ca="1" si="1090"/>
        <v>0</v>
      </c>
      <c r="HT138" s="19">
        <f t="shared" ca="1" si="1090"/>
        <v>0</v>
      </c>
      <c r="HU138" s="19">
        <f t="shared" ca="1" si="1090"/>
        <v>0</v>
      </c>
      <c r="HV138" s="19">
        <f t="shared" ca="1" si="1090"/>
        <v>0</v>
      </c>
      <c r="HW138" s="19">
        <f t="shared" ca="1" si="1090"/>
        <v>0</v>
      </c>
      <c r="HX138" s="19">
        <f t="shared" ca="1" si="1090"/>
        <v>0</v>
      </c>
      <c r="HY138" s="19">
        <f t="shared" ca="1" si="1090"/>
        <v>0</v>
      </c>
      <c r="HZ138" s="19">
        <f t="shared" ca="1" si="1090"/>
        <v>0</v>
      </c>
      <c r="IA138" s="19">
        <f t="shared" ca="1" si="1090"/>
        <v>0</v>
      </c>
      <c r="IB138" s="19">
        <f t="shared" ca="1" si="1090"/>
        <v>0</v>
      </c>
      <c r="IC138" s="19">
        <f t="shared" ca="1" si="1090"/>
        <v>0</v>
      </c>
      <c r="ID138" s="19">
        <f t="shared" ca="1" si="1090"/>
        <v>0</v>
      </c>
      <c r="IE138" s="5">
        <f t="shared" ca="1" si="1091"/>
        <v>67</v>
      </c>
      <c r="IF138" s="9"/>
      <c r="IG138" s="5">
        <f t="shared" ca="1" si="1092"/>
        <v>1</v>
      </c>
      <c r="IH138" s="5" t="b">
        <f t="shared" ca="1" si="1092"/>
        <v>0</v>
      </c>
      <c r="II138" s="19">
        <f t="shared" ca="1" si="1093"/>
        <v>0</v>
      </c>
      <c r="IJ138" s="5">
        <f t="shared" ca="1" si="1092"/>
        <v>55</v>
      </c>
      <c r="IK138" s="19">
        <f t="shared" ca="1" si="1093"/>
        <v>1</v>
      </c>
      <c r="IL138" s="19">
        <f t="shared" ca="1" si="1093"/>
        <v>0</v>
      </c>
      <c r="IM138" s="19">
        <f t="shared" ca="1" si="1093"/>
        <v>0</v>
      </c>
      <c r="IN138" s="19">
        <f t="shared" ca="1" si="1093"/>
        <v>0</v>
      </c>
      <c r="IO138" s="19">
        <f t="shared" ca="1" si="1093"/>
        <v>0</v>
      </c>
      <c r="IP138" s="19">
        <f t="shared" ca="1" si="1093"/>
        <v>0</v>
      </c>
      <c r="IQ138" s="19">
        <f t="shared" ca="1" si="1093"/>
        <v>0</v>
      </c>
      <c r="IR138" s="19">
        <f t="shared" ca="1" si="1093"/>
        <v>0</v>
      </c>
      <c r="IS138" s="19">
        <f t="shared" ca="1" si="1093"/>
        <v>0</v>
      </c>
      <c r="IT138" s="19">
        <f t="shared" ca="1" si="1093"/>
        <v>0</v>
      </c>
      <c r="IU138" s="19">
        <f t="shared" ca="1" si="1093"/>
        <v>0</v>
      </c>
      <c r="IV138" s="19">
        <f t="shared" ca="1" si="1093"/>
        <v>0</v>
      </c>
      <c r="IW138" s="19">
        <f t="shared" ca="1" si="1093"/>
        <v>0</v>
      </c>
      <c r="IX138" s="19">
        <f t="shared" ca="1" si="1093"/>
        <v>0</v>
      </c>
      <c r="IY138" s="19">
        <f t="shared" ca="1" si="1093"/>
        <v>0</v>
      </c>
      <c r="IZ138" s="19">
        <f t="shared" ca="1" si="1093"/>
        <v>0</v>
      </c>
      <c r="JA138" s="19">
        <f t="shared" ca="1" si="1093"/>
        <v>0</v>
      </c>
      <c r="JB138" s="19">
        <f t="shared" ca="1" si="1093"/>
        <v>0</v>
      </c>
      <c r="JC138" s="19">
        <f t="shared" ca="1" si="1093"/>
        <v>0</v>
      </c>
      <c r="JD138" s="19">
        <f t="shared" ca="1" si="1093"/>
        <v>0</v>
      </c>
      <c r="JE138" s="19">
        <f t="shared" ca="1" si="1093"/>
        <v>0</v>
      </c>
      <c r="JF138" s="19">
        <f t="shared" ca="1" si="1093"/>
        <v>0</v>
      </c>
      <c r="JG138" s="5">
        <f t="shared" ca="1" si="1094"/>
        <v>1.2500000000000001E-2</v>
      </c>
      <c r="JH138" s="567">
        <f t="shared" ca="1" si="1094"/>
        <v>0</v>
      </c>
      <c r="JI138" s="5">
        <f t="shared" ca="1" si="1094"/>
        <v>6.25E-2</v>
      </c>
      <c r="JJ138" s="5">
        <f t="shared" ca="1" si="1094"/>
        <v>6.25E-2</v>
      </c>
      <c r="JK138" s="5">
        <f t="shared" ca="1" si="1094"/>
        <v>6.25E-2</v>
      </c>
      <c r="JL138" s="19">
        <f t="shared" ca="1" si="1093"/>
        <v>1</v>
      </c>
      <c r="JM138" s="19">
        <f t="shared" ca="1" si="1093"/>
        <v>0</v>
      </c>
      <c r="JN138" s="19">
        <f t="shared" ca="1" si="1093"/>
        <v>1</v>
      </c>
      <c r="JO138" s="9"/>
      <c r="JP138" s="5" t="b">
        <f t="shared" ca="1" si="1095"/>
        <v>0</v>
      </c>
      <c r="JQ138" s="19" t="b">
        <f t="shared" ca="1" si="1115"/>
        <v>1</v>
      </c>
      <c r="JR138" s="19">
        <f t="shared" ca="1" si="1115"/>
        <v>10</v>
      </c>
      <c r="JS138" s="5" t="b">
        <f t="shared" ca="1" si="1096"/>
        <v>0</v>
      </c>
      <c r="JT138" s="5" t="b">
        <f t="shared" ca="1" si="1096"/>
        <v>0</v>
      </c>
      <c r="JU138" s="5" t="b">
        <f t="shared" ca="1" si="1096"/>
        <v>1</v>
      </c>
      <c r="JV138" s="144">
        <f t="shared" ca="1" si="1116"/>
        <v>1</v>
      </c>
      <c r="JW138" s="144">
        <f t="shared" ca="1" si="1116"/>
        <v>1</v>
      </c>
      <c r="JX138" s="19" t="str">
        <f t="shared" ca="1" si="1117"/>
        <v>-</v>
      </c>
      <c r="JY138" s="19" t="str">
        <f t="shared" ca="1" si="1117"/>
        <v>-</v>
      </c>
      <c r="JZ138" s="19" t="str">
        <f t="shared" ca="1" si="1117"/>
        <v>-</v>
      </c>
      <c r="KA138" s="19" t="str">
        <f t="shared" ca="1" si="1117"/>
        <v>-</v>
      </c>
      <c r="KB138" s="19">
        <f t="shared" ca="1" si="1117"/>
        <v>1</v>
      </c>
      <c r="KC138" s="19">
        <f t="shared" ca="1" si="1117"/>
        <v>0.66</v>
      </c>
      <c r="KD138" s="19" t="str">
        <f t="shared" ca="1" si="1117"/>
        <v>-</v>
      </c>
      <c r="KE138" s="5" t="b" cm="1">
        <f t="array" aca="1" ref="KE138" ca="1">IF(OR(KF138:KM138&lt;&gt;"-"),TRUE,"-")</f>
        <v>1</v>
      </c>
      <c r="KF138" s="237">
        <f t="shared" ca="1" si="1127"/>
        <v>2</v>
      </c>
      <c r="KG138" s="237">
        <f t="shared" ca="1" si="1127"/>
        <v>2</v>
      </c>
      <c r="KH138" s="237">
        <f t="shared" ca="1" si="1127"/>
        <v>2</v>
      </c>
      <c r="KI138" s="237">
        <f t="shared" ca="1" si="1127"/>
        <v>2</v>
      </c>
      <c r="KJ138" s="237">
        <f t="shared" ca="1" si="1127"/>
        <v>2</v>
      </c>
      <c r="KK138" s="237">
        <f t="shared" ca="1" si="1127"/>
        <v>2</v>
      </c>
      <c r="KL138" s="237">
        <f t="shared" ca="1" si="1127"/>
        <v>2</v>
      </c>
      <c r="KM138" s="237">
        <f t="shared" ca="1" si="1127"/>
        <v>2</v>
      </c>
      <c r="KN138" s="5" t="str">
        <f t="array" aca="1" ref="KN138" ca="1">IF(OR(KO138:KU138&lt;&gt;"-"),TRUE,"-")</f>
        <v>-</v>
      </c>
      <c r="KO138" s="19" t="str">
        <f t="shared" ca="1" si="1119"/>
        <v>-</v>
      </c>
      <c r="KP138" s="19" t="str">
        <f t="shared" ca="1" si="1119"/>
        <v>-</v>
      </c>
      <c r="KQ138" s="19" t="str">
        <f t="shared" ca="1" si="1119"/>
        <v>-</v>
      </c>
      <c r="KR138" s="19" t="str">
        <f t="shared" ca="1" si="1119"/>
        <v>-</v>
      </c>
      <c r="KS138" s="19" t="str">
        <f t="shared" ca="1" si="1119"/>
        <v>-</v>
      </c>
      <c r="KT138" s="19" t="str">
        <f t="shared" ca="1" si="1119"/>
        <v>-</v>
      </c>
      <c r="KU138" s="19" t="str">
        <f t="shared" ca="1" si="1119"/>
        <v>-</v>
      </c>
      <c r="KV138" s="19" t="b">
        <f t="shared" ca="1" si="1119"/>
        <v>0</v>
      </c>
      <c r="KW138" s="144">
        <f t="shared" ca="1" si="1098"/>
        <v>2</v>
      </c>
      <c r="KX138" s="19">
        <f t="shared" ca="1" si="1119"/>
        <v>2</v>
      </c>
      <c r="KY138" s="19" t="b">
        <f t="shared" ca="1" si="1119"/>
        <v>0</v>
      </c>
      <c r="KZ138" s="19" t="str">
        <f t="shared" ca="1" si="1119"/>
        <v>-</v>
      </c>
      <c r="LA138" s="5" t="str">
        <f t="shared" ca="1" si="1099"/>
        <v>-</v>
      </c>
      <c r="LB138" s="5" t="str">
        <f t="shared" ca="1" si="1099"/>
        <v>-</v>
      </c>
      <c r="LC138" s="5" t="str">
        <f t="shared" ca="1" si="1099"/>
        <v>-</v>
      </c>
      <c r="LD138" s="5" t="str">
        <f t="shared" ca="1" si="1099"/>
        <v>-</v>
      </c>
      <c r="LE138" s="19" t="b">
        <f t="shared" ca="1" si="1120"/>
        <v>0</v>
      </c>
      <c r="LF138" s="19" t="str">
        <f t="shared" ca="1" si="1120"/>
        <v>-</v>
      </c>
      <c r="LG138" s="19" t="str">
        <f t="shared" ca="1" si="1120"/>
        <v>-</v>
      </c>
      <c r="LH138" s="19" t="b">
        <f t="shared" ca="1" si="1120"/>
        <v>1</v>
      </c>
      <c r="LI138" s="19">
        <f t="shared" ca="1" si="1120"/>
        <v>0.75</v>
      </c>
      <c r="LJ138" s="19">
        <f t="shared" ca="1" si="1120"/>
        <v>0.75</v>
      </c>
      <c r="LK138" s="19">
        <f t="shared" ca="1" si="1120"/>
        <v>0.99</v>
      </c>
      <c r="LL138" s="19">
        <f t="shared" ca="1" si="1120"/>
        <v>0.5</v>
      </c>
      <c r="LM138" s="19">
        <f t="shared" ca="1" si="1120"/>
        <v>0</v>
      </c>
      <c r="LN138" s="19">
        <f t="shared" ca="1" si="1120"/>
        <v>0</v>
      </c>
      <c r="LO138" s="19" t="str">
        <f t="shared" ca="1" si="1120"/>
        <v>-</v>
      </c>
      <c r="LP138" s="5" t="str" cm="1">
        <f t="array" aca="1" ref="LP138" ca="1">INDEX(i.meatgrid,$Q138,LP$7)</f>
        <v>-</v>
      </c>
      <c r="LQ138" s="5" t="str" cm="1">
        <f t="array" aca="1" ref="LQ138" ca="1">INDEX(i.meatgrid,$Q138,LQ$7)</f>
        <v>-</v>
      </c>
      <c r="LR138" s="19" t="str">
        <f t="shared" ca="1" si="1120"/>
        <v>-</v>
      </c>
      <c r="LS138" s="5">
        <f t="shared" ca="1" si="1101"/>
        <v>1</v>
      </c>
      <c r="LT138" s="9"/>
      <c r="LU138" s="19">
        <f t="shared" ca="1" si="1120"/>
        <v>70</v>
      </c>
      <c r="LV138" s="19">
        <f t="shared" ca="1" si="1102"/>
        <v>50</v>
      </c>
      <c r="LW138" s="19">
        <f t="shared" ca="1" si="1102"/>
        <v>80</v>
      </c>
      <c r="LX138" s="19">
        <f t="shared" ca="1" si="1102"/>
        <v>50</v>
      </c>
      <c r="LY138" s="5" t="b" cm="1">
        <f t="array" aca="1" ref="LY138" ca="1">INDEX(i.meatgrid,$Q138,LY$7)</f>
        <v>0</v>
      </c>
      <c r="LZ138" s="5" t="b" cm="1">
        <f t="array" aca="1" ref="LZ138" ca="1">INDEX(i.meatgrid,$Q138,LZ$7)</f>
        <v>0</v>
      </c>
      <c r="MA138" s="5" t="str" cm="1">
        <f t="array" aca="1" ref="MA138" ca="1">INDEX(i.meatgrid,$Q138,MA$7)</f>
        <v>-</v>
      </c>
      <c r="MB138" s="5" t="str" cm="1">
        <f t="array" aca="1" ref="MB138" ca="1">INDEX(i.meatgrid,$Q138,MB$7)</f>
        <v>-</v>
      </c>
      <c r="MC138" s="19">
        <f t="shared" ca="1" si="1103"/>
        <v>1</v>
      </c>
      <c r="MD138" s="5">
        <f t="shared" ca="1" si="1104"/>
        <v>1</v>
      </c>
      <c r="ME138" s="5" cm="1">
        <f t="array" aca="1" ref="ME138" ca="1">INDEX(i.meatgrid,$Q138,ME$7)</f>
        <v>0</v>
      </c>
      <c r="MF138" s="5" cm="1">
        <f t="array" aca="1" ref="MF138" ca="1">INDEX(i.meatgrid,$Q138,MF$7)</f>
        <v>0</v>
      </c>
      <c r="MG138" s="5" cm="1">
        <f t="array" aca="1" ref="MG138" ca="1">INDEX(i.meatgrid,$Q138,MG$7)</f>
        <v>0</v>
      </c>
      <c r="MH138" s="5" cm="1">
        <f t="array" aca="1" ref="MH138" ca="1">INDEX(i.meatgrid,$Q138,MH$7)</f>
        <v>0</v>
      </c>
      <c r="MI138" s="5" cm="1">
        <f t="array" aca="1" ref="MI138" ca="1">INDEX(i.meatgrid,$Q138,MI$7)</f>
        <v>1</v>
      </c>
      <c r="MJ138" s="5" cm="1">
        <f t="array" aca="1" ref="MJ138" ca="1">INDEX(i.meatgrid,$Q138,MJ$7)</f>
        <v>1</v>
      </c>
      <c r="MK138" s="5" cm="1">
        <f t="array" aca="1" ref="MK138" ca="1">INDEX(i.meatgrid,$Q138,MK$7)</f>
        <v>1</v>
      </c>
      <c r="ML138" s="5" cm="1">
        <f t="array" aca="1" ref="ML138" ca="1">INDEX(i.meatgrid,$Q138,ML$7)</f>
        <v>1</v>
      </c>
      <c r="MM138" s="19">
        <f t="shared" ca="1" si="1105"/>
        <v>1</v>
      </c>
      <c r="MN138" s="9"/>
      <c r="MO138" s="19" t="b">
        <f t="shared" ca="1" si="1106"/>
        <v>0</v>
      </c>
      <c r="MP138" s="19" t="b">
        <f t="shared" ca="1" si="1106"/>
        <v>0</v>
      </c>
      <c r="MQ138" s="19">
        <f t="shared" ca="1" si="1106"/>
        <v>1</v>
      </c>
      <c r="MR138" s="19">
        <f t="shared" ca="1" si="1106"/>
        <v>0.75</v>
      </c>
      <c r="MS138" s="19">
        <f t="shared" ca="1" si="1106"/>
        <v>0.75</v>
      </c>
      <c r="MT138" s="19">
        <f t="shared" ca="1" si="1106"/>
        <v>0.8</v>
      </c>
      <c r="MU138" s="19">
        <f t="shared" ca="1" si="1106"/>
        <v>0.82499999999999996</v>
      </c>
      <c r="MV138" s="19">
        <f t="shared" ca="1" si="1106"/>
        <v>0.875</v>
      </c>
      <c r="MW138" s="19">
        <f t="shared" ca="1" si="1106"/>
        <v>0.9</v>
      </c>
      <c r="MX138" s="19">
        <f t="shared" ca="1" si="1106"/>
        <v>1</v>
      </c>
      <c r="MY138" s="19">
        <f t="shared" ca="1" si="1106"/>
        <v>0.875</v>
      </c>
      <c r="MZ138" s="19" t="b">
        <f t="shared" ca="1" si="1106"/>
        <v>1</v>
      </c>
      <c r="NA138" s="19">
        <f t="shared" ca="1" si="1106"/>
        <v>74.989999999999995</v>
      </c>
      <c r="NB138" s="19" t="str">
        <f t="shared" ca="1" si="1106"/>
        <v>-</v>
      </c>
      <c r="NC138" s="19" t="str">
        <f t="shared" ca="1" si="1106"/>
        <v>-</v>
      </c>
      <c r="ND138" s="19" t="str">
        <f t="shared" ca="1" si="1106"/>
        <v>-</v>
      </c>
      <c r="NE138" s="19" t="str">
        <f t="shared" ca="1" si="1107"/>
        <v>-</v>
      </c>
      <c r="NF138" s="19" t="str">
        <f t="shared" ca="1" si="1107"/>
        <v>-</v>
      </c>
      <c r="NG138" s="19" t="str">
        <f t="shared" ca="1" si="1107"/>
        <v>-</v>
      </c>
      <c r="NH138" s="19" t="str">
        <f t="shared" ca="1" si="1107"/>
        <v>-</v>
      </c>
      <c r="NI138" s="19">
        <f t="shared" ca="1" si="1107"/>
        <v>36.99</v>
      </c>
      <c r="NJ138" s="19">
        <f t="shared" ca="1" si="1107"/>
        <v>36.99</v>
      </c>
      <c r="NK138" s="19" t="str">
        <f t="shared" ca="1" si="1107"/>
        <v>-</v>
      </c>
      <c r="NL138" s="19" t="str">
        <f t="shared" ca="1" si="1107"/>
        <v>-</v>
      </c>
      <c r="NM138" s="19" t="str">
        <f t="shared" ca="1" si="1107"/>
        <v>-</v>
      </c>
      <c r="NN138" s="19" t="str">
        <f t="shared" ca="1" si="1107"/>
        <v>-</v>
      </c>
      <c r="NO138" s="19" t="str">
        <f t="shared" ca="1" si="1107"/>
        <v>-</v>
      </c>
      <c r="NP138" s="19">
        <f t="shared" ca="1" si="1107"/>
        <v>49.99</v>
      </c>
      <c r="NQ138" s="19">
        <f t="shared" ca="1" si="1107"/>
        <v>49.99</v>
      </c>
      <c r="NR138" s="19">
        <f t="shared" ca="1" si="1107"/>
        <v>49.99</v>
      </c>
      <c r="NS138" s="19">
        <f t="shared" ca="1" si="1107"/>
        <v>49.99</v>
      </c>
      <c r="NT138" s="19">
        <f t="shared" ca="1" si="1107"/>
        <v>49.99</v>
      </c>
      <c r="NU138" s="19">
        <f t="shared" ca="1" si="1107"/>
        <v>49.99</v>
      </c>
      <c r="NV138" s="19">
        <f t="shared" ca="1" si="1107"/>
        <v>49.99</v>
      </c>
      <c r="NW138" s="19">
        <f t="shared" ca="1" si="1107"/>
        <v>49.99</v>
      </c>
      <c r="NX138" s="19">
        <f t="shared" ca="1" si="1107"/>
        <v>412.99</v>
      </c>
      <c r="NY138" s="19">
        <f t="shared" ca="1" si="1107"/>
        <v>412.99</v>
      </c>
      <c r="NZ138" s="19" t="str">
        <f t="shared" ca="1" si="1107"/>
        <v>-</v>
      </c>
      <c r="OA138" s="19" t="str">
        <f t="shared" ca="1" si="1107"/>
        <v>-</v>
      </c>
      <c r="OB138" s="19" t="str">
        <f t="shared" ca="1" si="1107"/>
        <v>-</v>
      </c>
      <c r="OC138" s="19" t="str">
        <f t="shared" ca="1" si="1107"/>
        <v>-</v>
      </c>
      <c r="OD138" s="19" t="str">
        <f t="shared" ca="1" si="1107"/>
        <v>-</v>
      </c>
      <c r="OE138" s="19">
        <f t="shared" ca="1" si="1107"/>
        <v>6.8900000000000006</v>
      </c>
      <c r="OF138" s="19">
        <f t="shared" ca="1" si="1107"/>
        <v>6.8900000000000006</v>
      </c>
      <c r="OG138" s="19">
        <f t="shared" ca="1" si="1107"/>
        <v>6.8900000000000006</v>
      </c>
      <c r="OH138" s="19">
        <f t="shared" ca="1" si="1107"/>
        <v>6.8900000000000006</v>
      </c>
      <c r="OI138" s="19">
        <f t="shared" ca="1" si="1107"/>
        <v>6.8900000000000006</v>
      </c>
      <c r="OJ138" s="19">
        <f t="shared" ca="1" si="1107"/>
        <v>6.8900000000000006</v>
      </c>
      <c r="OK138" s="19">
        <f t="shared" ca="1" si="1107"/>
        <v>6.8900000000000006</v>
      </c>
      <c r="OL138" s="19">
        <f t="shared" ca="1" si="1107"/>
        <v>6.8900000000000006</v>
      </c>
      <c r="OM138" s="19">
        <f t="shared" ca="1" si="1107"/>
        <v>346.99</v>
      </c>
      <c r="ON138" s="19">
        <f t="shared" ca="1" si="1107"/>
        <v>346.99</v>
      </c>
      <c r="OO138" s="19" t="str">
        <f t="shared" ca="1" si="1107"/>
        <v>-</v>
      </c>
      <c r="OP138" s="19" t="str">
        <f t="shared" ca="1" si="1107"/>
        <v>-</v>
      </c>
      <c r="OQ138" s="19" t="str">
        <f t="shared" ca="1" si="1107"/>
        <v>-</v>
      </c>
      <c r="OR138" s="19" t="str">
        <f t="shared" ca="1" si="1107"/>
        <v>-</v>
      </c>
      <c r="OS138" s="19" t="str">
        <f t="shared" ca="1" si="1107"/>
        <v>-</v>
      </c>
      <c r="OT138" s="19">
        <f t="shared" ca="1" si="1107"/>
        <v>0</v>
      </c>
      <c r="OU138" s="24">
        <v>0</v>
      </c>
    </row>
    <row r="139" spans="1:411" outlineLevel="2">
      <c r="A139" s="21">
        <f t="shared" si="158"/>
        <v>134</v>
      </c>
      <c r="B139" s="222">
        <f t="shared" ca="1" si="1121"/>
        <v>130</v>
      </c>
      <c r="C139">
        <v>204</v>
      </c>
      <c r="D139" s="144" t="str">
        <f t="shared" ca="1" si="1068"/>
        <v>GSM</v>
      </c>
      <c r="E139" t="b">
        <v>1</v>
      </c>
      <c r="F139" t="b">
        <v>0</v>
      </c>
      <c r="G139" t="b">
        <f t="shared" si="1069"/>
        <v>1</v>
      </c>
      <c r="H139" s="237">
        <f t="shared" ca="1" si="1122"/>
        <v>2</v>
      </c>
      <c r="I139" s="237">
        <f t="shared" ca="1" si="1122"/>
        <v>1</v>
      </c>
      <c r="J139" s="237" t="str">
        <f t="shared" ca="1" si="1122"/>
        <v/>
      </c>
      <c r="K139" s="237">
        <f t="shared" ca="1" si="1122"/>
        <v>2</v>
      </c>
      <c r="L139" s="237">
        <f t="shared" ca="1" si="1108"/>
        <v>2</v>
      </c>
      <c r="M139" s="237">
        <f t="shared" ca="1" si="1108"/>
        <v>2</v>
      </c>
      <c r="N139" s="237">
        <f t="shared" ca="1" si="1108"/>
        <v>3</v>
      </c>
      <c r="O139" s="237">
        <f t="shared" ca="1" si="1108"/>
        <v>1</v>
      </c>
      <c r="P139" s="237">
        <f t="shared" ca="1" si="1108"/>
        <v>1</v>
      </c>
      <c r="Q139" s="237">
        <f t="shared" ca="1" si="1108"/>
        <v>2</v>
      </c>
      <c r="R139" s="237">
        <f t="shared" ca="1" si="1108"/>
        <v>1</v>
      </c>
      <c r="S139" s="237">
        <f t="shared" ca="1" si="1108"/>
        <v>1</v>
      </c>
      <c r="T139" s="237">
        <f t="shared" ca="1" si="1108"/>
        <v>1</v>
      </c>
      <c r="U139" s="275"/>
      <c r="V139" s="275"/>
      <c r="W139" s="237">
        <f t="shared" ca="1" si="1109"/>
        <v>0</v>
      </c>
      <c r="X139" s="275"/>
      <c r="Y139" s="275">
        <f t="shared" ca="1" si="1110"/>
        <v>0</v>
      </c>
      <c r="Z139" s="275">
        <f t="shared" ca="1" si="1110"/>
        <v>0</v>
      </c>
      <c r="AA139" s="275">
        <f t="shared" ca="1" si="1110"/>
        <v>0</v>
      </c>
      <c r="AB139" s="275">
        <f t="shared" ca="1" si="1110"/>
        <v>0</v>
      </c>
      <c r="AC139" s="275">
        <f t="shared" ca="1" si="1110"/>
        <v>0</v>
      </c>
      <c r="AD139" s="275">
        <f t="shared" ca="1" si="1110"/>
        <v>0</v>
      </c>
      <c r="AE139" s="275">
        <f t="shared" ca="1" si="1110"/>
        <v>0</v>
      </c>
      <c r="AF139" s="144">
        <f ca="1">INDEX(CHOOSE($N139,DataAutumn!i.AdultDrys,DataWinter!i.AdultDrys,DataSpring!i.AdultDrys),1,$M139)</f>
        <v>3</v>
      </c>
      <c r="AG139" s="5">
        <f t="shared" ca="1" si="1070"/>
        <v>2</v>
      </c>
      <c r="AH139" s="5">
        <f t="shared" ca="1" si="1070"/>
        <v>0</v>
      </c>
      <c r="AI139" s="5">
        <f t="shared" ca="1" si="1071"/>
        <v>1</v>
      </c>
      <c r="AJ139">
        <f t="shared" ca="1" si="1072"/>
        <v>5</v>
      </c>
      <c r="AL139" s="231" t="str">
        <f ca="1">TEXT(LEFT(OFFSET(AL139,-1,0),5)+1,"00000")&amp;MID(OFFSET(AL139,-1,0),6,FIND(" ",OFFSET(AL139,-1,0),7)-5)
&amp; $D139           &amp; " Day"&amp;INDEX(i.DOY,$N139,1)              &amp; IF($IG139=0," FWM","")&amp;IF($IG139=1," MWM","")&amp;IF($IG139=5," Mat","")&amp;IF($IH139=TRUE,"&amp;BBT","    ")
&amp;INDEX(DataMaster!$B$98:$B$105,$Q139,0)    &amp;IF(JQ139," SR"&amp;JR139,"")&amp; " WP"&amp;TEXT($MC139*100,"000p")           &amp; " MP"&amp;TEXT($MD139*100,"000p")           &amp; " GP"&amp;TEXT($MM139*100,"000p")
&amp; " (F"&amp;3+COUNTIF($CV139:$CY139,TRUE)&amp;3&amp;"N"&amp;$DM139&amp;$DN139&amp;")"</f>
        <v>00005 FeedSupply_DSP GSM Day204 MWM    Only export SR10 WP100p MP100p GP100p (F33N33)</v>
      </c>
      <c r="AM139" s="9" t="str">
        <f ca="1">IF(COUNTIF(AL$5:AL139,AL139)=1,"-","Dup")</f>
        <v>-</v>
      </c>
      <c r="AN139" s="9"/>
      <c r="AO139" s="237" t="str">
        <f t="shared" ca="1" si="1123"/>
        <v>-</v>
      </c>
      <c r="AP139" s="237" t="str">
        <f t="shared" ca="1" si="1123"/>
        <v>-</v>
      </c>
      <c r="AQ139" s="237" t="str">
        <f t="shared" ca="1" si="1123"/>
        <v>-</v>
      </c>
      <c r="AR139" s="237" t="str">
        <f t="shared" ca="1" si="1123"/>
        <v>-</v>
      </c>
      <c r="AS139" s="237" t="str">
        <f t="shared" ca="1" si="1123"/>
        <v>-</v>
      </c>
      <c r="AT139" s="237" t="str">
        <f t="shared" ca="1" si="1123"/>
        <v>-</v>
      </c>
      <c r="AU139" s="237" t="str">
        <f t="shared" ca="1" si="1123"/>
        <v>-</v>
      </c>
      <c r="AV139" s="237" t="str">
        <f t="shared" ca="1" si="1123"/>
        <v>-</v>
      </c>
      <c r="AW139" s="9"/>
      <c r="AX139" s="5" t="b">
        <f t="shared" ca="1" si="1073"/>
        <v>0</v>
      </c>
      <c r="AY139" s="5" t="str">
        <f t="shared" ca="1" si="1073"/>
        <v>-</v>
      </c>
      <c r="AZ139" s="5" t="b">
        <f t="shared" ca="1" si="1073"/>
        <v>0</v>
      </c>
      <c r="BA139" s="5" t="b">
        <f t="shared" ca="1" si="1073"/>
        <v>1</v>
      </c>
      <c r="BB139" s="5" t="b">
        <f t="shared" ca="1" si="1073"/>
        <v>1</v>
      </c>
      <c r="BC139" s="144">
        <f t="shared" ca="1" si="1073"/>
        <v>0</v>
      </c>
      <c r="BD139" s="19" t="b">
        <f t="shared" ca="1" si="1074"/>
        <v>1</v>
      </c>
      <c r="BE139" s="9"/>
      <c r="BF139" s="5" t="str">
        <f t="shared" ca="1" si="1075"/>
        <v>-</v>
      </c>
      <c r="BG139" s="19" t="str">
        <f t="shared" ca="1" si="1076"/>
        <v>-</v>
      </c>
      <c r="BH139" s="19" t="str">
        <f t="shared" ca="1" si="1076"/>
        <v>-</v>
      </c>
      <c r="BI139" s="19" t="str">
        <f t="shared" ca="1" si="1076"/>
        <v>-</v>
      </c>
      <c r="BJ139" s="5" t="str">
        <f t="shared" ca="1" si="1077"/>
        <v>-</v>
      </c>
      <c r="BK139" s="19" t="str">
        <f t="shared" ca="1" si="1078"/>
        <v>-</v>
      </c>
      <c r="BL139" s="5" t="str">
        <f t="shared" ca="1" si="1079"/>
        <v>-</v>
      </c>
      <c r="BM139" s="19" t="str">
        <f t="shared" ca="1" si="1080"/>
        <v>-</v>
      </c>
      <c r="BN139" s="19" t="str">
        <f t="shared" ca="1" si="1080"/>
        <v>-</v>
      </c>
      <c r="BO139" s="19" t="str">
        <f t="shared" ca="1" si="1080"/>
        <v>-</v>
      </c>
      <c r="BP139" s="5" t="str">
        <f t="shared" ca="1" si="1081"/>
        <v>-</v>
      </c>
      <c r="BQ139" s="9"/>
      <c r="BR139" s="19" t="str">
        <f t="shared" ca="1" si="1082"/>
        <v>-</v>
      </c>
      <c r="BS139" s="19" t="str">
        <f t="shared" ca="1" si="1082"/>
        <v>-</v>
      </c>
      <c r="BT139" s="19" t="str">
        <f t="shared" ca="1" si="1082"/>
        <v>-</v>
      </c>
      <c r="BU139" s="19" t="str">
        <f t="shared" ca="1" si="1082"/>
        <v>-</v>
      </c>
      <c r="BV139" s="19" t="str">
        <f t="shared" ca="1" si="1082"/>
        <v>-</v>
      </c>
      <c r="BW139" s="19" t="str">
        <f t="shared" ca="1" si="1082"/>
        <v>-</v>
      </c>
      <c r="BX139" s="19" t="str">
        <f t="shared" ca="1" si="1082"/>
        <v>-</v>
      </c>
      <c r="BY139" s="19" t="str">
        <f t="shared" ca="1" si="1082"/>
        <v>-</v>
      </c>
      <c r="BZ139" s="19" t="str">
        <f t="shared" ca="1" si="1082"/>
        <v>-</v>
      </c>
      <c r="CA139" s="19" t="str">
        <f t="shared" ca="1" si="1082"/>
        <v>-</v>
      </c>
      <c r="CB139" s="9"/>
      <c r="CC139" s="237" t="b">
        <f t="shared" ca="1" si="1128"/>
        <v>1</v>
      </c>
      <c r="CD139" s="12" t="b">
        <v>1</v>
      </c>
      <c r="CE139" s="237" t="b">
        <f t="shared" ca="1" si="1128"/>
        <v>1</v>
      </c>
      <c r="CF139" s="251">
        <f t="shared" ca="1" si="1129"/>
        <v>2232105</v>
      </c>
      <c r="CG139" s="237" t="b">
        <f t="shared" ca="1" si="1128"/>
        <v>0</v>
      </c>
      <c r="CH139" s="12" t="s">
        <v>34</v>
      </c>
      <c r="CI139" s="19" t="b">
        <f t="shared" ca="1" si="1112"/>
        <v>1</v>
      </c>
      <c r="CJ139" s="237">
        <f t="shared" ca="1" si="1124"/>
        <v>2105</v>
      </c>
      <c r="CK139" s="19" t="str">
        <f t="shared" ca="1" si="1112"/>
        <v>-</v>
      </c>
      <c r="CL139" s="19">
        <f t="shared" ca="1" si="1112"/>
        <v>1</v>
      </c>
      <c r="CM139" s="19">
        <f t="shared" ca="1" si="1112"/>
        <v>1</v>
      </c>
      <c r="CN139" s="9"/>
      <c r="CO139" s="444">
        <f t="shared" ca="1" si="1084"/>
        <v>652</v>
      </c>
      <c r="CP139" s="444">
        <f t="shared" ca="1" si="1084"/>
        <v>686</v>
      </c>
      <c r="CQ139" s="444">
        <f t="shared" ca="1" si="1084"/>
        <v>721</v>
      </c>
      <c r="CR139" s="152">
        <f t="shared" ca="1" si="1085"/>
        <v>378</v>
      </c>
      <c r="CS139" s="152">
        <f t="shared" ca="1" si="1085"/>
        <v>413</v>
      </c>
      <c r="CT139" s="152">
        <f t="shared" ca="1" si="1085"/>
        <v>448</v>
      </c>
      <c r="CU139" s="19" t="str">
        <f t="shared" ca="1" si="1086"/>
        <v>-</v>
      </c>
      <c r="CV139" s="12" t="b">
        <v>0</v>
      </c>
      <c r="CW139" s="12" t="b">
        <v>0</v>
      </c>
      <c r="CX139" s="12" t="b">
        <v>0</v>
      </c>
      <c r="CY139" s="12" t="b">
        <v>0</v>
      </c>
      <c r="CZ139" s="19" t="b">
        <f t="shared" ca="1" si="1086"/>
        <v>1</v>
      </c>
      <c r="DA139" s="19">
        <f t="shared" ca="1" si="1086"/>
        <v>0</v>
      </c>
      <c r="DB139" s="19">
        <f t="shared" ca="1" si="1086"/>
        <v>0</v>
      </c>
      <c r="DC139" s="19">
        <f t="shared" ca="1" si="1086"/>
        <v>0</v>
      </c>
      <c r="DD139" s="19">
        <f t="shared" ca="1" si="1086"/>
        <v>0</v>
      </c>
      <c r="DE139" s="19">
        <f t="shared" ca="1" si="1086"/>
        <v>0</v>
      </c>
      <c r="DF139" s="19">
        <f t="shared" ca="1" si="1086"/>
        <v>0</v>
      </c>
      <c r="DG139" s="19">
        <f t="shared" ca="1" si="1086"/>
        <v>0</v>
      </c>
      <c r="DH139" s="19">
        <f t="shared" ca="1" si="1086"/>
        <v>0</v>
      </c>
      <c r="DI139" s="19">
        <f t="shared" ca="1" si="1086"/>
        <v>0</v>
      </c>
      <c r="DJ139" s="19">
        <f t="shared" ca="1" si="1086"/>
        <v>0</v>
      </c>
      <c r="DK139" s="19">
        <f t="shared" ca="1" si="1086"/>
        <v>0</v>
      </c>
      <c r="DL139" s="19">
        <f t="shared" ca="1" si="1087"/>
        <v>0</v>
      </c>
      <c r="DM139" s="12">
        <v>3</v>
      </c>
      <c r="DN139" s="12">
        <v>3</v>
      </c>
      <c r="DO139" s="19">
        <f t="shared" ca="1" si="1125"/>
        <v>0</v>
      </c>
      <c r="DP139" s="12">
        <v>1</v>
      </c>
      <c r="DQ139" s="12">
        <v>-1</v>
      </c>
      <c r="DR139" s="19" t="str">
        <f t="shared" ca="1" si="1087"/>
        <v>-</v>
      </c>
      <c r="DS139" s="19" t="str">
        <f t="shared" ca="1" si="1087"/>
        <v>-</v>
      </c>
      <c r="DT139" s="19" t="str">
        <f t="shared" ca="1" si="1087"/>
        <v>-</v>
      </c>
      <c r="DU139" s="251">
        <f t="shared" ca="1" si="1113"/>
        <v>0</v>
      </c>
      <c r="DV139" s="251">
        <f t="shared" si="1126"/>
        <v>1</v>
      </c>
      <c r="DW139" s="251">
        <f t="shared" si="1114"/>
        <v>-1</v>
      </c>
      <c r="DX139" s="19" t="str">
        <f t="shared" ca="1" si="1087"/>
        <v>-</v>
      </c>
      <c r="DY139" s="19" t="str">
        <f t="shared" ca="1" si="1087"/>
        <v>-</v>
      </c>
      <c r="DZ139" s="19" t="str">
        <f t="shared" ca="1" si="1087"/>
        <v>-</v>
      </c>
      <c r="EA139" s="19" t="str">
        <f t="shared" ca="1" si="1087"/>
        <v>-</v>
      </c>
      <c r="EB139" s="19" t="str">
        <f t="shared" ca="1" si="1087"/>
        <v>-</v>
      </c>
      <c r="EC139" s="19" t="str">
        <f t="shared" ca="1" si="1087"/>
        <v>-</v>
      </c>
      <c r="ED139" s="19">
        <f t="shared" ca="1" si="1087"/>
        <v>0</v>
      </c>
      <c r="EE139" s="19">
        <f t="shared" ca="1" si="1087"/>
        <v>0</v>
      </c>
      <c r="EF139" s="19">
        <f t="shared" ca="1" si="1087"/>
        <v>0</v>
      </c>
      <c r="EG139" s="19">
        <f t="shared" ca="1" si="1087"/>
        <v>0</v>
      </c>
      <c r="EH139" s="19">
        <f t="shared" ca="1" si="1087"/>
        <v>0</v>
      </c>
      <c r="EI139" s="19">
        <f t="shared" ca="1" si="1087"/>
        <v>0</v>
      </c>
      <c r="EJ139" s="19">
        <f t="shared" ca="1" si="1087"/>
        <v>0</v>
      </c>
      <c r="EK139" s="19">
        <f t="shared" ca="1" si="1087"/>
        <v>0</v>
      </c>
      <c r="EL139" s="19">
        <f t="shared" ca="1" si="1087"/>
        <v>0</v>
      </c>
      <c r="EM139" s="19">
        <f t="shared" ca="1" si="1087"/>
        <v>0</v>
      </c>
      <c r="EN139" s="19">
        <f t="shared" ca="1" si="1087"/>
        <v>0</v>
      </c>
      <c r="EO139" s="19">
        <f t="shared" ca="1" si="1087"/>
        <v>0</v>
      </c>
      <c r="EP139" s="19">
        <f t="shared" ca="1" si="1087"/>
        <v>0</v>
      </c>
      <c r="EQ139" s="19">
        <f t="shared" ca="1" si="1087"/>
        <v>0</v>
      </c>
      <c r="ER139" s="19">
        <f t="shared" ca="1" si="1087"/>
        <v>0</v>
      </c>
      <c r="ES139" s="19">
        <f t="shared" ca="1" si="1087"/>
        <v>0</v>
      </c>
      <c r="ET139" s="19">
        <f t="shared" ca="1" si="1088"/>
        <v>0</v>
      </c>
      <c r="EU139" s="19">
        <f t="shared" ca="1" si="1088"/>
        <v>0</v>
      </c>
      <c r="EV139" s="19">
        <f t="shared" ca="1" si="1088"/>
        <v>0</v>
      </c>
      <c r="EW139" s="19">
        <f t="shared" ca="1" si="1088"/>
        <v>0</v>
      </c>
      <c r="EX139" s="19">
        <f t="shared" ca="1" si="1088"/>
        <v>0</v>
      </c>
      <c r="EY139" s="19">
        <f t="shared" ca="1" si="1088"/>
        <v>0</v>
      </c>
      <c r="EZ139" s="19">
        <f t="shared" ca="1" si="1088"/>
        <v>0</v>
      </c>
      <c r="FA139" s="19">
        <f t="shared" ca="1" si="1088"/>
        <v>0</v>
      </c>
      <c r="FB139" s="19">
        <f t="shared" ca="1" si="1088"/>
        <v>0</v>
      </c>
      <c r="FC139" s="19">
        <f t="shared" ca="1" si="1088"/>
        <v>0</v>
      </c>
      <c r="FD139" s="19">
        <f t="shared" ca="1" si="1088"/>
        <v>0</v>
      </c>
      <c r="FE139" s="19">
        <f t="shared" ca="1" si="1088"/>
        <v>0</v>
      </c>
      <c r="FF139" s="19">
        <f t="shared" ca="1" si="1088"/>
        <v>0</v>
      </c>
      <c r="FG139" s="19">
        <f t="shared" ca="1" si="1088"/>
        <v>0</v>
      </c>
      <c r="FH139" s="19">
        <f t="shared" ca="1" si="1088"/>
        <v>0</v>
      </c>
      <c r="FI139" s="19">
        <f t="shared" ca="1" si="1088"/>
        <v>0</v>
      </c>
      <c r="FJ139" s="19">
        <f t="shared" ca="1" si="1089"/>
        <v>0</v>
      </c>
      <c r="FK139" s="19">
        <f t="shared" ca="1" si="1089"/>
        <v>0</v>
      </c>
      <c r="FL139" s="19">
        <f t="shared" ca="1" si="1089"/>
        <v>0</v>
      </c>
      <c r="FM139" s="19">
        <f t="shared" ca="1" si="1089"/>
        <v>0</v>
      </c>
      <c r="FN139" s="19">
        <f t="shared" ca="1" si="1089"/>
        <v>0</v>
      </c>
      <c r="FO139" s="19">
        <f t="shared" ca="1" si="1089"/>
        <v>0</v>
      </c>
      <c r="FP139" s="19">
        <f t="shared" ca="1" si="1089"/>
        <v>0</v>
      </c>
      <c r="FQ139" s="19">
        <f t="shared" ca="1" si="1089"/>
        <v>0</v>
      </c>
      <c r="FR139" s="19">
        <f t="shared" ca="1" si="1089"/>
        <v>0</v>
      </c>
      <c r="FS139" s="19">
        <f t="shared" ca="1" si="1089"/>
        <v>0</v>
      </c>
      <c r="FT139" s="19">
        <f t="shared" ca="1" si="1089"/>
        <v>0</v>
      </c>
      <c r="FU139" s="19">
        <f t="shared" ca="1" si="1089"/>
        <v>0</v>
      </c>
      <c r="FV139" s="19">
        <f t="shared" ca="1" si="1089"/>
        <v>0</v>
      </c>
      <c r="FW139" s="19">
        <f t="shared" ca="1" si="1089"/>
        <v>0</v>
      </c>
      <c r="FX139" s="19">
        <f t="shared" ca="1" si="1089"/>
        <v>0</v>
      </c>
      <c r="FY139" s="19">
        <f t="shared" ca="1" si="1089"/>
        <v>0</v>
      </c>
      <c r="FZ139" s="19">
        <f t="shared" ca="1" si="1089"/>
        <v>0</v>
      </c>
      <c r="GA139" s="19">
        <f t="shared" ca="1" si="1089"/>
        <v>0</v>
      </c>
      <c r="GB139" s="19">
        <f t="shared" ca="1" si="1089"/>
        <v>0</v>
      </c>
      <c r="GC139" s="19">
        <f t="shared" ca="1" si="1089"/>
        <v>0</v>
      </c>
      <c r="GD139" s="19">
        <f t="shared" ca="1" si="1089"/>
        <v>0</v>
      </c>
      <c r="GE139" s="19">
        <f t="shared" ca="1" si="1089"/>
        <v>0</v>
      </c>
      <c r="GF139" s="19">
        <f t="shared" ca="1" si="1089"/>
        <v>0</v>
      </c>
      <c r="GG139" s="19">
        <f t="shared" ca="1" si="1089"/>
        <v>0</v>
      </c>
      <c r="GH139" s="19">
        <f t="shared" ca="1" si="1089"/>
        <v>0</v>
      </c>
      <c r="GI139" s="19">
        <f t="shared" ca="1" si="1089"/>
        <v>0</v>
      </c>
      <c r="GJ139" s="19">
        <f t="shared" ca="1" si="1089"/>
        <v>0</v>
      </c>
      <c r="GK139" s="19">
        <f t="shared" ca="1" si="1089"/>
        <v>0</v>
      </c>
      <c r="GL139" s="19">
        <f t="shared" ca="1" si="1089"/>
        <v>0</v>
      </c>
      <c r="GM139" s="19">
        <f t="shared" ca="1" si="1089"/>
        <v>0</v>
      </c>
      <c r="GN139" s="19">
        <f t="shared" ca="1" si="1089"/>
        <v>0</v>
      </c>
      <c r="GO139" s="19">
        <f t="shared" ca="1" si="1089"/>
        <v>0</v>
      </c>
      <c r="GP139" s="19">
        <f t="shared" ca="1" si="1089"/>
        <v>0</v>
      </c>
      <c r="GQ139" s="19">
        <f t="shared" ca="1" si="1089"/>
        <v>0</v>
      </c>
      <c r="GR139" s="19">
        <f t="shared" ca="1" si="1089"/>
        <v>0</v>
      </c>
      <c r="GS139" s="19">
        <f t="shared" ca="1" si="1089"/>
        <v>0</v>
      </c>
      <c r="GT139" s="19">
        <f t="shared" ca="1" si="1089"/>
        <v>0</v>
      </c>
      <c r="GU139" s="19">
        <f t="shared" ca="1" si="1089"/>
        <v>0</v>
      </c>
      <c r="GV139" s="19">
        <f t="shared" ca="1" si="1089"/>
        <v>0</v>
      </c>
      <c r="GW139" s="19">
        <f t="shared" ref="GW139:HP139" ca="1" si="1130">OFFSET(GW$5,$B139,0)</f>
        <v>0</v>
      </c>
      <c r="GX139" s="19">
        <f t="shared" ca="1" si="1130"/>
        <v>0</v>
      </c>
      <c r="GY139" s="19">
        <f t="shared" ca="1" si="1130"/>
        <v>0</v>
      </c>
      <c r="GZ139" s="19">
        <f t="shared" ca="1" si="1130"/>
        <v>0</v>
      </c>
      <c r="HA139" s="19">
        <f t="shared" ca="1" si="1130"/>
        <v>0</v>
      </c>
      <c r="HB139" s="19">
        <f t="shared" ca="1" si="1130"/>
        <v>0</v>
      </c>
      <c r="HC139" s="19">
        <f t="shared" ca="1" si="1130"/>
        <v>0</v>
      </c>
      <c r="HD139" s="19">
        <f t="shared" ca="1" si="1130"/>
        <v>0</v>
      </c>
      <c r="HE139" s="19">
        <f t="shared" ca="1" si="1130"/>
        <v>0</v>
      </c>
      <c r="HF139" s="19">
        <f t="shared" ca="1" si="1130"/>
        <v>0</v>
      </c>
      <c r="HG139" s="19">
        <f t="shared" ca="1" si="1130"/>
        <v>0</v>
      </c>
      <c r="HH139" s="19">
        <f t="shared" ca="1" si="1130"/>
        <v>0</v>
      </c>
      <c r="HI139" s="19">
        <f t="shared" ca="1" si="1130"/>
        <v>0</v>
      </c>
      <c r="HJ139" s="19">
        <f t="shared" ca="1" si="1130"/>
        <v>0</v>
      </c>
      <c r="HK139" s="19">
        <f t="shared" ca="1" si="1130"/>
        <v>0</v>
      </c>
      <c r="HL139" s="19">
        <f t="shared" ca="1" si="1130"/>
        <v>0</v>
      </c>
      <c r="HM139" s="19">
        <f t="shared" ca="1" si="1130"/>
        <v>0</v>
      </c>
      <c r="HN139" s="19">
        <f t="shared" ca="1" si="1130"/>
        <v>0</v>
      </c>
      <c r="HO139" s="19">
        <f t="shared" ca="1" si="1130"/>
        <v>0</v>
      </c>
      <c r="HP139" s="19">
        <f t="shared" ca="1" si="1130"/>
        <v>0</v>
      </c>
      <c r="HQ139" s="19">
        <f t="shared" ca="1" si="1090"/>
        <v>0</v>
      </c>
      <c r="HR139" s="19">
        <f t="shared" ca="1" si="1090"/>
        <v>0</v>
      </c>
      <c r="HS139" s="19">
        <f t="shared" ca="1" si="1090"/>
        <v>0</v>
      </c>
      <c r="HT139" s="19">
        <f t="shared" ca="1" si="1090"/>
        <v>0</v>
      </c>
      <c r="HU139" s="19">
        <f t="shared" ca="1" si="1090"/>
        <v>0</v>
      </c>
      <c r="HV139" s="19">
        <f t="shared" ca="1" si="1090"/>
        <v>0</v>
      </c>
      <c r="HW139" s="19">
        <f t="shared" ca="1" si="1090"/>
        <v>0</v>
      </c>
      <c r="HX139" s="19">
        <f t="shared" ca="1" si="1090"/>
        <v>0</v>
      </c>
      <c r="HY139" s="19">
        <f t="shared" ca="1" si="1090"/>
        <v>0</v>
      </c>
      <c r="HZ139" s="19">
        <f t="shared" ca="1" si="1090"/>
        <v>0</v>
      </c>
      <c r="IA139" s="19">
        <f t="shared" ca="1" si="1090"/>
        <v>0</v>
      </c>
      <c r="IB139" s="19">
        <f t="shared" ca="1" si="1090"/>
        <v>0</v>
      </c>
      <c r="IC139" s="19">
        <f t="shared" ca="1" si="1090"/>
        <v>0</v>
      </c>
      <c r="ID139" s="19">
        <f t="shared" ca="1" si="1090"/>
        <v>0</v>
      </c>
      <c r="IE139" s="5">
        <f t="shared" ca="1" si="1091"/>
        <v>67</v>
      </c>
      <c r="IF139" s="9"/>
      <c r="IG139" s="5">
        <f t="shared" ca="1" si="1092"/>
        <v>1</v>
      </c>
      <c r="IH139" s="5" t="b">
        <f t="shared" ca="1" si="1092"/>
        <v>0</v>
      </c>
      <c r="II139" s="19">
        <f t="shared" ca="1" si="1093"/>
        <v>0</v>
      </c>
      <c r="IJ139" s="5">
        <f t="shared" ca="1" si="1092"/>
        <v>55</v>
      </c>
      <c r="IK139" s="19">
        <f t="shared" ca="1" si="1093"/>
        <v>1</v>
      </c>
      <c r="IL139" s="19">
        <f t="shared" ca="1" si="1093"/>
        <v>0</v>
      </c>
      <c r="IM139" s="19">
        <f t="shared" ca="1" si="1093"/>
        <v>0</v>
      </c>
      <c r="IN139" s="19">
        <f t="shared" ca="1" si="1093"/>
        <v>0</v>
      </c>
      <c r="IO139" s="19">
        <f t="shared" ca="1" si="1093"/>
        <v>0</v>
      </c>
      <c r="IP139" s="19">
        <f t="shared" ca="1" si="1093"/>
        <v>0</v>
      </c>
      <c r="IQ139" s="19">
        <f t="shared" ca="1" si="1093"/>
        <v>0</v>
      </c>
      <c r="IR139" s="19">
        <f t="shared" ca="1" si="1093"/>
        <v>0</v>
      </c>
      <c r="IS139" s="19">
        <f t="shared" ca="1" si="1093"/>
        <v>0</v>
      </c>
      <c r="IT139" s="19">
        <f t="shared" ca="1" si="1093"/>
        <v>0</v>
      </c>
      <c r="IU139" s="19">
        <f t="shared" ca="1" si="1093"/>
        <v>0</v>
      </c>
      <c r="IV139" s="19">
        <f t="shared" ca="1" si="1093"/>
        <v>0</v>
      </c>
      <c r="IW139" s="19">
        <f t="shared" ca="1" si="1093"/>
        <v>0</v>
      </c>
      <c r="IX139" s="19">
        <f t="shared" ca="1" si="1093"/>
        <v>0</v>
      </c>
      <c r="IY139" s="19">
        <f t="shared" ca="1" si="1093"/>
        <v>0</v>
      </c>
      <c r="IZ139" s="19">
        <f t="shared" ca="1" si="1093"/>
        <v>0</v>
      </c>
      <c r="JA139" s="19">
        <f t="shared" ca="1" si="1093"/>
        <v>0</v>
      </c>
      <c r="JB139" s="19">
        <f t="shared" ca="1" si="1093"/>
        <v>0</v>
      </c>
      <c r="JC139" s="19">
        <f t="shared" ca="1" si="1093"/>
        <v>0</v>
      </c>
      <c r="JD139" s="19">
        <f t="shared" ca="1" si="1093"/>
        <v>0</v>
      </c>
      <c r="JE139" s="19">
        <f t="shared" ca="1" si="1093"/>
        <v>0</v>
      </c>
      <c r="JF139" s="19">
        <f t="shared" ca="1" si="1093"/>
        <v>0</v>
      </c>
      <c r="JG139" s="5">
        <f t="shared" ca="1" si="1094"/>
        <v>1.2500000000000001E-2</v>
      </c>
      <c r="JH139" s="567">
        <f t="shared" ca="1" si="1094"/>
        <v>0</v>
      </c>
      <c r="JI139" s="5">
        <f t="shared" ca="1" si="1094"/>
        <v>6.25E-2</v>
      </c>
      <c r="JJ139" s="5">
        <f t="shared" ca="1" si="1094"/>
        <v>6.25E-2</v>
      </c>
      <c r="JK139" s="5">
        <f t="shared" ca="1" si="1094"/>
        <v>6.25E-2</v>
      </c>
      <c r="JL139" s="19">
        <f t="shared" ca="1" si="1093"/>
        <v>1</v>
      </c>
      <c r="JM139" s="19">
        <f t="shared" ca="1" si="1093"/>
        <v>0</v>
      </c>
      <c r="JN139" s="19">
        <f t="shared" ca="1" si="1093"/>
        <v>1</v>
      </c>
      <c r="JO139" s="9"/>
      <c r="JP139" s="5" t="b">
        <f t="shared" ca="1" si="1095"/>
        <v>0</v>
      </c>
      <c r="JQ139" s="19" t="b">
        <f t="shared" ca="1" si="1115"/>
        <v>1</v>
      </c>
      <c r="JR139" s="19">
        <f t="shared" ca="1" si="1115"/>
        <v>10</v>
      </c>
      <c r="JS139" s="5" t="b">
        <f t="shared" ca="1" si="1096"/>
        <v>0</v>
      </c>
      <c r="JT139" s="5" t="b">
        <f t="shared" ca="1" si="1096"/>
        <v>0</v>
      </c>
      <c r="JU139" s="5" t="b">
        <f t="shared" ca="1" si="1096"/>
        <v>1</v>
      </c>
      <c r="JV139" s="144">
        <f t="shared" ca="1" si="1116"/>
        <v>1</v>
      </c>
      <c r="JW139" s="144">
        <f t="shared" ca="1" si="1116"/>
        <v>1</v>
      </c>
      <c r="JX139" s="19" t="str">
        <f t="shared" ca="1" si="1117"/>
        <v>-</v>
      </c>
      <c r="JY139" s="19" t="str">
        <f t="shared" ca="1" si="1117"/>
        <v>-</v>
      </c>
      <c r="JZ139" s="19" t="str">
        <f t="shared" ca="1" si="1117"/>
        <v>-</v>
      </c>
      <c r="KA139" s="19" t="str">
        <f t="shared" ca="1" si="1117"/>
        <v>-</v>
      </c>
      <c r="KB139" s="19">
        <f t="shared" ca="1" si="1117"/>
        <v>1</v>
      </c>
      <c r="KC139" s="19">
        <f t="shared" ca="1" si="1117"/>
        <v>0.66</v>
      </c>
      <c r="KD139" s="19" t="str">
        <f t="shared" ca="1" si="1117"/>
        <v>-</v>
      </c>
      <c r="KE139" s="5" t="b" cm="1">
        <f t="array" aca="1" ref="KE139" ca="1">IF(OR(KF139:KM139&lt;&gt;"-"),TRUE,"-")</f>
        <v>1</v>
      </c>
      <c r="KF139" s="237">
        <f t="shared" ca="1" si="1127"/>
        <v>2</v>
      </c>
      <c r="KG139" s="237">
        <f t="shared" ca="1" si="1127"/>
        <v>2</v>
      </c>
      <c r="KH139" s="237">
        <f t="shared" ca="1" si="1127"/>
        <v>2</v>
      </c>
      <c r="KI139" s="237">
        <f t="shared" ca="1" si="1127"/>
        <v>2</v>
      </c>
      <c r="KJ139" s="237">
        <f t="shared" ca="1" si="1127"/>
        <v>2</v>
      </c>
      <c r="KK139" s="237">
        <f t="shared" ca="1" si="1127"/>
        <v>2</v>
      </c>
      <c r="KL139" s="237">
        <f t="shared" ca="1" si="1127"/>
        <v>2</v>
      </c>
      <c r="KM139" s="237">
        <f t="shared" ca="1" si="1127"/>
        <v>2</v>
      </c>
      <c r="KN139" s="5" t="str">
        <f t="array" aca="1" ref="KN139" ca="1">IF(OR(KO139:KU139&lt;&gt;"-"),TRUE,"-")</f>
        <v>-</v>
      </c>
      <c r="KO139" s="19" t="str">
        <f t="shared" ca="1" si="1119"/>
        <v>-</v>
      </c>
      <c r="KP139" s="19" t="str">
        <f t="shared" ca="1" si="1119"/>
        <v>-</v>
      </c>
      <c r="KQ139" s="19" t="str">
        <f t="shared" ca="1" si="1119"/>
        <v>-</v>
      </c>
      <c r="KR139" s="19" t="str">
        <f t="shared" ca="1" si="1119"/>
        <v>-</v>
      </c>
      <c r="KS139" s="19" t="str">
        <f t="shared" ca="1" si="1119"/>
        <v>-</v>
      </c>
      <c r="KT139" s="19" t="str">
        <f t="shared" ca="1" si="1119"/>
        <v>-</v>
      </c>
      <c r="KU139" s="19" t="str">
        <f t="shared" ca="1" si="1119"/>
        <v>-</v>
      </c>
      <c r="KV139" s="19" t="b">
        <f t="shared" ca="1" si="1119"/>
        <v>0</v>
      </c>
      <c r="KW139" s="144">
        <f t="shared" ca="1" si="1098"/>
        <v>2</v>
      </c>
      <c r="KX139" s="19">
        <f t="shared" ca="1" si="1119"/>
        <v>2</v>
      </c>
      <c r="KY139" s="19" t="b">
        <f t="shared" ca="1" si="1119"/>
        <v>0</v>
      </c>
      <c r="KZ139" s="19" t="str">
        <f t="shared" ca="1" si="1119"/>
        <v>-</v>
      </c>
      <c r="LA139" s="5" t="str">
        <f t="shared" ca="1" si="1099"/>
        <v>-</v>
      </c>
      <c r="LB139" s="5" t="str">
        <f t="shared" ca="1" si="1099"/>
        <v>-</v>
      </c>
      <c r="LC139" s="5" t="str">
        <f t="shared" ca="1" si="1099"/>
        <v>-</v>
      </c>
      <c r="LD139" s="5" t="str">
        <f t="shared" ca="1" si="1099"/>
        <v>-</v>
      </c>
      <c r="LE139" s="19" t="b">
        <f t="shared" ca="1" si="1120"/>
        <v>0</v>
      </c>
      <c r="LF139" s="19" t="str">
        <f t="shared" ca="1" si="1120"/>
        <v>-</v>
      </c>
      <c r="LG139" s="19" t="str">
        <f t="shared" ca="1" si="1120"/>
        <v>-</v>
      </c>
      <c r="LH139" s="19" t="b">
        <f t="shared" ca="1" si="1120"/>
        <v>1</v>
      </c>
      <c r="LI139" s="19">
        <f t="shared" ca="1" si="1120"/>
        <v>0.75</v>
      </c>
      <c r="LJ139" s="19">
        <f t="shared" ca="1" si="1120"/>
        <v>0.75</v>
      </c>
      <c r="LK139" s="19">
        <f t="shared" ca="1" si="1120"/>
        <v>0.99</v>
      </c>
      <c r="LL139" s="19">
        <f t="shared" ca="1" si="1120"/>
        <v>0.5</v>
      </c>
      <c r="LM139" s="19">
        <f t="shared" ca="1" si="1120"/>
        <v>0</v>
      </c>
      <c r="LN139" s="19">
        <f t="shared" ca="1" si="1120"/>
        <v>0</v>
      </c>
      <c r="LO139" s="19" t="str">
        <f t="shared" ca="1" si="1120"/>
        <v>-</v>
      </c>
      <c r="LP139" s="5" t="str" cm="1">
        <f t="array" aca="1" ref="LP139" ca="1">INDEX(i.meatgrid,$Q139,LP$7)</f>
        <v>-</v>
      </c>
      <c r="LQ139" s="5" t="str" cm="1">
        <f t="array" aca="1" ref="LQ139" ca="1">INDEX(i.meatgrid,$Q139,LQ$7)</f>
        <v>-</v>
      </c>
      <c r="LR139" s="19" t="str">
        <f t="shared" ca="1" si="1120"/>
        <v>-</v>
      </c>
      <c r="LS139" s="5">
        <f t="shared" ca="1" si="1101"/>
        <v>1</v>
      </c>
      <c r="LT139" s="9"/>
      <c r="LU139" s="19">
        <f t="shared" ca="1" si="1120"/>
        <v>70</v>
      </c>
      <c r="LV139" s="19">
        <f t="shared" ca="1" si="1102"/>
        <v>50</v>
      </c>
      <c r="LW139" s="19">
        <f t="shared" ca="1" si="1102"/>
        <v>80</v>
      </c>
      <c r="LX139" s="19">
        <f t="shared" ca="1" si="1102"/>
        <v>50</v>
      </c>
      <c r="LY139" s="5" t="b" cm="1">
        <f t="array" aca="1" ref="LY139" ca="1">INDEX(i.meatgrid,$Q139,LY$7)</f>
        <v>0</v>
      </c>
      <c r="LZ139" s="5" t="b" cm="1">
        <f t="array" aca="1" ref="LZ139" ca="1">INDEX(i.meatgrid,$Q139,LZ$7)</f>
        <v>0</v>
      </c>
      <c r="MA139" s="5" t="str" cm="1">
        <f t="array" aca="1" ref="MA139" ca="1">INDEX(i.meatgrid,$Q139,MA$7)</f>
        <v>-</v>
      </c>
      <c r="MB139" s="5" t="str" cm="1">
        <f t="array" aca="1" ref="MB139" ca="1">INDEX(i.meatgrid,$Q139,MB$7)</f>
        <v>-</v>
      </c>
      <c r="MC139" s="19">
        <f t="shared" ca="1" si="1103"/>
        <v>1</v>
      </c>
      <c r="MD139" s="5">
        <f t="shared" ca="1" si="1104"/>
        <v>1</v>
      </c>
      <c r="ME139" s="5" cm="1">
        <f t="array" aca="1" ref="ME139" ca="1">INDEX(i.meatgrid,$Q139,ME$7)</f>
        <v>0</v>
      </c>
      <c r="MF139" s="5" cm="1">
        <f t="array" aca="1" ref="MF139" ca="1">INDEX(i.meatgrid,$Q139,MF$7)</f>
        <v>0</v>
      </c>
      <c r="MG139" s="5" cm="1">
        <f t="array" aca="1" ref="MG139" ca="1">INDEX(i.meatgrid,$Q139,MG$7)</f>
        <v>0</v>
      </c>
      <c r="MH139" s="5" cm="1">
        <f t="array" aca="1" ref="MH139" ca="1">INDEX(i.meatgrid,$Q139,MH$7)</f>
        <v>0</v>
      </c>
      <c r="MI139" s="5" cm="1">
        <f t="array" aca="1" ref="MI139" ca="1">INDEX(i.meatgrid,$Q139,MI$7)</f>
        <v>1</v>
      </c>
      <c r="MJ139" s="5" cm="1">
        <f t="array" aca="1" ref="MJ139" ca="1">INDEX(i.meatgrid,$Q139,MJ$7)</f>
        <v>1</v>
      </c>
      <c r="MK139" s="5" cm="1">
        <f t="array" aca="1" ref="MK139" ca="1">INDEX(i.meatgrid,$Q139,MK$7)</f>
        <v>1</v>
      </c>
      <c r="ML139" s="5" cm="1">
        <f t="array" aca="1" ref="ML139" ca="1">INDEX(i.meatgrid,$Q139,ML$7)</f>
        <v>1</v>
      </c>
      <c r="MM139" s="19">
        <f t="shared" ca="1" si="1105"/>
        <v>1</v>
      </c>
      <c r="MN139" s="9"/>
      <c r="MO139" s="19" t="b">
        <f t="shared" ca="1" si="1106"/>
        <v>0</v>
      </c>
      <c r="MP139" s="19" t="b">
        <f t="shared" ca="1" si="1106"/>
        <v>0</v>
      </c>
      <c r="MQ139" s="19">
        <f t="shared" ca="1" si="1106"/>
        <v>1</v>
      </c>
      <c r="MR139" s="19">
        <f t="shared" ca="1" si="1106"/>
        <v>0.75</v>
      </c>
      <c r="MS139" s="19">
        <f t="shared" ca="1" si="1106"/>
        <v>0.75</v>
      </c>
      <c r="MT139" s="19">
        <f t="shared" ca="1" si="1106"/>
        <v>0.8</v>
      </c>
      <c r="MU139" s="19">
        <f t="shared" ca="1" si="1106"/>
        <v>0.82499999999999996</v>
      </c>
      <c r="MV139" s="19">
        <f t="shared" ca="1" si="1106"/>
        <v>0.875</v>
      </c>
      <c r="MW139" s="19">
        <f t="shared" ca="1" si="1106"/>
        <v>0.9</v>
      </c>
      <c r="MX139" s="19">
        <f t="shared" ca="1" si="1106"/>
        <v>1</v>
      </c>
      <c r="MY139" s="19">
        <f t="shared" ca="1" si="1106"/>
        <v>0.875</v>
      </c>
      <c r="MZ139" s="19" t="b">
        <f t="shared" ca="1" si="1106"/>
        <v>1</v>
      </c>
      <c r="NA139" s="19">
        <f t="shared" ca="1" si="1106"/>
        <v>74.989999999999995</v>
      </c>
      <c r="NB139" s="19" t="str">
        <f t="shared" ca="1" si="1106"/>
        <v>-</v>
      </c>
      <c r="NC139" s="19" t="str">
        <f t="shared" ca="1" si="1106"/>
        <v>-</v>
      </c>
      <c r="ND139" s="19" t="str">
        <f t="shared" ca="1" si="1106"/>
        <v>-</v>
      </c>
      <c r="NE139" s="19" t="str">
        <f t="shared" ca="1" si="1107"/>
        <v>-</v>
      </c>
      <c r="NF139" s="19" t="str">
        <f t="shared" ca="1" si="1107"/>
        <v>-</v>
      </c>
      <c r="NG139" s="19" t="str">
        <f t="shared" ca="1" si="1107"/>
        <v>-</v>
      </c>
      <c r="NH139" s="19" t="str">
        <f t="shared" ca="1" si="1107"/>
        <v>-</v>
      </c>
      <c r="NI139" s="19">
        <f t="shared" ca="1" si="1107"/>
        <v>36.99</v>
      </c>
      <c r="NJ139" s="19">
        <f t="shared" ca="1" si="1107"/>
        <v>36.99</v>
      </c>
      <c r="NK139" s="19" t="str">
        <f t="shared" ca="1" si="1107"/>
        <v>-</v>
      </c>
      <c r="NL139" s="19" t="str">
        <f t="shared" ca="1" si="1107"/>
        <v>-</v>
      </c>
      <c r="NM139" s="19" t="str">
        <f t="shared" ca="1" si="1107"/>
        <v>-</v>
      </c>
      <c r="NN139" s="19" t="str">
        <f t="shared" ca="1" si="1107"/>
        <v>-</v>
      </c>
      <c r="NO139" s="19" t="str">
        <f t="shared" ca="1" si="1107"/>
        <v>-</v>
      </c>
      <c r="NP139" s="19">
        <f t="shared" ca="1" si="1107"/>
        <v>49.99</v>
      </c>
      <c r="NQ139" s="19">
        <f t="shared" ca="1" si="1107"/>
        <v>49.99</v>
      </c>
      <c r="NR139" s="19">
        <f t="shared" ca="1" si="1107"/>
        <v>49.99</v>
      </c>
      <c r="NS139" s="19">
        <f t="shared" ca="1" si="1107"/>
        <v>49.99</v>
      </c>
      <c r="NT139" s="19">
        <f t="shared" ca="1" si="1107"/>
        <v>49.99</v>
      </c>
      <c r="NU139" s="19">
        <f t="shared" ca="1" si="1107"/>
        <v>49.99</v>
      </c>
      <c r="NV139" s="19">
        <f t="shared" ca="1" si="1107"/>
        <v>49.99</v>
      </c>
      <c r="NW139" s="19">
        <f t="shared" ca="1" si="1107"/>
        <v>49.99</v>
      </c>
      <c r="NX139" s="19">
        <f t="shared" ca="1" si="1107"/>
        <v>412.99</v>
      </c>
      <c r="NY139" s="19">
        <f t="shared" ca="1" si="1107"/>
        <v>412.99</v>
      </c>
      <c r="NZ139" s="19" t="str">
        <f t="shared" ca="1" si="1107"/>
        <v>-</v>
      </c>
      <c r="OA139" s="19" t="str">
        <f t="shared" ca="1" si="1107"/>
        <v>-</v>
      </c>
      <c r="OB139" s="19" t="str">
        <f t="shared" ca="1" si="1107"/>
        <v>-</v>
      </c>
      <c r="OC139" s="19" t="str">
        <f t="shared" ca="1" si="1107"/>
        <v>-</v>
      </c>
      <c r="OD139" s="19" t="str">
        <f t="shared" ca="1" si="1107"/>
        <v>-</v>
      </c>
      <c r="OE139" s="19">
        <f t="shared" ca="1" si="1107"/>
        <v>6.8900000000000006</v>
      </c>
      <c r="OF139" s="19">
        <f t="shared" ca="1" si="1107"/>
        <v>6.8900000000000006</v>
      </c>
      <c r="OG139" s="19">
        <f t="shared" ca="1" si="1107"/>
        <v>6.8900000000000006</v>
      </c>
      <c r="OH139" s="19">
        <f t="shared" ca="1" si="1107"/>
        <v>6.8900000000000006</v>
      </c>
      <c r="OI139" s="19">
        <f t="shared" ca="1" si="1107"/>
        <v>6.8900000000000006</v>
      </c>
      <c r="OJ139" s="19">
        <f t="shared" ca="1" si="1107"/>
        <v>6.8900000000000006</v>
      </c>
      <c r="OK139" s="19">
        <f t="shared" ca="1" si="1107"/>
        <v>6.8900000000000006</v>
      </c>
      <c r="OL139" s="19">
        <f t="shared" ca="1" si="1107"/>
        <v>6.8900000000000006</v>
      </c>
      <c r="OM139" s="19">
        <f t="shared" ca="1" si="1107"/>
        <v>346.99</v>
      </c>
      <c r="ON139" s="19">
        <f t="shared" ca="1" si="1107"/>
        <v>346.99</v>
      </c>
      <c r="OO139" s="19" t="str">
        <f t="shared" ca="1" si="1107"/>
        <v>-</v>
      </c>
      <c r="OP139" s="19" t="str">
        <f t="shared" ca="1" si="1107"/>
        <v>-</v>
      </c>
      <c r="OQ139" s="19" t="str">
        <f t="shared" ca="1" si="1107"/>
        <v>-</v>
      </c>
      <c r="OR139" s="19" t="str">
        <f t="shared" ca="1" si="1107"/>
        <v>-</v>
      </c>
      <c r="OS139" s="19" t="str">
        <f t="shared" ca="1" si="1107"/>
        <v>-</v>
      </c>
      <c r="OT139" s="19">
        <f t="shared" ca="1" si="1107"/>
        <v>0</v>
      </c>
      <c r="OU139" s="24">
        <v>0</v>
      </c>
    </row>
    <row r="140" spans="1:411" outlineLevel="2">
      <c r="A140" s="21">
        <f t="shared" si="158"/>
        <v>135</v>
      </c>
      <c r="B140" s="222">
        <f t="shared" ca="1" si="1121"/>
        <v>130</v>
      </c>
      <c r="C140">
        <v>204</v>
      </c>
      <c r="D140" s="549" t="str">
        <f t="shared" ca="1" si="1068"/>
        <v>GSM</v>
      </c>
      <c r="E140" t="b">
        <v>0</v>
      </c>
      <c r="F140" t="b">
        <v>0</v>
      </c>
      <c r="G140" t="b">
        <f t="shared" si="1069"/>
        <v>0</v>
      </c>
      <c r="H140" s="237">
        <f t="shared" ca="1" si="1122"/>
        <v>2</v>
      </c>
      <c r="I140" s="237">
        <f t="shared" ca="1" si="1122"/>
        <v>1</v>
      </c>
      <c r="J140" s="237" t="str">
        <f t="shared" ca="1" si="1122"/>
        <v/>
      </c>
      <c r="K140" s="237">
        <f t="shared" ca="1" si="1122"/>
        <v>2</v>
      </c>
      <c r="L140" s="237">
        <f t="shared" ca="1" si="1108"/>
        <v>2</v>
      </c>
      <c r="M140" s="237">
        <f t="shared" ca="1" si="1108"/>
        <v>2</v>
      </c>
      <c r="N140" s="237">
        <f t="shared" ca="1" si="1122"/>
        <v>3</v>
      </c>
      <c r="O140" s="237">
        <f t="shared" ca="1" si="1108"/>
        <v>1</v>
      </c>
      <c r="P140" s="237">
        <f t="shared" ca="1" si="1122"/>
        <v>1</v>
      </c>
      <c r="Q140" s="237">
        <f t="shared" ca="1" si="1122"/>
        <v>2</v>
      </c>
      <c r="R140" s="237">
        <f t="shared" ca="1" si="1122"/>
        <v>1</v>
      </c>
      <c r="S140" s="237">
        <f t="shared" ca="1" si="1122"/>
        <v>1</v>
      </c>
      <c r="T140" s="237">
        <f t="shared" ca="1" si="1122"/>
        <v>1</v>
      </c>
      <c r="U140" s="275"/>
      <c r="V140" s="275"/>
      <c r="W140" s="237">
        <f t="shared" ca="1" si="1109"/>
        <v>0</v>
      </c>
      <c r="X140" s="275"/>
      <c r="Y140" s="276">
        <v>0</v>
      </c>
      <c r="Z140" s="276">
        <v>0</v>
      </c>
      <c r="AA140" s="276">
        <v>0</v>
      </c>
      <c r="AB140" s="276">
        <v>0</v>
      </c>
      <c r="AC140" s="276">
        <v>0</v>
      </c>
      <c r="AD140" s="276">
        <v>0</v>
      </c>
      <c r="AE140" s="276">
        <v>0</v>
      </c>
      <c r="AF140" s="144">
        <f ca="1">INDEX(CHOOSE($N140,DataAutumn!i.AdultDrys,DataWinter!i.AdultDrys,DataSpring!i.AdultDrys),1,$M140)</f>
        <v>3</v>
      </c>
      <c r="AG140" s="5">
        <f t="shared" ca="1" si="1070"/>
        <v>2</v>
      </c>
      <c r="AH140" s="5">
        <f t="shared" ca="1" si="1070"/>
        <v>0</v>
      </c>
      <c r="AI140" s="5">
        <f t="shared" ca="1" si="1071"/>
        <v>1</v>
      </c>
      <c r="AJ140">
        <f t="shared" ca="1" si="1072"/>
        <v>5</v>
      </c>
      <c r="AK140">
        <v>1</v>
      </c>
      <c r="AL140" s="231" t="str">
        <f ca="1">TEXT(LEFT(OFFSET(AL140,-1,0),5)+1,"00000")&amp;MID(OFFSET(AL140,-1,0),6,FIND(" ",OFFSET(AL140,-1,0),7)-5)
&amp; $D140           &amp; " Day"&amp;INDEX(i.DOY,$N140,1)              &amp; IF($IG140=0," FWM","")&amp;IF($IG140=1," MWM","")&amp;IF($IG140=5," Mat","")&amp;IF($IH140=TRUE,"&amp;BBT","    ")
&amp;INDEX(DataMaster!$B$98:$B$105,$Q140,0)    &amp;IF(JQ140," SR"&amp;JR140,"")&amp; " WP"&amp;TEXT($MC140*100,"000p")           &amp; " MP"&amp;TEXT($MD140*100,"000p")           &amp; " GP"&amp;TEXT($MM140*100,"000p")
&amp; " (F"&amp;3+COUNTIF($CV140:$CY140,TRUE)&amp;3&amp;"N"&amp;$DM140&amp;$DN140&amp;")"</f>
        <v>00006 FeedSupply_DSP GSM Day204 MWM    Only export SR10 WP100p MP100p GP100p (F33N11)</v>
      </c>
      <c r="AM140" s="9" t="str">
        <f ca="1">IF(COUNTIF(AL$5:AL140,AL140)=1,"-","Dup")</f>
        <v>-</v>
      </c>
      <c r="AN140" s="9"/>
      <c r="AO140" s="237" t="str">
        <f t="shared" ca="1" si="1123"/>
        <v>-</v>
      </c>
      <c r="AP140" s="237" t="str">
        <f t="shared" ca="1" si="1123"/>
        <v>-</v>
      </c>
      <c r="AQ140" s="237" t="str">
        <f t="shared" ca="1" si="1123"/>
        <v>-</v>
      </c>
      <c r="AR140" s="237" t="str">
        <f t="shared" ca="1" si="1123"/>
        <v>-</v>
      </c>
      <c r="AS140" s="237" t="str">
        <f t="shared" ca="1" si="1123"/>
        <v>-</v>
      </c>
      <c r="AT140" s="237" t="str">
        <f t="shared" ca="1" si="1123"/>
        <v>-</v>
      </c>
      <c r="AU140" s="237" t="str">
        <f t="shared" ca="1" si="1123"/>
        <v>-</v>
      </c>
      <c r="AV140" s="237" t="str">
        <f t="shared" ca="1" si="1123"/>
        <v>-</v>
      </c>
      <c r="AW140" s="9"/>
      <c r="AX140" s="5" t="b">
        <f t="shared" ca="1" si="1073"/>
        <v>0</v>
      </c>
      <c r="AY140" s="5" t="str">
        <f t="shared" ca="1" si="1073"/>
        <v>-</v>
      </c>
      <c r="AZ140" s="5" t="b">
        <f t="shared" ca="1" si="1073"/>
        <v>0</v>
      </c>
      <c r="BA140" s="5" t="b">
        <f t="shared" ca="1" si="1073"/>
        <v>1</v>
      </c>
      <c r="BB140" s="5" t="b">
        <f t="shared" ca="1" si="1073"/>
        <v>1</v>
      </c>
      <c r="BC140" s="144">
        <f t="shared" ca="1" si="1073"/>
        <v>0</v>
      </c>
      <c r="BD140" s="19" t="b">
        <f t="shared" ca="1" si="1074"/>
        <v>1</v>
      </c>
      <c r="BE140" s="9"/>
      <c r="BF140" s="5" t="str">
        <f t="shared" ca="1" si="1075"/>
        <v>-</v>
      </c>
      <c r="BG140" s="19" t="str">
        <f t="shared" ca="1" si="1076"/>
        <v>-</v>
      </c>
      <c r="BH140" s="19" t="str">
        <f t="shared" ca="1" si="1076"/>
        <v>-</v>
      </c>
      <c r="BI140" s="19" t="str">
        <f t="shared" ca="1" si="1076"/>
        <v>-</v>
      </c>
      <c r="BJ140" s="5" t="str">
        <f t="shared" ca="1" si="1077"/>
        <v>-</v>
      </c>
      <c r="BK140" s="19" t="str">
        <f t="shared" ca="1" si="1078"/>
        <v>-</v>
      </c>
      <c r="BL140" s="5" t="str">
        <f t="shared" ca="1" si="1079"/>
        <v>-</v>
      </c>
      <c r="BM140" s="19" t="str">
        <f t="shared" ca="1" si="1080"/>
        <v>-</v>
      </c>
      <c r="BN140" s="19" t="str">
        <f t="shared" ca="1" si="1080"/>
        <v>-</v>
      </c>
      <c r="BO140" s="19" t="str">
        <f t="shared" ca="1" si="1080"/>
        <v>-</v>
      </c>
      <c r="BP140" s="5" t="str">
        <f t="shared" ca="1" si="1081"/>
        <v>-</v>
      </c>
      <c r="BQ140" s="9"/>
      <c r="BR140" s="19" t="str">
        <f t="shared" ca="1" si="1082"/>
        <v>-</v>
      </c>
      <c r="BS140" s="19" t="str">
        <f t="shared" ca="1" si="1082"/>
        <v>-</v>
      </c>
      <c r="BT140" s="19" t="str">
        <f t="shared" ca="1" si="1082"/>
        <v>-</v>
      </c>
      <c r="BU140" s="19" t="str">
        <f t="shared" ca="1" si="1082"/>
        <v>-</v>
      </c>
      <c r="BV140" s="19" t="str">
        <f t="shared" ca="1" si="1082"/>
        <v>-</v>
      </c>
      <c r="BW140" s="19" t="str">
        <f t="shared" ca="1" si="1082"/>
        <v>-</v>
      </c>
      <c r="BX140" s="19" t="str">
        <f t="shared" ca="1" si="1082"/>
        <v>-</v>
      </c>
      <c r="BY140" s="19" t="str">
        <f t="shared" ca="1" si="1082"/>
        <v>-</v>
      </c>
      <c r="BZ140" s="19" t="str">
        <f t="shared" ca="1" si="1082"/>
        <v>-</v>
      </c>
      <c r="CA140" s="19" t="str">
        <f t="shared" ca="1" si="1082"/>
        <v>-</v>
      </c>
      <c r="CB140" s="9"/>
      <c r="CC140" s="237" t="b">
        <f t="shared" ca="1" si="1128"/>
        <v>1</v>
      </c>
      <c r="CD140" s="12" t="b">
        <v>1</v>
      </c>
      <c r="CE140" s="237" t="b">
        <f t="shared" ca="1" si="1128"/>
        <v>1</v>
      </c>
      <c r="CF140" s="251">
        <f ca="1">IF(OFFSET($E140,-1,0),OFFSET($CJ140,-1,0),OFFSET(CF140,-1,0))</f>
        <v>2105</v>
      </c>
      <c r="CG140" s="12" t="b">
        <v>1</v>
      </c>
      <c r="CH140" s="12">
        <v>0</v>
      </c>
      <c r="CI140" s="12" t="b">
        <v>0</v>
      </c>
      <c r="CJ140" s="237">
        <f t="shared" ca="1" si="1124"/>
        <v>2106</v>
      </c>
      <c r="CK140" s="19" t="str">
        <f t="shared" ca="1" si="1112"/>
        <v>-</v>
      </c>
      <c r="CL140" s="12">
        <v>1</v>
      </c>
      <c r="CM140" s="12">
        <v>1</v>
      </c>
      <c r="CN140" s="9"/>
      <c r="CO140" s="444">
        <f t="shared" ca="1" si="1084"/>
        <v>652</v>
      </c>
      <c r="CP140" s="444">
        <f t="shared" ca="1" si="1084"/>
        <v>686</v>
      </c>
      <c r="CQ140" s="444">
        <f t="shared" ca="1" si="1084"/>
        <v>721</v>
      </c>
      <c r="CR140" s="152">
        <f t="shared" ca="1" si="1085"/>
        <v>378</v>
      </c>
      <c r="CS140" s="152">
        <f t="shared" ca="1" si="1085"/>
        <v>413</v>
      </c>
      <c r="CT140" s="152">
        <f t="shared" ca="1" si="1085"/>
        <v>448</v>
      </c>
      <c r="CU140" s="19" t="str">
        <f t="shared" ca="1" si="1086"/>
        <v>-</v>
      </c>
      <c r="CV140" s="19" t="str">
        <f t="shared" ca="1" si="1086"/>
        <v>-</v>
      </c>
      <c r="CW140" s="19" t="str">
        <f t="shared" ca="1" si="1086"/>
        <v>-</v>
      </c>
      <c r="CX140" s="19" t="str">
        <f t="shared" ca="1" si="1086"/>
        <v>-</v>
      </c>
      <c r="CY140" s="19" t="str">
        <f t="shared" ca="1" si="1086"/>
        <v>-</v>
      </c>
      <c r="CZ140" s="19" t="b">
        <f t="shared" ca="1" si="1086"/>
        <v>1</v>
      </c>
      <c r="DA140" s="19">
        <f t="shared" ca="1" si="1086"/>
        <v>0</v>
      </c>
      <c r="DB140" s="19">
        <f t="shared" ca="1" si="1086"/>
        <v>0</v>
      </c>
      <c r="DC140" s="19">
        <f t="shared" ca="1" si="1086"/>
        <v>0</v>
      </c>
      <c r="DD140" s="19">
        <f t="shared" ca="1" si="1086"/>
        <v>0</v>
      </c>
      <c r="DE140" s="19">
        <f t="shared" ca="1" si="1086"/>
        <v>0</v>
      </c>
      <c r="DF140" s="19">
        <f t="shared" ca="1" si="1086"/>
        <v>0</v>
      </c>
      <c r="DG140" s="19">
        <f t="shared" ca="1" si="1086"/>
        <v>0</v>
      </c>
      <c r="DH140" s="19">
        <f t="shared" ca="1" si="1086"/>
        <v>0</v>
      </c>
      <c r="DI140" s="19">
        <f t="shared" ca="1" si="1086"/>
        <v>0</v>
      </c>
      <c r="DJ140" s="19">
        <f t="shared" ca="1" si="1086"/>
        <v>0</v>
      </c>
      <c r="DK140" s="19">
        <f t="shared" ca="1" si="1086"/>
        <v>0</v>
      </c>
      <c r="DL140" s="19">
        <f t="shared" ca="1" si="1087"/>
        <v>0</v>
      </c>
      <c r="DM140" s="12">
        <v>1</v>
      </c>
      <c r="DN140" s="12">
        <v>1</v>
      </c>
      <c r="DO140" s="19">
        <f t="shared" ca="1" si="1125"/>
        <v>0</v>
      </c>
      <c r="DP140" s="19" t="str">
        <f t="shared" ca="1" si="1125"/>
        <v>-</v>
      </c>
      <c r="DQ140" s="19" t="str">
        <f t="shared" ca="1" si="1125"/>
        <v>-</v>
      </c>
      <c r="DR140" s="19" t="str">
        <f t="shared" ca="1" si="1125"/>
        <v>-</v>
      </c>
      <c r="DS140" s="19" t="str">
        <f t="shared" ca="1" si="1087"/>
        <v>-</v>
      </c>
      <c r="DT140" s="19" t="str">
        <f t="shared" ca="1" si="1087"/>
        <v>-</v>
      </c>
      <c r="DU140" s="19">
        <f t="shared" ca="1" si="1087"/>
        <v>0</v>
      </c>
      <c r="DV140" s="19" t="str">
        <f t="shared" ca="1" si="1087"/>
        <v>-</v>
      </c>
      <c r="DW140" s="19" t="str">
        <f t="shared" ca="1" si="1087"/>
        <v>-</v>
      </c>
      <c r="DX140" s="19" t="str">
        <f t="shared" ca="1" si="1087"/>
        <v>-</v>
      </c>
      <c r="DY140" s="19" t="str">
        <f t="shared" ca="1" si="1087"/>
        <v>-</v>
      </c>
      <c r="DZ140" s="19" t="str">
        <f t="shared" ca="1" si="1087"/>
        <v>-</v>
      </c>
      <c r="EA140" s="19" t="str">
        <f t="shared" ca="1" si="1087"/>
        <v>-</v>
      </c>
      <c r="EB140" s="19" t="str">
        <f t="shared" ca="1" si="1087"/>
        <v>-</v>
      </c>
      <c r="EC140" s="19" t="str">
        <f t="shared" ca="1" si="1087"/>
        <v>-</v>
      </c>
      <c r="ED140" s="19">
        <f t="shared" ca="1" si="1087"/>
        <v>0</v>
      </c>
      <c r="EE140" s="19">
        <f t="shared" ca="1" si="1087"/>
        <v>0</v>
      </c>
      <c r="EF140" s="19">
        <f t="shared" ca="1" si="1087"/>
        <v>0</v>
      </c>
      <c r="EG140" s="124">
        <f t="shared" ref="EG140:EX140" ca="1" si="1131">IF(AND($K140=EG$9,$N140=EG$11,$AB140=EG$8,$AI140=EG$12),INDEX(i.FS_Strategy,$AC140+1,$AB140),0)</f>
        <v>0</v>
      </c>
      <c r="EH140" s="124">
        <f t="shared" ca="1" si="1131"/>
        <v>0</v>
      </c>
      <c r="EI140" s="124">
        <f t="shared" ca="1" si="1131"/>
        <v>0</v>
      </c>
      <c r="EJ140" s="124">
        <f t="shared" ca="1" si="1131"/>
        <v>0</v>
      </c>
      <c r="EK140" s="124">
        <f t="shared" ca="1" si="1131"/>
        <v>0</v>
      </c>
      <c r="EL140" s="124">
        <f t="shared" ca="1" si="1131"/>
        <v>0</v>
      </c>
      <c r="EM140" s="124">
        <f t="shared" ca="1" si="1131"/>
        <v>0</v>
      </c>
      <c r="EN140" s="124">
        <f t="shared" ca="1" si="1131"/>
        <v>0</v>
      </c>
      <c r="EO140" s="124">
        <f t="shared" ca="1" si="1131"/>
        <v>0</v>
      </c>
      <c r="EP140" s="124">
        <f t="shared" ca="1" si="1131"/>
        <v>0</v>
      </c>
      <c r="EQ140" s="124">
        <f t="shared" ca="1" si="1131"/>
        <v>0</v>
      </c>
      <c r="ER140" s="124">
        <f t="shared" ca="1" si="1131"/>
        <v>0</v>
      </c>
      <c r="ES140" s="124">
        <f t="shared" ca="1" si="1131"/>
        <v>0</v>
      </c>
      <c r="ET140" s="124">
        <f t="shared" ca="1" si="1131"/>
        <v>0</v>
      </c>
      <c r="EU140" s="124">
        <f t="shared" ca="1" si="1131"/>
        <v>0</v>
      </c>
      <c r="EV140" s="124">
        <f t="shared" ca="1" si="1131"/>
        <v>0</v>
      </c>
      <c r="EW140" s="124">
        <f t="shared" ca="1" si="1131"/>
        <v>0</v>
      </c>
      <c r="EX140" s="124">
        <f t="shared" ca="1" si="1131"/>
        <v>0</v>
      </c>
      <c r="EY140" s="554">
        <f ca="1">IF(AND($K140=EY$9,$N140=EY$11,$AB140=EY$8),INDEX(i.FS_Strategy,$AD140+1,$AB140),0)</f>
        <v>0</v>
      </c>
      <c r="EZ140" s="554">
        <f ca="1">IF(AND($K140=EZ$9,$N140=EZ$11,$AB140=EZ$8),INDEX(i.FS_Strategy,$AD140+1,$AB140),0)</f>
        <v>0</v>
      </c>
      <c r="FA140" s="554">
        <f ca="1">IF(AND($K140=FA$9,$N140=FA$11,$AB140=FA$8),INDEX(i.FS_Strategy,$AD140+1,$AB140),0)</f>
        <v>0</v>
      </c>
      <c r="FB140" s="125">
        <f t="shared" ref="FB140:FN140" ca="1" si="1132">IF(AND($K140=FB$9,$N140=FB$11,$AB140=FB$8),INDEX(i.FS_Strategy,$AE140+1,$AB140),0)</f>
        <v>0</v>
      </c>
      <c r="FC140" s="125">
        <f t="shared" ca="1" si="1132"/>
        <v>0</v>
      </c>
      <c r="FD140" s="125">
        <f t="shared" ca="1" si="1132"/>
        <v>0</v>
      </c>
      <c r="FE140" s="125">
        <f t="shared" ca="1" si="1132"/>
        <v>0</v>
      </c>
      <c r="FF140" s="125">
        <f t="shared" ca="1" si="1132"/>
        <v>0</v>
      </c>
      <c r="FG140" s="125">
        <f t="shared" ca="1" si="1132"/>
        <v>0</v>
      </c>
      <c r="FH140" s="125">
        <f t="shared" ca="1" si="1132"/>
        <v>0</v>
      </c>
      <c r="FI140" s="125">
        <f t="shared" ca="1" si="1132"/>
        <v>0</v>
      </c>
      <c r="FJ140" s="125">
        <f t="shared" ca="1" si="1132"/>
        <v>0</v>
      </c>
      <c r="FK140" s="125">
        <f t="shared" ca="1" si="1132"/>
        <v>0</v>
      </c>
      <c r="FL140" s="125">
        <f t="shared" ca="1" si="1132"/>
        <v>0</v>
      </c>
      <c r="FM140" s="125">
        <f t="shared" ca="1" si="1132"/>
        <v>0</v>
      </c>
      <c r="FN140" s="125">
        <f t="shared" ca="1" si="1132"/>
        <v>0</v>
      </c>
      <c r="FO140" s="124">
        <f t="shared" ref="FO140:GF140" ca="1" si="1133">IF(AND($K140=FO$9,$N140=FO$11,$AB140=FO$8,$AI140=FO$12),INDEX(i.FS_Strategy,$AC140+1,$AB140),0)</f>
        <v>0</v>
      </c>
      <c r="FP140" s="124">
        <f t="shared" ca="1" si="1133"/>
        <v>0</v>
      </c>
      <c r="FQ140" s="124">
        <f t="shared" ca="1" si="1133"/>
        <v>0</v>
      </c>
      <c r="FR140" s="124">
        <f t="shared" ca="1" si="1133"/>
        <v>0</v>
      </c>
      <c r="FS140" s="124">
        <f t="shared" ca="1" si="1133"/>
        <v>0</v>
      </c>
      <c r="FT140" s="124">
        <f t="shared" ca="1" si="1133"/>
        <v>0</v>
      </c>
      <c r="FU140" s="124">
        <f t="shared" ca="1" si="1133"/>
        <v>0</v>
      </c>
      <c r="FV140" s="124">
        <f t="shared" ca="1" si="1133"/>
        <v>0</v>
      </c>
      <c r="FW140" s="124">
        <f t="shared" ca="1" si="1133"/>
        <v>0</v>
      </c>
      <c r="FX140" s="124">
        <f t="shared" ca="1" si="1133"/>
        <v>0</v>
      </c>
      <c r="FY140" s="124">
        <f t="shared" ca="1" si="1133"/>
        <v>0</v>
      </c>
      <c r="FZ140" s="124">
        <f t="shared" ca="1" si="1133"/>
        <v>0</v>
      </c>
      <c r="GA140" s="124">
        <f t="shared" ca="1" si="1133"/>
        <v>0</v>
      </c>
      <c r="GB140" s="124">
        <f t="shared" ca="1" si="1133"/>
        <v>0</v>
      </c>
      <c r="GC140" s="124">
        <f t="shared" ca="1" si="1133"/>
        <v>0</v>
      </c>
      <c r="GD140" s="124">
        <f t="shared" ca="1" si="1133"/>
        <v>0</v>
      </c>
      <c r="GE140" s="124">
        <f t="shared" ca="1" si="1133"/>
        <v>0</v>
      </c>
      <c r="GF140" s="124">
        <f t="shared" ca="1" si="1133"/>
        <v>0</v>
      </c>
      <c r="GG140" s="554">
        <f ca="1">IF(AND($K140=GG$9,$N140=GG$11,$AB140=GG$8),INDEX(i.FS_Strategy,$AD140+1,$AB140),0)</f>
        <v>0</v>
      </c>
      <c r="GH140" s="554">
        <f ca="1">IF(AND($K140=GH$9,$N140=GH$11,$AB140=GH$8),INDEX(i.FS_Strategy,$AD140+1,$AB140),0)</f>
        <v>0</v>
      </c>
      <c r="GI140" s="554">
        <f ca="1">IF(AND($K140=GI$9,$N140=GI$11,$AB140=GI$8),INDEX(i.FS_Strategy,$AD140+1,$AB140),0)</f>
        <v>0</v>
      </c>
      <c r="GJ140" s="125">
        <f t="shared" ref="GJ140:GV140" ca="1" si="1134">IF(AND($K140=GJ$9,$N140=GJ$11,$AB140=GJ$8),INDEX(i.FS_Strategy,$AE140+1,$AB140),0)</f>
        <v>0</v>
      </c>
      <c r="GK140" s="125">
        <f t="shared" ca="1" si="1134"/>
        <v>0</v>
      </c>
      <c r="GL140" s="125">
        <f t="shared" ca="1" si="1134"/>
        <v>0</v>
      </c>
      <c r="GM140" s="125">
        <f t="shared" ca="1" si="1134"/>
        <v>0</v>
      </c>
      <c r="GN140" s="125">
        <f t="shared" ca="1" si="1134"/>
        <v>0</v>
      </c>
      <c r="GO140" s="125">
        <f t="shared" ca="1" si="1134"/>
        <v>0</v>
      </c>
      <c r="GP140" s="125">
        <f t="shared" ca="1" si="1134"/>
        <v>0</v>
      </c>
      <c r="GQ140" s="125">
        <f t="shared" ca="1" si="1134"/>
        <v>0</v>
      </c>
      <c r="GR140" s="125">
        <f t="shared" ca="1" si="1134"/>
        <v>0</v>
      </c>
      <c r="GS140" s="125">
        <f t="shared" ca="1" si="1134"/>
        <v>0</v>
      </c>
      <c r="GT140" s="125">
        <f t="shared" ca="1" si="1134"/>
        <v>0</v>
      </c>
      <c r="GU140" s="125">
        <f t="shared" ca="1" si="1134"/>
        <v>0</v>
      </c>
      <c r="GV140" s="125">
        <f t="shared" ca="1" si="1134"/>
        <v>0</v>
      </c>
      <c r="GW140" s="124">
        <f t="shared" ref="GW140:HN140" ca="1" si="1135">IF(AND($K140=GW$9,$N140=GW$11,$AB140=GW$8,$AI140=GW$12),INDEX(i.FS_Strategy,$AC140+1,$AB140),0)</f>
        <v>0</v>
      </c>
      <c r="GX140" s="124">
        <f t="shared" ca="1" si="1135"/>
        <v>0</v>
      </c>
      <c r="GY140" s="124">
        <f t="shared" ca="1" si="1135"/>
        <v>0</v>
      </c>
      <c r="GZ140" s="124">
        <f t="shared" ca="1" si="1135"/>
        <v>0</v>
      </c>
      <c r="HA140" s="124">
        <f t="shared" ca="1" si="1135"/>
        <v>0</v>
      </c>
      <c r="HB140" s="124">
        <f t="shared" ca="1" si="1135"/>
        <v>0</v>
      </c>
      <c r="HC140" s="124">
        <f t="shared" ca="1" si="1135"/>
        <v>0</v>
      </c>
      <c r="HD140" s="124">
        <f t="shared" ca="1" si="1135"/>
        <v>0</v>
      </c>
      <c r="HE140" s="124">
        <f t="shared" ca="1" si="1135"/>
        <v>0</v>
      </c>
      <c r="HF140" s="124">
        <f t="shared" ca="1" si="1135"/>
        <v>0</v>
      </c>
      <c r="HG140" s="124">
        <f t="shared" ca="1" si="1135"/>
        <v>0</v>
      </c>
      <c r="HH140" s="124">
        <f t="shared" ca="1" si="1135"/>
        <v>0</v>
      </c>
      <c r="HI140" s="124">
        <f t="shared" ca="1" si="1135"/>
        <v>0</v>
      </c>
      <c r="HJ140" s="124">
        <f t="shared" ca="1" si="1135"/>
        <v>0</v>
      </c>
      <c r="HK140" s="124">
        <f t="shared" ca="1" si="1135"/>
        <v>0</v>
      </c>
      <c r="HL140" s="124">
        <f t="shared" ca="1" si="1135"/>
        <v>0</v>
      </c>
      <c r="HM140" s="124">
        <f t="shared" ca="1" si="1135"/>
        <v>0</v>
      </c>
      <c r="HN140" s="124">
        <f t="shared" ca="1" si="1135"/>
        <v>0</v>
      </c>
      <c r="HO140" s="554">
        <f ca="1">IF(AND($K140=HO$9,$N140=HO$11,$AB140=HO$8),INDEX(i.FS_Strategy,$AD140+1,$AB140),0)</f>
        <v>0</v>
      </c>
      <c r="HP140" s="554">
        <f ca="1">IF(AND($K140=HP$9,$N140=HP$11,$AB140=HP$8),INDEX(i.FS_Strategy,$AD140+1,$AB140),0)</f>
        <v>0</v>
      </c>
      <c r="HQ140" s="554">
        <f ca="1">IF(AND($K140=HQ$9,$N140=HQ$11,$AB140=HQ$8),INDEX(i.FS_Strategy,$AD140+1,$AB140),0)</f>
        <v>0</v>
      </c>
      <c r="HR140" s="125">
        <f t="shared" ref="HR140:ID140" ca="1" si="1136">IF(AND($K140=HR$9,$N140=HR$11,$AB140=HR$8),INDEX(i.FS_Strategy,$AE140+1,$AB140),0)</f>
        <v>0</v>
      </c>
      <c r="HS140" s="125">
        <f t="shared" ca="1" si="1136"/>
        <v>0</v>
      </c>
      <c r="HT140" s="125">
        <f t="shared" ca="1" si="1136"/>
        <v>0</v>
      </c>
      <c r="HU140" s="125">
        <f t="shared" ca="1" si="1136"/>
        <v>0</v>
      </c>
      <c r="HV140" s="125">
        <f t="shared" ca="1" si="1136"/>
        <v>0</v>
      </c>
      <c r="HW140" s="125">
        <f t="shared" ca="1" si="1136"/>
        <v>0</v>
      </c>
      <c r="HX140" s="125">
        <f t="shared" ca="1" si="1136"/>
        <v>0</v>
      </c>
      <c r="HY140" s="125">
        <f t="shared" ca="1" si="1136"/>
        <v>0</v>
      </c>
      <c r="HZ140" s="125">
        <f t="shared" ca="1" si="1136"/>
        <v>0</v>
      </c>
      <c r="IA140" s="125">
        <f t="shared" ca="1" si="1136"/>
        <v>0</v>
      </c>
      <c r="IB140" s="125">
        <f t="shared" ca="1" si="1136"/>
        <v>0</v>
      </c>
      <c r="IC140" s="125">
        <f t="shared" ca="1" si="1136"/>
        <v>0</v>
      </c>
      <c r="ID140" s="125">
        <f t="shared" ca="1" si="1136"/>
        <v>0</v>
      </c>
      <c r="IE140" s="5">
        <f t="shared" ca="1" si="1091"/>
        <v>67</v>
      </c>
      <c r="IF140" s="9"/>
      <c r="IG140" s="5">
        <f t="shared" ca="1" si="1092"/>
        <v>1</v>
      </c>
      <c r="IH140" s="5" t="b">
        <f t="shared" ca="1" si="1092"/>
        <v>0</v>
      </c>
      <c r="II140" s="19">
        <f t="shared" ca="1" si="1093"/>
        <v>0</v>
      </c>
      <c r="IJ140" s="5">
        <f t="shared" ca="1" si="1092"/>
        <v>55</v>
      </c>
      <c r="IK140" s="19">
        <f t="shared" ca="1" si="1093"/>
        <v>1</v>
      </c>
      <c r="IL140" s="19">
        <f t="shared" ca="1" si="1093"/>
        <v>0</v>
      </c>
      <c r="IM140" s="19">
        <f t="shared" ca="1" si="1093"/>
        <v>0</v>
      </c>
      <c r="IN140" s="19">
        <f t="shared" ca="1" si="1093"/>
        <v>0</v>
      </c>
      <c r="IO140" s="19">
        <f t="shared" ca="1" si="1093"/>
        <v>0</v>
      </c>
      <c r="IP140" s="19">
        <f t="shared" ca="1" si="1093"/>
        <v>0</v>
      </c>
      <c r="IQ140" s="19">
        <f t="shared" ca="1" si="1093"/>
        <v>0</v>
      </c>
      <c r="IR140" s="19">
        <f t="shared" ca="1" si="1093"/>
        <v>0</v>
      </c>
      <c r="IS140" s="19">
        <f t="shared" ca="1" si="1093"/>
        <v>0</v>
      </c>
      <c r="IT140" s="19">
        <f t="shared" ca="1" si="1093"/>
        <v>0</v>
      </c>
      <c r="IU140" s="19">
        <f t="shared" ca="1" si="1093"/>
        <v>0</v>
      </c>
      <c r="IV140" s="19">
        <f t="shared" ca="1" si="1093"/>
        <v>0</v>
      </c>
      <c r="IW140" s="19">
        <f t="shared" ca="1" si="1093"/>
        <v>0</v>
      </c>
      <c r="IX140" s="19">
        <f t="shared" ca="1" si="1093"/>
        <v>0</v>
      </c>
      <c r="IY140" s="19">
        <f t="shared" ca="1" si="1093"/>
        <v>0</v>
      </c>
      <c r="IZ140" s="19">
        <f t="shared" ca="1" si="1093"/>
        <v>0</v>
      </c>
      <c r="JA140" s="19">
        <f t="shared" ca="1" si="1093"/>
        <v>0</v>
      </c>
      <c r="JB140" s="19">
        <f t="shared" ca="1" si="1093"/>
        <v>0</v>
      </c>
      <c r="JC140" s="19">
        <f t="shared" ca="1" si="1093"/>
        <v>0</v>
      </c>
      <c r="JD140" s="19">
        <f t="shared" ca="1" si="1093"/>
        <v>0</v>
      </c>
      <c r="JE140" s="19">
        <f t="shared" ca="1" si="1093"/>
        <v>0</v>
      </c>
      <c r="JF140" s="19">
        <f t="shared" ca="1" si="1093"/>
        <v>0</v>
      </c>
      <c r="JG140" s="5">
        <f t="shared" ca="1" si="1094"/>
        <v>1.2500000000000001E-2</v>
      </c>
      <c r="JH140" s="567">
        <f t="shared" ca="1" si="1094"/>
        <v>0</v>
      </c>
      <c r="JI140" s="5">
        <f t="shared" ca="1" si="1094"/>
        <v>6.25E-2</v>
      </c>
      <c r="JJ140" s="5">
        <f t="shared" ca="1" si="1094"/>
        <v>6.25E-2</v>
      </c>
      <c r="JK140" s="5">
        <f t="shared" ca="1" si="1094"/>
        <v>6.25E-2</v>
      </c>
      <c r="JL140" s="19">
        <f t="shared" ca="1" si="1093"/>
        <v>1</v>
      </c>
      <c r="JM140" s="19">
        <f t="shared" ca="1" si="1093"/>
        <v>0</v>
      </c>
      <c r="JN140" s="19">
        <f t="shared" ca="1" si="1093"/>
        <v>1</v>
      </c>
      <c r="JO140" s="9"/>
      <c r="JP140" s="5" t="b">
        <f t="shared" ca="1" si="1095"/>
        <v>0</v>
      </c>
      <c r="JQ140" s="19" t="b">
        <f t="shared" ca="1" si="1115"/>
        <v>1</v>
      </c>
      <c r="JR140" s="19">
        <f t="shared" ca="1" si="1115"/>
        <v>10</v>
      </c>
      <c r="JS140" s="5" t="b">
        <f t="shared" ca="1" si="1096"/>
        <v>0</v>
      </c>
      <c r="JT140" s="5" t="b">
        <f t="shared" ca="1" si="1096"/>
        <v>0</v>
      </c>
      <c r="JU140" s="5" t="b">
        <f t="shared" ca="1" si="1096"/>
        <v>1</v>
      </c>
      <c r="JV140" s="144">
        <f t="shared" ca="1" si="1116"/>
        <v>1</v>
      </c>
      <c r="JW140" s="144">
        <f t="shared" ca="1" si="1116"/>
        <v>1</v>
      </c>
      <c r="JX140" s="19" t="str">
        <f t="shared" ca="1" si="1117"/>
        <v>-</v>
      </c>
      <c r="JY140" s="19" t="str">
        <f t="shared" ca="1" si="1117"/>
        <v>-</v>
      </c>
      <c r="JZ140" s="19" t="str">
        <f t="shared" ca="1" si="1117"/>
        <v>-</v>
      </c>
      <c r="KA140" s="19" t="str">
        <f t="shared" ca="1" si="1117"/>
        <v>-</v>
      </c>
      <c r="KB140" s="19">
        <f t="shared" ca="1" si="1117"/>
        <v>1</v>
      </c>
      <c r="KC140" s="19">
        <f t="shared" ca="1" si="1117"/>
        <v>0.66</v>
      </c>
      <c r="KD140" s="19" t="str">
        <f t="shared" ca="1" si="1117"/>
        <v>-</v>
      </c>
      <c r="KE140" s="5" t="b" cm="1">
        <f t="array" aca="1" ref="KE140" ca="1">IF(OR(KF140:KM140&lt;&gt;"-"),TRUE,"-")</f>
        <v>1</v>
      </c>
      <c r="KF140" s="237">
        <f t="shared" ca="1" si="1127"/>
        <v>2</v>
      </c>
      <c r="KG140" s="237">
        <f t="shared" ca="1" si="1127"/>
        <v>2</v>
      </c>
      <c r="KH140" s="237">
        <f t="shared" ca="1" si="1127"/>
        <v>2</v>
      </c>
      <c r="KI140" s="237">
        <f t="shared" ca="1" si="1127"/>
        <v>2</v>
      </c>
      <c r="KJ140" s="237">
        <f t="shared" ca="1" si="1127"/>
        <v>2</v>
      </c>
      <c r="KK140" s="237">
        <f t="shared" ca="1" si="1127"/>
        <v>2</v>
      </c>
      <c r="KL140" s="237">
        <f t="shared" ca="1" si="1127"/>
        <v>2</v>
      </c>
      <c r="KM140" s="237">
        <f t="shared" ca="1" si="1127"/>
        <v>2</v>
      </c>
      <c r="KN140" s="5" t="str">
        <f t="array" aca="1" ref="KN140" ca="1">IF(OR(KO140:KU140&lt;&gt;"-"),TRUE,"-")</f>
        <v>-</v>
      </c>
      <c r="KO140" s="19" t="str">
        <f t="shared" ca="1" si="1119"/>
        <v>-</v>
      </c>
      <c r="KP140" s="19" t="str">
        <f t="shared" ca="1" si="1119"/>
        <v>-</v>
      </c>
      <c r="KQ140" s="19" t="str">
        <f t="shared" ca="1" si="1119"/>
        <v>-</v>
      </c>
      <c r="KR140" s="19" t="str">
        <f t="shared" ca="1" si="1119"/>
        <v>-</v>
      </c>
      <c r="KS140" s="19" t="str">
        <f t="shared" ca="1" si="1119"/>
        <v>-</v>
      </c>
      <c r="KT140" s="19" t="str">
        <f t="shared" ca="1" si="1119"/>
        <v>-</v>
      </c>
      <c r="KU140" s="19" t="str">
        <f t="shared" ca="1" si="1119"/>
        <v>-</v>
      </c>
      <c r="KV140" s="19" t="b">
        <f t="shared" ca="1" si="1119"/>
        <v>0</v>
      </c>
      <c r="KW140" s="144">
        <f t="shared" ca="1" si="1098"/>
        <v>2</v>
      </c>
      <c r="KX140" s="19">
        <f t="shared" ca="1" si="1119"/>
        <v>2</v>
      </c>
      <c r="KY140" s="19" t="b">
        <f t="shared" ca="1" si="1119"/>
        <v>0</v>
      </c>
      <c r="KZ140" s="19" t="str">
        <f t="shared" ca="1" si="1119"/>
        <v>-</v>
      </c>
      <c r="LA140" s="5" t="str">
        <f t="shared" ca="1" si="1099"/>
        <v>-</v>
      </c>
      <c r="LB140" s="5" t="str">
        <f t="shared" ca="1" si="1099"/>
        <v>-</v>
      </c>
      <c r="LC140" s="5" t="str">
        <f t="shared" ca="1" si="1099"/>
        <v>-</v>
      </c>
      <c r="LD140" s="5" t="str">
        <f t="shared" ca="1" si="1099"/>
        <v>-</v>
      </c>
      <c r="LE140" s="19" t="b">
        <f t="shared" ca="1" si="1120"/>
        <v>0</v>
      </c>
      <c r="LF140" s="19" t="str">
        <f t="shared" ca="1" si="1120"/>
        <v>-</v>
      </c>
      <c r="LG140" s="19" t="str">
        <f t="shared" ca="1" si="1120"/>
        <v>-</v>
      </c>
      <c r="LH140" s="19" t="b">
        <f t="shared" ca="1" si="1120"/>
        <v>1</v>
      </c>
      <c r="LI140" s="19">
        <f t="shared" ca="1" si="1120"/>
        <v>0.75</v>
      </c>
      <c r="LJ140" s="19">
        <f t="shared" ca="1" si="1120"/>
        <v>0.75</v>
      </c>
      <c r="LK140" s="19">
        <f t="shared" ca="1" si="1120"/>
        <v>0.99</v>
      </c>
      <c r="LL140" s="19">
        <f t="shared" ca="1" si="1120"/>
        <v>0.5</v>
      </c>
      <c r="LM140" s="19">
        <f t="shared" ca="1" si="1120"/>
        <v>0</v>
      </c>
      <c r="LN140" s="19">
        <f t="shared" ca="1" si="1120"/>
        <v>0</v>
      </c>
      <c r="LO140" s="19" t="str">
        <f t="shared" ca="1" si="1120"/>
        <v>-</v>
      </c>
      <c r="LP140" s="5" t="str" cm="1">
        <f t="array" aca="1" ref="LP140" ca="1">INDEX(i.meatgrid,$Q140,LP$7)</f>
        <v>-</v>
      </c>
      <c r="LQ140" s="5" t="str" cm="1">
        <f t="array" aca="1" ref="LQ140" ca="1">INDEX(i.meatgrid,$Q140,LQ$7)</f>
        <v>-</v>
      </c>
      <c r="LR140" s="19" t="str">
        <f t="shared" ca="1" si="1120"/>
        <v>-</v>
      </c>
      <c r="LS140" s="5">
        <f t="shared" ca="1" si="1101"/>
        <v>1</v>
      </c>
      <c r="LT140" s="9"/>
      <c r="LU140" s="19">
        <f t="shared" ca="1" si="1120"/>
        <v>70</v>
      </c>
      <c r="LV140" s="19">
        <f t="shared" ca="1" si="1102"/>
        <v>50</v>
      </c>
      <c r="LW140" s="19">
        <f t="shared" ca="1" si="1102"/>
        <v>80</v>
      </c>
      <c r="LX140" s="19">
        <f t="shared" ca="1" si="1102"/>
        <v>50</v>
      </c>
      <c r="LY140" s="5" t="b" cm="1">
        <f t="array" aca="1" ref="LY140" ca="1">INDEX(i.meatgrid,$Q140,LY$7)</f>
        <v>0</v>
      </c>
      <c r="LZ140" s="5" t="b" cm="1">
        <f t="array" aca="1" ref="LZ140" ca="1">INDEX(i.meatgrid,$Q140,LZ$7)</f>
        <v>0</v>
      </c>
      <c r="MA140" s="5" t="str" cm="1">
        <f t="array" aca="1" ref="MA140" ca="1">INDEX(i.meatgrid,$Q140,MA$7)</f>
        <v>-</v>
      </c>
      <c r="MB140" s="5" t="str" cm="1">
        <f t="array" aca="1" ref="MB140" ca="1">INDEX(i.meatgrid,$Q140,MB$7)</f>
        <v>-</v>
      </c>
      <c r="MC140" s="19">
        <f t="shared" ca="1" si="1103"/>
        <v>1</v>
      </c>
      <c r="MD140" s="5">
        <f t="shared" ca="1" si="1104"/>
        <v>1</v>
      </c>
      <c r="ME140" s="5" cm="1">
        <f t="array" aca="1" ref="ME140" ca="1">INDEX(i.meatgrid,$Q140,ME$7)</f>
        <v>0</v>
      </c>
      <c r="MF140" s="5" cm="1">
        <f t="array" aca="1" ref="MF140" ca="1">INDEX(i.meatgrid,$Q140,MF$7)</f>
        <v>0</v>
      </c>
      <c r="MG140" s="5" cm="1">
        <f t="array" aca="1" ref="MG140" ca="1">INDEX(i.meatgrid,$Q140,MG$7)</f>
        <v>0</v>
      </c>
      <c r="MH140" s="5" cm="1">
        <f t="array" aca="1" ref="MH140" ca="1">INDEX(i.meatgrid,$Q140,MH$7)</f>
        <v>0</v>
      </c>
      <c r="MI140" s="5" cm="1">
        <f t="array" aca="1" ref="MI140" ca="1">INDEX(i.meatgrid,$Q140,MI$7)</f>
        <v>1</v>
      </c>
      <c r="MJ140" s="5" cm="1">
        <f t="array" aca="1" ref="MJ140" ca="1">INDEX(i.meatgrid,$Q140,MJ$7)</f>
        <v>1</v>
      </c>
      <c r="MK140" s="5" cm="1">
        <f t="array" aca="1" ref="MK140" ca="1">INDEX(i.meatgrid,$Q140,MK$7)</f>
        <v>1</v>
      </c>
      <c r="ML140" s="5" cm="1">
        <f t="array" aca="1" ref="ML140" ca="1">INDEX(i.meatgrid,$Q140,ML$7)</f>
        <v>1</v>
      </c>
      <c r="MM140" s="19">
        <f t="shared" ca="1" si="1105"/>
        <v>1</v>
      </c>
      <c r="MN140" s="9"/>
      <c r="MO140" s="19" t="b">
        <f t="shared" ca="1" si="1106"/>
        <v>0</v>
      </c>
      <c r="MP140" s="19" t="b">
        <f t="shared" ca="1" si="1106"/>
        <v>0</v>
      </c>
      <c r="MQ140" s="19">
        <f t="shared" ca="1" si="1106"/>
        <v>1</v>
      </c>
      <c r="MR140" s="19">
        <f t="shared" ca="1" si="1106"/>
        <v>0.75</v>
      </c>
      <c r="MS140" s="19">
        <f t="shared" ca="1" si="1106"/>
        <v>0.75</v>
      </c>
      <c r="MT140" s="19">
        <f t="shared" ca="1" si="1106"/>
        <v>0.8</v>
      </c>
      <c r="MU140" s="19">
        <f t="shared" ca="1" si="1106"/>
        <v>0.82499999999999996</v>
      </c>
      <c r="MV140" s="19">
        <f t="shared" ca="1" si="1106"/>
        <v>0.875</v>
      </c>
      <c r="MW140" s="19">
        <f t="shared" ca="1" si="1106"/>
        <v>0.9</v>
      </c>
      <c r="MX140" s="19">
        <f t="shared" ca="1" si="1106"/>
        <v>1</v>
      </c>
      <c r="MY140" s="19">
        <f t="shared" ca="1" si="1106"/>
        <v>0.875</v>
      </c>
      <c r="MZ140" s="19" t="b">
        <f t="shared" ca="1" si="1106"/>
        <v>1</v>
      </c>
      <c r="NA140" s="19">
        <f t="shared" ca="1" si="1106"/>
        <v>74.989999999999995</v>
      </c>
      <c r="NB140" s="19" t="str">
        <f t="shared" ca="1" si="1106"/>
        <v>-</v>
      </c>
      <c r="NC140" s="19" t="str">
        <f t="shared" ca="1" si="1106"/>
        <v>-</v>
      </c>
      <c r="ND140" s="19" t="str">
        <f t="shared" ca="1" si="1106"/>
        <v>-</v>
      </c>
      <c r="NE140" s="19" t="str">
        <f t="shared" ca="1" si="1107"/>
        <v>-</v>
      </c>
      <c r="NF140" s="19" t="str">
        <f t="shared" ca="1" si="1107"/>
        <v>-</v>
      </c>
      <c r="NG140" s="19" t="str">
        <f t="shared" ca="1" si="1107"/>
        <v>-</v>
      </c>
      <c r="NH140" s="19" t="str">
        <f t="shared" ca="1" si="1107"/>
        <v>-</v>
      </c>
      <c r="NI140" s="19">
        <f t="shared" ca="1" si="1107"/>
        <v>36.99</v>
      </c>
      <c r="NJ140" s="19">
        <f t="shared" ca="1" si="1107"/>
        <v>36.99</v>
      </c>
      <c r="NK140" s="19" t="str">
        <f t="shared" ca="1" si="1107"/>
        <v>-</v>
      </c>
      <c r="NL140" s="19" t="str">
        <f t="shared" ca="1" si="1107"/>
        <v>-</v>
      </c>
      <c r="NM140" s="19" t="str">
        <f t="shared" ca="1" si="1107"/>
        <v>-</v>
      </c>
      <c r="NN140" s="19" t="str">
        <f t="shared" ca="1" si="1107"/>
        <v>-</v>
      </c>
      <c r="NO140" s="19" t="str">
        <f t="shared" ca="1" si="1107"/>
        <v>-</v>
      </c>
      <c r="NP140" s="19">
        <f t="shared" ca="1" si="1107"/>
        <v>49.99</v>
      </c>
      <c r="NQ140" s="19">
        <f t="shared" ca="1" si="1107"/>
        <v>49.99</v>
      </c>
      <c r="NR140" s="19">
        <f t="shared" ca="1" si="1107"/>
        <v>49.99</v>
      </c>
      <c r="NS140" s="19">
        <f t="shared" ca="1" si="1107"/>
        <v>49.99</v>
      </c>
      <c r="NT140" s="19">
        <f t="shared" ca="1" si="1107"/>
        <v>49.99</v>
      </c>
      <c r="NU140" s="19">
        <f t="shared" ca="1" si="1107"/>
        <v>49.99</v>
      </c>
      <c r="NV140" s="19">
        <f t="shared" ca="1" si="1107"/>
        <v>49.99</v>
      </c>
      <c r="NW140" s="19">
        <f t="shared" ca="1" si="1107"/>
        <v>49.99</v>
      </c>
      <c r="NX140" s="19">
        <f t="shared" ca="1" si="1107"/>
        <v>412.99</v>
      </c>
      <c r="NY140" s="19">
        <f t="shared" ca="1" si="1107"/>
        <v>412.99</v>
      </c>
      <c r="NZ140" s="19" t="str">
        <f t="shared" ca="1" si="1107"/>
        <v>-</v>
      </c>
      <c r="OA140" s="19" t="str">
        <f t="shared" ca="1" si="1107"/>
        <v>-</v>
      </c>
      <c r="OB140" s="19" t="str">
        <f t="shared" ca="1" si="1107"/>
        <v>-</v>
      </c>
      <c r="OC140" s="19" t="str">
        <f t="shared" ca="1" si="1107"/>
        <v>-</v>
      </c>
      <c r="OD140" s="19" t="str">
        <f t="shared" ca="1" si="1107"/>
        <v>-</v>
      </c>
      <c r="OE140" s="19">
        <f t="shared" ca="1" si="1107"/>
        <v>6.8900000000000006</v>
      </c>
      <c r="OF140" s="19">
        <f t="shared" ca="1" si="1107"/>
        <v>6.8900000000000006</v>
      </c>
      <c r="OG140" s="19">
        <f t="shared" ref="OG140:OT140" ca="1" si="1137">OFFSET(OG$5,$B140,0)</f>
        <v>6.8900000000000006</v>
      </c>
      <c r="OH140" s="19">
        <f t="shared" ca="1" si="1137"/>
        <v>6.8900000000000006</v>
      </c>
      <c r="OI140" s="19">
        <f t="shared" ca="1" si="1137"/>
        <v>6.8900000000000006</v>
      </c>
      <c r="OJ140" s="19">
        <f t="shared" ca="1" si="1137"/>
        <v>6.8900000000000006</v>
      </c>
      <c r="OK140" s="19">
        <f t="shared" ca="1" si="1137"/>
        <v>6.8900000000000006</v>
      </c>
      <c r="OL140" s="19">
        <f t="shared" ca="1" si="1137"/>
        <v>6.8900000000000006</v>
      </c>
      <c r="OM140" s="19">
        <f t="shared" ca="1" si="1137"/>
        <v>346.99</v>
      </c>
      <c r="ON140" s="19">
        <f t="shared" ca="1" si="1137"/>
        <v>346.99</v>
      </c>
      <c r="OO140" s="19" t="str">
        <f t="shared" ca="1" si="1137"/>
        <v>-</v>
      </c>
      <c r="OP140" s="19" t="str">
        <f t="shared" ca="1" si="1137"/>
        <v>-</v>
      </c>
      <c r="OQ140" s="19" t="str">
        <f t="shared" ca="1" si="1137"/>
        <v>-</v>
      </c>
      <c r="OR140" s="19" t="str">
        <f t="shared" ca="1" si="1137"/>
        <v>-</v>
      </c>
      <c r="OS140" s="19" t="str">
        <f t="shared" ca="1" si="1137"/>
        <v>-</v>
      </c>
      <c r="OT140" s="19">
        <f t="shared" ca="1" si="1137"/>
        <v>0</v>
      </c>
      <c r="OU140" s="24">
        <v>0</v>
      </c>
    </row>
    <row r="141" spans="1:411" outlineLevel="1">
      <c r="A141" s="21">
        <f t="shared" si="158"/>
        <v>136</v>
      </c>
      <c r="B141" s="21"/>
      <c r="D141" s="14"/>
      <c r="E141" t="b">
        <v>0</v>
      </c>
      <c r="H141" s="21"/>
      <c r="I141" s="21"/>
      <c r="J141" s="21"/>
      <c r="K141" s="21"/>
      <c r="L141" s="21"/>
      <c r="M141" s="21"/>
      <c r="N141" s="21"/>
      <c r="O141" s="21"/>
      <c r="P141" s="21"/>
      <c r="Q141" s="21"/>
      <c r="R141" s="21"/>
      <c r="S141" s="21"/>
      <c r="T141" s="21"/>
      <c r="U141" s="218"/>
      <c r="V141" s="218"/>
      <c r="W141" s="21"/>
      <c r="X141" s="218"/>
      <c r="Y141" s="218"/>
      <c r="Z141" s="218"/>
      <c r="AA141" s="218"/>
      <c r="AB141" s="218"/>
      <c r="AC141" s="323" t="e">
        <f>INDEX(CHOOSE($N141,DataAutumn!i.OptLTWAdj,DataWinter!i.OptLTWAdj,DataSpring!i.OptLTWAdj),AC$7+($AI141-1)*3+($W141-1)*15,$S141+($M141-1)*4)</f>
        <v>#VALUE!</v>
      </c>
      <c r="AD141" s="218"/>
      <c r="AE141" s="218"/>
      <c r="AL141" s="234" t="str">
        <f ca="1">"blank "&amp;TEXT(RAND(),"0.000")</f>
        <v>blank 0.370</v>
      </c>
      <c r="AM141" s="9" t="str">
        <f ca="1">IF(COUNTIF(AL$5:AL141,AL141)=1,"-","Dup")</f>
        <v>-</v>
      </c>
      <c r="AN141" s="9"/>
      <c r="AO141" s="14"/>
      <c r="AP141" s="14"/>
      <c r="AQ141" s="14"/>
      <c r="AR141" s="14"/>
      <c r="AS141" s="14"/>
      <c r="AT141" s="14"/>
      <c r="AU141" s="563"/>
      <c r="AV141" s="563"/>
      <c r="AW141" s="9"/>
      <c r="AX141" s="14"/>
      <c r="AY141" s="14"/>
      <c r="AZ141" s="14"/>
      <c r="BA141" s="14"/>
      <c r="BB141" s="14"/>
      <c r="BC141" s="14"/>
      <c r="BD141" s="14"/>
      <c r="BE141" s="9"/>
      <c r="BF141" s="14"/>
      <c r="BG141" s="14"/>
      <c r="BH141" s="14"/>
      <c r="BI141" s="14"/>
      <c r="BJ141" s="14"/>
      <c r="BK141" s="14"/>
      <c r="BL141" s="14"/>
      <c r="BM141" s="14"/>
      <c r="BN141" s="14"/>
      <c r="BO141" s="14"/>
      <c r="BP141" s="14"/>
      <c r="BQ141" s="9"/>
      <c r="BR141" s="14"/>
      <c r="BS141" s="14"/>
      <c r="BT141" s="14"/>
      <c r="BU141" s="14"/>
      <c r="BV141" s="14"/>
      <c r="BW141" s="14"/>
      <c r="BX141" s="14"/>
      <c r="BY141" s="14"/>
      <c r="BZ141" s="14"/>
      <c r="CA141" s="14"/>
      <c r="CB141" s="9"/>
      <c r="CC141" s="14"/>
      <c r="CD141" s="14"/>
      <c r="CE141" s="14"/>
      <c r="CF141" s="14"/>
      <c r="CG141" s="14"/>
      <c r="CH141" s="14"/>
      <c r="CI141" s="14"/>
      <c r="CJ141" s="14"/>
      <c r="CK141" s="14"/>
      <c r="CL141" s="14"/>
      <c r="CM141" s="14"/>
      <c r="CN141" s="9"/>
      <c r="CO141" s="14"/>
      <c r="CP141" s="14"/>
      <c r="CQ141" s="14"/>
      <c r="CR141" s="14"/>
      <c r="CS141" s="14"/>
      <c r="CT141" s="14"/>
      <c r="CU141" s="14"/>
      <c r="CV141" s="14"/>
      <c r="CW141" s="14"/>
      <c r="CX141" s="14"/>
      <c r="CY141" s="14"/>
      <c r="CZ141" s="14"/>
      <c r="DA141" s="14"/>
      <c r="DB141" s="14"/>
      <c r="DC141" s="14"/>
      <c r="DD141" s="14"/>
      <c r="DE141" s="14"/>
      <c r="DF141" s="14"/>
      <c r="DG141" s="14"/>
      <c r="DH141" s="14"/>
      <c r="DI141" s="14"/>
      <c r="DJ141" s="14"/>
      <c r="DK141" s="14"/>
      <c r="DL141" s="14"/>
      <c r="DM141" s="14"/>
      <c r="DN141" s="14"/>
      <c r="DO141" s="14"/>
      <c r="DP141" s="14"/>
      <c r="DQ141" s="14"/>
      <c r="DR141" s="14"/>
      <c r="DS141" s="14"/>
      <c r="DT141" s="14"/>
      <c r="DU141" s="14"/>
      <c r="DV141" s="14"/>
      <c r="DW141" s="14"/>
      <c r="DX141" s="14"/>
      <c r="DY141" s="14"/>
      <c r="DZ141" s="14"/>
      <c r="EA141" s="14"/>
      <c r="EB141" s="14"/>
      <c r="EC141" s="14"/>
      <c r="ED141" s="14"/>
      <c r="EE141" s="14"/>
      <c r="EF141" s="14"/>
      <c r="EG141" s="14"/>
      <c r="EH141" s="14"/>
      <c r="EI141" s="14"/>
      <c r="EJ141" s="14"/>
      <c r="EK141" s="14"/>
      <c r="EL141" s="14"/>
      <c r="EM141" s="14"/>
      <c r="EN141" s="14"/>
      <c r="EO141" s="14"/>
      <c r="EP141" s="14"/>
      <c r="EQ141" s="14"/>
      <c r="ER141" s="14"/>
      <c r="ES141" s="14"/>
      <c r="ET141" s="14"/>
      <c r="EU141" s="14"/>
      <c r="EV141" s="14"/>
      <c r="EW141" s="14"/>
      <c r="EX141" s="14"/>
      <c r="EY141" s="14"/>
      <c r="EZ141" s="14"/>
      <c r="FA141" s="14"/>
      <c r="FB141" s="14"/>
      <c r="FC141" s="14"/>
      <c r="FD141" s="14"/>
      <c r="FE141" s="14"/>
      <c r="FF141" s="14"/>
      <c r="FG141" s="14"/>
      <c r="FH141" s="14"/>
      <c r="FI141" s="14"/>
      <c r="FJ141" s="14"/>
      <c r="FK141" s="14"/>
      <c r="FL141" s="14"/>
      <c r="FM141" s="14"/>
      <c r="FN141" s="14"/>
      <c r="FO141" s="14"/>
      <c r="FP141" s="14"/>
      <c r="FQ141" s="14"/>
      <c r="FR141" s="14"/>
      <c r="FS141" s="14"/>
      <c r="FT141" s="14"/>
      <c r="FU141" s="14"/>
      <c r="FV141" s="14"/>
      <c r="FW141" s="14"/>
      <c r="FX141" s="14"/>
      <c r="FY141" s="14"/>
      <c r="FZ141" s="14"/>
      <c r="GA141" s="14"/>
      <c r="GB141" s="14"/>
      <c r="GC141" s="14"/>
      <c r="GD141" s="14"/>
      <c r="GE141" s="14"/>
      <c r="GF141" s="14"/>
      <c r="GG141" s="14"/>
      <c r="GH141" s="14"/>
      <c r="GI141" s="14"/>
      <c r="GJ141" s="14"/>
      <c r="GK141" s="14"/>
      <c r="GL141" s="14"/>
      <c r="GM141" s="14"/>
      <c r="GN141" s="14"/>
      <c r="GO141" s="14"/>
      <c r="GP141" s="14"/>
      <c r="GQ141" s="14"/>
      <c r="GR141" s="14"/>
      <c r="GS141" s="14"/>
      <c r="GT141" s="14"/>
      <c r="GU141" s="14"/>
      <c r="GV141" s="14"/>
      <c r="GW141" s="14"/>
      <c r="GX141" s="14"/>
      <c r="GY141" s="14"/>
      <c r="GZ141" s="14"/>
      <c r="HA141" s="14"/>
      <c r="HB141" s="14"/>
      <c r="HC141" s="14"/>
      <c r="HD141" s="14"/>
      <c r="HE141" s="14"/>
      <c r="HF141" s="14"/>
      <c r="HG141" s="14"/>
      <c r="HH141" s="14"/>
      <c r="HI141" s="14"/>
      <c r="HJ141" s="14"/>
      <c r="HK141" s="14"/>
      <c r="HL141" s="14"/>
      <c r="HM141" s="14"/>
      <c r="HN141" s="14"/>
      <c r="HO141" s="14"/>
      <c r="HP141" s="14"/>
      <c r="HQ141" s="14"/>
      <c r="HR141" s="14"/>
      <c r="HS141" s="14"/>
      <c r="HT141" s="14"/>
      <c r="HU141" s="14"/>
      <c r="HV141" s="14"/>
      <c r="HW141" s="14"/>
      <c r="HX141" s="14"/>
      <c r="HY141" s="14"/>
      <c r="HZ141" s="14"/>
      <c r="IA141" s="14"/>
      <c r="IB141" s="14"/>
      <c r="IC141" s="14"/>
      <c r="ID141" s="14"/>
      <c r="IE141" s="14"/>
      <c r="IF141" s="9"/>
      <c r="IG141" s="14"/>
      <c r="IH141" s="14"/>
      <c r="II141" s="14"/>
      <c r="IJ141" s="14"/>
      <c r="IK141" s="14"/>
      <c r="IL141" s="14"/>
      <c r="IM141" s="14"/>
      <c r="IN141" s="14"/>
      <c r="IO141" s="14"/>
      <c r="IP141" s="14"/>
      <c r="IQ141" s="14"/>
      <c r="IR141" s="14"/>
      <c r="IS141" s="14"/>
      <c r="IT141" s="14"/>
      <c r="IU141" s="14"/>
      <c r="IV141" s="14"/>
      <c r="IW141" s="14"/>
      <c r="IX141" s="14"/>
      <c r="IY141" s="14"/>
      <c r="IZ141" s="14"/>
      <c r="JA141" s="14"/>
      <c r="JB141" s="14"/>
      <c r="JC141" s="14"/>
      <c r="JD141" s="14"/>
      <c r="JE141" s="14"/>
      <c r="JF141" s="14"/>
      <c r="JG141" s="14"/>
      <c r="JH141" s="14"/>
      <c r="JI141" s="14"/>
      <c r="JJ141" s="14"/>
      <c r="JK141" s="14"/>
      <c r="JL141" s="14"/>
      <c r="JM141" s="14"/>
      <c r="JN141" s="14"/>
      <c r="JO141" s="9"/>
      <c r="JP141" s="14"/>
      <c r="JQ141" s="14"/>
      <c r="JR141" s="14"/>
      <c r="JS141" s="14"/>
      <c r="JT141" s="14"/>
      <c r="JU141" s="14"/>
      <c r="JV141" s="14"/>
      <c r="JW141" s="14"/>
      <c r="JX141" s="14"/>
      <c r="JY141" s="14"/>
      <c r="JZ141" s="14"/>
      <c r="KA141" s="14"/>
      <c r="KB141" s="14"/>
      <c r="KC141" s="14"/>
      <c r="KD141" s="14"/>
      <c r="KE141" s="14"/>
      <c r="KF141" s="14"/>
      <c r="KG141" s="14"/>
      <c r="KH141" s="14"/>
      <c r="KI141" s="14"/>
      <c r="KJ141" s="14"/>
      <c r="KK141" s="14"/>
      <c r="KL141" s="14"/>
      <c r="KM141" s="14"/>
      <c r="KN141" s="14"/>
      <c r="KO141" s="14"/>
      <c r="KP141" s="14"/>
      <c r="KQ141" s="14"/>
      <c r="KR141" s="14"/>
      <c r="KS141" s="14"/>
      <c r="KT141" s="14"/>
      <c r="KU141" s="14"/>
      <c r="KV141" s="14"/>
      <c r="KW141" s="14"/>
      <c r="KX141" s="14"/>
      <c r="KY141" s="14"/>
      <c r="KZ141" s="14"/>
      <c r="LA141" s="14"/>
      <c r="LB141" s="14"/>
      <c r="LC141" s="14"/>
      <c r="LD141" s="14"/>
      <c r="LE141" s="14"/>
      <c r="LF141" s="14"/>
      <c r="LG141" s="14"/>
      <c r="LH141" s="14"/>
      <c r="LI141" s="14"/>
      <c r="LJ141" s="14"/>
      <c r="LK141" s="14"/>
      <c r="LL141" s="14"/>
      <c r="LM141" s="14"/>
      <c r="LN141" s="14"/>
      <c r="LO141" s="14"/>
      <c r="LP141" s="14"/>
      <c r="LQ141" s="14"/>
      <c r="LR141" s="14"/>
      <c r="LS141" s="14"/>
      <c r="LT141" s="9"/>
      <c r="LU141" s="14"/>
      <c r="LV141" s="14"/>
      <c r="LW141" s="14"/>
      <c r="LX141" s="14"/>
      <c r="LY141" s="14"/>
      <c r="LZ141" s="14"/>
      <c r="MA141" s="14"/>
      <c r="MB141" s="14"/>
      <c r="MC141" s="14"/>
      <c r="MD141" s="14"/>
      <c r="ME141" s="14"/>
      <c r="MF141" s="14"/>
      <c r="MG141" s="14"/>
      <c r="MH141" s="14"/>
      <c r="MI141" s="14"/>
      <c r="MJ141" s="14"/>
      <c r="MK141" s="14"/>
      <c r="ML141" s="14"/>
      <c r="MM141" s="14"/>
      <c r="MN141" s="9"/>
      <c r="MO141" s="14"/>
      <c r="MP141" s="14"/>
      <c r="MQ141" s="14"/>
      <c r="MR141" s="14"/>
      <c r="MS141" s="14"/>
      <c r="MT141" s="14"/>
      <c r="MU141" s="14"/>
      <c r="MV141" s="14"/>
      <c r="MW141" s="14"/>
      <c r="MX141" s="14"/>
      <c r="MY141" s="14"/>
      <c r="MZ141" s="14"/>
      <c r="NA141" s="14"/>
      <c r="NB141" s="14"/>
      <c r="NC141" s="14"/>
      <c r="ND141" s="14"/>
      <c r="NE141" s="14"/>
      <c r="NF141" s="14"/>
      <c r="NG141" s="14"/>
      <c r="NH141" s="14"/>
      <c r="NI141" s="14"/>
      <c r="NJ141" s="14"/>
      <c r="NK141" s="14"/>
      <c r="NL141" s="14"/>
      <c r="NM141" s="14"/>
      <c r="NN141" s="14"/>
      <c r="NO141" s="14"/>
      <c r="NP141" s="14"/>
      <c r="NQ141" s="14"/>
      <c r="NR141" s="14"/>
      <c r="NS141" s="14"/>
      <c r="NT141" s="14"/>
      <c r="NU141" s="14"/>
      <c r="NV141" s="14"/>
      <c r="NW141" s="14"/>
      <c r="NX141" s="14"/>
      <c r="NY141" s="14"/>
      <c r="NZ141" s="14"/>
      <c r="OA141" s="14"/>
      <c r="OB141" s="14"/>
      <c r="OC141" s="14"/>
      <c r="OD141" s="14"/>
      <c r="OE141" s="14"/>
      <c r="OF141" s="14"/>
      <c r="OG141" s="14"/>
      <c r="OH141" s="14"/>
      <c r="OI141" s="14"/>
      <c r="OJ141" s="14"/>
      <c r="OK141" s="14"/>
      <c r="OL141" s="14"/>
      <c r="OM141" s="14"/>
      <c r="ON141" s="14"/>
      <c r="OO141" s="14"/>
      <c r="OP141" s="14"/>
      <c r="OQ141" s="14"/>
      <c r="OR141" s="14"/>
      <c r="OS141" s="14"/>
      <c r="OT141" s="14"/>
      <c r="OU141" s="24">
        <v>0</v>
      </c>
    </row>
    <row r="142" spans="1:411">
      <c r="A142" s="21">
        <f>ROW(A142)-5</f>
        <v>137</v>
      </c>
      <c r="B142" s="21"/>
      <c r="D142" s="14"/>
      <c r="E142" t="b">
        <v>0</v>
      </c>
      <c r="G142" s="32" t="s">
        <v>1019</v>
      </c>
      <c r="M142">
        <v>1</v>
      </c>
      <c r="N142">
        <v>1</v>
      </c>
      <c r="P142">
        <v>1</v>
      </c>
      <c r="Q142">
        <v>1</v>
      </c>
      <c r="R142">
        <v>1</v>
      </c>
      <c r="S142">
        <v>1</v>
      </c>
      <c r="T142">
        <v>1</v>
      </c>
      <c r="U142" s="218"/>
      <c r="V142" s="218"/>
      <c r="W142">
        <v>0</v>
      </c>
      <c r="X142" s="218"/>
      <c r="Y142" s="218">
        <v>81</v>
      </c>
      <c r="Z142" s="218">
        <v>81</v>
      </c>
      <c r="AA142" s="218">
        <v>81</v>
      </c>
      <c r="AB142" s="218">
        <v>1</v>
      </c>
      <c r="AC142" s="218">
        <v>1</v>
      </c>
      <c r="AD142" s="218">
        <v>1</v>
      </c>
      <c r="AE142" s="218">
        <v>1</v>
      </c>
      <c r="AL142" s="233" t="s">
        <v>1757</v>
      </c>
      <c r="AM142" s="9" t="s">
        <v>34</v>
      </c>
      <c r="AN142" s="9"/>
      <c r="AO142" s="515"/>
      <c r="AP142" s="515"/>
      <c r="AQ142" s="515"/>
      <c r="AR142" s="515"/>
      <c r="AS142" s="515"/>
      <c r="AT142" s="515"/>
      <c r="AU142" s="563"/>
      <c r="AV142" s="563"/>
      <c r="AW142" s="9"/>
      <c r="AX142" s="515"/>
      <c r="AY142" s="515"/>
      <c r="AZ142" s="515"/>
      <c r="BA142" s="515"/>
      <c r="BB142" s="515"/>
      <c r="BC142" s="515"/>
      <c r="BD142" s="515"/>
      <c r="BE142" s="9"/>
      <c r="BF142" s="515"/>
      <c r="BG142" s="515"/>
      <c r="BH142" s="515"/>
      <c r="BI142" s="515"/>
      <c r="BJ142" s="515"/>
      <c r="BK142" s="515"/>
      <c r="BL142" s="515"/>
      <c r="BM142" s="515"/>
      <c r="BN142" s="515"/>
      <c r="BO142" s="515"/>
      <c r="BP142" s="515"/>
      <c r="BQ142" s="9"/>
      <c r="BR142" s="515"/>
      <c r="BS142" s="515"/>
      <c r="BT142" s="515"/>
      <c r="BU142" s="515"/>
      <c r="BV142" s="515"/>
      <c r="BW142" s="515"/>
      <c r="BX142" s="515"/>
      <c r="BY142" s="515"/>
      <c r="BZ142" s="515"/>
      <c r="CA142" s="515"/>
      <c r="CB142" s="9"/>
      <c r="CC142" s="515"/>
      <c r="CD142" s="515"/>
      <c r="CE142" s="515"/>
      <c r="CF142" s="515"/>
      <c r="CG142" s="515"/>
      <c r="CH142" s="515"/>
      <c r="CI142" s="515"/>
      <c r="CJ142" s="515"/>
      <c r="CK142" s="515"/>
      <c r="CL142" s="515"/>
      <c r="CM142" s="515"/>
      <c r="CN142" s="9"/>
      <c r="CO142" s="515"/>
      <c r="CP142" s="515"/>
      <c r="CQ142" s="515"/>
      <c r="CR142" s="515"/>
      <c r="CS142" s="515"/>
      <c r="CT142" s="515"/>
      <c r="CU142" s="515"/>
      <c r="CV142" s="515"/>
      <c r="CW142" s="515"/>
      <c r="CX142" s="515"/>
      <c r="CY142" s="515"/>
      <c r="CZ142" s="515"/>
      <c r="DA142" s="515"/>
      <c r="DB142" s="515"/>
      <c r="DC142" s="515"/>
      <c r="DD142" s="515"/>
      <c r="DE142" s="515"/>
      <c r="DF142" s="515"/>
      <c r="DG142" s="515"/>
      <c r="DH142" s="515"/>
      <c r="DI142" s="515"/>
      <c r="DJ142" s="515"/>
      <c r="DK142" s="515"/>
      <c r="DL142" s="515"/>
      <c r="DM142" s="515"/>
      <c r="DN142" s="515"/>
      <c r="DO142" s="515"/>
      <c r="DP142" s="515"/>
      <c r="DQ142" s="515"/>
      <c r="DR142" s="515"/>
      <c r="DS142" s="515"/>
      <c r="DT142" s="515"/>
      <c r="DU142" s="515"/>
      <c r="DV142" s="515"/>
      <c r="DW142" s="515"/>
      <c r="DX142" s="515"/>
      <c r="DY142" s="515"/>
      <c r="DZ142" s="515"/>
      <c r="EA142" s="515"/>
      <c r="EB142" s="515"/>
      <c r="EC142" s="515"/>
      <c r="ED142" s="516"/>
      <c r="EE142" s="515"/>
      <c r="EF142" s="515"/>
      <c r="EG142" s="515"/>
      <c r="EH142" s="515"/>
      <c r="EI142" s="515"/>
      <c r="EJ142" s="515"/>
      <c r="EK142" s="515"/>
      <c r="EL142" s="515"/>
      <c r="EM142" s="515"/>
      <c r="EN142" s="515"/>
      <c r="EO142" s="515"/>
      <c r="EP142" s="515"/>
      <c r="EQ142" s="515"/>
      <c r="ER142" s="515"/>
      <c r="ES142" s="515"/>
      <c r="ET142" s="515"/>
      <c r="EU142" s="515"/>
      <c r="EV142" s="515"/>
      <c r="EW142" s="515"/>
      <c r="EX142" s="515"/>
      <c r="EY142" s="515"/>
      <c r="EZ142" s="515"/>
      <c r="FA142" s="515"/>
      <c r="FB142" s="515"/>
      <c r="FC142" s="515"/>
      <c r="FD142" s="515"/>
      <c r="FE142" s="515"/>
      <c r="FF142" s="515"/>
      <c r="FG142" s="515"/>
      <c r="FH142" s="515"/>
      <c r="FI142" s="515"/>
      <c r="FJ142" s="515"/>
      <c r="FK142" s="515"/>
      <c r="FL142" s="515"/>
      <c r="FM142" s="515"/>
      <c r="FN142" s="515"/>
      <c r="FO142" s="515"/>
      <c r="FP142" s="515"/>
      <c r="FQ142" s="515"/>
      <c r="FR142" s="515"/>
      <c r="FS142" s="515"/>
      <c r="FT142" s="515"/>
      <c r="FU142" s="515"/>
      <c r="FV142" s="515"/>
      <c r="FW142" s="515"/>
      <c r="FX142" s="515"/>
      <c r="FY142" s="515"/>
      <c r="FZ142" s="515"/>
      <c r="GA142" s="515"/>
      <c r="GB142" s="515"/>
      <c r="GC142" s="515"/>
      <c r="GD142" s="515"/>
      <c r="GE142" s="515"/>
      <c r="GF142" s="515"/>
      <c r="GG142" s="515"/>
      <c r="GH142" s="515"/>
      <c r="GI142" s="515"/>
      <c r="GJ142" s="515"/>
      <c r="GK142" s="515"/>
      <c r="GL142" s="515"/>
      <c r="GM142" s="515"/>
      <c r="GN142" s="515"/>
      <c r="GO142" s="515"/>
      <c r="GP142" s="515"/>
      <c r="GQ142" s="515"/>
      <c r="GR142" s="515"/>
      <c r="GS142" s="515"/>
      <c r="GT142" s="515"/>
      <c r="GU142" s="515"/>
      <c r="GV142" s="515"/>
      <c r="GW142" s="515"/>
      <c r="GX142" s="515"/>
      <c r="GY142" s="515"/>
      <c r="GZ142" s="515"/>
      <c r="HA142" s="515"/>
      <c r="HB142" s="515"/>
      <c r="HC142" s="515"/>
      <c r="HD142" s="515"/>
      <c r="HE142" s="515"/>
      <c r="HF142" s="515"/>
      <c r="HG142" s="515"/>
      <c r="HH142" s="515"/>
      <c r="HI142" s="515"/>
      <c r="HJ142" s="515"/>
      <c r="HK142" s="515"/>
      <c r="HL142" s="515"/>
      <c r="HM142" s="515"/>
      <c r="HN142" s="515"/>
      <c r="HO142" s="515"/>
      <c r="HP142" s="515"/>
      <c r="HQ142" s="515"/>
      <c r="HR142" s="515"/>
      <c r="HS142" s="515"/>
      <c r="HT142" s="515"/>
      <c r="HU142" s="515"/>
      <c r="HV142" s="515"/>
      <c r="HW142" s="515"/>
      <c r="HX142" s="515"/>
      <c r="HY142" s="515"/>
      <c r="HZ142" s="515"/>
      <c r="IA142" s="515"/>
      <c r="IB142" s="515"/>
      <c r="IC142" s="515"/>
      <c r="ID142" s="515"/>
      <c r="IE142" s="515"/>
      <c r="IF142" s="9"/>
      <c r="IG142" s="515"/>
      <c r="IH142" s="515"/>
      <c r="II142" s="515"/>
      <c r="IJ142" s="515"/>
      <c r="IK142" s="515"/>
      <c r="IL142" s="515"/>
      <c r="IM142" s="515"/>
      <c r="IN142" s="515"/>
      <c r="IO142" s="515"/>
      <c r="IP142" s="515"/>
      <c r="IQ142" s="515"/>
      <c r="IR142" s="515"/>
      <c r="IS142" s="515"/>
      <c r="IT142" s="515"/>
      <c r="IU142" s="515"/>
      <c r="IV142" s="515"/>
      <c r="IW142" s="515"/>
      <c r="IX142" s="515"/>
      <c r="IY142" s="515"/>
      <c r="IZ142" s="515"/>
      <c r="JA142" s="515"/>
      <c r="JB142" s="515"/>
      <c r="JC142" s="515"/>
      <c r="JD142" s="515"/>
      <c r="JE142" s="515"/>
      <c r="JF142" s="515"/>
      <c r="JG142" s="515"/>
      <c r="JH142" s="515"/>
      <c r="JI142" s="515"/>
      <c r="JJ142" s="515"/>
      <c r="JK142" s="515"/>
      <c r="JL142" s="515"/>
      <c r="JM142" s="515"/>
      <c r="JN142" s="515"/>
      <c r="JO142" s="9"/>
      <c r="JP142" s="515"/>
      <c r="JQ142" s="515"/>
      <c r="JR142" s="515"/>
      <c r="JS142" s="515"/>
      <c r="JT142" s="515"/>
      <c r="JU142" s="515"/>
      <c r="JV142" s="515"/>
      <c r="JW142" s="515"/>
      <c r="JX142" s="515"/>
      <c r="JY142" s="515"/>
      <c r="JZ142" s="515"/>
      <c r="KA142" s="515"/>
      <c r="KB142" s="515"/>
      <c r="KC142" s="515"/>
      <c r="KD142" s="515"/>
      <c r="KE142" s="515"/>
      <c r="KF142" s="515"/>
      <c r="KG142" s="515"/>
      <c r="KH142" s="515"/>
      <c r="KI142" s="515"/>
      <c r="KJ142" s="515"/>
      <c r="KK142" s="515"/>
      <c r="KL142" s="515"/>
      <c r="KM142" s="515"/>
      <c r="KN142" s="515"/>
      <c r="KO142" s="515"/>
      <c r="KP142" s="515"/>
      <c r="KQ142" s="515"/>
      <c r="KR142" s="515"/>
      <c r="KS142" s="515"/>
      <c r="KT142" s="515"/>
      <c r="KU142" s="515"/>
      <c r="KV142" s="515"/>
      <c r="KW142" s="515"/>
      <c r="KX142" s="515"/>
      <c r="KY142" s="515"/>
      <c r="KZ142" s="515"/>
      <c r="LA142" s="515"/>
      <c r="LB142" s="515"/>
      <c r="LC142" s="515"/>
      <c r="LD142" s="515"/>
      <c r="LE142" s="515"/>
      <c r="LF142" s="515"/>
      <c r="LG142" s="515"/>
      <c r="LH142" s="515"/>
      <c r="LI142" s="515"/>
      <c r="LJ142" s="515"/>
      <c r="LK142" s="515"/>
      <c r="LL142" s="515"/>
      <c r="LM142" s="515"/>
      <c r="LN142" s="515"/>
      <c r="LO142" s="515"/>
      <c r="LP142" s="515"/>
      <c r="LQ142" s="515"/>
      <c r="LR142" s="515"/>
      <c r="LS142" s="515"/>
      <c r="LT142" s="9"/>
      <c r="LU142" s="515"/>
      <c r="LV142" s="515"/>
      <c r="LW142" s="515"/>
      <c r="LX142" s="515"/>
      <c r="LY142" s="515"/>
      <c r="LZ142" s="515"/>
      <c r="MA142" s="515"/>
      <c r="MB142" s="515"/>
      <c r="MC142" s="515"/>
      <c r="MD142" s="515"/>
      <c r="ME142" s="515"/>
      <c r="MF142" s="515"/>
      <c r="MG142" s="515"/>
      <c r="MH142" s="515"/>
      <c r="MI142" s="515"/>
      <c r="MJ142" s="515"/>
      <c r="MK142" s="515"/>
      <c r="ML142" s="515"/>
      <c r="MM142" s="515"/>
      <c r="MN142" s="9"/>
      <c r="MO142" s="515"/>
      <c r="MP142" s="515"/>
      <c r="MQ142" s="515"/>
      <c r="MR142" s="515"/>
      <c r="MS142" s="515"/>
      <c r="MT142" s="515"/>
      <c r="MU142" s="515"/>
      <c r="MV142" s="515"/>
      <c r="MW142" s="515"/>
      <c r="MX142" s="515"/>
      <c r="MY142" s="515"/>
      <c r="MZ142" s="515"/>
      <c r="NA142" s="515"/>
      <c r="NB142" s="515"/>
      <c r="NC142" s="515"/>
      <c r="ND142" s="515"/>
      <c r="NE142" s="515"/>
      <c r="NF142" s="515"/>
      <c r="NG142" s="515"/>
      <c r="NH142" s="515"/>
      <c r="NI142" s="515"/>
      <c r="NJ142" s="515"/>
      <c r="NK142" s="515"/>
      <c r="NL142" s="515"/>
      <c r="NM142" s="515"/>
      <c r="NN142" s="515"/>
      <c r="NO142" s="515"/>
      <c r="NP142" s="515"/>
      <c r="NQ142" s="515"/>
      <c r="NR142" s="515"/>
      <c r="NS142" s="515"/>
      <c r="NT142" s="515"/>
      <c r="NU142" s="515"/>
      <c r="NV142" s="515"/>
      <c r="NW142" s="515"/>
      <c r="NX142" s="515"/>
      <c r="NY142" s="515"/>
      <c r="NZ142" s="515"/>
      <c r="OA142" s="515"/>
      <c r="OB142" s="515"/>
      <c r="OC142" s="515"/>
      <c r="OD142" s="515"/>
      <c r="OE142" s="515"/>
      <c r="OF142" s="515"/>
      <c r="OG142" s="515"/>
      <c r="OH142" s="515"/>
      <c r="OI142" s="515"/>
      <c r="OJ142" s="515"/>
      <c r="OK142" s="515"/>
      <c r="OL142" s="515"/>
      <c r="OM142" s="515"/>
      <c r="ON142" s="515"/>
      <c r="OO142" s="515"/>
      <c r="OP142" s="515"/>
      <c r="OQ142" s="515"/>
      <c r="OR142" s="515"/>
      <c r="OS142" s="515"/>
      <c r="OT142" s="515"/>
      <c r="OU142" s="24">
        <v>0</v>
      </c>
    </row>
    <row r="143" spans="1:411" outlineLevel="1">
      <c r="A143" s="21">
        <f>ROW(A143)-5</f>
        <v>138</v>
      </c>
      <c r="B143" s="21"/>
      <c r="D143" s="14"/>
      <c r="E143" t="b">
        <v>0</v>
      </c>
      <c r="G143" s="32" t="s">
        <v>1020</v>
      </c>
      <c r="M143">
        <v>4</v>
      </c>
      <c r="N143">
        <v>3</v>
      </c>
      <c r="P143">
        <v>1</v>
      </c>
      <c r="Q143">
        <v>4</v>
      </c>
      <c r="R143">
        <v>1</v>
      </c>
      <c r="S143">
        <v>4</v>
      </c>
      <c r="T143">
        <v>1</v>
      </c>
      <c r="U143" s="218"/>
      <c r="V143" s="218"/>
      <c r="W143">
        <v>0</v>
      </c>
      <c r="X143" s="218"/>
      <c r="Y143" s="218">
        <f>Y142+26</f>
        <v>107</v>
      </c>
      <c r="Z143" s="218">
        <f>Z142+26</f>
        <v>107</v>
      </c>
      <c r="AA143" s="218">
        <f>AA142+26</f>
        <v>107</v>
      </c>
      <c r="AB143" s="218">
        <v>3</v>
      </c>
      <c r="AC143" s="218">
        <v>5</v>
      </c>
      <c r="AD143" s="218">
        <v>5</v>
      </c>
      <c r="AE143" s="218">
        <v>5</v>
      </c>
      <c r="AL143" s="559" t="s">
        <v>1855</v>
      </c>
      <c r="AM143" s="9" t="str">
        <f ca="1">IF(COUNTIF(AL$5:AL143,AL143)=1,"-","Dup")</f>
        <v>Dup</v>
      </c>
      <c r="AN143" s="9"/>
      <c r="AO143" s="14"/>
      <c r="AP143" s="14"/>
      <c r="AQ143" s="14"/>
      <c r="AR143" s="14"/>
      <c r="AS143" s="14"/>
      <c r="AT143" s="14"/>
      <c r="AU143" s="563"/>
      <c r="AV143" s="563"/>
      <c r="AW143" s="9"/>
      <c r="AX143" s="14"/>
      <c r="AY143" s="14"/>
      <c r="AZ143" s="14"/>
      <c r="BA143" s="14"/>
      <c r="BB143" s="14"/>
      <c r="BC143" s="14"/>
      <c r="BD143" s="14"/>
      <c r="BE143" s="9"/>
      <c r="BF143" s="14"/>
      <c r="BG143" s="14"/>
      <c r="BH143" s="14"/>
      <c r="BI143" s="14"/>
      <c r="BJ143" s="14"/>
      <c r="BK143" s="14"/>
      <c r="BL143" s="14"/>
      <c r="BM143" s="14"/>
      <c r="BN143" s="14"/>
      <c r="BO143" s="14"/>
      <c r="BP143" s="14"/>
      <c r="BQ143" s="9"/>
      <c r="BR143" s="14"/>
      <c r="BS143" s="14"/>
      <c r="BT143" s="14"/>
      <c r="BU143" s="14"/>
      <c r="BV143" s="14"/>
      <c r="BW143" s="14"/>
      <c r="BX143" s="14"/>
      <c r="BY143" s="14"/>
      <c r="BZ143" s="14"/>
      <c r="CA143" s="14"/>
      <c r="CB143" s="9"/>
      <c r="CC143" s="14"/>
      <c r="CD143" s="14"/>
      <c r="CE143" s="14"/>
      <c r="CF143" s="14"/>
      <c r="CG143" s="14"/>
      <c r="CH143" s="153"/>
      <c r="CI143" s="14"/>
      <c r="CJ143" s="14"/>
      <c r="CK143" s="14"/>
      <c r="CL143" s="14"/>
      <c r="CM143" s="14"/>
      <c r="CN143" s="9"/>
      <c r="CO143" s="14"/>
      <c r="CP143" s="14"/>
      <c r="CQ143" s="14"/>
      <c r="CR143" s="14"/>
      <c r="CS143" s="14"/>
      <c r="CT143" s="14"/>
      <c r="CU143" s="14"/>
      <c r="CV143" s="14"/>
      <c r="CW143" s="14"/>
      <c r="CX143" s="14"/>
      <c r="CY143" s="14"/>
      <c r="CZ143" s="14"/>
      <c r="DA143" s="14"/>
      <c r="DB143" s="14"/>
      <c r="DC143" s="14"/>
      <c r="DD143" s="14"/>
      <c r="DE143" s="14"/>
      <c r="DF143" s="14"/>
      <c r="DG143" s="14"/>
      <c r="DH143" s="14"/>
      <c r="DI143" s="14"/>
      <c r="DJ143" s="14"/>
      <c r="DK143" s="14"/>
      <c r="DL143" s="14"/>
      <c r="DM143" s="14"/>
      <c r="DN143" s="14"/>
      <c r="DO143" s="14"/>
      <c r="DP143" s="14"/>
      <c r="DQ143" s="14"/>
      <c r="DR143" s="14"/>
      <c r="DS143" s="14"/>
      <c r="DT143" s="14"/>
      <c r="DU143" s="14"/>
      <c r="DV143" s="14"/>
      <c r="DW143" s="14"/>
      <c r="DX143" s="14"/>
      <c r="DY143" s="14"/>
      <c r="DZ143" s="14"/>
      <c r="EA143" s="14"/>
      <c r="EB143" s="14"/>
      <c r="EC143" s="14"/>
      <c r="ED143" s="322"/>
      <c r="EE143" s="14"/>
      <c r="EF143" s="14"/>
      <c r="EG143" s="14"/>
      <c r="EH143" s="14"/>
      <c r="EI143" s="14"/>
      <c r="EJ143" s="14"/>
      <c r="EK143" s="14"/>
      <c r="EL143" s="14"/>
      <c r="EM143" s="14"/>
      <c r="EN143" s="14"/>
      <c r="EO143" s="14"/>
      <c r="EP143" s="14"/>
      <c r="EQ143" s="14"/>
      <c r="ER143" s="14"/>
      <c r="ES143" s="14"/>
      <c r="ET143" s="14"/>
      <c r="EU143" s="14"/>
      <c r="EV143" s="14"/>
      <c r="EW143" s="14"/>
      <c r="EX143" s="14"/>
      <c r="EY143" s="14"/>
      <c r="EZ143" s="14"/>
      <c r="FA143" s="14"/>
      <c r="FB143" s="14"/>
      <c r="FC143" s="14"/>
      <c r="FD143" s="14"/>
      <c r="FE143" s="14"/>
      <c r="FF143" s="14"/>
      <c r="FG143" s="14"/>
      <c r="FH143" s="14"/>
      <c r="FI143" s="14"/>
      <c r="FJ143" s="14"/>
      <c r="FK143" s="14"/>
      <c r="FL143" s="14"/>
      <c r="FM143" s="14"/>
      <c r="FN143" s="14"/>
      <c r="FO143" s="14"/>
      <c r="FP143" s="14"/>
      <c r="FQ143" s="14"/>
      <c r="FR143" s="14"/>
      <c r="FS143" s="14"/>
      <c r="FT143" s="14"/>
      <c r="FU143" s="14"/>
      <c r="FV143" s="14"/>
      <c r="FW143" s="14"/>
      <c r="FX143" s="14"/>
      <c r="FY143" s="14"/>
      <c r="FZ143" s="14"/>
      <c r="GA143" s="14"/>
      <c r="GB143" s="14"/>
      <c r="GC143" s="14"/>
      <c r="GD143" s="14"/>
      <c r="GE143" s="14"/>
      <c r="GF143" s="14"/>
      <c r="GG143" s="14"/>
      <c r="GH143" s="14"/>
      <c r="GI143" s="14"/>
      <c r="GJ143" s="14"/>
      <c r="GK143" s="14"/>
      <c r="GL143" s="14"/>
      <c r="GM143" s="14"/>
      <c r="GN143" s="14"/>
      <c r="GO143" s="14"/>
      <c r="GP143" s="14"/>
      <c r="GQ143" s="14"/>
      <c r="GR143" s="14"/>
      <c r="GS143" s="14"/>
      <c r="GT143" s="14"/>
      <c r="GU143" s="14"/>
      <c r="GV143" s="14"/>
      <c r="GW143" s="14"/>
      <c r="GX143" s="14"/>
      <c r="GY143" s="14"/>
      <c r="GZ143" s="14"/>
      <c r="HA143" s="14"/>
      <c r="HB143" s="14"/>
      <c r="HC143" s="14"/>
      <c r="HD143" s="14"/>
      <c r="HE143" s="14"/>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9"/>
      <c r="IG143" s="14"/>
      <c r="IH143" s="14"/>
      <c r="II143" s="14"/>
      <c r="IJ143" s="14"/>
      <c r="IK143" s="14"/>
      <c r="IL143" s="14"/>
      <c r="IM143" s="14"/>
      <c r="IN143" s="14"/>
      <c r="IO143" s="14"/>
      <c r="IP143" s="14"/>
      <c r="IQ143" s="14"/>
      <c r="IR143" s="14"/>
      <c r="IS143" s="14"/>
      <c r="IT143" s="14"/>
      <c r="IU143" s="14"/>
      <c r="IV143" s="14"/>
      <c r="IW143" s="14"/>
      <c r="IX143" s="14"/>
      <c r="IY143" s="14"/>
      <c r="IZ143" s="14"/>
      <c r="JA143" s="14"/>
      <c r="JB143" s="14"/>
      <c r="JC143" s="14"/>
      <c r="JD143" s="14"/>
      <c r="JE143" s="14"/>
      <c r="JF143" s="14"/>
      <c r="JG143" s="14"/>
      <c r="JH143" s="14"/>
      <c r="JI143" s="14"/>
      <c r="JJ143" s="14"/>
      <c r="JK143" s="14"/>
      <c r="JL143" s="14"/>
      <c r="JM143" s="14"/>
      <c r="JN143" s="14"/>
      <c r="JO143" s="9"/>
      <c r="JP143" s="14"/>
      <c r="JQ143" s="14"/>
      <c r="JR143" s="14"/>
      <c r="JS143" s="14"/>
      <c r="JT143" s="14"/>
      <c r="JU143" s="14"/>
      <c r="JV143" s="14"/>
      <c r="JW143" s="14"/>
      <c r="JX143" s="14"/>
      <c r="JY143" s="14"/>
      <c r="JZ143" s="14"/>
      <c r="KA143" s="14"/>
      <c r="KB143" s="14"/>
      <c r="KC143" s="14"/>
      <c r="KD143" s="14"/>
      <c r="KE143" s="14"/>
      <c r="KF143" s="14"/>
      <c r="KG143" s="14"/>
      <c r="KH143" s="14"/>
      <c r="KI143" s="14"/>
      <c r="KJ143" s="14"/>
      <c r="KK143" s="14"/>
      <c r="KL143" s="14"/>
      <c r="KM143" s="14"/>
      <c r="KN143" s="14"/>
      <c r="KO143" s="14"/>
      <c r="KP143" s="14"/>
      <c r="KQ143" s="14"/>
      <c r="KR143" s="14"/>
      <c r="KS143" s="14"/>
      <c r="KT143" s="14"/>
      <c r="KU143" s="14"/>
      <c r="KV143" s="14"/>
      <c r="KW143" s="14"/>
      <c r="KX143" s="14"/>
      <c r="KY143" s="14"/>
      <c r="KZ143" s="14"/>
      <c r="LA143" s="14"/>
      <c r="LB143" s="14"/>
      <c r="LC143" s="14"/>
      <c r="LD143" s="14"/>
      <c r="LE143" s="14"/>
      <c r="LF143" s="14"/>
      <c r="LG143" s="14"/>
      <c r="LH143" s="14"/>
      <c r="LI143" s="14"/>
      <c r="LJ143" s="14"/>
      <c r="LK143" s="14"/>
      <c r="LL143" s="14"/>
      <c r="LM143" s="14"/>
      <c r="LN143" s="14"/>
      <c r="LO143" s="14"/>
      <c r="LP143" s="14"/>
      <c r="LQ143" s="14"/>
      <c r="LR143" s="14"/>
      <c r="LS143" s="14"/>
      <c r="LT143" s="9"/>
      <c r="LU143" s="14"/>
      <c r="LV143" s="14"/>
      <c r="LW143" s="14"/>
      <c r="LX143" s="14"/>
      <c r="LY143" s="14"/>
      <c r="LZ143" s="14"/>
      <c r="MA143" s="14"/>
      <c r="MB143" s="14"/>
      <c r="MC143" s="14"/>
      <c r="MD143" s="14"/>
      <c r="ME143" s="14"/>
      <c r="MF143" s="14"/>
      <c r="MG143" s="14"/>
      <c r="MH143" s="14"/>
      <c r="MI143" s="14"/>
      <c r="MJ143" s="14"/>
      <c r="MK143" s="14"/>
      <c r="ML143" s="14"/>
      <c r="MM143" s="14"/>
      <c r="MN143" s="9"/>
      <c r="MO143" s="14"/>
      <c r="MP143" s="14"/>
      <c r="MQ143" s="14"/>
      <c r="MR143" s="14"/>
      <c r="MS143" s="14"/>
      <c r="MT143" s="14"/>
      <c r="MU143" s="14"/>
      <c r="MV143" s="14"/>
      <c r="MW143" s="14"/>
      <c r="MX143" s="14"/>
      <c r="MY143" s="14"/>
      <c r="MZ143" s="14"/>
      <c r="NA143" s="14"/>
      <c r="NB143" s="14"/>
      <c r="NC143" s="14"/>
      <c r="ND143" s="14"/>
      <c r="NE143" s="14"/>
      <c r="NF143" s="14"/>
      <c r="NG143" s="14"/>
      <c r="NH143" s="14"/>
      <c r="NI143" s="14"/>
      <c r="NJ143" s="14"/>
      <c r="NK143" s="14"/>
      <c r="NL143" s="14"/>
      <c r="NM143" s="14"/>
      <c r="NN143" s="14"/>
      <c r="NO143" s="14"/>
      <c r="NP143" s="14"/>
      <c r="NQ143" s="14"/>
      <c r="NR143" s="14"/>
      <c r="NS143" s="14"/>
      <c r="NT143" s="14"/>
      <c r="NU143" s="14"/>
      <c r="NV143" s="14"/>
      <c r="NW143" s="14"/>
      <c r="NX143" s="14"/>
      <c r="NY143" s="14"/>
      <c r="NZ143" s="14"/>
      <c r="OA143" s="14"/>
      <c r="OB143" s="14"/>
      <c r="OC143" s="14"/>
      <c r="OD143" s="14"/>
      <c r="OE143" s="14"/>
      <c r="OF143" s="14"/>
      <c r="OG143" s="14"/>
      <c r="OH143" s="14"/>
      <c r="OI143" s="14"/>
      <c r="OJ143" s="14"/>
      <c r="OK143" s="14"/>
      <c r="OL143" s="14"/>
      <c r="OM143" s="14"/>
      <c r="ON143" s="14"/>
      <c r="OO143" s="14"/>
      <c r="OP143" s="14"/>
      <c r="OQ143" s="14"/>
      <c r="OR143" s="14"/>
      <c r="OS143" s="14"/>
      <c r="OT143" s="14"/>
      <c r="OU143" s="24">
        <v>0</v>
      </c>
    </row>
    <row r="144" spans="1:411" outlineLevel="1">
      <c r="A144" s="21">
        <f t="shared" si="158"/>
        <v>139</v>
      </c>
      <c r="B144" s="29">
        <f>$A$14</f>
        <v>9</v>
      </c>
      <c r="C144">
        <v>204</v>
      </c>
      <c r="D144" s="144" t="str">
        <f t="shared" ref="D144:D149" si="1138">INDEX(i.Region_Desc,$K144,1)</f>
        <v>GSM</v>
      </c>
      <c r="E144" t="b">
        <v>0</v>
      </c>
      <c r="F144" t="b">
        <v>0</v>
      </c>
      <c r="G144" t="b">
        <f t="shared" ref="G144:G149" si="1139">E144</f>
        <v>0</v>
      </c>
      <c r="H144" s="325">
        <v>2</v>
      </c>
      <c r="I144" s="325">
        <v>1</v>
      </c>
      <c r="J144" s="29" t="str">
        <f>""</f>
        <v/>
      </c>
      <c r="K144" s="29">
        <f>d.Region</f>
        <v>2</v>
      </c>
      <c r="L144" s="29">
        <v>2</v>
      </c>
      <c r="M144" s="29">
        <v>2</v>
      </c>
      <c r="N144" s="325">
        <v>3</v>
      </c>
      <c r="O144" s="325">
        <v>1</v>
      </c>
      <c r="P144" s="29">
        <v>1</v>
      </c>
      <c r="Q144" s="29">
        <v>4</v>
      </c>
      <c r="R144" s="21">
        <v>1</v>
      </c>
      <c r="S144" s="29">
        <v>1</v>
      </c>
      <c r="T144" s="21">
        <v>1</v>
      </c>
      <c r="U144" s="21"/>
      <c r="V144" s="21"/>
      <c r="W144" s="21">
        <v>0</v>
      </c>
      <c r="X144" s="21"/>
      <c r="Y144" s="21">
        <v>0</v>
      </c>
      <c r="Z144" s="21">
        <v>0</v>
      </c>
      <c r="AA144" s="21">
        <v>0</v>
      </c>
      <c r="AB144" s="21">
        <v>0</v>
      </c>
      <c r="AC144" s="21">
        <v>0</v>
      </c>
      <c r="AD144" s="21">
        <v>0</v>
      </c>
      <c r="AE144" s="21">
        <v>0</v>
      </c>
      <c r="AF144" s="144">
        <f>INDEX(CHOOSE($N144,DataAutumn!i.AdultDrys,DataWinter!i.AdultDrys,DataSpring!i.AdultDrys),1,$M144)</f>
        <v>3</v>
      </c>
      <c r="AG144" s="5">
        <f t="shared" ref="AG144:AH149" si="1140">INDEX(i.FlkStrctr,$M144,AG$7)</f>
        <v>2</v>
      </c>
      <c r="AH144" s="5">
        <f t="shared" si="1140"/>
        <v>0</v>
      </c>
      <c r="AI144" s="5">
        <f t="shared" ref="AI144:AI149" si="1141">INDEX(i.StdELMan,($K144-1)*12+($M144-1)*3+$N144,AI$7)</f>
        <v>1</v>
      </c>
      <c r="AJ144">
        <f t="shared" ref="AJ144:AJ149" si="1142">IFERROR(MOD($CF144,100),0)</f>
        <v>11</v>
      </c>
      <c r="AL144" s="235" t="str">
        <f ca="1">TEXT(LEFT(OFFSET(AL144,-1,0),5)+1,"00000")&amp;MID(OFFSET(AL144,-1,0),6,FIND(" ",OFFSET(AL144,-1,0),7)-5)
&amp; $D144           &amp; " Day"&amp;INDEX(i.DOY,$N144,1)              &amp; IF($IG144=0," FWM","")&amp;IF($IG144=1," MWM","")&amp;IF($IG144=5," Mat","")&amp;IF($IH144=TRUE,"&amp;BBT","    ")
&amp;INDEX(DataMaster!$B$98:$B$105,$Q144,0)    &amp;IF(JQ144," SR"&amp;JR144,"")&amp; " WP"&amp;TEXT($MC144*100,"000p")           &amp; " MP"&amp;TEXT($MD144*100,"000p")           &amp; " GP"&amp;TEXT($MM144*100,"000p")
&amp; " (F"&amp;3+COUNTIF($CV144:$CY144,TRUE)&amp;3&amp;"N"&amp;$DM144&amp;$DN144&amp;")"</f>
        <v>00001 FeedSupply_DSP GSM Day204 MWM    Prime SR10.3 WP100p MP100p GP100p (F33N11)</v>
      </c>
      <c r="AM144" s="9" t="str">
        <f ca="1">IF(COUNTIF(AL$5:AL144,AL144)=1,"-","Dup")</f>
        <v>-</v>
      </c>
      <c r="AN144" s="9"/>
      <c r="AO144" s="12" t="b">
        <v>1</v>
      </c>
      <c r="AP144" s="12" t="b">
        <v>1</v>
      </c>
      <c r="AQ144" s="12" t="b">
        <v>1</v>
      </c>
      <c r="AR144" s="12" t="b">
        <v>1</v>
      </c>
      <c r="AS144" s="12" t="b">
        <v>1</v>
      </c>
      <c r="AT144" s="12" t="b">
        <v>1</v>
      </c>
      <c r="AU144" s="12" t="b">
        <v>1</v>
      </c>
      <c r="AV144" s="12" t="b">
        <v>1</v>
      </c>
      <c r="AW144" s="9"/>
      <c r="AX144" s="5" t="b">
        <f t="shared" ref="AX144:BC149" si="1143">INDEX(i.model_structure,$H144,AX$7)</f>
        <v>0</v>
      </c>
      <c r="AY144" s="5" t="str">
        <f t="shared" si="1143"/>
        <v>-</v>
      </c>
      <c r="AZ144" s="5" t="b">
        <f t="shared" si="1143"/>
        <v>0</v>
      </c>
      <c r="BA144" s="5" t="b">
        <f t="shared" si="1143"/>
        <v>1</v>
      </c>
      <c r="BB144" s="5" t="b">
        <f t="shared" si="1143"/>
        <v>1</v>
      </c>
      <c r="BC144" s="144">
        <f t="shared" si="1143"/>
        <v>0</v>
      </c>
      <c r="BD144" s="19" t="b">
        <f t="shared" ref="BD144:BD149" ca="1" si="1144">OFFSET(BD$5,$B144,0)</f>
        <v>1</v>
      </c>
      <c r="BE144" s="9"/>
      <c r="BF144" s="5" t="str">
        <f t="shared" ref="BF144:BF149" ca="1" si="1145">IF($M144&lt;&gt;4,OFFSET(BF$5,$B144,0),1)</f>
        <v>-</v>
      </c>
      <c r="BG144" s="19" t="str">
        <f t="shared" ref="BG144:BI149" ca="1" si="1146">OFFSET(BG$5,$B144,0)</f>
        <v>-</v>
      </c>
      <c r="BH144" s="19" t="str">
        <f t="shared" ca="1" si="1146"/>
        <v>-</v>
      </c>
      <c r="BI144" s="19" t="str">
        <f t="shared" ca="1" si="1146"/>
        <v>-</v>
      </c>
      <c r="BJ144" s="5" t="str">
        <f t="shared" ref="BJ144:BJ149" ca="1" si="1147">IF($M144&lt;&gt;4,OFFSET(BJ$5,$B144,0),1)</f>
        <v>-</v>
      </c>
      <c r="BK144" s="19" t="str">
        <f t="shared" ref="BK144:BK149" ca="1" si="1148">OFFSET(BK$5,$B144,0)</f>
        <v>-</v>
      </c>
      <c r="BL144" s="5" t="str">
        <f t="shared" ref="BL144:BL149" ca="1" si="1149">IF($M144&lt;&gt;4,OFFSET(BL$5,$B144,0),1)</f>
        <v>-</v>
      </c>
      <c r="BM144" s="19" t="str">
        <f t="shared" ref="BM144:BO149" ca="1" si="1150">OFFSET(BM$5,$B144,0)</f>
        <v>-</v>
      </c>
      <c r="BN144" s="19" t="str">
        <f t="shared" ca="1" si="1150"/>
        <v>-</v>
      </c>
      <c r="BO144" s="19" t="str">
        <f t="shared" ca="1" si="1150"/>
        <v>-</v>
      </c>
      <c r="BP144" s="5" t="str">
        <f t="shared" ref="BP144:BP149" ca="1" si="1151">IF($M144&lt;&gt;4,OFFSET(BP$5,$B144,0),1)</f>
        <v>-</v>
      </c>
      <c r="BQ144" s="9"/>
      <c r="BR144" s="19" t="str">
        <f t="shared" ref="BR144:CA149" ca="1" si="1152">OFFSET(BR$5,$B144,0)</f>
        <v>-</v>
      </c>
      <c r="BS144" s="19" t="str">
        <f t="shared" ca="1" si="1152"/>
        <v>-</v>
      </c>
      <c r="BT144" s="19" t="str">
        <f t="shared" ca="1" si="1152"/>
        <v>-</v>
      </c>
      <c r="BU144" s="19" t="str">
        <f t="shared" ca="1" si="1152"/>
        <v>-</v>
      </c>
      <c r="BV144" s="19" t="str">
        <f t="shared" ca="1" si="1152"/>
        <v>-</v>
      </c>
      <c r="BW144" s="19" t="str">
        <f t="shared" ca="1" si="1152"/>
        <v>-</v>
      </c>
      <c r="BX144" s="19" t="str">
        <f t="shared" ca="1" si="1152"/>
        <v>-</v>
      </c>
      <c r="BY144" s="19" t="str">
        <f t="shared" ca="1" si="1152"/>
        <v>-</v>
      </c>
      <c r="BZ144" s="19" t="str">
        <f t="shared" ca="1" si="1152"/>
        <v>-</v>
      </c>
      <c r="CA144" s="19" t="str">
        <f t="shared" ca="1" si="1152"/>
        <v>-</v>
      </c>
      <c r="CB144" s="9"/>
      <c r="CC144" s="12" t="b">
        <v>0</v>
      </c>
      <c r="CD144" s="12" t="b">
        <v>0</v>
      </c>
      <c r="CE144" s="12" t="b">
        <v>0</v>
      </c>
      <c r="CF144" s="12">
        <f>VALUE($K144&amp;$M144&amp;$N144&amp;$O144&amp;"1")</f>
        <v>22311</v>
      </c>
      <c r="CG144" s="144" t="b">
        <f>NOT(CE144)</f>
        <v>1</v>
      </c>
      <c r="CH144" s="12" t="s">
        <v>34</v>
      </c>
      <c r="CI144" s="12" t="b">
        <v>1</v>
      </c>
      <c r="CJ144" s="12">
        <f>VALUE($Q144&amp;$S144&amp;"01")</f>
        <v>4101</v>
      </c>
      <c r="CK144" s="19" t="str">
        <f t="shared" ref="CK144:CM144" ca="1" si="1153">OFFSET(CK$5,$B144,0)</f>
        <v>-</v>
      </c>
      <c r="CL144" s="19">
        <f t="shared" ca="1" si="1153"/>
        <v>1</v>
      </c>
      <c r="CM144" s="19">
        <f t="shared" ca="1" si="1153"/>
        <v>1</v>
      </c>
      <c r="CN144" s="9"/>
      <c r="CO144" s="444">
        <f t="shared" ref="CO144:CQ149" si="1154">INDEX(i.UserPeriod0,$AI144,CO$7)</f>
        <v>652</v>
      </c>
      <c r="CP144" s="444">
        <f t="shared" si="1154"/>
        <v>686</v>
      </c>
      <c r="CQ144" s="444">
        <f t="shared" si="1154"/>
        <v>721</v>
      </c>
      <c r="CR144" s="152">
        <f t="shared" ref="CR144:CT149" si="1155">7*INDEX(i.end_joining,1,CR$7+($AI144-1)*3)</f>
        <v>378</v>
      </c>
      <c r="CS144" s="152">
        <f t="shared" si="1155"/>
        <v>413</v>
      </c>
      <c r="CT144" s="152">
        <f t="shared" si="1155"/>
        <v>448</v>
      </c>
      <c r="CU144" s="19" t="str">
        <f t="shared" ref="CU144:DK149" ca="1" si="1156">OFFSET(CU$5,$B144,0)</f>
        <v>-</v>
      </c>
      <c r="CV144" s="19" t="str">
        <f t="shared" ca="1" si="1156"/>
        <v>-</v>
      </c>
      <c r="CW144" s="19" t="str">
        <f t="shared" ca="1" si="1156"/>
        <v>-</v>
      </c>
      <c r="CX144" s="19" t="str">
        <f t="shared" ca="1" si="1156"/>
        <v>-</v>
      </c>
      <c r="CY144" s="19" t="str">
        <f t="shared" ca="1" si="1156"/>
        <v>-</v>
      </c>
      <c r="CZ144" s="19" t="b">
        <f t="shared" ca="1" si="1156"/>
        <v>1</v>
      </c>
      <c r="DA144" s="19">
        <f t="shared" ca="1" si="1156"/>
        <v>0</v>
      </c>
      <c r="DB144" s="19">
        <f t="shared" ca="1" si="1156"/>
        <v>0</v>
      </c>
      <c r="DC144" s="19">
        <f t="shared" ca="1" si="1156"/>
        <v>0</v>
      </c>
      <c r="DD144" s="19">
        <f t="shared" ca="1" si="1156"/>
        <v>0</v>
      </c>
      <c r="DE144" s="19">
        <f t="shared" ca="1" si="1156"/>
        <v>0</v>
      </c>
      <c r="DF144" s="19">
        <f t="shared" ca="1" si="1156"/>
        <v>0</v>
      </c>
      <c r="DG144" s="19">
        <f t="shared" ca="1" si="1156"/>
        <v>0</v>
      </c>
      <c r="DH144" s="19">
        <f t="shared" ca="1" si="1156"/>
        <v>0</v>
      </c>
      <c r="DI144" s="19">
        <f t="shared" ca="1" si="1156"/>
        <v>0</v>
      </c>
      <c r="DJ144" s="19">
        <f t="shared" ca="1" si="1156"/>
        <v>0</v>
      </c>
      <c r="DK144" s="19">
        <f t="shared" ca="1" si="1156"/>
        <v>0</v>
      </c>
      <c r="DL144" s="19">
        <f t="shared" ref="DL144:ES149" ca="1" si="1157">OFFSET(DL$5,$B144,0)</f>
        <v>0</v>
      </c>
      <c r="DM144" s="19">
        <f t="shared" ca="1" si="1157"/>
        <v>1</v>
      </c>
      <c r="DN144" s="19">
        <f t="shared" ca="1" si="1157"/>
        <v>1</v>
      </c>
      <c r="DO144" s="19">
        <f t="shared" ca="1" si="1157"/>
        <v>0</v>
      </c>
      <c r="DP144" s="19" t="str">
        <f t="shared" ca="1" si="1157"/>
        <v>-</v>
      </c>
      <c r="DQ144" s="19" t="str">
        <f t="shared" ca="1" si="1157"/>
        <v>-</v>
      </c>
      <c r="DR144" s="19" t="str">
        <f t="shared" ca="1" si="1157"/>
        <v>-</v>
      </c>
      <c r="DS144" s="19" t="str">
        <f t="shared" ca="1" si="1157"/>
        <v>-</v>
      </c>
      <c r="DT144" s="19" t="str">
        <f t="shared" ca="1" si="1157"/>
        <v>-</v>
      </c>
      <c r="DU144" s="19">
        <f t="shared" ca="1" si="1157"/>
        <v>0</v>
      </c>
      <c r="DV144" s="19" t="str">
        <f t="shared" ca="1" si="1157"/>
        <v>-</v>
      </c>
      <c r="DW144" s="19" t="str">
        <f t="shared" ca="1" si="1157"/>
        <v>-</v>
      </c>
      <c r="DX144" s="19" t="str">
        <f t="shared" ca="1" si="1157"/>
        <v>-</v>
      </c>
      <c r="DY144" s="19" t="str">
        <f t="shared" ca="1" si="1157"/>
        <v>-</v>
      </c>
      <c r="DZ144" s="19" t="str">
        <f t="shared" ca="1" si="1157"/>
        <v>-</v>
      </c>
      <c r="EA144" s="19" t="str">
        <f t="shared" ca="1" si="1157"/>
        <v>-</v>
      </c>
      <c r="EB144" s="19" t="str">
        <f t="shared" ca="1" si="1157"/>
        <v>-</v>
      </c>
      <c r="EC144" s="19" t="str">
        <f t="shared" ca="1" si="1157"/>
        <v>-</v>
      </c>
      <c r="ED144" s="19">
        <f t="shared" ca="1" si="1157"/>
        <v>0</v>
      </c>
      <c r="EE144" s="19">
        <f t="shared" ca="1" si="1157"/>
        <v>0</v>
      </c>
      <c r="EF144" s="19">
        <f t="shared" ca="1" si="1157"/>
        <v>0</v>
      </c>
      <c r="EG144" s="19">
        <f t="shared" ca="1" si="1157"/>
        <v>0</v>
      </c>
      <c r="EH144" s="19">
        <f t="shared" ca="1" si="1157"/>
        <v>0</v>
      </c>
      <c r="EI144" s="19">
        <f t="shared" ca="1" si="1157"/>
        <v>0</v>
      </c>
      <c r="EJ144" s="19">
        <f t="shared" ca="1" si="1157"/>
        <v>0</v>
      </c>
      <c r="EK144" s="19">
        <f t="shared" ca="1" si="1157"/>
        <v>0</v>
      </c>
      <c r="EL144" s="19">
        <f t="shared" ca="1" si="1157"/>
        <v>0</v>
      </c>
      <c r="EM144" s="19">
        <f t="shared" ca="1" si="1157"/>
        <v>0</v>
      </c>
      <c r="EN144" s="19">
        <f t="shared" ca="1" si="1157"/>
        <v>0</v>
      </c>
      <c r="EO144" s="19">
        <f t="shared" ca="1" si="1157"/>
        <v>0</v>
      </c>
      <c r="EP144" s="19">
        <f t="shared" ca="1" si="1157"/>
        <v>0</v>
      </c>
      <c r="EQ144" s="19">
        <f t="shared" ca="1" si="1157"/>
        <v>0</v>
      </c>
      <c r="ER144" s="19">
        <f t="shared" ca="1" si="1157"/>
        <v>0</v>
      </c>
      <c r="ES144" s="19">
        <f t="shared" ca="1" si="1157"/>
        <v>0</v>
      </c>
      <c r="ET144" s="19">
        <f t="shared" ref="ET144:FI148" ca="1" si="1158">OFFSET(ET$5,$B144,0)</f>
        <v>0</v>
      </c>
      <c r="EU144" s="19">
        <f t="shared" ca="1" si="1158"/>
        <v>0</v>
      </c>
      <c r="EV144" s="19">
        <f t="shared" ca="1" si="1158"/>
        <v>0</v>
      </c>
      <c r="EW144" s="19">
        <f t="shared" ca="1" si="1158"/>
        <v>0</v>
      </c>
      <c r="EX144" s="19">
        <f t="shared" ca="1" si="1158"/>
        <v>0</v>
      </c>
      <c r="EY144" s="19">
        <f t="shared" ca="1" si="1158"/>
        <v>0</v>
      </c>
      <c r="EZ144" s="19">
        <f t="shared" ca="1" si="1158"/>
        <v>0</v>
      </c>
      <c r="FA144" s="19">
        <f t="shared" ca="1" si="1158"/>
        <v>0</v>
      </c>
      <c r="FB144" s="19">
        <f t="shared" ca="1" si="1158"/>
        <v>0</v>
      </c>
      <c r="FC144" s="19">
        <f t="shared" ca="1" si="1158"/>
        <v>0</v>
      </c>
      <c r="FD144" s="19">
        <f t="shared" ca="1" si="1158"/>
        <v>0</v>
      </c>
      <c r="FE144" s="19">
        <f t="shared" ca="1" si="1158"/>
        <v>0</v>
      </c>
      <c r="FF144" s="19">
        <f t="shared" ca="1" si="1158"/>
        <v>0</v>
      </c>
      <c r="FG144" s="19">
        <f t="shared" ca="1" si="1158"/>
        <v>0</v>
      </c>
      <c r="FH144" s="19">
        <f t="shared" ca="1" si="1158"/>
        <v>0</v>
      </c>
      <c r="FI144" s="19">
        <f t="shared" ca="1" si="1158"/>
        <v>0</v>
      </c>
      <c r="FJ144" s="19">
        <f t="shared" ref="FJ144:HK148" ca="1" si="1159">OFFSET(FJ$5,$B144,0)</f>
        <v>0</v>
      </c>
      <c r="FK144" s="19">
        <f t="shared" ca="1" si="1159"/>
        <v>0</v>
      </c>
      <c r="FL144" s="19">
        <f t="shared" ca="1" si="1159"/>
        <v>0</v>
      </c>
      <c r="FM144" s="19">
        <f t="shared" ca="1" si="1159"/>
        <v>0</v>
      </c>
      <c r="FN144" s="19">
        <f t="shared" ca="1" si="1159"/>
        <v>0</v>
      </c>
      <c r="FO144" s="19">
        <f t="shared" ca="1" si="1159"/>
        <v>0</v>
      </c>
      <c r="FP144" s="19">
        <f t="shared" ca="1" si="1159"/>
        <v>0</v>
      </c>
      <c r="FQ144" s="19">
        <f t="shared" ca="1" si="1159"/>
        <v>0</v>
      </c>
      <c r="FR144" s="19">
        <f t="shared" ca="1" si="1159"/>
        <v>0</v>
      </c>
      <c r="FS144" s="19">
        <f t="shared" ca="1" si="1159"/>
        <v>0</v>
      </c>
      <c r="FT144" s="19">
        <f t="shared" ca="1" si="1159"/>
        <v>0</v>
      </c>
      <c r="FU144" s="19">
        <f t="shared" ca="1" si="1159"/>
        <v>0</v>
      </c>
      <c r="FV144" s="19">
        <f t="shared" ca="1" si="1159"/>
        <v>0</v>
      </c>
      <c r="FW144" s="19">
        <f t="shared" ca="1" si="1159"/>
        <v>0</v>
      </c>
      <c r="FX144" s="19">
        <f t="shared" ca="1" si="1159"/>
        <v>0</v>
      </c>
      <c r="FY144" s="19">
        <f t="shared" ca="1" si="1159"/>
        <v>0</v>
      </c>
      <c r="FZ144" s="19">
        <f t="shared" ca="1" si="1159"/>
        <v>0</v>
      </c>
      <c r="GA144" s="19">
        <f t="shared" ca="1" si="1159"/>
        <v>0</v>
      </c>
      <c r="GB144" s="19">
        <f t="shared" ca="1" si="1159"/>
        <v>0</v>
      </c>
      <c r="GC144" s="19">
        <f t="shared" ca="1" si="1159"/>
        <v>0</v>
      </c>
      <c r="GD144" s="19">
        <f t="shared" ca="1" si="1159"/>
        <v>0</v>
      </c>
      <c r="GE144" s="19">
        <f t="shared" ca="1" si="1159"/>
        <v>0</v>
      </c>
      <c r="GF144" s="19">
        <f t="shared" ca="1" si="1159"/>
        <v>0</v>
      </c>
      <c r="GG144" s="19">
        <f t="shared" ca="1" si="1159"/>
        <v>0</v>
      </c>
      <c r="GH144" s="19">
        <f t="shared" ca="1" si="1159"/>
        <v>0</v>
      </c>
      <c r="GI144" s="19">
        <f t="shared" ca="1" si="1159"/>
        <v>0</v>
      </c>
      <c r="GJ144" s="19">
        <f t="shared" ca="1" si="1159"/>
        <v>0</v>
      </c>
      <c r="GK144" s="19">
        <f t="shared" ca="1" si="1159"/>
        <v>0</v>
      </c>
      <c r="GL144" s="19">
        <f t="shared" ca="1" si="1159"/>
        <v>0</v>
      </c>
      <c r="GM144" s="19">
        <f t="shared" ca="1" si="1159"/>
        <v>0</v>
      </c>
      <c r="GN144" s="19">
        <f t="shared" ca="1" si="1159"/>
        <v>0</v>
      </c>
      <c r="GO144" s="19">
        <f t="shared" ca="1" si="1159"/>
        <v>0</v>
      </c>
      <c r="GP144" s="19">
        <f t="shared" ca="1" si="1159"/>
        <v>0</v>
      </c>
      <c r="GQ144" s="19">
        <f t="shared" ca="1" si="1159"/>
        <v>0</v>
      </c>
      <c r="GR144" s="19">
        <f t="shared" ca="1" si="1159"/>
        <v>0</v>
      </c>
      <c r="GS144" s="19">
        <f t="shared" ca="1" si="1159"/>
        <v>0</v>
      </c>
      <c r="GT144" s="19">
        <f t="shared" ca="1" si="1159"/>
        <v>0</v>
      </c>
      <c r="GU144" s="19">
        <f t="shared" ca="1" si="1159"/>
        <v>0</v>
      </c>
      <c r="GV144" s="19">
        <f t="shared" ca="1" si="1159"/>
        <v>0</v>
      </c>
      <c r="GW144" s="19">
        <f t="shared" ca="1" si="1159"/>
        <v>0</v>
      </c>
      <c r="GX144" s="19">
        <f t="shared" ca="1" si="1159"/>
        <v>0</v>
      </c>
      <c r="GY144" s="19">
        <f t="shared" ca="1" si="1159"/>
        <v>0</v>
      </c>
      <c r="GZ144" s="19">
        <f t="shared" ca="1" si="1159"/>
        <v>0</v>
      </c>
      <c r="HA144" s="19">
        <f t="shared" ca="1" si="1159"/>
        <v>0</v>
      </c>
      <c r="HB144" s="19">
        <f t="shared" ca="1" si="1159"/>
        <v>0</v>
      </c>
      <c r="HC144" s="19">
        <f t="shared" ca="1" si="1159"/>
        <v>0</v>
      </c>
      <c r="HD144" s="19">
        <f t="shared" ca="1" si="1159"/>
        <v>0</v>
      </c>
      <c r="HE144" s="19">
        <f t="shared" ca="1" si="1159"/>
        <v>0</v>
      </c>
      <c r="HF144" s="19">
        <f t="shared" ca="1" si="1159"/>
        <v>0</v>
      </c>
      <c r="HG144" s="19">
        <f t="shared" ca="1" si="1159"/>
        <v>0</v>
      </c>
      <c r="HH144" s="19">
        <f t="shared" ca="1" si="1159"/>
        <v>0</v>
      </c>
      <c r="HI144" s="19">
        <f t="shared" ca="1" si="1159"/>
        <v>0</v>
      </c>
      <c r="HJ144" s="19">
        <f t="shared" ca="1" si="1159"/>
        <v>0</v>
      </c>
      <c r="HK144" s="19">
        <f t="shared" ca="1" si="1159"/>
        <v>0</v>
      </c>
      <c r="HL144" s="19">
        <f t="shared" ref="HL144:ID148" ca="1" si="1160">OFFSET(HL$5,$B144,0)</f>
        <v>0</v>
      </c>
      <c r="HM144" s="19">
        <f t="shared" ca="1" si="1160"/>
        <v>0</v>
      </c>
      <c r="HN144" s="19">
        <f t="shared" ca="1" si="1160"/>
        <v>0</v>
      </c>
      <c r="HO144" s="19">
        <f t="shared" ca="1" si="1160"/>
        <v>0</v>
      </c>
      <c r="HP144" s="19">
        <f t="shared" ca="1" si="1160"/>
        <v>0</v>
      </c>
      <c r="HQ144" s="19">
        <f t="shared" ca="1" si="1160"/>
        <v>0</v>
      </c>
      <c r="HR144" s="19">
        <f t="shared" ca="1" si="1160"/>
        <v>0</v>
      </c>
      <c r="HS144" s="19">
        <f t="shared" ca="1" si="1160"/>
        <v>0</v>
      </c>
      <c r="HT144" s="19">
        <f t="shared" ca="1" si="1160"/>
        <v>0</v>
      </c>
      <c r="HU144" s="19">
        <f t="shared" ca="1" si="1160"/>
        <v>0</v>
      </c>
      <c r="HV144" s="19">
        <f t="shared" ca="1" si="1160"/>
        <v>0</v>
      </c>
      <c r="HW144" s="19">
        <f t="shared" ca="1" si="1160"/>
        <v>0</v>
      </c>
      <c r="HX144" s="19">
        <f t="shared" ca="1" si="1160"/>
        <v>0</v>
      </c>
      <c r="HY144" s="19">
        <f t="shared" ca="1" si="1160"/>
        <v>0</v>
      </c>
      <c r="HZ144" s="19">
        <f t="shared" ca="1" si="1160"/>
        <v>0</v>
      </c>
      <c r="IA144" s="19">
        <f t="shared" ca="1" si="1160"/>
        <v>0</v>
      </c>
      <c r="IB144" s="19">
        <f t="shared" ca="1" si="1160"/>
        <v>0</v>
      </c>
      <c r="IC144" s="19">
        <f t="shared" ca="1" si="1160"/>
        <v>0</v>
      </c>
      <c r="ID144" s="19">
        <f t="shared" ca="1" si="1160"/>
        <v>0</v>
      </c>
      <c r="IE144" s="5">
        <f t="shared" ref="IE144:IE149" si="1161">INDEX(i.TOL,$N144,IE$7)</f>
        <v>67</v>
      </c>
      <c r="IF144" s="9"/>
      <c r="IG144" s="5">
        <f t="shared" ref="IG144:IJ149" si="1162">INDEX(i.FlkStrctr,$M144,IG$7)</f>
        <v>1</v>
      </c>
      <c r="IH144" s="5" t="b">
        <f t="shared" si="1162"/>
        <v>0</v>
      </c>
      <c r="II144" s="19">
        <f t="shared" ref="II144:JN149" ca="1" si="1163">OFFSET(II$5,$B144,0)</f>
        <v>0</v>
      </c>
      <c r="IJ144" s="5">
        <f t="shared" si="1162"/>
        <v>55</v>
      </c>
      <c r="IK144" s="19">
        <f t="shared" ca="1" si="1163"/>
        <v>1</v>
      </c>
      <c r="IL144" s="19">
        <f t="shared" ca="1" si="1163"/>
        <v>0</v>
      </c>
      <c r="IM144" s="19">
        <f t="shared" ca="1" si="1163"/>
        <v>0</v>
      </c>
      <c r="IN144" s="19">
        <f t="shared" ca="1" si="1163"/>
        <v>0</v>
      </c>
      <c r="IO144" s="19">
        <f t="shared" ca="1" si="1163"/>
        <v>0</v>
      </c>
      <c r="IP144" s="19">
        <f t="shared" ca="1" si="1163"/>
        <v>0</v>
      </c>
      <c r="IQ144" s="19">
        <f t="shared" ca="1" si="1163"/>
        <v>0</v>
      </c>
      <c r="IR144" s="19">
        <f t="shared" ca="1" si="1163"/>
        <v>0</v>
      </c>
      <c r="IS144" s="19">
        <f t="shared" ca="1" si="1163"/>
        <v>0</v>
      </c>
      <c r="IT144" s="19">
        <f t="shared" ca="1" si="1163"/>
        <v>0</v>
      </c>
      <c r="IU144" s="19">
        <f t="shared" ca="1" si="1163"/>
        <v>0</v>
      </c>
      <c r="IV144" s="19">
        <f t="shared" ca="1" si="1163"/>
        <v>0</v>
      </c>
      <c r="IW144" s="19">
        <f t="shared" ca="1" si="1163"/>
        <v>0</v>
      </c>
      <c r="IX144" s="19">
        <f t="shared" ca="1" si="1163"/>
        <v>0</v>
      </c>
      <c r="IY144" s="19">
        <f t="shared" ca="1" si="1163"/>
        <v>0</v>
      </c>
      <c r="IZ144" s="19">
        <f t="shared" ca="1" si="1163"/>
        <v>0</v>
      </c>
      <c r="JA144" s="19">
        <f t="shared" ca="1" si="1163"/>
        <v>0</v>
      </c>
      <c r="JB144" s="19">
        <f t="shared" ca="1" si="1163"/>
        <v>0</v>
      </c>
      <c r="JC144" s="19">
        <f t="shared" ca="1" si="1163"/>
        <v>0</v>
      </c>
      <c r="JD144" s="19">
        <f t="shared" ca="1" si="1163"/>
        <v>0</v>
      </c>
      <c r="JE144" s="19">
        <f t="shared" ca="1" si="1163"/>
        <v>0</v>
      </c>
      <c r="JF144" s="19">
        <f t="shared" ca="1" si="1163"/>
        <v>0</v>
      </c>
      <c r="JG144" s="5">
        <f t="shared" ref="JG144:JK149" si="1164">INDEX(i_dryman,($AF144-1)*4+INDEX(i.StdELMan,($K144-1)*12+($M144-1)*3+$N144,JG$8),JG$7)</f>
        <v>1.2500000000000001E-2</v>
      </c>
      <c r="JH144" s="567">
        <f t="shared" si="1164"/>
        <v>0</v>
      </c>
      <c r="JI144" s="5">
        <f t="shared" si="1164"/>
        <v>6.25E-2</v>
      </c>
      <c r="JJ144" s="5">
        <f t="shared" si="1164"/>
        <v>6.25E-2</v>
      </c>
      <c r="JK144" s="5">
        <f t="shared" si="1164"/>
        <v>6.25E-2</v>
      </c>
      <c r="JL144" s="19">
        <f t="shared" ca="1" si="1163"/>
        <v>1</v>
      </c>
      <c r="JM144" s="19">
        <f t="shared" ca="1" si="1163"/>
        <v>0</v>
      </c>
      <c r="JN144" s="19">
        <f t="shared" ca="1" si="1163"/>
        <v>1</v>
      </c>
      <c r="JO144" s="9"/>
      <c r="JP144" s="5" t="b">
        <f t="shared" ref="JP144:JP149" ca="1" si="1165">IF($L144&lt;&gt;0,INDEX(i.cropgraze_inc,$L144,JP$7),OFFSET(JP$5,$B144,0))</f>
        <v>0</v>
      </c>
      <c r="JQ144" s="477" t="b">
        <v>1</v>
      </c>
      <c r="JR144" s="477">
        <v>10.3</v>
      </c>
      <c r="JS144" s="5" t="b">
        <f t="shared" ref="JS144:JU149" si="1166">($N144=JS$11)</f>
        <v>0</v>
      </c>
      <c r="JT144" s="5" t="b">
        <f t="shared" si="1166"/>
        <v>0</v>
      </c>
      <c r="JU144" s="5" t="b">
        <f t="shared" si="1166"/>
        <v>1</v>
      </c>
      <c r="JV144" s="144">
        <f>$O144</f>
        <v>1</v>
      </c>
      <c r="JW144" s="144">
        <f t="shared" ref="JW144" si="1167">$O144</f>
        <v>1</v>
      </c>
      <c r="JX144" s="12" t="s">
        <v>34</v>
      </c>
      <c r="JY144" s="12" t="s">
        <v>34</v>
      </c>
      <c r="JZ144" s="12" t="s">
        <v>34</v>
      </c>
      <c r="KA144" s="12" t="s">
        <v>34</v>
      </c>
      <c r="KB144" s="12">
        <v>1</v>
      </c>
      <c r="KC144" s="12">
        <v>0.66</v>
      </c>
      <c r="KD144" s="244" t="s">
        <v>34</v>
      </c>
      <c r="KE144" s="5" t="b" cm="1">
        <f t="array" ref="KE144">IF(OR(KF144:KM144&lt;&gt;"-"),TRUE,"-")</f>
        <v>1</v>
      </c>
      <c r="KF144" s="12">
        <v>2</v>
      </c>
      <c r="KG144" s="12">
        <v>2</v>
      </c>
      <c r="KH144" s="12">
        <v>2</v>
      </c>
      <c r="KI144" s="12">
        <v>2</v>
      </c>
      <c r="KJ144" s="12">
        <v>2</v>
      </c>
      <c r="KK144" s="12">
        <v>2</v>
      </c>
      <c r="KL144" s="12">
        <v>2</v>
      </c>
      <c r="KM144" s="12">
        <v>2</v>
      </c>
      <c r="KN144" s="5" t="str">
        <f t="array" ref="KN144">IF(OR(KO144:KU144&lt;&gt;"-"),TRUE,"-")</f>
        <v>-</v>
      </c>
      <c r="KO144" s="12" t="s">
        <v>34</v>
      </c>
      <c r="KP144" s="12" t="s">
        <v>34</v>
      </c>
      <c r="KQ144" s="12" t="s">
        <v>34</v>
      </c>
      <c r="KR144" s="12" t="s">
        <v>34</v>
      </c>
      <c r="KS144" s="12" t="s">
        <v>34</v>
      </c>
      <c r="KT144" s="12" t="s">
        <v>34</v>
      </c>
      <c r="KU144" s="12" t="s">
        <v>34</v>
      </c>
      <c r="KV144" s="12" t="b">
        <v>0</v>
      </c>
      <c r="KW144" s="144">
        <f t="shared" ref="KW144:KW149" si="1168">IF($AI144=6,0,$KX144)</f>
        <v>2</v>
      </c>
      <c r="KX144" s="12">
        <v>2</v>
      </c>
      <c r="KY144" s="12" t="b">
        <v>0</v>
      </c>
      <c r="KZ144" s="12" t="s">
        <v>34</v>
      </c>
      <c r="LA144" s="5" t="str">
        <f t="shared" ref="LA144:LD149" si="1169">INDEX(i.FlkStrctr,$M144,LA$7)</f>
        <v>-</v>
      </c>
      <c r="LB144" s="5" t="str">
        <f t="shared" si="1169"/>
        <v>-</v>
      </c>
      <c r="LC144" s="5" t="str">
        <f t="shared" si="1169"/>
        <v>-</v>
      </c>
      <c r="LD144" s="5" t="str">
        <f t="shared" si="1169"/>
        <v>-</v>
      </c>
      <c r="LE144" s="12" t="b">
        <v>0</v>
      </c>
      <c r="LF144" s="244" t="s">
        <v>34</v>
      </c>
      <c r="LG144" s="244" t="s">
        <v>34</v>
      </c>
      <c r="LH144" s="12" t="b">
        <v>1</v>
      </c>
      <c r="LI144" s="12">
        <v>0.75</v>
      </c>
      <c r="LJ144" s="144">
        <f>LI144</f>
        <v>0.75</v>
      </c>
      <c r="LK144" s="12">
        <v>0.99</v>
      </c>
      <c r="LL144" s="12">
        <v>0.5</v>
      </c>
      <c r="LM144" s="12">
        <v>0</v>
      </c>
      <c r="LN144" s="12">
        <v>0</v>
      </c>
      <c r="LO144" s="12" t="s">
        <v>34</v>
      </c>
      <c r="LP144" s="5" t="str" cm="1">
        <f t="array" ref="LP144">INDEX(i.meatgrid,$Q144,LP$7)</f>
        <v>-</v>
      </c>
      <c r="LQ144" s="5" t="str" cm="1">
        <f t="array" ref="LQ144">INDEX(i.meatgrid,$Q144,LQ$7)</f>
        <v>-</v>
      </c>
      <c r="LR144" s="19" t="str">
        <f t="shared" ref="LR144" ca="1" si="1170">OFFSET(LR$5,$B144,0)</f>
        <v>-</v>
      </c>
      <c r="LS144" s="5">
        <f t="shared" ref="LS144:LS149" si="1171">INDEX(i.conservation,$W144+1,$N144)</f>
        <v>1</v>
      </c>
      <c r="LT144" s="9"/>
      <c r="LU144" s="19">
        <f t="shared" ref="LU144:LX149" ca="1" si="1172">OFFSET(LU$5,$B144,0)</f>
        <v>70</v>
      </c>
      <c r="LV144" s="19">
        <f t="shared" ca="1" si="1172"/>
        <v>50</v>
      </c>
      <c r="LW144" s="19">
        <f t="shared" ca="1" si="1172"/>
        <v>80</v>
      </c>
      <c r="LX144" s="19">
        <f t="shared" ca="1" si="1172"/>
        <v>50</v>
      </c>
      <c r="LY144" s="5" t="b" cm="1">
        <f t="array" ref="LY144">INDEX(i.meatgrid,$Q144,LY$7)</f>
        <v>0</v>
      </c>
      <c r="LZ144" s="5" t="b" cm="1">
        <f t="array" ref="LZ144">INDEX(i.meatgrid,$Q144,LZ$7)</f>
        <v>0</v>
      </c>
      <c r="MA144" s="5" cm="1">
        <f t="array" ref="MA144">INDEX(i.meatgrid,$Q144,MA$7)</f>
        <v>40</v>
      </c>
      <c r="MB144" s="5" t="str" cm="1">
        <f t="array" ref="MB144">INDEX(i.meatgrid,$Q144,MB$7)</f>
        <v>-</v>
      </c>
      <c r="MC144" s="19">
        <f t="shared" ref="MC144:MC149" ca="1" si="1173">OFFSET(MC$5,$B144,0)</f>
        <v>1</v>
      </c>
      <c r="MD144" s="5">
        <f t="shared" ref="MD144:MD149" si="1174">INDEX(i.MeatPrices,$S144,MD$7)</f>
        <v>1</v>
      </c>
      <c r="ME144" s="5" cm="1">
        <f t="array" ref="ME144">INDEX(i.meatgrid,$Q144,ME$7)</f>
        <v>1</v>
      </c>
      <c r="MF144" s="5" cm="1">
        <f t="array" ref="MF144">INDEX(i.meatgrid,$Q144,MF$7)</f>
        <v>0</v>
      </c>
      <c r="MG144" s="5" cm="1">
        <f t="array" ref="MG144">INDEX(i.meatgrid,$Q144,MG$7)</f>
        <v>0</v>
      </c>
      <c r="MH144" s="5" cm="1">
        <f t="array" ref="MH144">INDEX(i.meatgrid,$Q144,MH$7)</f>
        <v>0</v>
      </c>
      <c r="MI144" s="5" cm="1">
        <f t="array" ref="MI144">INDEX(i.meatgrid,$Q144,MI$7)</f>
        <v>0</v>
      </c>
      <c r="MJ144" s="5" cm="1">
        <f t="array" ref="MJ144">INDEX(i.meatgrid,$Q144,MJ$7)</f>
        <v>1</v>
      </c>
      <c r="MK144" s="5" cm="1">
        <f t="array" ref="MK144">INDEX(i.meatgrid,$Q144,MK$7)</f>
        <v>1</v>
      </c>
      <c r="ML144" s="5" cm="1">
        <f t="array" ref="ML144">INDEX(i.meatgrid,$Q144,ML$7)</f>
        <v>1</v>
      </c>
      <c r="MM144" s="19">
        <f t="shared" ref="MM144:MM149" ca="1" si="1175">OFFSET(MM$5,$B144,0)</f>
        <v>1</v>
      </c>
      <c r="MN144" s="9"/>
      <c r="MO144" s="19" t="b">
        <f t="shared" ref="MO144:ND149" ca="1" si="1176">OFFSET(MO$5,$B144,0)</f>
        <v>0</v>
      </c>
      <c r="MP144" s="19" t="b">
        <f t="shared" ca="1" si="1176"/>
        <v>0</v>
      </c>
      <c r="MQ144" s="19">
        <f ca="1">OFFSET(MQ$5,$B144,0)</f>
        <v>1</v>
      </c>
      <c r="MR144" s="19">
        <f t="shared" ref="MR144:OT149" ca="1" si="1177">OFFSET(MR$5,$B144,0)</f>
        <v>0.75</v>
      </c>
      <c r="MS144" s="19">
        <f t="shared" ca="1" si="1177"/>
        <v>0.75</v>
      </c>
      <c r="MT144" s="19">
        <f t="shared" ca="1" si="1177"/>
        <v>0.8</v>
      </c>
      <c r="MU144" s="19">
        <f t="shared" ca="1" si="1177"/>
        <v>0.82499999999999996</v>
      </c>
      <c r="MV144" s="19">
        <f t="shared" ca="1" si="1177"/>
        <v>0.875</v>
      </c>
      <c r="MW144" s="19">
        <f t="shared" ca="1" si="1177"/>
        <v>0.9</v>
      </c>
      <c r="MX144" s="19">
        <f t="shared" ca="1" si="1177"/>
        <v>1</v>
      </c>
      <c r="MY144" s="19">
        <f t="shared" ca="1" si="1177"/>
        <v>0.875</v>
      </c>
      <c r="MZ144" s="19" t="b">
        <f t="shared" ca="1" si="1177"/>
        <v>1</v>
      </c>
      <c r="NA144" s="19">
        <f t="shared" ca="1" si="1177"/>
        <v>74.989999999999995</v>
      </c>
      <c r="NB144" s="19" t="str">
        <f t="shared" ca="1" si="1177"/>
        <v>-</v>
      </c>
      <c r="NC144" s="19" t="str">
        <f t="shared" ca="1" si="1177"/>
        <v>-</v>
      </c>
      <c r="ND144" s="19" t="str">
        <f t="shared" ca="1" si="1177"/>
        <v>-</v>
      </c>
      <c r="NE144" s="19" t="str">
        <f t="shared" ca="1" si="1177"/>
        <v>-</v>
      </c>
      <c r="NF144" s="19" t="str">
        <f t="shared" ca="1" si="1177"/>
        <v>-</v>
      </c>
      <c r="NG144" s="19" t="str">
        <f t="shared" ca="1" si="1177"/>
        <v>-</v>
      </c>
      <c r="NH144" s="19" t="str">
        <f t="shared" ca="1" si="1177"/>
        <v>-</v>
      </c>
      <c r="NI144" s="19">
        <f t="shared" ca="1" si="1177"/>
        <v>36.99</v>
      </c>
      <c r="NJ144" s="19">
        <f t="shared" ca="1" si="1177"/>
        <v>36.99</v>
      </c>
      <c r="NK144" s="19" t="str">
        <f t="shared" ca="1" si="1177"/>
        <v>-</v>
      </c>
      <c r="NL144" s="19" t="str">
        <f t="shared" ca="1" si="1177"/>
        <v>-</v>
      </c>
      <c r="NM144" s="19" t="str">
        <f t="shared" ca="1" si="1177"/>
        <v>-</v>
      </c>
      <c r="NN144" s="19" t="str">
        <f t="shared" ca="1" si="1177"/>
        <v>-</v>
      </c>
      <c r="NO144" s="19" t="str">
        <f t="shared" ca="1" si="1177"/>
        <v>-</v>
      </c>
      <c r="NP144" s="19">
        <f t="shared" ca="1" si="1177"/>
        <v>49.99</v>
      </c>
      <c r="NQ144" s="19">
        <f t="shared" ca="1" si="1177"/>
        <v>49.99</v>
      </c>
      <c r="NR144" s="19">
        <f t="shared" ca="1" si="1177"/>
        <v>49.99</v>
      </c>
      <c r="NS144" s="19">
        <f t="shared" ca="1" si="1177"/>
        <v>49.99</v>
      </c>
      <c r="NT144" s="19">
        <f t="shared" ca="1" si="1177"/>
        <v>49.99</v>
      </c>
      <c r="NU144" s="19">
        <f t="shared" ca="1" si="1177"/>
        <v>49.99</v>
      </c>
      <c r="NV144" s="19">
        <f t="shared" ca="1" si="1177"/>
        <v>49.99</v>
      </c>
      <c r="NW144" s="19">
        <f t="shared" ca="1" si="1177"/>
        <v>49.99</v>
      </c>
      <c r="NX144" s="19">
        <f t="shared" ca="1" si="1177"/>
        <v>412.99</v>
      </c>
      <c r="NY144" s="19">
        <f t="shared" ca="1" si="1177"/>
        <v>412.99</v>
      </c>
      <c r="NZ144" s="19" t="str">
        <f t="shared" ca="1" si="1177"/>
        <v>-</v>
      </c>
      <c r="OA144" s="19" t="str">
        <f t="shared" ca="1" si="1177"/>
        <v>-</v>
      </c>
      <c r="OB144" s="19" t="str">
        <f t="shared" ca="1" si="1177"/>
        <v>-</v>
      </c>
      <c r="OC144" s="19" t="str">
        <f t="shared" ca="1" si="1177"/>
        <v>-</v>
      </c>
      <c r="OD144" s="19" t="str">
        <f t="shared" ca="1" si="1177"/>
        <v>-</v>
      </c>
      <c r="OE144" s="19">
        <f t="shared" ca="1" si="1177"/>
        <v>6.8900000000000006</v>
      </c>
      <c r="OF144" s="19">
        <f t="shared" ca="1" si="1177"/>
        <v>6.8900000000000006</v>
      </c>
      <c r="OG144" s="19">
        <f t="shared" ca="1" si="1177"/>
        <v>6.8900000000000006</v>
      </c>
      <c r="OH144" s="19">
        <f t="shared" ca="1" si="1177"/>
        <v>6.8900000000000006</v>
      </c>
      <c r="OI144" s="19">
        <f t="shared" ca="1" si="1177"/>
        <v>6.8900000000000006</v>
      </c>
      <c r="OJ144" s="19">
        <f t="shared" ca="1" si="1177"/>
        <v>6.8900000000000006</v>
      </c>
      <c r="OK144" s="19">
        <f t="shared" ca="1" si="1177"/>
        <v>6.8900000000000006</v>
      </c>
      <c r="OL144" s="19">
        <f t="shared" ca="1" si="1177"/>
        <v>6.8900000000000006</v>
      </c>
      <c r="OM144" s="19">
        <f t="shared" ca="1" si="1177"/>
        <v>346.99</v>
      </c>
      <c r="ON144" s="19">
        <f t="shared" ca="1" si="1177"/>
        <v>346.99</v>
      </c>
      <c r="OO144" s="19" t="str">
        <f t="shared" ca="1" si="1177"/>
        <v>-</v>
      </c>
      <c r="OP144" s="19" t="str">
        <f t="shared" ca="1" si="1177"/>
        <v>-</v>
      </c>
      <c r="OQ144" s="19" t="str">
        <f t="shared" ca="1" si="1177"/>
        <v>-</v>
      </c>
      <c r="OR144" s="19" t="str">
        <f t="shared" ca="1" si="1177"/>
        <v>-</v>
      </c>
      <c r="OS144" s="19" t="str">
        <f t="shared" ca="1" si="1177"/>
        <v>-</v>
      </c>
      <c r="OT144" s="19">
        <f t="shared" ca="1" si="1177"/>
        <v>0</v>
      </c>
      <c r="OU144" s="24">
        <v>0</v>
      </c>
    </row>
    <row r="145" spans="1:411" outlineLevel="2">
      <c r="A145" s="21">
        <f t="shared" si="158"/>
        <v>140</v>
      </c>
      <c r="B145" s="29">
        <f ca="1">OFFSET(B145,-1,-1)</f>
        <v>139</v>
      </c>
      <c r="C145">
        <v>204</v>
      </c>
      <c r="D145" s="144" t="str">
        <f t="shared" ca="1" si="1138"/>
        <v>GSM</v>
      </c>
      <c r="E145" t="b">
        <v>0</v>
      </c>
      <c r="F145" t="b">
        <v>0</v>
      </c>
      <c r="G145" t="b">
        <f t="shared" si="1139"/>
        <v>0</v>
      </c>
      <c r="H145" s="237">
        <f ca="1">OFFSET(H145,-1,0)</f>
        <v>2</v>
      </c>
      <c r="I145" s="237">
        <f t="shared" ref="I145:T149" ca="1" si="1178">OFFSET(I145,-1,0)</f>
        <v>1</v>
      </c>
      <c r="J145" s="237" t="str">
        <f t="shared" ca="1" si="1178"/>
        <v/>
      </c>
      <c r="K145" s="237">
        <f t="shared" ca="1" si="1178"/>
        <v>2</v>
      </c>
      <c r="L145" s="237">
        <f t="shared" ca="1" si="1178"/>
        <v>2</v>
      </c>
      <c r="M145" s="237">
        <f t="shared" ca="1" si="1178"/>
        <v>2</v>
      </c>
      <c r="N145" s="237">
        <f t="shared" ca="1" si="1178"/>
        <v>3</v>
      </c>
      <c r="O145" s="237">
        <f t="shared" ca="1" si="1178"/>
        <v>1</v>
      </c>
      <c r="P145" s="237">
        <f t="shared" ca="1" si="1178"/>
        <v>1</v>
      </c>
      <c r="Q145" s="237">
        <f t="shared" ca="1" si="1178"/>
        <v>4</v>
      </c>
      <c r="R145" s="237">
        <f t="shared" ca="1" si="1178"/>
        <v>1</v>
      </c>
      <c r="S145" s="237">
        <f t="shared" ca="1" si="1178"/>
        <v>1</v>
      </c>
      <c r="T145" s="237">
        <f t="shared" ca="1" si="1178"/>
        <v>1</v>
      </c>
      <c r="U145" s="275"/>
      <c r="V145" s="275"/>
      <c r="W145" s="237">
        <f t="shared" ref="W145:W149" ca="1" si="1179">OFFSET(W145,-1,0)</f>
        <v>0</v>
      </c>
      <c r="X145" s="275"/>
      <c r="Y145" s="275">
        <f t="shared" ref="Y145:AE148" ca="1" si="1180">OFFSET(Y145,-1,0)</f>
        <v>0</v>
      </c>
      <c r="Z145" s="275">
        <f t="shared" ca="1" si="1180"/>
        <v>0</v>
      </c>
      <c r="AA145" s="275">
        <f t="shared" ca="1" si="1180"/>
        <v>0</v>
      </c>
      <c r="AB145" s="275">
        <f t="shared" ca="1" si="1180"/>
        <v>0</v>
      </c>
      <c r="AC145" s="275">
        <f t="shared" ca="1" si="1180"/>
        <v>0</v>
      </c>
      <c r="AD145" s="275">
        <f t="shared" ca="1" si="1180"/>
        <v>0</v>
      </c>
      <c r="AE145" s="275">
        <f t="shared" ca="1" si="1180"/>
        <v>0</v>
      </c>
      <c r="AF145" s="144">
        <f ca="1">INDEX(CHOOSE($N145,DataAutumn!i.AdultDrys,DataWinter!i.AdultDrys,DataSpring!i.AdultDrys),1,$M145)</f>
        <v>3</v>
      </c>
      <c r="AG145" s="5">
        <f t="shared" ca="1" si="1140"/>
        <v>2</v>
      </c>
      <c r="AH145" s="5">
        <f t="shared" ca="1" si="1140"/>
        <v>0</v>
      </c>
      <c r="AI145" s="5">
        <f t="shared" ca="1" si="1141"/>
        <v>1</v>
      </c>
      <c r="AJ145">
        <f t="shared" ca="1" si="1142"/>
        <v>5</v>
      </c>
      <c r="AL145" s="231" t="str">
        <f ca="1">TEXT(LEFT(OFFSET(AL145,-1,0),5)+1,"00000")&amp;MID(OFFSET(AL145,-1,0),6,FIND(" ",OFFSET(AL145,-1,0),7)-5)
&amp; $D145           &amp; " Day"&amp;INDEX(i.DOY,$N145,1)              &amp; IF($IG145=0," FWM","")&amp;IF($IG145=1," MWM","")&amp;IF($IG145=5," Mat","")&amp;IF($IH145=TRUE,"&amp;BBT","    ")
&amp;INDEX(DataMaster!$B$98:$B$105,$Q145,0)    &amp;IF(JQ145," SR"&amp;JR145,"")&amp; " WP"&amp;TEXT($MC145*100,"000p")           &amp; " MP"&amp;TEXT($MD145*100,"000p")           &amp; " GP"&amp;TEXT($MM145*100,"000p")
&amp; " (F"&amp;3+COUNTIF($CV145:$CY145,TRUE)&amp;3&amp;"N"&amp;$DM145&amp;$DN145&amp;")"</f>
        <v>00002 FeedSupply_DSP GSM Day204 MWM    Prime SR10.3 WP100p MP100p GP100p (F33N33)</v>
      </c>
      <c r="AM145" s="9" t="str">
        <f ca="1">IF(COUNTIF(AL$5:AL145,AL145)=1,"-","Dup")</f>
        <v>-</v>
      </c>
      <c r="AN145" s="9"/>
      <c r="AO145" s="12" t="s">
        <v>34</v>
      </c>
      <c r="AP145" s="12" t="s">
        <v>34</v>
      </c>
      <c r="AQ145" s="12" t="s">
        <v>34</v>
      </c>
      <c r="AR145" s="12" t="s">
        <v>34</v>
      </c>
      <c r="AS145" s="12" t="s">
        <v>34</v>
      </c>
      <c r="AT145" s="12" t="s">
        <v>34</v>
      </c>
      <c r="AU145" s="12" t="s">
        <v>34</v>
      </c>
      <c r="AV145" s="12" t="s">
        <v>34</v>
      </c>
      <c r="AW145" s="9"/>
      <c r="AX145" s="5" t="b">
        <f t="shared" ca="1" si="1143"/>
        <v>0</v>
      </c>
      <c r="AY145" s="5" t="str">
        <f t="shared" ca="1" si="1143"/>
        <v>-</v>
      </c>
      <c r="AZ145" s="5" t="b">
        <f t="shared" ca="1" si="1143"/>
        <v>0</v>
      </c>
      <c r="BA145" s="5" t="b">
        <f t="shared" ca="1" si="1143"/>
        <v>1</v>
      </c>
      <c r="BB145" s="5" t="b">
        <f t="shared" ca="1" si="1143"/>
        <v>1</v>
      </c>
      <c r="BC145" s="144">
        <f t="shared" ca="1" si="1143"/>
        <v>0</v>
      </c>
      <c r="BD145" s="19" t="b">
        <f t="shared" ca="1" si="1144"/>
        <v>1</v>
      </c>
      <c r="BE145" s="9"/>
      <c r="BF145" s="5" t="str">
        <f t="shared" ca="1" si="1145"/>
        <v>-</v>
      </c>
      <c r="BG145" s="19" t="str">
        <f t="shared" ca="1" si="1146"/>
        <v>-</v>
      </c>
      <c r="BH145" s="19" t="str">
        <f t="shared" ca="1" si="1146"/>
        <v>-</v>
      </c>
      <c r="BI145" s="19" t="str">
        <f t="shared" ca="1" si="1146"/>
        <v>-</v>
      </c>
      <c r="BJ145" s="5" t="str">
        <f t="shared" ca="1" si="1147"/>
        <v>-</v>
      </c>
      <c r="BK145" s="19" t="str">
        <f t="shared" ca="1" si="1148"/>
        <v>-</v>
      </c>
      <c r="BL145" s="5" t="str">
        <f t="shared" ca="1" si="1149"/>
        <v>-</v>
      </c>
      <c r="BM145" s="19" t="str">
        <f t="shared" ca="1" si="1150"/>
        <v>-</v>
      </c>
      <c r="BN145" s="19" t="str">
        <f t="shared" ca="1" si="1150"/>
        <v>-</v>
      </c>
      <c r="BO145" s="19" t="str">
        <f t="shared" ca="1" si="1150"/>
        <v>-</v>
      </c>
      <c r="BP145" s="5" t="str">
        <f t="shared" ca="1" si="1151"/>
        <v>-</v>
      </c>
      <c r="BQ145" s="9"/>
      <c r="BR145" s="19" t="str">
        <f t="shared" ca="1" si="1152"/>
        <v>-</v>
      </c>
      <c r="BS145" s="19" t="str">
        <f t="shared" ca="1" si="1152"/>
        <v>-</v>
      </c>
      <c r="BT145" s="19" t="str">
        <f t="shared" ca="1" si="1152"/>
        <v>-</v>
      </c>
      <c r="BU145" s="19" t="str">
        <f t="shared" ca="1" si="1152"/>
        <v>-</v>
      </c>
      <c r="BV145" s="19" t="str">
        <f t="shared" ca="1" si="1152"/>
        <v>-</v>
      </c>
      <c r="BW145" s="19" t="str">
        <f t="shared" ca="1" si="1152"/>
        <v>-</v>
      </c>
      <c r="BX145" s="19" t="str">
        <f t="shared" ca="1" si="1152"/>
        <v>-</v>
      </c>
      <c r="BY145" s="19" t="str">
        <f t="shared" ca="1" si="1152"/>
        <v>-</v>
      </c>
      <c r="BZ145" s="19" t="str">
        <f t="shared" ca="1" si="1152"/>
        <v>-</v>
      </c>
      <c r="CA145" s="19" t="str">
        <f t="shared" ca="1" si="1152"/>
        <v>-</v>
      </c>
      <c r="CB145" s="9"/>
      <c r="CC145" s="12" t="b">
        <v>1</v>
      </c>
      <c r="CD145" s="12" t="b">
        <v>0</v>
      </c>
      <c r="CE145" s="12" t="b">
        <v>1</v>
      </c>
      <c r="CF145" s="12">
        <f t="shared" ref="CF145" ca="1" si="1181">VALUE($K145&amp;$M145&amp;$N145&amp;$Q145&amp;"1"&amp;"05")</f>
        <v>2234105</v>
      </c>
      <c r="CG145" s="12" t="b">
        <v>0</v>
      </c>
      <c r="CH145" s="12" t="s">
        <v>34</v>
      </c>
      <c r="CI145" s="19" t="b">
        <f t="shared" ref="CI145:CM149" ca="1" si="1182">OFFSET(CI$5,$B145,0)</f>
        <v>1</v>
      </c>
      <c r="CJ145" s="12">
        <f ca="1">VALUE($Q145&amp;$S145&amp;"02")</f>
        <v>4102</v>
      </c>
      <c r="CK145" s="19" t="str">
        <f t="shared" ca="1" si="1182"/>
        <v>-</v>
      </c>
      <c r="CL145" s="19">
        <f t="shared" ca="1" si="1182"/>
        <v>1</v>
      </c>
      <c r="CM145" s="19">
        <f t="shared" ca="1" si="1182"/>
        <v>1</v>
      </c>
      <c r="CN145" s="9"/>
      <c r="CO145" s="444">
        <f t="shared" ca="1" si="1154"/>
        <v>652</v>
      </c>
      <c r="CP145" s="444">
        <f t="shared" ca="1" si="1154"/>
        <v>686</v>
      </c>
      <c r="CQ145" s="444">
        <f t="shared" ca="1" si="1154"/>
        <v>721</v>
      </c>
      <c r="CR145" s="152">
        <f t="shared" ca="1" si="1155"/>
        <v>378</v>
      </c>
      <c r="CS145" s="152">
        <f t="shared" ca="1" si="1155"/>
        <v>413</v>
      </c>
      <c r="CT145" s="152">
        <f t="shared" ca="1" si="1155"/>
        <v>448</v>
      </c>
      <c r="CU145" s="19" t="str">
        <f t="shared" ca="1" si="1156"/>
        <v>-</v>
      </c>
      <c r="CV145" s="12" t="b">
        <v>0</v>
      </c>
      <c r="CW145" s="12" t="b">
        <v>0</v>
      </c>
      <c r="CX145" s="12" t="b">
        <v>0</v>
      </c>
      <c r="CY145" s="12" t="b">
        <v>0</v>
      </c>
      <c r="CZ145" s="19" t="b">
        <f t="shared" ca="1" si="1156"/>
        <v>1</v>
      </c>
      <c r="DA145" s="19">
        <f t="shared" ca="1" si="1156"/>
        <v>0</v>
      </c>
      <c r="DB145" s="19">
        <f t="shared" ca="1" si="1156"/>
        <v>0</v>
      </c>
      <c r="DC145" s="19">
        <f t="shared" ca="1" si="1156"/>
        <v>0</v>
      </c>
      <c r="DD145" s="19">
        <f t="shared" ca="1" si="1156"/>
        <v>0</v>
      </c>
      <c r="DE145" s="19">
        <f t="shared" ca="1" si="1156"/>
        <v>0</v>
      </c>
      <c r="DF145" s="19">
        <f t="shared" ca="1" si="1156"/>
        <v>0</v>
      </c>
      <c r="DG145" s="19">
        <f t="shared" ca="1" si="1156"/>
        <v>0</v>
      </c>
      <c r="DH145" s="19">
        <f t="shared" ca="1" si="1156"/>
        <v>0</v>
      </c>
      <c r="DI145" s="19">
        <f t="shared" ca="1" si="1156"/>
        <v>0</v>
      </c>
      <c r="DJ145" s="19">
        <f t="shared" ca="1" si="1156"/>
        <v>0</v>
      </c>
      <c r="DK145" s="19">
        <f t="shared" ca="1" si="1156"/>
        <v>0</v>
      </c>
      <c r="DL145" s="19">
        <f t="shared" ca="1" si="1157"/>
        <v>0</v>
      </c>
      <c r="DM145" s="12">
        <v>3</v>
      </c>
      <c r="DN145" s="12">
        <v>3</v>
      </c>
      <c r="DO145" s="12">
        <v>0</v>
      </c>
      <c r="DP145" s="12">
        <v>2</v>
      </c>
      <c r="DQ145" s="12">
        <v>-2</v>
      </c>
      <c r="DR145" s="19" t="str">
        <f t="shared" ca="1" si="1157"/>
        <v>-</v>
      </c>
      <c r="DS145" s="19" t="str">
        <f t="shared" ca="1" si="1157"/>
        <v>-</v>
      </c>
      <c r="DT145" s="19" t="str">
        <f t="shared" ca="1" si="1157"/>
        <v>-</v>
      </c>
      <c r="DU145" s="251">
        <f t="shared" ref="DU145:DU148" si="1183">DO145</f>
        <v>0</v>
      </c>
      <c r="DV145" s="251">
        <f>DP145</f>
        <v>2</v>
      </c>
      <c r="DW145" s="251">
        <f t="shared" ref="DW145:DW148" si="1184">DQ145</f>
        <v>-2</v>
      </c>
      <c r="DX145" s="19" t="str">
        <f t="shared" ca="1" si="1157"/>
        <v>-</v>
      </c>
      <c r="DY145" s="19" t="str">
        <f t="shared" ca="1" si="1157"/>
        <v>-</v>
      </c>
      <c r="DZ145" s="19" t="str">
        <f t="shared" ca="1" si="1157"/>
        <v>-</v>
      </c>
      <c r="EA145" s="19" t="str">
        <f t="shared" ca="1" si="1157"/>
        <v>-</v>
      </c>
      <c r="EB145" s="19" t="str">
        <f t="shared" ca="1" si="1157"/>
        <v>-</v>
      </c>
      <c r="EC145" s="19" t="str">
        <f t="shared" ca="1" si="1157"/>
        <v>-</v>
      </c>
      <c r="ED145" s="19">
        <f t="shared" ca="1" si="1157"/>
        <v>0</v>
      </c>
      <c r="EE145" s="19">
        <f t="shared" ca="1" si="1157"/>
        <v>0</v>
      </c>
      <c r="EF145" s="19">
        <f t="shared" ca="1" si="1157"/>
        <v>0</v>
      </c>
      <c r="EG145" s="19">
        <f t="shared" ca="1" si="1157"/>
        <v>0</v>
      </c>
      <c r="EH145" s="19">
        <f t="shared" ca="1" si="1157"/>
        <v>0</v>
      </c>
      <c r="EI145" s="19">
        <f t="shared" ca="1" si="1157"/>
        <v>0</v>
      </c>
      <c r="EJ145" s="19">
        <f t="shared" ca="1" si="1157"/>
        <v>0</v>
      </c>
      <c r="EK145" s="19">
        <f t="shared" ca="1" si="1157"/>
        <v>0</v>
      </c>
      <c r="EL145" s="19">
        <f t="shared" ca="1" si="1157"/>
        <v>0</v>
      </c>
      <c r="EM145" s="19">
        <f t="shared" ca="1" si="1157"/>
        <v>0</v>
      </c>
      <c r="EN145" s="19">
        <f t="shared" ca="1" si="1157"/>
        <v>0</v>
      </c>
      <c r="EO145" s="19">
        <f t="shared" ca="1" si="1157"/>
        <v>0</v>
      </c>
      <c r="EP145" s="19">
        <f t="shared" ca="1" si="1157"/>
        <v>0</v>
      </c>
      <c r="EQ145" s="19">
        <f t="shared" ca="1" si="1157"/>
        <v>0</v>
      </c>
      <c r="ER145" s="19">
        <f t="shared" ca="1" si="1157"/>
        <v>0</v>
      </c>
      <c r="ES145" s="19">
        <f t="shared" ca="1" si="1157"/>
        <v>0</v>
      </c>
      <c r="ET145" s="19">
        <f t="shared" ca="1" si="1158"/>
        <v>0</v>
      </c>
      <c r="EU145" s="19">
        <f t="shared" ca="1" si="1158"/>
        <v>0</v>
      </c>
      <c r="EV145" s="19">
        <f t="shared" ca="1" si="1158"/>
        <v>0</v>
      </c>
      <c r="EW145" s="19">
        <f t="shared" ca="1" si="1158"/>
        <v>0</v>
      </c>
      <c r="EX145" s="19">
        <f t="shared" ca="1" si="1158"/>
        <v>0</v>
      </c>
      <c r="EY145" s="19">
        <f t="shared" ca="1" si="1158"/>
        <v>0</v>
      </c>
      <c r="EZ145" s="19">
        <f t="shared" ca="1" si="1158"/>
        <v>0</v>
      </c>
      <c r="FA145" s="19">
        <f t="shared" ca="1" si="1158"/>
        <v>0</v>
      </c>
      <c r="FB145" s="19">
        <f t="shared" ca="1" si="1158"/>
        <v>0</v>
      </c>
      <c r="FC145" s="19">
        <f t="shared" ca="1" si="1158"/>
        <v>0</v>
      </c>
      <c r="FD145" s="19">
        <f t="shared" ca="1" si="1158"/>
        <v>0</v>
      </c>
      <c r="FE145" s="19">
        <f t="shared" ca="1" si="1158"/>
        <v>0</v>
      </c>
      <c r="FF145" s="19">
        <f t="shared" ca="1" si="1158"/>
        <v>0</v>
      </c>
      <c r="FG145" s="19">
        <f t="shared" ca="1" si="1158"/>
        <v>0</v>
      </c>
      <c r="FH145" s="19">
        <f t="shared" ca="1" si="1158"/>
        <v>0</v>
      </c>
      <c r="FI145" s="19">
        <f t="shared" ca="1" si="1158"/>
        <v>0</v>
      </c>
      <c r="FJ145" s="19">
        <f t="shared" ca="1" si="1159"/>
        <v>0</v>
      </c>
      <c r="FK145" s="19">
        <f t="shared" ca="1" si="1159"/>
        <v>0</v>
      </c>
      <c r="FL145" s="19">
        <f t="shared" ca="1" si="1159"/>
        <v>0</v>
      </c>
      <c r="FM145" s="19">
        <f t="shared" ca="1" si="1159"/>
        <v>0</v>
      </c>
      <c r="FN145" s="19">
        <f t="shared" ca="1" si="1159"/>
        <v>0</v>
      </c>
      <c r="FO145" s="19">
        <f t="shared" ca="1" si="1159"/>
        <v>0</v>
      </c>
      <c r="FP145" s="19">
        <f t="shared" ca="1" si="1159"/>
        <v>0</v>
      </c>
      <c r="FQ145" s="19">
        <f t="shared" ca="1" si="1159"/>
        <v>0</v>
      </c>
      <c r="FR145" s="19">
        <f t="shared" ca="1" si="1159"/>
        <v>0</v>
      </c>
      <c r="FS145" s="19">
        <f t="shared" ca="1" si="1159"/>
        <v>0</v>
      </c>
      <c r="FT145" s="19">
        <f t="shared" ca="1" si="1159"/>
        <v>0</v>
      </c>
      <c r="FU145" s="19">
        <f t="shared" ca="1" si="1159"/>
        <v>0</v>
      </c>
      <c r="FV145" s="19">
        <f t="shared" ca="1" si="1159"/>
        <v>0</v>
      </c>
      <c r="FW145" s="19">
        <f t="shared" ca="1" si="1159"/>
        <v>0</v>
      </c>
      <c r="FX145" s="19">
        <f t="shared" ca="1" si="1159"/>
        <v>0</v>
      </c>
      <c r="FY145" s="19">
        <f t="shared" ca="1" si="1159"/>
        <v>0</v>
      </c>
      <c r="FZ145" s="19">
        <f t="shared" ca="1" si="1159"/>
        <v>0</v>
      </c>
      <c r="GA145" s="19">
        <f t="shared" ca="1" si="1159"/>
        <v>0</v>
      </c>
      <c r="GB145" s="19">
        <f t="shared" ca="1" si="1159"/>
        <v>0</v>
      </c>
      <c r="GC145" s="19">
        <f t="shared" ca="1" si="1159"/>
        <v>0</v>
      </c>
      <c r="GD145" s="19">
        <f t="shared" ca="1" si="1159"/>
        <v>0</v>
      </c>
      <c r="GE145" s="19">
        <f t="shared" ca="1" si="1159"/>
        <v>0</v>
      </c>
      <c r="GF145" s="19">
        <f t="shared" ca="1" si="1159"/>
        <v>0</v>
      </c>
      <c r="GG145" s="19">
        <f t="shared" ca="1" si="1159"/>
        <v>0</v>
      </c>
      <c r="GH145" s="19">
        <f t="shared" ca="1" si="1159"/>
        <v>0</v>
      </c>
      <c r="GI145" s="19">
        <f t="shared" ca="1" si="1159"/>
        <v>0</v>
      </c>
      <c r="GJ145" s="19">
        <f t="shared" ca="1" si="1159"/>
        <v>0</v>
      </c>
      <c r="GK145" s="19">
        <f t="shared" ca="1" si="1159"/>
        <v>0</v>
      </c>
      <c r="GL145" s="19">
        <f t="shared" ca="1" si="1159"/>
        <v>0</v>
      </c>
      <c r="GM145" s="19">
        <f t="shared" ca="1" si="1159"/>
        <v>0</v>
      </c>
      <c r="GN145" s="19">
        <f t="shared" ca="1" si="1159"/>
        <v>0</v>
      </c>
      <c r="GO145" s="19">
        <f t="shared" ca="1" si="1159"/>
        <v>0</v>
      </c>
      <c r="GP145" s="19">
        <f t="shared" ca="1" si="1159"/>
        <v>0</v>
      </c>
      <c r="GQ145" s="19">
        <f t="shared" ca="1" si="1159"/>
        <v>0</v>
      </c>
      <c r="GR145" s="19">
        <f t="shared" ca="1" si="1159"/>
        <v>0</v>
      </c>
      <c r="GS145" s="19">
        <f t="shared" ca="1" si="1159"/>
        <v>0</v>
      </c>
      <c r="GT145" s="19">
        <f t="shared" ca="1" si="1159"/>
        <v>0</v>
      </c>
      <c r="GU145" s="19">
        <f t="shared" ca="1" si="1159"/>
        <v>0</v>
      </c>
      <c r="GV145" s="19">
        <f t="shared" ca="1" si="1159"/>
        <v>0</v>
      </c>
      <c r="GW145" s="19">
        <f t="shared" ca="1" si="1159"/>
        <v>0</v>
      </c>
      <c r="GX145" s="19">
        <f t="shared" ca="1" si="1159"/>
        <v>0</v>
      </c>
      <c r="GY145" s="19">
        <f t="shared" ca="1" si="1159"/>
        <v>0</v>
      </c>
      <c r="GZ145" s="19">
        <f t="shared" ca="1" si="1159"/>
        <v>0</v>
      </c>
      <c r="HA145" s="19">
        <f t="shared" ca="1" si="1159"/>
        <v>0</v>
      </c>
      <c r="HB145" s="19">
        <f t="shared" ca="1" si="1159"/>
        <v>0</v>
      </c>
      <c r="HC145" s="19">
        <f t="shared" ca="1" si="1159"/>
        <v>0</v>
      </c>
      <c r="HD145" s="19">
        <f t="shared" ca="1" si="1159"/>
        <v>0</v>
      </c>
      <c r="HE145" s="19">
        <f t="shared" ca="1" si="1159"/>
        <v>0</v>
      </c>
      <c r="HF145" s="19">
        <f t="shared" ca="1" si="1159"/>
        <v>0</v>
      </c>
      <c r="HG145" s="19">
        <f t="shared" ca="1" si="1159"/>
        <v>0</v>
      </c>
      <c r="HH145" s="19">
        <f t="shared" ca="1" si="1159"/>
        <v>0</v>
      </c>
      <c r="HI145" s="19">
        <f t="shared" ca="1" si="1159"/>
        <v>0</v>
      </c>
      <c r="HJ145" s="19">
        <f t="shared" ca="1" si="1159"/>
        <v>0</v>
      </c>
      <c r="HK145" s="19">
        <f t="shared" ca="1" si="1159"/>
        <v>0</v>
      </c>
      <c r="HL145" s="19">
        <f t="shared" ca="1" si="1160"/>
        <v>0</v>
      </c>
      <c r="HM145" s="19">
        <f t="shared" ca="1" si="1160"/>
        <v>0</v>
      </c>
      <c r="HN145" s="19">
        <f t="shared" ca="1" si="1160"/>
        <v>0</v>
      </c>
      <c r="HO145" s="19">
        <f t="shared" ca="1" si="1160"/>
        <v>0</v>
      </c>
      <c r="HP145" s="19">
        <f t="shared" ca="1" si="1160"/>
        <v>0</v>
      </c>
      <c r="HQ145" s="19">
        <f t="shared" ca="1" si="1160"/>
        <v>0</v>
      </c>
      <c r="HR145" s="19">
        <f t="shared" ca="1" si="1160"/>
        <v>0</v>
      </c>
      <c r="HS145" s="19">
        <f t="shared" ca="1" si="1160"/>
        <v>0</v>
      </c>
      <c r="HT145" s="19">
        <f t="shared" ca="1" si="1160"/>
        <v>0</v>
      </c>
      <c r="HU145" s="19">
        <f t="shared" ca="1" si="1160"/>
        <v>0</v>
      </c>
      <c r="HV145" s="19">
        <f t="shared" ca="1" si="1160"/>
        <v>0</v>
      </c>
      <c r="HW145" s="19">
        <f t="shared" ca="1" si="1160"/>
        <v>0</v>
      </c>
      <c r="HX145" s="19">
        <f t="shared" ca="1" si="1160"/>
        <v>0</v>
      </c>
      <c r="HY145" s="19">
        <f t="shared" ca="1" si="1160"/>
        <v>0</v>
      </c>
      <c r="HZ145" s="19">
        <f t="shared" ca="1" si="1160"/>
        <v>0</v>
      </c>
      <c r="IA145" s="19">
        <f t="shared" ca="1" si="1160"/>
        <v>0</v>
      </c>
      <c r="IB145" s="19">
        <f t="shared" ca="1" si="1160"/>
        <v>0</v>
      </c>
      <c r="IC145" s="19">
        <f t="shared" ca="1" si="1160"/>
        <v>0</v>
      </c>
      <c r="ID145" s="19">
        <f t="shared" ca="1" si="1160"/>
        <v>0</v>
      </c>
      <c r="IE145" s="5">
        <f t="shared" ca="1" si="1161"/>
        <v>67</v>
      </c>
      <c r="IF145" s="9"/>
      <c r="IG145" s="5">
        <f t="shared" ca="1" si="1162"/>
        <v>1</v>
      </c>
      <c r="IH145" s="5" t="b">
        <f t="shared" ca="1" si="1162"/>
        <v>0</v>
      </c>
      <c r="II145" s="19">
        <f t="shared" ca="1" si="1163"/>
        <v>0</v>
      </c>
      <c r="IJ145" s="5">
        <f t="shared" ca="1" si="1162"/>
        <v>55</v>
      </c>
      <c r="IK145" s="19">
        <f t="shared" ca="1" si="1163"/>
        <v>1</v>
      </c>
      <c r="IL145" s="19">
        <f t="shared" ca="1" si="1163"/>
        <v>0</v>
      </c>
      <c r="IM145" s="19">
        <f t="shared" ca="1" si="1163"/>
        <v>0</v>
      </c>
      <c r="IN145" s="19">
        <f t="shared" ca="1" si="1163"/>
        <v>0</v>
      </c>
      <c r="IO145" s="19">
        <f t="shared" ca="1" si="1163"/>
        <v>0</v>
      </c>
      <c r="IP145" s="19">
        <f t="shared" ca="1" si="1163"/>
        <v>0</v>
      </c>
      <c r="IQ145" s="19">
        <f t="shared" ca="1" si="1163"/>
        <v>0</v>
      </c>
      <c r="IR145" s="19">
        <f t="shared" ca="1" si="1163"/>
        <v>0</v>
      </c>
      <c r="IS145" s="19">
        <f t="shared" ca="1" si="1163"/>
        <v>0</v>
      </c>
      <c r="IT145" s="19">
        <f t="shared" ca="1" si="1163"/>
        <v>0</v>
      </c>
      <c r="IU145" s="19">
        <f t="shared" ca="1" si="1163"/>
        <v>0</v>
      </c>
      <c r="IV145" s="19">
        <f t="shared" ca="1" si="1163"/>
        <v>0</v>
      </c>
      <c r="IW145" s="19">
        <f t="shared" ca="1" si="1163"/>
        <v>0</v>
      </c>
      <c r="IX145" s="19">
        <f t="shared" ca="1" si="1163"/>
        <v>0</v>
      </c>
      <c r="IY145" s="19">
        <f t="shared" ca="1" si="1163"/>
        <v>0</v>
      </c>
      <c r="IZ145" s="19">
        <f t="shared" ca="1" si="1163"/>
        <v>0</v>
      </c>
      <c r="JA145" s="19">
        <f t="shared" ca="1" si="1163"/>
        <v>0</v>
      </c>
      <c r="JB145" s="19">
        <f t="shared" ca="1" si="1163"/>
        <v>0</v>
      </c>
      <c r="JC145" s="19">
        <f t="shared" ca="1" si="1163"/>
        <v>0</v>
      </c>
      <c r="JD145" s="19">
        <f t="shared" ca="1" si="1163"/>
        <v>0</v>
      </c>
      <c r="JE145" s="19">
        <f t="shared" ca="1" si="1163"/>
        <v>0</v>
      </c>
      <c r="JF145" s="19">
        <f t="shared" ca="1" si="1163"/>
        <v>0</v>
      </c>
      <c r="JG145" s="5">
        <f t="shared" ca="1" si="1164"/>
        <v>1.2500000000000001E-2</v>
      </c>
      <c r="JH145" s="567">
        <f t="shared" ca="1" si="1164"/>
        <v>0</v>
      </c>
      <c r="JI145" s="5">
        <f t="shared" ca="1" si="1164"/>
        <v>6.25E-2</v>
      </c>
      <c r="JJ145" s="5">
        <f t="shared" ca="1" si="1164"/>
        <v>6.25E-2</v>
      </c>
      <c r="JK145" s="5">
        <f t="shared" ca="1" si="1164"/>
        <v>6.25E-2</v>
      </c>
      <c r="JL145" s="19">
        <f t="shared" ca="1" si="1163"/>
        <v>1</v>
      </c>
      <c r="JM145" s="19">
        <f t="shared" ca="1" si="1163"/>
        <v>0</v>
      </c>
      <c r="JN145" s="19">
        <f t="shared" ca="1" si="1163"/>
        <v>1</v>
      </c>
      <c r="JO145" s="9"/>
      <c r="JP145" s="5" t="b">
        <f t="shared" ca="1" si="1165"/>
        <v>0</v>
      </c>
      <c r="JQ145" s="19" t="b">
        <f t="shared" ref="JQ145:JR149" ca="1" si="1185">OFFSET(JQ$5,$B145,0)</f>
        <v>1</v>
      </c>
      <c r="JR145" s="19">
        <f t="shared" ca="1" si="1185"/>
        <v>10.3</v>
      </c>
      <c r="JS145" s="5" t="b">
        <f t="shared" ca="1" si="1166"/>
        <v>0</v>
      </c>
      <c r="JT145" s="5" t="b">
        <f t="shared" ca="1" si="1166"/>
        <v>0</v>
      </c>
      <c r="JU145" s="5" t="b">
        <f t="shared" ca="1" si="1166"/>
        <v>1</v>
      </c>
      <c r="JV145" s="144">
        <f t="shared" ref="JV145:JW149" ca="1" si="1186">$O145</f>
        <v>1</v>
      </c>
      <c r="JW145" s="144">
        <f t="shared" ca="1" si="1186"/>
        <v>1</v>
      </c>
      <c r="JX145" s="19" t="str">
        <f t="shared" ref="JX145:KD149" ca="1" si="1187">OFFSET(JX$5,$B145,0)</f>
        <v>-</v>
      </c>
      <c r="JY145" s="19" t="str">
        <f t="shared" ca="1" si="1187"/>
        <v>-</v>
      </c>
      <c r="JZ145" s="19" t="str">
        <f t="shared" ca="1" si="1187"/>
        <v>-</v>
      </c>
      <c r="KA145" s="19" t="str">
        <f t="shared" ca="1" si="1187"/>
        <v>-</v>
      </c>
      <c r="KB145" s="19">
        <f t="shared" ca="1" si="1187"/>
        <v>1</v>
      </c>
      <c r="KC145" s="19">
        <f t="shared" ca="1" si="1187"/>
        <v>0.66</v>
      </c>
      <c r="KD145" s="19" t="str">
        <f t="shared" ca="1" si="1187"/>
        <v>-</v>
      </c>
      <c r="KE145" s="5" t="b" cm="1">
        <f t="array" aca="1" ref="KE145" ca="1">IF(OR(KF145:KM145&lt;&gt;"-"),TRUE,"-")</f>
        <v>1</v>
      </c>
      <c r="KF145" s="237">
        <f ca="1">OFFSET(KF145,-1,0)</f>
        <v>2</v>
      </c>
      <c r="KG145" s="237">
        <f t="shared" ref="KG145:KM145" ca="1" si="1188">OFFSET(KG145,-1,0)</f>
        <v>2</v>
      </c>
      <c r="KH145" s="237">
        <f t="shared" ca="1" si="1188"/>
        <v>2</v>
      </c>
      <c r="KI145" s="237">
        <f t="shared" ca="1" si="1188"/>
        <v>2</v>
      </c>
      <c r="KJ145" s="237">
        <f t="shared" ca="1" si="1188"/>
        <v>2</v>
      </c>
      <c r="KK145" s="237">
        <f t="shared" ca="1" si="1188"/>
        <v>2</v>
      </c>
      <c r="KL145" s="237">
        <f t="shared" ca="1" si="1188"/>
        <v>2</v>
      </c>
      <c r="KM145" s="237">
        <f t="shared" ca="1" si="1188"/>
        <v>2</v>
      </c>
      <c r="KN145" s="5" t="str">
        <f t="array" aca="1" ref="KN145" ca="1">IF(OR(KO145:KU145&lt;&gt;"-"),TRUE,"-")</f>
        <v>-</v>
      </c>
      <c r="KO145" s="19" t="str">
        <f t="shared" ref="KO145:KZ149" ca="1" si="1189">OFFSET(KO$5,$B145,0)</f>
        <v>-</v>
      </c>
      <c r="KP145" s="19" t="str">
        <f t="shared" ca="1" si="1189"/>
        <v>-</v>
      </c>
      <c r="KQ145" s="19" t="str">
        <f t="shared" ca="1" si="1189"/>
        <v>-</v>
      </c>
      <c r="KR145" s="19" t="str">
        <f t="shared" ca="1" si="1189"/>
        <v>-</v>
      </c>
      <c r="KS145" s="19" t="str">
        <f t="shared" ca="1" si="1189"/>
        <v>-</v>
      </c>
      <c r="KT145" s="19" t="str">
        <f t="shared" ca="1" si="1189"/>
        <v>-</v>
      </c>
      <c r="KU145" s="19" t="str">
        <f t="shared" ca="1" si="1189"/>
        <v>-</v>
      </c>
      <c r="KV145" s="19" t="b">
        <f t="shared" ca="1" si="1189"/>
        <v>0</v>
      </c>
      <c r="KW145" s="144">
        <f t="shared" ca="1" si="1168"/>
        <v>2</v>
      </c>
      <c r="KX145" s="19">
        <f t="shared" ca="1" si="1189"/>
        <v>2</v>
      </c>
      <c r="KY145" s="19" t="b">
        <f t="shared" ca="1" si="1189"/>
        <v>0</v>
      </c>
      <c r="KZ145" s="19" t="str">
        <f t="shared" ca="1" si="1189"/>
        <v>-</v>
      </c>
      <c r="LA145" s="5" t="str">
        <f t="shared" ca="1" si="1169"/>
        <v>-</v>
      </c>
      <c r="LB145" s="5" t="str">
        <f t="shared" ca="1" si="1169"/>
        <v>-</v>
      </c>
      <c r="LC145" s="5" t="str">
        <f t="shared" ca="1" si="1169"/>
        <v>-</v>
      </c>
      <c r="LD145" s="5" t="str">
        <f t="shared" ca="1" si="1169"/>
        <v>-</v>
      </c>
      <c r="LE145" s="19" t="b">
        <f t="shared" ref="LE145:LU149" ca="1" si="1190">OFFSET(LE$5,$B145,0)</f>
        <v>0</v>
      </c>
      <c r="LF145" s="19" t="str">
        <f t="shared" ca="1" si="1190"/>
        <v>-</v>
      </c>
      <c r="LG145" s="19" t="str">
        <f ca="1">OFFSET(LG$5,$B145,0)</f>
        <v>-</v>
      </c>
      <c r="LH145" s="19" t="b">
        <f ca="1">OFFSET(LH$5,$B145,0)</f>
        <v>1</v>
      </c>
      <c r="LI145" s="19">
        <f t="shared" ca="1" si="1190"/>
        <v>0.75</v>
      </c>
      <c r="LJ145" s="19">
        <f t="shared" ca="1" si="1190"/>
        <v>0.75</v>
      </c>
      <c r="LK145" s="19">
        <f t="shared" ca="1" si="1190"/>
        <v>0.99</v>
      </c>
      <c r="LL145" s="19">
        <f t="shared" ca="1" si="1190"/>
        <v>0.5</v>
      </c>
      <c r="LM145" s="19">
        <f t="shared" ca="1" si="1190"/>
        <v>0</v>
      </c>
      <c r="LN145" s="19">
        <f t="shared" ca="1" si="1190"/>
        <v>0</v>
      </c>
      <c r="LO145" s="19" t="str">
        <f t="shared" ca="1" si="1190"/>
        <v>-</v>
      </c>
      <c r="LP145" s="5" t="str" cm="1">
        <f t="array" aca="1" ref="LP145" ca="1">INDEX(i.meatgrid,$Q145,LP$7)</f>
        <v>-</v>
      </c>
      <c r="LQ145" s="5" t="str" cm="1">
        <f t="array" aca="1" ref="LQ145" ca="1">INDEX(i.meatgrid,$Q145,LQ$7)</f>
        <v>-</v>
      </c>
      <c r="LR145" s="19" t="str">
        <f t="shared" ca="1" si="1190"/>
        <v>-</v>
      </c>
      <c r="LS145" s="5">
        <f t="shared" ca="1" si="1171"/>
        <v>1</v>
      </c>
      <c r="LT145" s="9"/>
      <c r="LU145" s="19">
        <f t="shared" ca="1" si="1190"/>
        <v>70</v>
      </c>
      <c r="LV145" s="19">
        <f t="shared" ca="1" si="1172"/>
        <v>50</v>
      </c>
      <c r="LW145" s="19">
        <f t="shared" ca="1" si="1172"/>
        <v>80</v>
      </c>
      <c r="LX145" s="19">
        <f t="shared" ca="1" si="1172"/>
        <v>50</v>
      </c>
      <c r="LY145" s="5" t="b" cm="1">
        <f t="array" aca="1" ref="LY145" ca="1">INDEX(i.meatgrid,$Q145,LY$7)</f>
        <v>0</v>
      </c>
      <c r="LZ145" s="5" t="b" cm="1">
        <f t="array" aca="1" ref="LZ145" ca="1">INDEX(i.meatgrid,$Q145,LZ$7)</f>
        <v>0</v>
      </c>
      <c r="MA145" s="5" cm="1">
        <f t="array" aca="1" ref="MA145" ca="1">INDEX(i.meatgrid,$Q145,MA$7)</f>
        <v>40</v>
      </c>
      <c r="MB145" s="5" t="str" cm="1">
        <f t="array" aca="1" ref="MB145" ca="1">INDEX(i.meatgrid,$Q145,MB$7)</f>
        <v>-</v>
      </c>
      <c r="MC145" s="19">
        <f t="shared" ca="1" si="1173"/>
        <v>1</v>
      </c>
      <c r="MD145" s="5">
        <f t="shared" ca="1" si="1174"/>
        <v>1</v>
      </c>
      <c r="ME145" s="5" cm="1">
        <f t="array" aca="1" ref="ME145" ca="1">INDEX(i.meatgrid,$Q145,ME$7)</f>
        <v>1</v>
      </c>
      <c r="MF145" s="5" cm="1">
        <f t="array" aca="1" ref="MF145" ca="1">INDEX(i.meatgrid,$Q145,MF$7)</f>
        <v>0</v>
      </c>
      <c r="MG145" s="5" cm="1">
        <f t="array" aca="1" ref="MG145" ca="1">INDEX(i.meatgrid,$Q145,MG$7)</f>
        <v>0</v>
      </c>
      <c r="MH145" s="5" cm="1">
        <f t="array" aca="1" ref="MH145" ca="1">INDEX(i.meatgrid,$Q145,MH$7)</f>
        <v>0</v>
      </c>
      <c r="MI145" s="5" cm="1">
        <f t="array" aca="1" ref="MI145" ca="1">INDEX(i.meatgrid,$Q145,MI$7)</f>
        <v>0</v>
      </c>
      <c r="MJ145" s="5" cm="1">
        <f t="array" aca="1" ref="MJ145" ca="1">INDEX(i.meatgrid,$Q145,MJ$7)</f>
        <v>1</v>
      </c>
      <c r="MK145" s="5" cm="1">
        <f t="array" aca="1" ref="MK145" ca="1">INDEX(i.meatgrid,$Q145,MK$7)</f>
        <v>1</v>
      </c>
      <c r="ML145" s="5" cm="1">
        <f t="array" aca="1" ref="ML145" ca="1">INDEX(i.meatgrid,$Q145,ML$7)</f>
        <v>1</v>
      </c>
      <c r="MM145" s="19">
        <f t="shared" ca="1" si="1175"/>
        <v>1</v>
      </c>
      <c r="MN145" s="9"/>
      <c r="MO145" s="19" t="b">
        <f t="shared" ca="1" si="1176"/>
        <v>0</v>
      </c>
      <c r="MP145" s="19" t="b">
        <f t="shared" ca="1" si="1176"/>
        <v>0</v>
      </c>
      <c r="MQ145" s="19">
        <f t="shared" ca="1" si="1176"/>
        <v>1</v>
      </c>
      <c r="MR145" s="19">
        <f t="shared" ca="1" si="1176"/>
        <v>0.75</v>
      </c>
      <c r="MS145" s="19">
        <f t="shared" ca="1" si="1176"/>
        <v>0.75</v>
      </c>
      <c r="MT145" s="19">
        <f t="shared" ca="1" si="1176"/>
        <v>0.8</v>
      </c>
      <c r="MU145" s="19">
        <f t="shared" ca="1" si="1176"/>
        <v>0.82499999999999996</v>
      </c>
      <c r="MV145" s="19">
        <f t="shared" ca="1" si="1176"/>
        <v>0.875</v>
      </c>
      <c r="MW145" s="19">
        <f t="shared" ca="1" si="1176"/>
        <v>0.9</v>
      </c>
      <c r="MX145" s="19">
        <f t="shared" ca="1" si="1176"/>
        <v>1</v>
      </c>
      <c r="MY145" s="19">
        <f t="shared" ca="1" si="1176"/>
        <v>0.875</v>
      </c>
      <c r="MZ145" s="19" t="b">
        <f t="shared" ca="1" si="1176"/>
        <v>1</v>
      </c>
      <c r="NA145" s="19">
        <f t="shared" ca="1" si="1177"/>
        <v>74.989999999999995</v>
      </c>
      <c r="NB145" s="19" t="str">
        <f t="shared" ca="1" si="1177"/>
        <v>-</v>
      </c>
      <c r="NC145" s="19" t="str">
        <f t="shared" ca="1" si="1177"/>
        <v>-</v>
      </c>
      <c r="ND145" s="19" t="str">
        <f t="shared" ca="1" si="1177"/>
        <v>-</v>
      </c>
      <c r="NE145" s="19" t="str">
        <f t="shared" ca="1" si="1177"/>
        <v>-</v>
      </c>
      <c r="NF145" s="19" t="str">
        <f t="shared" ca="1" si="1177"/>
        <v>-</v>
      </c>
      <c r="NG145" s="19" t="str">
        <f t="shared" ca="1" si="1177"/>
        <v>-</v>
      </c>
      <c r="NH145" s="19" t="str">
        <f t="shared" ca="1" si="1177"/>
        <v>-</v>
      </c>
      <c r="NI145" s="19">
        <f t="shared" ca="1" si="1177"/>
        <v>36.99</v>
      </c>
      <c r="NJ145" s="19">
        <f t="shared" ca="1" si="1177"/>
        <v>36.99</v>
      </c>
      <c r="NK145" s="19" t="str">
        <f t="shared" ca="1" si="1177"/>
        <v>-</v>
      </c>
      <c r="NL145" s="19" t="str">
        <f t="shared" ca="1" si="1177"/>
        <v>-</v>
      </c>
      <c r="NM145" s="19" t="str">
        <f t="shared" ca="1" si="1177"/>
        <v>-</v>
      </c>
      <c r="NN145" s="19" t="str">
        <f t="shared" ca="1" si="1177"/>
        <v>-</v>
      </c>
      <c r="NO145" s="19" t="str">
        <f t="shared" ca="1" si="1177"/>
        <v>-</v>
      </c>
      <c r="NP145" s="19">
        <f t="shared" ca="1" si="1177"/>
        <v>49.99</v>
      </c>
      <c r="NQ145" s="19">
        <f t="shared" ca="1" si="1177"/>
        <v>49.99</v>
      </c>
      <c r="NR145" s="19">
        <f t="shared" ca="1" si="1177"/>
        <v>49.99</v>
      </c>
      <c r="NS145" s="19">
        <f t="shared" ca="1" si="1177"/>
        <v>49.99</v>
      </c>
      <c r="NT145" s="19">
        <f t="shared" ca="1" si="1177"/>
        <v>49.99</v>
      </c>
      <c r="NU145" s="19">
        <f t="shared" ca="1" si="1177"/>
        <v>49.99</v>
      </c>
      <c r="NV145" s="19">
        <f t="shared" ca="1" si="1177"/>
        <v>49.99</v>
      </c>
      <c r="NW145" s="19">
        <f t="shared" ca="1" si="1177"/>
        <v>49.99</v>
      </c>
      <c r="NX145" s="19">
        <f t="shared" ca="1" si="1177"/>
        <v>412.99</v>
      </c>
      <c r="NY145" s="19">
        <f t="shared" ca="1" si="1177"/>
        <v>412.99</v>
      </c>
      <c r="NZ145" s="19" t="str">
        <f t="shared" ca="1" si="1177"/>
        <v>-</v>
      </c>
      <c r="OA145" s="19" t="str">
        <f t="shared" ca="1" si="1177"/>
        <v>-</v>
      </c>
      <c r="OB145" s="19" t="str">
        <f t="shared" ca="1" si="1177"/>
        <v>-</v>
      </c>
      <c r="OC145" s="19" t="str">
        <f t="shared" ca="1" si="1177"/>
        <v>-</v>
      </c>
      <c r="OD145" s="19" t="str">
        <f t="shared" ca="1" si="1177"/>
        <v>-</v>
      </c>
      <c r="OE145" s="19">
        <f t="shared" ca="1" si="1177"/>
        <v>6.8900000000000006</v>
      </c>
      <c r="OF145" s="19">
        <f t="shared" ca="1" si="1177"/>
        <v>6.8900000000000006</v>
      </c>
      <c r="OG145" s="19">
        <f t="shared" ca="1" si="1177"/>
        <v>6.8900000000000006</v>
      </c>
      <c r="OH145" s="19">
        <f t="shared" ca="1" si="1177"/>
        <v>6.8900000000000006</v>
      </c>
      <c r="OI145" s="19">
        <f t="shared" ca="1" si="1177"/>
        <v>6.8900000000000006</v>
      </c>
      <c r="OJ145" s="19">
        <f t="shared" ca="1" si="1177"/>
        <v>6.8900000000000006</v>
      </c>
      <c r="OK145" s="19">
        <f t="shared" ca="1" si="1177"/>
        <v>6.8900000000000006</v>
      </c>
      <c r="OL145" s="19">
        <f t="shared" ca="1" si="1177"/>
        <v>6.8900000000000006</v>
      </c>
      <c r="OM145" s="19">
        <f t="shared" ca="1" si="1177"/>
        <v>346.99</v>
      </c>
      <c r="ON145" s="19">
        <f t="shared" ca="1" si="1177"/>
        <v>346.99</v>
      </c>
      <c r="OO145" s="19" t="str">
        <f t="shared" ca="1" si="1177"/>
        <v>-</v>
      </c>
      <c r="OP145" s="19" t="str">
        <f t="shared" ca="1" si="1177"/>
        <v>-</v>
      </c>
      <c r="OQ145" s="19" t="str">
        <f t="shared" ca="1" si="1177"/>
        <v>-</v>
      </c>
      <c r="OR145" s="19" t="str">
        <f t="shared" ca="1" si="1177"/>
        <v>-</v>
      </c>
      <c r="OS145" s="19" t="str">
        <f t="shared" ca="1" si="1177"/>
        <v>-</v>
      </c>
      <c r="OT145" s="19">
        <f t="shared" ca="1" si="1177"/>
        <v>0</v>
      </c>
      <c r="OU145" s="24">
        <v>0</v>
      </c>
    </row>
    <row r="146" spans="1:411" outlineLevel="2">
      <c r="A146" s="21">
        <f t="shared" si="158"/>
        <v>141</v>
      </c>
      <c r="B146" s="222">
        <f t="shared" ref="B146:B149" ca="1" si="1191">OFFSET(B146,-1,0)</f>
        <v>139</v>
      </c>
      <c r="C146">
        <v>204</v>
      </c>
      <c r="D146" s="144" t="str">
        <f t="shared" ca="1" si="1138"/>
        <v>GSM</v>
      </c>
      <c r="E146" t="b">
        <v>0</v>
      </c>
      <c r="F146" t="b">
        <v>0</v>
      </c>
      <c r="G146" t="b">
        <f t="shared" si="1139"/>
        <v>0</v>
      </c>
      <c r="H146" s="237">
        <f t="shared" ref="H146:T149" ca="1" si="1192">OFFSET(H146,-1,0)</f>
        <v>2</v>
      </c>
      <c r="I146" s="237">
        <f t="shared" ca="1" si="1192"/>
        <v>1</v>
      </c>
      <c r="J146" s="237" t="str">
        <f t="shared" ca="1" si="1192"/>
        <v/>
      </c>
      <c r="K146" s="237">
        <f t="shared" ca="1" si="1192"/>
        <v>2</v>
      </c>
      <c r="L146" s="237">
        <f t="shared" ca="1" si="1178"/>
        <v>2</v>
      </c>
      <c r="M146" s="237">
        <f t="shared" ca="1" si="1178"/>
        <v>2</v>
      </c>
      <c r="N146" s="237">
        <f t="shared" ca="1" si="1178"/>
        <v>3</v>
      </c>
      <c r="O146" s="237">
        <f t="shared" ca="1" si="1178"/>
        <v>1</v>
      </c>
      <c r="P146" s="237">
        <f t="shared" ca="1" si="1178"/>
        <v>1</v>
      </c>
      <c r="Q146" s="237">
        <f t="shared" ca="1" si="1178"/>
        <v>4</v>
      </c>
      <c r="R146" s="237">
        <f t="shared" ca="1" si="1178"/>
        <v>1</v>
      </c>
      <c r="S146" s="237">
        <f t="shared" ca="1" si="1178"/>
        <v>1</v>
      </c>
      <c r="T146" s="237">
        <f t="shared" ca="1" si="1178"/>
        <v>1</v>
      </c>
      <c r="U146" s="275"/>
      <c r="V146" s="275"/>
      <c r="W146" s="237">
        <f t="shared" ca="1" si="1179"/>
        <v>0</v>
      </c>
      <c r="X146" s="275"/>
      <c r="Y146" s="275">
        <f t="shared" ca="1" si="1180"/>
        <v>0</v>
      </c>
      <c r="Z146" s="275">
        <f t="shared" ca="1" si="1180"/>
        <v>0</v>
      </c>
      <c r="AA146" s="275">
        <f t="shared" ca="1" si="1180"/>
        <v>0</v>
      </c>
      <c r="AB146" s="275">
        <f t="shared" ca="1" si="1180"/>
        <v>0</v>
      </c>
      <c r="AC146" s="275">
        <f t="shared" ca="1" si="1180"/>
        <v>0</v>
      </c>
      <c r="AD146" s="275">
        <f t="shared" ca="1" si="1180"/>
        <v>0</v>
      </c>
      <c r="AE146" s="275">
        <f t="shared" ca="1" si="1180"/>
        <v>0</v>
      </c>
      <c r="AF146" s="144">
        <f ca="1">INDEX(CHOOSE($N146,DataAutumn!i.AdultDrys,DataWinter!i.AdultDrys,DataSpring!i.AdultDrys),1,$M146)</f>
        <v>3</v>
      </c>
      <c r="AG146" s="5">
        <f t="shared" ca="1" si="1140"/>
        <v>2</v>
      </c>
      <c r="AH146" s="5">
        <f t="shared" ca="1" si="1140"/>
        <v>0</v>
      </c>
      <c r="AI146" s="5">
        <f t="shared" ca="1" si="1141"/>
        <v>1</v>
      </c>
      <c r="AJ146">
        <f t="shared" ca="1" si="1142"/>
        <v>5</v>
      </c>
      <c r="AL146" s="231" t="str">
        <f ca="1">TEXT(LEFT(OFFSET(AL146,-1,0),5)+1,"00000")&amp;MID(OFFSET(AL146,-1,0),6,FIND(" ",OFFSET(AL146,-1,0),7)-5)
&amp; $D146           &amp; " Day"&amp;INDEX(i.DOY,$N146,1)              &amp; IF($IG146=0," FWM","")&amp;IF($IG146=1," MWM","")&amp;IF($IG146=5," Mat","")&amp;IF($IH146=TRUE,"&amp;BBT","    ")
&amp;INDEX(DataMaster!$B$98:$B$105,$Q146,0)    &amp;IF(JQ146," SR"&amp;JR146,"")&amp; " WP"&amp;TEXT($MC146*100,"000p")           &amp; " MP"&amp;TEXT($MD146*100,"000p")           &amp; " GP"&amp;TEXT($MM146*100,"000p")
&amp; " (F"&amp;3+COUNTIF($CV146:$CY146,TRUE)&amp;3&amp;"N"&amp;$DM146&amp;$DN146&amp;")"</f>
        <v>00003 FeedSupply_DSP GSM Day204 MWM    Prime SR10.3 WP100p MP100p GP100p (F33N33)</v>
      </c>
      <c r="AM146" s="9" t="str">
        <f ca="1">IF(COUNTIF(AL$5:AL146,AL146)=1,"-","Dup")</f>
        <v>-</v>
      </c>
      <c r="AN146" s="9"/>
      <c r="AO146" s="237" t="str">
        <f t="shared" ref="AO146:AV149" ca="1" si="1193">OFFSET(AO146,-1,0)</f>
        <v>-</v>
      </c>
      <c r="AP146" s="237" t="str">
        <f t="shared" ca="1" si="1193"/>
        <v>-</v>
      </c>
      <c r="AQ146" s="237" t="str">
        <f t="shared" ca="1" si="1193"/>
        <v>-</v>
      </c>
      <c r="AR146" s="237" t="str">
        <f t="shared" ca="1" si="1193"/>
        <v>-</v>
      </c>
      <c r="AS146" s="237" t="str">
        <f t="shared" ca="1" si="1193"/>
        <v>-</v>
      </c>
      <c r="AT146" s="237" t="str">
        <f t="shared" ca="1" si="1193"/>
        <v>-</v>
      </c>
      <c r="AU146" s="237" t="str">
        <f t="shared" ca="1" si="1193"/>
        <v>-</v>
      </c>
      <c r="AV146" s="237" t="str">
        <f t="shared" ca="1" si="1193"/>
        <v>-</v>
      </c>
      <c r="AW146" s="9"/>
      <c r="AX146" s="5" t="b">
        <f t="shared" ca="1" si="1143"/>
        <v>0</v>
      </c>
      <c r="AY146" s="5" t="str">
        <f t="shared" ca="1" si="1143"/>
        <v>-</v>
      </c>
      <c r="AZ146" s="5" t="b">
        <f t="shared" ca="1" si="1143"/>
        <v>0</v>
      </c>
      <c r="BA146" s="5" t="b">
        <f t="shared" ca="1" si="1143"/>
        <v>1</v>
      </c>
      <c r="BB146" s="5" t="b">
        <f t="shared" ca="1" si="1143"/>
        <v>1</v>
      </c>
      <c r="BC146" s="144">
        <f t="shared" ca="1" si="1143"/>
        <v>0</v>
      </c>
      <c r="BD146" s="19" t="b">
        <f t="shared" ca="1" si="1144"/>
        <v>1</v>
      </c>
      <c r="BE146" s="9"/>
      <c r="BF146" s="5" t="str">
        <f t="shared" ca="1" si="1145"/>
        <v>-</v>
      </c>
      <c r="BG146" s="19" t="str">
        <f t="shared" ca="1" si="1146"/>
        <v>-</v>
      </c>
      <c r="BH146" s="19" t="str">
        <f t="shared" ca="1" si="1146"/>
        <v>-</v>
      </c>
      <c r="BI146" s="19" t="str">
        <f t="shared" ca="1" si="1146"/>
        <v>-</v>
      </c>
      <c r="BJ146" s="5" t="str">
        <f t="shared" ca="1" si="1147"/>
        <v>-</v>
      </c>
      <c r="BK146" s="19" t="str">
        <f t="shared" ca="1" si="1148"/>
        <v>-</v>
      </c>
      <c r="BL146" s="5" t="str">
        <f t="shared" ca="1" si="1149"/>
        <v>-</v>
      </c>
      <c r="BM146" s="19" t="str">
        <f t="shared" ca="1" si="1150"/>
        <v>-</v>
      </c>
      <c r="BN146" s="19" t="str">
        <f t="shared" ca="1" si="1150"/>
        <v>-</v>
      </c>
      <c r="BO146" s="19" t="str">
        <f t="shared" ca="1" si="1150"/>
        <v>-</v>
      </c>
      <c r="BP146" s="5" t="str">
        <f t="shared" ca="1" si="1151"/>
        <v>-</v>
      </c>
      <c r="BQ146" s="9"/>
      <c r="BR146" s="19" t="str">
        <f t="shared" ca="1" si="1152"/>
        <v>-</v>
      </c>
      <c r="BS146" s="19" t="str">
        <f t="shared" ca="1" si="1152"/>
        <v>-</v>
      </c>
      <c r="BT146" s="19" t="str">
        <f t="shared" ca="1" si="1152"/>
        <v>-</v>
      </c>
      <c r="BU146" s="19" t="str">
        <f t="shared" ca="1" si="1152"/>
        <v>-</v>
      </c>
      <c r="BV146" s="19" t="str">
        <f t="shared" ca="1" si="1152"/>
        <v>-</v>
      </c>
      <c r="BW146" s="19" t="str">
        <f t="shared" ca="1" si="1152"/>
        <v>-</v>
      </c>
      <c r="BX146" s="19" t="str">
        <f t="shared" ca="1" si="1152"/>
        <v>-</v>
      </c>
      <c r="BY146" s="19" t="str">
        <f t="shared" ca="1" si="1152"/>
        <v>-</v>
      </c>
      <c r="BZ146" s="19" t="str">
        <f t="shared" ca="1" si="1152"/>
        <v>-</v>
      </c>
      <c r="CA146" s="19" t="str">
        <f t="shared" ca="1" si="1152"/>
        <v>-</v>
      </c>
      <c r="CB146" s="9"/>
      <c r="CC146" s="237" t="b">
        <f ca="1">OFFSET(CC146,-1,0)</f>
        <v>1</v>
      </c>
      <c r="CD146" s="12" t="b">
        <v>0</v>
      </c>
      <c r="CE146" s="237" t="b">
        <f ca="1">OFFSET(CE146,-1,0)</f>
        <v>1</v>
      </c>
      <c r="CF146" s="251">
        <f t="shared" ref="CF146:CF149" ca="1" si="1194">IF(OFFSET($E146,-1,0),OFFSET($CJ146,-1,0),OFFSET(CF146,-1,0))</f>
        <v>2234105</v>
      </c>
      <c r="CG146" s="237" t="b">
        <f ca="1">OFFSET(CG146,-1,0)</f>
        <v>0</v>
      </c>
      <c r="CH146" s="12" t="s">
        <v>34</v>
      </c>
      <c r="CI146" s="19" t="b">
        <f t="shared" ca="1" si="1182"/>
        <v>1</v>
      </c>
      <c r="CJ146" s="237">
        <f t="shared" ref="CJ146:CJ149" ca="1" si="1195">OFFSET(CJ146,-1,0)+1</f>
        <v>4103</v>
      </c>
      <c r="CK146" s="19" t="str">
        <f t="shared" ca="1" si="1182"/>
        <v>-</v>
      </c>
      <c r="CL146" s="19">
        <f t="shared" ca="1" si="1182"/>
        <v>1</v>
      </c>
      <c r="CM146" s="19">
        <f t="shared" ca="1" si="1182"/>
        <v>1</v>
      </c>
      <c r="CN146" s="9"/>
      <c r="CO146" s="444">
        <f t="shared" ca="1" si="1154"/>
        <v>652</v>
      </c>
      <c r="CP146" s="444">
        <f t="shared" ca="1" si="1154"/>
        <v>686</v>
      </c>
      <c r="CQ146" s="444">
        <f t="shared" ca="1" si="1154"/>
        <v>721</v>
      </c>
      <c r="CR146" s="152">
        <f t="shared" ca="1" si="1155"/>
        <v>378</v>
      </c>
      <c r="CS146" s="152">
        <f t="shared" ca="1" si="1155"/>
        <v>413</v>
      </c>
      <c r="CT146" s="152">
        <f t="shared" ca="1" si="1155"/>
        <v>448</v>
      </c>
      <c r="CU146" s="19" t="str">
        <f t="shared" ca="1" si="1156"/>
        <v>-</v>
      </c>
      <c r="CV146" s="12" t="b">
        <v>0</v>
      </c>
      <c r="CW146" s="12" t="b">
        <v>0</v>
      </c>
      <c r="CX146" s="12" t="b">
        <v>0</v>
      </c>
      <c r="CY146" s="12" t="b">
        <v>0</v>
      </c>
      <c r="CZ146" s="19" t="b">
        <f t="shared" ca="1" si="1156"/>
        <v>1</v>
      </c>
      <c r="DA146" s="19">
        <f t="shared" ca="1" si="1156"/>
        <v>0</v>
      </c>
      <c r="DB146" s="19">
        <f t="shared" ca="1" si="1156"/>
        <v>0</v>
      </c>
      <c r="DC146" s="19">
        <f t="shared" ca="1" si="1156"/>
        <v>0</v>
      </c>
      <c r="DD146" s="19">
        <f t="shared" ca="1" si="1156"/>
        <v>0</v>
      </c>
      <c r="DE146" s="19">
        <f t="shared" ca="1" si="1156"/>
        <v>0</v>
      </c>
      <c r="DF146" s="19">
        <f t="shared" ca="1" si="1156"/>
        <v>0</v>
      </c>
      <c r="DG146" s="19">
        <f t="shared" ca="1" si="1156"/>
        <v>0</v>
      </c>
      <c r="DH146" s="19">
        <f t="shared" ca="1" si="1156"/>
        <v>0</v>
      </c>
      <c r="DI146" s="19">
        <f t="shared" ca="1" si="1156"/>
        <v>0</v>
      </c>
      <c r="DJ146" s="19">
        <f t="shared" ca="1" si="1156"/>
        <v>0</v>
      </c>
      <c r="DK146" s="19">
        <f t="shared" ca="1" si="1156"/>
        <v>0</v>
      </c>
      <c r="DL146" s="19">
        <f t="shared" ca="1" si="1157"/>
        <v>0</v>
      </c>
      <c r="DM146" s="12">
        <v>3</v>
      </c>
      <c r="DN146" s="12">
        <v>3</v>
      </c>
      <c r="DO146" s="19">
        <f t="shared" ref="DO146:DR149" ca="1" si="1196">OFFSET(DO$5,$B146,0)</f>
        <v>0</v>
      </c>
      <c r="DP146" s="12">
        <v>2</v>
      </c>
      <c r="DQ146" s="12">
        <v>-2</v>
      </c>
      <c r="DR146" s="19" t="str">
        <f t="shared" ca="1" si="1157"/>
        <v>-</v>
      </c>
      <c r="DS146" s="19" t="str">
        <f t="shared" ca="1" si="1157"/>
        <v>-</v>
      </c>
      <c r="DT146" s="19" t="str">
        <f t="shared" ca="1" si="1157"/>
        <v>-</v>
      </c>
      <c r="DU146" s="251">
        <f t="shared" ca="1" si="1183"/>
        <v>0</v>
      </c>
      <c r="DV146" s="251">
        <f t="shared" ref="DV146:DV148" si="1197">DP146</f>
        <v>2</v>
      </c>
      <c r="DW146" s="251">
        <f t="shared" si="1184"/>
        <v>-2</v>
      </c>
      <c r="DX146" s="19" t="str">
        <f t="shared" ca="1" si="1157"/>
        <v>-</v>
      </c>
      <c r="DY146" s="19" t="str">
        <f t="shared" ca="1" si="1157"/>
        <v>-</v>
      </c>
      <c r="DZ146" s="19" t="str">
        <f t="shared" ca="1" si="1157"/>
        <v>-</v>
      </c>
      <c r="EA146" s="19" t="str">
        <f t="shared" ca="1" si="1157"/>
        <v>-</v>
      </c>
      <c r="EB146" s="19" t="str">
        <f t="shared" ca="1" si="1157"/>
        <v>-</v>
      </c>
      <c r="EC146" s="19" t="str">
        <f t="shared" ca="1" si="1157"/>
        <v>-</v>
      </c>
      <c r="ED146" s="19">
        <f t="shared" ca="1" si="1157"/>
        <v>0</v>
      </c>
      <c r="EE146" s="19">
        <f t="shared" ca="1" si="1157"/>
        <v>0</v>
      </c>
      <c r="EF146" s="19">
        <f t="shared" ca="1" si="1157"/>
        <v>0</v>
      </c>
      <c r="EG146" s="19">
        <f t="shared" ca="1" si="1157"/>
        <v>0</v>
      </c>
      <c r="EH146" s="19">
        <f t="shared" ca="1" si="1157"/>
        <v>0</v>
      </c>
      <c r="EI146" s="19">
        <f t="shared" ca="1" si="1157"/>
        <v>0</v>
      </c>
      <c r="EJ146" s="19">
        <f t="shared" ca="1" si="1157"/>
        <v>0</v>
      </c>
      <c r="EK146" s="19">
        <f t="shared" ca="1" si="1157"/>
        <v>0</v>
      </c>
      <c r="EL146" s="19">
        <f t="shared" ca="1" si="1157"/>
        <v>0</v>
      </c>
      <c r="EM146" s="19">
        <f t="shared" ca="1" si="1157"/>
        <v>0</v>
      </c>
      <c r="EN146" s="19">
        <f t="shared" ca="1" si="1157"/>
        <v>0</v>
      </c>
      <c r="EO146" s="19">
        <f t="shared" ca="1" si="1157"/>
        <v>0</v>
      </c>
      <c r="EP146" s="19">
        <f t="shared" ca="1" si="1157"/>
        <v>0</v>
      </c>
      <c r="EQ146" s="19">
        <f t="shared" ca="1" si="1157"/>
        <v>0</v>
      </c>
      <c r="ER146" s="19">
        <f t="shared" ca="1" si="1157"/>
        <v>0</v>
      </c>
      <c r="ES146" s="19">
        <f t="shared" ca="1" si="1157"/>
        <v>0</v>
      </c>
      <c r="ET146" s="19">
        <f t="shared" ca="1" si="1158"/>
        <v>0</v>
      </c>
      <c r="EU146" s="19">
        <f t="shared" ca="1" si="1158"/>
        <v>0</v>
      </c>
      <c r="EV146" s="19">
        <f t="shared" ca="1" si="1158"/>
        <v>0</v>
      </c>
      <c r="EW146" s="19">
        <f t="shared" ca="1" si="1158"/>
        <v>0</v>
      </c>
      <c r="EX146" s="19">
        <f t="shared" ca="1" si="1158"/>
        <v>0</v>
      </c>
      <c r="EY146" s="19">
        <f t="shared" ca="1" si="1158"/>
        <v>0</v>
      </c>
      <c r="EZ146" s="19">
        <f t="shared" ca="1" si="1158"/>
        <v>0</v>
      </c>
      <c r="FA146" s="19">
        <f t="shared" ca="1" si="1158"/>
        <v>0</v>
      </c>
      <c r="FB146" s="19">
        <f t="shared" ca="1" si="1158"/>
        <v>0</v>
      </c>
      <c r="FC146" s="19">
        <f t="shared" ca="1" si="1158"/>
        <v>0</v>
      </c>
      <c r="FD146" s="19">
        <f t="shared" ca="1" si="1158"/>
        <v>0</v>
      </c>
      <c r="FE146" s="19">
        <f t="shared" ca="1" si="1158"/>
        <v>0</v>
      </c>
      <c r="FF146" s="19">
        <f t="shared" ca="1" si="1158"/>
        <v>0</v>
      </c>
      <c r="FG146" s="19">
        <f t="shared" ca="1" si="1158"/>
        <v>0</v>
      </c>
      <c r="FH146" s="19">
        <f t="shared" ca="1" si="1158"/>
        <v>0</v>
      </c>
      <c r="FI146" s="19">
        <f t="shared" ca="1" si="1158"/>
        <v>0</v>
      </c>
      <c r="FJ146" s="19">
        <f t="shared" ca="1" si="1159"/>
        <v>0</v>
      </c>
      <c r="FK146" s="19">
        <f t="shared" ca="1" si="1159"/>
        <v>0</v>
      </c>
      <c r="FL146" s="19">
        <f t="shared" ca="1" si="1159"/>
        <v>0</v>
      </c>
      <c r="FM146" s="19">
        <f t="shared" ca="1" si="1159"/>
        <v>0</v>
      </c>
      <c r="FN146" s="19">
        <f t="shared" ca="1" si="1159"/>
        <v>0</v>
      </c>
      <c r="FO146" s="19">
        <f t="shared" ca="1" si="1159"/>
        <v>0</v>
      </c>
      <c r="FP146" s="19">
        <f t="shared" ca="1" si="1159"/>
        <v>0</v>
      </c>
      <c r="FQ146" s="19">
        <f t="shared" ca="1" si="1159"/>
        <v>0</v>
      </c>
      <c r="FR146" s="19">
        <f t="shared" ca="1" si="1159"/>
        <v>0</v>
      </c>
      <c r="FS146" s="19">
        <f t="shared" ca="1" si="1159"/>
        <v>0</v>
      </c>
      <c r="FT146" s="19">
        <f t="shared" ca="1" si="1159"/>
        <v>0</v>
      </c>
      <c r="FU146" s="19">
        <f t="shared" ca="1" si="1159"/>
        <v>0</v>
      </c>
      <c r="FV146" s="19">
        <f t="shared" ca="1" si="1159"/>
        <v>0</v>
      </c>
      <c r="FW146" s="19">
        <f t="shared" ca="1" si="1159"/>
        <v>0</v>
      </c>
      <c r="FX146" s="19">
        <f t="shared" ca="1" si="1159"/>
        <v>0</v>
      </c>
      <c r="FY146" s="19">
        <f t="shared" ca="1" si="1159"/>
        <v>0</v>
      </c>
      <c r="FZ146" s="19">
        <f t="shared" ca="1" si="1159"/>
        <v>0</v>
      </c>
      <c r="GA146" s="19">
        <f t="shared" ca="1" si="1159"/>
        <v>0</v>
      </c>
      <c r="GB146" s="19">
        <f t="shared" ca="1" si="1159"/>
        <v>0</v>
      </c>
      <c r="GC146" s="19">
        <f t="shared" ca="1" si="1159"/>
        <v>0</v>
      </c>
      <c r="GD146" s="19">
        <f t="shared" ca="1" si="1159"/>
        <v>0</v>
      </c>
      <c r="GE146" s="19">
        <f t="shared" ca="1" si="1159"/>
        <v>0</v>
      </c>
      <c r="GF146" s="19">
        <f t="shared" ca="1" si="1159"/>
        <v>0</v>
      </c>
      <c r="GG146" s="19">
        <f t="shared" ca="1" si="1159"/>
        <v>0</v>
      </c>
      <c r="GH146" s="19">
        <f t="shared" ca="1" si="1159"/>
        <v>0</v>
      </c>
      <c r="GI146" s="19">
        <f t="shared" ca="1" si="1159"/>
        <v>0</v>
      </c>
      <c r="GJ146" s="19">
        <f t="shared" ca="1" si="1159"/>
        <v>0</v>
      </c>
      <c r="GK146" s="19">
        <f t="shared" ca="1" si="1159"/>
        <v>0</v>
      </c>
      <c r="GL146" s="19">
        <f t="shared" ca="1" si="1159"/>
        <v>0</v>
      </c>
      <c r="GM146" s="19">
        <f t="shared" ca="1" si="1159"/>
        <v>0</v>
      </c>
      <c r="GN146" s="19">
        <f t="shared" ca="1" si="1159"/>
        <v>0</v>
      </c>
      <c r="GO146" s="19">
        <f t="shared" ca="1" si="1159"/>
        <v>0</v>
      </c>
      <c r="GP146" s="19">
        <f t="shared" ca="1" si="1159"/>
        <v>0</v>
      </c>
      <c r="GQ146" s="19">
        <f t="shared" ca="1" si="1159"/>
        <v>0</v>
      </c>
      <c r="GR146" s="19">
        <f t="shared" ca="1" si="1159"/>
        <v>0</v>
      </c>
      <c r="GS146" s="19">
        <f t="shared" ca="1" si="1159"/>
        <v>0</v>
      </c>
      <c r="GT146" s="19">
        <f t="shared" ca="1" si="1159"/>
        <v>0</v>
      </c>
      <c r="GU146" s="19">
        <f t="shared" ca="1" si="1159"/>
        <v>0</v>
      </c>
      <c r="GV146" s="19">
        <f t="shared" ca="1" si="1159"/>
        <v>0</v>
      </c>
      <c r="GW146" s="19">
        <f t="shared" ca="1" si="1159"/>
        <v>0</v>
      </c>
      <c r="GX146" s="19">
        <f t="shared" ca="1" si="1159"/>
        <v>0</v>
      </c>
      <c r="GY146" s="19">
        <f t="shared" ca="1" si="1159"/>
        <v>0</v>
      </c>
      <c r="GZ146" s="19">
        <f t="shared" ca="1" si="1159"/>
        <v>0</v>
      </c>
      <c r="HA146" s="19">
        <f t="shared" ca="1" si="1159"/>
        <v>0</v>
      </c>
      <c r="HB146" s="19">
        <f t="shared" ca="1" si="1159"/>
        <v>0</v>
      </c>
      <c r="HC146" s="19">
        <f t="shared" ca="1" si="1159"/>
        <v>0</v>
      </c>
      <c r="HD146" s="19">
        <f t="shared" ca="1" si="1159"/>
        <v>0</v>
      </c>
      <c r="HE146" s="19">
        <f t="shared" ca="1" si="1159"/>
        <v>0</v>
      </c>
      <c r="HF146" s="19">
        <f t="shared" ca="1" si="1159"/>
        <v>0</v>
      </c>
      <c r="HG146" s="19">
        <f t="shared" ca="1" si="1159"/>
        <v>0</v>
      </c>
      <c r="HH146" s="19">
        <f t="shared" ca="1" si="1159"/>
        <v>0</v>
      </c>
      <c r="HI146" s="19">
        <f t="shared" ca="1" si="1159"/>
        <v>0</v>
      </c>
      <c r="HJ146" s="19">
        <f t="shared" ca="1" si="1159"/>
        <v>0</v>
      </c>
      <c r="HK146" s="19">
        <f t="shared" ca="1" si="1159"/>
        <v>0</v>
      </c>
      <c r="HL146" s="19">
        <f t="shared" ca="1" si="1160"/>
        <v>0</v>
      </c>
      <c r="HM146" s="19">
        <f t="shared" ca="1" si="1160"/>
        <v>0</v>
      </c>
      <c r="HN146" s="19">
        <f t="shared" ca="1" si="1160"/>
        <v>0</v>
      </c>
      <c r="HO146" s="19">
        <f t="shared" ca="1" si="1160"/>
        <v>0</v>
      </c>
      <c r="HP146" s="19">
        <f t="shared" ca="1" si="1160"/>
        <v>0</v>
      </c>
      <c r="HQ146" s="19">
        <f t="shared" ca="1" si="1160"/>
        <v>0</v>
      </c>
      <c r="HR146" s="19">
        <f t="shared" ca="1" si="1160"/>
        <v>0</v>
      </c>
      <c r="HS146" s="19">
        <f t="shared" ca="1" si="1160"/>
        <v>0</v>
      </c>
      <c r="HT146" s="19">
        <f t="shared" ca="1" si="1160"/>
        <v>0</v>
      </c>
      <c r="HU146" s="19">
        <f t="shared" ca="1" si="1160"/>
        <v>0</v>
      </c>
      <c r="HV146" s="19">
        <f t="shared" ca="1" si="1160"/>
        <v>0</v>
      </c>
      <c r="HW146" s="19">
        <f t="shared" ca="1" si="1160"/>
        <v>0</v>
      </c>
      <c r="HX146" s="19">
        <f t="shared" ca="1" si="1160"/>
        <v>0</v>
      </c>
      <c r="HY146" s="19">
        <f t="shared" ca="1" si="1160"/>
        <v>0</v>
      </c>
      <c r="HZ146" s="19">
        <f t="shared" ca="1" si="1160"/>
        <v>0</v>
      </c>
      <c r="IA146" s="19">
        <f t="shared" ca="1" si="1160"/>
        <v>0</v>
      </c>
      <c r="IB146" s="19">
        <f t="shared" ca="1" si="1160"/>
        <v>0</v>
      </c>
      <c r="IC146" s="19">
        <f t="shared" ca="1" si="1160"/>
        <v>0</v>
      </c>
      <c r="ID146" s="19">
        <f t="shared" ca="1" si="1160"/>
        <v>0</v>
      </c>
      <c r="IE146" s="5">
        <f t="shared" ca="1" si="1161"/>
        <v>67</v>
      </c>
      <c r="IF146" s="9"/>
      <c r="IG146" s="5">
        <f t="shared" ca="1" si="1162"/>
        <v>1</v>
      </c>
      <c r="IH146" s="5" t="b">
        <f t="shared" ca="1" si="1162"/>
        <v>0</v>
      </c>
      <c r="II146" s="19">
        <f t="shared" ca="1" si="1163"/>
        <v>0</v>
      </c>
      <c r="IJ146" s="5">
        <f t="shared" ca="1" si="1162"/>
        <v>55</v>
      </c>
      <c r="IK146" s="19">
        <f t="shared" ca="1" si="1163"/>
        <v>1</v>
      </c>
      <c r="IL146" s="19">
        <f t="shared" ca="1" si="1163"/>
        <v>0</v>
      </c>
      <c r="IM146" s="19">
        <f t="shared" ca="1" si="1163"/>
        <v>0</v>
      </c>
      <c r="IN146" s="19">
        <f t="shared" ca="1" si="1163"/>
        <v>0</v>
      </c>
      <c r="IO146" s="19">
        <f t="shared" ca="1" si="1163"/>
        <v>0</v>
      </c>
      <c r="IP146" s="19">
        <f t="shared" ca="1" si="1163"/>
        <v>0</v>
      </c>
      <c r="IQ146" s="19">
        <f t="shared" ca="1" si="1163"/>
        <v>0</v>
      </c>
      <c r="IR146" s="19">
        <f t="shared" ca="1" si="1163"/>
        <v>0</v>
      </c>
      <c r="IS146" s="19">
        <f t="shared" ca="1" si="1163"/>
        <v>0</v>
      </c>
      <c r="IT146" s="19">
        <f t="shared" ca="1" si="1163"/>
        <v>0</v>
      </c>
      <c r="IU146" s="19">
        <f t="shared" ca="1" si="1163"/>
        <v>0</v>
      </c>
      <c r="IV146" s="19">
        <f t="shared" ca="1" si="1163"/>
        <v>0</v>
      </c>
      <c r="IW146" s="19">
        <f t="shared" ca="1" si="1163"/>
        <v>0</v>
      </c>
      <c r="IX146" s="19">
        <f t="shared" ca="1" si="1163"/>
        <v>0</v>
      </c>
      <c r="IY146" s="19">
        <f t="shared" ca="1" si="1163"/>
        <v>0</v>
      </c>
      <c r="IZ146" s="19">
        <f t="shared" ca="1" si="1163"/>
        <v>0</v>
      </c>
      <c r="JA146" s="19">
        <f t="shared" ca="1" si="1163"/>
        <v>0</v>
      </c>
      <c r="JB146" s="19">
        <f t="shared" ca="1" si="1163"/>
        <v>0</v>
      </c>
      <c r="JC146" s="19">
        <f t="shared" ca="1" si="1163"/>
        <v>0</v>
      </c>
      <c r="JD146" s="19">
        <f t="shared" ca="1" si="1163"/>
        <v>0</v>
      </c>
      <c r="JE146" s="19">
        <f t="shared" ca="1" si="1163"/>
        <v>0</v>
      </c>
      <c r="JF146" s="19">
        <f t="shared" ca="1" si="1163"/>
        <v>0</v>
      </c>
      <c r="JG146" s="5">
        <f t="shared" ca="1" si="1164"/>
        <v>1.2500000000000001E-2</v>
      </c>
      <c r="JH146" s="567">
        <f t="shared" ca="1" si="1164"/>
        <v>0</v>
      </c>
      <c r="JI146" s="5">
        <f t="shared" ca="1" si="1164"/>
        <v>6.25E-2</v>
      </c>
      <c r="JJ146" s="5">
        <f t="shared" ca="1" si="1164"/>
        <v>6.25E-2</v>
      </c>
      <c r="JK146" s="5">
        <f t="shared" ca="1" si="1164"/>
        <v>6.25E-2</v>
      </c>
      <c r="JL146" s="19">
        <f t="shared" ca="1" si="1163"/>
        <v>1</v>
      </c>
      <c r="JM146" s="19">
        <f t="shared" ca="1" si="1163"/>
        <v>0</v>
      </c>
      <c r="JN146" s="19">
        <f t="shared" ca="1" si="1163"/>
        <v>1</v>
      </c>
      <c r="JO146" s="9"/>
      <c r="JP146" s="5" t="b">
        <f t="shared" ca="1" si="1165"/>
        <v>0</v>
      </c>
      <c r="JQ146" s="19" t="b">
        <f t="shared" ca="1" si="1185"/>
        <v>1</v>
      </c>
      <c r="JR146" s="19">
        <f t="shared" ca="1" si="1185"/>
        <v>10.3</v>
      </c>
      <c r="JS146" s="5" t="b">
        <f t="shared" ca="1" si="1166"/>
        <v>0</v>
      </c>
      <c r="JT146" s="5" t="b">
        <f t="shared" ca="1" si="1166"/>
        <v>0</v>
      </c>
      <c r="JU146" s="5" t="b">
        <f t="shared" ca="1" si="1166"/>
        <v>1</v>
      </c>
      <c r="JV146" s="144">
        <f t="shared" ca="1" si="1186"/>
        <v>1</v>
      </c>
      <c r="JW146" s="144">
        <f t="shared" ca="1" si="1186"/>
        <v>1</v>
      </c>
      <c r="JX146" s="19" t="str">
        <f t="shared" ca="1" si="1187"/>
        <v>-</v>
      </c>
      <c r="JY146" s="19" t="str">
        <f t="shared" ca="1" si="1187"/>
        <v>-</v>
      </c>
      <c r="JZ146" s="19" t="str">
        <f t="shared" ca="1" si="1187"/>
        <v>-</v>
      </c>
      <c r="KA146" s="19" t="str">
        <f t="shared" ca="1" si="1187"/>
        <v>-</v>
      </c>
      <c r="KB146" s="19">
        <f t="shared" ca="1" si="1187"/>
        <v>1</v>
      </c>
      <c r="KC146" s="19">
        <f t="shared" ca="1" si="1187"/>
        <v>0.66</v>
      </c>
      <c r="KD146" s="19" t="str">
        <f t="shared" ca="1" si="1187"/>
        <v>-</v>
      </c>
      <c r="KE146" s="5" t="b" cm="1">
        <f t="array" aca="1" ref="KE146" ca="1">IF(OR(KF146:KM146&lt;&gt;"-"),TRUE,"-")</f>
        <v>1</v>
      </c>
      <c r="KF146" s="237">
        <f t="shared" ref="KF146:KM149" ca="1" si="1198">OFFSET(KF146,-1,0)</f>
        <v>2</v>
      </c>
      <c r="KG146" s="237">
        <f t="shared" ca="1" si="1198"/>
        <v>2</v>
      </c>
      <c r="KH146" s="237">
        <f t="shared" ca="1" si="1198"/>
        <v>2</v>
      </c>
      <c r="KI146" s="237">
        <f t="shared" ca="1" si="1198"/>
        <v>2</v>
      </c>
      <c r="KJ146" s="237">
        <f t="shared" ca="1" si="1198"/>
        <v>2</v>
      </c>
      <c r="KK146" s="237">
        <f t="shared" ca="1" si="1198"/>
        <v>2</v>
      </c>
      <c r="KL146" s="237">
        <f t="shared" ca="1" si="1198"/>
        <v>2</v>
      </c>
      <c r="KM146" s="237">
        <f t="shared" ca="1" si="1198"/>
        <v>2</v>
      </c>
      <c r="KN146" s="5" t="str">
        <f t="array" aca="1" ref="KN146" ca="1">IF(OR(KO146:KU146&lt;&gt;"-"),TRUE,"-")</f>
        <v>-</v>
      </c>
      <c r="KO146" s="19" t="str">
        <f t="shared" ca="1" si="1189"/>
        <v>-</v>
      </c>
      <c r="KP146" s="19" t="str">
        <f t="shared" ca="1" si="1189"/>
        <v>-</v>
      </c>
      <c r="KQ146" s="19" t="str">
        <f t="shared" ca="1" si="1189"/>
        <v>-</v>
      </c>
      <c r="KR146" s="19" t="str">
        <f t="shared" ca="1" si="1189"/>
        <v>-</v>
      </c>
      <c r="KS146" s="19" t="str">
        <f t="shared" ca="1" si="1189"/>
        <v>-</v>
      </c>
      <c r="KT146" s="19" t="str">
        <f t="shared" ca="1" si="1189"/>
        <v>-</v>
      </c>
      <c r="KU146" s="19" t="str">
        <f t="shared" ca="1" si="1189"/>
        <v>-</v>
      </c>
      <c r="KV146" s="19" t="b">
        <f t="shared" ca="1" si="1189"/>
        <v>0</v>
      </c>
      <c r="KW146" s="144">
        <f t="shared" ca="1" si="1168"/>
        <v>2</v>
      </c>
      <c r="KX146" s="19">
        <f t="shared" ca="1" si="1189"/>
        <v>2</v>
      </c>
      <c r="KY146" s="19" t="b">
        <f t="shared" ca="1" si="1189"/>
        <v>0</v>
      </c>
      <c r="KZ146" s="19" t="str">
        <f t="shared" ca="1" si="1189"/>
        <v>-</v>
      </c>
      <c r="LA146" s="5" t="str">
        <f t="shared" ca="1" si="1169"/>
        <v>-</v>
      </c>
      <c r="LB146" s="5" t="str">
        <f t="shared" ca="1" si="1169"/>
        <v>-</v>
      </c>
      <c r="LC146" s="5" t="str">
        <f t="shared" ca="1" si="1169"/>
        <v>-</v>
      </c>
      <c r="LD146" s="5" t="str">
        <f t="shared" ca="1" si="1169"/>
        <v>-</v>
      </c>
      <c r="LE146" s="19" t="b">
        <f t="shared" ca="1" si="1190"/>
        <v>0</v>
      </c>
      <c r="LF146" s="19" t="str">
        <f t="shared" ca="1" si="1190"/>
        <v>-</v>
      </c>
      <c r="LG146" s="19" t="str">
        <f ca="1">OFFSET(LG$5,$B146,0)</f>
        <v>-</v>
      </c>
      <c r="LH146" s="19" t="b">
        <f ca="1">OFFSET(LH$5,$B146,0)</f>
        <v>1</v>
      </c>
      <c r="LI146" s="19">
        <f t="shared" ca="1" si="1190"/>
        <v>0.75</v>
      </c>
      <c r="LJ146" s="19">
        <f t="shared" ca="1" si="1190"/>
        <v>0.75</v>
      </c>
      <c r="LK146" s="19">
        <f t="shared" ca="1" si="1190"/>
        <v>0.99</v>
      </c>
      <c r="LL146" s="19">
        <f t="shared" ca="1" si="1190"/>
        <v>0.5</v>
      </c>
      <c r="LM146" s="19">
        <f t="shared" ca="1" si="1190"/>
        <v>0</v>
      </c>
      <c r="LN146" s="19">
        <f t="shared" ca="1" si="1190"/>
        <v>0</v>
      </c>
      <c r="LO146" s="19" t="str">
        <f t="shared" ca="1" si="1190"/>
        <v>-</v>
      </c>
      <c r="LP146" s="5" t="str" cm="1">
        <f t="array" aca="1" ref="LP146" ca="1">INDEX(i.meatgrid,$Q146,LP$7)</f>
        <v>-</v>
      </c>
      <c r="LQ146" s="5" t="str" cm="1">
        <f t="array" aca="1" ref="LQ146" ca="1">INDEX(i.meatgrid,$Q146,LQ$7)</f>
        <v>-</v>
      </c>
      <c r="LR146" s="19" t="str">
        <f t="shared" ca="1" si="1190"/>
        <v>-</v>
      </c>
      <c r="LS146" s="5">
        <f t="shared" ca="1" si="1171"/>
        <v>1</v>
      </c>
      <c r="LT146" s="9"/>
      <c r="LU146" s="19">
        <f t="shared" ca="1" si="1190"/>
        <v>70</v>
      </c>
      <c r="LV146" s="19">
        <f t="shared" ca="1" si="1172"/>
        <v>50</v>
      </c>
      <c r="LW146" s="19">
        <f t="shared" ca="1" si="1172"/>
        <v>80</v>
      </c>
      <c r="LX146" s="19">
        <f t="shared" ca="1" si="1172"/>
        <v>50</v>
      </c>
      <c r="LY146" s="5" t="b" cm="1">
        <f t="array" aca="1" ref="LY146" ca="1">INDEX(i.meatgrid,$Q146,LY$7)</f>
        <v>0</v>
      </c>
      <c r="LZ146" s="5" t="b" cm="1">
        <f t="array" aca="1" ref="LZ146" ca="1">INDEX(i.meatgrid,$Q146,LZ$7)</f>
        <v>0</v>
      </c>
      <c r="MA146" s="5" cm="1">
        <f t="array" aca="1" ref="MA146" ca="1">INDEX(i.meatgrid,$Q146,MA$7)</f>
        <v>40</v>
      </c>
      <c r="MB146" s="5" t="str" cm="1">
        <f t="array" aca="1" ref="MB146" ca="1">INDEX(i.meatgrid,$Q146,MB$7)</f>
        <v>-</v>
      </c>
      <c r="MC146" s="19">
        <f t="shared" ca="1" si="1173"/>
        <v>1</v>
      </c>
      <c r="MD146" s="5">
        <f t="shared" ca="1" si="1174"/>
        <v>1</v>
      </c>
      <c r="ME146" s="5" cm="1">
        <f t="array" aca="1" ref="ME146" ca="1">INDEX(i.meatgrid,$Q146,ME$7)</f>
        <v>1</v>
      </c>
      <c r="MF146" s="5" cm="1">
        <f t="array" aca="1" ref="MF146" ca="1">INDEX(i.meatgrid,$Q146,MF$7)</f>
        <v>0</v>
      </c>
      <c r="MG146" s="5" cm="1">
        <f t="array" aca="1" ref="MG146" ca="1">INDEX(i.meatgrid,$Q146,MG$7)</f>
        <v>0</v>
      </c>
      <c r="MH146" s="5" cm="1">
        <f t="array" aca="1" ref="MH146" ca="1">INDEX(i.meatgrid,$Q146,MH$7)</f>
        <v>0</v>
      </c>
      <c r="MI146" s="5" cm="1">
        <f t="array" aca="1" ref="MI146" ca="1">INDEX(i.meatgrid,$Q146,MI$7)</f>
        <v>0</v>
      </c>
      <c r="MJ146" s="5" cm="1">
        <f t="array" aca="1" ref="MJ146" ca="1">INDEX(i.meatgrid,$Q146,MJ$7)</f>
        <v>1</v>
      </c>
      <c r="MK146" s="5" cm="1">
        <f t="array" aca="1" ref="MK146" ca="1">INDEX(i.meatgrid,$Q146,MK$7)</f>
        <v>1</v>
      </c>
      <c r="ML146" s="5" cm="1">
        <f t="array" aca="1" ref="ML146" ca="1">INDEX(i.meatgrid,$Q146,ML$7)</f>
        <v>1</v>
      </c>
      <c r="MM146" s="19">
        <f t="shared" ca="1" si="1175"/>
        <v>1</v>
      </c>
      <c r="MN146" s="9"/>
      <c r="MO146" s="19" t="b">
        <f t="shared" ca="1" si="1176"/>
        <v>0</v>
      </c>
      <c r="MP146" s="19" t="b">
        <f t="shared" ca="1" si="1176"/>
        <v>0</v>
      </c>
      <c r="MQ146" s="19">
        <f t="shared" ca="1" si="1176"/>
        <v>1</v>
      </c>
      <c r="MR146" s="19">
        <f t="shared" ca="1" si="1176"/>
        <v>0.75</v>
      </c>
      <c r="MS146" s="19">
        <f t="shared" ca="1" si="1176"/>
        <v>0.75</v>
      </c>
      <c r="MT146" s="19">
        <f t="shared" ca="1" si="1176"/>
        <v>0.8</v>
      </c>
      <c r="MU146" s="19">
        <f t="shared" ca="1" si="1176"/>
        <v>0.82499999999999996</v>
      </c>
      <c r="MV146" s="19">
        <f t="shared" ca="1" si="1176"/>
        <v>0.875</v>
      </c>
      <c r="MW146" s="19">
        <f t="shared" ca="1" si="1176"/>
        <v>0.9</v>
      </c>
      <c r="MX146" s="19">
        <f t="shared" ca="1" si="1176"/>
        <v>1</v>
      </c>
      <c r="MY146" s="19">
        <f t="shared" ca="1" si="1176"/>
        <v>0.875</v>
      </c>
      <c r="MZ146" s="19" t="b">
        <f t="shared" ca="1" si="1176"/>
        <v>1</v>
      </c>
      <c r="NA146" s="19">
        <f t="shared" ca="1" si="1176"/>
        <v>74.989999999999995</v>
      </c>
      <c r="NB146" s="19" t="str">
        <f t="shared" ca="1" si="1176"/>
        <v>-</v>
      </c>
      <c r="NC146" s="19" t="str">
        <f t="shared" ca="1" si="1176"/>
        <v>-</v>
      </c>
      <c r="ND146" s="19" t="str">
        <f t="shared" ca="1" si="1176"/>
        <v>-</v>
      </c>
      <c r="NE146" s="19" t="str">
        <f t="shared" ca="1" si="1177"/>
        <v>-</v>
      </c>
      <c r="NF146" s="19" t="str">
        <f t="shared" ca="1" si="1177"/>
        <v>-</v>
      </c>
      <c r="NG146" s="19" t="str">
        <f t="shared" ca="1" si="1177"/>
        <v>-</v>
      </c>
      <c r="NH146" s="19" t="str">
        <f t="shared" ca="1" si="1177"/>
        <v>-</v>
      </c>
      <c r="NI146" s="19">
        <f t="shared" ca="1" si="1177"/>
        <v>36.99</v>
      </c>
      <c r="NJ146" s="19">
        <f t="shared" ca="1" si="1177"/>
        <v>36.99</v>
      </c>
      <c r="NK146" s="19" t="str">
        <f t="shared" ca="1" si="1177"/>
        <v>-</v>
      </c>
      <c r="NL146" s="19" t="str">
        <f t="shared" ca="1" si="1177"/>
        <v>-</v>
      </c>
      <c r="NM146" s="19" t="str">
        <f t="shared" ca="1" si="1177"/>
        <v>-</v>
      </c>
      <c r="NN146" s="19" t="str">
        <f t="shared" ca="1" si="1177"/>
        <v>-</v>
      </c>
      <c r="NO146" s="19" t="str">
        <f t="shared" ca="1" si="1177"/>
        <v>-</v>
      </c>
      <c r="NP146" s="19">
        <f t="shared" ca="1" si="1177"/>
        <v>49.99</v>
      </c>
      <c r="NQ146" s="19">
        <f t="shared" ca="1" si="1177"/>
        <v>49.99</v>
      </c>
      <c r="NR146" s="19">
        <f t="shared" ca="1" si="1177"/>
        <v>49.99</v>
      </c>
      <c r="NS146" s="19">
        <f t="shared" ca="1" si="1177"/>
        <v>49.99</v>
      </c>
      <c r="NT146" s="19">
        <f t="shared" ca="1" si="1177"/>
        <v>49.99</v>
      </c>
      <c r="NU146" s="19">
        <f t="shared" ca="1" si="1177"/>
        <v>49.99</v>
      </c>
      <c r="NV146" s="19">
        <f t="shared" ca="1" si="1177"/>
        <v>49.99</v>
      </c>
      <c r="NW146" s="19">
        <f t="shared" ca="1" si="1177"/>
        <v>49.99</v>
      </c>
      <c r="NX146" s="19">
        <f t="shared" ca="1" si="1177"/>
        <v>412.99</v>
      </c>
      <c r="NY146" s="19">
        <f t="shared" ca="1" si="1177"/>
        <v>412.99</v>
      </c>
      <c r="NZ146" s="19" t="str">
        <f t="shared" ca="1" si="1177"/>
        <v>-</v>
      </c>
      <c r="OA146" s="19" t="str">
        <f t="shared" ca="1" si="1177"/>
        <v>-</v>
      </c>
      <c r="OB146" s="19" t="str">
        <f t="shared" ca="1" si="1177"/>
        <v>-</v>
      </c>
      <c r="OC146" s="19" t="str">
        <f t="shared" ca="1" si="1177"/>
        <v>-</v>
      </c>
      <c r="OD146" s="19" t="str">
        <f t="shared" ca="1" si="1177"/>
        <v>-</v>
      </c>
      <c r="OE146" s="19">
        <f t="shared" ca="1" si="1177"/>
        <v>6.8900000000000006</v>
      </c>
      <c r="OF146" s="19">
        <f t="shared" ca="1" si="1177"/>
        <v>6.8900000000000006</v>
      </c>
      <c r="OG146" s="19">
        <f t="shared" ca="1" si="1177"/>
        <v>6.8900000000000006</v>
      </c>
      <c r="OH146" s="19">
        <f t="shared" ca="1" si="1177"/>
        <v>6.8900000000000006</v>
      </c>
      <c r="OI146" s="19">
        <f t="shared" ca="1" si="1177"/>
        <v>6.8900000000000006</v>
      </c>
      <c r="OJ146" s="19">
        <f t="shared" ca="1" si="1177"/>
        <v>6.8900000000000006</v>
      </c>
      <c r="OK146" s="19">
        <f t="shared" ca="1" si="1177"/>
        <v>6.8900000000000006</v>
      </c>
      <c r="OL146" s="19">
        <f t="shared" ca="1" si="1177"/>
        <v>6.8900000000000006</v>
      </c>
      <c r="OM146" s="19">
        <f t="shared" ca="1" si="1177"/>
        <v>346.99</v>
      </c>
      <c r="ON146" s="19">
        <f t="shared" ca="1" si="1177"/>
        <v>346.99</v>
      </c>
      <c r="OO146" s="19" t="str">
        <f t="shared" ca="1" si="1177"/>
        <v>-</v>
      </c>
      <c r="OP146" s="19" t="str">
        <f t="shared" ca="1" si="1177"/>
        <v>-</v>
      </c>
      <c r="OQ146" s="19" t="str">
        <f t="shared" ca="1" si="1177"/>
        <v>-</v>
      </c>
      <c r="OR146" s="19" t="str">
        <f t="shared" ca="1" si="1177"/>
        <v>-</v>
      </c>
      <c r="OS146" s="19" t="str">
        <f t="shared" ca="1" si="1177"/>
        <v>-</v>
      </c>
      <c r="OT146" s="19">
        <f t="shared" ca="1" si="1177"/>
        <v>0</v>
      </c>
      <c r="OU146" s="24">
        <v>0</v>
      </c>
    </row>
    <row r="147" spans="1:411" outlineLevel="2">
      <c r="A147" s="21">
        <f t="shared" si="158"/>
        <v>142</v>
      </c>
      <c r="B147" s="222">
        <f t="shared" ca="1" si="1191"/>
        <v>139</v>
      </c>
      <c r="C147">
        <v>204</v>
      </c>
      <c r="D147" s="144" t="str">
        <f t="shared" ca="1" si="1138"/>
        <v>GSM</v>
      </c>
      <c r="E147" t="b">
        <v>0</v>
      </c>
      <c r="F147" t="b">
        <v>0</v>
      </c>
      <c r="G147" t="b">
        <f t="shared" si="1139"/>
        <v>0</v>
      </c>
      <c r="H147" s="237">
        <f t="shared" ca="1" si="1192"/>
        <v>2</v>
      </c>
      <c r="I147" s="237">
        <f t="shared" ca="1" si="1192"/>
        <v>1</v>
      </c>
      <c r="J147" s="237" t="str">
        <f t="shared" ca="1" si="1192"/>
        <v/>
      </c>
      <c r="K147" s="237">
        <f t="shared" ca="1" si="1192"/>
        <v>2</v>
      </c>
      <c r="L147" s="237">
        <f t="shared" ca="1" si="1178"/>
        <v>2</v>
      </c>
      <c r="M147" s="237">
        <f t="shared" ca="1" si="1178"/>
        <v>2</v>
      </c>
      <c r="N147" s="237">
        <f t="shared" ca="1" si="1178"/>
        <v>3</v>
      </c>
      <c r="O147" s="237">
        <f t="shared" ca="1" si="1178"/>
        <v>1</v>
      </c>
      <c r="P147" s="237">
        <f t="shared" ca="1" si="1178"/>
        <v>1</v>
      </c>
      <c r="Q147" s="237">
        <f t="shared" ca="1" si="1178"/>
        <v>4</v>
      </c>
      <c r="R147" s="237">
        <f t="shared" ca="1" si="1178"/>
        <v>1</v>
      </c>
      <c r="S147" s="237">
        <f t="shared" ca="1" si="1178"/>
        <v>1</v>
      </c>
      <c r="T147" s="237">
        <f t="shared" ca="1" si="1178"/>
        <v>1</v>
      </c>
      <c r="U147" s="275"/>
      <c r="V147" s="275"/>
      <c r="W147" s="237">
        <f t="shared" ca="1" si="1179"/>
        <v>0</v>
      </c>
      <c r="X147" s="275"/>
      <c r="Y147" s="275">
        <f t="shared" ca="1" si="1180"/>
        <v>0</v>
      </c>
      <c r="Z147" s="275">
        <f t="shared" ca="1" si="1180"/>
        <v>0</v>
      </c>
      <c r="AA147" s="275">
        <f t="shared" ca="1" si="1180"/>
        <v>0</v>
      </c>
      <c r="AB147" s="275">
        <f t="shared" ca="1" si="1180"/>
        <v>0</v>
      </c>
      <c r="AC147" s="275">
        <f t="shared" ca="1" si="1180"/>
        <v>0</v>
      </c>
      <c r="AD147" s="275">
        <f t="shared" ca="1" si="1180"/>
        <v>0</v>
      </c>
      <c r="AE147" s="275">
        <f t="shared" ca="1" si="1180"/>
        <v>0</v>
      </c>
      <c r="AF147" s="144">
        <f ca="1">INDEX(CHOOSE($N147,DataAutumn!i.AdultDrys,DataWinter!i.AdultDrys,DataSpring!i.AdultDrys),1,$M147)</f>
        <v>3</v>
      </c>
      <c r="AG147" s="5">
        <f t="shared" ca="1" si="1140"/>
        <v>2</v>
      </c>
      <c r="AH147" s="5">
        <f t="shared" ca="1" si="1140"/>
        <v>0</v>
      </c>
      <c r="AI147" s="5">
        <f t="shared" ca="1" si="1141"/>
        <v>1</v>
      </c>
      <c r="AJ147">
        <f t="shared" ca="1" si="1142"/>
        <v>5</v>
      </c>
      <c r="AL147" s="231" t="str">
        <f ca="1">TEXT(LEFT(OFFSET(AL147,-1,0),5)+1,"00000")&amp;MID(OFFSET(AL147,-1,0),6,FIND(" ",OFFSET(AL147,-1,0),7)-5)
&amp; $D147           &amp; " Day"&amp;INDEX(i.DOY,$N147,1)              &amp; IF($IG147=0," FWM","")&amp;IF($IG147=1," MWM","")&amp;IF($IG147=5," Mat","")&amp;IF($IH147=TRUE,"&amp;BBT","    ")
&amp;INDEX(DataMaster!$B$98:$B$105,$Q147,0)    &amp;IF(JQ147," SR"&amp;JR147,"")&amp; " WP"&amp;TEXT($MC147*100,"000p")           &amp; " MP"&amp;TEXT($MD147*100,"000p")           &amp; " GP"&amp;TEXT($MM147*100,"000p")
&amp; " (F"&amp;3+COUNTIF($CV147:$CY147,TRUE)&amp;3&amp;"N"&amp;$DM147&amp;$DN147&amp;")"</f>
        <v>00004 FeedSupply_DSP GSM Day204 MWM    Prime SR10.3 WP100p MP100p GP100p (F33N33)</v>
      </c>
      <c r="AM147" s="9" t="str">
        <f ca="1">IF(COUNTIF(AL$5:AL147,AL147)=1,"-","Dup")</f>
        <v>-</v>
      </c>
      <c r="AN147" s="9"/>
      <c r="AO147" s="237" t="str">
        <f t="shared" ca="1" si="1193"/>
        <v>-</v>
      </c>
      <c r="AP147" s="237" t="str">
        <f t="shared" ca="1" si="1193"/>
        <v>-</v>
      </c>
      <c r="AQ147" s="237" t="str">
        <f t="shared" ca="1" si="1193"/>
        <v>-</v>
      </c>
      <c r="AR147" s="237" t="str">
        <f t="shared" ca="1" si="1193"/>
        <v>-</v>
      </c>
      <c r="AS147" s="237" t="str">
        <f t="shared" ca="1" si="1193"/>
        <v>-</v>
      </c>
      <c r="AT147" s="237" t="str">
        <f t="shared" ca="1" si="1193"/>
        <v>-</v>
      </c>
      <c r="AU147" s="237" t="str">
        <f t="shared" ca="1" si="1193"/>
        <v>-</v>
      </c>
      <c r="AV147" s="237" t="str">
        <f t="shared" ca="1" si="1193"/>
        <v>-</v>
      </c>
      <c r="AW147" s="9"/>
      <c r="AX147" s="5" t="b">
        <f t="shared" ca="1" si="1143"/>
        <v>0</v>
      </c>
      <c r="AY147" s="5" t="str">
        <f t="shared" ca="1" si="1143"/>
        <v>-</v>
      </c>
      <c r="AZ147" s="5" t="b">
        <f t="shared" ca="1" si="1143"/>
        <v>0</v>
      </c>
      <c r="BA147" s="5" t="b">
        <f t="shared" ca="1" si="1143"/>
        <v>1</v>
      </c>
      <c r="BB147" s="5" t="b">
        <f t="shared" ca="1" si="1143"/>
        <v>1</v>
      </c>
      <c r="BC147" s="144">
        <f t="shared" ca="1" si="1143"/>
        <v>0</v>
      </c>
      <c r="BD147" s="19" t="b">
        <f t="shared" ca="1" si="1144"/>
        <v>1</v>
      </c>
      <c r="BE147" s="9"/>
      <c r="BF147" s="5" t="str">
        <f t="shared" ca="1" si="1145"/>
        <v>-</v>
      </c>
      <c r="BG147" s="19" t="str">
        <f t="shared" ca="1" si="1146"/>
        <v>-</v>
      </c>
      <c r="BH147" s="19" t="str">
        <f t="shared" ca="1" si="1146"/>
        <v>-</v>
      </c>
      <c r="BI147" s="19" t="str">
        <f t="shared" ca="1" si="1146"/>
        <v>-</v>
      </c>
      <c r="BJ147" s="5" t="str">
        <f t="shared" ca="1" si="1147"/>
        <v>-</v>
      </c>
      <c r="BK147" s="19" t="str">
        <f t="shared" ca="1" si="1148"/>
        <v>-</v>
      </c>
      <c r="BL147" s="5" t="str">
        <f t="shared" ca="1" si="1149"/>
        <v>-</v>
      </c>
      <c r="BM147" s="19" t="str">
        <f t="shared" ca="1" si="1150"/>
        <v>-</v>
      </c>
      <c r="BN147" s="19" t="str">
        <f t="shared" ca="1" si="1150"/>
        <v>-</v>
      </c>
      <c r="BO147" s="19" t="str">
        <f t="shared" ca="1" si="1150"/>
        <v>-</v>
      </c>
      <c r="BP147" s="5" t="str">
        <f t="shared" ca="1" si="1151"/>
        <v>-</v>
      </c>
      <c r="BQ147" s="9"/>
      <c r="BR147" s="19" t="str">
        <f t="shared" ca="1" si="1152"/>
        <v>-</v>
      </c>
      <c r="BS147" s="19" t="str">
        <f t="shared" ca="1" si="1152"/>
        <v>-</v>
      </c>
      <c r="BT147" s="19" t="str">
        <f t="shared" ca="1" si="1152"/>
        <v>-</v>
      </c>
      <c r="BU147" s="19" t="str">
        <f t="shared" ca="1" si="1152"/>
        <v>-</v>
      </c>
      <c r="BV147" s="19" t="str">
        <f t="shared" ca="1" si="1152"/>
        <v>-</v>
      </c>
      <c r="BW147" s="19" t="str">
        <f t="shared" ca="1" si="1152"/>
        <v>-</v>
      </c>
      <c r="BX147" s="19" t="str">
        <f t="shared" ca="1" si="1152"/>
        <v>-</v>
      </c>
      <c r="BY147" s="19" t="str">
        <f t="shared" ca="1" si="1152"/>
        <v>-</v>
      </c>
      <c r="BZ147" s="19" t="str">
        <f t="shared" ca="1" si="1152"/>
        <v>-</v>
      </c>
      <c r="CA147" s="19" t="str">
        <f t="shared" ca="1" si="1152"/>
        <v>-</v>
      </c>
      <c r="CB147" s="9"/>
      <c r="CC147" s="237" t="b">
        <f t="shared" ref="CC147:CG149" ca="1" si="1199">OFFSET(CC147,-1,0)</f>
        <v>1</v>
      </c>
      <c r="CD147" s="12" t="b">
        <v>0</v>
      </c>
      <c r="CE147" s="237" t="b">
        <f t="shared" ca="1" si="1199"/>
        <v>1</v>
      </c>
      <c r="CF147" s="251">
        <f t="shared" ca="1" si="1194"/>
        <v>2234105</v>
      </c>
      <c r="CG147" s="237" t="b">
        <f t="shared" ca="1" si="1199"/>
        <v>0</v>
      </c>
      <c r="CH147" s="12" t="s">
        <v>34</v>
      </c>
      <c r="CI147" s="19" t="b">
        <f t="shared" ca="1" si="1182"/>
        <v>1</v>
      </c>
      <c r="CJ147" s="237">
        <f t="shared" ca="1" si="1195"/>
        <v>4104</v>
      </c>
      <c r="CK147" s="19" t="str">
        <f t="shared" ca="1" si="1182"/>
        <v>-</v>
      </c>
      <c r="CL147" s="19">
        <f t="shared" ca="1" si="1182"/>
        <v>1</v>
      </c>
      <c r="CM147" s="19">
        <f t="shared" ca="1" si="1182"/>
        <v>1</v>
      </c>
      <c r="CN147" s="9"/>
      <c r="CO147" s="444">
        <f t="shared" ca="1" si="1154"/>
        <v>652</v>
      </c>
      <c r="CP147" s="444">
        <f t="shared" ca="1" si="1154"/>
        <v>686</v>
      </c>
      <c r="CQ147" s="444">
        <f t="shared" ca="1" si="1154"/>
        <v>721</v>
      </c>
      <c r="CR147" s="152">
        <f t="shared" ca="1" si="1155"/>
        <v>378</v>
      </c>
      <c r="CS147" s="152">
        <f t="shared" ca="1" si="1155"/>
        <v>413</v>
      </c>
      <c r="CT147" s="152">
        <f t="shared" ca="1" si="1155"/>
        <v>448</v>
      </c>
      <c r="CU147" s="19" t="str">
        <f t="shared" ca="1" si="1156"/>
        <v>-</v>
      </c>
      <c r="CV147" s="12" t="b">
        <v>0</v>
      </c>
      <c r="CW147" s="12" t="b">
        <v>0</v>
      </c>
      <c r="CX147" s="12" t="b">
        <v>0</v>
      </c>
      <c r="CY147" s="12" t="b">
        <v>0</v>
      </c>
      <c r="CZ147" s="19" t="b">
        <f t="shared" ca="1" si="1156"/>
        <v>1</v>
      </c>
      <c r="DA147" s="19">
        <f t="shared" ca="1" si="1156"/>
        <v>0</v>
      </c>
      <c r="DB147" s="19">
        <f t="shared" ca="1" si="1156"/>
        <v>0</v>
      </c>
      <c r="DC147" s="19">
        <f t="shared" ca="1" si="1156"/>
        <v>0</v>
      </c>
      <c r="DD147" s="19">
        <f t="shared" ca="1" si="1156"/>
        <v>0</v>
      </c>
      <c r="DE147" s="19">
        <f t="shared" ca="1" si="1156"/>
        <v>0</v>
      </c>
      <c r="DF147" s="19">
        <f t="shared" ca="1" si="1156"/>
        <v>0</v>
      </c>
      <c r="DG147" s="19">
        <f t="shared" ca="1" si="1156"/>
        <v>0</v>
      </c>
      <c r="DH147" s="19">
        <f t="shared" ca="1" si="1156"/>
        <v>0</v>
      </c>
      <c r="DI147" s="19">
        <f t="shared" ca="1" si="1156"/>
        <v>0</v>
      </c>
      <c r="DJ147" s="19">
        <f t="shared" ca="1" si="1156"/>
        <v>0</v>
      </c>
      <c r="DK147" s="19">
        <f t="shared" ca="1" si="1156"/>
        <v>0</v>
      </c>
      <c r="DL147" s="19">
        <f t="shared" ca="1" si="1157"/>
        <v>0</v>
      </c>
      <c r="DM147" s="12">
        <v>3</v>
      </c>
      <c r="DN147" s="12">
        <v>3</v>
      </c>
      <c r="DO147" s="19">
        <f t="shared" ca="1" si="1196"/>
        <v>0</v>
      </c>
      <c r="DP147" s="12">
        <v>1</v>
      </c>
      <c r="DQ147" s="12">
        <v>-1</v>
      </c>
      <c r="DR147" s="19" t="str">
        <f t="shared" ca="1" si="1157"/>
        <v>-</v>
      </c>
      <c r="DS147" s="19" t="str">
        <f t="shared" ca="1" si="1157"/>
        <v>-</v>
      </c>
      <c r="DT147" s="19" t="str">
        <f t="shared" ca="1" si="1157"/>
        <v>-</v>
      </c>
      <c r="DU147" s="251">
        <f t="shared" ca="1" si="1183"/>
        <v>0</v>
      </c>
      <c r="DV147" s="251">
        <f t="shared" si="1197"/>
        <v>1</v>
      </c>
      <c r="DW147" s="251">
        <f t="shared" si="1184"/>
        <v>-1</v>
      </c>
      <c r="DX147" s="19" t="str">
        <f t="shared" ca="1" si="1157"/>
        <v>-</v>
      </c>
      <c r="DY147" s="19" t="str">
        <f t="shared" ca="1" si="1157"/>
        <v>-</v>
      </c>
      <c r="DZ147" s="19" t="str">
        <f t="shared" ca="1" si="1157"/>
        <v>-</v>
      </c>
      <c r="EA147" s="19" t="str">
        <f t="shared" ca="1" si="1157"/>
        <v>-</v>
      </c>
      <c r="EB147" s="19" t="str">
        <f t="shared" ca="1" si="1157"/>
        <v>-</v>
      </c>
      <c r="EC147" s="19" t="str">
        <f t="shared" ca="1" si="1157"/>
        <v>-</v>
      </c>
      <c r="ED147" s="19">
        <f t="shared" ca="1" si="1157"/>
        <v>0</v>
      </c>
      <c r="EE147" s="19">
        <f t="shared" ca="1" si="1157"/>
        <v>0</v>
      </c>
      <c r="EF147" s="19">
        <f t="shared" ca="1" si="1157"/>
        <v>0</v>
      </c>
      <c r="EG147" s="19">
        <f t="shared" ca="1" si="1157"/>
        <v>0</v>
      </c>
      <c r="EH147" s="19">
        <f t="shared" ca="1" si="1157"/>
        <v>0</v>
      </c>
      <c r="EI147" s="19">
        <f t="shared" ca="1" si="1157"/>
        <v>0</v>
      </c>
      <c r="EJ147" s="19">
        <f t="shared" ca="1" si="1157"/>
        <v>0</v>
      </c>
      <c r="EK147" s="19">
        <f t="shared" ca="1" si="1157"/>
        <v>0</v>
      </c>
      <c r="EL147" s="19">
        <f t="shared" ca="1" si="1157"/>
        <v>0</v>
      </c>
      <c r="EM147" s="19">
        <f t="shared" ca="1" si="1157"/>
        <v>0</v>
      </c>
      <c r="EN147" s="19">
        <f t="shared" ca="1" si="1157"/>
        <v>0</v>
      </c>
      <c r="EO147" s="19">
        <f t="shared" ca="1" si="1157"/>
        <v>0</v>
      </c>
      <c r="EP147" s="19">
        <f t="shared" ca="1" si="1157"/>
        <v>0</v>
      </c>
      <c r="EQ147" s="19">
        <f t="shared" ca="1" si="1157"/>
        <v>0</v>
      </c>
      <c r="ER147" s="19">
        <f t="shared" ca="1" si="1157"/>
        <v>0</v>
      </c>
      <c r="ES147" s="19">
        <f t="shared" ca="1" si="1157"/>
        <v>0</v>
      </c>
      <c r="ET147" s="19">
        <f t="shared" ca="1" si="1158"/>
        <v>0</v>
      </c>
      <c r="EU147" s="19">
        <f t="shared" ca="1" si="1158"/>
        <v>0</v>
      </c>
      <c r="EV147" s="19">
        <f t="shared" ca="1" si="1158"/>
        <v>0</v>
      </c>
      <c r="EW147" s="19">
        <f t="shared" ca="1" si="1158"/>
        <v>0</v>
      </c>
      <c r="EX147" s="19">
        <f t="shared" ca="1" si="1158"/>
        <v>0</v>
      </c>
      <c r="EY147" s="19">
        <f t="shared" ca="1" si="1158"/>
        <v>0</v>
      </c>
      <c r="EZ147" s="19">
        <f t="shared" ca="1" si="1158"/>
        <v>0</v>
      </c>
      <c r="FA147" s="19">
        <f t="shared" ca="1" si="1158"/>
        <v>0</v>
      </c>
      <c r="FB147" s="19">
        <f t="shared" ca="1" si="1158"/>
        <v>0</v>
      </c>
      <c r="FC147" s="19">
        <f t="shared" ca="1" si="1158"/>
        <v>0</v>
      </c>
      <c r="FD147" s="19">
        <f t="shared" ca="1" si="1158"/>
        <v>0</v>
      </c>
      <c r="FE147" s="19">
        <f t="shared" ca="1" si="1158"/>
        <v>0</v>
      </c>
      <c r="FF147" s="19">
        <f t="shared" ca="1" si="1158"/>
        <v>0</v>
      </c>
      <c r="FG147" s="19">
        <f t="shared" ca="1" si="1158"/>
        <v>0</v>
      </c>
      <c r="FH147" s="19">
        <f t="shared" ca="1" si="1158"/>
        <v>0</v>
      </c>
      <c r="FI147" s="19">
        <f t="shared" ca="1" si="1158"/>
        <v>0</v>
      </c>
      <c r="FJ147" s="19">
        <f t="shared" ca="1" si="1159"/>
        <v>0</v>
      </c>
      <c r="FK147" s="19">
        <f t="shared" ca="1" si="1159"/>
        <v>0</v>
      </c>
      <c r="FL147" s="19">
        <f t="shared" ca="1" si="1159"/>
        <v>0</v>
      </c>
      <c r="FM147" s="19">
        <f t="shared" ca="1" si="1159"/>
        <v>0</v>
      </c>
      <c r="FN147" s="19">
        <f t="shared" ca="1" si="1159"/>
        <v>0</v>
      </c>
      <c r="FO147" s="19">
        <f t="shared" ca="1" si="1159"/>
        <v>0</v>
      </c>
      <c r="FP147" s="19">
        <f t="shared" ca="1" si="1159"/>
        <v>0</v>
      </c>
      <c r="FQ147" s="19">
        <f t="shared" ca="1" si="1159"/>
        <v>0</v>
      </c>
      <c r="FR147" s="19">
        <f t="shared" ca="1" si="1159"/>
        <v>0</v>
      </c>
      <c r="FS147" s="19">
        <f t="shared" ca="1" si="1159"/>
        <v>0</v>
      </c>
      <c r="FT147" s="19">
        <f t="shared" ca="1" si="1159"/>
        <v>0</v>
      </c>
      <c r="FU147" s="19">
        <f t="shared" ca="1" si="1159"/>
        <v>0</v>
      </c>
      <c r="FV147" s="19">
        <f t="shared" ca="1" si="1159"/>
        <v>0</v>
      </c>
      <c r="FW147" s="19">
        <f t="shared" ca="1" si="1159"/>
        <v>0</v>
      </c>
      <c r="FX147" s="19">
        <f t="shared" ca="1" si="1159"/>
        <v>0</v>
      </c>
      <c r="FY147" s="19">
        <f t="shared" ca="1" si="1159"/>
        <v>0</v>
      </c>
      <c r="FZ147" s="19">
        <f t="shared" ca="1" si="1159"/>
        <v>0</v>
      </c>
      <c r="GA147" s="19">
        <f t="shared" ca="1" si="1159"/>
        <v>0</v>
      </c>
      <c r="GB147" s="19">
        <f t="shared" ca="1" si="1159"/>
        <v>0</v>
      </c>
      <c r="GC147" s="19">
        <f t="shared" ca="1" si="1159"/>
        <v>0</v>
      </c>
      <c r="GD147" s="19">
        <f t="shared" ca="1" si="1159"/>
        <v>0</v>
      </c>
      <c r="GE147" s="19">
        <f t="shared" ca="1" si="1159"/>
        <v>0</v>
      </c>
      <c r="GF147" s="19">
        <f t="shared" ca="1" si="1159"/>
        <v>0</v>
      </c>
      <c r="GG147" s="19">
        <f t="shared" ca="1" si="1159"/>
        <v>0</v>
      </c>
      <c r="GH147" s="19">
        <f t="shared" ca="1" si="1159"/>
        <v>0</v>
      </c>
      <c r="GI147" s="19">
        <f t="shared" ca="1" si="1159"/>
        <v>0</v>
      </c>
      <c r="GJ147" s="19">
        <f t="shared" ca="1" si="1159"/>
        <v>0</v>
      </c>
      <c r="GK147" s="19">
        <f t="shared" ca="1" si="1159"/>
        <v>0</v>
      </c>
      <c r="GL147" s="19">
        <f t="shared" ca="1" si="1159"/>
        <v>0</v>
      </c>
      <c r="GM147" s="19">
        <f t="shared" ca="1" si="1159"/>
        <v>0</v>
      </c>
      <c r="GN147" s="19">
        <f t="shared" ca="1" si="1159"/>
        <v>0</v>
      </c>
      <c r="GO147" s="19">
        <f t="shared" ca="1" si="1159"/>
        <v>0</v>
      </c>
      <c r="GP147" s="19">
        <f t="shared" ca="1" si="1159"/>
        <v>0</v>
      </c>
      <c r="GQ147" s="19">
        <f t="shared" ca="1" si="1159"/>
        <v>0</v>
      </c>
      <c r="GR147" s="19">
        <f t="shared" ca="1" si="1159"/>
        <v>0</v>
      </c>
      <c r="GS147" s="19">
        <f t="shared" ca="1" si="1159"/>
        <v>0</v>
      </c>
      <c r="GT147" s="19">
        <f t="shared" ca="1" si="1159"/>
        <v>0</v>
      </c>
      <c r="GU147" s="19">
        <f t="shared" ca="1" si="1159"/>
        <v>0</v>
      </c>
      <c r="GV147" s="19">
        <f t="shared" ca="1" si="1159"/>
        <v>0</v>
      </c>
      <c r="GW147" s="19">
        <f t="shared" ca="1" si="1159"/>
        <v>0</v>
      </c>
      <c r="GX147" s="19">
        <f t="shared" ca="1" si="1159"/>
        <v>0</v>
      </c>
      <c r="GY147" s="19">
        <f t="shared" ca="1" si="1159"/>
        <v>0</v>
      </c>
      <c r="GZ147" s="19">
        <f t="shared" ca="1" si="1159"/>
        <v>0</v>
      </c>
      <c r="HA147" s="19">
        <f t="shared" ca="1" si="1159"/>
        <v>0</v>
      </c>
      <c r="HB147" s="19">
        <f t="shared" ca="1" si="1159"/>
        <v>0</v>
      </c>
      <c r="HC147" s="19">
        <f t="shared" ca="1" si="1159"/>
        <v>0</v>
      </c>
      <c r="HD147" s="19">
        <f t="shared" ca="1" si="1159"/>
        <v>0</v>
      </c>
      <c r="HE147" s="19">
        <f t="shared" ca="1" si="1159"/>
        <v>0</v>
      </c>
      <c r="HF147" s="19">
        <f t="shared" ca="1" si="1159"/>
        <v>0</v>
      </c>
      <c r="HG147" s="19">
        <f t="shared" ca="1" si="1159"/>
        <v>0</v>
      </c>
      <c r="HH147" s="19">
        <f t="shared" ca="1" si="1159"/>
        <v>0</v>
      </c>
      <c r="HI147" s="19">
        <f t="shared" ca="1" si="1159"/>
        <v>0</v>
      </c>
      <c r="HJ147" s="19">
        <f t="shared" ca="1" si="1159"/>
        <v>0</v>
      </c>
      <c r="HK147" s="19">
        <f t="shared" ca="1" si="1159"/>
        <v>0</v>
      </c>
      <c r="HL147" s="19">
        <f t="shared" ca="1" si="1160"/>
        <v>0</v>
      </c>
      <c r="HM147" s="19">
        <f t="shared" ca="1" si="1160"/>
        <v>0</v>
      </c>
      <c r="HN147" s="19">
        <f t="shared" ca="1" si="1160"/>
        <v>0</v>
      </c>
      <c r="HO147" s="19">
        <f t="shared" ca="1" si="1160"/>
        <v>0</v>
      </c>
      <c r="HP147" s="19">
        <f t="shared" ca="1" si="1160"/>
        <v>0</v>
      </c>
      <c r="HQ147" s="19">
        <f t="shared" ca="1" si="1160"/>
        <v>0</v>
      </c>
      <c r="HR147" s="19">
        <f t="shared" ca="1" si="1160"/>
        <v>0</v>
      </c>
      <c r="HS147" s="19">
        <f t="shared" ca="1" si="1160"/>
        <v>0</v>
      </c>
      <c r="HT147" s="19">
        <f t="shared" ca="1" si="1160"/>
        <v>0</v>
      </c>
      <c r="HU147" s="19">
        <f t="shared" ca="1" si="1160"/>
        <v>0</v>
      </c>
      <c r="HV147" s="19">
        <f t="shared" ca="1" si="1160"/>
        <v>0</v>
      </c>
      <c r="HW147" s="19">
        <f t="shared" ca="1" si="1160"/>
        <v>0</v>
      </c>
      <c r="HX147" s="19">
        <f t="shared" ca="1" si="1160"/>
        <v>0</v>
      </c>
      <c r="HY147" s="19">
        <f t="shared" ca="1" si="1160"/>
        <v>0</v>
      </c>
      <c r="HZ147" s="19">
        <f t="shared" ca="1" si="1160"/>
        <v>0</v>
      </c>
      <c r="IA147" s="19">
        <f t="shared" ca="1" si="1160"/>
        <v>0</v>
      </c>
      <c r="IB147" s="19">
        <f t="shared" ca="1" si="1160"/>
        <v>0</v>
      </c>
      <c r="IC147" s="19">
        <f t="shared" ca="1" si="1160"/>
        <v>0</v>
      </c>
      <c r="ID147" s="19">
        <f t="shared" ca="1" si="1160"/>
        <v>0</v>
      </c>
      <c r="IE147" s="5">
        <f t="shared" ca="1" si="1161"/>
        <v>67</v>
      </c>
      <c r="IF147" s="9"/>
      <c r="IG147" s="5">
        <f t="shared" ca="1" si="1162"/>
        <v>1</v>
      </c>
      <c r="IH147" s="5" t="b">
        <f t="shared" ca="1" si="1162"/>
        <v>0</v>
      </c>
      <c r="II147" s="19">
        <f t="shared" ca="1" si="1163"/>
        <v>0</v>
      </c>
      <c r="IJ147" s="5">
        <f t="shared" ca="1" si="1162"/>
        <v>55</v>
      </c>
      <c r="IK147" s="19">
        <f t="shared" ca="1" si="1163"/>
        <v>1</v>
      </c>
      <c r="IL147" s="19">
        <f t="shared" ca="1" si="1163"/>
        <v>0</v>
      </c>
      <c r="IM147" s="19">
        <f t="shared" ca="1" si="1163"/>
        <v>0</v>
      </c>
      <c r="IN147" s="19">
        <f t="shared" ca="1" si="1163"/>
        <v>0</v>
      </c>
      <c r="IO147" s="19">
        <f t="shared" ca="1" si="1163"/>
        <v>0</v>
      </c>
      <c r="IP147" s="19">
        <f t="shared" ca="1" si="1163"/>
        <v>0</v>
      </c>
      <c r="IQ147" s="19">
        <f t="shared" ca="1" si="1163"/>
        <v>0</v>
      </c>
      <c r="IR147" s="19">
        <f t="shared" ca="1" si="1163"/>
        <v>0</v>
      </c>
      <c r="IS147" s="19">
        <f t="shared" ca="1" si="1163"/>
        <v>0</v>
      </c>
      <c r="IT147" s="19">
        <f t="shared" ca="1" si="1163"/>
        <v>0</v>
      </c>
      <c r="IU147" s="19">
        <f t="shared" ca="1" si="1163"/>
        <v>0</v>
      </c>
      <c r="IV147" s="19">
        <f t="shared" ca="1" si="1163"/>
        <v>0</v>
      </c>
      <c r="IW147" s="19">
        <f t="shared" ca="1" si="1163"/>
        <v>0</v>
      </c>
      <c r="IX147" s="19">
        <f t="shared" ca="1" si="1163"/>
        <v>0</v>
      </c>
      <c r="IY147" s="19">
        <f t="shared" ca="1" si="1163"/>
        <v>0</v>
      </c>
      <c r="IZ147" s="19">
        <f t="shared" ca="1" si="1163"/>
        <v>0</v>
      </c>
      <c r="JA147" s="19">
        <f t="shared" ca="1" si="1163"/>
        <v>0</v>
      </c>
      <c r="JB147" s="19">
        <f t="shared" ca="1" si="1163"/>
        <v>0</v>
      </c>
      <c r="JC147" s="19">
        <f t="shared" ca="1" si="1163"/>
        <v>0</v>
      </c>
      <c r="JD147" s="19">
        <f t="shared" ca="1" si="1163"/>
        <v>0</v>
      </c>
      <c r="JE147" s="19">
        <f t="shared" ca="1" si="1163"/>
        <v>0</v>
      </c>
      <c r="JF147" s="19">
        <f t="shared" ca="1" si="1163"/>
        <v>0</v>
      </c>
      <c r="JG147" s="5">
        <f t="shared" ca="1" si="1164"/>
        <v>1.2500000000000001E-2</v>
      </c>
      <c r="JH147" s="567">
        <f t="shared" ca="1" si="1164"/>
        <v>0</v>
      </c>
      <c r="JI147" s="5">
        <f t="shared" ca="1" si="1164"/>
        <v>6.25E-2</v>
      </c>
      <c r="JJ147" s="5">
        <f t="shared" ca="1" si="1164"/>
        <v>6.25E-2</v>
      </c>
      <c r="JK147" s="5">
        <f t="shared" ca="1" si="1164"/>
        <v>6.25E-2</v>
      </c>
      <c r="JL147" s="19">
        <f t="shared" ca="1" si="1163"/>
        <v>1</v>
      </c>
      <c r="JM147" s="19">
        <f t="shared" ca="1" si="1163"/>
        <v>0</v>
      </c>
      <c r="JN147" s="19">
        <f t="shared" ca="1" si="1163"/>
        <v>1</v>
      </c>
      <c r="JO147" s="9"/>
      <c r="JP147" s="5" t="b">
        <f t="shared" ca="1" si="1165"/>
        <v>0</v>
      </c>
      <c r="JQ147" s="19" t="b">
        <f t="shared" ca="1" si="1185"/>
        <v>1</v>
      </c>
      <c r="JR147" s="19">
        <f t="shared" ca="1" si="1185"/>
        <v>10.3</v>
      </c>
      <c r="JS147" s="5" t="b">
        <f t="shared" ca="1" si="1166"/>
        <v>0</v>
      </c>
      <c r="JT147" s="5" t="b">
        <f t="shared" ca="1" si="1166"/>
        <v>0</v>
      </c>
      <c r="JU147" s="5" t="b">
        <f t="shared" ca="1" si="1166"/>
        <v>1</v>
      </c>
      <c r="JV147" s="144">
        <f t="shared" ca="1" si="1186"/>
        <v>1</v>
      </c>
      <c r="JW147" s="144">
        <f t="shared" ca="1" si="1186"/>
        <v>1</v>
      </c>
      <c r="JX147" s="19" t="str">
        <f t="shared" ca="1" si="1187"/>
        <v>-</v>
      </c>
      <c r="JY147" s="19" t="str">
        <f t="shared" ca="1" si="1187"/>
        <v>-</v>
      </c>
      <c r="JZ147" s="19" t="str">
        <f t="shared" ca="1" si="1187"/>
        <v>-</v>
      </c>
      <c r="KA147" s="19" t="str">
        <f t="shared" ca="1" si="1187"/>
        <v>-</v>
      </c>
      <c r="KB147" s="19">
        <f t="shared" ca="1" si="1187"/>
        <v>1</v>
      </c>
      <c r="KC147" s="19">
        <f t="shared" ca="1" si="1187"/>
        <v>0.66</v>
      </c>
      <c r="KD147" s="19" t="str">
        <f t="shared" ca="1" si="1187"/>
        <v>-</v>
      </c>
      <c r="KE147" s="5" t="b" cm="1">
        <f t="array" aca="1" ref="KE147" ca="1">IF(OR(KF147:KM147&lt;&gt;"-"),TRUE,"-")</f>
        <v>1</v>
      </c>
      <c r="KF147" s="237">
        <f t="shared" ca="1" si="1198"/>
        <v>2</v>
      </c>
      <c r="KG147" s="237">
        <f t="shared" ca="1" si="1198"/>
        <v>2</v>
      </c>
      <c r="KH147" s="237">
        <f t="shared" ca="1" si="1198"/>
        <v>2</v>
      </c>
      <c r="KI147" s="237">
        <f t="shared" ca="1" si="1198"/>
        <v>2</v>
      </c>
      <c r="KJ147" s="237">
        <f t="shared" ca="1" si="1198"/>
        <v>2</v>
      </c>
      <c r="KK147" s="237">
        <f t="shared" ca="1" si="1198"/>
        <v>2</v>
      </c>
      <c r="KL147" s="237">
        <f t="shared" ca="1" si="1198"/>
        <v>2</v>
      </c>
      <c r="KM147" s="237">
        <f t="shared" ca="1" si="1198"/>
        <v>2</v>
      </c>
      <c r="KN147" s="5" t="str">
        <f t="array" aca="1" ref="KN147" ca="1">IF(OR(KO147:KU147&lt;&gt;"-"),TRUE,"-")</f>
        <v>-</v>
      </c>
      <c r="KO147" s="19" t="str">
        <f t="shared" ca="1" si="1189"/>
        <v>-</v>
      </c>
      <c r="KP147" s="19" t="str">
        <f t="shared" ca="1" si="1189"/>
        <v>-</v>
      </c>
      <c r="KQ147" s="19" t="str">
        <f t="shared" ca="1" si="1189"/>
        <v>-</v>
      </c>
      <c r="KR147" s="19" t="str">
        <f t="shared" ca="1" si="1189"/>
        <v>-</v>
      </c>
      <c r="KS147" s="19" t="str">
        <f t="shared" ca="1" si="1189"/>
        <v>-</v>
      </c>
      <c r="KT147" s="19" t="str">
        <f t="shared" ca="1" si="1189"/>
        <v>-</v>
      </c>
      <c r="KU147" s="19" t="str">
        <f t="shared" ca="1" si="1189"/>
        <v>-</v>
      </c>
      <c r="KV147" s="19" t="b">
        <f t="shared" ca="1" si="1189"/>
        <v>0</v>
      </c>
      <c r="KW147" s="144">
        <f t="shared" ca="1" si="1168"/>
        <v>2</v>
      </c>
      <c r="KX147" s="19">
        <f t="shared" ca="1" si="1189"/>
        <v>2</v>
      </c>
      <c r="KY147" s="19" t="b">
        <f t="shared" ca="1" si="1189"/>
        <v>0</v>
      </c>
      <c r="KZ147" s="19" t="str">
        <f t="shared" ca="1" si="1189"/>
        <v>-</v>
      </c>
      <c r="LA147" s="5" t="str">
        <f t="shared" ca="1" si="1169"/>
        <v>-</v>
      </c>
      <c r="LB147" s="5" t="str">
        <f t="shared" ca="1" si="1169"/>
        <v>-</v>
      </c>
      <c r="LC147" s="5" t="str">
        <f t="shared" ca="1" si="1169"/>
        <v>-</v>
      </c>
      <c r="LD147" s="5" t="str">
        <f t="shared" ca="1" si="1169"/>
        <v>-</v>
      </c>
      <c r="LE147" s="19" t="b">
        <f t="shared" ca="1" si="1190"/>
        <v>0</v>
      </c>
      <c r="LF147" s="19" t="str">
        <f t="shared" ca="1" si="1190"/>
        <v>-</v>
      </c>
      <c r="LG147" s="19" t="str">
        <f t="shared" ca="1" si="1190"/>
        <v>-</v>
      </c>
      <c r="LH147" s="19" t="b">
        <f t="shared" ca="1" si="1190"/>
        <v>1</v>
      </c>
      <c r="LI147" s="19">
        <f t="shared" ca="1" si="1190"/>
        <v>0.75</v>
      </c>
      <c r="LJ147" s="19">
        <f t="shared" ca="1" si="1190"/>
        <v>0.75</v>
      </c>
      <c r="LK147" s="19">
        <f t="shared" ca="1" si="1190"/>
        <v>0.99</v>
      </c>
      <c r="LL147" s="19">
        <f t="shared" ca="1" si="1190"/>
        <v>0.5</v>
      </c>
      <c r="LM147" s="19">
        <f t="shared" ca="1" si="1190"/>
        <v>0</v>
      </c>
      <c r="LN147" s="19">
        <f t="shared" ca="1" si="1190"/>
        <v>0</v>
      </c>
      <c r="LO147" s="19" t="str">
        <f t="shared" ca="1" si="1190"/>
        <v>-</v>
      </c>
      <c r="LP147" s="5" t="str" cm="1">
        <f t="array" aca="1" ref="LP147" ca="1">INDEX(i.meatgrid,$Q147,LP$7)</f>
        <v>-</v>
      </c>
      <c r="LQ147" s="5" t="str" cm="1">
        <f t="array" aca="1" ref="LQ147" ca="1">INDEX(i.meatgrid,$Q147,LQ$7)</f>
        <v>-</v>
      </c>
      <c r="LR147" s="19" t="str">
        <f t="shared" ca="1" si="1190"/>
        <v>-</v>
      </c>
      <c r="LS147" s="5">
        <f t="shared" ca="1" si="1171"/>
        <v>1</v>
      </c>
      <c r="LT147" s="9"/>
      <c r="LU147" s="19">
        <f t="shared" ca="1" si="1190"/>
        <v>70</v>
      </c>
      <c r="LV147" s="19">
        <f t="shared" ca="1" si="1172"/>
        <v>50</v>
      </c>
      <c r="LW147" s="19">
        <f t="shared" ca="1" si="1172"/>
        <v>80</v>
      </c>
      <c r="LX147" s="19">
        <f t="shared" ca="1" si="1172"/>
        <v>50</v>
      </c>
      <c r="LY147" s="5" t="b" cm="1">
        <f t="array" aca="1" ref="LY147" ca="1">INDEX(i.meatgrid,$Q147,LY$7)</f>
        <v>0</v>
      </c>
      <c r="LZ147" s="5" t="b" cm="1">
        <f t="array" aca="1" ref="LZ147" ca="1">INDEX(i.meatgrid,$Q147,LZ$7)</f>
        <v>0</v>
      </c>
      <c r="MA147" s="5" cm="1">
        <f t="array" aca="1" ref="MA147" ca="1">INDEX(i.meatgrid,$Q147,MA$7)</f>
        <v>40</v>
      </c>
      <c r="MB147" s="5" t="str" cm="1">
        <f t="array" aca="1" ref="MB147" ca="1">INDEX(i.meatgrid,$Q147,MB$7)</f>
        <v>-</v>
      </c>
      <c r="MC147" s="19">
        <f t="shared" ca="1" si="1173"/>
        <v>1</v>
      </c>
      <c r="MD147" s="5">
        <f t="shared" ca="1" si="1174"/>
        <v>1</v>
      </c>
      <c r="ME147" s="5" cm="1">
        <f t="array" aca="1" ref="ME147" ca="1">INDEX(i.meatgrid,$Q147,ME$7)</f>
        <v>1</v>
      </c>
      <c r="MF147" s="5" cm="1">
        <f t="array" aca="1" ref="MF147" ca="1">INDEX(i.meatgrid,$Q147,MF$7)</f>
        <v>0</v>
      </c>
      <c r="MG147" s="5" cm="1">
        <f t="array" aca="1" ref="MG147" ca="1">INDEX(i.meatgrid,$Q147,MG$7)</f>
        <v>0</v>
      </c>
      <c r="MH147" s="5" cm="1">
        <f t="array" aca="1" ref="MH147" ca="1">INDEX(i.meatgrid,$Q147,MH$7)</f>
        <v>0</v>
      </c>
      <c r="MI147" s="5" cm="1">
        <f t="array" aca="1" ref="MI147" ca="1">INDEX(i.meatgrid,$Q147,MI$7)</f>
        <v>0</v>
      </c>
      <c r="MJ147" s="5" cm="1">
        <f t="array" aca="1" ref="MJ147" ca="1">INDEX(i.meatgrid,$Q147,MJ$7)</f>
        <v>1</v>
      </c>
      <c r="MK147" s="5" cm="1">
        <f t="array" aca="1" ref="MK147" ca="1">INDEX(i.meatgrid,$Q147,MK$7)</f>
        <v>1</v>
      </c>
      <c r="ML147" s="5" cm="1">
        <f t="array" aca="1" ref="ML147" ca="1">INDEX(i.meatgrid,$Q147,ML$7)</f>
        <v>1</v>
      </c>
      <c r="MM147" s="19">
        <f t="shared" ca="1" si="1175"/>
        <v>1</v>
      </c>
      <c r="MN147" s="9"/>
      <c r="MO147" s="19" t="b">
        <f t="shared" ca="1" si="1176"/>
        <v>0</v>
      </c>
      <c r="MP147" s="19" t="b">
        <f t="shared" ca="1" si="1176"/>
        <v>0</v>
      </c>
      <c r="MQ147" s="19">
        <f t="shared" ca="1" si="1176"/>
        <v>1</v>
      </c>
      <c r="MR147" s="19">
        <f t="shared" ca="1" si="1176"/>
        <v>0.75</v>
      </c>
      <c r="MS147" s="19">
        <f t="shared" ca="1" si="1176"/>
        <v>0.75</v>
      </c>
      <c r="MT147" s="19">
        <f t="shared" ca="1" si="1176"/>
        <v>0.8</v>
      </c>
      <c r="MU147" s="19">
        <f t="shared" ca="1" si="1176"/>
        <v>0.82499999999999996</v>
      </c>
      <c r="MV147" s="19">
        <f t="shared" ca="1" si="1176"/>
        <v>0.875</v>
      </c>
      <c r="MW147" s="19">
        <f t="shared" ca="1" si="1176"/>
        <v>0.9</v>
      </c>
      <c r="MX147" s="19">
        <f t="shared" ca="1" si="1176"/>
        <v>1</v>
      </c>
      <c r="MY147" s="19">
        <f t="shared" ca="1" si="1176"/>
        <v>0.875</v>
      </c>
      <c r="MZ147" s="19" t="b">
        <f t="shared" ca="1" si="1176"/>
        <v>1</v>
      </c>
      <c r="NA147" s="19">
        <f t="shared" ca="1" si="1176"/>
        <v>74.989999999999995</v>
      </c>
      <c r="NB147" s="19" t="str">
        <f t="shared" ca="1" si="1176"/>
        <v>-</v>
      </c>
      <c r="NC147" s="19" t="str">
        <f t="shared" ca="1" si="1176"/>
        <v>-</v>
      </c>
      <c r="ND147" s="19" t="str">
        <f t="shared" ca="1" si="1176"/>
        <v>-</v>
      </c>
      <c r="NE147" s="19" t="str">
        <f t="shared" ca="1" si="1177"/>
        <v>-</v>
      </c>
      <c r="NF147" s="19" t="str">
        <f t="shared" ca="1" si="1177"/>
        <v>-</v>
      </c>
      <c r="NG147" s="19" t="str">
        <f t="shared" ca="1" si="1177"/>
        <v>-</v>
      </c>
      <c r="NH147" s="19" t="str">
        <f t="shared" ca="1" si="1177"/>
        <v>-</v>
      </c>
      <c r="NI147" s="19">
        <f t="shared" ca="1" si="1177"/>
        <v>36.99</v>
      </c>
      <c r="NJ147" s="19">
        <f t="shared" ca="1" si="1177"/>
        <v>36.99</v>
      </c>
      <c r="NK147" s="19" t="str">
        <f t="shared" ca="1" si="1177"/>
        <v>-</v>
      </c>
      <c r="NL147" s="19" t="str">
        <f t="shared" ca="1" si="1177"/>
        <v>-</v>
      </c>
      <c r="NM147" s="19" t="str">
        <f t="shared" ca="1" si="1177"/>
        <v>-</v>
      </c>
      <c r="NN147" s="19" t="str">
        <f t="shared" ca="1" si="1177"/>
        <v>-</v>
      </c>
      <c r="NO147" s="19" t="str">
        <f t="shared" ca="1" si="1177"/>
        <v>-</v>
      </c>
      <c r="NP147" s="19">
        <f t="shared" ca="1" si="1177"/>
        <v>49.99</v>
      </c>
      <c r="NQ147" s="19">
        <f t="shared" ca="1" si="1177"/>
        <v>49.99</v>
      </c>
      <c r="NR147" s="19">
        <f t="shared" ca="1" si="1177"/>
        <v>49.99</v>
      </c>
      <c r="NS147" s="19">
        <f t="shared" ca="1" si="1177"/>
        <v>49.99</v>
      </c>
      <c r="NT147" s="19">
        <f t="shared" ca="1" si="1177"/>
        <v>49.99</v>
      </c>
      <c r="NU147" s="19">
        <f t="shared" ca="1" si="1177"/>
        <v>49.99</v>
      </c>
      <c r="NV147" s="19">
        <f t="shared" ca="1" si="1177"/>
        <v>49.99</v>
      </c>
      <c r="NW147" s="19">
        <f t="shared" ca="1" si="1177"/>
        <v>49.99</v>
      </c>
      <c r="NX147" s="19">
        <f t="shared" ca="1" si="1177"/>
        <v>412.99</v>
      </c>
      <c r="NY147" s="19">
        <f t="shared" ca="1" si="1177"/>
        <v>412.99</v>
      </c>
      <c r="NZ147" s="19" t="str">
        <f t="shared" ca="1" si="1177"/>
        <v>-</v>
      </c>
      <c r="OA147" s="19" t="str">
        <f t="shared" ca="1" si="1177"/>
        <v>-</v>
      </c>
      <c r="OB147" s="19" t="str">
        <f t="shared" ca="1" si="1177"/>
        <v>-</v>
      </c>
      <c r="OC147" s="19" t="str">
        <f t="shared" ca="1" si="1177"/>
        <v>-</v>
      </c>
      <c r="OD147" s="19" t="str">
        <f t="shared" ca="1" si="1177"/>
        <v>-</v>
      </c>
      <c r="OE147" s="19">
        <f t="shared" ca="1" si="1177"/>
        <v>6.8900000000000006</v>
      </c>
      <c r="OF147" s="19">
        <f t="shared" ca="1" si="1177"/>
        <v>6.8900000000000006</v>
      </c>
      <c r="OG147" s="19">
        <f t="shared" ca="1" si="1177"/>
        <v>6.8900000000000006</v>
      </c>
      <c r="OH147" s="19">
        <f t="shared" ca="1" si="1177"/>
        <v>6.8900000000000006</v>
      </c>
      <c r="OI147" s="19">
        <f t="shared" ca="1" si="1177"/>
        <v>6.8900000000000006</v>
      </c>
      <c r="OJ147" s="19">
        <f t="shared" ca="1" si="1177"/>
        <v>6.8900000000000006</v>
      </c>
      <c r="OK147" s="19">
        <f t="shared" ca="1" si="1177"/>
        <v>6.8900000000000006</v>
      </c>
      <c r="OL147" s="19">
        <f t="shared" ca="1" si="1177"/>
        <v>6.8900000000000006</v>
      </c>
      <c r="OM147" s="19">
        <f t="shared" ca="1" si="1177"/>
        <v>346.99</v>
      </c>
      <c r="ON147" s="19">
        <f t="shared" ca="1" si="1177"/>
        <v>346.99</v>
      </c>
      <c r="OO147" s="19" t="str">
        <f t="shared" ca="1" si="1177"/>
        <v>-</v>
      </c>
      <c r="OP147" s="19" t="str">
        <f t="shared" ca="1" si="1177"/>
        <v>-</v>
      </c>
      <c r="OQ147" s="19" t="str">
        <f t="shared" ca="1" si="1177"/>
        <v>-</v>
      </c>
      <c r="OR147" s="19" t="str">
        <f t="shared" ca="1" si="1177"/>
        <v>-</v>
      </c>
      <c r="OS147" s="19" t="str">
        <f t="shared" ca="1" si="1177"/>
        <v>-</v>
      </c>
      <c r="OT147" s="19">
        <f t="shared" ca="1" si="1177"/>
        <v>0</v>
      </c>
      <c r="OU147" s="24">
        <v>0</v>
      </c>
    </row>
    <row r="148" spans="1:411" outlineLevel="2">
      <c r="A148" s="21">
        <f t="shared" si="158"/>
        <v>143</v>
      </c>
      <c r="B148" s="222">
        <f t="shared" ca="1" si="1191"/>
        <v>139</v>
      </c>
      <c r="C148">
        <v>204</v>
      </c>
      <c r="D148" s="144" t="str">
        <f t="shared" ca="1" si="1138"/>
        <v>GSM</v>
      </c>
      <c r="E148" t="b">
        <v>1</v>
      </c>
      <c r="F148" t="b">
        <v>0</v>
      </c>
      <c r="G148" t="b">
        <f t="shared" si="1139"/>
        <v>1</v>
      </c>
      <c r="H148" s="237">
        <f t="shared" ca="1" si="1192"/>
        <v>2</v>
      </c>
      <c r="I148" s="237">
        <f t="shared" ca="1" si="1192"/>
        <v>1</v>
      </c>
      <c r="J148" s="237" t="str">
        <f t="shared" ca="1" si="1192"/>
        <v/>
      </c>
      <c r="K148" s="237">
        <f t="shared" ca="1" si="1192"/>
        <v>2</v>
      </c>
      <c r="L148" s="237">
        <f t="shared" ca="1" si="1178"/>
        <v>2</v>
      </c>
      <c r="M148" s="237">
        <f t="shared" ca="1" si="1178"/>
        <v>2</v>
      </c>
      <c r="N148" s="237">
        <f t="shared" ca="1" si="1178"/>
        <v>3</v>
      </c>
      <c r="O148" s="237">
        <f t="shared" ca="1" si="1178"/>
        <v>1</v>
      </c>
      <c r="P148" s="237">
        <f t="shared" ca="1" si="1178"/>
        <v>1</v>
      </c>
      <c r="Q148" s="237">
        <f t="shared" ca="1" si="1178"/>
        <v>4</v>
      </c>
      <c r="R148" s="237">
        <f t="shared" ca="1" si="1178"/>
        <v>1</v>
      </c>
      <c r="S148" s="237">
        <f t="shared" ca="1" si="1178"/>
        <v>1</v>
      </c>
      <c r="T148" s="237">
        <f t="shared" ca="1" si="1178"/>
        <v>1</v>
      </c>
      <c r="U148" s="275"/>
      <c r="V148" s="275"/>
      <c r="W148" s="237">
        <f t="shared" ca="1" si="1179"/>
        <v>0</v>
      </c>
      <c r="X148" s="275"/>
      <c r="Y148" s="275">
        <f t="shared" ca="1" si="1180"/>
        <v>0</v>
      </c>
      <c r="Z148" s="275">
        <f t="shared" ca="1" si="1180"/>
        <v>0</v>
      </c>
      <c r="AA148" s="275">
        <f t="shared" ca="1" si="1180"/>
        <v>0</v>
      </c>
      <c r="AB148" s="275">
        <f t="shared" ca="1" si="1180"/>
        <v>0</v>
      </c>
      <c r="AC148" s="275">
        <f t="shared" ca="1" si="1180"/>
        <v>0</v>
      </c>
      <c r="AD148" s="275">
        <f t="shared" ca="1" si="1180"/>
        <v>0</v>
      </c>
      <c r="AE148" s="275">
        <f t="shared" ca="1" si="1180"/>
        <v>0</v>
      </c>
      <c r="AF148" s="144">
        <f ca="1">INDEX(CHOOSE($N148,DataAutumn!i.AdultDrys,DataWinter!i.AdultDrys,DataSpring!i.AdultDrys),1,$M148)</f>
        <v>3</v>
      </c>
      <c r="AG148" s="5">
        <f t="shared" ca="1" si="1140"/>
        <v>2</v>
      </c>
      <c r="AH148" s="5">
        <f t="shared" ca="1" si="1140"/>
        <v>0</v>
      </c>
      <c r="AI148" s="5">
        <f t="shared" ca="1" si="1141"/>
        <v>1</v>
      </c>
      <c r="AJ148">
        <f t="shared" ca="1" si="1142"/>
        <v>5</v>
      </c>
      <c r="AL148" s="231" t="str">
        <f ca="1">TEXT(LEFT(OFFSET(AL148,-1,0),5)+1,"00000")&amp;MID(OFFSET(AL148,-1,0),6,FIND(" ",OFFSET(AL148,-1,0),7)-5)
&amp; $D148           &amp; " Day"&amp;INDEX(i.DOY,$N148,1)              &amp; IF($IG148=0," FWM","")&amp;IF($IG148=1," MWM","")&amp;IF($IG148=5," Mat","")&amp;IF($IH148=TRUE,"&amp;BBT","    ")
&amp;INDEX(DataMaster!$B$98:$B$105,$Q148,0)    &amp;IF(JQ148," SR"&amp;JR148,"")&amp; " WP"&amp;TEXT($MC148*100,"000p")           &amp; " MP"&amp;TEXT($MD148*100,"000p")           &amp; " GP"&amp;TEXT($MM148*100,"000p")
&amp; " (F"&amp;3+COUNTIF($CV148:$CY148,TRUE)&amp;3&amp;"N"&amp;$DM148&amp;$DN148&amp;")"</f>
        <v>00005 FeedSupply_DSP GSM Day204 MWM    Prime SR10.3 WP100p MP100p GP100p (F33N33)</v>
      </c>
      <c r="AM148" s="9" t="str">
        <f ca="1">IF(COUNTIF(AL$5:AL148,AL148)=1,"-","Dup")</f>
        <v>-</v>
      </c>
      <c r="AN148" s="9"/>
      <c r="AO148" s="237" t="str">
        <f t="shared" ca="1" si="1193"/>
        <v>-</v>
      </c>
      <c r="AP148" s="237" t="str">
        <f t="shared" ca="1" si="1193"/>
        <v>-</v>
      </c>
      <c r="AQ148" s="237" t="str">
        <f t="shared" ca="1" si="1193"/>
        <v>-</v>
      </c>
      <c r="AR148" s="237" t="str">
        <f t="shared" ca="1" si="1193"/>
        <v>-</v>
      </c>
      <c r="AS148" s="237" t="str">
        <f t="shared" ca="1" si="1193"/>
        <v>-</v>
      </c>
      <c r="AT148" s="237" t="str">
        <f t="shared" ca="1" si="1193"/>
        <v>-</v>
      </c>
      <c r="AU148" s="237" t="str">
        <f t="shared" ca="1" si="1193"/>
        <v>-</v>
      </c>
      <c r="AV148" s="237" t="str">
        <f t="shared" ca="1" si="1193"/>
        <v>-</v>
      </c>
      <c r="AW148" s="9"/>
      <c r="AX148" s="5" t="b">
        <f t="shared" ca="1" si="1143"/>
        <v>0</v>
      </c>
      <c r="AY148" s="5" t="str">
        <f t="shared" ca="1" si="1143"/>
        <v>-</v>
      </c>
      <c r="AZ148" s="5" t="b">
        <f t="shared" ca="1" si="1143"/>
        <v>0</v>
      </c>
      <c r="BA148" s="5" t="b">
        <f t="shared" ca="1" si="1143"/>
        <v>1</v>
      </c>
      <c r="BB148" s="5" t="b">
        <f t="shared" ca="1" si="1143"/>
        <v>1</v>
      </c>
      <c r="BC148" s="144">
        <f t="shared" ca="1" si="1143"/>
        <v>0</v>
      </c>
      <c r="BD148" s="19" t="b">
        <f t="shared" ca="1" si="1144"/>
        <v>1</v>
      </c>
      <c r="BE148" s="9"/>
      <c r="BF148" s="5" t="str">
        <f t="shared" ca="1" si="1145"/>
        <v>-</v>
      </c>
      <c r="BG148" s="19" t="str">
        <f t="shared" ca="1" si="1146"/>
        <v>-</v>
      </c>
      <c r="BH148" s="19" t="str">
        <f t="shared" ca="1" si="1146"/>
        <v>-</v>
      </c>
      <c r="BI148" s="19" t="str">
        <f t="shared" ca="1" si="1146"/>
        <v>-</v>
      </c>
      <c r="BJ148" s="5" t="str">
        <f t="shared" ca="1" si="1147"/>
        <v>-</v>
      </c>
      <c r="BK148" s="19" t="str">
        <f t="shared" ca="1" si="1148"/>
        <v>-</v>
      </c>
      <c r="BL148" s="5" t="str">
        <f t="shared" ca="1" si="1149"/>
        <v>-</v>
      </c>
      <c r="BM148" s="19" t="str">
        <f t="shared" ca="1" si="1150"/>
        <v>-</v>
      </c>
      <c r="BN148" s="19" t="str">
        <f t="shared" ca="1" si="1150"/>
        <v>-</v>
      </c>
      <c r="BO148" s="19" t="str">
        <f t="shared" ca="1" si="1150"/>
        <v>-</v>
      </c>
      <c r="BP148" s="5" t="str">
        <f t="shared" ca="1" si="1151"/>
        <v>-</v>
      </c>
      <c r="BQ148" s="9"/>
      <c r="BR148" s="19" t="str">
        <f t="shared" ca="1" si="1152"/>
        <v>-</v>
      </c>
      <c r="BS148" s="19" t="str">
        <f t="shared" ca="1" si="1152"/>
        <v>-</v>
      </c>
      <c r="BT148" s="19" t="str">
        <f t="shared" ca="1" si="1152"/>
        <v>-</v>
      </c>
      <c r="BU148" s="19" t="str">
        <f t="shared" ca="1" si="1152"/>
        <v>-</v>
      </c>
      <c r="BV148" s="19" t="str">
        <f t="shared" ca="1" si="1152"/>
        <v>-</v>
      </c>
      <c r="BW148" s="19" t="str">
        <f t="shared" ca="1" si="1152"/>
        <v>-</v>
      </c>
      <c r="BX148" s="19" t="str">
        <f t="shared" ca="1" si="1152"/>
        <v>-</v>
      </c>
      <c r="BY148" s="19" t="str">
        <f t="shared" ca="1" si="1152"/>
        <v>-</v>
      </c>
      <c r="BZ148" s="19" t="str">
        <f t="shared" ca="1" si="1152"/>
        <v>-</v>
      </c>
      <c r="CA148" s="19" t="str">
        <f t="shared" ca="1" si="1152"/>
        <v>-</v>
      </c>
      <c r="CB148" s="9"/>
      <c r="CC148" s="237" t="b">
        <f t="shared" ca="1" si="1199"/>
        <v>1</v>
      </c>
      <c r="CD148" s="12" t="b">
        <v>1</v>
      </c>
      <c r="CE148" s="237" t="b">
        <f t="shared" ca="1" si="1199"/>
        <v>1</v>
      </c>
      <c r="CF148" s="251">
        <f t="shared" ca="1" si="1194"/>
        <v>2234105</v>
      </c>
      <c r="CG148" s="237" t="b">
        <f t="shared" ca="1" si="1199"/>
        <v>0</v>
      </c>
      <c r="CH148" s="12" t="s">
        <v>34</v>
      </c>
      <c r="CI148" s="19" t="b">
        <f t="shared" ca="1" si="1182"/>
        <v>1</v>
      </c>
      <c r="CJ148" s="237">
        <f t="shared" ca="1" si="1195"/>
        <v>4105</v>
      </c>
      <c r="CK148" s="19" t="str">
        <f t="shared" ca="1" si="1182"/>
        <v>-</v>
      </c>
      <c r="CL148" s="19">
        <f t="shared" ca="1" si="1182"/>
        <v>1</v>
      </c>
      <c r="CM148" s="19">
        <f t="shared" ca="1" si="1182"/>
        <v>1</v>
      </c>
      <c r="CN148" s="9"/>
      <c r="CO148" s="444">
        <f t="shared" ca="1" si="1154"/>
        <v>652</v>
      </c>
      <c r="CP148" s="444">
        <f t="shared" ca="1" si="1154"/>
        <v>686</v>
      </c>
      <c r="CQ148" s="444">
        <f t="shared" ca="1" si="1154"/>
        <v>721</v>
      </c>
      <c r="CR148" s="152">
        <f t="shared" ca="1" si="1155"/>
        <v>378</v>
      </c>
      <c r="CS148" s="152">
        <f t="shared" ca="1" si="1155"/>
        <v>413</v>
      </c>
      <c r="CT148" s="152">
        <f t="shared" ca="1" si="1155"/>
        <v>448</v>
      </c>
      <c r="CU148" s="19" t="str">
        <f t="shared" ca="1" si="1156"/>
        <v>-</v>
      </c>
      <c r="CV148" s="12" t="b">
        <v>0</v>
      </c>
      <c r="CW148" s="12" t="b">
        <v>0</v>
      </c>
      <c r="CX148" s="12" t="b">
        <v>0</v>
      </c>
      <c r="CY148" s="12" t="b">
        <v>0</v>
      </c>
      <c r="CZ148" s="19" t="b">
        <f t="shared" ca="1" si="1156"/>
        <v>1</v>
      </c>
      <c r="DA148" s="19">
        <f t="shared" ca="1" si="1156"/>
        <v>0</v>
      </c>
      <c r="DB148" s="19">
        <f t="shared" ca="1" si="1156"/>
        <v>0</v>
      </c>
      <c r="DC148" s="19">
        <f t="shared" ca="1" si="1156"/>
        <v>0</v>
      </c>
      <c r="DD148" s="19">
        <f t="shared" ca="1" si="1156"/>
        <v>0</v>
      </c>
      <c r="DE148" s="19">
        <f t="shared" ca="1" si="1156"/>
        <v>0</v>
      </c>
      <c r="DF148" s="19">
        <f t="shared" ca="1" si="1156"/>
        <v>0</v>
      </c>
      <c r="DG148" s="19">
        <f t="shared" ca="1" si="1156"/>
        <v>0</v>
      </c>
      <c r="DH148" s="19">
        <f t="shared" ca="1" si="1156"/>
        <v>0</v>
      </c>
      <c r="DI148" s="19">
        <f t="shared" ca="1" si="1156"/>
        <v>0</v>
      </c>
      <c r="DJ148" s="19">
        <f t="shared" ca="1" si="1156"/>
        <v>0</v>
      </c>
      <c r="DK148" s="19">
        <f t="shared" ca="1" si="1156"/>
        <v>0</v>
      </c>
      <c r="DL148" s="19">
        <f t="shared" ca="1" si="1157"/>
        <v>0</v>
      </c>
      <c r="DM148" s="12">
        <v>3</v>
      </c>
      <c r="DN148" s="12">
        <v>3</v>
      </c>
      <c r="DO148" s="19">
        <f t="shared" ca="1" si="1196"/>
        <v>0</v>
      </c>
      <c r="DP148" s="12">
        <v>1</v>
      </c>
      <c r="DQ148" s="12">
        <v>-1</v>
      </c>
      <c r="DR148" s="19" t="str">
        <f t="shared" ca="1" si="1157"/>
        <v>-</v>
      </c>
      <c r="DS148" s="19" t="str">
        <f t="shared" ca="1" si="1157"/>
        <v>-</v>
      </c>
      <c r="DT148" s="19" t="str">
        <f t="shared" ca="1" si="1157"/>
        <v>-</v>
      </c>
      <c r="DU148" s="251">
        <f t="shared" ca="1" si="1183"/>
        <v>0</v>
      </c>
      <c r="DV148" s="251">
        <f t="shared" si="1197"/>
        <v>1</v>
      </c>
      <c r="DW148" s="251">
        <f t="shared" si="1184"/>
        <v>-1</v>
      </c>
      <c r="DX148" s="19" t="str">
        <f t="shared" ca="1" si="1157"/>
        <v>-</v>
      </c>
      <c r="DY148" s="19" t="str">
        <f t="shared" ca="1" si="1157"/>
        <v>-</v>
      </c>
      <c r="DZ148" s="19" t="str">
        <f t="shared" ca="1" si="1157"/>
        <v>-</v>
      </c>
      <c r="EA148" s="19" t="str">
        <f t="shared" ca="1" si="1157"/>
        <v>-</v>
      </c>
      <c r="EB148" s="19" t="str">
        <f t="shared" ca="1" si="1157"/>
        <v>-</v>
      </c>
      <c r="EC148" s="19" t="str">
        <f t="shared" ca="1" si="1157"/>
        <v>-</v>
      </c>
      <c r="ED148" s="19">
        <f t="shared" ca="1" si="1157"/>
        <v>0</v>
      </c>
      <c r="EE148" s="19">
        <f t="shared" ca="1" si="1157"/>
        <v>0</v>
      </c>
      <c r="EF148" s="19">
        <f t="shared" ca="1" si="1157"/>
        <v>0</v>
      </c>
      <c r="EG148" s="19">
        <f t="shared" ca="1" si="1157"/>
        <v>0</v>
      </c>
      <c r="EH148" s="19">
        <f t="shared" ca="1" si="1157"/>
        <v>0</v>
      </c>
      <c r="EI148" s="19">
        <f t="shared" ca="1" si="1157"/>
        <v>0</v>
      </c>
      <c r="EJ148" s="19">
        <f t="shared" ca="1" si="1157"/>
        <v>0</v>
      </c>
      <c r="EK148" s="19">
        <f t="shared" ca="1" si="1157"/>
        <v>0</v>
      </c>
      <c r="EL148" s="19">
        <f t="shared" ca="1" si="1157"/>
        <v>0</v>
      </c>
      <c r="EM148" s="19">
        <f t="shared" ca="1" si="1157"/>
        <v>0</v>
      </c>
      <c r="EN148" s="19">
        <f t="shared" ca="1" si="1157"/>
        <v>0</v>
      </c>
      <c r="EO148" s="19">
        <f t="shared" ca="1" si="1157"/>
        <v>0</v>
      </c>
      <c r="EP148" s="19">
        <f t="shared" ca="1" si="1157"/>
        <v>0</v>
      </c>
      <c r="EQ148" s="19">
        <f t="shared" ca="1" si="1157"/>
        <v>0</v>
      </c>
      <c r="ER148" s="19">
        <f t="shared" ca="1" si="1157"/>
        <v>0</v>
      </c>
      <c r="ES148" s="19">
        <f t="shared" ca="1" si="1157"/>
        <v>0</v>
      </c>
      <c r="ET148" s="19">
        <f t="shared" ca="1" si="1158"/>
        <v>0</v>
      </c>
      <c r="EU148" s="19">
        <f t="shared" ca="1" si="1158"/>
        <v>0</v>
      </c>
      <c r="EV148" s="19">
        <f t="shared" ca="1" si="1158"/>
        <v>0</v>
      </c>
      <c r="EW148" s="19">
        <f t="shared" ca="1" si="1158"/>
        <v>0</v>
      </c>
      <c r="EX148" s="19">
        <f t="shared" ca="1" si="1158"/>
        <v>0</v>
      </c>
      <c r="EY148" s="19">
        <f t="shared" ca="1" si="1158"/>
        <v>0</v>
      </c>
      <c r="EZ148" s="19">
        <f t="shared" ca="1" si="1158"/>
        <v>0</v>
      </c>
      <c r="FA148" s="19">
        <f t="shared" ca="1" si="1158"/>
        <v>0</v>
      </c>
      <c r="FB148" s="19">
        <f t="shared" ca="1" si="1158"/>
        <v>0</v>
      </c>
      <c r="FC148" s="19">
        <f t="shared" ca="1" si="1158"/>
        <v>0</v>
      </c>
      <c r="FD148" s="19">
        <f t="shared" ca="1" si="1158"/>
        <v>0</v>
      </c>
      <c r="FE148" s="19">
        <f t="shared" ca="1" si="1158"/>
        <v>0</v>
      </c>
      <c r="FF148" s="19">
        <f t="shared" ca="1" si="1158"/>
        <v>0</v>
      </c>
      <c r="FG148" s="19">
        <f t="shared" ca="1" si="1158"/>
        <v>0</v>
      </c>
      <c r="FH148" s="19">
        <f t="shared" ca="1" si="1158"/>
        <v>0</v>
      </c>
      <c r="FI148" s="19">
        <f t="shared" ca="1" si="1158"/>
        <v>0</v>
      </c>
      <c r="FJ148" s="19">
        <f t="shared" ca="1" si="1159"/>
        <v>0</v>
      </c>
      <c r="FK148" s="19">
        <f t="shared" ca="1" si="1159"/>
        <v>0</v>
      </c>
      <c r="FL148" s="19">
        <f t="shared" ca="1" si="1159"/>
        <v>0</v>
      </c>
      <c r="FM148" s="19">
        <f t="shared" ca="1" si="1159"/>
        <v>0</v>
      </c>
      <c r="FN148" s="19">
        <f t="shared" ca="1" si="1159"/>
        <v>0</v>
      </c>
      <c r="FO148" s="19">
        <f t="shared" ca="1" si="1159"/>
        <v>0</v>
      </c>
      <c r="FP148" s="19">
        <f t="shared" ca="1" si="1159"/>
        <v>0</v>
      </c>
      <c r="FQ148" s="19">
        <f t="shared" ca="1" si="1159"/>
        <v>0</v>
      </c>
      <c r="FR148" s="19">
        <f t="shared" ca="1" si="1159"/>
        <v>0</v>
      </c>
      <c r="FS148" s="19">
        <f t="shared" ca="1" si="1159"/>
        <v>0</v>
      </c>
      <c r="FT148" s="19">
        <f t="shared" ca="1" si="1159"/>
        <v>0</v>
      </c>
      <c r="FU148" s="19">
        <f t="shared" ca="1" si="1159"/>
        <v>0</v>
      </c>
      <c r="FV148" s="19">
        <f t="shared" ca="1" si="1159"/>
        <v>0</v>
      </c>
      <c r="FW148" s="19">
        <f t="shared" ca="1" si="1159"/>
        <v>0</v>
      </c>
      <c r="FX148" s="19">
        <f t="shared" ca="1" si="1159"/>
        <v>0</v>
      </c>
      <c r="FY148" s="19">
        <f t="shared" ca="1" si="1159"/>
        <v>0</v>
      </c>
      <c r="FZ148" s="19">
        <f t="shared" ca="1" si="1159"/>
        <v>0</v>
      </c>
      <c r="GA148" s="19">
        <f t="shared" ca="1" si="1159"/>
        <v>0</v>
      </c>
      <c r="GB148" s="19">
        <f t="shared" ca="1" si="1159"/>
        <v>0</v>
      </c>
      <c r="GC148" s="19">
        <f t="shared" ca="1" si="1159"/>
        <v>0</v>
      </c>
      <c r="GD148" s="19">
        <f t="shared" ca="1" si="1159"/>
        <v>0</v>
      </c>
      <c r="GE148" s="19">
        <f t="shared" ca="1" si="1159"/>
        <v>0</v>
      </c>
      <c r="GF148" s="19">
        <f t="shared" ca="1" si="1159"/>
        <v>0</v>
      </c>
      <c r="GG148" s="19">
        <f t="shared" ca="1" si="1159"/>
        <v>0</v>
      </c>
      <c r="GH148" s="19">
        <f t="shared" ca="1" si="1159"/>
        <v>0</v>
      </c>
      <c r="GI148" s="19">
        <f t="shared" ca="1" si="1159"/>
        <v>0</v>
      </c>
      <c r="GJ148" s="19">
        <f t="shared" ca="1" si="1159"/>
        <v>0</v>
      </c>
      <c r="GK148" s="19">
        <f t="shared" ca="1" si="1159"/>
        <v>0</v>
      </c>
      <c r="GL148" s="19">
        <f t="shared" ca="1" si="1159"/>
        <v>0</v>
      </c>
      <c r="GM148" s="19">
        <f t="shared" ca="1" si="1159"/>
        <v>0</v>
      </c>
      <c r="GN148" s="19">
        <f t="shared" ca="1" si="1159"/>
        <v>0</v>
      </c>
      <c r="GO148" s="19">
        <f t="shared" ca="1" si="1159"/>
        <v>0</v>
      </c>
      <c r="GP148" s="19">
        <f t="shared" ca="1" si="1159"/>
        <v>0</v>
      </c>
      <c r="GQ148" s="19">
        <f t="shared" ca="1" si="1159"/>
        <v>0</v>
      </c>
      <c r="GR148" s="19">
        <f t="shared" ca="1" si="1159"/>
        <v>0</v>
      </c>
      <c r="GS148" s="19">
        <f t="shared" ca="1" si="1159"/>
        <v>0</v>
      </c>
      <c r="GT148" s="19">
        <f t="shared" ca="1" si="1159"/>
        <v>0</v>
      </c>
      <c r="GU148" s="19">
        <f t="shared" ca="1" si="1159"/>
        <v>0</v>
      </c>
      <c r="GV148" s="19">
        <f t="shared" ca="1" si="1159"/>
        <v>0</v>
      </c>
      <c r="GW148" s="19">
        <f t="shared" ref="GW148:HP148" ca="1" si="1200">OFFSET(GW$5,$B148,0)</f>
        <v>0</v>
      </c>
      <c r="GX148" s="19">
        <f t="shared" ca="1" si="1200"/>
        <v>0</v>
      </c>
      <c r="GY148" s="19">
        <f t="shared" ca="1" si="1200"/>
        <v>0</v>
      </c>
      <c r="GZ148" s="19">
        <f t="shared" ca="1" si="1200"/>
        <v>0</v>
      </c>
      <c r="HA148" s="19">
        <f t="shared" ca="1" si="1200"/>
        <v>0</v>
      </c>
      <c r="HB148" s="19">
        <f t="shared" ca="1" si="1200"/>
        <v>0</v>
      </c>
      <c r="HC148" s="19">
        <f t="shared" ca="1" si="1200"/>
        <v>0</v>
      </c>
      <c r="HD148" s="19">
        <f t="shared" ca="1" si="1200"/>
        <v>0</v>
      </c>
      <c r="HE148" s="19">
        <f t="shared" ca="1" si="1200"/>
        <v>0</v>
      </c>
      <c r="HF148" s="19">
        <f t="shared" ca="1" si="1200"/>
        <v>0</v>
      </c>
      <c r="HG148" s="19">
        <f t="shared" ca="1" si="1200"/>
        <v>0</v>
      </c>
      <c r="HH148" s="19">
        <f t="shared" ca="1" si="1200"/>
        <v>0</v>
      </c>
      <c r="HI148" s="19">
        <f t="shared" ca="1" si="1200"/>
        <v>0</v>
      </c>
      <c r="HJ148" s="19">
        <f t="shared" ca="1" si="1200"/>
        <v>0</v>
      </c>
      <c r="HK148" s="19">
        <f t="shared" ca="1" si="1200"/>
        <v>0</v>
      </c>
      <c r="HL148" s="19">
        <f t="shared" ca="1" si="1200"/>
        <v>0</v>
      </c>
      <c r="HM148" s="19">
        <f t="shared" ca="1" si="1200"/>
        <v>0</v>
      </c>
      <c r="HN148" s="19">
        <f t="shared" ca="1" si="1200"/>
        <v>0</v>
      </c>
      <c r="HO148" s="19">
        <f t="shared" ca="1" si="1200"/>
        <v>0</v>
      </c>
      <c r="HP148" s="19">
        <f t="shared" ca="1" si="1200"/>
        <v>0</v>
      </c>
      <c r="HQ148" s="19">
        <f t="shared" ca="1" si="1160"/>
        <v>0</v>
      </c>
      <c r="HR148" s="19">
        <f t="shared" ca="1" si="1160"/>
        <v>0</v>
      </c>
      <c r="HS148" s="19">
        <f t="shared" ca="1" si="1160"/>
        <v>0</v>
      </c>
      <c r="HT148" s="19">
        <f t="shared" ca="1" si="1160"/>
        <v>0</v>
      </c>
      <c r="HU148" s="19">
        <f t="shared" ca="1" si="1160"/>
        <v>0</v>
      </c>
      <c r="HV148" s="19">
        <f t="shared" ca="1" si="1160"/>
        <v>0</v>
      </c>
      <c r="HW148" s="19">
        <f t="shared" ca="1" si="1160"/>
        <v>0</v>
      </c>
      <c r="HX148" s="19">
        <f t="shared" ca="1" si="1160"/>
        <v>0</v>
      </c>
      <c r="HY148" s="19">
        <f t="shared" ca="1" si="1160"/>
        <v>0</v>
      </c>
      <c r="HZ148" s="19">
        <f t="shared" ca="1" si="1160"/>
        <v>0</v>
      </c>
      <c r="IA148" s="19">
        <f t="shared" ca="1" si="1160"/>
        <v>0</v>
      </c>
      <c r="IB148" s="19">
        <f t="shared" ca="1" si="1160"/>
        <v>0</v>
      </c>
      <c r="IC148" s="19">
        <f t="shared" ca="1" si="1160"/>
        <v>0</v>
      </c>
      <c r="ID148" s="19">
        <f t="shared" ca="1" si="1160"/>
        <v>0</v>
      </c>
      <c r="IE148" s="5">
        <f t="shared" ca="1" si="1161"/>
        <v>67</v>
      </c>
      <c r="IF148" s="9"/>
      <c r="IG148" s="5">
        <f t="shared" ca="1" si="1162"/>
        <v>1</v>
      </c>
      <c r="IH148" s="5" t="b">
        <f t="shared" ca="1" si="1162"/>
        <v>0</v>
      </c>
      <c r="II148" s="19">
        <f t="shared" ca="1" si="1163"/>
        <v>0</v>
      </c>
      <c r="IJ148" s="5">
        <f t="shared" ca="1" si="1162"/>
        <v>55</v>
      </c>
      <c r="IK148" s="19">
        <f t="shared" ca="1" si="1163"/>
        <v>1</v>
      </c>
      <c r="IL148" s="19">
        <f t="shared" ca="1" si="1163"/>
        <v>0</v>
      </c>
      <c r="IM148" s="19">
        <f t="shared" ca="1" si="1163"/>
        <v>0</v>
      </c>
      <c r="IN148" s="19">
        <f t="shared" ca="1" si="1163"/>
        <v>0</v>
      </c>
      <c r="IO148" s="19">
        <f t="shared" ca="1" si="1163"/>
        <v>0</v>
      </c>
      <c r="IP148" s="19">
        <f t="shared" ca="1" si="1163"/>
        <v>0</v>
      </c>
      <c r="IQ148" s="19">
        <f t="shared" ca="1" si="1163"/>
        <v>0</v>
      </c>
      <c r="IR148" s="19">
        <f t="shared" ca="1" si="1163"/>
        <v>0</v>
      </c>
      <c r="IS148" s="19">
        <f t="shared" ca="1" si="1163"/>
        <v>0</v>
      </c>
      <c r="IT148" s="19">
        <f t="shared" ca="1" si="1163"/>
        <v>0</v>
      </c>
      <c r="IU148" s="19">
        <f t="shared" ca="1" si="1163"/>
        <v>0</v>
      </c>
      <c r="IV148" s="19">
        <f t="shared" ca="1" si="1163"/>
        <v>0</v>
      </c>
      <c r="IW148" s="19">
        <f t="shared" ca="1" si="1163"/>
        <v>0</v>
      </c>
      <c r="IX148" s="19">
        <f t="shared" ca="1" si="1163"/>
        <v>0</v>
      </c>
      <c r="IY148" s="19">
        <f t="shared" ca="1" si="1163"/>
        <v>0</v>
      </c>
      <c r="IZ148" s="19">
        <f t="shared" ca="1" si="1163"/>
        <v>0</v>
      </c>
      <c r="JA148" s="19">
        <f t="shared" ca="1" si="1163"/>
        <v>0</v>
      </c>
      <c r="JB148" s="19">
        <f t="shared" ca="1" si="1163"/>
        <v>0</v>
      </c>
      <c r="JC148" s="19">
        <f t="shared" ca="1" si="1163"/>
        <v>0</v>
      </c>
      <c r="JD148" s="19">
        <f t="shared" ca="1" si="1163"/>
        <v>0</v>
      </c>
      <c r="JE148" s="19">
        <f t="shared" ca="1" si="1163"/>
        <v>0</v>
      </c>
      <c r="JF148" s="19">
        <f t="shared" ca="1" si="1163"/>
        <v>0</v>
      </c>
      <c r="JG148" s="5">
        <f t="shared" ca="1" si="1164"/>
        <v>1.2500000000000001E-2</v>
      </c>
      <c r="JH148" s="567">
        <f t="shared" ca="1" si="1164"/>
        <v>0</v>
      </c>
      <c r="JI148" s="5">
        <f t="shared" ca="1" si="1164"/>
        <v>6.25E-2</v>
      </c>
      <c r="JJ148" s="5">
        <f t="shared" ca="1" si="1164"/>
        <v>6.25E-2</v>
      </c>
      <c r="JK148" s="5">
        <f t="shared" ca="1" si="1164"/>
        <v>6.25E-2</v>
      </c>
      <c r="JL148" s="19">
        <f t="shared" ca="1" si="1163"/>
        <v>1</v>
      </c>
      <c r="JM148" s="19">
        <f t="shared" ca="1" si="1163"/>
        <v>0</v>
      </c>
      <c r="JN148" s="19">
        <f t="shared" ca="1" si="1163"/>
        <v>1</v>
      </c>
      <c r="JO148" s="9"/>
      <c r="JP148" s="5" t="b">
        <f t="shared" ca="1" si="1165"/>
        <v>0</v>
      </c>
      <c r="JQ148" s="19" t="b">
        <f t="shared" ca="1" si="1185"/>
        <v>1</v>
      </c>
      <c r="JR148" s="19">
        <f t="shared" ca="1" si="1185"/>
        <v>10.3</v>
      </c>
      <c r="JS148" s="5" t="b">
        <f t="shared" ca="1" si="1166"/>
        <v>0</v>
      </c>
      <c r="JT148" s="5" t="b">
        <f t="shared" ca="1" si="1166"/>
        <v>0</v>
      </c>
      <c r="JU148" s="5" t="b">
        <f t="shared" ca="1" si="1166"/>
        <v>1</v>
      </c>
      <c r="JV148" s="144">
        <f t="shared" ca="1" si="1186"/>
        <v>1</v>
      </c>
      <c r="JW148" s="144">
        <f t="shared" ca="1" si="1186"/>
        <v>1</v>
      </c>
      <c r="JX148" s="19" t="str">
        <f t="shared" ca="1" si="1187"/>
        <v>-</v>
      </c>
      <c r="JY148" s="19" t="str">
        <f t="shared" ca="1" si="1187"/>
        <v>-</v>
      </c>
      <c r="JZ148" s="19" t="str">
        <f t="shared" ca="1" si="1187"/>
        <v>-</v>
      </c>
      <c r="KA148" s="19" t="str">
        <f t="shared" ca="1" si="1187"/>
        <v>-</v>
      </c>
      <c r="KB148" s="19">
        <f t="shared" ca="1" si="1187"/>
        <v>1</v>
      </c>
      <c r="KC148" s="19">
        <f t="shared" ca="1" si="1187"/>
        <v>0.66</v>
      </c>
      <c r="KD148" s="19" t="str">
        <f t="shared" ca="1" si="1187"/>
        <v>-</v>
      </c>
      <c r="KE148" s="5" t="b" cm="1">
        <f t="array" aca="1" ref="KE148" ca="1">IF(OR(KF148:KM148&lt;&gt;"-"),TRUE,"-")</f>
        <v>1</v>
      </c>
      <c r="KF148" s="237">
        <f t="shared" ca="1" si="1198"/>
        <v>2</v>
      </c>
      <c r="KG148" s="237">
        <f t="shared" ca="1" si="1198"/>
        <v>2</v>
      </c>
      <c r="KH148" s="237">
        <f t="shared" ca="1" si="1198"/>
        <v>2</v>
      </c>
      <c r="KI148" s="237">
        <f t="shared" ca="1" si="1198"/>
        <v>2</v>
      </c>
      <c r="KJ148" s="237">
        <f t="shared" ca="1" si="1198"/>
        <v>2</v>
      </c>
      <c r="KK148" s="237">
        <f t="shared" ca="1" si="1198"/>
        <v>2</v>
      </c>
      <c r="KL148" s="237">
        <f t="shared" ca="1" si="1198"/>
        <v>2</v>
      </c>
      <c r="KM148" s="237">
        <f t="shared" ca="1" si="1198"/>
        <v>2</v>
      </c>
      <c r="KN148" s="5" t="str">
        <f t="array" aca="1" ref="KN148" ca="1">IF(OR(KO148:KU148&lt;&gt;"-"),TRUE,"-")</f>
        <v>-</v>
      </c>
      <c r="KO148" s="19" t="str">
        <f t="shared" ca="1" si="1189"/>
        <v>-</v>
      </c>
      <c r="KP148" s="19" t="str">
        <f t="shared" ca="1" si="1189"/>
        <v>-</v>
      </c>
      <c r="KQ148" s="19" t="str">
        <f t="shared" ca="1" si="1189"/>
        <v>-</v>
      </c>
      <c r="KR148" s="19" t="str">
        <f t="shared" ca="1" si="1189"/>
        <v>-</v>
      </c>
      <c r="KS148" s="19" t="str">
        <f t="shared" ca="1" si="1189"/>
        <v>-</v>
      </c>
      <c r="KT148" s="19" t="str">
        <f t="shared" ca="1" si="1189"/>
        <v>-</v>
      </c>
      <c r="KU148" s="19" t="str">
        <f t="shared" ca="1" si="1189"/>
        <v>-</v>
      </c>
      <c r="KV148" s="19" t="b">
        <f t="shared" ca="1" si="1189"/>
        <v>0</v>
      </c>
      <c r="KW148" s="144">
        <f t="shared" ca="1" si="1168"/>
        <v>2</v>
      </c>
      <c r="KX148" s="19">
        <f t="shared" ca="1" si="1189"/>
        <v>2</v>
      </c>
      <c r="KY148" s="19" t="b">
        <f t="shared" ca="1" si="1189"/>
        <v>0</v>
      </c>
      <c r="KZ148" s="19" t="str">
        <f t="shared" ca="1" si="1189"/>
        <v>-</v>
      </c>
      <c r="LA148" s="5" t="str">
        <f t="shared" ca="1" si="1169"/>
        <v>-</v>
      </c>
      <c r="LB148" s="5" t="str">
        <f t="shared" ca="1" si="1169"/>
        <v>-</v>
      </c>
      <c r="LC148" s="5" t="str">
        <f t="shared" ca="1" si="1169"/>
        <v>-</v>
      </c>
      <c r="LD148" s="5" t="str">
        <f t="shared" ca="1" si="1169"/>
        <v>-</v>
      </c>
      <c r="LE148" s="19" t="b">
        <f t="shared" ca="1" si="1190"/>
        <v>0</v>
      </c>
      <c r="LF148" s="19" t="str">
        <f t="shared" ca="1" si="1190"/>
        <v>-</v>
      </c>
      <c r="LG148" s="19" t="str">
        <f t="shared" ca="1" si="1190"/>
        <v>-</v>
      </c>
      <c r="LH148" s="19" t="b">
        <f t="shared" ca="1" si="1190"/>
        <v>1</v>
      </c>
      <c r="LI148" s="19">
        <f t="shared" ca="1" si="1190"/>
        <v>0.75</v>
      </c>
      <c r="LJ148" s="19">
        <f t="shared" ca="1" si="1190"/>
        <v>0.75</v>
      </c>
      <c r="LK148" s="19">
        <f t="shared" ca="1" si="1190"/>
        <v>0.99</v>
      </c>
      <c r="LL148" s="19">
        <f t="shared" ca="1" si="1190"/>
        <v>0.5</v>
      </c>
      <c r="LM148" s="19">
        <f t="shared" ca="1" si="1190"/>
        <v>0</v>
      </c>
      <c r="LN148" s="19">
        <f t="shared" ca="1" si="1190"/>
        <v>0</v>
      </c>
      <c r="LO148" s="19" t="str">
        <f t="shared" ca="1" si="1190"/>
        <v>-</v>
      </c>
      <c r="LP148" s="5" t="str" cm="1">
        <f t="array" aca="1" ref="LP148" ca="1">INDEX(i.meatgrid,$Q148,LP$7)</f>
        <v>-</v>
      </c>
      <c r="LQ148" s="5" t="str" cm="1">
        <f t="array" aca="1" ref="LQ148" ca="1">INDEX(i.meatgrid,$Q148,LQ$7)</f>
        <v>-</v>
      </c>
      <c r="LR148" s="19" t="str">
        <f t="shared" ca="1" si="1190"/>
        <v>-</v>
      </c>
      <c r="LS148" s="5">
        <f t="shared" ca="1" si="1171"/>
        <v>1</v>
      </c>
      <c r="LT148" s="9"/>
      <c r="LU148" s="19">
        <f t="shared" ca="1" si="1190"/>
        <v>70</v>
      </c>
      <c r="LV148" s="19">
        <f t="shared" ca="1" si="1172"/>
        <v>50</v>
      </c>
      <c r="LW148" s="19">
        <f t="shared" ca="1" si="1172"/>
        <v>80</v>
      </c>
      <c r="LX148" s="19">
        <f t="shared" ca="1" si="1172"/>
        <v>50</v>
      </c>
      <c r="LY148" s="5" t="b" cm="1">
        <f t="array" aca="1" ref="LY148" ca="1">INDEX(i.meatgrid,$Q148,LY$7)</f>
        <v>0</v>
      </c>
      <c r="LZ148" s="5" t="b" cm="1">
        <f t="array" aca="1" ref="LZ148" ca="1">INDEX(i.meatgrid,$Q148,LZ$7)</f>
        <v>0</v>
      </c>
      <c r="MA148" s="5" cm="1">
        <f t="array" aca="1" ref="MA148" ca="1">INDEX(i.meatgrid,$Q148,MA$7)</f>
        <v>40</v>
      </c>
      <c r="MB148" s="5" t="str" cm="1">
        <f t="array" aca="1" ref="MB148" ca="1">INDEX(i.meatgrid,$Q148,MB$7)</f>
        <v>-</v>
      </c>
      <c r="MC148" s="19">
        <f t="shared" ca="1" si="1173"/>
        <v>1</v>
      </c>
      <c r="MD148" s="5">
        <f t="shared" ca="1" si="1174"/>
        <v>1</v>
      </c>
      <c r="ME148" s="5" cm="1">
        <f t="array" aca="1" ref="ME148" ca="1">INDEX(i.meatgrid,$Q148,ME$7)</f>
        <v>1</v>
      </c>
      <c r="MF148" s="5" cm="1">
        <f t="array" aca="1" ref="MF148" ca="1">INDEX(i.meatgrid,$Q148,MF$7)</f>
        <v>0</v>
      </c>
      <c r="MG148" s="5" cm="1">
        <f t="array" aca="1" ref="MG148" ca="1">INDEX(i.meatgrid,$Q148,MG$7)</f>
        <v>0</v>
      </c>
      <c r="MH148" s="5" cm="1">
        <f t="array" aca="1" ref="MH148" ca="1">INDEX(i.meatgrid,$Q148,MH$7)</f>
        <v>0</v>
      </c>
      <c r="MI148" s="5" cm="1">
        <f t="array" aca="1" ref="MI148" ca="1">INDEX(i.meatgrid,$Q148,MI$7)</f>
        <v>0</v>
      </c>
      <c r="MJ148" s="5" cm="1">
        <f t="array" aca="1" ref="MJ148" ca="1">INDEX(i.meatgrid,$Q148,MJ$7)</f>
        <v>1</v>
      </c>
      <c r="MK148" s="5" cm="1">
        <f t="array" aca="1" ref="MK148" ca="1">INDEX(i.meatgrid,$Q148,MK$7)</f>
        <v>1</v>
      </c>
      <c r="ML148" s="5" cm="1">
        <f t="array" aca="1" ref="ML148" ca="1">INDEX(i.meatgrid,$Q148,ML$7)</f>
        <v>1</v>
      </c>
      <c r="MM148" s="19">
        <f t="shared" ca="1" si="1175"/>
        <v>1</v>
      </c>
      <c r="MN148" s="9"/>
      <c r="MO148" s="19" t="b">
        <f t="shared" ca="1" si="1176"/>
        <v>0</v>
      </c>
      <c r="MP148" s="19" t="b">
        <f t="shared" ca="1" si="1176"/>
        <v>0</v>
      </c>
      <c r="MQ148" s="19">
        <f t="shared" ca="1" si="1176"/>
        <v>1</v>
      </c>
      <c r="MR148" s="19">
        <f t="shared" ca="1" si="1176"/>
        <v>0.75</v>
      </c>
      <c r="MS148" s="19">
        <f t="shared" ca="1" si="1176"/>
        <v>0.75</v>
      </c>
      <c r="MT148" s="19">
        <f t="shared" ca="1" si="1176"/>
        <v>0.8</v>
      </c>
      <c r="MU148" s="19">
        <f t="shared" ca="1" si="1176"/>
        <v>0.82499999999999996</v>
      </c>
      <c r="MV148" s="19">
        <f t="shared" ca="1" si="1176"/>
        <v>0.875</v>
      </c>
      <c r="MW148" s="19">
        <f t="shared" ca="1" si="1176"/>
        <v>0.9</v>
      </c>
      <c r="MX148" s="19">
        <f t="shared" ca="1" si="1176"/>
        <v>1</v>
      </c>
      <c r="MY148" s="19">
        <f t="shared" ca="1" si="1176"/>
        <v>0.875</v>
      </c>
      <c r="MZ148" s="19" t="b">
        <f t="shared" ca="1" si="1176"/>
        <v>1</v>
      </c>
      <c r="NA148" s="19">
        <f t="shared" ca="1" si="1176"/>
        <v>74.989999999999995</v>
      </c>
      <c r="NB148" s="19" t="str">
        <f t="shared" ca="1" si="1176"/>
        <v>-</v>
      </c>
      <c r="NC148" s="19" t="str">
        <f t="shared" ca="1" si="1176"/>
        <v>-</v>
      </c>
      <c r="ND148" s="19" t="str">
        <f t="shared" ca="1" si="1176"/>
        <v>-</v>
      </c>
      <c r="NE148" s="19" t="str">
        <f t="shared" ca="1" si="1177"/>
        <v>-</v>
      </c>
      <c r="NF148" s="19" t="str">
        <f t="shared" ca="1" si="1177"/>
        <v>-</v>
      </c>
      <c r="NG148" s="19" t="str">
        <f t="shared" ca="1" si="1177"/>
        <v>-</v>
      </c>
      <c r="NH148" s="19" t="str">
        <f t="shared" ca="1" si="1177"/>
        <v>-</v>
      </c>
      <c r="NI148" s="19">
        <f t="shared" ca="1" si="1177"/>
        <v>36.99</v>
      </c>
      <c r="NJ148" s="19">
        <f t="shared" ca="1" si="1177"/>
        <v>36.99</v>
      </c>
      <c r="NK148" s="19" t="str">
        <f t="shared" ca="1" si="1177"/>
        <v>-</v>
      </c>
      <c r="NL148" s="19" t="str">
        <f t="shared" ca="1" si="1177"/>
        <v>-</v>
      </c>
      <c r="NM148" s="19" t="str">
        <f t="shared" ca="1" si="1177"/>
        <v>-</v>
      </c>
      <c r="NN148" s="19" t="str">
        <f t="shared" ca="1" si="1177"/>
        <v>-</v>
      </c>
      <c r="NO148" s="19" t="str">
        <f t="shared" ca="1" si="1177"/>
        <v>-</v>
      </c>
      <c r="NP148" s="19">
        <f t="shared" ca="1" si="1177"/>
        <v>49.99</v>
      </c>
      <c r="NQ148" s="19">
        <f t="shared" ca="1" si="1177"/>
        <v>49.99</v>
      </c>
      <c r="NR148" s="19">
        <f t="shared" ca="1" si="1177"/>
        <v>49.99</v>
      </c>
      <c r="NS148" s="19">
        <f t="shared" ca="1" si="1177"/>
        <v>49.99</v>
      </c>
      <c r="NT148" s="19">
        <f t="shared" ca="1" si="1177"/>
        <v>49.99</v>
      </c>
      <c r="NU148" s="19">
        <f t="shared" ca="1" si="1177"/>
        <v>49.99</v>
      </c>
      <c r="NV148" s="19">
        <f t="shared" ca="1" si="1177"/>
        <v>49.99</v>
      </c>
      <c r="NW148" s="19">
        <f t="shared" ca="1" si="1177"/>
        <v>49.99</v>
      </c>
      <c r="NX148" s="19">
        <f t="shared" ca="1" si="1177"/>
        <v>412.99</v>
      </c>
      <c r="NY148" s="19">
        <f t="shared" ca="1" si="1177"/>
        <v>412.99</v>
      </c>
      <c r="NZ148" s="19" t="str">
        <f t="shared" ca="1" si="1177"/>
        <v>-</v>
      </c>
      <c r="OA148" s="19" t="str">
        <f t="shared" ca="1" si="1177"/>
        <v>-</v>
      </c>
      <c r="OB148" s="19" t="str">
        <f t="shared" ca="1" si="1177"/>
        <v>-</v>
      </c>
      <c r="OC148" s="19" t="str">
        <f t="shared" ca="1" si="1177"/>
        <v>-</v>
      </c>
      <c r="OD148" s="19" t="str">
        <f t="shared" ca="1" si="1177"/>
        <v>-</v>
      </c>
      <c r="OE148" s="19">
        <f t="shared" ca="1" si="1177"/>
        <v>6.8900000000000006</v>
      </c>
      <c r="OF148" s="19">
        <f t="shared" ca="1" si="1177"/>
        <v>6.8900000000000006</v>
      </c>
      <c r="OG148" s="19">
        <f t="shared" ca="1" si="1177"/>
        <v>6.8900000000000006</v>
      </c>
      <c r="OH148" s="19">
        <f t="shared" ca="1" si="1177"/>
        <v>6.8900000000000006</v>
      </c>
      <c r="OI148" s="19">
        <f t="shared" ca="1" si="1177"/>
        <v>6.8900000000000006</v>
      </c>
      <c r="OJ148" s="19">
        <f t="shared" ca="1" si="1177"/>
        <v>6.8900000000000006</v>
      </c>
      <c r="OK148" s="19">
        <f t="shared" ca="1" si="1177"/>
        <v>6.8900000000000006</v>
      </c>
      <c r="OL148" s="19">
        <f t="shared" ca="1" si="1177"/>
        <v>6.8900000000000006</v>
      </c>
      <c r="OM148" s="19">
        <f t="shared" ca="1" si="1177"/>
        <v>346.99</v>
      </c>
      <c r="ON148" s="19">
        <f t="shared" ca="1" si="1177"/>
        <v>346.99</v>
      </c>
      <c r="OO148" s="19" t="str">
        <f t="shared" ca="1" si="1177"/>
        <v>-</v>
      </c>
      <c r="OP148" s="19" t="str">
        <f t="shared" ca="1" si="1177"/>
        <v>-</v>
      </c>
      <c r="OQ148" s="19" t="str">
        <f t="shared" ca="1" si="1177"/>
        <v>-</v>
      </c>
      <c r="OR148" s="19" t="str">
        <f t="shared" ca="1" si="1177"/>
        <v>-</v>
      </c>
      <c r="OS148" s="19" t="str">
        <f t="shared" ca="1" si="1177"/>
        <v>-</v>
      </c>
      <c r="OT148" s="19">
        <f t="shared" ca="1" si="1177"/>
        <v>0</v>
      </c>
      <c r="OU148" s="24">
        <v>0</v>
      </c>
    </row>
    <row r="149" spans="1:411" outlineLevel="2">
      <c r="A149" s="21">
        <f t="shared" si="158"/>
        <v>144</v>
      </c>
      <c r="B149" s="222">
        <f t="shared" ca="1" si="1191"/>
        <v>139</v>
      </c>
      <c r="C149">
        <v>204</v>
      </c>
      <c r="D149" s="549" t="str">
        <f t="shared" ca="1" si="1138"/>
        <v>GSM</v>
      </c>
      <c r="E149" t="b">
        <v>0</v>
      </c>
      <c r="F149" t="b">
        <v>0</v>
      </c>
      <c r="G149" t="b">
        <f t="shared" si="1139"/>
        <v>0</v>
      </c>
      <c r="H149" s="237">
        <f t="shared" ca="1" si="1192"/>
        <v>2</v>
      </c>
      <c r="I149" s="237">
        <f t="shared" ca="1" si="1192"/>
        <v>1</v>
      </c>
      <c r="J149" s="237" t="str">
        <f t="shared" ca="1" si="1192"/>
        <v/>
      </c>
      <c r="K149" s="237">
        <f t="shared" ca="1" si="1192"/>
        <v>2</v>
      </c>
      <c r="L149" s="237">
        <f t="shared" ca="1" si="1178"/>
        <v>2</v>
      </c>
      <c r="M149" s="237">
        <f t="shared" ca="1" si="1178"/>
        <v>2</v>
      </c>
      <c r="N149" s="237">
        <f t="shared" ca="1" si="1192"/>
        <v>3</v>
      </c>
      <c r="O149" s="237">
        <f t="shared" ca="1" si="1178"/>
        <v>1</v>
      </c>
      <c r="P149" s="237">
        <f t="shared" ca="1" si="1192"/>
        <v>1</v>
      </c>
      <c r="Q149" s="237">
        <f t="shared" ca="1" si="1192"/>
        <v>4</v>
      </c>
      <c r="R149" s="237">
        <f t="shared" ca="1" si="1192"/>
        <v>1</v>
      </c>
      <c r="S149" s="237">
        <f t="shared" ca="1" si="1192"/>
        <v>1</v>
      </c>
      <c r="T149" s="237">
        <f t="shared" ca="1" si="1192"/>
        <v>1</v>
      </c>
      <c r="U149" s="275"/>
      <c r="V149" s="275"/>
      <c r="W149" s="237">
        <f t="shared" ca="1" si="1179"/>
        <v>0</v>
      </c>
      <c r="X149" s="275"/>
      <c r="Y149" s="276">
        <v>0</v>
      </c>
      <c r="Z149" s="276">
        <v>0</v>
      </c>
      <c r="AA149" s="276">
        <v>0</v>
      </c>
      <c r="AB149" s="276">
        <v>0</v>
      </c>
      <c r="AC149" s="276">
        <v>0</v>
      </c>
      <c r="AD149" s="276">
        <v>0</v>
      </c>
      <c r="AE149" s="276">
        <v>0</v>
      </c>
      <c r="AF149" s="144">
        <f ca="1">INDEX(CHOOSE($N149,DataAutumn!i.AdultDrys,DataWinter!i.AdultDrys,DataSpring!i.AdultDrys),1,$M149)</f>
        <v>3</v>
      </c>
      <c r="AG149" s="5">
        <f t="shared" ca="1" si="1140"/>
        <v>2</v>
      </c>
      <c r="AH149" s="5">
        <f t="shared" ca="1" si="1140"/>
        <v>0</v>
      </c>
      <c r="AI149" s="5">
        <f t="shared" ca="1" si="1141"/>
        <v>1</v>
      </c>
      <c r="AJ149">
        <f t="shared" ca="1" si="1142"/>
        <v>5</v>
      </c>
      <c r="AK149">
        <v>1</v>
      </c>
      <c r="AL149" s="231" t="str">
        <f ca="1">TEXT(LEFT(OFFSET(AL149,-1,0),5)+1,"00000")&amp;MID(OFFSET(AL149,-1,0),6,FIND(" ",OFFSET(AL149,-1,0),7)-5)
&amp; $D149           &amp; " Day"&amp;INDEX(i.DOY,$N149,1)              &amp; IF($IG149=0," FWM","")&amp;IF($IG149=1," MWM","")&amp;IF($IG149=5," Mat","")&amp;IF($IH149=TRUE,"&amp;BBT","    ")
&amp;INDEX(DataMaster!$B$98:$B$105,$Q149,0)    &amp;IF(JQ149," SR"&amp;JR149,"")&amp; " WP"&amp;TEXT($MC149*100,"000p")           &amp; " MP"&amp;TEXT($MD149*100,"000p")           &amp; " GP"&amp;TEXT($MM149*100,"000p")
&amp; " (F"&amp;3+COUNTIF($CV149:$CY149,TRUE)&amp;3&amp;"N"&amp;$DM149&amp;$DN149&amp;")"</f>
        <v>00006 FeedSupply_DSP GSM Day204 MWM    Prime SR10.3 WP100p MP100p GP100p (F33N11)</v>
      </c>
      <c r="AM149" s="9" t="str">
        <f ca="1">IF(COUNTIF(AL$5:AL149,AL149)=1,"-","Dup")</f>
        <v>-</v>
      </c>
      <c r="AN149" s="9"/>
      <c r="AO149" s="237" t="str">
        <f t="shared" ca="1" si="1193"/>
        <v>-</v>
      </c>
      <c r="AP149" s="237" t="str">
        <f t="shared" ca="1" si="1193"/>
        <v>-</v>
      </c>
      <c r="AQ149" s="237" t="str">
        <f t="shared" ca="1" si="1193"/>
        <v>-</v>
      </c>
      <c r="AR149" s="237" t="str">
        <f t="shared" ca="1" si="1193"/>
        <v>-</v>
      </c>
      <c r="AS149" s="237" t="str">
        <f t="shared" ca="1" si="1193"/>
        <v>-</v>
      </c>
      <c r="AT149" s="237" t="str">
        <f t="shared" ca="1" si="1193"/>
        <v>-</v>
      </c>
      <c r="AU149" s="237" t="str">
        <f t="shared" ca="1" si="1193"/>
        <v>-</v>
      </c>
      <c r="AV149" s="237" t="str">
        <f t="shared" ca="1" si="1193"/>
        <v>-</v>
      </c>
      <c r="AW149" s="9"/>
      <c r="AX149" s="5" t="b">
        <f t="shared" ca="1" si="1143"/>
        <v>0</v>
      </c>
      <c r="AY149" s="5" t="str">
        <f t="shared" ca="1" si="1143"/>
        <v>-</v>
      </c>
      <c r="AZ149" s="5" t="b">
        <f t="shared" ca="1" si="1143"/>
        <v>0</v>
      </c>
      <c r="BA149" s="5" t="b">
        <f t="shared" ca="1" si="1143"/>
        <v>1</v>
      </c>
      <c r="BB149" s="5" t="b">
        <f t="shared" ca="1" si="1143"/>
        <v>1</v>
      </c>
      <c r="BC149" s="144">
        <f t="shared" ca="1" si="1143"/>
        <v>0</v>
      </c>
      <c r="BD149" s="19" t="b">
        <f t="shared" ca="1" si="1144"/>
        <v>1</v>
      </c>
      <c r="BE149" s="9"/>
      <c r="BF149" s="5" t="str">
        <f t="shared" ca="1" si="1145"/>
        <v>-</v>
      </c>
      <c r="BG149" s="19" t="str">
        <f t="shared" ca="1" si="1146"/>
        <v>-</v>
      </c>
      <c r="BH149" s="19" t="str">
        <f t="shared" ca="1" si="1146"/>
        <v>-</v>
      </c>
      <c r="BI149" s="19" t="str">
        <f t="shared" ca="1" si="1146"/>
        <v>-</v>
      </c>
      <c r="BJ149" s="5" t="str">
        <f t="shared" ca="1" si="1147"/>
        <v>-</v>
      </c>
      <c r="BK149" s="19" t="str">
        <f t="shared" ca="1" si="1148"/>
        <v>-</v>
      </c>
      <c r="BL149" s="5" t="str">
        <f t="shared" ca="1" si="1149"/>
        <v>-</v>
      </c>
      <c r="BM149" s="19" t="str">
        <f t="shared" ca="1" si="1150"/>
        <v>-</v>
      </c>
      <c r="BN149" s="19" t="str">
        <f t="shared" ca="1" si="1150"/>
        <v>-</v>
      </c>
      <c r="BO149" s="19" t="str">
        <f t="shared" ca="1" si="1150"/>
        <v>-</v>
      </c>
      <c r="BP149" s="5" t="str">
        <f t="shared" ca="1" si="1151"/>
        <v>-</v>
      </c>
      <c r="BQ149" s="9"/>
      <c r="BR149" s="19" t="str">
        <f t="shared" ca="1" si="1152"/>
        <v>-</v>
      </c>
      <c r="BS149" s="19" t="str">
        <f t="shared" ca="1" si="1152"/>
        <v>-</v>
      </c>
      <c r="BT149" s="19" t="str">
        <f t="shared" ca="1" si="1152"/>
        <v>-</v>
      </c>
      <c r="BU149" s="19" t="str">
        <f t="shared" ca="1" si="1152"/>
        <v>-</v>
      </c>
      <c r="BV149" s="19" t="str">
        <f t="shared" ca="1" si="1152"/>
        <v>-</v>
      </c>
      <c r="BW149" s="19" t="str">
        <f t="shared" ca="1" si="1152"/>
        <v>-</v>
      </c>
      <c r="BX149" s="19" t="str">
        <f t="shared" ca="1" si="1152"/>
        <v>-</v>
      </c>
      <c r="BY149" s="19" t="str">
        <f t="shared" ca="1" si="1152"/>
        <v>-</v>
      </c>
      <c r="BZ149" s="19" t="str">
        <f t="shared" ca="1" si="1152"/>
        <v>-</v>
      </c>
      <c r="CA149" s="19" t="str">
        <f t="shared" ca="1" si="1152"/>
        <v>-</v>
      </c>
      <c r="CB149" s="9"/>
      <c r="CC149" s="237" t="b">
        <f t="shared" ca="1" si="1199"/>
        <v>1</v>
      </c>
      <c r="CD149" s="12" t="b">
        <v>1</v>
      </c>
      <c r="CE149" s="237" t="b">
        <f t="shared" ca="1" si="1199"/>
        <v>1</v>
      </c>
      <c r="CF149" s="251">
        <f t="shared" ca="1" si="1194"/>
        <v>4105</v>
      </c>
      <c r="CG149" s="12" t="b">
        <v>1</v>
      </c>
      <c r="CH149" s="12">
        <v>0</v>
      </c>
      <c r="CI149" s="12" t="b">
        <v>0</v>
      </c>
      <c r="CJ149" s="237">
        <f t="shared" ca="1" si="1195"/>
        <v>4106</v>
      </c>
      <c r="CK149" s="19" t="str">
        <f t="shared" ca="1" si="1182"/>
        <v>-</v>
      </c>
      <c r="CL149" s="12">
        <v>1</v>
      </c>
      <c r="CM149" s="12">
        <v>1</v>
      </c>
      <c r="CN149" s="9"/>
      <c r="CO149" s="444">
        <f t="shared" ca="1" si="1154"/>
        <v>652</v>
      </c>
      <c r="CP149" s="444">
        <f t="shared" ca="1" si="1154"/>
        <v>686</v>
      </c>
      <c r="CQ149" s="444">
        <f t="shared" ca="1" si="1154"/>
        <v>721</v>
      </c>
      <c r="CR149" s="152">
        <f t="shared" ca="1" si="1155"/>
        <v>378</v>
      </c>
      <c r="CS149" s="152">
        <f t="shared" ca="1" si="1155"/>
        <v>413</v>
      </c>
      <c r="CT149" s="152">
        <f t="shared" ca="1" si="1155"/>
        <v>448</v>
      </c>
      <c r="CU149" s="19" t="str">
        <f t="shared" ca="1" si="1156"/>
        <v>-</v>
      </c>
      <c r="CV149" s="19" t="str">
        <f t="shared" ca="1" si="1156"/>
        <v>-</v>
      </c>
      <c r="CW149" s="19" t="str">
        <f t="shared" ca="1" si="1156"/>
        <v>-</v>
      </c>
      <c r="CX149" s="19" t="str">
        <f t="shared" ca="1" si="1156"/>
        <v>-</v>
      </c>
      <c r="CY149" s="19" t="str">
        <f t="shared" ca="1" si="1156"/>
        <v>-</v>
      </c>
      <c r="CZ149" s="19" t="b">
        <f t="shared" ca="1" si="1156"/>
        <v>1</v>
      </c>
      <c r="DA149" s="19">
        <f t="shared" ca="1" si="1156"/>
        <v>0</v>
      </c>
      <c r="DB149" s="19">
        <f t="shared" ca="1" si="1156"/>
        <v>0</v>
      </c>
      <c r="DC149" s="19">
        <f t="shared" ca="1" si="1156"/>
        <v>0</v>
      </c>
      <c r="DD149" s="19">
        <f t="shared" ca="1" si="1156"/>
        <v>0</v>
      </c>
      <c r="DE149" s="19">
        <f t="shared" ca="1" si="1156"/>
        <v>0</v>
      </c>
      <c r="DF149" s="19">
        <f t="shared" ca="1" si="1156"/>
        <v>0</v>
      </c>
      <c r="DG149" s="19">
        <f t="shared" ca="1" si="1156"/>
        <v>0</v>
      </c>
      <c r="DH149" s="19">
        <f t="shared" ca="1" si="1156"/>
        <v>0</v>
      </c>
      <c r="DI149" s="19">
        <f t="shared" ca="1" si="1156"/>
        <v>0</v>
      </c>
      <c r="DJ149" s="19">
        <f t="shared" ca="1" si="1156"/>
        <v>0</v>
      </c>
      <c r="DK149" s="19">
        <f t="shared" ca="1" si="1156"/>
        <v>0</v>
      </c>
      <c r="DL149" s="19">
        <f t="shared" ca="1" si="1157"/>
        <v>0</v>
      </c>
      <c r="DM149" s="12">
        <v>1</v>
      </c>
      <c r="DN149" s="12">
        <v>1</v>
      </c>
      <c r="DO149" s="19">
        <f t="shared" ca="1" si="1196"/>
        <v>0</v>
      </c>
      <c r="DP149" s="19" t="str">
        <f t="shared" ca="1" si="1196"/>
        <v>-</v>
      </c>
      <c r="DQ149" s="19" t="str">
        <f t="shared" ca="1" si="1196"/>
        <v>-</v>
      </c>
      <c r="DR149" s="19" t="str">
        <f t="shared" ca="1" si="1196"/>
        <v>-</v>
      </c>
      <c r="DS149" s="19" t="str">
        <f t="shared" ca="1" si="1157"/>
        <v>-</v>
      </c>
      <c r="DT149" s="19" t="str">
        <f t="shared" ca="1" si="1157"/>
        <v>-</v>
      </c>
      <c r="DU149" s="19">
        <f t="shared" ca="1" si="1157"/>
        <v>0</v>
      </c>
      <c r="DV149" s="19" t="str">
        <f t="shared" ca="1" si="1157"/>
        <v>-</v>
      </c>
      <c r="DW149" s="19" t="str">
        <f t="shared" ca="1" si="1157"/>
        <v>-</v>
      </c>
      <c r="DX149" s="19" t="str">
        <f t="shared" ca="1" si="1157"/>
        <v>-</v>
      </c>
      <c r="DY149" s="19" t="str">
        <f t="shared" ca="1" si="1157"/>
        <v>-</v>
      </c>
      <c r="DZ149" s="19" t="str">
        <f t="shared" ca="1" si="1157"/>
        <v>-</v>
      </c>
      <c r="EA149" s="19" t="str">
        <f t="shared" ca="1" si="1157"/>
        <v>-</v>
      </c>
      <c r="EB149" s="19" t="str">
        <f t="shared" ca="1" si="1157"/>
        <v>-</v>
      </c>
      <c r="EC149" s="19" t="str">
        <f t="shared" ca="1" si="1157"/>
        <v>-</v>
      </c>
      <c r="ED149" s="19">
        <f t="shared" ca="1" si="1157"/>
        <v>0</v>
      </c>
      <c r="EE149" s="19">
        <f t="shared" ca="1" si="1157"/>
        <v>0</v>
      </c>
      <c r="EF149" s="19">
        <f t="shared" ca="1" si="1157"/>
        <v>0</v>
      </c>
      <c r="EG149" s="124">
        <f t="shared" ref="EG149:EX149" ca="1" si="1201">IF(AND($K149=EG$9,$N149=EG$11,$AB149=EG$8,$AI149=EG$12),INDEX(i.FS_Strategy,$AC149+1,$AB149),0)</f>
        <v>0</v>
      </c>
      <c r="EH149" s="124">
        <f t="shared" ca="1" si="1201"/>
        <v>0</v>
      </c>
      <c r="EI149" s="124">
        <f t="shared" ca="1" si="1201"/>
        <v>0</v>
      </c>
      <c r="EJ149" s="124">
        <f t="shared" ca="1" si="1201"/>
        <v>0</v>
      </c>
      <c r="EK149" s="124">
        <f t="shared" ca="1" si="1201"/>
        <v>0</v>
      </c>
      <c r="EL149" s="124">
        <f t="shared" ca="1" si="1201"/>
        <v>0</v>
      </c>
      <c r="EM149" s="124">
        <f t="shared" ca="1" si="1201"/>
        <v>0</v>
      </c>
      <c r="EN149" s="124">
        <f t="shared" ca="1" si="1201"/>
        <v>0</v>
      </c>
      <c r="EO149" s="124">
        <f t="shared" ca="1" si="1201"/>
        <v>0</v>
      </c>
      <c r="EP149" s="124">
        <f t="shared" ca="1" si="1201"/>
        <v>0</v>
      </c>
      <c r="EQ149" s="124">
        <f t="shared" ca="1" si="1201"/>
        <v>0</v>
      </c>
      <c r="ER149" s="124">
        <f t="shared" ca="1" si="1201"/>
        <v>0</v>
      </c>
      <c r="ES149" s="124">
        <f t="shared" ca="1" si="1201"/>
        <v>0</v>
      </c>
      <c r="ET149" s="124">
        <f t="shared" ca="1" si="1201"/>
        <v>0</v>
      </c>
      <c r="EU149" s="124">
        <f t="shared" ca="1" si="1201"/>
        <v>0</v>
      </c>
      <c r="EV149" s="124">
        <f t="shared" ca="1" si="1201"/>
        <v>0</v>
      </c>
      <c r="EW149" s="124">
        <f t="shared" ca="1" si="1201"/>
        <v>0</v>
      </c>
      <c r="EX149" s="124">
        <f t="shared" ca="1" si="1201"/>
        <v>0</v>
      </c>
      <c r="EY149" s="554">
        <f ca="1">IF(AND($K149=EY$9,$N149=EY$11,$AB149=EY$8),INDEX(i.FS_Strategy,$AD149+1,$AB149),0)</f>
        <v>0</v>
      </c>
      <c r="EZ149" s="554">
        <f ca="1">IF(AND($K149=EZ$9,$N149=EZ$11,$AB149=EZ$8),INDEX(i.FS_Strategy,$AD149+1,$AB149),0)</f>
        <v>0</v>
      </c>
      <c r="FA149" s="554">
        <f ca="1">IF(AND($K149=FA$9,$N149=FA$11,$AB149=FA$8),INDEX(i.FS_Strategy,$AD149+1,$AB149),0)</f>
        <v>0</v>
      </c>
      <c r="FB149" s="125">
        <f t="shared" ref="FB149:FN149" ca="1" si="1202">IF(AND($K149=FB$9,$N149=FB$11,$AB149=FB$8),INDEX(i.FS_Strategy,$AE149+1,$AB149),0)</f>
        <v>0</v>
      </c>
      <c r="FC149" s="125">
        <f t="shared" ca="1" si="1202"/>
        <v>0</v>
      </c>
      <c r="FD149" s="125">
        <f t="shared" ca="1" si="1202"/>
        <v>0</v>
      </c>
      <c r="FE149" s="125">
        <f t="shared" ca="1" si="1202"/>
        <v>0</v>
      </c>
      <c r="FF149" s="125">
        <f t="shared" ca="1" si="1202"/>
        <v>0</v>
      </c>
      <c r="FG149" s="125">
        <f t="shared" ca="1" si="1202"/>
        <v>0</v>
      </c>
      <c r="FH149" s="125">
        <f t="shared" ca="1" si="1202"/>
        <v>0</v>
      </c>
      <c r="FI149" s="125">
        <f t="shared" ca="1" si="1202"/>
        <v>0</v>
      </c>
      <c r="FJ149" s="125">
        <f t="shared" ca="1" si="1202"/>
        <v>0</v>
      </c>
      <c r="FK149" s="125">
        <f t="shared" ca="1" si="1202"/>
        <v>0</v>
      </c>
      <c r="FL149" s="125">
        <f t="shared" ca="1" si="1202"/>
        <v>0</v>
      </c>
      <c r="FM149" s="125">
        <f t="shared" ca="1" si="1202"/>
        <v>0</v>
      </c>
      <c r="FN149" s="125">
        <f t="shared" ca="1" si="1202"/>
        <v>0</v>
      </c>
      <c r="FO149" s="124">
        <f t="shared" ref="FO149:GF149" ca="1" si="1203">IF(AND($K149=FO$9,$N149=FO$11,$AB149=FO$8,$AI149=FO$12),INDEX(i.FS_Strategy,$AC149+1,$AB149),0)</f>
        <v>0</v>
      </c>
      <c r="FP149" s="124">
        <f t="shared" ca="1" si="1203"/>
        <v>0</v>
      </c>
      <c r="FQ149" s="124">
        <f t="shared" ca="1" si="1203"/>
        <v>0</v>
      </c>
      <c r="FR149" s="124">
        <f t="shared" ca="1" si="1203"/>
        <v>0</v>
      </c>
      <c r="FS149" s="124">
        <f t="shared" ca="1" si="1203"/>
        <v>0</v>
      </c>
      <c r="FT149" s="124">
        <f t="shared" ca="1" si="1203"/>
        <v>0</v>
      </c>
      <c r="FU149" s="124">
        <f t="shared" ca="1" si="1203"/>
        <v>0</v>
      </c>
      <c r="FV149" s="124">
        <f t="shared" ca="1" si="1203"/>
        <v>0</v>
      </c>
      <c r="FW149" s="124">
        <f t="shared" ca="1" si="1203"/>
        <v>0</v>
      </c>
      <c r="FX149" s="124">
        <f t="shared" ca="1" si="1203"/>
        <v>0</v>
      </c>
      <c r="FY149" s="124">
        <f t="shared" ca="1" si="1203"/>
        <v>0</v>
      </c>
      <c r="FZ149" s="124">
        <f t="shared" ca="1" si="1203"/>
        <v>0</v>
      </c>
      <c r="GA149" s="124">
        <f t="shared" ca="1" si="1203"/>
        <v>0</v>
      </c>
      <c r="GB149" s="124">
        <f t="shared" ca="1" si="1203"/>
        <v>0</v>
      </c>
      <c r="GC149" s="124">
        <f t="shared" ca="1" si="1203"/>
        <v>0</v>
      </c>
      <c r="GD149" s="124">
        <f t="shared" ca="1" si="1203"/>
        <v>0</v>
      </c>
      <c r="GE149" s="124">
        <f t="shared" ca="1" si="1203"/>
        <v>0</v>
      </c>
      <c r="GF149" s="124">
        <f t="shared" ca="1" si="1203"/>
        <v>0</v>
      </c>
      <c r="GG149" s="554">
        <f ca="1">IF(AND($K149=GG$9,$N149=GG$11,$AB149=GG$8),INDEX(i.FS_Strategy,$AD149+1,$AB149),0)</f>
        <v>0</v>
      </c>
      <c r="GH149" s="554">
        <f ca="1">IF(AND($K149=GH$9,$N149=GH$11,$AB149=GH$8),INDEX(i.FS_Strategy,$AD149+1,$AB149),0)</f>
        <v>0</v>
      </c>
      <c r="GI149" s="554">
        <f ca="1">IF(AND($K149=GI$9,$N149=GI$11,$AB149=GI$8),INDEX(i.FS_Strategy,$AD149+1,$AB149),0)</f>
        <v>0</v>
      </c>
      <c r="GJ149" s="125">
        <f t="shared" ref="GJ149:GV149" ca="1" si="1204">IF(AND($K149=GJ$9,$N149=GJ$11,$AB149=GJ$8),INDEX(i.FS_Strategy,$AE149+1,$AB149),0)</f>
        <v>0</v>
      </c>
      <c r="GK149" s="125">
        <f t="shared" ca="1" si="1204"/>
        <v>0</v>
      </c>
      <c r="GL149" s="125">
        <f t="shared" ca="1" si="1204"/>
        <v>0</v>
      </c>
      <c r="GM149" s="125">
        <f t="shared" ca="1" si="1204"/>
        <v>0</v>
      </c>
      <c r="GN149" s="125">
        <f t="shared" ca="1" si="1204"/>
        <v>0</v>
      </c>
      <c r="GO149" s="125">
        <f t="shared" ca="1" si="1204"/>
        <v>0</v>
      </c>
      <c r="GP149" s="125">
        <f t="shared" ca="1" si="1204"/>
        <v>0</v>
      </c>
      <c r="GQ149" s="125">
        <f t="shared" ca="1" si="1204"/>
        <v>0</v>
      </c>
      <c r="GR149" s="125">
        <f t="shared" ca="1" si="1204"/>
        <v>0</v>
      </c>
      <c r="GS149" s="125">
        <f t="shared" ca="1" si="1204"/>
        <v>0</v>
      </c>
      <c r="GT149" s="125">
        <f t="shared" ca="1" si="1204"/>
        <v>0</v>
      </c>
      <c r="GU149" s="125">
        <f t="shared" ca="1" si="1204"/>
        <v>0</v>
      </c>
      <c r="GV149" s="125">
        <f t="shared" ca="1" si="1204"/>
        <v>0</v>
      </c>
      <c r="GW149" s="124">
        <f t="shared" ref="GW149:HN149" ca="1" si="1205">IF(AND($K149=GW$9,$N149=GW$11,$AB149=GW$8,$AI149=GW$12),INDEX(i.FS_Strategy,$AC149+1,$AB149),0)</f>
        <v>0</v>
      </c>
      <c r="GX149" s="124">
        <f t="shared" ca="1" si="1205"/>
        <v>0</v>
      </c>
      <c r="GY149" s="124">
        <f t="shared" ca="1" si="1205"/>
        <v>0</v>
      </c>
      <c r="GZ149" s="124">
        <f t="shared" ca="1" si="1205"/>
        <v>0</v>
      </c>
      <c r="HA149" s="124">
        <f t="shared" ca="1" si="1205"/>
        <v>0</v>
      </c>
      <c r="HB149" s="124">
        <f t="shared" ca="1" si="1205"/>
        <v>0</v>
      </c>
      <c r="HC149" s="124">
        <f t="shared" ca="1" si="1205"/>
        <v>0</v>
      </c>
      <c r="HD149" s="124">
        <f t="shared" ca="1" si="1205"/>
        <v>0</v>
      </c>
      <c r="HE149" s="124">
        <f t="shared" ca="1" si="1205"/>
        <v>0</v>
      </c>
      <c r="HF149" s="124">
        <f t="shared" ca="1" si="1205"/>
        <v>0</v>
      </c>
      <c r="HG149" s="124">
        <f t="shared" ca="1" si="1205"/>
        <v>0</v>
      </c>
      <c r="HH149" s="124">
        <f t="shared" ca="1" si="1205"/>
        <v>0</v>
      </c>
      <c r="HI149" s="124">
        <f t="shared" ca="1" si="1205"/>
        <v>0</v>
      </c>
      <c r="HJ149" s="124">
        <f t="shared" ca="1" si="1205"/>
        <v>0</v>
      </c>
      <c r="HK149" s="124">
        <f t="shared" ca="1" si="1205"/>
        <v>0</v>
      </c>
      <c r="HL149" s="124">
        <f t="shared" ca="1" si="1205"/>
        <v>0</v>
      </c>
      <c r="HM149" s="124">
        <f t="shared" ca="1" si="1205"/>
        <v>0</v>
      </c>
      <c r="HN149" s="124">
        <f t="shared" ca="1" si="1205"/>
        <v>0</v>
      </c>
      <c r="HO149" s="554">
        <f ca="1">IF(AND($K149=HO$9,$N149=HO$11,$AB149=HO$8),INDEX(i.FS_Strategy,$AD149+1,$AB149),0)</f>
        <v>0</v>
      </c>
      <c r="HP149" s="554">
        <f ca="1">IF(AND($K149=HP$9,$N149=HP$11,$AB149=HP$8),INDEX(i.FS_Strategy,$AD149+1,$AB149),0)</f>
        <v>0</v>
      </c>
      <c r="HQ149" s="554">
        <f ca="1">IF(AND($K149=HQ$9,$N149=HQ$11,$AB149=HQ$8),INDEX(i.FS_Strategy,$AD149+1,$AB149),0)</f>
        <v>0</v>
      </c>
      <c r="HR149" s="125">
        <f t="shared" ref="HR149:ID149" ca="1" si="1206">IF(AND($K149=HR$9,$N149=HR$11,$AB149=HR$8),INDEX(i.FS_Strategy,$AE149+1,$AB149),0)</f>
        <v>0</v>
      </c>
      <c r="HS149" s="125">
        <f t="shared" ca="1" si="1206"/>
        <v>0</v>
      </c>
      <c r="HT149" s="125">
        <f t="shared" ca="1" si="1206"/>
        <v>0</v>
      </c>
      <c r="HU149" s="125">
        <f t="shared" ca="1" si="1206"/>
        <v>0</v>
      </c>
      <c r="HV149" s="125">
        <f t="shared" ca="1" si="1206"/>
        <v>0</v>
      </c>
      <c r="HW149" s="125">
        <f t="shared" ca="1" si="1206"/>
        <v>0</v>
      </c>
      <c r="HX149" s="125">
        <f t="shared" ca="1" si="1206"/>
        <v>0</v>
      </c>
      <c r="HY149" s="125">
        <f t="shared" ca="1" si="1206"/>
        <v>0</v>
      </c>
      <c r="HZ149" s="125">
        <f t="shared" ca="1" si="1206"/>
        <v>0</v>
      </c>
      <c r="IA149" s="125">
        <f t="shared" ca="1" si="1206"/>
        <v>0</v>
      </c>
      <c r="IB149" s="125">
        <f t="shared" ca="1" si="1206"/>
        <v>0</v>
      </c>
      <c r="IC149" s="125">
        <f t="shared" ca="1" si="1206"/>
        <v>0</v>
      </c>
      <c r="ID149" s="125">
        <f t="shared" ca="1" si="1206"/>
        <v>0</v>
      </c>
      <c r="IE149" s="5">
        <f t="shared" ca="1" si="1161"/>
        <v>67</v>
      </c>
      <c r="IF149" s="9"/>
      <c r="IG149" s="5">
        <f t="shared" ca="1" si="1162"/>
        <v>1</v>
      </c>
      <c r="IH149" s="5" t="b">
        <f t="shared" ca="1" si="1162"/>
        <v>0</v>
      </c>
      <c r="II149" s="19">
        <f t="shared" ca="1" si="1163"/>
        <v>0</v>
      </c>
      <c r="IJ149" s="5">
        <f t="shared" ca="1" si="1162"/>
        <v>55</v>
      </c>
      <c r="IK149" s="19">
        <f t="shared" ca="1" si="1163"/>
        <v>1</v>
      </c>
      <c r="IL149" s="19">
        <f t="shared" ca="1" si="1163"/>
        <v>0</v>
      </c>
      <c r="IM149" s="19">
        <f t="shared" ca="1" si="1163"/>
        <v>0</v>
      </c>
      <c r="IN149" s="19">
        <f t="shared" ca="1" si="1163"/>
        <v>0</v>
      </c>
      <c r="IO149" s="19">
        <f t="shared" ca="1" si="1163"/>
        <v>0</v>
      </c>
      <c r="IP149" s="19">
        <f t="shared" ca="1" si="1163"/>
        <v>0</v>
      </c>
      <c r="IQ149" s="19">
        <f t="shared" ca="1" si="1163"/>
        <v>0</v>
      </c>
      <c r="IR149" s="19">
        <f t="shared" ca="1" si="1163"/>
        <v>0</v>
      </c>
      <c r="IS149" s="19">
        <f t="shared" ca="1" si="1163"/>
        <v>0</v>
      </c>
      <c r="IT149" s="19">
        <f t="shared" ca="1" si="1163"/>
        <v>0</v>
      </c>
      <c r="IU149" s="19">
        <f t="shared" ca="1" si="1163"/>
        <v>0</v>
      </c>
      <c r="IV149" s="19">
        <f t="shared" ca="1" si="1163"/>
        <v>0</v>
      </c>
      <c r="IW149" s="19">
        <f t="shared" ca="1" si="1163"/>
        <v>0</v>
      </c>
      <c r="IX149" s="19">
        <f t="shared" ca="1" si="1163"/>
        <v>0</v>
      </c>
      <c r="IY149" s="19">
        <f t="shared" ca="1" si="1163"/>
        <v>0</v>
      </c>
      <c r="IZ149" s="19">
        <f t="shared" ca="1" si="1163"/>
        <v>0</v>
      </c>
      <c r="JA149" s="19">
        <f t="shared" ca="1" si="1163"/>
        <v>0</v>
      </c>
      <c r="JB149" s="19">
        <f t="shared" ca="1" si="1163"/>
        <v>0</v>
      </c>
      <c r="JC149" s="19">
        <f t="shared" ca="1" si="1163"/>
        <v>0</v>
      </c>
      <c r="JD149" s="19">
        <f t="shared" ca="1" si="1163"/>
        <v>0</v>
      </c>
      <c r="JE149" s="19">
        <f t="shared" ca="1" si="1163"/>
        <v>0</v>
      </c>
      <c r="JF149" s="19">
        <f t="shared" ca="1" si="1163"/>
        <v>0</v>
      </c>
      <c r="JG149" s="5">
        <f t="shared" ca="1" si="1164"/>
        <v>1.2500000000000001E-2</v>
      </c>
      <c r="JH149" s="567">
        <f t="shared" ca="1" si="1164"/>
        <v>0</v>
      </c>
      <c r="JI149" s="5">
        <f t="shared" ca="1" si="1164"/>
        <v>6.25E-2</v>
      </c>
      <c r="JJ149" s="5">
        <f t="shared" ca="1" si="1164"/>
        <v>6.25E-2</v>
      </c>
      <c r="JK149" s="5">
        <f t="shared" ca="1" si="1164"/>
        <v>6.25E-2</v>
      </c>
      <c r="JL149" s="19">
        <f t="shared" ca="1" si="1163"/>
        <v>1</v>
      </c>
      <c r="JM149" s="19">
        <f t="shared" ca="1" si="1163"/>
        <v>0</v>
      </c>
      <c r="JN149" s="19">
        <f t="shared" ca="1" si="1163"/>
        <v>1</v>
      </c>
      <c r="JO149" s="9"/>
      <c r="JP149" s="5" t="b">
        <f t="shared" ca="1" si="1165"/>
        <v>0</v>
      </c>
      <c r="JQ149" s="19" t="b">
        <f t="shared" ca="1" si="1185"/>
        <v>1</v>
      </c>
      <c r="JR149" s="19">
        <f t="shared" ca="1" si="1185"/>
        <v>10.3</v>
      </c>
      <c r="JS149" s="5" t="b">
        <f t="shared" ca="1" si="1166"/>
        <v>0</v>
      </c>
      <c r="JT149" s="5" t="b">
        <f t="shared" ca="1" si="1166"/>
        <v>0</v>
      </c>
      <c r="JU149" s="5" t="b">
        <f t="shared" ca="1" si="1166"/>
        <v>1</v>
      </c>
      <c r="JV149" s="144">
        <f t="shared" ca="1" si="1186"/>
        <v>1</v>
      </c>
      <c r="JW149" s="144">
        <f t="shared" ca="1" si="1186"/>
        <v>1</v>
      </c>
      <c r="JX149" s="19" t="str">
        <f t="shared" ca="1" si="1187"/>
        <v>-</v>
      </c>
      <c r="JY149" s="19" t="str">
        <f t="shared" ca="1" si="1187"/>
        <v>-</v>
      </c>
      <c r="JZ149" s="19" t="str">
        <f t="shared" ca="1" si="1187"/>
        <v>-</v>
      </c>
      <c r="KA149" s="19" t="str">
        <f t="shared" ca="1" si="1187"/>
        <v>-</v>
      </c>
      <c r="KB149" s="19">
        <f t="shared" ca="1" si="1187"/>
        <v>1</v>
      </c>
      <c r="KC149" s="19">
        <f t="shared" ca="1" si="1187"/>
        <v>0.66</v>
      </c>
      <c r="KD149" s="19" t="str">
        <f t="shared" ca="1" si="1187"/>
        <v>-</v>
      </c>
      <c r="KE149" s="5" t="b" cm="1">
        <f t="array" aca="1" ref="KE149" ca="1">IF(OR(KF149:KM149&lt;&gt;"-"),TRUE,"-")</f>
        <v>1</v>
      </c>
      <c r="KF149" s="237">
        <f t="shared" ca="1" si="1198"/>
        <v>2</v>
      </c>
      <c r="KG149" s="237">
        <f t="shared" ca="1" si="1198"/>
        <v>2</v>
      </c>
      <c r="KH149" s="237">
        <f t="shared" ca="1" si="1198"/>
        <v>2</v>
      </c>
      <c r="KI149" s="237">
        <f t="shared" ca="1" si="1198"/>
        <v>2</v>
      </c>
      <c r="KJ149" s="237">
        <f t="shared" ca="1" si="1198"/>
        <v>2</v>
      </c>
      <c r="KK149" s="237">
        <f t="shared" ca="1" si="1198"/>
        <v>2</v>
      </c>
      <c r="KL149" s="237">
        <f t="shared" ca="1" si="1198"/>
        <v>2</v>
      </c>
      <c r="KM149" s="237">
        <f t="shared" ca="1" si="1198"/>
        <v>2</v>
      </c>
      <c r="KN149" s="5" t="str">
        <f t="array" aca="1" ref="KN149" ca="1">IF(OR(KO149:KU149&lt;&gt;"-"),TRUE,"-")</f>
        <v>-</v>
      </c>
      <c r="KO149" s="19" t="str">
        <f t="shared" ca="1" si="1189"/>
        <v>-</v>
      </c>
      <c r="KP149" s="19" t="str">
        <f t="shared" ca="1" si="1189"/>
        <v>-</v>
      </c>
      <c r="KQ149" s="19" t="str">
        <f t="shared" ca="1" si="1189"/>
        <v>-</v>
      </c>
      <c r="KR149" s="19" t="str">
        <f t="shared" ca="1" si="1189"/>
        <v>-</v>
      </c>
      <c r="KS149" s="19" t="str">
        <f t="shared" ca="1" si="1189"/>
        <v>-</v>
      </c>
      <c r="KT149" s="19" t="str">
        <f t="shared" ca="1" si="1189"/>
        <v>-</v>
      </c>
      <c r="KU149" s="19" t="str">
        <f t="shared" ca="1" si="1189"/>
        <v>-</v>
      </c>
      <c r="KV149" s="19" t="b">
        <f t="shared" ca="1" si="1189"/>
        <v>0</v>
      </c>
      <c r="KW149" s="144">
        <f t="shared" ca="1" si="1168"/>
        <v>2</v>
      </c>
      <c r="KX149" s="19">
        <f t="shared" ca="1" si="1189"/>
        <v>2</v>
      </c>
      <c r="KY149" s="19" t="b">
        <f t="shared" ca="1" si="1189"/>
        <v>0</v>
      </c>
      <c r="KZ149" s="19" t="str">
        <f t="shared" ca="1" si="1189"/>
        <v>-</v>
      </c>
      <c r="LA149" s="5" t="str">
        <f t="shared" ca="1" si="1169"/>
        <v>-</v>
      </c>
      <c r="LB149" s="5" t="str">
        <f t="shared" ca="1" si="1169"/>
        <v>-</v>
      </c>
      <c r="LC149" s="5" t="str">
        <f t="shared" ca="1" si="1169"/>
        <v>-</v>
      </c>
      <c r="LD149" s="5" t="str">
        <f t="shared" ca="1" si="1169"/>
        <v>-</v>
      </c>
      <c r="LE149" s="19" t="b">
        <f t="shared" ca="1" si="1190"/>
        <v>0</v>
      </c>
      <c r="LF149" s="19" t="str">
        <f t="shared" ca="1" si="1190"/>
        <v>-</v>
      </c>
      <c r="LG149" s="19" t="str">
        <f t="shared" ca="1" si="1190"/>
        <v>-</v>
      </c>
      <c r="LH149" s="19" t="b">
        <f t="shared" ca="1" si="1190"/>
        <v>1</v>
      </c>
      <c r="LI149" s="19">
        <f t="shared" ca="1" si="1190"/>
        <v>0.75</v>
      </c>
      <c r="LJ149" s="19">
        <f t="shared" ca="1" si="1190"/>
        <v>0.75</v>
      </c>
      <c r="LK149" s="19">
        <f t="shared" ca="1" si="1190"/>
        <v>0.99</v>
      </c>
      <c r="LL149" s="19">
        <f t="shared" ca="1" si="1190"/>
        <v>0.5</v>
      </c>
      <c r="LM149" s="19">
        <f t="shared" ca="1" si="1190"/>
        <v>0</v>
      </c>
      <c r="LN149" s="19">
        <f t="shared" ca="1" si="1190"/>
        <v>0</v>
      </c>
      <c r="LO149" s="19" t="str">
        <f t="shared" ca="1" si="1190"/>
        <v>-</v>
      </c>
      <c r="LP149" s="5" t="str" cm="1">
        <f t="array" aca="1" ref="LP149" ca="1">INDEX(i.meatgrid,$Q149,LP$7)</f>
        <v>-</v>
      </c>
      <c r="LQ149" s="5" t="str" cm="1">
        <f t="array" aca="1" ref="LQ149" ca="1">INDEX(i.meatgrid,$Q149,LQ$7)</f>
        <v>-</v>
      </c>
      <c r="LR149" s="19" t="str">
        <f t="shared" ca="1" si="1190"/>
        <v>-</v>
      </c>
      <c r="LS149" s="5">
        <f t="shared" ca="1" si="1171"/>
        <v>1</v>
      </c>
      <c r="LT149" s="9"/>
      <c r="LU149" s="19">
        <f t="shared" ca="1" si="1190"/>
        <v>70</v>
      </c>
      <c r="LV149" s="19">
        <f t="shared" ca="1" si="1172"/>
        <v>50</v>
      </c>
      <c r="LW149" s="19">
        <f t="shared" ca="1" si="1172"/>
        <v>80</v>
      </c>
      <c r="LX149" s="19">
        <f t="shared" ca="1" si="1172"/>
        <v>50</v>
      </c>
      <c r="LY149" s="5" t="b" cm="1">
        <f t="array" aca="1" ref="LY149" ca="1">INDEX(i.meatgrid,$Q149,LY$7)</f>
        <v>0</v>
      </c>
      <c r="LZ149" s="5" t="b" cm="1">
        <f t="array" aca="1" ref="LZ149" ca="1">INDEX(i.meatgrid,$Q149,LZ$7)</f>
        <v>0</v>
      </c>
      <c r="MA149" s="5" cm="1">
        <f t="array" aca="1" ref="MA149" ca="1">INDEX(i.meatgrid,$Q149,MA$7)</f>
        <v>40</v>
      </c>
      <c r="MB149" s="5" t="str" cm="1">
        <f t="array" aca="1" ref="MB149" ca="1">INDEX(i.meatgrid,$Q149,MB$7)</f>
        <v>-</v>
      </c>
      <c r="MC149" s="19">
        <f t="shared" ca="1" si="1173"/>
        <v>1</v>
      </c>
      <c r="MD149" s="5">
        <f t="shared" ca="1" si="1174"/>
        <v>1</v>
      </c>
      <c r="ME149" s="5" cm="1">
        <f t="array" aca="1" ref="ME149" ca="1">INDEX(i.meatgrid,$Q149,ME$7)</f>
        <v>1</v>
      </c>
      <c r="MF149" s="5" cm="1">
        <f t="array" aca="1" ref="MF149" ca="1">INDEX(i.meatgrid,$Q149,MF$7)</f>
        <v>0</v>
      </c>
      <c r="MG149" s="5" cm="1">
        <f t="array" aca="1" ref="MG149" ca="1">INDEX(i.meatgrid,$Q149,MG$7)</f>
        <v>0</v>
      </c>
      <c r="MH149" s="5" cm="1">
        <f t="array" aca="1" ref="MH149" ca="1">INDEX(i.meatgrid,$Q149,MH$7)</f>
        <v>0</v>
      </c>
      <c r="MI149" s="5" cm="1">
        <f t="array" aca="1" ref="MI149" ca="1">INDEX(i.meatgrid,$Q149,MI$7)</f>
        <v>0</v>
      </c>
      <c r="MJ149" s="5" cm="1">
        <f t="array" aca="1" ref="MJ149" ca="1">INDEX(i.meatgrid,$Q149,MJ$7)</f>
        <v>1</v>
      </c>
      <c r="MK149" s="5" cm="1">
        <f t="array" aca="1" ref="MK149" ca="1">INDEX(i.meatgrid,$Q149,MK$7)</f>
        <v>1</v>
      </c>
      <c r="ML149" s="5" cm="1">
        <f t="array" aca="1" ref="ML149" ca="1">INDEX(i.meatgrid,$Q149,ML$7)</f>
        <v>1</v>
      </c>
      <c r="MM149" s="19">
        <f t="shared" ca="1" si="1175"/>
        <v>1</v>
      </c>
      <c r="MN149" s="9"/>
      <c r="MO149" s="19" t="b">
        <f t="shared" ca="1" si="1176"/>
        <v>0</v>
      </c>
      <c r="MP149" s="19" t="b">
        <f t="shared" ca="1" si="1176"/>
        <v>0</v>
      </c>
      <c r="MQ149" s="19">
        <f t="shared" ca="1" si="1176"/>
        <v>1</v>
      </c>
      <c r="MR149" s="19">
        <f t="shared" ca="1" si="1176"/>
        <v>0.75</v>
      </c>
      <c r="MS149" s="19">
        <f t="shared" ca="1" si="1176"/>
        <v>0.75</v>
      </c>
      <c r="MT149" s="19">
        <f t="shared" ca="1" si="1176"/>
        <v>0.8</v>
      </c>
      <c r="MU149" s="19">
        <f t="shared" ca="1" si="1176"/>
        <v>0.82499999999999996</v>
      </c>
      <c r="MV149" s="19">
        <f t="shared" ca="1" si="1176"/>
        <v>0.875</v>
      </c>
      <c r="MW149" s="19">
        <f t="shared" ca="1" si="1176"/>
        <v>0.9</v>
      </c>
      <c r="MX149" s="19">
        <f t="shared" ca="1" si="1176"/>
        <v>1</v>
      </c>
      <c r="MY149" s="19">
        <f t="shared" ca="1" si="1176"/>
        <v>0.875</v>
      </c>
      <c r="MZ149" s="19" t="b">
        <f t="shared" ca="1" si="1176"/>
        <v>1</v>
      </c>
      <c r="NA149" s="19">
        <f t="shared" ca="1" si="1176"/>
        <v>74.989999999999995</v>
      </c>
      <c r="NB149" s="19" t="str">
        <f t="shared" ca="1" si="1176"/>
        <v>-</v>
      </c>
      <c r="NC149" s="19" t="str">
        <f t="shared" ca="1" si="1176"/>
        <v>-</v>
      </c>
      <c r="ND149" s="19" t="str">
        <f t="shared" ca="1" si="1176"/>
        <v>-</v>
      </c>
      <c r="NE149" s="19" t="str">
        <f t="shared" ca="1" si="1177"/>
        <v>-</v>
      </c>
      <c r="NF149" s="19" t="str">
        <f t="shared" ca="1" si="1177"/>
        <v>-</v>
      </c>
      <c r="NG149" s="19" t="str">
        <f t="shared" ca="1" si="1177"/>
        <v>-</v>
      </c>
      <c r="NH149" s="19" t="str">
        <f t="shared" ca="1" si="1177"/>
        <v>-</v>
      </c>
      <c r="NI149" s="19">
        <f t="shared" ca="1" si="1177"/>
        <v>36.99</v>
      </c>
      <c r="NJ149" s="19">
        <f t="shared" ca="1" si="1177"/>
        <v>36.99</v>
      </c>
      <c r="NK149" s="19" t="str">
        <f t="shared" ca="1" si="1177"/>
        <v>-</v>
      </c>
      <c r="NL149" s="19" t="str">
        <f t="shared" ca="1" si="1177"/>
        <v>-</v>
      </c>
      <c r="NM149" s="19" t="str">
        <f t="shared" ca="1" si="1177"/>
        <v>-</v>
      </c>
      <c r="NN149" s="19" t="str">
        <f t="shared" ca="1" si="1177"/>
        <v>-</v>
      </c>
      <c r="NO149" s="19" t="str">
        <f t="shared" ca="1" si="1177"/>
        <v>-</v>
      </c>
      <c r="NP149" s="19">
        <f t="shared" ca="1" si="1177"/>
        <v>49.99</v>
      </c>
      <c r="NQ149" s="19">
        <f t="shared" ca="1" si="1177"/>
        <v>49.99</v>
      </c>
      <c r="NR149" s="19">
        <f t="shared" ca="1" si="1177"/>
        <v>49.99</v>
      </c>
      <c r="NS149" s="19">
        <f t="shared" ca="1" si="1177"/>
        <v>49.99</v>
      </c>
      <c r="NT149" s="19">
        <f t="shared" ca="1" si="1177"/>
        <v>49.99</v>
      </c>
      <c r="NU149" s="19">
        <f t="shared" ca="1" si="1177"/>
        <v>49.99</v>
      </c>
      <c r="NV149" s="19">
        <f t="shared" ca="1" si="1177"/>
        <v>49.99</v>
      </c>
      <c r="NW149" s="19">
        <f t="shared" ca="1" si="1177"/>
        <v>49.99</v>
      </c>
      <c r="NX149" s="19">
        <f t="shared" ca="1" si="1177"/>
        <v>412.99</v>
      </c>
      <c r="NY149" s="19">
        <f t="shared" ca="1" si="1177"/>
        <v>412.99</v>
      </c>
      <c r="NZ149" s="19" t="str">
        <f t="shared" ca="1" si="1177"/>
        <v>-</v>
      </c>
      <c r="OA149" s="19" t="str">
        <f t="shared" ca="1" si="1177"/>
        <v>-</v>
      </c>
      <c r="OB149" s="19" t="str">
        <f t="shared" ca="1" si="1177"/>
        <v>-</v>
      </c>
      <c r="OC149" s="19" t="str">
        <f t="shared" ca="1" si="1177"/>
        <v>-</v>
      </c>
      <c r="OD149" s="19" t="str">
        <f t="shared" ca="1" si="1177"/>
        <v>-</v>
      </c>
      <c r="OE149" s="19">
        <f t="shared" ca="1" si="1177"/>
        <v>6.8900000000000006</v>
      </c>
      <c r="OF149" s="19">
        <f t="shared" ca="1" si="1177"/>
        <v>6.8900000000000006</v>
      </c>
      <c r="OG149" s="19">
        <f t="shared" ref="OG149:OT149" ca="1" si="1207">OFFSET(OG$5,$B149,0)</f>
        <v>6.8900000000000006</v>
      </c>
      <c r="OH149" s="19">
        <f t="shared" ca="1" si="1207"/>
        <v>6.8900000000000006</v>
      </c>
      <c r="OI149" s="19">
        <f t="shared" ca="1" si="1207"/>
        <v>6.8900000000000006</v>
      </c>
      <c r="OJ149" s="19">
        <f t="shared" ca="1" si="1207"/>
        <v>6.8900000000000006</v>
      </c>
      <c r="OK149" s="19">
        <f t="shared" ca="1" si="1207"/>
        <v>6.8900000000000006</v>
      </c>
      <c r="OL149" s="19">
        <f t="shared" ca="1" si="1207"/>
        <v>6.8900000000000006</v>
      </c>
      <c r="OM149" s="19">
        <f t="shared" ca="1" si="1207"/>
        <v>346.99</v>
      </c>
      <c r="ON149" s="19">
        <f t="shared" ca="1" si="1207"/>
        <v>346.99</v>
      </c>
      <c r="OO149" s="19" t="str">
        <f t="shared" ca="1" si="1207"/>
        <v>-</v>
      </c>
      <c r="OP149" s="19" t="str">
        <f t="shared" ca="1" si="1207"/>
        <v>-</v>
      </c>
      <c r="OQ149" s="19" t="str">
        <f t="shared" ca="1" si="1207"/>
        <v>-</v>
      </c>
      <c r="OR149" s="19" t="str">
        <f t="shared" ca="1" si="1207"/>
        <v>-</v>
      </c>
      <c r="OS149" s="19" t="str">
        <f t="shared" ca="1" si="1207"/>
        <v>-</v>
      </c>
      <c r="OT149" s="19">
        <f t="shared" ca="1" si="1207"/>
        <v>0</v>
      </c>
      <c r="OU149" s="24">
        <v>0</v>
      </c>
    </row>
    <row r="150" spans="1:411" outlineLevel="1">
      <c r="A150" s="21">
        <f t="shared" si="158"/>
        <v>145</v>
      </c>
      <c r="B150" s="21"/>
      <c r="D150" s="14"/>
      <c r="E150" t="b">
        <v>0</v>
      </c>
      <c r="H150" s="21"/>
      <c r="I150" s="21"/>
      <c r="J150" s="21"/>
      <c r="K150" s="21"/>
      <c r="L150" s="21"/>
      <c r="M150" s="21"/>
      <c r="N150" s="21"/>
      <c r="O150" s="21"/>
      <c r="P150" s="21"/>
      <c r="Q150" s="21"/>
      <c r="R150" s="21"/>
      <c r="S150" s="21"/>
      <c r="T150" s="21"/>
      <c r="U150" s="218"/>
      <c r="V150" s="218"/>
      <c r="W150" s="21"/>
      <c r="X150" s="218"/>
      <c r="Y150" s="218"/>
      <c r="Z150" s="218"/>
      <c r="AA150" s="218"/>
      <c r="AB150" s="218"/>
      <c r="AC150" s="323" t="e">
        <f>INDEX(CHOOSE($N150,DataAutumn!i.OptLTWAdj,DataWinter!i.OptLTWAdj,DataSpring!i.OptLTWAdj),AC$7+($AI150-1)*3+($W150-1)*15,$S150+($M150-1)*4)</f>
        <v>#VALUE!</v>
      </c>
      <c r="AD150" s="218"/>
      <c r="AE150" s="218"/>
      <c r="AL150" s="234" t="str">
        <f ca="1">"blank "&amp;TEXT(RAND(),"0.000")</f>
        <v>blank 0.338</v>
      </c>
      <c r="AM150" s="9" t="str">
        <f ca="1">IF(COUNTIF(AL$5:AL150,AL150)=1,"-","Dup")</f>
        <v>-</v>
      </c>
      <c r="AN150" s="9"/>
      <c r="AO150" s="14"/>
      <c r="AP150" s="14"/>
      <c r="AQ150" s="14"/>
      <c r="AR150" s="14"/>
      <c r="AS150" s="14"/>
      <c r="AT150" s="14"/>
      <c r="AU150" s="563"/>
      <c r="AV150" s="563"/>
      <c r="AW150" s="9"/>
      <c r="AX150" s="14"/>
      <c r="AY150" s="14"/>
      <c r="AZ150" s="14"/>
      <c r="BA150" s="14"/>
      <c r="BB150" s="14"/>
      <c r="BC150" s="14"/>
      <c r="BD150" s="14"/>
      <c r="BE150" s="9"/>
      <c r="BF150" s="14"/>
      <c r="BG150" s="14"/>
      <c r="BH150" s="14"/>
      <c r="BI150" s="14"/>
      <c r="BJ150" s="14"/>
      <c r="BK150" s="14"/>
      <c r="BL150" s="14"/>
      <c r="BM150" s="14"/>
      <c r="BN150" s="14"/>
      <c r="BO150" s="14"/>
      <c r="BP150" s="14"/>
      <c r="BQ150" s="9"/>
      <c r="BR150" s="14"/>
      <c r="BS150" s="14"/>
      <c r="BT150" s="14"/>
      <c r="BU150" s="14"/>
      <c r="BV150" s="14"/>
      <c r="BW150" s="14"/>
      <c r="BX150" s="14"/>
      <c r="BY150" s="14"/>
      <c r="BZ150" s="14"/>
      <c r="CA150" s="14"/>
      <c r="CB150" s="9"/>
      <c r="CC150" s="14"/>
      <c r="CD150" s="14"/>
      <c r="CE150" s="14"/>
      <c r="CF150" s="14"/>
      <c r="CG150" s="14"/>
      <c r="CH150" s="14"/>
      <c r="CI150" s="14"/>
      <c r="CJ150" s="14"/>
      <c r="CK150" s="14"/>
      <c r="CL150" s="14"/>
      <c r="CM150" s="14"/>
      <c r="CN150" s="9"/>
      <c r="CO150" s="14"/>
      <c r="CP150" s="14"/>
      <c r="CQ150" s="14"/>
      <c r="CR150" s="14"/>
      <c r="CS150" s="14"/>
      <c r="CT150" s="14"/>
      <c r="CU150" s="14"/>
      <c r="CV150" s="14"/>
      <c r="CW150" s="14"/>
      <c r="CX150" s="14"/>
      <c r="CY150" s="14"/>
      <c r="CZ150" s="14"/>
      <c r="DA150" s="14"/>
      <c r="DB150" s="14"/>
      <c r="DC150" s="14"/>
      <c r="DD150" s="14"/>
      <c r="DE150" s="14"/>
      <c r="DF150" s="14"/>
      <c r="DG150" s="14"/>
      <c r="DH150" s="14"/>
      <c r="DI150" s="14"/>
      <c r="DJ150" s="14"/>
      <c r="DK150" s="14"/>
      <c r="DL150" s="14"/>
      <c r="DM150" s="14"/>
      <c r="DN150" s="14"/>
      <c r="DO150" s="14"/>
      <c r="DP150" s="14"/>
      <c r="DQ150" s="14"/>
      <c r="DR150" s="14"/>
      <c r="DS150" s="14"/>
      <c r="DT150" s="14"/>
      <c r="DU150" s="14"/>
      <c r="DV150" s="14"/>
      <c r="DW150" s="14"/>
      <c r="DX150" s="14"/>
      <c r="DY150" s="14"/>
      <c r="DZ150" s="14"/>
      <c r="EA150" s="14"/>
      <c r="EB150" s="14"/>
      <c r="EC150" s="14"/>
      <c r="ED150" s="14"/>
      <c r="EE150" s="14"/>
      <c r="EF150" s="14"/>
      <c r="EG150" s="14"/>
      <c r="EH150" s="14"/>
      <c r="EI150" s="14"/>
      <c r="EJ150" s="14"/>
      <c r="EK150" s="14"/>
      <c r="EL150" s="14"/>
      <c r="EM150" s="14"/>
      <c r="EN150" s="14"/>
      <c r="EO150" s="14"/>
      <c r="EP150" s="14"/>
      <c r="EQ150" s="14"/>
      <c r="ER150" s="14"/>
      <c r="ES150" s="14"/>
      <c r="ET150" s="14"/>
      <c r="EU150" s="14"/>
      <c r="EV150" s="14"/>
      <c r="EW150" s="14"/>
      <c r="EX150" s="14"/>
      <c r="EY150" s="14"/>
      <c r="EZ150" s="14"/>
      <c r="FA150" s="14"/>
      <c r="FB150" s="14"/>
      <c r="FC150" s="14"/>
      <c r="FD150" s="14"/>
      <c r="FE150" s="14"/>
      <c r="FF150" s="14"/>
      <c r="FG150" s="14"/>
      <c r="FH150" s="14"/>
      <c r="FI150" s="14"/>
      <c r="FJ150" s="14"/>
      <c r="FK150" s="14"/>
      <c r="FL150" s="14"/>
      <c r="FM150" s="14"/>
      <c r="FN150" s="14"/>
      <c r="FO150" s="14"/>
      <c r="FP150" s="14"/>
      <c r="FQ150" s="14"/>
      <c r="FR150" s="14"/>
      <c r="FS150" s="14"/>
      <c r="FT150" s="14"/>
      <c r="FU150" s="14"/>
      <c r="FV150" s="14"/>
      <c r="FW150" s="14"/>
      <c r="FX150" s="14"/>
      <c r="FY150" s="14"/>
      <c r="FZ150" s="14"/>
      <c r="GA150" s="14"/>
      <c r="GB150" s="14"/>
      <c r="GC150" s="14"/>
      <c r="GD150" s="14"/>
      <c r="GE150" s="14"/>
      <c r="GF150" s="14"/>
      <c r="GG150" s="14"/>
      <c r="GH150" s="14"/>
      <c r="GI150" s="14"/>
      <c r="GJ150" s="14"/>
      <c r="GK150" s="14"/>
      <c r="GL150" s="14"/>
      <c r="GM150" s="14"/>
      <c r="GN150" s="14"/>
      <c r="GO150" s="14"/>
      <c r="GP150" s="14"/>
      <c r="GQ150" s="14"/>
      <c r="GR150" s="14"/>
      <c r="GS150" s="14"/>
      <c r="GT150" s="14"/>
      <c r="GU150" s="14"/>
      <c r="GV150" s="14"/>
      <c r="GW150" s="14"/>
      <c r="GX150" s="14"/>
      <c r="GY150" s="14"/>
      <c r="GZ150" s="14"/>
      <c r="HA150" s="14"/>
      <c r="HB150" s="14"/>
      <c r="HC150" s="14"/>
      <c r="HD150" s="14"/>
      <c r="HE150" s="14"/>
      <c r="HF150" s="14"/>
      <c r="HG150" s="14"/>
      <c r="HH150" s="14"/>
      <c r="HI150" s="14"/>
      <c r="HJ150" s="14"/>
      <c r="HK150" s="14"/>
      <c r="HL150" s="14"/>
      <c r="HM150" s="14"/>
      <c r="HN150" s="14"/>
      <c r="HO150" s="14"/>
      <c r="HP150" s="14"/>
      <c r="HQ150" s="14"/>
      <c r="HR150" s="14"/>
      <c r="HS150" s="14"/>
      <c r="HT150" s="14"/>
      <c r="HU150" s="14"/>
      <c r="HV150" s="14"/>
      <c r="HW150" s="14"/>
      <c r="HX150" s="14"/>
      <c r="HY150" s="14"/>
      <c r="HZ150" s="14"/>
      <c r="IA150" s="14"/>
      <c r="IB150" s="14"/>
      <c r="IC150" s="14"/>
      <c r="ID150" s="14"/>
      <c r="IE150" s="14"/>
      <c r="IF150" s="9"/>
      <c r="IG150" s="14"/>
      <c r="IH150" s="14"/>
      <c r="II150" s="14"/>
      <c r="IJ150" s="14"/>
      <c r="IK150" s="14"/>
      <c r="IL150" s="14"/>
      <c r="IM150" s="14"/>
      <c r="IN150" s="14"/>
      <c r="IO150" s="14"/>
      <c r="IP150" s="14"/>
      <c r="IQ150" s="14"/>
      <c r="IR150" s="14"/>
      <c r="IS150" s="14"/>
      <c r="IT150" s="14"/>
      <c r="IU150" s="14"/>
      <c r="IV150" s="14"/>
      <c r="IW150" s="14"/>
      <c r="IX150" s="14"/>
      <c r="IY150" s="14"/>
      <c r="IZ150" s="14"/>
      <c r="JA150" s="14"/>
      <c r="JB150" s="14"/>
      <c r="JC150" s="14"/>
      <c r="JD150" s="14"/>
      <c r="JE150" s="14"/>
      <c r="JF150" s="14"/>
      <c r="JG150" s="14"/>
      <c r="JH150" s="14"/>
      <c r="JI150" s="14"/>
      <c r="JJ150" s="14"/>
      <c r="JK150" s="14"/>
      <c r="JL150" s="14"/>
      <c r="JM150" s="14"/>
      <c r="JN150" s="14"/>
      <c r="JO150" s="9"/>
      <c r="JP150" s="14"/>
      <c r="JQ150" s="14"/>
      <c r="JR150" s="14"/>
      <c r="JS150" s="14"/>
      <c r="JT150" s="14"/>
      <c r="JU150" s="14"/>
      <c r="JV150" s="14"/>
      <c r="JW150" s="14"/>
      <c r="JX150" s="14"/>
      <c r="JY150" s="14"/>
      <c r="JZ150" s="14"/>
      <c r="KA150" s="14"/>
      <c r="KB150" s="14"/>
      <c r="KC150" s="14"/>
      <c r="KD150" s="14"/>
      <c r="KE150" s="14"/>
      <c r="KF150" s="14"/>
      <c r="KG150" s="14"/>
      <c r="KH150" s="14"/>
      <c r="KI150" s="14"/>
      <c r="KJ150" s="14"/>
      <c r="KK150" s="14"/>
      <c r="KL150" s="14"/>
      <c r="KM150" s="14"/>
      <c r="KN150" s="14"/>
      <c r="KO150" s="14"/>
      <c r="KP150" s="14"/>
      <c r="KQ150" s="14"/>
      <c r="KR150" s="14"/>
      <c r="KS150" s="14"/>
      <c r="KT150" s="14"/>
      <c r="KU150" s="14"/>
      <c r="KV150" s="14"/>
      <c r="KW150" s="14"/>
      <c r="KX150" s="14"/>
      <c r="KY150" s="14"/>
      <c r="KZ150" s="14"/>
      <c r="LA150" s="14"/>
      <c r="LB150" s="14"/>
      <c r="LC150" s="14"/>
      <c r="LD150" s="14"/>
      <c r="LE150" s="14"/>
      <c r="LF150" s="14"/>
      <c r="LG150" s="14"/>
      <c r="LH150" s="14"/>
      <c r="LI150" s="14"/>
      <c r="LJ150" s="14"/>
      <c r="LK150" s="14"/>
      <c r="LL150" s="14"/>
      <c r="LM150" s="14"/>
      <c r="LN150" s="14"/>
      <c r="LO150" s="14"/>
      <c r="LP150" s="14"/>
      <c r="LQ150" s="14"/>
      <c r="LR150" s="14"/>
      <c r="LS150" s="14"/>
      <c r="LT150" s="9"/>
      <c r="LU150" s="14"/>
      <c r="LV150" s="14"/>
      <c r="LW150" s="14"/>
      <c r="LX150" s="14"/>
      <c r="LY150" s="14"/>
      <c r="LZ150" s="14"/>
      <c r="MA150" s="14"/>
      <c r="MB150" s="14"/>
      <c r="MC150" s="14"/>
      <c r="MD150" s="14"/>
      <c r="ME150" s="14"/>
      <c r="MF150" s="14"/>
      <c r="MG150" s="14"/>
      <c r="MH150" s="14"/>
      <c r="MI150" s="14"/>
      <c r="MJ150" s="14"/>
      <c r="MK150" s="14"/>
      <c r="ML150" s="14"/>
      <c r="MM150" s="14"/>
      <c r="MN150" s="9"/>
      <c r="MO150" s="14"/>
      <c r="MP150" s="14"/>
      <c r="MQ150" s="14"/>
      <c r="MR150" s="14"/>
      <c r="MS150" s="14"/>
      <c r="MT150" s="14"/>
      <c r="MU150" s="14"/>
      <c r="MV150" s="14"/>
      <c r="MW150" s="14"/>
      <c r="MX150" s="14"/>
      <c r="MY150" s="14"/>
      <c r="MZ150" s="14"/>
      <c r="NA150" s="14"/>
      <c r="NB150" s="14"/>
      <c r="NC150" s="14"/>
      <c r="ND150" s="14"/>
      <c r="NE150" s="14"/>
      <c r="NF150" s="14"/>
      <c r="NG150" s="14"/>
      <c r="NH150" s="14"/>
      <c r="NI150" s="14"/>
      <c r="NJ150" s="14"/>
      <c r="NK150" s="14"/>
      <c r="NL150" s="14"/>
      <c r="NM150" s="14"/>
      <c r="NN150" s="14"/>
      <c r="NO150" s="14"/>
      <c r="NP150" s="14"/>
      <c r="NQ150" s="14"/>
      <c r="NR150" s="14"/>
      <c r="NS150" s="14"/>
      <c r="NT150" s="14"/>
      <c r="NU150" s="14"/>
      <c r="NV150" s="14"/>
      <c r="NW150" s="14"/>
      <c r="NX150" s="14"/>
      <c r="NY150" s="14"/>
      <c r="NZ150" s="14"/>
      <c r="OA150" s="14"/>
      <c r="OB150" s="14"/>
      <c r="OC150" s="14"/>
      <c r="OD150" s="14"/>
      <c r="OE150" s="14"/>
      <c r="OF150" s="14"/>
      <c r="OG150" s="14"/>
      <c r="OH150" s="14"/>
      <c r="OI150" s="14"/>
      <c r="OJ150" s="14"/>
      <c r="OK150" s="14"/>
      <c r="OL150" s="14"/>
      <c r="OM150" s="14"/>
      <c r="ON150" s="14"/>
      <c r="OO150" s="14"/>
      <c r="OP150" s="14"/>
      <c r="OQ150" s="14"/>
      <c r="OR150" s="14"/>
      <c r="OS150" s="14"/>
      <c r="OT150" s="14"/>
      <c r="OU150" s="24">
        <v>0</v>
      </c>
    </row>
    <row r="151" spans="1:411">
      <c r="A151" s="21">
        <f>ROW(A151)-5</f>
        <v>146</v>
      </c>
      <c r="B151" s="21"/>
      <c r="D151" s="14"/>
      <c r="E151" t="b">
        <v>0</v>
      </c>
      <c r="G151" s="32" t="s">
        <v>1019</v>
      </c>
      <c r="M151">
        <v>1</v>
      </c>
      <c r="N151">
        <v>1</v>
      </c>
      <c r="P151">
        <v>1</v>
      </c>
      <c r="Q151">
        <v>1</v>
      </c>
      <c r="R151">
        <v>1</v>
      </c>
      <c r="S151">
        <v>1</v>
      </c>
      <c r="T151">
        <v>1</v>
      </c>
      <c r="U151" s="218"/>
      <c r="V151" s="218"/>
      <c r="W151">
        <v>0</v>
      </c>
      <c r="X151" s="218"/>
      <c r="Y151" s="218">
        <v>81</v>
      </c>
      <c r="Z151" s="218">
        <v>81</v>
      </c>
      <c r="AA151" s="218">
        <v>81</v>
      </c>
      <c r="AB151" s="218">
        <v>1</v>
      </c>
      <c r="AC151" s="218">
        <v>1</v>
      </c>
      <c r="AD151" s="218">
        <v>1</v>
      </c>
      <c r="AE151" s="218">
        <v>1</v>
      </c>
      <c r="AL151" s="233" t="s">
        <v>1757</v>
      </c>
      <c r="AM151" s="9" t="s">
        <v>34</v>
      </c>
      <c r="AN151" s="9"/>
      <c r="AO151" s="515"/>
      <c r="AP151" s="515"/>
      <c r="AQ151" s="515"/>
      <c r="AR151" s="515"/>
      <c r="AS151" s="515"/>
      <c r="AT151" s="515"/>
      <c r="AU151" s="563"/>
      <c r="AV151" s="563"/>
      <c r="AW151" s="9"/>
      <c r="AX151" s="515"/>
      <c r="AY151" s="515"/>
      <c r="AZ151" s="515"/>
      <c r="BA151" s="515"/>
      <c r="BB151" s="515"/>
      <c r="BC151" s="515"/>
      <c r="BD151" s="515"/>
      <c r="BE151" s="9"/>
      <c r="BF151" s="515"/>
      <c r="BG151" s="515"/>
      <c r="BH151" s="515"/>
      <c r="BI151" s="515"/>
      <c r="BJ151" s="515"/>
      <c r="BK151" s="515"/>
      <c r="BL151" s="515"/>
      <c r="BM151" s="515"/>
      <c r="BN151" s="515"/>
      <c r="BO151" s="515"/>
      <c r="BP151" s="515"/>
      <c r="BQ151" s="9"/>
      <c r="BR151" s="515"/>
      <c r="BS151" s="515"/>
      <c r="BT151" s="515"/>
      <c r="BU151" s="515"/>
      <c r="BV151" s="515"/>
      <c r="BW151" s="515"/>
      <c r="BX151" s="515"/>
      <c r="BY151" s="515"/>
      <c r="BZ151" s="515"/>
      <c r="CA151" s="515"/>
      <c r="CB151" s="9"/>
      <c r="CC151" s="515"/>
      <c r="CD151" s="515"/>
      <c r="CE151" s="515"/>
      <c r="CF151" s="515"/>
      <c r="CG151" s="515"/>
      <c r="CH151" s="515"/>
      <c r="CI151" s="515"/>
      <c r="CJ151" s="515"/>
      <c r="CK151" s="515"/>
      <c r="CL151" s="515"/>
      <c r="CM151" s="515"/>
      <c r="CN151" s="9"/>
      <c r="CO151" s="515"/>
      <c r="CP151" s="515"/>
      <c r="CQ151" s="515"/>
      <c r="CR151" s="515"/>
      <c r="CS151" s="515"/>
      <c r="CT151" s="515"/>
      <c r="CU151" s="515"/>
      <c r="CV151" s="515"/>
      <c r="CW151" s="515"/>
      <c r="CX151" s="515"/>
      <c r="CY151" s="515"/>
      <c r="CZ151" s="515"/>
      <c r="DA151" s="515"/>
      <c r="DB151" s="515"/>
      <c r="DC151" s="515"/>
      <c r="DD151" s="515"/>
      <c r="DE151" s="515"/>
      <c r="DF151" s="515"/>
      <c r="DG151" s="515"/>
      <c r="DH151" s="515"/>
      <c r="DI151" s="515"/>
      <c r="DJ151" s="515"/>
      <c r="DK151" s="515"/>
      <c r="DL151" s="515"/>
      <c r="DM151" s="515"/>
      <c r="DN151" s="515"/>
      <c r="DO151" s="515"/>
      <c r="DP151" s="515"/>
      <c r="DQ151" s="515"/>
      <c r="DR151" s="515"/>
      <c r="DS151" s="515"/>
      <c r="DT151" s="515"/>
      <c r="DU151" s="515"/>
      <c r="DV151" s="515"/>
      <c r="DW151" s="515"/>
      <c r="DX151" s="515"/>
      <c r="DY151" s="515"/>
      <c r="DZ151" s="515"/>
      <c r="EA151" s="515"/>
      <c r="EB151" s="515"/>
      <c r="EC151" s="515"/>
      <c r="ED151" s="516"/>
      <c r="EE151" s="515"/>
      <c r="EF151" s="515"/>
      <c r="EG151" s="515"/>
      <c r="EH151" s="515"/>
      <c r="EI151" s="515"/>
      <c r="EJ151" s="515"/>
      <c r="EK151" s="515"/>
      <c r="EL151" s="515"/>
      <c r="EM151" s="515"/>
      <c r="EN151" s="515"/>
      <c r="EO151" s="515"/>
      <c r="EP151" s="515"/>
      <c r="EQ151" s="515"/>
      <c r="ER151" s="515"/>
      <c r="ES151" s="515"/>
      <c r="ET151" s="515"/>
      <c r="EU151" s="515"/>
      <c r="EV151" s="515"/>
      <c r="EW151" s="515"/>
      <c r="EX151" s="515"/>
      <c r="EY151" s="515"/>
      <c r="EZ151" s="515"/>
      <c r="FA151" s="515"/>
      <c r="FB151" s="515"/>
      <c r="FC151" s="515"/>
      <c r="FD151" s="515"/>
      <c r="FE151" s="515"/>
      <c r="FF151" s="515"/>
      <c r="FG151" s="515"/>
      <c r="FH151" s="515"/>
      <c r="FI151" s="515"/>
      <c r="FJ151" s="515"/>
      <c r="FK151" s="515"/>
      <c r="FL151" s="515"/>
      <c r="FM151" s="515"/>
      <c r="FN151" s="515"/>
      <c r="FO151" s="515"/>
      <c r="FP151" s="515"/>
      <c r="FQ151" s="515"/>
      <c r="FR151" s="515"/>
      <c r="FS151" s="515"/>
      <c r="FT151" s="515"/>
      <c r="FU151" s="515"/>
      <c r="FV151" s="515"/>
      <c r="FW151" s="515"/>
      <c r="FX151" s="515"/>
      <c r="FY151" s="515"/>
      <c r="FZ151" s="515"/>
      <c r="GA151" s="515"/>
      <c r="GB151" s="515"/>
      <c r="GC151" s="515"/>
      <c r="GD151" s="515"/>
      <c r="GE151" s="515"/>
      <c r="GF151" s="515"/>
      <c r="GG151" s="515"/>
      <c r="GH151" s="515"/>
      <c r="GI151" s="515"/>
      <c r="GJ151" s="515"/>
      <c r="GK151" s="515"/>
      <c r="GL151" s="515"/>
      <c r="GM151" s="515"/>
      <c r="GN151" s="515"/>
      <c r="GO151" s="515"/>
      <c r="GP151" s="515"/>
      <c r="GQ151" s="515"/>
      <c r="GR151" s="515"/>
      <c r="GS151" s="515"/>
      <c r="GT151" s="515"/>
      <c r="GU151" s="515"/>
      <c r="GV151" s="515"/>
      <c r="GW151" s="515"/>
      <c r="GX151" s="515"/>
      <c r="GY151" s="515"/>
      <c r="GZ151" s="515"/>
      <c r="HA151" s="515"/>
      <c r="HB151" s="515"/>
      <c r="HC151" s="515"/>
      <c r="HD151" s="515"/>
      <c r="HE151" s="515"/>
      <c r="HF151" s="515"/>
      <c r="HG151" s="515"/>
      <c r="HH151" s="515"/>
      <c r="HI151" s="515"/>
      <c r="HJ151" s="515"/>
      <c r="HK151" s="515"/>
      <c r="HL151" s="515"/>
      <c r="HM151" s="515"/>
      <c r="HN151" s="515"/>
      <c r="HO151" s="515"/>
      <c r="HP151" s="515"/>
      <c r="HQ151" s="515"/>
      <c r="HR151" s="515"/>
      <c r="HS151" s="515"/>
      <c r="HT151" s="515"/>
      <c r="HU151" s="515"/>
      <c r="HV151" s="515"/>
      <c r="HW151" s="515"/>
      <c r="HX151" s="515"/>
      <c r="HY151" s="515"/>
      <c r="HZ151" s="515"/>
      <c r="IA151" s="515"/>
      <c r="IB151" s="515"/>
      <c r="IC151" s="515"/>
      <c r="ID151" s="515"/>
      <c r="IE151" s="515"/>
      <c r="IF151" s="9"/>
      <c r="IG151" s="515"/>
      <c r="IH151" s="515"/>
      <c r="II151" s="515"/>
      <c r="IJ151" s="515"/>
      <c r="IK151" s="515"/>
      <c r="IL151" s="515"/>
      <c r="IM151" s="515"/>
      <c r="IN151" s="515"/>
      <c r="IO151" s="515"/>
      <c r="IP151" s="515"/>
      <c r="IQ151" s="515"/>
      <c r="IR151" s="515"/>
      <c r="IS151" s="515"/>
      <c r="IT151" s="515"/>
      <c r="IU151" s="515"/>
      <c r="IV151" s="515"/>
      <c r="IW151" s="515"/>
      <c r="IX151" s="515"/>
      <c r="IY151" s="515"/>
      <c r="IZ151" s="515"/>
      <c r="JA151" s="515"/>
      <c r="JB151" s="515"/>
      <c r="JC151" s="515"/>
      <c r="JD151" s="515"/>
      <c r="JE151" s="515"/>
      <c r="JF151" s="515"/>
      <c r="JG151" s="515"/>
      <c r="JH151" s="515"/>
      <c r="JI151" s="515"/>
      <c r="JJ151" s="515"/>
      <c r="JK151" s="515"/>
      <c r="JL151" s="515"/>
      <c r="JM151" s="515"/>
      <c r="JN151" s="515"/>
      <c r="JO151" s="9"/>
      <c r="JP151" s="515"/>
      <c r="JQ151" s="515"/>
      <c r="JR151" s="515"/>
      <c r="JS151" s="515"/>
      <c r="JT151" s="515"/>
      <c r="JU151" s="515"/>
      <c r="JV151" s="515"/>
      <c r="JW151" s="515"/>
      <c r="JX151" s="515"/>
      <c r="JY151" s="515"/>
      <c r="JZ151" s="515"/>
      <c r="KA151" s="515"/>
      <c r="KB151" s="515"/>
      <c r="KC151" s="515"/>
      <c r="KD151" s="515"/>
      <c r="KE151" s="515"/>
      <c r="KF151" s="515"/>
      <c r="KG151" s="515"/>
      <c r="KH151" s="515"/>
      <c r="KI151" s="515"/>
      <c r="KJ151" s="515"/>
      <c r="KK151" s="515"/>
      <c r="KL151" s="515"/>
      <c r="KM151" s="515"/>
      <c r="KN151" s="515"/>
      <c r="KO151" s="515"/>
      <c r="KP151" s="515"/>
      <c r="KQ151" s="515"/>
      <c r="KR151" s="515"/>
      <c r="KS151" s="515"/>
      <c r="KT151" s="515"/>
      <c r="KU151" s="515"/>
      <c r="KV151" s="515"/>
      <c r="KW151" s="515"/>
      <c r="KX151" s="515"/>
      <c r="KY151" s="515"/>
      <c r="KZ151" s="515"/>
      <c r="LA151" s="515"/>
      <c r="LB151" s="515"/>
      <c r="LC151" s="515"/>
      <c r="LD151" s="515"/>
      <c r="LE151" s="515"/>
      <c r="LF151" s="515"/>
      <c r="LG151" s="515"/>
      <c r="LH151" s="515"/>
      <c r="LI151" s="515"/>
      <c r="LJ151" s="515"/>
      <c r="LK151" s="515"/>
      <c r="LL151" s="515"/>
      <c r="LM151" s="515"/>
      <c r="LN151" s="515"/>
      <c r="LO151" s="515"/>
      <c r="LP151" s="515"/>
      <c r="LQ151" s="515"/>
      <c r="LR151" s="515"/>
      <c r="LS151" s="515"/>
      <c r="LT151" s="9"/>
      <c r="LU151" s="515"/>
      <c r="LV151" s="515"/>
      <c r="LW151" s="515"/>
      <c r="LX151" s="515"/>
      <c r="LY151" s="515"/>
      <c r="LZ151" s="515"/>
      <c r="MA151" s="515"/>
      <c r="MB151" s="515"/>
      <c r="MC151" s="515"/>
      <c r="MD151" s="515"/>
      <c r="ME151" s="515"/>
      <c r="MF151" s="515"/>
      <c r="MG151" s="515"/>
      <c r="MH151" s="515"/>
      <c r="MI151" s="515"/>
      <c r="MJ151" s="515"/>
      <c r="MK151" s="515"/>
      <c r="ML151" s="515"/>
      <c r="MM151" s="515"/>
      <c r="MN151" s="9"/>
      <c r="MO151" s="515"/>
      <c r="MP151" s="515"/>
      <c r="MQ151" s="515"/>
      <c r="MR151" s="515"/>
      <c r="MS151" s="515"/>
      <c r="MT151" s="515"/>
      <c r="MU151" s="515"/>
      <c r="MV151" s="515"/>
      <c r="MW151" s="515"/>
      <c r="MX151" s="515"/>
      <c r="MY151" s="515"/>
      <c r="MZ151" s="515"/>
      <c r="NA151" s="515"/>
      <c r="NB151" s="515"/>
      <c r="NC151" s="515"/>
      <c r="ND151" s="515"/>
      <c r="NE151" s="515"/>
      <c r="NF151" s="515"/>
      <c r="NG151" s="515"/>
      <c r="NH151" s="515"/>
      <c r="NI151" s="515"/>
      <c r="NJ151" s="515"/>
      <c r="NK151" s="515"/>
      <c r="NL151" s="515"/>
      <c r="NM151" s="515"/>
      <c r="NN151" s="515"/>
      <c r="NO151" s="515"/>
      <c r="NP151" s="515"/>
      <c r="NQ151" s="515"/>
      <c r="NR151" s="515"/>
      <c r="NS151" s="515"/>
      <c r="NT151" s="515"/>
      <c r="NU151" s="515"/>
      <c r="NV151" s="515"/>
      <c r="NW151" s="515"/>
      <c r="NX151" s="515"/>
      <c r="NY151" s="515"/>
      <c r="NZ151" s="515"/>
      <c r="OA151" s="515"/>
      <c r="OB151" s="515"/>
      <c r="OC151" s="515"/>
      <c r="OD151" s="515"/>
      <c r="OE151" s="515"/>
      <c r="OF151" s="515"/>
      <c r="OG151" s="515"/>
      <c r="OH151" s="515"/>
      <c r="OI151" s="515"/>
      <c r="OJ151" s="515"/>
      <c r="OK151" s="515"/>
      <c r="OL151" s="515"/>
      <c r="OM151" s="515"/>
      <c r="ON151" s="515"/>
      <c r="OO151" s="515"/>
      <c r="OP151" s="515"/>
      <c r="OQ151" s="515"/>
      <c r="OR151" s="515"/>
      <c r="OS151" s="515"/>
      <c r="OT151" s="515"/>
      <c r="OU151" s="24">
        <v>0</v>
      </c>
    </row>
    <row r="152" spans="1:411" outlineLevel="1">
      <c r="A152" s="21">
        <f>ROW(A152)-5</f>
        <v>147</v>
      </c>
      <c r="B152" s="21"/>
      <c r="D152" s="14"/>
      <c r="E152" t="b">
        <v>0</v>
      </c>
      <c r="G152" s="32" t="s">
        <v>1020</v>
      </c>
      <c r="M152">
        <v>4</v>
      </c>
      <c r="N152">
        <v>3</v>
      </c>
      <c r="P152">
        <v>1</v>
      </c>
      <c r="Q152">
        <v>4</v>
      </c>
      <c r="R152">
        <v>1</v>
      </c>
      <c r="S152">
        <v>4</v>
      </c>
      <c r="T152">
        <v>1</v>
      </c>
      <c r="U152" s="218"/>
      <c r="V152" s="218"/>
      <c r="W152">
        <v>0</v>
      </c>
      <c r="X152" s="218"/>
      <c r="Y152" s="218">
        <f>Y151+26</f>
        <v>107</v>
      </c>
      <c r="Z152" s="218">
        <f>Z151+26</f>
        <v>107</v>
      </c>
      <c r="AA152" s="218">
        <f>AA151+26</f>
        <v>107</v>
      </c>
      <c r="AB152" s="218">
        <v>3</v>
      </c>
      <c r="AC152" s="218">
        <v>5</v>
      </c>
      <c r="AD152" s="218">
        <v>5</v>
      </c>
      <c r="AE152" s="218">
        <v>5</v>
      </c>
      <c r="AL152" s="559" t="s">
        <v>1855</v>
      </c>
      <c r="AM152" s="9" t="str">
        <f ca="1">IF(COUNTIF(AL$5:AL152,AL152)=1,"-","Dup")</f>
        <v>Dup</v>
      </c>
      <c r="AN152" s="9"/>
      <c r="AO152" s="14"/>
      <c r="AP152" s="14"/>
      <c r="AQ152" s="14"/>
      <c r="AR152" s="14"/>
      <c r="AS152" s="14"/>
      <c r="AT152" s="14"/>
      <c r="AU152" s="563"/>
      <c r="AV152" s="563"/>
      <c r="AW152" s="9"/>
      <c r="AX152" s="14"/>
      <c r="AY152" s="14"/>
      <c r="AZ152" s="14"/>
      <c r="BA152" s="14"/>
      <c r="BB152" s="14"/>
      <c r="BC152" s="14"/>
      <c r="BD152" s="14"/>
      <c r="BE152" s="9"/>
      <c r="BF152" s="14"/>
      <c r="BG152" s="14"/>
      <c r="BH152" s="14"/>
      <c r="BI152" s="14"/>
      <c r="BJ152" s="14"/>
      <c r="BK152" s="14"/>
      <c r="BL152" s="14"/>
      <c r="BM152" s="14"/>
      <c r="BN152" s="14"/>
      <c r="BO152" s="14"/>
      <c r="BP152" s="14"/>
      <c r="BQ152" s="9"/>
      <c r="BR152" s="14"/>
      <c r="BS152" s="14"/>
      <c r="BT152" s="14"/>
      <c r="BU152" s="14"/>
      <c r="BV152" s="14"/>
      <c r="BW152" s="14"/>
      <c r="BX152" s="14"/>
      <c r="BY152" s="14"/>
      <c r="BZ152" s="14"/>
      <c r="CA152" s="14"/>
      <c r="CB152" s="9"/>
      <c r="CC152" s="14"/>
      <c r="CD152" s="14"/>
      <c r="CE152" s="14"/>
      <c r="CF152" s="14"/>
      <c r="CG152" s="14"/>
      <c r="CH152" s="153"/>
      <c r="CI152" s="14"/>
      <c r="CJ152" s="14"/>
      <c r="CK152" s="14"/>
      <c r="CL152" s="14"/>
      <c r="CM152" s="14"/>
      <c r="CN152" s="9"/>
      <c r="CO152" s="14"/>
      <c r="CP152" s="14"/>
      <c r="CQ152" s="14"/>
      <c r="CR152" s="14"/>
      <c r="CS152" s="14"/>
      <c r="CT152" s="14"/>
      <c r="CU152" s="14"/>
      <c r="CV152" s="14"/>
      <c r="CW152" s="14"/>
      <c r="CX152" s="14"/>
      <c r="CY152" s="14"/>
      <c r="CZ152" s="14"/>
      <c r="DA152" s="14"/>
      <c r="DB152" s="14"/>
      <c r="DC152" s="14"/>
      <c r="DD152" s="14"/>
      <c r="DE152" s="14"/>
      <c r="DF152" s="14"/>
      <c r="DG152" s="14"/>
      <c r="DH152" s="14"/>
      <c r="DI152" s="14"/>
      <c r="DJ152" s="14"/>
      <c r="DK152" s="14"/>
      <c r="DL152" s="14"/>
      <c r="DM152" s="14"/>
      <c r="DN152" s="14"/>
      <c r="DO152" s="14"/>
      <c r="DP152" s="14"/>
      <c r="DQ152" s="14"/>
      <c r="DR152" s="14"/>
      <c r="DS152" s="14"/>
      <c r="DT152" s="14"/>
      <c r="DU152" s="14"/>
      <c r="DV152" s="14"/>
      <c r="DW152" s="14"/>
      <c r="DX152" s="14"/>
      <c r="DY152" s="14"/>
      <c r="DZ152" s="14"/>
      <c r="EA152" s="14"/>
      <c r="EB152" s="14"/>
      <c r="EC152" s="14"/>
      <c r="ED152" s="322"/>
      <c r="EE152" s="14"/>
      <c r="EF152" s="14"/>
      <c r="EG152" s="14"/>
      <c r="EH152" s="14"/>
      <c r="EI152" s="14"/>
      <c r="EJ152" s="14"/>
      <c r="EK152" s="14"/>
      <c r="EL152" s="14"/>
      <c r="EM152" s="14"/>
      <c r="EN152" s="14"/>
      <c r="EO152" s="14"/>
      <c r="EP152" s="14"/>
      <c r="EQ152" s="14"/>
      <c r="ER152" s="14"/>
      <c r="ES152" s="14"/>
      <c r="ET152" s="14"/>
      <c r="EU152" s="14"/>
      <c r="EV152" s="14"/>
      <c r="EW152" s="14"/>
      <c r="EX152" s="14"/>
      <c r="EY152" s="14"/>
      <c r="EZ152" s="14"/>
      <c r="FA152" s="14"/>
      <c r="FB152" s="14"/>
      <c r="FC152" s="14"/>
      <c r="FD152" s="14"/>
      <c r="FE152" s="14"/>
      <c r="FF152" s="14"/>
      <c r="FG152" s="14"/>
      <c r="FH152" s="14"/>
      <c r="FI152" s="14"/>
      <c r="FJ152" s="14"/>
      <c r="FK152" s="14"/>
      <c r="FL152" s="14"/>
      <c r="FM152" s="14"/>
      <c r="FN152" s="14"/>
      <c r="FO152" s="14"/>
      <c r="FP152" s="14"/>
      <c r="FQ152" s="14"/>
      <c r="FR152" s="14"/>
      <c r="FS152" s="14"/>
      <c r="FT152" s="14"/>
      <c r="FU152" s="14"/>
      <c r="FV152" s="14"/>
      <c r="FW152" s="14"/>
      <c r="FX152" s="14"/>
      <c r="FY152" s="14"/>
      <c r="FZ152" s="14"/>
      <c r="GA152" s="14"/>
      <c r="GB152" s="14"/>
      <c r="GC152" s="14"/>
      <c r="GD152" s="14"/>
      <c r="GE152" s="14"/>
      <c r="GF152" s="14"/>
      <c r="GG152" s="14"/>
      <c r="GH152" s="14"/>
      <c r="GI152" s="14"/>
      <c r="GJ152" s="14"/>
      <c r="GK152" s="14"/>
      <c r="GL152" s="14"/>
      <c r="GM152" s="14"/>
      <c r="GN152" s="14"/>
      <c r="GO152" s="14"/>
      <c r="GP152" s="14"/>
      <c r="GQ152" s="14"/>
      <c r="GR152" s="14"/>
      <c r="GS152" s="14"/>
      <c r="GT152" s="14"/>
      <c r="GU152" s="14"/>
      <c r="GV152" s="14"/>
      <c r="GW152" s="14"/>
      <c r="GX152" s="14"/>
      <c r="GY152" s="14"/>
      <c r="GZ152" s="14"/>
      <c r="HA152" s="14"/>
      <c r="HB152" s="14"/>
      <c r="HC152" s="14"/>
      <c r="HD152" s="14"/>
      <c r="HE152" s="14"/>
      <c r="HF152" s="14"/>
      <c r="HG152" s="14"/>
      <c r="HH152" s="14"/>
      <c r="HI152" s="14"/>
      <c r="HJ152" s="14"/>
      <c r="HK152" s="14"/>
      <c r="HL152" s="14"/>
      <c r="HM152" s="14"/>
      <c r="HN152" s="14"/>
      <c r="HO152" s="14"/>
      <c r="HP152" s="14"/>
      <c r="HQ152" s="14"/>
      <c r="HR152" s="14"/>
      <c r="HS152" s="14"/>
      <c r="HT152" s="14"/>
      <c r="HU152" s="14"/>
      <c r="HV152" s="14"/>
      <c r="HW152" s="14"/>
      <c r="HX152" s="14"/>
      <c r="HY152" s="14"/>
      <c r="HZ152" s="14"/>
      <c r="IA152" s="14"/>
      <c r="IB152" s="14"/>
      <c r="IC152" s="14"/>
      <c r="ID152" s="14"/>
      <c r="IE152" s="14"/>
      <c r="IF152" s="9"/>
      <c r="IG152" s="14"/>
      <c r="IH152" s="14"/>
      <c r="II152" s="14"/>
      <c r="IJ152" s="14"/>
      <c r="IK152" s="14"/>
      <c r="IL152" s="14"/>
      <c r="IM152" s="14"/>
      <c r="IN152" s="14"/>
      <c r="IO152" s="14"/>
      <c r="IP152" s="14"/>
      <c r="IQ152" s="14"/>
      <c r="IR152" s="14"/>
      <c r="IS152" s="14"/>
      <c r="IT152" s="14"/>
      <c r="IU152" s="14"/>
      <c r="IV152" s="14"/>
      <c r="IW152" s="14"/>
      <c r="IX152" s="14"/>
      <c r="IY152" s="14"/>
      <c r="IZ152" s="14"/>
      <c r="JA152" s="14"/>
      <c r="JB152" s="14"/>
      <c r="JC152" s="14"/>
      <c r="JD152" s="14"/>
      <c r="JE152" s="14"/>
      <c r="JF152" s="14"/>
      <c r="JG152" s="14"/>
      <c r="JH152" s="14"/>
      <c r="JI152" s="14"/>
      <c r="JJ152" s="14"/>
      <c r="JK152" s="14"/>
      <c r="JL152" s="14"/>
      <c r="JM152" s="14"/>
      <c r="JN152" s="14"/>
      <c r="JO152" s="9"/>
      <c r="JP152" s="14"/>
      <c r="JQ152" s="14"/>
      <c r="JR152" s="14"/>
      <c r="JS152" s="14"/>
      <c r="JT152" s="14"/>
      <c r="JU152" s="14"/>
      <c r="JV152" s="14"/>
      <c r="JW152" s="14"/>
      <c r="JX152" s="14"/>
      <c r="JY152" s="14"/>
      <c r="JZ152" s="14"/>
      <c r="KA152" s="14"/>
      <c r="KB152" s="14"/>
      <c r="KC152" s="14"/>
      <c r="KD152" s="14"/>
      <c r="KE152" s="14"/>
      <c r="KF152" s="14"/>
      <c r="KG152" s="14"/>
      <c r="KH152" s="14"/>
      <c r="KI152" s="14"/>
      <c r="KJ152" s="14"/>
      <c r="KK152" s="14"/>
      <c r="KL152" s="14"/>
      <c r="KM152" s="14"/>
      <c r="KN152" s="14"/>
      <c r="KO152" s="14"/>
      <c r="KP152" s="14"/>
      <c r="KQ152" s="14"/>
      <c r="KR152" s="14"/>
      <c r="KS152" s="14"/>
      <c r="KT152" s="14"/>
      <c r="KU152" s="14"/>
      <c r="KV152" s="14"/>
      <c r="KW152" s="14"/>
      <c r="KX152" s="14"/>
      <c r="KY152" s="14"/>
      <c r="KZ152" s="14"/>
      <c r="LA152" s="14"/>
      <c r="LB152" s="14"/>
      <c r="LC152" s="14"/>
      <c r="LD152" s="14"/>
      <c r="LE152" s="14"/>
      <c r="LF152" s="14"/>
      <c r="LG152" s="14"/>
      <c r="LH152" s="14"/>
      <c r="LI152" s="14"/>
      <c r="LJ152" s="14"/>
      <c r="LK152" s="14"/>
      <c r="LL152" s="14"/>
      <c r="LM152" s="14"/>
      <c r="LN152" s="14"/>
      <c r="LO152" s="14"/>
      <c r="LP152" s="14"/>
      <c r="LQ152" s="14"/>
      <c r="LR152" s="14"/>
      <c r="LS152" s="14"/>
      <c r="LT152" s="9"/>
      <c r="LU152" s="14"/>
      <c r="LV152" s="14"/>
      <c r="LW152" s="14"/>
      <c r="LX152" s="14"/>
      <c r="LY152" s="14"/>
      <c r="LZ152" s="14"/>
      <c r="MA152" s="14"/>
      <c r="MB152" s="14"/>
      <c r="MC152" s="14"/>
      <c r="MD152" s="14"/>
      <c r="ME152" s="14"/>
      <c r="MF152" s="14"/>
      <c r="MG152" s="14"/>
      <c r="MH152" s="14"/>
      <c r="MI152" s="14"/>
      <c r="MJ152" s="14"/>
      <c r="MK152" s="14"/>
      <c r="ML152" s="14"/>
      <c r="MM152" s="14"/>
      <c r="MN152" s="9"/>
      <c r="MO152" s="14"/>
      <c r="MP152" s="14"/>
      <c r="MQ152" s="14"/>
      <c r="MR152" s="14"/>
      <c r="MS152" s="14"/>
      <c r="MT152" s="14"/>
      <c r="MU152" s="14"/>
      <c r="MV152" s="14"/>
      <c r="MW152" s="14"/>
      <c r="MX152" s="14"/>
      <c r="MY152" s="14"/>
      <c r="MZ152" s="14"/>
      <c r="NA152" s="14"/>
      <c r="NB152" s="14"/>
      <c r="NC152" s="14"/>
      <c r="ND152" s="14"/>
      <c r="NE152" s="14"/>
      <c r="NF152" s="14"/>
      <c r="NG152" s="14"/>
      <c r="NH152" s="14"/>
      <c r="NI152" s="14"/>
      <c r="NJ152" s="14"/>
      <c r="NK152" s="14"/>
      <c r="NL152" s="14"/>
      <c r="NM152" s="14"/>
      <c r="NN152" s="14"/>
      <c r="NO152" s="14"/>
      <c r="NP152" s="14"/>
      <c r="NQ152" s="14"/>
      <c r="NR152" s="14"/>
      <c r="NS152" s="14"/>
      <c r="NT152" s="14"/>
      <c r="NU152" s="14"/>
      <c r="NV152" s="14"/>
      <c r="NW152" s="14"/>
      <c r="NX152" s="14"/>
      <c r="NY152" s="14"/>
      <c r="NZ152" s="14"/>
      <c r="OA152" s="14"/>
      <c r="OB152" s="14"/>
      <c r="OC152" s="14"/>
      <c r="OD152" s="14"/>
      <c r="OE152" s="14"/>
      <c r="OF152" s="14"/>
      <c r="OG152" s="14"/>
      <c r="OH152" s="14"/>
      <c r="OI152" s="14"/>
      <c r="OJ152" s="14"/>
      <c r="OK152" s="14"/>
      <c r="OL152" s="14"/>
      <c r="OM152" s="14"/>
      <c r="ON152" s="14"/>
      <c r="OO152" s="14"/>
      <c r="OP152" s="14"/>
      <c r="OQ152" s="14"/>
      <c r="OR152" s="14"/>
      <c r="OS152" s="14"/>
      <c r="OT152" s="14"/>
      <c r="OU152" s="24">
        <v>0</v>
      </c>
    </row>
    <row r="153" spans="1:411" outlineLevel="1">
      <c r="A153" s="21">
        <f t="shared" si="158"/>
        <v>148</v>
      </c>
      <c r="B153" s="29">
        <f>$A$14</f>
        <v>9</v>
      </c>
      <c r="C153">
        <v>204</v>
      </c>
      <c r="D153" s="144" t="str">
        <f t="shared" ref="D153:D158" si="1208">INDEX(i.Region_Desc,$K153,1)</f>
        <v>GSM</v>
      </c>
      <c r="E153" t="b">
        <v>0</v>
      </c>
      <c r="F153" t="b">
        <v>0</v>
      </c>
      <c r="G153" t="b">
        <f t="shared" ref="G153:G158" si="1209">E153</f>
        <v>0</v>
      </c>
      <c r="H153" s="325">
        <v>2</v>
      </c>
      <c r="I153" s="325">
        <v>1</v>
      </c>
      <c r="J153" s="29" t="str">
        <f>""</f>
        <v/>
      </c>
      <c r="K153" s="29">
        <f>d.Region</f>
        <v>2</v>
      </c>
      <c r="L153" s="29">
        <v>2</v>
      </c>
      <c r="M153" s="29">
        <v>2</v>
      </c>
      <c r="N153" s="325">
        <v>3</v>
      </c>
      <c r="O153" s="325">
        <v>1</v>
      </c>
      <c r="P153" s="29">
        <v>1</v>
      </c>
      <c r="Q153" s="29">
        <v>5</v>
      </c>
      <c r="R153" s="21">
        <v>1</v>
      </c>
      <c r="S153" s="29">
        <v>1</v>
      </c>
      <c r="T153" s="21">
        <v>1</v>
      </c>
      <c r="U153" s="21"/>
      <c r="V153" s="21"/>
      <c r="W153" s="21">
        <v>0</v>
      </c>
      <c r="X153" s="21"/>
      <c r="Y153" s="21">
        <v>0</v>
      </c>
      <c r="Z153" s="21">
        <v>0</v>
      </c>
      <c r="AA153" s="21">
        <v>0</v>
      </c>
      <c r="AB153" s="21">
        <v>0</v>
      </c>
      <c r="AC153" s="21">
        <v>0</v>
      </c>
      <c r="AD153" s="21">
        <v>0</v>
      </c>
      <c r="AE153" s="21">
        <v>0</v>
      </c>
      <c r="AF153" s="144">
        <f>INDEX(CHOOSE($N153,DataAutumn!i.AdultDrys,DataWinter!i.AdultDrys,DataSpring!i.AdultDrys),1,$M153)</f>
        <v>3</v>
      </c>
      <c r="AG153" s="5">
        <f t="shared" ref="AG153:AH158" si="1210">INDEX(i.FlkStrctr,$M153,AG$7)</f>
        <v>2</v>
      </c>
      <c r="AH153" s="5">
        <f t="shared" si="1210"/>
        <v>0</v>
      </c>
      <c r="AI153" s="5">
        <f t="shared" ref="AI153:AI158" si="1211">INDEX(i.StdELMan,($K153-1)*12+($M153-1)*3+$N153,AI$7)</f>
        <v>1</v>
      </c>
      <c r="AJ153">
        <f t="shared" ref="AJ153:AJ158" si="1212">IFERROR(MOD($CF153,100),0)</f>
        <v>11</v>
      </c>
      <c r="AL153" s="235" t="str">
        <f ca="1">TEXT(LEFT(OFFSET(AL153,-1,0),5)+1,"00000")&amp;MID(OFFSET(AL153,-1,0),6,FIND(" ",OFFSET(AL153,-1,0),7)-5)
&amp; $D153           &amp; " Day"&amp;INDEX(i.DOY,$N153,1)              &amp; IF($IG153=0," FWM","")&amp;IF($IG153=1," MWM","")&amp;IF($IG153=5," Mat","")&amp;IF($IH153=TRUE,"&amp;BBT","    ")
&amp;INDEX(DataMaster!$B$98:$B$105,$Q153,0)    &amp;IF(JQ153," SR"&amp;JR153,"")&amp; " WP"&amp;TEXT($MC153*100,"000p")           &amp; " MP"&amp;TEXT($MD153*100,"000p")           &amp; " GP"&amp;TEXT($MM153*100,"000p")
&amp; " (F"&amp;3+COUNTIF($CV153:$CY153,TRUE)&amp;3&amp;"N"&amp;$DM153&amp;$DN153&amp;")"</f>
        <v>00001 FeedSupply_DSP GSM Day204 MWM    Air SR9.6 WP100p MP100p GP100p (F33N11)</v>
      </c>
      <c r="AM153" s="9" t="str">
        <f ca="1">IF(COUNTIF(AL$5:AL153,AL153)=1,"-","Dup")</f>
        <v>-</v>
      </c>
      <c r="AN153" s="9"/>
      <c r="AO153" s="12" t="b">
        <v>1</v>
      </c>
      <c r="AP153" s="12" t="b">
        <v>1</v>
      </c>
      <c r="AQ153" s="12" t="b">
        <v>1</v>
      </c>
      <c r="AR153" s="12" t="b">
        <v>1</v>
      </c>
      <c r="AS153" s="12" t="b">
        <v>1</v>
      </c>
      <c r="AT153" s="12" t="b">
        <v>1</v>
      </c>
      <c r="AU153" s="12" t="b">
        <v>1</v>
      </c>
      <c r="AV153" s="12" t="b">
        <v>1</v>
      </c>
      <c r="AW153" s="9"/>
      <c r="AX153" s="5" t="b">
        <f t="shared" ref="AX153:BC158" si="1213">INDEX(i.model_structure,$H153,AX$7)</f>
        <v>0</v>
      </c>
      <c r="AY153" s="5" t="str">
        <f t="shared" si="1213"/>
        <v>-</v>
      </c>
      <c r="AZ153" s="5" t="b">
        <f t="shared" si="1213"/>
        <v>0</v>
      </c>
      <c r="BA153" s="5" t="b">
        <f t="shared" si="1213"/>
        <v>1</v>
      </c>
      <c r="BB153" s="5" t="b">
        <f t="shared" si="1213"/>
        <v>1</v>
      </c>
      <c r="BC153" s="144">
        <f t="shared" si="1213"/>
        <v>0</v>
      </c>
      <c r="BD153" s="19" t="b">
        <f t="shared" ref="BD153:BD158" ca="1" si="1214">OFFSET(BD$5,$B153,0)</f>
        <v>1</v>
      </c>
      <c r="BE153" s="9"/>
      <c r="BF153" s="5" t="str">
        <f t="shared" ref="BF153:BF158" ca="1" si="1215">IF($M153&lt;&gt;4,OFFSET(BF$5,$B153,0),1)</f>
        <v>-</v>
      </c>
      <c r="BG153" s="19" t="str">
        <f t="shared" ref="BG153:BI158" ca="1" si="1216">OFFSET(BG$5,$B153,0)</f>
        <v>-</v>
      </c>
      <c r="BH153" s="19" t="str">
        <f t="shared" ca="1" si="1216"/>
        <v>-</v>
      </c>
      <c r="BI153" s="19" t="str">
        <f t="shared" ca="1" si="1216"/>
        <v>-</v>
      </c>
      <c r="BJ153" s="5" t="str">
        <f t="shared" ref="BJ153:BJ158" ca="1" si="1217">IF($M153&lt;&gt;4,OFFSET(BJ$5,$B153,0),1)</f>
        <v>-</v>
      </c>
      <c r="BK153" s="19" t="str">
        <f t="shared" ref="BK153:BK158" ca="1" si="1218">OFFSET(BK$5,$B153,0)</f>
        <v>-</v>
      </c>
      <c r="BL153" s="5" t="str">
        <f t="shared" ref="BL153:BL158" ca="1" si="1219">IF($M153&lt;&gt;4,OFFSET(BL$5,$B153,0),1)</f>
        <v>-</v>
      </c>
      <c r="BM153" s="19" t="str">
        <f t="shared" ref="BM153:BO158" ca="1" si="1220">OFFSET(BM$5,$B153,0)</f>
        <v>-</v>
      </c>
      <c r="BN153" s="19" t="str">
        <f t="shared" ca="1" si="1220"/>
        <v>-</v>
      </c>
      <c r="BO153" s="19" t="str">
        <f t="shared" ca="1" si="1220"/>
        <v>-</v>
      </c>
      <c r="BP153" s="5" t="str">
        <f t="shared" ref="BP153:BP158" ca="1" si="1221">IF($M153&lt;&gt;4,OFFSET(BP$5,$B153,0),1)</f>
        <v>-</v>
      </c>
      <c r="BQ153" s="9"/>
      <c r="BR153" s="19" t="str">
        <f t="shared" ref="BR153:CA158" ca="1" si="1222">OFFSET(BR$5,$B153,0)</f>
        <v>-</v>
      </c>
      <c r="BS153" s="19" t="str">
        <f t="shared" ca="1" si="1222"/>
        <v>-</v>
      </c>
      <c r="BT153" s="19" t="str">
        <f t="shared" ca="1" si="1222"/>
        <v>-</v>
      </c>
      <c r="BU153" s="19" t="str">
        <f t="shared" ca="1" si="1222"/>
        <v>-</v>
      </c>
      <c r="BV153" s="19" t="str">
        <f t="shared" ca="1" si="1222"/>
        <v>-</v>
      </c>
      <c r="BW153" s="19" t="str">
        <f t="shared" ca="1" si="1222"/>
        <v>-</v>
      </c>
      <c r="BX153" s="19" t="str">
        <f t="shared" ca="1" si="1222"/>
        <v>-</v>
      </c>
      <c r="BY153" s="19" t="str">
        <f t="shared" ca="1" si="1222"/>
        <v>-</v>
      </c>
      <c r="BZ153" s="19" t="str">
        <f t="shared" ca="1" si="1222"/>
        <v>-</v>
      </c>
      <c r="CA153" s="19" t="str">
        <f t="shared" ca="1" si="1222"/>
        <v>-</v>
      </c>
      <c r="CB153" s="9"/>
      <c r="CC153" s="12" t="b">
        <v>0</v>
      </c>
      <c r="CD153" s="12" t="b">
        <v>0</v>
      </c>
      <c r="CE153" s="12" t="b">
        <v>0</v>
      </c>
      <c r="CF153" s="12">
        <f>VALUE($K153&amp;$M153&amp;$N153&amp;$O153&amp;"1")</f>
        <v>22311</v>
      </c>
      <c r="CG153" s="144" t="b">
        <f>NOT(CE153)</f>
        <v>1</v>
      </c>
      <c r="CH153" s="12" t="s">
        <v>34</v>
      </c>
      <c r="CI153" s="12" t="b">
        <v>1</v>
      </c>
      <c r="CJ153" s="12">
        <f>VALUE($Q153&amp;$S153&amp;"01")</f>
        <v>5101</v>
      </c>
      <c r="CK153" s="19" t="str">
        <f t="shared" ref="CK153:CM153" ca="1" si="1223">OFFSET(CK$5,$B153,0)</f>
        <v>-</v>
      </c>
      <c r="CL153" s="19">
        <f t="shared" ca="1" si="1223"/>
        <v>1</v>
      </c>
      <c r="CM153" s="19">
        <f t="shared" ca="1" si="1223"/>
        <v>1</v>
      </c>
      <c r="CN153" s="9"/>
      <c r="CO153" s="444">
        <f t="shared" ref="CO153:CQ158" si="1224">INDEX(i.UserPeriod0,$AI153,CO$7)</f>
        <v>652</v>
      </c>
      <c r="CP153" s="444">
        <f t="shared" si="1224"/>
        <v>686</v>
      </c>
      <c r="CQ153" s="444">
        <f t="shared" si="1224"/>
        <v>721</v>
      </c>
      <c r="CR153" s="152">
        <f t="shared" ref="CR153:CT158" si="1225">7*INDEX(i.end_joining,1,CR$7+($AI153-1)*3)</f>
        <v>378</v>
      </c>
      <c r="CS153" s="152">
        <f t="shared" si="1225"/>
        <v>413</v>
      </c>
      <c r="CT153" s="152">
        <f t="shared" si="1225"/>
        <v>448</v>
      </c>
      <c r="CU153" s="19" t="str">
        <f t="shared" ref="CU153:DK158" ca="1" si="1226">OFFSET(CU$5,$B153,0)</f>
        <v>-</v>
      </c>
      <c r="CV153" s="19" t="str">
        <f t="shared" ca="1" si="1226"/>
        <v>-</v>
      </c>
      <c r="CW153" s="19" t="str">
        <f t="shared" ca="1" si="1226"/>
        <v>-</v>
      </c>
      <c r="CX153" s="19" t="str">
        <f t="shared" ca="1" si="1226"/>
        <v>-</v>
      </c>
      <c r="CY153" s="19" t="str">
        <f t="shared" ca="1" si="1226"/>
        <v>-</v>
      </c>
      <c r="CZ153" s="19" t="b">
        <f t="shared" ca="1" si="1226"/>
        <v>1</v>
      </c>
      <c r="DA153" s="19">
        <f t="shared" ca="1" si="1226"/>
        <v>0</v>
      </c>
      <c r="DB153" s="19">
        <f t="shared" ca="1" si="1226"/>
        <v>0</v>
      </c>
      <c r="DC153" s="19">
        <f t="shared" ca="1" si="1226"/>
        <v>0</v>
      </c>
      <c r="DD153" s="19">
        <f t="shared" ca="1" si="1226"/>
        <v>0</v>
      </c>
      <c r="DE153" s="19">
        <f t="shared" ca="1" si="1226"/>
        <v>0</v>
      </c>
      <c r="DF153" s="19">
        <f t="shared" ca="1" si="1226"/>
        <v>0</v>
      </c>
      <c r="DG153" s="19">
        <f t="shared" ca="1" si="1226"/>
        <v>0</v>
      </c>
      <c r="DH153" s="19">
        <f t="shared" ca="1" si="1226"/>
        <v>0</v>
      </c>
      <c r="DI153" s="19">
        <f t="shared" ca="1" si="1226"/>
        <v>0</v>
      </c>
      <c r="DJ153" s="19">
        <f t="shared" ca="1" si="1226"/>
        <v>0</v>
      </c>
      <c r="DK153" s="19">
        <f t="shared" ca="1" si="1226"/>
        <v>0</v>
      </c>
      <c r="DL153" s="19">
        <f t="shared" ref="DL153:ES158" ca="1" si="1227">OFFSET(DL$5,$B153,0)</f>
        <v>0</v>
      </c>
      <c r="DM153" s="19">
        <f t="shared" ca="1" si="1227"/>
        <v>1</v>
      </c>
      <c r="DN153" s="19">
        <f t="shared" ca="1" si="1227"/>
        <v>1</v>
      </c>
      <c r="DO153" s="19">
        <f t="shared" ca="1" si="1227"/>
        <v>0</v>
      </c>
      <c r="DP153" s="19" t="str">
        <f t="shared" ca="1" si="1227"/>
        <v>-</v>
      </c>
      <c r="DQ153" s="19" t="str">
        <f t="shared" ca="1" si="1227"/>
        <v>-</v>
      </c>
      <c r="DR153" s="19" t="str">
        <f t="shared" ca="1" si="1227"/>
        <v>-</v>
      </c>
      <c r="DS153" s="19" t="str">
        <f t="shared" ca="1" si="1227"/>
        <v>-</v>
      </c>
      <c r="DT153" s="19" t="str">
        <f t="shared" ca="1" si="1227"/>
        <v>-</v>
      </c>
      <c r="DU153" s="19">
        <f t="shared" ca="1" si="1227"/>
        <v>0</v>
      </c>
      <c r="DV153" s="19" t="str">
        <f t="shared" ca="1" si="1227"/>
        <v>-</v>
      </c>
      <c r="DW153" s="19" t="str">
        <f t="shared" ca="1" si="1227"/>
        <v>-</v>
      </c>
      <c r="DX153" s="19" t="str">
        <f t="shared" ca="1" si="1227"/>
        <v>-</v>
      </c>
      <c r="DY153" s="19" t="str">
        <f t="shared" ca="1" si="1227"/>
        <v>-</v>
      </c>
      <c r="DZ153" s="19" t="str">
        <f t="shared" ca="1" si="1227"/>
        <v>-</v>
      </c>
      <c r="EA153" s="19" t="str">
        <f t="shared" ca="1" si="1227"/>
        <v>-</v>
      </c>
      <c r="EB153" s="19" t="str">
        <f t="shared" ca="1" si="1227"/>
        <v>-</v>
      </c>
      <c r="EC153" s="19" t="str">
        <f t="shared" ca="1" si="1227"/>
        <v>-</v>
      </c>
      <c r="ED153" s="19">
        <f t="shared" ca="1" si="1227"/>
        <v>0</v>
      </c>
      <c r="EE153" s="19">
        <f t="shared" ca="1" si="1227"/>
        <v>0</v>
      </c>
      <c r="EF153" s="19">
        <f t="shared" ca="1" si="1227"/>
        <v>0</v>
      </c>
      <c r="EG153" s="19">
        <f t="shared" ca="1" si="1227"/>
        <v>0</v>
      </c>
      <c r="EH153" s="19">
        <f t="shared" ca="1" si="1227"/>
        <v>0</v>
      </c>
      <c r="EI153" s="19">
        <f t="shared" ca="1" si="1227"/>
        <v>0</v>
      </c>
      <c r="EJ153" s="19">
        <f t="shared" ca="1" si="1227"/>
        <v>0</v>
      </c>
      <c r="EK153" s="19">
        <f t="shared" ca="1" si="1227"/>
        <v>0</v>
      </c>
      <c r="EL153" s="19">
        <f t="shared" ca="1" si="1227"/>
        <v>0</v>
      </c>
      <c r="EM153" s="19">
        <f t="shared" ca="1" si="1227"/>
        <v>0</v>
      </c>
      <c r="EN153" s="19">
        <f t="shared" ca="1" si="1227"/>
        <v>0</v>
      </c>
      <c r="EO153" s="19">
        <f t="shared" ca="1" si="1227"/>
        <v>0</v>
      </c>
      <c r="EP153" s="19">
        <f t="shared" ca="1" si="1227"/>
        <v>0</v>
      </c>
      <c r="EQ153" s="19">
        <f t="shared" ca="1" si="1227"/>
        <v>0</v>
      </c>
      <c r="ER153" s="19">
        <f t="shared" ca="1" si="1227"/>
        <v>0</v>
      </c>
      <c r="ES153" s="19">
        <f t="shared" ca="1" si="1227"/>
        <v>0</v>
      </c>
      <c r="ET153" s="19">
        <f t="shared" ref="ET153:FI157" ca="1" si="1228">OFFSET(ET$5,$B153,0)</f>
        <v>0</v>
      </c>
      <c r="EU153" s="19">
        <f t="shared" ca="1" si="1228"/>
        <v>0</v>
      </c>
      <c r="EV153" s="19">
        <f t="shared" ca="1" si="1228"/>
        <v>0</v>
      </c>
      <c r="EW153" s="19">
        <f t="shared" ca="1" si="1228"/>
        <v>0</v>
      </c>
      <c r="EX153" s="19">
        <f t="shared" ca="1" si="1228"/>
        <v>0</v>
      </c>
      <c r="EY153" s="19">
        <f t="shared" ca="1" si="1228"/>
        <v>0</v>
      </c>
      <c r="EZ153" s="19">
        <f t="shared" ca="1" si="1228"/>
        <v>0</v>
      </c>
      <c r="FA153" s="19">
        <f t="shared" ca="1" si="1228"/>
        <v>0</v>
      </c>
      <c r="FB153" s="19">
        <f t="shared" ca="1" si="1228"/>
        <v>0</v>
      </c>
      <c r="FC153" s="19">
        <f t="shared" ca="1" si="1228"/>
        <v>0</v>
      </c>
      <c r="FD153" s="19">
        <f t="shared" ca="1" si="1228"/>
        <v>0</v>
      </c>
      <c r="FE153" s="19">
        <f t="shared" ca="1" si="1228"/>
        <v>0</v>
      </c>
      <c r="FF153" s="19">
        <f t="shared" ca="1" si="1228"/>
        <v>0</v>
      </c>
      <c r="FG153" s="19">
        <f t="shared" ca="1" si="1228"/>
        <v>0</v>
      </c>
      <c r="FH153" s="19">
        <f t="shared" ca="1" si="1228"/>
        <v>0</v>
      </c>
      <c r="FI153" s="19">
        <f t="shared" ca="1" si="1228"/>
        <v>0</v>
      </c>
      <c r="FJ153" s="19">
        <f t="shared" ref="FJ153:HK157" ca="1" si="1229">OFFSET(FJ$5,$B153,0)</f>
        <v>0</v>
      </c>
      <c r="FK153" s="19">
        <f t="shared" ca="1" si="1229"/>
        <v>0</v>
      </c>
      <c r="FL153" s="19">
        <f t="shared" ca="1" si="1229"/>
        <v>0</v>
      </c>
      <c r="FM153" s="19">
        <f t="shared" ca="1" si="1229"/>
        <v>0</v>
      </c>
      <c r="FN153" s="19">
        <f t="shared" ca="1" si="1229"/>
        <v>0</v>
      </c>
      <c r="FO153" s="19">
        <f t="shared" ca="1" si="1229"/>
        <v>0</v>
      </c>
      <c r="FP153" s="19">
        <f t="shared" ca="1" si="1229"/>
        <v>0</v>
      </c>
      <c r="FQ153" s="19">
        <f t="shared" ca="1" si="1229"/>
        <v>0</v>
      </c>
      <c r="FR153" s="19">
        <f t="shared" ca="1" si="1229"/>
        <v>0</v>
      </c>
      <c r="FS153" s="19">
        <f t="shared" ca="1" si="1229"/>
        <v>0</v>
      </c>
      <c r="FT153" s="19">
        <f t="shared" ca="1" si="1229"/>
        <v>0</v>
      </c>
      <c r="FU153" s="19">
        <f t="shared" ca="1" si="1229"/>
        <v>0</v>
      </c>
      <c r="FV153" s="19">
        <f t="shared" ca="1" si="1229"/>
        <v>0</v>
      </c>
      <c r="FW153" s="19">
        <f t="shared" ca="1" si="1229"/>
        <v>0</v>
      </c>
      <c r="FX153" s="19">
        <f t="shared" ca="1" si="1229"/>
        <v>0</v>
      </c>
      <c r="FY153" s="19">
        <f t="shared" ca="1" si="1229"/>
        <v>0</v>
      </c>
      <c r="FZ153" s="19">
        <f t="shared" ca="1" si="1229"/>
        <v>0</v>
      </c>
      <c r="GA153" s="19">
        <f t="shared" ca="1" si="1229"/>
        <v>0</v>
      </c>
      <c r="GB153" s="19">
        <f t="shared" ca="1" si="1229"/>
        <v>0</v>
      </c>
      <c r="GC153" s="19">
        <f t="shared" ca="1" si="1229"/>
        <v>0</v>
      </c>
      <c r="GD153" s="19">
        <f t="shared" ca="1" si="1229"/>
        <v>0</v>
      </c>
      <c r="GE153" s="19">
        <f t="shared" ca="1" si="1229"/>
        <v>0</v>
      </c>
      <c r="GF153" s="19">
        <f t="shared" ca="1" si="1229"/>
        <v>0</v>
      </c>
      <c r="GG153" s="19">
        <f t="shared" ca="1" si="1229"/>
        <v>0</v>
      </c>
      <c r="GH153" s="19">
        <f t="shared" ca="1" si="1229"/>
        <v>0</v>
      </c>
      <c r="GI153" s="19">
        <f t="shared" ca="1" si="1229"/>
        <v>0</v>
      </c>
      <c r="GJ153" s="19">
        <f t="shared" ca="1" si="1229"/>
        <v>0</v>
      </c>
      <c r="GK153" s="19">
        <f t="shared" ca="1" si="1229"/>
        <v>0</v>
      </c>
      <c r="GL153" s="19">
        <f t="shared" ca="1" si="1229"/>
        <v>0</v>
      </c>
      <c r="GM153" s="19">
        <f t="shared" ca="1" si="1229"/>
        <v>0</v>
      </c>
      <c r="GN153" s="19">
        <f t="shared" ca="1" si="1229"/>
        <v>0</v>
      </c>
      <c r="GO153" s="19">
        <f t="shared" ca="1" si="1229"/>
        <v>0</v>
      </c>
      <c r="GP153" s="19">
        <f t="shared" ca="1" si="1229"/>
        <v>0</v>
      </c>
      <c r="GQ153" s="19">
        <f t="shared" ca="1" si="1229"/>
        <v>0</v>
      </c>
      <c r="GR153" s="19">
        <f t="shared" ca="1" si="1229"/>
        <v>0</v>
      </c>
      <c r="GS153" s="19">
        <f t="shared" ca="1" si="1229"/>
        <v>0</v>
      </c>
      <c r="GT153" s="19">
        <f t="shared" ca="1" si="1229"/>
        <v>0</v>
      </c>
      <c r="GU153" s="19">
        <f t="shared" ca="1" si="1229"/>
        <v>0</v>
      </c>
      <c r="GV153" s="19">
        <f t="shared" ca="1" si="1229"/>
        <v>0</v>
      </c>
      <c r="GW153" s="19">
        <f t="shared" ca="1" si="1229"/>
        <v>0</v>
      </c>
      <c r="GX153" s="19">
        <f t="shared" ca="1" si="1229"/>
        <v>0</v>
      </c>
      <c r="GY153" s="19">
        <f t="shared" ca="1" si="1229"/>
        <v>0</v>
      </c>
      <c r="GZ153" s="19">
        <f t="shared" ca="1" si="1229"/>
        <v>0</v>
      </c>
      <c r="HA153" s="19">
        <f t="shared" ca="1" si="1229"/>
        <v>0</v>
      </c>
      <c r="HB153" s="19">
        <f t="shared" ca="1" si="1229"/>
        <v>0</v>
      </c>
      <c r="HC153" s="19">
        <f t="shared" ca="1" si="1229"/>
        <v>0</v>
      </c>
      <c r="HD153" s="19">
        <f t="shared" ca="1" si="1229"/>
        <v>0</v>
      </c>
      <c r="HE153" s="19">
        <f t="shared" ca="1" si="1229"/>
        <v>0</v>
      </c>
      <c r="HF153" s="19">
        <f t="shared" ca="1" si="1229"/>
        <v>0</v>
      </c>
      <c r="HG153" s="19">
        <f t="shared" ca="1" si="1229"/>
        <v>0</v>
      </c>
      <c r="HH153" s="19">
        <f t="shared" ca="1" si="1229"/>
        <v>0</v>
      </c>
      <c r="HI153" s="19">
        <f t="shared" ca="1" si="1229"/>
        <v>0</v>
      </c>
      <c r="HJ153" s="19">
        <f t="shared" ca="1" si="1229"/>
        <v>0</v>
      </c>
      <c r="HK153" s="19">
        <f t="shared" ca="1" si="1229"/>
        <v>0</v>
      </c>
      <c r="HL153" s="19">
        <f t="shared" ref="HL153:ID157" ca="1" si="1230">OFFSET(HL$5,$B153,0)</f>
        <v>0</v>
      </c>
      <c r="HM153" s="19">
        <f t="shared" ca="1" si="1230"/>
        <v>0</v>
      </c>
      <c r="HN153" s="19">
        <f t="shared" ca="1" si="1230"/>
        <v>0</v>
      </c>
      <c r="HO153" s="19">
        <f t="shared" ca="1" si="1230"/>
        <v>0</v>
      </c>
      <c r="HP153" s="19">
        <f t="shared" ca="1" si="1230"/>
        <v>0</v>
      </c>
      <c r="HQ153" s="19">
        <f t="shared" ca="1" si="1230"/>
        <v>0</v>
      </c>
      <c r="HR153" s="19">
        <f t="shared" ca="1" si="1230"/>
        <v>0</v>
      </c>
      <c r="HS153" s="19">
        <f t="shared" ca="1" si="1230"/>
        <v>0</v>
      </c>
      <c r="HT153" s="19">
        <f t="shared" ca="1" si="1230"/>
        <v>0</v>
      </c>
      <c r="HU153" s="19">
        <f t="shared" ca="1" si="1230"/>
        <v>0</v>
      </c>
      <c r="HV153" s="19">
        <f t="shared" ca="1" si="1230"/>
        <v>0</v>
      </c>
      <c r="HW153" s="19">
        <f t="shared" ca="1" si="1230"/>
        <v>0</v>
      </c>
      <c r="HX153" s="19">
        <f t="shared" ca="1" si="1230"/>
        <v>0</v>
      </c>
      <c r="HY153" s="19">
        <f t="shared" ca="1" si="1230"/>
        <v>0</v>
      </c>
      <c r="HZ153" s="19">
        <f t="shared" ca="1" si="1230"/>
        <v>0</v>
      </c>
      <c r="IA153" s="19">
        <f t="shared" ca="1" si="1230"/>
        <v>0</v>
      </c>
      <c r="IB153" s="19">
        <f t="shared" ca="1" si="1230"/>
        <v>0</v>
      </c>
      <c r="IC153" s="19">
        <f t="shared" ca="1" si="1230"/>
        <v>0</v>
      </c>
      <c r="ID153" s="19">
        <f t="shared" ca="1" si="1230"/>
        <v>0</v>
      </c>
      <c r="IE153" s="5">
        <f t="shared" ref="IE153:IE158" si="1231">INDEX(i.TOL,$N153,IE$7)</f>
        <v>67</v>
      </c>
      <c r="IF153" s="9"/>
      <c r="IG153" s="5">
        <f t="shared" ref="IG153:IJ158" si="1232">INDEX(i.FlkStrctr,$M153,IG$7)</f>
        <v>1</v>
      </c>
      <c r="IH153" s="5" t="b">
        <f t="shared" si="1232"/>
        <v>0</v>
      </c>
      <c r="II153" s="19">
        <f t="shared" ref="II153:JN158" ca="1" si="1233">OFFSET(II$5,$B153,0)</f>
        <v>0</v>
      </c>
      <c r="IJ153" s="5">
        <f t="shared" si="1232"/>
        <v>55</v>
      </c>
      <c r="IK153" s="19">
        <f t="shared" ca="1" si="1233"/>
        <v>1</v>
      </c>
      <c r="IL153" s="19">
        <f t="shared" ca="1" si="1233"/>
        <v>0</v>
      </c>
      <c r="IM153" s="19">
        <f t="shared" ca="1" si="1233"/>
        <v>0</v>
      </c>
      <c r="IN153" s="19">
        <f t="shared" ca="1" si="1233"/>
        <v>0</v>
      </c>
      <c r="IO153" s="19">
        <f t="shared" ca="1" si="1233"/>
        <v>0</v>
      </c>
      <c r="IP153" s="19">
        <f t="shared" ca="1" si="1233"/>
        <v>0</v>
      </c>
      <c r="IQ153" s="19">
        <f t="shared" ca="1" si="1233"/>
        <v>0</v>
      </c>
      <c r="IR153" s="19">
        <f t="shared" ca="1" si="1233"/>
        <v>0</v>
      </c>
      <c r="IS153" s="19">
        <f t="shared" ca="1" si="1233"/>
        <v>0</v>
      </c>
      <c r="IT153" s="19">
        <f t="shared" ca="1" si="1233"/>
        <v>0</v>
      </c>
      <c r="IU153" s="19">
        <f t="shared" ca="1" si="1233"/>
        <v>0</v>
      </c>
      <c r="IV153" s="19">
        <f t="shared" ca="1" si="1233"/>
        <v>0</v>
      </c>
      <c r="IW153" s="19">
        <f t="shared" ca="1" si="1233"/>
        <v>0</v>
      </c>
      <c r="IX153" s="19">
        <f t="shared" ca="1" si="1233"/>
        <v>0</v>
      </c>
      <c r="IY153" s="19">
        <f t="shared" ca="1" si="1233"/>
        <v>0</v>
      </c>
      <c r="IZ153" s="19">
        <f t="shared" ca="1" si="1233"/>
        <v>0</v>
      </c>
      <c r="JA153" s="19">
        <f t="shared" ca="1" si="1233"/>
        <v>0</v>
      </c>
      <c r="JB153" s="19">
        <f t="shared" ca="1" si="1233"/>
        <v>0</v>
      </c>
      <c r="JC153" s="19">
        <f t="shared" ca="1" si="1233"/>
        <v>0</v>
      </c>
      <c r="JD153" s="19">
        <f t="shared" ca="1" si="1233"/>
        <v>0</v>
      </c>
      <c r="JE153" s="19">
        <f t="shared" ca="1" si="1233"/>
        <v>0</v>
      </c>
      <c r="JF153" s="19">
        <f t="shared" ca="1" si="1233"/>
        <v>0</v>
      </c>
      <c r="JG153" s="5">
        <f t="shared" ref="JG153:JK158" si="1234">INDEX(i_dryman,($AF153-1)*4+INDEX(i.StdELMan,($K153-1)*12+($M153-1)*3+$N153,JG$8),JG$7)</f>
        <v>1.2500000000000001E-2</v>
      </c>
      <c r="JH153" s="567">
        <f t="shared" si="1234"/>
        <v>0</v>
      </c>
      <c r="JI153" s="5">
        <f t="shared" si="1234"/>
        <v>6.25E-2</v>
      </c>
      <c r="JJ153" s="5">
        <f t="shared" si="1234"/>
        <v>6.25E-2</v>
      </c>
      <c r="JK153" s="5">
        <f t="shared" si="1234"/>
        <v>6.25E-2</v>
      </c>
      <c r="JL153" s="19">
        <f t="shared" ca="1" si="1233"/>
        <v>1</v>
      </c>
      <c r="JM153" s="19">
        <f t="shared" ca="1" si="1233"/>
        <v>0</v>
      </c>
      <c r="JN153" s="19">
        <f t="shared" ca="1" si="1233"/>
        <v>1</v>
      </c>
      <c r="JO153" s="9"/>
      <c r="JP153" s="5" t="b">
        <f t="shared" ref="JP153:JP158" ca="1" si="1235">IF($L153&lt;&gt;0,INDEX(i.cropgraze_inc,$L153,JP$7),OFFSET(JP$5,$B153,0))</f>
        <v>0</v>
      </c>
      <c r="JQ153" s="477" t="b">
        <v>1</v>
      </c>
      <c r="JR153" s="477">
        <v>9.6</v>
      </c>
      <c r="JS153" s="5" t="b">
        <f t="shared" ref="JS153:JU158" si="1236">($N153=JS$11)</f>
        <v>0</v>
      </c>
      <c r="JT153" s="5" t="b">
        <f t="shared" si="1236"/>
        <v>0</v>
      </c>
      <c r="JU153" s="5" t="b">
        <f t="shared" si="1236"/>
        <v>1</v>
      </c>
      <c r="JV153" s="144">
        <f>$O153</f>
        <v>1</v>
      </c>
      <c r="JW153" s="144">
        <f t="shared" ref="JW153" si="1237">$O153</f>
        <v>1</v>
      </c>
      <c r="JX153" s="12" t="s">
        <v>34</v>
      </c>
      <c r="JY153" s="12" t="s">
        <v>34</v>
      </c>
      <c r="JZ153" s="12" t="s">
        <v>34</v>
      </c>
      <c r="KA153" s="12" t="s">
        <v>34</v>
      </c>
      <c r="KB153" s="12">
        <v>1</v>
      </c>
      <c r="KC153" s="12">
        <v>0.66</v>
      </c>
      <c r="KD153" s="244" t="s">
        <v>34</v>
      </c>
      <c r="KE153" s="5" t="b" cm="1">
        <f t="array" ref="KE153">IF(OR(KF153:KM153&lt;&gt;"-"),TRUE,"-")</f>
        <v>1</v>
      </c>
      <c r="KF153" s="12">
        <v>2</v>
      </c>
      <c r="KG153" s="12">
        <v>2</v>
      </c>
      <c r="KH153" s="12">
        <v>2</v>
      </c>
      <c r="KI153" s="12">
        <v>2</v>
      </c>
      <c r="KJ153" s="12">
        <v>2</v>
      </c>
      <c r="KK153" s="12">
        <v>2</v>
      </c>
      <c r="KL153" s="12">
        <v>2</v>
      </c>
      <c r="KM153" s="12">
        <v>2</v>
      </c>
      <c r="KN153" s="5" t="str">
        <f t="array" ref="KN153">IF(OR(KO153:KU153&lt;&gt;"-"),TRUE,"-")</f>
        <v>-</v>
      </c>
      <c r="KO153" s="12" t="s">
        <v>34</v>
      </c>
      <c r="KP153" s="12" t="s">
        <v>34</v>
      </c>
      <c r="KQ153" s="12" t="s">
        <v>34</v>
      </c>
      <c r="KR153" s="12" t="s">
        <v>34</v>
      </c>
      <c r="KS153" s="12" t="s">
        <v>34</v>
      </c>
      <c r="KT153" s="12" t="s">
        <v>34</v>
      </c>
      <c r="KU153" s="12" t="s">
        <v>34</v>
      </c>
      <c r="KV153" s="12" t="b">
        <v>0</v>
      </c>
      <c r="KW153" s="144">
        <f t="shared" ref="KW153:KW158" si="1238">IF($AI153=6,0,$KX153)</f>
        <v>2</v>
      </c>
      <c r="KX153" s="12">
        <v>2</v>
      </c>
      <c r="KY153" s="12" t="b">
        <v>0</v>
      </c>
      <c r="KZ153" s="12" t="s">
        <v>34</v>
      </c>
      <c r="LA153" s="5" t="str">
        <f t="shared" ref="LA153:LD158" si="1239">INDEX(i.FlkStrctr,$M153,LA$7)</f>
        <v>-</v>
      </c>
      <c r="LB153" s="5" t="str">
        <f t="shared" si="1239"/>
        <v>-</v>
      </c>
      <c r="LC153" s="5" t="str">
        <f t="shared" si="1239"/>
        <v>-</v>
      </c>
      <c r="LD153" s="5" t="str">
        <f t="shared" si="1239"/>
        <v>-</v>
      </c>
      <c r="LE153" s="12" t="b">
        <v>0</v>
      </c>
      <c r="LF153" s="244" t="s">
        <v>34</v>
      </c>
      <c r="LG153" s="244" t="s">
        <v>34</v>
      </c>
      <c r="LH153" s="12" t="b">
        <v>1</v>
      </c>
      <c r="LI153" s="12">
        <v>0.75</v>
      </c>
      <c r="LJ153" s="144">
        <f>LI153</f>
        <v>0.75</v>
      </c>
      <c r="LK153" s="12">
        <v>0.99</v>
      </c>
      <c r="LL153" s="12">
        <v>0.5</v>
      </c>
      <c r="LM153" s="12">
        <v>0</v>
      </c>
      <c r="LN153" s="12">
        <v>0</v>
      </c>
      <c r="LO153" s="12" t="s">
        <v>34</v>
      </c>
      <c r="LP153" s="5" t="str" cm="1">
        <f t="array" ref="LP153">INDEX(i.meatgrid,$Q153,LP$7)</f>
        <v>-</v>
      </c>
      <c r="LQ153" s="5" t="str" cm="1">
        <f t="array" ref="LQ153">INDEX(i.meatgrid,$Q153,LQ$7)</f>
        <v>-</v>
      </c>
      <c r="LR153" s="19" t="str">
        <f t="shared" ref="LR153" ca="1" si="1240">OFFSET(LR$5,$B153,0)</f>
        <v>-</v>
      </c>
      <c r="LS153" s="5">
        <f t="shared" ref="LS153:LS158" si="1241">INDEX(i.conservation,$W153+1,$N153)</f>
        <v>1</v>
      </c>
      <c r="LT153" s="9"/>
      <c r="LU153" s="19">
        <f t="shared" ref="LU153:LX158" ca="1" si="1242">OFFSET(LU$5,$B153,0)</f>
        <v>70</v>
      </c>
      <c r="LV153" s="19">
        <f t="shared" ca="1" si="1242"/>
        <v>50</v>
      </c>
      <c r="LW153" s="19">
        <f t="shared" ca="1" si="1242"/>
        <v>80</v>
      </c>
      <c r="LX153" s="19">
        <f t="shared" ca="1" si="1242"/>
        <v>50</v>
      </c>
      <c r="LY153" s="5" t="b" cm="1">
        <f t="array" ref="LY153">INDEX(i.meatgrid,$Q153,LY$7)</f>
        <v>0</v>
      </c>
      <c r="LZ153" s="5" t="b" cm="1">
        <f t="array" ref="LZ153">INDEX(i.meatgrid,$Q153,LZ$7)</f>
        <v>0</v>
      </c>
      <c r="MA153" s="5" t="str" cm="1">
        <f t="array" ref="MA153">INDEX(i.meatgrid,$Q153,MA$7)</f>
        <v>-</v>
      </c>
      <c r="MB153" s="5" cm="1">
        <f t="array" ref="MB153">INDEX(i.meatgrid,$Q153,MB$7)</f>
        <v>40</v>
      </c>
      <c r="MC153" s="19">
        <f t="shared" ref="MC153:MC158" ca="1" si="1243">OFFSET(MC$5,$B153,0)</f>
        <v>1</v>
      </c>
      <c r="MD153" s="5">
        <f t="shared" ref="MD153:MD158" si="1244">INDEX(i.MeatPrices,$S153,MD$7)</f>
        <v>1</v>
      </c>
      <c r="ME153" s="5" cm="1">
        <f t="array" ref="ME153">INDEX(i.meatgrid,$Q153,ME$7)</f>
        <v>1</v>
      </c>
      <c r="MF153" s="5" cm="1">
        <f t="array" ref="MF153">INDEX(i.meatgrid,$Q153,MF$7)</f>
        <v>0</v>
      </c>
      <c r="MG153" s="5" cm="1">
        <f t="array" ref="MG153">INDEX(i.meatgrid,$Q153,MG$7)</f>
        <v>0</v>
      </c>
      <c r="MH153" s="5" cm="1">
        <f t="array" ref="MH153">INDEX(i.meatgrid,$Q153,MH$7)</f>
        <v>0</v>
      </c>
      <c r="MI153" s="5" cm="1">
        <f t="array" ref="MI153">INDEX(i.meatgrid,$Q153,MI$7)</f>
        <v>0</v>
      </c>
      <c r="MJ153" s="5" cm="1">
        <f t="array" ref="MJ153">INDEX(i.meatgrid,$Q153,MJ$7)</f>
        <v>1</v>
      </c>
      <c r="MK153" s="5" cm="1">
        <f t="array" ref="MK153">INDEX(i.meatgrid,$Q153,MK$7)</f>
        <v>1</v>
      </c>
      <c r="ML153" s="5" cm="1">
        <f t="array" ref="ML153">INDEX(i.meatgrid,$Q153,ML$7)</f>
        <v>1</v>
      </c>
      <c r="MM153" s="19">
        <f t="shared" ref="MM153:MM158" ca="1" si="1245">OFFSET(MM$5,$B153,0)</f>
        <v>1</v>
      </c>
      <c r="MN153" s="9"/>
      <c r="MO153" s="19" t="b">
        <f t="shared" ref="MO153:ND158" ca="1" si="1246">OFFSET(MO$5,$B153,0)</f>
        <v>0</v>
      </c>
      <c r="MP153" s="19" t="b">
        <f t="shared" ca="1" si="1246"/>
        <v>0</v>
      </c>
      <c r="MQ153" s="19">
        <f ca="1">OFFSET(MQ$5,$B153,0)</f>
        <v>1</v>
      </c>
      <c r="MR153" s="19">
        <f t="shared" ref="MR153:OT158" ca="1" si="1247">OFFSET(MR$5,$B153,0)</f>
        <v>0.75</v>
      </c>
      <c r="MS153" s="19">
        <f t="shared" ca="1" si="1247"/>
        <v>0.75</v>
      </c>
      <c r="MT153" s="19">
        <f t="shared" ca="1" si="1247"/>
        <v>0.8</v>
      </c>
      <c r="MU153" s="19">
        <f t="shared" ca="1" si="1247"/>
        <v>0.82499999999999996</v>
      </c>
      <c r="MV153" s="19">
        <f t="shared" ca="1" si="1247"/>
        <v>0.875</v>
      </c>
      <c r="MW153" s="19">
        <f t="shared" ca="1" si="1247"/>
        <v>0.9</v>
      </c>
      <c r="MX153" s="19">
        <f t="shared" ca="1" si="1247"/>
        <v>1</v>
      </c>
      <c r="MY153" s="19">
        <f t="shared" ca="1" si="1247"/>
        <v>0.875</v>
      </c>
      <c r="MZ153" s="19" t="b">
        <f t="shared" ca="1" si="1247"/>
        <v>1</v>
      </c>
      <c r="NA153" s="19">
        <f t="shared" ca="1" si="1247"/>
        <v>74.989999999999995</v>
      </c>
      <c r="NB153" s="19" t="str">
        <f t="shared" ca="1" si="1247"/>
        <v>-</v>
      </c>
      <c r="NC153" s="19" t="str">
        <f t="shared" ca="1" si="1247"/>
        <v>-</v>
      </c>
      <c r="ND153" s="19" t="str">
        <f t="shared" ca="1" si="1247"/>
        <v>-</v>
      </c>
      <c r="NE153" s="19" t="str">
        <f t="shared" ca="1" si="1247"/>
        <v>-</v>
      </c>
      <c r="NF153" s="19" t="str">
        <f t="shared" ca="1" si="1247"/>
        <v>-</v>
      </c>
      <c r="NG153" s="19" t="str">
        <f t="shared" ca="1" si="1247"/>
        <v>-</v>
      </c>
      <c r="NH153" s="19" t="str">
        <f t="shared" ca="1" si="1247"/>
        <v>-</v>
      </c>
      <c r="NI153" s="19">
        <f t="shared" ca="1" si="1247"/>
        <v>36.99</v>
      </c>
      <c r="NJ153" s="19">
        <f t="shared" ca="1" si="1247"/>
        <v>36.99</v>
      </c>
      <c r="NK153" s="19" t="str">
        <f t="shared" ca="1" si="1247"/>
        <v>-</v>
      </c>
      <c r="NL153" s="19" t="str">
        <f t="shared" ca="1" si="1247"/>
        <v>-</v>
      </c>
      <c r="NM153" s="19" t="str">
        <f t="shared" ca="1" si="1247"/>
        <v>-</v>
      </c>
      <c r="NN153" s="19" t="str">
        <f t="shared" ca="1" si="1247"/>
        <v>-</v>
      </c>
      <c r="NO153" s="19" t="str">
        <f t="shared" ca="1" si="1247"/>
        <v>-</v>
      </c>
      <c r="NP153" s="19">
        <f t="shared" ca="1" si="1247"/>
        <v>49.99</v>
      </c>
      <c r="NQ153" s="19">
        <f t="shared" ca="1" si="1247"/>
        <v>49.99</v>
      </c>
      <c r="NR153" s="19">
        <f t="shared" ca="1" si="1247"/>
        <v>49.99</v>
      </c>
      <c r="NS153" s="19">
        <f t="shared" ca="1" si="1247"/>
        <v>49.99</v>
      </c>
      <c r="NT153" s="19">
        <f t="shared" ca="1" si="1247"/>
        <v>49.99</v>
      </c>
      <c r="NU153" s="19">
        <f t="shared" ca="1" si="1247"/>
        <v>49.99</v>
      </c>
      <c r="NV153" s="19">
        <f t="shared" ca="1" si="1247"/>
        <v>49.99</v>
      </c>
      <c r="NW153" s="19">
        <f t="shared" ca="1" si="1247"/>
        <v>49.99</v>
      </c>
      <c r="NX153" s="19">
        <f t="shared" ca="1" si="1247"/>
        <v>412.99</v>
      </c>
      <c r="NY153" s="19">
        <f t="shared" ca="1" si="1247"/>
        <v>412.99</v>
      </c>
      <c r="NZ153" s="19" t="str">
        <f t="shared" ca="1" si="1247"/>
        <v>-</v>
      </c>
      <c r="OA153" s="19" t="str">
        <f t="shared" ca="1" si="1247"/>
        <v>-</v>
      </c>
      <c r="OB153" s="19" t="str">
        <f t="shared" ca="1" si="1247"/>
        <v>-</v>
      </c>
      <c r="OC153" s="19" t="str">
        <f t="shared" ca="1" si="1247"/>
        <v>-</v>
      </c>
      <c r="OD153" s="19" t="str">
        <f t="shared" ca="1" si="1247"/>
        <v>-</v>
      </c>
      <c r="OE153" s="19">
        <f t="shared" ca="1" si="1247"/>
        <v>6.8900000000000006</v>
      </c>
      <c r="OF153" s="19">
        <f t="shared" ca="1" si="1247"/>
        <v>6.8900000000000006</v>
      </c>
      <c r="OG153" s="19">
        <f t="shared" ca="1" si="1247"/>
        <v>6.8900000000000006</v>
      </c>
      <c r="OH153" s="19">
        <f t="shared" ca="1" si="1247"/>
        <v>6.8900000000000006</v>
      </c>
      <c r="OI153" s="19">
        <f t="shared" ca="1" si="1247"/>
        <v>6.8900000000000006</v>
      </c>
      <c r="OJ153" s="19">
        <f t="shared" ca="1" si="1247"/>
        <v>6.8900000000000006</v>
      </c>
      <c r="OK153" s="19">
        <f t="shared" ca="1" si="1247"/>
        <v>6.8900000000000006</v>
      </c>
      <c r="OL153" s="19">
        <f t="shared" ca="1" si="1247"/>
        <v>6.8900000000000006</v>
      </c>
      <c r="OM153" s="19">
        <f t="shared" ca="1" si="1247"/>
        <v>346.99</v>
      </c>
      <c r="ON153" s="19">
        <f t="shared" ca="1" si="1247"/>
        <v>346.99</v>
      </c>
      <c r="OO153" s="19" t="str">
        <f t="shared" ca="1" si="1247"/>
        <v>-</v>
      </c>
      <c r="OP153" s="19" t="str">
        <f t="shared" ca="1" si="1247"/>
        <v>-</v>
      </c>
      <c r="OQ153" s="19" t="str">
        <f t="shared" ca="1" si="1247"/>
        <v>-</v>
      </c>
      <c r="OR153" s="19" t="str">
        <f t="shared" ca="1" si="1247"/>
        <v>-</v>
      </c>
      <c r="OS153" s="19" t="str">
        <f t="shared" ca="1" si="1247"/>
        <v>-</v>
      </c>
      <c r="OT153" s="19">
        <f t="shared" ca="1" si="1247"/>
        <v>0</v>
      </c>
      <c r="OU153" s="24">
        <v>0</v>
      </c>
    </row>
    <row r="154" spans="1:411" outlineLevel="2">
      <c r="A154" s="21">
        <f t="shared" si="158"/>
        <v>149</v>
      </c>
      <c r="B154" s="29">
        <f ca="1">OFFSET(B154,-1,-1)</f>
        <v>148</v>
      </c>
      <c r="C154">
        <v>204</v>
      </c>
      <c r="D154" s="144" t="str">
        <f t="shared" ca="1" si="1208"/>
        <v>GSM</v>
      </c>
      <c r="E154" t="b">
        <v>0</v>
      </c>
      <c r="F154" t="b">
        <v>0</v>
      </c>
      <c r="G154" t="b">
        <f t="shared" si="1209"/>
        <v>0</v>
      </c>
      <c r="H154" s="237">
        <f ca="1">OFFSET(H154,-1,0)</f>
        <v>2</v>
      </c>
      <c r="I154" s="237">
        <f t="shared" ref="I154:T158" ca="1" si="1248">OFFSET(I154,-1,0)</f>
        <v>1</v>
      </c>
      <c r="J154" s="237" t="str">
        <f t="shared" ca="1" si="1248"/>
        <v/>
      </c>
      <c r="K154" s="237">
        <f t="shared" ca="1" si="1248"/>
        <v>2</v>
      </c>
      <c r="L154" s="237">
        <f t="shared" ca="1" si="1248"/>
        <v>2</v>
      </c>
      <c r="M154" s="237">
        <f t="shared" ca="1" si="1248"/>
        <v>2</v>
      </c>
      <c r="N154" s="237">
        <f t="shared" ca="1" si="1248"/>
        <v>3</v>
      </c>
      <c r="O154" s="237">
        <f t="shared" ca="1" si="1248"/>
        <v>1</v>
      </c>
      <c r="P154" s="237">
        <f t="shared" ca="1" si="1248"/>
        <v>1</v>
      </c>
      <c r="Q154" s="237">
        <f t="shared" ca="1" si="1248"/>
        <v>5</v>
      </c>
      <c r="R154" s="237">
        <f t="shared" ca="1" si="1248"/>
        <v>1</v>
      </c>
      <c r="S154" s="237">
        <f t="shared" ca="1" si="1248"/>
        <v>1</v>
      </c>
      <c r="T154" s="237">
        <f t="shared" ca="1" si="1248"/>
        <v>1</v>
      </c>
      <c r="U154" s="275"/>
      <c r="V154" s="275"/>
      <c r="W154" s="237">
        <f t="shared" ref="W154:W158" ca="1" si="1249">OFFSET(W154,-1,0)</f>
        <v>0</v>
      </c>
      <c r="X154" s="275"/>
      <c r="Y154" s="275">
        <f t="shared" ref="Y154:AE157" ca="1" si="1250">OFFSET(Y154,-1,0)</f>
        <v>0</v>
      </c>
      <c r="Z154" s="275">
        <f t="shared" ca="1" si="1250"/>
        <v>0</v>
      </c>
      <c r="AA154" s="275">
        <f t="shared" ca="1" si="1250"/>
        <v>0</v>
      </c>
      <c r="AB154" s="275">
        <f t="shared" ca="1" si="1250"/>
        <v>0</v>
      </c>
      <c r="AC154" s="275">
        <f t="shared" ca="1" si="1250"/>
        <v>0</v>
      </c>
      <c r="AD154" s="275">
        <f t="shared" ca="1" si="1250"/>
        <v>0</v>
      </c>
      <c r="AE154" s="275">
        <f t="shared" ca="1" si="1250"/>
        <v>0</v>
      </c>
      <c r="AF154" s="144">
        <f ca="1">INDEX(CHOOSE($N154,DataAutumn!i.AdultDrys,DataWinter!i.AdultDrys,DataSpring!i.AdultDrys),1,$M154)</f>
        <v>3</v>
      </c>
      <c r="AG154" s="5">
        <f t="shared" ca="1" si="1210"/>
        <v>2</v>
      </c>
      <c r="AH154" s="5">
        <f t="shared" ca="1" si="1210"/>
        <v>0</v>
      </c>
      <c r="AI154" s="5">
        <f t="shared" ca="1" si="1211"/>
        <v>1</v>
      </c>
      <c r="AJ154">
        <f t="shared" ca="1" si="1212"/>
        <v>5</v>
      </c>
      <c r="AL154" s="231" t="str">
        <f ca="1">TEXT(LEFT(OFFSET(AL154,-1,0),5)+1,"00000")&amp;MID(OFFSET(AL154,-1,0),6,FIND(" ",OFFSET(AL154,-1,0),7)-5)
&amp; $D154           &amp; " Day"&amp;INDEX(i.DOY,$N154,1)              &amp; IF($IG154=0," FWM","")&amp;IF($IG154=1," MWM","")&amp;IF($IG154=5," Mat","")&amp;IF($IH154=TRUE,"&amp;BBT","    ")
&amp;INDEX(DataMaster!$B$98:$B$105,$Q154,0)    &amp;IF(JQ154," SR"&amp;JR154,"")&amp; " WP"&amp;TEXT($MC154*100,"000p")           &amp; " MP"&amp;TEXT($MD154*100,"000p")           &amp; " GP"&amp;TEXT($MM154*100,"000p")
&amp; " (F"&amp;3+COUNTIF($CV154:$CY154,TRUE)&amp;3&amp;"N"&amp;$DM154&amp;$DN154&amp;")"</f>
        <v>00002 FeedSupply_DSP GSM Day204 MWM    Air SR9.6 WP100p MP100p GP100p (F33N33)</v>
      </c>
      <c r="AM154" s="9" t="str">
        <f ca="1">IF(COUNTIF(AL$5:AL154,AL154)=1,"-","Dup")</f>
        <v>-</v>
      </c>
      <c r="AN154" s="9"/>
      <c r="AO154" s="12" t="s">
        <v>34</v>
      </c>
      <c r="AP154" s="12" t="s">
        <v>34</v>
      </c>
      <c r="AQ154" s="12" t="s">
        <v>34</v>
      </c>
      <c r="AR154" s="12" t="s">
        <v>34</v>
      </c>
      <c r="AS154" s="12" t="s">
        <v>34</v>
      </c>
      <c r="AT154" s="12" t="s">
        <v>34</v>
      </c>
      <c r="AU154" s="12" t="s">
        <v>34</v>
      </c>
      <c r="AV154" s="12" t="s">
        <v>34</v>
      </c>
      <c r="AW154" s="9"/>
      <c r="AX154" s="5" t="b">
        <f t="shared" ca="1" si="1213"/>
        <v>0</v>
      </c>
      <c r="AY154" s="5" t="str">
        <f t="shared" ca="1" si="1213"/>
        <v>-</v>
      </c>
      <c r="AZ154" s="5" t="b">
        <f t="shared" ca="1" si="1213"/>
        <v>0</v>
      </c>
      <c r="BA154" s="5" t="b">
        <f t="shared" ca="1" si="1213"/>
        <v>1</v>
      </c>
      <c r="BB154" s="5" t="b">
        <f t="shared" ca="1" si="1213"/>
        <v>1</v>
      </c>
      <c r="BC154" s="144">
        <f t="shared" ca="1" si="1213"/>
        <v>0</v>
      </c>
      <c r="BD154" s="19" t="b">
        <f t="shared" ca="1" si="1214"/>
        <v>1</v>
      </c>
      <c r="BE154" s="9"/>
      <c r="BF154" s="5" t="str">
        <f t="shared" ca="1" si="1215"/>
        <v>-</v>
      </c>
      <c r="BG154" s="19" t="str">
        <f t="shared" ca="1" si="1216"/>
        <v>-</v>
      </c>
      <c r="BH154" s="19" t="str">
        <f t="shared" ca="1" si="1216"/>
        <v>-</v>
      </c>
      <c r="BI154" s="19" t="str">
        <f t="shared" ca="1" si="1216"/>
        <v>-</v>
      </c>
      <c r="BJ154" s="5" t="str">
        <f t="shared" ca="1" si="1217"/>
        <v>-</v>
      </c>
      <c r="BK154" s="19" t="str">
        <f t="shared" ca="1" si="1218"/>
        <v>-</v>
      </c>
      <c r="BL154" s="5" t="str">
        <f t="shared" ca="1" si="1219"/>
        <v>-</v>
      </c>
      <c r="BM154" s="19" t="str">
        <f t="shared" ca="1" si="1220"/>
        <v>-</v>
      </c>
      <c r="BN154" s="19" t="str">
        <f t="shared" ca="1" si="1220"/>
        <v>-</v>
      </c>
      <c r="BO154" s="19" t="str">
        <f t="shared" ca="1" si="1220"/>
        <v>-</v>
      </c>
      <c r="BP154" s="5" t="str">
        <f t="shared" ca="1" si="1221"/>
        <v>-</v>
      </c>
      <c r="BQ154" s="9"/>
      <c r="BR154" s="19" t="str">
        <f t="shared" ca="1" si="1222"/>
        <v>-</v>
      </c>
      <c r="BS154" s="19" t="str">
        <f t="shared" ca="1" si="1222"/>
        <v>-</v>
      </c>
      <c r="BT154" s="19" t="str">
        <f t="shared" ca="1" si="1222"/>
        <v>-</v>
      </c>
      <c r="BU154" s="19" t="str">
        <f t="shared" ca="1" si="1222"/>
        <v>-</v>
      </c>
      <c r="BV154" s="19" t="str">
        <f t="shared" ca="1" si="1222"/>
        <v>-</v>
      </c>
      <c r="BW154" s="19" t="str">
        <f t="shared" ca="1" si="1222"/>
        <v>-</v>
      </c>
      <c r="BX154" s="19" t="str">
        <f t="shared" ca="1" si="1222"/>
        <v>-</v>
      </c>
      <c r="BY154" s="19" t="str">
        <f t="shared" ca="1" si="1222"/>
        <v>-</v>
      </c>
      <c r="BZ154" s="19" t="str">
        <f t="shared" ca="1" si="1222"/>
        <v>-</v>
      </c>
      <c r="CA154" s="19" t="str">
        <f t="shared" ca="1" si="1222"/>
        <v>-</v>
      </c>
      <c r="CB154" s="9"/>
      <c r="CC154" s="12" t="b">
        <v>1</v>
      </c>
      <c r="CD154" s="12" t="b">
        <v>0</v>
      </c>
      <c r="CE154" s="12" t="b">
        <v>1</v>
      </c>
      <c r="CF154" s="12">
        <f t="shared" ref="CF154" ca="1" si="1251">VALUE($K154&amp;$M154&amp;$N154&amp;$Q154&amp;"1"&amp;"05")</f>
        <v>2235105</v>
      </c>
      <c r="CG154" s="12" t="b">
        <v>0</v>
      </c>
      <c r="CH154" s="12" t="s">
        <v>34</v>
      </c>
      <c r="CI154" s="19" t="b">
        <f t="shared" ref="CI154:CM158" ca="1" si="1252">OFFSET(CI$5,$B154,0)</f>
        <v>1</v>
      </c>
      <c r="CJ154" s="12">
        <f ca="1">VALUE($Q154&amp;$S154&amp;"02")</f>
        <v>5102</v>
      </c>
      <c r="CK154" s="19" t="str">
        <f t="shared" ca="1" si="1252"/>
        <v>-</v>
      </c>
      <c r="CL154" s="19">
        <f t="shared" ca="1" si="1252"/>
        <v>1</v>
      </c>
      <c r="CM154" s="19">
        <f t="shared" ca="1" si="1252"/>
        <v>1</v>
      </c>
      <c r="CN154" s="9"/>
      <c r="CO154" s="444">
        <f t="shared" ca="1" si="1224"/>
        <v>652</v>
      </c>
      <c r="CP154" s="444">
        <f t="shared" ca="1" si="1224"/>
        <v>686</v>
      </c>
      <c r="CQ154" s="444">
        <f t="shared" ca="1" si="1224"/>
        <v>721</v>
      </c>
      <c r="CR154" s="152">
        <f t="shared" ca="1" si="1225"/>
        <v>378</v>
      </c>
      <c r="CS154" s="152">
        <f t="shared" ca="1" si="1225"/>
        <v>413</v>
      </c>
      <c r="CT154" s="152">
        <f t="shared" ca="1" si="1225"/>
        <v>448</v>
      </c>
      <c r="CU154" s="19" t="str">
        <f t="shared" ca="1" si="1226"/>
        <v>-</v>
      </c>
      <c r="CV154" s="12" t="b">
        <v>0</v>
      </c>
      <c r="CW154" s="12" t="b">
        <v>0</v>
      </c>
      <c r="CX154" s="12" t="b">
        <v>0</v>
      </c>
      <c r="CY154" s="12" t="b">
        <v>0</v>
      </c>
      <c r="CZ154" s="19" t="b">
        <f t="shared" ca="1" si="1226"/>
        <v>1</v>
      </c>
      <c r="DA154" s="19">
        <f t="shared" ca="1" si="1226"/>
        <v>0</v>
      </c>
      <c r="DB154" s="19">
        <f t="shared" ca="1" si="1226"/>
        <v>0</v>
      </c>
      <c r="DC154" s="19">
        <f t="shared" ca="1" si="1226"/>
        <v>0</v>
      </c>
      <c r="DD154" s="19">
        <f t="shared" ca="1" si="1226"/>
        <v>0</v>
      </c>
      <c r="DE154" s="19">
        <f t="shared" ca="1" si="1226"/>
        <v>0</v>
      </c>
      <c r="DF154" s="19">
        <f t="shared" ca="1" si="1226"/>
        <v>0</v>
      </c>
      <c r="DG154" s="19">
        <f t="shared" ca="1" si="1226"/>
        <v>0</v>
      </c>
      <c r="DH154" s="19">
        <f t="shared" ca="1" si="1226"/>
        <v>0</v>
      </c>
      <c r="DI154" s="19">
        <f t="shared" ca="1" si="1226"/>
        <v>0</v>
      </c>
      <c r="DJ154" s="19">
        <f t="shared" ca="1" si="1226"/>
        <v>0</v>
      </c>
      <c r="DK154" s="19">
        <f t="shared" ca="1" si="1226"/>
        <v>0</v>
      </c>
      <c r="DL154" s="19">
        <f t="shared" ca="1" si="1227"/>
        <v>0</v>
      </c>
      <c r="DM154" s="12">
        <v>3</v>
      </c>
      <c r="DN154" s="12">
        <v>3</v>
      </c>
      <c r="DO154" s="12">
        <v>0</v>
      </c>
      <c r="DP154" s="12">
        <v>2</v>
      </c>
      <c r="DQ154" s="12">
        <v>-2</v>
      </c>
      <c r="DR154" s="19" t="str">
        <f t="shared" ca="1" si="1227"/>
        <v>-</v>
      </c>
      <c r="DS154" s="19" t="str">
        <f t="shared" ca="1" si="1227"/>
        <v>-</v>
      </c>
      <c r="DT154" s="19" t="str">
        <f t="shared" ca="1" si="1227"/>
        <v>-</v>
      </c>
      <c r="DU154" s="251">
        <f t="shared" ref="DU154:DU157" si="1253">DO154</f>
        <v>0</v>
      </c>
      <c r="DV154" s="251">
        <f>DP154</f>
        <v>2</v>
      </c>
      <c r="DW154" s="251">
        <f t="shared" ref="DW154:DW157" si="1254">DQ154</f>
        <v>-2</v>
      </c>
      <c r="DX154" s="19" t="str">
        <f t="shared" ca="1" si="1227"/>
        <v>-</v>
      </c>
      <c r="DY154" s="19" t="str">
        <f t="shared" ca="1" si="1227"/>
        <v>-</v>
      </c>
      <c r="DZ154" s="19" t="str">
        <f t="shared" ca="1" si="1227"/>
        <v>-</v>
      </c>
      <c r="EA154" s="19" t="str">
        <f t="shared" ca="1" si="1227"/>
        <v>-</v>
      </c>
      <c r="EB154" s="19" t="str">
        <f t="shared" ca="1" si="1227"/>
        <v>-</v>
      </c>
      <c r="EC154" s="19" t="str">
        <f t="shared" ca="1" si="1227"/>
        <v>-</v>
      </c>
      <c r="ED154" s="19">
        <f t="shared" ca="1" si="1227"/>
        <v>0</v>
      </c>
      <c r="EE154" s="19">
        <f t="shared" ca="1" si="1227"/>
        <v>0</v>
      </c>
      <c r="EF154" s="19">
        <f t="shared" ca="1" si="1227"/>
        <v>0</v>
      </c>
      <c r="EG154" s="19">
        <f t="shared" ca="1" si="1227"/>
        <v>0</v>
      </c>
      <c r="EH154" s="19">
        <f t="shared" ca="1" si="1227"/>
        <v>0</v>
      </c>
      <c r="EI154" s="19">
        <f t="shared" ca="1" si="1227"/>
        <v>0</v>
      </c>
      <c r="EJ154" s="19">
        <f t="shared" ca="1" si="1227"/>
        <v>0</v>
      </c>
      <c r="EK154" s="19">
        <f t="shared" ca="1" si="1227"/>
        <v>0</v>
      </c>
      <c r="EL154" s="19">
        <f t="shared" ca="1" si="1227"/>
        <v>0</v>
      </c>
      <c r="EM154" s="19">
        <f t="shared" ca="1" si="1227"/>
        <v>0</v>
      </c>
      <c r="EN154" s="19">
        <f t="shared" ca="1" si="1227"/>
        <v>0</v>
      </c>
      <c r="EO154" s="19">
        <f t="shared" ca="1" si="1227"/>
        <v>0</v>
      </c>
      <c r="EP154" s="19">
        <f t="shared" ca="1" si="1227"/>
        <v>0</v>
      </c>
      <c r="EQ154" s="19">
        <f t="shared" ca="1" si="1227"/>
        <v>0</v>
      </c>
      <c r="ER154" s="19">
        <f t="shared" ca="1" si="1227"/>
        <v>0</v>
      </c>
      <c r="ES154" s="19">
        <f t="shared" ca="1" si="1227"/>
        <v>0</v>
      </c>
      <c r="ET154" s="19">
        <f t="shared" ca="1" si="1228"/>
        <v>0</v>
      </c>
      <c r="EU154" s="19">
        <f t="shared" ca="1" si="1228"/>
        <v>0</v>
      </c>
      <c r="EV154" s="19">
        <f t="shared" ca="1" si="1228"/>
        <v>0</v>
      </c>
      <c r="EW154" s="19">
        <f t="shared" ca="1" si="1228"/>
        <v>0</v>
      </c>
      <c r="EX154" s="19">
        <f t="shared" ca="1" si="1228"/>
        <v>0</v>
      </c>
      <c r="EY154" s="19">
        <f t="shared" ca="1" si="1228"/>
        <v>0</v>
      </c>
      <c r="EZ154" s="19">
        <f t="shared" ca="1" si="1228"/>
        <v>0</v>
      </c>
      <c r="FA154" s="19">
        <f t="shared" ca="1" si="1228"/>
        <v>0</v>
      </c>
      <c r="FB154" s="19">
        <f t="shared" ca="1" si="1228"/>
        <v>0</v>
      </c>
      <c r="FC154" s="19">
        <f t="shared" ca="1" si="1228"/>
        <v>0</v>
      </c>
      <c r="FD154" s="19">
        <f t="shared" ca="1" si="1228"/>
        <v>0</v>
      </c>
      <c r="FE154" s="19">
        <f t="shared" ca="1" si="1228"/>
        <v>0</v>
      </c>
      <c r="FF154" s="19">
        <f t="shared" ca="1" si="1228"/>
        <v>0</v>
      </c>
      <c r="FG154" s="19">
        <f t="shared" ca="1" si="1228"/>
        <v>0</v>
      </c>
      <c r="FH154" s="19">
        <f t="shared" ca="1" si="1228"/>
        <v>0</v>
      </c>
      <c r="FI154" s="19">
        <f t="shared" ca="1" si="1228"/>
        <v>0</v>
      </c>
      <c r="FJ154" s="19">
        <f t="shared" ca="1" si="1229"/>
        <v>0</v>
      </c>
      <c r="FK154" s="19">
        <f t="shared" ca="1" si="1229"/>
        <v>0</v>
      </c>
      <c r="FL154" s="19">
        <f t="shared" ca="1" si="1229"/>
        <v>0</v>
      </c>
      <c r="FM154" s="19">
        <f t="shared" ca="1" si="1229"/>
        <v>0</v>
      </c>
      <c r="FN154" s="19">
        <f t="shared" ca="1" si="1229"/>
        <v>0</v>
      </c>
      <c r="FO154" s="19">
        <f t="shared" ca="1" si="1229"/>
        <v>0</v>
      </c>
      <c r="FP154" s="19">
        <f t="shared" ca="1" si="1229"/>
        <v>0</v>
      </c>
      <c r="FQ154" s="19">
        <f t="shared" ca="1" si="1229"/>
        <v>0</v>
      </c>
      <c r="FR154" s="19">
        <f t="shared" ca="1" si="1229"/>
        <v>0</v>
      </c>
      <c r="FS154" s="19">
        <f t="shared" ca="1" si="1229"/>
        <v>0</v>
      </c>
      <c r="FT154" s="19">
        <f t="shared" ca="1" si="1229"/>
        <v>0</v>
      </c>
      <c r="FU154" s="19">
        <f t="shared" ca="1" si="1229"/>
        <v>0</v>
      </c>
      <c r="FV154" s="19">
        <f t="shared" ca="1" si="1229"/>
        <v>0</v>
      </c>
      <c r="FW154" s="19">
        <f t="shared" ca="1" si="1229"/>
        <v>0</v>
      </c>
      <c r="FX154" s="19">
        <f t="shared" ca="1" si="1229"/>
        <v>0</v>
      </c>
      <c r="FY154" s="19">
        <f t="shared" ca="1" si="1229"/>
        <v>0</v>
      </c>
      <c r="FZ154" s="19">
        <f t="shared" ca="1" si="1229"/>
        <v>0</v>
      </c>
      <c r="GA154" s="19">
        <f t="shared" ca="1" si="1229"/>
        <v>0</v>
      </c>
      <c r="GB154" s="19">
        <f t="shared" ca="1" si="1229"/>
        <v>0</v>
      </c>
      <c r="GC154" s="19">
        <f t="shared" ca="1" si="1229"/>
        <v>0</v>
      </c>
      <c r="GD154" s="19">
        <f t="shared" ca="1" si="1229"/>
        <v>0</v>
      </c>
      <c r="GE154" s="19">
        <f t="shared" ca="1" si="1229"/>
        <v>0</v>
      </c>
      <c r="GF154" s="19">
        <f t="shared" ca="1" si="1229"/>
        <v>0</v>
      </c>
      <c r="GG154" s="19">
        <f t="shared" ca="1" si="1229"/>
        <v>0</v>
      </c>
      <c r="GH154" s="19">
        <f t="shared" ca="1" si="1229"/>
        <v>0</v>
      </c>
      <c r="GI154" s="19">
        <f t="shared" ca="1" si="1229"/>
        <v>0</v>
      </c>
      <c r="GJ154" s="19">
        <f t="shared" ca="1" si="1229"/>
        <v>0</v>
      </c>
      <c r="GK154" s="19">
        <f t="shared" ca="1" si="1229"/>
        <v>0</v>
      </c>
      <c r="GL154" s="19">
        <f t="shared" ca="1" si="1229"/>
        <v>0</v>
      </c>
      <c r="GM154" s="19">
        <f t="shared" ca="1" si="1229"/>
        <v>0</v>
      </c>
      <c r="GN154" s="19">
        <f t="shared" ca="1" si="1229"/>
        <v>0</v>
      </c>
      <c r="GO154" s="19">
        <f t="shared" ca="1" si="1229"/>
        <v>0</v>
      </c>
      <c r="GP154" s="19">
        <f t="shared" ca="1" si="1229"/>
        <v>0</v>
      </c>
      <c r="GQ154" s="19">
        <f t="shared" ca="1" si="1229"/>
        <v>0</v>
      </c>
      <c r="GR154" s="19">
        <f t="shared" ca="1" si="1229"/>
        <v>0</v>
      </c>
      <c r="GS154" s="19">
        <f t="shared" ca="1" si="1229"/>
        <v>0</v>
      </c>
      <c r="GT154" s="19">
        <f t="shared" ca="1" si="1229"/>
        <v>0</v>
      </c>
      <c r="GU154" s="19">
        <f t="shared" ca="1" si="1229"/>
        <v>0</v>
      </c>
      <c r="GV154" s="19">
        <f t="shared" ca="1" si="1229"/>
        <v>0</v>
      </c>
      <c r="GW154" s="19">
        <f t="shared" ca="1" si="1229"/>
        <v>0</v>
      </c>
      <c r="GX154" s="19">
        <f t="shared" ca="1" si="1229"/>
        <v>0</v>
      </c>
      <c r="GY154" s="19">
        <f t="shared" ca="1" si="1229"/>
        <v>0</v>
      </c>
      <c r="GZ154" s="19">
        <f t="shared" ca="1" si="1229"/>
        <v>0</v>
      </c>
      <c r="HA154" s="19">
        <f t="shared" ca="1" si="1229"/>
        <v>0</v>
      </c>
      <c r="HB154" s="19">
        <f t="shared" ca="1" si="1229"/>
        <v>0</v>
      </c>
      <c r="HC154" s="19">
        <f t="shared" ca="1" si="1229"/>
        <v>0</v>
      </c>
      <c r="HD154" s="19">
        <f t="shared" ca="1" si="1229"/>
        <v>0</v>
      </c>
      <c r="HE154" s="19">
        <f t="shared" ca="1" si="1229"/>
        <v>0</v>
      </c>
      <c r="HF154" s="19">
        <f t="shared" ca="1" si="1229"/>
        <v>0</v>
      </c>
      <c r="HG154" s="19">
        <f t="shared" ca="1" si="1229"/>
        <v>0</v>
      </c>
      <c r="HH154" s="19">
        <f t="shared" ca="1" si="1229"/>
        <v>0</v>
      </c>
      <c r="HI154" s="19">
        <f t="shared" ca="1" si="1229"/>
        <v>0</v>
      </c>
      <c r="HJ154" s="19">
        <f t="shared" ca="1" si="1229"/>
        <v>0</v>
      </c>
      <c r="HK154" s="19">
        <f t="shared" ca="1" si="1229"/>
        <v>0</v>
      </c>
      <c r="HL154" s="19">
        <f t="shared" ca="1" si="1230"/>
        <v>0</v>
      </c>
      <c r="HM154" s="19">
        <f t="shared" ca="1" si="1230"/>
        <v>0</v>
      </c>
      <c r="HN154" s="19">
        <f t="shared" ca="1" si="1230"/>
        <v>0</v>
      </c>
      <c r="HO154" s="19">
        <f t="shared" ca="1" si="1230"/>
        <v>0</v>
      </c>
      <c r="HP154" s="19">
        <f t="shared" ca="1" si="1230"/>
        <v>0</v>
      </c>
      <c r="HQ154" s="19">
        <f t="shared" ca="1" si="1230"/>
        <v>0</v>
      </c>
      <c r="HR154" s="19">
        <f t="shared" ca="1" si="1230"/>
        <v>0</v>
      </c>
      <c r="HS154" s="19">
        <f t="shared" ca="1" si="1230"/>
        <v>0</v>
      </c>
      <c r="HT154" s="19">
        <f t="shared" ca="1" si="1230"/>
        <v>0</v>
      </c>
      <c r="HU154" s="19">
        <f t="shared" ca="1" si="1230"/>
        <v>0</v>
      </c>
      <c r="HV154" s="19">
        <f t="shared" ca="1" si="1230"/>
        <v>0</v>
      </c>
      <c r="HW154" s="19">
        <f t="shared" ca="1" si="1230"/>
        <v>0</v>
      </c>
      <c r="HX154" s="19">
        <f t="shared" ca="1" si="1230"/>
        <v>0</v>
      </c>
      <c r="HY154" s="19">
        <f t="shared" ca="1" si="1230"/>
        <v>0</v>
      </c>
      <c r="HZ154" s="19">
        <f t="shared" ca="1" si="1230"/>
        <v>0</v>
      </c>
      <c r="IA154" s="19">
        <f t="shared" ca="1" si="1230"/>
        <v>0</v>
      </c>
      <c r="IB154" s="19">
        <f t="shared" ca="1" si="1230"/>
        <v>0</v>
      </c>
      <c r="IC154" s="19">
        <f t="shared" ca="1" si="1230"/>
        <v>0</v>
      </c>
      <c r="ID154" s="19">
        <f t="shared" ca="1" si="1230"/>
        <v>0</v>
      </c>
      <c r="IE154" s="5">
        <f t="shared" ca="1" si="1231"/>
        <v>67</v>
      </c>
      <c r="IF154" s="9"/>
      <c r="IG154" s="5">
        <f t="shared" ca="1" si="1232"/>
        <v>1</v>
      </c>
      <c r="IH154" s="5" t="b">
        <f t="shared" ca="1" si="1232"/>
        <v>0</v>
      </c>
      <c r="II154" s="19">
        <f t="shared" ca="1" si="1233"/>
        <v>0</v>
      </c>
      <c r="IJ154" s="5">
        <f t="shared" ca="1" si="1232"/>
        <v>55</v>
      </c>
      <c r="IK154" s="19">
        <f t="shared" ca="1" si="1233"/>
        <v>1</v>
      </c>
      <c r="IL154" s="19">
        <f t="shared" ca="1" si="1233"/>
        <v>0</v>
      </c>
      <c r="IM154" s="19">
        <f t="shared" ca="1" si="1233"/>
        <v>0</v>
      </c>
      <c r="IN154" s="19">
        <f t="shared" ca="1" si="1233"/>
        <v>0</v>
      </c>
      <c r="IO154" s="19">
        <f t="shared" ca="1" si="1233"/>
        <v>0</v>
      </c>
      <c r="IP154" s="19">
        <f t="shared" ca="1" si="1233"/>
        <v>0</v>
      </c>
      <c r="IQ154" s="19">
        <f t="shared" ca="1" si="1233"/>
        <v>0</v>
      </c>
      <c r="IR154" s="19">
        <f t="shared" ca="1" si="1233"/>
        <v>0</v>
      </c>
      <c r="IS154" s="19">
        <f t="shared" ca="1" si="1233"/>
        <v>0</v>
      </c>
      <c r="IT154" s="19">
        <f t="shared" ca="1" si="1233"/>
        <v>0</v>
      </c>
      <c r="IU154" s="19">
        <f t="shared" ca="1" si="1233"/>
        <v>0</v>
      </c>
      <c r="IV154" s="19">
        <f t="shared" ca="1" si="1233"/>
        <v>0</v>
      </c>
      <c r="IW154" s="19">
        <f t="shared" ca="1" si="1233"/>
        <v>0</v>
      </c>
      <c r="IX154" s="19">
        <f t="shared" ca="1" si="1233"/>
        <v>0</v>
      </c>
      <c r="IY154" s="19">
        <f t="shared" ca="1" si="1233"/>
        <v>0</v>
      </c>
      <c r="IZ154" s="19">
        <f t="shared" ca="1" si="1233"/>
        <v>0</v>
      </c>
      <c r="JA154" s="19">
        <f t="shared" ca="1" si="1233"/>
        <v>0</v>
      </c>
      <c r="JB154" s="19">
        <f t="shared" ca="1" si="1233"/>
        <v>0</v>
      </c>
      <c r="JC154" s="19">
        <f t="shared" ca="1" si="1233"/>
        <v>0</v>
      </c>
      <c r="JD154" s="19">
        <f t="shared" ca="1" si="1233"/>
        <v>0</v>
      </c>
      <c r="JE154" s="19">
        <f t="shared" ca="1" si="1233"/>
        <v>0</v>
      </c>
      <c r="JF154" s="19">
        <f t="shared" ca="1" si="1233"/>
        <v>0</v>
      </c>
      <c r="JG154" s="5">
        <f t="shared" ca="1" si="1234"/>
        <v>1.2500000000000001E-2</v>
      </c>
      <c r="JH154" s="567">
        <f t="shared" ca="1" si="1234"/>
        <v>0</v>
      </c>
      <c r="JI154" s="5">
        <f t="shared" ca="1" si="1234"/>
        <v>6.25E-2</v>
      </c>
      <c r="JJ154" s="5">
        <f t="shared" ca="1" si="1234"/>
        <v>6.25E-2</v>
      </c>
      <c r="JK154" s="5">
        <f t="shared" ca="1" si="1234"/>
        <v>6.25E-2</v>
      </c>
      <c r="JL154" s="19">
        <f t="shared" ca="1" si="1233"/>
        <v>1</v>
      </c>
      <c r="JM154" s="19">
        <f t="shared" ca="1" si="1233"/>
        <v>0</v>
      </c>
      <c r="JN154" s="19">
        <f t="shared" ca="1" si="1233"/>
        <v>1</v>
      </c>
      <c r="JO154" s="9"/>
      <c r="JP154" s="5" t="b">
        <f t="shared" ca="1" si="1235"/>
        <v>0</v>
      </c>
      <c r="JQ154" s="19" t="b">
        <f t="shared" ref="JQ154:JR158" ca="1" si="1255">OFFSET(JQ$5,$B154,0)</f>
        <v>1</v>
      </c>
      <c r="JR154" s="19">
        <f t="shared" ca="1" si="1255"/>
        <v>9.6</v>
      </c>
      <c r="JS154" s="5" t="b">
        <f t="shared" ca="1" si="1236"/>
        <v>0</v>
      </c>
      <c r="JT154" s="5" t="b">
        <f t="shared" ca="1" si="1236"/>
        <v>0</v>
      </c>
      <c r="JU154" s="5" t="b">
        <f t="shared" ca="1" si="1236"/>
        <v>1</v>
      </c>
      <c r="JV154" s="144">
        <f t="shared" ref="JV154:JW158" ca="1" si="1256">$O154</f>
        <v>1</v>
      </c>
      <c r="JW154" s="144">
        <f t="shared" ca="1" si="1256"/>
        <v>1</v>
      </c>
      <c r="JX154" s="19" t="str">
        <f t="shared" ref="JX154:KD158" ca="1" si="1257">OFFSET(JX$5,$B154,0)</f>
        <v>-</v>
      </c>
      <c r="JY154" s="19" t="str">
        <f t="shared" ca="1" si="1257"/>
        <v>-</v>
      </c>
      <c r="JZ154" s="19" t="str">
        <f t="shared" ca="1" si="1257"/>
        <v>-</v>
      </c>
      <c r="KA154" s="19" t="str">
        <f t="shared" ca="1" si="1257"/>
        <v>-</v>
      </c>
      <c r="KB154" s="19">
        <f t="shared" ca="1" si="1257"/>
        <v>1</v>
      </c>
      <c r="KC154" s="19">
        <f t="shared" ca="1" si="1257"/>
        <v>0.66</v>
      </c>
      <c r="KD154" s="19" t="str">
        <f t="shared" ca="1" si="1257"/>
        <v>-</v>
      </c>
      <c r="KE154" s="5" t="b" cm="1">
        <f t="array" aca="1" ref="KE154" ca="1">IF(OR(KF154:KM154&lt;&gt;"-"),TRUE,"-")</f>
        <v>1</v>
      </c>
      <c r="KF154" s="237">
        <f ca="1">OFFSET(KF154,-1,0)</f>
        <v>2</v>
      </c>
      <c r="KG154" s="237">
        <f t="shared" ref="KG154:KM154" ca="1" si="1258">OFFSET(KG154,-1,0)</f>
        <v>2</v>
      </c>
      <c r="KH154" s="237">
        <f t="shared" ca="1" si="1258"/>
        <v>2</v>
      </c>
      <c r="KI154" s="237">
        <f t="shared" ca="1" si="1258"/>
        <v>2</v>
      </c>
      <c r="KJ154" s="237">
        <f t="shared" ca="1" si="1258"/>
        <v>2</v>
      </c>
      <c r="KK154" s="237">
        <f t="shared" ca="1" si="1258"/>
        <v>2</v>
      </c>
      <c r="KL154" s="237">
        <f t="shared" ca="1" si="1258"/>
        <v>2</v>
      </c>
      <c r="KM154" s="237">
        <f t="shared" ca="1" si="1258"/>
        <v>2</v>
      </c>
      <c r="KN154" s="5" t="str">
        <f t="array" aca="1" ref="KN154" ca="1">IF(OR(KO154:KU154&lt;&gt;"-"),TRUE,"-")</f>
        <v>-</v>
      </c>
      <c r="KO154" s="19" t="str">
        <f t="shared" ref="KO154:KZ158" ca="1" si="1259">OFFSET(KO$5,$B154,0)</f>
        <v>-</v>
      </c>
      <c r="KP154" s="19" t="str">
        <f t="shared" ca="1" si="1259"/>
        <v>-</v>
      </c>
      <c r="KQ154" s="19" t="str">
        <f t="shared" ca="1" si="1259"/>
        <v>-</v>
      </c>
      <c r="KR154" s="19" t="str">
        <f t="shared" ca="1" si="1259"/>
        <v>-</v>
      </c>
      <c r="KS154" s="19" t="str">
        <f t="shared" ca="1" si="1259"/>
        <v>-</v>
      </c>
      <c r="KT154" s="19" t="str">
        <f t="shared" ca="1" si="1259"/>
        <v>-</v>
      </c>
      <c r="KU154" s="19" t="str">
        <f t="shared" ca="1" si="1259"/>
        <v>-</v>
      </c>
      <c r="KV154" s="19" t="b">
        <f t="shared" ca="1" si="1259"/>
        <v>0</v>
      </c>
      <c r="KW154" s="144">
        <f t="shared" ca="1" si="1238"/>
        <v>2</v>
      </c>
      <c r="KX154" s="19">
        <f t="shared" ca="1" si="1259"/>
        <v>2</v>
      </c>
      <c r="KY154" s="19" t="b">
        <f t="shared" ca="1" si="1259"/>
        <v>0</v>
      </c>
      <c r="KZ154" s="19" t="str">
        <f t="shared" ca="1" si="1259"/>
        <v>-</v>
      </c>
      <c r="LA154" s="5" t="str">
        <f t="shared" ca="1" si="1239"/>
        <v>-</v>
      </c>
      <c r="LB154" s="5" t="str">
        <f t="shared" ca="1" si="1239"/>
        <v>-</v>
      </c>
      <c r="LC154" s="5" t="str">
        <f t="shared" ca="1" si="1239"/>
        <v>-</v>
      </c>
      <c r="LD154" s="5" t="str">
        <f t="shared" ca="1" si="1239"/>
        <v>-</v>
      </c>
      <c r="LE154" s="19" t="b">
        <f t="shared" ref="LE154:LU158" ca="1" si="1260">OFFSET(LE$5,$B154,0)</f>
        <v>0</v>
      </c>
      <c r="LF154" s="19" t="str">
        <f t="shared" ca="1" si="1260"/>
        <v>-</v>
      </c>
      <c r="LG154" s="19" t="str">
        <f ca="1">OFFSET(LG$5,$B154,0)</f>
        <v>-</v>
      </c>
      <c r="LH154" s="19" t="b">
        <f ca="1">OFFSET(LH$5,$B154,0)</f>
        <v>1</v>
      </c>
      <c r="LI154" s="19">
        <f t="shared" ca="1" si="1260"/>
        <v>0.75</v>
      </c>
      <c r="LJ154" s="19">
        <f t="shared" ca="1" si="1260"/>
        <v>0.75</v>
      </c>
      <c r="LK154" s="19">
        <f t="shared" ca="1" si="1260"/>
        <v>0.99</v>
      </c>
      <c r="LL154" s="19">
        <f t="shared" ca="1" si="1260"/>
        <v>0.5</v>
      </c>
      <c r="LM154" s="19">
        <f t="shared" ca="1" si="1260"/>
        <v>0</v>
      </c>
      <c r="LN154" s="19">
        <f t="shared" ca="1" si="1260"/>
        <v>0</v>
      </c>
      <c r="LO154" s="19" t="str">
        <f t="shared" ca="1" si="1260"/>
        <v>-</v>
      </c>
      <c r="LP154" s="5" t="str" cm="1">
        <f t="array" aca="1" ref="LP154" ca="1">INDEX(i.meatgrid,$Q154,LP$7)</f>
        <v>-</v>
      </c>
      <c r="LQ154" s="5" t="str" cm="1">
        <f t="array" aca="1" ref="LQ154" ca="1">INDEX(i.meatgrid,$Q154,LQ$7)</f>
        <v>-</v>
      </c>
      <c r="LR154" s="19" t="str">
        <f t="shared" ca="1" si="1260"/>
        <v>-</v>
      </c>
      <c r="LS154" s="5">
        <f t="shared" ca="1" si="1241"/>
        <v>1</v>
      </c>
      <c r="LT154" s="9"/>
      <c r="LU154" s="19">
        <f t="shared" ca="1" si="1260"/>
        <v>70</v>
      </c>
      <c r="LV154" s="19">
        <f t="shared" ca="1" si="1242"/>
        <v>50</v>
      </c>
      <c r="LW154" s="19">
        <f t="shared" ca="1" si="1242"/>
        <v>80</v>
      </c>
      <c r="LX154" s="19">
        <f t="shared" ca="1" si="1242"/>
        <v>50</v>
      </c>
      <c r="LY154" s="5" t="b" cm="1">
        <f t="array" aca="1" ref="LY154" ca="1">INDEX(i.meatgrid,$Q154,LY$7)</f>
        <v>0</v>
      </c>
      <c r="LZ154" s="5" t="b" cm="1">
        <f t="array" aca="1" ref="LZ154" ca="1">INDEX(i.meatgrid,$Q154,LZ$7)</f>
        <v>0</v>
      </c>
      <c r="MA154" s="5" t="str" cm="1">
        <f t="array" aca="1" ref="MA154" ca="1">INDEX(i.meatgrid,$Q154,MA$7)</f>
        <v>-</v>
      </c>
      <c r="MB154" s="5" cm="1">
        <f t="array" aca="1" ref="MB154" ca="1">INDEX(i.meatgrid,$Q154,MB$7)</f>
        <v>40</v>
      </c>
      <c r="MC154" s="19">
        <f t="shared" ca="1" si="1243"/>
        <v>1</v>
      </c>
      <c r="MD154" s="5">
        <f t="shared" ca="1" si="1244"/>
        <v>1</v>
      </c>
      <c r="ME154" s="5" cm="1">
        <f t="array" aca="1" ref="ME154" ca="1">INDEX(i.meatgrid,$Q154,ME$7)</f>
        <v>1</v>
      </c>
      <c r="MF154" s="5" cm="1">
        <f t="array" aca="1" ref="MF154" ca="1">INDEX(i.meatgrid,$Q154,MF$7)</f>
        <v>0</v>
      </c>
      <c r="MG154" s="5" cm="1">
        <f t="array" aca="1" ref="MG154" ca="1">INDEX(i.meatgrid,$Q154,MG$7)</f>
        <v>0</v>
      </c>
      <c r="MH154" s="5" cm="1">
        <f t="array" aca="1" ref="MH154" ca="1">INDEX(i.meatgrid,$Q154,MH$7)</f>
        <v>0</v>
      </c>
      <c r="MI154" s="5" cm="1">
        <f t="array" aca="1" ref="MI154" ca="1">INDEX(i.meatgrid,$Q154,MI$7)</f>
        <v>0</v>
      </c>
      <c r="MJ154" s="5" cm="1">
        <f t="array" aca="1" ref="MJ154" ca="1">INDEX(i.meatgrid,$Q154,MJ$7)</f>
        <v>1</v>
      </c>
      <c r="MK154" s="5" cm="1">
        <f t="array" aca="1" ref="MK154" ca="1">INDEX(i.meatgrid,$Q154,MK$7)</f>
        <v>1</v>
      </c>
      <c r="ML154" s="5" cm="1">
        <f t="array" aca="1" ref="ML154" ca="1">INDEX(i.meatgrid,$Q154,ML$7)</f>
        <v>1</v>
      </c>
      <c r="MM154" s="19">
        <f t="shared" ca="1" si="1245"/>
        <v>1</v>
      </c>
      <c r="MN154" s="9"/>
      <c r="MO154" s="19" t="b">
        <f t="shared" ca="1" si="1246"/>
        <v>0</v>
      </c>
      <c r="MP154" s="19" t="b">
        <f t="shared" ca="1" si="1246"/>
        <v>0</v>
      </c>
      <c r="MQ154" s="19">
        <f t="shared" ca="1" si="1246"/>
        <v>1</v>
      </c>
      <c r="MR154" s="19">
        <f t="shared" ca="1" si="1246"/>
        <v>0.75</v>
      </c>
      <c r="MS154" s="19">
        <f t="shared" ca="1" si="1246"/>
        <v>0.75</v>
      </c>
      <c r="MT154" s="19">
        <f t="shared" ca="1" si="1246"/>
        <v>0.8</v>
      </c>
      <c r="MU154" s="19">
        <f t="shared" ca="1" si="1246"/>
        <v>0.82499999999999996</v>
      </c>
      <c r="MV154" s="19">
        <f t="shared" ca="1" si="1246"/>
        <v>0.875</v>
      </c>
      <c r="MW154" s="19">
        <f t="shared" ca="1" si="1246"/>
        <v>0.9</v>
      </c>
      <c r="MX154" s="19">
        <f t="shared" ca="1" si="1246"/>
        <v>1</v>
      </c>
      <c r="MY154" s="19">
        <f t="shared" ca="1" si="1246"/>
        <v>0.875</v>
      </c>
      <c r="MZ154" s="19" t="b">
        <f t="shared" ca="1" si="1246"/>
        <v>1</v>
      </c>
      <c r="NA154" s="19">
        <f t="shared" ca="1" si="1247"/>
        <v>74.989999999999995</v>
      </c>
      <c r="NB154" s="19" t="str">
        <f t="shared" ca="1" si="1247"/>
        <v>-</v>
      </c>
      <c r="NC154" s="19" t="str">
        <f t="shared" ca="1" si="1247"/>
        <v>-</v>
      </c>
      <c r="ND154" s="19" t="str">
        <f t="shared" ca="1" si="1247"/>
        <v>-</v>
      </c>
      <c r="NE154" s="19" t="str">
        <f t="shared" ca="1" si="1247"/>
        <v>-</v>
      </c>
      <c r="NF154" s="19" t="str">
        <f t="shared" ca="1" si="1247"/>
        <v>-</v>
      </c>
      <c r="NG154" s="19" t="str">
        <f t="shared" ca="1" si="1247"/>
        <v>-</v>
      </c>
      <c r="NH154" s="19" t="str">
        <f t="shared" ca="1" si="1247"/>
        <v>-</v>
      </c>
      <c r="NI154" s="19">
        <f t="shared" ca="1" si="1247"/>
        <v>36.99</v>
      </c>
      <c r="NJ154" s="19">
        <f t="shared" ca="1" si="1247"/>
        <v>36.99</v>
      </c>
      <c r="NK154" s="19" t="str">
        <f t="shared" ca="1" si="1247"/>
        <v>-</v>
      </c>
      <c r="NL154" s="19" t="str">
        <f t="shared" ca="1" si="1247"/>
        <v>-</v>
      </c>
      <c r="NM154" s="19" t="str">
        <f t="shared" ca="1" si="1247"/>
        <v>-</v>
      </c>
      <c r="NN154" s="19" t="str">
        <f t="shared" ca="1" si="1247"/>
        <v>-</v>
      </c>
      <c r="NO154" s="19" t="str">
        <f t="shared" ca="1" si="1247"/>
        <v>-</v>
      </c>
      <c r="NP154" s="19">
        <f t="shared" ca="1" si="1247"/>
        <v>49.99</v>
      </c>
      <c r="NQ154" s="19">
        <f t="shared" ca="1" si="1247"/>
        <v>49.99</v>
      </c>
      <c r="NR154" s="19">
        <f t="shared" ca="1" si="1247"/>
        <v>49.99</v>
      </c>
      <c r="NS154" s="19">
        <f t="shared" ca="1" si="1247"/>
        <v>49.99</v>
      </c>
      <c r="NT154" s="19">
        <f t="shared" ca="1" si="1247"/>
        <v>49.99</v>
      </c>
      <c r="NU154" s="19">
        <f t="shared" ca="1" si="1247"/>
        <v>49.99</v>
      </c>
      <c r="NV154" s="19">
        <f t="shared" ca="1" si="1247"/>
        <v>49.99</v>
      </c>
      <c r="NW154" s="19">
        <f t="shared" ca="1" si="1247"/>
        <v>49.99</v>
      </c>
      <c r="NX154" s="19">
        <f t="shared" ca="1" si="1247"/>
        <v>412.99</v>
      </c>
      <c r="NY154" s="19">
        <f t="shared" ca="1" si="1247"/>
        <v>412.99</v>
      </c>
      <c r="NZ154" s="19" t="str">
        <f t="shared" ca="1" si="1247"/>
        <v>-</v>
      </c>
      <c r="OA154" s="19" t="str">
        <f t="shared" ca="1" si="1247"/>
        <v>-</v>
      </c>
      <c r="OB154" s="19" t="str">
        <f t="shared" ca="1" si="1247"/>
        <v>-</v>
      </c>
      <c r="OC154" s="19" t="str">
        <f t="shared" ca="1" si="1247"/>
        <v>-</v>
      </c>
      <c r="OD154" s="19" t="str">
        <f t="shared" ca="1" si="1247"/>
        <v>-</v>
      </c>
      <c r="OE154" s="19">
        <f t="shared" ca="1" si="1247"/>
        <v>6.8900000000000006</v>
      </c>
      <c r="OF154" s="19">
        <f t="shared" ca="1" si="1247"/>
        <v>6.8900000000000006</v>
      </c>
      <c r="OG154" s="19">
        <f t="shared" ca="1" si="1247"/>
        <v>6.8900000000000006</v>
      </c>
      <c r="OH154" s="19">
        <f t="shared" ca="1" si="1247"/>
        <v>6.8900000000000006</v>
      </c>
      <c r="OI154" s="19">
        <f t="shared" ca="1" si="1247"/>
        <v>6.8900000000000006</v>
      </c>
      <c r="OJ154" s="19">
        <f t="shared" ca="1" si="1247"/>
        <v>6.8900000000000006</v>
      </c>
      <c r="OK154" s="19">
        <f t="shared" ca="1" si="1247"/>
        <v>6.8900000000000006</v>
      </c>
      <c r="OL154" s="19">
        <f t="shared" ca="1" si="1247"/>
        <v>6.8900000000000006</v>
      </c>
      <c r="OM154" s="19">
        <f t="shared" ca="1" si="1247"/>
        <v>346.99</v>
      </c>
      <c r="ON154" s="19">
        <f t="shared" ca="1" si="1247"/>
        <v>346.99</v>
      </c>
      <c r="OO154" s="19" t="str">
        <f t="shared" ca="1" si="1247"/>
        <v>-</v>
      </c>
      <c r="OP154" s="19" t="str">
        <f t="shared" ca="1" si="1247"/>
        <v>-</v>
      </c>
      <c r="OQ154" s="19" t="str">
        <f t="shared" ca="1" si="1247"/>
        <v>-</v>
      </c>
      <c r="OR154" s="19" t="str">
        <f t="shared" ca="1" si="1247"/>
        <v>-</v>
      </c>
      <c r="OS154" s="19" t="str">
        <f t="shared" ca="1" si="1247"/>
        <v>-</v>
      </c>
      <c r="OT154" s="19">
        <f t="shared" ca="1" si="1247"/>
        <v>0</v>
      </c>
      <c r="OU154" s="24">
        <v>0</v>
      </c>
    </row>
    <row r="155" spans="1:411" outlineLevel="2">
      <c r="A155" s="21">
        <f t="shared" si="158"/>
        <v>150</v>
      </c>
      <c r="B155" s="222">
        <f t="shared" ref="B155:B158" ca="1" si="1261">OFFSET(B155,-1,0)</f>
        <v>148</v>
      </c>
      <c r="C155">
        <v>204</v>
      </c>
      <c r="D155" s="144" t="str">
        <f t="shared" ca="1" si="1208"/>
        <v>GSM</v>
      </c>
      <c r="E155" t="b">
        <v>0</v>
      </c>
      <c r="F155" t="b">
        <v>0</v>
      </c>
      <c r="G155" t="b">
        <f t="shared" si="1209"/>
        <v>0</v>
      </c>
      <c r="H155" s="237">
        <f t="shared" ref="H155:T158" ca="1" si="1262">OFFSET(H155,-1,0)</f>
        <v>2</v>
      </c>
      <c r="I155" s="237">
        <f t="shared" ca="1" si="1262"/>
        <v>1</v>
      </c>
      <c r="J155" s="237" t="str">
        <f t="shared" ca="1" si="1262"/>
        <v/>
      </c>
      <c r="K155" s="237">
        <f t="shared" ca="1" si="1262"/>
        <v>2</v>
      </c>
      <c r="L155" s="237">
        <f t="shared" ca="1" si="1248"/>
        <v>2</v>
      </c>
      <c r="M155" s="237">
        <f t="shared" ca="1" si="1248"/>
        <v>2</v>
      </c>
      <c r="N155" s="237">
        <f t="shared" ca="1" si="1248"/>
        <v>3</v>
      </c>
      <c r="O155" s="237">
        <f t="shared" ca="1" si="1248"/>
        <v>1</v>
      </c>
      <c r="P155" s="237">
        <f t="shared" ca="1" si="1248"/>
        <v>1</v>
      </c>
      <c r="Q155" s="237">
        <f t="shared" ca="1" si="1248"/>
        <v>5</v>
      </c>
      <c r="R155" s="237">
        <f t="shared" ca="1" si="1248"/>
        <v>1</v>
      </c>
      <c r="S155" s="237">
        <f t="shared" ca="1" si="1248"/>
        <v>1</v>
      </c>
      <c r="T155" s="237">
        <f t="shared" ca="1" si="1248"/>
        <v>1</v>
      </c>
      <c r="U155" s="275"/>
      <c r="V155" s="275"/>
      <c r="W155" s="237">
        <f t="shared" ca="1" si="1249"/>
        <v>0</v>
      </c>
      <c r="X155" s="275"/>
      <c r="Y155" s="275">
        <f t="shared" ca="1" si="1250"/>
        <v>0</v>
      </c>
      <c r="Z155" s="275">
        <f t="shared" ca="1" si="1250"/>
        <v>0</v>
      </c>
      <c r="AA155" s="275">
        <f t="shared" ca="1" si="1250"/>
        <v>0</v>
      </c>
      <c r="AB155" s="275">
        <f t="shared" ca="1" si="1250"/>
        <v>0</v>
      </c>
      <c r="AC155" s="275">
        <f t="shared" ca="1" si="1250"/>
        <v>0</v>
      </c>
      <c r="AD155" s="275">
        <f t="shared" ca="1" si="1250"/>
        <v>0</v>
      </c>
      <c r="AE155" s="275">
        <f t="shared" ca="1" si="1250"/>
        <v>0</v>
      </c>
      <c r="AF155" s="144">
        <f ca="1">INDEX(CHOOSE($N155,DataAutumn!i.AdultDrys,DataWinter!i.AdultDrys,DataSpring!i.AdultDrys),1,$M155)</f>
        <v>3</v>
      </c>
      <c r="AG155" s="5">
        <f t="shared" ca="1" si="1210"/>
        <v>2</v>
      </c>
      <c r="AH155" s="5">
        <f t="shared" ca="1" si="1210"/>
        <v>0</v>
      </c>
      <c r="AI155" s="5">
        <f t="shared" ca="1" si="1211"/>
        <v>1</v>
      </c>
      <c r="AJ155">
        <f t="shared" ca="1" si="1212"/>
        <v>5</v>
      </c>
      <c r="AL155" s="231" t="str">
        <f ca="1">TEXT(LEFT(OFFSET(AL155,-1,0),5)+1,"00000")&amp;MID(OFFSET(AL155,-1,0),6,FIND(" ",OFFSET(AL155,-1,0),7)-5)
&amp; $D155           &amp; " Day"&amp;INDEX(i.DOY,$N155,1)              &amp; IF($IG155=0," FWM","")&amp;IF($IG155=1," MWM","")&amp;IF($IG155=5," Mat","")&amp;IF($IH155=TRUE,"&amp;BBT","    ")
&amp;INDEX(DataMaster!$B$98:$B$105,$Q155,0)    &amp;IF(JQ155," SR"&amp;JR155,"")&amp; " WP"&amp;TEXT($MC155*100,"000p")           &amp; " MP"&amp;TEXT($MD155*100,"000p")           &amp; " GP"&amp;TEXT($MM155*100,"000p")
&amp; " (F"&amp;3+COUNTIF($CV155:$CY155,TRUE)&amp;3&amp;"N"&amp;$DM155&amp;$DN155&amp;")"</f>
        <v>00003 FeedSupply_DSP GSM Day204 MWM    Air SR9.6 WP100p MP100p GP100p (F33N33)</v>
      </c>
      <c r="AM155" s="9" t="str">
        <f ca="1">IF(COUNTIF(AL$5:AL155,AL155)=1,"-","Dup")</f>
        <v>-</v>
      </c>
      <c r="AN155" s="9"/>
      <c r="AO155" s="237" t="str">
        <f t="shared" ref="AO155:AV158" ca="1" si="1263">OFFSET(AO155,-1,0)</f>
        <v>-</v>
      </c>
      <c r="AP155" s="237" t="str">
        <f t="shared" ca="1" si="1263"/>
        <v>-</v>
      </c>
      <c r="AQ155" s="237" t="str">
        <f t="shared" ca="1" si="1263"/>
        <v>-</v>
      </c>
      <c r="AR155" s="237" t="str">
        <f t="shared" ca="1" si="1263"/>
        <v>-</v>
      </c>
      <c r="AS155" s="237" t="str">
        <f t="shared" ca="1" si="1263"/>
        <v>-</v>
      </c>
      <c r="AT155" s="237" t="str">
        <f t="shared" ca="1" si="1263"/>
        <v>-</v>
      </c>
      <c r="AU155" s="237" t="str">
        <f t="shared" ca="1" si="1263"/>
        <v>-</v>
      </c>
      <c r="AV155" s="237" t="str">
        <f t="shared" ca="1" si="1263"/>
        <v>-</v>
      </c>
      <c r="AW155" s="9"/>
      <c r="AX155" s="5" t="b">
        <f t="shared" ca="1" si="1213"/>
        <v>0</v>
      </c>
      <c r="AY155" s="5" t="str">
        <f t="shared" ca="1" si="1213"/>
        <v>-</v>
      </c>
      <c r="AZ155" s="5" t="b">
        <f t="shared" ca="1" si="1213"/>
        <v>0</v>
      </c>
      <c r="BA155" s="5" t="b">
        <f t="shared" ca="1" si="1213"/>
        <v>1</v>
      </c>
      <c r="BB155" s="5" t="b">
        <f t="shared" ca="1" si="1213"/>
        <v>1</v>
      </c>
      <c r="BC155" s="144">
        <f t="shared" ca="1" si="1213"/>
        <v>0</v>
      </c>
      <c r="BD155" s="19" t="b">
        <f t="shared" ca="1" si="1214"/>
        <v>1</v>
      </c>
      <c r="BE155" s="9"/>
      <c r="BF155" s="5" t="str">
        <f t="shared" ca="1" si="1215"/>
        <v>-</v>
      </c>
      <c r="BG155" s="19" t="str">
        <f t="shared" ca="1" si="1216"/>
        <v>-</v>
      </c>
      <c r="BH155" s="19" t="str">
        <f t="shared" ca="1" si="1216"/>
        <v>-</v>
      </c>
      <c r="BI155" s="19" t="str">
        <f t="shared" ca="1" si="1216"/>
        <v>-</v>
      </c>
      <c r="BJ155" s="5" t="str">
        <f t="shared" ca="1" si="1217"/>
        <v>-</v>
      </c>
      <c r="BK155" s="19" t="str">
        <f t="shared" ca="1" si="1218"/>
        <v>-</v>
      </c>
      <c r="BL155" s="5" t="str">
        <f t="shared" ca="1" si="1219"/>
        <v>-</v>
      </c>
      <c r="BM155" s="19" t="str">
        <f t="shared" ca="1" si="1220"/>
        <v>-</v>
      </c>
      <c r="BN155" s="19" t="str">
        <f t="shared" ca="1" si="1220"/>
        <v>-</v>
      </c>
      <c r="BO155" s="19" t="str">
        <f t="shared" ca="1" si="1220"/>
        <v>-</v>
      </c>
      <c r="BP155" s="5" t="str">
        <f t="shared" ca="1" si="1221"/>
        <v>-</v>
      </c>
      <c r="BQ155" s="9"/>
      <c r="BR155" s="19" t="str">
        <f t="shared" ca="1" si="1222"/>
        <v>-</v>
      </c>
      <c r="BS155" s="19" t="str">
        <f t="shared" ca="1" si="1222"/>
        <v>-</v>
      </c>
      <c r="BT155" s="19" t="str">
        <f t="shared" ca="1" si="1222"/>
        <v>-</v>
      </c>
      <c r="BU155" s="19" t="str">
        <f t="shared" ca="1" si="1222"/>
        <v>-</v>
      </c>
      <c r="BV155" s="19" t="str">
        <f t="shared" ca="1" si="1222"/>
        <v>-</v>
      </c>
      <c r="BW155" s="19" t="str">
        <f t="shared" ca="1" si="1222"/>
        <v>-</v>
      </c>
      <c r="BX155" s="19" t="str">
        <f t="shared" ca="1" si="1222"/>
        <v>-</v>
      </c>
      <c r="BY155" s="19" t="str">
        <f t="shared" ca="1" si="1222"/>
        <v>-</v>
      </c>
      <c r="BZ155" s="19" t="str">
        <f t="shared" ca="1" si="1222"/>
        <v>-</v>
      </c>
      <c r="CA155" s="19" t="str">
        <f t="shared" ca="1" si="1222"/>
        <v>-</v>
      </c>
      <c r="CB155" s="9"/>
      <c r="CC155" s="237" t="b">
        <f ca="1">OFFSET(CC155,-1,0)</f>
        <v>1</v>
      </c>
      <c r="CD155" s="12" t="b">
        <v>0</v>
      </c>
      <c r="CE155" s="237" t="b">
        <f ca="1">OFFSET(CE155,-1,0)</f>
        <v>1</v>
      </c>
      <c r="CF155" s="251">
        <f t="shared" ref="CF155:CF158" ca="1" si="1264">IF(OFFSET($E155,-1,0),OFFSET($CJ155,-1,0),OFFSET(CF155,-1,0))</f>
        <v>2235105</v>
      </c>
      <c r="CG155" s="237" t="b">
        <f ca="1">OFFSET(CG155,-1,0)</f>
        <v>0</v>
      </c>
      <c r="CH155" s="12" t="s">
        <v>34</v>
      </c>
      <c r="CI155" s="19" t="b">
        <f t="shared" ca="1" si="1252"/>
        <v>1</v>
      </c>
      <c r="CJ155" s="237">
        <f t="shared" ref="CJ155:CJ158" ca="1" si="1265">OFFSET(CJ155,-1,0)+1</f>
        <v>5103</v>
      </c>
      <c r="CK155" s="19" t="str">
        <f t="shared" ca="1" si="1252"/>
        <v>-</v>
      </c>
      <c r="CL155" s="19">
        <f t="shared" ca="1" si="1252"/>
        <v>1</v>
      </c>
      <c r="CM155" s="19">
        <f t="shared" ca="1" si="1252"/>
        <v>1</v>
      </c>
      <c r="CN155" s="9"/>
      <c r="CO155" s="444">
        <f t="shared" ca="1" si="1224"/>
        <v>652</v>
      </c>
      <c r="CP155" s="444">
        <f t="shared" ca="1" si="1224"/>
        <v>686</v>
      </c>
      <c r="CQ155" s="444">
        <f t="shared" ca="1" si="1224"/>
        <v>721</v>
      </c>
      <c r="CR155" s="152">
        <f t="shared" ca="1" si="1225"/>
        <v>378</v>
      </c>
      <c r="CS155" s="152">
        <f t="shared" ca="1" si="1225"/>
        <v>413</v>
      </c>
      <c r="CT155" s="152">
        <f t="shared" ca="1" si="1225"/>
        <v>448</v>
      </c>
      <c r="CU155" s="19" t="str">
        <f t="shared" ca="1" si="1226"/>
        <v>-</v>
      </c>
      <c r="CV155" s="12" t="b">
        <v>0</v>
      </c>
      <c r="CW155" s="12" t="b">
        <v>0</v>
      </c>
      <c r="CX155" s="12" t="b">
        <v>0</v>
      </c>
      <c r="CY155" s="12" t="b">
        <v>0</v>
      </c>
      <c r="CZ155" s="19" t="b">
        <f t="shared" ca="1" si="1226"/>
        <v>1</v>
      </c>
      <c r="DA155" s="19">
        <f t="shared" ca="1" si="1226"/>
        <v>0</v>
      </c>
      <c r="DB155" s="19">
        <f t="shared" ca="1" si="1226"/>
        <v>0</v>
      </c>
      <c r="DC155" s="19">
        <f t="shared" ca="1" si="1226"/>
        <v>0</v>
      </c>
      <c r="DD155" s="19">
        <f t="shared" ca="1" si="1226"/>
        <v>0</v>
      </c>
      <c r="DE155" s="19">
        <f t="shared" ca="1" si="1226"/>
        <v>0</v>
      </c>
      <c r="DF155" s="19">
        <f t="shared" ca="1" si="1226"/>
        <v>0</v>
      </c>
      <c r="DG155" s="19">
        <f t="shared" ca="1" si="1226"/>
        <v>0</v>
      </c>
      <c r="DH155" s="19">
        <f t="shared" ca="1" si="1226"/>
        <v>0</v>
      </c>
      <c r="DI155" s="19">
        <f t="shared" ca="1" si="1226"/>
        <v>0</v>
      </c>
      <c r="DJ155" s="19">
        <f t="shared" ca="1" si="1226"/>
        <v>0</v>
      </c>
      <c r="DK155" s="19">
        <f t="shared" ca="1" si="1226"/>
        <v>0</v>
      </c>
      <c r="DL155" s="19">
        <f t="shared" ca="1" si="1227"/>
        <v>0</v>
      </c>
      <c r="DM155" s="12">
        <v>3</v>
      </c>
      <c r="DN155" s="12">
        <v>3</v>
      </c>
      <c r="DO155" s="19">
        <f t="shared" ref="DO155:DR158" ca="1" si="1266">OFFSET(DO$5,$B155,0)</f>
        <v>0</v>
      </c>
      <c r="DP155" s="12">
        <v>2</v>
      </c>
      <c r="DQ155" s="12">
        <v>-2</v>
      </c>
      <c r="DR155" s="19" t="str">
        <f t="shared" ca="1" si="1227"/>
        <v>-</v>
      </c>
      <c r="DS155" s="19" t="str">
        <f t="shared" ca="1" si="1227"/>
        <v>-</v>
      </c>
      <c r="DT155" s="19" t="str">
        <f t="shared" ca="1" si="1227"/>
        <v>-</v>
      </c>
      <c r="DU155" s="251">
        <f t="shared" ca="1" si="1253"/>
        <v>0</v>
      </c>
      <c r="DV155" s="251">
        <f t="shared" ref="DV155:DV157" si="1267">DP155</f>
        <v>2</v>
      </c>
      <c r="DW155" s="251">
        <f t="shared" si="1254"/>
        <v>-2</v>
      </c>
      <c r="DX155" s="19" t="str">
        <f t="shared" ca="1" si="1227"/>
        <v>-</v>
      </c>
      <c r="DY155" s="19" t="str">
        <f t="shared" ca="1" si="1227"/>
        <v>-</v>
      </c>
      <c r="DZ155" s="19" t="str">
        <f t="shared" ca="1" si="1227"/>
        <v>-</v>
      </c>
      <c r="EA155" s="19" t="str">
        <f t="shared" ca="1" si="1227"/>
        <v>-</v>
      </c>
      <c r="EB155" s="19" t="str">
        <f t="shared" ca="1" si="1227"/>
        <v>-</v>
      </c>
      <c r="EC155" s="19" t="str">
        <f t="shared" ca="1" si="1227"/>
        <v>-</v>
      </c>
      <c r="ED155" s="19">
        <f t="shared" ca="1" si="1227"/>
        <v>0</v>
      </c>
      <c r="EE155" s="19">
        <f t="shared" ca="1" si="1227"/>
        <v>0</v>
      </c>
      <c r="EF155" s="19">
        <f t="shared" ca="1" si="1227"/>
        <v>0</v>
      </c>
      <c r="EG155" s="19">
        <f t="shared" ca="1" si="1227"/>
        <v>0</v>
      </c>
      <c r="EH155" s="19">
        <f t="shared" ca="1" si="1227"/>
        <v>0</v>
      </c>
      <c r="EI155" s="19">
        <f t="shared" ca="1" si="1227"/>
        <v>0</v>
      </c>
      <c r="EJ155" s="19">
        <f t="shared" ca="1" si="1227"/>
        <v>0</v>
      </c>
      <c r="EK155" s="19">
        <f t="shared" ca="1" si="1227"/>
        <v>0</v>
      </c>
      <c r="EL155" s="19">
        <f t="shared" ca="1" si="1227"/>
        <v>0</v>
      </c>
      <c r="EM155" s="19">
        <f t="shared" ca="1" si="1227"/>
        <v>0</v>
      </c>
      <c r="EN155" s="19">
        <f t="shared" ca="1" si="1227"/>
        <v>0</v>
      </c>
      <c r="EO155" s="19">
        <f t="shared" ca="1" si="1227"/>
        <v>0</v>
      </c>
      <c r="EP155" s="19">
        <f t="shared" ca="1" si="1227"/>
        <v>0</v>
      </c>
      <c r="EQ155" s="19">
        <f t="shared" ca="1" si="1227"/>
        <v>0</v>
      </c>
      <c r="ER155" s="19">
        <f t="shared" ca="1" si="1227"/>
        <v>0</v>
      </c>
      <c r="ES155" s="19">
        <f t="shared" ca="1" si="1227"/>
        <v>0</v>
      </c>
      <c r="ET155" s="19">
        <f t="shared" ca="1" si="1228"/>
        <v>0</v>
      </c>
      <c r="EU155" s="19">
        <f t="shared" ca="1" si="1228"/>
        <v>0</v>
      </c>
      <c r="EV155" s="19">
        <f t="shared" ca="1" si="1228"/>
        <v>0</v>
      </c>
      <c r="EW155" s="19">
        <f t="shared" ca="1" si="1228"/>
        <v>0</v>
      </c>
      <c r="EX155" s="19">
        <f t="shared" ca="1" si="1228"/>
        <v>0</v>
      </c>
      <c r="EY155" s="19">
        <f t="shared" ca="1" si="1228"/>
        <v>0</v>
      </c>
      <c r="EZ155" s="19">
        <f t="shared" ca="1" si="1228"/>
        <v>0</v>
      </c>
      <c r="FA155" s="19">
        <f t="shared" ca="1" si="1228"/>
        <v>0</v>
      </c>
      <c r="FB155" s="19">
        <f t="shared" ca="1" si="1228"/>
        <v>0</v>
      </c>
      <c r="FC155" s="19">
        <f t="shared" ca="1" si="1228"/>
        <v>0</v>
      </c>
      <c r="FD155" s="19">
        <f t="shared" ca="1" si="1228"/>
        <v>0</v>
      </c>
      <c r="FE155" s="19">
        <f t="shared" ca="1" si="1228"/>
        <v>0</v>
      </c>
      <c r="FF155" s="19">
        <f t="shared" ca="1" si="1228"/>
        <v>0</v>
      </c>
      <c r="FG155" s="19">
        <f t="shared" ca="1" si="1228"/>
        <v>0</v>
      </c>
      <c r="FH155" s="19">
        <f t="shared" ca="1" si="1228"/>
        <v>0</v>
      </c>
      <c r="FI155" s="19">
        <f t="shared" ca="1" si="1228"/>
        <v>0</v>
      </c>
      <c r="FJ155" s="19">
        <f t="shared" ca="1" si="1229"/>
        <v>0</v>
      </c>
      <c r="FK155" s="19">
        <f t="shared" ca="1" si="1229"/>
        <v>0</v>
      </c>
      <c r="FL155" s="19">
        <f t="shared" ca="1" si="1229"/>
        <v>0</v>
      </c>
      <c r="FM155" s="19">
        <f t="shared" ca="1" si="1229"/>
        <v>0</v>
      </c>
      <c r="FN155" s="19">
        <f t="shared" ca="1" si="1229"/>
        <v>0</v>
      </c>
      <c r="FO155" s="19">
        <f t="shared" ca="1" si="1229"/>
        <v>0</v>
      </c>
      <c r="FP155" s="19">
        <f t="shared" ca="1" si="1229"/>
        <v>0</v>
      </c>
      <c r="FQ155" s="19">
        <f t="shared" ca="1" si="1229"/>
        <v>0</v>
      </c>
      <c r="FR155" s="19">
        <f t="shared" ca="1" si="1229"/>
        <v>0</v>
      </c>
      <c r="FS155" s="19">
        <f t="shared" ca="1" si="1229"/>
        <v>0</v>
      </c>
      <c r="FT155" s="19">
        <f t="shared" ca="1" si="1229"/>
        <v>0</v>
      </c>
      <c r="FU155" s="19">
        <f t="shared" ca="1" si="1229"/>
        <v>0</v>
      </c>
      <c r="FV155" s="19">
        <f t="shared" ca="1" si="1229"/>
        <v>0</v>
      </c>
      <c r="FW155" s="19">
        <f t="shared" ca="1" si="1229"/>
        <v>0</v>
      </c>
      <c r="FX155" s="19">
        <f t="shared" ca="1" si="1229"/>
        <v>0</v>
      </c>
      <c r="FY155" s="19">
        <f t="shared" ca="1" si="1229"/>
        <v>0</v>
      </c>
      <c r="FZ155" s="19">
        <f t="shared" ca="1" si="1229"/>
        <v>0</v>
      </c>
      <c r="GA155" s="19">
        <f t="shared" ca="1" si="1229"/>
        <v>0</v>
      </c>
      <c r="GB155" s="19">
        <f t="shared" ca="1" si="1229"/>
        <v>0</v>
      </c>
      <c r="GC155" s="19">
        <f t="shared" ca="1" si="1229"/>
        <v>0</v>
      </c>
      <c r="GD155" s="19">
        <f t="shared" ca="1" si="1229"/>
        <v>0</v>
      </c>
      <c r="GE155" s="19">
        <f t="shared" ca="1" si="1229"/>
        <v>0</v>
      </c>
      <c r="GF155" s="19">
        <f t="shared" ca="1" si="1229"/>
        <v>0</v>
      </c>
      <c r="GG155" s="19">
        <f t="shared" ca="1" si="1229"/>
        <v>0</v>
      </c>
      <c r="GH155" s="19">
        <f t="shared" ca="1" si="1229"/>
        <v>0</v>
      </c>
      <c r="GI155" s="19">
        <f t="shared" ca="1" si="1229"/>
        <v>0</v>
      </c>
      <c r="GJ155" s="19">
        <f t="shared" ca="1" si="1229"/>
        <v>0</v>
      </c>
      <c r="GK155" s="19">
        <f t="shared" ca="1" si="1229"/>
        <v>0</v>
      </c>
      <c r="GL155" s="19">
        <f t="shared" ca="1" si="1229"/>
        <v>0</v>
      </c>
      <c r="GM155" s="19">
        <f t="shared" ca="1" si="1229"/>
        <v>0</v>
      </c>
      <c r="GN155" s="19">
        <f t="shared" ca="1" si="1229"/>
        <v>0</v>
      </c>
      <c r="GO155" s="19">
        <f t="shared" ca="1" si="1229"/>
        <v>0</v>
      </c>
      <c r="GP155" s="19">
        <f t="shared" ca="1" si="1229"/>
        <v>0</v>
      </c>
      <c r="GQ155" s="19">
        <f t="shared" ca="1" si="1229"/>
        <v>0</v>
      </c>
      <c r="GR155" s="19">
        <f t="shared" ca="1" si="1229"/>
        <v>0</v>
      </c>
      <c r="GS155" s="19">
        <f t="shared" ca="1" si="1229"/>
        <v>0</v>
      </c>
      <c r="GT155" s="19">
        <f t="shared" ca="1" si="1229"/>
        <v>0</v>
      </c>
      <c r="GU155" s="19">
        <f t="shared" ca="1" si="1229"/>
        <v>0</v>
      </c>
      <c r="GV155" s="19">
        <f t="shared" ca="1" si="1229"/>
        <v>0</v>
      </c>
      <c r="GW155" s="19">
        <f t="shared" ca="1" si="1229"/>
        <v>0</v>
      </c>
      <c r="GX155" s="19">
        <f t="shared" ca="1" si="1229"/>
        <v>0</v>
      </c>
      <c r="GY155" s="19">
        <f t="shared" ca="1" si="1229"/>
        <v>0</v>
      </c>
      <c r="GZ155" s="19">
        <f t="shared" ca="1" si="1229"/>
        <v>0</v>
      </c>
      <c r="HA155" s="19">
        <f t="shared" ca="1" si="1229"/>
        <v>0</v>
      </c>
      <c r="HB155" s="19">
        <f t="shared" ca="1" si="1229"/>
        <v>0</v>
      </c>
      <c r="HC155" s="19">
        <f t="shared" ca="1" si="1229"/>
        <v>0</v>
      </c>
      <c r="HD155" s="19">
        <f t="shared" ca="1" si="1229"/>
        <v>0</v>
      </c>
      <c r="HE155" s="19">
        <f t="shared" ca="1" si="1229"/>
        <v>0</v>
      </c>
      <c r="HF155" s="19">
        <f t="shared" ca="1" si="1229"/>
        <v>0</v>
      </c>
      <c r="HG155" s="19">
        <f t="shared" ca="1" si="1229"/>
        <v>0</v>
      </c>
      <c r="HH155" s="19">
        <f t="shared" ca="1" si="1229"/>
        <v>0</v>
      </c>
      <c r="HI155" s="19">
        <f t="shared" ca="1" si="1229"/>
        <v>0</v>
      </c>
      <c r="HJ155" s="19">
        <f t="shared" ca="1" si="1229"/>
        <v>0</v>
      </c>
      <c r="HK155" s="19">
        <f t="shared" ca="1" si="1229"/>
        <v>0</v>
      </c>
      <c r="HL155" s="19">
        <f t="shared" ca="1" si="1230"/>
        <v>0</v>
      </c>
      <c r="HM155" s="19">
        <f t="shared" ca="1" si="1230"/>
        <v>0</v>
      </c>
      <c r="HN155" s="19">
        <f t="shared" ca="1" si="1230"/>
        <v>0</v>
      </c>
      <c r="HO155" s="19">
        <f t="shared" ca="1" si="1230"/>
        <v>0</v>
      </c>
      <c r="HP155" s="19">
        <f t="shared" ca="1" si="1230"/>
        <v>0</v>
      </c>
      <c r="HQ155" s="19">
        <f t="shared" ca="1" si="1230"/>
        <v>0</v>
      </c>
      <c r="HR155" s="19">
        <f t="shared" ca="1" si="1230"/>
        <v>0</v>
      </c>
      <c r="HS155" s="19">
        <f t="shared" ca="1" si="1230"/>
        <v>0</v>
      </c>
      <c r="HT155" s="19">
        <f t="shared" ca="1" si="1230"/>
        <v>0</v>
      </c>
      <c r="HU155" s="19">
        <f t="shared" ca="1" si="1230"/>
        <v>0</v>
      </c>
      <c r="HV155" s="19">
        <f t="shared" ca="1" si="1230"/>
        <v>0</v>
      </c>
      <c r="HW155" s="19">
        <f t="shared" ca="1" si="1230"/>
        <v>0</v>
      </c>
      <c r="HX155" s="19">
        <f t="shared" ca="1" si="1230"/>
        <v>0</v>
      </c>
      <c r="HY155" s="19">
        <f t="shared" ca="1" si="1230"/>
        <v>0</v>
      </c>
      <c r="HZ155" s="19">
        <f t="shared" ca="1" si="1230"/>
        <v>0</v>
      </c>
      <c r="IA155" s="19">
        <f t="shared" ca="1" si="1230"/>
        <v>0</v>
      </c>
      <c r="IB155" s="19">
        <f t="shared" ca="1" si="1230"/>
        <v>0</v>
      </c>
      <c r="IC155" s="19">
        <f t="shared" ca="1" si="1230"/>
        <v>0</v>
      </c>
      <c r="ID155" s="19">
        <f t="shared" ca="1" si="1230"/>
        <v>0</v>
      </c>
      <c r="IE155" s="5">
        <f t="shared" ca="1" si="1231"/>
        <v>67</v>
      </c>
      <c r="IF155" s="9"/>
      <c r="IG155" s="5">
        <f t="shared" ca="1" si="1232"/>
        <v>1</v>
      </c>
      <c r="IH155" s="5" t="b">
        <f t="shared" ca="1" si="1232"/>
        <v>0</v>
      </c>
      <c r="II155" s="19">
        <f t="shared" ca="1" si="1233"/>
        <v>0</v>
      </c>
      <c r="IJ155" s="5">
        <f t="shared" ca="1" si="1232"/>
        <v>55</v>
      </c>
      <c r="IK155" s="19">
        <f t="shared" ca="1" si="1233"/>
        <v>1</v>
      </c>
      <c r="IL155" s="19">
        <f t="shared" ca="1" si="1233"/>
        <v>0</v>
      </c>
      <c r="IM155" s="19">
        <f t="shared" ca="1" si="1233"/>
        <v>0</v>
      </c>
      <c r="IN155" s="19">
        <f t="shared" ca="1" si="1233"/>
        <v>0</v>
      </c>
      <c r="IO155" s="19">
        <f t="shared" ca="1" si="1233"/>
        <v>0</v>
      </c>
      <c r="IP155" s="19">
        <f t="shared" ca="1" si="1233"/>
        <v>0</v>
      </c>
      <c r="IQ155" s="19">
        <f t="shared" ca="1" si="1233"/>
        <v>0</v>
      </c>
      <c r="IR155" s="19">
        <f t="shared" ca="1" si="1233"/>
        <v>0</v>
      </c>
      <c r="IS155" s="19">
        <f t="shared" ca="1" si="1233"/>
        <v>0</v>
      </c>
      <c r="IT155" s="19">
        <f t="shared" ca="1" si="1233"/>
        <v>0</v>
      </c>
      <c r="IU155" s="19">
        <f t="shared" ca="1" si="1233"/>
        <v>0</v>
      </c>
      <c r="IV155" s="19">
        <f t="shared" ca="1" si="1233"/>
        <v>0</v>
      </c>
      <c r="IW155" s="19">
        <f t="shared" ca="1" si="1233"/>
        <v>0</v>
      </c>
      <c r="IX155" s="19">
        <f t="shared" ca="1" si="1233"/>
        <v>0</v>
      </c>
      <c r="IY155" s="19">
        <f t="shared" ca="1" si="1233"/>
        <v>0</v>
      </c>
      <c r="IZ155" s="19">
        <f t="shared" ca="1" si="1233"/>
        <v>0</v>
      </c>
      <c r="JA155" s="19">
        <f t="shared" ca="1" si="1233"/>
        <v>0</v>
      </c>
      <c r="JB155" s="19">
        <f t="shared" ca="1" si="1233"/>
        <v>0</v>
      </c>
      <c r="JC155" s="19">
        <f t="shared" ca="1" si="1233"/>
        <v>0</v>
      </c>
      <c r="JD155" s="19">
        <f t="shared" ca="1" si="1233"/>
        <v>0</v>
      </c>
      <c r="JE155" s="19">
        <f t="shared" ca="1" si="1233"/>
        <v>0</v>
      </c>
      <c r="JF155" s="19">
        <f t="shared" ca="1" si="1233"/>
        <v>0</v>
      </c>
      <c r="JG155" s="5">
        <f t="shared" ca="1" si="1234"/>
        <v>1.2500000000000001E-2</v>
      </c>
      <c r="JH155" s="567">
        <f t="shared" ca="1" si="1234"/>
        <v>0</v>
      </c>
      <c r="JI155" s="5">
        <f t="shared" ca="1" si="1234"/>
        <v>6.25E-2</v>
      </c>
      <c r="JJ155" s="5">
        <f t="shared" ca="1" si="1234"/>
        <v>6.25E-2</v>
      </c>
      <c r="JK155" s="5">
        <f t="shared" ca="1" si="1234"/>
        <v>6.25E-2</v>
      </c>
      <c r="JL155" s="19">
        <f t="shared" ca="1" si="1233"/>
        <v>1</v>
      </c>
      <c r="JM155" s="19">
        <f t="shared" ca="1" si="1233"/>
        <v>0</v>
      </c>
      <c r="JN155" s="19">
        <f t="shared" ca="1" si="1233"/>
        <v>1</v>
      </c>
      <c r="JO155" s="9"/>
      <c r="JP155" s="5" t="b">
        <f t="shared" ca="1" si="1235"/>
        <v>0</v>
      </c>
      <c r="JQ155" s="19" t="b">
        <f t="shared" ca="1" si="1255"/>
        <v>1</v>
      </c>
      <c r="JR155" s="19">
        <f t="shared" ca="1" si="1255"/>
        <v>9.6</v>
      </c>
      <c r="JS155" s="5" t="b">
        <f t="shared" ca="1" si="1236"/>
        <v>0</v>
      </c>
      <c r="JT155" s="5" t="b">
        <f t="shared" ca="1" si="1236"/>
        <v>0</v>
      </c>
      <c r="JU155" s="5" t="b">
        <f t="shared" ca="1" si="1236"/>
        <v>1</v>
      </c>
      <c r="JV155" s="144">
        <f t="shared" ca="1" si="1256"/>
        <v>1</v>
      </c>
      <c r="JW155" s="144">
        <f t="shared" ca="1" si="1256"/>
        <v>1</v>
      </c>
      <c r="JX155" s="19" t="str">
        <f t="shared" ca="1" si="1257"/>
        <v>-</v>
      </c>
      <c r="JY155" s="19" t="str">
        <f t="shared" ca="1" si="1257"/>
        <v>-</v>
      </c>
      <c r="JZ155" s="19" t="str">
        <f t="shared" ca="1" si="1257"/>
        <v>-</v>
      </c>
      <c r="KA155" s="19" t="str">
        <f t="shared" ca="1" si="1257"/>
        <v>-</v>
      </c>
      <c r="KB155" s="19">
        <f t="shared" ca="1" si="1257"/>
        <v>1</v>
      </c>
      <c r="KC155" s="19">
        <f t="shared" ca="1" si="1257"/>
        <v>0.66</v>
      </c>
      <c r="KD155" s="19" t="str">
        <f t="shared" ca="1" si="1257"/>
        <v>-</v>
      </c>
      <c r="KE155" s="5" t="b" cm="1">
        <f t="array" aca="1" ref="KE155" ca="1">IF(OR(KF155:KM155&lt;&gt;"-"),TRUE,"-")</f>
        <v>1</v>
      </c>
      <c r="KF155" s="237">
        <f t="shared" ref="KF155:KM158" ca="1" si="1268">OFFSET(KF155,-1,0)</f>
        <v>2</v>
      </c>
      <c r="KG155" s="237">
        <f t="shared" ca="1" si="1268"/>
        <v>2</v>
      </c>
      <c r="KH155" s="237">
        <f t="shared" ca="1" si="1268"/>
        <v>2</v>
      </c>
      <c r="KI155" s="237">
        <f t="shared" ca="1" si="1268"/>
        <v>2</v>
      </c>
      <c r="KJ155" s="237">
        <f t="shared" ca="1" si="1268"/>
        <v>2</v>
      </c>
      <c r="KK155" s="237">
        <f t="shared" ca="1" si="1268"/>
        <v>2</v>
      </c>
      <c r="KL155" s="237">
        <f t="shared" ca="1" si="1268"/>
        <v>2</v>
      </c>
      <c r="KM155" s="237">
        <f t="shared" ca="1" si="1268"/>
        <v>2</v>
      </c>
      <c r="KN155" s="5" t="str">
        <f t="array" aca="1" ref="KN155" ca="1">IF(OR(KO155:KU155&lt;&gt;"-"),TRUE,"-")</f>
        <v>-</v>
      </c>
      <c r="KO155" s="19" t="str">
        <f t="shared" ca="1" si="1259"/>
        <v>-</v>
      </c>
      <c r="KP155" s="19" t="str">
        <f t="shared" ca="1" si="1259"/>
        <v>-</v>
      </c>
      <c r="KQ155" s="19" t="str">
        <f t="shared" ca="1" si="1259"/>
        <v>-</v>
      </c>
      <c r="KR155" s="19" t="str">
        <f t="shared" ca="1" si="1259"/>
        <v>-</v>
      </c>
      <c r="KS155" s="19" t="str">
        <f t="shared" ca="1" si="1259"/>
        <v>-</v>
      </c>
      <c r="KT155" s="19" t="str">
        <f t="shared" ca="1" si="1259"/>
        <v>-</v>
      </c>
      <c r="KU155" s="19" t="str">
        <f t="shared" ca="1" si="1259"/>
        <v>-</v>
      </c>
      <c r="KV155" s="19" t="b">
        <f t="shared" ca="1" si="1259"/>
        <v>0</v>
      </c>
      <c r="KW155" s="144">
        <f t="shared" ca="1" si="1238"/>
        <v>2</v>
      </c>
      <c r="KX155" s="19">
        <f t="shared" ca="1" si="1259"/>
        <v>2</v>
      </c>
      <c r="KY155" s="19" t="b">
        <f t="shared" ca="1" si="1259"/>
        <v>0</v>
      </c>
      <c r="KZ155" s="19" t="str">
        <f t="shared" ca="1" si="1259"/>
        <v>-</v>
      </c>
      <c r="LA155" s="5" t="str">
        <f t="shared" ca="1" si="1239"/>
        <v>-</v>
      </c>
      <c r="LB155" s="5" t="str">
        <f t="shared" ca="1" si="1239"/>
        <v>-</v>
      </c>
      <c r="LC155" s="5" t="str">
        <f t="shared" ca="1" si="1239"/>
        <v>-</v>
      </c>
      <c r="LD155" s="5" t="str">
        <f t="shared" ca="1" si="1239"/>
        <v>-</v>
      </c>
      <c r="LE155" s="19" t="b">
        <f t="shared" ca="1" si="1260"/>
        <v>0</v>
      </c>
      <c r="LF155" s="19" t="str">
        <f t="shared" ca="1" si="1260"/>
        <v>-</v>
      </c>
      <c r="LG155" s="19" t="str">
        <f ca="1">OFFSET(LG$5,$B155,0)</f>
        <v>-</v>
      </c>
      <c r="LH155" s="19" t="b">
        <f ca="1">OFFSET(LH$5,$B155,0)</f>
        <v>1</v>
      </c>
      <c r="LI155" s="19">
        <f t="shared" ca="1" si="1260"/>
        <v>0.75</v>
      </c>
      <c r="LJ155" s="19">
        <f t="shared" ca="1" si="1260"/>
        <v>0.75</v>
      </c>
      <c r="LK155" s="19">
        <f t="shared" ca="1" si="1260"/>
        <v>0.99</v>
      </c>
      <c r="LL155" s="19">
        <f t="shared" ca="1" si="1260"/>
        <v>0.5</v>
      </c>
      <c r="LM155" s="19">
        <f t="shared" ca="1" si="1260"/>
        <v>0</v>
      </c>
      <c r="LN155" s="19">
        <f t="shared" ca="1" si="1260"/>
        <v>0</v>
      </c>
      <c r="LO155" s="19" t="str">
        <f t="shared" ca="1" si="1260"/>
        <v>-</v>
      </c>
      <c r="LP155" s="5" t="str" cm="1">
        <f t="array" aca="1" ref="LP155" ca="1">INDEX(i.meatgrid,$Q155,LP$7)</f>
        <v>-</v>
      </c>
      <c r="LQ155" s="5" t="str" cm="1">
        <f t="array" aca="1" ref="LQ155" ca="1">INDEX(i.meatgrid,$Q155,LQ$7)</f>
        <v>-</v>
      </c>
      <c r="LR155" s="19" t="str">
        <f t="shared" ca="1" si="1260"/>
        <v>-</v>
      </c>
      <c r="LS155" s="5">
        <f t="shared" ca="1" si="1241"/>
        <v>1</v>
      </c>
      <c r="LT155" s="9"/>
      <c r="LU155" s="19">
        <f t="shared" ca="1" si="1260"/>
        <v>70</v>
      </c>
      <c r="LV155" s="19">
        <f t="shared" ca="1" si="1242"/>
        <v>50</v>
      </c>
      <c r="LW155" s="19">
        <f t="shared" ca="1" si="1242"/>
        <v>80</v>
      </c>
      <c r="LX155" s="19">
        <f t="shared" ca="1" si="1242"/>
        <v>50</v>
      </c>
      <c r="LY155" s="5" t="b" cm="1">
        <f t="array" aca="1" ref="LY155" ca="1">INDEX(i.meatgrid,$Q155,LY$7)</f>
        <v>0</v>
      </c>
      <c r="LZ155" s="5" t="b" cm="1">
        <f t="array" aca="1" ref="LZ155" ca="1">INDEX(i.meatgrid,$Q155,LZ$7)</f>
        <v>0</v>
      </c>
      <c r="MA155" s="5" t="str" cm="1">
        <f t="array" aca="1" ref="MA155" ca="1">INDEX(i.meatgrid,$Q155,MA$7)</f>
        <v>-</v>
      </c>
      <c r="MB155" s="5" cm="1">
        <f t="array" aca="1" ref="MB155" ca="1">INDEX(i.meatgrid,$Q155,MB$7)</f>
        <v>40</v>
      </c>
      <c r="MC155" s="19">
        <f t="shared" ca="1" si="1243"/>
        <v>1</v>
      </c>
      <c r="MD155" s="5">
        <f t="shared" ca="1" si="1244"/>
        <v>1</v>
      </c>
      <c r="ME155" s="5" cm="1">
        <f t="array" aca="1" ref="ME155" ca="1">INDEX(i.meatgrid,$Q155,ME$7)</f>
        <v>1</v>
      </c>
      <c r="MF155" s="5" cm="1">
        <f t="array" aca="1" ref="MF155" ca="1">INDEX(i.meatgrid,$Q155,MF$7)</f>
        <v>0</v>
      </c>
      <c r="MG155" s="5" cm="1">
        <f t="array" aca="1" ref="MG155" ca="1">INDEX(i.meatgrid,$Q155,MG$7)</f>
        <v>0</v>
      </c>
      <c r="MH155" s="5" cm="1">
        <f t="array" aca="1" ref="MH155" ca="1">INDEX(i.meatgrid,$Q155,MH$7)</f>
        <v>0</v>
      </c>
      <c r="MI155" s="5" cm="1">
        <f t="array" aca="1" ref="MI155" ca="1">INDEX(i.meatgrid,$Q155,MI$7)</f>
        <v>0</v>
      </c>
      <c r="MJ155" s="5" cm="1">
        <f t="array" aca="1" ref="MJ155" ca="1">INDEX(i.meatgrid,$Q155,MJ$7)</f>
        <v>1</v>
      </c>
      <c r="MK155" s="5" cm="1">
        <f t="array" aca="1" ref="MK155" ca="1">INDEX(i.meatgrid,$Q155,MK$7)</f>
        <v>1</v>
      </c>
      <c r="ML155" s="5" cm="1">
        <f t="array" aca="1" ref="ML155" ca="1">INDEX(i.meatgrid,$Q155,ML$7)</f>
        <v>1</v>
      </c>
      <c r="MM155" s="19">
        <f t="shared" ca="1" si="1245"/>
        <v>1</v>
      </c>
      <c r="MN155" s="9"/>
      <c r="MO155" s="19" t="b">
        <f t="shared" ca="1" si="1246"/>
        <v>0</v>
      </c>
      <c r="MP155" s="19" t="b">
        <f t="shared" ca="1" si="1246"/>
        <v>0</v>
      </c>
      <c r="MQ155" s="19">
        <f t="shared" ca="1" si="1246"/>
        <v>1</v>
      </c>
      <c r="MR155" s="19">
        <f t="shared" ca="1" si="1246"/>
        <v>0.75</v>
      </c>
      <c r="MS155" s="19">
        <f t="shared" ca="1" si="1246"/>
        <v>0.75</v>
      </c>
      <c r="MT155" s="19">
        <f t="shared" ca="1" si="1246"/>
        <v>0.8</v>
      </c>
      <c r="MU155" s="19">
        <f t="shared" ca="1" si="1246"/>
        <v>0.82499999999999996</v>
      </c>
      <c r="MV155" s="19">
        <f t="shared" ca="1" si="1246"/>
        <v>0.875</v>
      </c>
      <c r="MW155" s="19">
        <f t="shared" ca="1" si="1246"/>
        <v>0.9</v>
      </c>
      <c r="MX155" s="19">
        <f t="shared" ca="1" si="1246"/>
        <v>1</v>
      </c>
      <c r="MY155" s="19">
        <f t="shared" ca="1" si="1246"/>
        <v>0.875</v>
      </c>
      <c r="MZ155" s="19" t="b">
        <f t="shared" ca="1" si="1246"/>
        <v>1</v>
      </c>
      <c r="NA155" s="19">
        <f t="shared" ca="1" si="1246"/>
        <v>74.989999999999995</v>
      </c>
      <c r="NB155" s="19" t="str">
        <f t="shared" ca="1" si="1246"/>
        <v>-</v>
      </c>
      <c r="NC155" s="19" t="str">
        <f t="shared" ca="1" si="1246"/>
        <v>-</v>
      </c>
      <c r="ND155" s="19" t="str">
        <f t="shared" ca="1" si="1246"/>
        <v>-</v>
      </c>
      <c r="NE155" s="19" t="str">
        <f t="shared" ca="1" si="1247"/>
        <v>-</v>
      </c>
      <c r="NF155" s="19" t="str">
        <f t="shared" ca="1" si="1247"/>
        <v>-</v>
      </c>
      <c r="NG155" s="19" t="str">
        <f t="shared" ca="1" si="1247"/>
        <v>-</v>
      </c>
      <c r="NH155" s="19" t="str">
        <f t="shared" ca="1" si="1247"/>
        <v>-</v>
      </c>
      <c r="NI155" s="19">
        <f t="shared" ca="1" si="1247"/>
        <v>36.99</v>
      </c>
      <c r="NJ155" s="19">
        <f t="shared" ca="1" si="1247"/>
        <v>36.99</v>
      </c>
      <c r="NK155" s="19" t="str">
        <f t="shared" ca="1" si="1247"/>
        <v>-</v>
      </c>
      <c r="NL155" s="19" t="str">
        <f t="shared" ca="1" si="1247"/>
        <v>-</v>
      </c>
      <c r="NM155" s="19" t="str">
        <f t="shared" ca="1" si="1247"/>
        <v>-</v>
      </c>
      <c r="NN155" s="19" t="str">
        <f t="shared" ca="1" si="1247"/>
        <v>-</v>
      </c>
      <c r="NO155" s="19" t="str">
        <f t="shared" ca="1" si="1247"/>
        <v>-</v>
      </c>
      <c r="NP155" s="19">
        <f t="shared" ca="1" si="1247"/>
        <v>49.99</v>
      </c>
      <c r="NQ155" s="19">
        <f t="shared" ca="1" si="1247"/>
        <v>49.99</v>
      </c>
      <c r="NR155" s="19">
        <f t="shared" ca="1" si="1247"/>
        <v>49.99</v>
      </c>
      <c r="NS155" s="19">
        <f t="shared" ca="1" si="1247"/>
        <v>49.99</v>
      </c>
      <c r="NT155" s="19">
        <f t="shared" ca="1" si="1247"/>
        <v>49.99</v>
      </c>
      <c r="NU155" s="19">
        <f t="shared" ca="1" si="1247"/>
        <v>49.99</v>
      </c>
      <c r="NV155" s="19">
        <f t="shared" ca="1" si="1247"/>
        <v>49.99</v>
      </c>
      <c r="NW155" s="19">
        <f t="shared" ca="1" si="1247"/>
        <v>49.99</v>
      </c>
      <c r="NX155" s="19">
        <f t="shared" ca="1" si="1247"/>
        <v>412.99</v>
      </c>
      <c r="NY155" s="19">
        <f t="shared" ca="1" si="1247"/>
        <v>412.99</v>
      </c>
      <c r="NZ155" s="19" t="str">
        <f t="shared" ca="1" si="1247"/>
        <v>-</v>
      </c>
      <c r="OA155" s="19" t="str">
        <f t="shared" ca="1" si="1247"/>
        <v>-</v>
      </c>
      <c r="OB155" s="19" t="str">
        <f t="shared" ca="1" si="1247"/>
        <v>-</v>
      </c>
      <c r="OC155" s="19" t="str">
        <f t="shared" ca="1" si="1247"/>
        <v>-</v>
      </c>
      <c r="OD155" s="19" t="str">
        <f t="shared" ca="1" si="1247"/>
        <v>-</v>
      </c>
      <c r="OE155" s="19">
        <f t="shared" ca="1" si="1247"/>
        <v>6.8900000000000006</v>
      </c>
      <c r="OF155" s="19">
        <f t="shared" ca="1" si="1247"/>
        <v>6.8900000000000006</v>
      </c>
      <c r="OG155" s="19">
        <f t="shared" ca="1" si="1247"/>
        <v>6.8900000000000006</v>
      </c>
      <c r="OH155" s="19">
        <f t="shared" ca="1" si="1247"/>
        <v>6.8900000000000006</v>
      </c>
      <c r="OI155" s="19">
        <f t="shared" ca="1" si="1247"/>
        <v>6.8900000000000006</v>
      </c>
      <c r="OJ155" s="19">
        <f t="shared" ca="1" si="1247"/>
        <v>6.8900000000000006</v>
      </c>
      <c r="OK155" s="19">
        <f t="shared" ca="1" si="1247"/>
        <v>6.8900000000000006</v>
      </c>
      <c r="OL155" s="19">
        <f t="shared" ca="1" si="1247"/>
        <v>6.8900000000000006</v>
      </c>
      <c r="OM155" s="19">
        <f t="shared" ca="1" si="1247"/>
        <v>346.99</v>
      </c>
      <c r="ON155" s="19">
        <f t="shared" ca="1" si="1247"/>
        <v>346.99</v>
      </c>
      <c r="OO155" s="19" t="str">
        <f t="shared" ca="1" si="1247"/>
        <v>-</v>
      </c>
      <c r="OP155" s="19" t="str">
        <f t="shared" ca="1" si="1247"/>
        <v>-</v>
      </c>
      <c r="OQ155" s="19" t="str">
        <f t="shared" ca="1" si="1247"/>
        <v>-</v>
      </c>
      <c r="OR155" s="19" t="str">
        <f t="shared" ca="1" si="1247"/>
        <v>-</v>
      </c>
      <c r="OS155" s="19" t="str">
        <f t="shared" ca="1" si="1247"/>
        <v>-</v>
      </c>
      <c r="OT155" s="19">
        <f t="shared" ca="1" si="1247"/>
        <v>0</v>
      </c>
      <c r="OU155" s="24">
        <v>0</v>
      </c>
    </row>
    <row r="156" spans="1:411" outlineLevel="2">
      <c r="A156" s="21">
        <f t="shared" si="158"/>
        <v>151</v>
      </c>
      <c r="B156" s="222">
        <f t="shared" ca="1" si="1261"/>
        <v>148</v>
      </c>
      <c r="C156">
        <v>204</v>
      </c>
      <c r="D156" s="144" t="str">
        <f t="shared" ca="1" si="1208"/>
        <v>GSM</v>
      </c>
      <c r="E156" t="b">
        <v>0</v>
      </c>
      <c r="F156" t="b">
        <v>0</v>
      </c>
      <c r="G156" t="b">
        <f t="shared" si="1209"/>
        <v>0</v>
      </c>
      <c r="H156" s="237">
        <f t="shared" ca="1" si="1262"/>
        <v>2</v>
      </c>
      <c r="I156" s="237">
        <f t="shared" ca="1" si="1262"/>
        <v>1</v>
      </c>
      <c r="J156" s="237" t="str">
        <f t="shared" ca="1" si="1262"/>
        <v/>
      </c>
      <c r="K156" s="237">
        <f t="shared" ca="1" si="1262"/>
        <v>2</v>
      </c>
      <c r="L156" s="237">
        <f t="shared" ca="1" si="1248"/>
        <v>2</v>
      </c>
      <c r="M156" s="237">
        <f t="shared" ca="1" si="1248"/>
        <v>2</v>
      </c>
      <c r="N156" s="237">
        <f t="shared" ca="1" si="1248"/>
        <v>3</v>
      </c>
      <c r="O156" s="237">
        <f t="shared" ca="1" si="1248"/>
        <v>1</v>
      </c>
      <c r="P156" s="237">
        <f t="shared" ca="1" si="1248"/>
        <v>1</v>
      </c>
      <c r="Q156" s="237">
        <f t="shared" ca="1" si="1248"/>
        <v>5</v>
      </c>
      <c r="R156" s="237">
        <f t="shared" ca="1" si="1248"/>
        <v>1</v>
      </c>
      <c r="S156" s="237">
        <f t="shared" ca="1" si="1248"/>
        <v>1</v>
      </c>
      <c r="T156" s="237">
        <f t="shared" ca="1" si="1248"/>
        <v>1</v>
      </c>
      <c r="U156" s="275"/>
      <c r="V156" s="275"/>
      <c r="W156" s="237">
        <f t="shared" ca="1" si="1249"/>
        <v>0</v>
      </c>
      <c r="X156" s="275"/>
      <c r="Y156" s="275">
        <f t="shared" ca="1" si="1250"/>
        <v>0</v>
      </c>
      <c r="Z156" s="275">
        <f t="shared" ca="1" si="1250"/>
        <v>0</v>
      </c>
      <c r="AA156" s="275">
        <f t="shared" ca="1" si="1250"/>
        <v>0</v>
      </c>
      <c r="AB156" s="275">
        <f t="shared" ca="1" si="1250"/>
        <v>0</v>
      </c>
      <c r="AC156" s="275">
        <f t="shared" ca="1" si="1250"/>
        <v>0</v>
      </c>
      <c r="AD156" s="275">
        <f t="shared" ca="1" si="1250"/>
        <v>0</v>
      </c>
      <c r="AE156" s="275">
        <f t="shared" ca="1" si="1250"/>
        <v>0</v>
      </c>
      <c r="AF156" s="144">
        <f ca="1">INDEX(CHOOSE($N156,DataAutumn!i.AdultDrys,DataWinter!i.AdultDrys,DataSpring!i.AdultDrys),1,$M156)</f>
        <v>3</v>
      </c>
      <c r="AG156" s="5">
        <f t="shared" ca="1" si="1210"/>
        <v>2</v>
      </c>
      <c r="AH156" s="5">
        <f t="shared" ca="1" si="1210"/>
        <v>0</v>
      </c>
      <c r="AI156" s="5">
        <f t="shared" ca="1" si="1211"/>
        <v>1</v>
      </c>
      <c r="AJ156">
        <f t="shared" ca="1" si="1212"/>
        <v>5</v>
      </c>
      <c r="AL156" s="231" t="str">
        <f ca="1">TEXT(LEFT(OFFSET(AL156,-1,0),5)+1,"00000")&amp;MID(OFFSET(AL156,-1,0),6,FIND(" ",OFFSET(AL156,-1,0),7)-5)
&amp; $D156           &amp; " Day"&amp;INDEX(i.DOY,$N156,1)              &amp; IF($IG156=0," FWM","")&amp;IF($IG156=1," MWM","")&amp;IF($IG156=5," Mat","")&amp;IF($IH156=TRUE,"&amp;BBT","    ")
&amp;INDEX(DataMaster!$B$98:$B$105,$Q156,0)    &amp;IF(JQ156," SR"&amp;JR156,"")&amp; " WP"&amp;TEXT($MC156*100,"000p")           &amp; " MP"&amp;TEXT($MD156*100,"000p")           &amp; " GP"&amp;TEXT($MM156*100,"000p")
&amp; " (F"&amp;3+COUNTIF($CV156:$CY156,TRUE)&amp;3&amp;"N"&amp;$DM156&amp;$DN156&amp;")"</f>
        <v>00004 FeedSupply_DSP GSM Day204 MWM    Air SR9.6 WP100p MP100p GP100p (F33N33)</v>
      </c>
      <c r="AM156" s="9" t="str">
        <f ca="1">IF(COUNTIF(AL$5:AL156,AL156)=1,"-","Dup")</f>
        <v>-</v>
      </c>
      <c r="AN156" s="9"/>
      <c r="AO156" s="237" t="str">
        <f t="shared" ca="1" si="1263"/>
        <v>-</v>
      </c>
      <c r="AP156" s="237" t="str">
        <f t="shared" ca="1" si="1263"/>
        <v>-</v>
      </c>
      <c r="AQ156" s="237" t="str">
        <f t="shared" ca="1" si="1263"/>
        <v>-</v>
      </c>
      <c r="AR156" s="237" t="str">
        <f t="shared" ca="1" si="1263"/>
        <v>-</v>
      </c>
      <c r="AS156" s="237" t="str">
        <f t="shared" ca="1" si="1263"/>
        <v>-</v>
      </c>
      <c r="AT156" s="237" t="str">
        <f t="shared" ca="1" si="1263"/>
        <v>-</v>
      </c>
      <c r="AU156" s="237" t="str">
        <f t="shared" ca="1" si="1263"/>
        <v>-</v>
      </c>
      <c r="AV156" s="237" t="str">
        <f t="shared" ca="1" si="1263"/>
        <v>-</v>
      </c>
      <c r="AW156" s="9"/>
      <c r="AX156" s="5" t="b">
        <f t="shared" ca="1" si="1213"/>
        <v>0</v>
      </c>
      <c r="AY156" s="5" t="str">
        <f t="shared" ca="1" si="1213"/>
        <v>-</v>
      </c>
      <c r="AZ156" s="5" t="b">
        <f t="shared" ca="1" si="1213"/>
        <v>0</v>
      </c>
      <c r="BA156" s="5" t="b">
        <f t="shared" ca="1" si="1213"/>
        <v>1</v>
      </c>
      <c r="BB156" s="5" t="b">
        <f t="shared" ca="1" si="1213"/>
        <v>1</v>
      </c>
      <c r="BC156" s="144">
        <f t="shared" ca="1" si="1213"/>
        <v>0</v>
      </c>
      <c r="BD156" s="19" t="b">
        <f t="shared" ca="1" si="1214"/>
        <v>1</v>
      </c>
      <c r="BE156" s="9"/>
      <c r="BF156" s="5" t="str">
        <f t="shared" ca="1" si="1215"/>
        <v>-</v>
      </c>
      <c r="BG156" s="19" t="str">
        <f t="shared" ca="1" si="1216"/>
        <v>-</v>
      </c>
      <c r="BH156" s="19" t="str">
        <f t="shared" ca="1" si="1216"/>
        <v>-</v>
      </c>
      <c r="BI156" s="19" t="str">
        <f t="shared" ca="1" si="1216"/>
        <v>-</v>
      </c>
      <c r="BJ156" s="5" t="str">
        <f t="shared" ca="1" si="1217"/>
        <v>-</v>
      </c>
      <c r="BK156" s="19" t="str">
        <f t="shared" ca="1" si="1218"/>
        <v>-</v>
      </c>
      <c r="BL156" s="5" t="str">
        <f t="shared" ca="1" si="1219"/>
        <v>-</v>
      </c>
      <c r="BM156" s="19" t="str">
        <f t="shared" ca="1" si="1220"/>
        <v>-</v>
      </c>
      <c r="BN156" s="19" t="str">
        <f t="shared" ca="1" si="1220"/>
        <v>-</v>
      </c>
      <c r="BO156" s="19" t="str">
        <f t="shared" ca="1" si="1220"/>
        <v>-</v>
      </c>
      <c r="BP156" s="5" t="str">
        <f t="shared" ca="1" si="1221"/>
        <v>-</v>
      </c>
      <c r="BQ156" s="9"/>
      <c r="BR156" s="19" t="str">
        <f t="shared" ca="1" si="1222"/>
        <v>-</v>
      </c>
      <c r="BS156" s="19" t="str">
        <f t="shared" ca="1" si="1222"/>
        <v>-</v>
      </c>
      <c r="BT156" s="19" t="str">
        <f t="shared" ca="1" si="1222"/>
        <v>-</v>
      </c>
      <c r="BU156" s="19" t="str">
        <f t="shared" ca="1" si="1222"/>
        <v>-</v>
      </c>
      <c r="BV156" s="19" t="str">
        <f t="shared" ca="1" si="1222"/>
        <v>-</v>
      </c>
      <c r="BW156" s="19" t="str">
        <f t="shared" ca="1" si="1222"/>
        <v>-</v>
      </c>
      <c r="BX156" s="19" t="str">
        <f t="shared" ca="1" si="1222"/>
        <v>-</v>
      </c>
      <c r="BY156" s="19" t="str">
        <f t="shared" ca="1" si="1222"/>
        <v>-</v>
      </c>
      <c r="BZ156" s="19" t="str">
        <f t="shared" ca="1" si="1222"/>
        <v>-</v>
      </c>
      <c r="CA156" s="19" t="str">
        <f t="shared" ca="1" si="1222"/>
        <v>-</v>
      </c>
      <c r="CB156" s="9"/>
      <c r="CC156" s="237" t="b">
        <f t="shared" ref="CC156:CG158" ca="1" si="1269">OFFSET(CC156,-1,0)</f>
        <v>1</v>
      </c>
      <c r="CD156" s="12" t="b">
        <v>0</v>
      </c>
      <c r="CE156" s="237" t="b">
        <f t="shared" ca="1" si="1269"/>
        <v>1</v>
      </c>
      <c r="CF156" s="251">
        <f t="shared" ca="1" si="1264"/>
        <v>2235105</v>
      </c>
      <c r="CG156" s="237" t="b">
        <f t="shared" ca="1" si="1269"/>
        <v>0</v>
      </c>
      <c r="CH156" s="12" t="s">
        <v>34</v>
      </c>
      <c r="CI156" s="19" t="b">
        <f t="shared" ca="1" si="1252"/>
        <v>1</v>
      </c>
      <c r="CJ156" s="237">
        <f t="shared" ca="1" si="1265"/>
        <v>5104</v>
      </c>
      <c r="CK156" s="19" t="str">
        <f t="shared" ca="1" si="1252"/>
        <v>-</v>
      </c>
      <c r="CL156" s="19">
        <f t="shared" ca="1" si="1252"/>
        <v>1</v>
      </c>
      <c r="CM156" s="19">
        <f t="shared" ca="1" si="1252"/>
        <v>1</v>
      </c>
      <c r="CN156" s="9"/>
      <c r="CO156" s="444">
        <f t="shared" ca="1" si="1224"/>
        <v>652</v>
      </c>
      <c r="CP156" s="444">
        <f t="shared" ca="1" si="1224"/>
        <v>686</v>
      </c>
      <c r="CQ156" s="444">
        <f t="shared" ca="1" si="1224"/>
        <v>721</v>
      </c>
      <c r="CR156" s="152">
        <f t="shared" ca="1" si="1225"/>
        <v>378</v>
      </c>
      <c r="CS156" s="152">
        <f t="shared" ca="1" si="1225"/>
        <v>413</v>
      </c>
      <c r="CT156" s="152">
        <f t="shared" ca="1" si="1225"/>
        <v>448</v>
      </c>
      <c r="CU156" s="19" t="str">
        <f t="shared" ca="1" si="1226"/>
        <v>-</v>
      </c>
      <c r="CV156" s="12" t="b">
        <v>0</v>
      </c>
      <c r="CW156" s="12" t="b">
        <v>0</v>
      </c>
      <c r="CX156" s="12" t="b">
        <v>0</v>
      </c>
      <c r="CY156" s="12" t="b">
        <v>0</v>
      </c>
      <c r="CZ156" s="19" t="b">
        <f t="shared" ca="1" si="1226"/>
        <v>1</v>
      </c>
      <c r="DA156" s="19">
        <f t="shared" ca="1" si="1226"/>
        <v>0</v>
      </c>
      <c r="DB156" s="19">
        <f t="shared" ca="1" si="1226"/>
        <v>0</v>
      </c>
      <c r="DC156" s="19">
        <f t="shared" ca="1" si="1226"/>
        <v>0</v>
      </c>
      <c r="DD156" s="19">
        <f t="shared" ca="1" si="1226"/>
        <v>0</v>
      </c>
      <c r="DE156" s="19">
        <f t="shared" ca="1" si="1226"/>
        <v>0</v>
      </c>
      <c r="DF156" s="19">
        <f t="shared" ca="1" si="1226"/>
        <v>0</v>
      </c>
      <c r="DG156" s="19">
        <f t="shared" ca="1" si="1226"/>
        <v>0</v>
      </c>
      <c r="DH156" s="19">
        <f t="shared" ca="1" si="1226"/>
        <v>0</v>
      </c>
      <c r="DI156" s="19">
        <f t="shared" ca="1" si="1226"/>
        <v>0</v>
      </c>
      <c r="DJ156" s="19">
        <f t="shared" ca="1" si="1226"/>
        <v>0</v>
      </c>
      <c r="DK156" s="19">
        <f t="shared" ca="1" si="1226"/>
        <v>0</v>
      </c>
      <c r="DL156" s="19">
        <f t="shared" ca="1" si="1227"/>
        <v>0</v>
      </c>
      <c r="DM156" s="12">
        <v>3</v>
      </c>
      <c r="DN156" s="12">
        <v>3</v>
      </c>
      <c r="DO156" s="19">
        <f t="shared" ca="1" si="1266"/>
        <v>0</v>
      </c>
      <c r="DP156" s="12">
        <v>1</v>
      </c>
      <c r="DQ156" s="12">
        <v>-1</v>
      </c>
      <c r="DR156" s="19" t="str">
        <f t="shared" ca="1" si="1227"/>
        <v>-</v>
      </c>
      <c r="DS156" s="19" t="str">
        <f t="shared" ca="1" si="1227"/>
        <v>-</v>
      </c>
      <c r="DT156" s="19" t="str">
        <f t="shared" ca="1" si="1227"/>
        <v>-</v>
      </c>
      <c r="DU156" s="251">
        <f t="shared" ca="1" si="1253"/>
        <v>0</v>
      </c>
      <c r="DV156" s="251">
        <f t="shared" si="1267"/>
        <v>1</v>
      </c>
      <c r="DW156" s="251">
        <f t="shared" si="1254"/>
        <v>-1</v>
      </c>
      <c r="DX156" s="19" t="str">
        <f t="shared" ca="1" si="1227"/>
        <v>-</v>
      </c>
      <c r="DY156" s="19" t="str">
        <f t="shared" ca="1" si="1227"/>
        <v>-</v>
      </c>
      <c r="DZ156" s="19" t="str">
        <f t="shared" ca="1" si="1227"/>
        <v>-</v>
      </c>
      <c r="EA156" s="19" t="str">
        <f t="shared" ca="1" si="1227"/>
        <v>-</v>
      </c>
      <c r="EB156" s="19" t="str">
        <f t="shared" ca="1" si="1227"/>
        <v>-</v>
      </c>
      <c r="EC156" s="19" t="str">
        <f t="shared" ca="1" si="1227"/>
        <v>-</v>
      </c>
      <c r="ED156" s="19">
        <f t="shared" ca="1" si="1227"/>
        <v>0</v>
      </c>
      <c r="EE156" s="19">
        <f t="shared" ca="1" si="1227"/>
        <v>0</v>
      </c>
      <c r="EF156" s="19">
        <f t="shared" ca="1" si="1227"/>
        <v>0</v>
      </c>
      <c r="EG156" s="19">
        <f t="shared" ca="1" si="1227"/>
        <v>0</v>
      </c>
      <c r="EH156" s="19">
        <f t="shared" ca="1" si="1227"/>
        <v>0</v>
      </c>
      <c r="EI156" s="19">
        <f t="shared" ca="1" si="1227"/>
        <v>0</v>
      </c>
      <c r="EJ156" s="19">
        <f t="shared" ca="1" si="1227"/>
        <v>0</v>
      </c>
      <c r="EK156" s="19">
        <f t="shared" ca="1" si="1227"/>
        <v>0</v>
      </c>
      <c r="EL156" s="19">
        <f t="shared" ca="1" si="1227"/>
        <v>0</v>
      </c>
      <c r="EM156" s="19">
        <f t="shared" ca="1" si="1227"/>
        <v>0</v>
      </c>
      <c r="EN156" s="19">
        <f t="shared" ca="1" si="1227"/>
        <v>0</v>
      </c>
      <c r="EO156" s="19">
        <f t="shared" ca="1" si="1227"/>
        <v>0</v>
      </c>
      <c r="EP156" s="19">
        <f t="shared" ca="1" si="1227"/>
        <v>0</v>
      </c>
      <c r="EQ156" s="19">
        <f t="shared" ca="1" si="1227"/>
        <v>0</v>
      </c>
      <c r="ER156" s="19">
        <f t="shared" ca="1" si="1227"/>
        <v>0</v>
      </c>
      <c r="ES156" s="19">
        <f t="shared" ca="1" si="1227"/>
        <v>0</v>
      </c>
      <c r="ET156" s="19">
        <f t="shared" ca="1" si="1228"/>
        <v>0</v>
      </c>
      <c r="EU156" s="19">
        <f t="shared" ca="1" si="1228"/>
        <v>0</v>
      </c>
      <c r="EV156" s="19">
        <f t="shared" ca="1" si="1228"/>
        <v>0</v>
      </c>
      <c r="EW156" s="19">
        <f t="shared" ca="1" si="1228"/>
        <v>0</v>
      </c>
      <c r="EX156" s="19">
        <f t="shared" ca="1" si="1228"/>
        <v>0</v>
      </c>
      <c r="EY156" s="19">
        <f t="shared" ca="1" si="1228"/>
        <v>0</v>
      </c>
      <c r="EZ156" s="19">
        <f t="shared" ca="1" si="1228"/>
        <v>0</v>
      </c>
      <c r="FA156" s="19">
        <f t="shared" ca="1" si="1228"/>
        <v>0</v>
      </c>
      <c r="FB156" s="19">
        <f t="shared" ca="1" si="1228"/>
        <v>0</v>
      </c>
      <c r="FC156" s="19">
        <f t="shared" ca="1" si="1228"/>
        <v>0</v>
      </c>
      <c r="FD156" s="19">
        <f t="shared" ca="1" si="1228"/>
        <v>0</v>
      </c>
      <c r="FE156" s="19">
        <f t="shared" ca="1" si="1228"/>
        <v>0</v>
      </c>
      <c r="FF156" s="19">
        <f t="shared" ca="1" si="1228"/>
        <v>0</v>
      </c>
      <c r="FG156" s="19">
        <f t="shared" ca="1" si="1228"/>
        <v>0</v>
      </c>
      <c r="FH156" s="19">
        <f t="shared" ca="1" si="1228"/>
        <v>0</v>
      </c>
      <c r="FI156" s="19">
        <f t="shared" ca="1" si="1228"/>
        <v>0</v>
      </c>
      <c r="FJ156" s="19">
        <f t="shared" ca="1" si="1229"/>
        <v>0</v>
      </c>
      <c r="FK156" s="19">
        <f t="shared" ca="1" si="1229"/>
        <v>0</v>
      </c>
      <c r="FL156" s="19">
        <f t="shared" ca="1" si="1229"/>
        <v>0</v>
      </c>
      <c r="FM156" s="19">
        <f t="shared" ca="1" si="1229"/>
        <v>0</v>
      </c>
      <c r="FN156" s="19">
        <f t="shared" ca="1" si="1229"/>
        <v>0</v>
      </c>
      <c r="FO156" s="19">
        <f t="shared" ca="1" si="1229"/>
        <v>0</v>
      </c>
      <c r="FP156" s="19">
        <f t="shared" ca="1" si="1229"/>
        <v>0</v>
      </c>
      <c r="FQ156" s="19">
        <f t="shared" ca="1" si="1229"/>
        <v>0</v>
      </c>
      <c r="FR156" s="19">
        <f t="shared" ca="1" si="1229"/>
        <v>0</v>
      </c>
      <c r="FS156" s="19">
        <f t="shared" ca="1" si="1229"/>
        <v>0</v>
      </c>
      <c r="FT156" s="19">
        <f t="shared" ca="1" si="1229"/>
        <v>0</v>
      </c>
      <c r="FU156" s="19">
        <f t="shared" ca="1" si="1229"/>
        <v>0</v>
      </c>
      <c r="FV156" s="19">
        <f t="shared" ca="1" si="1229"/>
        <v>0</v>
      </c>
      <c r="FW156" s="19">
        <f t="shared" ca="1" si="1229"/>
        <v>0</v>
      </c>
      <c r="FX156" s="19">
        <f t="shared" ca="1" si="1229"/>
        <v>0</v>
      </c>
      <c r="FY156" s="19">
        <f t="shared" ca="1" si="1229"/>
        <v>0</v>
      </c>
      <c r="FZ156" s="19">
        <f t="shared" ca="1" si="1229"/>
        <v>0</v>
      </c>
      <c r="GA156" s="19">
        <f t="shared" ca="1" si="1229"/>
        <v>0</v>
      </c>
      <c r="GB156" s="19">
        <f t="shared" ca="1" si="1229"/>
        <v>0</v>
      </c>
      <c r="GC156" s="19">
        <f t="shared" ca="1" si="1229"/>
        <v>0</v>
      </c>
      <c r="GD156" s="19">
        <f t="shared" ca="1" si="1229"/>
        <v>0</v>
      </c>
      <c r="GE156" s="19">
        <f t="shared" ca="1" si="1229"/>
        <v>0</v>
      </c>
      <c r="GF156" s="19">
        <f t="shared" ca="1" si="1229"/>
        <v>0</v>
      </c>
      <c r="GG156" s="19">
        <f t="shared" ca="1" si="1229"/>
        <v>0</v>
      </c>
      <c r="GH156" s="19">
        <f t="shared" ca="1" si="1229"/>
        <v>0</v>
      </c>
      <c r="GI156" s="19">
        <f t="shared" ca="1" si="1229"/>
        <v>0</v>
      </c>
      <c r="GJ156" s="19">
        <f t="shared" ca="1" si="1229"/>
        <v>0</v>
      </c>
      <c r="GK156" s="19">
        <f t="shared" ca="1" si="1229"/>
        <v>0</v>
      </c>
      <c r="GL156" s="19">
        <f t="shared" ca="1" si="1229"/>
        <v>0</v>
      </c>
      <c r="GM156" s="19">
        <f t="shared" ca="1" si="1229"/>
        <v>0</v>
      </c>
      <c r="GN156" s="19">
        <f t="shared" ca="1" si="1229"/>
        <v>0</v>
      </c>
      <c r="GO156" s="19">
        <f t="shared" ca="1" si="1229"/>
        <v>0</v>
      </c>
      <c r="GP156" s="19">
        <f t="shared" ca="1" si="1229"/>
        <v>0</v>
      </c>
      <c r="GQ156" s="19">
        <f t="shared" ca="1" si="1229"/>
        <v>0</v>
      </c>
      <c r="GR156" s="19">
        <f t="shared" ca="1" si="1229"/>
        <v>0</v>
      </c>
      <c r="GS156" s="19">
        <f t="shared" ca="1" si="1229"/>
        <v>0</v>
      </c>
      <c r="GT156" s="19">
        <f t="shared" ca="1" si="1229"/>
        <v>0</v>
      </c>
      <c r="GU156" s="19">
        <f t="shared" ca="1" si="1229"/>
        <v>0</v>
      </c>
      <c r="GV156" s="19">
        <f t="shared" ca="1" si="1229"/>
        <v>0</v>
      </c>
      <c r="GW156" s="19">
        <f t="shared" ca="1" si="1229"/>
        <v>0</v>
      </c>
      <c r="GX156" s="19">
        <f t="shared" ca="1" si="1229"/>
        <v>0</v>
      </c>
      <c r="GY156" s="19">
        <f t="shared" ca="1" si="1229"/>
        <v>0</v>
      </c>
      <c r="GZ156" s="19">
        <f t="shared" ca="1" si="1229"/>
        <v>0</v>
      </c>
      <c r="HA156" s="19">
        <f t="shared" ca="1" si="1229"/>
        <v>0</v>
      </c>
      <c r="HB156" s="19">
        <f t="shared" ca="1" si="1229"/>
        <v>0</v>
      </c>
      <c r="HC156" s="19">
        <f t="shared" ca="1" si="1229"/>
        <v>0</v>
      </c>
      <c r="HD156" s="19">
        <f t="shared" ca="1" si="1229"/>
        <v>0</v>
      </c>
      <c r="HE156" s="19">
        <f t="shared" ca="1" si="1229"/>
        <v>0</v>
      </c>
      <c r="HF156" s="19">
        <f t="shared" ca="1" si="1229"/>
        <v>0</v>
      </c>
      <c r="HG156" s="19">
        <f t="shared" ca="1" si="1229"/>
        <v>0</v>
      </c>
      <c r="HH156" s="19">
        <f t="shared" ca="1" si="1229"/>
        <v>0</v>
      </c>
      <c r="HI156" s="19">
        <f t="shared" ca="1" si="1229"/>
        <v>0</v>
      </c>
      <c r="HJ156" s="19">
        <f t="shared" ca="1" si="1229"/>
        <v>0</v>
      </c>
      <c r="HK156" s="19">
        <f t="shared" ca="1" si="1229"/>
        <v>0</v>
      </c>
      <c r="HL156" s="19">
        <f t="shared" ca="1" si="1230"/>
        <v>0</v>
      </c>
      <c r="HM156" s="19">
        <f t="shared" ca="1" si="1230"/>
        <v>0</v>
      </c>
      <c r="HN156" s="19">
        <f t="shared" ca="1" si="1230"/>
        <v>0</v>
      </c>
      <c r="HO156" s="19">
        <f t="shared" ca="1" si="1230"/>
        <v>0</v>
      </c>
      <c r="HP156" s="19">
        <f t="shared" ca="1" si="1230"/>
        <v>0</v>
      </c>
      <c r="HQ156" s="19">
        <f t="shared" ca="1" si="1230"/>
        <v>0</v>
      </c>
      <c r="HR156" s="19">
        <f t="shared" ca="1" si="1230"/>
        <v>0</v>
      </c>
      <c r="HS156" s="19">
        <f t="shared" ca="1" si="1230"/>
        <v>0</v>
      </c>
      <c r="HT156" s="19">
        <f t="shared" ca="1" si="1230"/>
        <v>0</v>
      </c>
      <c r="HU156" s="19">
        <f t="shared" ca="1" si="1230"/>
        <v>0</v>
      </c>
      <c r="HV156" s="19">
        <f t="shared" ca="1" si="1230"/>
        <v>0</v>
      </c>
      <c r="HW156" s="19">
        <f t="shared" ca="1" si="1230"/>
        <v>0</v>
      </c>
      <c r="HX156" s="19">
        <f t="shared" ca="1" si="1230"/>
        <v>0</v>
      </c>
      <c r="HY156" s="19">
        <f t="shared" ca="1" si="1230"/>
        <v>0</v>
      </c>
      <c r="HZ156" s="19">
        <f t="shared" ca="1" si="1230"/>
        <v>0</v>
      </c>
      <c r="IA156" s="19">
        <f t="shared" ca="1" si="1230"/>
        <v>0</v>
      </c>
      <c r="IB156" s="19">
        <f t="shared" ca="1" si="1230"/>
        <v>0</v>
      </c>
      <c r="IC156" s="19">
        <f t="shared" ca="1" si="1230"/>
        <v>0</v>
      </c>
      <c r="ID156" s="19">
        <f t="shared" ca="1" si="1230"/>
        <v>0</v>
      </c>
      <c r="IE156" s="5">
        <f t="shared" ca="1" si="1231"/>
        <v>67</v>
      </c>
      <c r="IF156" s="9"/>
      <c r="IG156" s="5">
        <f t="shared" ca="1" si="1232"/>
        <v>1</v>
      </c>
      <c r="IH156" s="5" t="b">
        <f t="shared" ca="1" si="1232"/>
        <v>0</v>
      </c>
      <c r="II156" s="19">
        <f t="shared" ca="1" si="1233"/>
        <v>0</v>
      </c>
      <c r="IJ156" s="5">
        <f t="shared" ca="1" si="1232"/>
        <v>55</v>
      </c>
      <c r="IK156" s="19">
        <f t="shared" ca="1" si="1233"/>
        <v>1</v>
      </c>
      <c r="IL156" s="19">
        <f t="shared" ca="1" si="1233"/>
        <v>0</v>
      </c>
      <c r="IM156" s="19">
        <f t="shared" ca="1" si="1233"/>
        <v>0</v>
      </c>
      <c r="IN156" s="19">
        <f t="shared" ca="1" si="1233"/>
        <v>0</v>
      </c>
      <c r="IO156" s="19">
        <f t="shared" ca="1" si="1233"/>
        <v>0</v>
      </c>
      <c r="IP156" s="19">
        <f t="shared" ca="1" si="1233"/>
        <v>0</v>
      </c>
      <c r="IQ156" s="19">
        <f t="shared" ca="1" si="1233"/>
        <v>0</v>
      </c>
      <c r="IR156" s="19">
        <f t="shared" ca="1" si="1233"/>
        <v>0</v>
      </c>
      <c r="IS156" s="19">
        <f t="shared" ca="1" si="1233"/>
        <v>0</v>
      </c>
      <c r="IT156" s="19">
        <f t="shared" ca="1" si="1233"/>
        <v>0</v>
      </c>
      <c r="IU156" s="19">
        <f t="shared" ca="1" si="1233"/>
        <v>0</v>
      </c>
      <c r="IV156" s="19">
        <f t="shared" ca="1" si="1233"/>
        <v>0</v>
      </c>
      <c r="IW156" s="19">
        <f t="shared" ca="1" si="1233"/>
        <v>0</v>
      </c>
      <c r="IX156" s="19">
        <f t="shared" ca="1" si="1233"/>
        <v>0</v>
      </c>
      <c r="IY156" s="19">
        <f t="shared" ca="1" si="1233"/>
        <v>0</v>
      </c>
      <c r="IZ156" s="19">
        <f t="shared" ca="1" si="1233"/>
        <v>0</v>
      </c>
      <c r="JA156" s="19">
        <f t="shared" ca="1" si="1233"/>
        <v>0</v>
      </c>
      <c r="JB156" s="19">
        <f t="shared" ca="1" si="1233"/>
        <v>0</v>
      </c>
      <c r="JC156" s="19">
        <f t="shared" ca="1" si="1233"/>
        <v>0</v>
      </c>
      <c r="JD156" s="19">
        <f t="shared" ca="1" si="1233"/>
        <v>0</v>
      </c>
      <c r="JE156" s="19">
        <f t="shared" ca="1" si="1233"/>
        <v>0</v>
      </c>
      <c r="JF156" s="19">
        <f t="shared" ca="1" si="1233"/>
        <v>0</v>
      </c>
      <c r="JG156" s="5">
        <f t="shared" ca="1" si="1234"/>
        <v>1.2500000000000001E-2</v>
      </c>
      <c r="JH156" s="567">
        <f t="shared" ca="1" si="1234"/>
        <v>0</v>
      </c>
      <c r="JI156" s="5">
        <f t="shared" ca="1" si="1234"/>
        <v>6.25E-2</v>
      </c>
      <c r="JJ156" s="5">
        <f t="shared" ca="1" si="1234"/>
        <v>6.25E-2</v>
      </c>
      <c r="JK156" s="5">
        <f t="shared" ca="1" si="1234"/>
        <v>6.25E-2</v>
      </c>
      <c r="JL156" s="19">
        <f t="shared" ca="1" si="1233"/>
        <v>1</v>
      </c>
      <c r="JM156" s="19">
        <f t="shared" ca="1" si="1233"/>
        <v>0</v>
      </c>
      <c r="JN156" s="19">
        <f t="shared" ca="1" si="1233"/>
        <v>1</v>
      </c>
      <c r="JO156" s="9"/>
      <c r="JP156" s="5" t="b">
        <f t="shared" ca="1" si="1235"/>
        <v>0</v>
      </c>
      <c r="JQ156" s="19" t="b">
        <f t="shared" ca="1" si="1255"/>
        <v>1</v>
      </c>
      <c r="JR156" s="19">
        <f t="shared" ca="1" si="1255"/>
        <v>9.6</v>
      </c>
      <c r="JS156" s="5" t="b">
        <f t="shared" ca="1" si="1236"/>
        <v>0</v>
      </c>
      <c r="JT156" s="5" t="b">
        <f t="shared" ca="1" si="1236"/>
        <v>0</v>
      </c>
      <c r="JU156" s="5" t="b">
        <f t="shared" ca="1" si="1236"/>
        <v>1</v>
      </c>
      <c r="JV156" s="144">
        <f t="shared" ca="1" si="1256"/>
        <v>1</v>
      </c>
      <c r="JW156" s="144">
        <f t="shared" ca="1" si="1256"/>
        <v>1</v>
      </c>
      <c r="JX156" s="19" t="str">
        <f t="shared" ca="1" si="1257"/>
        <v>-</v>
      </c>
      <c r="JY156" s="19" t="str">
        <f t="shared" ca="1" si="1257"/>
        <v>-</v>
      </c>
      <c r="JZ156" s="19" t="str">
        <f t="shared" ca="1" si="1257"/>
        <v>-</v>
      </c>
      <c r="KA156" s="19" t="str">
        <f t="shared" ca="1" si="1257"/>
        <v>-</v>
      </c>
      <c r="KB156" s="19">
        <f t="shared" ca="1" si="1257"/>
        <v>1</v>
      </c>
      <c r="KC156" s="19">
        <f t="shared" ca="1" si="1257"/>
        <v>0.66</v>
      </c>
      <c r="KD156" s="19" t="str">
        <f t="shared" ca="1" si="1257"/>
        <v>-</v>
      </c>
      <c r="KE156" s="5" t="b" cm="1">
        <f t="array" aca="1" ref="KE156" ca="1">IF(OR(KF156:KM156&lt;&gt;"-"),TRUE,"-")</f>
        <v>1</v>
      </c>
      <c r="KF156" s="237">
        <f t="shared" ca="1" si="1268"/>
        <v>2</v>
      </c>
      <c r="KG156" s="237">
        <f t="shared" ca="1" si="1268"/>
        <v>2</v>
      </c>
      <c r="KH156" s="237">
        <f t="shared" ca="1" si="1268"/>
        <v>2</v>
      </c>
      <c r="KI156" s="237">
        <f t="shared" ca="1" si="1268"/>
        <v>2</v>
      </c>
      <c r="KJ156" s="237">
        <f t="shared" ca="1" si="1268"/>
        <v>2</v>
      </c>
      <c r="KK156" s="237">
        <f t="shared" ca="1" si="1268"/>
        <v>2</v>
      </c>
      <c r="KL156" s="237">
        <f t="shared" ca="1" si="1268"/>
        <v>2</v>
      </c>
      <c r="KM156" s="237">
        <f t="shared" ca="1" si="1268"/>
        <v>2</v>
      </c>
      <c r="KN156" s="5" t="str">
        <f t="array" aca="1" ref="KN156" ca="1">IF(OR(KO156:KU156&lt;&gt;"-"),TRUE,"-")</f>
        <v>-</v>
      </c>
      <c r="KO156" s="19" t="str">
        <f t="shared" ca="1" si="1259"/>
        <v>-</v>
      </c>
      <c r="KP156" s="19" t="str">
        <f t="shared" ca="1" si="1259"/>
        <v>-</v>
      </c>
      <c r="KQ156" s="19" t="str">
        <f t="shared" ca="1" si="1259"/>
        <v>-</v>
      </c>
      <c r="KR156" s="19" t="str">
        <f t="shared" ca="1" si="1259"/>
        <v>-</v>
      </c>
      <c r="KS156" s="19" t="str">
        <f t="shared" ca="1" si="1259"/>
        <v>-</v>
      </c>
      <c r="KT156" s="19" t="str">
        <f t="shared" ca="1" si="1259"/>
        <v>-</v>
      </c>
      <c r="KU156" s="19" t="str">
        <f t="shared" ca="1" si="1259"/>
        <v>-</v>
      </c>
      <c r="KV156" s="19" t="b">
        <f t="shared" ca="1" si="1259"/>
        <v>0</v>
      </c>
      <c r="KW156" s="144">
        <f t="shared" ca="1" si="1238"/>
        <v>2</v>
      </c>
      <c r="KX156" s="19">
        <f t="shared" ca="1" si="1259"/>
        <v>2</v>
      </c>
      <c r="KY156" s="19" t="b">
        <f t="shared" ca="1" si="1259"/>
        <v>0</v>
      </c>
      <c r="KZ156" s="19" t="str">
        <f t="shared" ca="1" si="1259"/>
        <v>-</v>
      </c>
      <c r="LA156" s="5" t="str">
        <f t="shared" ca="1" si="1239"/>
        <v>-</v>
      </c>
      <c r="LB156" s="5" t="str">
        <f t="shared" ca="1" si="1239"/>
        <v>-</v>
      </c>
      <c r="LC156" s="5" t="str">
        <f t="shared" ca="1" si="1239"/>
        <v>-</v>
      </c>
      <c r="LD156" s="5" t="str">
        <f t="shared" ca="1" si="1239"/>
        <v>-</v>
      </c>
      <c r="LE156" s="19" t="b">
        <f t="shared" ca="1" si="1260"/>
        <v>0</v>
      </c>
      <c r="LF156" s="19" t="str">
        <f t="shared" ca="1" si="1260"/>
        <v>-</v>
      </c>
      <c r="LG156" s="19" t="str">
        <f t="shared" ca="1" si="1260"/>
        <v>-</v>
      </c>
      <c r="LH156" s="19" t="b">
        <f t="shared" ca="1" si="1260"/>
        <v>1</v>
      </c>
      <c r="LI156" s="19">
        <f t="shared" ca="1" si="1260"/>
        <v>0.75</v>
      </c>
      <c r="LJ156" s="19">
        <f t="shared" ca="1" si="1260"/>
        <v>0.75</v>
      </c>
      <c r="LK156" s="19">
        <f t="shared" ca="1" si="1260"/>
        <v>0.99</v>
      </c>
      <c r="LL156" s="19">
        <f t="shared" ca="1" si="1260"/>
        <v>0.5</v>
      </c>
      <c r="LM156" s="19">
        <f t="shared" ca="1" si="1260"/>
        <v>0</v>
      </c>
      <c r="LN156" s="19">
        <f t="shared" ca="1" si="1260"/>
        <v>0</v>
      </c>
      <c r="LO156" s="19" t="str">
        <f t="shared" ca="1" si="1260"/>
        <v>-</v>
      </c>
      <c r="LP156" s="5" t="str" cm="1">
        <f t="array" aca="1" ref="LP156" ca="1">INDEX(i.meatgrid,$Q156,LP$7)</f>
        <v>-</v>
      </c>
      <c r="LQ156" s="5" t="str" cm="1">
        <f t="array" aca="1" ref="LQ156" ca="1">INDEX(i.meatgrid,$Q156,LQ$7)</f>
        <v>-</v>
      </c>
      <c r="LR156" s="19" t="str">
        <f t="shared" ca="1" si="1260"/>
        <v>-</v>
      </c>
      <c r="LS156" s="5">
        <f t="shared" ca="1" si="1241"/>
        <v>1</v>
      </c>
      <c r="LT156" s="9"/>
      <c r="LU156" s="19">
        <f t="shared" ca="1" si="1260"/>
        <v>70</v>
      </c>
      <c r="LV156" s="19">
        <f t="shared" ca="1" si="1242"/>
        <v>50</v>
      </c>
      <c r="LW156" s="19">
        <f t="shared" ca="1" si="1242"/>
        <v>80</v>
      </c>
      <c r="LX156" s="19">
        <f t="shared" ca="1" si="1242"/>
        <v>50</v>
      </c>
      <c r="LY156" s="5" t="b" cm="1">
        <f t="array" aca="1" ref="LY156" ca="1">INDEX(i.meatgrid,$Q156,LY$7)</f>
        <v>0</v>
      </c>
      <c r="LZ156" s="5" t="b" cm="1">
        <f t="array" aca="1" ref="LZ156" ca="1">INDEX(i.meatgrid,$Q156,LZ$7)</f>
        <v>0</v>
      </c>
      <c r="MA156" s="5" t="str" cm="1">
        <f t="array" aca="1" ref="MA156" ca="1">INDEX(i.meatgrid,$Q156,MA$7)</f>
        <v>-</v>
      </c>
      <c r="MB156" s="5" cm="1">
        <f t="array" aca="1" ref="MB156" ca="1">INDEX(i.meatgrid,$Q156,MB$7)</f>
        <v>40</v>
      </c>
      <c r="MC156" s="19">
        <f t="shared" ca="1" si="1243"/>
        <v>1</v>
      </c>
      <c r="MD156" s="5">
        <f t="shared" ca="1" si="1244"/>
        <v>1</v>
      </c>
      <c r="ME156" s="5" cm="1">
        <f t="array" aca="1" ref="ME156" ca="1">INDEX(i.meatgrid,$Q156,ME$7)</f>
        <v>1</v>
      </c>
      <c r="MF156" s="5" cm="1">
        <f t="array" aca="1" ref="MF156" ca="1">INDEX(i.meatgrid,$Q156,MF$7)</f>
        <v>0</v>
      </c>
      <c r="MG156" s="5" cm="1">
        <f t="array" aca="1" ref="MG156" ca="1">INDEX(i.meatgrid,$Q156,MG$7)</f>
        <v>0</v>
      </c>
      <c r="MH156" s="5" cm="1">
        <f t="array" aca="1" ref="MH156" ca="1">INDEX(i.meatgrid,$Q156,MH$7)</f>
        <v>0</v>
      </c>
      <c r="MI156" s="5" cm="1">
        <f t="array" aca="1" ref="MI156" ca="1">INDEX(i.meatgrid,$Q156,MI$7)</f>
        <v>0</v>
      </c>
      <c r="MJ156" s="5" cm="1">
        <f t="array" aca="1" ref="MJ156" ca="1">INDEX(i.meatgrid,$Q156,MJ$7)</f>
        <v>1</v>
      </c>
      <c r="MK156" s="5" cm="1">
        <f t="array" aca="1" ref="MK156" ca="1">INDEX(i.meatgrid,$Q156,MK$7)</f>
        <v>1</v>
      </c>
      <c r="ML156" s="5" cm="1">
        <f t="array" aca="1" ref="ML156" ca="1">INDEX(i.meatgrid,$Q156,ML$7)</f>
        <v>1</v>
      </c>
      <c r="MM156" s="19">
        <f t="shared" ca="1" si="1245"/>
        <v>1</v>
      </c>
      <c r="MN156" s="9"/>
      <c r="MO156" s="19" t="b">
        <f t="shared" ca="1" si="1246"/>
        <v>0</v>
      </c>
      <c r="MP156" s="19" t="b">
        <f t="shared" ca="1" si="1246"/>
        <v>0</v>
      </c>
      <c r="MQ156" s="19">
        <f t="shared" ca="1" si="1246"/>
        <v>1</v>
      </c>
      <c r="MR156" s="19">
        <f t="shared" ca="1" si="1246"/>
        <v>0.75</v>
      </c>
      <c r="MS156" s="19">
        <f t="shared" ca="1" si="1246"/>
        <v>0.75</v>
      </c>
      <c r="MT156" s="19">
        <f t="shared" ca="1" si="1246"/>
        <v>0.8</v>
      </c>
      <c r="MU156" s="19">
        <f t="shared" ca="1" si="1246"/>
        <v>0.82499999999999996</v>
      </c>
      <c r="MV156" s="19">
        <f t="shared" ca="1" si="1246"/>
        <v>0.875</v>
      </c>
      <c r="MW156" s="19">
        <f t="shared" ca="1" si="1246"/>
        <v>0.9</v>
      </c>
      <c r="MX156" s="19">
        <f t="shared" ca="1" si="1246"/>
        <v>1</v>
      </c>
      <c r="MY156" s="19">
        <f t="shared" ca="1" si="1246"/>
        <v>0.875</v>
      </c>
      <c r="MZ156" s="19" t="b">
        <f t="shared" ca="1" si="1246"/>
        <v>1</v>
      </c>
      <c r="NA156" s="19">
        <f t="shared" ca="1" si="1246"/>
        <v>74.989999999999995</v>
      </c>
      <c r="NB156" s="19" t="str">
        <f t="shared" ca="1" si="1246"/>
        <v>-</v>
      </c>
      <c r="NC156" s="19" t="str">
        <f t="shared" ca="1" si="1246"/>
        <v>-</v>
      </c>
      <c r="ND156" s="19" t="str">
        <f t="shared" ca="1" si="1246"/>
        <v>-</v>
      </c>
      <c r="NE156" s="19" t="str">
        <f t="shared" ca="1" si="1247"/>
        <v>-</v>
      </c>
      <c r="NF156" s="19" t="str">
        <f t="shared" ca="1" si="1247"/>
        <v>-</v>
      </c>
      <c r="NG156" s="19" t="str">
        <f t="shared" ca="1" si="1247"/>
        <v>-</v>
      </c>
      <c r="NH156" s="19" t="str">
        <f t="shared" ca="1" si="1247"/>
        <v>-</v>
      </c>
      <c r="NI156" s="19">
        <f t="shared" ca="1" si="1247"/>
        <v>36.99</v>
      </c>
      <c r="NJ156" s="19">
        <f t="shared" ca="1" si="1247"/>
        <v>36.99</v>
      </c>
      <c r="NK156" s="19" t="str">
        <f t="shared" ca="1" si="1247"/>
        <v>-</v>
      </c>
      <c r="NL156" s="19" t="str">
        <f t="shared" ca="1" si="1247"/>
        <v>-</v>
      </c>
      <c r="NM156" s="19" t="str">
        <f t="shared" ca="1" si="1247"/>
        <v>-</v>
      </c>
      <c r="NN156" s="19" t="str">
        <f t="shared" ca="1" si="1247"/>
        <v>-</v>
      </c>
      <c r="NO156" s="19" t="str">
        <f t="shared" ca="1" si="1247"/>
        <v>-</v>
      </c>
      <c r="NP156" s="19">
        <f t="shared" ca="1" si="1247"/>
        <v>49.99</v>
      </c>
      <c r="NQ156" s="19">
        <f t="shared" ca="1" si="1247"/>
        <v>49.99</v>
      </c>
      <c r="NR156" s="19">
        <f t="shared" ca="1" si="1247"/>
        <v>49.99</v>
      </c>
      <c r="NS156" s="19">
        <f t="shared" ca="1" si="1247"/>
        <v>49.99</v>
      </c>
      <c r="NT156" s="19">
        <f t="shared" ca="1" si="1247"/>
        <v>49.99</v>
      </c>
      <c r="NU156" s="19">
        <f t="shared" ca="1" si="1247"/>
        <v>49.99</v>
      </c>
      <c r="NV156" s="19">
        <f t="shared" ca="1" si="1247"/>
        <v>49.99</v>
      </c>
      <c r="NW156" s="19">
        <f t="shared" ca="1" si="1247"/>
        <v>49.99</v>
      </c>
      <c r="NX156" s="19">
        <f t="shared" ca="1" si="1247"/>
        <v>412.99</v>
      </c>
      <c r="NY156" s="19">
        <f t="shared" ca="1" si="1247"/>
        <v>412.99</v>
      </c>
      <c r="NZ156" s="19" t="str">
        <f t="shared" ca="1" si="1247"/>
        <v>-</v>
      </c>
      <c r="OA156" s="19" t="str">
        <f t="shared" ca="1" si="1247"/>
        <v>-</v>
      </c>
      <c r="OB156" s="19" t="str">
        <f t="shared" ca="1" si="1247"/>
        <v>-</v>
      </c>
      <c r="OC156" s="19" t="str">
        <f t="shared" ca="1" si="1247"/>
        <v>-</v>
      </c>
      <c r="OD156" s="19" t="str">
        <f t="shared" ca="1" si="1247"/>
        <v>-</v>
      </c>
      <c r="OE156" s="19">
        <f t="shared" ca="1" si="1247"/>
        <v>6.8900000000000006</v>
      </c>
      <c r="OF156" s="19">
        <f t="shared" ca="1" si="1247"/>
        <v>6.8900000000000006</v>
      </c>
      <c r="OG156" s="19">
        <f t="shared" ca="1" si="1247"/>
        <v>6.8900000000000006</v>
      </c>
      <c r="OH156" s="19">
        <f t="shared" ca="1" si="1247"/>
        <v>6.8900000000000006</v>
      </c>
      <c r="OI156" s="19">
        <f t="shared" ca="1" si="1247"/>
        <v>6.8900000000000006</v>
      </c>
      <c r="OJ156" s="19">
        <f t="shared" ca="1" si="1247"/>
        <v>6.8900000000000006</v>
      </c>
      <c r="OK156" s="19">
        <f t="shared" ca="1" si="1247"/>
        <v>6.8900000000000006</v>
      </c>
      <c r="OL156" s="19">
        <f t="shared" ca="1" si="1247"/>
        <v>6.8900000000000006</v>
      </c>
      <c r="OM156" s="19">
        <f t="shared" ca="1" si="1247"/>
        <v>346.99</v>
      </c>
      <c r="ON156" s="19">
        <f t="shared" ca="1" si="1247"/>
        <v>346.99</v>
      </c>
      <c r="OO156" s="19" t="str">
        <f t="shared" ca="1" si="1247"/>
        <v>-</v>
      </c>
      <c r="OP156" s="19" t="str">
        <f t="shared" ca="1" si="1247"/>
        <v>-</v>
      </c>
      <c r="OQ156" s="19" t="str">
        <f t="shared" ca="1" si="1247"/>
        <v>-</v>
      </c>
      <c r="OR156" s="19" t="str">
        <f t="shared" ca="1" si="1247"/>
        <v>-</v>
      </c>
      <c r="OS156" s="19" t="str">
        <f t="shared" ca="1" si="1247"/>
        <v>-</v>
      </c>
      <c r="OT156" s="19">
        <f t="shared" ca="1" si="1247"/>
        <v>0</v>
      </c>
      <c r="OU156" s="24">
        <v>0</v>
      </c>
    </row>
    <row r="157" spans="1:411" outlineLevel="2">
      <c r="A157" s="21">
        <f t="shared" si="158"/>
        <v>152</v>
      </c>
      <c r="B157" s="222">
        <f t="shared" ca="1" si="1261"/>
        <v>148</v>
      </c>
      <c r="C157">
        <v>204</v>
      </c>
      <c r="D157" s="144" t="str">
        <f t="shared" ca="1" si="1208"/>
        <v>GSM</v>
      </c>
      <c r="E157" t="b">
        <v>1</v>
      </c>
      <c r="F157" t="b">
        <v>0</v>
      </c>
      <c r="G157" t="b">
        <f t="shared" si="1209"/>
        <v>1</v>
      </c>
      <c r="H157" s="237">
        <f t="shared" ca="1" si="1262"/>
        <v>2</v>
      </c>
      <c r="I157" s="237">
        <f t="shared" ca="1" si="1262"/>
        <v>1</v>
      </c>
      <c r="J157" s="237" t="str">
        <f t="shared" ca="1" si="1262"/>
        <v/>
      </c>
      <c r="K157" s="237">
        <f t="shared" ca="1" si="1262"/>
        <v>2</v>
      </c>
      <c r="L157" s="237">
        <f t="shared" ca="1" si="1248"/>
        <v>2</v>
      </c>
      <c r="M157" s="237">
        <f t="shared" ca="1" si="1248"/>
        <v>2</v>
      </c>
      <c r="N157" s="237">
        <f t="shared" ca="1" si="1248"/>
        <v>3</v>
      </c>
      <c r="O157" s="237">
        <f t="shared" ca="1" si="1248"/>
        <v>1</v>
      </c>
      <c r="P157" s="237">
        <f t="shared" ca="1" si="1248"/>
        <v>1</v>
      </c>
      <c r="Q157" s="237">
        <f t="shared" ca="1" si="1248"/>
        <v>5</v>
      </c>
      <c r="R157" s="237">
        <f t="shared" ca="1" si="1248"/>
        <v>1</v>
      </c>
      <c r="S157" s="237">
        <f t="shared" ca="1" si="1248"/>
        <v>1</v>
      </c>
      <c r="T157" s="237">
        <f t="shared" ca="1" si="1248"/>
        <v>1</v>
      </c>
      <c r="U157" s="275"/>
      <c r="V157" s="275"/>
      <c r="W157" s="237">
        <f t="shared" ca="1" si="1249"/>
        <v>0</v>
      </c>
      <c r="X157" s="275"/>
      <c r="Y157" s="275">
        <f t="shared" ca="1" si="1250"/>
        <v>0</v>
      </c>
      <c r="Z157" s="275">
        <f t="shared" ca="1" si="1250"/>
        <v>0</v>
      </c>
      <c r="AA157" s="275">
        <f t="shared" ca="1" si="1250"/>
        <v>0</v>
      </c>
      <c r="AB157" s="275">
        <f t="shared" ca="1" si="1250"/>
        <v>0</v>
      </c>
      <c r="AC157" s="275">
        <f t="shared" ca="1" si="1250"/>
        <v>0</v>
      </c>
      <c r="AD157" s="275">
        <f t="shared" ca="1" si="1250"/>
        <v>0</v>
      </c>
      <c r="AE157" s="275">
        <f t="shared" ca="1" si="1250"/>
        <v>0</v>
      </c>
      <c r="AF157" s="144">
        <f ca="1">INDEX(CHOOSE($N157,DataAutumn!i.AdultDrys,DataWinter!i.AdultDrys,DataSpring!i.AdultDrys),1,$M157)</f>
        <v>3</v>
      </c>
      <c r="AG157" s="5">
        <f t="shared" ca="1" si="1210"/>
        <v>2</v>
      </c>
      <c r="AH157" s="5">
        <f t="shared" ca="1" si="1210"/>
        <v>0</v>
      </c>
      <c r="AI157" s="5">
        <f t="shared" ca="1" si="1211"/>
        <v>1</v>
      </c>
      <c r="AJ157">
        <f t="shared" ca="1" si="1212"/>
        <v>5</v>
      </c>
      <c r="AL157" s="231" t="str">
        <f ca="1">TEXT(LEFT(OFFSET(AL157,-1,0),5)+1,"00000")&amp;MID(OFFSET(AL157,-1,0),6,FIND(" ",OFFSET(AL157,-1,0),7)-5)
&amp; $D157           &amp; " Day"&amp;INDEX(i.DOY,$N157,1)              &amp; IF($IG157=0," FWM","")&amp;IF($IG157=1," MWM","")&amp;IF($IG157=5," Mat","")&amp;IF($IH157=TRUE,"&amp;BBT","    ")
&amp;INDEX(DataMaster!$B$98:$B$105,$Q157,0)    &amp;IF(JQ157," SR"&amp;JR157,"")&amp; " WP"&amp;TEXT($MC157*100,"000p")           &amp; " MP"&amp;TEXT($MD157*100,"000p")           &amp; " GP"&amp;TEXT($MM157*100,"000p")
&amp; " (F"&amp;3+COUNTIF($CV157:$CY157,TRUE)&amp;3&amp;"N"&amp;$DM157&amp;$DN157&amp;")"</f>
        <v>00005 FeedSupply_DSP GSM Day204 MWM    Air SR9.6 WP100p MP100p GP100p (F33N33)</v>
      </c>
      <c r="AM157" s="9" t="str">
        <f ca="1">IF(COUNTIF(AL$5:AL157,AL157)=1,"-","Dup")</f>
        <v>-</v>
      </c>
      <c r="AN157" s="9"/>
      <c r="AO157" s="237" t="str">
        <f t="shared" ca="1" si="1263"/>
        <v>-</v>
      </c>
      <c r="AP157" s="237" t="str">
        <f t="shared" ca="1" si="1263"/>
        <v>-</v>
      </c>
      <c r="AQ157" s="237" t="str">
        <f t="shared" ca="1" si="1263"/>
        <v>-</v>
      </c>
      <c r="AR157" s="237" t="str">
        <f t="shared" ca="1" si="1263"/>
        <v>-</v>
      </c>
      <c r="AS157" s="237" t="str">
        <f t="shared" ca="1" si="1263"/>
        <v>-</v>
      </c>
      <c r="AT157" s="237" t="str">
        <f t="shared" ca="1" si="1263"/>
        <v>-</v>
      </c>
      <c r="AU157" s="237" t="str">
        <f t="shared" ca="1" si="1263"/>
        <v>-</v>
      </c>
      <c r="AV157" s="237" t="str">
        <f t="shared" ca="1" si="1263"/>
        <v>-</v>
      </c>
      <c r="AW157" s="9"/>
      <c r="AX157" s="5" t="b">
        <f t="shared" ca="1" si="1213"/>
        <v>0</v>
      </c>
      <c r="AY157" s="5" t="str">
        <f t="shared" ca="1" si="1213"/>
        <v>-</v>
      </c>
      <c r="AZ157" s="5" t="b">
        <f t="shared" ca="1" si="1213"/>
        <v>0</v>
      </c>
      <c r="BA157" s="5" t="b">
        <f t="shared" ca="1" si="1213"/>
        <v>1</v>
      </c>
      <c r="BB157" s="5" t="b">
        <f t="shared" ca="1" si="1213"/>
        <v>1</v>
      </c>
      <c r="BC157" s="144">
        <f t="shared" ca="1" si="1213"/>
        <v>0</v>
      </c>
      <c r="BD157" s="19" t="b">
        <f t="shared" ca="1" si="1214"/>
        <v>1</v>
      </c>
      <c r="BE157" s="9"/>
      <c r="BF157" s="5" t="str">
        <f t="shared" ca="1" si="1215"/>
        <v>-</v>
      </c>
      <c r="BG157" s="19" t="str">
        <f t="shared" ca="1" si="1216"/>
        <v>-</v>
      </c>
      <c r="BH157" s="19" t="str">
        <f t="shared" ca="1" si="1216"/>
        <v>-</v>
      </c>
      <c r="BI157" s="19" t="str">
        <f t="shared" ca="1" si="1216"/>
        <v>-</v>
      </c>
      <c r="BJ157" s="5" t="str">
        <f t="shared" ca="1" si="1217"/>
        <v>-</v>
      </c>
      <c r="BK157" s="19" t="str">
        <f t="shared" ca="1" si="1218"/>
        <v>-</v>
      </c>
      <c r="BL157" s="5" t="str">
        <f t="shared" ca="1" si="1219"/>
        <v>-</v>
      </c>
      <c r="BM157" s="19" t="str">
        <f t="shared" ca="1" si="1220"/>
        <v>-</v>
      </c>
      <c r="BN157" s="19" t="str">
        <f t="shared" ca="1" si="1220"/>
        <v>-</v>
      </c>
      <c r="BO157" s="19" t="str">
        <f t="shared" ca="1" si="1220"/>
        <v>-</v>
      </c>
      <c r="BP157" s="5" t="str">
        <f t="shared" ca="1" si="1221"/>
        <v>-</v>
      </c>
      <c r="BQ157" s="9"/>
      <c r="BR157" s="19" t="str">
        <f t="shared" ca="1" si="1222"/>
        <v>-</v>
      </c>
      <c r="BS157" s="19" t="str">
        <f t="shared" ca="1" si="1222"/>
        <v>-</v>
      </c>
      <c r="BT157" s="19" t="str">
        <f t="shared" ca="1" si="1222"/>
        <v>-</v>
      </c>
      <c r="BU157" s="19" t="str">
        <f t="shared" ca="1" si="1222"/>
        <v>-</v>
      </c>
      <c r="BV157" s="19" t="str">
        <f t="shared" ca="1" si="1222"/>
        <v>-</v>
      </c>
      <c r="BW157" s="19" t="str">
        <f t="shared" ca="1" si="1222"/>
        <v>-</v>
      </c>
      <c r="BX157" s="19" t="str">
        <f t="shared" ca="1" si="1222"/>
        <v>-</v>
      </c>
      <c r="BY157" s="19" t="str">
        <f t="shared" ca="1" si="1222"/>
        <v>-</v>
      </c>
      <c r="BZ157" s="19" t="str">
        <f t="shared" ca="1" si="1222"/>
        <v>-</v>
      </c>
      <c r="CA157" s="19" t="str">
        <f t="shared" ca="1" si="1222"/>
        <v>-</v>
      </c>
      <c r="CB157" s="9"/>
      <c r="CC157" s="237" t="b">
        <f t="shared" ca="1" si="1269"/>
        <v>1</v>
      </c>
      <c r="CD157" s="12" t="b">
        <v>1</v>
      </c>
      <c r="CE157" s="237" t="b">
        <f t="shared" ca="1" si="1269"/>
        <v>1</v>
      </c>
      <c r="CF157" s="251">
        <f t="shared" ca="1" si="1264"/>
        <v>2235105</v>
      </c>
      <c r="CG157" s="237" t="b">
        <f t="shared" ca="1" si="1269"/>
        <v>0</v>
      </c>
      <c r="CH157" s="12" t="s">
        <v>34</v>
      </c>
      <c r="CI157" s="19" t="b">
        <f t="shared" ca="1" si="1252"/>
        <v>1</v>
      </c>
      <c r="CJ157" s="237">
        <f t="shared" ca="1" si="1265"/>
        <v>5105</v>
      </c>
      <c r="CK157" s="19" t="str">
        <f t="shared" ca="1" si="1252"/>
        <v>-</v>
      </c>
      <c r="CL157" s="19">
        <f t="shared" ca="1" si="1252"/>
        <v>1</v>
      </c>
      <c r="CM157" s="19">
        <f t="shared" ca="1" si="1252"/>
        <v>1</v>
      </c>
      <c r="CN157" s="9"/>
      <c r="CO157" s="444">
        <f t="shared" ca="1" si="1224"/>
        <v>652</v>
      </c>
      <c r="CP157" s="444">
        <f t="shared" ca="1" si="1224"/>
        <v>686</v>
      </c>
      <c r="CQ157" s="444">
        <f t="shared" ca="1" si="1224"/>
        <v>721</v>
      </c>
      <c r="CR157" s="152">
        <f t="shared" ca="1" si="1225"/>
        <v>378</v>
      </c>
      <c r="CS157" s="152">
        <f t="shared" ca="1" si="1225"/>
        <v>413</v>
      </c>
      <c r="CT157" s="152">
        <f t="shared" ca="1" si="1225"/>
        <v>448</v>
      </c>
      <c r="CU157" s="19" t="str">
        <f t="shared" ca="1" si="1226"/>
        <v>-</v>
      </c>
      <c r="CV157" s="12" t="b">
        <v>0</v>
      </c>
      <c r="CW157" s="12" t="b">
        <v>0</v>
      </c>
      <c r="CX157" s="12" t="b">
        <v>0</v>
      </c>
      <c r="CY157" s="12" t="b">
        <v>0</v>
      </c>
      <c r="CZ157" s="19" t="b">
        <f t="shared" ca="1" si="1226"/>
        <v>1</v>
      </c>
      <c r="DA157" s="19">
        <f t="shared" ca="1" si="1226"/>
        <v>0</v>
      </c>
      <c r="DB157" s="19">
        <f t="shared" ca="1" si="1226"/>
        <v>0</v>
      </c>
      <c r="DC157" s="19">
        <f t="shared" ca="1" si="1226"/>
        <v>0</v>
      </c>
      <c r="DD157" s="19">
        <f t="shared" ca="1" si="1226"/>
        <v>0</v>
      </c>
      <c r="DE157" s="19">
        <f t="shared" ca="1" si="1226"/>
        <v>0</v>
      </c>
      <c r="DF157" s="19">
        <f t="shared" ca="1" si="1226"/>
        <v>0</v>
      </c>
      <c r="DG157" s="19">
        <f t="shared" ca="1" si="1226"/>
        <v>0</v>
      </c>
      <c r="DH157" s="19">
        <f t="shared" ca="1" si="1226"/>
        <v>0</v>
      </c>
      <c r="DI157" s="19">
        <f t="shared" ca="1" si="1226"/>
        <v>0</v>
      </c>
      <c r="DJ157" s="19">
        <f t="shared" ca="1" si="1226"/>
        <v>0</v>
      </c>
      <c r="DK157" s="19">
        <f t="shared" ca="1" si="1226"/>
        <v>0</v>
      </c>
      <c r="DL157" s="19">
        <f t="shared" ca="1" si="1227"/>
        <v>0</v>
      </c>
      <c r="DM157" s="12">
        <v>3</v>
      </c>
      <c r="DN157" s="12">
        <v>3</v>
      </c>
      <c r="DO157" s="19">
        <f t="shared" ca="1" si="1266"/>
        <v>0</v>
      </c>
      <c r="DP157" s="12">
        <v>1</v>
      </c>
      <c r="DQ157" s="12">
        <v>-1</v>
      </c>
      <c r="DR157" s="19" t="str">
        <f t="shared" ca="1" si="1227"/>
        <v>-</v>
      </c>
      <c r="DS157" s="19" t="str">
        <f t="shared" ca="1" si="1227"/>
        <v>-</v>
      </c>
      <c r="DT157" s="19" t="str">
        <f t="shared" ca="1" si="1227"/>
        <v>-</v>
      </c>
      <c r="DU157" s="251">
        <f t="shared" ca="1" si="1253"/>
        <v>0</v>
      </c>
      <c r="DV157" s="251">
        <f t="shared" si="1267"/>
        <v>1</v>
      </c>
      <c r="DW157" s="251">
        <f t="shared" si="1254"/>
        <v>-1</v>
      </c>
      <c r="DX157" s="19" t="str">
        <f t="shared" ca="1" si="1227"/>
        <v>-</v>
      </c>
      <c r="DY157" s="19" t="str">
        <f t="shared" ca="1" si="1227"/>
        <v>-</v>
      </c>
      <c r="DZ157" s="19" t="str">
        <f t="shared" ca="1" si="1227"/>
        <v>-</v>
      </c>
      <c r="EA157" s="19" t="str">
        <f t="shared" ca="1" si="1227"/>
        <v>-</v>
      </c>
      <c r="EB157" s="19" t="str">
        <f t="shared" ca="1" si="1227"/>
        <v>-</v>
      </c>
      <c r="EC157" s="19" t="str">
        <f t="shared" ca="1" si="1227"/>
        <v>-</v>
      </c>
      <c r="ED157" s="19">
        <f t="shared" ca="1" si="1227"/>
        <v>0</v>
      </c>
      <c r="EE157" s="19">
        <f t="shared" ca="1" si="1227"/>
        <v>0</v>
      </c>
      <c r="EF157" s="19">
        <f t="shared" ca="1" si="1227"/>
        <v>0</v>
      </c>
      <c r="EG157" s="19">
        <f t="shared" ca="1" si="1227"/>
        <v>0</v>
      </c>
      <c r="EH157" s="19">
        <f t="shared" ca="1" si="1227"/>
        <v>0</v>
      </c>
      <c r="EI157" s="19">
        <f t="shared" ca="1" si="1227"/>
        <v>0</v>
      </c>
      <c r="EJ157" s="19">
        <f t="shared" ca="1" si="1227"/>
        <v>0</v>
      </c>
      <c r="EK157" s="19">
        <f t="shared" ca="1" si="1227"/>
        <v>0</v>
      </c>
      <c r="EL157" s="19">
        <f t="shared" ca="1" si="1227"/>
        <v>0</v>
      </c>
      <c r="EM157" s="19">
        <f t="shared" ca="1" si="1227"/>
        <v>0</v>
      </c>
      <c r="EN157" s="19">
        <f t="shared" ca="1" si="1227"/>
        <v>0</v>
      </c>
      <c r="EO157" s="19">
        <f t="shared" ca="1" si="1227"/>
        <v>0</v>
      </c>
      <c r="EP157" s="19">
        <f t="shared" ca="1" si="1227"/>
        <v>0</v>
      </c>
      <c r="EQ157" s="19">
        <f t="shared" ca="1" si="1227"/>
        <v>0</v>
      </c>
      <c r="ER157" s="19">
        <f t="shared" ca="1" si="1227"/>
        <v>0</v>
      </c>
      <c r="ES157" s="19">
        <f t="shared" ca="1" si="1227"/>
        <v>0</v>
      </c>
      <c r="ET157" s="19">
        <f t="shared" ca="1" si="1228"/>
        <v>0</v>
      </c>
      <c r="EU157" s="19">
        <f t="shared" ca="1" si="1228"/>
        <v>0</v>
      </c>
      <c r="EV157" s="19">
        <f t="shared" ca="1" si="1228"/>
        <v>0</v>
      </c>
      <c r="EW157" s="19">
        <f t="shared" ca="1" si="1228"/>
        <v>0</v>
      </c>
      <c r="EX157" s="19">
        <f t="shared" ca="1" si="1228"/>
        <v>0</v>
      </c>
      <c r="EY157" s="19">
        <f t="shared" ca="1" si="1228"/>
        <v>0</v>
      </c>
      <c r="EZ157" s="19">
        <f t="shared" ca="1" si="1228"/>
        <v>0</v>
      </c>
      <c r="FA157" s="19">
        <f t="shared" ca="1" si="1228"/>
        <v>0</v>
      </c>
      <c r="FB157" s="19">
        <f t="shared" ca="1" si="1228"/>
        <v>0</v>
      </c>
      <c r="FC157" s="19">
        <f t="shared" ca="1" si="1228"/>
        <v>0</v>
      </c>
      <c r="FD157" s="19">
        <f t="shared" ca="1" si="1228"/>
        <v>0</v>
      </c>
      <c r="FE157" s="19">
        <f t="shared" ca="1" si="1228"/>
        <v>0</v>
      </c>
      <c r="FF157" s="19">
        <f t="shared" ca="1" si="1228"/>
        <v>0</v>
      </c>
      <c r="FG157" s="19">
        <f t="shared" ca="1" si="1228"/>
        <v>0</v>
      </c>
      <c r="FH157" s="19">
        <f t="shared" ca="1" si="1228"/>
        <v>0</v>
      </c>
      <c r="FI157" s="19">
        <f t="shared" ca="1" si="1228"/>
        <v>0</v>
      </c>
      <c r="FJ157" s="19">
        <f t="shared" ca="1" si="1229"/>
        <v>0</v>
      </c>
      <c r="FK157" s="19">
        <f t="shared" ca="1" si="1229"/>
        <v>0</v>
      </c>
      <c r="FL157" s="19">
        <f t="shared" ca="1" si="1229"/>
        <v>0</v>
      </c>
      <c r="FM157" s="19">
        <f t="shared" ca="1" si="1229"/>
        <v>0</v>
      </c>
      <c r="FN157" s="19">
        <f t="shared" ca="1" si="1229"/>
        <v>0</v>
      </c>
      <c r="FO157" s="19">
        <f t="shared" ca="1" si="1229"/>
        <v>0</v>
      </c>
      <c r="FP157" s="19">
        <f t="shared" ca="1" si="1229"/>
        <v>0</v>
      </c>
      <c r="FQ157" s="19">
        <f t="shared" ca="1" si="1229"/>
        <v>0</v>
      </c>
      <c r="FR157" s="19">
        <f t="shared" ca="1" si="1229"/>
        <v>0</v>
      </c>
      <c r="FS157" s="19">
        <f t="shared" ca="1" si="1229"/>
        <v>0</v>
      </c>
      <c r="FT157" s="19">
        <f t="shared" ca="1" si="1229"/>
        <v>0</v>
      </c>
      <c r="FU157" s="19">
        <f t="shared" ca="1" si="1229"/>
        <v>0</v>
      </c>
      <c r="FV157" s="19">
        <f t="shared" ca="1" si="1229"/>
        <v>0</v>
      </c>
      <c r="FW157" s="19">
        <f t="shared" ca="1" si="1229"/>
        <v>0</v>
      </c>
      <c r="FX157" s="19">
        <f t="shared" ca="1" si="1229"/>
        <v>0</v>
      </c>
      <c r="FY157" s="19">
        <f t="shared" ca="1" si="1229"/>
        <v>0</v>
      </c>
      <c r="FZ157" s="19">
        <f t="shared" ca="1" si="1229"/>
        <v>0</v>
      </c>
      <c r="GA157" s="19">
        <f t="shared" ca="1" si="1229"/>
        <v>0</v>
      </c>
      <c r="GB157" s="19">
        <f t="shared" ca="1" si="1229"/>
        <v>0</v>
      </c>
      <c r="GC157" s="19">
        <f t="shared" ca="1" si="1229"/>
        <v>0</v>
      </c>
      <c r="GD157" s="19">
        <f t="shared" ca="1" si="1229"/>
        <v>0</v>
      </c>
      <c r="GE157" s="19">
        <f t="shared" ca="1" si="1229"/>
        <v>0</v>
      </c>
      <c r="GF157" s="19">
        <f t="shared" ca="1" si="1229"/>
        <v>0</v>
      </c>
      <c r="GG157" s="19">
        <f t="shared" ca="1" si="1229"/>
        <v>0</v>
      </c>
      <c r="GH157" s="19">
        <f t="shared" ca="1" si="1229"/>
        <v>0</v>
      </c>
      <c r="GI157" s="19">
        <f t="shared" ca="1" si="1229"/>
        <v>0</v>
      </c>
      <c r="GJ157" s="19">
        <f t="shared" ca="1" si="1229"/>
        <v>0</v>
      </c>
      <c r="GK157" s="19">
        <f t="shared" ca="1" si="1229"/>
        <v>0</v>
      </c>
      <c r="GL157" s="19">
        <f t="shared" ca="1" si="1229"/>
        <v>0</v>
      </c>
      <c r="GM157" s="19">
        <f t="shared" ca="1" si="1229"/>
        <v>0</v>
      </c>
      <c r="GN157" s="19">
        <f t="shared" ca="1" si="1229"/>
        <v>0</v>
      </c>
      <c r="GO157" s="19">
        <f t="shared" ca="1" si="1229"/>
        <v>0</v>
      </c>
      <c r="GP157" s="19">
        <f t="shared" ca="1" si="1229"/>
        <v>0</v>
      </c>
      <c r="GQ157" s="19">
        <f t="shared" ca="1" si="1229"/>
        <v>0</v>
      </c>
      <c r="GR157" s="19">
        <f t="shared" ca="1" si="1229"/>
        <v>0</v>
      </c>
      <c r="GS157" s="19">
        <f t="shared" ca="1" si="1229"/>
        <v>0</v>
      </c>
      <c r="GT157" s="19">
        <f t="shared" ca="1" si="1229"/>
        <v>0</v>
      </c>
      <c r="GU157" s="19">
        <f t="shared" ca="1" si="1229"/>
        <v>0</v>
      </c>
      <c r="GV157" s="19">
        <f t="shared" ca="1" si="1229"/>
        <v>0</v>
      </c>
      <c r="GW157" s="19">
        <f t="shared" ref="GW157:HP157" ca="1" si="1270">OFFSET(GW$5,$B157,0)</f>
        <v>0</v>
      </c>
      <c r="GX157" s="19">
        <f t="shared" ca="1" si="1270"/>
        <v>0</v>
      </c>
      <c r="GY157" s="19">
        <f t="shared" ca="1" si="1270"/>
        <v>0</v>
      </c>
      <c r="GZ157" s="19">
        <f t="shared" ca="1" si="1270"/>
        <v>0</v>
      </c>
      <c r="HA157" s="19">
        <f t="shared" ca="1" si="1270"/>
        <v>0</v>
      </c>
      <c r="HB157" s="19">
        <f t="shared" ca="1" si="1270"/>
        <v>0</v>
      </c>
      <c r="HC157" s="19">
        <f t="shared" ca="1" si="1270"/>
        <v>0</v>
      </c>
      <c r="HD157" s="19">
        <f t="shared" ca="1" si="1270"/>
        <v>0</v>
      </c>
      <c r="HE157" s="19">
        <f t="shared" ca="1" si="1270"/>
        <v>0</v>
      </c>
      <c r="HF157" s="19">
        <f t="shared" ca="1" si="1270"/>
        <v>0</v>
      </c>
      <c r="HG157" s="19">
        <f t="shared" ca="1" si="1270"/>
        <v>0</v>
      </c>
      <c r="HH157" s="19">
        <f t="shared" ca="1" si="1270"/>
        <v>0</v>
      </c>
      <c r="HI157" s="19">
        <f t="shared" ca="1" si="1270"/>
        <v>0</v>
      </c>
      <c r="HJ157" s="19">
        <f t="shared" ca="1" si="1270"/>
        <v>0</v>
      </c>
      <c r="HK157" s="19">
        <f t="shared" ca="1" si="1270"/>
        <v>0</v>
      </c>
      <c r="HL157" s="19">
        <f t="shared" ca="1" si="1270"/>
        <v>0</v>
      </c>
      <c r="HM157" s="19">
        <f t="shared" ca="1" si="1270"/>
        <v>0</v>
      </c>
      <c r="HN157" s="19">
        <f t="shared" ca="1" si="1270"/>
        <v>0</v>
      </c>
      <c r="HO157" s="19">
        <f t="shared" ca="1" si="1270"/>
        <v>0</v>
      </c>
      <c r="HP157" s="19">
        <f t="shared" ca="1" si="1270"/>
        <v>0</v>
      </c>
      <c r="HQ157" s="19">
        <f t="shared" ca="1" si="1230"/>
        <v>0</v>
      </c>
      <c r="HR157" s="19">
        <f t="shared" ca="1" si="1230"/>
        <v>0</v>
      </c>
      <c r="HS157" s="19">
        <f t="shared" ca="1" si="1230"/>
        <v>0</v>
      </c>
      <c r="HT157" s="19">
        <f t="shared" ca="1" si="1230"/>
        <v>0</v>
      </c>
      <c r="HU157" s="19">
        <f t="shared" ca="1" si="1230"/>
        <v>0</v>
      </c>
      <c r="HV157" s="19">
        <f t="shared" ca="1" si="1230"/>
        <v>0</v>
      </c>
      <c r="HW157" s="19">
        <f t="shared" ca="1" si="1230"/>
        <v>0</v>
      </c>
      <c r="HX157" s="19">
        <f t="shared" ca="1" si="1230"/>
        <v>0</v>
      </c>
      <c r="HY157" s="19">
        <f t="shared" ca="1" si="1230"/>
        <v>0</v>
      </c>
      <c r="HZ157" s="19">
        <f t="shared" ca="1" si="1230"/>
        <v>0</v>
      </c>
      <c r="IA157" s="19">
        <f t="shared" ca="1" si="1230"/>
        <v>0</v>
      </c>
      <c r="IB157" s="19">
        <f t="shared" ca="1" si="1230"/>
        <v>0</v>
      </c>
      <c r="IC157" s="19">
        <f t="shared" ca="1" si="1230"/>
        <v>0</v>
      </c>
      <c r="ID157" s="19">
        <f t="shared" ca="1" si="1230"/>
        <v>0</v>
      </c>
      <c r="IE157" s="5">
        <f t="shared" ca="1" si="1231"/>
        <v>67</v>
      </c>
      <c r="IF157" s="9"/>
      <c r="IG157" s="5">
        <f t="shared" ca="1" si="1232"/>
        <v>1</v>
      </c>
      <c r="IH157" s="5" t="b">
        <f t="shared" ca="1" si="1232"/>
        <v>0</v>
      </c>
      <c r="II157" s="19">
        <f t="shared" ca="1" si="1233"/>
        <v>0</v>
      </c>
      <c r="IJ157" s="5">
        <f t="shared" ca="1" si="1232"/>
        <v>55</v>
      </c>
      <c r="IK157" s="19">
        <f t="shared" ca="1" si="1233"/>
        <v>1</v>
      </c>
      <c r="IL157" s="19">
        <f t="shared" ca="1" si="1233"/>
        <v>0</v>
      </c>
      <c r="IM157" s="19">
        <f t="shared" ca="1" si="1233"/>
        <v>0</v>
      </c>
      <c r="IN157" s="19">
        <f t="shared" ca="1" si="1233"/>
        <v>0</v>
      </c>
      <c r="IO157" s="19">
        <f t="shared" ca="1" si="1233"/>
        <v>0</v>
      </c>
      <c r="IP157" s="19">
        <f t="shared" ca="1" si="1233"/>
        <v>0</v>
      </c>
      <c r="IQ157" s="19">
        <f t="shared" ca="1" si="1233"/>
        <v>0</v>
      </c>
      <c r="IR157" s="19">
        <f t="shared" ca="1" si="1233"/>
        <v>0</v>
      </c>
      <c r="IS157" s="19">
        <f t="shared" ca="1" si="1233"/>
        <v>0</v>
      </c>
      <c r="IT157" s="19">
        <f t="shared" ca="1" si="1233"/>
        <v>0</v>
      </c>
      <c r="IU157" s="19">
        <f t="shared" ca="1" si="1233"/>
        <v>0</v>
      </c>
      <c r="IV157" s="19">
        <f t="shared" ca="1" si="1233"/>
        <v>0</v>
      </c>
      <c r="IW157" s="19">
        <f t="shared" ca="1" si="1233"/>
        <v>0</v>
      </c>
      <c r="IX157" s="19">
        <f t="shared" ca="1" si="1233"/>
        <v>0</v>
      </c>
      <c r="IY157" s="19">
        <f t="shared" ca="1" si="1233"/>
        <v>0</v>
      </c>
      <c r="IZ157" s="19">
        <f t="shared" ca="1" si="1233"/>
        <v>0</v>
      </c>
      <c r="JA157" s="19">
        <f t="shared" ca="1" si="1233"/>
        <v>0</v>
      </c>
      <c r="JB157" s="19">
        <f t="shared" ca="1" si="1233"/>
        <v>0</v>
      </c>
      <c r="JC157" s="19">
        <f t="shared" ca="1" si="1233"/>
        <v>0</v>
      </c>
      <c r="JD157" s="19">
        <f t="shared" ca="1" si="1233"/>
        <v>0</v>
      </c>
      <c r="JE157" s="19">
        <f t="shared" ca="1" si="1233"/>
        <v>0</v>
      </c>
      <c r="JF157" s="19">
        <f t="shared" ca="1" si="1233"/>
        <v>0</v>
      </c>
      <c r="JG157" s="5">
        <f t="shared" ca="1" si="1234"/>
        <v>1.2500000000000001E-2</v>
      </c>
      <c r="JH157" s="567">
        <f t="shared" ca="1" si="1234"/>
        <v>0</v>
      </c>
      <c r="JI157" s="5">
        <f t="shared" ca="1" si="1234"/>
        <v>6.25E-2</v>
      </c>
      <c r="JJ157" s="5">
        <f t="shared" ca="1" si="1234"/>
        <v>6.25E-2</v>
      </c>
      <c r="JK157" s="5">
        <f t="shared" ca="1" si="1234"/>
        <v>6.25E-2</v>
      </c>
      <c r="JL157" s="19">
        <f t="shared" ca="1" si="1233"/>
        <v>1</v>
      </c>
      <c r="JM157" s="19">
        <f t="shared" ca="1" si="1233"/>
        <v>0</v>
      </c>
      <c r="JN157" s="19">
        <f t="shared" ca="1" si="1233"/>
        <v>1</v>
      </c>
      <c r="JO157" s="9"/>
      <c r="JP157" s="5" t="b">
        <f t="shared" ca="1" si="1235"/>
        <v>0</v>
      </c>
      <c r="JQ157" s="19" t="b">
        <f t="shared" ca="1" si="1255"/>
        <v>1</v>
      </c>
      <c r="JR157" s="19">
        <f t="shared" ca="1" si="1255"/>
        <v>9.6</v>
      </c>
      <c r="JS157" s="5" t="b">
        <f t="shared" ca="1" si="1236"/>
        <v>0</v>
      </c>
      <c r="JT157" s="5" t="b">
        <f t="shared" ca="1" si="1236"/>
        <v>0</v>
      </c>
      <c r="JU157" s="5" t="b">
        <f t="shared" ca="1" si="1236"/>
        <v>1</v>
      </c>
      <c r="JV157" s="144">
        <f t="shared" ca="1" si="1256"/>
        <v>1</v>
      </c>
      <c r="JW157" s="144">
        <f t="shared" ca="1" si="1256"/>
        <v>1</v>
      </c>
      <c r="JX157" s="19" t="str">
        <f t="shared" ca="1" si="1257"/>
        <v>-</v>
      </c>
      <c r="JY157" s="19" t="str">
        <f t="shared" ca="1" si="1257"/>
        <v>-</v>
      </c>
      <c r="JZ157" s="19" t="str">
        <f t="shared" ca="1" si="1257"/>
        <v>-</v>
      </c>
      <c r="KA157" s="19" t="str">
        <f t="shared" ca="1" si="1257"/>
        <v>-</v>
      </c>
      <c r="KB157" s="19">
        <f t="shared" ca="1" si="1257"/>
        <v>1</v>
      </c>
      <c r="KC157" s="19">
        <f t="shared" ca="1" si="1257"/>
        <v>0.66</v>
      </c>
      <c r="KD157" s="19" t="str">
        <f t="shared" ca="1" si="1257"/>
        <v>-</v>
      </c>
      <c r="KE157" s="5" t="b" cm="1">
        <f t="array" aca="1" ref="KE157" ca="1">IF(OR(KF157:KM157&lt;&gt;"-"),TRUE,"-")</f>
        <v>1</v>
      </c>
      <c r="KF157" s="237">
        <f t="shared" ca="1" si="1268"/>
        <v>2</v>
      </c>
      <c r="KG157" s="237">
        <f t="shared" ca="1" si="1268"/>
        <v>2</v>
      </c>
      <c r="KH157" s="237">
        <f t="shared" ca="1" si="1268"/>
        <v>2</v>
      </c>
      <c r="KI157" s="237">
        <f t="shared" ca="1" si="1268"/>
        <v>2</v>
      </c>
      <c r="KJ157" s="237">
        <f t="shared" ca="1" si="1268"/>
        <v>2</v>
      </c>
      <c r="KK157" s="237">
        <f t="shared" ca="1" si="1268"/>
        <v>2</v>
      </c>
      <c r="KL157" s="237">
        <f t="shared" ca="1" si="1268"/>
        <v>2</v>
      </c>
      <c r="KM157" s="237">
        <f t="shared" ca="1" si="1268"/>
        <v>2</v>
      </c>
      <c r="KN157" s="5" t="str">
        <f t="array" aca="1" ref="KN157" ca="1">IF(OR(KO157:KU157&lt;&gt;"-"),TRUE,"-")</f>
        <v>-</v>
      </c>
      <c r="KO157" s="19" t="str">
        <f t="shared" ca="1" si="1259"/>
        <v>-</v>
      </c>
      <c r="KP157" s="19" t="str">
        <f t="shared" ca="1" si="1259"/>
        <v>-</v>
      </c>
      <c r="KQ157" s="19" t="str">
        <f t="shared" ca="1" si="1259"/>
        <v>-</v>
      </c>
      <c r="KR157" s="19" t="str">
        <f t="shared" ca="1" si="1259"/>
        <v>-</v>
      </c>
      <c r="KS157" s="19" t="str">
        <f t="shared" ca="1" si="1259"/>
        <v>-</v>
      </c>
      <c r="KT157" s="19" t="str">
        <f t="shared" ca="1" si="1259"/>
        <v>-</v>
      </c>
      <c r="KU157" s="19" t="str">
        <f t="shared" ca="1" si="1259"/>
        <v>-</v>
      </c>
      <c r="KV157" s="19" t="b">
        <f t="shared" ca="1" si="1259"/>
        <v>0</v>
      </c>
      <c r="KW157" s="144">
        <f t="shared" ca="1" si="1238"/>
        <v>2</v>
      </c>
      <c r="KX157" s="19">
        <f t="shared" ca="1" si="1259"/>
        <v>2</v>
      </c>
      <c r="KY157" s="19" t="b">
        <f t="shared" ca="1" si="1259"/>
        <v>0</v>
      </c>
      <c r="KZ157" s="19" t="str">
        <f t="shared" ca="1" si="1259"/>
        <v>-</v>
      </c>
      <c r="LA157" s="5" t="str">
        <f t="shared" ca="1" si="1239"/>
        <v>-</v>
      </c>
      <c r="LB157" s="5" t="str">
        <f t="shared" ca="1" si="1239"/>
        <v>-</v>
      </c>
      <c r="LC157" s="5" t="str">
        <f t="shared" ca="1" si="1239"/>
        <v>-</v>
      </c>
      <c r="LD157" s="5" t="str">
        <f t="shared" ca="1" si="1239"/>
        <v>-</v>
      </c>
      <c r="LE157" s="19" t="b">
        <f t="shared" ca="1" si="1260"/>
        <v>0</v>
      </c>
      <c r="LF157" s="19" t="str">
        <f t="shared" ca="1" si="1260"/>
        <v>-</v>
      </c>
      <c r="LG157" s="19" t="str">
        <f t="shared" ca="1" si="1260"/>
        <v>-</v>
      </c>
      <c r="LH157" s="19" t="b">
        <f t="shared" ca="1" si="1260"/>
        <v>1</v>
      </c>
      <c r="LI157" s="19">
        <f t="shared" ca="1" si="1260"/>
        <v>0.75</v>
      </c>
      <c r="LJ157" s="19">
        <f t="shared" ca="1" si="1260"/>
        <v>0.75</v>
      </c>
      <c r="LK157" s="19">
        <f t="shared" ca="1" si="1260"/>
        <v>0.99</v>
      </c>
      <c r="LL157" s="19">
        <f t="shared" ca="1" si="1260"/>
        <v>0.5</v>
      </c>
      <c r="LM157" s="19">
        <f t="shared" ca="1" si="1260"/>
        <v>0</v>
      </c>
      <c r="LN157" s="19">
        <f t="shared" ca="1" si="1260"/>
        <v>0</v>
      </c>
      <c r="LO157" s="19" t="str">
        <f t="shared" ca="1" si="1260"/>
        <v>-</v>
      </c>
      <c r="LP157" s="5" t="str" cm="1">
        <f t="array" aca="1" ref="LP157" ca="1">INDEX(i.meatgrid,$Q157,LP$7)</f>
        <v>-</v>
      </c>
      <c r="LQ157" s="5" t="str" cm="1">
        <f t="array" aca="1" ref="LQ157" ca="1">INDEX(i.meatgrid,$Q157,LQ$7)</f>
        <v>-</v>
      </c>
      <c r="LR157" s="19" t="str">
        <f t="shared" ca="1" si="1260"/>
        <v>-</v>
      </c>
      <c r="LS157" s="5">
        <f t="shared" ca="1" si="1241"/>
        <v>1</v>
      </c>
      <c r="LT157" s="9"/>
      <c r="LU157" s="19">
        <f t="shared" ca="1" si="1260"/>
        <v>70</v>
      </c>
      <c r="LV157" s="19">
        <f t="shared" ca="1" si="1242"/>
        <v>50</v>
      </c>
      <c r="LW157" s="19">
        <f t="shared" ca="1" si="1242"/>
        <v>80</v>
      </c>
      <c r="LX157" s="19">
        <f t="shared" ca="1" si="1242"/>
        <v>50</v>
      </c>
      <c r="LY157" s="5" t="b" cm="1">
        <f t="array" aca="1" ref="LY157" ca="1">INDEX(i.meatgrid,$Q157,LY$7)</f>
        <v>0</v>
      </c>
      <c r="LZ157" s="5" t="b" cm="1">
        <f t="array" aca="1" ref="LZ157" ca="1">INDEX(i.meatgrid,$Q157,LZ$7)</f>
        <v>0</v>
      </c>
      <c r="MA157" s="5" t="str" cm="1">
        <f t="array" aca="1" ref="MA157" ca="1">INDEX(i.meatgrid,$Q157,MA$7)</f>
        <v>-</v>
      </c>
      <c r="MB157" s="5" cm="1">
        <f t="array" aca="1" ref="MB157" ca="1">INDEX(i.meatgrid,$Q157,MB$7)</f>
        <v>40</v>
      </c>
      <c r="MC157" s="19">
        <f t="shared" ca="1" si="1243"/>
        <v>1</v>
      </c>
      <c r="MD157" s="5">
        <f t="shared" ca="1" si="1244"/>
        <v>1</v>
      </c>
      <c r="ME157" s="5" cm="1">
        <f t="array" aca="1" ref="ME157" ca="1">INDEX(i.meatgrid,$Q157,ME$7)</f>
        <v>1</v>
      </c>
      <c r="MF157" s="5" cm="1">
        <f t="array" aca="1" ref="MF157" ca="1">INDEX(i.meatgrid,$Q157,MF$7)</f>
        <v>0</v>
      </c>
      <c r="MG157" s="5" cm="1">
        <f t="array" aca="1" ref="MG157" ca="1">INDEX(i.meatgrid,$Q157,MG$7)</f>
        <v>0</v>
      </c>
      <c r="MH157" s="5" cm="1">
        <f t="array" aca="1" ref="MH157" ca="1">INDEX(i.meatgrid,$Q157,MH$7)</f>
        <v>0</v>
      </c>
      <c r="MI157" s="5" cm="1">
        <f t="array" aca="1" ref="MI157" ca="1">INDEX(i.meatgrid,$Q157,MI$7)</f>
        <v>0</v>
      </c>
      <c r="MJ157" s="5" cm="1">
        <f t="array" aca="1" ref="MJ157" ca="1">INDEX(i.meatgrid,$Q157,MJ$7)</f>
        <v>1</v>
      </c>
      <c r="MK157" s="5" cm="1">
        <f t="array" aca="1" ref="MK157" ca="1">INDEX(i.meatgrid,$Q157,MK$7)</f>
        <v>1</v>
      </c>
      <c r="ML157" s="5" cm="1">
        <f t="array" aca="1" ref="ML157" ca="1">INDEX(i.meatgrid,$Q157,ML$7)</f>
        <v>1</v>
      </c>
      <c r="MM157" s="19">
        <f t="shared" ca="1" si="1245"/>
        <v>1</v>
      </c>
      <c r="MN157" s="9"/>
      <c r="MO157" s="19" t="b">
        <f t="shared" ca="1" si="1246"/>
        <v>0</v>
      </c>
      <c r="MP157" s="19" t="b">
        <f t="shared" ca="1" si="1246"/>
        <v>0</v>
      </c>
      <c r="MQ157" s="19">
        <f t="shared" ca="1" si="1246"/>
        <v>1</v>
      </c>
      <c r="MR157" s="19">
        <f t="shared" ca="1" si="1246"/>
        <v>0.75</v>
      </c>
      <c r="MS157" s="19">
        <f t="shared" ca="1" si="1246"/>
        <v>0.75</v>
      </c>
      <c r="MT157" s="19">
        <f t="shared" ca="1" si="1246"/>
        <v>0.8</v>
      </c>
      <c r="MU157" s="19">
        <f t="shared" ca="1" si="1246"/>
        <v>0.82499999999999996</v>
      </c>
      <c r="MV157" s="19">
        <f t="shared" ca="1" si="1246"/>
        <v>0.875</v>
      </c>
      <c r="MW157" s="19">
        <f t="shared" ca="1" si="1246"/>
        <v>0.9</v>
      </c>
      <c r="MX157" s="19">
        <f t="shared" ca="1" si="1246"/>
        <v>1</v>
      </c>
      <c r="MY157" s="19">
        <f t="shared" ca="1" si="1246"/>
        <v>0.875</v>
      </c>
      <c r="MZ157" s="19" t="b">
        <f t="shared" ca="1" si="1246"/>
        <v>1</v>
      </c>
      <c r="NA157" s="19">
        <f t="shared" ca="1" si="1246"/>
        <v>74.989999999999995</v>
      </c>
      <c r="NB157" s="19" t="str">
        <f t="shared" ca="1" si="1246"/>
        <v>-</v>
      </c>
      <c r="NC157" s="19" t="str">
        <f t="shared" ca="1" si="1246"/>
        <v>-</v>
      </c>
      <c r="ND157" s="19" t="str">
        <f t="shared" ca="1" si="1246"/>
        <v>-</v>
      </c>
      <c r="NE157" s="19" t="str">
        <f t="shared" ca="1" si="1247"/>
        <v>-</v>
      </c>
      <c r="NF157" s="19" t="str">
        <f t="shared" ca="1" si="1247"/>
        <v>-</v>
      </c>
      <c r="NG157" s="19" t="str">
        <f t="shared" ca="1" si="1247"/>
        <v>-</v>
      </c>
      <c r="NH157" s="19" t="str">
        <f t="shared" ca="1" si="1247"/>
        <v>-</v>
      </c>
      <c r="NI157" s="19">
        <f t="shared" ca="1" si="1247"/>
        <v>36.99</v>
      </c>
      <c r="NJ157" s="19">
        <f t="shared" ca="1" si="1247"/>
        <v>36.99</v>
      </c>
      <c r="NK157" s="19" t="str">
        <f t="shared" ca="1" si="1247"/>
        <v>-</v>
      </c>
      <c r="NL157" s="19" t="str">
        <f t="shared" ca="1" si="1247"/>
        <v>-</v>
      </c>
      <c r="NM157" s="19" t="str">
        <f t="shared" ca="1" si="1247"/>
        <v>-</v>
      </c>
      <c r="NN157" s="19" t="str">
        <f t="shared" ca="1" si="1247"/>
        <v>-</v>
      </c>
      <c r="NO157" s="19" t="str">
        <f t="shared" ca="1" si="1247"/>
        <v>-</v>
      </c>
      <c r="NP157" s="19">
        <f t="shared" ca="1" si="1247"/>
        <v>49.99</v>
      </c>
      <c r="NQ157" s="19">
        <f t="shared" ca="1" si="1247"/>
        <v>49.99</v>
      </c>
      <c r="NR157" s="19">
        <f t="shared" ca="1" si="1247"/>
        <v>49.99</v>
      </c>
      <c r="NS157" s="19">
        <f t="shared" ca="1" si="1247"/>
        <v>49.99</v>
      </c>
      <c r="NT157" s="19">
        <f t="shared" ca="1" si="1247"/>
        <v>49.99</v>
      </c>
      <c r="NU157" s="19">
        <f t="shared" ca="1" si="1247"/>
        <v>49.99</v>
      </c>
      <c r="NV157" s="19">
        <f t="shared" ca="1" si="1247"/>
        <v>49.99</v>
      </c>
      <c r="NW157" s="19">
        <f t="shared" ca="1" si="1247"/>
        <v>49.99</v>
      </c>
      <c r="NX157" s="19">
        <f t="shared" ca="1" si="1247"/>
        <v>412.99</v>
      </c>
      <c r="NY157" s="19">
        <f t="shared" ca="1" si="1247"/>
        <v>412.99</v>
      </c>
      <c r="NZ157" s="19" t="str">
        <f t="shared" ca="1" si="1247"/>
        <v>-</v>
      </c>
      <c r="OA157" s="19" t="str">
        <f t="shared" ca="1" si="1247"/>
        <v>-</v>
      </c>
      <c r="OB157" s="19" t="str">
        <f t="shared" ca="1" si="1247"/>
        <v>-</v>
      </c>
      <c r="OC157" s="19" t="str">
        <f t="shared" ca="1" si="1247"/>
        <v>-</v>
      </c>
      <c r="OD157" s="19" t="str">
        <f t="shared" ca="1" si="1247"/>
        <v>-</v>
      </c>
      <c r="OE157" s="19">
        <f t="shared" ca="1" si="1247"/>
        <v>6.8900000000000006</v>
      </c>
      <c r="OF157" s="19">
        <f t="shared" ca="1" si="1247"/>
        <v>6.8900000000000006</v>
      </c>
      <c r="OG157" s="19">
        <f t="shared" ca="1" si="1247"/>
        <v>6.8900000000000006</v>
      </c>
      <c r="OH157" s="19">
        <f t="shared" ca="1" si="1247"/>
        <v>6.8900000000000006</v>
      </c>
      <c r="OI157" s="19">
        <f t="shared" ca="1" si="1247"/>
        <v>6.8900000000000006</v>
      </c>
      <c r="OJ157" s="19">
        <f t="shared" ca="1" si="1247"/>
        <v>6.8900000000000006</v>
      </c>
      <c r="OK157" s="19">
        <f t="shared" ca="1" si="1247"/>
        <v>6.8900000000000006</v>
      </c>
      <c r="OL157" s="19">
        <f t="shared" ca="1" si="1247"/>
        <v>6.8900000000000006</v>
      </c>
      <c r="OM157" s="19">
        <f t="shared" ca="1" si="1247"/>
        <v>346.99</v>
      </c>
      <c r="ON157" s="19">
        <f t="shared" ca="1" si="1247"/>
        <v>346.99</v>
      </c>
      <c r="OO157" s="19" t="str">
        <f t="shared" ca="1" si="1247"/>
        <v>-</v>
      </c>
      <c r="OP157" s="19" t="str">
        <f t="shared" ca="1" si="1247"/>
        <v>-</v>
      </c>
      <c r="OQ157" s="19" t="str">
        <f t="shared" ca="1" si="1247"/>
        <v>-</v>
      </c>
      <c r="OR157" s="19" t="str">
        <f t="shared" ca="1" si="1247"/>
        <v>-</v>
      </c>
      <c r="OS157" s="19" t="str">
        <f t="shared" ca="1" si="1247"/>
        <v>-</v>
      </c>
      <c r="OT157" s="19">
        <f t="shared" ca="1" si="1247"/>
        <v>0</v>
      </c>
      <c r="OU157" s="24">
        <v>0</v>
      </c>
    </row>
    <row r="158" spans="1:411" outlineLevel="2">
      <c r="A158" s="21">
        <f t="shared" si="158"/>
        <v>153</v>
      </c>
      <c r="B158" s="222">
        <f t="shared" ca="1" si="1261"/>
        <v>148</v>
      </c>
      <c r="C158">
        <v>204</v>
      </c>
      <c r="D158" s="549" t="str">
        <f t="shared" ca="1" si="1208"/>
        <v>GSM</v>
      </c>
      <c r="E158" t="b">
        <v>0</v>
      </c>
      <c r="F158" t="b">
        <v>0</v>
      </c>
      <c r="G158" t="b">
        <f t="shared" si="1209"/>
        <v>0</v>
      </c>
      <c r="H158" s="237">
        <f t="shared" ca="1" si="1262"/>
        <v>2</v>
      </c>
      <c r="I158" s="237">
        <f t="shared" ca="1" si="1262"/>
        <v>1</v>
      </c>
      <c r="J158" s="237" t="str">
        <f t="shared" ca="1" si="1262"/>
        <v/>
      </c>
      <c r="K158" s="237">
        <f t="shared" ca="1" si="1262"/>
        <v>2</v>
      </c>
      <c r="L158" s="237">
        <f t="shared" ca="1" si="1248"/>
        <v>2</v>
      </c>
      <c r="M158" s="237">
        <f t="shared" ca="1" si="1248"/>
        <v>2</v>
      </c>
      <c r="N158" s="237">
        <f t="shared" ca="1" si="1262"/>
        <v>3</v>
      </c>
      <c r="O158" s="237">
        <f t="shared" ca="1" si="1248"/>
        <v>1</v>
      </c>
      <c r="P158" s="237">
        <f t="shared" ca="1" si="1262"/>
        <v>1</v>
      </c>
      <c r="Q158" s="237">
        <f t="shared" ca="1" si="1262"/>
        <v>5</v>
      </c>
      <c r="R158" s="237">
        <f t="shared" ca="1" si="1262"/>
        <v>1</v>
      </c>
      <c r="S158" s="237">
        <f t="shared" ca="1" si="1262"/>
        <v>1</v>
      </c>
      <c r="T158" s="237">
        <f t="shared" ca="1" si="1262"/>
        <v>1</v>
      </c>
      <c r="U158" s="275"/>
      <c r="V158" s="275"/>
      <c r="W158" s="237">
        <f t="shared" ca="1" si="1249"/>
        <v>0</v>
      </c>
      <c r="X158" s="275"/>
      <c r="Y158" s="276">
        <v>0</v>
      </c>
      <c r="Z158" s="276">
        <v>0</v>
      </c>
      <c r="AA158" s="276">
        <v>0</v>
      </c>
      <c r="AB158" s="276">
        <v>0</v>
      </c>
      <c r="AC158" s="276">
        <v>0</v>
      </c>
      <c r="AD158" s="276">
        <v>0</v>
      </c>
      <c r="AE158" s="276">
        <v>0</v>
      </c>
      <c r="AF158" s="144">
        <f ca="1">INDEX(CHOOSE($N158,DataAutumn!i.AdultDrys,DataWinter!i.AdultDrys,DataSpring!i.AdultDrys),1,$M158)</f>
        <v>3</v>
      </c>
      <c r="AG158" s="5">
        <f t="shared" ca="1" si="1210"/>
        <v>2</v>
      </c>
      <c r="AH158" s="5">
        <f t="shared" ca="1" si="1210"/>
        <v>0</v>
      </c>
      <c r="AI158" s="5">
        <f t="shared" ca="1" si="1211"/>
        <v>1</v>
      </c>
      <c r="AJ158">
        <f t="shared" ca="1" si="1212"/>
        <v>5</v>
      </c>
      <c r="AK158">
        <v>1</v>
      </c>
      <c r="AL158" s="231" t="str">
        <f ca="1">TEXT(LEFT(OFFSET(AL158,-1,0),5)+1,"00000")&amp;MID(OFFSET(AL158,-1,0),6,FIND(" ",OFFSET(AL158,-1,0),7)-5)
&amp; $D158           &amp; " Day"&amp;INDEX(i.DOY,$N158,1)              &amp; IF($IG158=0," FWM","")&amp;IF($IG158=1," MWM","")&amp;IF($IG158=5," Mat","")&amp;IF($IH158=TRUE,"&amp;BBT","    ")
&amp;INDEX(DataMaster!$B$98:$B$105,$Q158,0)    &amp;IF(JQ158," SR"&amp;JR158,"")&amp; " WP"&amp;TEXT($MC158*100,"000p")           &amp; " MP"&amp;TEXT($MD158*100,"000p")           &amp; " GP"&amp;TEXT($MM158*100,"000p")
&amp; " (F"&amp;3+COUNTIF($CV158:$CY158,TRUE)&amp;3&amp;"N"&amp;$DM158&amp;$DN158&amp;")"</f>
        <v>00006 FeedSupply_DSP GSM Day204 MWM    Air SR9.6 WP100p MP100p GP100p (F33N11)</v>
      </c>
      <c r="AM158" s="9" t="str">
        <f ca="1">IF(COUNTIF(AL$5:AL158,AL158)=1,"-","Dup")</f>
        <v>-</v>
      </c>
      <c r="AN158" s="9"/>
      <c r="AO158" s="237" t="str">
        <f t="shared" ca="1" si="1263"/>
        <v>-</v>
      </c>
      <c r="AP158" s="237" t="str">
        <f t="shared" ca="1" si="1263"/>
        <v>-</v>
      </c>
      <c r="AQ158" s="237" t="str">
        <f t="shared" ca="1" si="1263"/>
        <v>-</v>
      </c>
      <c r="AR158" s="237" t="str">
        <f t="shared" ca="1" si="1263"/>
        <v>-</v>
      </c>
      <c r="AS158" s="237" t="str">
        <f t="shared" ca="1" si="1263"/>
        <v>-</v>
      </c>
      <c r="AT158" s="237" t="str">
        <f t="shared" ca="1" si="1263"/>
        <v>-</v>
      </c>
      <c r="AU158" s="237" t="str">
        <f t="shared" ca="1" si="1263"/>
        <v>-</v>
      </c>
      <c r="AV158" s="237" t="str">
        <f t="shared" ca="1" si="1263"/>
        <v>-</v>
      </c>
      <c r="AW158" s="9"/>
      <c r="AX158" s="5" t="b">
        <f t="shared" ca="1" si="1213"/>
        <v>0</v>
      </c>
      <c r="AY158" s="5" t="str">
        <f t="shared" ca="1" si="1213"/>
        <v>-</v>
      </c>
      <c r="AZ158" s="5" t="b">
        <f t="shared" ca="1" si="1213"/>
        <v>0</v>
      </c>
      <c r="BA158" s="5" t="b">
        <f t="shared" ca="1" si="1213"/>
        <v>1</v>
      </c>
      <c r="BB158" s="5" t="b">
        <f t="shared" ca="1" si="1213"/>
        <v>1</v>
      </c>
      <c r="BC158" s="144">
        <f t="shared" ca="1" si="1213"/>
        <v>0</v>
      </c>
      <c r="BD158" s="19" t="b">
        <f t="shared" ca="1" si="1214"/>
        <v>1</v>
      </c>
      <c r="BE158" s="9"/>
      <c r="BF158" s="5" t="str">
        <f t="shared" ca="1" si="1215"/>
        <v>-</v>
      </c>
      <c r="BG158" s="19" t="str">
        <f t="shared" ca="1" si="1216"/>
        <v>-</v>
      </c>
      <c r="BH158" s="19" t="str">
        <f t="shared" ca="1" si="1216"/>
        <v>-</v>
      </c>
      <c r="BI158" s="19" t="str">
        <f t="shared" ca="1" si="1216"/>
        <v>-</v>
      </c>
      <c r="BJ158" s="5" t="str">
        <f t="shared" ca="1" si="1217"/>
        <v>-</v>
      </c>
      <c r="BK158" s="19" t="str">
        <f t="shared" ca="1" si="1218"/>
        <v>-</v>
      </c>
      <c r="BL158" s="5" t="str">
        <f t="shared" ca="1" si="1219"/>
        <v>-</v>
      </c>
      <c r="BM158" s="19" t="str">
        <f t="shared" ca="1" si="1220"/>
        <v>-</v>
      </c>
      <c r="BN158" s="19" t="str">
        <f t="shared" ca="1" si="1220"/>
        <v>-</v>
      </c>
      <c r="BO158" s="19" t="str">
        <f t="shared" ca="1" si="1220"/>
        <v>-</v>
      </c>
      <c r="BP158" s="5" t="str">
        <f t="shared" ca="1" si="1221"/>
        <v>-</v>
      </c>
      <c r="BQ158" s="9"/>
      <c r="BR158" s="19" t="str">
        <f t="shared" ca="1" si="1222"/>
        <v>-</v>
      </c>
      <c r="BS158" s="19" t="str">
        <f t="shared" ca="1" si="1222"/>
        <v>-</v>
      </c>
      <c r="BT158" s="19" t="str">
        <f t="shared" ca="1" si="1222"/>
        <v>-</v>
      </c>
      <c r="BU158" s="19" t="str">
        <f t="shared" ca="1" si="1222"/>
        <v>-</v>
      </c>
      <c r="BV158" s="19" t="str">
        <f t="shared" ca="1" si="1222"/>
        <v>-</v>
      </c>
      <c r="BW158" s="19" t="str">
        <f t="shared" ca="1" si="1222"/>
        <v>-</v>
      </c>
      <c r="BX158" s="19" t="str">
        <f t="shared" ca="1" si="1222"/>
        <v>-</v>
      </c>
      <c r="BY158" s="19" t="str">
        <f t="shared" ca="1" si="1222"/>
        <v>-</v>
      </c>
      <c r="BZ158" s="19" t="str">
        <f t="shared" ca="1" si="1222"/>
        <v>-</v>
      </c>
      <c r="CA158" s="19" t="str">
        <f t="shared" ca="1" si="1222"/>
        <v>-</v>
      </c>
      <c r="CB158" s="9"/>
      <c r="CC158" s="237" t="b">
        <f t="shared" ca="1" si="1269"/>
        <v>1</v>
      </c>
      <c r="CD158" s="12" t="b">
        <v>1</v>
      </c>
      <c r="CE158" s="237" t="b">
        <f t="shared" ca="1" si="1269"/>
        <v>1</v>
      </c>
      <c r="CF158" s="251">
        <f t="shared" ca="1" si="1264"/>
        <v>5105</v>
      </c>
      <c r="CG158" s="12" t="b">
        <v>1</v>
      </c>
      <c r="CH158" s="12">
        <v>0</v>
      </c>
      <c r="CI158" s="12" t="b">
        <v>0</v>
      </c>
      <c r="CJ158" s="237">
        <f t="shared" ca="1" si="1265"/>
        <v>5106</v>
      </c>
      <c r="CK158" s="19" t="str">
        <f t="shared" ca="1" si="1252"/>
        <v>-</v>
      </c>
      <c r="CL158" s="12">
        <v>1</v>
      </c>
      <c r="CM158" s="12">
        <v>1</v>
      </c>
      <c r="CN158" s="9"/>
      <c r="CO158" s="444">
        <f t="shared" ca="1" si="1224"/>
        <v>652</v>
      </c>
      <c r="CP158" s="444">
        <f t="shared" ca="1" si="1224"/>
        <v>686</v>
      </c>
      <c r="CQ158" s="444">
        <f t="shared" ca="1" si="1224"/>
        <v>721</v>
      </c>
      <c r="CR158" s="152">
        <f t="shared" ca="1" si="1225"/>
        <v>378</v>
      </c>
      <c r="CS158" s="152">
        <f t="shared" ca="1" si="1225"/>
        <v>413</v>
      </c>
      <c r="CT158" s="152">
        <f t="shared" ca="1" si="1225"/>
        <v>448</v>
      </c>
      <c r="CU158" s="19" t="str">
        <f t="shared" ca="1" si="1226"/>
        <v>-</v>
      </c>
      <c r="CV158" s="19" t="str">
        <f t="shared" ca="1" si="1226"/>
        <v>-</v>
      </c>
      <c r="CW158" s="19" t="str">
        <f t="shared" ca="1" si="1226"/>
        <v>-</v>
      </c>
      <c r="CX158" s="19" t="str">
        <f t="shared" ca="1" si="1226"/>
        <v>-</v>
      </c>
      <c r="CY158" s="19" t="str">
        <f t="shared" ca="1" si="1226"/>
        <v>-</v>
      </c>
      <c r="CZ158" s="19" t="b">
        <f t="shared" ca="1" si="1226"/>
        <v>1</v>
      </c>
      <c r="DA158" s="19">
        <f t="shared" ca="1" si="1226"/>
        <v>0</v>
      </c>
      <c r="DB158" s="19">
        <f t="shared" ca="1" si="1226"/>
        <v>0</v>
      </c>
      <c r="DC158" s="19">
        <f t="shared" ca="1" si="1226"/>
        <v>0</v>
      </c>
      <c r="DD158" s="19">
        <f t="shared" ca="1" si="1226"/>
        <v>0</v>
      </c>
      <c r="DE158" s="19">
        <f t="shared" ca="1" si="1226"/>
        <v>0</v>
      </c>
      <c r="DF158" s="19">
        <f t="shared" ca="1" si="1226"/>
        <v>0</v>
      </c>
      <c r="DG158" s="19">
        <f t="shared" ca="1" si="1226"/>
        <v>0</v>
      </c>
      <c r="DH158" s="19">
        <f t="shared" ca="1" si="1226"/>
        <v>0</v>
      </c>
      <c r="DI158" s="19">
        <f t="shared" ca="1" si="1226"/>
        <v>0</v>
      </c>
      <c r="DJ158" s="19">
        <f t="shared" ca="1" si="1226"/>
        <v>0</v>
      </c>
      <c r="DK158" s="19">
        <f t="shared" ca="1" si="1226"/>
        <v>0</v>
      </c>
      <c r="DL158" s="19">
        <f t="shared" ca="1" si="1227"/>
        <v>0</v>
      </c>
      <c r="DM158" s="12">
        <v>1</v>
      </c>
      <c r="DN158" s="12">
        <v>1</v>
      </c>
      <c r="DO158" s="19">
        <f t="shared" ca="1" si="1266"/>
        <v>0</v>
      </c>
      <c r="DP158" s="19" t="str">
        <f t="shared" ca="1" si="1266"/>
        <v>-</v>
      </c>
      <c r="DQ158" s="19" t="str">
        <f t="shared" ca="1" si="1266"/>
        <v>-</v>
      </c>
      <c r="DR158" s="19" t="str">
        <f t="shared" ca="1" si="1266"/>
        <v>-</v>
      </c>
      <c r="DS158" s="19" t="str">
        <f t="shared" ca="1" si="1227"/>
        <v>-</v>
      </c>
      <c r="DT158" s="19" t="str">
        <f t="shared" ca="1" si="1227"/>
        <v>-</v>
      </c>
      <c r="DU158" s="19">
        <f t="shared" ca="1" si="1227"/>
        <v>0</v>
      </c>
      <c r="DV158" s="19" t="str">
        <f t="shared" ca="1" si="1227"/>
        <v>-</v>
      </c>
      <c r="DW158" s="19" t="str">
        <f t="shared" ca="1" si="1227"/>
        <v>-</v>
      </c>
      <c r="DX158" s="19" t="str">
        <f t="shared" ca="1" si="1227"/>
        <v>-</v>
      </c>
      <c r="DY158" s="19" t="str">
        <f t="shared" ca="1" si="1227"/>
        <v>-</v>
      </c>
      <c r="DZ158" s="19" t="str">
        <f t="shared" ca="1" si="1227"/>
        <v>-</v>
      </c>
      <c r="EA158" s="19" t="str">
        <f t="shared" ca="1" si="1227"/>
        <v>-</v>
      </c>
      <c r="EB158" s="19" t="str">
        <f t="shared" ca="1" si="1227"/>
        <v>-</v>
      </c>
      <c r="EC158" s="19" t="str">
        <f t="shared" ca="1" si="1227"/>
        <v>-</v>
      </c>
      <c r="ED158" s="19">
        <f t="shared" ca="1" si="1227"/>
        <v>0</v>
      </c>
      <c r="EE158" s="19">
        <f t="shared" ca="1" si="1227"/>
        <v>0</v>
      </c>
      <c r="EF158" s="19">
        <f t="shared" ca="1" si="1227"/>
        <v>0</v>
      </c>
      <c r="EG158" s="124">
        <f t="shared" ref="EG158:EX158" ca="1" si="1271">IF(AND($K158=EG$9,$N158=EG$11,$AB158=EG$8,$AI158=EG$12),INDEX(i.FS_Strategy,$AC158+1,$AB158),0)</f>
        <v>0</v>
      </c>
      <c r="EH158" s="124">
        <f t="shared" ca="1" si="1271"/>
        <v>0</v>
      </c>
      <c r="EI158" s="124">
        <f t="shared" ca="1" si="1271"/>
        <v>0</v>
      </c>
      <c r="EJ158" s="124">
        <f t="shared" ca="1" si="1271"/>
        <v>0</v>
      </c>
      <c r="EK158" s="124">
        <f t="shared" ca="1" si="1271"/>
        <v>0</v>
      </c>
      <c r="EL158" s="124">
        <f t="shared" ca="1" si="1271"/>
        <v>0</v>
      </c>
      <c r="EM158" s="124">
        <f t="shared" ca="1" si="1271"/>
        <v>0</v>
      </c>
      <c r="EN158" s="124">
        <f t="shared" ca="1" si="1271"/>
        <v>0</v>
      </c>
      <c r="EO158" s="124">
        <f t="shared" ca="1" si="1271"/>
        <v>0</v>
      </c>
      <c r="EP158" s="124">
        <f t="shared" ca="1" si="1271"/>
        <v>0</v>
      </c>
      <c r="EQ158" s="124">
        <f t="shared" ca="1" si="1271"/>
        <v>0</v>
      </c>
      <c r="ER158" s="124">
        <f t="shared" ca="1" si="1271"/>
        <v>0</v>
      </c>
      <c r="ES158" s="124">
        <f t="shared" ca="1" si="1271"/>
        <v>0</v>
      </c>
      <c r="ET158" s="124">
        <f t="shared" ca="1" si="1271"/>
        <v>0</v>
      </c>
      <c r="EU158" s="124">
        <f t="shared" ca="1" si="1271"/>
        <v>0</v>
      </c>
      <c r="EV158" s="124">
        <f t="shared" ca="1" si="1271"/>
        <v>0</v>
      </c>
      <c r="EW158" s="124">
        <f t="shared" ca="1" si="1271"/>
        <v>0</v>
      </c>
      <c r="EX158" s="124">
        <f t="shared" ca="1" si="1271"/>
        <v>0</v>
      </c>
      <c r="EY158" s="554">
        <f ca="1">IF(AND($K158=EY$9,$N158=EY$11,$AB158=EY$8),INDEX(i.FS_Strategy,$AD158+1,$AB158),0)</f>
        <v>0</v>
      </c>
      <c r="EZ158" s="554">
        <f ca="1">IF(AND($K158=EZ$9,$N158=EZ$11,$AB158=EZ$8),INDEX(i.FS_Strategy,$AD158+1,$AB158),0)</f>
        <v>0</v>
      </c>
      <c r="FA158" s="554">
        <f ca="1">IF(AND($K158=FA$9,$N158=FA$11,$AB158=FA$8),INDEX(i.FS_Strategy,$AD158+1,$AB158),0)</f>
        <v>0</v>
      </c>
      <c r="FB158" s="125">
        <f t="shared" ref="FB158:FN158" ca="1" si="1272">IF(AND($K158=FB$9,$N158=FB$11,$AB158=FB$8),INDEX(i.FS_Strategy,$AE158+1,$AB158),0)</f>
        <v>0</v>
      </c>
      <c r="FC158" s="125">
        <f t="shared" ca="1" si="1272"/>
        <v>0</v>
      </c>
      <c r="FD158" s="125">
        <f t="shared" ca="1" si="1272"/>
        <v>0</v>
      </c>
      <c r="FE158" s="125">
        <f t="shared" ca="1" si="1272"/>
        <v>0</v>
      </c>
      <c r="FF158" s="125">
        <f t="shared" ca="1" si="1272"/>
        <v>0</v>
      </c>
      <c r="FG158" s="125">
        <f t="shared" ca="1" si="1272"/>
        <v>0</v>
      </c>
      <c r="FH158" s="125">
        <f t="shared" ca="1" si="1272"/>
        <v>0</v>
      </c>
      <c r="FI158" s="125">
        <f t="shared" ca="1" si="1272"/>
        <v>0</v>
      </c>
      <c r="FJ158" s="125">
        <f t="shared" ca="1" si="1272"/>
        <v>0</v>
      </c>
      <c r="FK158" s="125">
        <f t="shared" ca="1" si="1272"/>
        <v>0</v>
      </c>
      <c r="FL158" s="125">
        <f t="shared" ca="1" si="1272"/>
        <v>0</v>
      </c>
      <c r="FM158" s="125">
        <f t="shared" ca="1" si="1272"/>
        <v>0</v>
      </c>
      <c r="FN158" s="125">
        <f t="shared" ca="1" si="1272"/>
        <v>0</v>
      </c>
      <c r="FO158" s="124">
        <f t="shared" ref="FO158:GF158" ca="1" si="1273">IF(AND($K158=FO$9,$N158=FO$11,$AB158=FO$8,$AI158=FO$12),INDEX(i.FS_Strategy,$AC158+1,$AB158),0)</f>
        <v>0</v>
      </c>
      <c r="FP158" s="124">
        <f t="shared" ca="1" si="1273"/>
        <v>0</v>
      </c>
      <c r="FQ158" s="124">
        <f t="shared" ca="1" si="1273"/>
        <v>0</v>
      </c>
      <c r="FR158" s="124">
        <f t="shared" ca="1" si="1273"/>
        <v>0</v>
      </c>
      <c r="FS158" s="124">
        <f t="shared" ca="1" si="1273"/>
        <v>0</v>
      </c>
      <c r="FT158" s="124">
        <f t="shared" ca="1" si="1273"/>
        <v>0</v>
      </c>
      <c r="FU158" s="124">
        <f t="shared" ca="1" si="1273"/>
        <v>0</v>
      </c>
      <c r="FV158" s="124">
        <f t="shared" ca="1" si="1273"/>
        <v>0</v>
      </c>
      <c r="FW158" s="124">
        <f t="shared" ca="1" si="1273"/>
        <v>0</v>
      </c>
      <c r="FX158" s="124">
        <f t="shared" ca="1" si="1273"/>
        <v>0</v>
      </c>
      <c r="FY158" s="124">
        <f t="shared" ca="1" si="1273"/>
        <v>0</v>
      </c>
      <c r="FZ158" s="124">
        <f t="shared" ca="1" si="1273"/>
        <v>0</v>
      </c>
      <c r="GA158" s="124">
        <f t="shared" ca="1" si="1273"/>
        <v>0</v>
      </c>
      <c r="GB158" s="124">
        <f t="shared" ca="1" si="1273"/>
        <v>0</v>
      </c>
      <c r="GC158" s="124">
        <f t="shared" ca="1" si="1273"/>
        <v>0</v>
      </c>
      <c r="GD158" s="124">
        <f t="shared" ca="1" si="1273"/>
        <v>0</v>
      </c>
      <c r="GE158" s="124">
        <f t="shared" ca="1" si="1273"/>
        <v>0</v>
      </c>
      <c r="GF158" s="124">
        <f t="shared" ca="1" si="1273"/>
        <v>0</v>
      </c>
      <c r="GG158" s="554">
        <f ca="1">IF(AND($K158=GG$9,$N158=GG$11,$AB158=GG$8),INDEX(i.FS_Strategy,$AD158+1,$AB158),0)</f>
        <v>0</v>
      </c>
      <c r="GH158" s="554">
        <f ca="1">IF(AND($K158=GH$9,$N158=GH$11,$AB158=GH$8),INDEX(i.FS_Strategy,$AD158+1,$AB158),0)</f>
        <v>0</v>
      </c>
      <c r="GI158" s="554">
        <f ca="1">IF(AND($K158=GI$9,$N158=GI$11,$AB158=GI$8),INDEX(i.FS_Strategy,$AD158+1,$AB158),0)</f>
        <v>0</v>
      </c>
      <c r="GJ158" s="125">
        <f t="shared" ref="GJ158:GV158" ca="1" si="1274">IF(AND($K158=GJ$9,$N158=GJ$11,$AB158=GJ$8),INDEX(i.FS_Strategy,$AE158+1,$AB158),0)</f>
        <v>0</v>
      </c>
      <c r="GK158" s="125">
        <f t="shared" ca="1" si="1274"/>
        <v>0</v>
      </c>
      <c r="GL158" s="125">
        <f t="shared" ca="1" si="1274"/>
        <v>0</v>
      </c>
      <c r="GM158" s="125">
        <f t="shared" ca="1" si="1274"/>
        <v>0</v>
      </c>
      <c r="GN158" s="125">
        <f t="shared" ca="1" si="1274"/>
        <v>0</v>
      </c>
      <c r="GO158" s="125">
        <f t="shared" ca="1" si="1274"/>
        <v>0</v>
      </c>
      <c r="GP158" s="125">
        <f t="shared" ca="1" si="1274"/>
        <v>0</v>
      </c>
      <c r="GQ158" s="125">
        <f t="shared" ca="1" si="1274"/>
        <v>0</v>
      </c>
      <c r="GR158" s="125">
        <f t="shared" ca="1" si="1274"/>
        <v>0</v>
      </c>
      <c r="GS158" s="125">
        <f t="shared" ca="1" si="1274"/>
        <v>0</v>
      </c>
      <c r="GT158" s="125">
        <f t="shared" ca="1" si="1274"/>
        <v>0</v>
      </c>
      <c r="GU158" s="125">
        <f t="shared" ca="1" si="1274"/>
        <v>0</v>
      </c>
      <c r="GV158" s="125">
        <f t="shared" ca="1" si="1274"/>
        <v>0</v>
      </c>
      <c r="GW158" s="124">
        <f t="shared" ref="GW158:HN158" ca="1" si="1275">IF(AND($K158=GW$9,$N158=GW$11,$AB158=GW$8,$AI158=GW$12),INDEX(i.FS_Strategy,$AC158+1,$AB158),0)</f>
        <v>0</v>
      </c>
      <c r="GX158" s="124">
        <f t="shared" ca="1" si="1275"/>
        <v>0</v>
      </c>
      <c r="GY158" s="124">
        <f t="shared" ca="1" si="1275"/>
        <v>0</v>
      </c>
      <c r="GZ158" s="124">
        <f t="shared" ca="1" si="1275"/>
        <v>0</v>
      </c>
      <c r="HA158" s="124">
        <f t="shared" ca="1" si="1275"/>
        <v>0</v>
      </c>
      <c r="HB158" s="124">
        <f t="shared" ca="1" si="1275"/>
        <v>0</v>
      </c>
      <c r="HC158" s="124">
        <f t="shared" ca="1" si="1275"/>
        <v>0</v>
      </c>
      <c r="HD158" s="124">
        <f t="shared" ca="1" si="1275"/>
        <v>0</v>
      </c>
      <c r="HE158" s="124">
        <f t="shared" ca="1" si="1275"/>
        <v>0</v>
      </c>
      <c r="HF158" s="124">
        <f t="shared" ca="1" si="1275"/>
        <v>0</v>
      </c>
      <c r="HG158" s="124">
        <f t="shared" ca="1" si="1275"/>
        <v>0</v>
      </c>
      <c r="HH158" s="124">
        <f t="shared" ca="1" si="1275"/>
        <v>0</v>
      </c>
      <c r="HI158" s="124">
        <f t="shared" ca="1" si="1275"/>
        <v>0</v>
      </c>
      <c r="HJ158" s="124">
        <f t="shared" ca="1" si="1275"/>
        <v>0</v>
      </c>
      <c r="HK158" s="124">
        <f t="shared" ca="1" si="1275"/>
        <v>0</v>
      </c>
      <c r="HL158" s="124">
        <f t="shared" ca="1" si="1275"/>
        <v>0</v>
      </c>
      <c r="HM158" s="124">
        <f t="shared" ca="1" si="1275"/>
        <v>0</v>
      </c>
      <c r="HN158" s="124">
        <f t="shared" ca="1" si="1275"/>
        <v>0</v>
      </c>
      <c r="HO158" s="554">
        <f ca="1">IF(AND($K158=HO$9,$N158=HO$11,$AB158=HO$8),INDEX(i.FS_Strategy,$AD158+1,$AB158),0)</f>
        <v>0</v>
      </c>
      <c r="HP158" s="554">
        <f ca="1">IF(AND($K158=HP$9,$N158=HP$11,$AB158=HP$8),INDEX(i.FS_Strategy,$AD158+1,$AB158),0)</f>
        <v>0</v>
      </c>
      <c r="HQ158" s="554">
        <f ca="1">IF(AND($K158=HQ$9,$N158=HQ$11,$AB158=HQ$8),INDEX(i.FS_Strategy,$AD158+1,$AB158),0)</f>
        <v>0</v>
      </c>
      <c r="HR158" s="125">
        <f t="shared" ref="HR158:ID158" ca="1" si="1276">IF(AND($K158=HR$9,$N158=HR$11,$AB158=HR$8),INDEX(i.FS_Strategy,$AE158+1,$AB158),0)</f>
        <v>0</v>
      </c>
      <c r="HS158" s="125">
        <f t="shared" ca="1" si="1276"/>
        <v>0</v>
      </c>
      <c r="HT158" s="125">
        <f t="shared" ca="1" si="1276"/>
        <v>0</v>
      </c>
      <c r="HU158" s="125">
        <f t="shared" ca="1" si="1276"/>
        <v>0</v>
      </c>
      <c r="HV158" s="125">
        <f t="shared" ca="1" si="1276"/>
        <v>0</v>
      </c>
      <c r="HW158" s="125">
        <f t="shared" ca="1" si="1276"/>
        <v>0</v>
      </c>
      <c r="HX158" s="125">
        <f t="shared" ca="1" si="1276"/>
        <v>0</v>
      </c>
      <c r="HY158" s="125">
        <f t="shared" ca="1" si="1276"/>
        <v>0</v>
      </c>
      <c r="HZ158" s="125">
        <f t="shared" ca="1" si="1276"/>
        <v>0</v>
      </c>
      <c r="IA158" s="125">
        <f t="shared" ca="1" si="1276"/>
        <v>0</v>
      </c>
      <c r="IB158" s="125">
        <f t="shared" ca="1" si="1276"/>
        <v>0</v>
      </c>
      <c r="IC158" s="125">
        <f t="shared" ca="1" si="1276"/>
        <v>0</v>
      </c>
      <c r="ID158" s="125">
        <f t="shared" ca="1" si="1276"/>
        <v>0</v>
      </c>
      <c r="IE158" s="5">
        <f t="shared" ca="1" si="1231"/>
        <v>67</v>
      </c>
      <c r="IF158" s="9"/>
      <c r="IG158" s="5">
        <f t="shared" ca="1" si="1232"/>
        <v>1</v>
      </c>
      <c r="IH158" s="5" t="b">
        <f t="shared" ca="1" si="1232"/>
        <v>0</v>
      </c>
      <c r="II158" s="19">
        <f t="shared" ca="1" si="1233"/>
        <v>0</v>
      </c>
      <c r="IJ158" s="5">
        <f t="shared" ca="1" si="1232"/>
        <v>55</v>
      </c>
      <c r="IK158" s="19">
        <f t="shared" ca="1" si="1233"/>
        <v>1</v>
      </c>
      <c r="IL158" s="19">
        <f t="shared" ca="1" si="1233"/>
        <v>0</v>
      </c>
      <c r="IM158" s="19">
        <f t="shared" ca="1" si="1233"/>
        <v>0</v>
      </c>
      <c r="IN158" s="19">
        <f t="shared" ca="1" si="1233"/>
        <v>0</v>
      </c>
      <c r="IO158" s="19">
        <f t="shared" ca="1" si="1233"/>
        <v>0</v>
      </c>
      <c r="IP158" s="19">
        <f t="shared" ca="1" si="1233"/>
        <v>0</v>
      </c>
      <c r="IQ158" s="19">
        <f t="shared" ca="1" si="1233"/>
        <v>0</v>
      </c>
      <c r="IR158" s="19">
        <f t="shared" ca="1" si="1233"/>
        <v>0</v>
      </c>
      <c r="IS158" s="19">
        <f t="shared" ca="1" si="1233"/>
        <v>0</v>
      </c>
      <c r="IT158" s="19">
        <f t="shared" ca="1" si="1233"/>
        <v>0</v>
      </c>
      <c r="IU158" s="19">
        <f t="shared" ca="1" si="1233"/>
        <v>0</v>
      </c>
      <c r="IV158" s="19">
        <f t="shared" ca="1" si="1233"/>
        <v>0</v>
      </c>
      <c r="IW158" s="19">
        <f t="shared" ca="1" si="1233"/>
        <v>0</v>
      </c>
      <c r="IX158" s="19">
        <f t="shared" ca="1" si="1233"/>
        <v>0</v>
      </c>
      <c r="IY158" s="19">
        <f t="shared" ca="1" si="1233"/>
        <v>0</v>
      </c>
      <c r="IZ158" s="19">
        <f t="shared" ca="1" si="1233"/>
        <v>0</v>
      </c>
      <c r="JA158" s="19">
        <f t="shared" ca="1" si="1233"/>
        <v>0</v>
      </c>
      <c r="JB158" s="19">
        <f t="shared" ca="1" si="1233"/>
        <v>0</v>
      </c>
      <c r="JC158" s="19">
        <f t="shared" ca="1" si="1233"/>
        <v>0</v>
      </c>
      <c r="JD158" s="19">
        <f t="shared" ca="1" si="1233"/>
        <v>0</v>
      </c>
      <c r="JE158" s="19">
        <f t="shared" ca="1" si="1233"/>
        <v>0</v>
      </c>
      <c r="JF158" s="19">
        <f t="shared" ca="1" si="1233"/>
        <v>0</v>
      </c>
      <c r="JG158" s="5">
        <f t="shared" ca="1" si="1234"/>
        <v>1.2500000000000001E-2</v>
      </c>
      <c r="JH158" s="567">
        <f t="shared" ca="1" si="1234"/>
        <v>0</v>
      </c>
      <c r="JI158" s="5">
        <f t="shared" ca="1" si="1234"/>
        <v>6.25E-2</v>
      </c>
      <c r="JJ158" s="5">
        <f t="shared" ca="1" si="1234"/>
        <v>6.25E-2</v>
      </c>
      <c r="JK158" s="5">
        <f t="shared" ca="1" si="1234"/>
        <v>6.25E-2</v>
      </c>
      <c r="JL158" s="19">
        <f t="shared" ca="1" si="1233"/>
        <v>1</v>
      </c>
      <c r="JM158" s="19">
        <f t="shared" ca="1" si="1233"/>
        <v>0</v>
      </c>
      <c r="JN158" s="19">
        <f t="shared" ca="1" si="1233"/>
        <v>1</v>
      </c>
      <c r="JO158" s="9"/>
      <c r="JP158" s="5" t="b">
        <f t="shared" ca="1" si="1235"/>
        <v>0</v>
      </c>
      <c r="JQ158" s="19" t="b">
        <f t="shared" ca="1" si="1255"/>
        <v>1</v>
      </c>
      <c r="JR158" s="19">
        <f t="shared" ca="1" si="1255"/>
        <v>9.6</v>
      </c>
      <c r="JS158" s="5" t="b">
        <f t="shared" ca="1" si="1236"/>
        <v>0</v>
      </c>
      <c r="JT158" s="5" t="b">
        <f t="shared" ca="1" si="1236"/>
        <v>0</v>
      </c>
      <c r="JU158" s="5" t="b">
        <f t="shared" ca="1" si="1236"/>
        <v>1</v>
      </c>
      <c r="JV158" s="144">
        <f t="shared" ca="1" si="1256"/>
        <v>1</v>
      </c>
      <c r="JW158" s="144">
        <f t="shared" ca="1" si="1256"/>
        <v>1</v>
      </c>
      <c r="JX158" s="19" t="str">
        <f t="shared" ca="1" si="1257"/>
        <v>-</v>
      </c>
      <c r="JY158" s="19" t="str">
        <f t="shared" ca="1" si="1257"/>
        <v>-</v>
      </c>
      <c r="JZ158" s="19" t="str">
        <f t="shared" ca="1" si="1257"/>
        <v>-</v>
      </c>
      <c r="KA158" s="19" t="str">
        <f t="shared" ca="1" si="1257"/>
        <v>-</v>
      </c>
      <c r="KB158" s="19">
        <f t="shared" ca="1" si="1257"/>
        <v>1</v>
      </c>
      <c r="KC158" s="19">
        <f t="shared" ca="1" si="1257"/>
        <v>0.66</v>
      </c>
      <c r="KD158" s="19" t="str">
        <f t="shared" ca="1" si="1257"/>
        <v>-</v>
      </c>
      <c r="KE158" s="5" t="b" cm="1">
        <f t="array" aca="1" ref="KE158" ca="1">IF(OR(KF158:KM158&lt;&gt;"-"),TRUE,"-")</f>
        <v>1</v>
      </c>
      <c r="KF158" s="237">
        <f t="shared" ca="1" si="1268"/>
        <v>2</v>
      </c>
      <c r="KG158" s="237">
        <f t="shared" ca="1" si="1268"/>
        <v>2</v>
      </c>
      <c r="KH158" s="237">
        <f t="shared" ca="1" si="1268"/>
        <v>2</v>
      </c>
      <c r="KI158" s="237">
        <f t="shared" ca="1" si="1268"/>
        <v>2</v>
      </c>
      <c r="KJ158" s="237">
        <f t="shared" ca="1" si="1268"/>
        <v>2</v>
      </c>
      <c r="KK158" s="237">
        <f t="shared" ca="1" si="1268"/>
        <v>2</v>
      </c>
      <c r="KL158" s="237">
        <f t="shared" ca="1" si="1268"/>
        <v>2</v>
      </c>
      <c r="KM158" s="237">
        <f t="shared" ca="1" si="1268"/>
        <v>2</v>
      </c>
      <c r="KN158" s="5" t="str">
        <f t="array" aca="1" ref="KN158" ca="1">IF(OR(KO158:KU158&lt;&gt;"-"),TRUE,"-")</f>
        <v>-</v>
      </c>
      <c r="KO158" s="19" t="str">
        <f t="shared" ca="1" si="1259"/>
        <v>-</v>
      </c>
      <c r="KP158" s="19" t="str">
        <f t="shared" ca="1" si="1259"/>
        <v>-</v>
      </c>
      <c r="KQ158" s="19" t="str">
        <f t="shared" ca="1" si="1259"/>
        <v>-</v>
      </c>
      <c r="KR158" s="19" t="str">
        <f t="shared" ca="1" si="1259"/>
        <v>-</v>
      </c>
      <c r="KS158" s="19" t="str">
        <f t="shared" ca="1" si="1259"/>
        <v>-</v>
      </c>
      <c r="KT158" s="19" t="str">
        <f t="shared" ca="1" si="1259"/>
        <v>-</v>
      </c>
      <c r="KU158" s="19" t="str">
        <f t="shared" ca="1" si="1259"/>
        <v>-</v>
      </c>
      <c r="KV158" s="19" t="b">
        <f t="shared" ca="1" si="1259"/>
        <v>0</v>
      </c>
      <c r="KW158" s="144">
        <f t="shared" ca="1" si="1238"/>
        <v>2</v>
      </c>
      <c r="KX158" s="19">
        <f t="shared" ca="1" si="1259"/>
        <v>2</v>
      </c>
      <c r="KY158" s="19" t="b">
        <f t="shared" ca="1" si="1259"/>
        <v>0</v>
      </c>
      <c r="KZ158" s="19" t="str">
        <f t="shared" ca="1" si="1259"/>
        <v>-</v>
      </c>
      <c r="LA158" s="5" t="str">
        <f t="shared" ca="1" si="1239"/>
        <v>-</v>
      </c>
      <c r="LB158" s="5" t="str">
        <f t="shared" ca="1" si="1239"/>
        <v>-</v>
      </c>
      <c r="LC158" s="5" t="str">
        <f t="shared" ca="1" si="1239"/>
        <v>-</v>
      </c>
      <c r="LD158" s="5" t="str">
        <f t="shared" ca="1" si="1239"/>
        <v>-</v>
      </c>
      <c r="LE158" s="19" t="b">
        <f t="shared" ca="1" si="1260"/>
        <v>0</v>
      </c>
      <c r="LF158" s="19" t="str">
        <f t="shared" ca="1" si="1260"/>
        <v>-</v>
      </c>
      <c r="LG158" s="19" t="str">
        <f t="shared" ca="1" si="1260"/>
        <v>-</v>
      </c>
      <c r="LH158" s="19" t="b">
        <f t="shared" ca="1" si="1260"/>
        <v>1</v>
      </c>
      <c r="LI158" s="19">
        <f t="shared" ca="1" si="1260"/>
        <v>0.75</v>
      </c>
      <c r="LJ158" s="19">
        <f t="shared" ca="1" si="1260"/>
        <v>0.75</v>
      </c>
      <c r="LK158" s="19">
        <f t="shared" ca="1" si="1260"/>
        <v>0.99</v>
      </c>
      <c r="LL158" s="19">
        <f t="shared" ca="1" si="1260"/>
        <v>0.5</v>
      </c>
      <c r="LM158" s="19">
        <f t="shared" ca="1" si="1260"/>
        <v>0</v>
      </c>
      <c r="LN158" s="19">
        <f t="shared" ca="1" si="1260"/>
        <v>0</v>
      </c>
      <c r="LO158" s="19" t="str">
        <f t="shared" ca="1" si="1260"/>
        <v>-</v>
      </c>
      <c r="LP158" s="5" t="str" cm="1">
        <f t="array" aca="1" ref="LP158" ca="1">INDEX(i.meatgrid,$Q158,LP$7)</f>
        <v>-</v>
      </c>
      <c r="LQ158" s="5" t="str" cm="1">
        <f t="array" aca="1" ref="LQ158" ca="1">INDEX(i.meatgrid,$Q158,LQ$7)</f>
        <v>-</v>
      </c>
      <c r="LR158" s="19" t="str">
        <f t="shared" ca="1" si="1260"/>
        <v>-</v>
      </c>
      <c r="LS158" s="5">
        <f t="shared" ca="1" si="1241"/>
        <v>1</v>
      </c>
      <c r="LT158" s="9"/>
      <c r="LU158" s="19">
        <f t="shared" ca="1" si="1260"/>
        <v>70</v>
      </c>
      <c r="LV158" s="19">
        <f t="shared" ca="1" si="1242"/>
        <v>50</v>
      </c>
      <c r="LW158" s="19">
        <f t="shared" ca="1" si="1242"/>
        <v>80</v>
      </c>
      <c r="LX158" s="19">
        <f t="shared" ca="1" si="1242"/>
        <v>50</v>
      </c>
      <c r="LY158" s="5" t="b" cm="1">
        <f t="array" aca="1" ref="LY158" ca="1">INDEX(i.meatgrid,$Q158,LY$7)</f>
        <v>0</v>
      </c>
      <c r="LZ158" s="5" t="b" cm="1">
        <f t="array" aca="1" ref="LZ158" ca="1">INDEX(i.meatgrid,$Q158,LZ$7)</f>
        <v>0</v>
      </c>
      <c r="MA158" s="5" t="str" cm="1">
        <f t="array" aca="1" ref="MA158" ca="1">INDEX(i.meatgrid,$Q158,MA$7)</f>
        <v>-</v>
      </c>
      <c r="MB158" s="5" cm="1">
        <f t="array" aca="1" ref="MB158" ca="1">INDEX(i.meatgrid,$Q158,MB$7)</f>
        <v>40</v>
      </c>
      <c r="MC158" s="19">
        <f t="shared" ca="1" si="1243"/>
        <v>1</v>
      </c>
      <c r="MD158" s="5">
        <f t="shared" ca="1" si="1244"/>
        <v>1</v>
      </c>
      <c r="ME158" s="5" cm="1">
        <f t="array" aca="1" ref="ME158" ca="1">INDEX(i.meatgrid,$Q158,ME$7)</f>
        <v>1</v>
      </c>
      <c r="MF158" s="5" cm="1">
        <f t="array" aca="1" ref="MF158" ca="1">INDEX(i.meatgrid,$Q158,MF$7)</f>
        <v>0</v>
      </c>
      <c r="MG158" s="5" cm="1">
        <f t="array" aca="1" ref="MG158" ca="1">INDEX(i.meatgrid,$Q158,MG$7)</f>
        <v>0</v>
      </c>
      <c r="MH158" s="5" cm="1">
        <f t="array" aca="1" ref="MH158" ca="1">INDEX(i.meatgrid,$Q158,MH$7)</f>
        <v>0</v>
      </c>
      <c r="MI158" s="5" cm="1">
        <f t="array" aca="1" ref="MI158" ca="1">INDEX(i.meatgrid,$Q158,MI$7)</f>
        <v>0</v>
      </c>
      <c r="MJ158" s="5" cm="1">
        <f t="array" aca="1" ref="MJ158" ca="1">INDEX(i.meatgrid,$Q158,MJ$7)</f>
        <v>1</v>
      </c>
      <c r="MK158" s="5" cm="1">
        <f t="array" aca="1" ref="MK158" ca="1">INDEX(i.meatgrid,$Q158,MK$7)</f>
        <v>1</v>
      </c>
      <c r="ML158" s="5" cm="1">
        <f t="array" aca="1" ref="ML158" ca="1">INDEX(i.meatgrid,$Q158,ML$7)</f>
        <v>1</v>
      </c>
      <c r="MM158" s="19">
        <f t="shared" ca="1" si="1245"/>
        <v>1</v>
      </c>
      <c r="MN158" s="9"/>
      <c r="MO158" s="19" t="b">
        <f t="shared" ca="1" si="1246"/>
        <v>0</v>
      </c>
      <c r="MP158" s="19" t="b">
        <f t="shared" ca="1" si="1246"/>
        <v>0</v>
      </c>
      <c r="MQ158" s="19">
        <f t="shared" ca="1" si="1246"/>
        <v>1</v>
      </c>
      <c r="MR158" s="19">
        <f t="shared" ca="1" si="1246"/>
        <v>0.75</v>
      </c>
      <c r="MS158" s="19">
        <f t="shared" ca="1" si="1246"/>
        <v>0.75</v>
      </c>
      <c r="MT158" s="19">
        <f t="shared" ca="1" si="1246"/>
        <v>0.8</v>
      </c>
      <c r="MU158" s="19">
        <f t="shared" ca="1" si="1246"/>
        <v>0.82499999999999996</v>
      </c>
      <c r="MV158" s="19">
        <f t="shared" ca="1" si="1246"/>
        <v>0.875</v>
      </c>
      <c r="MW158" s="19">
        <f t="shared" ca="1" si="1246"/>
        <v>0.9</v>
      </c>
      <c r="MX158" s="19">
        <f t="shared" ca="1" si="1246"/>
        <v>1</v>
      </c>
      <c r="MY158" s="19">
        <f t="shared" ca="1" si="1246"/>
        <v>0.875</v>
      </c>
      <c r="MZ158" s="19" t="b">
        <f t="shared" ca="1" si="1246"/>
        <v>1</v>
      </c>
      <c r="NA158" s="19">
        <f t="shared" ca="1" si="1246"/>
        <v>74.989999999999995</v>
      </c>
      <c r="NB158" s="19" t="str">
        <f t="shared" ca="1" si="1246"/>
        <v>-</v>
      </c>
      <c r="NC158" s="19" t="str">
        <f t="shared" ca="1" si="1246"/>
        <v>-</v>
      </c>
      <c r="ND158" s="19" t="str">
        <f t="shared" ca="1" si="1246"/>
        <v>-</v>
      </c>
      <c r="NE158" s="19" t="str">
        <f t="shared" ca="1" si="1247"/>
        <v>-</v>
      </c>
      <c r="NF158" s="19" t="str">
        <f t="shared" ca="1" si="1247"/>
        <v>-</v>
      </c>
      <c r="NG158" s="19" t="str">
        <f t="shared" ca="1" si="1247"/>
        <v>-</v>
      </c>
      <c r="NH158" s="19" t="str">
        <f t="shared" ca="1" si="1247"/>
        <v>-</v>
      </c>
      <c r="NI158" s="19">
        <f t="shared" ca="1" si="1247"/>
        <v>36.99</v>
      </c>
      <c r="NJ158" s="19">
        <f t="shared" ca="1" si="1247"/>
        <v>36.99</v>
      </c>
      <c r="NK158" s="19" t="str">
        <f t="shared" ca="1" si="1247"/>
        <v>-</v>
      </c>
      <c r="NL158" s="19" t="str">
        <f t="shared" ca="1" si="1247"/>
        <v>-</v>
      </c>
      <c r="NM158" s="19" t="str">
        <f t="shared" ca="1" si="1247"/>
        <v>-</v>
      </c>
      <c r="NN158" s="19" t="str">
        <f t="shared" ca="1" si="1247"/>
        <v>-</v>
      </c>
      <c r="NO158" s="19" t="str">
        <f t="shared" ca="1" si="1247"/>
        <v>-</v>
      </c>
      <c r="NP158" s="19">
        <f t="shared" ca="1" si="1247"/>
        <v>49.99</v>
      </c>
      <c r="NQ158" s="19">
        <f t="shared" ca="1" si="1247"/>
        <v>49.99</v>
      </c>
      <c r="NR158" s="19">
        <f t="shared" ca="1" si="1247"/>
        <v>49.99</v>
      </c>
      <c r="NS158" s="19">
        <f t="shared" ca="1" si="1247"/>
        <v>49.99</v>
      </c>
      <c r="NT158" s="19">
        <f t="shared" ca="1" si="1247"/>
        <v>49.99</v>
      </c>
      <c r="NU158" s="19">
        <f t="shared" ca="1" si="1247"/>
        <v>49.99</v>
      </c>
      <c r="NV158" s="19">
        <f t="shared" ca="1" si="1247"/>
        <v>49.99</v>
      </c>
      <c r="NW158" s="19">
        <f t="shared" ca="1" si="1247"/>
        <v>49.99</v>
      </c>
      <c r="NX158" s="19">
        <f t="shared" ca="1" si="1247"/>
        <v>412.99</v>
      </c>
      <c r="NY158" s="19">
        <f t="shared" ca="1" si="1247"/>
        <v>412.99</v>
      </c>
      <c r="NZ158" s="19" t="str">
        <f t="shared" ca="1" si="1247"/>
        <v>-</v>
      </c>
      <c r="OA158" s="19" t="str">
        <f t="shared" ca="1" si="1247"/>
        <v>-</v>
      </c>
      <c r="OB158" s="19" t="str">
        <f t="shared" ca="1" si="1247"/>
        <v>-</v>
      </c>
      <c r="OC158" s="19" t="str">
        <f t="shared" ca="1" si="1247"/>
        <v>-</v>
      </c>
      <c r="OD158" s="19" t="str">
        <f t="shared" ca="1" si="1247"/>
        <v>-</v>
      </c>
      <c r="OE158" s="19">
        <f t="shared" ca="1" si="1247"/>
        <v>6.8900000000000006</v>
      </c>
      <c r="OF158" s="19">
        <f t="shared" ca="1" si="1247"/>
        <v>6.8900000000000006</v>
      </c>
      <c r="OG158" s="19">
        <f t="shared" ref="OG158:OT158" ca="1" si="1277">OFFSET(OG$5,$B158,0)</f>
        <v>6.8900000000000006</v>
      </c>
      <c r="OH158" s="19">
        <f t="shared" ca="1" si="1277"/>
        <v>6.8900000000000006</v>
      </c>
      <c r="OI158" s="19">
        <f t="shared" ca="1" si="1277"/>
        <v>6.8900000000000006</v>
      </c>
      <c r="OJ158" s="19">
        <f t="shared" ca="1" si="1277"/>
        <v>6.8900000000000006</v>
      </c>
      <c r="OK158" s="19">
        <f t="shared" ca="1" si="1277"/>
        <v>6.8900000000000006</v>
      </c>
      <c r="OL158" s="19">
        <f t="shared" ca="1" si="1277"/>
        <v>6.8900000000000006</v>
      </c>
      <c r="OM158" s="19">
        <f t="shared" ca="1" si="1277"/>
        <v>346.99</v>
      </c>
      <c r="ON158" s="19">
        <f t="shared" ca="1" si="1277"/>
        <v>346.99</v>
      </c>
      <c r="OO158" s="19" t="str">
        <f t="shared" ca="1" si="1277"/>
        <v>-</v>
      </c>
      <c r="OP158" s="19" t="str">
        <f t="shared" ca="1" si="1277"/>
        <v>-</v>
      </c>
      <c r="OQ158" s="19" t="str">
        <f t="shared" ca="1" si="1277"/>
        <v>-</v>
      </c>
      <c r="OR158" s="19" t="str">
        <f t="shared" ca="1" si="1277"/>
        <v>-</v>
      </c>
      <c r="OS158" s="19" t="str">
        <f t="shared" ca="1" si="1277"/>
        <v>-</v>
      </c>
      <c r="OT158" s="19">
        <f t="shared" ca="1" si="1277"/>
        <v>0</v>
      </c>
      <c r="OU158" s="24">
        <v>0</v>
      </c>
    </row>
    <row r="159" spans="1:411" outlineLevel="1">
      <c r="A159" s="21">
        <f t="shared" si="158"/>
        <v>154</v>
      </c>
      <c r="B159" s="21"/>
      <c r="D159" s="14"/>
      <c r="E159" t="b">
        <v>0</v>
      </c>
      <c r="H159" s="21"/>
      <c r="I159" s="21"/>
      <c r="J159" s="21"/>
      <c r="K159" s="21"/>
      <c r="L159" s="21"/>
      <c r="M159" s="21"/>
      <c r="N159" s="21"/>
      <c r="O159" s="21"/>
      <c r="P159" s="21"/>
      <c r="Q159" s="21"/>
      <c r="R159" s="21"/>
      <c r="S159" s="21"/>
      <c r="T159" s="21"/>
      <c r="U159" s="218"/>
      <c r="V159" s="218"/>
      <c r="W159" s="21"/>
      <c r="X159" s="218"/>
      <c r="Y159" s="218"/>
      <c r="Z159" s="218"/>
      <c r="AA159" s="218"/>
      <c r="AB159" s="218"/>
      <c r="AC159" s="323" t="e">
        <f>INDEX(CHOOSE($N159,DataAutumn!i.OptLTWAdj,DataWinter!i.OptLTWAdj,DataSpring!i.OptLTWAdj),AC$7+($AI159-1)*3+($W159-1)*15,$S159+($M159-1)*4)</f>
        <v>#VALUE!</v>
      </c>
      <c r="AD159" s="218"/>
      <c r="AE159" s="218"/>
      <c r="AL159" s="234" t="str">
        <f ca="1">"blank "&amp;TEXT(RAND(),"0.000")</f>
        <v>blank 0.943</v>
      </c>
      <c r="AM159" s="9" t="str">
        <f ca="1">IF(COUNTIF(AL$5:AL159,AL159)=1,"-","Dup")</f>
        <v>-</v>
      </c>
      <c r="AN159" s="9"/>
      <c r="AO159" s="14"/>
      <c r="AP159" s="14"/>
      <c r="AQ159" s="14"/>
      <c r="AR159" s="14"/>
      <c r="AS159" s="14"/>
      <c r="AT159" s="14"/>
      <c r="AU159" s="563"/>
      <c r="AV159" s="563"/>
      <c r="AW159" s="9"/>
      <c r="AX159" s="14"/>
      <c r="AY159" s="14"/>
      <c r="AZ159" s="14"/>
      <c r="BA159" s="14"/>
      <c r="BB159" s="14"/>
      <c r="BC159" s="14"/>
      <c r="BD159" s="14"/>
      <c r="BE159" s="9"/>
      <c r="BF159" s="14"/>
      <c r="BG159" s="14"/>
      <c r="BH159" s="14"/>
      <c r="BI159" s="14"/>
      <c r="BJ159" s="14"/>
      <c r="BK159" s="14"/>
      <c r="BL159" s="14"/>
      <c r="BM159" s="14"/>
      <c r="BN159" s="14"/>
      <c r="BO159" s="14"/>
      <c r="BP159" s="14"/>
      <c r="BQ159" s="9"/>
      <c r="BR159" s="14"/>
      <c r="BS159" s="14"/>
      <c r="BT159" s="14"/>
      <c r="BU159" s="14"/>
      <c r="BV159" s="14"/>
      <c r="BW159" s="14"/>
      <c r="BX159" s="14"/>
      <c r="BY159" s="14"/>
      <c r="BZ159" s="14"/>
      <c r="CA159" s="14"/>
      <c r="CB159" s="9"/>
      <c r="CC159" s="14"/>
      <c r="CD159" s="14"/>
      <c r="CE159" s="14"/>
      <c r="CF159" s="14"/>
      <c r="CG159" s="14"/>
      <c r="CH159" s="14"/>
      <c r="CI159" s="14"/>
      <c r="CJ159" s="14"/>
      <c r="CK159" s="14"/>
      <c r="CL159" s="14"/>
      <c r="CM159" s="14"/>
      <c r="CN159" s="9"/>
      <c r="CO159" s="14"/>
      <c r="CP159" s="14"/>
      <c r="CQ159" s="14"/>
      <c r="CR159" s="14"/>
      <c r="CS159" s="14"/>
      <c r="CT159" s="14"/>
      <c r="CU159" s="14"/>
      <c r="CV159" s="14"/>
      <c r="CW159" s="14"/>
      <c r="CX159" s="14"/>
      <c r="CY159" s="14"/>
      <c r="CZ159" s="14"/>
      <c r="DA159" s="14"/>
      <c r="DB159" s="14"/>
      <c r="DC159" s="14"/>
      <c r="DD159" s="14"/>
      <c r="DE159" s="14"/>
      <c r="DF159" s="14"/>
      <c r="DG159" s="14"/>
      <c r="DH159" s="14"/>
      <c r="DI159" s="14"/>
      <c r="DJ159" s="14"/>
      <c r="DK159" s="14"/>
      <c r="DL159" s="14"/>
      <c r="DM159" s="14"/>
      <c r="DN159" s="14"/>
      <c r="DO159" s="14"/>
      <c r="DP159" s="14"/>
      <c r="DQ159" s="14"/>
      <c r="DR159" s="14"/>
      <c r="DS159" s="14"/>
      <c r="DT159" s="14"/>
      <c r="DU159" s="14"/>
      <c r="DV159" s="14"/>
      <c r="DW159" s="14"/>
      <c r="DX159" s="14"/>
      <c r="DY159" s="14"/>
      <c r="DZ159" s="14"/>
      <c r="EA159" s="14"/>
      <c r="EB159" s="14"/>
      <c r="EC159" s="14"/>
      <c r="ED159" s="14"/>
      <c r="EE159" s="14"/>
      <c r="EF159" s="14"/>
      <c r="EG159" s="14"/>
      <c r="EH159" s="14"/>
      <c r="EI159" s="14"/>
      <c r="EJ159" s="14"/>
      <c r="EK159" s="14"/>
      <c r="EL159" s="14"/>
      <c r="EM159" s="14"/>
      <c r="EN159" s="14"/>
      <c r="EO159" s="14"/>
      <c r="EP159" s="14"/>
      <c r="EQ159" s="14"/>
      <c r="ER159" s="14"/>
      <c r="ES159" s="14"/>
      <c r="ET159" s="14"/>
      <c r="EU159" s="14"/>
      <c r="EV159" s="14"/>
      <c r="EW159" s="14"/>
      <c r="EX159" s="14"/>
      <c r="EY159" s="14"/>
      <c r="EZ159" s="14"/>
      <c r="FA159" s="14"/>
      <c r="FB159" s="14"/>
      <c r="FC159" s="14"/>
      <c r="FD159" s="14"/>
      <c r="FE159" s="14"/>
      <c r="FF159" s="14"/>
      <c r="FG159" s="14"/>
      <c r="FH159" s="14"/>
      <c r="FI159" s="14"/>
      <c r="FJ159" s="14"/>
      <c r="FK159" s="14"/>
      <c r="FL159" s="14"/>
      <c r="FM159" s="14"/>
      <c r="FN159" s="14"/>
      <c r="FO159" s="14"/>
      <c r="FP159" s="14"/>
      <c r="FQ159" s="14"/>
      <c r="FR159" s="14"/>
      <c r="FS159" s="14"/>
      <c r="FT159" s="14"/>
      <c r="FU159" s="14"/>
      <c r="FV159" s="14"/>
      <c r="FW159" s="14"/>
      <c r="FX159" s="14"/>
      <c r="FY159" s="14"/>
      <c r="FZ159" s="14"/>
      <c r="GA159" s="14"/>
      <c r="GB159" s="14"/>
      <c r="GC159" s="14"/>
      <c r="GD159" s="14"/>
      <c r="GE159" s="14"/>
      <c r="GF159" s="14"/>
      <c r="GG159" s="14"/>
      <c r="GH159" s="14"/>
      <c r="GI159" s="14"/>
      <c r="GJ159" s="14"/>
      <c r="GK159" s="14"/>
      <c r="GL159" s="14"/>
      <c r="GM159" s="14"/>
      <c r="GN159" s="14"/>
      <c r="GO159" s="14"/>
      <c r="GP159" s="14"/>
      <c r="GQ159" s="14"/>
      <c r="GR159" s="14"/>
      <c r="GS159" s="14"/>
      <c r="GT159" s="14"/>
      <c r="GU159" s="14"/>
      <c r="GV159" s="14"/>
      <c r="GW159" s="14"/>
      <c r="GX159" s="14"/>
      <c r="GY159" s="14"/>
      <c r="GZ159" s="14"/>
      <c r="HA159" s="14"/>
      <c r="HB159" s="14"/>
      <c r="HC159" s="14"/>
      <c r="HD159" s="14"/>
      <c r="HE159" s="14"/>
      <c r="HF159" s="14"/>
      <c r="HG159" s="14"/>
      <c r="HH159" s="14"/>
      <c r="HI159" s="14"/>
      <c r="HJ159" s="14"/>
      <c r="HK159" s="14"/>
      <c r="HL159" s="14"/>
      <c r="HM159" s="14"/>
      <c r="HN159" s="14"/>
      <c r="HO159" s="14"/>
      <c r="HP159" s="14"/>
      <c r="HQ159" s="14"/>
      <c r="HR159" s="14"/>
      <c r="HS159" s="14"/>
      <c r="HT159" s="14"/>
      <c r="HU159" s="14"/>
      <c r="HV159" s="14"/>
      <c r="HW159" s="14"/>
      <c r="HX159" s="14"/>
      <c r="HY159" s="14"/>
      <c r="HZ159" s="14"/>
      <c r="IA159" s="14"/>
      <c r="IB159" s="14"/>
      <c r="IC159" s="14"/>
      <c r="ID159" s="14"/>
      <c r="IE159" s="14"/>
      <c r="IF159" s="9"/>
      <c r="IG159" s="14"/>
      <c r="IH159" s="14"/>
      <c r="II159" s="14"/>
      <c r="IJ159" s="14"/>
      <c r="IK159" s="14"/>
      <c r="IL159" s="14"/>
      <c r="IM159" s="14"/>
      <c r="IN159" s="14"/>
      <c r="IO159" s="14"/>
      <c r="IP159" s="14"/>
      <c r="IQ159" s="14"/>
      <c r="IR159" s="14"/>
      <c r="IS159" s="14"/>
      <c r="IT159" s="14"/>
      <c r="IU159" s="14"/>
      <c r="IV159" s="14"/>
      <c r="IW159" s="14"/>
      <c r="IX159" s="14"/>
      <c r="IY159" s="14"/>
      <c r="IZ159" s="14"/>
      <c r="JA159" s="14"/>
      <c r="JB159" s="14"/>
      <c r="JC159" s="14"/>
      <c r="JD159" s="14"/>
      <c r="JE159" s="14"/>
      <c r="JF159" s="14"/>
      <c r="JG159" s="14"/>
      <c r="JH159" s="14"/>
      <c r="JI159" s="14"/>
      <c r="JJ159" s="14"/>
      <c r="JK159" s="14"/>
      <c r="JL159" s="14"/>
      <c r="JM159" s="14"/>
      <c r="JN159" s="14"/>
      <c r="JO159" s="9"/>
      <c r="JP159" s="14"/>
      <c r="JQ159" s="14"/>
      <c r="JR159" s="14"/>
      <c r="JS159" s="14"/>
      <c r="JT159" s="14"/>
      <c r="JU159" s="14"/>
      <c r="JV159" s="14"/>
      <c r="JW159" s="14"/>
      <c r="JX159" s="14"/>
      <c r="JY159" s="14"/>
      <c r="JZ159" s="14"/>
      <c r="KA159" s="14"/>
      <c r="KB159" s="14"/>
      <c r="KC159" s="14"/>
      <c r="KD159" s="14"/>
      <c r="KE159" s="14"/>
      <c r="KF159" s="14"/>
      <c r="KG159" s="14"/>
      <c r="KH159" s="14"/>
      <c r="KI159" s="14"/>
      <c r="KJ159" s="14"/>
      <c r="KK159" s="14"/>
      <c r="KL159" s="14"/>
      <c r="KM159" s="14"/>
      <c r="KN159" s="14"/>
      <c r="KO159" s="14"/>
      <c r="KP159" s="14"/>
      <c r="KQ159" s="14"/>
      <c r="KR159" s="14"/>
      <c r="KS159" s="14"/>
      <c r="KT159" s="14"/>
      <c r="KU159" s="14"/>
      <c r="KV159" s="14"/>
      <c r="KW159" s="14"/>
      <c r="KX159" s="14"/>
      <c r="KY159" s="14"/>
      <c r="KZ159" s="14"/>
      <c r="LA159" s="14"/>
      <c r="LB159" s="14"/>
      <c r="LC159" s="14"/>
      <c r="LD159" s="14"/>
      <c r="LE159" s="14"/>
      <c r="LF159" s="14"/>
      <c r="LG159" s="14"/>
      <c r="LH159" s="14"/>
      <c r="LI159" s="14"/>
      <c r="LJ159" s="14"/>
      <c r="LK159" s="14"/>
      <c r="LL159" s="14"/>
      <c r="LM159" s="14"/>
      <c r="LN159" s="14"/>
      <c r="LO159" s="14"/>
      <c r="LP159" s="14"/>
      <c r="LQ159" s="14"/>
      <c r="LR159" s="14"/>
      <c r="LS159" s="14"/>
      <c r="LT159" s="9"/>
      <c r="LU159" s="14"/>
      <c r="LV159" s="14"/>
      <c r="LW159" s="14"/>
      <c r="LX159" s="14"/>
      <c r="LY159" s="14"/>
      <c r="LZ159" s="14"/>
      <c r="MA159" s="14"/>
      <c r="MB159" s="14"/>
      <c r="MC159" s="14"/>
      <c r="MD159" s="14"/>
      <c r="ME159" s="14"/>
      <c r="MF159" s="14"/>
      <c r="MG159" s="14"/>
      <c r="MH159" s="14"/>
      <c r="MI159" s="14"/>
      <c r="MJ159" s="14"/>
      <c r="MK159" s="14"/>
      <c r="ML159" s="14"/>
      <c r="MM159" s="14"/>
      <c r="MN159" s="9"/>
      <c r="MO159" s="14"/>
      <c r="MP159" s="14"/>
      <c r="MQ159" s="14"/>
      <c r="MR159" s="14"/>
      <c r="MS159" s="14"/>
      <c r="MT159" s="14"/>
      <c r="MU159" s="14"/>
      <c r="MV159" s="14"/>
      <c r="MW159" s="14"/>
      <c r="MX159" s="14"/>
      <c r="MY159" s="14"/>
      <c r="MZ159" s="14"/>
      <c r="NA159" s="14"/>
      <c r="NB159" s="14"/>
      <c r="NC159" s="14"/>
      <c r="ND159" s="14"/>
      <c r="NE159" s="14"/>
      <c r="NF159" s="14"/>
      <c r="NG159" s="14"/>
      <c r="NH159" s="14"/>
      <c r="NI159" s="14"/>
      <c r="NJ159" s="14"/>
      <c r="NK159" s="14"/>
      <c r="NL159" s="14"/>
      <c r="NM159" s="14"/>
      <c r="NN159" s="14"/>
      <c r="NO159" s="14"/>
      <c r="NP159" s="14"/>
      <c r="NQ159" s="14"/>
      <c r="NR159" s="14"/>
      <c r="NS159" s="14"/>
      <c r="NT159" s="14"/>
      <c r="NU159" s="14"/>
      <c r="NV159" s="14"/>
      <c r="NW159" s="14"/>
      <c r="NX159" s="14"/>
      <c r="NY159" s="14"/>
      <c r="NZ159" s="14"/>
      <c r="OA159" s="14"/>
      <c r="OB159" s="14"/>
      <c r="OC159" s="14"/>
      <c r="OD159" s="14"/>
      <c r="OE159" s="14"/>
      <c r="OF159" s="14"/>
      <c r="OG159" s="14"/>
      <c r="OH159" s="14"/>
      <c r="OI159" s="14"/>
      <c r="OJ159" s="14"/>
      <c r="OK159" s="14"/>
      <c r="OL159" s="14"/>
      <c r="OM159" s="14"/>
      <c r="ON159" s="14"/>
      <c r="OO159" s="14"/>
      <c r="OP159" s="14"/>
      <c r="OQ159" s="14"/>
      <c r="OR159" s="14"/>
      <c r="OS159" s="14"/>
      <c r="OT159" s="14"/>
      <c r="OU159" s="24">
        <v>0</v>
      </c>
    </row>
    <row r="160" spans="1:411">
      <c r="A160" s="21">
        <f>ROW(A160)-5</f>
        <v>155</v>
      </c>
      <c r="B160" s="21"/>
      <c r="D160" s="14"/>
      <c r="E160" t="b">
        <v>0</v>
      </c>
      <c r="G160" s="32" t="s">
        <v>1019</v>
      </c>
      <c r="M160">
        <v>1</v>
      </c>
      <c r="N160">
        <v>1</v>
      </c>
      <c r="P160">
        <v>1</v>
      </c>
      <c r="Q160">
        <v>1</v>
      </c>
      <c r="R160">
        <v>1</v>
      </c>
      <c r="S160">
        <v>1</v>
      </c>
      <c r="T160">
        <v>1</v>
      </c>
      <c r="U160" s="218"/>
      <c r="V160" s="218"/>
      <c r="W160">
        <v>0</v>
      </c>
      <c r="X160" s="218"/>
      <c r="Y160" s="218">
        <v>81</v>
      </c>
      <c r="Z160" s="218">
        <v>81</v>
      </c>
      <c r="AA160" s="218">
        <v>81</v>
      </c>
      <c r="AB160" s="218">
        <v>1</v>
      </c>
      <c r="AC160" s="218">
        <v>1</v>
      </c>
      <c r="AD160" s="218">
        <v>1</v>
      </c>
      <c r="AE160" s="218">
        <v>1</v>
      </c>
      <c r="AL160" s="233" t="s">
        <v>1757</v>
      </c>
      <c r="AM160" s="9" t="s">
        <v>34</v>
      </c>
      <c r="AN160" s="9"/>
      <c r="AO160" s="515"/>
      <c r="AP160" s="515"/>
      <c r="AQ160" s="515"/>
      <c r="AR160" s="515"/>
      <c r="AS160" s="515"/>
      <c r="AT160" s="515"/>
      <c r="AU160" s="563"/>
      <c r="AV160" s="563"/>
      <c r="AW160" s="9"/>
      <c r="AX160" s="515"/>
      <c r="AY160" s="515"/>
      <c r="AZ160" s="515"/>
      <c r="BA160" s="515"/>
      <c r="BB160" s="515"/>
      <c r="BC160" s="515"/>
      <c r="BD160" s="515"/>
      <c r="BE160" s="9"/>
      <c r="BF160" s="515"/>
      <c r="BG160" s="515"/>
      <c r="BH160" s="515"/>
      <c r="BI160" s="515"/>
      <c r="BJ160" s="515"/>
      <c r="BK160" s="515"/>
      <c r="BL160" s="515"/>
      <c r="BM160" s="515"/>
      <c r="BN160" s="515"/>
      <c r="BO160" s="515"/>
      <c r="BP160" s="515"/>
      <c r="BQ160" s="9"/>
      <c r="BR160" s="515"/>
      <c r="BS160" s="515"/>
      <c r="BT160" s="515"/>
      <c r="BU160" s="515"/>
      <c r="BV160" s="515"/>
      <c r="BW160" s="515"/>
      <c r="BX160" s="515"/>
      <c r="BY160" s="515"/>
      <c r="BZ160" s="515"/>
      <c r="CA160" s="515"/>
      <c r="CB160" s="9"/>
      <c r="CC160" s="515"/>
      <c r="CD160" s="515"/>
      <c r="CE160" s="515"/>
      <c r="CF160" s="515"/>
      <c r="CG160" s="515"/>
      <c r="CH160" s="515"/>
      <c r="CI160" s="515"/>
      <c r="CJ160" s="515"/>
      <c r="CK160" s="515"/>
      <c r="CL160" s="515"/>
      <c r="CM160" s="515"/>
      <c r="CN160" s="9"/>
      <c r="CO160" s="515"/>
      <c r="CP160" s="515"/>
      <c r="CQ160" s="515"/>
      <c r="CR160" s="515"/>
      <c r="CS160" s="515"/>
      <c r="CT160" s="515"/>
      <c r="CU160" s="515"/>
      <c r="CV160" s="515"/>
      <c r="CW160" s="515"/>
      <c r="CX160" s="515"/>
      <c r="CY160" s="515"/>
      <c r="CZ160" s="515"/>
      <c r="DA160" s="515"/>
      <c r="DB160" s="515"/>
      <c r="DC160" s="515"/>
      <c r="DD160" s="515"/>
      <c r="DE160" s="515"/>
      <c r="DF160" s="515"/>
      <c r="DG160" s="515"/>
      <c r="DH160" s="515"/>
      <c r="DI160" s="515"/>
      <c r="DJ160" s="515"/>
      <c r="DK160" s="515"/>
      <c r="DL160" s="515"/>
      <c r="DM160" s="515"/>
      <c r="DN160" s="515"/>
      <c r="DO160" s="515"/>
      <c r="DP160" s="515"/>
      <c r="DQ160" s="515"/>
      <c r="DR160" s="515"/>
      <c r="DS160" s="515"/>
      <c r="DT160" s="515"/>
      <c r="DU160" s="515"/>
      <c r="DV160" s="515"/>
      <c r="DW160" s="515"/>
      <c r="DX160" s="515"/>
      <c r="DY160" s="515"/>
      <c r="DZ160" s="515"/>
      <c r="EA160" s="515"/>
      <c r="EB160" s="515"/>
      <c r="EC160" s="515"/>
      <c r="ED160" s="516"/>
      <c r="EE160" s="515"/>
      <c r="EF160" s="515"/>
      <c r="EG160" s="515"/>
      <c r="EH160" s="515"/>
      <c r="EI160" s="515"/>
      <c r="EJ160" s="515"/>
      <c r="EK160" s="515"/>
      <c r="EL160" s="515"/>
      <c r="EM160" s="515"/>
      <c r="EN160" s="515"/>
      <c r="EO160" s="515"/>
      <c r="EP160" s="515"/>
      <c r="EQ160" s="515"/>
      <c r="ER160" s="515"/>
      <c r="ES160" s="515"/>
      <c r="ET160" s="515"/>
      <c r="EU160" s="515"/>
      <c r="EV160" s="515"/>
      <c r="EW160" s="515"/>
      <c r="EX160" s="515"/>
      <c r="EY160" s="515"/>
      <c r="EZ160" s="515"/>
      <c r="FA160" s="515"/>
      <c r="FB160" s="515"/>
      <c r="FC160" s="515"/>
      <c r="FD160" s="515"/>
      <c r="FE160" s="515"/>
      <c r="FF160" s="515"/>
      <c r="FG160" s="515"/>
      <c r="FH160" s="515"/>
      <c r="FI160" s="515"/>
      <c r="FJ160" s="515"/>
      <c r="FK160" s="515"/>
      <c r="FL160" s="515"/>
      <c r="FM160" s="515"/>
      <c r="FN160" s="515"/>
      <c r="FO160" s="515"/>
      <c r="FP160" s="515"/>
      <c r="FQ160" s="515"/>
      <c r="FR160" s="515"/>
      <c r="FS160" s="515"/>
      <c r="FT160" s="515"/>
      <c r="FU160" s="515"/>
      <c r="FV160" s="515"/>
      <c r="FW160" s="515"/>
      <c r="FX160" s="515"/>
      <c r="FY160" s="515"/>
      <c r="FZ160" s="515"/>
      <c r="GA160" s="515"/>
      <c r="GB160" s="515"/>
      <c r="GC160" s="515"/>
      <c r="GD160" s="515"/>
      <c r="GE160" s="515"/>
      <c r="GF160" s="515"/>
      <c r="GG160" s="515"/>
      <c r="GH160" s="515"/>
      <c r="GI160" s="515"/>
      <c r="GJ160" s="515"/>
      <c r="GK160" s="515"/>
      <c r="GL160" s="515"/>
      <c r="GM160" s="515"/>
      <c r="GN160" s="515"/>
      <c r="GO160" s="515"/>
      <c r="GP160" s="515"/>
      <c r="GQ160" s="515"/>
      <c r="GR160" s="515"/>
      <c r="GS160" s="515"/>
      <c r="GT160" s="515"/>
      <c r="GU160" s="515"/>
      <c r="GV160" s="515"/>
      <c r="GW160" s="515"/>
      <c r="GX160" s="515"/>
      <c r="GY160" s="515"/>
      <c r="GZ160" s="515"/>
      <c r="HA160" s="515"/>
      <c r="HB160" s="515"/>
      <c r="HC160" s="515"/>
      <c r="HD160" s="515"/>
      <c r="HE160" s="515"/>
      <c r="HF160" s="515"/>
      <c r="HG160" s="515"/>
      <c r="HH160" s="515"/>
      <c r="HI160" s="515"/>
      <c r="HJ160" s="515"/>
      <c r="HK160" s="515"/>
      <c r="HL160" s="515"/>
      <c r="HM160" s="515"/>
      <c r="HN160" s="515"/>
      <c r="HO160" s="515"/>
      <c r="HP160" s="515"/>
      <c r="HQ160" s="515"/>
      <c r="HR160" s="515"/>
      <c r="HS160" s="515"/>
      <c r="HT160" s="515"/>
      <c r="HU160" s="515"/>
      <c r="HV160" s="515"/>
      <c r="HW160" s="515"/>
      <c r="HX160" s="515"/>
      <c r="HY160" s="515"/>
      <c r="HZ160" s="515"/>
      <c r="IA160" s="515"/>
      <c r="IB160" s="515"/>
      <c r="IC160" s="515"/>
      <c r="ID160" s="515"/>
      <c r="IE160" s="515"/>
      <c r="IF160" s="9"/>
      <c r="IG160" s="515"/>
      <c r="IH160" s="515"/>
      <c r="II160" s="515"/>
      <c r="IJ160" s="515"/>
      <c r="IK160" s="515"/>
      <c r="IL160" s="515"/>
      <c r="IM160" s="515"/>
      <c r="IN160" s="515"/>
      <c r="IO160" s="515"/>
      <c r="IP160" s="515"/>
      <c r="IQ160" s="515"/>
      <c r="IR160" s="515"/>
      <c r="IS160" s="515"/>
      <c r="IT160" s="515"/>
      <c r="IU160" s="515"/>
      <c r="IV160" s="515"/>
      <c r="IW160" s="515"/>
      <c r="IX160" s="515"/>
      <c r="IY160" s="515"/>
      <c r="IZ160" s="515"/>
      <c r="JA160" s="515"/>
      <c r="JB160" s="515"/>
      <c r="JC160" s="515"/>
      <c r="JD160" s="515"/>
      <c r="JE160" s="515"/>
      <c r="JF160" s="515"/>
      <c r="JG160" s="515"/>
      <c r="JH160" s="515"/>
      <c r="JI160" s="515"/>
      <c r="JJ160" s="515"/>
      <c r="JK160" s="515"/>
      <c r="JL160" s="515"/>
      <c r="JM160" s="515"/>
      <c r="JN160" s="515"/>
      <c r="JO160" s="9"/>
      <c r="JP160" s="515"/>
      <c r="JQ160" s="515"/>
      <c r="JR160" s="515"/>
      <c r="JS160" s="515"/>
      <c r="JT160" s="515"/>
      <c r="JU160" s="515"/>
      <c r="JV160" s="515"/>
      <c r="JW160" s="515"/>
      <c r="JX160" s="515"/>
      <c r="JY160" s="515"/>
      <c r="JZ160" s="515"/>
      <c r="KA160" s="515"/>
      <c r="KB160" s="515"/>
      <c r="KC160" s="515"/>
      <c r="KD160" s="515"/>
      <c r="KE160" s="515"/>
      <c r="KF160" s="515"/>
      <c r="KG160" s="515"/>
      <c r="KH160" s="515"/>
      <c r="KI160" s="515"/>
      <c r="KJ160" s="515"/>
      <c r="KK160" s="515"/>
      <c r="KL160" s="515"/>
      <c r="KM160" s="515"/>
      <c r="KN160" s="515"/>
      <c r="KO160" s="515"/>
      <c r="KP160" s="515"/>
      <c r="KQ160" s="515"/>
      <c r="KR160" s="515"/>
      <c r="KS160" s="515"/>
      <c r="KT160" s="515"/>
      <c r="KU160" s="515"/>
      <c r="KV160" s="515"/>
      <c r="KW160" s="515"/>
      <c r="KX160" s="515"/>
      <c r="KY160" s="515"/>
      <c r="KZ160" s="515"/>
      <c r="LA160" s="515"/>
      <c r="LB160" s="515"/>
      <c r="LC160" s="515"/>
      <c r="LD160" s="515"/>
      <c r="LE160" s="515"/>
      <c r="LF160" s="515"/>
      <c r="LG160" s="515"/>
      <c r="LH160" s="515"/>
      <c r="LI160" s="515"/>
      <c r="LJ160" s="515"/>
      <c r="LK160" s="515"/>
      <c r="LL160" s="515"/>
      <c r="LM160" s="515"/>
      <c r="LN160" s="515"/>
      <c r="LO160" s="515"/>
      <c r="LP160" s="515"/>
      <c r="LQ160" s="515"/>
      <c r="LR160" s="515"/>
      <c r="LS160" s="515"/>
      <c r="LT160" s="9"/>
      <c r="LU160" s="515"/>
      <c r="LV160" s="515"/>
      <c r="LW160" s="515"/>
      <c r="LX160" s="515"/>
      <c r="LY160" s="515"/>
      <c r="LZ160" s="515"/>
      <c r="MA160" s="515"/>
      <c r="MB160" s="515"/>
      <c r="MC160" s="515"/>
      <c r="MD160" s="515"/>
      <c r="ME160" s="515"/>
      <c r="MF160" s="515"/>
      <c r="MG160" s="515"/>
      <c r="MH160" s="515"/>
      <c r="MI160" s="515"/>
      <c r="MJ160" s="515"/>
      <c r="MK160" s="515"/>
      <c r="ML160" s="515"/>
      <c r="MM160" s="515"/>
      <c r="MN160" s="9"/>
      <c r="MO160" s="515"/>
      <c r="MP160" s="515"/>
      <c r="MQ160" s="515"/>
      <c r="MR160" s="515"/>
      <c r="MS160" s="515"/>
      <c r="MT160" s="515"/>
      <c r="MU160" s="515"/>
      <c r="MV160" s="515"/>
      <c r="MW160" s="515"/>
      <c r="MX160" s="515"/>
      <c r="MY160" s="515"/>
      <c r="MZ160" s="515"/>
      <c r="NA160" s="515"/>
      <c r="NB160" s="515"/>
      <c r="NC160" s="515"/>
      <c r="ND160" s="515"/>
      <c r="NE160" s="515"/>
      <c r="NF160" s="515"/>
      <c r="NG160" s="515"/>
      <c r="NH160" s="515"/>
      <c r="NI160" s="515"/>
      <c r="NJ160" s="515"/>
      <c r="NK160" s="515"/>
      <c r="NL160" s="515"/>
      <c r="NM160" s="515"/>
      <c r="NN160" s="515"/>
      <c r="NO160" s="515"/>
      <c r="NP160" s="515"/>
      <c r="NQ160" s="515"/>
      <c r="NR160" s="515"/>
      <c r="NS160" s="515"/>
      <c r="NT160" s="515"/>
      <c r="NU160" s="515"/>
      <c r="NV160" s="515"/>
      <c r="NW160" s="515"/>
      <c r="NX160" s="515"/>
      <c r="NY160" s="515"/>
      <c r="NZ160" s="515"/>
      <c r="OA160" s="515"/>
      <c r="OB160" s="515"/>
      <c r="OC160" s="515"/>
      <c r="OD160" s="515"/>
      <c r="OE160" s="515"/>
      <c r="OF160" s="515"/>
      <c r="OG160" s="515"/>
      <c r="OH160" s="515"/>
      <c r="OI160" s="515"/>
      <c r="OJ160" s="515"/>
      <c r="OK160" s="515"/>
      <c r="OL160" s="515"/>
      <c r="OM160" s="515"/>
      <c r="ON160" s="515"/>
      <c r="OO160" s="515"/>
      <c r="OP160" s="515"/>
      <c r="OQ160" s="515"/>
      <c r="OR160" s="515"/>
      <c r="OS160" s="515"/>
      <c r="OT160" s="515"/>
      <c r="OU160" s="24">
        <v>0</v>
      </c>
    </row>
    <row r="161" spans="1:411" outlineLevel="1">
      <c r="A161" s="21">
        <f>ROW(A161)-5</f>
        <v>156</v>
      </c>
      <c r="B161" s="21"/>
      <c r="D161" s="14"/>
      <c r="E161" t="b">
        <v>0</v>
      </c>
      <c r="G161" s="32" t="s">
        <v>1020</v>
      </c>
      <c r="M161">
        <v>4</v>
      </c>
      <c r="N161">
        <v>3</v>
      </c>
      <c r="P161">
        <v>1</v>
      </c>
      <c r="Q161">
        <v>4</v>
      </c>
      <c r="R161">
        <v>1</v>
      </c>
      <c r="S161">
        <v>4</v>
      </c>
      <c r="T161">
        <v>1</v>
      </c>
      <c r="U161" s="218"/>
      <c r="V161" s="218"/>
      <c r="W161">
        <v>0</v>
      </c>
      <c r="X161" s="218"/>
      <c r="Y161" s="218">
        <f>Y160+26</f>
        <v>107</v>
      </c>
      <c r="Z161" s="218">
        <f>Z160+26</f>
        <v>107</v>
      </c>
      <c r="AA161" s="218">
        <f>AA160+26</f>
        <v>107</v>
      </c>
      <c r="AB161" s="218">
        <v>3</v>
      </c>
      <c r="AC161" s="218">
        <v>5</v>
      </c>
      <c r="AD161" s="218">
        <v>5</v>
      </c>
      <c r="AE161" s="218">
        <v>5</v>
      </c>
      <c r="AL161" s="559" t="s">
        <v>1855</v>
      </c>
      <c r="AM161" s="9" t="str">
        <f ca="1">IF(COUNTIF(AL$5:AL161,AL161)=1,"-","Dup")</f>
        <v>Dup</v>
      </c>
      <c r="AN161" s="9"/>
      <c r="AO161" s="14"/>
      <c r="AP161" s="14"/>
      <c r="AQ161" s="14"/>
      <c r="AR161" s="14"/>
      <c r="AS161" s="14"/>
      <c r="AT161" s="14"/>
      <c r="AU161" s="563"/>
      <c r="AV161" s="563"/>
      <c r="AW161" s="9"/>
      <c r="AX161" s="14"/>
      <c r="AY161" s="14"/>
      <c r="AZ161" s="14"/>
      <c r="BA161" s="14"/>
      <c r="BB161" s="14"/>
      <c r="BC161" s="14"/>
      <c r="BD161" s="14"/>
      <c r="BE161" s="9"/>
      <c r="BF161" s="14"/>
      <c r="BG161" s="14"/>
      <c r="BH161" s="14"/>
      <c r="BI161" s="14"/>
      <c r="BJ161" s="14"/>
      <c r="BK161" s="14"/>
      <c r="BL161" s="14"/>
      <c r="BM161" s="14"/>
      <c r="BN161" s="14"/>
      <c r="BO161" s="14"/>
      <c r="BP161" s="14"/>
      <c r="BQ161" s="9"/>
      <c r="BR161" s="14"/>
      <c r="BS161" s="14"/>
      <c r="BT161" s="14"/>
      <c r="BU161" s="14"/>
      <c r="BV161" s="14"/>
      <c r="BW161" s="14"/>
      <c r="BX161" s="14"/>
      <c r="BY161" s="14"/>
      <c r="BZ161" s="14"/>
      <c r="CA161" s="14"/>
      <c r="CB161" s="9"/>
      <c r="CC161" s="14"/>
      <c r="CD161" s="14"/>
      <c r="CE161" s="14"/>
      <c r="CF161" s="14"/>
      <c r="CG161" s="14"/>
      <c r="CH161" s="153"/>
      <c r="CI161" s="14"/>
      <c r="CJ161" s="14"/>
      <c r="CK161" s="14"/>
      <c r="CL161" s="14"/>
      <c r="CM161" s="14"/>
      <c r="CN161" s="9"/>
      <c r="CO161" s="14"/>
      <c r="CP161" s="14"/>
      <c r="CQ161" s="14"/>
      <c r="CR161" s="14"/>
      <c r="CS161" s="14"/>
      <c r="CT161" s="14"/>
      <c r="CU161" s="14"/>
      <c r="CV161" s="14"/>
      <c r="CW161" s="14"/>
      <c r="CX161" s="14"/>
      <c r="CY161" s="14"/>
      <c r="CZ161" s="14"/>
      <c r="DA161" s="14"/>
      <c r="DB161" s="14"/>
      <c r="DC161" s="14"/>
      <c r="DD161" s="14"/>
      <c r="DE161" s="14"/>
      <c r="DF161" s="14"/>
      <c r="DG161" s="14"/>
      <c r="DH161" s="14"/>
      <c r="DI161" s="14"/>
      <c r="DJ161" s="14"/>
      <c r="DK161" s="14"/>
      <c r="DL161" s="14"/>
      <c r="DM161" s="14"/>
      <c r="DN161" s="14"/>
      <c r="DO161" s="14"/>
      <c r="DP161" s="14"/>
      <c r="DQ161" s="14"/>
      <c r="DR161" s="14"/>
      <c r="DS161" s="14"/>
      <c r="DT161" s="14"/>
      <c r="DU161" s="14"/>
      <c r="DV161" s="14"/>
      <c r="DW161" s="14"/>
      <c r="DX161" s="14"/>
      <c r="DY161" s="14"/>
      <c r="DZ161" s="14"/>
      <c r="EA161" s="14"/>
      <c r="EB161" s="14"/>
      <c r="EC161" s="14"/>
      <c r="ED161" s="322"/>
      <c r="EE161" s="14"/>
      <c r="EF161" s="14"/>
      <c r="EG161" s="14"/>
      <c r="EH161" s="14"/>
      <c r="EI161" s="14"/>
      <c r="EJ161" s="14"/>
      <c r="EK161" s="14"/>
      <c r="EL161" s="14"/>
      <c r="EM161" s="14"/>
      <c r="EN161" s="14"/>
      <c r="EO161" s="14"/>
      <c r="EP161" s="14"/>
      <c r="EQ161" s="14"/>
      <c r="ER161" s="14"/>
      <c r="ES161" s="14"/>
      <c r="ET161" s="14"/>
      <c r="EU161" s="14"/>
      <c r="EV161" s="14"/>
      <c r="EW161" s="14"/>
      <c r="EX161" s="14"/>
      <c r="EY161" s="14"/>
      <c r="EZ161" s="14"/>
      <c r="FA161" s="14"/>
      <c r="FB161" s="14"/>
      <c r="FC161" s="14"/>
      <c r="FD161" s="14"/>
      <c r="FE161" s="14"/>
      <c r="FF161" s="14"/>
      <c r="FG161" s="14"/>
      <c r="FH161" s="14"/>
      <c r="FI161" s="14"/>
      <c r="FJ161" s="14"/>
      <c r="FK161" s="14"/>
      <c r="FL161" s="14"/>
      <c r="FM161" s="14"/>
      <c r="FN161" s="14"/>
      <c r="FO161" s="14"/>
      <c r="FP161" s="14"/>
      <c r="FQ161" s="14"/>
      <c r="FR161" s="14"/>
      <c r="FS161" s="14"/>
      <c r="FT161" s="14"/>
      <c r="FU161" s="14"/>
      <c r="FV161" s="14"/>
      <c r="FW161" s="14"/>
      <c r="FX161" s="14"/>
      <c r="FY161" s="14"/>
      <c r="FZ161" s="14"/>
      <c r="GA161" s="14"/>
      <c r="GB161" s="14"/>
      <c r="GC161" s="14"/>
      <c r="GD161" s="14"/>
      <c r="GE161" s="14"/>
      <c r="GF161" s="14"/>
      <c r="GG161" s="14"/>
      <c r="GH161" s="14"/>
      <c r="GI161" s="14"/>
      <c r="GJ161" s="14"/>
      <c r="GK161" s="14"/>
      <c r="GL161" s="14"/>
      <c r="GM161" s="14"/>
      <c r="GN161" s="14"/>
      <c r="GO161" s="14"/>
      <c r="GP161" s="14"/>
      <c r="GQ161" s="14"/>
      <c r="GR161" s="14"/>
      <c r="GS161" s="14"/>
      <c r="GT161" s="14"/>
      <c r="GU161" s="14"/>
      <c r="GV161" s="14"/>
      <c r="GW161" s="14"/>
      <c r="GX161" s="14"/>
      <c r="GY161" s="14"/>
      <c r="GZ161" s="14"/>
      <c r="HA161" s="14"/>
      <c r="HB161" s="14"/>
      <c r="HC161" s="14"/>
      <c r="HD161" s="14"/>
      <c r="HE161" s="14"/>
      <c r="HF161" s="14"/>
      <c r="HG161" s="14"/>
      <c r="HH161" s="14"/>
      <c r="HI161" s="14"/>
      <c r="HJ161" s="14"/>
      <c r="HK161" s="14"/>
      <c r="HL161" s="14"/>
      <c r="HM161" s="14"/>
      <c r="HN161" s="14"/>
      <c r="HO161" s="14"/>
      <c r="HP161" s="14"/>
      <c r="HQ161" s="14"/>
      <c r="HR161" s="14"/>
      <c r="HS161" s="14"/>
      <c r="HT161" s="14"/>
      <c r="HU161" s="14"/>
      <c r="HV161" s="14"/>
      <c r="HW161" s="14"/>
      <c r="HX161" s="14"/>
      <c r="HY161" s="14"/>
      <c r="HZ161" s="14"/>
      <c r="IA161" s="14"/>
      <c r="IB161" s="14"/>
      <c r="IC161" s="14"/>
      <c r="ID161" s="14"/>
      <c r="IE161" s="14"/>
      <c r="IF161" s="9"/>
      <c r="IG161" s="14"/>
      <c r="IH161" s="14"/>
      <c r="II161" s="14"/>
      <c r="IJ161" s="14"/>
      <c r="IK161" s="14"/>
      <c r="IL161" s="14"/>
      <c r="IM161" s="14"/>
      <c r="IN161" s="14"/>
      <c r="IO161" s="14"/>
      <c r="IP161" s="14"/>
      <c r="IQ161" s="14"/>
      <c r="IR161" s="14"/>
      <c r="IS161" s="14"/>
      <c r="IT161" s="14"/>
      <c r="IU161" s="14"/>
      <c r="IV161" s="14"/>
      <c r="IW161" s="14"/>
      <c r="IX161" s="14"/>
      <c r="IY161" s="14"/>
      <c r="IZ161" s="14"/>
      <c r="JA161" s="14"/>
      <c r="JB161" s="14"/>
      <c r="JC161" s="14"/>
      <c r="JD161" s="14"/>
      <c r="JE161" s="14"/>
      <c r="JF161" s="14"/>
      <c r="JG161" s="14"/>
      <c r="JH161" s="14"/>
      <c r="JI161" s="14"/>
      <c r="JJ161" s="14"/>
      <c r="JK161" s="14"/>
      <c r="JL161" s="14"/>
      <c r="JM161" s="14"/>
      <c r="JN161" s="14"/>
      <c r="JO161" s="9"/>
      <c r="JP161" s="14"/>
      <c r="JQ161" s="14"/>
      <c r="JR161" s="14"/>
      <c r="JS161" s="14"/>
      <c r="JT161" s="14"/>
      <c r="JU161" s="14"/>
      <c r="JV161" s="14"/>
      <c r="JW161" s="14"/>
      <c r="JX161" s="14"/>
      <c r="JY161" s="14"/>
      <c r="JZ161" s="14"/>
      <c r="KA161" s="14"/>
      <c r="KB161" s="14"/>
      <c r="KC161" s="14"/>
      <c r="KD161" s="14"/>
      <c r="KE161" s="14"/>
      <c r="KF161" s="14"/>
      <c r="KG161" s="14"/>
      <c r="KH161" s="14"/>
      <c r="KI161" s="14"/>
      <c r="KJ161" s="14"/>
      <c r="KK161" s="14"/>
      <c r="KL161" s="14"/>
      <c r="KM161" s="14"/>
      <c r="KN161" s="14"/>
      <c r="KO161" s="14"/>
      <c r="KP161" s="14"/>
      <c r="KQ161" s="14"/>
      <c r="KR161" s="14"/>
      <c r="KS161" s="14"/>
      <c r="KT161" s="14"/>
      <c r="KU161" s="14"/>
      <c r="KV161" s="14"/>
      <c r="KW161" s="14"/>
      <c r="KX161" s="14"/>
      <c r="KY161" s="14"/>
      <c r="KZ161" s="14"/>
      <c r="LA161" s="14"/>
      <c r="LB161" s="14"/>
      <c r="LC161" s="14"/>
      <c r="LD161" s="14"/>
      <c r="LE161" s="14"/>
      <c r="LF161" s="14"/>
      <c r="LG161" s="14"/>
      <c r="LH161" s="14"/>
      <c r="LI161" s="14"/>
      <c r="LJ161" s="14"/>
      <c r="LK161" s="14"/>
      <c r="LL161" s="14"/>
      <c r="LM161" s="14"/>
      <c r="LN161" s="14"/>
      <c r="LO161" s="14"/>
      <c r="LP161" s="14"/>
      <c r="LQ161" s="14"/>
      <c r="LR161" s="14"/>
      <c r="LS161" s="14"/>
      <c r="LT161" s="9"/>
      <c r="LU161" s="14"/>
      <c r="LV161" s="14"/>
      <c r="LW161" s="14"/>
      <c r="LX161" s="14"/>
      <c r="LY161" s="14"/>
      <c r="LZ161" s="14"/>
      <c r="MA161" s="14"/>
      <c r="MB161" s="14"/>
      <c r="MC161" s="14"/>
      <c r="MD161" s="14"/>
      <c r="ME161" s="14"/>
      <c r="MF161" s="14"/>
      <c r="MG161" s="14"/>
      <c r="MH161" s="14"/>
      <c r="MI161" s="14"/>
      <c r="MJ161" s="14"/>
      <c r="MK161" s="14"/>
      <c r="ML161" s="14"/>
      <c r="MM161" s="14"/>
      <c r="MN161" s="9"/>
      <c r="MO161" s="14"/>
      <c r="MP161" s="14"/>
      <c r="MQ161" s="14"/>
      <c r="MR161" s="14"/>
      <c r="MS161" s="14"/>
      <c r="MT161" s="14"/>
      <c r="MU161" s="14"/>
      <c r="MV161" s="14"/>
      <c r="MW161" s="14"/>
      <c r="MX161" s="14"/>
      <c r="MY161" s="14"/>
      <c r="MZ161" s="14"/>
      <c r="NA161" s="14"/>
      <c r="NB161" s="14"/>
      <c r="NC161" s="14"/>
      <c r="ND161" s="14"/>
      <c r="NE161" s="14"/>
      <c r="NF161" s="14"/>
      <c r="NG161" s="14"/>
      <c r="NH161" s="14"/>
      <c r="NI161" s="14"/>
      <c r="NJ161" s="14"/>
      <c r="NK161" s="14"/>
      <c r="NL161" s="14"/>
      <c r="NM161" s="14"/>
      <c r="NN161" s="14"/>
      <c r="NO161" s="14"/>
      <c r="NP161" s="14"/>
      <c r="NQ161" s="14"/>
      <c r="NR161" s="14"/>
      <c r="NS161" s="14"/>
      <c r="NT161" s="14"/>
      <c r="NU161" s="14"/>
      <c r="NV161" s="14"/>
      <c r="NW161" s="14"/>
      <c r="NX161" s="14"/>
      <c r="NY161" s="14"/>
      <c r="NZ161" s="14"/>
      <c r="OA161" s="14"/>
      <c r="OB161" s="14"/>
      <c r="OC161" s="14"/>
      <c r="OD161" s="14"/>
      <c r="OE161" s="14"/>
      <c r="OF161" s="14"/>
      <c r="OG161" s="14"/>
      <c r="OH161" s="14"/>
      <c r="OI161" s="14"/>
      <c r="OJ161" s="14"/>
      <c r="OK161" s="14"/>
      <c r="OL161" s="14"/>
      <c r="OM161" s="14"/>
      <c r="ON161" s="14"/>
      <c r="OO161" s="14"/>
      <c r="OP161" s="14"/>
      <c r="OQ161" s="14"/>
      <c r="OR161" s="14"/>
      <c r="OS161" s="14"/>
      <c r="OT161" s="14"/>
      <c r="OU161" s="24">
        <v>0</v>
      </c>
    </row>
    <row r="162" spans="1:411" outlineLevel="1">
      <c r="A162" s="21">
        <f t="shared" si="158"/>
        <v>157</v>
      </c>
      <c r="B162" s="29">
        <f>$A$14</f>
        <v>9</v>
      </c>
      <c r="C162">
        <v>204</v>
      </c>
      <c r="D162" s="144" t="str">
        <f t="shared" ref="D162:D167" si="1278">INDEX(i.Region_Desc,$K162,1)</f>
        <v>GSM</v>
      </c>
      <c r="E162" t="b">
        <v>0</v>
      </c>
      <c r="F162" t="b">
        <v>0</v>
      </c>
      <c r="G162" t="b">
        <f t="shared" ref="G162:G167" si="1279">E162</f>
        <v>0</v>
      </c>
      <c r="H162" s="325">
        <v>2</v>
      </c>
      <c r="I162" s="325">
        <v>1</v>
      </c>
      <c r="J162" s="29" t="str">
        <f>""</f>
        <v/>
      </c>
      <c r="K162" s="29">
        <f>d.Region</f>
        <v>2</v>
      </c>
      <c r="L162" s="29">
        <v>2</v>
      </c>
      <c r="M162" s="29">
        <v>2</v>
      </c>
      <c r="N162" s="325">
        <v>3</v>
      </c>
      <c r="O162" s="325">
        <v>1</v>
      </c>
      <c r="P162" s="29">
        <v>1</v>
      </c>
      <c r="Q162" s="29">
        <v>6</v>
      </c>
      <c r="R162" s="21">
        <v>1</v>
      </c>
      <c r="S162" s="29">
        <v>1</v>
      </c>
      <c r="T162" s="21">
        <v>1</v>
      </c>
      <c r="U162" s="21"/>
      <c r="V162" s="21"/>
      <c r="W162" s="21">
        <v>0</v>
      </c>
      <c r="X162" s="21"/>
      <c r="Y162" s="21">
        <v>0</v>
      </c>
      <c r="Z162" s="21">
        <v>0</v>
      </c>
      <c r="AA162" s="21">
        <v>0</v>
      </c>
      <c r="AB162" s="21">
        <v>0</v>
      </c>
      <c r="AC162" s="21">
        <v>0</v>
      </c>
      <c r="AD162" s="21">
        <v>0</v>
      </c>
      <c r="AE162" s="21">
        <v>0</v>
      </c>
      <c r="AF162" s="144">
        <f>INDEX(CHOOSE($N162,DataAutumn!i.AdultDrys,DataWinter!i.AdultDrys,DataSpring!i.AdultDrys),1,$M162)</f>
        <v>3</v>
      </c>
      <c r="AG162" s="5">
        <f t="shared" ref="AG162:AH167" si="1280">INDEX(i.FlkStrctr,$M162,AG$7)</f>
        <v>2</v>
      </c>
      <c r="AH162" s="5">
        <f t="shared" si="1280"/>
        <v>0</v>
      </c>
      <c r="AI162" s="5">
        <f t="shared" ref="AI162:AI167" si="1281">INDEX(i.StdELMan,($K162-1)*12+($M162-1)*3+$N162,AI$7)</f>
        <v>1</v>
      </c>
      <c r="AJ162">
        <f t="shared" ref="AJ162:AJ167" si="1282">IFERROR(MOD($CF162,100),0)</f>
        <v>11</v>
      </c>
      <c r="AL162" s="235" t="str">
        <f ca="1">TEXT(LEFT(OFFSET(AL162,-1,0),5)+1,"00000")&amp;MID(OFFSET(AL162,-1,0),6,FIND(" ",OFFSET(AL162,-1,0),7)-5)
&amp; $D162           &amp; " Day"&amp;INDEX(i.DOY,$N162,1)              &amp; IF($IG162=0," FWM","")&amp;IF($IG162=1," MWM","")&amp;IF($IG162=5," Mat","")&amp;IF($IH162=TRUE,"&amp;BBT","    ")
&amp;INDEX(DataMaster!$B$98:$B$105,$Q162,0)    &amp;IF(JQ162," SR"&amp;JR162,"")&amp; " WP"&amp;TEXT($MC162*100,"000p")           &amp; " MP"&amp;TEXT($MD162*100,"000p")           &amp; " GP"&amp;TEXT($MM162*100,"000p")
&amp; " (F"&amp;3+COUNTIF($CV162:$CY162,TRUE)&amp;3&amp;"N"&amp;$DM162&amp;$DN162&amp;")"</f>
        <v>00001 FeedSupply_DSP GSM Day204 MWM    Mutton SR9.9 WP100p MP100p GP100p (F33N11)</v>
      </c>
      <c r="AM162" s="9" t="str">
        <f ca="1">IF(COUNTIF(AL$5:AL162,AL162)=1,"-","Dup")</f>
        <v>-</v>
      </c>
      <c r="AN162" s="9"/>
      <c r="AO162" s="12" t="b">
        <v>1</v>
      </c>
      <c r="AP162" s="12" t="b">
        <v>1</v>
      </c>
      <c r="AQ162" s="12" t="b">
        <v>1</v>
      </c>
      <c r="AR162" s="12" t="b">
        <v>1</v>
      </c>
      <c r="AS162" s="12" t="b">
        <v>1</v>
      </c>
      <c r="AT162" s="12" t="b">
        <v>1</v>
      </c>
      <c r="AU162" s="12" t="b">
        <v>1</v>
      </c>
      <c r="AV162" s="12" t="b">
        <v>1</v>
      </c>
      <c r="AW162" s="9"/>
      <c r="AX162" s="5" t="b">
        <f t="shared" ref="AX162:BC167" si="1283">INDEX(i.model_structure,$H162,AX$7)</f>
        <v>0</v>
      </c>
      <c r="AY162" s="5" t="str">
        <f t="shared" si="1283"/>
        <v>-</v>
      </c>
      <c r="AZ162" s="5" t="b">
        <f t="shared" si="1283"/>
        <v>0</v>
      </c>
      <c r="BA162" s="5" t="b">
        <f t="shared" si="1283"/>
        <v>1</v>
      </c>
      <c r="BB162" s="5" t="b">
        <f t="shared" si="1283"/>
        <v>1</v>
      </c>
      <c r="BC162" s="144">
        <f t="shared" si="1283"/>
        <v>0</v>
      </c>
      <c r="BD162" s="19" t="b">
        <f t="shared" ref="BD162:BD167" ca="1" si="1284">OFFSET(BD$5,$B162,0)</f>
        <v>1</v>
      </c>
      <c r="BE162" s="9"/>
      <c r="BF162" s="5" t="str">
        <f t="shared" ref="BF162:BF167" ca="1" si="1285">IF($M162&lt;&gt;4,OFFSET(BF$5,$B162,0),1)</f>
        <v>-</v>
      </c>
      <c r="BG162" s="19" t="str">
        <f t="shared" ref="BG162:BI167" ca="1" si="1286">OFFSET(BG$5,$B162,0)</f>
        <v>-</v>
      </c>
      <c r="BH162" s="19" t="str">
        <f t="shared" ca="1" si="1286"/>
        <v>-</v>
      </c>
      <c r="BI162" s="19" t="str">
        <f t="shared" ca="1" si="1286"/>
        <v>-</v>
      </c>
      <c r="BJ162" s="5" t="str">
        <f t="shared" ref="BJ162:BJ167" ca="1" si="1287">IF($M162&lt;&gt;4,OFFSET(BJ$5,$B162,0),1)</f>
        <v>-</v>
      </c>
      <c r="BK162" s="19" t="str">
        <f t="shared" ref="BK162:BK167" ca="1" si="1288">OFFSET(BK$5,$B162,0)</f>
        <v>-</v>
      </c>
      <c r="BL162" s="5" t="str">
        <f t="shared" ref="BL162:BL167" ca="1" si="1289">IF($M162&lt;&gt;4,OFFSET(BL$5,$B162,0),1)</f>
        <v>-</v>
      </c>
      <c r="BM162" s="19" t="str">
        <f t="shared" ref="BM162:BO167" ca="1" si="1290">OFFSET(BM$5,$B162,0)</f>
        <v>-</v>
      </c>
      <c r="BN162" s="19" t="str">
        <f t="shared" ca="1" si="1290"/>
        <v>-</v>
      </c>
      <c r="BO162" s="19" t="str">
        <f t="shared" ca="1" si="1290"/>
        <v>-</v>
      </c>
      <c r="BP162" s="5" t="str">
        <f t="shared" ref="BP162:BP167" ca="1" si="1291">IF($M162&lt;&gt;4,OFFSET(BP$5,$B162,0),1)</f>
        <v>-</v>
      </c>
      <c r="BQ162" s="9"/>
      <c r="BR162" s="19" t="str">
        <f t="shared" ref="BR162:CA167" ca="1" si="1292">OFFSET(BR$5,$B162,0)</f>
        <v>-</v>
      </c>
      <c r="BS162" s="19" t="str">
        <f t="shared" ca="1" si="1292"/>
        <v>-</v>
      </c>
      <c r="BT162" s="19" t="str">
        <f t="shared" ca="1" si="1292"/>
        <v>-</v>
      </c>
      <c r="BU162" s="19" t="str">
        <f t="shared" ca="1" si="1292"/>
        <v>-</v>
      </c>
      <c r="BV162" s="19" t="str">
        <f t="shared" ca="1" si="1292"/>
        <v>-</v>
      </c>
      <c r="BW162" s="19" t="str">
        <f t="shared" ca="1" si="1292"/>
        <v>-</v>
      </c>
      <c r="BX162" s="19" t="str">
        <f t="shared" ca="1" si="1292"/>
        <v>-</v>
      </c>
      <c r="BY162" s="19" t="str">
        <f t="shared" ca="1" si="1292"/>
        <v>-</v>
      </c>
      <c r="BZ162" s="19" t="str">
        <f t="shared" ca="1" si="1292"/>
        <v>-</v>
      </c>
      <c r="CA162" s="19" t="str">
        <f t="shared" ca="1" si="1292"/>
        <v>-</v>
      </c>
      <c r="CB162" s="9"/>
      <c r="CC162" s="12" t="b">
        <v>0</v>
      </c>
      <c r="CD162" s="12" t="b">
        <v>0</v>
      </c>
      <c r="CE162" s="12" t="b">
        <v>0</v>
      </c>
      <c r="CF162" s="12">
        <f>VALUE($K162&amp;$M162&amp;$N162&amp;$O162&amp;"1")</f>
        <v>22311</v>
      </c>
      <c r="CG162" s="144" t="b">
        <f>NOT(CE162)</f>
        <v>1</v>
      </c>
      <c r="CH162" s="12" t="s">
        <v>34</v>
      </c>
      <c r="CI162" s="12" t="b">
        <v>1</v>
      </c>
      <c r="CJ162" s="12">
        <f>VALUE($Q162&amp;$S162&amp;"01")</f>
        <v>6101</v>
      </c>
      <c r="CK162" s="19" t="str">
        <f t="shared" ref="CK162:CM162" ca="1" si="1293">OFFSET(CK$5,$B162,0)</f>
        <v>-</v>
      </c>
      <c r="CL162" s="19">
        <f t="shared" ca="1" si="1293"/>
        <v>1</v>
      </c>
      <c r="CM162" s="19">
        <f t="shared" ca="1" si="1293"/>
        <v>1</v>
      </c>
      <c r="CN162" s="9"/>
      <c r="CO162" s="444">
        <f t="shared" ref="CO162:CQ167" si="1294">INDEX(i.UserPeriod0,$AI162,CO$7)</f>
        <v>652</v>
      </c>
      <c r="CP162" s="444">
        <f t="shared" si="1294"/>
        <v>686</v>
      </c>
      <c r="CQ162" s="444">
        <f t="shared" si="1294"/>
        <v>721</v>
      </c>
      <c r="CR162" s="152">
        <f t="shared" ref="CR162:CT167" si="1295">7*INDEX(i.end_joining,1,CR$7+($AI162-1)*3)</f>
        <v>378</v>
      </c>
      <c r="CS162" s="152">
        <f t="shared" si="1295"/>
        <v>413</v>
      </c>
      <c r="CT162" s="152">
        <f t="shared" si="1295"/>
        <v>448</v>
      </c>
      <c r="CU162" s="19" t="str">
        <f t="shared" ref="CU162:DK167" ca="1" si="1296">OFFSET(CU$5,$B162,0)</f>
        <v>-</v>
      </c>
      <c r="CV162" s="19" t="str">
        <f t="shared" ca="1" si="1296"/>
        <v>-</v>
      </c>
      <c r="CW162" s="19" t="str">
        <f t="shared" ca="1" si="1296"/>
        <v>-</v>
      </c>
      <c r="CX162" s="19" t="str">
        <f t="shared" ca="1" si="1296"/>
        <v>-</v>
      </c>
      <c r="CY162" s="19" t="str">
        <f t="shared" ca="1" si="1296"/>
        <v>-</v>
      </c>
      <c r="CZ162" s="19" t="b">
        <f t="shared" ca="1" si="1296"/>
        <v>1</v>
      </c>
      <c r="DA162" s="19">
        <f t="shared" ca="1" si="1296"/>
        <v>0</v>
      </c>
      <c r="DB162" s="19">
        <f t="shared" ca="1" si="1296"/>
        <v>0</v>
      </c>
      <c r="DC162" s="19">
        <f t="shared" ca="1" si="1296"/>
        <v>0</v>
      </c>
      <c r="DD162" s="19">
        <f t="shared" ca="1" si="1296"/>
        <v>0</v>
      </c>
      <c r="DE162" s="19">
        <f t="shared" ca="1" si="1296"/>
        <v>0</v>
      </c>
      <c r="DF162" s="19">
        <f t="shared" ca="1" si="1296"/>
        <v>0</v>
      </c>
      <c r="DG162" s="19">
        <f t="shared" ca="1" si="1296"/>
        <v>0</v>
      </c>
      <c r="DH162" s="19">
        <f t="shared" ca="1" si="1296"/>
        <v>0</v>
      </c>
      <c r="DI162" s="19">
        <f t="shared" ca="1" si="1296"/>
        <v>0</v>
      </c>
      <c r="DJ162" s="19">
        <f t="shared" ca="1" si="1296"/>
        <v>0</v>
      </c>
      <c r="DK162" s="19">
        <f t="shared" ca="1" si="1296"/>
        <v>0</v>
      </c>
      <c r="DL162" s="19">
        <f t="shared" ref="DL162:ES167" ca="1" si="1297">OFFSET(DL$5,$B162,0)</f>
        <v>0</v>
      </c>
      <c r="DM162" s="19">
        <f t="shared" ca="1" si="1297"/>
        <v>1</v>
      </c>
      <c r="DN162" s="19">
        <f t="shared" ca="1" si="1297"/>
        <v>1</v>
      </c>
      <c r="DO162" s="19">
        <f t="shared" ca="1" si="1297"/>
        <v>0</v>
      </c>
      <c r="DP162" s="19" t="str">
        <f t="shared" ca="1" si="1297"/>
        <v>-</v>
      </c>
      <c r="DQ162" s="19" t="str">
        <f t="shared" ca="1" si="1297"/>
        <v>-</v>
      </c>
      <c r="DR162" s="19" t="str">
        <f t="shared" ca="1" si="1297"/>
        <v>-</v>
      </c>
      <c r="DS162" s="19" t="str">
        <f t="shared" ca="1" si="1297"/>
        <v>-</v>
      </c>
      <c r="DT162" s="19" t="str">
        <f t="shared" ca="1" si="1297"/>
        <v>-</v>
      </c>
      <c r="DU162" s="19">
        <f t="shared" ca="1" si="1297"/>
        <v>0</v>
      </c>
      <c r="DV162" s="19" t="str">
        <f t="shared" ca="1" si="1297"/>
        <v>-</v>
      </c>
      <c r="DW162" s="19" t="str">
        <f t="shared" ca="1" si="1297"/>
        <v>-</v>
      </c>
      <c r="DX162" s="19" t="str">
        <f t="shared" ca="1" si="1297"/>
        <v>-</v>
      </c>
      <c r="DY162" s="19" t="str">
        <f t="shared" ca="1" si="1297"/>
        <v>-</v>
      </c>
      <c r="DZ162" s="19" t="str">
        <f t="shared" ca="1" si="1297"/>
        <v>-</v>
      </c>
      <c r="EA162" s="19" t="str">
        <f t="shared" ca="1" si="1297"/>
        <v>-</v>
      </c>
      <c r="EB162" s="19" t="str">
        <f t="shared" ca="1" si="1297"/>
        <v>-</v>
      </c>
      <c r="EC162" s="19" t="str">
        <f t="shared" ca="1" si="1297"/>
        <v>-</v>
      </c>
      <c r="ED162" s="19">
        <f t="shared" ca="1" si="1297"/>
        <v>0</v>
      </c>
      <c r="EE162" s="19">
        <f t="shared" ca="1" si="1297"/>
        <v>0</v>
      </c>
      <c r="EF162" s="19">
        <f t="shared" ca="1" si="1297"/>
        <v>0</v>
      </c>
      <c r="EG162" s="19">
        <f t="shared" ca="1" si="1297"/>
        <v>0</v>
      </c>
      <c r="EH162" s="19">
        <f t="shared" ca="1" si="1297"/>
        <v>0</v>
      </c>
      <c r="EI162" s="19">
        <f t="shared" ca="1" si="1297"/>
        <v>0</v>
      </c>
      <c r="EJ162" s="19">
        <f t="shared" ca="1" si="1297"/>
        <v>0</v>
      </c>
      <c r="EK162" s="19">
        <f t="shared" ca="1" si="1297"/>
        <v>0</v>
      </c>
      <c r="EL162" s="19">
        <f t="shared" ca="1" si="1297"/>
        <v>0</v>
      </c>
      <c r="EM162" s="19">
        <f t="shared" ca="1" si="1297"/>
        <v>0</v>
      </c>
      <c r="EN162" s="19">
        <f t="shared" ca="1" si="1297"/>
        <v>0</v>
      </c>
      <c r="EO162" s="19">
        <f t="shared" ca="1" si="1297"/>
        <v>0</v>
      </c>
      <c r="EP162" s="19">
        <f t="shared" ca="1" si="1297"/>
        <v>0</v>
      </c>
      <c r="EQ162" s="19">
        <f t="shared" ca="1" si="1297"/>
        <v>0</v>
      </c>
      <c r="ER162" s="19">
        <f t="shared" ca="1" si="1297"/>
        <v>0</v>
      </c>
      <c r="ES162" s="19">
        <f t="shared" ca="1" si="1297"/>
        <v>0</v>
      </c>
      <c r="ET162" s="19">
        <f t="shared" ref="ET162:FI166" ca="1" si="1298">OFFSET(ET$5,$B162,0)</f>
        <v>0</v>
      </c>
      <c r="EU162" s="19">
        <f t="shared" ca="1" si="1298"/>
        <v>0</v>
      </c>
      <c r="EV162" s="19">
        <f t="shared" ca="1" si="1298"/>
        <v>0</v>
      </c>
      <c r="EW162" s="19">
        <f t="shared" ca="1" si="1298"/>
        <v>0</v>
      </c>
      <c r="EX162" s="19">
        <f t="shared" ca="1" si="1298"/>
        <v>0</v>
      </c>
      <c r="EY162" s="19">
        <f t="shared" ca="1" si="1298"/>
        <v>0</v>
      </c>
      <c r="EZ162" s="19">
        <f t="shared" ca="1" si="1298"/>
        <v>0</v>
      </c>
      <c r="FA162" s="19">
        <f t="shared" ca="1" si="1298"/>
        <v>0</v>
      </c>
      <c r="FB162" s="19">
        <f t="shared" ca="1" si="1298"/>
        <v>0</v>
      </c>
      <c r="FC162" s="19">
        <f t="shared" ca="1" si="1298"/>
        <v>0</v>
      </c>
      <c r="FD162" s="19">
        <f t="shared" ca="1" si="1298"/>
        <v>0</v>
      </c>
      <c r="FE162" s="19">
        <f t="shared" ca="1" si="1298"/>
        <v>0</v>
      </c>
      <c r="FF162" s="19">
        <f t="shared" ca="1" si="1298"/>
        <v>0</v>
      </c>
      <c r="FG162" s="19">
        <f t="shared" ca="1" si="1298"/>
        <v>0</v>
      </c>
      <c r="FH162" s="19">
        <f t="shared" ca="1" si="1298"/>
        <v>0</v>
      </c>
      <c r="FI162" s="19">
        <f t="shared" ca="1" si="1298"/>
        <v>0</v>
      </c>
      <c r="FJ162" s="19">
        <f t="shared" ref="FJ162:HK166" ca="1" si="1299">OFFSET(FJ$5,$B162,0)</f>
        <v>0</v>
      </c>
      <c r="FK162" s="19">
        <f t="shared" ca="1" si="1299"/>
        <v>0</v>
      </c>
      <c r="FL162" s="19">
        <f t="shared" ca="1" si="1299"/>
        <v>0</v>
      </c>
      <c r="FM162" s="19">
        <f t="shared" ca="1" si="1299"/>
        <v>0</v>
      </c>
      <c r="FN162" s="19">
        <f t="shared" ca="1" si="1299"/>
        <v>0</v>
      </c>
      <c r="FO162" s="19">
        <f t="shared" ca="1" si="1299"/>
        <v>0</v>
      </c>
      <c r="FP162" s="19">
        <f t="shared" ca="1" si="1299"/>
        <v>0</v>
      </c>
      <c r="FQ162" s="19">
        <f t="shared" ca="1" si="1299"/>
        <v>0</v>
      </c>
      <c r="FR162" s="19">
        <f t="shared" ca="1" si="1299"/>
        <v>0</v>
      </c>
      <c r="FS162" s="19">
        <f t="shared" ca="1" si="1299"/>
        <v>0</v>
      </c>
      <c r="FT162" s="19">
        <f t="shared" ca="1" si="1299"/>
        <v>0</v>
      </c>
      <c r="FU162" s="19">
        <f t="shared" ca="1" si="1299"/>
        <v>0</v>
      </c>
      <c r="FV162" s="19">
        <f t="shared" ca="1" si="1299"/>
        <v>0</v>
      </c>
      <c r="FW162" s="19">
        <f t="shared" ca="1" si="1299"/>
        <v>0</v>
      </c>
      <c r="FX162" s="19">
        <f t="shared" ca="1" si="1299"/>
        <v>0</v>
      </c>
      <c r="FY162" s="19">
        <f t="shared" ca="1" si="1299"/>
        <v>0</v>
      </c>
      <c r="FZ162" s="19">
        <f t="shared" ca="1" si="1299"/>
        <v>0</v>
      </c>
      <c r="GA162" s="19">
        <f t="shared" ca="1" si="1299"/>
        <v>0</v>
      </c>
      <c r="GB162" s="19">
        <f t="shared" ca="1" si="1299"/>
        <v>0</v>
      </c>
      <c r="GC162" s="19">
        <f t="shared" ca="1" si="1299"/>
        <v>0</v>
      </c>
      <c r="GD162" s="19">
        <f t="shared" ca="1" si="1299"/>
        <v>0</v>
      </c>
      <c r="GE162" s="19">
        <f t="shared" ca="1" si="1299"/>
        <v>0</v>
      </c>
      <c r="GF162" s="19">
        <f t="shared" ca="1" si="1299"/>
        <v>0</v>
      </c>
      <c r="GG162" s="19">
        <f t="shared" ca="1" si="1299"/>
        <v>0</v>
      </c>
      <c r="GH162" s="19">
        <f t="shared" ca="1" si="1299"/>
        <v>0</v>
      </c>
      <c r="GI162" s="19">
        <f t="shared" ca="1" si="1299"/>
        <v>0</v>
      </c>
      <c r="GJ162" s="19">
        <f t="shared" ca="1" si="1299"/>
        <v>0</v>
      </c>
      <c r="GK162" s="19">
        <f t="shared" ca="1" si="1299"/>
        <v>0</v>
      </c>
      <c r="GL162" s="19">
        <f t="shared" ca="1" si="1299"/>
        <v>0</v>
      </c>
      <c r="GM162" s="19">
        <f t="shared" ca="1" si="1299"/>
        <v>0</v>
      </c>
      <c r="GN162" s="19">
        <f t="shared" ca="1" si="1299"/>
        <v>0</v>
      </c>
      <c r="GO162" s="19">
        <f t="shared" ca="1" si="1299"/>
        <v>0</v>
      </c>
      <c r="GP162" s="19">
        <f t="shared" ca="1" si="1299"/>
        <v>0</v>
      </c>
      <c r="GQ162" s="19">
        <f t="shared" ca="1" si="1299"/>
        <v>0</v>
      </c>
      <c r="GR162" s="19">
        <f t="shared" ca="1" si="1299"/>
        <v>0</v>
      </c>
      <c r="GS162" s="19">
        <f t="shared" ca="1" si="1299"/>
        <v>0</v>
      </c>
      <c r="GT162" s="19">
        <f t="shared" ca="1" si="1299"/>
        <v>0</v>
      </c>
      <c r="GU162" s="19">
        <f t="shared" ca="1" si="1299"/>
        <v>0</v>
      </c>
      <c r="GV162" s="19">
        <f t="shared" ca="1" si="1299"/>
        <v>0</v>
      </c>
      <c r="GW162" s="19">
        <f t="shared" ca="1" si="1299"/>
        <v>0</v>
      </c>
      <c r="GX162" s="19">
        <f t="shared" ca="1" si="1299"/>
        <v>0</v>
      </c>
      <c r="GY162" s="19">
        <f t="shared" ca="1" si="1299"/>
        <v>0</v>
      </c>
      <c r="GZ162" s="19">
        <f t="shared" ca="1" si="1299"/>
        <v>0</v>
      </c>
      <c r="HA162" s="19">
        <f t="shared" ca="1" si="1299"/>
        <v>0</v>
      </c>
      <c r="HB162" s="19">
        <f t="shared" ca="1" si="1299"/>
        <v>0</v>
      </c>
      <c r="HC162" s="19">
        <f t="shared" ca="1" si="1299"/>
        <v>0</v>
      </c>
      <c r="HD162" s="19">
        <f t="shared" ca="1" si="1299"/>
        <v>0</v>
      </c>
      <c r="HE162" s="19">
        <f t="shared" ca="1" si="1299"/>
        <v>0</v>
      </c>
      <c r="HF162" s="19">
        <f t="shared" ca="1" si="1299"/>
        <v>0</v>
      </c>
      <c r="HG162" s="19">
        <f t="shared" ca="1" si="1299"/>
        <v>0</v>
      </c>
      <c r="HH162" s="19">
        <f t="shared" ca="1" si="1299"/>
        <v>0</v>
      </c>
      <c r="HI162" s="19">
        <f t="shared" ca="1" si="1299"/>
        <v>0</v>
      </c>
      <c r="HJ162" s="19">
        <f t="shared" ca="1" si="1299"/>
        <v>0</v>
      </c>
      <c r="HK162" s="19">
        <f t="shared" ca="1" si="1299"/>
        <v>0</v>
      </c>
      <c r="HL162" s="19">
        <f t="shared" ref="HL162:ID166" ca="1" si="1300">OFFSET(HL$5,$B162,0)</f>
        <v>0</v>
      </c>
      <c r="HM162" s="19">
        <f t="shared" ca="1" si="1300"/>
        <v>0</v>
      </c>
      <c r="HN162" s="19">
        <f t="shared" ca="1" si="1300"/>
        <v>0</v>
      </c>
      <c r="HO162" s="19">
        <f t="shared" ca="1" si="1300"/>
        <v>0</v>
      </c>
      <c r="HP162" s="19">
        <f t="shared" ca="1" si="1300"/>
        <v>0</v>
      </c>
      <c r="HQ162" s="19">
        <f t="shared" ca="1" si="1300"/>
        <v>0</v>
      </c>
      <c r="HR162" s="19">
        <f t="shared" ca="1" si="1300"/>
        <v>0</v>
      </c>
      <c r="HS162" s="19">
        <f t="shared" ca="1" si="1300"/>
        <v>0</v>
      </c>
      <c r="HT162" s="19">
        <f t="shared" ca="1" si="1300"/>
        <v>0</v>
      </c>
      <c r="HU162" s="19">
        <f t="shared" ca="1" si="1300"/>
        <v>0</v>
      </c>
      <c r="HV162" s="19">
        <f t="shared" ca="1" si="1300"/>
        <v>0</v>
      </c>
      <c r="HW162" s="19">
        <f t="shared" ca="1" si="1300"/>
        <v>0</v>
      </c>
      <c r="HX162" s="19">
        <f t="shared" ca="1" si="1300"/>
        <v>0</v>
      </c>
      <c r="HY162" s="19">
        <f t="shared" ca="1" si="1300"/>
        <v>0</v>
      </c>
      <c r="HZ162" s="19">
        <f t="shared" ca="1" si="1300"/>
        <v>0</v>
      </c>
      <c r="IA162" s="19">
        <f t="shared" ca="1" si="1300"/>
        <v>0</v>
      </c>
      <c r="IB162" s="19">
        <f t="shared" ca="1" si="1300"/>
        <v>0</v>
      </c>
      <c r="IC162" s="19">
        <f t="shared" ca="1" si="1300"/>
        <v>0</v>
      </c>
      <c r="ID162" s="19">
        <f t="shared" ca="1" si="1300"/>
        <v>0</v>
      </c>
      <c r="IE162" s="5">
        <f t="shared" ref="IE162:IE167" si="1301">INDEX(i.TOL,$N162,IE$7)</f>
        <v>67</v>
      </c>
      <c r="IF162" s="9"/>
      <c r="IG162" s="5">
        <f t="shared" ref="IG162:IJ167" si="1302">INDEX(i.FlkStrctr,$M162,IG$7)</f>
        <v>1</v>
      </c>
      <c r="IH162" s="5" t="b">
        <f t="shared" si="1302"/>
        <v>0</v>
      </c>
      <c r="II162" s="19">
        <f t="shared" ref="II162:JN167" ca="1" si="1303">OFFSET(II$5,$B162,0)</f>
        <v>0</v>
      </c>
      <c r="IJ162" s="5">
        <f t="shared" si="1302"/>
        <v>55</v>
      </c>
      <c r="IK162" s="19">
        <f t="shared" ca="1" si="1303"/>
        <v>1</v>
      </c>
      <c r="IL162" s="19">
        <f t="shared" ca="1" si="1303"/>
        <v>0</v>
      </c>
      <c r="IM162" s="19">
        <f t="shared" ca="1" si="1303"/>
        <v>0</v>
      </c>
      <c r="IN162" s="19">
        <f t="shared" ca="1" si="1303"/>
        <v>0</v>
      </c>
      <c r="IO162" s="19">
        <f t="shared" ca="1" si="1303"/>
        <v>0</v>
      </c>
      <c r="IP162" s="19">
        <f t="shared" ca="1" si="1303"/>
        <v>0</v>
      </c>
      <c r="IQ162" s="19">
        <f t="shared" ca="1" si="1303"/>
        <v>0</v>
      </c>
      <c r="IR162" s="19">
        <f t="shared" ca="1" si="1303"/>
        <v>0</v>
      </c>
      <c r="IS162" s="19">
        <f t="shared" ca="1" si="1303"/>
        <v>0</v>
      </c>
      <c r="IT162" s="19">
        <f t="shared" ca="1" si="1303"/>
        <v>0</v>
      </c>
      <c r="IU162" s="19">
        <f t="shared" ca="1" si="1303"/>
        <v>0</v>
      </c>
      <c r="IV162" s="19">
        <f t="shared" ca="1" si="1303"/>
        <v>0</v>
      </c>
      <c r="IW162" s="19">
        <f t="shared" ca="1" si="1303"/>
        <v>0</v>
      </c>
      <c r="IX162" s="19">
        <f t="shared" ca="1" si="1303"/>
        <v>0</v>
      </c>
      <c r="IY162" s="19">
        <f t="shared" ca="1" si="1303"/>
        <v>0</v>
      </c>
      <c r="IZ162" s="19">
        <f t="shared" ca="1" si="1303"/>
        <v>0</v>
      </c>
      <c r="JA162" s="19">
        <f t="shared" ca="1" si="1303"/>
        <v>0</v>
      </c>
      <c r="JB162" s="19">
        <f t="shared" ca="1" si="1303"/>
        <v>0</v>
      </c>
      <c r="JC162" s="19">
        <f t="shared" ca="1" si="1303"/>
        <v>0</v>
      </c>
      <c r="JD162" s="19">
        <f t="shared" ca="1" si="1303"/>
        <v>0</v>
      </c>
      <c r="JE162" s="19">
        <f t="shared" ca="1" si="1303"/>
        <v>0</v>
      </c>
      <c r="JF162" s="19">
        <f t="shared" ca="1" si="1303"/>
        <v>0</v>
      </c>
      <c r="JG162" s="5">
        <f t="shared" ref="JG162:JK167" si="1304">INDEX(i_dryman,($AF162-1)*4+INDEX(i.StdELMan,($K162-1)*12+($M162-1)*3+$N162,JG$8),JG$7)</f>
        <v>1.2500000000000001E-2</v>
      </c>
      <c r="JH162" s="567">
        <f t="shared" si="1304"/>
        <v>0</v>
      </c>
      <c r="JI162" s="5">
        <f t="shared" si="1304"/>
        <v>6.25E-2</v>
      </c>
      <c r="JJ162" s="5">
        <f t="shared" si="1304"/>
        <v>6.25E-2</v>
      </c>
      <c r="JK162" s="5">
        <f t="shared" si="1304"/>
        <v>6.25E-2</v>
      </c>
      <c r="JL162" s="19">
        <f t="shared" ca="1" si="1303"/>
        <v>1</v>
      </c>
      <c r="JM162" s="19">
        <f t="shared" ca="1" si="1303"/>
        <v>0</v>
      </c>
      <c r="JN162" s="19">
        <f t="shared" ca="1" si="1303"/>
        <v>1</v>
      </c>
      <c r="JO162" s="9"/>
      <c r="JP162" s="5" t="b">
        <f t="shared" ref="JP162:JP167" ca="1" si="1305">IF($L162&lt;&gt;0,INDEX(i.cropgraze_inc,$L162,JP$7),OFFSET(JP$5,$B162,0))</f>
        <v>0</v>
      </c>
      <c r="JQ162" s="477" t="b">
        <v>1</v>
      </c>
      <c r="JR162" s="477">
        <v>9.9</v>
      </c>
      <c r="JS162" s="5" t="b">
        <f t="shared" ref="JS162:JU167" si="1306">($N162=JS$11)</f>
        <v>0</v>
      </c>
      <c r="JT162" s="5" t="b">
        <f t="shared" si="1306"/>
        <v>0</v>
      </c>
      <c r="JU162" s="5" t="b">
        <f t="shared" si="1306"/>
        <v>1</v>
      </c>
      <c r="JV162" s="144">
        <f>$O162</f>
        <v>1</v>
      </c>
      <c r="JW162" s="144">
        <f t="shared" ref="JW162" si="1307">$O162</f>
        <v>1</v>
      </c>
      <c r="JX162" s="12" t="s">
        <v>34</v>
      </c>
      <c r="JY162" s="12" t="s">
        <v>34</v>
      </c>
      <c r="JZ162" s="12" t="s">
        <v>34</v>
      </c>
      <c r="KA162" s="12" t="s">
        <v>34</v>
      </c>
      <c r="KB162" s="12">
        <v>1</v>
      </c>
      <c r="KC162" s="12">
        <v>0.66</v>
      </c>
      <c r="KD162" s="244" t="s">
        <v>34</v>
      </c>
      <c r="KE162" s="5" t="b" cm="1">
        <f t="array" ref="KE162">IF(OR(KF162:KM162&lt;&gt;"-"),TRUE,"-")</f>
        <v>1</v>
      </c>
      <c r="KF162" s="12">
        <v>2</v>
      </c>
      <c r="KG162" s="12">
        <v>2</v>
      </c>
      <c r="KH162" s="12">
        <v>2</v>
      </c>
      <c r="KI162" s="12">
        <v>2</v>
      </c>
      <c r="KJ162" s="12">
        <v>2</v>
      </c>
      <c r="KK162" s="12">
        <v>2</v>
      </c>
      <c r="KL162" s="12">
        <v>2</v>
      </c>
      <c r="KM162" s="12">
        <v>2</v>
      </c>
      <c r="KN162" s="5" t="str">
        <f t="array" ref="KN162">IF(OR(KO162:KU162&lt;&gt;"-"),TRUE,"-")</f>
        <v>-</v>
      </c>
      <c r="KO162" s="12" t="s">
        <v>34</v>
      </c>
      <c r="KP162" s="12" t="s">
        <v>34</v>
      </c>
      <c r="KQ162" s="12" t="s">
        <v>34</v>
      </c>
      <c r="KR162" s="12" t="s">
        <v>34</v>
      </c>
      <c r="KS162" s="12" t="s">
        <v>34</v>
      </c>
      <c r="KT162" s="12" t="s">
        <v>34</v>
      </c>
      <c r="KU162" s="12" t="s">
        <v>34</v>
      </c>
      <c r="KV162" s="12" t="b">
        <v>0</v>
      </c>
      <c r="KW162" s="144">
        <f t="shared" ref="KW162:KW167" si="1308">IF($AI162=6,0,$KX162)</f>
        <v>2</v>
      </c>
      <c r="KX162" s="12">
        <v>2</v>
      </c>
      <c r="KY162" s="12" t="b">
        <v>0</v>
      </c>
      <c r="KZ162" s="12" t="s">
        <v>34</v>
      </c>
      <c r="LA162" s="5" t="str">
        <f t="shared" ref="LA162:LD167" si="1309">INDEX(i.FlkStrctr,$M162,LA$7)</f>
        <v>-</v>
      </c>
      <c r="LB162" s="5" t="str">
        <f t="shared" si="1309"/>
        <v>-</v>
      </c>
      <c r="LC162" s="5" t="str">
        <f t="shared" si="1309"/>
        <v>-</v>
      </c>
      <c r="LD162" s="5" t="str">
        <f t="shared" si="1309"/>
        <v>-</v>
      </c>
      <c r="LE162" s="12" t="b">
        <v>0</v>
      </c>
      <c r="LF162" s="244" t="s">
        <v>34</v>
      </c>
      <c r="LG162" s="244" t="s">
        <v>34</v>
      </c>
      <c r="LH162" s="12" t="b">
        <v>1</v>
      </c>
      <c r="LI162" s="12">
        <v>0.75</v>
      </c>
      <c r="LJ162" s="144">
        <f>LI162</f>
        <v>0.75</v>
      </c>
      <c r="LK162" s="12">
        <v>0.99</v>
      </c>
      <c r="LL162" s="12">
        <v>0.5</v>
      </c>
      <c r="LM162" s="12">
        <v>0</v>
      </c>
      <c r="LN162" s="12">
        <v>0</v>
      </c>
      <c r="LO162" s="12" t="s">
        <v>34</v>
      </c>
      <c r="LP162" s="5" t="str" cm="1">
        <f t="array" ref="LP162">INDEX(i.meatgrid,$Q162,LP$7)</f>
        <v>-</v>
      </c>
      <c r="LQ162" s="5" t="str" cm="1">
        <f t="array" ref="LQ162">INDEX(i.meatgrid,$Q162,LQ$7)</f>
        <v>-</v>
      </c>
      <c r="LR162" s="19" t="str">
        <f t="shared" ref="LR162" ca="1" si="1310">OFFSET(LR$5,$B162,0)</f>
        <v>-</v>
      </c>
      <c r="LS162" s="5">
        <f t="shared" ref="LS162:LS167" si="1311">INDEX(i.conservation,$W162+1,$N162)</f>
        <v>1</v>
      </c>
      <c r="LT162" s="9"/>
      <c r="LU162" s="19">
        <f t="shared" ref="LU162:LX167" ca="1" si="1312">OFFSET(LU$5,$B162,0)</f>
        <v>70</v>
      </c>
      <c r="LV162" s="19">
        <f t="shared" ca="1" si="1312"/>
        <v>50</v>
      </c>
      <c r="LW162" s="19">
        <f t="shared" ca="1" si="1312"/>
        <v>80</v>
      </c>
      <c r="LX162" s="19">
        <f t="shared" ca="1" si="1312"/>
        <v>50</v>
      </c>
      <c r="LY162" s="5" t="b" cm="1">
        <f t="array" ref="LY162">INDEX(i.meatgrid,$Q162,LY$7)</f>
        <v>1</v>
      </c>
      <c r="LZ162" s="5" t="b" cm="1">
        <f t="array" ref="LZ162">INDEX(i.meatgrid,$Q162,LZ$7)</f>
        <v>0</v>
      </c>
      <c r="MA162" s="5" t="str" cm="1">
        <f t="array" ref="MA162">INDEX(i.meatgrid,$Q162,MA$7)</f>
        <v>-</v>
      </c>
      <c r="MB162" s="5" t="str" cm="1">
        <f t="array" ref="MB162">INDEX(i.meatgrid,$Q162,MB$7)</f>
        <v>-</v>
      </c>
      <c r="MC162" s="19">
        <f t="shared" ref="MC162:MC167" ca="1" si="1313">OFFSET(MC$5,$B162,0)</f>
        <v>1</v>
      </c>
      <c r="MD162" s="5">
        <f t="shared" ref="MD162:MD167" si="1314">INDEX(i.MeatPrices,$S162,MD$7)</f>
        <v>1</v>
      </c>
      <c r="ME162" s="5" cm="1">
        <f t="array" ref="ME162">INDEX(i.meatgrid,$Q162,ME$7)</f>
        <v>0</v>
      </c>
      <c r="MF162" s="5" cm="1">
        <f t="array" ref="MF162">INDEX(i.meatgrid,$Q162,MF$7)</f>
        <v>0</v>
      </c>
      <c r="MG162" s="5" cm="1">
        <f t="array" ref="MG162">INDEX(i.meatgrid,$Q162,MG$7)</f>
        <v>0</v>
      </c>
      <c r="MH162" s="5" cm="1">
        <f t="array" ref="MH162">INDEX(i.meatgrid,$Q162,MH$7)</f>
        <v>0</v>
      </c>
      <c r="MI162" s="5" cm="1">
        <f t="array" ref="MI162">INDEX(i.meatgrid,$Q162,MI$7)</f>
        <v>0</v>
      </c>
      <c r="MJ162" s="5" cm="1">
        <f t="array" ref="MJ162">INDEX(i.meatgrid,$Q162,MJ$7)</f>
        <v>1</v>
      </c>
      <c r="MK162" s="5" cm="1">
        <f t="array" ref="MK162">INDEX(i.meatgrid,$Q162,MK$7)</f>
        <v>1</v>
      </c>
      <c r="ML162" s="5" cm="1">
        <f t="array" ref="ML162">INDEX(i.meatgrid,$Q162,ML$7)</f>
        <v>1</v>
      </c>
      <c r="MM162" s="19">
        <f t="shared" ref="MM162:MM167" ca="1" si="1315">OFFSET(MM$5,$B162,0)</f>
        <v>1</v>
      </c>
      <c r="MN162" s="9"/>
      <c r="MO162" s="19" t="b">
        <f t="shared" ref="MO162:ND167" ca="1" si="1316">OFFSET(MO$5,$B162,0)</f>
        <v>0</v>
      </c>
      <c r="MP162" s="19" t="b">
        <f t="shared" ca="1" si="1316"/>
        <v>0</v>
      </c>
      <c r="MQ162" s="19">
        <f ca="1">OFFSET(MQ$5,$B162,0)</f>
        <v>1</v>
      </c>
      <c r="MR162" s="19">
        <f t="shared" ref="MR162:OT167" ca="1" si="1317">OFFSET(MR$5,$B162,0)</f>
        <v>0.75</v>
      </c>
      <c r="MS162" s="19">
        <f t="shared" ca="1" si="1317"/>
        <v>0.75</v>
      </c>
      <c r="MT162" s="19">
        <f t="shared" ca="1" si="1317"/>
        <v>0.8</v>
      </c>
      <c r="MU162" s="19">
        <f t="shared" ca="1" si="1317"/>
        <v>0.82499999999999996</v>
      </c>
      <c r="MV162" s="19">
        <f t="shared" ca="1" si="1317"/>
        <v>0.875</v>
      </c>
      <c r="MW162" s="19">
        <f t="shared" ca="1" si="1317"/>
        <v>0.9</v>
      </c>
      <c r="MX162" s="19">
        <f t="shared" ca="1" si="1317"/>
        <v>1</v>
      </c>
      <c r="MY162" s="19">
        <f t="shared" ca="1" si="1317"/>
        <v>0.875</v>
      </c>
      <c r="MZ162" s="19" t="b">
        <f t="shared" ca="1" si="1317"/>
        <v>1</v>
      </c>
      <c r="NA162" s="19">
        <f t="shared" ca="1" si="1317"/>
        <v>74.989999999999995</v>
      </c>
      <c r="NB162" s="19" t="str">
        <f t="shared" ca="1" si="1317"/>
        <v>-</v>
      </c>
      <c r="NC162" s="19" t="str">
        <f t="shared" ca="1" si="1317"/>
        <v>-</v>
      </c>
      <c r="ND162" s="19" t="str">
        <f t="shared" ca="1" si="1317"/>
        <v>-</v>
      </c>
      <c r="NE162" s="19" t="str">
        <f t="shared" ca="1" si="1317"/>
        <v>-</v>
      </c>
      <c r="NF162" s="19" t="str">
        <f t="shared" ca="1" si="1317"/>
        <v>-</v>
      </c>
      <c r="NG162" s="19" t="str">
        <f t="shared" ca="1" si="1317"/>
        <v>-</v>
      </c>
      <c r="NH162" s="19" t="str">
        <f t="shared" ca="1" si="1317"/>
        <v>-</v>
      </c>
      <c r="NI162" s="19">
        <f t="shared" ca="1" si="1317"/>
        <v>36.99</v>
      </c>
      <c r="NJ162" s="19">
        <f t="shared" ca="1" si="1317"/>
        <v>36.99</v>
      </c>
      <c r="NK162" s="19" t="str">
        <f t="shared" ca="1" si="1317"/>
        <v>-</v>
      </c>
      <c r="NL162" s="19" t="str">
        <f t="shared" ca="1" si="1317"/>
        <v>-</v>
      </c>
      <c r="NM162" s="19" t="str">
        <f t="shared" ca="1" si="1317"/>
        <v>-</v>
      </c>
      <c r="NN162" s="19" t="str">
        <f t="shared" ca="1" si="1317"/>
        <v>-</v>
      </c>
      <c r="NO162" s="19" t="str">
        <f t="shared" ca="1" si="1317"/>
        <v>-</v>
      </c>
      <c r="NP162" s="19">
        <f t="shared" ca="1" si="1317"/>
        <v>49.99</v>
      </c>
      <c r="NQ162" s="19">
        <f t="shared" ca="1" si="1317"/>
        <v>49.99</v>
      </c>
      <c r="NR162" s="19">
        <f t="shared" ca="1" si="1317"/>
        <v>49.99</v>
      </c>
      <c r="NS162" s="19">
        <f t="shared" ca="1" si="1317"/>
        <v>49.99</v>
      </c>
      <c r="NT162" s="19">
        <f t="shared" ca="1" si="1317"/>
        <v>49.99</v>
      </c>
      <c r="NU162" s="19">
        <f t="shared" ca="1" si="1317"/>
        <v>49.99</v>
      </c>
      <c r="NV162" s="19">
        <f t="shared" ca="1" si="1317"/>
        <v>49.99</v>
      </c>
      <c r="NW162" s="19">
        <f t="shared" ca="1" si="1317"/>
        <v>49.99</v>
      </c>
      <c r="NX162" s="19">
        <f t="shared" ca="1" si="1317"/>
        <v>412.99</v>
      </c>
      <c r="NY162" s="19">
        <f t="shared" ca="1" si="1317"/>
        <v>412.99</v>
      </c>
      <c r="NZ162" s="19" t="str">
        <f t="shared" ca="1" si="1317"/>
        <v>-</v>
      </c>
      <c r="OA162" s="19" t="str">
        <f t="shared" ca="1" si="1317"/>
        <v>-</v>
      </c>
      <c r="OB162" s="19" t="str">
        <f t="shared" ca="1" si="1317"/>
        <v>-</v>
      </c>
      <c r="OC162" s="19" t="str">
        <f t="shared" ca="1" si="1317"/>
        <v>-</v>
      </c>
      <c r="OD162" s="19" t="str">
        <f t="shared" ca="1" si="1317"/>
        <v>-</v>
      </c>
      <c r="OE162" s="19">
        <f t="shared" ca="1" si="1317"/>
        <v>6.8900000000000006</v>
      </c>
      <c r="OF162" s="19">
        <f t="shared" ca="1" si="1317"/>
        <v>6.8900000000000006</v>
      </c>
      <c r="OG162" s="19">
        <f t="shared" ca="1" si="1317"/>
        <v>6.8900000000000006</v>
      </c>
      <c r="OH162" s="19">
        <f t="shared" ca="1" si="1317"/>
        <v>6.8900000000000006</v>
      </c>
      <c r="OI162" s="19">
        <f t="shared" ca="1" si="1317"/>
        <v>6.8900000000000006</v>
      </c>
      <c r="OJ162" s="19">
        <f t="shared" ca="1" si="1317"/>
        <v>6.8900000000000006</v>
      </c>
      <c r="OK162" s="19">
        <f t="shared" ca="1" si="1317"/>
        <v>6.8900000000000006</v>
      </c>
      <c r="OL162" s="19">
        <f t="shared" ca="1" si="1317"/>
        <v>6.8900000000000006</v>
      </c>
      <c r="OM162" s="19">
        <f t="shared" ca="1" si="1317"/>
        <v>346.99</v>
      </c>
      <c r="ON162" s="19">
        <f t="shared" ca="1" si="1317"/>
        <v>346.99</v>
      </c>
      <c r="OO162" s="19" t="str">
        <f t="shared" ca="1" si="1317"/>
        <v>-</v>
      </c>
      <c r="OP162" s="19" t="str">
        <f t="shared" ca="1" si="1317"/>
        <v>-</v>
      </c>
      <c r="OQ162" s="19" t="str">
        <f t="shared" ca="1" si="1317"/>
        <v>-</v>
      </c>
      <c r="OR162" s="19" t="str">
        <f t="shared" ca="1" si="1317"/>
        <v>-</v>
      </c>
      <c r="OS162" s="19" t="str">
        <f t="shared" ca="1" si="1317"/>
        <v>-</v>
      </c>
      <c r="OT162" s="19">
        <f t="shared" ca="1" si="1317"/>
        <v>0</v>
      </c>
      <c r="OU162" s="24">
        <v>0</v>
      </c>
    </row>
    <row r="163" spans="1:411" outlineLevel="2">
      <c r="A163" s="21">
        <f t="shared" si="158"/>
        <v>158</v>
      </c>
      <c r="B163" s="29">
        <f ca="1">OFFSET(B163,-1,-1)</f>
        <v>157</v>
      </c>
      <c r="C163">
        <v>204</v>
      </c>
      <c r="D163" s="144" t="str">
        <f t="shared" ca="1" si="1278"/>
        <v>GSM</v>
      </c>
      <c r="E163" t="b">
        <v>0</v>
      </c>
      <c r="F163" t="b">
        <v>0</v>
      </c>
      <c r="G163" t="b">
        <f t="shared" si="1279"/>
        <v>0</v>
      </c>
      <c r="H163" s="237">
        <f ca="1">OFFSET(H163,-1,0)</f>
        <v>2</v>
      </c>
      <c r="I163" s="237">
        <f t="shared" ref="I163:T167" ca="1" si="1318">OFFSET(I163,-1,0)</f>
        <v>1</v>
      </c>
      <c r="J163" s="237" t="str">
        <f t="shared" ca="1" si="1318"/>
        <v/>
      </c>
      <c r="K163" s="237">
        <f t="shared" ca="1" si="1318"/>
        <v>2</v>
      </c>
      <c r="L163" s="237">
        <f t="shared" ca="1" si="1318"/>
        <v>2</v>
      </c>
      <c r="M163" s="237">
        <f t="shared" ca="1" si="1318"/>
        <v>2</v>
      </c>
      <c r="N163" s="237">
        <f t="shared" ca="1" si="1318"/>
        <v>3</v>
      </c>
      <c r="O163" s="237">
        <f t="shared" ca="1" si="1318"/>
        <v>1</v>
      </c>
      <c r="P163" s="237">
        <f t="shared" ca="1" si="1318"/>
        <v>1</v>
      </c>
      <c r="Q163" s="237">
        <f t="shared" ca="1" si="1318"/>
        <v>6</v>
      </c>
      <c r="R163" s="237">
        <f t="shared" ca="1" si="1318"/>
        <v>1</v>
      </c>
      <c r="S163" s="237">
        <f t="shared" ca="1" si="1318"/>
        <v>1</v>
      </c>
      <c r="T163" s="237">
        <f t="shared" ca="1" si="1318"/>
        <v>1</v>
      </c>
      <c r="U163" s="275"/>
      <c r="V163" s="275"/>
      <c r="W163" s="237">
        <f t="shared" ref="W163:W167" ca="1" si="1319">OFFSET(W163,-1,0)</f>
        <v>0</v>
      </c>
      <c r="X163" s="275"/>
      <c r="Y163" s="275">
        <f t="shared" ref="Y163:AE166" ca="1" si="1320">OFFSET(Y163,-1,0)</f>
        <v>0</v>
      </c>
      <c r="Z163" s="275">
        <f t="shared" ca="1" si="1320"/>
        <v>0</v>
      </c>
      <c r="AA163" s="275">
        <f t="shared" ca="1" si="1320"/>
        <v>0</v>
      </c>
      <c r="AB163" s="275">
        <f t="shared" ca="1" si="1320"/>
        <v>0</v>
      </c>
      <c r="AC163" s="275">
        <f t="shared" ca="1" si="1320"/>
        <v>0</v>
      </c>
      <c r="AD163" s="275">
        <f t="shared" ca="1" si="1320"/>
        <v>0</v>
      </c>
      <c r="AE163" s="275">
        <f t="shared" ca="1" si="1320"/>
        <v>0</v>
      </c>
      <c r="AF163" s="144">
        <f ca="1">INDEX(CHOOSE($N163,DataAutumn!i.AdultDrys,DataWinter!i.AdultDrys,DataSpring!i.AdultDrys),1,$M163)</f>
        <v>3</v>
      </c>
      <c r="AG163" s="5">
        <f t="shared" ca="1" si="1280"/>
        <v>2</v>
      </c>
      <c r="AH163" s="5">
        <f t="shared" ca="1" si="1280"/>
        <v>0</v>
      </c>
      <c r="AI163" s="5">
        <f t="shared" ca="1" si="1281"/>
        <v>1</v>
      </c>
      <c r="AJ163">
        <f t="shared" ca="1" si="1282"/>
        <v>5</v>
      </c>
      <c r="AL163" s="231" t="str">
        <f ca="1">TEXT(LEFT(OFFSET(AL163,-1,0),5)+1,"00000")&amp;MID(OFFSET(AL163,-1,0),6,FIND(" ",OFFSET(AL163,-1,0),7)-5)
&amp; $D163           &amp; " Day"&amp;INDEX(i.DOY,$N163,1)              &amp; IF($IG163=0," FWM","")&amp;IF($IG163=1," MWM","")&amp;IF($IG163=5," Mat","")&amp;IF($IH163=TRUE,"&amp;BBT","    ")
&amp;INDEX(DataMaster!$B$98:$B$105,$Q163,0)    &amp;IF(JQ163," SR"&amp;JR163,"")&amp; " WP"&amp;TEXT($MC163*100,"000p")           &amp; " MP"&amp;TEXT($MD163*100,"000p")           &amp; " GP"&amp;TEXT($MM163*100,"000p")
&amp; " (F"&amp;3+COUNTIF($CV163:$CY163,TRUE)&amp;3&amp;"N"&amp;$DM163&amp;$DN163&amp;")"</f>
        <v>00002 FeedSupply_DSP GSM Day204 MWM    Mutton SR9.9 WP100p MP100p GP100p (F33N33)</v>
      </c>
      <c r="AM163" s="9" t="str">
        <f ca="1">IF(COUNTIF(AL$5:AL163,AL163)=1,"-","Dup")</f>
        <v>-</v>
      </c>
      <c r="AN163" s="9"/>
      <c r="AO163" s="12" t="s">
        <v>34</v>
      </c>
      <c r="AP163" s="12" t="s">
        <v>34</v>
      </c>
      <c r="AQ163" s="12" t="s">
        <v>34</v>
      </c>
      <c r="AR163" s="12" t="s">
        <v>34</v>
      </c>
      <c r="AS163" s="12" t="s">
        <v>34</v>
      </c>
      <c r="AT163" s="12" t="s">
        <v>34</v>
      </c>
      <c r="AU163" s="12" t="s">
        <v>34</v>
      </c>
      <c r="AV163" s="12" t="s">
        <v>34</v>
      </c>
      <c r="AW163" s="9"/>
      <c r="AX163" s="5" t="b">
        <f t="shared" ca="1" si="1283"/>
        <v>0</v>
      </c>
      <c r="AY163" s="5" t="str">
        <f t="shared" ca="1" si="1283"/>
        <v>-</v>
      </c>
      <c r="AZ163" s="5" t="b">
        <f t="shared" ca="1" si="1283"/>
        <v>0</v>
      </c>
      <c r="BA163" s="5" t="b">
        <f t="shared" ca="1" si="1283"/>
        <v>1</v>
      </c>
      <c r="BB163" s="5" t="b">
        <f t="shared" ca="1" si="1283"/>
        <v>1</v>
      </c>
      <c r="BC163" s="144">
        <f t="shared" ca="1" si="1283"/>
        <v>0</v>
      </c>
      <c r="BD163" s="19" t="b">
        <f t="shared" ca="1" si="1284"/>
        <v>1</v>
      </c>
      <c r="BE163" s="9"/>
      <c r="BF163" s="5" t="str">
        <f t="shared" ca="1" si="1285"/>
        <v>-</v>
      </c>
      <c r="BG163" s="19" t="str">
        <f t="shared" ca="1" si="1286"/>
        <v>-</v>
      </c>
      <c r="BH163" s="19" t="str">
        <f t="shared" ca="1" si="1286"/>
        <v>-</v>
      </c>
      <c r="BI163" s="19" t="str">
        <f t="shared" ca="1" si="1286"/>
        <v>-</v>
      </c>
      <c r="BJ163" s="5" t="str">
        <f t="shared" ca="1" si="1287"/>
        <v>-</v>
      </c>
      <c r="BK163" s="19" t="str">
        <f t="shared" ca="1" si="1288"/>
        <v>-</v>
      </c>
      <c r="BL163" s="5" t="str">
        <f t="shared" ca="1" si="1289"/>
        <v>-</v>
      </c>
      <c r="BM163" s="19" t="str">
        <f t="shared" ca="1" si="1290"/>
        <v>-</v>
      </c>
      <c r="BN163" s="19" t="str">
        <f t="shared" ca="1" si="1290"/>
        <v>-</v>
      </c>
      <c r="BO163" s="19" t="str">
        <f t="shared" ca="1" si="1290"/>
        <v>-</v>
      </c>
      <c r="BP163" s="5" t="str">
        <f t="shared" ca="1" si="1291"/>
        <v>-</v>
      </c>
      <c r="BQ163" s="9"/>
      <c r="BR163" s="19" t="str">
        <f t="shared" ca="1" si="1292"/>
        <v>-</v>
      </c>
      <c r="BS163" s="19" t="str">
        <f t="shared" ca="1" si="1292"/>
        <v>-</v>
      </c>
      <c r="BT163" s="19" t="str">
        <f t="shared" ca="1" si="1292"/>
        <v>-</v>
      </c>
      <c r="BU163" s="19" t="str">
        <f t="shared" ca="1" si="1292"/>
        <v>-</v>
      </c>
      <c r="BV163" s="19" t="str">
        <f t="shared" ca="1" si="1292"/>
        <v>-</v>
      </c>
      <c r="BW163" s="19" t="str">
        <f t="shared" ca="1" si="1292"/>
        <v>-</v>
      </c>
      <c r="BX163" s="19" t="str">
        <f t="shared" ca="1" si="1292"/>
        <v>-</v>
      </c>
      <c r="BY163" s="19" t="str">
        <f t="shared" ca="1" si="1292"/>
        <v>-</v>
      </c>
      <c r="BZ163" s="19" t="str">
        <f t="shared" ca="1" si="1292"/>
        <v>-</v>
      </c>
      <c r="CA163" s="19" t="str">
        <f t="shared" ca="1" si="1292"/>
        <v>-</v>
      </c>
      <c r="CB163" s="9"/>
      <c r="CC163" s="12" t="b">
        <v>1</v>
      </c>
      <c r="CD163" s="12" t="b">
        <v>0</v>
      </c>
      <c r="CE163" s="12" t="b">
        <v>1</v>
      </c>
      <c r="CF163" s="12">
        <f t="shared" ref="CF163" ca="1" si="1321">VALUE($K163&amp;$M163&amp;$N163&amp;$Q163&amp;"1"&amp;"05")</f>
        <v>2236105</v>
      </c>
      <c r="CG163" s="12" t="b">
        <v>0</v>
      </c>
      <c r="CH163" s="12" t="s">
        <v>34</v>
      </c>
      <c r="CI163" s="19" t="b">
        <f t="shared" ref="CI163:CM167" ca="1" si="1322">OFFSET(CI$5,$B163,0)</f>
        <v>1</v>
      </c>
      <c r="CJ163" s="12">
        <f ca="1">VALUE($Q163&amp;$S163&amp;"02")</f>
        <v>6102</v>
      </c>
      <c r="CK163" s="19" t="str">
        <f t="shared" ca="1" si="1322"/>
        <v>-</v>
      </c>
      <c r="CL163" s="19">
        <f t="shared" ca="1" si="1322"/>
        <v>1</v>
      </c>
      <c r="CM163" s="19">
        <f t="shared" ca="1" si="1322"/>
        <v>1</v>
      </c>
      <c r="CN163" s="9"/>
      <c r="CO163" s="444">
        <f t="shared" ca="1" si="1294"/>
        <v>652</v>
      </c>
      <c r="CP163" s="444">
        <f t="shared" ca="1" si="1294"/>
        <v>686</v>
      </c>
      <c r="CQ163" s="444">
        <f t="shared" ca="1" si="1294"/>
        <v>721</v>
      </c>
      <c r="CR163" s="152">
        <f t="shared" ca="1" si="1295"/>
        <v>378</v>
      </c>
      <c r="CS163" s="152">
        <f t="shared" ca="1" si="1295"/>
        <v>413</v>
      </c>
      <c r="CT163" s="152">
        <f t="shared" ca="1" si="1295"/>
        <v>448</v>
      </c>
      <c r="CU163" s="19" t="str">
        <f t="shared" ca="1" si="1296"/>
        <v>-</v>
      </c>
      <c r="CV163" s="12" t="b">
        <v>0</v>
      </c>
      <c r="CW163" s="12" t="b">
        <v>0</v>
      </c>
      <c r="CX163" s="12" t="b">
        <v>0</v>
      </c>
      <c r="CY163" s="12" t="b">
        <v>0</v>
      </c>
      <c r="CZ163" s="19" t="b">
        <f t="shared" ca="1" si="1296"/>
        <v>1</v>
      </c>
      <c r="DA163" s="19">
        <f t="shared" ca="1" si="1296"/>
        <v>0</v>
      </c>
      <c r="DB163" s="19">
        <f t="shared" ca="1" si="1296"/>
        <v>0</v>
      </c>
      <c r="DC163" s="19">
        <f t="shared" ca="1" si="1296"/>
        <v>0</v>
      </c>
      <c r="DD163" s="19">
        <f t="shared" ca="1" si="1296"/>
        <v>0</v>
      </c>
      <c r="DE163" s="19">
        <f t="shared" ca="1" si="1296"/>
        <v>0</v>
      </c>
      <c r="DF163" s="19">
        <f t="shared" ca="1" si="1296"/>
        <v>0</v>
      </c>
      <c r="DG163" s="19">
        <f t="shared" ca="1" si="1296"/>
        <v>0</v>
      </c>
      <c r="DH163" s="19">
        <f t="shared" ca="1" si="1296"/>
        <v>0</v>
      </c>
      <c r="DI163" s="19">
        <f t="shared" ca="1" si="1296"/>
        <v>0</v>
      </c>
      <c r="DJ163" s="19">
        <f t="shared" ca="1" si="1296"/>
        <v>0</v>
      </c>
      <c r="DK163" s="19">
        <f t="shared" ca="1" si="1296"/>
        <v>0</v>
      </c>
      <c r="DL163" s="19">
        <f t="shared" ca="1" si="1297"/>
        <v>0</v>
      </c>
      <c r="DM163" s="12">
        <v>3</v>
      </c>
      <c r="DN163" s="12">
        <v>3</v>
      </c>
      <c r="DO163" s="12">
        <v>0</v>
      </c>
      <c r="DP163" s="12">
        <v>2</v>
      </c>
      <c r="DQ163" s="12">
        <v>-2</v>
      </c>
      <c r="DR163" s="19" t="str">
        <f t="shared" ca="1" si="1297"/>
        <v>-</v>
      </c>
      <c r="DS163" s="19" t="str">
        <f t="shared" ca="1" si="1297"/>
        <v>-</v>
      </c>
      <c r="DT163" s="19" t="str">
        <f t="shared" ca="1" si="1297"/>
        <v>-</v>
      </c>
      <c r="DU163" s="251">
        <f t="shared" ref="DU163:DU166" si="1323">DO163</f>
        <v>0</v>
      </c>
      <c r="DV163" s="251">
        <f>DP163</f>
        <v>2</v>
      </c>
      <c r="DW163" s="251">
        <f t="shared" ref="DW163:DW166" si="1324">DQ163</f>
        <v>-2</v>
      </c>
      <c r="DX163" s="19" t="str">
        <f t="shared" ca="1" si="1297"/>
        <v>-</v>
      </c>
      <c r="DY163" s="19" t="str">
        <f t="shared" ca="1" si="1297"/>
        <v>-</v>
      </c>
      <c r="DZ163" s="19" t="str">
        <f t="shared" ca="1" si="1297"/>
        <v>-</v>
      </c>
      <c r="EA163" s="19" t="str">
        <f t="shared" ca="1" si="1297"/>
        <v>-</v>
      </c>
      <c r="EB163" s="19" t="str">
        <f t="shared" ca="1" si="1297"/>
        <v>-</v>
      </c>
      <c r="EC163" s="19" t="str">
        <f t="shared" ca="1" si="1297"/>
        <v>-</v>
      </c>
      <c r="ED163" s="19">
        <f t="shared" ca="1" si="1297"/>
        <v>0</v>
      </c>
      <c r="EE163" s="19">
        <f t="shared" ca="1" si="1297"/>
        <v>0</v>
      </c>
      <c r="EF163" s="19">
        <f t="shared" ca="1" si="1297"/>
        <v>0</v>
      </c>
      <c r="EG163" s="19">
        <f t="shared" ca="1" si="1297"/>
        <v>0</v>
      </c>
      <c r="EH163" s="19">
        <f t="shared" ca="1" si="1297"/>
        <v>0</v>
      </c>
      <c r="EI163" s="19">
        <f t="shared" ca="1" si="1297"/>
        <v>0</v>
      </c>
      <c r="EJ163" s="19">
        <f t="shared" ca="1" si="1297"/>
        <v>0</v>
      </c>
      <c r="EK163" s="19">
        <f t="shared" ca="1" si="1297"/>
        <v>0</v>
      </c>
      <c r="EL163" s="19">
        <f t="shared" ca="1" si="1297"/>
        <v>0</v>
      </c>
      <c r="EM163" s="19">
        <f t="shared" ca="1" si="1297"/>
        <v>0</v>
      </c>
      <c r="EN163" s="19">
        <f t="shared" ca="1" si="1297"/>
        <v>0</v>
      </c>
      <c r="EO163" s="19">
        <f t="shared" ca="1" si="1297"/>
        <v>0</v>
      </c>
      <c r="EP163" s="19">
        <f t="shared" ca="1" si="1297"/>
        <v>0</v>
      </c>
      <c r="EQ163" s="19">
        <f t="shared" ca="1" si="1297"/>
        <v>0</v>
      </c>
      <c r="ER163" s="19">
        <f t="shared" ca="1" si="1297"/>
        <v>0</v>
      </c>
      <c r="ES163" s="19">
        <f t="shared" ca="1" si="1297"/>
        <v>0</v>
      </c>
      <c r="ET163" s="19">
        <f t="shared" ca="1" si="1298"/>
        <v>0</v>
      </c>
      <c r="EU163" s="19">
        <f t="shared" ca="1" si="1298"/>
        <v>0</v>
      </c>
      <c r="EV163" s="19">
        <f t="shared" ca="1" si="1298"/>
        <v>0</v>
      </c>
      <c r="EW163" s="19">
        <f t="shared" ca="1" si="1298"/>
        <v>0</v>
      </c>
      <c r="EX163" s="19">
        <f t="shared" ca="1" si="1298"/>
        <v>0</v>
      </c>
      <c r="EY163" s="19">
        <f t="shared" ca="1" si="1298"/>
        <v>0</v>
      </c>
      <c r="EZ163" s="19">
        <f t="shared" ca="1" si="1298"/>
        <v>0</v>
      </c>
      <c r="FA163" s="19">
        <f t="shared" ca="1" si="1298"/>
        <v>0</v>
      </c>
      <c r="FB163" s="19">
        <f t="shared" ca="1" si="1298"/>
        <v>0</v>
      </c>
      <c r="FC163" s="19">
        <f t="shared" ca="1" si="1298"/>
        <v>0</v>
      </c>
      <c r="FD163" s="19">
        <f t="shared" ca="1" si="1298"/>
        <v>0</v>
      </c>
      <c r="FE163" s="19">
        <f t="shared" ca="1" si="1298"/>
        <v>0</v>
      </c>
      <c r="FF163" s="19">
        <f t="shared" ca="1" si="1298"/>
        <v>0</v>
      </c>
      <c r="FG163" s="19">
        <f t="shared" ca="1" si="1298"/>
        <v>0</v>
      </c>
      <c r="FH163" s="19">
        <f t="shared" ca="1" si="1298"/>
        <v>0</v>
      </c>
      <c r="FI163" s="19">
        <f t="shared" ca="1" si="1298"/>
        <v>0</v>
      </c>
      <c r="FJ163" s="19">
        <f t="shared" ca="1" si="1299"/>
        <v>0</v>
      </c>
      <c r="FK163" s="19">
        <f t="shared" ca="1" si="1299"/>
        <v>0</v>
      </c>
      <c r="FL163" s="19">
        <f t="shared" ca="1" si="1299"/>
        <v>0</v>
      </c>
      <c r="FM163" s="19">
        <f t="shared" ca="1" si="1299"/>
        <v>0</v>
      </c>
      <c r="FN163" s="19">
        <f t="shared" ca="1" si="1299"/>
        <v>0</v>
      </c>
      <c r="FO163" s="19">
        <f t="shared" ca="1" si="1299"/>
        <v>0</v>
      </c>
      <c r="FP163" s="19">
        <f t="shared" ca="1" si="1299"/>
        <v>0</v>
      </c>
      <c r="FQ163" s="19">
        <f t="shared" ca="1" si="1299"/>
        <v>0</v>
      </c>
      <c r="FR163" s="19">
        <f t="shared" ca="1" si="1299"/>
        <v>0</v>
      </c>
      <c r="FS163" s="19">
        <f t="shared" ca="1" si="1299"/>
        <v>0</v>
      </c>
      <c r="FT163" s="19">
        <f t="shared" ca="1" si="1299"/>
        <v>0</v>
      </c>
      <c r="FU163" s="19">
        <f t="shared" ca="1" si="1299"/>
        <v>0</v>
      </c>
      <c r="FV163" s="19">
        <f t="shared" ca="1" si="1299"/>
        <v>0</v>
      </c>
      <c r="FW163" s="19">
        <f t="shared" ca="1" si="1299"/>
        <v>0</v>
      </c>
      <c r="FX163" s="19">
        <f t="shared" ca="1" si="1299"/>
        <v>0</v>
      </c>
      <c r="FY163" s="19">
        <f t="shared" ca="1" si="1299"/>
        <v>0</v>
      </c>
      <c r="FZ163" s="19">
        <f t="shared" ca="1" si="1299"/>
        <v>0</v>
      </c>
      <c r="GA163" s="19">
        <f t="shared" ca="1" si="1299"/>
        <v>0</v>
      </c>
      <c r="GB163" s="19">
        <f t="shared" ca="1" si="1299"/>
        <v>0</v>
      </c>
      <c r="GC163" s="19">
        <f t="shared" ca="1" si="1299"/>
        <v>0</v>
      </c>
      <c r="GD163" s="19">
        <f t="shared" ca="1" si="1299"/>
        <v>0</v>
      </c>
      <c r="GE163" s="19">
        <f t="shared" ca="1" si="1299"/>
        <v>0</v>
      </c>
      <c r="GF163" s="19">
        <f t="shared" ca="1" si="1299"/>
        <v>0</v>
      </c>
      <c r="GG163" s="19">
        <f t="shared" ca="1" si="1299"/>
        <v>0</v>
      </c>
      <c r="GH163" s="19">
        <f t="shared" ca="1" si="1299"/>
        <v>0</v>
      </c>
      <c r="GI163" s="19">
        <f t="shared" ca="1" si="1299"/>
        <v>0</v>
      </c>
      <c r="GJ163" s="19">
        <f t="shared" ca="1" si="1299"/>
        <v>0</v>
      </c>
      <c r="GK163" s="19">
        <f t="shared" ca="1" si="1299"/>
        <v>0</v>
      </c>
      <c r="GL163" s="19">
        <f t="shared" ca="1" si="1299"/>
        <v>0</v>
      </c>
      <c r="GM163" s="19">
        <f t="shared" ca="1" si="1299"/>
        <v>0</v>
      </c>
      <c r="GN163" s="19">
        <f t="shared" ca="1" si="1299"/>
        <v>0</v>
      </c>
      <c r="GO163" s="19">
        <f t="shared" ca="1" si="1299"/>
        <v>0</v>
      </c>
      <c r="GP163" s="19">
        <f t="shared" ca="1" si="1299"/>
        <v>0</v>
      </c>
      <c r="GQ163" s="19">
        <f t="shared" ca="1" si="1299"/>
        <v>0</v>
      </c>
      <c r="GR163" s="19">
        <f t="shared" ca="1" si="1299"/>
        <v>0</v>
      </c>
      <c r="GS163" s="19">
        <f t="shared" ca="1" si="1299"/>
        <v>0</v>
      </c>
      <c r="GT163" s="19">
        <f t="shared" ca="1" si="1299"/>
        <v>0</v>
      </c>
      <c r="GU163" s="19">
        <f t="shared" ca="1" si="1299"/>
        <v>0</v>
      </c>
      <c r="GV163" s="19">
        <f t="shared" ca="1" si="1299"/>
        <v>0</v>
      </c>
      <c r="GW163" s="19">
        <f t="shared" ca="1" si="1299"/>
        <v>0</v>
      </c>
      <c r="GX163" s="19">
        <f t="shared" ca="1" si="1299"/>
        <v>0</v>
      </c>
      <c r="GY163" s="19">
        <f t="shared" ca="1" si="1299"/>
        <v>0</v>
      </c>
      <c r="GZ163" s="19">
        <f t="shared" ca="1" si="1299"/>
        <v>0</v>
      </c>
      <c r="HA163" s="19">
        <f t="shared" ca="1" si="1299"/>
        <v>0</v>
      </c>
      <c r="HB163" s="19">
        <f t="shared" ca="1" si="1299"/>
        <v>0</v>
      </c>
      <c r="HC163" s="19">
        <f t="shared" ca="1" si="1299"/>
        <v>0</v>
      </c>
      <c r="HD163" s="19">
        <f t="shared" ca="1" si="1299"/>
        <v>0</v>
      </c>
      <c r="HE163" s="19">
        <f t="shared" ca="1" si="1299"/>
        <v>0</v>
      </c>
      <c r="HF163" s="19">
        <f t="shared" ca="1" si="1299"/>
        <v>0</v>
      </c>
      <c r="HG163" s="19">
        <f t="shared" ca="1" si="1299"/>
        <v>0</v>
      </c>
      <c r="HH163" s="19">
        <f t="shared" ca="1" si="1299"/>
        <v>0</v>
      </c>
      <c r="HI163" s="19">
        <f t="shared" ca="1" si="1299"/>
        <v>0</v>
      </c>
      <c r="HJ163" s="19">
        <f t="shared" ca="1" si="1299"/>
        <v>0</v>
      </c>
      <c r="HK163" s="19">
        <f t="shared" ca="1" si="1299"/>
        <v>0</v>
      </c>
      <c r="HL163" s="19">
        <f t="shared" ca="1" si="1300"/>
        <v>0</v>
      </c>
      <c r="HM163" s="19">
        <f t="shared" ca="1" si="1300"/>
        <v>0</v>
      </c>
      <c r="HN163" s="19">
        <f t="shared" ca="1" si="1300"/>
        <v>0</v>
      </c>
      <c r="HO163" s="19">
        <f t="shared" ca="1" si="1300"/>
        <v>0</v>
      </c>
      <c r="HP163" s="19">
        <f t="shared" ca="1" si="1300"/>
        <v>0</v>
      </c>
      <c r="HQ163" s="19">
        <f t="shared" ca="1" si="1300"/>
        <v>0</v>
      </c>
      <c r="HR163" s="19">
        <f t="shared" ca="1" si="1300"/>
        <v>0</v>
      </c>
      <c r="HS163" s="19">
        <f t="shared" ca="1" si="1300"/>
        <v>0</v>
      </c>
      <c r="HT163" s="19">
        <f t="shared" ca="1" si="1300"/>
        <v>0</v>
      </c>
      <c r="HU163" s="19">
        <f t="shared" ca="1" si="1300"/>
        <v>0</v>
      </c>
      <c r="HV163" s="19">
        <f t="shared" ca="1" si="1300"/>
        <v>0</v>
      </c>
      <c r="HW163" s="19">
        <f t="shared" ca="1" si="1300"/>
        <v>0</v>
      </c>
      <c r="HX163" s="19">
        <f t="shared" ca="1" si="1300"/>
        <v>0</v>
      </c>
      <c r="HY163" s="19">
        <f t="shared" ca="1" si="1300"/>
        <v>0</v>
      </c>
      <c r="HZ163" s="19">
        <f t="shared" ca="1" si="1300"/>
        <v>0</v>
      </c>
      <c r="IA163" s="19">
        <f t="shared" ca="1" si="1300"/>
        <v>0</v>
      </c>
      <c r="IB163" s="19">
        <f t="shared" ca="1" si="1300"/>
        <v>0</v>
      </c>
      <c r="IC163" s="19">
        <f t="shared" ca="1" si="1300"/>
        <v>0</v>
      </c>
      <c r="ID163" s="19">
        <f t="shared" ca="1" si="1300"/>
        <v>0</v>
      </c>
      <c r="IE163" s="5">
        <f t="shared" ca="1" si="1301"/>
        <v>67</v>
      </c>
      <c r="IF163" s="9"/>
      <c r="IG163" s="5">
        <f t="shared" ca="1" si="1302"/>
        <v>1</v>
      </c>
      <c r="IH163" s="5" t="b">
        <f t="shared" ca="1" si="1302"/>
        <v>0</v>
      </c>
      <c r="II163" s="19">
        <f t="shared" ca="1" si="1303"/>
        <v>0</v>
      </c>
      <c r="IJ163" s="5">
        <f t="shared" ca="1" si="1302"/>
        <v>55</v>
      </c>
      <c r="IK163" s="19">
        <f t="shared" ca="1" si="1303"/>
        <v>1</v>
      </c>
      <c r="IL163" s="19">
        <f t="shared" ca="1" si="1303"/>
        <v>0</v>
      </c>
      <c r="IM163" s="19">
        <f t="shared" ca="1" si="1303"/>
        <v>0</v>
      </c>
      <c r="IN163" s="19">
        <f t="shared" ca="1" si="1303"/>
        <v>0</v>
      </c>
      <c r="IO163" s="19">
        <f t="shared" ca="1" si="1303"/>
        <v>0</v>
      </c>
      <c r="IP163" s="19">
        <f t="shared" ca="1" si="1303"/>
        <v>0</v>
      </c>
      <c r="IQ163" s="19">
        <f t="shared" ca="1" si="1303"/>
        <v>0</v>
      </c>
      <c r="IR163" s="19">
        <f t="shared" ca="1" si="1303"/>
        <v>0</v>
      </c>
      <c r="IS163" s="19">
        <f t="shared" ca="1" si="1303"/>
        <v>0</v>
      </c>
      <c r="IT163" s="19">
        <f t="shared" ca="1" si="1303"/>
        <v>0</v>
      </c>
      <c r="IU163" s="19">
        <f t="shared" ca="1" si="1303"/>
        <v>0</v>
      </c>
      <c r="IV163" s="19">
        <f t="shared" ca="1" si="1303"/>
        <v>0</v>
      </c>
      <c r="IW163" s="19">
        <f t="shared" ca="1" si="1303"/>
        <v>0</v>
      </c>
      <c r="IX163" s="19">
        <f t="shared" ca="1" si="1303"/>
        <v>0</v>
      </c>
      <c r="IY163" s="19">
        <f t="shared" ca="1" si="1303"/>
        <v>0</v>
      </c>
      <c r="IZ163" s="19">
        <f t="shared" ca="1" si="1303"/>
        <v>0</v>
      </c>
      <c r="JA163" s="19">
        <f t="shared" ca="1" si="1303"/>
        <v>0</v>
      </c>
      <c r="JB163" s="19">
        <f t="shared" ca="1" si="1303"/>
        <v>0</v>
      </c>
      <c r="JC163" s="19">
        <f t="shared" ca="1" si="1303"/>
        <v>0</v>
      </c>
      <c r="JD163" s="19">
        <f t="shared" ca="1" si="1303"/>
        <v>0</v>
      </c>
      <c r="JE163" s="19">
        <f t="shared" ca="1" si="1303"/>
        <v>0</v>
      </c>
      <c r="JF163" s="19">
        <f t="shared" ca="1" si="1303"/>
        <v>0</v>
      </c>
      <c r="JG163" s="5">
        <f t="shared" ca="1" si="1304"/>
        <v>1.2500000000000001E-2</v>
      </c>
      <c r="JH163" s="567">
        <f t="shared" ca="1" si="1304"/>
        <v>0</v>
      </c>
      <c r="JI163" s="5">
        <f t="shared" ca="1" si="1304"/>
        <v>6.25E-2</v>
      </c>
      <c r="JJ163" s="5">
        <f t="shared" ca="1" si="1304"/>
        <v>6.25E-2</v>
      </c>
      <c r="JK163" s="5">
        <f t="shared" ca="1" si="1304"/>
        <v>6.25E-2</v>
      </c>
      <c r="JL163" s="19">
        <f t="shared" ca="1" si="1303"/>
        <v>1</v>
      </c>
      <c r="JM163" s="19">
        <f t="shared" ca="1" si="1303"/>
        <v>0</v>
      </c>
      <c r="JN163" s="19">
        <f t="shared" ca="1" si="1303"/>
        <v>1</v>
      </c>
      <c r="JO163" s="9"/>
      <c r="JP163" s="5" t="b">
        <f t="shared" ca="1" si="1305"/>
        <v>0</v>
      </c>
      <c r="JQ163" s="19" t="b">
        <f t="shared" ref="JQ163:JR167" ca="1" si="1325">OFFSET(JQ$5,$B163,0)</f>
        <v>1</v>
      </c>
      <c r="JR163" s="19">
        <f t="shared" ca="1" si="1325"/>
        <v>9.9</v>
      </c>
      <c r="JS163" s="5" t="b">
        <f t="shared" ca="1" si="1306"/>
        <v>0</v>
      </c>
      <c r="JT163" s="5" t="b">
        <f t="shared" ca="1" si="1306"/>
        <v>0</v>
      </c>
      <c r="JU163" s="5" t="b">
        <f t="shared" ca="1" si="1306"/>
        <v>1</v>
      </c>
      <c r="JV163" s="144">
        <f t="shared" ref="JV163:JW167" ca="1" si="1326">$O163</f>
        <v>1</v>
      </c>
      <c r="JW163" s="144">
        <f t="shared" ca="1" si="1326"/>
        <v>1</v>
      </c>
      <c r="JX163" s="19" t="str">
        <f t="shared" ref="JX163:KD167" ca="1" si="1327">OFFSET(JX$5,$B163,0)</f>
        <v>-</v>
      </c>
      <c r="JY163" s="19" t="str">
        <f t="shared" ca="1" si="1327"/>
        <v>-</v>
      </c>
      <c r="JZ163" s="19" t="str">
        <f t="shared" ca="1" si="1327"/>
        <v>-</v>
      </c>
      <c r="KA163" s="19" t="str">
        <f t="shared" ca="1" si="1327"/>
        <v>-</v>
      </c>
      <c r="KB163" s="19">
        <f t="shared" ca="1" si="1327"/>
        <v>1</v>
      </c>
      <c r="KC163" s="19">
        <f t="shared" ca="1" si="1327"/>
        <v>0.66</v>
      </c>
      <c r="KD163" s="19" t="str">
        <f t="shared" ca="1" si="1327"/>
        <v>-</v>
      </c>
      <c r="KE163" s="5" t="b" cm="1">
        <f t="array" aca="1" ref="KE163" ca="1">IF(OR(KF163:KM163&lt;&gt;"-"),TRUE,"-")</f>
        <v>1</v>
      </c>
      <c r="KF163" s="237">
        <f ca="1">OFFSET(KF163,-1,0)</f>
        <v>2</v>
      </c>
      <c r="KG163" s="237">
        <f t="shared" ref="KG163:KM163" ca="1" si="1328">OFFSET(KG163,-1,0)</f>
        <v>2</v>
      </c>
      <c r="KH163" s="237">
        <f t="shared" ca="1" si="1328"/>
        <v>2</v>
      </c>
      <c r="KI163" s="237">
        <f t="shared" ca="1" si="1328"/>
        <v>2</v>
      </c>
      <c r="KJ163" s="237">
        <f t="shared" ca="1" si="1328"/>
        <v>2</v>
      </c>
      <c r="KK163" s="237">
        <f t="shared" ca="1" si="1328"/>
        <v>2</v>
      </c>
      <c r="KL163" s="237">
        <f t="shared" ca="1" si="1328"/>
        <v>2</v>
      </c>
      <c r="KM163" s="237">
        <f t="shared" ca="1" si="1328"/>
        <v>2</v>
      </c>
      <c r="KN163" s="5" t="str">
        <f t="array" aca="1" ref="KN163" ca="1">IF(OR(KO163:KU163&lt;&gt;"-"),TRUE,"-")</f>
        <v>-</v>
      </c>
      <c r="KO163" s="19" t="str">
        <f t="shared" ref="KO163:KZ167" ca="1" si="1329">OFFSET(KO$5,$B163,0)</f>
        <v>-</v>
      </c>
      <c r="KP163" s="19" t="str">
        <f t="shared" ca="1" si="1329"/>
        <v>-</v>
      </c>
      <c r="KQ163" s="19" t="str">
        <f t="shared" ca="1" si="1329"/>
        <v>-</v>
      </c>
      <c r="KR163" s="19" t="str">
        <f t="shared" ca="1" si="1329"/>
        <v>-</v>
      </c>
      <c r="KS163" s="19" t="str">
        <f t="shared" ca="1" si="1329"/>
        <v>-</v>
      </c>
      <c r="KT163" s="19" t="str">
        <f t="shared" ca="1" si="1329"/>
        <v>-</v>
      </c>
      <c r="KU163" s="19" t="str">
        <f t="shared" ca="1" si="1329"/>
        <v>-</v>
      </c>
      <c r="KV163" s="19" t="b">
        <f t="shared" ca="1" si="1329"/>
        <v>0</v>
      </c>
      <c r="KW163" s="144">
        <f t="shared" ca="1" si="1308"/>
        <v>2</v>
      </c>
      <c r="KX163" s="19">
        <f t="shared" ca="1" si="1329"/>
        <v>2</v>
      </c>
      <c r="KY163" s="19" t="b">
        <f t="shared" ca="1" si="1329"/>
        <v>0</v>
      </c>
      <c r="KZ163" s="19" t="str">
        <f t="shared" ca="1" si="1329"/>
        <v>-</v>
      </c>
      <c r="LA163" s="5" t="str">
        <f t="shared" ca="1" si="1309"/>
        <v>-</v>
      </c>
      <c r="LB163" s="5" t="str">
        <f t="shared" ca="1" si="1309"/>
        <v>-</v>
      </c>
      <c r="LC163" s="5" t="str">
        <f t="shared" ca="1" si="1309"/>
        <v>-</v>
      </c>
      <c r="LD163" s="5" t="str">
        <f t="shared" ca="1" si="1309"/>
        <v>-</v>
      </c>
      <c r="LE163" s="19" t="b">
        <f t="shared" ref="LE163:LU167" ca="1" si="1330">OFFSET(LE$5,$B163,0)</f>
        <v>0</v>
      </c>
      <c r="LF163" s="19" t="str">
        <f t="shared" ca="1" si="1330"/>
        <v>-</v>
      </c>
      <c r="LG163" s="19" t="str">
        <f ca="1">OFFSET(LG$5,$B163,0)</f>
        <v>-</v>
      </c>
      <c r="LH163" s="19" t="b">
        <f ca="1">OFFSET(LH$5,$B163,0)</f>
        <v>1</v>
      </c>
      <c r="LI163" s="19">
        <f t="shared" ca="1" si="1330"/>
        <v>0.75</v>
      </c>
      <c r="LJ163" s="19">
        <f t="shared" ca="1" si="1330"/>
        <v>0.75</v>
      </c>
      <c r="LK163" s="19">
        <f t="shared" ca="1" si="1330"/>
        <v>0.99</v>
      </c>
      <c r="LL163" s="19">
        <f t="shared" ca="1" si="1330"/>
        <v>0.5</v>
      </c>
      <c r="LM163" s="19">
        <f t="shared" ca="1" si="1330"/>
        <v>0</v>
      </c>
      <c r="LN163" s="19">
        <f t="shared" ca="1" si="1330"/>
        <v>0</v>
      </c>
      <c r="LO163" s="19" t="str">
        <f t="shared" ca="1" si="1330"/>
        <v>-</v>
      </c>
      <c r="LP163" s="5" t="str" cm="1">
        <f t="array" aca="1" ref="LP163" ca="1">INDEX(i.meatgrid,$Q163,LP$7)</f>
        <v>-</v>
      </c>
      <c r="LQ163" s="5" t="str" cm="1">
        <f t="array" aca="1" ref="LQ163" ca="1">INDEX(i.meatgrid,$Q163,LQ$7)</f>
        <v>-</v>
      </c>
      <c r="LR163" s="19" t="str">
        <f t="shared" ca="1" si="1330"/>
        <v>-</v>
      </c>
      <c r="LS163" s="5">
        <f t="shared" ca="1" si="1311"/>
        <v>1</v>
      </c>
      <c r="LT163" s="9"/>
      <c r="LU163" s="19">
        <f t="shared" ca="1" si="1330"/>
        <v>70</v>
      </c>
      <c r="LV163" s="19">
        <f t="shared" ca="1" si="1312"/>
        <v>50</v>
      </c>
      <c r="LW163" s="19">
        <f t="shared" ca="1" si="1312"/>
        <v>80</v>
      </c>
      <c r="LX163" s="19">
        <f t="shared" ca="1" si="1312"/>
        <v>50</v>
      </c>
      <c r="LY163" s="5" t="b" cm="1">
        <f t="array" aca="1" ref="LY163" ca="1">INDEX(i.meatgrid,$Q163,LY$7)</f>
        <v>1</v>
      </c>
      <c r="LZ163" s="5" t="b" cm="1">
        <f t="array" aca="1" ref="LZ163" ca="1">INDEX(i.meatgrid,$Q163,LZ$7)</f>
        <v>0</v>
      </c>
      <c r="MA163" s="5" t="str" cm="1">
        <f t="array" aca="1" ref="MA163" ca="1">INDEX(i.meatgrid,$Q163,MA$7)</f>
        <v>-</v>
      </c>
      <c r="MB163" s="5" t="str" cm="1">
        <f t="array" aca="1" ref="MB163" ca="1">INDEX(i.meatgrid,$Q163,MB$7)</f>
        <v>-</v>
      </c>
      <c r="MC163" s="19">
        <f t="shared" ca="1" si="1313"/>
        <v>1</v>
      </c>
      <c r="MD163" s="5">
        <f t="shared" ca="1" si="1314"/>
        <v>1</v>
      </c>
      <c r="ME163" s="5" cm="1">
        <f t="array" aca="1" ref="ME163" ca="1">INDEX(i.meatgrid,$Q163,ME$7)</f>
        <v>0</v>
      </c>
      <c r="MF163" s="5" cm="1">
        <f t="array" aca="1" ref="MF163" ca="1">INDEX(i.meatgrid,$Q163,MF$7)</f>
        <v>0</v>
      </c>
      <c r="MG163" s="5" cm="1">
        <f t="array" aca="1" ref="MG163" ca="1">INDEX(i.meatgrid,$Q163,MG$7)</f>
        <v>0</v>
      </c>
      <c r="MH163" s="5" cm="1">
        <f t="array" aca="1" ref="MH163" ca="1">INDEX(i.meatgrid,$Q163,MH$7)</f>
        <v>0</v>
      </c>
      <c r="MI163" s="5" cm="1">
        <f t="array" aca="1" ref="MI163" ca="1">INDEX(i.meatgrid,$Q163,MI$7)</f>
        <v>0</v>
      </c>
      <c r="MJ163" s="5" cm="1">
        <f t="array" aca="1" ref="MJ163" ca="1">INDEX(i.meatgrid,$Q163,MJ$7)</f>
        <v>1</v>
      </c>
      <c r="MK163" s="5" cm="1">
        <f t="array" aca="1" ref="MK163" ca="1">INDEX(i.meatgrid,$Q163,MK$7)</f>
        <v>1</v>
      </c>
      <c r="ML163" s="5" cm="1">
        <f t="array" aca="1" ref="ML163" ca="1">INDEX(i.meatgrid,$Q163,ML$7)</f>
        <v>1</v>
      </c>
      <c r="MM163" s="19">
        <f t="shared" ca="1" si="1315"/>
        <v>1</v>
      </c>
      <c r="MN163" s="9"/>
      <c r="MO163" s="19" t="b">
        <f t="shared" ca="1" si="1316"/>
        <v>0</v>
      </c>
      <c r="MP163" s="19" t="b">
        <f t="shared" ca="1" si="1316"/>
        <v>0</v>
      </c>
      <c r="MQ163" s="19">
        <f t="shared" ca="1" si="1316"/>
        <v>1</v>
      </c>
      <c r="MR163" s="19">
        <f t="shared" ca="1" si="1316"/>
        <v>0.75</v>
      </c>
      <c r="MS163" s="19">
        <f t="shared" ca="1" si="1316"/>
        <v>0.75</v>
      </c>
      <c r="MT163" s="19">
        <f t="shared" ca="1" si="1316"/>
        <v>0.8</v>
      </c>
      <c r="MU163" s="19">
        <f t="shared" ca="1" si="1316"/>
        <v>0.82499999999999996</v>
      </c>
      <c r="MV163" s="19">
        <f t="shared" ca="1" si="1316"/>
        <v>0.875</v>
      </c>
      <c r="MW163" s="19">
        <f t="shared" ca="1" si="1316"/>
        <v>0.9</v>
      </c>
      <c r="MX163" s="19">
        <f t="shared" ca="1" si="1316"/>
        <v>1</v>
      </c>
      <c r="MY163" s="19">
        <f t="shared" ca="1" si="1316"/>
        <v>0.875</v>
      </c>
      <c r="MZ163" s="19" t="b">
        <f t="shared" ca="1" si="1316"/>
        <v>1</v>
      </c>
      <c r="NA163" s="19">
        <f t="shared" ca="1" si="1317"/>
        <v>74.989999999999995</v>
      </c>
      <c r="NB163" s="19" t="str">
        <f t="shared" ca="1" si="1317"/>
        <v>-</v>
      </c>
      <c r="NC163" s="19" t="str">
        <f t="shared" ca="1" si="1317"/>
        <v>-</v>
      </c>
      <c r="ND163" s="19" t="str">
        <f t="shared" ca="1" si="1317"/>
        <v>-</v>
      </c>
      <c r="NE163" s="19" t="str">
        <f t="shared" ca="1" si="1317"/>
        <v>-</v>
      </c>
      <c r="NF163" s="19" t="str">
        <f t="shared" ca="1" si="1317"/>
        <v>-</v>
      </c>
      <c r="NG163" s="19" t="str">
        <f t="shared" ca="1" si="1317"/>
        <v>-</v>
      </c>
      <c r="NH163" s="19" t="str">
        <f t="shared" ca="1" si="1317"/>
        <v>-</v>
      </c>
      <c r="NI163" s="19">
        <f t="shared" ca="1" si="1317"/>
        <v>36.99</v>
      </c>
      <c r="NJ163" s="19">
        <f t="shared" ca="1" si="1317"/>
        <v>36.99</v>
      </c>
      <c r="NK163" s="19" t="str">
        <f t="shared" ca="1" si="1317"/>
        <v>-</v>
      </c>
      <c r="NL163" s="19" t="str">
        <f t="shared" ca="1" si="1317"/>
        <v>-</v>
      </c>
      <c r="NM163" s="19" t="str">
        <f t="shared" ca="1" si="1317"/>
        <v>-</v>
      </c>
      <c r="NN163" s="19" t="str">
        <f t="shared" ca="1" si="1317"/>
        <v>-</v>
      </c>
      <c r="NO163" s="19" t="str">
        <f t="shared" ca="1" si="1317"/>
        <v>-</v>
      </c>
      <c r="NP163" s="19">
        <f t="shared" ca="1" si="1317"/>
        <v>49.99</v>
      </c>
      <c r="NQ163" s="19">
        <f t="shared" ca="1" si="1317"/>
        <v>49.99</v>
      </c>
      <c r="NR163" s="19">
        <f t="shared" ca="1" si="1317"/>
        <v>49.99</v>
      </c>
      <c r="NS163" s="19">
        <f t="shared" ca="1" si="1317"/>
        <v>49.99</v>
      </c>
      <c r="NT163" s="19">
        <f t="shared" ca="1" si="1317"/>
        <v>49.99</v>
      </c>
      <c r="NU163" s="19">
        <f t="shared" ca="1" si="1317"/>
        <v>49.99</v>
      </c>
      <c r="NV163" s="19">
        <f t="shared" ca="1" si="1317"/>
        <v>49.99</v>
      </c>
      <c r="NW163" s="19">
        <f t="shared" ca="1" si="1317"/>
        <v>49.99</v>
      </c>
      <c r="NX163" s="19">
        <f t="shared" ca="1" si="1317"/>
        <v>412.99</v>
      </c>
      <c r="NY163" s="19">
        <f t="shared" ca="1" si="1317"/>
        <v>412.99</v>
      </c>
      <c r="NZ163" s="19" t="str">
        <f t="shared" ca="1" si="1317"/>
        <v>-</v>
      </c>
      <c r="OA163" s="19" t="str">
        <f t="shared" ca="1" si="1317"/>
        <v>-</v>
      </c>
      <c r="OB163" s="19" t="str">
        <f t="shared" ca="1" si="1317"/>
        <v>-</v>
      </c>
      <c r="OC163" s="19" t="str">
        <f t="shared" ca="1" si="1317"/>
        <v>-</v>
      </c>
      <c r="OD163" s="19" t="str">
        <f t="shared" ca="1" si="1317"/>
        <v>-</v>
      </c>
      <c r="OE163" s="19">
        <f t="shared" ca="1" si="1317"/>
        <v>6.8900000000000006</v>
      </c>
      <c r="OF163" s="19">
        <f t="shared" ca="1" si="1317"/>
        <v>6.8900000000000006</v>
      </c>
      <c r="OG163" s="19">
        <f t="shared" ca="1" si="1317"/>
        <v>6.8900000000000006</v>
      </c>
      <c r="OH163" s="19">
        <f t="shared" ca="1" si="1317"/>
        <v>6.8900000000000006</v>
      </c>
      <c r="OI163" s="19">
        <f t="shared" ca="1" si="1317"/>
        <v>6.8900000000000006</v>
      </c>
      <c r="OJ163" s="19">
        <f t="shared" ca="1" si="1317"/>
        <v>6.8900000000000006</v>
      </c>
      <c r="OK163" s="19">
        <f t="shared" ca="1" si="1317"/>
        <v>6.8900000000000006</v>
      </c>
      <c r="OL163" s="19">
        <f t="shared" ca="1" si="1317"/>
        <v>6.8900000000000006</v>
      </c>
      <c r="OM163" s="19">
        <f t="shared" ca="1" si="1317"/>
        <v>346.99</v>
      </c>
      <c r="ON163" s="19">
        <f t="shared" ca="1" si="1317"/>
        <v>346.99</v>
      </c>
      <c r="OO163" s="19" t="str">
        <f t="shared" ca="1" si="1317"/>
        <v>-</v>
      </c>
      <c r="OP163" s="19" t="str">
        <f t="shared" ca="1" si="1317"/>
        <v>-</v>
      </c>
      <c r="OQ163" s="19" t="str">
        <f t="shared" ca="1" si="1317"/>
        <v>-</v>
      </c>
      <c r="OR163" s="19" t="str">
        <f t="shared" ca="1" si="1317"/>
        <v>-</v>
      </c>
      <c r="OS163" s="19" t="str">
        <f t="shared" ca="1" si="1317"/>
        <v>-</v>
      </c>
      <c r="OT163" s="19">
        <f t="shared" ca="1" si="1317"/>
        <v>0</v>
      </c>
      <c r="OU163" s="24">
        <v>0</v>
      </c>
    </row>
    <row r="164" spans="1:411" outlineLevel="2">
      <c r="A164" s="21">
        <f t="shared" si="158"/>
        <v>159</v>
      </c>
      <c r="B164" s="222">
        <f t="shared" ref="B164:B167" ca="1" si="1331">OFFSET(B164,-1,0)</f>
        <v>157</v>
      </c>
      <c r="C164">
        <v>204</v>
      </c>
      <c r="D164" s="144" t="str">
        <f t="shared" ca="1" si="1278"/>
        <v>GSM</v>
      </c>
      <c r="E164" t="b">
        <v>0</v>
      </c>
      <c r="F164" t="b">
        <v>0</v>
      </c>
      <c r="G164" t="b">
        <f t="shared" si="1279"/>
        <v>0</v>
      </c>
      <c r="H164" s="237">
        <f t="shared" ref="H164:T167" ca="1" si="1332">OFFSET(H164,-1,0)</f>
        <v>2</v>
      </c>
      <c r="I164" s="237">
        <f t="shared" ca="1" si="1332"/>
        <v>1</v>
      </c>
      <c r="J164" s="237" t="str">
        <f t="shared" ca="1" si="1332"/>
        <v/>
      </c>
      <c r="K164" s="237">
        <f t="shared" ca="1" si="1332"/>
        <v>2</v>
      </c>
      <c r="L164" s="237">
        <f t="shared" ca="1" si="1318"/>
        <v>2</v>
      </c>
      <c r="M164" s="237">
        <f t="shared" ca="1" si="1318"/>
        <v>2</v>
      </c>
      <c r="N164" s="237">
        <f t="shared" ca="1" si="1318"/>
        <v>3</v>
      </c>
      <c r="O164" s="237">
        <f t="shared" ca="1" si="1318"/>
        <v>1</v>
      </c>
      <c r="P164" s="237">
        <f t="shared" ca="1" si="1318"/>
        <v>1</v>
      </c>
      <c r="Q164" s="237">
        <f t="shared" ca="1" si="1318"/>
        <v>6</v>
      </c>
      <c r="R164" s="237">
        <f t="shared" ca="1" si="1318"/>
        <v>1</v>
      </c>
      <c r="S164" s="237">
        <f t="shared" ca="1" si="1318"/>
        <v>1</v>
      </c>
      <c r="T164" s="237">
        <f t="shared" ca="1" si="1318"/>
        <v>1</v>
      </c>
      <c r="U164" s="275"/>
      <c r="V164" s="275"/>
      <c r="W164" s="237">
        <f t="shared" ca="1" si="1319"/>
        <v>0</v>
      </c>
      <c r="X164" s="275"/>
      <c r="Y164" s="275">
        <f t="shared" ca="1" si="1320"/>
        <v>0</v>
      </c>
      <c r="Z164" s="275">
        <f t="shared" ca="1" si="1320"/>
        <v>0</v>
      </c>
      <c r="AA164" s="275">
        <f t="shared" ca="1" si="1320"/>
        <v>0</v>
      </c>
      <c r="AB164" s="275">
        <f t="shared" ca="1" si="1320"/>
        <v>0</v>
      </c>
      <c r="AC164" s="275">
        <f t="shared" ca="1" si="1320"/>
        <v>0</v>
      </c>
      <c r="AD164" s="275">
        <f t="shared" ca="1" si="1320"/>
        <v>0</v>
      </c>
      <c r="AE164" s="275">
        <f t="shared" ca="1" si="1320"/>
        <v>0</v>
      </c>
      <c r="AF164" s="144">
        <f ca="1">INDEX(CHOOSE($N164,DataAutumn!i.AdultDrys,DataWinter!i.AdultDrys,DataSpring!i.AdultDrys),1,$M164)</f>
        <v>3</v>
      </c>
      <c r="AG164" s="5">
        <f t="shared" ca="1" si="1280"/>
        <v>2</v>
      </c>
      <c r="AH164" s="5">
        <f t="shared" ca="1" si="1280"/>
        <v>0</v>
      </c>
      <c r="AI164" s="5">
        <f t="shared" ca="1" si="1281"/>
        <v>1</v>
      </c>
      <c r="AJ164">
        <f t="shared" ca="1" si="1282"/>
        <v>5</v>
      </c>
      <c r="AL164" s="231" t="str">
        <f ca="1">TEXT(LEFT(OFFSET(AL164,-1,0),5)+1,"00000")&amp;MID(OFFSET(AL164,-1,0),6,FIND(" ",OFFSET(AL164,-1,0),7)-5)
&amp; $D164           &amp; " Day"&amp;INDEX(i.DOY,$N164,1)              &amp; IF($IG164=0," FWM","")&amp;IF($IG164=1," MWM","")&amp;IF($IG164=5," Mat","")&amp;IF($IH164=TRUE,"&amp;BBT","    ")
&amp;INDEX(DataMaster!$B$98:$B$105,$Q164,0)    &amp;IF(JQ164," SR"&amp;JR164,"")&amp; " WP"&amp;TEXT($MC164*100,"000p")           &amp; " MP"&amp;TEXT($MD164*100,"000p")           &amp; " GP"&amp;TEXT($MM164*100,"000p")
&amp; " (F"&amp;3+COUNTIF($CV164:$CY164,TRUE)&amp;3&amp;"N"&amp;$DM164&amp;$DN164&amp;")"</f>
        <v>00003 FeedSupply_DSP GSM Day204 MWM    Mutton SR9.9 WP100p MP100p GP100p (F33N33)</v>
      </c>
      <c r="AM164" s="9" t="str">
        <f ca="1">IF(COUNTIF(AL$5:AL164,AL164)=1,"-","Dup")</f>
        <v>-</v>
      </c>
      <c r="AN164" s="9"/>
      <c r="AO164" s="237" t="str">
        <f t="shared" ref="AO164:AV167" ca="1" si="1333">OFFSET(AO164,-1,0)</f>
        <v>-</v>
      </c>
      <c r="AP164" s="237" t="str">
        <f t="shared" ca="1" si="1333"/>
        <v>-</v>
      </c>
      <c r="AQ164" s="237" t="str">
        <f t="shared" ca="1" si="1333"/>
        <v>-</v>
      </c>
      <c r="AR164" s="237" t="str">
        <f t="shared" ca="1" si="1333"/>
        <v>-</v>
      </c>
      <c r="AS164" s="237" t="str">
        <f t="shared" ca="1" si="1333"/>
        <v>-</v>
      </c>
      <c r="AT164" s="237" t="str">
        <f t="shared" ca="1" si="1333"/>
        <v>-</v>
      </c>
      <c r="AU164" s="237" t="str">
        <f t="shared" ca="1" si="1333"/>
        <v>-</v>
      </c>
      <c r="AV164" s="237" t="str">
        <f t="shared" ca="1" si="1333"/>
        <v>-</v>
      </c>
      <c r="AW164" s="9"/>
      <c r="AX164" s="5" t="b">
        <f t="shared" ca="1" si="1283"/>
        <v>0</v>
      </c>
      <c r="AY164" s="5" t="str">
        <f t="shared" ca="1" si="1283"/>
        <v>-</v>
      </c>
      <c r="AZ164" s="5" t="b">
        <f t="shared" ca="1" si="1283"/>
        <v>0</v>
      </c>
      <c r="BA164" s="5" t="b">
        <f t="shared" ca="1" si="1283"/>
        <v>1</v>
      </c>
      <c r="BB164" s="5" t="b">
        <f t="shared" ca="1" si="1283"/>
        <v>1</v>
      </c>
      <c r="BC164" s="144">
        <f t="shared" ca="1" si="1283"/>
        <v>0</v>
      </c>
      <c r="BD164" s="19" t="b">
        <f t="shared" ca="1" si="1284"/>
        <v>1</v>
      </c>
      <c r="BE164" s="9"/>
      <c r="BF164" s="5" t="str">
        <f t="shared" ca="1" si="1285"/>
        <v>-</v>
      </c>
      <c r="BG164" s="19" t="str">
        <f t="shared" ca="1" si="1286"/>
        <v>-</v>
      </c>
      <c r="BH164" s="19" t="str">
        <f t="shared" ca="1" si="1286"/>
        <v>-</v>
      </c>
      <c r="BI164" s="19" t="str">
        <f t="shared" ca="1" si="1286"/>
        <v>-</v>
      </c>
      <c r="BJ164" s="5" t="str">
        <f t="shared" ca="1" si="1287"/>
        <v>-</v>
      </c>
      <c r="BK164" s="19" t="str">
        <f t="shared" ca="1" si="1288"/>
        <v>-</v>
      </c>
      <c r="BL164" s="5" t="str">
        <f t="shared" ca="1" si="1289"/>
        <v>-</v>
      </c>
      <c r="BM164" s="19" t="str">
        <f t="shared" ca="1" si="1290"/>
        <v>-</v>
      </c>
      <c r="BN164" s="19" t="str">
        <f t="shared" ca="1" si="1290"/>
        <v>-</v>
      </c>
      <c r="BO164" s="19" t="str">
        <f t="shared" ca="1" si="1290"/>
        <v>-</v>
      </c>
      <c r="BP164" s="5" t="str">
        <f t="shared" ca="1" si="1291"/>
        <v>-</v>
      </c>
      <c r="BQ164" s="9"/>
      <c r="BR164" s="19" t="str">
        <f t="shared" ca="1" si="1292"/>
        <v>-</v>
      </c>
      <c r="BS164" s="19" t="str">
        <f t="shared" ca="1" si="1292"/>
        <v>-</v>
      </c>
      <c r="BT164" s="19" t="str">
        <f t="shared" ca="1" si="1292"/>
        <v>-</v>
      </c>
      <c r="BU164" s="19" t="str">
        <f t="shared" ca="1" si="1292"/>
        <v>-</v>
      </c>
      <c r="BV164" s="19" t="str">
        <f t="shared" ca="1" si="1292"/>
        <v>-</v>
      </c>
      <c r="BW164" s="19" t="str">
        <f t="shared" ca="1" si="1292"/>
        <v>-</v>
      </c>
      <c r="BX164" s="19" t="str">
        <f t="shared" ca="1" si="1292"/>
        <v>-</v>
      </c>
      <c r="BY164" s="19" t="str">
        <f t="shared" ca="1" si="1292"/>
        <v>-</v>
      </c>
      <c r="BZ164" s="19" t="str">
        <f t="shared" ca="1" si="1292"/>
        <v>-</v>
      </c>
      <c r="CA164" s="19" t="str">
        <f t="shared" ca="1" si="1292"/>
        <v>-</v>
      </c>
      <c r="CB164" s="9"/>
      <c r="CC164" s="237" t="b">
        <f ca="1">OFFSET(CC164,-1,0)</f>
        <v>1</v>
      </c>
      <c r="CD164" s="12" t="b">
        <v>0</v>
      </c>
      <c r="CE164" s="237" t="b">
        <f ca="1">OFFSET(CE164,-1,0)</f>
        <v>1</v>
      </c>
      <c r="CF164" s="251">
        <f t="shared" ref="CF164:CF167" ca="1" si="1334">IF(OFFSET($E164,-1,0),OFFSET($CJ164,-1,0),OFFSET(CF164,-1,0))</f>
        <v>2236105</v>
      </c>
      <c r="CG164" s="237" t="b">
        <f ca="1">OFFSET(CG164,-1,0)</f>
        <v>0</v>
      </c>
      <c r="CH164" s="12" t="s">
        <v>34</v>
      </c>
      <c r="CI164" s="19" t="b">
        <f t="shared" ca="1" si="1322"/>
        <v>1</v>
      </c>
      <c r="CJ164" s="237">
        <f t="shared" ref="CJ164:CJ167" ca="1" si="1335">OFFSET(CJ164,-1,0)+1</f>
        <v>6103</v>
      </c>
      <c r="CK164" s="19" t="str">
        <f t="shared" ca="1" si="1322"/>
        <v>-</v>
      </c>
      <c r="CL164" s="19">
        <f t="shared" ca="1" si="1322"/>
        <v>1</v>
      </c>
      <c r="CM164" s="19">
        <f t="shared" ca="1" si="1322"/>
        <v>1</v>
      </c>
      <c r="CN164" s="9"/>
      <c r="CO164" s="444">
        <f t="shared" ca="1" si="1294"/>
        <v>652</v>
      </c>
      <c r="CP164" s="444">
        <f t="shared" ca="1" si="1294"/>
        <v>686</v>
      </c>
      <c r="CQ164" s="444">
        <f t="shared" ca="1" si="1294"/>
        <v>721</v>
      </c>
      <c r="CR164" s="152">
        <f t="shared" ca="1" si="1295"/>
        <v>378</v>
      </c>
      <c r="CS164" s="152">
        <f t="shared" ca="1" si="1295"/>
        <v>413</v>
      </c>
      <c r="CT164" s="152">
        <f t="shared" ca="1" si="1295"/>
        <v>448</v>
      </c>
      <c r="CU164" s="19" t="str">
        <f t="shared" ca="1" si="1296"/>
        <v>-</v>
      </c>
      <c r="CV164" s="12" t="b">
        <v>0</v>
      </c>
      <c r="CW164" s="12" t="b">
        <v>0</v>
      </c>
      <c r="CX164" s="12" t="b">
        <v>0</v>
      </c>
      <c r="CY164" s="12" t="b">
        <v>0</v>
      </c>
      <c r="CZ164" s="19" t="b">
        <f t="shared" ca="1" si="1296"/>
        <v>1</v>
      </c>
      <c r="DA164" s="19">
        <f t="shared" ca="1" si="1296"/>
        <v>0</v>
      </c>
      <c r="DB164" s="19">
        <f t="shared" ca="1" si="1296"/>
        <v>0</v>
      </c>
      <c r="DC164" s="19">
        <f t="shared" ca="1" si="1296"/>
        <v>0</v>
      </c>
      <c r="DD164" s="19">
        <f t="shared" ca="1" si="1296"/>
        <v>0</v>
      </c>
      <c r="DE164" s="19">
        <f t="shared" ca="1" si="1296"/>
        <v>0</v>
      </c>
      <c r="DF164" s="19">
        <f t="shared" ca="1" si="1296"/>
        <v>0</v>
      </c>
      <c r="DG164" s="19">
        <f t="shared" ca="1" si="1296"/>
        <v>0</v>
      </c>
      <c r="DH164" s="19">
        <f t="shared" ca="1" si="1296"/>
        <v>0</v>
      </c>
      <c r="DI164" s="19">
        <f t="shared" ca="1" si="1296"/>
        <v>0</v>
      </c>
      <c r="DJ164" s="19">
        <f t="shared" ca="1" si="1296"/>
        <v>0</v>
      </c>
      <c r="DK164" s="19">
        <f t="shared" ca="1" si="1296"/>
        <v>0</v>
      </c>
      <c r="DL164" s="19">
        <f t="shared" ca="1" si="1297"/>
        <v>0</v>
      </c>
      <c r="DM164" s="12">
        <v>3</v>
      </c>
      <c r="DN164" s="12">
        <v>3</v>
      </c>
      <c r="DO164" s="19">
        <f t="shared" ref="DO164:DR167" ca="1" si="1336">OFFSET(DO$5,$B164,0)</f>
        <v>0</v>
      </c>
      <c r="DP164" s="12">
        <v>2</v>
      </c>
      <c r="DQ164" s="12">
        <v>-2</v>
      </c>
      <c r="DR164" s="19" t="str">
        <f t="shared" ca="1" si="1297"/>
        <v>-</v>
      </c>
      <c r="DS164" s="19" t="str">
        <f t="shared" ca="1" si="1297"/>
        <v>-</v>
      </c>
      <c r="DT164" s="19" t="str">
        <f t="shared" ca="1" si="1297"/>
        <v>-</v>
      </c>
      <c r="DU164" s="251">
        <f t="shared" ca="1" si="1323"/>
        <v>0</v>
      </c>
      <c r="DV164" s="251">
        <f t="shared" ref="DV164:DV166" si="1337">DP164</f>
        <v>2</v>
      </c>
      <c r="DW164" s="251">
        <f t="shared" si="1324"/>
        <v>-2</v>
      </c>
      <c r="DX164" s="19" t="str">
        <f t="shared" ca="1" si="1297"/>
        <v>-</v>
      </c>
      <c r="DY164" s="19" t="str">
        <f t="shared" ca="1" si="1297"/>
        <v>-</v>
      </c>
      <c r="DZ164" s="19" t="str">
        <f t="shared" ca="1" si="1297"/>
        <v>-</v>
      </c>
      <c r="EA164" s="19" t="str">
        <f t="shared" ca="1" si="1297"/>
        <v>-</v>
      </c>
      <c r="EB164" s="19" t="str">
        <f t="shared" ca="1" si="1297"/>
        <v>-</v>
      </c>
      <c r="EC164" s="19" t="str">
        <f t="shared" ca="1" si="1297"/>
        <v>-</v>
      </c>
      <c r="ED164" s="19">
        <f t="shared" ca="1" si="1297"/>
        <v>0</v>
      </c>
      <c r="EE164" s="19">
        <f t="shared" ca="1" si="1297"/>
        <v>0</v>
      </c>
      <c r="EF164" s="19">
        <f t="shared" ca="1" si="1297"/>
        <v>0</v>
      </c>
      <c r="EG164" s="19">
        <f t="shared" ca="1" si="1297"/>
        <v>0</v>
      </c>
      <c r="EH164" s="19">
        <f t="shared" ca="1" si="1297"/>
        <v>0</v>
      </c>
      <c r="EI164" s="19">
        <f t="shared" ca="1" si="1297"/>
        <v>0</v>
      </c>
      <c r="EJ164" s="19">
        <f t="shared" ca="1" si="1297"/>
        <v>0</v>
      </c>
      <c r="EK164" s="19">
        <f t="shared" ca="1" si="1297"/>
        <v>0</v>
      </c>
      <c r="EL164" s="19">
        <f t="shared" ca="1" si="1297"/>
        <v>0</v>
      </c>
      <c r="EM164" s="19">
        <f t="shared" ca="1" si="1297"/>
        <v>0</v>
      </c>
      <c r="EN164" s="19">
        <f t="shared" ca="1" si="1297"/>
        <v>0</v>
      </c>
      <c r="EO164" s="19">
        <f t="shared" ca="1" si="1297"/>
        <v>0</v>
      </c>
      <c r="EP164" s="19">
        <f t="shared" ca="1" si="1297"/>
        <v>0</v>
      </c>
      <c r="EQ164" s="19">
        <f t="shared" ca="1" si="1297"/>
        <v>0</v>
      </c>
      <c r="ER164" s="19">
        <f t="shared" ca="1" si="1297"/>
        <v>0</v>
      </c>
      <c r="ES164" s="19">
        <f t="shared" ca="1" si="1297"/>
        <v>0</v>
      </c>
      <c r="ET164" s="19">
        <f t="shared" ca="1" si="1298"/>
        <v>0</v>
      </c>
      <c r="EU164" s="19">
        <f t="shared" ca="1" si="1298"/>
        <v>0</v>
      </c>
      <c r="EV164" s="19">
        <f t="shared" ca="1" si="1298"/>
        <v>0</v>
      </c>
      <c r="EW164" s="19">
        <f t="shared" ca="1" si="1298"/>
        <v>0</v>
      </c>
      <c r="EX164" s="19">
        <f t="shared" ca="1" si="1298"/>
        <v>0</v>
      </c>
      <c r="EY164" s="19">
        <f t="shared" ca="1" si="1298"/>
        <v>0</v>
      </c>
      <c r="EZ164" s="19">
        <f t="shared" ca="1" si="1298"/>
        <v>0</v>
      </c>
      <c r="FA164" s="19">
        <f t="shared" ca="1" si="1298"/>
        <v>0</v>
      </c>
      <c r="FB164" s="19">
        <f t="shared" ca="1" si="1298"/>
        <v>0</v>
      </c>
      <c r="FC164" s="19">
        <f t="shared" ca="1" si="1298"/>
        <v>0</v>
      </c>
      <c r="FD164" s="19">
        <f t="shared" ca="1" si="1298"/>
        <v>0</v>
      </c>
      <c r="FE164" s="19">
        <f t="shared" ca="1" si="1298"/>
        <v>0</v>
      </c>
      <c r="FF164" s="19">
        <f t="shared" ca="1" si="1298"/>
        <v>0</v>
      </c>
      <c r="FG164" s="19">
        <f t="shared" ca="1" si="1298"/>
        <v>0</v>
      </c>
      <c r="FH164" s="19">
        <f t="shared" ca="1" si="1298"/>
        <v>0</v>
      </c>
      <c r="FI164" s="19">
        <f t="shared" ca="1" si="1298"/>
        <v>0</v>
      </c>
      <c r="FJ164" s="19">
        <f t="shared" ca="1" si="1299"/>
        <v>0</v>
      </c>
      <c r="FK164" s="19">
        <f t="shared" ca="1" si="1299"/>
        <v>0</v>
      </c>
      <c r="FL164" s="19">
        <f t="shared" ca="1" si="1299"/>
        <v>0</v>
      </c>
      <c r="FM164" s="19">
        <f t="shared" ca="1" si="1299"/>
        <v>0</v>
      </c>
      <c r="FN164" s="19">
        <f t="shared" ca="1" si="1299"/>
        <v>0</v>
      </c>
      <c r="FO164" s="19">
        <f t="shared" ca="1" si="1299"/>
        <v>0</v>
      </c>
      <c r="FP164" s="19">
        <f t="shared" ca="1" si="1299"/>
        <v>0</v>
      </c>
      <c r="FQ164" s="19">
        <f t="shared" ca="1" si="1299"/>
        <v>0</v>
      </c>
      <c r="FR164" s="19">
        <f t="shared" ca="1" si="1299"/>
        <v>0</v>
      </c>
      <c r="FS164" s="19">
        <f t="shared" ca="1" si="1299"/>
        <v>0</v>
      </c>
      <c r="FT164" s="19">
        <f t="shared" ca="1" si="1299"/>
        <v>0</v>
      </c>
      <c r="FU164" s="19">
        <f t="shared" ca="1" si="1299"/>
        <v>0</v>
      </c>
      <c r="FV164" s="19">
        <f t="shared" ca="1" si="1299"/>
        <v>0</v>
      </c>
      <c r="FW164" s="19">
        <f t="shared" ca="1" si="1299"/>
        <v>0</v>
      </c>
      <c r="FX164" s="19">
        <f t="shared" ca="1" si="1299"/>
        <v>0</v>
      </c>
      <c r="FY164" s="19">
        <f t="shared" ca="1" si="1299"/>
        <v>0</v>
      </c>
      <c r="FZ164" s="19">
        <f t="shared" ca="1" si="1299"/>
        <v>0</v>
      </c>
      <c r="GA164" s="19">
        <f t="shared" ca="1" si="1299"/>
        <v>0</v>
      </c>
      <c r="GB164" s="19">
        <f t="shared" ca="1" si="1299"/>
        <v>0</v>
      </c>
      <c r="GC164" s="19">
        <f t="shared" ca="1" si="1299"/>
        <v>0</v>
      </c>
      <c r="GD164" s="19">
        <f t="shared" ca="1" si="1299"/>
        <v>0</v>
      </c>
      <c r="GE164" s="19">
        <f t="shared" ca="1" si="1299"/>
        <v>0</v>
      </c>
      <c r="GF164" s="19">
        <f t="shared" ca="1" si="1299"/>
        <v>0</v>
      </c>
      <c r="GG164" s="19">
        <f t="shared" ca="1" si="1299"/>
        <v>0</v>
      </c>
      <c r="GH164" s="19">
        <f t="shared" ca="1" si="1299"/>
        <v>0</v>
      </c>
      <c r="GI164" s="19">
        <f t="shared" ca="1" si="1299"/>
        <v>0</v>
      </c>
      <c r="GJ164" s="19">
        <f t="shared" ca="1" si="1299"/>
        <v>0</v>
      </c>
      <c r="GK164" s="19">
        <f t="shared" ca="1" si="1299"/>
        <v>0</v>
      </c>
      <c r="GL164" s="19">
        <f t="shared" ca="1" si="1299"/>
        <v>0</v>
      </c>
      <c r="GM164" s="19">
        <f t="shared" ca="1" si="1299"/>
        <v>0</v>
      </c>
      <c r="GN164" s="19">
        <f t="shared" ca="1" si="1299"/>
        <v>0</v>
      </c>
      <c r="GO164" s="19">
        <f t="shared" ca="1" si="1299"/>
        <v>0</v>
      </c>
      <c r="GP164" s="19">
        <f t="shared" ca="1" si="1299"/>
        <v>0</v>
      </c>
      <c r="GQ164" s="19">
        <f t="shared" ca="1" si="1299"/>
        <v>0</v>
      </c>
      <c r="GR164" s="19">
        <f t="shared" ca="1" si="1299"/>
        <v>0</v>
      </c>
      <c r="GS164" s="19">
        <f t="shared" ca="1" si="1299"/>
        <v>0</v>
      </c>
      <c r="GT164" s="19">
        <f t="shared" ca="1" si="1299"/>
        <v>0</v>
      </c>
      <c r="GU164" s="19">
        <f t="shared" ca="1" si="1299"/>
        <v>0</v>
      </c>
      <c r="GV164" s="19">
        <f t="shared" ca="1" si="1299"/>
        <v>0</v>
      </c>
      <c r="GW164" s="19">
        <f t="shared" ca="1" si="1299"/>
        <v>0</v>
      </c>
      <c r="GX164" s="19">
        <f t="shared" ca="1" si="1299"/>
        <v>0</v>
      </c>
      <c r="GY164" s="19">
        <f t="shared" ca="1" si="1299"/>
        <v>0</v>
      </c>
      <c r="GZ164" s="19">
        <f t="shared" ca="1" si="1299"/>
        <v>0</v>
      </c>
      <c r="HA164" s="19">
        <f t="shared" ca="1" si="1299"/>
        <v>0</v>
      </c>
      <c r="HB164" s="19">
        <f t="shared" ca="1" si="1299"/>
        <v>0</v>
      </c>
      <c r="HC164" s="19">
        <f t="shared" ca="1" si="1299"/>
        <v>0</v>
      </c>
      <c r="HD164" s="19">
        <f t="shared" ca="1" si="1299"/>
        <v>0</v>
      </c>
      <c r="HE164" s="19">
        <f t="shared" ca="1" si="1299"/>
        <v>0</v>
      </c>
      <c r="HF164" s="19">
        <f t="shared" ca="1" si="1299"/>
        <v>0</v>
      </c>
      <c r="HG164" s="19">
        <f t="shared" ca="1" si="1299"/>
        <v>0</v>
      </c>
      <c r="HH164" s="19">
        <f t="shared" ca="1" si="1299"/>
        <v>0</v>
      </c>
      <c r="HI164" s="19">
        <f t="shared" ca="1" si="1299"/>
        <v>0</v>
      </c>
      <c r="HJ164" s="19">
        <f t="shared" ca="1" si="1299"/>
        <v>0</v>
      </c>
      <c r="HK164" s="19">
        <f t="shared" ca="1" si="1299"/>
        <v>0</v>
      </c>
      <c r="HL164" s="19">
        <f t="shared" ca="1" si="1300"/>
        <v>0</v>
      </c>
      <c r="HM164" s="19">
        <f t="shared" ca="1" si="1300"/>
        <v>0</v>
      </c>
      <c r="HN164" s="19">
        <f t="shared" ca="1" si="1300"/>
        <v>0</v>
      </c>
      <c r="HO164" s="19">
        <f t="shared" ca="1" si="1300"/>
        <v>0</v>
      </c>
      <c r="HP164" s="19">
        <f t="shared" ca="1" si="1300"/>
        <v>0</v>
      </c>
      <c r="HQ164" s="19">
        <f t="shared" ca="1" si="1300"/>
        <v>0</v>
      </c>
      <c r="HR164" s="19">
        <f t="shared" ca="1" si="1300"/>
        <v>0</v>
      </c>
      <c r="HS164" s="19">
        <f t="shared" ca="1" si="1300"/>
        <v>0</v>
      </c>
      <c r="HT164" s="19">
        <f t="shared" ca="1" si="1300"/>
        <v>0</v>
      </c>
      <c r="HU164" s="19">
        <f t="shared" ca="1" si="1300"/>
        <v>0</v>
      </c>
      <c r="HV164" s="19">
        <f t="shared" ca="1" si="1300"/>
        <v>0</v>
      </c>
      <c r="HW164" s="19">
        <f t="shared" ca="1" si="1300"/>
        <v>0</v>
      </c>
      <c r="HX164" s="19">
        <f t="shared" ca="1" si="1300"/>
        <v>0</v>
      </c>
      <c r="HY164" s="19">
        <f t="shared" ca="1" si="1300"/>
        <v>0</v>
      </c>
      <c r="HZ164" s="19">
        <f t="shared" ca="1" si="1300"/>
        <v>0</v>
      </c>
      <c r="IA164" s="19">
        <f t="shared" ca="1" si="1300"/>
        <v>0</v>
      </c>
      <c r="IB164" s="19">
        <f t="shared" ca="1" si="1300"/>
        <v>0</v>
      </c>
      <c r="IC164" s="19">
        <f t="shared" ca="1" si="1300"/>
        <v>0</v>
      </c>
      <c r="ID164" s="19">
        <f t="shared" ca="1" si="1300"/>
        <v>0</v>
      </c>
      <c r="IE164" s="5">
        <f t="shared" ca="1" si="1301"/>
        <v>67</v>
      </c>
      <c r="IF164" s="9"/>
      <c r="IG164" s="5">
        <f t="shared" ca="1" si="1302"/>
        <v>1</v>
      </c>
      <c r="IH164" s="5" t="b">
        <f t="shared" ca="1" si="1302"/>
        <v>0</v>
      </c>
      <c r="II164" s="19">
        <f t="shared" ca="1" si="1303"/>
        <v>0</v>
      </c>
      <c r="IJ164" s="5">
        <f t="shared" ca="1" si="1302"/>
        <v>55</v>
      </c>
      <c r="IK164" s="19">
        <f t="shared" ca="1" si="1303"/>
        <v>1</v>
      </c>
      <c r="IL164" s="19">
        <f t="shared" ca="1" si="1303"/>
        <v>0</v>
      </c>
      <c r="IM164" s="19">
        <f t="shared" ca="1" si="1303"/>
        <v>0</v>
      </c>
      <c r="IN164" s="19">
        <f t="shared" ca="1" si="1303"/>
        <v>0</v>
      </c>
      <c r="IO164" s="19">
        <f t="shared" ca="1" si="1303"/>
        <v>0</v>
      </c>
      <c r="IP164" s="19">
        <f t="shared" ca="1" si="1303"/>
        <v>0</v>
      </c>
      <c r="IQ164" s="19">
        <f t="shared" ca="1" si="1303"/>
        <v>0</v>
      </c>
      <c r="IR164" s="19">
        <f t="shared" ca="1" si="1303"/>
        <v>0</v>
      </c>
      <c r="IS164" s="19">
        <f t="shared" ca="1" si="1303"/>
        <v>0</v>
      </c>
      <c r="IT164" s="19">
        <f t="shared" ca="1" si="1303"/>
        <v>0</v>
      </c>
      <c r="IU164" s="19">
        <f t="shared" ca="1" si="1303"/>
        <v>0</v>
      </c>
      <c r="IV164" s="19">
        <f t="shared" ca="1" si="1303"/>
        <v>0</v>
      </c>
      <c r="IW164" s="19">
        <f t="shared" ca="1" si="1303"/>
        <v>0</v>
      </c>
      <c r="IX164" s="19">
        <f t="shared" ca="1" si="1303"/>
        <v>0</v>
      </c>
      <c r="IY164" s="19">
        <f t="shared" ca="1" si="1303"/>
        <v>0</v>
      </c>
      <c r="IZ164" s="19">
        <f t="shared" ca="1" si="1303"/>
        <v>0</v>
      </c>
      <c r="JA164" s="19">
        <f t="shared" ca="1" si="1303"/>
        <v>0</v>
      </c>
      <c r="JB164" s="19">
        <f t="shared" ca="1" si="1303"/>
        <v>0</v>
      </c>
      <c r="JC164" s="19">
        <f t="shared" ca="1" si="1303"/>
        <v>0</v>
      </c>
      <c r="JD164" s="19">
        <f t="shared" ca="1" si="1303"/>
        <v>0</v>
      </c>
      <c r="JE164" s="19">
        <f t="shared" ca="1" si="1303"/>
        <v>0</v>
      </c>
      <c r="JF164" s="19">
        <f t="shared" ca="1" si="1303"/>
        <v>0</v>
      </c>
      <c r="JG164" s="5">
        <f t="shared" ca="1" si="1304"/>
        <v>1.2500000000000001E-2</v>
      </c>
      <c r="JH164" s="567">
        <f t="shared" ca="1" si="1304"/>
        <v>0</v>
      </c>
      <c r="JI164" s="5">
        <f t="shared" ca="1" si="1304"/>
        <v>6.25E-2</v>
      </c>
      <c r="JJ164" s="5">
        <f t="shared" ca="1" si="1304"/>
        <v>6.25E-2</v>
      </c>
      <c r="JK164" s="5">
        <f t="shared" ca="1" si="1304"/>
        <v>6.25E-2</v>
      </c>
      <c r="JL164" s="19">
        <f t="shared" ca="1" si="1303"/>
        <v>1</v>
      </c>
      <c r="JM164" s="19">
        <f t="shared" ca="1" si="1303"/>
        <v>0</v>
      </c>
      <c r="JN164" s="19">
        <f t="shared" ca="1" si="1303"/>
        <v>1</v>
      </c>
      <c r="JO164" s="9"/>
      <c r="JP164" s="5" t="b">
        <f t="shared" ca="1" si="1305"/>
        <v>0</v>
      </c>
      <c r="JQ164" s="19" t="b">
        <f t="shared" ca="1" si="1325"/>
        <v>1</v>
      </c>
      <c r="JR164" s="19">
        <f t="shared" ca="1" si="1325"/>
        <v>9.9</v>
      </c>
      <c r="JS164" s="5" t="b">
        <f t="shared" ca="1" si="1306"/>
        <v>0</v>
      </c>
      <c r="JT164" s="5" t="b">
        <f t="shared" ca="1" si="1306"/>
        <v>0</v>
      </c>
      <c r="JU164" s="5" t="b">
        <f t="shared" ca="1" si="1306"/>
        <v>1</v>
      </c>
      <c r="JV164" s="144">
        <f t="shared" ca="1" si="1326"/>
        <v>1</v>
      </c>
      <c r="JW164" s="144">
        <f t="shared" ca="1" si="1326"/>
        <v>1</v>
      </c>
      <c r="JX164" s="19" t="str">
        <f t="shared" ca="1" si="1327"/>
        <v>-</v>
      </c>
      <c r="JY164" s="19" t="str">
        <f t="shared" ca="1" si="1327"/>
        <v>-</v>
      </c>
      <c r="JZ164" s="19" t="str">
        <f t="shared" ca="1" si="1327"/>
        <v>-</v>
      </c>
      <c r="KA164" s="19" t="str">
        <f t="shared" ca="1" si="1327"/>
        <v>-</v>
      </c>
      <c r="KB164" s="19">
        <f t="shared" ca="1" si="1327"/>
        <v>1</v>
      </c>
      <c r="KC164" s="19">
        <f t="shared" ca="1" si="1327"/>
        <v>0.66</v>
      </c>
      <c r="KD164" s="19" t="str">
        <f t="shared" ca="1" si="1327"/>
        <v>-</v>
      </c>
      <c r="KE164" s="5" t="b" cm="1">
        <f t="array" aca="1" ref="KE164" ca="1">IF(OR(KF164:KM164&lt;&gt;"-"),TRUE,"-")</f>
        <v>1</v>
      </c>
      <c r="KF164" s="237">
        <f t="shared" ref="KF164:KM167" ca="1" si="1338">OFFSET(KF164,-1,0)</f>
        <v>2</v>
      </c>
      <c r="KG164" s="237">
        <f t="shared" ca="1" si="1338"/>
        <v>2</v>
      </c>
      <c r="KH164" s="237">
        <f t="shared" ca="1" si="1338"/>
        <v>2</v>
      </c>
      <c r="KI164" s="237">
        <f t="shared" ca="1" si="1338"/>
        <v>2</v>
      </c>
      <c r="KJ164" s="237">
        <f t="shared" ca="1" si="1338"/>
        <v>2</v>
      </c>
      <c r="KK164" s="237">
        <f t="shared" ca="1" si="1338"/>
        <v>2</v>
      </c>
      <c r="KL164" s="237">
        <f t="shared" ca="1" si="1338"/>
        <v>2</v>
      </c>
      <c r="KM164" s="237">
        <f t="shared" ca="1" si="1338"/>
        <v>2</v>
      </c>
      <c r="KN164" s="5" t="str">
        <f t="array" aca="1" ref="KN164" ca="1">IF(OR(KO164:KU164&lt;&gt;"-"),TRUE,"-")</f>
        <v>-</v>
      </c>
      <c r="KO164" s="19" t="str">
        <f t="shared" ca="1" si="1329"/>
        <v>-</v>
      </c>
      <c r="KP164" s="19" t="str">
        <f t="shared" ca="1" si="1329"/>
        <v>-</v>
      </c>
      <c r="KQ164" s="19" t="str">
        <f t="shared" ca="1" si="1329"/>
        <v>-</v>
      </c>
      <c r="KR164" s="19" t="str">
        <f t="shared" ca="1" si="1329"/>
        <v>-</v>
      </c>
      <c r="KS164" s="19" t="str">
        <f t="shared" ca="1" si="1329"/>
        <v>-</v>
      </c>
      <c r="KT164" s="19" t="str">
        <f t="shared" ca="1" si="1329"/>
        <v>-</v>
      </c>
      <c r="KU164" s="19" t="str">
        <f t="shared" ca="1" si="1329"/>
        <v>-</v>
      </c>
      <c r="KV164" s="19" t="b">
        <f t="shared" ca="1" si="1329"/>
        <v>0</v>
      </c>
      <c r="KW164" s="144">
        <f t="shared" ca="1" si="1308"/>
        <v>2</v>
      </c>
      <c r="KX164" s="19">
        <f t="shared" ca="1" si="1329"/>
        <v>2</v>
      </c>
      <c r="KY164" s="19" t="b">
        <f t="shared" ca="1" si="1329"/>
        <v>0</v>
      </c>
      <c r="KZ164" s="19" t="str">
        <f t="shared" ca="1" si="1329"/>
        <v>-</v>
      </c>
      <c r="LA164" s="5" t="str">
        <f t="shared" ca="1" si="1309"/>
        <v>-</v>
      </c>
      <c r="LB164" s="5" t="str">
        <f t="shared" ca="1" si="1309"/>
        <v>-</v>
      </c>
      <c r="LC164" s="5" t="str">
        <f t="shared" ca="1" si="1309"/>
        <v>-</v>
      </c>
      <c r="LD164" s="5" t="str">
        <f t="shared" ca="1" si="1309"/>
        <v>-</v>
      </c>
      <c r="LE164" s="19" t="b">
        <f t="shared" ca="1" si="1330"/>
        <v>0</v>
      </c>
      <c r="LF164" s="19" t="str">
        <f t="shared" ca="1" si="1330"/>
        <v>-</v>
      </c>
      <c r="LG164" s="19" t="str">
        <f ca="1">OFFSET(LG$5,$B164,0)</f>
        <v>-</v>
      </c>
      <c r="LH164" s="19" t="b">
        <f ca="1">OFFSET(LH$5,$B164,0)</f>
        <v>1</v>
      </c>
      <c r="LI164" s="19">
        <f t="shared" ca="1" si="1330"/>
        <v>0.75</v>
      </c>
      <c r="LJ164" s="19">
        <f t="shared" ca="1" si="1330"/>
        <v>0.75</v>
      </c>
      <c r="LK164" s="19">
        <f t="shared" ca="1" si="1330"/>
        <v>0.99</v>
      </c>
      <c r="LL164" s="19">
        <f t="shared" ca="1" si="1330"/>
        <v>0.5</v>
      </c>
      <c r="LM164" s="19">
        <f t="shared" ca="1" si="1330"/>
        <v>0</v>
      </c>
      <c r="LN164" s="19">
        <f t="shared" ca="1" si="1330"/>
        <v>0</v>
      </c>
      <c r="LO164" s="19" t="str">
        <f t="shared" ca="1" si="1330"/>
        <v>-</v>
      </c>
      <c r="LP164" s="5" t="str" cm="1">
        <f t="array" aca="1" ref="LP164" ca="1">INDEX(i.meatgrid,$Q164,LP$7)</f>
        <v>-</v>
      </c>
      <c r="LQ164" s="5" t="str" cm="1">
        <f t="array" aca="1" ref="LQ164" ca="1">INDEX(i.meatgrid,$Q164,LQ$7)</f>
        <v>-</v>
      </c>
      <c r="LR164" s="19" t="str">
        <f t="shared" ca="1" si="1330"/>
        <v>-</v>
      </c>
      <c r="LS164" s="5">
        <f t="shared" ca="1" si="1311"/>
        <v>1</v>
      </c>
      <c r="LT164" s="9"/>
      <c r="LU164" s="19">
        <f t="shared" ca="1" si="1330"/>
        <v>70</v>
      </c>
      <c r="LV164" s="19">
        <f t="shared" ca="1" si="1312"/>
        <v>50</v>
      </c>
      <c r="LW164" s="19">
        <f t="shared" ca="1" si="1312"/>
        <v>80</v>
      </c>
      <c r="LX164" s="19">
        <f t="shared" ca="1" si="1312"/>
        <v>50</v>
      </c>
      <c r="LY164" s="5" t="b" cm="1">
        <f t="array" aca="1" ref="LY164" ca="1">INDEX(i.meatgrid,$Q164,LY$7)</f>
        <v>1</v>
      </c>
      <c r="LZ164" s="5" t="b" cm="1">
        <f t="array" aca="1" ref="LZ164" ca="1">INDEX(i.meatgrid,$Q164,LZ$7)</f>
        <v>0</v>
      </c>
      <c r="MA164" s="5" t="str" cm="1">
        <f t="array" aca="1" ref="MA164" ca="1">INDEX(i.meatgrid,$Q164,MA$7)</f>
        <v>-</v>
      </c>
      <c r="MB164" s="5" t="str" cm="1">
        <f t="array" aca="1" ref="MB164" ca="1">INDEX(i.meatgrid,$Q164,MB$7)</f>
        <v>-</v>
      </c>
      <c r="MC164" s="19">
        <f t="shared" ca="1" si="1313"/>
        <v>1</v>
      </c>
      <c r="MD164" s="5">
        <f t="shared" ca="1" si="1314"/>
        <v>1</v>
      </c>
      <c r="ME164" s="5" cm="1">
        <f t="array" aca="1" ref="ME164" ca="1">INDEX(i.meatgrid,$Q164,ME$7)</f>
        <v>0</v>
      </c>
      <c r="MF164" s="5" cm="1">
        <f t="array" aca="1" ref="MF164" ca="1">INDEX(i.meatgrid,$Q164,MF$7)</f>
        <v>0</v>
      </c>
      <c r="MG164" s="5" cm="1">
        <f t="array" aca="1" ref="MG164" ca="1">INDEX(i.meatgrid,$Q164,MG$7)</f>
        <v>0</v>
      </c>
      <c r="MH164" s="5" cm="1">
        <f t="array" aca="1" ref="MH164" ca="1">INDEX(i.meatgrid,$Q164,MH$7)</f>
        <v>0</v>
      </c>
      <c r="MI164" s="5" cm="1">
        <f t="array" aca="1" ref="MI164" ca="1">INDEX(i.meatgrid,$Q164,MI$7)</f>
        <v>0</v>
      </c>
      <c r="MJ164" s="5" cm="1">
        <f t="array" aca="1" ref="MJ164" ca="1">INDEX(i.meatgrid,$Q164,MJ$7)</f>
        <v>1</v>
      </c>
      <c r="MK164" s="5" cm="1">
        <f t="array" aca="1" ref="MK164" ca="1">INDEX(i.meatgrid,$Q164,MK$7)</f>
        <v>1</v>
      </c>
      <c r="ML164" s="5" cm="1">
        <f t="array" aca="1" ref="ML164" ca="1">INDEX(i.meatgrid,$Q164,ML$7)</f>
        <v>1</v>
      </c>
      <c r="MM164" s="19">
        <f t="shared" ca="1" si="1315"/>
        <v>1</v>
      </c>
      <c r="MN164" s="9"/>
      <c r="MO164" s="19" t="b">
        <f t="shared" ca="1" si="1316"/>
        <v>0</v>
      </c>
      <c r="MP164" s="19" t="b">
        <f t="shared" ca="1" si="1316"/>
        <v>0</v>
      </c>
      <c r="MQ164" s="19">
        <f t="shared" ca="1" si="1316"/>
        <v>1</v>
      </c>
      <c r="MR164" s="19">
        <f t="shared" ca="1" si="1316"/>
        <v>0.75</v>
      </c>
      <c r="MS164" s="19">
        <f t="shared" ca="1" si="1316"/>
        <v>0.75</v>
      </c>
      <c r="MT164" s="19">
        <f t="shared" ca="1" si="1316"/>
        <v>0.8</v>
      </c>
      <c r="MU164" s="19">
        <f t="shared" ca="1" si="1316"/>
        <v>0.82499999999999996</v>
      </c>
      <c r="MV164" s="19">
        <f t="shared" ca="1" si="1316"/>
        <v>0.875</v>
      </c>
      <c r="MW164" s="19">
        <f t="shared" ca="1" si="1316"/>
        <v>0.9</v>
      </c>
      <c r="MX164" s="19">
        <f t="shared" ca="1" si="1316"/>
        <v>1</v>
      </c>
      <c r="MY164" s="19">
        <f t="shared" ca="1" si="1316"/>
        <v>0.875</v>
      </c>
      <c r="MZ164" s="19" t="b">
        <f t="shared" ca="1" si="1316"/>
        <v>1</v>
      </c>
      <c r="NA164" s="19">
        <f t="shared" ca="1" si="1316"/>
        <v>74.989999999999995</v>
      </c>
      <c r="NB164" s="19" t="str">
        <f t="shared" ca="1" si="1316"/>
        <v>-</v>
      </c>
      <c r="NC164" s="19" t="str">
        <f t="shared" ca="1" si="1316"/>
        <v>-</v>
      </c>
      <c r="ND164" s="19" t="str">
        <f t="shared" ca="1" si="1316"/>
        <v>-</v>
      </c>
      <c r="NE164" s="19" t="str">
        <f t="shared" ca="1" si="1317"/>
        <v>-</v>
      </c>
      <c r="NF164" s="19" t="str">
        <f t="shared" ca="1" si="1317"/>
        <v>-</v>
      </c>
      <c r="NG164" s="19" t="str">
        <f t="shared" ca="1" si="1317"/>
        <v>-</v>
      </c>
      <c r="NH164" s="19" t="str">
        <f t="shared" ca="1" si="1317"/>
        <v>-</v>
      </c>
      <c r="NI164" s="19">
        <f t="shared" ca="1" si="1317"/>
        <v>36.99</v>
      </c>
      <c r="NJ164" s="19">
        <f t="shared" ca="1" si="1317"/>
        <v>36.99</v>
      </c>
      <c r="NK164" s="19" t="str">
        <f t="shared" ca="1" si="1317"/>
        <v>-</v>
      </c>
      <c r="NL164" s="19" t="str">
        <f t="shared" ca="1" si="1317"/>
        <v>-</v>
      </c>
      <c r="NM164" s="19" t="str">
        <f t="shared" ca="1" si="1317"/>
        <v>-</v>
      </c>
      <c r="NN164" s="19" t="str">
        <f t="shared" ca="1" si="1317"/>
        <v>-</v>
      </c>
      <c r="NO164" s="19" t="str">
        <f t="shared" ca="1" si="1317"/>
        <v>-</v>
      </c>
      <c r="NP164" s="19">
        <f t="shared" ca="1" si="1317"/>
        <v>49.99</v>
      </c>
      <c r="NQ164" s="19">
        <f t="shared" ca="1" si="1317"/>
        <v>49.99</v>
      </c>
      <c r="NR164" s="19">
        <f t="shared" ca="1" si="1317"/>
        <v>49.99</v>
      </c>
      <c r="NS164" s="19">
        <f t="shared" ca="1" si="1317"/>
        <v>49.99</v>
      </c>
      <c r="NT164" s="19">
        <f t="shared" ca="1" si="1317"/>
        <v>49.99</v>
      </c>
      <c r="NU164" s="19">
        <f t="shared" ca="1" si="1317"/>
        <v>49.99</v>
      </c>
      <c r="NV164" s="19">
        <f t="shared" ca="1" si="1317"/>
        <v>49.99</v>
      </c>
      <c r="NW164" s="19">
        <f t="shared" ca="1" si="1317"/>
        <v>49.99</v>
      </c>
      <c r="NX164" s="19">
        <f t="shared" ca="1" si="1317"/>
        <v>412.99</v>
      </c>
      <c r="NY164" s="19">
        <f t="shared" ca="1" si="1317"/>
        <v>412.99</v>
      </c>
      <c r="NZ164" s="19" t="str">
        <f t="shared" ca="1" si="1317"/>
        <v>-</v>
      </c>
      <c r="OA164" s="19" t="str">
        <f t="shared" ca="1" si="1317"/>
        <v>-</v>
      </c>
      <c r="OB164" s="19" t="str">
        <f t="shared" ca="1" si="1317"/>
        <v>-</v>
      </c>
      <c r="OC164" s="19" t="str">
        <f t="shared" ca="1" si="1317"/>
        <v>-</v>
      </c>
      <c r="OD164" s="19" t="str">
        <f t="shared" ca="1" si="1317"/>
        <v>-</v>
      </c>
      <c r="OE164" s="19">
        <f t="shared" ca="1" si="1317"/>
        <v>6.8900000000000006</v>
      </c>
      <c r="OF164" s="19">
        <f t="shared" ca="1" si="1317"/>
        <v>6.8900000000000006</v>
      </c>
      <c r="OG164" s="19">
        <f t="shared" ca="1" si="1317"/>
        <v>6.8900000000000006</v>
      </c>
      <c r="OH164" s="19">
        <f t="shared" ca="1" si="1317"/>
        <v>6.8900000000000006</v>
      </c>
      <c r="OI164" s="19">
        <f t="shared" ca="1" si="1317"/>
        <v>6.8900000000000006</v>
      </c>
      <c r="OJ164" s="19">
        <f t="shared" ca="1" si="1317"/>
        <v>6.8900000000000006</v>
      </c>
      <c r="OK164" s="19">
        <f t="shared" ca="1" si="1317"/>
        <v>6.8900000000000006</v>
      </c>
      <c r="OL164" s="19">
        <f t="shared" ca="1" si="1317"/>
        <v>6.8900000000000006</v>
      </c>
      <c r="OM164" s="19">
        <f t="shared" ca="1" si="1317"/>
        <v>346.99</v>
      </c>
      <c r="ON164" s="19">
        <f t="shared" ca="1" si="1317"/>
        <v>346.99</v>
      </c>
      <c r="OO164" s="19" t="str">
        <f t="shared" ca="1" si="1317"/>
        <v>-</v>
      </c>
      <c r="OP164" s="19" t="str">
        <f t="shared" ca="1" si="1317"/>
        <v>-</v>
      </c>
      <c r="OQ164" s="19" t="str">
        <f t="shared" ca="1" si="1317"/>
        <v>-</v>
      </c>
      <c r="OR164" s="19" t="str">
        <f t="shared" ca="1" si="1317"/>
        <v>-</v>
      </c>
      <c r="OS164" s="19" t="str">
        <f t="shared" ca="1" si="1317"/>
        <v>-</v>
      </c>
      <c r="OT164" s="19">
        <f t="shared" ca="1" si="1317"/>
        <v>0</v>
      </c>
      <c r="OU164" s="24">
        <v>0</v>
      </c>
    </row>
    <row r="165" spans="1:411" outlineLevel="2">
      <c r="A165" s="21">
        <f t="shared" si="158"/>
        <v>160</v>
      </c>
      <c r="B165" s="222">
        <f t="shared" ca="1" si="1331"/>
        <v>157</v>
      </c>
      <c r="C165">
        <v>204</v>
      </c>
      <c r="D165" s="144" t="str">
        <f t="shared" ca="1" si="1278"/>
        <v>GSM</v>
      </c>
      <c r="E165" t="b">
        <v>0</v>
      </c>
      <c r="F165" t="b">
        <v>0</v>
      </c>
      <c r="G165" t="b">
        <f t="shared" si="1279"/>
        <v>0</v>
      </c>
      <c r="H165" s="237">
        <f t="shared" ca="1" si="1332"/>
        <v>2</v>
      </c>
      <c r="I165" s="237">
        <f t="shared" ca="1" si="1332"/>
        <v>1</v>
      </c>
      <c r="J165" s="237" t="str">
        <f t="shared" ca="1" si="1332"/>
        <v/>
      </c>
      <c r="K165" s="237">
        <f t="shared" ca="1" si="1332"/>
        <v>2</v>
      </c>
      <c r="L165" s="237">
        <f t="shared" ca="1" si="1318"/>
        <v>2</v>
      </c>
      <c r="M165" s="237">
        <f t="shared" ca="1" si="1318"/>
        <v>2</v>
      </c>
      <c r="N165" s="237">
        <f t="shared" ca="1" si="1318"/>
        <v>3</v>
      </c>
      <c r="O165" s="237">
        <f t="shared" ca="1" si="1318"/>
        <v>1</v>
      </c>
      <c r="P165" s="237">
        <f t="shared" ca="1" si="1318"/>
        <v>1</v>
      </c>
      <c r="Q165" s="237">
        <f t="shared" ca="1" si="1318"/>
        <v>6</v>
      </c>
      <c r="R165" s="237">
        <f t="shared" ca="1" si="1318"/>
        <v>1</v>
      </c>
      <c r="S165" s="237">
        <f t="shared" ca="1" si="1318"/>
        <v>1</v>
      </c>
      <c r="T165" s="237">
        <f t="shared" ca="1" si="1318"/>
        <v>1</v>
      </c>
      <c r="U165" s="275"/>
      <c r="V165" s="275"/>
      <c r="W165" s="237">
        <f t="shared" ca="1" si="1319"/>
        <v>0</v>
      </c>
      <c r="X165" s="275"/>
      <c r="Y165" s="275">
        <f t="shared" ca="1" si="1320"/>
        <v>0</v>
      </c>
      <c r="Z165" s="275">
        <f t="shared" ca="1" si="1320"/>
        <v>0</v>
      </c>
      <c r="AA165" s="275">
        <f t="shared" ca="1" si="1320"/>
        <v>0</v>
      </c>
      <c r="AB165" s="275">
        <f t="shared" ca="1" si="1320"/>
        <v>0</v>
      </c>
      <c r="AC165" s="275">
        <f t="shared" ca="1" si="1320"/>
        <v>0</v>
      </c>
      <c r="AD165" s="275">
        <f t="shared" ca="1" si="1320"/>
        <v>0</v>
      </c>
      <c r="AE165" s="275">
        <f t="shared" ca="1" si="1320"/>
        <v>0</v>
      </c>
      <c r="AF165" s="144">
        <f ca="1">INDEX(CHOOSE($N165,DataAutumn!i.AdultDrys,DataWinter!i.AdultDrys,DataSpring!i.AdultDrys),1,$M165)</f>
        <v>3</v>
      </c>
      <c r="AG165" s="5">
        <f t="shared" ca="1" si="1280"/>
        <v>2</v>
      </c>
      <c r="AH165" s="5">
        <f t="shared" ca="1" si="1280"/>
        <v>0</v>
      </c>
      <c r="AI165" s="5">
        <f t="shared" ca="1" si="1281"/>
        <v>1</v>
      </c>
      <c r="AJ165">
        <f t="shared" ca="1" si="1282"/>
        <v>5</v>
      </c>
      <c r="AL165" s="231" t="str">
        <f ca="1">TEXT(LEFT(OFFSET(AL165,-1,0),5)+1,"00000")&amp;MID(OFFSET(AL165,-1,0),6,FIND(" ",OFFSET(AL165,-1,0),7)-5)
&amp; $D165           &amp; " Day"&amp;INDEX(i.DOY,$N165,1)              &amp; IF($IG165=0," FWM","")&amp;IF($IG165=1," MWM","")&amp;IF($IG165=5," Mat","")&amp;IF($IH165=TRUE,"&amp;BBT","    ")
&amp;INDEX(DataMaster!$B$98:$B$105,$Q165,0)    &amp;IF(JQ165," SR"&amp;JR165,"")&amp; " WP"&amp;TEXT($MC165*100,"000p")           &amp; " MP"&amp;TEXT($MD165*100,"000p")           &amp; " GP"&amp;TEXT($MM165*100,"000p")
&amp; " (F"&amp;3+COUNTIF($CV165:$CY165,TRUE)&amp;3&amp;"N"&amp;$DM165&amp;$DN165&amp;")"</f>
        <v>00004 FeedSupply_DSP GSM Day204 MWM    Mutton SR9.9 WP100p MP100p GP100p (F33N33)</v>
      </c>
      <c r="AM165" s="9" t="str">
        <f ca="1">IF(COUNTIF(AL$5:AL165,AL165)=1,"-","Dup")</f>
        <v>-</v>
      </c>
      <c r="AN165" s="9"/>
      <c r="AO165" s="237" t="str">
        <f t="shared" ca="1" si="1333"/>
        <v>-</v>
      </c>
      <c r="AP165" s="237" t="str">
        <f t="shared" ca="1" si="1333"/>
        <v>-</v>
      </c>
      <c r="AQ165" s="237" t="str">
        <f t="shared" ca="1" si="1333"/>
        <v>-</v>
      </c>
      <c r="AR165" s="237" t="str">
        <f t="shared" ca="1" si="1333"/>
        <v>-</v>
      </c>
      <c r="AS165" s="237" t="str">
        <f t="shared" ca="1" si="1333"/>
        <v>-</v>
      </c>
      <c r="AT165" s="237" t="str">
        <f t="shared" ca="1" si="1333"/>
        <v>-</v>
      </c>
      <c r="AU165" s="237" t="str">
        <f t="shared" ca="1" si="1333"/>
        <v>-</v>
      </c>
      <c r="AV165" s="237" t="str">
        <f t="shared" ca="1" si="1333"/>
        <v>-</v>
      </c>
      <c r="AW165" s="9"/>
      <c r="AX165" s="5" t="b">
        <f t="shared" ca="1" si="1283"/>
        <v>0</v>
      </c>
      <c r="AY165" s="5" t="str">
        <f t="shared" ca="1" si="1283"/>
        <v>-</v>
      </c>
      <c r="AZ165" s="5" t="b">
        <f t="shared" ca="1" si="1283"/>
        <v>0</v>
      </c>
      <c r="BA165" s="5" t="b">
        <f t="shared" ca="1" si="1283"/>
        <v>1</v>
      </c>
      <c r="BB165" s="5" t="b">
        <f t="shared" ca="1" si="1283"/>
        <v>1</v>
      </c>
      <c r="BC165" s="144">
        <f t="shared" ca="1" si="1283"/>
        <v>0</v>
      </c>
      <c r="BD165" s="19" t="b">
        <f t="shared" ca="1" si="1284"/>
        <v>1</v>
      </c>
      <c r="BE165" s="9"/>
      <c r="BF165" s="5" t="str">
        <f t="shared" ca="1" si="1285"/>
        <v>-</v>
      </c>
      <c r="BG165" s="19" t="str">
        <f t="shared" ca="1" si="1286"/>
        <v>-</v>
      </c>
      <c r="BH165" s="19" t="str">
        <f t="shared" ca="1" si="1286"/>
        <v>-</v>
      </c>
      <c r="BI165" s="19" t="str">
        <f t="shared" ca="1" si="1286"/>
        <v>-</v>
      </c>
      <c r="BJ165" s="5" t="str">
        <f t="shared" ca="1" si="1287"/>
        <v>-</v>
      </c>
      <c r="BK165" s="19" t="str">
        <f t="shared" ca="1" si="1288"/>
        <v>-</v>
      </c>
      <c r="BL165" s="5" t="str">
        <f t="shared" ca="1" si="1289"/>
        <v>-</v>
      </c>
      <c r="BM165" s="19" t="str">
        <f t="shared" ca="1" si="1290"/>
        <v>-</v>
      </c>
      <c r="BN165" s="19" t="str">
        <f t="shared" ca="1" si="1290"/>
        <v>-</v>
      </c>
      <c r="BO165" s="19" t="str">
        <f t="shared" ca="1" si="1290"/>
        <v>-</v>
      </c>
      <c r="BP165" s="5" t="str">
        <f t="shared" ca="1" si="1291"/>
        <v>-</v>
      </c>
      <c r="BQ165" s="9"/>
      <c r="BR165" s="19" t="str">
        <f t="shared" ca="1" si="1292"/>
        <v>-</v>
      </c>
      <c r="BS165" s="19" t="str">
        <f t="shared" ca="1" si="1292"/>
        <v>-</v>
      </c>
      <c r="BT165" s="19" t="str">
        <f t="shared" ca="1" si="1292"/>
        <v>-</v>
      </c>
      <c r="BU165" s="19" t="str">
        <f t="shared" ca="1" si="1292"/>
        <v>-</v>
      </c>
      <c r="BV165" s="19" t="str">
        <f t="shared" ca="1" si="1292"/>
        <v>-</v>
      </c>
      <c r="BW165" s="19" t="str">
        <f t="shared" ca="1" si="1292"/>
        <v>-</v>
      </c>
      <c r="BX165" s="19" t="str">
        <f t="shared" ca="1" si="1292"/>
        <v>-</v>
      </c>
      <c r="BY165" s="19" t="str">
        <f t="shared" ca="1" si="1292"/>
        <v>-</v>
      </c>
      <c r="BZ165" s="19" t="str">
        <f t="shared" ca="1" si="1292"/>
        <v>-</v>
      </c>
      <c r="CA165" s="19" t="str">
        <f t="shared" ca="1" si="1292"/>
        <v>-</v>
      </c>
      <c r="CB165" s="9"/>
      <c r="CC165" s="237" t="b">
        <f t="shared" ref="CC165:CG167" ca="1" si="1339">OFFSET(CC165,-1,0)</f>
        <v>1</v>
      </c>
      <c r="CD165" s="12" t="b">
        <v>0</v>
      </c>
      <c r="CE165" s="237" t="b">
        <f t="shared" ca="1" si="1339"/>
        <v>1</v>
      </c>
      <c r="CF165" s="251">
        <f t="shared" ca="1" si="1334"/>
        <v>2236105</v>
      </c>
      <c r="CG165" s="237" t="b">
        <f t="shared" ca="1" si="1339"/>
        <v>0</v>
      </c>
      <c r="CH165" s="12" t="s">
        <v>34</v>
      </c>
      <c r="CI165" s="19" t="b">
        <f t="shared" ca="1" si="1322"/>
        <v>1</v>
      </c>
      <c r="CJ165" s="237">
        <f t="shared" ca="1" si="1335"/>
        <v>6104</v>
      </c>
      <c r="CK165" s="19" t="str">
        <f t="shared" ca="1" si="1322"/>
        <v>-</v>
      </c>
      <c r="CL165" s="19">
        <f t="shared" ca="1" si="1322"/>
        <v>1</v>
      </c>
      <c r="CM165" s="19">
        <f t="shared" ca="1" si="1322"/>
        <v>1</v>
      </c>
      <c r="CN165" s="9"/>
      <c r="CO165" s="444">
        <f t="shared" ca="1" si="1294"/>
        <v>652</v>
      </c>
      <c r="CP165" s="444">
        <f t="shared" ca="1" si="1294"/>
        <v>686</v>
      </c>
      <c r="CQ165" s="444">
        <f t="shared" ca="1" si="1294"/>
        <v>721</v>
      </c>
      <c r="CR165" s="152">
        <f t="shared" ca="1" si="1295"/>
        <v>378</v>
      </c>
      <c r="CS165" s="152">
        <f t="shared" ca="1" si="1295"/>
        <v>413</v>
      </c>
      <c r="CT165" s="152">
        <f t="shared" ca="1" si="1295"/>
        <v>448</v>
      </c>
      <c r="CU165" s="19" t="str">
        <f t="shared" ca="1" si="1296"/>
        <v>-</v>
      </c>
      <c r="CV165" s="12" t="b">
        <v>0</v>
      </c>
      <c r="CW165" s="12" t="b">
        <v>0</v>
      </c>
      <c r="CX165" s="12" t="b">
        <v>0</v>
      </c>
      <c r="CY165" s="12" t="b">
        <v>0</v>
      </c>
      <c r="CZ165" s="19" t="b">
        <f t="shared" ca="1" si="1296"/>
        <v>1</v>
      </c>
      <c r="DA165" s="19">
        <f t="shared" ca="1" si="1296"/>
        <v>0</v>
      </c>
      <c r="DB165" s="19">
        <f t="shared" ca="1" si="1296"/>
        <v>0</v>
      </c>
      <c r="DC165" s="19">
        <f t="shared" ca="1" si="1296"/>
        <v>0</v>
      </c>
      <c r="DD165" s="19">
        <f t="shared" ca="1" si="1296"/>
        <v>0</v>
      </c>
      <c r="DE165" s="19">
        <f t="shared" ca="1" si="1296"/>
        <v>0</v>
      </c>
      <c r="DF165" s="19">
        <f t="shared" ca="1" si="1296"/>
        <v>0</v>
      </c>
      <c r="DG165" s="19">
        <f t="shared" ca="1" si="1296"/>
        <v>0</v>
      </c>
      <c r="DH165" s="19">
        <f t="shared" ca="1" si="1296"/>
        <v>0</v>
      </c>
      <c r="DI165" s="19">
        <f t="shared" ca="1" si="1296"/>
        <v>0</v>
      </c>
      <c r="DJ165" s="19">
        <f t="shared" ca="1" si="1296"/>
        <v>0</v>
      </c>
      <c r="DK165" s="19">
        <f t="shared" ca="1" si="1296"/>
        <v>0</v>
      </c>
      <c r="DL165" s="19">
        <f t="shared" ca="1" si="1297"/>
        <v>0</v>
      </c>
      <c r="DM165" s="12">
        <v>3</v>
      </c>
      <c r="DN165" s="12">
        <v>3</v>
      </c>
      <c r="DO165" s="19">
        <f t="shared" ca="1" si="1336"/>
        <v>0</v>
      </c>
      <c r="DP165" s="12">
        <v>1</v>
      </c>
      <c r="DQ165" s="12">
        <v>-1</v>
      </c>
      <c r="DR165" s="19" t="str">
        <f t="shared" ca="1" si="1297"/>
        <v>-</v>
      </c>
      <c r="DS165" s="19" t="str">
        <f t="shared" ca="1" si="1297"/>
        <v>-</v>
      </c>
      <c r="DT165" s="19" t="str">
        <f t="shared" ca="1" si="1297"/>
        <v>-</v>
      </c>
      <c r="DU165" s="251">
        <f t="shared" ca="1" si="1323"/>
        <v>0</v>
      </c>
      <c r="DV165" s="251">
        <f t="shared" si="1337"/>
        <v>1</v>
      </c>
      <c r="DW165" s="251">
        <f t="shared" si="1324"/>
        <v>-1</v>
      </c>
      <c r="DX165" s="19" t="str">
        <f t="shared" ca="1" si="1297"/>
        <v>-</v>
      </c>
      <c r="DY165" s="19" t="str">
        <f t="shared" ca="1" si="1297"/>
        <v>-</v>
      </c>
      <c r="DZ165" s="19" t="str">
        <f t="shared" ca="1" si="1297"/>
        <v>-</v>
      </c>
      <c r="EA165" s="19" t="str">
        <f t="shared" ca="1" si="1297"/>
        <v>-</v>
      </c>
      <c r="EB165" s="19" t="str">
        <f t="shared" ca="1" si="1297"/>
        <v>-</v>
      </c>
      <c r="EC165" s="19" t="str">
        <f t="shared" ca="1" si="1297"/>
        <v>-</v>
      </c>
      <c r="ED165" s="19">
        <f t="shared" ca="1" si="1297"/>
        <v>0</v>
      </c>
      <c r="EE165" s="19">
        <f t="shared" ca="1" si="1297"/>
        <v>0</v>
      </c>
      <c r="EF165" s="19">
        <f t="shared" ca="1" si="1297"/>
        <v>0</v>
      </c>
      <c r="EG165" s="19">
        <f t="shared" ca="1" si="1297"/>
        <v>0</v>
      </c>
      <c r="EH165" s="19">
        <f t="shared" ca="1" si="1297"/>
        <v>0</v>
      </c>
      <c r="EI165" s="19">
        <f t="shared" ca="1" si="1297"/>
        <v>0</v>
      </c>
      <c r="EJ165" s="19">
        <f t="shared" ca="1" si="1297"/>
        <v>0</v>
      </c>
      <c r="EK165" s="19">
        <f t="shared" ca="1" si="1297"/>
        <v>0</v>
      </c>
      <c r="EL165" s="19">
        <f t="shared" ca="1" si="1297"/>
        <v>0</v>
      </c>
      <c r="EM165" s="19">
        <f t="shared" ca="1" si="1297"/>
        <v>0</v>
      </c>
      <c r="EN165" s="19">
        <f t="shared" ca="1" si="1297"/>
        <v>0</v>
      </c>
      <c r="EO165" s="19">
        <f t="shared" ca="1" si="1297"/>
        <v>0</v>
      </c>
      <c r="EP165" s="19">
        <f t="shared" ca="1" si="1297"/>
        <v>0</v>
      </c>
      <c r="EQ165" s="19">
        <f t="shared" ca="1" si="1297"/>
        <v>0</v>
      </c>
      <c r="ER165" s="19">
        <f t="shared" ca="1" si="1297"/>
        <v>0</v>
      </c>
      <c r="ES165" s="19">
        <f t="shared" ca="1" si="1297"/>
        <v>0</v>
      </c>
      <c r="ET165" s="19">
        <f t="shared" ca="1" si="1298"/>
        <v>0</v>
      </c>
      <c r="EU165" s="19">
        <f t="shared" ca="1" si="1298"/>
        <v>0</v>
      </c>
      <c r="EV165" s="19">
        <f t="shared" ca="1" si="1298"/>
        <v>0</v>
      </c>
      <c r="EW165" s="19">
        <f t="shared" ca="1" si="1298"/>
        <v>0</v>
      </c>
      <c r="EX165" s="19">
        <f t="shared" ca="1" si="1298"/>
        <v>0</v>
      </c>
      <c r="EY165" s="19">
        <f t="shared" ca="1" si="1298"/>
        <v>0</v>
      </c>
      <c r="EZ165" s="19">
        <f t="shared" ca="1" si="1298"/>
        <v>0</v>
      </c>
      <c r="FA165" s="19">
        <f t="shared" ca="1" si="1298"/>
        <v>0</v>
      </c>
      <c r="FB165" s="19">
        <f t="shared" ca="1" si="1298"/>
        <v>0</v>
      </c>
      <c r="FC165" s="19">
        <f t="shared" ca="1" si="1298"/>
        <v>0</v>
      </c>
      <c r="FD165" s="19">
        <f t="shared" ca="1" si="1298"/>
        <v>0</v>
      </c>
      <c r="FE165" s="19">
        <f t="shared" ca="1" si="1298"/>
        <v>0</v>
      </c>
      <c r="FF165" s="19">
        <f t="shared" ca="1" si="1298"/>
        <v>0</v>
      </c>
      <c r="FG165" s="19">
        <f t="shared" ca="1" si="1298"/>
        <v>0</v>
      </c>
      <c r="FH165" s="19">
        <f t="shared" ca="1" si="1298"/>
        <v>0</v>
      </c>
      <c r="FI165" s="19">
        <f t="shared" ca="1" si="1298"/>
        <v>0</v>
      </c>
      <c r="FJ165" s="19">
        <f t="shared" ca="1" si="1299"/>
        <v>0</v>
      </c>
      <c r="FK165" s="19">
        <f t="shared" ca="1" si="1299"/>
        <v>0</v>
      </c>
      <c r="FL165" s="19">
        <f t="shared" ca="1" si="1299"/>
        <v>0</v>
      </c>
      <c r="FM165" s="19">
        <f t="shared" ca="1" si="1299"/>
        <v>0</v>
      </c>
      <c r="FN165" s="19">
        <f t="shared" ca="1" si="1299"/>
        <v>0</v>
      </c>
      <c r="FO165" s="19">
        <f t="shared" ca="1" si="1299"/>
        <v>0</v>
      </c>
      <c r="FP165" s="19">
        <f t="shared" ca="1" si="1299"/>
        <v>0</v>
      </c>
      <c r="FQ165" s="19">
        <f t="shared" ca="1" si="1299"/>
        <v>0</v>
      </c>
      <c r="FR165" s="19">
        <f t="shared" ca="1" si="1299"/>
        <v>0</v>
      </c>
      <c r="FS165" s="19">
        <f t="shared" ca="1" si="1299"/>
        <v>0</v>
      </c>
      <c r="FT165" s="19">
        <f t="shared" ca="1" si="1299"/>
        <v>0</v>
      </c>
      <c r="FU165" s="19">
        <f t="shared" ca="1" si="1299"/>
        <v>0</v>
      </c>
      <c r="FV165" s="19">
        <f t="shared" ca="1" si="1299"/>
        <v>0</v>
      </c>
      <c r="FW165" s="19">
        <f t="shared" ca="1" si="1299"/>
        <v>0</v>
      </c>
      <c r="FX165" s="19">
        <f t="shared" ca="1" si="1299"/>
        <v>0</v>
      </c>
      <c r="FY165" s="19">
        <f t="shared" ca="1" si="1299"/>
        <v>0</v>
      </c>
      <c r="FZ165" s="19">
        <f t="shared" ca="1" si="1299"/>
        <v>0</v>
      </c>
      <c r="GA165" s="19">
        <f t="shared" ca="1" si="1299"/>
        <v>0</v>
      </c>
      <c r="GB165" s="19">
        <f t="shared" ca="1" si="1299"/>
        <v>0</v>
      </c>
      <c r="GC165" s="19">
        <f t="shared" ca="1" si="1299"/>
        <v>0</v>
      </c>
      <c r="GD165" s="19">
        <f t="shared" ca="1" si="1299"/>
        <v>0</v>
      </c>
      <c r="GE165" s="19">
        <f t="shared" ca="1" si="1299"/>
        <v>0</v>
      </c>
      <c r="GF165" s="19">
        <f t="shared" ca="1" si="1299"/>
        <v>0</v>
      </c>
      <c r="GG165" s="19">
        <f t="shared" ca="1" si="1299"/>
        <v>0</v>
      </c>
      <c r="GH165" s="19">
        <f t="shared" ca="1" si="1299"/>
        <v>0</v>
      </c>
      <c r="GI165" s="19">
        <f t="shared" ca="1" si="1299"/>
        <v>0</v>
      </c>
      <c r="GJ165" s="19">
        <f t="shared" ca="1" si="1299"/>
        <v>0</v>
      </c>
      <c r="GK165" s="19">
        <f t="shared" ca="1" si="1299"/>
        <v>0</v>
      </c>
      <c r="GL165" s="19">
        <f t="shared" ca="1" si="1299"/>
        <v>0</v>
      </c>
      <c r="GM165" s="19">
        <f t="shared" ca="1" si="1299"/>
        <v>0</v>
      </c>
      <c r="GN165" s="19">
        <f t="shared" ca="1" si="1299"/>
        <v>0</v>
      </c>
      <c r="GO165" s="19">
        <f t="shared" ca="1" si="1299"/>
        <v>0</v>
      </c>
      <c r="GP165" s="19">
        <f t="shared" ca="1" si="1299"/>
        <v>0</v>
      </c>
      <c r="GQ165" s="19">
        <f t="shared" ca="1" si="1299"/>
        <v>0</v>
      </c>
      <c r="GR165" s="19">
        <f t="shared" ca="1" si="1299"/>
        <v>0</v>
      </c>
      <c r="GS165" s="19">
        <f t="shared" ca="1" si="1299"/>
        <v>0</v>
      </c>
      <c r="GT165" s="19">
        <f t="shared" ca="1" si="1299"/>
        <v>0</v>
      </c>
      <c r="GU165" s="19">
        <f t="shared" ca="1" si="1299"/>
        <v>0</v>
      </c>
      <c r="GV165" s="19">
        <f t="shared" ca="1" si="1299"/>
        <v>0</v>
      </c>
      <c r="GW165" s="19">
        <f t="shared" ca="1" si="1299"/>
        <v>0</v>
      </c>
      <c r="GX165" s="19">
        <f t="shared" ca="1" si="1299"/>
        <v>0</v>
      </c>
      <c r="GY165" s="19">
        <f t="shared" ca="1" si="1299"/>
        <v>0</v>
      </c>
      <c r="GZ165" s="19">
        <f t="shared" ca="1" si="1299"/>
        <v>0</v>
      </c>
      <c r="HA165" s="19">
        <f t="shared" ca="1" si="1299"/>
        <v>0</v>
      </c>
      <c r="HB165" s="19">
        <f t="shared" ca="1" si="1299"/>
        <v>0</v>
      </c>
      <c r="HC165" s="19">
        <f t="shared" ca="1" si="1299"/>
        <v>0</v>
      </c>
      <c r="HD165" s="19">
        <f t="shared" ca="1" si="1299"/>
        <v>0</v>
      </c>
      <c r="HE165" s="19">
        <f t="shared" ca="1" si="1299"/>
        <v>0</v>
      </c>
      <c r="HF165" s="19">
        <f t="shared" ca="1" si="1299"/>
        <v>0</v>
      </c>
      <c r="HG165" s="19">
        <f t="shared" ca="1" si="1299"/>
        <v>0</v>
      </c>
      <c r="HH165" s="19">
        <f t="shared" ca="1" si="1299"/>
        <v>0</v>
      </c>
      <c r="HI165" s="19">
        <f t="shared" ca="1" si="1299"/>
        <v>0</v>
      </c>
      <c r="HJ165" s="19">
        <f t="shared" ca="1" si="1299"/>
        <v>0</v>
      </c>
      <c r="HK165" s="19">
        <f t="shared" ca="1" si="1299"/>
        <v>0</v>
      </c>
      <c r="HL165" s="19">
        <f t="shared" ca="1" si="1300"/>
        <v>0</v>
      </c>
      <c r="HM165" s="19">
        <f t="shared" ca="1" si="1300"/>
        <v>0</v>
      </c>
      <c r="HN165" s="19">
        <f t="shared" ca="1" si="1300"/>
        <v>0</v>
      </c>
      <c r="HO165" s="19">
        <f t="shared" ca="1" si="1300"/>
        <v>0</v>
      </c>
      <c r="HP165" s="19">
        <f t="shared" ca="1" si="1300"/>
        <v>0</v>
      </c>
      <c r="HQ165" s="19">
        <f t="shared" ca="1" si="1300"/>
        <v>0</v>
      </c>
      <c r="HR165" s="19">
        <f t="shared" ca="1" si="1300"/>
        <v>0</v>
      </c>
      <c r="HS165" s="19">
        <f t="shared" ca="1" si="1300"/>
        <v>0</v>
      </c>
      <c r="HT165" s="19">
        <f t="shared" ca="1" si="1300"/>
        <v>0</v>
      </c>
      <c r="HU165" s="19">
        <f t="shared" ca="1" si="1300"/>
        <v>0</v>
      </c>
      <c r="HV165" s="19">
        <f t="shared" ca="1" si="1300"/>
        <v>0</v>
      </c>
      <c r="HW165" s="19">
        <f t="shared" ca="1" si="1300"/>
        <v>0</v>
      </c>
      <c r="HX165" s="19">
        <f t="shared" ca="1" si="1300"/>
        <v>0</v>
      </c>
      <c r="HY165" s="19">
        <f t="shared" ca="1" si="1300"/>
        <v>0</v>
      </c>
      <c r="HZ165" s="19">
        <f t="shared" ca="1" si="1300"/>
        <v>0</v>
      </c>
      <c r="IA165" s="19">
        <f t="shared" ca="1" si="1300"/>
        <v>0</v>
      </c>
      <c r="IB165" s="19">
        <f t="shared" ca="1" si="1300"/>
        <v>0</v>
      </c>
      <c r="IC165" s="19">
        <f t="shared" ca="1" si="1300"/>
        <v>0</v>
      </c>
      <c r="ID165" s="19">
        <f t="shared" ca="1" si="1300"/>
        <v>0</v>
      </c>
      <c r="IE165" s="5">
        <f t="shared" ca="1" si="1301"/>
        <v>67</v>
      </c>
      <c r="IF165" s="9"/>
      <c r="IG165" s="5">
        <f t="shared" ca="1" si="1302"/>
        <v>1</v>
      </c>
      <c r="IH165" s="5" t="b">
        <f t="shared" ca="1" si="1302"/>
        <v>0</v>
      </c>
      <c r="II165" s="19">
        <f t="shared" ca="1" si="1303"/>
        <v>0</v>
      </c>
      <c r="IJ165" s="5">
        <f t="shared" ca="1" si="1302"/>
        <v>55</v>
      </c>
      <c r="IK165" s="19">
        <f t="shared" ca="1" si="1303"/>
        <v>1</v>
      </c>
      <c r="IL165" s="19">
        <f t="shared" ca="1" si="1303"/>
        <v>0</v>
      </c>
      <c r="IM165" s="19">
        <f t="shared" ca="1" si="1303"/>
        <v>0</v>
      </c>
      <c r="IN165" s="19">
        <f t="shared" ca="1" si="1303"/>
        <v>0</v>
      </c>
      <c r="IO165" s="19">
        <f t="shared" ca="1" si="1303"/>
        <v>0</v>
      </c>
      <c r="IP165" s="19">
        <f t="shared" ca="1" si="1303"/>
        <v>0</v>
      </c>
      <c r="IQ165" s="19">
        <f t="shared" ca="1" si="1303"/>
        <v>0</v>
      </c>
      <c r="IR165" s="19">
        <f t="shared" ca="1" si="1303"/>
        <v>0</v>
      </c>
      <c r="IS165" s="19">
        <f t="shared" ca="1" si="1303"/>
        <v>0</v>
      </c>
      <c r="IT165" s="19">
        <f t="shared" ca="1" si="1303"/>
        <v>0</v>
      </c>
      <c r="IU165" s="19">
        <f t="shared" ca="1" si="1303"/>
        <v>0</v>
      </c>
      <c r="IV165" s="19">
        <f t="shared" ca="1" si="1303"/>
        <v>0</v>
      </c>
      <c r="IW165" s="19">
        <f t="shared" ca="1" si="1303"/>
        <v>0</v>
      </c>
      <c r="IX165" s="19">
        <f t="shared" ca="1" si="1303"/>
        <v>0</v>
      </c>
      <c r="IY165" s="19">
        <f t="shared" ca="1" si="1303"/>
        <v>0</v>
      </c>
      <c r="IZ165" s="19">
        <f t="shared" ca="1" si="1303"/>
        <v>0</v>
      </c>
      <c r="JA165" s="19">
        <f t="shared" ca="1" si="1303"/>
        <v>0</v>
      </c>
      <c r="JB165" s="19">
        <f t="shared" ca="1" si="1303"/>
        <v>0</v>
      </c>
      <c r="JC165" s="19">
        <f t="shared" ca="1" si="1303"/>
        <v>0</v>
      </c>
      <c r="JD165" s="19">
        <f t="shared" ca="1" si="1303"/>
        <v>0</v>
      </c>
      <c r="JE165" s="19">
        <f t="shared" ca="1" si="1303"/>
        <v>0</v>
      </c>
      <c r="JF165" s="19">
        <f t="shared" ca="1" si="1303"/>
        <v>0</v>
      </c>
      <c r="JG165" s="5">
        <f t="shared" ca="1" si="1304"/>
        <v>1.2500000000000001E-2</v>
      </c>
      <c r="JH165" s="567">
        <f t="shared" ca="1" si="1304"/>
        <v>0</v>
      </c>
      <c r="JI165" s="5">
        <f t="shared" ca="1" si="1304"/>
        <v>6.25E-2</v>
      </c>
      <c r="JJ165" s="5">
        <f t="shared" ca="1" si="1304"/>
        <v>6.25E-2</v>
      </c>
      <c r="JK165" s="5">
        <f t="shared" ca="1" si="1304"/>
        <v>6.25E-2</v>
      </c>
      <c r="JL165" s="19">
        <f t="shared" ca="1" si="1303"/>
        <v>1</v>
      </c>
      <c r="JM165" s="19">
        <f t="shared" ca="1" si="1303"/>
        <v>0</v>
      </c>
      <c r="JN165" s="19">
        <f t="shared" ca="1" si="1303"/>
        <v>1</v>
      </c>
      <c r="JO165" s="9"/>
      <c r="JP165" s="5" t="b">
        <f t="shared" ca="1" si="1305"/>
        <v>0</v>
      </c>
      <c r="JQ165" s="19" t="b">
        <f t="shared" ca="1" si="1325"/>
        <v>1</v>
      </c>
      <c r="JR165" s="19">
        <f t="shared" ca="1" si="1325"/>
        <v>9.9</v>
      </c>
      <c r="JS165" s="5" t="b">
        <f t="shared" ca="1" si="1306"/>
        <v>0</v>
      </c>
      <c r="JT165" s="5" t="b">
        <f t="shared" ca="1" si="1306"/>
        <v>0</v>
      </c>
      <c r="JU165" s="5" t="b">
        <f t="shared" ca="1" si="1306"/>
        <v>1</v>
      </c>
      <c r="JV165" s="144">
        <f t="shared" ca="1" si="1326"/>
        <v>1</v>
      </c>
      <c r="JW165" s="144">
        <f t="shared" ca="1" si="1326"/>
        <v>1</v>
      </c>
      <c r="JX165" s="19" t="str">
        <f t="shared" ca="1" si="1327"/>
        <v>-</v>
      </c>
      <c r="JY165" s="19" t="str">
        <f t="shared" ca="1" si="1327"/>
        <v>-</v>
      </c>
      <c r="JZ165" s="19" t="str">
        <f t="shared" ca="1" si="1327"/>
        <v>-</v>
      </c>
      <c r="KA165" s="19" t="str">
        <f t="shared" ca="1" si="1327"/>
        <v>-</v>
      </c>
      <c r="KB165" s="19">
        <f t="shared" ca="1" si="1327"/>
        <v>1</v>
      </c>
      <c r="KC165" s="19">
        <f t="shared" ca="1" si="1327"/>
        <v>0.66</v>
      </c>
      <c r="KD165" s="19" t="str">
        <f t="shared" ca="1" si="1327"/>
        <v>-</v>
      </c>
      <c r="KE165" s="5" t="b" cm="1">
        <f t="array" aca="1" ref="KE165" ca="1">IF(OR(KF165:KM165&lt;&gt;"-"),TRUE,"-")</f>
        <v>1</v>
      </c>
      <c r="KF165" s="237">
        <f t="shared" ca="1" si="1338"/>
        <v>2</v>
      </c>
      <c r="KG165" s="237">
        <f t="shared" ca="1" si="1338"/>
        <v>2</v>
      </c>
      <c r="KH165" s="237">
        <f t="shared" ca="1" si="1338"/>
        <v>2</v>
      </c>
      <c r="KI165" s="237">
        <f t="shared" ca="1" si="1338"/>
        <v>2</v>
      </c>
      <c r="KJ165" s="237">
        <f t="shared" ca="1" si="1338"/>
        <v>2</v>
      </c>
      <c r="KK165" s="237">
        <f t="shared" ca="1" si="1338"/>
        <v>2</v>
      </c>
      <c r="KL165" s="237">
        <f t="shared" ca="1" si="1338"/>
        <v>2</v>
      </c>
      <c r="KM165" s="237">
        <f t="shared" ca="1" si="1338"/>
        <v>2</v>
      </c>
      <c r="KN165" s="5" t="str">
        <f t="array" aca="1" ref="KN165" ca="1">IF(OR(KO165:KU165&lt;&gt;"-"),TRUE,"-")</f>
        <v>-</v>
      </c>
      <c r="KO165" s="19" t="str">
        <f t="shared" ca="1" si="1329"/>
        <v>-</v>
      </c>
      <c r="KP165" s="19" t="str">
        <f t="shared" ca="1" si="1329"/>
        <v>-</v>
      </c>
      <c r="KQ165" s="19" t="str">
        <f t="shared" ca="1" si="1329"/>
        <v>-</v>
      </c>
      <c r="KR165" s="19" t="str">
        <f t="shared" ca="1" si="1329"/>
        <v>-</v>
      </c>
      <c r="KS165" s="19" t="str">
        <f t="shared" ca="1" si="1329"/>
        <v>-</v>
      </c>
      <c r="KT165" s="19" t="str">
        <f t="shared" ca="1" si="1329"/>
        <v>-</v>
      </c>
      <c r="KU165" s="19" t="str">
        <f t="shared" ca="1" si="1329"/>
        <v>-</v>
      </c>
      <c r="KV165" s="19" t="b">
        <f t="shared" ca="1" si="1329"/>
        <v>0</v>
      </c>
      <c r="KW165" s="144">
        <f t="shared" ca="1" si="1308"/>
        <v>2</v>
      </c>
      <c r="KX165" s="19">
        <f t="shared" ca="1" si="1329"/>
        <v>2</v>
      </c>
      <c r="KY165" s="19" t="b">
        <f t="shared" ca="1" si="1329"/>
        <v>0</v>
      </c>
      <c r="KZ165" s="19" t="str">
        <f t="shared" ca="1" si="1329"/>
        <v>-</v>
      </c>
      <c r="LA165" s="5" t="str">
        <f t="shared" ca="1" si="1309"/>
        <v>-</v>
      </c>
      <c r="LB165" s="5" t="str">
        <f t="shared" ca="1" si="1309"/>
        <v>-</v>
      </c>
      <c r="LC165" s="5" t="str">
        <f t="shared" ca="1" si="1309"/>
        <v>-</v>
      </c>
      <c r="LD165" s="5" t="str">
        <f t="shared" ca="1" si="1309"/>
        <v>-</v>
      </c>
      <c r="LE165" s="19" t="b">
        <f t="shared" ca="1" si="1330"/>
        <v>0</v>
      </c>
      <c r="LF165" s="19" t="str">
        <f t="shared" ca="1" si="1330"/>
        <v>-</v>
      </c>
      <c r="LG165" s="19" t="str">
        <f t="shared" ca="1" si="1330"/>
        <v>-</v>
      </c>
      <c r="LH165" s="19" t="b">
        <f t="shared" ca="1" si="1330"/>
        <v>1</v>
      </c>
      <c r="LI165" s="19">
        <f t="shared" ca="1" si="1330"/>
        <v>0.75</v>
      </c>
      <c r="LJ165" s="19">
        <f t="shared" ca="1" si="1330"/>
        <v>0.75</v>
      </c>
      <c r="LK165" s="19">
        <f t="shared" ca="1" si="1330"/>
        <v>0.99</v>
      </c>
      <c r="LL165" s="19">
        <f t="shared" ca="1" si="1330"/>
        <v>0.5</v>
      </c>
      <c r="LM165" s="19">
        <f t="shared" ca="1" si="1330"/>
        <v>0</v>
      </c>
      <c r="LN165" s="19">
        <f t="shared" ca="1" si="1330"/>
        <v>0</v>
      </c>
      <c r="LO165" s="19" t="str">
        <f t="shared" ca="1" si="1330"/>
        <v>-</v>
      </c>
      <c r="LP165" s="5" t="str" cm="1">
        <f t="array" aca="1" ref="LP165" ca="1">INDEX(i.meatgrid,$Q165,LP$7)</f>
        <v>-</v>
      </c>
      <c r="LQ165" s="5" t="str" cm="1">
        <f t="array" aca="1" ref="LQ165" ca="1">INDEX(i.meatgrid,$Q165,LQ$7)</f>
        <v>-</v>
      </c>
      <c r="LR165" s="19" t="str">
        <f t="shared" ca="1" si="1330"/>
        <v>-</v>
      </c>
      <c r="LS165" s="5">
        <f t="shared" ca="1" si="1311"/>
        <v>1</v>
      </c>
      <c r="LT165" s="9"/>
      <c r="LU165" s="19">
        <f t="shared" ca="1" si="1330"/>
        <v>70</v>
      </c>
      <c r="LV165" s="19">
        <f t="shared" ca="1" si="1312"/>
        <v>50</v>
      </c>
      <c r="LW165" s="19">
        <f t="shared" ca="1" si="1312"/>
        <v>80</v>
      </c>
      <c r="LX165" s="19">
        <f t="shared" ca="1" si="1312"/>
        <v>50</v>
      </c>
      <c r="LY165" s="5" t="b" cm="1">
        <f t="array" aca="1" ref="LY165" ca="1">INDEX(i.meatgrid,$Q165,LY$7)</f>
        <v>1</v>
      </c>
      <c r="LZ165" s="5" t="b" cm="1">
        <f t="array" aca="1" ref="LZ165" ca="1">INDEX(i.meatgrid,$Q165,LZ$7)</f>
        <v>0</v>
      </c>
      <c r="MA165" s="5" t="str" cm="1">
        <f t="array" aca="1" ref="MA165" ca="1">INDEX(i.meatgrid,$Q165,MA$7)</f>
        <v>-</v>
      </c>
      <c r="MB165" s="5" t="str" cm="1">
        <f t="array" aca="1" ref="MB165" ca="1">INDEX(i.meatgrid,$Q165,MB$7)</f>
        <v>-</v>
      </c>
      <c r="MC165" s="19">
        <f t="shared" ca="1" si="1313"/>
        <v>1</v>
      </c>
      <c r="MD165" s="5">
        <f t="shared" ca="1" si="1314"/>
        <v>1</v>
      </c>
      <c r="ME165" s="5" cm="1">
        <f t="array" aca="1" ref="ME165" ca="1">INDEX(i.meatgrid,$Q165,ME$7)</f>
        <v>0</v>
      </c>
      <c r="MF165" s="5" cm="1">
        <f t="array" aca="1" ref="MF165" ca="1">INDEX(i.meatgrid,$Q165,MF$7)</f>
        <v>0</v>
      </c>
      <c r="MG165" s="5" cm="1">
        <f t="array" aca="1" ref="MG165" ca="1">INDEX(i.meatgrid,$Q165,MG$7)</f>
        <v>0</v>
      </c>
      <c r="MH165" s="5" cm="1">
        <f t="array" aca="1" ref="MH165" ca="1">INDEX(i.meatgrid,$Q165,MH$7)</f>
        <v>0</v>
      </c>
      <c r="MI165" s="5" cm="1">
        <f t="array" aca="1" ref="MI165" ca="1">INDEX(i.meatgrid,$Q165,MI$7)</f>
        <v>0</v>
      </c>
      <c r="MJ165" s="5" cm="1">
        <f t="array" aca="1" ref="MJ165" ca="1">INDEX(i.meatgrid,$Q165,MJ$7)</f>
        <v>1</v>
      </c>
      <c r="MK165" s="5" cm="1">
        <f t="array" aca="1" ref="MK165" ca="1">INDEX(i.meatgrid,$Q165,MK$7)</f>
        <v>1</v>
      </c>
      <c r="ML165" s="5" cm="1">
        <f t="array" aca="1" ref="ML165" ca="1">INDEX(i.meatgrid,$Q165,ML$7)</f>
        <v>1</v>
      </c>
      <c r="MM165" s="19">
        <f t="shared" ca="1" si="1315"/>
        <v>1</v>
      </c>
      <c r="MN165" s="9"/>
      <c r="MO165" s="19" t="b">
        <f t="shared" ca="1" si="1316"/>
        <v>0</v>
      </c>
      <c r="MP165" s="19" t="b">
        <f t="shared" ca="1" si="1316"/>
        <v>0</v>
      </c>
      <c r="MQ165" s="19">
        <f t="shared" ca="1" si="1316"/>
        <v>1</v>
      </c>
      <c r="MR165" s="19">
        <f t="shared" ca="1" si="1316"/>
        <v>0.75</v>
      </c>
      <c r="MS165" s="19">
        <f t="shared" ca="1" si="1316"/>
        <v>0.75</v>
      </c>
      <c r="MT165" s="19">
        <f t="shared" ca="1" si="1316"/>
        <v>0.8</v>
      </c>
      <c r="MU165" s="19">
        <f t="shared" ca="1" si="1316"/>
        <v>0.82499999999999996</v>
      </c>
      <c r="MV165" s="19">
        <f t="shared" ca="1" si="1316"/>
        <v>0.875</v>
      </c>
      <c r="MW165" s="19">
        <f t="shared" ca="1" si="1316"/>
        <v>0.9</v>
      </c>
      <c r="MX165" s="19">
        <f t="shared" ca="1" si="1316"/>
        <v>1</v>
      </c>
      <c r="MY165" s="19">
        <f t="shared" ca="1" si="1316"/>
        <v>0.875</v>
      </c>
      <c r="MZ165" s="19" t="b">
        <f t="shared" ca="1" si="1316"/>
        <v>1</v>
      </c>
      <c r="NA165" s="19">
        <f t="shared" ca="1" si="1316"/>
        <v>74.989999999999995</v>
      </c>
      <c r="NB165" s="19" t="str">
        <f t="shared" ca="1" si="1316"/>
        <v>-</v>
      </c>
      <c r="NC165" s="19" t="str">
        <f t="shared" ca="1" si="1316"/>
        <v>-</v>
      </c>
      <c r="ND165" s="19" t="str">
        <f t="shared" ca="1" si="1316"/>
        <v>-</v>
      </c>
      <c r="NE165" s="19" t="str">
        <f t="shared" ca="1" si="1317"/>
        <v>-</v>
      </c>
      <c r="NF165" s="19" t="str">
        <f t="shared" ca="1" si="1317"/>
        <v>-</v>
      </c>
      <c r="NG165" s="19" t="str">
        <f t="shared" ca="1" si="1317"/>
        <v>-</v>
      </c>
      <c r="NH165" s="19" t="str">
        <f t="shared" ca="1" si="1317"/>
        <v>-</v>
      </c>
      <c r="NI165" s="19">
        <f t="shared" ca="1" si="1317"/>
        <v>36.99</v>
      </c>
      <c r="NJ165" s="19">
        <f t="shared" ca="1" si="1317"/>
        <v>36.99</v>
      </c>
      <c r="NK165" s="19" t="str">
        <f t="shared" ca="1" si="1317"/>
        <v>-</v>
      </c>
      <c r="NL165" s="19" t="str">
        <f t="shared" ca="1" si="1317"/>
        <v>-</v>
      </c>
      <c r="NM165" s="19" t="str">
        <f t="shared" ca="1" si="1317"/>
        <v>-</v>
      </c>
      <c r="NN165" s="19" t="str">
        <f t="shared" ca="1" si="1317"/>
        <v>-</v>
      </c>
      <c r="NO165" s="19" t="str">
        <f t="shared" ca="1" si="1317"/>
        <v>-</v>
      </c>
      <c r="NP165" s="19">
        <f t="shared" ca="1" si="1317"/>
        <v>49.99</v>
      </c>
      <c r="NQ165" s="19">
        <f t="shared" ca="1" si="1317"/>
        <v>49.99</v>
      </c>
      <c r="NR165" s="19">
        <f t="shared" ca="1" si="1317"/>
        <v>49.99</v>
      </c>
      <c r="NS165" s="19">
        <f t="shared" ca="1" si="1317"/>
        <v>49.99</v>
      </c>
      <c r="NT165" s="19">
        <f t="shared" ca="1" si="1317"/>
        <v>49.99</v>
      </c>
      <c r="NU165" s="19">
        <f t="shared" ca="1" si="1317"/>
        <v>49.99</v>
      </c>
      <c r="NV165" s="19">
        <f t="shared" ca="1" si="1317"/>
        <v>49.99</v>
      </c>
      <c r="NW165" s="19">
        <f t="shared" ca="1" si="1317"/>
        <v>49.99</v>
      </c>
      <c r="NX165" s="19">
        <f t="shared" ca="1" si="1317"/>
        <v>412.99</v>
      </c>
      <c r="NY165" s="19">
        <f t="shared" ca="1" si="1317"/>
        <v>412.99</v>
      </c>
      <c r="NZ165" s="19" t="str">
        <f t="shared" ca="1" si="1317"/>
        <v>-</v>
      </c>
      <c r="OA165" s="19" t="str">
        <f t="shared" ca="1" si="1317"/>
        <v>-</v>
      </c>
      <c r="OB165" s="19" t="str">
        <f t="shared" ca="1" si="1317"/>
        <v>-</v>
      </c>
      <c r="OC165" s="19" t="str">
        <f t="shared" ca="1" si="1317"/>
        <v>-</v>
      </c>
      <c r="OD165" s="19" t="str">
        <f t="shared" ca="1" si="1317"/>
        <v>-</v>
      </c>
      <c r="OE165" s="19">
        <f t="shared" ca="1" si="1317"/>
        <v>6.8900000000000006</v>
      </c>
      <c r="OF165" s="19">
        <f t="shared" ca="1" si="1317"/>
        <v>6.8900000000000006</v>
      </c>
      <c r="OG165" s="19">
        <f t="shared" ca="1" si="1317"/>
        <v>6.8900000000000006</v>
      </c>
      <c r="OH165" s="19">
        <f t="shared" ca="1" si="1317"/>
        <v>6.8900000000000006</v>
      </c>
      <c r="OI165" s="19">
        <f t="shared" ca="1" si="1317"/>
        <v>6.8900000000000006</v>
      </c>
      <c r="OJ165" s="19">
        <f t="shared" ca="1" si="1317"/>
        <v>6.8900000000000006</v>
      </c>
      <c r="OK165" s="19">
        <f t="shared" ca="1" si="1317"/>
        <v>6.8900000000000006</v>
      </c>
      <c r="OL165" s="19">
        <f t="shared" ca="1" si="1317"/>
        <v>6.8900000000000006</v>
      </c>
      <c r="OM165" s="19">
        <f t="shared" ca="1" si="1317"/>
        <v>346.99</v>
      </c>
      <c r="ON165" s="19">
        <f t="shared" ca="1" si="1317"/>
        <v>346.99</v>
      </c>
      <c r="OO165" s="19" t="str">
        <f t="shared" ca="1" si="1317"/>
        <v>-</v>
      </c>
      <c r="OP165" s="19" t="str">
        <f t="shared" ca="1" si="1317"/>
        <v>-</v>
      </c>
      <c r="OQ165" s="19" t="str">
        <f t="shared" ca="1" si="1317"/>
        <v>-</v>
      </c>
      <c r="OR165" s="19" t="str">
        <f t="shared" ca="1" si="1317"/>
        <v>-</v>
      </c>
      <c r="OS165" s="19" t="str">
        <f t="shared" ca="1" si="1317"/>
        <v>-</v>
      </c>
      <c r="OT165" s="19">
        <f t="shared" ca="1" si="1317"/>
        <v>0</v>
      </c>
      <c r="OU165" s="24">
        <v>0</v>
      </c>
    </row>
    <row r="166" spans="1:411" outlineLevel="2">
      <c r="A166" s="21">
        <f t="shared" si="158"/>
        <v>161</v>
      </c>
      <c r="B166" s="222">
        <f t="shared" ca="1" si="1331"/>
        <v>157</v>
      </c>
      <c r="C166">
        <v>204</v>
      </c>
      <c r="D166" s="144" t="str">
        <f t="shared" ca="1" si="1278"/>
        <v>GSM</v>
      </c>
      <c r="E166" t="b">
        <v>1</v>
      </c>
      <c r="F166" t="b">
        <v>0</v>
      </c>
      <c r="G166" t="b">
        <f t="shared" si="1279"/>
        <v>1</v>
      </c>
      <c r="H166" s="237">
        <f t="shared" ca="1" si="1332"/>
        <v>2</v>
      </c>
      <c r="I166" s="237">
        <f t="shared" ca="1" si="1332"/>
        <v>1</v>
      </c>
      <c r="J166" s="237" t="str">
        <f t="shared" ca="1" si="1332"/>
        <v/>
      </c>
      <c r="K166" s="237">
        <f t="shared" ca="1" si="1332"/>
        <v>2</v>
      </c>
      <c r="L166" s="237">
        <f t="shared" ca="1" si="1318"/>
        <v>2</v>
      </c>
      <c r="M166" s="237">
        <f t="shared" ca="1" si="1318"/>
        <v>2</v>
      </c>
      <c r="N166" s="237">
        <f t="shared" ca="1" si="1318"/>
        <v>3</v>
      </c>
      <c r="O166" s="237">
        <f t="shared" ca="1" si="1318"/>
        <v>1</v>
      </c>
      <c r="P166" s="237">
        <f t="shared" ca="1" si="1318"/>
        <v>1</v>
      </c>
      <c r="Q166" s="237">
        <f t="shared" ca="1" si="1318"/>
        <v>6</v>
      </c>
      <c r="R166" s="237">
        <f t="shared" ca="1" si="1318"/>
        <v>1</v>
      </c>
      <c r="S166" s="237">
        <f t="shared" ca="1" si="1318"/>
        <v>1</v>
      </c>
      <c r="T166" s="237">
        <f t="shared" ca="1" si="1318"/>
        <v>1</v>
      </c>
      <c r="U166" s="275"/>
      <c r="V166" s="275"/>
      <c r="W166" s="237">
        <f t="shared" ca="1" si="1319"/>
        <v>0</v>
      </c>
      <c r="X166" s="275"/>
      <c r="Y166" s="275">
        <f t="shared" ca="1" si="1320"/>
        <v>0</v>
      </c>
      <c r="Z166" s="275">
        <f t="shared" ca="1" si="1320"/>
        <v>0</v>
      </c>
      <c r="AA166" s="275">
        <f t="shared" ca="1" si="1320"/>
        <v>0</v>
      </c>
      <c r="AB166" s="275">
        <f t="shared" ca="1" si="1320"/>
        <v>0</v>
      </c>
      <c r="AC166" s="275">
        <f t="shared" ca="1" si="1320"/>
        <v>0</v>
      </c>
      <c r="AD166" s="275">
        <f t="shared" ca="1" si="1320"/>
        <v>0</v>
      </c>
      <c r="AE166" s="275">
        <f t="shared" ca="1" si="1320"/>
        <v>0</v>
      </c>
      <c r="AF166" s="144">
        <f ca="1">INDEX(CHOOSE($N166,DataAutumn!i.AdultDrys,DataWinter!i.AdultDrys,DataSpring!i.AdultDrys),1,$M166)</f>
        <v>3</v>
      </c>
      <c r="AG166" s="5">
        <f t="shared" ca="1" si="1280"/>
        <v>2</v>
      </c>
      <c r="AH166" s="5">
        <f t="shared" ca="1" si="1280"/>
        <v>0</v>
      </c>
      <c r="AI166" s="5">
        <f t="shared" ca="1" si="1281"/>
        <v>1</v>
      </c>
      <c r="AJ166">
        <f t="shared" ca="1" si="1282"/>
        <v>5</v>
      </c>
      <c r="AL166" s="231" t="str">
        <f ca="1">TEXT(LEFT(OFFSET(AL166,-1,0),5)+1,"00000")&amp;MID(OFFSET(AL166,-1,0),6,FIND(" ",OFFSET(AL166,-1,0),7)-5)
&amp; $D166           &amp; " Day"&amp;INDEX(i.DOY,$N166,1)              &amp; IF($IG166=0," FWM","")&amp;IF($IG166=1," MWM","")&amp;IF($IG166=5," Mat","")&amp;IF($IH166=TRUE,"&amp;BBT","    ")
&amp;INDEX(DataMaster!$B$98:$B$105,$Q166,0)    &amp;IF(JQ166," SR"&amp;JR166,"")&amp; " WP"&amp;TEXT($MC166*100,"000p")           &amp; " MP"&amp;TEXT($MD166*100,"000p")           &amp; " GP"&amp;TEXT($MM166*100,"000p")
&amp; " (F"&amp;3+COUNTIF($CV166:$CY166,TRUE)&amp;3&amp;"N"&amp;$DM166&amp;$DN166&amp;")"</f>
        <v>00005 FeedSupply_DSP GSM Day204 MWM    Mutton SR9.9 WP100p MP100p GP100p (F33N33)</v>
      </c>
      <c r="AM166" s="9" t="str">
        <f ca="1">IF(COUNTIF(AL$5:AL166,AL166)=1,"-","Dup")</f>
        <v>-</v>
      </c>
      <c r="AN166" s="9"/>
      <c r="AO166" s="237" t="str">
        <f t="shared" ca="1" si="1333"/>
        <v>-</v>
      </c>
      <c r="AP166" s="237" t="str">
        <f t="shared" ca="1" si="1333"/>
        <v>-</v>
      </c>
      <c r="AQ166" s="237" t="str">
        <f t="shared" ca="1" si="1333"/>
        <v>-</v>
      </c>
      <c r="AR166" s="237" t="str">
        <f t="shared" ca="1" si="1333"/>
        <v>-</v>
      </c>
      <c r="AS166" s="237" t="str">
        <f t="shared" ca="1" si="1333"/>
        <v>-</v>
      </c>
      <c r="AT166" s="237" t="str">
        <f t="shared" ca="1" si="1333"/>
        <v>-</v>
      </c>
      <c r="AU166" s="237" t="str">
        <f t="shared" ca="1" si="1333"/>
        <v>-</v>
      </c>
      <c r="AV166" s="237" t="str">
        <f t="shared" ca="1" si="1333"/>
        <v>-</v>
      </c>
      <c r="AW166" s="9"/>
      <c r="AX166" s="5" t="b">
        <f t="shared" ca="1" si="1283"/>
        <v>0</v>
      </c>
      <c r="AY166" s="5" t="str">
        <f t="shared" ca="1" si="1283"/>
        <v>-</v>
      </c>
      <c r="AZ166" s="5" t="b">
        <f t="shared" ca="1" si="1283"/>
        <v>0</v>
      </c>
      <c r="BA166" s="5" t="b">
        <f t="shared" ca="1" si="1283"/>
        <v>1</v>
      </c>
      <c r="BB166" s="5" t="b">
        <f t="shared" ca="1" si="1283"/>
        <v>1</v>
      </c>
      <c r="BC166" s="144">
        <f t="shared" ca="1" si="1283"/>
        <v>0</v>
      </c>
      <c r="BD166" s="19" t="b">
        <f t="shared" ca="1" si="1284"/>
        <v>1</v>
      </c>
      <c r="BE166" s="9"/>
      <c r="BF166" s="5" t="str">
        <f t="shared" ca="1" si="1285"/>
        <v>-</v>
      </c>
      <c r="BG166" s="19" t="str">
        <f t="shared" ca="1" si="1286"/>
        <v>-</v>
      </c>
      <c r="BH166" s="19" t="str">
        <f t="shared" ca="1" si="1286"/>
        <v>-</v>
      </c>
      <c r="BI166" s="19" t="str">
        <f t="shared" ca="1" si="1286"/>
        <v>-</v>
      </c>
      <c r="BJ166" s="5" t="str">
        <f t="shared" ca="1" si="1287"/>
        <v>-</v>
      </c>
      <c r="BK166" s="19" t="str">
        <f t="shared" ca="1" si="1288"/>
        <v>-</v>
      </c>
      <c r="BL166" s="5" t="str">
        <f t="shared" ca="1" si="1289"/>
        <v>-</v>
      </c>
      <c r="BM166" s="19" t="str">
        <f t="shared" ca="1" si="1290"/>
        <v>-</v>
      </c>
      <c r="BN166" s="19" t="str">
        <f t="shared" ca="1" si="1290"/>
        <v>-</v>
      </c>
      <c r="BO166" s="19" t="str">
        <f t="shared" ca="1" si="1290"/>
        <v>-</v>
      </c>
      <c r="BP166" s="5" t="str">
        <f t="shared" ca="1" si="1291"/>
        <v>-</v>
      </c>
      <c r="BQ166" s="9"/>
      <c r="BR166" s="19" t="str">
        <f t="shared" ca="1" si="1292"/>
        <v>-</v>
      </c>
      <c r="BS166" s="19" t="str">
        <f t="shared" ca="1" si="1292"/>
        <v>-</v>
      </c>
      <c r="BT166" s="19" t="str">
        <f t="shared" ca="1" si="1292"/>
        <v>-</v>
      </c>
      <c r="BU166" s="19" t="str">
        <f t="shared" ca="1" si="1292"/>
        <v>-</v>
      </c>
      <c r="BV166" s="19" t="str">
        <f t="shared" ca="1" si="1292"/>
        <v>-</v>
      </c>
      <c r="BW166" s="19" t="str">
        <f t="shared" ca="1" si="1292"/>
        <v>-</v>
      </c>
      <c r="BX166" s="19" t="str">
        <f t="shared" ca="1" si="1292"/>
        <v>-</v>
      </c>
      <c r="BY166" s="19" t="str">
        <f t="shared" ca="1" si="1292"/>
        <v>-</v>
      </c>
      <c r="BZ166" s="19" t="str">
        <f t="shared" ca="1" si="1292"/>
        <v>-</v>
      </c>
      <c r="CA166" s="19" t="str">
        <f t="shared" ca="1" si="1292"/>
        <v>-</v>
      </c>
      <c r="CB166" s="9"/>
      <c r="CC166" s="237" t="b">
        <f t="shared" ca="1" si="1339"/>
        <v>1</v>
      </c>
      <c r="CD166" s="12" t="b">
        <v>1</v>
      </c>
      <c r="CE166" s="237" t="b">
        <f t="shared" ca="1" si="1339"/>
        <v>1</v>
      </c>
      <c r="CF166" s="251">
        <f t="shared" ca="1" si="1334"/>
        <v>2236105</v>
      </c>
      <c r="CG166" s="237" t="b">
        <f t="shared" ca="1" si="1339"/>
        <v>0</v>
      </c>
      <c r="CH166" s="12" t="s">
        <v>34</v>
      </c>
      <c r="CI166" s="19" t="b">
        <f t="shared" ca="1" si="1322"/>
        <v>1</v>
      </c>
      <c r="CJ166" s="237">
        <f t="shared" ca="1" si="1335"/>
        <v>6105</v>
      </c>
      <c r="CK166" s="19" t="str">
        <f t="shared" ca="1" si="1322"/>
        <v>-</v>
      </c>
      <c r="CL166" s="19">
        <f t="shared" ca="1" si="1322"/>
        <v>1</v>
      </c>
      <c r="CM166" s="19">
        <f t="shared" ca="1" si="1322"/>
        <v>1</v>
      </c>
      <c r="CN166" s="9"/>
      <c r="CO166" s="444">
        <f t="shared" ca="1" si="1294"/>
        <v>652</v>
      </c>
      <c r="CP166" s="444">
        <f t="shared" ca="1" si="1294"/>
        <v>686</v>
      </c>
      <c r="CQ166" s="444">
        <f t="shared" ca="1" si="1294"/>
        <v>721</v>
      </c>
      <c r="CR166" s="152">
        <f t="shared" ca="1" si="1295"/>
        <v>378</v>
      </c>
      <c r="CS166" s="152">
        <f t="shared" ca="1" si="1295"/>
        <v>413</v>
      </c>
      <c r="CT166" s="152">
        <f t="shared" ca="1" si="1295"/>
        <v>448</v>
      </c>
      <c r="CU166" s="19" t="str">
        <f t="shared" ca="1" si="1296"/>
        <v>-</v>
      </c>
      <c r="CV166" s="12" t="b">
        <v>0</v>
      </c>
      <c r="CW166" s="12" t="b">
        <v>0</v>
      </c>
      <c r="CX166" s="12" t="b">
        <v>0</v>
      </c>
      <c r="CY166" s="12" t="b">
        <v>0</v>
      </c>
      <c r="CZ166" s="19" t="b">
        <f t="shared" ca="1" si="1296"/>
        <v>1</v>
      </c>
      <c r="DA166" s="19">
        <f t="shared" ca="1" si="1296"/>
        <v>0</v>
      </c>
      <c r="DB166" s="19">
        <f t="shared" ca="1" si="1296"/>
        <v>0</v>
      </c>
      <c r="DC166" s="19">
        <f t="shared" ca="1" si="1296"/>
        <v>0</v>
      </c>
      <c r="DD166" s="19">
        <f t="shared" ca="1" si="1296"/>
        <v>0</v>
      </c>
      <c r="DE166" s="19">
        <f t="shared" ca="1" si="1296"/>
        <v>0</v>
      </c>
      <c r="DF166" s="19">
        <f t="shared" ca="1" si="1296"/>
        <v>0</v>
      </c>
      <c r="DG166" s="19">
        <f t="shared" ca="1" si="1296"/>
        <v>0</v>
      </c>
      <c r="DH166" s="19">
        <f t="shared" ca="1" si="1296"/>
        <v>0</v>
      </c>
      <c r="DI166" s="19">
        <f t="shared" ca="1" si="1296"/>
        <v>0</v>
      </c>
      <c r="DJ166" s="19">
        <f t="shared" ca="1" si="1296"/>
        <v>0</v>
      </c>
      <c r="DK166" s="19">
        <f t="shared" ca="1" si="1296"/>
        <v>0</v>
      </c>
      <c r="DL166" s="19">
        <f t="shared" ca="1" si="1297"/>
        <v>0</v>
      </c>
      <c r="DM166" s="12">
        <v>3</v>
      </c>
      <c r="DN166" s="12">
        <v>3</v>
      </c>
      <c r="DO166" s="19">
        <f t="shared" ca="1" si="1336"/>
        <v>0</v>
      </c>
      <c r="DP166" s="12">
        <v>1</v>
      </c>
      <c r="DQ166" s="12">
        <v>-1</v>
      </c>
      <c r="DR166" s="19" t="str">
        <f t="shared" ca="1" si="1297"/>
        <v>-</v>
      </c>
      <c r="DS166" s="19" t="str">
        <f t="shared" ca="1" si="1297"/>
        <v>-</v>
      </c>
      <c r="DT166" s="19" t="str">
        <f t="shared" ca="1" si="1297"/>
        <v>-</v>
      </c>
      <c r="DU166" s="251">
        <f t="shared" ca="1" si="1323"/>
        <v>0</v>
      </c>
      <c r="DV166" s="251">
        <f t="shared" si="1337"/>
        <v>1</v>
      </c>
      <c r="DW166" s="251">
        <f t="shared" si="1324"/>
        <v>-1</v>
      </c>
      <c r="DX166" s="19" t="str">
        <f t="shared" ca="1" si="1297"/>
        <v>-</v>
      </c>
      <c r="DY166" s="19" t="str">
        <f t="shared" ca="1" si="1297"/>
        <v>-</v>
      </c>
      <c r="DZ166" s="19" t="str">
        <f t="shared" ca="1" si="1297"/>
        <v>-</v>
      </c>
      <c r="EA166" s="19" t="str">
        <f t="shared" ca="1" si="1297"/>
        <v>-</v>
      </c>
      <c r="EB166" s="19" t="str">
        <f t="shared" ca="1" si="1297"/>
        <v>-</v>
      </c>
      <c r="EC166" s="19" t="str">
        <f t="shared" ca="1" si="1297"/>
        <v>-</v>
      </c>
      <c r="ED166" s="19">
        <f t="shared" ca="1" si="1297"/>
        <v>0</v>
      </c>
      <c r="EE166" s="19">
        <f t="shared" ca="1" si="1297"/>
        <v>0</v>
      </c>
      <c r="EF166" s="19">
        <f t="shared" ca="1" si="1297"/>
        <v>0</v>
      </c>
      <c r="EG166" s="19">
        <f t="shared" ca="1" si="1297"/>
        <v>0</v>
      </c>
      <c r="EH166" s="19">
        <f t="shared" ca="1" si="1297"/>
        <v>0</v>
      </c>
      <c r="EI166" s="19">
        <f t="shared" ca="1" si="1297"/>
        <v>0</v>
      </c>
      <c r="EJ166" s="19">
        <f t="shared" ca="1" si="1297"/>
        <v>0</v>
      </c>
      <c r="EK166" s="19">
        <f t="shared" ca="1" si="1297"/>
        <v>0</v>
      </c>
      <c r="EL166" s="19">
        <f t="shared" ca="1" si="1297"/>
        <v>0</v>
      </c>
      <c r="EM166" s="19">
        <f t="shared" ca="1" si="1297"/>
        <v>0</v>
      </c>
      <c r="EN166" s="19">
        <f t="shared" ca="1" si="1297"/>
        <v>0</v>
      </c>
      <c r="EO166" s="19">
        <f t="shared" ca="1" si="1297"/>
        <v>0</v>
      </c>
      <c r="EP166" s="19">
        <f t="shared" ca="1" si="1297"/>
        <v>0</v>
      </c>
      <c r="EQ166" s="19">
        <f t="shared" ca="1" si="1297"/>
        <v>0</v>
      </c>
      <c r="ER166" s="19">
        <f t="shared" ca="1" si="1297"/>
        <v>0</v>
      </c>
      <c r="ES166" s="19">
        <f t="shared" ca="1" si="1297"/>
        <v>0</v>
      </c>
      <c r="ET166" s="19">
        <f t="shared" ca="1" si="1298"/>
        <v>0</v>
      </c>
      <c r="EU166" s="19">
        <f t="shared" ca="1" si="1298"/>
        <v>0</v>
      </c>
      <c r="EV166" s="19">
        <f t="shared" ca="1" si="1298"/>
        <v>0</v>
      </c>
      <c r="EW166" s="19">
        <f t="shared" ca="1" si="1298"/>
        <v>0</v>
      </c>
      <c r="EX166" s="19">
        <f t="shared" ca="1" si="1298"/>
        <v>0</v>
      </c>
      <c r="EY166" s="19">
        <f t="shared" ca="1" si="1298"/>
        <v>0</v>
      </c>
      <c r="EZ166" s="19">
        <f t="shared" ca="1" si="1298"/>
        <v>0</v>
      </c>
      <c r="FA166" s="19">
        <f t="shared" ca="1" si="1298"/>
        <v>0</v>
      </c>
      <c r="FB166" s="19">
        <f t="shared" ca="1" si="1298"/>
        <v>0</v>
      </c>
      <c r="FC166" s="19">
        <f t="shared" ca="1" si="1298"/>
        <v>0</v>
      </c>
      <c r="FD166" s="19">
        <f t="shared" ca="1" si="1298"/>
        <v>0</v>
      </c>
      <c r="FE166" s="19">
        <f t="shared" ca="1" si="1298"/>
        <v>0</v>
      </c>
      <c r="FF166" s="19">
        <f t="shared" ca="1" si="1298"/>
        <v>0</v>
      </c>
      <c r="FG166" s="19">
        <f t="shared" ca="1" si="1298"/>
        <v>0</v>
      </c>
      <c r="FH166" s="19">
        <f t="shared" ca="1" si="1298"/>
        <v>0</v>
      </c>
      <c r="FI166" s="19">
        <f t="shared" ca="1" si="1298"/>
        <v>0</v>
      </c>
      <c r="FJ166" s="19">
        <f t="shared" ca="1" si="1299"/>
        <v>0</v>
      </c>
      <c r="FK166" s="19">
        <f t="shared" ca="1" si="1299"/>
        <v>0</v>
      </c>
      <c r="FL166" s="19">
        <f t="shared" ca="1" si="1299"/>
        <v>0</v>
      </c>
      <c r="FM166" s="19">
        <f t="shared" ca="1" si="1299"/>
        <v>0</v>
      </c>
      <c r="FN166" s="19">
        <f t="shared" ca="1" si="1299"/>
        <v>0</v>
      </c>
      <c r="FO166" s="19">
        <f t="shared" ca="1" si="1299"/>
        <v>0</v>
      </c>
      <c r="FP166" s="19">
        <f t="shared" ca="1" si="1299"/>
        <v>0</v>
      </c>
      <c r="FQ166" s="19">
        <f t="shared" ca="1" si="1299"/>
        <v>0</v>
      </c>
      <c r="FR166" s="19">
        <f t="shared" ca="1" si="1299"/>
        <v>0</v>
      </c>
      <c r="FS166" s="19">
        <f t="shared" ca="1" si="1299"/>
        <v>0</v>
      </c>
      <c r="FT166" s="19">
        <f t="shared" ca="1" si="1299"/>
        <v>0</v>
      </c>
      <c r="FU166" s="19">
        <f t="shared" ca="1" si="1299"/>
        <v>0</v>
      </c>
      <c r="FV166" s="19">
        <f t="shared" ca="1" si="1299"/>
        <v>0</v>
      </c>
      <c r="FW166" s="19">
        <f t="shared" ca="1" si="1299"/>
        <v>0</v>
      </c>
      <c r="FX166" s="19">
        <f t="shared" ca="1" si="1299"/>
        <v>0</v>
      </c>
      <c r="FY166" s="19">
        <f t="shared" ca="1" si="1299"/>
        <v>0</v>
      </c>
      <c r="FZ166" s="19">
        <f t="shared" ca="1" si="1299"/>
        <v>0</v>
      </c>
      <c r="GA166" s="19">
        <f t="shared" ca="1" si="1299"/>
        <v>0</v>
      </c>
      <c r="GB166" s="19">
        <f t="shared" ca="1" si="1299"/>
        <v>0</v>
      </c>
      <c r="GC166" s="19">
        <f t="shared" ca="1" si="1299"/>
        <v>0</v>
      </c>
      <c r="GD166" s="19">
        <f t="shared" ca="1" si="1299"/>
        <v>0</v>
      </c>
      <c r="GE166" s="19">
        <f t="shared" ca="1" si="1299"/>
        <v>0</v>
      </c>
      <c r="GF166" s="19">
        <f t="shared" ca="1" si="1299"/>
        <v>0</v>
      </c>
      <c r="GG166" s="19">
        <f t="shared" ca="1" si="1299"/>
        <v>0</v>
      </c>
      <c r="GH166" s="19">
        <f t="shared" ca="1" si="1299"/>
        <v>0</v>
      </c>
      <c r="GI166" s="19">
        <f t="shared" ca="1" si="1299"/>
        <v>0</v>
      </c>
      <c r="GJ166" s="19">
        <f t="shared" ca="1" si="1299"/>
        <v>0</v>
      </c>
      <c r="GK166" s="19">
        <f t="shared" ca="1" si="1299"/>
        <v>0</v>
      </c>
      <c r="GL166" s="19">
        <f t="shared" ca="1" si="1299"/>
        <v>0</v>
      </c>
      <c r="GM166" s="19">
        <f t="shared" ca="1" si="1299"/>
        <v>0</v>
      </c>
      <c r="GN166" s="19">
        <f t="shared" ca="1" si="1299"/>
        <v>0</v>
      </c>
      <c r="GO166" s="19">
        <f t="shared" ca="1" si="1299"/>
        <v>0</v>
      </c>
      <c r="GP166" s="19">
        <f t="shared" ca="1" si="1299"/>
        <v>0</v>
      </c>
      <c r="GQ166" s="19">
        <f t="shared" ca="1" si="1299"/>
        <v>0</v>
      </c>
      <c r="GR166" s="19">
        <f t="shared" ca="1" si="1299"/>
        <v>0</v>
      </c>
      <c r="GS166" s="19">
        <f t="shared" ca="1" si="1299"/>
        <v>0</v>
      </c>
      <c r="GT166" s="19">
        <f t="shared" ca="1" si="1299"/>
        <v>0</v>
      </c>
      <c r="GU166" s="19">
        <f t="shared" ca="1" si="1299"/>
        <v>0</v>
      </c>
      <c r="GV166" s="19">
        <f t="shared" ca="1" si="1299"/>
        <v>0</v>
      </c>
      <c r="GW166" s="19">
        <f t="shared" ref="GW166:HP166" ca="1" si="1340">OFFSET(GW$5,$B166,0)</f>
        <v>0</v>
      </c>
      <c r="GX166" s="19">
        <f t="shared" ca="1" si="1340"/>
        <v>0</v>
      </c>
      <c r="GY166" s="19">
        <f t="shared" ca="1" si="1340"/>
        <v>0</v>
      </c>
      <c r="GZ166" s="19">
        <f t="shared" ca="1" si="1340"/>
        <v>0</v>
      </c>
      <c r="HA166" s="19">
        <f t="shared" ca="1" si="1340"/>
        <v>0</v>
      </c>
      <c r="HB166" s="19">
        <f t="shared" ca="1" si="1340"/>
        <v>0</v>
      </c>
      <c r="HC166" s="19">
        <f t="shared" ca="1" si="1340"/>
        <v>0</v>
      </c>
      <c r="HD166" s="19">
        <f t="shared" ca="1" si="1340"/>
        <v>0</v>
      </c>
      <c r="HE166" s="19">
        <f t="shared" ca="1" si="1340"/>
        <v>0</v>
      </c>
      <c r="HF166" s="19">
        <f t="shared" ca="1" si="1340"/>
        <v>0</v>
      </c>
      <c r="HG166" s="19">
        <f t="shared" ca="1" si="1340"/>
        <v>0</v>
      </c>
      <c r="HH166" s="19">
        <f t="shared" ca="1" si="1340"/>
        <v>0</v>
      </c>
      <c r="HI166" s="19">
        <f t="shared" ca="1" si="1340"/>
        <v>0</v>
      </c>
      <c r="HJ166" s="19">
        <f t="shared" ca="1" si="1340"/>
        <v>0</v>
      </c>
      <c r="HK166" s="19">
        <f t="shared" ca="1" si="1340"/>
        <v>0</v>
      </c>
      <c r="HL166" s="19">
        <f t="shared" ca="1" si="1340"/>
        <v>0</v>
      </c>
      <c r="HM166" s="19">
        <f t="shared" ca="1" si="1340"/>
        <v>0</v>
      </c>
      <c r="HN166" s="19">
        <f t="shared" ca="1" si="1340"/>
        <v>0</v>
      </c>
      <c r="HO166" s="19">
        <f t="shared" ca="1" si="1340"/>
        <v>0</v>
      </c>
      <c r="HP166" s="19">
        <f t="shared" ca="1" si="1340"/>
        <v>0</v>
      </c>
      <c r="HQ166" s="19">
        <f t="shared" ca="1" si="1300"/>
        <v>0</v>
      </c>
      <c r="HR166" s="19">
        <f t="shared" ca="1" si="1300"/>
        <v>0</v>
      </c>
      <c r="HS166" s="19">
        <f t="shared" ca="1" si="1300"/>
        <v>0</v>
      </c>
      <c r="HT166" s="19">
        <f t="shared" ca="1" si="1300"/>
        <v>0</v>
      </c>
      <c r="HU166" s="19">
        <f t="shared" ca="1" si="1300"/>
        <v>0</v>
      </c>
      <c r="HV166" s="19">
        <f t="shared" ca="1" si="1300"/>
        <v>0</v>
      </c>
      <c r="HW166" s="19">
        <f t="shared" ca="1" si="1300"/>
        <v>0</v>
      </c>
      <c r="HX166" s="19">
        <f t="shared" ca="1" si="1300"/>
        <v>0</v>
      </c>
      <c r="HY166" s="19">
        <f t="shared" ca="1" si="1300"/>
        <v>0</v>
      </c>
      <c r="HZ166" s="19">
        <f t="shared" ca="1" si="1300"/>
        <v>0</v>
      </c>
      <c r="IA166" s="19">
        <f t="shared" ca="1" si="1300"/>
        <v>0</v>
      </c>
      <c r="IB166" s="19">
        <f t="shared" ca="1" si="1300"/>
        <v>0</v>
      </c>
      <c r="IC166" s="19">
        <f t="shared" ca="1" si="1300"/>
        <v>0</v>
      </c>
      <c r="ID166" s="19">
        <f t="shared" ca="1" si="1300"/>
        <v>0</v>
      </c>
      <c r="IE166" s="5">
        <f t="shared" ca="1" si="1301"/>
        <v>67</v>
      </c>
      <c r="IF166" s="9"/>
      <c r="IG166" s="5">
        <f t="shared" ca="1" si="1302"/>
        <v>1</v>
      </c>
      <c r="IH166" s="5" t="b">
        <f t="shared" ca="1" si="1302"/>
        <v>0</v>
      </c>
      <c r="II166" s="19">
        <f t="shared" ca="1" si="1303"/>
        <v>0</v>
      </c>
      <c r="IJ166" s="5">
        <f t="shared" ca="1" si="1302"/>
        <v>55</v>
      </c>
      <c r="IK166" s="19">
        <f t="shared" ca="1" si="1303"/>
        <v>1</v>
      </c>
      <c r="IL166" s="19">
        <f t="shared" ca="1" si="1303"/>
        <v>0</v>
      </c>
      <c r="IM166" s="19">
        <f t="shared" ca="1" si="1303"/>
        <v>0</v>
      </c>
      <c r="IN166" s="19">
        <f t="shared" ca="1" si="1303"/>
        <v>0</v>
      </c>
      <c r="IO166" s="19">
        <f t="shared" ca="1" si="1303"/>
        <v>0</v>
      </c>
      <c r="IP166" s="19">
        <f t="shared" ca="1" si="1303"/>
        <v>0</v>
      </c>
      <c r="IQ166" s="19">
        <f t="shared" ca="1" si="1303"/>
        <v>0</v>
      </c>
      <c r="IR166" s="19">
        <f t="shared" ca="1" si="1303"/>
        <v>0</v>
      </c>
      <c r="IS166" s="19">
        <f t="shared" ca="1" si="1303"/>
        <v>0</v>
      </c>
      <c r="IT166" s="19">
        <f t="shared" ca="1" si="1303"/>
        <v>0</v>
      </c>
      <c r="IU166" s="19">
        <f t="shared" ca="1" si="1303"/>
        <v>0</v>
      </c>
      <c r="IV166" s="19">
        <f t="shared" ca="1" si="1303"/>
        <v>0</v>
      </c>
      <c r="IW166" s="19">
        <f t="shared" ca="1" si="1303"/>
        <v>0</v>
      </c>
      <c r="IX166" s="19">
        <f t="shared" ca="1" si="1303"/>
        <v>0</v>
      </c>
      <c r="IY166" s="19">
        <f t="shared" ca="1" si="1303"/>
        <v>0</v>
      </c>
      <c r="IZ166" s="19">
        <f t="shared" ca="1" si="1303"/>
        <v>0</v>
      </c>
      <c r="JA166" s="19">
        <f t="shared" ca="1" si="1303"/>
        <v>0</v>
      </c>
      <c r="JB166" s="19">
        <f t="shared" ca="1" si="1303"/>
        <v>0</v>
      </c>
      <c r="JC166" s="19">
        <f t="shared" ca="1" si="1303"/>
        <v>0</v>
      </c>
      <c r="JD166" s="19">
        <f t="shared" ca="1" si="1303"/>
        <v>0</v>
      </c>
      <c r="JE166" s="19">
        <f t="shared" ca="1" si="1303"/>
        <v>0</v>
      </c>
      <c r="JF166" s="19">
        <f t="shared" ca="1" si="1303"/>
        <v>0</v>
      </c>
      <c r="JG166" s="5">
        <f t="shared" ca="1" si="1304"/>
        <v>1.2500000000000001E-2</v>
      </c>
      <c r="JH166" s="567">
        <f t="shared" ca="1" si="1304"/>
        <v>0</v>
      </c>
      <c r="JI166" s="5">
        <f t="shared" ca="1" si="1304"/>
        <v>6.25E-2</v>
      </c>
      <c r="JJ166" s="5">
        <f t="shared" ca="1" si="1304"/>
        <v>6.25E-2</v>
      </c>
      <c r="JK166" s="5">
        <f t="shared" ca="1" si="1304"/>
        <v>6.25E-2</v>
      </c>
      <c r="JL166" s="19">
        <f t="shared" ca="1" si="1303"/>
        <v>1</v>
      </c>
      <c r="JM166" s="19">
        <f t="shared" ca="1" si="1303"/>
        <v>0</v>
      </c>
      <c r="JN166" s="19">
        <f t="shared" ca="1" si="1303"/>
        <v>1</v>
      </c>
      <c r="JO166" s="9"/>
      <c r="JP166" s="5" t="b">
        <f t="shared" ca="1" si="1305"/>
        <v>0</v>
      </c>
      <c r="JQ166" s="19" t="b">
        <f t="shared" ca="1" si="1325"/>
        <v>1</v>
      </c>
      <c r="JR166" s="19">
        <f t="shared" ca="1" si="1325"/>
        <v>9.9</v>
      </c>
      <c r="JS166" s="5" t="b">
        <f t="shared" ca="1" si="1306"/>
        <v>0</v>
      </c>
      <c r="JT166" s="5" t="b">
        <f t="shared" ca="1" si="1306"/>
        <v>0</v>
      </c>
      <c r="JU166" s="5" t="b">
        <f t="shared" ca="1" si="1306"/>
        <v>1</v>
      </c>
      <c r="JV166" s="144">
        <f t="shared" ca="1" si="1326"/>
        <v>1</v>
      </c>
      <c r="JW166" s="144">
        <f t="shared" ca="1" si="1326"/>
        <v>1</v>
      </c>
      <c r="JX166" s="19" t="str">
        <f t="shared" ca="1" si="1327"/>
        <v>-</v>
      </c>
      <c r="JY166" s="19" t="str">
        <f t="shared" ca="1" si="1327"/>
        <v>-</v>
      </c>
      <c r="JZ166" s="19" t="str">
        <f t="shared" ca="1" si="1327"/>
        <v>-</v>
      </c>
      <c r="KA166" s="19" t="str">
        <f t="shared" ca="1" si="1327"/>
        <v>-</v>
      </c>
      <c r="KB166" s="19">
        <f t="shared" ca="1" si="1327"/>
        <v>1</v>
      </c>
      <c r="KC166" s="19">
        <f t="shared" ca="1" si="1327"/>
        <v>0.66</v>
      </c>
      <c r="KD166" s="19" t="str">
        <f t="shared" ca="1" si="1327"/>
        <v>-</v>
      </c>
      <c r="KE166" s="5" t="b" cm="1">
        <f t="array" aca="1" ref="KE166" ca="1">IF(OR(KF166:KM166&lt;&gt;"-"),TRUE,"-")</f>
        <v>1</v>
      </c>
      <c r="KF166" s="237">
        <f t="shared" ca="1" si="1338"/>
        <v>2</v>
      </c>
      <c r="KG166" s="237">
        <f t="shared" ca="1" si="1338"/>
        <v>2</v>
      </c>
      <c r="KH166" s="237">
        <f t="shared" ca="1" si="1338"/>
        <v>2</v>
      </c>
      <c r="KI166" s="237">
        <f t="shared" ca="1" si="1338"/>
        <v>2</v>
      </c>
      <c r="KJ166" s="237">
        <f t="shared" ca="1" si="1338"/>
        <v>2</v>
      </c>
      <c r="KK166" s="237">
        <f t="shared" ca="1" si="1338"/>
        <v>2</v>
      </c>
      <c r="KL166" s="237">
        <f t="shared" ca="1" si="1338"/>
        <v>2</v>
      </c>
      <c r="KM166" s="237">
        <f t="shared" ca="1" si="1338"/>
        <v>2</v>
      </c>
      <c r="KN166" s="5" t="str">
        <f t="array" aca="1" ref="KN166" ca="1">IF(OR(KO166:KU166&lt;&gt;"-"),TRUE,"-")</f>
        <v>-</v>
      </c>
      <c r="KO166" s="19" t="str">
        <f t="shared" ca="1" si="1329"/>
        <v>-</v>
      </c>
      <c r="KP166" s="19" t="str">
        <f t="shared" ca="1" si="1329"/>
        <v>-</v>
      </c>
      <c r="KQ166" s="19" t="str">
        <f t="shared" ca="1" si="1329"/>
        <v>-</v>
      </c>
      <c r="KR166" s="19" t="str">
        <f t="shared" ca="1" si="1329"/>
        <v>-</v>
      </c>
      <c r="KS166" s="19" t="str">
        <f t="shared" ca="1" si="1329"/>
        <v>-</v>
      </c>
      <c r="KT166" s="19" t="str">
        <f t="shared" ca="1" si="1329"/>
        <v>-</v>
      </c>
      <c r="KU166" s="19" t="str">
        <f t="shared" ca="1" si="1329"/>
        <v>-</v>
      </c>
      <c r="KV166" s="19" t="b">
        <f t="shared" ca="1" si="1329"/>
        <v>0</v>
      </c>
      <c r="KW166" s="144">
        <f t="shared" ca="1" si="1308"/>
        <v>2</v>
      </c>
      <c r="KX166" s="19">
        <f t="shared" ca="1" si="1329"/>
        <v>2</v>
      </c>
      <c r="KY166" s="19" t="b">
        <f t="shared" ca="1" si="1329"/>
        <v>0</v>
      </c>
      <c r="KZ166" s="19" t="str">
        <f t="shared" ca="1" si="1329"/>
        <v>-</v>
      </c>
      <c r="LA166" s="5" t="str">
        <f t="shared" ca="1" si="1309"/>
        <v>-</v>
      </c>
      <c r="LB166" s="5" t="str">
        <f t="shared" ca="1" si="1309"/>
        <v>-</v>
      </c>
      <c r="LC166" s="5" t="str">
        <f t="shared" ca="1" si="1309"/>
        <v>-</v>
      </c>
      <c r="LD166" s="5" t="str">
        <f t="shared" ca="1" si="1309"/>
        <v>-</v>
      </c>
      <c r="LE166" s="19" t="b">
        <f t="shared" ca="1" si="1330"/>
        <v>0</v>
      </c>
      <c r="LF166" s="19" t="str">
        <f t="shared" ca="1" si="1330"/>
        <v>-</v>
      </c>
      <c r="LG166" s="19" t="str">
        <f t="shared" ca="1" si="1330"/>
        <v>-</v>
      </c>
      <c r="LH166" s="19" t="b">
        <f t="shared" ca="1" si="1330"/>
        <v>1</v>
      </c>
      <c r="LI166" s="19">
        <f t="shared" ca="1" si="1330"/>
        <v>0.75</v>
      </c>
      <c r="LJ166" s="19">
        <f t="shared" ca="1" si="1330"/>
        <v>0.75</v>
      </c>
      <c r="LK166" s="19">
        <f t="shared" ca="1" si="1330"/>
        <v>0.99</v>
      </c>
      <c r="LL166" s="19">
        <f t="shared" ca="1" si="1330"/>
        <v>0.5</v>
      </c>
      <c r="LM166" s="19">
        <f t="shared" ca="1" si="1330"/>
        <v>0</v>
      </c>
      <c r="LN166" s="19">
        <f t="shared" ca="1" si="1330"/>
        <v>0</v>
      </c>
      <c r="LO166" s="19" t="str">
        <f t="shared" ca="1" si="1330"/>
        <v>-</v>
      </c>
      <c r="LP166" s="5" t="str" cm="1">
        <f t="array" aca="1" ref="LP166" ca="1">INDEX(i.meatgrid,$Q166,LP$7)</f>
        <v>-</v>
      </c>
      <c r="LQ166" s="5" t="str" cm="1">
        <f t="array" aca="1" ref="LQ166" ca="1">INDEX(i.meatgrid,$Q166,LQ$7)</f>
        <v>-</v>
      </c>
      <c r="LR166" s="19" t="str">
        <f t="shared" ca="1" si="1330"/>
        <v>-</v>
      </c>
      <c r="LS166" s="5">
        <f t="shared" ca="1" si="1311"/>
        <v>1</v>
      </c>
      <c r="LT166" s="9"/>
      <c r="LU166" s="19">
        <f t="shared" ca="1" si="1330"/>
        <v>70</v>
      </c>
      <c r="LV166" s="19">
        <f t="shared" ca="1" si="1312"/>
        <v>50</v>
      </c>
      <c r="LW166" s="19">
        <f t="shared" ca="1" si="1312"/>
        <v>80</v>
      </c>
      <c r="LX166" s="19">
        <f t="shared" ca="1" si="1312"/>
        <v>50</v>
      </c>
      <c r="LY166" s="5" t="b" cm="1">
        <f t="array" aca="1" ref="LY166" ca="1">INDEX(i.meatgrid,$Q166,LY$7)</f>
        <v>1</v>
      </c>
      <c r="LZ166" s="5" t="b" cm="1">
        <f t="array" aca="1" ref="LZ166" ca="1">INDEX(i.meatgrid,$Q166,LZ$7)</f>
        <v>0</v>
      </c>
      <c r="MA166" s="5" t="str" cm="1">
        <f t="array" aca="1" ref="MA166" ca="1">INDEX(i.meatgrid,$Q166,MA$7)</f>
        <v>-</v>
      </c>
      <c r="MB166" s="5" t="str" cm="1">
        <f t="array" aca="1" ref="MB166" ca="1">INDEX(i.meatgrid,$Q166,MB$7)</f>
        <v>-</v>
      </c>
      <c r="MC166" s="19">
        <f t="shared" ca="1" si="1313"/>
        <v>1</v>
      </c>
      <c r="MD166" s="5">
        <f t="shared" ca="1" si="1314"/>
        <v>1</v>
      </c>
      <c r="ME166" s="5" cm="1">
        <f t="array" aca="1" ref="ME166" ca="1">INDEX(i.meatgrid,$Q166,ME$7)</f>
        <v>0</v>
      </c>
      <c r="MF166" s="5" cm="1">
        <f t="array" aca="1" ref="MF166" ca="1">INDEX(i.meatgrid,$Q166,MF$7)</f>
        <v>0</v>
      </c>
      <c r="MG166" s="5" cm="1">
        <f t="array" aca="1" ref="MG166" ca="1">INDEX(i.meatgrid,$Q166,MG$7)</f>
        <v>0</v>
      </c>
      <c r="MH166" s="5" cm="1">
        <f t="array" aca="1" ref="MH166" ca="1">INDEX(i.meatgrid,$Q166,MH$7)</f>
        <v>0</v>
      </c>
      <c r="MI166" s="5" cm="1">
        <f t="array" aca="1" ref="MI166" ca="1">INDEX(i.meatgrid,$Q166,MI$7)</f>
        <v>0</v>
      </c>
      <c r="MJ166" s="5" cm="1">
        <f t="array" aca="1" ref="MJ166" ca="1">INDEX(i.meatgrid,$Q166,MJ$7)</f>
        <v>1</v>
      </c>
      <c r="MK166" s="5" cm="1">
        <f t="array" aca="1" ref="MK166" ca="1">INDEX(i.meatgrid,$Q166,MK$7)</f>
        <v>1</v>
      </c>
      <c r="ML166" s="5" cm="1">
        <f t="array" aca="1" ref="ML166" ca="1">INDEX(i.meatgrid,$Q166,ML$7)</f>
        <v>1</v>
      </c>
      <c r="MM166" s="19">
        <f t="shared" ca="1" si="1315"/>
        <v>1</v>
      </c>
      <c r="MN166" s="9"/>
      <c r="MO166" s="19" t="b">
        <f t="shared" ca="1" si="1316"/>
        <v>0</v>
      </c>
      <c r="MP166" s="19" t="b">
        <f t="shared" ca="1" si="1316"/>
        <v>0</v>
      </c>
      <c r="MQ166" s="19">
        <f t="shared" ca="1" si="1316"/>
        <v>1</v>
      </c>
      <c r="MR166" s="19">
        <f t="shared" ca="1" si="1316"/>
        <v>0.75</v>
      </c>
      <c r="MS166" s="19">
        <f t="shared" ca="1" si="1316"/>
        <v>0.75</v>
      </c>
      <c r="MT166" s="19">
        <f t="shared" ca="1" si="1316"/>
        <v>0.8</v>
      </c>
      <c r="MU166" s="19">
        <f t="shared" ca="1" si="1316"/>
        <v>0.82499999999999996</v>
      </c>
      <c r="MV166" s="19">
        <f t="shared" ca="1" si="1316"/>
        <v>0.875</v>
      </c>
      <c r="MW166" s="19">
        <f t="shared" ca="1" si="1316"/>
        <v>0.9</v>
      </c>
      <c r="MX166" s="19">
        <f t="shared" ca="1" si="1316"/>
        <v>1</v>
      </c>
      <c r="MY166" s="19">
        <f t="shared" ca="1" si="1316"/>
        <v>0.875</v>
      </c>
      <c r="MZ166" s="19" t="b">
        <f t="shared" ca="1" si="1316"/>
        <v>1</v>
      </c>
      <c r="NA166" s="19">
        <f t="shared" ca="1" si="1316"/>
        <v>74.989999999999995</v>
      </c>
      <c r="NB166" s="19" t="str">
        <f t="shared" ca="1" si="1316"/>
        <v>-</v>
      </c>
      <c r="NC166" s="19" t="str">
        <f t="shared" ca="1" si="1316"/>
        <v>-</v>
      </c>
      <c r="ND166" s="19" t="str">
        <f t="shared" ca="1" si="1316"/>
        <v>-</v>
      </c>
      <c r="NE166" s="19" t="str">
        <f t="shared" ca="1" si="1317"/>
        <v>-</v>
      </c>
      <c r="NF166" s="19" t="str">
        <f t="shared" ca="1" si="1317"/>
        <v>-</v>
      </c>
      <c r="NG166" s="19" t="str">
        <f t="shared" ca="1" si="1317"/>
        <v>-</v>
      </c>
      <c r="NH166" s="19" t="str">
        <f t="shared" ca="1" si="1317"/>
        <v>-</v>
      </c>
      <c r="NI166" s="19">
        <f t="shared" ca="1" si="1317"/>
        <v>36.99</v>
      </c>
      <c r="NJ166" s="19">
        <f t="shared" ca="1" si="1317"/>
        <v>36.99</v>
      </c>
      <c r="NK166" s="19" t="str">
        <f t="shared" ca="1" si="1317"/>
        <v>-</v>
      </c>
      <c r="NL166" s="19" t="str">
        <f t="shared" ca="1" si="1317"/>
        <v>-</v>
      </c>
      <c r="NM166" s="19" t="str">
        <f t="shared" ca="1" si="1317"/>
        <v>-</v>
      </c>
      <c r="NN166" s="19" t="str">
        <f t="shared" ca="1" si="1317"/>
        <v>-</v>
      </c>
      <c r="NO166" s="19" t="str">
        <f t="shared" ca="1" si="1317"/>
        <v>-</v>
      </c>
      <c r="NP166" s="19">
        <f t="shared" ca="1" si="1317"/>
        <v>49.99</v>
      </c>
      <c r="NQ166" s="19">
        <f t="shared" ca="1" si="1317"/>
        <v>49.99</v>
      </c>
      <c r="NR166" s="19">
        <f t="shared" ca="1" si="1317"/>
        <v>49.99</v>
      </c>
      <c r="NS166" s="19">
        <f t="shared" ca="1" si="1317"/>
        <v>49.99</v>
      </c>
      <c r="NT166" s="19">
        <f t="shared" ca="1" si="1317"/>
        <v>49.99</v>
      </c>
      <c r="NU166" s="19">
        <f t="shared" ca="1" si="1317"/>
        <v>49.99</v>
      </c>
      <c r="NV166" s="19">
        <f t="shared" ca="1" si="1317"/>
        <v>49.99</v>
      </c>
      <c r="NW166" s="19">
        <f t="shared" ca="1" si="1317"/>
        <v>49.99</v>
      </c>
      <c r="NX166" s="19">
        <f t="shared" ca="1" si="1317"/>
        <v>412.99</v>
      </c>
      <c r="NY166" s="19">
        <f t="shared" ca="1" si="1317"/>
        <v>412.99</v>
      </c>
      <c r="NZ166" s="19" t="str">
        <f t="shared" ca="1" si="1317"/>
        <v>-</v>
      </c>
      <c r="OA166" s="19" t="str">
        <f t="shared" ca="1" si="1317"/>
        <v>-</v>
      </c>
      <c r="OB166" s="19" t="str">
        <f t="shared" ca="1" si="1317"/>
        <v>-</v>
      </c>
      <c r="OC166" s="19" t="str">
        <f t="shared" ca="1" si="1317"/>
        <v>-</v>
      </c>
      <c r="OD166" s="19" t="str">
        <f t="shared" ca="1" si="1317"/>
        <v>-</v>
      </c>
      <c r="OE166" s="19">
        <f t="shared" ca="1" si="1317"/>
        <v>6.8900000000000006</v>
      </c>
      <c r="OF166" s="19">
        <f t="shared" ca="1" si="1317"/>
        <v>6.8900000000000006</v>
      </c>
      <c r="OG166" s="19">
        <f t="shared" ca="1" si="1317"/>
        <v>6.8900000000000006</v>
      </c>
      <c r="OH166" s="19">
        <f t="shared" ca="1" si="1317"/>
        <v>6.8900000000000006</v>
      </c>
      <c r="OI166" s="19">
        <f t="shared" ca="1" si="1317"/>
        <v>6.8900000000000006</v>
      </c>
      <c r="OJ166" s="19">
        <f t="shared" ca="1" si="1317"/>
        <v>6.8900000000000006</v>
      </c>
      <c r="OK166" s="19">
        <f t="shared" ca="1" si="1317"/>
        <v>6.8900000000000006</v>
      </c>
      <c r="OL166" s="19">
        <f t="shared" ca="1" si="1317"/>
        <v>6.8900000000000006</v>
      </c>
      <c r="OM166" s="19">
        <f t="shared" ca="1" si="1317"/>
        <v>346.99</v>
      </c>
      <c r="ON166" s="19">
        <f t="shared" ca="1" si="1317"/>
        <v>346.99</v>
      </c>
      <c r="OO166" s="19" t="str">
        <f t="shared" ca="1" si="1317"/>
        <v>-</v>
      </c>
      <c r="OP166" s="19" t="str">
        <f t="shared" ca="1" si="1317"/>
        <v>-</v>
      </c>
      <c r="OQ166" s="19" t="str">
        <f t="shared" ca="1" si="1317"/>
        <v>-</v>
      </c>
      <c r="OR166" s="19" t="str">
        <f t="shared" ca="1" si="1317"/>
        <v>-</v>
      </c>
      <c r="OS166" s="19" t="str">
        <f t="shared" ca="1" si="1317"/>
        <v>-</v>
      </c>
      <c r="OT166" s="19">
        <f t="shared" ca="1" si="1317"/>
        <v>0</v>
      </c>
      <c r="OU166" s="24">
        <v>0</v>
      </c>
    </row>
    <row r="167" spans="1:411" outlineLevel="2">
      <c r="A167" s="21">
        <f t="shared" si="158"/>
        <v>162</v>
      </c>
      <c r="B167" s="222">
        <f t="shared" ca="1" si="1331"/>
        <v>157</v>
      </c>
      <c r="C167">
        <v>204</v>
      </c>
      <c r="D167" s="549" t="str">
        <f t="shared" ca="1" si="1278"/>
        <v>GSM</v>
      </c>
      <c r="E167" t="b">
        <v>0</v>
      </c>
      <c r="F167" t="b">
        <v>0</v>
      </c>
      <c r="G167" t="b">
        <f t="shared" si="1279"/>
        <v>0</v>
      </c>
      <c r="H167" s="237">
        <f t="shared" ca="1" si="1332"/>
        <v>2</v>
      </c>
      <c r="I167" s="237">
        <f t="shared" ca="1" si="1332"/>
        <v>1</v>
      </c>
      <c r="J167" s="237" t="str">
        <f t="shared" ca="1" si="1332"/>
        <v/>
      </c>
      <c r="K167" s="237">
        <f t="shared" ca="1" si="1332"/>
        <v>2</v>
      </c>
      <c r="L167" s="237">
        <f t="shared" ca="1" si="1318"/>
        <v>2</v>
      </c>
      <c r="M167" s="237">
        <f t="shared" ca="1" si="1318"/>
        <v>2</v>
      </c>
      <c r="N167" s="237">
        <f t="shared" ca="1" si="1332"/>
        <v>3</v>
      </c>
      <c r="O167" s="237">
        <f t="shared" ca="1" si="1318"/>
        <v>1</v>
      </c>
      <c r="P167" s="237">
        <f t="shared" ca="1" si="1332"/>
        <v>1</v>
      </c>
      <c r="Q167" s="237">
        <f t="shared" ca="1" si="1332"/>
        <v>6</v>
      </c>
      <c r="R167" s="237">
        <f t="shared" ca="1" si="1332"/>
        <v>1</v>
      </c>
      <c r="S167" s="237">
        <f t="shared" ca="1" si="1332"/>
        <v>1</v>
      </c>
      <c r="T167" s="237">
        <f t="shared" ca="1" si="1332"/>
        <v>1</v>
      </c>
      <c r="U167" s="275"/>
      <c r="V167" s="275"/>
      <c r="W167" s="237">
        <f t="shared" ca="1" si="1319"/>
        <v>0</v>
      </c>
      <c r="X167" s="275"/>
      <c r="Y167" s="276">
        <v>0</v>
      </c>
      <c r="Z167" s="276">
        <v>0</v>
      </c>
      <c r="AA167" s="276">
        <v>0</v>
      </c>
      <c r="AB167" s="276">
        <v>0</v>
      </c>
      <c r="AC167" s="276">
        <v>0</v>
      </c>
      <c r="AD167" s="276">
        <v>0</v>
      </c>
      <c r="AE167" s="276">
        <v>0</v>
      </c>
      <c r="AF167" s="144">
        <f ca="1">INDEX(CHOOSE($N167,DataAutumn!i.AdultDrys,DataWinter!i.AdultDrys,DataSpring!i.AdultDrys),1,$M167)</f>
        <v>3</v>
      </c>
      <c r="AG167" s="5">
        <f t="shared" ca="1" si="1280"/>
        <v>2</v>
      </c>
      <c r="AH167" s="5">
        <f t="shared" ca="1" si="1280"/>
        <v>0</v>
      </c>
      <c r="AI167" s="5">
        <f t="shared" ca="1" si="1281"/>
        <v>1</v>
      </c>
      <c r="AJ167">
        <f t="shared" ca="1" si="1282"/>
        <v>5</v>
      </c>
      <c r="AK167">
        <v>1</v>
      </c>
      <c r="AL167" s="231" t="str">
        <f ca="1">TEXT(LEFT(OFFSET(AL167,-1,0),5)+1,"00000")&amp;MID(OFFSET(AL167,-1,0),6,FIND(" ",OFFSET(AL167,-1,0),7)-5)
&amp; $D167           &amp; " Day"&amp;INDEX(i.DOY,$N167,1)              &amp; IF($IG167=0," FWM","")&amp;IF($IG167=1," MWM","")&amp;IF($IG167=5," Mat","")&amp;IF($IH167=TRUE,"&amp;BBT","    ")
&amp;INDEX(DataMaster!$B$98:$B$105,$Q167,0)    &amp;IF(JQ167," SR"&amp;JR167,"")&amp; " WP"&amp;TEXT($MC167*100,"000p")           &amp; " MP"&amp;TEXT($MD167*100,"000p")           &amp; " GP"&amp;TEXT($MM167*100,"000p")
&amp; " (F"&amp;3+COUNTIF($CV167:$CY167,TRUE)&amp;3&amp;"N"&amp;$DM167&amp;$DN167&amp;")"</f>
        <v>00006 FeedSupply_DSP GSM Day204 MWM    Mutton SR9.9 WP100p MP100p GP100p (F33N11)</v>
      </c>
      <c r="AM167" s="9" t="str">
        <f ca="1">IF(COUNTIF(AL$5:AL167,AL167)=1,"-","Dup")</f>
        <v>-</v>
      </c>
      <c r="AN167" s="9"/>
      <c r="AO167" s="237" t="str">
        <f t="shared" ca="1" si="1333"/>
        <v>-</v>
      </c>
      <c r="AP167" s="237" t="str">
        <f t="shared" ca="1" si="1333"/>
        <v>-</v>
      </c>
      <c r="AQ167" s="237" t="str">
        <f t="shared" ca="1" si="1333"/>
        <v>-</v>
      </c>
      <c r="AR167" s="237" t="str">
        <f t="shared" ca="1" si="1333"/>
        <v>-</v>
      </c>
      <c r="AS167" s="237" t="str">
        <f t="shared" ca="1" si="1333"/>
        <v>-</v>
      </c>
      <c r="AT167" s="237" t="str">
        <f t="shared" ca="1" si="1333"/>
        <v>-</v>
      </c>
      <c r="AU167" s="237" t="str">
        <f t="shared" ca="1" si="1333"/>
        <v>-</v>
      </c>
      <c r="AV167" s="237" t="str">
        <f t="shared" ca="1" si="1333"/>
        <v>-</v>
      </c>
      <c r="AW167" s="9"/>
      <c r="AX167" s="5" t="b">
        <f t="shared" ca="1" si="1283"/>
        <v>0</v>
      </c>
      <c r="AY167" s="5" t="str">
        <f t="shared" ca="1" si="1283"/>
        <v>-</v>
      </c>
      <c r="AZ167" s="5" t="b">
        <f t="shared" ca="1" si="1283"/>
        <v>0</v>
      </c>
      <c r="BA167" s="5" t="b">
        <f t="shared" ca="1" si="1283"/>
        <v>1</v>
      </c>
      <c r="BB167" s="5" t="b">
        <f t="shared" ca="1" si="1283"/>
        <v>1</v>
      </c>
      <c r="BC167" s="144">
        <f t="shared" ca="1" si="1283"/>
        <v>0</v>
      </c>
      <c r="BD167" s="19" t="b">
        <f t="shared" ca="1" si="1284"/>
        <v>1</v>
      </c>
      <c r="BE167" s="9"/>
      <c r="BF167" s="5" t="str">
        <f t="shared" ca="1" si="1285"/>
        <v>-</v>
      </c>
      <c r="BG167" s="19" t="str">
        <f t="shared" ca="1" si="1286"/>
        <v>-</v>
      </c>
      <c r="BH167" s="19" t="str">
        <f t="shared" ca="1" si="1286"/>
        <v>-</v>
      </c>
      <c r="BI167" s="19" t="str">
        <f t="shared" ca="1" si="1286"/>
        <v>-</v>
      </c>
      <c r="BJ167" s="5" t="str">
        <f t="shared" ca="1" si="1287"/>
        <v>-</v>
      </c>
      <c r="BK167" s="19" t="str">
        <f t="shared" ca="1" si="1288"/>
        <v>-</v>
      </c>
      <c r="BL167" s="5" t="str">
        <f t="shared" ca="1" si="1289"/>
        <v>-</v>
      </c>
      <c r="BM167" s="19" t="str">
        <f t="shared" ca="1" si="1290"/>
        <v>-</v>
      </c>
      <c r="BN167" s="19" t="str">
        <f t="shared" ca="1" si="1290"/>
        <v>-</v>
      </c>
      <c r="BO167" s="19" t="str">
        <f t="shared" ca="1" si="1290"/>
        <v>-</v>
      </c>
      <c r="BP167" s="5" t="str">
        <f t="shared" ca="1" si="1291"/>
        <v>-</v>
      </c>
      <c r="BQ167" s="9"/>
      <c r="BR167" s="19" t="str">
        <f t="shared" ca="1" si="1292"/>
        <v>-</v>
      </c>
      <c r="BS167" s="19" t="str">
        <f t="shared" ca="1" si="1292"/>
        <v>-</v>
      </c>
      <c r="BT167" s="19" t="str">
        <f t="shared" ca="1" si="1292"/>
        <v>-</v>
      </c>
      <c r="BU167" s="19" t="str">
        <f t="shared" ca="1" si="1292"/>
        <v>-</v>
      </c>
      <c r="BV167" s="19" t="str">
        <f t="shared" ca="1" si="1292"/>
        <v>-</v>
      </c>
      <c r="BW167" s="19" t="str">
        <f t="shared" ca="1" si="1292"/>
        <v>-</v>
      </c>
      <c r="BX167" s="19" t="str">
        <f t="shared" ca="1" si="1292"/>
        <v>-</v>
      </c>
      <c r="BY167" s="19" t="str">
        <f t="shared" ca="1" si="1292"/>
        <v>-</v>
      </c>
      <c r="BZ167" s="19" t="str">
        <f t="shared" ca="1" si="1292"/>
        <v>-</v>
      </c>
      <c r="CA167" s="19" t="str">
        <f t="shared" ca="1" si="1292"/>
        <v>-</v>
      </c>
      <c r="CB167" s="9"/>
      <c r="CC167" s="237" t="b">
        <f t="shared" ca="1" si="1339"/>
        <v>1</v>
      </c>
      <c r="CD167" s="12" t="b">
        <v>1</v>
      </c>
      <c r="CE167" s="237" t="b">
        <f t="shared" ca="1" si="1339"/>
        <v>1</v>
      </c>
      <c r="CF167" s="251">
        <f t="shared" ca="1" si="1334"/>
        <v>6105</v>
      </c>
      <c r="CG167" s="12" t="b">
        <v>1</v>
      </c>
      <c r="CH167" s="12">
        <v>0</v>
      </c>
      <c r="CI167" s="12" t="b">
        <v>0</v>
      </c>
      <c r="CJ167" s="237">
        <f t="shared" ca="1" si="1335"/>
        <v>6106</v>
      </c>
      <c r="CK167" s="19" t="str">
        <f t="shared" ca="1" si="1322"/>
        <v>-</v>
      </c>
      <c r="CL167" s="12">
        <v>1</v>
      </c>
      <c r="CM167" s="12">
        <v>1</v>
      </c>
      <c r="CN167" s="9"/>
      <c r="CO167" s="444">
        <f t="shared" ca="1" si="1294"/>
        <v>652</v>
      </c>
      <c r="CP167" s="444">
        <f t="shared" ca="1" si="1294"/>
        <v>686</v>
      </c>
      <c r="CQ167" s="444">
        <f t="shared" ca="1" si="1294"/>
        <v>721</v>
      </c>
      <c r="CR167" s="152">
        <f t="shared" ca="1" si="1295"/>
        <v>378</v>
      </c>
      <c r="CS167" s="152">
        <f t="shared" ca="1" si="1295"/>
        <v>413</v>
      </c>
      <c r="CT167" s="152">
        <f t="shared" ca="1" si="1295"/>
        <v>448</v>
      </c>
      <c r="CU167" s="19" t="str">
        <f t="shared" ca="1" si="1296"/>
        <v>-</v>
      </c>
      <c r="CV167" s="19" t="str">
        <f t="shared" ca="1" si="1296"/>
        <v>-</v>
      </c>
      <c r="CW167" s="19" t="str">
        <f t="shared" ca="1" si="1296"/>
        <v>-</v>
      </c>
      <c r="CX167" s="19" t="str">
        <f t="shared" ca="1" si="1296"/>
        <v>-</v>
      </c>
      <c r="CY167" s="19" t="str">
        <f t="shared" ca="1" si="1296"/>
        <v>-</v>
      </c>
      <c r="CZ167" s="19" t="b">
        <f t="shared" ca="1" si="1296"/>
        <v>1</v>
      </c>
      <c r="DA167" s="19">
        <f t="shared" ca="1" si="1296"/>
        <v>0</v>
      </c>
      <c r="DB167" s="19">
        <f t="shared" ca="1" si="1296"/>
        <v>0</v>
      </c>
      <c r="DC167" s="19">
        <f t="shared" ca="1" si="1296"/>
        <v>0</v>
      </c>
      <c r="DD167" s="19">
        <f t="shared" ca="1" si="1296"/>
        <v>0</v>
      </c>
      <c r="DE167" s="19">
        <f t="shared" ca="1" si="1296"/>
        <v>0</v>
      </c>
      <c r="DF167" s="19">
        <f t="shared" ca="1" si="1296"/>
        <v>0</v>
      </c>
      <c r="DG167" s="19">
        <f t="shared" ca="1" si="1296"/>
        <v>0</v>
      </c>
      <c r="DH167" s="19">
        <f t="shared" ca="1" si="1296"/>
        <v>0</v>
      </c>
      <c r="DI167" s="19">
        <f t="shared" ca="1" si="1296"/>
        <v>0</v>
      </c>
      <c r="DJ167" s="19">
        <f t="shared" ca="1" si="1296"/>
        <v>0</v>
      </c>
      <c r="DK167" s="19">
        <f t="shared" ca="1" si="1296"/>
        <v>0</v>
      </c>
      <c r="DL167" s="19">
        <f t="shared" ca="1" si="1297"/>
        <v>0</v>
      </c>
      <c r="DM167" s="12">
        <v>1</v>
      </c>
      <c r="DN167" s="12">
        <v>1</v>
      </c>
      <c r="DO167" s="19">
        <f t="shared" ca="1" si="1336"/>
        <v>0</v>
      </c>
      <c r="DP167" s="19" t="str">
        <f t="shared" ca="1" si="1336"/>
        <v>-</v>
      </c>
      <c r="DQ167" s="19" t="str">
        <f t="shared" ca="1" si="1336"/>
        <v>-</v>
      </c>
      <c r="DR167" s="19" t="str">
        <f t="shared" ca="1" si="1336"/>
        <v>-</v>
      </c>
      <c r="DS167" s="19" t="str">
        <f t="shared" ca="1" si="1297"/>
        <v>-</v>
      </c>
      <c r="DT167" s="19" t="str">
        <f t="shared" ca="1" si="1297"/>
        <v>-</v>
      </c>
      <c r="DU167" s="19">
        <f t="shared" ca="1" si="1297"/>
        <v>0</v>
      </c>
      <c r="DV167" s="19" t="str">
        <f t="shared" ca="1" si="1297"/>
        <v>-</v>
      </c>
      <c r="DW167" s="19" t="str">
        <f t="shared" ca="1" si="1297"/>
        <v>-</v>
      </c>
      <c r="DX167" s="19" t="str">
        <f t="shared" ca="1" si="1297"/>
        <v>-</v>
      </c>
      <c r="DY167" s="19" t="str">
        <f t="shared" ca="1" si="1297"/>
        <v>-</v>
      </c>
      <c r="DZ167" s="19" t="str">
        <f t="shared" ca="1" si="1297"/>
        <v>-</v>
      </c>
      <c r="EA167" s="19" t="str">
        <f t="shared" ca="1" si="1297"/>
        <v>-</v>
      </c>
      <c r="EB167" s="19" t="str">
        <f t="shared" ca="1" si="1297"/>
        <v>-</v>
      </c>
      <c r="EC167" s="19" t="str">
        <f t="shared" ca="1" si="1297"/>
        <v>-</v>
      </c>
      <c r="ED167" s="19">
        <f t="shared" ca="1" si="1297"/>
        <v>0</v>
      </c>
      <c r="EE167" s="19">
        <f t="shared" ca="1" si="1297"/>
        <v>0</v>
      </c>
      <c r="EF167" s="19">
        <f t="shared" ca="1" si="1297"/>
        <v>0</v>
      </c>
      <c r="EG167" s="124">
        <f t="shared" ref="EG167:EX167" ca="1" si="1341">IF(AND($K167=EG$9,$N167=EG$11,$AB167=EG$8,$AI167=EG$12),INDEX(i.FS_Strategy,$AC167+1,$AB167),0)</f>
        <v>0</v>
      </c>
      <c r="EH167" s="124">
        <f t="shared" ca="1" si="1341"/>
        <v>0</v>
      </c>
      <c r="EI167" s="124">
        <f t="shared" ca="1" si="1341"/>
        <v>0</v>
      </c>
      <c r="EJ167" s="124">
        <f t="shared" ca="1" si="1341"/>
        <v>0</v>
      </c>
      <c r="EK167" s="124">
        <f t="shared" ca="1" si="1341"/>
        <v>0</v>
      </c>
      <c r="EL167" s="124">
        <f t="shared" ca="1" si="1341"/>
        <v>0</v>
      </c>
      <c r="EM167" s="124">
        <f t="shared" ca="1" si="1341"/>
        <v>0</v>
      </c>
      <c r="EN167" s="124">
        <f t="shared" ca="1" si="1341"/>
        <v>0</v>
      </c>
      <c r="EO167" s="124">
        <f t="shared" ca="1" si="1341"/>
        <v>0</v>
      </c>
      <c r="EP167" s="124">
        <f t="shared" ca="1" si="1341"/>
        <v>0</v>
      </c>
      <c r="EQ167" s="124">
        <f t="shared" ca="1" si="1341"/>
        <v>0</v>
      </c>
      <c r="ER167" s="124">
        <f t="shared" ca="1" si="1341"/>
        <v>0</v>
      </c>
      <c r="ES167" s="124">
        <f t="shared" ca="1" si="1341"/>
        <v>0</v>
      </c>
      <c r="ET167" s="124">
        <f t="shared" ca="1" si="1341"/>
        <v>0</v>
      </c>
      <c r="EU167" s="124">
        <f t="shared" ca="1" si="1341"/>
        <v>0</v>
      </c>
      <c r="EV167" s="124">
        <f t="shared" ca="1" si="1341"/>
        <v>0</v>
      </c>
      <c r="EW167" s="124">
        <f t="shared" ca="1" si="1341"/>
        <v>0</v>
      </c>
      <c r="EX167" s="124">
        <f t="shared" ca="1" si="1341"/>
        <v>0</v>
      </c>
      <c r="EY167" s="554">
        <f ca="1">IF(AND($K167=EY$9,$N167=EY$11,$AB167=EY$8),INDEX(i.FS_Strategy,$AD167+1,$AB167),0)</f>
        <v>0</v>
      </c>
      <c r="EZ167" s="554">
        <f ca="1">IF(AND($K167=EZ$9,$N167=EZ$11,$AB167=EZ$8),INDEX(i.FS_Strategy,$AD167+1,$AB167),0)</f>
        <v>0</v>
      </c>
      <c r="FA167" s="554">
        <f ca="1">IF(AND($K167=FA$9,$N167=FA$11,$AB167=FA$8),INDEX(i.FS_Strategy,$AD167+1,$AB167),0)</f>
        <v>0</v>
      </c>
      <c r="FB167" s="125">
        <f t="shared" ref="FB167:FN167" ca="1" si="1342">IF(AND($K167=FB$9,$N167=FB$11,$AB167=FB$8),INDEX(i.FS_Strategy,$AE167+1,$AB167),0)</f>
        <v>0</v>
      </c>
      <c r="FC167" s="125">
        <f t="shared" ca="1" si="1342"/>
        <v>0</v>
      </c>
      <c r="FD167" s="125">
        <f t="shared" ca="1" si="1342"/>
        <v>0</v>
      </c>
      <c r="FE167" s="125">
        <f t="shared" ca="1" si="1342"/>
        <v>0</v>
      </c>
      <c r="FF167" s="125">
        <f t="shared" ca="1" si="1342"/>
        <v>0</v>
      </c>
      <c r="FG167" s="125">
        <f t="shared" ca="1" si="1342"/>
        <v>0</v>
      </c>
      <c r="FH167" s="125">
        <f t="shared" ca="1" si="1342"/>
        <v>0</v>
      </c>
      <c r="FI167" s="125">
        <f t="shared" ca="1" si="1342"/>
        <v>0</v>
      </c>
      <c r="FJ167" s="125">
        <f t="shared" ca="1" si="1342"/>
        <v>0</v>
      </c>
      <c r="FK167" s="125">
        <f t="shared" ca="1" si="1342"/>
        <v>0</v>
      </c>
      <c r="FL167" s="125">
        <f t="shared" ca="1" si="1342"/>
        <v>0</v>
      </c>
      <c r="FM167" s="125">
        <f t="shared" ca="1" si="1342"/>
        <v>0</v>
      </c>
      <c r="FN167" s="125">
        <f t="shared" ca="1" si="1342"/>
        <v>0</v>
      </c>
      <c r="FO167" s="124">
        <f t="shared" ref="FO167:GF167" ca="1" si="1343">IF(AND($K167=FO$9,$N167=FO$11,$AB167=FO$8,$AI167=FO$12),INDEX(i.FS_Strategy,$AC167+1,$AB167),0)</f>
        <v>0</v>
      </c>
      <c r="FP167" s="124">
        <f t="shared" ca="1" si="1343"/>
        <v>0</v>
      </c>
      <c r="FQ167" s="124">
        <f t="shared" ca="1" si="1343"/>
        <v>0</v>
      </c>
      <c r="FR167" s="124">
        <f t="shared" ca="1" si="1343"/>
        <v>0</v>
      </c>
      <c r="FS167" s="124">
        <f t="shared" ca="1" si="1343"/>
        <v>0</v>
      </c>
      <c r="FT167" s="124">
        <f t="shared" ca="1" si="1343"/>
        <v>0</v>
      </c>
      <c r="FU167" s="124">
        <f t="shared" ca="1" si="1343"/>
        <v>0</v>
      </c>
      <c r="FV167" s="124">
        <f t="shared" ca="1" si="1343"/>
        <v>0</v>
      </c>
      <c r="FW167" s="124">
        <f t="shared" ca="1" si="1343"/>
        <v>0</v>
      </c>
      <c r="FX167" s="124">
        <f t="shared" ca="1" si="1343"/>
        <v>0</v>
      </c>
      <c r="FY167" s="124">
        <f t="shared" ca="1" si="1343"/>
        <v>0</v>
      </c>
      <c r="FZ167" s="124">
        <f t="shared" ca="1" si="1343"/>
        <v>0</v>
      </c>
      <c r="GA167" s="124">
        <f t="shared" ca="1" si="1343"/>
        <v>0</v>
      </c>
      <c r="GB167" s="124">
        <f t="shared" ca="1" si="1343"/>
        <v>0</v>
      </c>
      <c r="GC167" s="124">
        <f t="shared" ca="1" si="1343"/>
        <v>0</v>
      </c>
      <c r="GD167" s="124">
        <f t="shared" ca="1" si="1343"/>
        <v>0</v>
      </c>
      <c r="GE167" s="124">
        <f t="shared" ca="1" si="1343"/>
        <v>0</v>
      </c>
      <c r="GF167" s="124">
        <f t="shared" ca="1" si="1343"/>
        <v>0</v>
      </c>
      <c r="GG167" s="554">
        <f ca="1">IF(AND($K167=GG$9,$N167=GG$11,$AB167=GG$8),INDEX(i.FS_Strategy,$AD167+1,$AB167),0)</f>
        <v>0</v>
      </c>
      <c r="GH167" s="554">
        <f ca="1">IF(AND($K167=GH$9,$N167=GH$11,$AB167=GH$8),INDEX(i.FS_Strategy,$AD167+1,$AB167),0)</f>
        <v>0</v>
      </c>
      <c r="GI167" s="554">
        <f ca="1">IF(AND($K167=GI$9,$N167=GI$11,$AB167=GI$8),INDEX(i.FS_Strategy,$AD167+1,$AB167),0)</f>
        <v>0</v>
      </c>
      <c r="GJ167" s="125">
        <f t="shared" ref="GJ167:GV167" ca="1" si="1344">IF(AND($K167=GJ$9,$N167=GJ$11,$AB167=GJ$8),INDEX(i.FS_Strategy,$AE167+1,$AB167),0)</f>
        <v>0</v>
      </c>
      <c r="GK167" s="125">
        <f t="shared" ca="1" si="1344"/>
        <v>0</v>
      </c>
      <c r="GL167" s="125">
        <f t="shared" ca="1" si="1344"/>
        <v>0</v>
      </c>
      <c r="GM167" s="125">
        <f t="shared" ca="1" si="1344"/>
        <v>0</v>
      </c>
      <c r="GN167" s="125">
        <f t="shared" ca="1" si="1344"/>
        <v>0</v>
      </c>
      <c r="GO167" s="125">
        <f t="shared" ca="1" si="1344"/>
        <v>0</v>
      </c>
      <c r="GP167" s="125">
        <f t="shared" ca="1" si="1344"/>
        <v>0</v>
      </c>
      <c r="GQ167" s="125">
        <f t="shared" ca="1" si="1344"/>
        <v>0</v>
      </c>
      <c r="GR167" s="125">
        <f t="shared" ca="1" si="1344"/>
        <v>0</v>
      </c>
      <c r="GS167" s="125">
        <f t="shared" ca="1" si="1344"/>
        <v>0</v>
      </c>
      <c r="GT167" s="125">
        <f t="shared" ca="1" si="1344"/>
        <v>0</v>
      </c>
      <c r="GU167" s="125">
        <f t="shared" ca="1" si="1344"/>
        <v>0</v>
      </c>
      <c r="GV167" s="125">
        <f t="shared" ca="1" si="1344"/>
        <v>0</v>
      </c>
      <c r="GW167" s="124">
        <f t="shared" ref="GW167:HN167" ca="1" si="1345">IF(AND($K167=GW$9,$N167=GW$11,$AB167=GW$8,$AI167=GW$12),INDEX(i.FS_Strategy,$AC167+1,$AB167),0)</f>
        <v>0</v>
      </c>
      <c r="GX167" s="124">
        <f t="shared" ca="1" si="1345"/>
        <v>0</v>
      </c>
      <c r="GY167" s="124">
        <f t="shared" ca="1" si="1345"/>
        <v>0</v>
      </c>
      <c r="GZ167" s="124">
        <f t="shared" ca="1" si="1345"/>
        <v>0</v>
      </c>
      <c r="HA167" s="124">
        <f t="shared" ca="1" si="1345"/>
        <v>0</v>
      </c>
      <c r="HB167" s="124">
        <f t="shared" ca="1" si="1345"/>
        <v>0</v>
      </c>
      <c r="HC167" s="124">
        <f t="shared" ca="1" si="1345"/>
        <v>0</v>
      </c>
      <c r="HD167" s="124">
        <f t="shared" ca="1" si="1345"/>
        <v>0</v>
      </c>
      <c r="HE167" s="124">
        <f t="shared" ca="1" si="1345"/>
        <v>0</v>
      </c>
      <c r="HF167" s="124">
        <f t="shared" ca="1" si="1345"/>
        <v>0</v>
      </c>
      <c r="HG167" s="124">
        <f t="shared" ca="1" si="1345"/>
        <v>0</v>
      </c>
      <c r="HH167" s="124">
        <f t="shared" ca="1" si="1345"/>
        <v>0</v>
      </c>
      <c r="HI167" s="124">
        <f t="shared" ca="1" si="1345"/>
        <v>0</v>
      </c>
      <c r="HJ167" s="124">
        <f t="shared" ca="1" si="1345"/>
        <v>0</v>
      </c>
      <c r="HK167" s="124">
        <f t="shared" ca="1" si="1345"/>
        <v>0</v>
      </c>
      <c r="HL167" s="124">
        <f t="shared" ca="1" si="1345"/>
        <v>0</v>
      </c>
      <c r="HM167" s="124">
        <f t="shared" ca="1" si="1345"/>
        <v>0</v>
      </c>
      <c r="HN167" s="124">
        <f t="shared" ca="1" si="1345"/>
        <v>0</v>
      </c>
      <c r="HO167" s="554">
        <f ca="1">IF(AND($K167=HO$9,$N167=HO$11,$AB167=HO$8),INDEX(i.FS_Strategy,$AD167+1,$AB167),0)</f>
        <v>0</v>
      </c>
      <c r="HP167" s="554">
        <f ca="1">IF(AND($K167=HP$9,$N167=HP$11,$AB167=HP$8),INDEX(i.FS_Strategy,$AD167+1,$AB167),0)</f>
        <v>0</v>
      </c>
      <c r="HQ167" s="554">
        <f ca="1">IF(AND($K167=HQ$9,$N167=HQ$11,$AB167=HQ$8),INDEX(i.FS_Strategy,$AD167+1,$AB167),0)</f>
        <v>0</v>
      </c>
      <c r="HR167" s="125">
        <f t="shared" ref="HR167:ID167" ca="1" si="1346">IF(AND($K167=HR$9,$N167=HR$11,$AB167=HR$8),INDEX(i.FS_Strategy,$AE167+1,$AB167),0)</f>
        <v>0</v>
      </c>
      <c r="HS167" s="125">
        <f t="shared" ca="1" si="1346"/>
        <v>0</v>
      </c>
      <c r="HT167" s="125">
        <f t="shared" ca="1" si="1346"/>
        <v>0</v>
      </c>
      <c r="HU167" s="125">
        <f t="shared" ca="1" si="1346"/>
        <v>0</v>
      </c>
      <c r="HV167" s="125">
        <f t="shared" ca="1" si="1346"/>
        <v>0</v>
      </c>
      <c r="HW167" s="125">
        <f t="shared" ca="1" si="1346"/>
        <v>0</v>
      </c>
      <c r="HX167" s="125">
        <f t="shared" ca="1" si="1346"/>
        <v>0</v>
      </c>
      <c r="HY167" s="125">
        <f t="shared" ca="1" si="1346"/>
        <v>0</v>
      </c>
      <c r="HZ167" s="125">
        <f t="shared" ca="1" si="1346"/>
        <v>0</v>
      </c>
      <c r="IA167" s="125">
        <f t="shared" ca="1" si="1346"/>
        <v>0</v>
      </c>
      <c r="IB167" s="125">
        <f t="shared" ca="1" si="1346"/>
        <v>0</v>
      </c>
      <c r="IC167" s="125">
        <f t="shared" ca="1" si="1346"/>
        <v>0</v>
      </c>
      <c r="ID167" s="125">
        <f t="shared" ca="1" si="1346"/>
        <v>0</v>
      </c>
      <c r="IE167" s="5">
        <f t="shared" ca="1" si="1301"/>
        <v>67</v>
      </c>
      <c r="IF167" s="9"/>
      <c r="IG167" s="5">
        <f t="shared" ca="1" si="1302"/>
        <v>1</v>
      </c>
      <c r="IH167" s="5" t="b">
        <f t="shared" ca="1" si="1302"/>
        <v>0</v>
      </c>
      <c r="II167" s="19">
        <f t="shared" ca="1" si="1303"/>
        <v>0</v>
      </c>
      <c r="IJ167" s="5">
        <f t="shared" ca="1" si="1302"/>
        <v>55</v>
      </c>
      <c r="IK167" s="19">
        <f t="shared" ca="1" si="1303"/>
        <v>1</v>
      </c>
      <c r="IL167" s="19">
        <f t="shared" ca="1" si="1303"/>
        <v>0</v>
      </c>
      <c r="IM167" s="19">
        <f t="shared" ca="1" si="1303"/>
        <v>0</v>
      </c>
      <c r="IN167" s="19">
        <f t="shared" ca="1" si="1303"/>
        <v>0</v>
      </c>
      <c r="IO167" s="19">
        <f t="shared" ca="1" si="1303"/>
        <v>0</v>
      </c>
      <c r="IP167" s="19">
        <f t="shared" ca="1" si="1303"/>
        <v>0</v>
      </c>
      <c r="IQ167" s="19">
        <f t="shared" ca="1" si="1303"/>
        <v>0</v>
      </c>
      <c r="IR167" s="19">
        <f t="shared" ca="1" si="1303"/>
        <v>0</v>
      </c>
      <c r="IS167" s="19">
        <f t="shared" ca="1" si="1303"/>
        <v>0</v>
      </c>
      <c r="IT167" s="19">
        <f t="shared" ca="1" si="1303"/>
        <v>0</v>
      </c>
      <c r="IU167" s="19">
        <f t="shared" ca="1" si="1303"/>
        <v>0</v>
      </c>
      <c r="IV167" s="19">
        <f t="shared" ca="1" si="1303"/>
        <v>0</v>
      </c>
      <c r="IW167" s="19">
        <f t="shared" ca="1" si="1303"/>
        <v>0</v>
      </c>
      <c r="IX167" s="19">
        <f t="shared" ca="1" si="1303"/>
        <v>0</v>
      </c>
      <c r="IY167" s="19">
        <f t="shared" ca="1" si="1303"/>
        <v>0</v>
      </c>
      <c r="IZ167" s="19">
        <f t="shared" ca="1" si="1303"/>
        <v>0</v>
      </c>
      <c r="JA167" s="19">
        <f t="shared" ca="1" si="1303"/>
        <v>0</v>
      </c>
      <c r="JB167" s="19">
        <f t="shared" ca="1" si="1303"/>
        <v>0</v>
      </c>
      <c r="JC167" s="19">
        <f t="shared" ca="1" si="1303"/>
        <v>0</v>
      </c>
      <c r="JD167" s="19">
        <f t="shared" ca="1" si="1303"/>
        <v>0</v>
      </c>
      <c r="JE167" s="19">
        <f t="shared" ca="1" si="1303"/>
        <v>0</v>
      </c>
      <c r="JF167" s="19">
        <f t="shared" ca="1" si="1303"/>
        <v>0</v>
      </c>
      <c r="JG167" s="5">
        <f t="shared" ca="1" si="1304"/>
        <v>1.2500000000000001E-2</v>
      </c>
      <c r="JH167" s="567">
        <f t="shared" ca="1" si="1304"/>
        <v>0</v>
      </c>
      <c r="JI167" s="5">
        <f t="shared" ca="1" si="1304"/>
        <v>6.25E-2</v>
      </c>
      <c r="JJ167" s="5">
        <f t="shared" ca="1" si="1304"/>
        <v>6.25E-2</v>
      </c>
      <c r="JK167" s="5">
        <f t="shared" ca="1" si="1304"/>
        <v>6.25E-2</v>
      </c>
      <c r="JL167" s="19">
        <f t="shared" ca="1" si="1303"/>
        <v>1</v>
      </c>
      <c r="JM167" s="19">
        <f t="shared" ca="1" si="1303"/>
        <v>0</v>
      </c>
      <c r="JN167" s="19">
        <f t="shared" ca="1" si="1303"/>
        <v>1</v>
      </c>
      <c r="JO167" s="9"/>
      <c r="JP167" s="5" t="b">
        <f t="shared" ca="1" si="1305"/>
        <v>0</v>
      </c>
      <c r="JQ167" s="19" t="b">
        <f t="shared" ca="1" si="1325"/>
        <v>1</v>
      </c>
      <c r="JR167" s="19">
        <f t="shared" ca="1" si="1325"/>
        <v>9.9</v>
      </c>
      <c r="JS167" s="5" t="b">
        <f t="shared" ca="1" si="1306"/>
        <v>0</v>
      </c>
      <c r="JT167" s="5" t="b">
        <f t="shared" ca="1" si="1306"/>
        <v>0</v>
      </c>
      <c r="JU167" s="5" t="b">
        <f t="shared" ca="1" si="1306"/>
        <v>1</v>
      </c>
      <c r="JV167" s="144">
        <f t="shared" ca="1" si="1326"/>
        <v>1</v>
      </c>
      <c r="JW167" s="144">
        <f t="shared" ca="1" si="1326"/>
        <v>1</v>
      </c>
      <c r="JX167" s="19" t="str">
        <f t="shared" ca="1" si="1327"/>
        <v>-</v>
      </c>
      <c r="JY167" s="19" t="str">
        <f t="shared" ca="1" si="1327"/>
        <v>-</v>
      </c>
      <c r="JZ167" s="19" t="str">
        <f t="shared" ca="1" si="1327"/>
        <v>-</v>
      </c>
      <c r="KA167" s="19" t="str">
        <f t="shared" ca="1" si="1327"/>
        <v>-</v>
      </c>
      <c r="KB167" s="19">
        <f t="shared" ca="1" si="1327"/>
        <v>1</v>
      </c>
      <c r="KC167" s="19">
        <f t="shared" ca="1" si="1327"/>
        <v>0.66</v>
      </c>
      <c r="KD167" s="19" t="str">
        <f t="shared" ca="1" si="1327"/>
        <v>-</v>
      </c>
      <c r="KE167" s="5" t="b" cm="1">
        <f t="array" aca="1" ref="KE167" ca="1">IF(OR(KF167:KM167&lt;&gt;"-"),TRUE,"-")</f>
        <v>1</v>
      </c>
      <c r="KF167" s="237">
        <f t="shared" ca="1" si="1338"/>
        <v>2</v>
      </c>
      <c r="KG167" s="237">
        <f t="shared" ca="1" si="1338"/>
        <v>2</v>
      </c>
      <c r="KH167" s="237">
        <f t="shared" ca="1" si="1338"/>
        <v>2</v>
      </c>
      <c r="KI167" s="237">
        <f t="shared" ca="1" si="1338"/>
        <v>2</v>
      </c>
      <c r="KJ167" s="237">
        <f t="shared" ca="1" si="1338"/>
        <v>2</v>
      </c>
      <c r="KK167" s="237">
        <f t="shared" ca="1" si="1338"/>
        <v>2</v>
      </c>
      <c r="KL167" s="237">
        <f t="shared" ca="1" si="1338"/>
        <v>2</v>
      </c>
      <c r="KM167" s="237">
        <f t="shared" ca="1" si="1338"/>
        <v>2</v>
      </c>
      <c r="KN167" s="5" t="str">
        <f t="array" aca="1" ref="KN167" ca="1">IF(OR(KO167:KU167&lt;&gt;"-"),TRUE,"-")</f>
        <v>-</v>
      </c>
      <c r="KO167" s="19" t="str">
        <f t="shared" ca="1" si="1329"/>
        <v>-</v>
      </c>
      <c r="KP167" s="19" t="str">
        <f t="shared" ca="1" si="1329"/>
        <v>-</v>
      </c>
      <c r="KQ167" s="19" t="str">
        <f t="shared" ca="1" si="1329"/>
        <v>-</v>
      </c>
      <c r="KR167" s="19" t="str">
        <f t="shared" ca="1" si="1329"/>
        <v>-</v>
      </c>
      <c r="KS167" s="19" t="str">
        <f t="shared" ca="1" si="1329"/>
        <v>-</v>
      </c>
      <c r="KT167" s="19" t="str">
        <f t="shared" ca="1" si="1329"/>
        <v>-</v>
      </c>
      <c r="KU167" s="19" t="str">
        <f t="shared" ca="1" si="1329"/>
        <v>-</v>
      </c>
      <c r="KV167" s="19" t="b">
        <f t="shared" ca="1" si="1329"/>
        <v>0</v>
      </c>
      <c r="KW167" s="144">
        <f t="shared" ca="1" si="1308"/>
        <v>2</v>
      </c>
      <c r="KX167" s="19">
        <f t="shared" ca="1" si="1329"/>
        <v>2</v>
      </c>
      <c r="KY167" s="19" t="b">
        <f t="shared" ca="1" si="1329"/>
        <v>0</v>
      </c>
      <c r="KZ167" s="19" t="str">
        <f t="shared" ca="1" si="1329"/>
        <v>-</v>
      </c>
      <c r="LA167" s="5" t="str">
        <f t="shared" ca="1" si="1309"/>
        <v>-</v>
      </c>
      <c r="LB167" s="5" t="str">
        <f t="shared" ca="1" si="1309"/>
        <v>-</v>
      </c>
      <c r="LC167" s="5" t="str">
        <f t="shared" ca="1" si="1309"/>
        <v>-</v>
      </c>
      <c r="LD167" s="5" t="str">
        <f t="shared" ca="1" si="1309"/>
        <v>-</v>
      </c>
      <c r="LE167" s="19" t="b">
        <f t="shared" ca="1" si="1330"/>
        <v>0</v>
      </c>
      <c r="LF167" s="19" t="str">
        <f t="shared" ca="1" si="1330"/>
        <v>-</v>
      </c>
      <c r="LG167" s="19" t="str">
        <f t="shared" ca="1" si="1330"/>
        <v>-</v>
      </c>
      <c r="LH167" s="19" t="b">
        <f t="shared" ca="1" si="1330"/>
        <v>1</v>
      </c>
      <c r="LI167" s="19">
        <f t="shared" ca="1" si="1330"/>
        <v>0.75</v>
      </c>
      <c r="LJ167" s="19">
        <f t="shared" ca="1" si="1330"/>
        <v>0.75</v>
      </c>
      <c r="LK167" s="19">
        <f t="shared" ca="1" si="1330"/>
        <v>0.99</v>
      </c>
      <c r="LL167" s="19">
        <f t="shared" ca="1" si="1330"/>
        <v>0.5</v>
      </c>
      <c r="LM167" s="19">
        <f t="shared" ca="1" si="1330"/>
        <v>0</v>
      </c>
      <c r="LN167" s="19">
        <f t="shared" ca="1" si="1330"/>
        <v>0</v>
      </c>
      <c r="LO167" s="19" t="str">
        <f t="shared" ca="1" si="1330"/>
        <v>-</v>
      </c>
      <c r="LP167" s="5" t="str" cm="1">
        <f t="array" aca="1" ref="LP167" ca="1">INDEX(i.meatgrid,$Q167,LP$7)</f>
        <v>-</v>
      </c>
      <c r="LQ167" s="5" t="str" cm="1">
        <f t="array" aca="1" ref="LQ167" ca="1">INDEX(i.meatgrid,$Q167,LQ$7)</f>
        <v>-</v>
      </c>
      <c r="LR167" s="19" t="str">
        <f t="shared" ca="1" si="1330"/>
        <v>-</v>
      </c>
      <c r="LS167" s="5">
        <f t="shared" ca="1" si="1311"/>
        <v>1</v>
      </c>
      <c r="LT167" s="9"/>
      <c r="LU167" s="19">
        <f t="shared" ca="1" si="1330"/>
        <v>70</v>
      </c>
      <c r="LV167" s="19">
        <f t="shared" ca="1" si="1312"/>
        <v>50</v>
      </c>
      <c r="LW167" s="19">
        <f t="shared" ca="1" si="1312"/>
        <v>80</v>
      </c>
      <c r="LX167" s="19">
        <f t="shared" ca="1" si="1312"/>
        <v>50</v>
      </c>
      <c r="LY167" s="5" t="b" cm="1">
        <f t="array" aca="1" ref="LY167" ca="1">INDEX(i.meatgrid,$Q167,LY$7)</f>
        <v>1</v>
      </c>
      <c r="LZ167" s="5" t="b" cm="1">
        <f t="array" aca="1" ref="LZ167" ca="1">INDEX(i.meatgrid,$Q167,LZ$7)</f>
        <v>0</v>
      </c>
      <c r="MA167" s="5" t="str" cm="1">
        <f t="array" aca="1" ref="MA167" ca="1">INDEX(i.meatgrid,$Q167,MA$7)</f>
        <v>-</v>
      </c>
      <c r="MB167" s="5" t="str" cm="1">
        <f t="array" aca="1" ref="MB167" ca="1">INDEX(i.meatgrid,$Q167,MB$7)</f>
        <v>-</v>
      </c>
      <c r="MC167" s="19">
        <f t="shared" ca="1" si="1313"/>
        <v>1</v>
      </c>
      <c r="MD167" s="5">
        <f t="shared" ca="1" si="1314"/>
        <v>1</v>
      </c>
      <c r="ME167" s="5" cm="1">
        <f t="array" aca="1" ref="ME167" ca="1">INDEX(i.meatgrid,$Q167,ME$7)</f>
        <v>0</v>
      </c>
      <c r="MF167" s="5" cm="1">
        <f t="array" aca="1" ref="MF167" ca="1">INDEX(i.meatgrid,$Q167,MF$7)</f>
        <v>0</v>
      </c>
      <c r="MG167" s="5" cm="1">
        <f t="array" aca="1" ref="MG167" ca="1">INDEX(i.meatgrid,$Q167,MG$7)</f>
        <v>0</v>
      </c>
      <c r="MH167" s="5" cm="1">
        <f t="array" aca="1" ref="MH167" ca="1">INDEX(i.meatgrid,$Q167,MH$7)</f>
        <v>0</v>
      </c>
      <c r="MI167" s="5" cm="1">
        <f t="array" aca="1" ref="MI167" ca="1">INDEX(i.meatgrid,$Q167,MI$7)</f>
        <v>0</v>
      </c>
      <c r="MJ167" s="5" cm="1">
        <f t="array" aca="1" ref="MJ167" ca="1">INDEX(i.meatgrid,$Q167,MJ$7)</f>
        <v>1</v>
      </c>
      <c r="MK167" s="5" cm="1">
        <f t="array" aca="1" ref="MK167" ca="1">INDEX(i.meatgrid,$Q167,MK$7)</f>
        <v>1</v>
      </c>
      <c r="ML167" s="5" cm="1">
        <f t="array" aca="1" ref="ML167" ca="1">INDEX(i.meatgrid,$Q167,ML$7)</f>
        <v>1</v>
      </c>
      <c r="MM167" s="19">
        <f t="shared" ca="1" si="1315"/>
        <v>1</v>
      </c>
      <c r="MN167" s="9"/>
      <c r="MO167" s="19" t="b">
        <f t="shared" ca="1" si="1316"/>
        <v>0</v>
      </c>
      <c r="MP167" s="19" t="b">
        <f t="shared" ca="1" si="1316"/>
        <v>0</v>
      </c>
      <c r="MQ167" s="19">
        <f t="shared" ca="1" si="1316"/>
        <v>1</v>
      </c>
      <c r="MR167" s="19">
        <f t="shared" ca="1" si="1316"/>
        <v>0.75</v>
      </c>
      <c r="MS167" s="19">
        <f t="shared" ca="1" si="1316"/>
        <v>0.75</v>
      </c>
      <c r="MT167" s="19">
        <f t="shared" ca="1" si="1316"/>
        <v>0.8</v>
      </c>
      <c r="MU167" s="19">
        <f t="shared" ca="1" si="1316"/>
        <v>0.82499999999999996</v>
      </c>
      <c r="MV167" s="19">
        <f t="shared" ca="1" si="1316"/>
        <v>0.875</v>
      </c>
      <c r="MW167" s="19">
        <f t="shared" ca="1" si="1316"/>
        <v>0.9</v>
      </c>
      <c r="MX167" s="19">
        <f t="shared" ca="1" si="1316"/>
        <v>1</v>
      </c>
      <c r="MY167" s="19">
        <f t="shared" ca="1" si="1316"/>
        <v>0.875</v>
      </c>
      <c r="MZ167" s="19" t="b">
        <f t="shared" ca="1" si="1316"/>
        <v>1</v>
      </c>
      <c r="NA167" s="19">
        <f t="shared" ca="1" si="1316"/>
        <v>74.989999999999995</v>
      </c>
      <c r="NB167" s="19" t="str">
        <f t="shared" ca="1" si="1316"/>
        <v>-</v>
      </c>
      <c r="NC167" s="19" t="str">
        <f t="shared" ca="1" si="1316"/>
        <v>-</v>
      </c>
      <c r="ND167" s="19" t="str">
        <f t="shared" ca="1" si="1316"/>
        <v>-</v>
      </c>
      <c r="NE167" s="19" t="str">
        <f t="shared" ca="1" si="1317"/>
        <v>-</v>
      </c>
      <c r="NF167" s="19" t="str">
        <f t="shared" ca="1" si="1317"/>
        <v>-</v>
      </c>
      <c r="NG167" s="19" t="str">
        <f t="shared" ca="1" si="1317"/>
        <v>-</v>
      </c>
      <c r="NH167" s="19" t="str">
        <f t="shared" ca="1" si="1317"/>
        <v>-</v>
      </c>
      <c r="NI167" s="19">
        <f t="shared" ca="1" si="1317"/>
        <v>36.99</v>
      </c>
      <c r="NJ167" s="19">
        <f t="shared" ca="1" si="1317"/>
        <v>36.99</v>
      </c>
      <c r="NK167" s="19" t="str">
        <f t="shared" ca="1" si="1317"/>
        <v>-</v>
      </c>
      <c r="NL167" s="19" t="str">
        <f t="shared" ca="1" si="1317"/>
        <v>-</v>
      </c>
      <c r="NM167" s="19" t="str">
        <f t="shared" ca="1" si="1317"/>
        <v>-</v>
      </c>
      <c r="NN167" s="19" t="str">
        <f t="shared" ca="1" si="1317"/>
        <v>-</v>
      </c>
      <c r="NO167" s="19" t="str">
        <f t="shared" ca="1" si="1317"/>
        <v>-</v>
      </c>
      <c r="NP167" s="19">
        <f t="shared" ca="1" si="1317"/>
        <v>49.99</v>
      </c>
      <c r="NQ167" s="19">
        <f t="shared" ca="1" si="1317"/>
        <v>49.99</v>
      </c>
      <c r="NR167" s="19">
        <f t="shared" ca="1" si="1317"/>
        <v>49.99</v>
      </c>
      <c r="NS167" s="19">
        <f t="shared" ca="1" si="1317"/>
        <v>49.99</v>
      </c>
      <c r="NT167" s="19">
        <f t="shared" ca="1" si="1317"/>
        <v>49.99</v>
      </c>
      <c r="NU167" s="19">
        <f t="shared" ca="1" si="1317"/>
        <v>49.99</v>
      </c>
      <c r="NV167" s="19">
        <f t="shared" ca="1" si="1317"/>
        <v>49.99</v>
      </c>
      <c r="NW167" s="19">
        <f t="shared" ca="1" si="1317"/>
        <v>49.99</v>
      </c>
      <c r="NX167" s="19">
        <f t="shared" ca="1" si="1317"/>
        <v>412.99</v>
      </c>
      <c r="NY167" s="19">
        <f t="shared" ca="1" si="1317"/>
        <v>412.99</v>
      </c>
      <c r="NZ167" s="19" t="str">
        <f t="shared" ca="1" si="1317"/>
        <v>-</v>
      </c>
      <c r="OA167" s="19" t="str">
        <f t="shared" ca="1" si="1317"/>
        <v>-</v>
      </c>
      <c r="OB167" s="19" t="str">
        <f t="shared" ca="1" si="1317"/>
        <v>-</v>
      </c>
      <c r="OC167" s="19" t="str">
        <f t="shared" ca="1" si="1317"/>
        <v>-</v>
      </c>
      <c r="OD167" s="19" t="str">
        <f t="shared" ca="1" si="1317"/>
        <v>-</v>
      </c>
      <c r="OE167" s="19">
        <f t="shared" ca="1" si="1317"/>
        <v>6.8900000000000006</v>
      </c>
      <c r="OF167" s="19">
        <f t="shared" ca="1" si="1317"/>
        <v>6.8900000000000006</v>
      </c>
      <c r="OG167" s="19">
        <f t="shared" ref="OG167:OT167" ca="1" si="1347">OFFSET(OG$5,$B167,0)</f>
        <v>6.8900000000000006</v>
      </c>
      <c r="OH167" s="19">
        <f t="shared" ca="1" si="1347"/>
        <v>6.8900000000000006</v>
      </c>
      <c r="OI167" s="19">
        <f t="shared" ca="1" si="1347"/>
        <v>6.8900000000000006</v>
      </c>
      <c r="OJ167" s="19">
        <f t="shared" ca="1" si="1347"/>
        <v>6.8900000000000006</v>
      </c>
      <c r="OK167" s="19">
        <f t="shared" ca="1" si="1347"/>
        <v>6.8900000000000006</v>
      </c>
      <c r="OL167" s="19">
        <f t="shared" ca="1" si="1347"/>
        <v>6.8900000000000006</v>
      </c>
      <c r="OM167" s="19">
        <f t="shared" ca="1" si="1347"/>
        <v>346.99</v>
      </c>
      <c r="ON167" s="19">
        <f t="shared" ca="1" si="1347"/>
        <v>346.99</v>
      </c>
      <c r="OO167" s="19" t="str">
        <f t="shared" ca="1" si="1347"/>
        <v>-</v>
      </c>
      <c r="OP167" s="19" t="str">
        <f t="shared" ca="1" si="1347"/>
        <v>-</v>
      </c>
      <c r="OQ167" s="19" t="str">
        <f t="shared" ca="1" si="1347"/>
        <v>-</v>
      </c>
      <c r="OR167" s="19" t="str">
        <f t="shared" ca="1" si="1347"/>
        <v>-</v>
      </c>
      <c r="OS167" s="19" t="str">
        <f t="shared" ca="1" si="1347"/>
        <v>-</v>
      </c>
      <c r="OT167" s="19">
        <f t="shared" ca="1" si="1347"/>
        <v>0</v>
      </c>
      <c r="OU167" s="24">
        <v>0</v>
      </c>
    </row>
    <row r="168" spans="1:411" outlineLevel="1">
      <c r="A168" s="21">
        <f t="shared" si="158"/>
        <v>163</v>
      </c>
      <c r="B168" s="21"/>
      <c r="D168" s="14"/>
      <c r="E168" t="b">
        <v>0</v>
      </c>
      <c r="H168" s="21"/>
      <c r="I168" s="21"/>
      <c r="J168" s="21"/>
      <c r="K168" s="21"/>
      <c r="L168" s="21"/>
      <c r="M168" s="21"/>
      <c r="N168" s="21"/>
      <c r="O168" s="21"/>
      <c r="P168" s="21"/>
      <c r="Q168" s="21"/>
      <c r="R168" s="21"/>
      <c r="S168" s="21"/>
      <c r="T168" s="21"/>
      <c r="U168" s="218"/>
      <c r="V168" s="218"/>
      <c r="W168" s="21"/>
      <c r="X168" s="218"/>
      <c r="Y168" s="218"/>
      <c r="Z168" s="218"/>
      <c r="AA168" s="218"/>
      <c r="AB168" s="218"/>
      <c r="AC168" s="323" t="e">
        <f>INDEX(CHOOSE($N168,DataAutumn!i.OptLTWAdj,DataWinter!i.OptLTWAdj,DataSpring!i.OptLTWAdj),AC$7+($AI168-1)*3+($W168-1)*15,$S168+($M168-1)*4)</f>
        <v>#VALUE!</v>
      </c>
      <c r="AD168" s="218"/>
      <c r="AE168" s="218"/>
      <c r="AL168" s="234" t="str">
        <f ca="1">"blank "&amp;TEXT(RAND(),"0.000")</f>
        <v>blank 0.090</v>
      </c>
      <c r="AM168" s="9" t="str">
        <f ca="1">IF(COUNTIF(AL$5:AL168,AL168)=1,"-","Dup")</f>
        <v>-</v>
      </c>
      <c r="AN168" s="9"/>
      <c r="AO168" s="14"/>
      <c r="AP168" s="14"/>
      <c r="AQ168" s="14"/>
      <c r="AR168" s="14"/>
      <c r="AS168" s="14"/>
      <c r="AT168" s="14"/>
      <c r="AU168" s="563"/>
      <c r="AV168" s="563"/>
      <c r="AW168" s="9"/>
      <c r="AX168" s="14"/>
      <c r="AY168" s="14"/>
      <c r="AZ168" s="14"/>
      <c r="BA168" s="14"/>
      <c r="BB168" s="14"/>
      <c r="BC168" s="14"/>
      <c r="BD168" s="14"/>
      <c r="BE168" s="9"/>
      <c r="BF168" s="14"/>
      <c r="BG168" s="14"/>
      <c r="BH168" s="14"/>
      <c r="BI168" s="14"/>
      <c r="BJ168" s="14"/>
      <c r="BK168" s="14"/>
      <c r="BL168" s="14"/>
      <c r="BM168" s="14"/>
      <c r="BN168" s="14"/>
      <c r="BO168" s="14"/>
      <c r="BP168" s="14"/>
      <c r="BQ168" s="9"/>
      <c r="BR168" s="14"/>
      <c r="BS168" s="14"/>
      <c r="BT168" s="14"/>
      <c r="BU168" s="14"/>
      <c r="BV168" s="14"/>
      <c r="BW168" s="14"/>
      <c r="BX168" s="14"/>
      <c r="BY168" s="14"/>
      <c r="BZ168" s="14"/>
      <c r="CA168" s="14"/>
      <c r="CB168" s="9"/>
      <c r="CC168" s="14"/>
      <c r="CD168" s="14"/>
      <c r="CE168" s="14"/>
      <c r="CF168" s="14"/>
      <c r="CG168" s="14"/>
      <c r="CH168" s="14"/>
      <c r="CI168" s="14"/>
      <c r="CJ168" s="14"/>
      <c r="CK168" s="14"/>
      <c r="CL168" s="14"/>
      <c r="CM168" s="14"/>
      <c r="CN168" s="9"/>
      <c r="CO168" s="14"/>
      <c r="CP168" s="14"/>
      <c r="CQ168" s="14"/>
      <c r="CR168" s="14"/>
      <c r="CS168" s="14"/>
      <c r="CT168" s="14"/>
      <c r="CU168" s="14"/>
      <c r="CV168" s="14"/>
      <c r="CW168" s="14"/>
      <c r="CX168" s="14"/>
      <c r="CY168" s="14"/>
      <c r="CZ168" s="14"/>
      <c r="DA168" s="14"/>
      <c r="DB168" s="14"/>
      <c r="DC168" s="14"/>
      <c r="DD168" s="14"/>
      <c r="DE168" s="14"/>
      <c r="DF168" s="14"/>
      <c r="DG168" s="14"/>
      <c r="DH168" s="14"/>
      <c r="DI168" s="14"/>
      <c r="DJ168" s="14"/>
      <c r="DK168" s="14"/>
      <c r="DL168" s="14"/>
      <c r="DM168" s="14"/>
      <c r="DN168" s="14"/>
      <c r="DO168" s="14"/>
      <c r="DP168" s="14"/>
      <c r="DQ168" s="14"/>
      <c r="DR168" s="14"/>
      <c r="DS168" s="14"/>
      <c r="DT168" s="14"/>
      <c r="DU168" s="14"/>
      <c r="DV168" s="14"/>
      <c r="DW168" s="14"/>
      <c r="DX168" s="14"/>
      <c r="DY168" s="14"/>
      <c r="DZ168" s="14"/>
      <c r="EA168" s="14"/>
      <c r="EB168" s="14"/>
      <c r="EC168" s="14"/>
      <c r="ED168" s="14"/>
      <c r="EE168" s="14"/>
      <c r="EF168" s="14"/>
      <c r="EG168" s="14"/>
      <c r="EH168" s="14"/>
      <c r="EI168" s="14"/>
      <c r="EJ168" s="14"/>
      <c r="EK168" s="14"/>
      <c r="EL168" s="14"/>
      <c r="EM168" s="14"/>
      <c r="EN168" s="14"/>
      <c r="EO168" s="14"/>
      <c r="EP168" s="14"/>
      <c r="EQ168" s="14"/>
      <c r="ER168" s="14"/>
      <c r="ES168" s="14"/>
      <c r="ET168" s="14"/>
      <c r="EU168" s="14"/>
      <c r="EV168" s="14"/>
      <c r="EW168" s="14"/>
      <c r="EX168" s="14"/>
      <c r="EY168" s="14"/>
      <c r="EZ168" s="14"/>
      <c r="FA168" s="14"/>
      <c r="FB168" s="14"/>
      <c r="FC168" s="14"/>
      <c r="FD168" s="14"/>
      <c r="FE168" s="14"/>
      <c r="FF168" s="14"/>
      <c r="FG168" s="14"/>
      <c r="FH168" s="14"/>
      <c r="FI168" s="14"/>
      <c r="FJ168" s="14"/>
      <c r="FK168" s="14"/>
      <c r="FL168" s="14"/>
      <c r="FM168" s="14"/>
      <c r="FN168" s="14"/>
      <c r="FO168" s="14"/>
      <c r="FP168" s="14"/>
      <c r="FQ168" s="14"/>
      <c r="FR168" s="14"/>
      <c r="FS168" s="14"/>
      <c r="FT168" s="14"/>
      <c r="FU168" s="14"/>
      <c r="FV168" s="14"/>
      <c r="FW168" s="14"/>
      <c r="FX168" s="14"/>
      <c r="FY168" s="14"/>
      <c r="FZ168" s="14"/>
      <c r="GA168" s="14"/>
      <c r="GB168" s="14"/>
      <c r="GC168" s="14"/>
      <c r="GD168" s="14"/>
      <c r="GE168" s="14"/>
      <c r="GF168" s="14"/>
      <c r="GG168" s="14"/>
      <c r="GH168" s="14"/>
      <c r="GI168" s="14"/>
      <c r="GJ168" s="14"/>
      <c r="GK168" s="14"/>
      <c r="GL168" s="14"/>
      <c r="GM168" s="14"/>
      <c r="GN168" s="14"/>
      <c r="GO168" s="14"/>
      <c r="GP168" s="14"/>
      <c r="GQ168" s="14"/>
      <c r="GR168" s="14"/>
      <c r="GS168" s="14"/>
      <c r="GT168" s="14"/>
      <c r="GU168" s="14"/>
      <c r="GV168" s="14"/>
      <c r="GW168" s="14"/>
      <c r="GX168" s="14"/>
      <c r="GY168" s="14"/>
      <c r="GZ168" s="14"/>
      <c r="HA168" s="14"/>
      <c r="HB168" s="14"/>
      <c r="HC168" s="14"/>
      <c r="HD168" s="14"/>
      <c r="HE168" s="14"/>
      <c r="HF168" s="14"/>
      <c r="HG168" s="14"/>
      <c r="HH168" s="14"/>
      <c r="HI168" s="14"/>
      <c r="HJ168" s="14"/>
      <c r="HK168" s="14"/>
      <c r="HL168" s="14"/>
      <c r="HM168" s="14"/>
      <c r="HN168" s="14"/>
      <c r="HO168" s="14"/>
      <c r="HP168" s="14"/>
      <c r="HQ168" s="14"/>
      <c r="HR168" s="14"/>
      <c r="HS168" s="14"/>
      <c r="HT168" s="14"/>
      <c r="HU168" s="14"/>
      <c r="HV168" s="14"/>
      <c r="HW168" s="14"/>
      <c r="HX168" s="14"/>
      <c r="HY168" s="14"/>
      <c r="HZ168" s="14"/>
      <c r="IA168" s="14"/>
      <c r="IB168" s="14"/>
      <c r="IC168" s="14"/>
      <c r="ID168" s="14"/>
      <c r="IE168" s="14"/>
      <c r="IF168" s="9"/>
      <c r="IG168" s="14"/>
      <c r="IH168" s="14"/>
      <c r="II168" s="14"/>
      <c r="IJ168" s="14"/>
      <c r="IK168" s="14"/>
      <c r="IL168" s="14"/>
      <c r="IM168" s="14"/>
      <c r="IN168" s="14"/>
      <c r="IO168" s="14"/>
      <c r="IP168" s="14"/>
      <c r="IQ168" s="14"/>
      <c r="IR168" s="14"/>
      <c r="IS168" s="14"/>
      <c r="IT168" s="14"/>
      <c r="IU168" s="14"/>
      <c r="IV168" s="14"/>
      <c r="IW168" s="14"/>
      <c r="IX168" s="14"/>
      <c r="IY168" s="14"/>
      <c r="IZ168" s="14"/>
      <c r="JA168" s="14"/>
      <c r="JB168" s="14"/>
      <c r="JC168" s="14"/>
      <c r="JD168" s="14"/>
      <c r="JE168" s="14"/>
      <c r="JF168" s="14"/>
      <c r="JG168" s="14"/>
      <c r="JH168" s="14"/>
      <c r="JI168" s="14"/>
      <c r="JJ168" s="14"/>
      <c r="JK168" s="14"/>
      <c r="JL168" s="14"/>
      <c r="JM168" s="14"/>
      <c r="JN168" s="14"/>
      <c r="JO168" s="9"/>
      <c r="JP168" s="14"/>
      <c r="JQ168" s="14"/>
      <c r="JR168" s="14"/>
      <c r="JS168" s="14"/>
      <c r="JT168" s="14"/>
      <c r="JU168" s="14"/>
      <c r="JV168" s="14"/>
      <c r="JW168" s="14"/>
      <c r="JX168" s="14"/>
      <c r="JY168" s="14"/>
      <c r="JZ168" s="14"/>
      <c r="KA168" s="14"/>
      <c r="KB168" s="14"/>
      <c r="KC168" s="14"/>
      <c r="KD168" s="14"/>
      <c r="KE168" s="14"/>
      <c r="KF168" s="14"/>
      <c r="KG168" s="14"/>
      <c r="KH168" s="14"/>
      <c r="KI168" s="14"/>
      <c r="KJ168" s="14"/>
      <c r="KK168" s="14"/>
      <c r="KL168" s="14"/>
      <c r="KM168" s="14"/>
      <c r="KN168" s="14"/>
      <c r="KO168" s="14"/>
      <c r="KP168" s="14"/>
      <c r="KQ168" s="14"/>
      <c r="KR168" s="14"/>
      <c r="KS168" s="14"/>
      <c r="KT168" s="14"/>
      <c r="KU168" s="14"/>
      <c r="KV168" s="14"/>
      <c r="KW168" s="14"/>
      <c r="KX168" s="14"/>
      <c r="KY168" s="14"/>
      <c r="KZ168" s="14"/>
      <c r="LA168" s="14"/>
      <c r="LB168" s="14"/>
      <c r="LC168" s="14"/>
      <c r="LD168" s="14"/>
      <c r="LE168" s="14"/>
      <c r="LF168" s="14"/>
      <c r="LG168" s="14"/>
      <c r="LH168" s="14"/>
      <c r="LI168" s="14"/>
      <c r="LJ168" s="14"/>
      <c r="LK168" s="14"/>
      <c r="LL168" s="14"/>
      <c r="LM168" s="14"/>
      <c r="LN168" s="14"/>
      <c r="LO168" s="14"/>
      <c r="LP168" s="14"/>
      <c r="LQ168" s="14"/>
      <c r="LR168" s="14"/>
      <c r="LS168" s="14"/>
      <c r="LT168" s="9"/>
      <c r="LU168" s="14"/>
      <c r="LV168" s="14"/>
      <c r="LW168" s="14"/>
      <c r="LX168" s="14"/>
      <c r="LY168" s="14"/>
      <c r="LZ168" s="14"/>
      <c r="MA168" s="14"/>
      <c r="MB168" s="14"/>
      <c r="MC168" s="14"/>
      <c r="MD168" s="14"/>
      <c r="ME168" s="14"/>
      <c r="MF168" s="14"/>
      <c r="MG168" s="14"/>
      <c r="MH168" s="14"/>
      <c r="MI168" s="14"/>
      <c r="MJ168" s="14"/>
      <c r="MK168" s="14"/>
      <c r="ML168" s="14"/>
      <c r="MM168" s="14"/>
      <c r="MN168" s="9"/>
      <c r="MO168" s="14"/>
      <c r="MP168" s="14"/>
      <c r="MQ168" s="14"/>
      <c r="MR168" s="14"/>
      <c r="MS168" s="14"/>
      <c r="MT168" s="14"/>
      <c r="MU168" s="14"/>
      <c r="MV168" s="14"/>
      <c r="MW168" s="14"/>
      <c r="MX168" s="14"/>
      <c r="MY168" s="14"/>
      <c r="MZ168" s="14"/>
      <c r="NA168" s="14"/>
      <c r="NB168" s="14"/>
      <c r="NC168" s="14"/>
      <c r="ND168" s="14"/>
      <c r="NE168" s="14"/>
      <c r="NF168" s="14"/>
      <c r="NG168" s="14"/>
      <c r="NH168" s="14"/>
      <c r="NI168" s="14"/>
      <c r="NJ168" s="14"/>
      <c r="NK168" s="14"/>
      <c r="NL168" s="14"/>
      <c r="NM168" s="14"/>
      <c r="NN168" s="14"/>
      <c r="NO168" s="14"/>
      <c r="NP168" s="14"/>
      <c r="NQ168" s="14"/>
      <c r="NR168" s="14"/>
      <c r="NS168" s="14"/>
      <c r="NT168" s="14"/>
      <c r="NU168" s="14"/>
      <c r="NV168" s="14"/>
      <c r="NW168" s="14"/>
      <c r="NX168" s="14"/>
      <c r="NY168" s="14"/>
      <c r="NZ168" s="14"/>
      <c r="OA168" s="14"/>
      <c r="OB168" s="14"/>
      <c r="OC168" s="14"/>
      <c r="OD168" s="14"/>
      <c r="OE168" s="14"/>
      <c r="OF168" s="14"/>
      <c r="OG168" s="14"/>
      <c r="OH168" s="14"/>
      <c r="OI168" s="14"/>
      <c r="OJ168" s="14"/>
      <c r="OK168" s="14"/>
      <c r="OL168" s="14"/>
      <c r="OM168" s="14"/>
      <c r="ON168" s="14"/>
      <c r="OO168" s="14"/>
      <c r="OP168" s="14"/>
      <c r="OQ168" s="14"/>
      <c r="OR168" s="14"/>
      <c r="OS168" s="14"/>
      <c r="OT168" s="14"/>
      <c r="OU168" s="24">
        <v>0</v>
      </c>
    </row>
    <row r="169" spans="1:411">
      <c r="A169" s="21">
        <f>ROW(A169)-5</f>
        <v>164</v>
      </c>
      <c r="B169" s="21"/>
      <c r="D169" s="14"/>
      <c r="E169" t="b">
        <v>0</v>
      </c>
      <c r="G169" s="32" t="s">
        <v>1019</v>
      </c>
      <c r="M169">
        <v>1</v>
      </c>
      <c r="N169">
        <v>1</v>
      </c>
      <c r="P169">
        <v>1</v>
      </c>
      <c r="Q169">
        <v>1</v>
      </c>
      <c r="R169">
        <v>1</v>
      </c>
      <c r="S169">
        <v>1</v>
      </c>
      <c r="T169">
        <v>1</v>
      </c>
      <c r="U169" s="218"/>
      <c r="V169" s="218"/>
      <c r="W169">
        <v>0</v>
      </c>
      <c r="X169" s="218"/>
      <c r="Y169" s="218">
        <v>81</v>
      </c>
      <c r="Z169" s="218">
        <v>81</v>
      </c>
      <c r="AA169" s="218">
        <v>81</v>
      </c>
      <c r="AB169" s="218">
        <v>1</v>
      </c>
      <c r="AC169" s="218">
        <v>1</v>
      </c>
      <c r="AD169" s="218">
        <v>1</v>
      </c>
      <c r="AE169" s="218">
        <v>1</v>
      </c>
      <c r="AL169" s="233" t="s">
        <v>1757</v>
      </c>
      <c r="AM169" s="9" t="s">
        <v>34</v>
      </c>
      <c r="AN169" s="9"/>
      <c r="AO169" s="515"/>
      <c r="AP169" s="515"/>
      <c r="AQ169" s="515"/>
      <c r="AR169" s="515"/>
      <c r="AS169" s="515"/>
      <c r="AT169" s="515"/>
      <c r="AU169" s="563"/>
      <c r="AV169" s="563"/>
      <c r="AW169" s="9"/>
      <c r="AX169" s="515"/>
      <c r="AY169" s="515"/>
      <c r="AZ169" s="515"/>
      <c r="BA169" s="515"/>
      <c r="BB169" s="515"/>
      <c r="BC169" s="515"/>
      <c r="BD169" s="515"/>
      <c r="BE169" s="9"/>
      <c r="BF169" s="515"/>
      <c r="BG169" s="515"/>
      <c r="BH169" s="515"/>
      <c r="BI169" s="515"/>
      <c r="BJ169" s="515"/>
      <c r="BK169" s="515"/>
      <c r="BL169" s="515"/>
      <c r="BM169" s="515"/>
      <c r="BN169" s="515"/>
      <c r="BO169" s="515"/>
      <c r="BP169" s="515"/>
      <c r="BQ169" s="9"/>
      <c r="BR169" s="515"/>
      <c r="BS169" s="515"/>
      <c r="BT169" s="515"/>
      <c r="BU169" s="515"/>
      <c r="BV169" s="515"/>
      <c r="BW169" s="515"/>
      <c r="BX169" s="515"/>
      <c r="BY169" s="515"/>
      <c r="BZ169" s="515"/>
      <c r="CA169" s="515"/>
      <c r="CB169" s="9"/>
      <c r="CC169" s="515"/>
      <c r="CD169" s="515"/>
      <c r="CE169" s="515"/>
      <c r="CF169" s="515"/>
      <c r="CG169" s="515"/>
      <c r="CH169" s="515"/>
      <c r="CI169" s="515"/>
      <c r="CJ169" s="515"/>
      <c r="CK169" s="515"/>
      <c r="CL169" s="515"/>
      <c r="CM169" s="515"/>
      <c r="CN169" s="9"/>
      <c r="CO169" s="515"/>
      <c r="CP169" s="515"/>
      <c r="CQ169" s="515"/>
      <c r="CR169" s="515"/>
      <c r="CS169" s="515"/>
      <c r="CT169" s="515"/>
      <c r="CU169" s="515"/>
      <c r="CV169" s="515"/>
      <c r="CW169" s="515"/>
      <c r="CX169" s="515"/>
      <c r="CY169" s="515"/>
      <c r="CZ169" s="515"/>
      <c r="DA169" s="515"/>
      <c r="DB169" s="515"/>
      <c r="DC169" s="515"/>
      <c r="DD169" s="515"/>
      <c r="DE169" s="515"/>
      <c r="DF169" s="515"/>
      <c r="DG169" s="515"/>
      <c r="DH169" s="515"/>
      <c r="DI169" s="515"/>
      <c r="DJ169" s="515"/>
      <c r="DK169" s="515"/>
      <c r="DL169" s="515"/>
      <c r="DM169" s="515"/>
      <c r="DN169" s="515"/>
      <c r="DO169" s="515"/>
      <c r="DP169" s="515"/>
      <c r="DQ169" s="515"/>
      <c r="DR169" s="515"/>
      <c r="DS169" s="515"/>
      <c r="DT169" s="515"/>
      <c r="DU169" s="515"/>
      <c r="DV169" s="515"/>
      <c r="DW169" s="515"/>
      <c r="DX169" s="515"/>
      <c r="DY169" s="515"/>
      <c r="DZ169" s="515"/>
      <c r="EA169" s="515"/>
      <c r="EB169" s="515"/>
      <c r="EC169" s="515"/>
      <c r="ED169" s="516"/>
      <c r="EE169" s="515"/>
      <c r="EF169" s="515"/>
      <c r="EG169" s="515"/>
      <c r="EH169" s="515"/>
      <c r="EI169" s="515"/>
      <c r="EJ169" s="515"/>
      <c r="EK169" s="515"/>
      <c r="EL169" s="515"/>
      <c r="EM169" s="515"/>
      <c r="EN169" s="515"/>
      <c r="EO169" s="515"/>
      <c r="EP169" s="515"/>
      <c r="EQ169" s="515"/>
      <c r="ER169" s="515"/>
      <c r="ES169" s="515"/>
      <c r="ET169" s="515"/>
      <c r="EU169" s="515"/>
      <c r="EV169" s="515"/>
      <c r="EW169" s="515"/>
      <c r="EX169" s="515"/>
      <c r="EY169" s="515"/>
      <c r="EZ169" s="515"/>
      <c r="FA169" s="515"/>
      <c r="FB169" s="515"/>
      <c r="FC169" s="515"/>
      <c r="FD169" s="515"/>
      <c r="FE169" s="515"/>
      <c r="FF169" s="515"/>
      <c r="FG169" s="515"/>
      <c r="FH169" s="515"/>
      <c r="FI169" s="515"/>
      <c r="FJ169" s="515"/>
      <c r="FK169" s="515"/>
      <c r="FL169" s="515"/>
      <c r="FM169" s="515"/>
      <c r="FN169" s="515"/>
      <c r="FO169" s="515"/>
      <c r="FP169" s="515"/>
      <c r="FQ169" s="515"/>
      <c r="FR169" s="515"/>
      <c r="FS169" s="515"/>
      <c r="FT169" s="515"/>
      <c r="FU169" s="515"/>
      <c r="FV169" s="515"/>
      <c r="FW169" s="515"/>
      <c r="FX169" s="515"/>
      <c r="FY169" s="515"/>
      <c r="FZ169" s="515"/>
      <c r="GA169" s="515"/>
      <c r="GB169" s="515"/>
      <c r="GC169" s="515"/>
      <c r="GD169" s="515"/>
      <c r="GE169" s="515"/>
      <c r="GF169" s="515"/>
      <c r="GG169" s="515"/>
      <c r="GH169" s="515"/>
      <c r="GI169" s="515"/>
      <c r="GJ169" s="515"/>
      <c r="GK169" s="515"/>
      <c r="GL169" s="515"/>
      <c r="GM169" s="515"/>
      <c r="GN169" s="515"/>
      <c r="GO169" s="515"/>
      <c r="GP169" s="515"/>
      <c r="GQ169" s="515"/>
      <c r="GR169" s="515"/>
      <c r="GS169" s="515"/>
      <c r="GT169" s="515"/>
      <c r="GU169" s="515"/>
      <c r="GV169" s="515"/>
      <c r="GW169" s="515"/>
      <c r="GX169" s="515"/>
      <c r="GY169" s="515"/>
      <c r="GZ169" s="515"/>
      <c r="HA169" s="515"/>
      <c r="HB169" s="515"/>
      <c r="HC169" s="515"/>
      <c r="HD169" s="515"/>
      <c r="HE169" s="515"/>
      <c r="HF169" s="515"/>
      <c r="HG169" s="515"/>
      <c r="HH169" s="515"/>
      <c r="HI169" s="515"/>
      <c r="HJ169" s="515"/>
      <c r="HK169" s="515"/>
      <c r="HL169" s="515"/>
      <c r="HM169" s="515"/>
      <c r="HN169" s="515"/>
      <c r="HO169" s="515"/>
      <c r="HP169" s="515"/>
      <c r="HQ169" s="515"/>
      <c r="HR169" s="515"/>
      <c r="HS169" s="515"/>
      <c r="HT169" s="515"/>
      <c r="HU169" s="515"/>
      <c r="HV169" s="515"/>
      <c r="HW169" s="515"/>
      <c r="HX169" s="515"/>
      <c r="HY169" s="515"/>
      <c r="HZ169" s="515"/>
      <c r="IA169" s="515"/>
      <c r="IB169" s="515"/>
      <c r="IC169" s="515"/>
      <c r="ID169" s="515"/>
      <c r="IE169" s="515"/>
      <c r="IF169" s="9"/>
      <c r="IG169" s="515"/>
      <c r="IH169" s="515"/>
      <c r="II169" s="515"/>
      <c r="IJ169" s="515"/>
      <c r="IK169" s="515"/>
      <c r="IL169" s="515"/>
      <c r="IM169" s="515"/>
      <c r="IN169" s="515"/>
      <c r="IO169" s="515"/>
      <c r="IP169" s="515"/>
      <c r="IQ169" s="515"/>
      <c r="IR169" s="515"/>
      <c r="IS169" s="515"/>
      <c r="IT169" s="515"/>
      <c r="IU169" s="515"/>
      <c r="IV169" s="515"/>
      <c r="IW169" s="515"/>
      <c r="IX169" s="515"/>
      <c r="IY169" s="515"/>
      <c r="IZ169" s="515"/>
      <c r="JA169" s="515"/>
      <c r="JB169" s="515"/>
      <c r="JC169" s="515"/>
      <c r="JD169" s="515"/>
      <c r="JE169" s="515"/>
      <c r="JF169" s="515"/>
      <c r="JG169" s="515"/>
      <c r="JH169" s="515"/>
      <c r="JI169" s="515"/>
      <c r="JJ169" s="515"/>
      <c r="JK169" s="515"/>
      <c r="JL169" s="515"/>
      <c r="JM169" s="515"/>
      <c r="JN169" s="515"/>
      <c r="JO169" s="9"/>
      <c r="JP169" s="515"/>
      <c r="JQ169" s="515"/>
      <c r="JR169" s="515"/>
      <c r="JS169" s="515"/>
      <c r="JT169" s="515"/>
      <c r="JU169" s="515"/>
      <c r="JV169" s="515"/>
      <c r="JW169" s="515"/>
      <c r="JX169" s="515"/>
      <c r="JY169" s="515"/>
      <c r="JZ169" s="515"/>
      <c r="KA169" s="515"/>
      <c r="KB169" s="515"/>
      <c r="KC169" s="515"/>
      <c r="KD169" s="515"/>
      <c r="KE169" s="515"/>
      <c r="KF169" s="515"/>
      <c r="KG169" s="515"/>
      <c r="KH169" s="515"/>
      <c r="KI169" s="515"/>
      <c r="KJ169" s="515"/>
      <c r="KK169" s="515"/>
      <c r="KL169" s="515"/>
      <c r="KM169" s="515"/>
      <c r="KN169" s="515"/>
      <c r="KO169" s="515"/>
      <c r="KP169" s="515"/>
      <c r="KQ169" s="515"/>
      <c r="KR169" s="515"/>
      <c r="KS169" s="515"/>
      <c r="KT169" s="515"/>
      <c r="KU169" s="515"/>
      <c r="KV169" s="515"/>
      <c r="KW169" s="515"/>
      <c r="KX169" s="515"/>
      <c r="KY169" s="515"/>
      <c r="KZ169" s="515"/>
      <c r="LA169" s="515"/>
      <c r="LB169" s="515"/>
      <c r="LC169" s="515"/>
      <c r="LD169" s="515"/>
      <c r="LE169" s="515"/>
      <c r="LF169" s="515"/>
      <c r="LG169" s="515"/>
      <c r="LH169" s="515"/>
      <c r="LI169" s="515"/>
      <c r="LJ169" s="515"/>
      <c r="LK169" s="515"/>
      <c r="LL169" s="515"/>
      <c r="LM169" s="515"/>
      <c r="LN169" s="515"/>
      <c r="LO169" s="515"/>
      <c r="LP169" s="515"/>
      <c r="LQ169" s="515"/>
      <c r="LR169" s="515"/>
      <c r="LS169" s="515"/>
      <c r="LT169" s="9"/>
      <c r="LU169" s="515"/>
      <c r="LV169" s="515"/>
      <c r="LW169" s="515"/>
      <c r="LX169" s="515"/>
      <c r="LY169" s="515"/>
      <c r="LZ169" s="515"/>
      <c r="MA169" s="515"/>
      <c r="MB169" s="515"/>
      <c r="MC169" s="515"/>
      <c r="MD169" s="515"/>
      <c r="ME169" s="515"/>
      <c r="MF169" s="515"/>
      <c r="MG169" s="515"/>
      <c r="MH169" s="515"/>
      <c r="MI169" s="515"/>
      <c r="MJ169" s="515"/>
      <c r="MK169" s="515"/>
      <c r="ML169" s="515"/>
      <c r="MM169" s="515"/>
      <c r="MN169" s="9"/>
      <c r="MO169" s="515"/>
      <c r="MP169" s="515"/>
      <c r="MQ169" s="515"/>
      <c r="MR169" s="515"/>
      <c r="MS169" s="515"/>
      <c r="MT169" s="515"/>
      <c r="MU169" s="515"/>
      <c r="MV169" s="515"/>
      <c r="MW169" s="515"/>
      <c r="MX169" s="515"/>
      <c r="MY169" s="515"/>
      <c r="MZ169" s="515"/>
      <c r="NA169" s="515"/>
      <c r="NB169" s="515"/>
      <c r="NC169" s="515"/>
      <c r="ND169" s="515"/>
      <c r="NE169" s="515"/>
      <c r="NF169" s="515"/>
      <c r="NG169" s="515"/>
      <c r="NH169" s="515"/>
      <c r="NI169" s="515"/>
      <c r="NJ169" s="515"/>
      <c r="NK169" s="515"/>
      <c r="NL169" s="515"/>
      <c r="NM169" s="515"/>
      <c r="NN169" s="515"/>
      <c r="NO169" s="515"/>
      <c r="NP169" s="515"/>
      <c r="NQ169" s="515"/>
      <c r="NR169" s="515"/>
      <c r="NS169" s="515"/>
      <c r="NT169" s="515"/>
      <c r="NU169" s="515"/>
      <c r="NV169" s="515"/>
      <c r="NW169" s="515"/>
      <c r="NX169" s="515"/>
      <c r="NY169" s="515"/>
      <c r="NZ169" s="515"/>
      <c r="OA169" s="515"/>
      <c r="OB169" s="515"/>
      <c r="OC169" s="515"/>
      <c r="OD169" s="515"/>
      <c r="OE169" s="515"/>
      <c r="OF169" s="515"/>
      <c r="OG169" s="515"/>
      <c r="OH169" s="515"/>
      <c r="OI169" s="515"/>
      <c r="OJ169" s="515"/>
      <c r="OK169" s="515"/>
      <c r="OL169" s="515"/>
      <c r="OM169" s="515"/>
      <c r="ON169" s="515"/>
      <c r="OO169" s="515"/>
      <c r="OP169" s="515"/>
      <c r="OQ169" s="515"/>
      <c r="OR169" s="515"/>
      <c r="OS169" s="515"/>
      <c r="OT169" s="515"/>
      <c r="OU169" s="24">
        <v>0</v>
      </c>
    </row>
    <row r="170" spans="1:411" outlineLevel="1">
      <c r="A170" s="21">
        <f>ROW(A170)-5</f>
        <v>165</v>
      </c>
      <c r="B170" s="21"/>
      <c r="D170" s="14"/>
      <c r="E170" t="b">
        <v>0</v>
      </c>
      <c r="G170" s="32" t="s">
        <v>1020</v>
      </c>
      <c r="M170">
        <v>4</v>
      </c>
      <c r="N170">
        <v>3</v>
      </c>
      <c r="P170">
        <v>1</v>
      </c>
      <c r="Q170">
        <v>4</v>
      </c>
      <c r="R170">
        <v>1</v>
      </c>
      <c r="S170">
        <v>4</v>
      </c>
      <c r="T170">
        <v>1</v>
      </c>
      <c r="U170" s="218"/>
      <c r="V170" s="218"/>
      <c r="W170">
        <v>0</v>
      </c>
      <c r="X170" s="218"/>
      <c r="Y170" s="218">
        <f>Y169+26</f>
        <v>107</v>
      </c>
      <c r="Z170" s="218">
        <f>Z169+26</f>
        <v>107</v>
      </c>
      <c r="AA170" s="218">
        <f>AA169+26</f>
        <v>107</v>
      </c>
      <c r="AB170" s="218">
        <v>3</v>
      </c>
      <c r="AC170" s="218">
        <v>5</v>
      </c>
      <c r="AD170" s="218">
        <v>5</v>
      </c>
      <c r="AE170" s="218">
        <v>5</v>
      </c>
      <c r="AL170" s="559" t="s">
        <v>1855</v>
      </c>
      <c r="AM170" s="9" t="str">
        <f ca="1">IF(COUNTIF(AL$5:AL170,AL170)=1,"-","Dup")</f>
        <v>Dup</v>
      </c>
      <c r="AN170" s="9"/>
      <c r="AO170" s="14"/>
      <c r="AP170" s="14"/>
      <c r="AQ170" s="14"/>
      <c r="AR170" s="14"/>
      <c r="AS170" s="14"/>
      <c r="AT170" s="14"/>
      <c r="AU170" s="563"/>
      <c r="AV170" s="563"/>
      <c r="AW170" s="9"/>
      <c r="AX170" s="14"/>
      <c r="AY170" s="14"/>
      <c r="AZ170" s="14"/>
      <c r="BA170" s="14"/>
      <c r="BB170" s="14"/>
      <c r="BC170" s="14"/>
      <c r="BD170" s="14"/>
      <c r="BE170" s="9"/>
      <c r="BF170" s="14"/>
      <c r="BG170" s="14"/>
      <c r="BH170" s="14"/>
      <c r="BI170" s="14"/>
      <c r="BJ170" s="14"/>
      <c r="BK170" s="14"/>
      <c r="BL170" s="14"/>
      <c r="BM170" s="14"/>
      <c r="BN170" s="14"/>
      <c r="BO170" s="14"/>
      <c r="BP170" s="14"/>
      <c r="BQ170" s="9"/>
      <c r="BR170" s="14"/>
      <c r="BS170" s="14"/>
      <c r="BT170" s="14"/>
      <c r="BU170" s="14"/>
      <c r="BV170" s="14"/>
      <c r="BW170" s="14"/>
      <c r="BX170" s="14"/>
      <c r="BY170" s="14"/>
      <c r="BZ170" s="14"/>
      <c r="CA170" s="14"/>
      <c r="CB170" s="9"/>
      <c r="CC170" s="14"/>
      <c r="CD170" s="14"/>
      <c r="CE170" s="14"/>
      <c r="CF170" s="14"/>
      <c r="CG170" s="14"/>
      <c r="CH170" s="153"/>
      <c r="CI170" s="14"/>
      <c r="CJ170" s="14"/>
      <c r="CK170" s="14"/>
      <c r="CL170" s="14"/>
      <c r="CM170" s="14"/>
      <c r="CN170" s="9"/>
      <c r="CO170" s="14"/>
      <c r="CP170" s="14"/>
      <c r="CQ170" s="14"/>
      <c r="CR170" s="14"/>
      <c r="CS170" s="14"/>
      <c r="CT170" s="14"/>
      <c r="CU170" s="14"/>
      <c r="CV170" s="14"/>
      <c r="CW170" s="14"/>
      <c r="CX170" s="14"/>
      <c r="CY170" s="14"/>
      <c r="CZ170" s="14"/>
      <c r="DA170" s="14"/>
      <c r="DB170" s="14"/>
      <c r="DC170" s="14"/>
      <c r="DD170" s="14"/>
      <c r="DE170" s="14"/>
      <c r="DF170" s="14"/>
      <c r="DG170" s="14"/>
      <c r="DH170" s="14"/>
      <c r="DI170" s="14"/>
      <c r="DJ170" s="14"/>
      <c r="DK170" s="14"/>
      <c r="DL170" s="14"/>
      <c r="DM170" s="14"/>
      <c r="DN170" s="14"/>
      <c r="DO170" s="14"/>
      <c r="DP170" s="14"/>
      <c r="DQ170" s="14"/>
      <c r="DR170" s="14"/>
      <c r="DS170" s="14"/>
      <c r="DT170" s="14"/>
      <c r="DU170" s="14"/>
      <c r="DV170" s="14"/>
      <c r="DW170" s="14"/>
      <c r="DX170" s="14"/>
      <c r="DY170" s="14"/>
      <c r="DZ170" s="14"/>
      <c r="EA170" s="14"/>
      <c r="EB170" s="14"/>
      <c r="EC170" s="14"/>
      <c r="ED170" s="322"/>
      <c r="EE170" s="14"/>
      <c r="EF170" s="14"/>
      <c r="EG170" s="14"/>
      <c r="EH170" s="14"/>
      <c r="EI170" s="14"/>
      <c r="EJ170" s="14"/>
      <c r="EK170" s="14"/>
      <c r="EL170" s="14"/>
      <c r="EM170" s="14"/>
      <c r="EN170" s="14"/>
      <c r="EO170" s="14"/>
      <c r="EP170" s="14"/>
      <c r="EQ170" s="14"/>
      <c r="ER170" s="14"/>
      <c r="ES170" s="14"/>
      <c r="ET170" s="14"/>
      <c r="EU170" s="14"/>
      <c r="EV170" s="14"/>
      <c r="EW170" s="14"/>
      <c r="EX170" s="14"/>
      <c r="EY170" s="14"/>
      <c r="EZ170" s="14"/>
      <c r="FA170" s="14"/>
      <c r="FB170" s="14"/>
      <c r="FC170" s="14"/>
      <c r="FD170" s="14"/>
      <c r="FE170" s="14"/>
      <c r="FF170" s="14"/>
      <c r="FG170" s="14"/>
      <c r="FH170" s="14"/>
      <c r="FI170" s="14"/>
      <c r="FJ170" s="14"/>
      <c r="FK170" s="14"/>
      <c r="FL170" s="14"/>
      <c r="FM170" s="14"/>
      <c r="FN170" s="14"/>
      <c r="FO170" s="14"/>
      <c r="FP170" s="14"/>
      <c r="FQ170" s="14"/>
      <c r="FR170" s="14"/>
      <c r="FS170" s="14"/>
      <c r="FT170" s="14"/>
      <c r="FU170" s="14"/>
      <c r="FV170" s="14"/>
      <c r="FW170" s="14"/>
      <c r="FX170" s="14"/>
      <c r="FY170" s="14"/>
      <c r="FZ170" s="14"/>
      <c r="GA170" s="14"/>
      <c r="GB170" s="14"/>
      <c r="GC170" s="14"/>
      <c r="GD170" s="14"/>
      <c r="GE170" s="14"/>
      <c r="GF170" s="14"/>
      <c r="GG170" s="14"/>
      <c r="GH170" s="14"/>
      <c r="GI170" s="14"/>
      <c r="GJ170" s="14"/>
      <c r="GK170" s="14"/>
      <c r="GL170" s="14"/>
      <c r="GM170" s="14"/>
      <c r="GN170" s="14"/>
      <c r="GO170" s="14"/>
      <c r="GP170" s="14"/>
      <c r="GQ170" s="14"/>
      <c r="GR170" s="14"/>
      <c r="GS170" s="14"/>
      <c r="GT170" s="14"/>
      <c r="GU170" s="14"/>
      <c r="GV170" s="14"/>
      <c r="GW170" s="14"/>
      <c r="GX170" s="14"/>
      <c r="GY170" s="14"/>
      <c r="GZ170" s="14"/>
      <c r="HA170" s="14"/>
      <c r="HB170" s="14"/>
      <c r="HC170" s="14"/>
      <c r="HD170" s="14"/>
      <c r="HE170" s="14"/>
      <c r="HF170" s="14"/>
      <c r="HG170" s="14"/>
      <c r="HH170" s="14"/>
      <c r="HI170" s="14"/>
      <c r="HJ170" s="14"/>
      <c r="HK170" s="14"/>
      <c r="HL170" s="14"/>
      <c r="HM170" s="14"/>
      <c r="HN170" s="14"/>
      <c r="HO170" s="14"/>
      <c r="HP170" s="14"/>
      <c r="HQ170" s="14"/>
      <c r="HR170" s="14"/>
      <c r="HS170" s="14"/>
      <c r="HT170" s="14"/>
      <c r="HU170" s="14"/>
      <c r="HV170" s="14"/>
      <c r="HW170" s="14"/>
      <c r="HX170" s="14"/>
      <c r="HY170" s="14"/>
      <c r="HZ170" s="14"/>
      <c r="IA170" s="14"/>
      <c r="IB170" s="14"/>
      <c r="IC170" s="14"/>
      <c r="ID170" s="14"/>
      <c r="IE170" s="14"/>
      <c r="IF170" s="9"/>
      <c r="IG170" s="14"/>
      <c r="IH170" s="14"/>
      <c r="II170" s="14"/>
      <c r="IJ170" s="14"/>
      <c r="IK170" s="14"/>
      <c r="IL170" s="14"/>
      <c r="IM170" s="14"/>
      <c r="IN170" s="14"/>
      <c r="IO170" s="14"/>
      <c r="IP170" s="14"/>
      <c r="IQ170" s="14"/>
      <c r="IR170" s="14"/>
      <c r="IS170" s="14"/>
      <c r="IT170" s="14"/>
      <c r="IU170" s="14"/>
      <c r="IV170" s="14"/>
      <c r="IW170" s="14"/>
      <c r="IX170" s="14"/>
      <c r="IY170" s="14"/>
      <c r="IZ170" s="14"/>
      <c r="JA170" s="14"/>
      <c r="JB170" s="14"/>
      <c r="JC170" s="14"/>
      <c r="JD170" s="14"/>
      <c r="JE170" s="14"/>
      <c r="JF170" s="14"/>
      <c r="JG170" s="14"/>
      <c r="JH170" s="14"/>
      <c r="JI170" s="14"/>
      <c r="JJ170" s="14"/>
      <c r="JK170" s="14"/>
      <c r="JL170" s="14"/>
      <c r="JM170" s="14"/>
      <c r="JN170" s="14"/>
      <c r="JO170" s="9"/>
      <c r="JP170" s="14"/>
      <c r="JQ170" s="14"/>
      <c r="JR170" s="14"/>
      <c r="JS170" s="14"/>
      <c r="JT170" s="14"/>
      <c r="JU170" s="14"/>
      <c r="JV170" s="14"/>
      <c r="JW170" s="14"/>
      <c r="JX170" s="14"/>
      <c r="JY170" s="14"/>
      <c r="JZ170" s="14"/>
      <c r="KA170" s="14"/>
      <c r="KB170" s="14"/>
      <c r="KC170" s="14"/>
      <c r="KD170" s="14"/>
      <c r="KE170" s="14"/>
      <c r="KF170" s="14"/>
      <c r="KG170" s="14"/>
      <c r="KH170" s="14"/>
      <c r="KI170" s="14"/>
      <c r="KJ170" s="14"/>
      <c r="KK170" s="14"/>
      <c r="KL170" s="14"/>
      <c r="KM170" s="14"/>
      <c r="KN170" s="14"/>
      <c r="KO170" s="14"/>
      <c r="KP170" s="14"/>
      <c r="KQ170" s="14"/>
      <c r="KR170" s="14"/>
      <c r="KS170" s="14"/>
      <c r="KT170" s="14"/>
      <c r="KU170" s="14"/>
      <c r="KV170" s="14"/>
      <c r="KW170" s="14"/>
      <c r="KX170" s="14"/>
      <c r="KY170" s="14"/>
      <c r="KZ170" s="14"/>
      <c r="LA170" s="14"/>
      <c r="LB170" s="14"/>
      <c r="LC170" s="14"/>
      <c r="LD170" s="14"/>
      <c r="LE170" s="14"/>
      <c r="LF170" s="14"/>
      <c r="LG170" s="14"/>
      <c r="LH170" s="14"/>
      <c r="LI170" s="14"/>
      <c r="LJ170" s="14"/>
      <c r="LK170" s="14"/>
      <c r="LL170" s="14"/>
      <c r="LM170" s="14"/>
      <c r="LN170" s="14"/>
      <c r="LO170" s="14"/>
      <c r="LP170" s="14"/>
      <c r="LQ170" s="14"/>
      <c r="LR170" s="14"/>
      <c r="LS170" s="14"/>
      <c r="LT170" s="9"/>
      <c r="LU170" s="14"/>
      <c r="LV170" s="14"/>
      <c r="LW170" s="14"/>
      <c r="LX170" s="14"/>
      <c r="LY170" s="14"/>
      <c r="LZ170" s="14"/>
      <c r="MA170" s="14"/>
      <c r="MB170" s="14"/>
      <c r="MC170" s="14"/>
      <c r="MD170" s="14"/>
      <c r="ME170" s="14"/>
      <c r="MF170" s="14"/>
      <c r="MG170" s="14"/>
      <c r="MH170" s="14"/>
      <c r="MI170" s="14"/>
      <c r="MJ170" s="14"/>
      <c r="MK170" s="14"/>
      <c r="ML170" s="14"/>
      <c r="MM170" s="14"/>
      <c r="MN170" s="9"/>
      <c r="MO170" s="14"/>
      <c r="MP170" s="14"/>
      <c r="MQ170" s="14"/>
      <c r="MR170" s="14"/>
      <c r="MS170" s="14"/>
      <c r="MT170" s="14"/>
      <c r="MU170" s="14"/>
      <c r="MV170" s="14"/>
      <c r="MW170" s="14"/>
      <c r="MX170" s="14"/>
      <c r="MY170" s="14"/>
      <c r="MZ170" s="14"/>
      <c r="NA170" s="14"/>
      <c r="NB170" s="14"/>
      <c r="NC170" s="14"/>
      <c r="ND170" s="14"/>
      <c r="NE170" s="14"/>
      <c r="NF170" s="14"/>
      <c r="NG170" s="14"/>
      <c r="NH170" s="14"/>
      <c r="NI170" s="14"/>
      <c r="NJ170" s="14"/>
      <c r="NK170" s="14"/>
      <c r="NL170" s="14"/>
      <c r="NM170" s="14"/>
      <c r="NN170" s="14"/>
      <c r="NO170" s="14"/>
      <c r="NP170" s="14"/>
      <c r="NQ170" s="14"/>
      <c r="NR170" s="14"/>
      <c r="NS170" s="14"/>
      <c r="NT170" s="14"/>
      <c r="NU170" s="14"/>
      <c r="NV170" s="14"/>
      <c r="NW170" s="14"/>
      <c r="NX170" s="14"/>
      <c r="NY170" s="14"/>
      <c r="NZ170" s="14"/>
      <c r="OA170" s="14"/>
      <c r="OB170" s="14"/>
      <c r="OC170" s="14"/>
      <c r="OD170" s="14"/>
      <c r="OE170" s="14"/>
      <c r="OF170" s="14"/>
      <c r="OG170" s="14"/>
      <c r="OH170" s="14"/>
      <c r="OI170" s="14"/>
      <c r="OJ170" s="14"/>
      <c r="OK170" s="14"/>
      <c r="OL170" s="14"/>
      <c r="OM170" s="14"/>
      <c r="ON170" s="14"/>
      <c r="OO170" s="14"/>
      <c r="OP170" s="14"/>
      <c r="OQ170" s="14"/>
      <c r="OR170" s="14"/>
      <c r="OS170" s="14"/>
      <c r="OT170" s="14"/>
      <c r="OU170" s="24">
        <v>0</v>
      </c>
    </row>
    <row r="171" spans="1:411" outlineLevel="1">
      <c r="A171" s="21">
        <f t="shared" si="158"/>
        <v>166</v>
      </c>
      <c r="B171" s="29">
        <f>$A$14</f>
        <v>9</v>
      </c>
      <c r="C171">
        <v>204</v>
      </c>
      <c r="D171" s="144" t="str">
        <f t="shared" ref="D171:D176" si="1348">INDEX(i.Region_Desc,$K171,1)</f>
        <v>GSM</v>
      </c>
      <c r="E171" t="b">
        <v>0</v>
      </c>
      <c r="F171" t="b">
        <v>0</v>
      </c>
      <c r="G171" t="b">
        <f t="shared" ref="G171:G176" si="1349">E171</f>
        <v>0</v>
      </c>
      <c r="H171" s="325">
        <v>2</v>
      </c>
      <c r="I171" s="325">
        <v>1</v>
      </c>
      <c r="J171" s="29" t="str">
        <f>""</f>
        <v/>
      </c>
      <c r="K171" s="29">
        <f>d.Region</f>
        <v>2</v>
      </c>
      <c r="L171" s="29">
        <v>2</v>
      </c>
      <c r="M171" s="29">
        <v>2</v>
      </c>
      <c r="N171" s="325">
        <v>3</v>
      </c>
      <c r="O171" s="325">
        <v>1</v>
      </c>
      <c r="P171" s="29">
        <v>1</v>
      </c>
      <c r="Q171" s="29">
        <v>7</v>
      </c>
      <c r="R171" s="21">
        <v>1</v>
      </c>
      <c r="S171" s="29">
        <v>1</v>
      </c>
      <c r="T171" s="21">
        <v>1</v>
      </c>
      <c r="U171" s="21"/>
      <c r="V171" s="21"/>
      <c r="W171" s="21">
        <v>0</v>
      </c>
      <c r="X171" s="21"/>
      <c r="Y171" s="21">
        <v>0</v>
      </c>
      <c r="Z171" s="21">
        <v>0</v>
      </c>
      <c r="AA171" s="21">
        <v>0</v>
      </c>
      <c r="AB171" s="21">
        <v>0</v>
      </c>
      <c r="AC171" s="21">
        <v>0</v>
      </c>
      <c r="AD171" s="21">
        <v>0</v>
      </c>
      <c r="AE171" s="21">
        <v>0</v>
      </c>
      <c r="AF171" s="144">
        <f>INDEX(CHOOSE($N171,DataAutumn!i.AdultDrys,DataWinter!i.AdultDrys,DataSpring!i.AdultDrys),1,$M171)</f>
        <v>3</v>
      </c>
      <c r="AG171" s="5">
        <f t="shared" ref="AG171:AH176" si="1350">INDEX(i.FlkStrctr,$M171,AG$7)</f>
        <v>2</v>
      </c>
      <c r="AH171" s="5">
        <f t="shared" si="1350"/>
        <v>0</v>
      </c>
      <c r="AI171" s="5">
        <f t="shared" ref="AI171:AI176" si="1351">INDEX(i.StdELMan,($K171-1)*12+($M171-1)*3+$N171,AI$7)</f>
        <v>1</v>
      </c>
      <c r="AJ171">
        <f t="shared" ref="AJ171:AJ176" si="1352">IFERROR(MOD($CF171,100),0)</f>
        <v>11</v>
      </c>
      <c r="AL171" s="235" t="str">
        <f ca="1">TEXT(LEFT(OFFSET(AL171,-1,0),5)+1,"00000")&amp;MID(OFFSET(AL171,-1,0),6,FIND(" ",OFFSET(AL171,-1,0),7)-5)
&amp; $D171           &amp; " Day"&amp;INDEX(i.DOY,$N171,1)              &amp; IF($IG171=0," FWM","")&amp;IF($IG171=1," MWM","")&amp;IF($IG171=5," Mat","")&amp;IF($IH171=TRUE,"&amp;BBT","    ")
&amp;INDEX(DataMaster!$B$98:$B$105,$Q171,0)    &amp;IF(JQ171," SR"&amp;JR171,"")&amp; " WP"&amp;TEXT($MC171*100,"000p")           &amp; " MP"&amp;TEXT($MD171*100,"000p")           &amp; " GP"&amp;TEXT($MM171*100,"000p")
&amp; " (F"&amp;3+COUNTIF($CV171:$CY171,TRUE)&amp;3&amp;"N"&amp;$DM171&amp;$DN171&amp;")"</f>
        <v>00001 FeedSupply_DSP GSM Day204 MWM    Older Mutton SR9.6 WP100p MP100p GP100p (F33N11)</v>
      </c>
      <c r="AM171" s="9" t="str">
        <f ca="1">IF(COUNTIF(AL$5:AL171,AL171)=1,"-","Dup")</f>
        <v>-</v>
      </c>
      <c r="AN171" s="9"/>
      <c r="AO171" s="12" t="b">
        <v>1</v>
      </c>
      <c r="AP171" s="12" t="b">
        <v>1</v>
      </c>
      <c r="AQ171" s="12" t="b">
        <v>1</v>
      </c>
      <c r="AR171" s="12" t="b">
        <v>1</v>
      </c>
      <c r="AS171" s="12" t="b">
        <v>1</v>
      </c>
      <c r="AT171" s="12" t="b">
        <v>1</v>
      </c>
      <c r="AU171" s="12" t="b">
        <v>1</v>
      </c>
      <c r="AV171" s="12" t="b">
        <v>1</v>
      </c>
      <c r="AW171" s="9"/>
      <c r="AX171" s="5" t="b">
        <f t="shared" ref="AX171:BC176" si="1353">INDEX(i.model_structure,$H171,AX$7)</f>
        <v>0</v>
      </c>
      <c r="AY171" s="5" t="str">
        <f t="shared" si="1353"/>
        <v>-</v>
      </c>
      <c r="AZ171" s="5" t="b">
        <f t="shared" si="1353"/>
        <v>0</v>
      </c>
      <c r="BA171" s="5" t="b">
        <f t="shared" si="1353"/>
        <v>1</v>
      </c>
      <c r="BB171" s="5" t="b">
        <f t="shared" si="1353"/>
        <v>1</v>
      </c>
      <c r="BC171" s="144">
        <f t="shared" si="1353"/>
        <v>0</v>
      </c>
      <c r="BD171" s="19" t="b">
        <f t="shared" ref="BD171:BD176" ca="1" si="1354">OFFSET(BD$5,$B171,0)</f>
        <v>1</v>
      </c>
      <c r="BE171" s="9"/>
      <c r="BF171" s="5" t="str">
        <f t="shared" ref="BF171:BF176" ca="1" si="1355">IF($M171&lt;&gt;4,OFFSET(BF$5,$B171,0),1)</f>
        <v>-</v>
      </c>
      <c r="BG171" s="19" t="str">
        <f t="shared" ref="BG171:BI176" ca="1" si="1356">OFFSET(BG$5,$B171,0)</f>
        <v>-</v>
      </c>
      <c r="BH171" s="19" t="str">
        <f t="shared" ca="1" si="1356"/>
        <v>-</v>
      </c>
      <c r="BI171" s="19" t="str">
        <f t="shared" ca="1" si="1356"/>
        <v>-</v>
      </c>
      <c r="BJ171" s="5" t="str">
        <f t="shared" ref="BJ171:BJ176" ca="1" si="1357">IF($M171&lt;&gt;4,OFFSET(BJ$5,$B171,0),1)</f>
        <v>-</v>
      </c>
      <c r="BK171" s="19" t="str">
        <f t="shared" ref="BK171:BK176" ca="1" si="1358">OFFSET(BK$5,$B171,0)</f>
        <v>-</v>
      </c>
      <c r="BL171" s="5" t="str">
        <f t="shared" ref="BL171:BL176" ca="1" si="1359">IF($M171&lt;&gt;4,OFFSET(BL$5,$B171,0),1)</f>
        <v>-</v>
      </c>
      <c r="BM171" s="19" t="str">
        <f t="shared" ref="BM171:BO176" ca="1" si="1360">OFFSET(BM$5,$B171,0)</f>
        <v>-</v>
      </c>
      <c r="BN171" s="19" t="str">
        <f t="shared" ca="1" si="1360"/>
        <v>-</v>
      </c>
      <c r="BO171" s="19" t="str">
        <f t="shared" ca="1" si="1360"/>
        <v>-</v>
      </c>
      <c r="BP171" s="5" t="str">
        <f t="shared" ref="BP171:BP176" ca="1" si="1361">IF($M171&lt;&gt;4,OFFSET(BP$5,$B171,0),1)</f>
        <v>-</v>
      </c>
      <c r="BQ171" s="9"/>
      <c r="BR171" s="19" t="str">
        <f t="shared" ref="BR171:CA176" ca="1" si="1362">OFFSET(BR$5,$B171,0)</f>
        <v>-</v>
      </c>
      <c r="BS171" s="19" t="str">
        <f t="shared" ca="1" si="1362"/>
        <v>-</v>
      </c>
      <c r="BT171" s="19" t="str">
        <f t="shared" ca="1" si="1362"/>
        <v>-</v>
      </c>
      <c r="BU171" s="19" t="str">
        <f t="shared" ca="1" si="1362"/>
        <v>-</v>
      </c>
      <c r="BV171" s="19" t="str">
        <f t="shared" ca="1" si="1362"/>
        <v>-</v>
      </c>
      <c r="BW171" s="19" t="str">
        <f t="shared" ca="1" si="1362"/>
        <v>-</v>
      </c>
      <c r="BX171" s="19" t="str">
        <f t="shared" ca="1" si="1362"/>
        <v>-</v>
      </c>
      <c r="BY171" s="19" t="str">
        <f t="shared" ca="1" si="1362"/>
        <v>-</v>
      </c>
      <c r="BZ171" s="19" t="str">
        <f t="shared" ca="1" si="1362"/>
        <v>-</v>
      </c>
      <c r="CA171" s="19" t="str">
        <f t="shared" ca="1" si="1362"/>
        <v>-</v>
      </c>
      <c r="CB171" s="9"/>
      <c r="CC171" s="12" t="b">
        <v>0</v>
      </c>
      <c r="CD171" s="12" t="b">
        <v>0</v>
      </c>
      <c r="CE171" s="12" t="b">
        <v>0</v>
      </c>
      <c r="CF171" s="12">
        <f>VALUE($K171&amp;$M171&amp;$N171&amp;$O171&amp;"1")</f>
        <v>22311</v>
      </c>
      <c r="CG171" s="144" t="b">
        <f>NOT(CE171)</f>
        <v>1</v>
      </c>
      <c r="CH171" s="12" t="s">
        <v>34</v>
      </c>
      <c r="CI171" s="12" t="b">
        <v>1</v>
      </c>
      <c r="CJ171" s="12">
        <f>VALUE($Q171&amp;$S171&amp;"01")</f>
        <v>7101</v>
      </c>
      <c r="CK171" s="19" t="str">
        <f t="shared" ref="CK171:CM171" ca="1" si="1363">OFFSET(CK$5,$B171,0)</f>
        <v>-</v>
      </c>
      <c r="CL171" s="19">
        <f t="shared" ca="1" si="1363"/>
        <v>1</v>
      </c>
      <c r="CM171" s="19">
        <f t="shared" ca="1" si="1363"/>
        <v>1</v>
      </c>
      <c r="CN171" s="9"/>
      <c r="CO171" s="444">
        <f t="shared" ref="CO171:CQ176" si="1364">INDEX(i.UserPeriod0,$AI171,CO$7)</f>
        <v>652</v>
      </c>
      <c r="CP171" s="444">
        <f t="shared" si="1364"/>
        <v>686</v>
      </c>
      <c r="CQ171" s="444">
        <f t="shared" si="1364"/>
        <v>721</v>
      </c>
      <c r="CR171" s="152">
        <f t="shared" ref="CR171:CT176" si="1365">7*INDEX(i.end_joining,1,CR$7+($AI171-1)*3)</f>
        <v>378</v>
      </c>
      <c r="CS171" s="152">
        <f t="shared" si="1365"/>
        <v>413</v>
      </c>
      <c r="CT171" s="152">
        <f t="shared" si="1365"/>
        <v>448</v>
      </c>
      <c r="CU171" s="19" t="str">
        <f t="shared" ref="CU171:DK176" ca="1" si="1366">OFFSET(CU$5,$B171,0)</f>
        <v>-</v>
      </c>
      <c r="CV171" s="19" t="str">
        <f t="shared" ca="1" si="1366"/>
        <v>-</v>
      </c>
      <c r="CW171" s="19" t="str">
        <f t="shared" ca="1" si="1366"/>
        <v>-</v>
      </c>
      <c r="CX171" s="19" t="str">
        <f t="shared" ca="1" si="1366"/>
        <v>-</v>
      </c>
      <c r="CY171" s="19" t="str">
        <f t="shared" ca="1" si="1366"/>
        <v>-</v>
      </c>
      <c r="CZ171" s="19" t="b">
        <f t="shared" ca="1" si="1366"/>
        <v>1</v>
      </c>
      <c r="DA171" s="19">
        <f t="shared" ca="1" si="1366"/>
        <v>0</v>
      </c>
      <c r="DB171" s="19">
        <f t="shared" ca="1" si="1366"/>
        <v>0</v>
      </c>
      <c r="DC171" s="19">
        <f t="shared" ca="1" si="1366"/>
        <v>0</v>
      </c>
      <c r="DD171" s="19">
        <f t="shared" ca="1" si="1366"/>
        <v>0</v>
      </c>
      <c r="DE171" s="19">
        <f t="shared" ca="1" si="1366"/>
        <v>0</v>
      </c>
      <c r="DF171" s="19">
        <f t="shared" ca="1" si="1366"/>
        <v>0</v>
      </c>
      <c r="DG171" s="19">
        <f t="shared" ca="1" si="1366"/>
        <v>0</v>
      </c>
      <c r="DH171" s="19">
        <f t="shared" ca="1" si="1366"/>
        <v>0</v>
      </c>
      <c r="DI171" s="19">
        <f t="shared" ca="1" si="1366"/>
        <v>0</v>
      </c>
      <c r="DJ171" s="19">
        <f t="shared" ca="1" si="1366"/>
        <v>0</v>
      </c>
      <c r="DK171" s="19">
        <f t="shared" ca="1" si="1366"/>
        <v>0</v>
      </c>
      <c r="DL171" s="19">
        <f t="shared" ref="DL171:ES176" ca="1" si="1367">OFFSET(DL$5,$B171,0)</f>
        <v>0</v>
      </c>
      <c r="DM171" s="19">
        <f t="shared" ca="1" si="1367"/>
        <v>1</v>
      </c>
      <c r="DN171" s="19">
        <f t="shared" ca="1" si="1367"/>
        <v>1</v>
      </c>
      <c r="DO171" s="19">
        <f t="shared" ca="1" si="1367"/>
        <v>0</v>
      </c>
      <c r="DP171" s="19" t="str">
        <f t="shared" ca="1" si="1367"/>
        <v>-</v>
      </c>
      <c r="DQ171" s="19" t="str">
        <f t="shared" ca="1" si="1367"/>
        <v>-</v>
      </c>
      <c r="DR171" s="19" t="str">
        <f t="shared" ca="1" si="1367"/>
        <v>-</v>
      </c>
      <c r="DS171" s="19" t="str">
        <f t="shared" ca="1" si="1367"/>
        <v>-</v>
      </c>
      <c r="DT171" s="19" t="str">
        <f t="shared" ca="1" si="1367"/>
        <v>-</v>
      </c>
      <c r="DU171" s="19">
        <f t="shared" ca="1" si="1367"/>
        <v>0</v>
      </c>
      <c r="DV171" s="19" t="str">
        <f t="shared" ca="1" si="1367"/>
        <v>-</v>
      </c>
      <c r="DW171" s="19" t="str">
        <f t="shared" ca="1" si="1367"/>
        <v>-</v>
      </c>
      <c r="DX171" s="19" t="str">
        <f t="shared" ca="1" si="1367"/>
        <v>-</v>
      </c>
      <c r="DY171" s="19" t="str">
        <f t="shared" ca="1" si="1367"/>
        <v>-</v>
      </c>
      <c r="DZ171" s="19" t="str">
        <f t="shared" ca="1" si="1367"/>
        <v>-</v>
      </c>
      <c r="EA171" s="19" t="str">
        <f t="shared" ca="1" si="1367"/>
        <v>-</v>
      </c>
      <c r="EB171" s="19" t="str">
        <f t="shared" ca="1" si="1367"/>
        <v>-</v>
      </c>
      <c r="EC171" s="19" t="str">
        <f t="shared" ca="1" si="1367"/>
        <v>-</v>
      </c>
      <c r="ED171" s="19">
        <f t="shared" ca="1" si="1367"/>
        <v>0</v>
      </c>
      <c r="EE171" s="19">
        <f t="shared" ca="1" si="1367"/>
        <v>0</v>
      </c>
      <c r="EF171" s="19">
        <f t="shared" ca="1" si="1367"/>
        <v>0</v>
      </c>
      <c r="EG171" s="19">
        <f t="shared" ca="1" si="1367"/>
        <v>0</v>
      </c>
      <c r="EH171" s="19">
        <f t="shared" ca="1" si="1367"/>
        <v>0</v>
      </c>
      <c r="EI171" s="19">
        <f t="shared" ca="1" si="1367"/>
        <v>0</v>
      </c>
      <c r="EJ171" s="19">
        <f t="shared" ca="1" si="1367"/>
        <v>0</v>
      </c>
      <c r="EK171" s="19">
        <f t="shared" ca="1" si="1367"/>
        <v>0</v>
      </c>
      <c r="EL171" s="19">
        <f t="shared" ca="1" si="1367"/>
        <v>0</v>
      </c>
      <c r="EM171" s="19">
        <f t="shared" ca="1" si="1367"/>
        <v>0</v>
      </c>
      <c r="EN171" s="19">
        <f t="shared" ca="1" si="1367"/>
        <v>0</v>
      </c>
      <c r="EO171" s="19">
        <f t="shared" ca="1" si="1367"/>
        <v>0</v>
      </c>
      <c r="EP171" s="19">
        <f t="shared" ca="1" si="1367"/>
        <v>0</v>
      </c>
      <c r="EQ171" s="19">
        <f t="shared" ca="1" si="1367"/>
        <v>0</v>
      </c>
      <c r="ER171" s="19">
        <f t="shared" ca="1" si="1367"/>
        <v>0</v>
      </c>
      <c r="ES171" s="19">
        <f t="shared" ca="1" si="1367"/>
        <v>0</v>
      </c>
      <c r="ET171" s="19">
        <f t="shared" ref="ET171:FI175" ca="1" si="1368">OFFSET(ET$5,$B171,0)</f>
        <v>0</v>
      </c>
      <c r="EU171" s="19">
        <f t="shared" ca="1" si="1368"/>
        <v>0</v>
      </c>
      <c r="EV171" s="19">
        <f t="shared" ca="1" si="1368"/>
        <v>0</v>
      </c>
      <c r="EW171" s="19">
        <f t="shared" ca="1" si="1368"/>
        <v>0</v>
      </c>
      <c r="EX171" s="19">
        <f t="shared" ca="1" si="1368"/>
        <v>0</v>
      </c>
      <c r="EY171" s="19">
        <f t="shared" ca="1" si="1368"/>
        <v>0</v>
      </c>
      <c r="EZ171" s="19">
        <f t="shared" ca="1" si="1368"/>
        <v>0</v>
      </c>
      <c r="FA171" s="19">
        <f t="shared" ca="1" si="1368"/>
        <v>0</v>
      </c>
      <c r="FB171" s="19">
        <f t="shared" ca="1" si="1368"/>
        <v>0</v>
      </c>
      <c r="FC171" s="19">
        <f t="shared" ca="1" si="1368"/>
        <v>0</v>
      </c>
      <c r="FD171" s="19">
        <f t="shared" ca="1" si="1368"/>
        <v>0</v>
      </c>
      <c r="FE171" s="19">
        <f t="shared" ca="1" si="1368"/>
        <v>0</v>
      </c>
      <c r="FF171" s="19">
        <f t="shared" ca="1" si="1368"/>
        <v>0</v>
      </c>
      <c r="FG171" s="19">
        <f t="shared" ca="1" si="1368"/>
        <v>0</v>
      </c>
      <c r="FH171" s="19">
        <f t="shared" ca="1" si="1368"/>
        <v>0</v>
      </c>
      <c r="FI171" s="19">
        <f t="shared" ca="1" si="1368"/>
        <v>0</v>
      </c>
      <c r="FJ171" s="19">
        <f t="shared" ref="FJ171:HK175" ca="1" si="1369">OFFSET(FJ$5,$B171,0)</f>
        <v>0</v>
      </c>
      <c r="FK171" s="19">
        <f t="shared" ca="1" si="1369"/>
        <v>0</v>
      </c>
      <c r="FL171" s="19">
        <f t="shared" ca="1" si="1369"/>
        <v>0</v>
      </c>
      <c r="FM171" s="19">
        <f t="shared" ca="1" si="1369"/>
        <v>0</v>
      </c>
      <c r="FN171" s="19">
        <f t="shared" ca="1" si="1369"/>
        <v>0</v>
      </c>
      <c r="FO171" s="19">
        <f t="shared" ca="1" si="1369"/>
        <v>0</v>
      </c>
      <c r="FP171" s="19">
        <f t="shared" ca="1" si="1369"/>
        <v>0</v>
      </c>
      <c r="FQ171" s="19">
        <f t="shared" ca="1" si="1369"/>
        <v>0</v>
      </c>
      <c r="FR171" s="19">
        <f t="shared" ca="1" si="1369"/>
        <v>0</v>
      </c>
      <c r="FS171" s="19">
        <f t="shared" ca="1" si="1369"/>
        <v>0</v>
      </c>
      <c r="FT171" s="19">
        <f t="shared" ca="1" si="1369"/>
        <v>0</v>
      </c>
      <c r="FU171" s="19">
        <f t="shared" ca="1" si="1369"/>
        <v>0</v>
      </c>
      <c r="FV171" s="19">
        <f t="shared" ca="1" si="1369"/>
        <v>0</v>
      </c>
      <c r="FW171" s="19">
        <f t="shared" ca="1" si="1369"/>
        <v>0</v>
      </c>
      <c r="FX171" s="19">
        <f t="shared" ca="1" si="1369"/>
        <v>0</v>
      </c>
      <c r="FY171" s="19">
        <f t="shared" ca="1" si="1369"/>
        <v>0</v>
      </c>
      <c r="FZ171" s="19">
        <f t="shared" ca="1" si="1369"/>
        <v>0</v>
      </c>
      <c r="GA171" s="19">
        <f t="shared" ca="1" si="1369"/>
        <v>0</v>
      </c>
      <c r="GB171" s="19">
        <f t="shared" ca="1" si="1369"/>
        <v>0</v>
      </c>
      <c r="GC171" s="19">
        <f t="shared" ca="1" si="1369"/>
        <v>0</v>
      </c>
      <c r="GD171" s="19">
        <f t="shared" ca="1" si="1369"/>
        <v>0</v>
      </c>
      <c r="GE171" s="19">
        <f t="shared" ca="1" si="1369"/>
        <v>0</v>
      </c>
      <c r="GF171" s="19">
        <f t="shared" ca="1" si="1369"/>
        <v>0</v>
      </c>
      <c r="GG171" s="19">
        <f t="shared" ca="1" si="1369"/>
        <v>0</v>
      </c>
      <c r="GH171" s="19">
        <f t="shared" ca="1" si="1369"/>
        <v>0</v>
      </c>
      <c r="GI171" s="19">
        <f t="shared" ca="1" si="1369"/>
        <v>0</v>
      </c>
      <c r="GJ171" s="19">
        <f t="shared" ca="1" si="1369"/>
        <v>0</v>
      </c>
      <c r="GK171" s="19">
        <f t="shared" ca="1" si="1369"/>
        <v>0</v>
      </c>
      <c r="GL171" s="19">
        <f t="shared" ca="1" si="1369"/>
        <v>0</v>
      </c>
      <c r="GM171" s="19">
        <f t="shared" ca="1" si="1369"/>
        <v>0</v>
      </c>
      <c r="GN171" s="19">
        <f t="shared" ca="1" si="1369"/>
        <v>0</v>
      </c>
      <c r="GO171" s="19">
        <f t="shared" ca="1" si="1369"/>
        <v>0</v>
      </c>
      <c r="GP171" s="19">
        <f t="shared" ca="1" si="1369"/>
        <v>0</v>
      </c>
      <c r="GQ171" s="19">
        <f t="shared" ca="1" si="1369"/>
        <v>0</v>
      </c>
      <c r="GR171" s="19">
        <f t="shared" ca="1" si="1369"/>
        <v>0</v>
      </c>
      <c r="GS171" s="19">
        <f t="shared" ca="1" si="1369"/>
        <v>0</v>
      </c>
      <c r="GT171" s="19">
        <f t="shared" ca="1" si="1369"/>
        <v>0</v>
      </c>
      <c r="GU171" s="19">
        <f t="shared" ca="1" si="1369"/>
        <v>0</v>
      </c>
      <c r="GV171" s="19">
        <f t="shared" ca="1" si="1369"/>
        <v>0</v>
      </c>
      <c r="GW171" s="19">
        <f t="shared" ca="1" si="1369"/>
        <v>0</v>
      </c>
      <c r="GX171" s="19">
        <f t="shared" ca="1" si="1369"/>
        <v>0</v>
      </c>
      <c r="GY171" s="19">
        <f t="shared" ca="1" si="1369"/>
        <v>0</v>
      </c>
      <c r="GZ171" s="19">
        <f t="shared" ca="1" si="1369"/>
        <v>0</v>
      </c>
      <c r="HA171" s="19">
        <f t="shared" ca="1" si="1369"/>
        <v>0</v>
      </c>
      <c r="HB171" s="19">
        <f t="shared" ca="1" si="1369"/>
        <v>0</v>
      </c>
      <c r="HC171" s="19">
        <f t="shared" ca="1" si="1369"/>
        <v>0</v>
      </c>
      <c r="HD171" s="19">
        <f t="shared" ca="1" si="1369"/>
        <v>0</v>
      </c>
      <c r="HE171" s="19">
        <f t="shared" ca="1" si="1369"/>
        <v>0</v>
      </c>
      <c r="HF171" s="19">
        <f t="shared" ca="1" si="1369"/>
        <v>0</v>
      </c>
      <c r="HG171" s="19">
        <f t="shared" ca="1" si="1369"/>
        <v>0</v>
      </c>
      <c r="HH171" s="19">
        <f t="shared" ca="1" si="1369"/>
        <v>0</v>
      </c>
      <c r="HI171" s="19">
        <f t="shared" ca="1" si="1369"/>
        <v>0</v>
      </c>
      <c r="HJ171" s="19">
        <f t="shared" ca="1" si="1369"/>
        <v>0</v>
      </c>
      <c r="HK171" s="19">
        <f t="shared" ca="1" si="1369"/>
        <v>0</v>
      </c>
      <c r="HL171" s="19">
        <f t="shared" ref="HL171:ID175" ca="1" si="1370">OFFSET(HL$5,$B171,0)</f>
        <v>0</v>
      </c>
      <c r="HM171" s="19">
        <f t="shared" ca="1" si="1370"/>
        <v>0</v>
      </c>
      <c r="HN171" s="19">
        <f t="shared" ca="1" si="1370"/>
        <v>0</v>
      </c>
      <c r="HO171" s="19">
        <f t="shared" ca="1" si="1370"/>
        <v>0</v>
      </c>
      <c r="HP171" s="19">
        <f t="shared" ca="1" si="1370"/>
        <v>0</v>
      </c>
      <c r="HQ171" s="19">
        <f t="shared" ca="1" si="1370"/>
        <v>0</v>
      </c>
      <c r="HR171" s="19">
        <f t="shared" ca="1" si="1370"/>
        <v>0</v>
      </c>
      <c r="HS171" s="19">
        <f t="shared" ca="1" si="1370"/>
        <v>0</v>
      </c>
      <c r="HT171" s="19">
        <f t="shared" ca="1" si="1370"/>
        <v>0</v>
      </c>
      <c r="HU171" s="19">
        <f t="shared" ca="1" si="1370"/>
        <v>0</v>
      </c>
      <c r="HV171" s="19">
        <f t="shared" ca="1" si="1370"/>
        <v>0</v>
      </c>
      <c r="HW171" s="19">
        <f t="shared" ca="1" si="1370"/>
        <v>0</v>
      </c>
      <c r="HX171" s="19">
        <f t="shared" ca="1" si="1370"/>
        <v>0</v>
      </c>
      <c r="HY171" s="19">
        <f t="shared" ca="1" si="1370"/>
        <v>0</v>
      </c>
      <c r="HZ171" s="19">
        <f t="shared" ca="1" si="1370"/>
        <v>0</v>
      </c>
      <c r="IA171" s="19">
        <f t="shared" ca="1" si="1370"/>
        <v>0</v>
      </c>
      <c r="IB171" s="19">
        <f t="shared" ca="1" si="1370"/>
        <v>0</v>
      </c>
      <c r="IC171" s="19">
        <f t="shared" ca="1" si="1370"/>
        <v>0</v>
      </c>
      <c r="ID171" s="19">
        <f t="shared" ca="1" si="1370"/>
        <v>0</v>
      </c>
      <c r="IE171" s="5">
        <f t="shared" ref="IE171:IE176" si="1371">INDEX(i.TOL,$N171,IE$7)</f>
        <v>67</v>
      </c>
      <c r="IF171" s="9"/>
      <c r="IG171" s="5">
        <f t="shared" ref="IG171:IJ176" si="1372">INDEX(i.FlkStrctr,$M171,IG$7)</f>
        <v>1</v>
      </c>
      <c r="IH171" s="5" t="b">
        <f t="shared" si="1372"/>
        <v>0</v>
      </c>
      <c r="II171" s="19">
        <f t="shared" ref="II171:JN176" ca="1" si="1373">OFFSET(II$5,$B171,0)</f>
        <v>0</v>
      </c>
      <c r="IJ171" s="5">
        <f t="shared" si="1372"/>
        <v>55</v>
      </c>
      <c r="IK171" s="19">
        <f t="shared" ca="1" si="1373"/>
        <v>1</v>
      </c>
      <c r="IL171" s="19">
        <f t="shared" ca="1" si="1373"/>
        <v>0</v>
      </c>
      <c r="IM171" s="19">
        <f t="shared" ca="1" si="1373"/>
        <v>0</v>
      </c>
      <c r="IN171" s="19">
        <f t="shared" ca="1" si="1373"/>
        <v>0</v>
      </c>
      <c r="IO171" s="19">
        <f t="shared" ca="1" si="1373"/>
        <v>0</v>
      </c>
      <c r="IP171" s="19">
        <f t="shared" ca="1" si="1373"/>
        <v>0</v>
      </c>
      <c r="IQ171" s="19">
        <f t="shared" ca="1" si="1373"/>
        <v>0</v>
      </c>
      <c r="IR171" s="19">
        <f t="shared" ca="1" si="1373"/>
        <v>0</v>
      </c>
      <c r="IS171" s="19">
        <f t="shared" ca="1" si="1373"/>
        <v>0</v>
      </c>
      <c r="IT171" s="19">
        <f t="shared" ca="1" si="1373"/>
        <v>0</v>
      </c>
      <c r="IU171" s="19">
        <f t="shared" ca="1" si="1373"/>
        <v>0</v>
      </c>
      <c r="IV171" s="19">
        <f t="shared" ca="1" si="1373"/>
        <v>0</v>
      </c>
      <c r="IW171" s="19">
        <f t="shared" ca="1" si="1373"/>
        <v>0</v>
      </c>
      <c r="IX171" s="19">
        <f t="shared" ca="1" si="1373"/>
        <v>0</v>
      </c>
      <c r="IY171" s="19">
        <f t="shared" ca="1" si="1373"/>
        <v>0</v>
      </c>
      <c r="IZ171" s="19">
        <f t="shared" ca="1" si="1373"/>
        <v>0</v>
      </c>
      <c r="JA171" s="19">
        <f t="shared" ca="1" si="1373"/>
        <v>0</v>
      </c>
      <c r="JB171" s="19">
        <f t="shared" ca="1" si="1373"/>
        <v>0</v>
      </c>
      <c r="JC171" s="19">
        <f t="shared" ca="1" si="1373"/>
        <v>0</v>
      </c>
      <c r="JD171" s="19">
        <f t="shared" ca="1" si="1373"/>
        <v>0</v>
      </c>
      <c r="JE171" s="19">
        <f t="shared" ca="1" si="1373"/>
        <v>0</v>
      </c>
      <c r="JF171" s="19">
        <f t="shared" ca="1" si="1373"/>
        <v>0</v>
      </c>
      <c r="JG171" s="5">
        <f t="shared" ref="JG171:JK176" si="1374">INDEX(i_dryman,($AF171-1)*4+INDEX(i.StdELMan,($K171-1)*12+($M171-1)*3+$N171,JG$8),JG$7)</f>
        <v>1.2500000000000001E-2</v>
      </c>
      <c r="JH171" s="567">
        <f t="shared" si="1374"/>
        <v>0</v>
      </c>
      <c r="JI171" s="5">
        <f t="shared" si="1374"/>
        <v>6.25E-2</v>
      </c>
      <c r="JJ171" s="5">
        <f t="shared" si="1374"/>
        <v>6.25E-2</v>
      </c>
      <c r="JK171" s="5">
        <f t="shared" si="1374"/>
        <v>6.25E-2</v>
      </c>
      <c r="JL171" s="19">
        <f t="shared" ca="1" si="1373"/>
        <v>1</v>
      </c>
      <c r="JM171" s="19">
        <f t="shared" ca="1" si="1373"/>
        <v>0</v>
      </c>
      <c r="JN171" s="19">
        <f t="shared" ca="1" si="1373"/>
        <v>1</v>
      </c>
      <c r="JO171" s="9"/>
      <c r="JP171" s="5" t="b">
        <f t="shared" ref="JP171:JP176" ca="1" si="1375">IF($L171&lt;&gt;0,INDEX(i.cropgraze_inc,$L171,JP$7),OFFSET(JP$5,$B171,0))</f>
        <v>0</v>
      </c>
      <c r="JQ171" s="477" t="b">
        <v>1</v>
      </c>
      <c r="JR171" s="477">
        <v>9.6</v>
      </c>
      <c r="JS171" s="5" t="b">
        <f t="shared" ref="JS171:JU176" si="1376">($N171=JS$11)</f>
        <v>0</v>
      </c>
      <c r="JT171" s="5" t="b">
        <f t="shared" si="1376"/>
        <v>0</v>
      </c>
      <c r="JU171" s="5" t="b">
        <f t="shared" si="1376"/>
        <v>1</v>
      </c>
      <c r="JV171" s="144">
        <f>$O171</f>
        <v>1</v>
      </c>
      <c r="JW171" s="144">
        <f t="shared" ref="JW171" si="1377">$O171</f>
        <v>1</v>
      </c>
      <c r="JX171" s="12" t="s">
        <v>34</v>
      </c>
      <c r="JY171" s="12" t="s">
        <v>34</v>
      </c>
      <c r="JZ171" s="12" t="s">
        <v>34</v>
      </c>
      <c r="KA171" s="12" t="s">
        <v>34</v>
      </c>
      <c r="KB171" s="12">
        <v>1</v>
      </c>
      <c r="KC171" s="12">
        <v>0.66</v>
      </c>
      <c r="KD171" s="244" t="s">
        <v>34</v>
      </c>
      <c r="KE171" s="5" t="b" cm="1">
        <f t="array" ref="KE171">IF(OR(KF171:KM171&lt;&gt;"-"),TRUE,"-")</f>
        <v>1</v>
      </c>
      <c r="KF171" s="12">
        <v>2</v>
      </c>
      <c r="KG171" s="12">
        <v>2</v>
      </c>
      <c r="KH171" s="12">
        <v>2</v>
      </c>
      <c r="KI171" s="12">
        <v>2</v>
      </c>
      <c r="KJ171" s="12">
        <v>2</v>
      </c>
      <c r="KK171" s="12">
        <v>2</v>
      </c>
      <c r="KL171" s="12">
        <v>2</v>
      </c>
      <c r="KM171" s="12">
        <v>2</v>
      </c>
      <c r="KN171" s="5" t="str">
        <f t="array" ref="KN171">IF(OR(KO171:KU171&lt;&gt;"-"),TRUE,"-")</f>
        <v>-</v>
      </c>
      <c r="KO171" s="12" t="s">
        <v>34</v>
      </c>
      <c r="KP171" s="12" t="s">
        <v>34</v>
      </c>
      <c r="KQ171" s="12" t="s">
        <v>34</v>
      </c>
      <c r="KR171" s="12" t="s">
        <v>34</v>
      </c>
      <c r="KS171" s="12" t="s">
        <v>34</v>
      </c>
      <c r="KT171" s="12" t="s">
        <v>34</v>
      </c>
      <c r="KU171" s="12" t="s">
        <v>34</v>
      </c>
      <c r="KV171" s="12" t="b">
        <v>0</v>
      </c>
      <c r="KW171" s="144">
        <f t="shared" ref="KW171:KW176" si="1378">IF($AI171=6,0,$KX171)</f>
        <v>2</v>
      </c>
      <c r="KX171" s="12">
        <v>2</v>
      </c>
      <c r="KY171" s="12" t="b">
        <v>0</v>
      </c>
      <c r="KZ171" s="12" t="s">
        <v>34</v>
      </c>
      <c r="LA171" s="5" t="str">
        <f t="shared" ref="LA171:LD176" si="1379">INDEX(i.FlkStrctr,$M171,LA$7)</f>
        <v>-</v>
      </c>
      <c r="LB171" s="5" t="str">
        <f t="shared" si="1379"/>
        <v>-</v>
      </c>
      <c r="LC171" s="5" t="str">
        <f t="shared" si="1379"/>
        <v>-</v>
      </c>
      <c r="LD171" s="5" t="str">
        <f t="shared" si="1379"/>
        <v>-</v>
      </c>
      <c r="LE171" s="12" t="b">
        <v>0</v>
      </c>
      <c r="LF171" s="244" t="s">
        <v>34</v>
      </c>
      <c r="LG171" s="244" t="s">
        <v>34</v>
      </c>
      <c r="LH171" s="12" t="b">
        <v>1</v>
      </c>
      <c r="LI171" s="12">
        <v>0.75</v>
      </c>
      <c r="LJ171" s="144">
        <f>LI171</f>
        <v>0.75</v>
      </c>
      <c r="LK171" s="12">
        <v>0.99</v>
      </c>
      <c r="LL171" s="12">
        <v>0.5</v>
      </c>
      <c r="LM171" s="12">
        <v>0</v>
      </c>
      <c r="LN171" s="12">
        <v>0</v>
      </c>
      <c r="LO171" s="12" t="s">
        <v>34</v>
      </c>
      <c r="LP171" s="5" cm="1">
        <f t="array" ref="LP171">INDEX(i.meatgrid,$Q171,LP$7)</f>
        <v>1092</v>
      </c>
      <c r="LQ171" s="5" t="str" cm="1">
        <f t="array" ref="LQ171">INDEX(i.meatgrid,$Q171,LQ$7)</f>
        <v>-</v>
      </c>
      <c r="LR171" s="19" t="str">
        <f t="shared" ref="LR171:LU176" ca="1" si="1380">OFFSET(LR$5,$B171,0)</f>
        <v>-</v>
      </c>
      <c r="LS171" s="5">
        <f t="shared" ref="LS171:LS176" si="1381">INDEX(i.conservation,$W171+1,$N171)</f>
        <v>1</v>
      </c>
      <c r="LT171" s="9"/>
      <c r="LU171" s="19">
        <f t="shared" ref="LU171:LX176" ca="1" si="1382">OFFSET(LU$5,$B171,0)</f>
        <v>70</v>
      </c>
      <c r="LV171" s="19">
        <f t="shared" ca="1" si="1382"/>
        <v>50</v>
      </c>
      <c r="LW171" s="19">
        <f t="shared" ca="1" si="1382"/>
        <v>80</v>
      </c>
      <c r="LX171" s="19">
        <f t="shared" ca="1" si="1382"/>
        <v>50</v>
      </c>
      <c r="LY171" s="5" t="b" cm="1">
        <f t="array" ref="LY171">INDEX(i.meatgrid,$Q171,LY$7)</f>
        <v>1</v>
      </c>
      <c r="LZ171" s="5" t="b" cm="1">
        <f t="array" ref="LZ171">INDEX(i.meatgrid,$Q171,LZ$7)</f>
        <v>0</v>
      </c>
      <c r="MA171" s="5" t="str" cm="1">
        <f t="array" ref="MA171">INDEX(i.meatgrid,$Q171,MA$7)</f>
        <v>-</v>
      </c>
      <c r="MB171" s="5" t="str" cm="1">
        <f t="array" ref="MB171">INDEX(i.meatgrid,$Q171,MB$7)</f>
        <v>-</v>
      </c>
      <c r="MC171" s="19">
        <f t="shared" ref="MC171:MC176" ca="1" si="1383">OFFSET(MC$5,$B171,0)</f>
        <v>1</v>
      </c>
      <c r="MD171" s="5">
        <f t="shared" ref="MD171:MD176" si="1384">INDEX(i.MeatPrices,$S171,MD$7)</f>
        <v>1</v>
      </c>
      <c r="ME171" s="5" cm="1">
        <f t="array" ref="ME171">INDEX(i.meatgrid,$Q171,ME$7)</f>
        <v>0</v>
      </c>
      <c r="MF171" s="5" cm="1">
        <f t="array" ref="MF171">INDEX(i.meatgrid,$Q171,MF$7)</f>
        <v>0</v>
      </c>
      <c r="MG171" s="5" cm="1">
        <f t="array" ref="MG171">INDEX(i.meatgrid,$Q171,MG$7)</f>
        <v>0</v>
      </c>
      <c r="MH171" s="5" cm="1">
        <f t="array" ref="MH171">INDEX(i.meatgrid,$Q171,MH$7)</f>
        <v>0</v>
      </c>
      <c r="MI171" s="5" cm="1">
        <f t="array" ref="MI171">INDEX(i.meatgrid,$Q171,MI$7)</f>
        <v>0</v>
      </c>
      <c r="MJ171" s="5" cm="1">
        <f t="array" ref="MJ171">INDEX(i.meatgrid,$Q171,MJ$7)</f>
        <v>1</v>
      </c>
      <c r="MK171" s="5" cm="1">
        <f t="array" ref="MK171">INDEX(i.meatgrid,$Q171,MK$7)</f>
        <v>1</v>
      </c>
      <c r="ML171" s="5" cm="1">
        <f t="array" ref="ML171">INDEX(i.meatgrid,$Q171,ML$7)</f>
        <v>1</v>
      </c>
      <c r="MM171" s="19">
        <f t="shared" ref="MM171:MM176" ca="1" si="1385">OFFSET(MM$5,$B171,0)</f>
        <v>1</v>
      </c>
      <c r="MN171" s="9"/>
      <c r="MO171" s="19" t="b">
        <f t="shared" ref="MO171:ND176" ca="1" si="1386">OFFSET(MO$5,$B171,0)</f>
        <v>0</v>
      </c>
      <c r="MP171" s="19" t="b">
        <f t="shared" ca="1" si="1386"/>
        <v>0</v>
      </c>
      <c r="MQ171" s="19">
        <f ca="1">OFFSET(MQ$5,$B171,0)</f>
        <v>1</v>
      </c>
      <c r="MR171" s="19">
        <f t="shared" ref="MR171:OT176" ca="1" si="1387">OFFSET(MR$5,$B171,0)</f>
        <v>0.75</v>
      </c>
      <c r="MS171" s="19">
        <f t="shared" ca="1" si="1387"/>
        <v>0.75</v>
      </c>
      <c r="MT171" s="19">
        <f t="shared" ca="1" si="1387"/>
        <v>0.8</v>
      </c>
      <c r="MU171" s="19">
        <f t="shared" ca="1" si="1387"/>
        <v>0.82499999999999996</v>
      </c>
      <c r="MV171" s="19">
        <f t="shared" ca="1" si="1387"/>
        <v>0.875</v>
      </c>
      <c r="MW171" s="19">
        <f t="shared" ca="1" si="1387"/>
        <v>0.9</v>
      </c>
      <c r="MX171" s="19">
        <f t="shared" ca="1" si="1387"/>
        <v>1</v>
      </c>
      <c r="MY171" s="19">
        <f t="shared" ca="1" si="1387"/>
        <v>0.875</v>
      </c>
      <c r="MZ171" s="19" t="b">
        <f t="shared" ca="1" si="1387"/>
        <v>1</v>
      </c>
      <c r="NA171" s="19">
        <f t="shared" ca="1" si="1387"/>
        <v>74.989999999999995</v>
      </c>
      <c r="NB171" s="19" t="str">
        <f t="shared" ca="1" si="1387"/>
        <v>-</v>
      </c>
      <c r="NC171" s="19" t="str">
        <f t="shared" ca="1" si="1387"/>
        <v>-</v>
      </c>
      <c r="ND171" s="19" t="str">
        <f t="shared" ca="1" si="1387"/>
        <v>-</v>
      </c>
      <c r="NE171" s="19" t="str">
        <f t="shared" ca="1" si="1387"/>
        <v>-</v>
      </c>
      <c r="NF171" s="19" t="str">
        <f t="shared" ca="1" si="1387"/>
        <v>-</v>
      </c>
      <c r="NG171" s="19" t="str">
        <f t="shared" ca="1" si="1387"/>
        <v>-</v>
      </c>
      <c r="NH171" s="19" t="str">
        <f t="shared" ca="1" si="1387"/>
        <v>-</v>
      </c>
      <c r="NI171" s="19">
        <f t="shared" ca="1" si="1387"/>
        <v>36.99</v>
      </c>
      <c r="NJ171" s="19">
        <f t="shared" ca="1" si="1387"/>
        <v>36.99</v>
      </c>
      <c r="NK171" s="19" t="str">
        <f t="shared" ca="1" si="1387"/>
        <v>-</v>
      </c>
      <c r="NL171" s="19" t="str">
        <f t="shared" ca="1" si="1387"/>
        <v>-</v>
      </c>
      <c r="NM171" s="19" t="str">
        <f t="shared" ca="1" si="1387"/>
        <v>-</v>
      </c>
      <c r="NN171" s="19" t="str">
        <f t="shared" ca="1" si="1387"/>
        <v>-</v>
      </c>
      <c r="NO171" s="19" t="str">
        <f t="shared" ca="1" si="1387"/>
        <v>-</v>
      </c>
      <c r="NP171" s="19">
        <f t="shared" ca="1" si="1387"/>
        <v>49.99</v>
      </c>
      <c r="NQ171" s="19">
        <f t="shared" ca="1" si="1387"/>
        <v>49.99</v>
      </c>
      <c r="NR171" s="19">
        <f t="shared" ca="1" si="1387"/>
        <v>49.99</v>
      </c>
      <c r="NS171" s="19">
        <f t="shared" ca="1" si="1387"/>
        <v>49.99</v>
      </c>
      <c r="NT171" s="19">
        <f t="shared" ca="1" si="1387"/>
        <v>49.99</v>
      </c>
      <c r="NU171" s="19">
        <f t="shared" ca="1" si="1387"/>
        <v>49.99</v>
      </c>
      <c r="NV171" s="19">
        <f t="shared" ca="1" si="1387"/>
        <v>49.99</v>
      </c>
      <c r="NW171" s="19">
        <f t="shared" ca="1" si="1387"/>
        <v>49.99</v>
      </c>
      <c r="NX171" s="19">
        <f t="shared" ca="1" si="1387"/>
        <v>412.99</v>
      </c>
      <c r="NY171" s="19">
        <f t="shared" ca="1" si="1387"/>
        <v>412.99</v>
      </c>
      <c r="NZ171" s="19" t="str">
        <f t="shared" ca="1" si="1387"/>
        <v>-</v>
      </c>
      <c r="OA171" s="19" t="str">
        <f t="shared" ca="1" si="1387"/>
        <v>-</v>
      </c>
      <c r="OB171" s="19" t="str">
        <f t="shared" ca="1" si="1387"/>
        <v>-</v>
      </c>
      <c r="OC171" s="19" t="str">
        <f t="shared" ca="1" si="1387"/>
        <v>-</v>
      </c>
      <c r="OD171" s="19" t="str">
        <f t="shared" ca="1" si="1387"/>
        <v>-</v>
      </c>
      <c r="OE171" s="19">
        <f t="shared" ca="1" si="1387"/>
        <v>6.8900000000000006</v>
      </c>
      <c r="OF171" s="19">
        <f t="shared" ca="1" si="1387"/>
        <v>6.8900000000000006</v>
      </c>
      <c r="OG171" s="19">
        <f t="shared" ca="1" si="1387"/>
        <v>6.8900000000000006</v>
      </c>
      <c r="OH171" s="19">
        <f t="shared" ca="1" si="1387"/>
        <v>6.8900000000000006</v>
      </c>
      <c r="OI171" s="19">
        <f t="shared" ca="1" si="1387"/>
        <v>6.8900000000000006</v>
      </c>
      <c r="OJ171" s="19">
        <f t="shared" ca="1" si="1387"/>
        <v>6.8900000000000006</v>
      </c>
      <c r="OK171" s="19">
        <f t="shared" ca="1" si="1387"/>
        <v>6.8900000000000006</v>
      </c>
      <c r="OL171" s="19">
        <f t="shared" ca="1" si="1387"/>
        <v>6.8900000000000006</v>
      </c>
      <c r="OM171" s="19">
        <f t="shared" ca="1" si="1387"/>
        <v>346.99</v>
      </c>
      <c r="ON171" s="19">
        <f t="shared" ca="1" si="1387"/>
        <v>346.99</v>
      </c>
      <c r="OO171" s="19" t="str">
        <f t="shared" ca="1" si="1387"/>
        <v>-</v>
      </c>
      <c r="OP171" s="19" t="str">
        <f t="shared" ca="1" si="1387"/>
        <v>-</v>
      </c>
      <c r="OQ171" s="19" t="str">
        <f t="shared" ca="1" si="1387"/>
        <v>-</v>
      </c>
      <c r="OR171" s="19" t="str">
        <f t="shared" ca="1" si="1387"/>
        <v>-</v>
      </c>
      <c r="OS171" s="19" t="str">
        <f t="shared" ca="1" si="1387"/>
        <v>-</v>
      </c>
      <c r="OT171" s="19">
        <f t="shared" ca="1" si="1387"/>
        <v>0</v>
      </c>
      <c r="OU171" s="24">
        <v>0</v>
      </c>
    </row>
    <row r="172" spans="1:411" outlineLevel="2">
      <c r="A172" s="21">
        <f t="shared" si="158"/>
        <v>167</v>
      </c>
      <c r="B172" s="29">
        <f ca="1">OFFSET(B172,-1,-1)</f>
        <v>166</v>
      </c>
      <c r="C172">
        <v>204</v>
      </c>
      <c r="D172" s="144" t="str">
        <f t="shared" ca="1" si="1348"/>
        <v>GSM</v>
      </c>
      <c r="E172" t="b">
        <v>0</v>
      </c>
      <c r="F172" t="b">
        <v>0</v>
      </c>
      <c r="G172" t="b">
        <f t="shared" si="1349"/>
        <v>0</v>
      </c>
      <c r="H172" s="237">
        <f ca="1">OFFSET(H172,-1,0)</f>
        <v>2</v>
      </c>
      <c r="I172" s="237">
        <f t="shared" ref="I172:T176" ca="1" si="1388">OFFSET(I172,-1,0)</f>
        <v>1</v>
      </c>
      <c r="J172" s="237" t="str">
        <f t="shared" ca="1" si="1388"/>
        <v/>
      </c>
      <c r="K172" s="237">
        <f t="shared" ca="1" si="1388"/>
        <v>2</v>
      </c>
      <c r="L172" s="237">
        <f t="shared" ca="1" si="1388"/>
        <v>2</v>
      </c>
      <c r="M172" s="237">
        <f t="shared" ca="1" si="1388"/>
        <v>2</v>
      </c>
      <c r="N172" s="237">
        <f t="shared" ca="1" si="1388"/>
        <v>3</v>
      </c>
      <c r="O172" s="237">
        <f t="shared" ca="1" si="1388"/>
        <v>1</v>
      </c>
      <c r="P172" s="237">
        <f t="shared" ca="1" si="1388"/>
        <v>1</v>
      </c>
      <c r="Q172" s="237">
        <f t="shared" ca="1" si="1388"/>
        <v>7</v>
      </c>
      <c r="R172" s="237">
        <f t="shared" ca="1" si="1388"/>
        <v>1</v>
      </c>
      <c r="S172" s="237">
        <f t="shared" ca="1" si="1388"/>
        <v>1</v>
      </c>
      <c r="T172" s="237">
        <f t="shared" ca="1" si="1388"/>
        <v>1</v>
      </c>
      <c r="U172" s="275"/>
      <c r="V172" s="275"/>
      <c r="W172" s="237">
        <f t="shared" ref="W172:W176" ca="1" si="1389">OFFSET(W172,-1,0)</f>
        <v>0</v>
      </c>
      <c r="X172" s="275"/>
      <c r="Y172" s="275">
        <f t="shared" ref="Y172:AE175" ca="1" si="1390">OFFSET(Y172,-1,0)</f>
        <v>0</v>
      </c>
      <c r="Z172" s="275">
        <f t="shared" ca="1" si="1390"/>
        <v>0</v>
      </c>
      <c r="AA172" s="275">
        <f t="shared" ca="1" si="1390"/>
        <v>0</v>
      </c>
      <c r="AB172" s="275">
        <f t="shared" ca="1" si="1390"/>
        <v>0</v>
      </c>
      <c r="AC172" s="275">
        <f t="shared" ca="1" si="1390"/>
        <v>0</v>
      </c>
      <c r="AD172" s="275">
        <f t="shared" ca="1" si="1390"/>
        <v>0</v>
      </c>
      <c r="AE172" s="275">
        <f t="shared" ca="1" si="1390"/>
        <v>0</v>
      </c>
      <c r="AF172" s="144">
        <f ca="1">INDEX(CHOOSE($N172,DataAutumn!i.AdultDrys,DataWinter!i.AdultDrys,DataSpring!i.AdultDrys),1,$M172)</f>
        <v>3</v>
      </c>
      <c r="AG172" s="5">
        <f t="shared" ca="1" si="1350"/>
        <v>2</v>
      </c>
      <c r="AH172" s="5">
        <f t="shared" ca="1" si="1350"/>
        <v>0</v>
      </c>
      <c r="AI172" s="5">
        <f t="shared" ca="1" si="1351"/>
        <v>1</v>
      </c>
      <c r="AJ172">
        <f t="shared" ca="1" si="1352"/>
        <v>5</v>
      </c>
      <c r="AL172" s="231" t="str">
        <f ca="1">TEXT(LEFT(OFFSET(AL172,-1,0),5)+1,"00000")&amp;MID(OFFSET(AL172,-1,0),6,FIND(" ",OFFSET(AL172,-1,0),7)-5)
&amp; $D172           &amp; " Day"&amp;INDEX(i.DOY,$N172,1)              &amp; IF($IG172=0," FWM","")&amp;IF($IG172=1," MWM","")&amp;IF($IG172=5," Mat","")&amp;IF($IH172=TRUE,"&amp;BBT","    ")
&amp;INDEX(DataMaster!$B$98:$B$105,$Q172,0)    &amp;IF(JQ172," SR"&amp;JR172,"")&amp; " WP"&amp;TEXT($MC172*100,"000p")           &amp; " MP"&amp;TEXT($MD172*100,"000p")           &amp; " GP"&amp;TEXT($MM172*100,"000p")
&amp; " (F"&amp;3+COUNTIF($CV172:$CY172,TRUE)&amp;3&amp;"N"&amp;$DM172&amp;$DN172&amp;")"</f>
        <v>00002 FeedSupply_DSP GSM Day204 MWM    Older Mutton SR9.6 WP100p MP100p GP100p (F33N33)</v>
      </c>
      <c r="AM172" s="9" t="str">
        <f ca="1">IF(COUNTIF(AL$5:AL172,AL172)=1,"-","Dup")</f>
        <v>-</v>
      </c>
      <c r="AN172" s="9"/>
      <c r="AO172" s="12" t="s">
        <v>34</v>
      </c>
      <c r="AP172" s="12" t="s">
        <v>34</v>
      </c>
      <c r="AQ172" s="12" t="s">
        <v>34</v>
      </c>
      <c r="AR172" s="12" t="s">
        <v>34</v>
      </c>
      <c r="AS172" s="12" t="s">
        <v>34</v>
      </c>
      <c r="AT172" s="12" t="s">
        <v>34</v>
      </c>
      <c r="AU172" s="12" t="s">
        <v>34</v>
      </c>
      <c r="AV172" s="12" t="s">
        <v>34</v>
      </c>
      <c r="AW172" s="9"/>
      <c r="AX172" s="5" t="b">
        <f t="shared" ca="1" si="1353"/>
        <v>0</v>
      </c>
      <c r="AY172" s="5" t="str">
        <f t="shared" ca="1" si="1353"/>
        <v>-</v>
      </c>
      <c r="AZ172" s="5" t="b">
        <f t="shared" ca="1" si="1353"/>
        <v>0</v>
      </c>
      <c r="BA172" s="5" t="b">
        <f t="shared" ca="1" si="1353"/>
        <v>1</v>
      </c>
      <c r="BB172" s="5" t="b">
        <f t="shared" ca="1" si="1353"/>
        <v>1</v>
      </c>
      <c r="BC172" s="144">
        <f t="shared" ca="1" si="1353"/>
        <v>0</v>
      </c>
      <c r="BD172" s="19" t="b">
        <f t="shared" ca="1" si="1354"/>
        <v>1</v>
      </c>
      <c r="BE172" s="9"/>
      <c r="BF172" s="5" t="str">
        <f t="shared" ca="1" si="1355"/>
        <v>-</v>
      </c>
      <c r="BG172" s="19" t="str">
        <f t="shared" ca="1" si="1356"/>
        <v>-</v>
      </c>
      <c r="BH172" s="19" t="str">
        <f t="shared" ca="1" si="1356"/>
        <v>-</v>
      </c>
      <c r="BI172" s="19" t="str">
        <f t="shared" ca="1" si="1356"/>
        <v>-</v>
      </c>
      <c r="BJ172" s="5" t="str">
        <f t="shared" ca="1" si="1357"/>
        <v>-</v>
      </c>
      <c r="BK172" s="19" t="str">
        <f t="shared" ca="1" si="1358"/>
        <v>-</v>
      </c>
      <c r="BL172" s="5" t="str">
        <f t="shared" ca="1" si="1359"/>
        <v>-</v>
      </c>
      <c r="BM172" s="19" t="str">
        <f t="shared" ca="1" si="1360"/>
        <v>-</v>
      </c>
      <c r="BN172" s="19" t="str">
        <f t="shared" ca="1" si="1360"/>
        <v>-</v>
      </c>
      <c r="BO172" s="19" t="str">
        <f t="shared" ca="1" si="1360"/>
        <v>-</v>
      </c>
      <c r="BP172" s="5" t="str">
        <f t="shared" ca="1" si="1361"/>
        <v>-</v>
      </c>
      <c r="BQ172" s="9"/>
      <c r="BR172" s="19" t="str">
        <f t="shared" ca="1" si="1362"/>
        <v>-</v>
      </c>
      <c r="BS172" s="19" t="str">
        <f t="shared" ca="1" si="1362"/>
        <v>-</v>
      </c>
      <c r="BT172" s="19" t="str">
        <f t="shared" ca="1" si="1362"/>
        <v>-</v>
      </c>
      <c r="BU172" s="19" t="str">
        <f t="shared" ca="1" si="1362"/>
        <v>-</v>
      </c>
      <c r="BV172" s="19" t="str">
        <f t="shared" ca="1" si="1362"/>
        <v>-</v>
      </c>
      <c r="BW172" s="19" t="str">
        <f t="shared" ca="1" si="1362"/>
        <v>-</v>
      </c>
      <c r="BX172" s="19" t="str">
        <f t="shared" ca="1" si="1362"/>
        <v>-</v>
      </c>
      <c r="BY172" s="19" t="str">
        <f t="shared" ca="1" si="1362"/>
        <v>-</v>
      </c>
      <c r="BZ172" s="19" t="str">
        <f t="shared" ca="1" si="1362"/>
        <v>-</v>
      </c>
      <c r="CA172" s="19" t="str">
        <f t="shared" ca="1" si="1362"/>
        <v>-</v>
      </c>
      <c r="CB172" s="9"/>
      <c r="CC172" s="12" t="b">
        <v>1</v>
      </c>
      <c r="CD172" s="12" t="b">
        <v>0</v>
      </c>
      <c r="CE172" s="12" t="b">
        <v>1</v>
      </c>
      <c r="CF172" s="12">
        <f t="shared" ref="CF172" ca="1" si="1391">VALUE($K172&amp;$M172&amp;$N172&amp;$Q172&amp;"1"&amp;"05")</f>
        <v>2237105</v>
      </c>
      <c r="CG172" s="12" t="b">
        <v>0</v>
      </c>
      <c r="CH172" s="12" t="s">
        <v>34</v>
      </c>
      <c r="CI172" s="19" t="b">
        <f t="shared" ref="CI172:CM176" ca="1" si="1392">OFFSET(CI$5,$B172,0)</f>
        <v>1</v>
      </c>
      <c r="CJ172" s="12">
        <f ca="1">VALUE($Q172&amp;$S172&amp;"02")</f>
        <v>7102</v>
      </c>
      <c r="CK172" s="19" t="str">
        <f t="shared" ca="1" si="1392"/>
        <v>-</v>
      </c>
      <c r="CL172" s="19">
        <f t="shared" ca="1" si="1392"/>
        <v>1</v>
      </c>
      <c r="CM172" s="19">
        <f t="shared" ca="1" si="1392"/>
        <v>1</v>
      </c>
      <c r="CN172" s="9"/>
      <c r="CO172" s="444">
        <f t="shared" ca="1" si="1364"/>
        <v>652</v>
      </c>
      <c r="CP172" s="444">
        <f t="shared" ca="1" si="1364"/>
        <v>686</v>
      </c>
      <c r="CQ172" s="444">
        <f t="shared" ca="1" si="1364"/>
        <v>721</v>
      </c>
      <c r="CR172" s="152">
        <f t="shared" ca="1" si="1365"/>
        <v>378</v>
      </c>
      <c r="CS172" s="152">
        <f t="shared" ca="1" si="1365"/>
        <v>413</v>
      </c>
      <c r="CT172" s="152">
        <f t="shared" ca="1" si="1365"/>
        <v>448</v>
      </c>
      <c r="CU172" s="19" t="str">
        <f t="shared" ca="1" si="1366"/>
        <v>-</v>
      </c>
      <c r="CV172" s="12" t="b">
        <v>0</v>
      </c>
      <c r="CW172" s="12" t="b">
        <v>0</v>
      </c>
      <c r="CX172" s="12" t="b">
        <v>0</v>
      </c>
      <c r="CY172" s="12" t="b">
        <v>0</v>
      </c>
      <c r="CZ172" s="19" t="b">
        <f t="shared" ca="1" si="1366"/>
        <v>1</v>
      </c>
      <c r="DA172" s="19">
        <f t="shared" ca="1" si="1366"/>
        <v>0</v>
      </c>
      <c r="DB172" s="19">
        <f t="shared" ca="1" si="1366"/>
        <v>0</v>
      </c>
      <c r="DC172" s="19">
        <f t="shared" ca="1" si="1366"/>
        <v>0</v>
      </c>
      <c r="DD172" s="19">
        <f t="shared" ca="1" si="1366"/>
        <v>0</v>
      </c>
      <c r="DE172" s="19">
        <f t="shared" ca="1" si="1366"/>
        <v>0</v>
      </c>
      <c r="DF172" s="19">
        <f t="shared" ca="1" si="1366"/>
        <v>0</v>
      </c>
      <c r="DG172" s="19">
        <f t="shared" ca="1" si="1366"/>
        <v>0</v>
      </c>
      <c r="DH172" s="19">
        <f t="shared" ca="1" si="1366"/>
        <v>0</v>
      </c>
      <c r="DI172" s="19">
        <f t="shared" ca="1" si="1366"/>
        <v>0</v>
      </c>
      <c r="DJ172" s="19">
        <f t="shared" ca="1" si="1366"/>
        <v>0</v>
      </c>
      <c r="DK172" s="19">
        <f t="shared" ca="1" si="1366"/>
        <v>0</v>
      </c>
      <c r="DL172" s="19">
        <f t="shared" ca="1" si="1367"/>
        <v>0</v>
      </c>
      <c r="DM172" s="12">
        <v>3</v>
      </c>
      <c r="DN172" s="12">
        <v>3</v>
      </c>
      <c r="DO172" s="12">
        <v>0</v>
      </c>
      <c r="DP172" s="12">
        <v>2</v>
      </c>
      <c r="DQ172" s="12">
        <v>-2</v>
      </c>
      <c r="DR172" s="19" t="str">
        <f t="shared" ca="1" si="1367"/>
        <v>-</v>
      </c>
      <c r="DS172" s="19" t="str">
        <f t="shared" ca="1" si="1367"/>
        <v>-</v>
      </c>
      <c r="DT172" s="19" t="str">
        <f t="shared" ca="1" si="1367"/>
        <v>-</v>
      </c>
      <c r="DU172" s="251">
        <f t="shared" ref="DU172:DU175" si="1393">DO172</f>
        <v>0</v>
      </c>
      <c r="DV172" s="251">
        <f>DP172</f>
        <v>2</v>
      </c>
      <c r="DW172" s="251">
        <f t="shared" ref="DW172:DW175" si="1394">DQ172</f>
        <v>-2</v>
      </c>
      <c r="DX172" s="19" t="str">
        <f t="shared" ca="1" si="1367"/>
        <v>-</v>
      </c>
      <c r="DY172" s="19" t="str">
        <f t="shared" ca="1" si="1367"/>
        <v>-</v>
      </c>
      <c r="DZ172" s="19" t="str">
        <f t="shared" ca="1" si="1367"/>
        <v>-</v>
      </c>
      <c r="EA172" s="19" t="str">
        <f t="shared" ca="1" si="1367"/>
        <v>-</v>
      </c>
      <c r="EB172" s="19" t="str">
        <f t="shared" ca="1" si="1367"/>
        <v>-</v>
      </c>
      <c r="EC172" s="19" t="str">
        <f t="shared" ca="1" si="1367"/>
        <v>-</v>
      </c>
      <c r="ED172" s="19">
        <f t="shared" ca="1" si="1367"/>
        <v>0</v>
      </c>
      <c r="EE172" s="19">
        <f t="shared" ca="1" si="1367"/>
        <v>0</v>
      </c>
      <c r="EF172" s="19">
        <f t="shared" ca="1" si="1367"/>
        <v>0</v>
      </c>
      <c r="EG172" s="19">
        <f t="shared" ca="1" si="1367"/>
        <v>0</v>
      </c>
      <c r="EH172" s="19">
        <f t="shared" ca="1" si="1367"/>
        <v>0</v>
      </c>
      <c r="EI172" s="19">
        <f t="shared" ca="1" si="1367"/>
        <v>0</v>
      </c>
      <c r="EJ172" s="19">
        <f t="shared" ca="1" si="1367"/>
        <v>0</v>
      </c>
      <c r="EK172" s="19">
        <f t="shared" ca="1" si="1367"/>
        <v>0</v>
      </c>
      <c r="EL172" s="19">
        <f t="shared" ca="1" si="1367"/>
        <v>0</v>
      </c>
      <c r="EM172" s="19">
        <f t="shared" ca="1" si="1367"/>
        <v>0</v>
      </c>
      <c r="EN172" s="19">
        <f t="shared" ca="1" si="1367"/>
        <v>0</v>
      </c>
      <c r="EO172" s="19">
        <f t="shared" ca="1" si="1367"/>
        <v>0</v>
      </c>
      <c r="EP172" s="19">
        <f t="shared" ca="1" si="1367"/>
        <v>0</v>
      </c>
      <c r="EQ172" s="19">
        <f t="shared" ca="1" si="1367"/>
        <v>0</v>
      </c>
      <c r="ER172" s="19">
        <f t="shared" ca="1" si="1367"/>
        <v>0</v>
      </c>
      <c r="ES172" s="19">
        <f t="shared" ca="1" si="1367"/>
        <v>0</v>
      </c>
      <c r="ET172" s="19">
        <f t="shared" ca="1" si="1368"/>
        <v>0</v>
      </c>
      <c r="EU172" s="19">
        <f t="shared" ca="1" si="1368"/>
        <v>0</v>
      </c>
      <c r="EV172" s="19">
        <f t="shared" ca="1" si="1368"/>
        <v>0</v>
      </c>
      <c r="EW172" s="19">
        <f t="shared" ca="1" si="1368"/>
        <v>0</v>
      </c>
      <c r="EX172" s="19">
        <f t="shared" ca="1" si="1368"/>
        <v>0</v>
      </c>
      <c r="EY172" s="19">
        <f t="shared" ca="1" si="1368"/>
        <v>0</v>
      </c>
      <c r="EZ172" s="19">
        <f t="shared" ca="1" si="1368"/>
        <v>0</v>
      </c>
      <c r="FA172" s="19">
        <f t="shared" ca="1" si="1368"/>
        <v>0</v>
      </c>
      <c r="FB172" s="19">
        <f t="shared" ca="1" si="1368"/>
        <v>0</v>
      </c>
      <c r="FC172" s="19">
        <f t="shared" ca="1" si="1368"/>
        <v>0</v>
      </c>
      <c r="FD172" s="19">
        <f t="shared" ca="1" si="1368"/>
        <v>0</v>
      </c>
      <c r="FE172" s="19">
        <f t="shared" ca="1" si="1368"/>
        <v>0</v>
      </c>
      <c r="FF172" s="19">
        <f t="shared" ca="1" si="1368"/>
        <v>0</v>
      </c>
      <c r="FG172" s="19">
        <f t="shared" ca="1" si="1368"/>
        <v>0</v>
      </c>
      <c r="FH172" s="19">
        <f t="shared" ca="1" si="1368"/>
        <v>0</v>
      </c>
      <c r="FI172" s="19">
        <f t="shared" ca="1" si="1368"/>
        <v>0</v>
      </c>
      <c r="FJ172" s="19">
        <f t="shared" ca="1" si="1369"/>
        <v>0</v>
      </c>
      <c r="FK172" s="19">
        <f t="shared" ca="1" si="1369"/>
        <v>0</v>
      </c>
      <c r="FL172" s="19">
        <f t="shared" ca="1" si="1369"/>
        <v>0</v>
      </c>
      <c r="FM172" s="19">
        <f t="shared" ca="1" si="1369"/>
        <v>0</v>
      </c>
      <c r="FN172" s="19">
        <f t="shared" ca="1" si="1369"/>
        <v>0</v>
      </c>
      <c r="FO172" s="19">
        <f t="shared" ca="1" si="1369"/>
        <v>0</v>
      </c>
      <c r="FP172" s="19">
        <f t="shared" ca="1" si="1369"/>
        <v>0</v>
      </c>
      <c r="FQ172" s="19">
        <f t="shared" ca="1" si="1369"/>
        <v>0</v>
      </c>
      <c r="FR172" s="19">
        <f t="shared" ca="1" si="1369"/>
        <v>0</v>
      </c>
      <c r="FS172" s="19">
        <f t="shared" ca="1" si="1369"/>
        <v>0</v>
      </c>
      <c r="FT172" s="19">
        <f t="shared" ca="1" si="1369"/>
        <v>0</v>
      </c>
      <c r="FU172" s="19">
        <f t="shared" ca="1" si="1369"/>
        <v>0</v>
      </c>
      <c r="FV172" s="19">
        <f t="shared" ca="1" si="1369"/>
        <v>0</v>
      </c>
      <c r="FW172" s="19">
        <f t="shared" ca="1" si="1369"/>
        <v>0</v>
      </c>
      <c r="FX172" s="19">
        <f t="shared" ca="1" si="1369"/>
        <v>0</v>
      </c>
      <c r="FY172" s="19">
        <f t="shared" ca="1" si="1369"/>
        <v>0</v>
      </c>
      <c r="FZ172" s="19">
        <f t="shared" ca="1" si="1369"/>
        <v>0</v>
      </c>
      <c r="GA172" s="19">
        <f t="shared" ca="1" si="1369"/>
        <v>0</v>
      </c>
      <c r="GB172" s="19">
        <f t="shared" ca="1" si="1369"/>
        <v>0</v>
      </c>
      <c r="GC172" s="19">
        <f t="shared" ca="1" si="1369"/>
        <v>0</v>
      </c>
      <c r="GD172" s="19">
        <f t="shared" ca="1" si="1369"/>
        <v>0</v>
      </c>
      <c r="GE172" s="19">
        <f t="shared" ca="1" si="1369"/>
        <v>0</v>
      </c>
      <c r="GF172" s="19">
        <f t="shared" ca="1" si="1369"/>
        <v>0</v>
      </c>
      <c r="GG172" s="19">
        <f t="shared" ca="1" si="1369"/>
        <v>0</v>
      </c>
      <c r="GH172" s="19">
        <f t="shared" ca="1" si="1369"/>
        <v>0</v>
      </c>
      <c r="GI172" s="19">
        <f t="shared" ca="1" si="1369"/>
        <v>0</v>
      </c>
      <c r="GJ172" s="19">
        <f t="shared" ca="1" si="1369"/>
        <v>0</v>
      </c>
      <c r="GK172" s="19">
        <f t="shared" ca="1" si="1369"/>
        <v>0</v>
      </c>
      <c r="GL172" s="19">
        <f t="shared" ca="1" si="1369"/>
        <v>0</v>
      </c>
      <c r="GM172" s="19">
        <f t="shared" ca="1" si="1369"/>
        <v>0</v>
      </c>
      <c r="GN172" s="19">
        <f t="shared" ca="1" si="1369"/>
        <v>0</v>
      </c>
      <c r="GO172" s="19">
        <f t="shared" ca="1" si="1369"/>
        <v>0</v>
      </c>
      <c r="GP172" s="19">
        <f t="shared" ca="1" si="1369"/>
        <v>0</v>
      </c>
      <c r="GQ172" s="19">
        <f t="shared" ca="1" si="1369"/>
        <v>0</v>
      </c>
      <c r="GR172" s="19">
        <f t="shared" ca="1" si="1369"/>
        <v>0</v>
      </c>
      <c r="GS172" s="19">
        <f t="shared" ca="1" si="1369"/>
        <v>0</v>
      </c>
      <c r="GT172" s="19">
        <f t="shared" ca="1" si="1369"/>
        <v>0</v>
      </c>
      <c r="GU172" s="19">
        <f t="shared" ca="1" si="1369"/>
        <v>0</v>
      </c>
      <c r="GV172" s="19">
        <f t="shared" ca="1" si="1369"/>
        <v>0</v>
      </c>
      <c r="GW172" s="19">
        <f t="shared" ca="1" si="1369"/>
        <v>0</v>
      </c>
      <c r="GX172" s="19">
        <f t="shared" ca="1" si="1369"/>
        <v>0</v>
      </c>
      <c r="GY172" s="19">
        <f t="shared" ca="1" si="1369"/>
        <v>0</v>
      </c>
      <c r="GZ172" s="19">
        <f t="shared" ca="1" si="1369"/>
        <v>0</v>
      </c>
      <c r="HA172" s="19">
        <f t="shared" ca="1" si="1369"/>
        <v>0</v>
      </c>
      <c r="HB172" s="19">
        <f t="shared" ca="1" si="1369"/>
        <v>0</v>
      </c>
      <c r="HC172" s="19">
        <f t="shared" ca="1" si="1369"/>
        <v>0</v>
      </c>
      <c r="HD172" s="19">
        <f t="shared" ca="1" si="1369"/>
        <v>0</v>
      </c>
      <c r="HE172" s="19">
        <f t="shared" ca="1" si="1369"/>
        <v>0</v>
      </c>
      <c r="HF172" s="19">
        <f t="shared" ca="1" si="1369"/>
        <v>0</v>
      </c>
      <c r="HG172" s="19">
        <f t="shared" ca="1" si="1369"/>
        <v>0</v>
      </c>
      <c r="HH172" s="19">
        <f t="shared" ca="1" si="1369"/>
        <v>0</v>
      </c>
      <c r="HI172" s="19">
        <f t="shared" ca="1" si="1369"/>
        <v>0</v>
      </c>
      <c r="HJ172" s="19">
        <f t="shared" ca="1" si="1369"/>
        <v>0</v>
      </c>
      <c r="HK172" s="19">
        <f t="shared" ca="1" si="1369"/>
        <v>0</v>
      </c>
      <c r="HL172" s="19">
        <f t="shared" ca="1" si="1370"/>
        <v>0</v>
      </c>
      <c r="HM172" s="19">
        <f t="shared" ca="1" si="1370"/>
        <v>0</v>
      </c>
      <c r="HN172" s="19">
        <f t="shared" ca="1" si="1370"/>
        <v>0</v>
      </c>
      <c r="HO172" s="19">
        <f t="shared" ca="1" si="1370"/>
        <v>0</v>
      </c>
      <c r="HP172" s="19">
        <f t="shared" ca="1" si="1370"/>
        <v>0</v>
      </c>
      <c r="HQ172" s="19">
        <f t="shared" ca="1" si="1370"/>
        <v>0</v>
      </c>
      <c r="HR172" s="19">
        <f t="shared" ca="1" si="1370"/>
        <v>0</v>
      </c>
      <c r="HS172" s="19">
        <f t="shared" ca="1" si="1370"/>
        <v>0</v>
      </c>
      <c r="HT172" s="19">
        <f t="shared" ca="1" si="1370"/>
        <v>0</v>
      </c>
      <c r="HU172" s="19">
        <f t="shared" ca="1" si="1370"/>
        <v>0</v>
      </c>
      <c r="HV172" s="19">
        <f t="shared" ca="1" si="1370"/>
        <v>0</v>
      </c>
      <c r="HW172" s="19">
        <f t="shared" ca="1" si="1370"/>
        <v>0</v>
      </c>
      <c r="HX172" s="19">
        <f t="shared" ca="1" si="1370"/>
        <v>0</v>
      </c>
      <c r="HY172" s="19">
        <f t="shared" ca="1" si="1370"/>
        <v>0</v>
      </c>
      <c r="HZ172" s="19">
        <f t="shared" ca="1" si="1370"/>
        <v>0</v>
      </c>
      <c r="IA172" s="19">
        <f t="shared" ca="1" si="1370"/>
        <v>0</v>
      </c>
      <c r="IB172" s="19">
        <f t="shared" ca="1" si="1370"/>
        <v>0</v>
      </c>
      <c r="IC172" s="19">
        <f t="shared" ca="1" si="1370"/>
        <v>0</v>
      </c>
      <c r="ID172" s="19">
        <f t="shared" ca="1" si="1370"/>
        <v>0</v>
      </c>
      <c r="IE172" s="5">
        <f t="shared" ca="1" si="1371"/>
        <v>67</v>
      </c>
      <c r="IF172" s="9"/>
      <c r="IG172" s="5">
        <f t="shared" ca="1" si="1372"/>
        <v>1</v>
      </c>
      <c r="IH172" s="5" t="b">
        <f t="shared" ca="1" si="1372"/>
        <v>0</v>
      </c>
      <c r="II172" s="19">
        <f t="shared" ca="1" si="1373"/>
        <v>0</v>
      </c>
      <c r="IJ172" s="5">
        <f t="shared" ca="1" si="1372"/>
        <v>55</v>
      </c>
      <c r="IK172" s="19">
        <f t="shared" ca="1" si="1373"/>
        <v>1</v>
      </c>
      <c r="IL172" s="19">
        <f t="shared" ca="1" si="1373"/>
        <v>0</v>
      </c>
      <c r="IM172" s="19">
        <f t="shared" ca="1" si="1373"/>
        <v>0</v>
      </c>
      <c r="IN172" s="19">
        <f t="shared" ca="1" si="1373"/>
        <v>0</v>
      </c>
      <c r="IO172" s="19">
        <f t="shared" ca="1" si="1373"/>
        <v>0</v>
      </c>
      <c r="IP172" s="19">
        <f t="shared" ca="1" si="1373"/>
        <v>0</v>
      </c>
      <c r="IQ172" s="19">
        <f t="shared" ca="1" si="1373"/>
        <v>0</v>
      </c>
      <c r="IR172" s="19">
        <f t="shared" ca="1" si="1373"/>
        <v>0</v>
      </c>
      <c r="IS172" s="19">
        <f t="shared" ca="1" si="1373"/>
        <v>0</v>
      </c>
      <c r="IT172" s="19">
        <f t="shared" ca="1" si="1373"/>
        <v>0</v>
      </c>
      <c r="IU172" s="19">
        <f t="shared" ca="1" si="1373"/>
        <v>0</v>
      </c>
      <c r="IV172" s="19">
        <f t="shared" ca="1" si="1373"/>
        <v>0</v>
      </c>
      <c r="IW172" s="19">
        <f t="shared" ca="1" si="1373"/>
        <v>0</v>
      </c>
      <c r="IX172" s="19">
        <f t="shared" ca="1" si="1373"/>
        <v>0</v>
      </c>
      <c r="IY172" s="19">
        <f t="shared" ca="1" si="1373"/>
        <v>0</v>
      </c>
      <c r="IZ172" s="19">
        <f t="shared" ca="1" si="1373"/>
        <v>0</v>
      </c>
      <c r="JA172" s="19">
        <f t="shared" ca="1" si="1373"/>
        <v>0</v>
      </c>
      <c r="JB172" s="19">
        <f t="shared" ca="1" si="1373"/>
        <v>0</v>
      </c>
      <c r="JC172" s="19">
        <f t="shared" ca="1" si="1373"/>
        <v>0</v>
      </c>
      <c r="JD172" s="19">
        <f t="shared" ca="1" si="1373"/>
        <v>0</v>
      </c>
      <c r="JE172" s="19">
        <f t="shared" ca="1" si="1373"/>
        <v>0</v>
      </c>
      <c r="JF172" s="19">
        <f t="shared" ca="1" si="1373"/>
        <v>0</v>
      </c>
      <c r="JG172" s="5">
        <f t="shared" ca="1" si="1374"/>
        <v>1.2500000000000001E-2</v>
      </c>
      <c r="JH172" s="567">
        <f t="shared" ca="1" si="1374"/>
        <v>0</v>
      </c>
      <c r="JI172" s="5">
        <f t="shared" ca="1" si="1374"/>
        <v>6.25E-2</v>
      </c>
      <c r="JJ172" s="5">
        <f t="shared" ca="1" si="1374"/>
        <v>6.25E-2</v>
      </c>
      <c r="JK172" s="5">
        <f t="shared" ca="1" si="1374"/>
        <v>6.25E-2</v>
      </c>
      <c r="JL172" s="19">
        <f t="shared" ca="1" si="1373"/>
        <v>1</v>
      </c>
      <c r="JM172" s="19">
        <f t="shared" ca="1" si="1373"/>
        <v>0</v>
      </c>
      <c r="JN172" s="19">
        <f t="shared" ca="1" si="1373"/>
        <v>1</v>
      </c>
      <c r="JO172" s="9"/>
      <c r="JP172" s="5" t="b">
        <f t="shared" ca="1" si="1375"/>
        <v>0</v>
      </c>
      <c r="JQ172" s="19" t="b">
        <f t="shared" ref="JQ172:JR176" ca="1" si="1395">OFFSET(JQ$5,$B172,0)</f>
        <v>1</v>
      </c>
      <c r="JR172" s="19">
        <f t="shared" ca="1" si="1395"/>
        <v>9.6</v>
      </c>
      <c r="JS172" s="5" t="b">
        <f t="shared" ca="1" si="1376"/>
        <v>0</v>
      </c>
      <c r="JT172" s="5" t="b">
        <f t="shared" ca="1" si="1376"/>
        <v>0</v>
      </c>
      <c r="JU172" s="5" t="b">
        <f t="shared" ca="1" si="1376"/>
        <v>1</v>
      </c>
      <c r="JV172" s="144">
        <f t="shared" ref="JV172:JW176" ca="1" si="1396">$O172</f>
        <v>1</v>
      </c>
      <c r="JW172" s="144">
        <f t="shared" ca="1" si="1396"/>
        <v>1</v>
      </c>
      <c r="JX172" s="19" t="str">
        <f t="shared" ref="JX172:KD176" ca="1" si="1397">OFFSET(JX$5,$B172,0)</f>
        <v>-</v>
      </c>
      <c r="JY172" s="19" t="str">
        <f t="shared" ca="1" si="1397"/>
        <v>-</v>
      </c>
      <c r="JZ172" s="19" t="str">
        <f t="shared" ca="1" si="1397"/>
        <v>-</v>
      </c>
      <c r="KA172" s="19" t="str">
        <f t="shared" ca="1" si="1397"/>
        <v>-</v>
      </c>
      <c r="KB172" s="19">
        <f t="shared" ca="1" si="1397"/>
        <v>1</v>
      </c>
      <c r="KC172" s="19">
        <f t="shared" ca="1" si="1397"/>
        <v>0.66</v>
      </c>
      <c r="KD172" s="19" t="str">
        <f t="shared" ca="1" si="1397"/>
        <v>-</v>
      </c>
      <c r="KE172" s="5" t="b" cm="1">
        <f t="array" aca="1" ref="KE172" ca="1">IF(OR(KF172:KM172&lt;&gt;"-"),TRUE,"-")</f>
        <v>1</v>
      </c>
      <c r="KF172" s="237">
        <f ca="1">OFFSET(KF172,-1,0)</f>
        <v>2</v>
      </c>
      <c r="KG172" s="237">
        <f t="shared" ref="KG172:KM172" ca="1" si="1398">OFFSET(KG172,-1,0)</f>
        <v>2</v>
      </c>
      <c r="KH172" s="237">
        <f t="shared" ca="1" si="1398"/>
        <v>2</v>
      </c>
      <c r="KI172" s="237">
        <f t="shared" ca="1" si="1398"/>
        <v>2</v>
      </c>
      <c r="KJ172" s="237">
        <f t="shared" ca="1" si="1398"/>
        <v>2</v>
      </c>
      <c r="KK172" s="237">
        <f t="shared" ca="1" si="1398"/>
        <v>2</v>
      </c>
      <c r="KL172" s="237">
        <f t="shared" ca="1" si="1398"/>
        <v>2</v>
      </c>
      <c r="KM172" s="237">
        <f t="shared" ca="1" si="1398"/>
        <v>2</v>
      </c>
      <c r="KN172" s="5" t="str">
        <f t="array" aca="1" ref="KN172" ca="1">IF(OR(KO172:KU172&lt;&gt;"-"),TRUE,"-")</f>
        <v>-</v>
      </c>
      <c r="KO172" s="19" t="str">
        <f t="shared" ref="KO172:KZ176" ca="1" si="1399">OFFSET(KO$5,$B172,0)</f>
        <v>-</v>
      </c>
      <c r="KP172" s="19" t="str">
        <f t="shared" ca="1" si="1399"/>
        <v>-</v>
      </c>
      <c r="KQ172" s="19" t="str">
        <f t="shared" ca="1" si="1399"/>
        <v>-</v>
      </c>
      <c r="KR172" s="19" t="str">
        <f t="shared" ca="1" si="1399"/>
        <v>-</v>
      </c>
      <c r="KS172" s="19" t="str">
        <f t="shared" ca="1" si="1399"/>
        <v>-</v>
      </c>
      <c r="KT172" s="19" t="str">
        <f t="shared" ca="1" si="1399"/>
        <v>-</v>
      </c>
      <c r="KU172" s="19" t="str">
        <f t="shared" ca="1" si="1399"/>
        <v>-</v>
      </c>
      <c r="KV172" s="19" t="b">
        <f t="shared" ca="1" si="1399"/>
        <v>0</v>
      </c>
      <c r="KW172" s="144">
        <f t="shared" ca="1" si="1378"/>
        <v>2</v>
      </c>
      <c r="KX172" s="19">
        <f t="shared" ca="1" si="1399"/>
        <v>2</v>
      </c>
      <c r="KY172" s="19" t="b">
        <f t="shared" ca="1" si="1399"/>
        <v>0</v>
      </c>
      <c r="KZ172" s="19" t="str">
        <f t="shared" ca="1" si="1399"/>
        <v>-</v>
      </c>
      <c r="LA172" s="5" t="str">
        <f t="shared" ca="1" si="1379"/>
        <v>-</v>
      </c>
      <c r="LB172" s="5" t="str">
        <f t="shared" ca="1" si="1379"/>
        <v>-</v>
      </c>
      <c r="LC172" s="5" t="str">
        <f t="shared" ca="1" si="1379"/>
        <v>-</v>
      </c>
      <c r="LD172" s="5" t="str">
        <f t="shared" ca="1" si="1379"/>
        <v>-</v>
      </c>
      <c r="LE172" s="19" t="b">
        <f t="shared" ref="LE172:LO176" ca="1" si="1400">OFFSET(LE$5,$B172,0)</f>
        <v>0</v>
      </c>
      <c r="LF172" s="19" t="str">
        <f t="shared" ca="1" si="1400"/>
        <v>-</v>
      </c>
      <c r="LG172" s="19" t="str">
        <f ca="1">OFFSET(LG$5,$B172,0)</f>
        <v>-</v>
      </c>
      <c r="LH172" s="19" t="b">
        <f ca="1">OFFSET(LH$5,$B172,0)</f>
        <v>1</v>
      </c>
      <c r="LI172" s="19">
        <f t="shared" ca="1" si="1400"/>
        <v>0.75</v>
      </c>
      <c r="LJ172" s="19">
        <f t="shared" ca="1" si="1400"/>
        <v>0.75</v>
      </c>
      <c r="LK172" s="19">
        <f t="shared" ca="1" si="1400"/>
        <v>0.99</v>
      </c>
      <c r="LL172" s="19">
        <f t="shared" ca="1" si="1400"/>
        <v>0.5</v>
      </c>
      <c r="LM172" s="19">
        <f t="shared" ca="1" si="1400"/>
        <v>0</v>
      </c>
      <c r="LN172" s="19">
        <f t="shared" ca="1" si="1400"/>
        <v>0</v>
      </c>
      <c r="LO172" s="19" t="str">
        <f t="shared" ca="1" si="1400"/>
        <v>-</v>
      </c>
      <c r="LP172" s="5" cm="1">
        <f t="array" aca="1" ref="LP172" ca="1">INDEX(i.meatgrid,$Q172,LP$7)</f>
        <v>1092</v>
      </c>
      <c r="LQ172" s="5" t="str" cm="1">
        <f t="array" aca="1" ref="LQ172" ca="1">INDEX(i.meatgrid,$Q172,LQ$7)</f>
        <v>-</v>
      </c>
      <c r="LR172" s="19" t="str">
        <f t="shared" ca="1" si="1380"/>
        <v>-</v>
      </c>
      <c r="LS172" s="5">
        <f t="shared" ca="1" si="1381"/>
        <v>1</v>
      </c>
      <c r="LT172" s="9"/>
      <c r="LU172" s="19">
        <f t="shared" ca="1" si="1380"/>
        <v>70</v>
      </c>
      <c r="LV172" s="19">
        <f t="shared" ca="1" si="1382"/>
        <v>50</v>
      </c>
      <c r="LW172" s="19">
        <f t="shared" ca="1" si="1382"/>
        <v>80</v>
      </c>
      <c r="LX172" s="19">
        <f t="shared" ca="1" si="1382"/>
        <v>50</v>
      </c>
      <c r="LY172" s="5" t="b" cm="1">
        <f t="array" aca="1" ref="LY172" ca="1">INDEX(i.meatgrid,$Q172,LY$7)</f>
        <v>1</v>
      </c>
      <c r="LZ172" s="5" t="b" cm="1">
        <f t="array" aca="1" ref="LZ172" ca="1">INDEX(i.meatgrid,$Q172,LZ$7)</f>
        <v>0</v>
      </c>
      <c r="MA172" s="5" t="str" cm="1">
        <f t="array" aca="1" ref="MA172" ca="1">INDEX(i.meatgrid,$Q172,MA$7)</f>
        <v>-</v>
      </c>
      <c r="MB172" s="5" t="str" cm="1">
        <f t="array" aca="1" ref="MB172" ca="1">INDEX(i.meatgrid,$Q172,MB$7)</f>
        <v>-</v>
      </c>
      <c r="MC172" s="19">
        <f t="shared" ca="1" si="1383"/>
        <v>1</v>
      </c>
      <c r="MD172" s="5">
        <f t="shared" ca="1" si="1384"/>
        <v>1</v>
      </c>
      <c r="ME172" s="5" cm="1">
        <f t="array" aca="1" ref="ME172" ca="1">INDEX(i.meatgrid,$Q172,ME$7)</f>
        <v>0</v>
      </c>
      <c r="MF172" s="5" cm="1">
        <f t="array" aca="1" ref="MF172" ca="1">INDEX(i.meatgrid,$Q172,MF$7)</f>
        <v>0</v>
      </c>
      <c r="MG172" s="5" cm="1">
        <f t="array" aca="1" ref="MG172" ca="1">INDEX(i.meatgrid,$Q172,MG$7)</f>
        <v>0</v>
      </c>
      <c r="MH172" s="5" cm="1">
        <f t="array" aca="1" ref="MH172" ca="1">INDEX(i.meatgrid,$Q172,MH$7)</f>
        <v>0</v>
      </c>
      <c r="MI172" s="5" cm="1">
        <f t="array" aca="1" ref="MI172" ca="1">INDEX(i.meatgrid,$Q172,MI$7)</f>
        <v>0</v>
      </c>
      <c r="MJ172" s="5" cm="1">
        <f t="array" aca="1" ref="MJ172" ca="1">INDEX(i.meatgrid,$Q172,MJ$7)</f>
        <v>1</v>
      </c>
      <c r="MK172" s="5" cm="1">
        <f t="array" aca="1" ref="MK172" ca="1">INDEX(i.meatgrid,$Q172,MK$7)</f>
        <v>1</v>
      </c>
      <c r="ML172" s="5" cm="1">
        <f t="array" aca="1" ref="ML172" ca="1">INDEX(i.meatgrid,$Q172,ML$7)</f>
        <v>1</v>
      </c>
      <c r="MM172" s="19">
        <f t="shared" ca="1" si="1385"/>
        <v>1</v>
      </c>
      <c r="MN172" s="9"/>
      <c r="MO172" s="19" t="b">
        <f t="shared" ca="1" si="1386"/>
        <v>0</v>
      </c>
      <c r="MP172" s="19" t="b">
        <f t="shared" ca="1" si="1386"/>
        <v>0</v>
      </c>
      <c r="MQ172" s="19">
        <f t="shared" ca="1" si="1386"/>
        <v>1</v>
      </c>
      <c r="MR172" s="19">
        <f t="shared" ca="1" si="1386"/>
        <v>0.75</v>
      </c>
      <c r="MS172" s="19">
        <f t="shared" ca="1" si="1386"/>
        <v>0.75</v>
      </c>
      <c r="MT172" s="19">
        <f t="shared" ca="1" si="1386"/>
        <v>0.8</v>
      </c>
      <c r="MU172" s="19">
        <f t="shared" ca="1" si="1386"/>
        <v>0.82499999999999996</v>
      </c>
      <c r="MV172" s="19">
        <f t="shared" ca="1" si="1386"/>
        <v>0.875</v>
      </c>
      <c r="MW172" s="19">
        <f t="shared" ca="1" si="1386"/>
        <v>0.9</v>
      </c>
      <c r="MX172" s="19">
        <f t="shared" ca="1" si="1386"/>
        <v>1</v>
      </c>
      <c r="MY172" s="19">
        <f t="shared" ca="1" si="1386"/>
        <v>0.875</v>
      </c>
      <c r="MZ172" s="19" t="b">
        <f t="shared" ca="1" si="1386"/>
        <v>1</v>
      </c>
      <c r="NA172" s="19">
        <f t="shared" ca="1" si="1387"/>
        <v>74.989999999999995</v>
      </c>
      <c r="NB172" s="19" t="str">
        <f t="shared" ca="1" si="1387"/>
        <v>-</v>
      </c>
      <c r="NC172" s="19" t="str">
        <f t="shared" ca="1" si="1387"/>
        <v>-</v>
      </c>
      <c r="ND172" s="19" t="str">
        <f t="shared" ca="1" si="1387"/>
        <v>-</v>
      </c>
      <c r="NE172" s="19" t="str">
        <f t="shared" ca="1" si="1387"/>
        <v>-</v>
      </c>
      <c r="NF172" s="19" t="str">
        <f t="shared" ca="1" si="1387"/>
        <v>-</v>
      </c>
      <c r="NG172" s="19" t="str">
        <f t="shared" ca="1" si="1387"/>
        <v>-</v>
      </c>
      <c r="NH172" s="19" t="str">
        <f t="shared" ca="1" si="1387"/>
        <v>-</v>
      </c>
      <c r="NI172" s="19">
        <f t="shared" ca="1" si="1387"/>
        <v>36.99</v>
      </c>
      <c r="NJ172" s="19">
        <f t="shared" ca="1" si="1387"/>
        <v>36.99</v>
      </c>
      <c r="NK172" s="19" t="str">
        <f t="shared" ca="1" si="1387"/>
        <v>-</v>
      </c>
      <c r="NL172" s="19" t="str">
        <f t="shared" ca="1" si="1387"/>
        <v>-</v>
      </c>
      <c r="NM172" s="19" t="str">
        <f t="shared" ca="1" si="1387"/>
        <v>-</v>
      </c>
      <c r="NN172" s="19" t="str">
        <f t="shared" ca="1" si="1387"/>
        <v>-</v>
      </c>
      <c r="NO172" s="19" t="str">
        <f t="shared" ca="1" si="1387"/>
        <v>-</v>
      </c>
      <c r="NP172" s="19">
        <f t="shared" ca="1" si="1387"/>
        <v>49.99</v>
      </c>
      <c r="NQ172" s="19">
        <f t="shared" ca="1" si="1387"/>
        <v>49.99</v>
      </c>
      <c r="NR172" s="19">
        <f t="shared" ca="1" si="1387"/>
        <v>49.99</v>
      </c>
      <c r="NS172" s="19">
        <f t="shared" ca="1" si="1387"/>
        <v>49.99</v>
      </c>
      <c r="NT172" s="19">
        <f t="shared" ca="1" si="1387"/>
        <v>49.99</v>
      </c>
      <c r="NU172" s="19">
        <f t="shared" ca="1" si="1387"/>
        <v>49.99</v>
      </c>
      <c r="NV172" s="19">
        <f t="shared" ca="1" si="1387"/>
        <v>49.99</v>
      </c>
      <c r="NW172" s="19">
        <f t="shared" ca="1" si="1387"/>
        <v>49.99</v>
      </c>
      <c r="NX172" s="19">
        <f t="shared" ca="1" si="1387"/>
        <v>412.99</v>
      </c>
      <c r="NY172" s="19">
        <f t="shared" ca="1" si="1387"/>
        <v>412.99</v>
      </c>
      <c r="NZ172" s="19" t="str">
        <f t="shared" ca="1" si="1387"/>
        <v>-</v>
      </c>
      <c r="OA172" s="19" t="str">
        <f t="shared" ca="1" si="1387"/>
        <v>-</v>
      </c>
      <c r="OB172" s="19" t="str">
        <f t="shared" ca="1" si="1387"/>
        <v>-</v>
      </c>
      <c r="OC172" s="19" t="str">
        <f t="shared" ca="1" si="1387"/>
        <v>-</v>
      </c>
      <c r="OD172" s="19" t="str">
        <f t="shared" ca="1" si="1387"/>
        <v>-</v>
      </c>
      <c r="OE172" s="19">
        <f t="shared" ca="1" si="1387"/>
        <v>6.8900000000000006</v>
      </c>
      <c r="OF172" s="19">
        <f t="shared" ca="1" si="1387"/>
        <v>6.8900000000000006</v>
      </c>
      <c r="OG172" s="19">
        <f t="shared" ca="1" si="1387"/>
        <v>6.8900000000000006</v>
      </c>
      <c r="OH172" s="19">
        <f t="shared" ca="1" si="1387"/>
        <v>6.8900000000000006</v>
      </c>
      <c r="OI172" s="19">
        <f t="shared" ca="1" si="1387"/>
        <v>6.8900000000000006</v>
      </c>
      <c r="OJ172" s="19">
        <f t="shared" ca="1" si="1387"/>
        <v>6.8900000000000006</v>
      </c>
      <c r="OK172" s="19">
        <f t="shared" ca="1" si="1387"/>
        <v>6.8900000000000006</v>
      </c>
      <c r="OL172" s="19">
        <f t="shared" ca="1" si="1387"/>
        <v>6.8900000000000006</v>
      </c>
      <c r="OM172" s="19">
        <f t="shared" ca="1" si="1387"/>
        <v>346.99</v>
      </c>
      <c r="ON172" s="19">
        <f t="shared" ca="1" si="1387"/>
        <v>346.99</v>
      </c>
      <c r="OO172" s="19" t="str">
        <f t="shared" ca="1" si="1387"/>
        <v>-</v>
      </c>
      <c r="OP172" s="19" t="str">
        <f t="shared" ca="1" si="1387"/>
        <v>-</v>
      </c>
      <c r="OQ172" s="19" t="str">
        <f t="shared" ca="1" si="1387"/>
        <v>-</v>
      </c>
      <c r="OR172" s="19" t="str">
        <f t="shared" ca="1" si="1387"/>
        <v>-</v>
      </c>
      <c r="OS172" s="19" t="str">
        <f t="shared" ca="1" si="1387"/>
        <v>-</v>
      </c>
      <c r="OT172" s="19">
        <f t="shared" ca="1" si="1387"/>
        <v>0</v>
      </c>
      <c r="OU172" s="24">
        <v>0</v>
      </c>
    </row>
    <row r="173" spans="1:411" outlineLevel="2">
      <c r="A173" s="21">
        <f t="shared" si="158"/>
        <v>168</v>
      </c>
      <c r="B173" s="222">
        <f t="shared" ref="B173:B176" ca="1" si="1401">OFFSET(B173,-1,0)</f>
        <v>166</v>
      </c>
      <c r="C173">
        <v>204</v>
      </c>
      <c r="D173" s="144" t="str">
        <f t="shared" ca="1" si="1348"/>
        <v>GSM</v>
      </c>
      <c r="E173" t="b">
        <v>0</v>
      </c>
      <c r="F173" t="b">
        <v>0</v>
      </c>
      <c r="G173" t="b">
        <f t="shared" si="1349"/>
        <v>0</v>
      </c>
      <c r="H173" s="237">
        <f t="shared" ref="H173:T176" ca="1" si="1402">OFFSET(H173,-1,0)</f>
        <v>2</v>
      </c>
      <c r="I173" s="237">
        <f t="shared" ca="1" si="1402"/>
        <v>1</v>
      </c>
      <c r="J173" s="237" t="str">
        <f t="shared" ca="1" si="1402"/>
        <v/>
      </c>
      <c r="K173" s="237">
        <f t="shared" ca="1" si="1402"/>
        <v>2</v>
      </c>
      <c r="L173" s="237">
        <f t="shared" ca="1" si="1388"/>
        <v>2</v>
      </c>
      <c r="M173" s="237">
        <f t="shared" ca="1" si="1388"/>
        <v>2</v>
      </c>
      <c r="N173" s="237">
        <f t="shared" ca="1" si="1388"/>
        <v>3</v>
      </c>
      <c r="O173" s="237">
        <f t="shared" ca="1" si="1388"/>
        <v>1</v>
      </c>
      <c r="P173" s="237">
        <f t="shared" ca="1" si="1388"/>
        <v>1</v>
      </c>
      <c r="Q173" s="237">
        <f t="shared" ca="1" si="1388"/>
        <v>7</v>
      </c>
      <c r="R173" s="237">
        <f t="shared" ca="1" si="1388"/>
        <v>1</v>
      </c>
      <c r="S173" s="237">
        <f t="shared" ca="1" si="1388"/>
        <v>1</v>
      </c>
      <c r="T173" s="237">
        <f t="shared" ca="1" si="1388"/>
        <v>1</v>
      </c>
      <c r="U173" s="275"/>
      <c r="V173" s="275"/>
      <c r="W173" s="237">
        <f t="shared" ca="1" si="1389"/>
        <v>0</v>
      </c>
      <c r="X173" s="275"/>
      <c r="Y173" s="275">
        <f t="shared" ca="1" si="1390"/>
        <v>0</v>
      </c>
      <c r="Z173" s="275">
        <f t="shared" ca="1" si="1390"/>
        <v>0</v>
      </c>
      <c r="AA173" s="275">
        <f t="shared" ca="1" si="1390"/>
        <v>0</v>
      </c>
      <c r="AB173" s="275">
        <f t="shared" ca="1" si="1390"/>
        <v>0</v>
      </c>
      <c r="AC173" s="275">
        <f t="shared" ca="1" si="1390"/>
        <v>0</v>
      </c>
      <c r="AD173" s="275">
        <f t="shared" ca="1" si="1390"/>
        <v>0</v>
      </c>
      <c r="AE173" s="275">
        <f t="shared" ca="1" si="1390"/>
        <v>0</v>
      </c>
      <c r="AF173" s="144">
        <f ca="1">INDEX(CHOOSE($N173,DataAutumn!i.AdultDrys,DataWinter!i.AdultDrys,DataSpring!i.AdultDrys),1,$M173)</f>
        <v>3</v>
      </c>
      <c r="AG173" s="5">
        <f t="shared" ca="1" si="1350"/>
        <v>2</v>
      </c>
      <c r="AH173" s="5">
        <f t="shared" ca="1" si="1350"/>
        <v>0</v>
      </c>
      <c r="AI173" s="5">
        <f t="shared" ca="1" si="1351"/>
        <v>1</v>
      </c>
      <c r="AJ173">
        <f t="shared" ca="1" si="1352"/>
        <v>5</v>
      </c>
      <c r="AL173" s="231" t="str">
        <f ca="1">TEXT(LEFT(OFFSET(AL173,-1,0),5)+1,"00000")&amp;MID(OFFSET(AL173,-1,0),6,FIND(" ",OFFSET(AL173,-1,0),7)-5)
&amp; $D173           &amp; " Day"&amp;INDEX(i.DOY,$N173,1)              &amp; IF($IG173=0," FWM","")&amp;IF($IG173=1," MWM","")&amp;IF($IG173=5," Mat","")&amp;IF($IH173=TRUE,"&amp;BBT","    ")
&amp;INDEX(DataMaster!$B$98:$B$105,$Q173,0)    &amp;IF(JQ173," SR"&amp;JR173,"")&amp; " WP"&amp;TEXT($MC173*100,"000p")           &amp; " MP"&amp;TEXT($MD173*100,"000p")           &amp; " GP"&amp;TEXT($MM173*100,"000p")
&amp; " (F"&amp;3+COUNTIF($CV173:$CY173,TRUE)&amp;3&amp;"N"&amp;$DM173&amp;$DN173&amp;")"</f>
        <v>00003 FeedSupply_DSP GSM Day204 MWM    Older Mutton SR9.6 WP100p MP100p GP100p (F33N33)</v>
      </c>
      <c r="AM173" s="9" t="str">
        <f ca="1">IF(COUNTIF(AL$5:AL173,AL173)=1,"-","Dup")</f>
        <v>-</v>
      </c>
      <c r="AN173" s="9"/>
      <c r="AO173" s="237" t="str">
        <f t="shared" ref="AO173:AV176" ca="1" si="1403">OFFSET(AO173,-1,0)</f>
        <v>-</v>
      </c>
      <c r="AP173" s="237" t="str">
        <f t="shared" ca="1" si="1403"/>
        <v>-</v>
      </c>
      <c r="AQ173" s="237" t="str">
        <f t="shared" ca="1" si="1403"/>
        <v>-</v>
      </c>
      <c r="AR173" s="237" t="str">
        <f t="shared" ca="1" si="1403"/>
        <v>-</v>
      </c>
      <c r="AS173" s="237" t="str">
        <f t="shared" ca="1" si="1403"/>
        <v>-</v>
      </c>
      <c r="AT173" s="237" t="str">
        <f t="shared" ca="1" si="1403"/>
        <v>-</v>
      </c>
      <c r="AU173" s="237" t="str">
        <f t="shared" ca="1" si="1403"/>
        <v>-</v>
      </c>
      <c r="AV173" s="237" t="str">
        <f t="shared" ca="1" si="1403"/>
        <v>-</v>
      </c>
      <c r="AW173" s="9"/>
      <c r="AX173" s="5" t="b">
        <f t="shared" ca="1" si="1353"/>
        <v>0</v>
      </c>
      <c r="AY173" s="5" t="str">
        <f t="shared" ca="1" si="1353"/>
        <v>-</v>
      </c>
      <c r="AZ173" s="5" t="b">
        <f t="shared" ca="1" si="1353"/>
        <v>0</v>
      </c>
      <c r="BA173" s="5" t="b">
        <f t="shared" ca="1" si="1353"/>
        <v>1</v>
      </c>
      <c r="BB173" s="5" t="b">
        <f t="shared" ca="1" si="1353"/>
        <v>1</v>
      </c>
      <c r="BC173" s="144">
        <f t="shared" ca="1" si="1353"/>
        <v>0</v>
      </c>
      <c r="BD173" s="19" t="b">
        <f t="shared" ca="1" si="1354"/>
        <v>1</v>
      </c>
      <c r="BE173" s="9"/>
      <c r="BF173" s="5" t="str">
        <f t="shared" ca="1" si="1355"/>
        <v>-</v>
      </c>
      <c r="BG173" s="19" t="str">
        <f t="shared" ca="1" si="1356"/>
        <v>-</v>
      </c>
      <c r="BH173" s="19" t="str">
        <f t="shared" ca="1" si="1356"/>
        <v>-</v>
      </c>
      <c r="BI173" s="19" t="str">
        <f t="shared" ca="1" si="1356"/>
        <v>-</v>
      </c>
      <c r="BJ173" s="5" t="str">
        <f t="shared" ca="1" si="1357"/>
        <v>-</v>
      </c>
      <c r="BK173" s="19" t="str">
        <f t="shared" ca="1" si="1358"/>
        <v>-</v>
      </c>
      <c r="BL173" s="5" t="str">
        <f t="shared" ca="1" si="1359"/>
        <v>-</v>
      </c>
      <c r="BM173" s="19" t="str">
        <f t="shared" ca="1" si="1360"/>
        <v>-</v>
      </c>
      <c r="BN173" s="19" t="str">
        <f t="shared" ca="1" si="1360"/>
        <v>-</v>
      </c>
      <c r="BO173" s="19" t="str">
        <f t="shared" ca="1" si="1360"/>
        <v>-</v>
      </c>
      <c r="BP173" s="5" t="str">
        <f t="shared" ca="1" si="1361"/>
        <v>-</v>
      </c>
      <c r="BQ173" s="9"/>
      <c r="BR173" s="19" t="str">
        <f t="shared" ca="1" si="1362"/>
        <v>-</v>
      </c>
      <c r="BS173" s="19" t="str">
        <f t="shared" ca="1" si="1362"/>
        <v>-</v>
      </c>
      <c r="BT173" s="19" t="str">
        <f t="shared" ca="1" si="1362"/>
        <v>-</v>
      </c>
      <c r="BU173" s="19" t="str">
        <f t="shared" ca="1" si="1362"/>
        <v>-</v>
      </c>
      <c r="BV173" s="19" t="str">
        <f t="shared" ca="1" si="1362"/>
        <v>-</v>
      </c>
      <c r="BW173" s="19" t="str">
        <f t="shared" ca="1" si="1362"/>
        <v>-</v>
      </c>
      <c r="BX173" s="19" t="str">
        <f t="shared" ca="1" si="1362"/>
        <v>-</v>
      </c>
      <c r="BY173" s="19" t="str">
        <f t="shared" ca="1" si="1362"/>
        <v>-</v>
      </c>
      <c r="BZ173" s="19" t="str">
        <f t="shared" ca="1" si="1362"/>
        <v>-</v>
      </c>
      <c r="CA173" s="19" t="str">
        <f t="shared" ca="1" si="1362"/>
        <v>-</v>
      </c>
      <c r="CB173" s="9"/>
      <c r="CC173" s="237" t="b">
        <f ca="1">OFFSET(CC173,-1,0)</f>
        <v>1</v>
      </c>
      <c r="CD173" s="12" t="b">
        <v>0</v>
      </c>
      <c r="CE173" s="237" t="b">
        <f ca="1">OFFSET(CE173,-1,0)</f>
        <v>1</v>
      </c>
      <c r="CF173" s="251">
        <f t="shared" ref="CF173:CF176" ca="1" si="1404">IF(OFFSET($E173,-1,0),OFFSET($CJ173,-1,0),OFFSET(CF173,-1,0))</f>
        <v>2237105</v>
      </c>
      <c r="CG173" s="237" t="b">
        <f ca="1">OFFSET(CG173,-1,0)</f>
        <v>0</v>
      </c>
      <c r="CH173" s="12" t="s">
        <v>34</v>
      </c>
      <c r="CI173" s="19" t="b">
        <f t="shared" ca="1" si="1392"/>
        <v>1</v>
      </c>
      <c r="CJ173" s="237">
        <f t="shared" ref="CJ173:CJ176" ca="1" si="1405">OFFSET(CJ173,-1,0)+1</f>
        <v>7103</v>
      </c>
      <c r="CK173" s="19" t="str">
        <f t="shared" ca="1" si="1392"/>
        <v>-</v>
      </c>
      <c r="CL173" s="19">
        <f t="shared" ca="1" si="1392"/>
        <v>1</v>
      </c>
      <c r="CM173" s="19">
        <f t="shared" ca="1" si="1392"/>
        <v>1</v>
      </c>
      <c r="CN173" s="9"/>
      <c r="CO173" s="444">
        <f t="shared" ca="1" si="1364"/>
        <v>652</v>
      </c>
      <c r="CP173" s="444">
        <f t="shared" ca="1" si="1364"/>
        <v>686</v>
      </c>
      <c r="CQ173" s="444">
        <f t="shared" ca="1" si="1364"/>
        <v>721</v>
      </c>
      <c r="CR173" s="152">
        <f t="shared" ca="1" si="1365"/>
        <v>378</v>
      </c>
      <c r="CS173" s="152">
        <f t="shared" ca="1" si="1365"/>
        <v>413</v>
      </c>
      <c r="CT173" s="152">
        <f t="shared" ca="1" si="1365"/>
        <v>448</v>
      </c>
      <c r="CU173" s="19" t="str">
        <f t="shared" ca="1" si="1366"/>
        <v>-</v>
      </c>
      <c r="CV173" s="12" t="b">
        <v>0</v>
      </c>
      <c r="CW173" s="12" t="b">
        <v>0</v>
      </c>
      <c r="CX173" s="12" t="b">
        <v>0</v>
      </c>
      <c r="CY173" s="12" t="b">
        <v>0</v>
      </c>
      <c r="CZ173" s="19" t="b">
        <f t="shared" ca="1" si="1366"/>
        <v>1</v>
      </c>
      <c r="DA173" s="19">
        <f t="shared" ca="1" si="1366"/>
        <v>0</v>
      </c>
      <c r="DB173" s="19">
        <f t="shared" ca="1" si="1366"/>
        <v>0</v>
      </c>
      <c r="DC173" s="19">
        <f t="shared" ca="1" si="1366"/>
        <v>0</v>
      </c>
      <c r="DD173" s="19">
        <f t="shared" ca="1" si="1366"/>
        <v>0</v>
      </c>
      <c r="DE173" s="19">
        <f t="shared" ca="1" si="1366"/>
        <v>0</v>
      </c>
      <c r="DF173" s="19">
        <f t="shared" ca="1" si="1366"/>
        <v>0</v>
      </c>
      <c r="DG173" s="19">
        <f t="shared" ca="1" si="1366"/>
        <v>0</v>
      </c>
      <c r="DH173" s="19">
        <f t="shared" ca="1" si="1366"/>
        <v>0</v>
      </c>
      <c r="DI173" s="19">
        <f t="shared" ca="1" si="1366"/>
        <v>0</v>
      </c>
      <c r="DJ173" s="19">
        <f t="shared" ca="1" si="1366"/>
        <v>0</v>
      </c>
      <c r="DK173" s="19">
        <f t="shared" ca="1" si="1366"/>
        <v>0</v>
      </c>
      <c r="DL173" s="19">
        <f t="shared" ca="1" si="1367"/>
        <v>0</v>
      </c>
      <c r="DM173" s="12">
        <v>3</v>
      </c>
      <c r="DN173" s="12">
        <v>3</v>
      </c>
      <c r="DO173" s="19">
        <f t="shared" ref="DO173:DR176" ca="1" si="1406">OFFSET(DO$5,$B173,0)</f>
        <v>0</v>
      </c>
      <c r="DP173" s="12">
        <v>2</v>
      </c>
      <c r="DQ173" s="12">
        <v>-2</v>
      </c>
      <c r="DR173" s="19" t="str">
        <f t="shared" ca="1" si="1367"/>
        <v>-</v>
      </c>
      <c r="DS173" s="19" t="str">
        <f t="shared" ca="1" si="1367"/>
        <v>-</v>
      </c>
      <c r="DT173" s="19" t="str">
        <f t="shared" ca="1" si="1367"/>
        <v>-</v>
      </c>
      <c r="DU173" s="251">
        <f t="shared" ca="1" si="1393"/>
        <v>0</v>
      </c>
      <c r="DV173" s="251">
        <f t="shared" ref="DV173:DV175" si="1407">DP173</f>
        <v>2</v>
      </c>
      <c r="DW173" s="251">
        <f t="shared" si="1394"/>
        <v>-2</v>
      </c>
      <c r="DX173" s="19" t="str">
        <f t="shared" ca="1" si="1367"/>
        <v>-</v>
      </c>
      <c r="DY173" s="19" t="str">
        <f t="shared" ca="1" si="1367"/>
        <v>-</v>
      </c>
      <c r="DZ173" s="19" t="str">
        <f t="shared" ca="1" si="1367"/>
        <v>-</v>
      </c>
      <c r="EA173" s="19" t="str">
        <f t="shared" ca="1" si="1367"/>
        <v>-</v>
      </c>
      <c r="EB173" s="19" t="str">
        <f t="shared" ca="1" si="1367"/>
        <v>-</v>
      </c>
      <c r="EC173" s="19" t="str">
        <f t="shared" ca="1" si="1367"/>
        <v>-</v>
      </c>
      <c r="ED173" s="19">
        <f t="shared" ca="1" si="1367"/>
        <v>0</v>
      </c>
      <c r="EE173" s="19">
        <f t="shared" ca="1" si="1367"/>
        <v>0</v>
      </c>
      <c r="EF173" s="19">
        <f t="shared" ca="1" si="1367"/>
        <v>0</v>
      </c>
      <c r="EG173" s="19">
        <f t="shared" ca="1" si="1367"/>
        <v>0</v>
      </c>
      <c r="EH173" s="19">
        <f t="shared" ca="1" si="1367"/>
        <v>0</v>
      </c>
      <c r="EI173" s="19">
        <f t="shared" ca="1" si="1367"/>
        <v>0</v>
      </c>
      <c r="EJ173" s="19">
        <f t="shared" ca="1" si="1367"/>
        <v>0</v>
      </c>
      <c r="EK173" s="19">
        <f t="shared" ca="1" si="1367"/>
        <v>0</v>
      </c>
      <c r="EL173" s="19">
        <f t="shared" ca="1" si="1367"/>
        <v>0</v>
      </c>
      <c r="EM173" s="19">
        <f t="shared" ca="1" si="1367"/>
        <v>0</v>
      </c>
      <c r="EN173" s="19">
        <f t="shared" ca="1" si="1367"/>
        <v>0</v>
      </c>
      <c r="EO173" s="19">
        <f t="shared" ca="1" si="1367"/>
        <v>0</v>
      </c>
      <c r="EP173" s="19">
        <f t="shared" ca="1" si="1367"/>
        <v>0</v>
      </c>
      <c r="EQ173" s="19">
        <f t="shared" ca="1" si="1367"/>
        <v>0</v>
      </c>
      <c r="ER173" s="19">
        <f t="shared" ca="1" si="1367"/>
        <v>0</v>
      </c>
      <c r="ES173" s="19">
        <f t="shared" ca="1" si="1367"/>
        <v>0</v>
      </c>
      <c r="ET173" s="19">
        <f t="shared" ca="1" si="1368"/>
        <v>0</v>
      </c>
      <c r="EU173" s="19">
        <f t="shared" ca="1" si="1368"/>
        <v>0</v>
      </c>
      <c r="EV173" s="19">
        <f t="shared" ca="1" si="1368"/>
        <v>0</v>
      </c>
      <c r="EW173" s="19">
        <f t="shared" ca="1" si="1368"/>
        <v>0</v>
      </c>
      <c r="EX173" s="19">
        <f t="shared" ca="1" si="1368"/>
        <v>0</v>
      </c>
      <c r="EY173" s="19">
        <f t="shared" ca="1" si="1368"/>
        <v>0</v>
      </c>
      <c r="EZ173" s="19">
        <f t="shared" ca="1" si="1368"/>
        <v>0</v>
      </c>
      <c r="FA173" s="19">
        <f t="shared" ca="1" si="1368"/>
        <v>0</v>
      </c>
      <c r="FB173" s="19">
        <f t="shared" ca="1" si="1368"/>
        <v>0</v>
      </c>
      <c r="FC173" s="19">
        <f t="shared" ca="1" si="1368"/>
        <v>0</v>
      </c>
      <c r="FD173" s="19">
        <f t="shared" ca="1" si="1368"/>
        <v>0</v>
      </c>
      <c r="FE173" s="19">
        <f t="shared" ca="1" si="1368"/>
        <v>0</v>
      </c>
      <c r="FF173" s="19">
        <f t="shared" ca="1" si="1368"/>
        <v>0</v>
      </c>
      <c r="FG173" s="19">
        <f t="shared" ca="1" si="1368"/>
        <v>0</v>
      </c>
      <c r="FH173" s="19">
        <f t="shared" ca="1" si="1368"/>
        <v>0</v>
      </c>
      <c r="FI173" s="19">
        <f t="shared" ca="1" si="1368"/>
        <v>0</v>
      </c>
      <c r="FJ173" s="19">
        <f t="shared" ca="1" si="1369"/>
        <v>0</v>
      </c>
      <c r="FK173" s="19">
        <f t="shared" ca="1" si="1369"/>
        <v>0</v>
      </c>
      <c r="FL173" s="19">
        <f t="shared" ca="1" si="1369"/>
        <v>0</v>
      </c>
      <c r="FM173" s="19">
        <f t="shared" ca="1" si="1369"/>
        <v>0</v>
      </c>
      <c r="FN173" s="19">
        <f t="shared" ca="1" si="1369"/>
        <v>0</v>
      </c>
      <c r="FO173" s="19">
        <f t="shared" ca="1" si="1369"/>
        <v>0</v>
      </c>
      <c r="FP173" s="19">
        <f t="shared" ca="1" si="1369"/>
        <v>0</v>
      </c>
      <c r="FQ173" s="19">
        <f t="shared" ca="1" si="1369"/>
        <v>0</v>
      </c>
      <c r="FR173" s="19">
        <f t="shared" ca="1" si="1369"/>
        <v>0</v>
      </c>
      <c r="FS173" s="19">
        <f t="shared" ca="1" si="1369"/>
        <v>0</v>
      </c>
      <c r="FT173" s="19">
        <f t="shared" ca="1" si="1369"/>
        <v>0</v>
      </c>
      <c r="FU173" s="19">
        <f t="shared" ca="1" si="1369"/>
        <v>0</v>
      </c>
      <c r="FV173" s="19">
        <f t="shared" ca="1" si="1369"/>
        <v>0</v>
      </c>
      <c r="FW173" s="19">
        <f t="shared" ca="1" si="1369"/>
        <v>0</v>
      </c>
      <c r="FX173" s="19">
        <f t="shared" ca="1" si="1369"/>
        <v>0</v>
      </c>
      <c r="FY173" s="19">
        <f t="shared" ca="1" si="1369"/>
        <v>0</v>
      </c>
      <c r="FZ173" s="19">
        <f t="shared" ca="1" si="1369"/>
        <v>0</v>
      </c>
      <c r="GA173" s="19">
        <f t="shared" ca="1" si="1369"/>
        <v>0</v>
      </c>
      <c r="GB173" s="19">
        <f t="shared" ca="1" si="1369"/>
        <v>0</v>
      </c>
      <c r="GC173" s="19">
        <f t="shared" ca="1" si="1369"/>
        <v>0</v>
      </c>
      <c r="GD173" s="19">
        <f t="shared" ca="1" si="1369"/>
        <v>0</v>
      </c>
      <c r="GE173" s="19">
        <f t="shared" ca="1" si="1369"/>
        <v>0</v>
      </c>
      <c r="GF173" s="19">
        <f t="shared" ca="1" si="1369"/>
        <v>0</v>
      </c>
      <c r="GG173" s="19">
        <f t="shared" ca="1" si="1369"/>
        <v>0</v>
      </c>
      <c r="GH173" s="19">
        <f t="shared" ca="1" si="1369"/>
        <v>0</v>
      </c>
      <c r="GI173" s="19">
        <f t="shared" ca="1" si="1369"/>
        <v>0</v>
      </c>
      <c r="GJ173" s="19">
        <f t="shared" ca="1" si="1369"/>
        <v>0</v>
      </c>
      <c r="GK173" s="19">
        <f t="shared" ca="1" si="1369"/>
        <v>0</v>
      </c>
      <c r="GL173" s="19">
        <f t="shared" ca="1" si="1369"/>
        <v>0</v>
      </c>
      <c r="GM173" s="19">
        <f t="shared" ca="1" si="1369"/>
        <v>0</v>
      </c>
      <c r="GN173" s="19">
        <f t="shared" ca="1" si="1369"/>
        <v>0</v>
      </c>
      <c r="GO173" s="19">
        <f t="shared" ca="1" si="1369"/>
        <v>0</v>
      </c>
      <c r="GP173" s="19">
        <f t="shared" ca="1" si="1369"/>
        <v>0</v>
      </c>
      <c r="GQ173" s="19">
        <f t="shared" ca="1" si="1369"/>
        <v>0</v>
      </c>
      <c r="GR173" s="19">
        <f t="shared" ca="1" si="1369"/>
        <v>0</v>
      </c>
      <c r="GS173" s="19">
        <f t="shared" ca="1" si="1369"/>
        <v>0</v>
      </c>
      <c r="GT173" s="19">
        <f t="shared" ca="1" si="1369"/>
        <v>0</v>
      </c>
      <c r="GU173" s="19">
        <f t="shared" ca="1" si="1369"/>
        <v>0</v>
      </c>
      <c r="GV173" s="19">
        <f t="shared" ca="1" si="1369"/>
        <v>0</v>
      </c>
      <c r="GW173" s="19">
        <f t="shared" ca="1" si="1369"/>
        <v>0</v>
      </c>
      <c r="GX173" s="19">
        <f t="shared" ca="1" si="1369"/>
        <v>0</v>
      </c>
      <c r="GY173" s="19">
        <f t="shared" ca="1" si="1369"/>
        <v>0</v>
      </c>
      <c r="GZ173" s="19">
        <f t="shared" ca="1" si="1369"/>
        <v>0</v>
      </c>
      <c r="HA173" s="19">
        <f t="shared" ca="1" si="1369"/>
        <v>0</v>
      </c>
      <c r="HB173" s="19">
        <f t="shared" ca="1" si="1369"/>
        <v>0</v>
      </c>
      <c r="HC173" s="19">
        <f t="shared" ca="1" si="1369"/>
        <v>0</v>
      </c>
      <c r="HD173" s="19">
        <f t="shared" ca="1" si="1369"/>
        <v>0</v>
      </c>
      <c r="HE173" s="19">
        <f t="shared" ca="1" si="1369"/>
        <v>0</v>
      </c>
      <c r="HF173" s="19">
        <f t="shared" ca="1" si="1369"/>
        <v>0</v>
      </c>
      <c r="HG173" s="19">
        <f t="shared" ca="1" si="1369"/>
        <v>0</v>
      </c>
      <c r="HH173" s="19">
        <f t="shared" ca="1" si="1369"/>
        <v>0</v>
      </c>
      <c r="HI173" s="19">
        <f t="shared" ca="1" si="1369"/>
        <v>0</v>
      </c>
      <c r="HJ173" s="19">
        <f t="shared" ca="1" si="1369"/>
        <v>0</v>
      </c>
      <c r="HK173" s="19">
        <f t="shared" ca="1" si="1369"/>
        <v>0</v>
      </c>
      <c r="HL173" s="19">
        <f t="shared" ca="1" si="1370"/>
        <v>0</v>
      </c>
      <c r="HM173" s="19">
        <f t="shared" ca="1" si="1370"/>
        <v>0</v>
      </c>
      <c r="HN173" s="19">
        <f t="shared" ca="1" si="1370"/>
        <v>0</v>
      </c>
      <c r="HO173" s="19">
        <f t="shared" ca="1" si="1370"/>
        <v>0</v>
      </c>
      <c r="HP173" s="19">
        <f t="shared" ca="1" si="1370"/>
        <v>0</v>
      </c>
      <c r="HQ173" s="19">
        <f t="shared" ca="1" si="1370"/>
        <v>0</v>
      </c>
      <c r="HR173" s="19">
        <f t="shared" ca="1" si="1370"/>
        <v>0</v>
      </c>
      <c r="HS173" s="19">
        <f t="shared" ca="1" si="1370"/>
        <v>0</v>
      </c>
      <c r="HT173" s="19">
        <f t="shared" ca="1" si="1370"/>
        <v>0</v>
      </c>
      <c r="HU173" s="19">
        <f t="shared" ca="1" si="1370"/>
        <v>0</v>
      </c>
      <c r="HV173" s="19">
        <f t="shared" ca="1" si="1370"/>
        <v>0</v>
      </c>
      <c r="HW173" s="19">
        <f t="shared" ca="1" si="1370"/>
        <v>0</v>
      </c>
      <c r="HX173" s="19">
        <f t="shared" ca="1" si="1370"/>
        <v>0</v>
      </c>
      <c r="HY173" s="19">
        <f t="shared" ca="1" si="1370"/>
        <v>0</v>
      </c>
      <c r="HZ173" s="19">
        <f t="shared" ca="1" si="1370"/>
        <v>0</v>
      </c>
      <c r="IA173" s="19">
        <f t="shared" ca="1" si="1370"/>
        <v>0</v>
      </c>
      <c r="IB173" s="19">
        <f t="shared" ca="1" si="1370"/>
        <v>0</v>
      </c>
      <c r="IC173" s="19">
        <f t="shared" ca="1" si="1370"/>
        <v>0</v>
      </c>
      <c r="ID173" s="19">
        <f t="shared" ca="1" si="1370"/>
        <v>0</v>
      </c>
      <c r="IE173" s="5">
        <f t="shared" ca="1" si="1371"/>
        <v>67</v>
      </c>
      <c r="IF173" s="9"/>
      <c r="IG173" s="5">
        <f t="shared" ca="1" si="1372"/>
        <v>1</v>
      </c>
      <c r="IH173" s="5" t="b">
        <f t="shared" ca="1" si="1372"/>
        <v>0</v>
      </c>
      <c r="II173" s="19">
        <f t="shared" ca="1" si="1373"/>
        <v>0</v>
      </c>
      <c r="IJ173" s="5">
        <f t="shared" ca="1" si="1372"/>
        <v>55</v>
      </c>
      <c r="IK173" s="19">
        <f t="shared" ca="1" si="1373"/>
        <v>1</v>
      </c>
      <c r="IL173" s="19">
        <f t="shared" ca="1" si="1373"/>
        <v>0</v>
      </c>
      <c r="IM173" s="19">
        <f t="shared" ca="1" si="1373"/>
        <v>0</v>
      </c>
      <c r="IN173" s="19">
        <f t="shared" ca="1" si="1373"/>
        <v>0</v>
      </c>
      <c r="IO173" s="19">
        <f t="shared" ca="1" si="1373"/>
        <v>0</v>
      </c>
      <c r="IP173" s="19">
        <f t="shared" ca="1" si="1373"/>
        <v>0</v>
      </c>
      <c r="IQ173" s="19">
        <f t="shared" ca="1" si="1373"/>
        <v>0</v>
      </c>
      <c r="IR173" s="19">
        <f t="shared" ca="1" si="1373"/>
        <v>0</v>
      </c>
      <c r="IS173" s="19">
        <f t="shared" ca="1" si="1373"/>
        <v>0</v>
      </c>
      <c r="IT173" s="19">
        <f t="shared" ca="1" si="1373"/>
        <v>0</v>
      </c>
      <c r="IU173" s="19">
        <f t="shared" ca="1" si="1373"/>
        <v>0</v>
      </c>
      <c r="IV173" s="19">
        <f t="shared" ca="1" si="1373"/>
        <v>0</v>
      </c>
      <c r="IW173" s="19">
        <f t="shared" ca="1" si="1373"/>
        <v>0</v>
      </c>
      <c r="IX173" s="19">
        <f t="shared" ca="1" si="1373"/>
        <v>0</v>
      </c>
      <c r="IY173" s="19">
        <f t="shared" ca="1" si="1373"/>
        <v>0</v>
      </c>
      <c r="IZ173" s="19">
        <f t="shared" ca="1" si="1373"/>
        <v>0</v>
      </c>
      <c r="JA173" s="19">
        <f t="shared" ca="1" si="1373"/>
        <v>0</v>
      </c>
      <c r="JB173" s="19">
        <f t="shared" ca="1" si="1373"/>
        <v>0</v>
      </c>
      <c r="JC173" s="19">
        <f t="shared" ca="1" si="1373"/>
        <v>0</v>
      </c>
      <c r="JD173" s="19">
        <f t="shared" ca="1" si="1373"/>
        <v>0</v>
      </c>
      <c r="JE173" s="19">
        <f t="shared" ca="1" si="1373"/>
        <v>0</v>
      </c>
      <c r="JF173" s="19">
        <f t="shared" ca="1" si="1373"/>
        <v>0</v>
      </c>
      <c r="JG173" s="5">
        <f t="shared" ca="1" si="1374"/>
        <v>1.2500000000000001E-2</v>
      </c>
      <c r="JH173" s="567">
        <f t="shared" ca="1" si="1374"/>
        <v>0</v>
      </c>
      <c r="JI173" s="5">
        <f t="shared" ca="1" si="1374"/>
        <v>6.25E-2</v>
      </c>
      <c r="JJ173" s="5">
        <f t="shared" ca="1" si="1374"/>
        <v>6.25E-2</v>
      </c>
      <c r="JK173" s="5">
        <f t="shared" ca="1" si="1374"/>
        <v>6.25E-2</v>
      </c>
      <c r="JL173" s="19">
        <f t="shared" ca="1" si="1373"/>
        <v>1</v>
      </c>
      <c r="JM173" s="19">
        <f t="shared" ca="1" si="1373"/>
        <v>0</v>
      </c>
      <c r="JN173" s="19">
        <f t="shared" ca="1" si="1373"/>
        <v>1</v>
      </c>
      <c r="JO173" s="9"/>
      <c r="JP173" s="5" t="b">
        <f t="shared" ca="1" si="1375"/>
        <v>0</v>
      </c>
      <c r="JQ173" s="19" t="b">
        <f t="shared" ca="1" si="1395"/>
        <v>1</v>
      </c>
      <c r="JR173" s="19">
        <f t="shared" ca="1" si="1395"/>
        <v>9.6</v>
      </c>
      <c r="JS173" s="5" t="b">
        <f t="shared" ca="1" si="1376"/>
        <v>0</v>
      </c>
      <c r="JT173" s="5" t="b">
        <f t="shared" ca="1" si="1376"/>
        <v>0</v>
      </c>
      <c r="JU173" s="5" t="b">
        <f t="shared" ca="1" si="1376"/>
        <v>1</v>
      </c>
      <c r="JV173" s="144">
        <f t="shared" ca="1" si="1396"/>
        <v>1</v>
      </c>
      <c r="JW173" s="144">
        <f t="shared" ca="1" si="1396"/>
        <v>1</v>
      </c>
      <c r="JX173" s="19" t="str">
        <f t="shared" ca="1" si="1397"/>
        <v>-</v>
      </c>
      <c r="JY173" s="19" t="str">
        <f t="shared" ca="1" si="1397"/>
        <v>-</v>
      </c>
      <c r="JZ173" s="19" t="str">
        <f t="shared" ca="1" si="1397"/>
        <v>-</v>
      </c>
      <c r="KA173" s="19" t="str">
        <f t="shared" ca="1" si="1397"/>
        <v>-</v>
      </c>
      <c r="KB173" s="19">
        <f t="shared" ca="1" si="1397"/>
        <v>1</v>
      </c>
      <c r="KC173" s="19">
        <f t="shared" ca="1" si="1397"/>
        <v>0.66</v>
      </c>
      <c r="KD173" s="19" t="str">
        <f t="shared" ca="1" si="1397"/>
        <v>-</v>
      </c>
      <c r="KE173" s="5" t="b" cm="1">
        <f t="array" aca="1" ref="KE173" ca="1">IF(OR(KF173:KM173&lt;&gt;"-"),TRUE,"-")</f>
        <v>1</v>
      </c>
      <c r="KF173" s="237">
        <f t="shared" ref="KF173:KM176" ca="1" si="1408">OFFSET(KF173,-1,0)</f>
        <v>2</v>
      </c>
      <c r="KG173" s="237">
        <f t="shared" ca="1" si="1408"/>
        <v>2</v>
      </c>
      <c r="KH173" s="237">
        <f t="shared" ca="1" si="1408"/>
        <v>2</v>
      </c>
      <c r="KI173" s="237">
        <f t="shared" ca="1" si="1408"/>
        <v>2</v>
      </c>
      <c r="KJ173" s="237">
        <f t="shared" ca="1" si="1408"/>
        <v>2</v>
      </c>
      <c r="KK173" s="237">
        <f t="shared" ca="1" si="1408"/>
        <v>2</v>
      </c>
      <c r="KL173" s="237">
        <f t="shared" ca="1" si="1408"/>
        <v>2</v>
      </c>
      <c r="KM173" s="237">
        <f t="shared" ca="1" si="1408"/>
        <v>2</v>
      </c>
      <c r="KN173" s="5" t="str">
        <f t="array" aca="1" ref="KN173" ca="1">IF(OR(KO173:KU173&lt;&gt;"-"),TRUE,"-")</f>
        <v>-</v>
      </c>
      <c r="KO173" s="19" t="str">
        <f t="shared" ca="1" si="1399"/>
        <v>-</v>
      </c>
      <c r="KP173" s="19" t="str">
        <f t="shared" ca="1" si="1399"/>
        <v>-</v>
      </c>
      <c r="KQ173" s="19" t="str">
        <f t="shared" ca="1" si="1399"/>
        <v>-</v>
      </c>
      <c r="KR173" s="19" t="str">
        <f t="shared" ca="1" si="1399"/>
        <v>-</v>
      </c>
      <c r="KS173" s="19" t="str">
        <f t="shared" ca="1" si="1399"/>
        <v>-</v>
      </c>
      <c r="KT173" s="19" t="str">
        <f t="shared" ca="1" si="1399"/>
        <v>-</v>
      </c>
      <c r="KU173" s="19" t="str">
        <f t="shared" ca="1" si="1399"/>
        <v>-</v>
      </c>
      <c r="KV173" s="19" t="b">
        <f t="shared" ca="1" si="1399"/>
        <v>0</v>
      </c>
      <c r="KW173" s="144">
        <f t="shared" ca="1" si="1378"/>
        <v>2</v>
      </c>
      <c r="KX173" s="19">
        <f t="shared" ca="1" si="1399"/>
        <v>2</v>
      </c>
      <c r="KY173" s="19" t="b">
        <f t="shared" ca="1" si="1399"/>
        <v>0</v>
      </c>
      <c r="KZ173" s="19" t="str">
        <f t="shared" ca="1" si="1399"/>
        <v>-</v>
      </c>
      <c r="LA173" s="5" t="str">
        <f t="shared" ca="1" si="1379"/>
        <v>-</v>
      </c>
      <c r="LB173" s="5" t="str">
        <f t="shared" ca="1" si="1379"/>
        <v>-</v>
      </c>
      <c r="LC173" s="5" t="str">
        <f t="shared" ca="1" si="1379"/>
        <v>-</v>
      </c>
      <c r="LD173" s="5" t="str">
        <f t="shared" ca="1" si="1379"/>
        <v>-</v>
      </c>
      <c r="LE173" s="19" t="b">
        <f t="shared" ca="1" si="1400"/>
        <v>0</v>
      </c>
      <c r="LF173" s="19" t="str">
        <f t="shared" ca="1" si="1400"/>
        <v>-</v>
      </c>
      <c r="LG173" s="19" t="str">
        <f ca="1">OFFSET(LG$5,$B173,0)</f>
        <v>-</v>
      </c>
      <c r="LH173" s="19" t="b">
        <f ca="1">OFFSET(LH$5,$B173,0)</f>
        <v>1</v>
      </c>
      <c r="LI173" s="19">
        <f t="shared" ca="1" si="1400"/>
        <v>0.75</v>
      </c>
      <c r="LJ173" s="19">
        <f t="shared" ca="1" si="1400"/>
        <v>0.75</v>
      </c>
      <c r="LK173" s="19">
        <f t="shared" ca="1" si="1400"/>
        <v>0.99</v>
      </c>
      <c r="LL173" s="19">
        <f t="shared" ca="1" si="1400"/>
        <v>0.5</v>
      </c>
      <c r="LM173" s="19">
        <f t="shared" ca="1" si="1400"/>
        <v>0</v>
      </c>
      <c r="LN173" s="19">
        <f t="shared" ca="1" si="1400"/>
        <v>0</v>
      </c>
      <c r="LO173" s="19" t="str">
        <f t="shared" ca="1" si="1400"/>
        <v>-</v>
      </c>
      <c r="LP173" s="5" cm="1">
        <f t="array" aca="1" ref="LP173" ca="1">INDEX(i.meatgrid,$Q173,LP$7)</f>
        <v>1092</v>
      </c>
      <c r="LQ173" s="5" t="str" cm="1">
        <f t="array" aca="1" ref="LQ173" ca="1">INDEX(i.meatgrid,$Q173,LQ$7)</f>
        <v>-</v>
      </c>
      <c r="LR173" s="19" t="str">
        <f t="shared" ca="1" si="1380"/>
        <v>-</v>
      </c>
      <c r="LS173" s="5">
        <f t="shared" ca="1" si="1381"/>
        <v>1</v>
      </c>
      <c r="LT173" s="9"/>
      <c r="LU173" s="19">
        <f t="shared" ca="1" si="1380"/>
        <v>70</v>
      </c>
      <c r="LV173" s="19">
        <f t="shared" ca="1" si="1382"/>
        <v>50</v>
      </c>
      <c r="LW173" s="19">
        <f t="shared" ca="1" si="1382"/>
        <v>80</v>
      </c>
      <c r="LX173" s="19">
        <f t="shared" ca="1" si="1382"/>
        <v>50</v>
      </c>
      <c r="LY173" s="5" t="b" cm="1">
        <f t="array" aca="1" ref="LY173" ca="1">INDEX(i.meatgrid,$Q173,LY$7)</f>
        <v>1</v>
      </c>
      <c r="LZ173" s="5" t="b" cm="1">
        <f t="array" aca="1" ref="LZ173" ca="1">INDEX(i.meatgrid,$Q173,LZ$7)</f>
        <v>0</v>
      </c>
      <c r="MA173" s="5" t="str" cm="1">
        <f t="array" aca="1" ref="MA173" ca="1">INDEX(i.meatgrid,$Q173,MA$7)</f>
        <v>-</v>
      </c>
      <c r="MB173" s="5" t="str" cm="1">
        <f t="array" aca="1" ref="MB173" ca="1">INDEX(i.meatgrid,$Q173,MB$7)</f>
        <v>-</v>
      </c>
      <c r="MC173" s="19">
        <f t="shared" ca="1" si="1383"/>
        <v>1</v>
      </c>
      <c r="MD173" s="5">
        <f t="shared" ca="1" si="1384"/>
        <v>1</v>
      </c>
      <c r="ME173" s="5" cm="1">
        <f t="array" aca="1" ref="ME173" ca="1">INDEX(i.meatgrid,$Q173,ME$7)</f>
        <v>0</v>
      </c>
      <c r="MF173" s="5" cm="1">
        <f t="array" aca="1" ref="MF173" ca="1">INDEX(i.meatgrid,$Q173,MF$7)</f>
        <v>0</v>
      </c>
      <c r="MG173" s="5" cm="1">
        <f t="array" aca="1" ref="MG173" ca="1">INDEX(i.meatgrid,$Q173,MG$7)</f>
        <v>0</v>
      </c>
      <c r="MH173" s="5" cm="1">
        <f t="array" aca="1" ref="MH173" ca="1">INDEX(i.meatgrid,$Q173,MH$7)</f>
        <v>0</v>
      </c>
      <c r="MI173" s="5" cm="1">
        <f t="array" aca="1" ref="MI173" ca="1">INDEX(i.meatgrid,$Q173,MI$7)</f>
        <v>0</v>
      </c>
      <c r="MJ173" s="5" cm="1">
        <f t="array" aca="1" ref="MJ173" ca="1">INDEX(i.meatgrid,$Q173,MJ$7)</f>
        <v>1</v>
      </c>
      <c r="MK173" s="5" cm="1">
        <f t="array" aca="1" ref="MK173" ca="1">INDEX(i.meatgrid,$Q173,MK$7)</f>
        <v>1</v>
      </c>
      <c r="ML173" s="5" cm="1">
        <f t="array" aca="1" ref="ML173" ca="1">INDEX(i.meatgrid,$Q173,ML$7)</f>
        <v>1</v>
      </c>
      <c r="MM173" s="19">
        <f t="shared" ca="1" si="1385"/>
        <v>1</v>
      </c>
      <c r="MN173" s="9"/>
      <c r="MO173" s="19" t="b">
        <f t="shared" ca="1" si="1386"/>
        <v>0</v>
      </c>
      <c r="MP173" s="19" t="b">
        <f t="shared" ca="1" si="1386"/>
        <v>0</v>
      </c>
      <c r="MQ173" s="19">
        <f t="shared" ca="1" si="1386"/>
        <v>1</v>
      </c>
      <c r="MR173" s="19">
        <f t="shared" ca="1" si="1386"/>
        <v>0.75</v>
      </c>
      <c r="MS173" s="19">
        <f t="shared" ca="1" si="1386"/>
        <v>0.75</v>
      </c>
      <c r="MT173" s="19">
        <f t="shared" ca="1" si="1386"/>
        <v>0.8</v>
      </c>
      <c r="MU173" s="19">
        <f t="shared" ca="1" si="1386"/>
        <v>0.82499999999999996</v>
      </c>
      <c r="MV173" s="19">
        <f t="shared" ca="1" si="1386"/>
        <v>0.875</v>
      </c>
      <c r="MW173" s="19">
        <f t="shared" ca="1" si="1386"/>
        <v>0.9</v>
      </c>
      <c r="MX173" s="19">
        <f t="shared" ca="1" si="1386"/>
        <v>1</v>
      </c>
      <c r="MY173" s="19">
        <f t="shared" ca="1" si="1386"/>
        <v>0.875</v>
      </c>
      <c r="MZ173" s="19" t="b">
        <f t="shared" ca="1" si="1386"/>
        <v>1</v>
      </c>
      <c r="NA173" s="19">
        <f t="shared" ca="1" si="1386"/>
        <v>74.989999999999995</v>
      </c>
      <c r="NB173" s="19" t="str">
        <f t="shared" ca="1" si="1386"/>
        <v>-</v>
      </c>
      <c r="NC173" s="19" t="str">
        <f t="shared" ca="1" si="1386"/>
        <v>-</v>
      </c>
      <c r="ND173" s="19" t="str">
        <f t="shared" ca="1" si="1386"/>
        <v>-</v>
      </c>
      <c r="NE173" s="19" t="str">
        <f t="shared" ca="1" si="1387"/>
        <v>-</v>
      </c>
      <c r="NF173" s="19" t="str">
        <f t="shared" ca="1" si="1387"/>
        <v>-</v>
      </c>
      <c r="NG173" s="19" t="str">
        <f t="shared" ca="1" si="1387"/>
        <v>-</v>
      </c>
      <c r="NH173" s="19" t="str">
        <f t="shared" ca="1" si="1387"/>
        <v>-</v>
      </c>
      <c r="NI173" s="19">
        <f t="shared" ca="1" si="1387"/>
        <v>36.99</v>
      </c>
      <c r="NJ173" s="19">
        <f t="shared" ca="1" si="1387"/>
        <v>36.99</v>
      </c>
      <c r="NK173" s="19" t="str">
        <f t="shared" ca="1" si="1387"/>
        <v>-</v>
      </c>
      <c r="NL173" s="19" t="str">
        <f t="shared" ca="1" si="1387"/>
        <v>-</v>
      </c>
      <c r="NM173" s="19" t="str">
        <f t="shared" ca="1" si="1387"/>
        <v>-</v>
      </c>
      <c r="NN173" s="19" t="str">
        <f t="shared" ca="1" si="1387"/>
        <v>-</v>
      </c>
      <c r="NO173" s="19" t="str">
        <f t="shared" ca="1" si="1387"/>
        <v>-</v>
      </c>
      <c r="NP173" s="19">
        <f t="shared" ca="1" si="1387"/>
        <v>49.99</v>
      </c>
      <c r="NQ173" s="19">
        <f t="shared" ca="1" si="1387"/>
        <v>49.99</v>
      </c>
      <c r="NR173" s="19">
        <f t="shared" ca="1" si="1387"/>
        <v>49.99</v>
      </c>
      <c r="NS173" s="19">
        <f t="shared" ca="1" si="1387"/>
        <v>49.99</v>
      </c>
      <c r="NT173" s="19">
        <f t="shared" ca="1" si="1387"/>
        <v>49.99</v>
      </c>
      <c r="NU173" s="19">
        <f t="shared" ca="1" si="1387"/>
        <v>49.99</v>
      </c>
      <c r="NV173" s="19">
        <f t="shared" ca="1" si="1387"/>
        <v>49.99</v>
      </c>
      <c r="NW173" s="19">
        <f t="shared" ca="1" si="1387"/>
        <v>49.99</v>
      </c>
      <c r="NX173" s="19">
        <f t="shared" ca="1" si="1387"/>
        <v>412.99</v>
      </c>
      <c r="NY173" s="19">
        <f t="shared" ca="1" si="1387"/>
        <v>412.99</v>
      </c>
      <c r="NZ173" s="19" t="str">
        <f t="shared" ca="1" si="1387"/>
        <v>-</v>
      </c>
      <c r="OA173" s="19" t="str">
        <f t="shared" ca="1" si="1387"/>
        <v>-</v>
      </c>
      <c r="OB173" s="19" t="str">
        <f t="shared" ca="1" si="1387"/>
        <v>-</v>
      </c>
      <c r="OC173" s="19" t="str">
        <f t="shared" ca="1" si="1387"/>
        <v>-</v>
      </c>
      <c r="OD173" s="19" t="str">
        <f t="shared" ca="1" si="1387"/>
        <v>-</v>
      </c>
      <c r="OE173" s="19">
        <f t="shared" ca="1" si="1387"/>
        <v>6.8900000000000006</v>
      </c>
      <c r="OF173" s="19">
        <f t="shared" ca="1" si="1387"/>
        <v>6.8900000000000006</v>
      </c>
      <c r="OG173" s="19">
        <f t="shared" ca="1" si="1387"/>
        <v>6.8900000000000006</v>
      </c>
      <c r="OH173" s="19">
        <f t="shared" ca="1" si="1387"/>
        <v>6.8900000000000006</v>
      </c>
      <c r="OI173" s="19">
        <f t="shared" ca="1" si="1387"/>
        <v>6.8900000000000006</v>
      </c>
      <c r="OJ173" s="19">
        <f t="shared" ca="1" si="1387"/>
        <v>6.8900000000000006</v>
      </c>
      <c r="OK173" s="19">
        <f t="shared" ca="1" si="1387"/>
        <v>6.8900000000000006</v>
      </c>
      <c r="OL173" s="19">
        <f t="shared" ca="1" si="1387"/>
        <v>6.8900000000000006</v>
      </c>
      <c r="OM173" s="19">
        <f t="shared" ca="1" si="1387"/>
        <v>346.99</v>
      </c>
      <c r="ON173" s="19">
        <f t="shared" ca="1" si="1387"/>
        <v>346.99</v>
      </c>
      <c r="OO173" s="19" t="str">
        <f t="shared" ca="1" si="1387"/>
        <v>-</v>
      </c>
      <c r="OP173" s="19" t="str">
        <f t="shared" ca="1" si="1387"/>
        <v>-</v>
      </c>
      <c r="OQ173" s="19" t="str">
        <f t="shared" ca="1" si="1387"/>
        <v>-</v>
      </c>
      <c r="OR173" s="19" t="str">
        <f t="shared" ca="1" si="1387"/>
        <v>-</v>
      </c>
      <c r="OS173" s="19" t="str">
        <f t="shared" ca="1" si="1387"/>
        <v>-</v>
      </c>
      <c r="OT173" s="19">
        <f t="shared" ca="1" si="1387"/>
        <v>0</v>
      </c>
      <c r="OU173" s="24">
        <v>0</v>
      </c>
    </row>
    <row r="174" spans="1:411" outlineLevel="2">
      <c r="A174" s="21">
        <f t="shared" si="158"/>
        <v>169</v>
      </c>
      <c r="B174" s="222">
        <f t="shared" ca="1" si="1401"/>
        <v>166</v>
      </c>
      <c r="C174">
        <v>204</v>
      </c>
      <c r="D174" s="144" t="str">
        <f t="shared" ca="1" si="1348"/>
        <v>GSM</v>
      </c>
      <c r="E174" t="b">
        <v>0</v>
      </c>
      <c r="F174" t="b">
        <v>0</v>
      </c>
      <c r="G174" t="b">
        <f t="shared" si="1349"/>
        <v>0</v>
      </c>
      <c r="H174" s="237">
        <f t="shared" ca="1" si="1402"/>
        <v>2</v>
      </c>
      <c r="I174" s="237">
        <f t="shared" ca="1" si="1402"/>
        <v>1</v>
      </c>
      <c r="J174" s="237" t="str">
        <f t="shared" ca="1" si="1402"/>
        <v/>
      </c>
      <c r="K174" s="237">
        <f t="shared" ca="1" si="1402"/>
        <v>2</v>
      </c>
      <c r="L174" s="237">
        <f t="shared" ca="1" si="1388"/>
        <v>2</v>
      </c>
      <c r="M174" s="237">
        <f t="shared" ca="1" si="1388"/>
        <v>2</v>
      </c>
      <c r="N174" s="237">
        <f t="shared" ca="1" si="1388"/>
        <v>3</v>
      </c>
      <c r="O174" s="237">
        <f t="shared" ca="1" si="1388"/>
        <v>1</v>
      </c>
      <c r="P174" s="237">
        <f t="shared" ca="1" si="1388"/>
        <v>1</v>
      </c>
      <c r="Q174" s="237">
        <f t="shared" ca="1" si="1388"/>
        <v>7</v>
      </c>
      <c r="R174" s="237">
        <f t="shared" ca="1" si="1388"/>
        <v>1</v>
      </c>
      <c r="S174" s="237">
        <f t="shared" ca="1" si="1388"/>
        <v>1</v>
      </c>
      <c r="T174" s="237">
        <f t="shared" ca="1" si="1388"/>
        <v>1</v>
      </c>
      <c r="U174" s="275"/>
      <c r="V174" s="275"/>
      <c r="W174" s="237">
        <f t="shared" ca="1" si="1389"/>
        <v>0</v>
      </c>
      <c r="X174" s="275"/>
      <c r="Y174" s="275">
        <f t="shared" ca="1" si="1390"/>
        <v>0</v>
      </c>
      <c r="Z174" s="275">
        <f t="shared" ca="1" si="1390"/>
        <v>0</v>
      </c>
      <c r="AA174" s="275">
        <f t="shared" ca="1" si="1390"/>
        <v>0</v>
      </c>
      <c r="AB174" s="275">
        <f t="shared" ca="1" si="1390"/>
        <v>0</v>
      </c>
      <c r="AC174" s="275">
        <f t="shared" ca="1" si="1390"/>
        <v>0</v>
      </c>
      <c r="AD174" s="275">
        <f t="shared" ca="1" si="1390"/>
        <v>0</v>
      </c>
      <c r="AE174" s="275">
        <f t="shared" ca="1" si="1390"/>
        <v>0</v>
      </c>
      <c r="AF174" s="144">
        <f ca="1">INDEX(CHOOSE($N174,DataAutumn!i.AdultDrys,DataWinter!i.AdultDrys,DataSpring!i.AdultDrys),1,$M174)</f>
        <v>3</v>
      </c>
      <c r="AG174" s="5">
        <f t="shared" ca="1" si="1350"/>
        <v>2</v>
      </c>
      <c r="AH174" s="5">
        <f t="shared" ca="1" si="1350"/>
        <v>0</v>
      </c>
      <c r="AI174" s="5">
        <f t="shared" ca="1" si="1351"/>
        <v>1</v>
      </c>
      <c r="AJ174">
        <f t="shared" ca="1" si="1352"/>
        <v>5</v>
      </c>
      <c r="AL174" s="231" t="str">
        <f ca="1">TEXT(LEFT(OFFSET(AL174,-1,0),5)+1,"00000")&amp;MID(OFFSET(AL174,-1,0),6,FIND(" ",OFFSET(AL174,-1,0),7)-5)
&amp; $D174           &amp; " Day"&amp;INDEX(i.DOY,$N174,1)              &amp; IF($IG174=0," FWM","")&amp;IF($IG174=1," MWM","")&amp;IF($IG174=5," Mat","")&amp;IF($IH174=TRUE,"&amp;BBT","    ")
&amp;INDEX(DataMaster!$B$98:$B$105,$Q174,0)    &amp;IF(JQ174," SR"&amp;JR174,"")&amp; " WP"&amp;TEXT($MC174*100,"000p")           &amp; " MP"&amp;TEXT($MD174*100,"000p")           &amp; " GP"&amp;TEXT($MM174*100,"000p")
&amp; " (F"&amp;3+COUNTIF($CV174:$CY174,TRUE)&amp;3&amp;"N"&amp;$DM174&amp;$DN174&amp;")"</f>
        <v>00004 FeedSupply_DSP GSM Day204 MWM    Older Mutton SR9.6 WP100p MP100p GP100p (F33N33)</v>
      </c>
      <c r="AM174" s="9" t="str">
        <f ca="1">IF(COUNTIF(AL$5:AL174,AL174)=1,"-","Dup")</f>
        <v>-</v>
      </c>
      <c r="AN174" s="9"/>
      <c r="AO174" s="237" t="str">
        <f t="shared" ca="1" si="1403"/>
        <v>-</v>
      </c>
      <c r="AP174" s="237" t="str">
        <f t="shared" ca="1" si="1403"/>
        <v>-</v>
      </c>
      <c r="AQ174" s="237" t="str">
        <f t="shared" ca="1" si="1403"/>
        <v>-</v>
      </c>
      <c r="AR174" s="237" t="str">
        <f t="shared" ca="1" si="1403"/>
        <v>-</v>
      </c>
      <c r="AS174" s="237" t="str">
        <f t="shared" ca="1" si="1403"/>
        <v>-</v>
      </c>
      <c r="AT174" s="237" t="str">
        <f t="shared" ca="1" si="1403"/>
        <v>-</v>
      </c>
      <c r="AU174" s="237" t="str">
        <f t="shared" ca="1" si="1403"/>
        <v>-</v>
      </c>
      <c r="AV174" s="237" t="str">
        <f t="shared" ca="1" si="1403"/>
        <v>-</v>
      </c>
      <c r="AW174" s="9"/>
      <c r="AX174" s="5" t="b">
        <f t="shared" ca="1" si="1353"/>
        <v>0</v>
      </c>
      <c r="AY174" s="5" t="str">
        <f t="shared" ca="1" si="1353"/>
        <v>-</v>
      </c>
      <c r="AZ174" s="5" t="b">
        <f t="shared" ca="1" si="1353"/>
        <v>0</v>
      </c>
      <c r="BA174" s="5" t="b">
        <f t="shared" ca="1" si="1353"/>
        <v>1</v>
      </c>
      <c r="BB174" s="5" t="b">
        <f t="shared" ca="1" si="1353"/>
        <v>1</v>
      </c>
      <c r="BC174" s="144">
        <f t="shared" ca="1" si="1353"/>
        <v>0</v>
      </c>
      <c r="BD174" s="19" t="b">
        <f t="shared" ca="1" si="1354"/>
        <v>1</v>
      </c>
      <c r="BE174" s="9"/>
      <c r="BF174" s="5" t="str">
        <f t="shared" ca="1" si="1355"/>
        <v>-</v>
      </c>
      <c r="BG174" s="19" t="str">
        <f t="shared" ca="1" si="1356"/>
        <v>-</v>
      </c>
      <c r="BH174" s="19" t="str">
        <f t="shared" ca="1" si="1356"/>
        <v>-</v>
      </c>
      <c r="BI174" s="19" t="str">
        <f t="shared" ca="1" si="1356"/>
        <v>-</v>
      </c>
      <c r="BJ174" s="5" t="str">
        <f t="shared" ca="1" si="1357"/>
        <v>-</v>
      </c>
      <c r="BK174" s="19" t="str">
        <f t="shared" ca="1" si="1358"/>
        <v>-</v>
      </c>
      <c r="BL174" s="5" t="str">
        <f t="shared" ca="1" si="1359"/>
        <v>-</v>
      </c>
      <c r="BM174" s="19" t="str">
        <f t="shared" ca="1" si="1360"/>
        <v>-</v>
      </c>
      <c r="BN174" s="19" t="str">
        <f t="shared" ca="1" si="1360"/>
        <v>-</v>
      </c>
      <c r="BO174" s="19" t="str">
        <f t="shared" ca="1" si="1360"/>
        <v>-</v>
      </c>
      <c r="BP174" s="5" t="str">
        <f t="shared" ca="1" si="1361"/>
        <v>-</v>
      </c>
      <c r="BQ174" s="9"/>
      <c r="BR174" s="19" t="str">
        <f t="shared" ca="1" si="1362"/>
        <v>-</v>
      </c>
      <c r="BS174" s="19" t="str">
        <f t="shared" ca="1" si="1362"/>
        <v>-</v>
      </c>
      <c r="BT174" s="19" t="str">
        <f t="shared" ca="1" si="1362"/>
        <v>-</v>
      </c>
      <c r="BU174" s="19" t="str">
        <f t="shared" ca="1" si="1362"/>
        <v>-</v>
      </c>
      <c r="BV174" s="19" t="str">
        <f t="shared" ca="1" si="1362"/>
        <v>-</v>
      </c>
      <c r="BW174" s="19" t="str">
        <f t="shared" ca="1" si="1362"/>
        <v>-</v>
      </c>
      <c r="BX174" s="19" t="str">
        <f t="shared" ca="1" si="1362"/>
        <v>-</v>
      </c>
      <c r="BY174" s="19" t="str">
        <f t="shared" ca="1" si="1362"/>
        <v>-</v>
      </c>
      <c r="BZ174" s="19" t="str">
        <f t="shared" ca="1" si="1362"/>
        <v>-</v>
      </c>
      <c r="CA174" s="19" t="str">
        <f t="shared" ca="1" si="1362"/>
        <v>-</v>
      </c>
      <c r="CB174" s="9"/>
      <c r="CC174" s="237" t="b">
        <f t="shared" ref="CC174:CG176" ca="1" si="1409">OFFSET(CC174,-1,0)</f>
        <v>1</v>
      </c>
      <c r="CD174" s="12" t="b">
        <v>0</v>
      </c>
      <c r="CE174" s="237" t="b">
        <f t="shared" ca="1" si="1409"/>
        <v>1</v>
      </c>
      <c r="CF174" s="251">
        <f t="shared" ca="1" si="1404"/>
        <v>2237105</v>
      </c>
      <c r="CG174" s="237" t="b">
        <f t="shared" ca="1" si="1409"/>
        <v>0</v>
      </c>
      <c r="CH174" s="12" t="s">
        <v>34</v>
      </c>
      <c r="CI174" s="19" t="b">
        <f t="shared" ca="1" si="1392"/>
        <v>1</v>
      </c>
      <c r="CJ174" s="237">
        <f t="shared" ca="1" si="1405"/>
        <v>7104</v>
      </c>
      <c r="CK174" s="19" t="str">
        <f t="shared" ca="1" si="1392"/>
        <v>-</v>
      </c>
      <c r="CL174" s="19">
        <f t="shared" ca="1" si="1392"/>
        <v>1</v>
      </c>
      <c r="CM174" s="19">
        <f t="shared" ca="1" si="1392"/>
        <v>1</v>
      </c>
      <c r="CN174" s="9"/>
      <c r="CO174" s="444">
        <f t="shared" ca="1" si="1364"/>
        <v>652</v>
      </c>
      <c r="CP174" s="444">
        <f t="shared" ca="1" si="1364"/>
        <v>686</v>
      </c>
      <c r="CQ174" s="444">
        <f t="shared" ca="1" si="1364"/>
        <v>721</v>
      </c>
      <c r="CR174" s="152">
        <f t="shared" ca="1" si="1365"/>
        <v>378</v>
      </c>
      <c r="CS174" s="152">
        <f t="shared" ca="1" si="1365"/>
        <v>413</v>
      </c>
      <c r="CT174" s="152">
        <f t="shared" ca="1" si="1365"/>
        <v>448</v>
      </c>
      <c r="CU174" s="19" t="str">
        <f t="shared" ca="1" si="1366"/>
        <v>-</v>
      </c>
      <c r="CV174" s="12" t="b">
        <v>0</v>
      </c>
      <c r="CW174" s="12" t="b">
        <v>0</v>
      </c>
      <c r="CX174" s="12" t="b">
        <v>0</v>
      </c>
      <c r="CY174" s="12" t="b">
        <v>0</v>
      </c>
      <c r="CZ174" s="19" t="b">
        <f t="shared" ca="1" si="1366"/>
        <v>1</v>
      </c>
      <c r="DA174" s="19">
        <f t="shared" ca="1" si="1366"/>
        <v>0</v>
      </c>
      <c r="DB174" s="19">
        <f t="shared" ca="1" si="1366"/>
        <v>0</v>
      </c>
      <c r="DC174" s="19">
        <f t="shared" ca="1" si="1366"/>
        <v>0</v>
      </c>
      <c r="DD174" s="19">
        <f t="shared" ca="1" si="1366"/>
        <v>0</v>
      </c>
      <c r="DE174" s="19">
        <f t="shared" ca="1" si="1366"/>
        <v>0</v>
      </c>
      <c r="DF174" s="19">
        <f t="shared" ca="1" si="1366"/>
        <v>0</v>
      </c>
      <c r="DG174" s="19">
        <f t="shared" ca="1" si="1366"/>
        <v>0</v>
      </c>
      <c r="DH174" s="19">
        <f t="shared" ca="1" si="1366"/>
        <v>0</v>
      </c>
      <c r="DI174" s="19">
        <f t="shared" ca="1" si="1366"/>
        <v>0</v>
      </c>
      <c r="DJ174" s="19">
        <f t="shared" ca="1" si="1366"/>
        <v>0</v>
      </c>
      <c r="DK174" s="19">
        <f t="shared" ca="1" si="1366"/>
        <v>0</v>
      </c>
      <c r="DL174" s="19">
        <f t="shared" ca="1" si="1367"/>
        <v>0</v>
      </c>
      <c r="DM174" s="12">
        <v>3</v>
      </c>
      <c r="DN174" s="12">
        <v>3</v>
      </c>
      <c r="DO174" s="19">
        <f t="shared" ca="1" si="1406"/>
        <v>0</v>
      </c>
      <c r="DP174" s="12">
        <v>1</v>
      </c>
      <c r="DQ174" s="12">
        <v>-1</v>
      </c>
      <c r="DR174" s="19" t="str">
        <f t="shared" ca="1" si="1367"/>
        <v>-</v>
      </c>
      <c r="DS174" s="19" t="str">
        <f t="shared" ca="1" si="1367"/>
        <v>-</v>
      </c>
      <c r="DT174" s="19" t="str">
        <f t="shared" ca="1" si="1367"/>
        <v>-</v>
      </c>
      <c r="DU174" s="251">
        <f t="shared" ca="1" si="1393"/>
        <v>0</v>
      </c>
      <c r="DV174" s="251">
        <f t="shared" si="1407"/>
        <v>1</v>
      </c>
      <c r="DW174" s="251">
        <f t="shared" si="1394"/>
        <v>-1</v>
      </c>
      <c r="DX174" s="19" t="str">
        <f t="shared" ca="1" si="1367"/>
        <v>-</v>
      </c>
      <c r="DY174" s="19" t="str">
        <f t="shared" ca="1" si="1367"/>
        <v>-</v>
      </c>
      <c r="DZ174" s="19" t="str">
        <f t="shared" ca="1" si="1367"/>
        <v>-</v>
      </c>
      <c r="EA174" s="19" t="str">
        <f t="shared" ca="1" si="1367"/>
        <v>-</v>
      </c>
      <c r="EB174" s="19" t="str">
        <f t="shared" ca="1" si="1367"/>
        <v>-</v>
      </c>
      <c r="EC174" s="19" t="str">
        <f t="shared" ca="1" si="1367"/>
        <v>-</v>
      </c>
      <c r="ED174" s="19">
        <f t="shared" ca="1" si="1367"/>
        <v>0</v>
      </c>
      <c r="EE174" s="19">
        <f t="shared" ca="1" si="1367"/>
        <v>0</v>
      </c>
      <c r="EF174" s="19">
        <f t="shared" ca="1" si="1367"/>
        <v>0</v>
      </c>
      <c r="EG174" s="19">
        <f t="shared" ca="1" si="1367"/>
        <v>0</v>
      </c>
      <c r="EH174" s="19">
        <f t="shared" ca="1" si="1367"/>
        <v>0</v>
      </c>
      <c r="EI174" s="19">
        <f t="shared" ca="1" si="1367"/>
        <v>0</v>
      </c>
      <c r="EJ174" s="19">
        <f t="shared" ca="1" si="1367"/>
        <v>0</v>
      </c>
      <c r="EK174" s="19">
        <f t="shared" ca="1" si="1367"/>
        <v>0</v>
      </c>
      <c r="EL174" s="19">
        <f t="shared" ca="1" si="1367"/>
        <v>0</v>
      </c>
      <c r="EM174" s="19">
        <f t="shared" ca="1" si="1367"/>
        <v>0</v>
      </c>
      <c r="EN174" s="19">
        <f t="shared" ca="1" si="1367"/>
        <v>0</v>
      </c>
      <c r="EO174" s="19">
        <f t="shared" ca="1" si="1367"/>
        <v>0</v>
      </c>
      <c r="EP174" s="19">
        <f t="shared" ca="1" si="1367"/>
        <v>0</v>
      </c>
      <c r="EQ174" s="19">
        <f t="shared" ca="1" si="1367"/>
        <v>0</v>
      </c>
      <c r="ER174" s="19">
        <f t="shared" ca="1" si="1367"/>
        <v>0</v>
      </c>
      <c r="ES174" s="19">
        <f t="shared" ca="1" si="1367"/>
        <v>0</v>
      </c>
      <c r="ET174" s="19">
        <f t="shared" ca="1" si="1368"/>
        <v>0</v>
      </c>
      <c r="EU174" s="19">
        <f t="shared" ca="1" si="1368"/>
        <v>0</v>
      </c>
      <c r="EV174" s="19">
        <f t="shared" ca="1" si="1368"/>
        <v>0</v>
      </c>
      <c r="EW174" s="19">
        <f t="shared" ca="1" si="1368"/>
        <v>0</v>
      </c>
      <c r="EX174" s="19">
        <f t="shared" ca="1" si="1368"/>
        <v>0</v>
      </c>
      <c r="EY174" s="19">
        <f t="shared" ca="1" si="1368"/>
        <v>0</v>
      </c>
      <c r="EZ174" s="19">
        <f t="shared" ca="1" si="1368"/>
        <v>0</v>
      </c>
      <c r="FA174" s="19">
        <f t="shared" ca="1" si="1368"/>
        <v>0</v>
      </c>
      <c r="FB174" s="19">
        <f t="shared" ca="1" si="1368"/>
        <v>0</v>
      </c>
      <c r="FC174" s="19">
        <f t="shared" ca="1" si="1368"/>
        <v>0</v>
      </c>
      <c r="FD174" s="19">
        <f t="shared" ca="1" si="1368"/>
        <v>0</v>
      </c>
      <c r="FE174" s="19">
        <f t="shared" ca="1" si="1368"/>
        <v>0</v>
      </c>
      <c r="FF174" s="19">
        <f t="shared" ca="1" si="1368"/>
        <v>0</v>
      </c>
      <c r="FG174" s="19">
        <f t="shared" ca="1" si="1368"/>
        <v>0</v>
      </c>
      <c r="FH174" s="19">
        <f t="shared" ca="1" si="1368"/>
        <v>0</v>
      </c>
      <c r="FI174" s="19">
        <f t="shared" ca="1" si="1368"/>
        <v>0</v>
      </c>
      <c r="FJ174" s="19">
        <f t="shared" ca="1" si="1369"/>
        <v>0</v>
      </c>
      <c r="FK174" s="19">
        <f t="shared" ca="1" si="1369"/>
        <v>0</v>
      </c>
      <c r="FL174" s="19">
        <f t="shared" ca="1" si="1369"/>
        <v>0</v>
      </c>
      <c r="FM174" s="19">
        <f t="shared" ca="1" si="1369"/>
        <v>0</v>
      </c>
      <c r="FN174" s="19">
        <f t="shared" ca="1" si="1369"/>
        <v>0</v>
      </c>
      <c r="FO174" s="19">
        <f t="shared" ca="1" si="1369"/>
        <v>0</v>
      </c>
      <c r="FP174" s="19">
        <f t="shared" ca="1" si="1369"/>
        <v>0</v>
      </c>
      <c r="FQ174" s="19">
        <f t="shared" ca="1" si="1369"/>
        <v>0</v>
      </c>
      <c r="FR174" s="19">
        <f t="shared" ca="1" si="1369"/>
        <v>0</v>
      </c>
      <c r="FS174" s="19">
        <f t="shared" ca="1" si="1369"/>
        <v>0</v>
      </c>
      <c r="FT174" s="19">
        <f t="shared" ca="1" si="1369"/>
        <v>0</v>
      </c>
      <c r="FU174" s="19">
        <f t="shared" ca="1" si="1369"/>
        <v>0</v>
      </c>
      <c r="FV174" s="19">
        <f t="shared" ca="1" si="1369"/>
        <v>0</v>
      </c>
      <c r="FW174" s="19">
        <f t="shared" ca="1" si="1369"/>
        <v>0</v>
      </c>
      <c r="FX174" s="19">
        <f t="shared" ca="1" si="1369"/>
        <v>0</v>
      </c>
      <c r="FY174" s="19">
        <f t="shared" ca="1" si="1369"/>
        <v>0</v>
      </c>
      <c r="FZ174" s="19">
        <f t="shared" ca="1" si="1369"/>
        <v>0</v>
      </c>
      <c r="GA174" s="19">
        <f t="shared" ca="1" si="1369"/>
        <v>0</v>
      </c>
      <c r="GB174" s="19">
        <f t="shared" ca="1" si="1369"/>
        <v>0</v>
      </c>
      <c r="GC174" s="19">
        <f t="shared" ca="1" si="1369"/>
        <v>0</v>
      </c>
      <c r="GD174" s="19">
        <f t="shared" ca="1" si="1369"/>
        <v>0</v>
      </c>
      <c r="GE174" s="19">
        <f t="shared" ca="1" si="1369"/>
        <v>0</v>
      </c>
      <c r="GF174" s="19">
        <f t="shared" ca="1" si="1369"/>
        <v>0</v>
      </c>
      <c r="GG174" s="19">
        <f t="shared" ca="1" si="1369"/>
        <v>0</v>
      </c>
      <c r="GH174" s="19">
        <f t="shared" ca="1" si="1369"/>
        <v>0</v>
      </c>
      <c r="GI174" s="19">
        <f t="shared" ca="1" si="1369"/>
        <v>0</v>
      </c>
      <c r="GJ174" s="19">
        <f t="shared" ca="1" si="1369"/>
        <v>0</v>
      </c>
      <c r="GK174" s="19">
        <f t="shared" ca="1" si="1369"/>
        <v>0</v>
      </c>
      <c r="GL174" s="19">
        <f t="shared" ca="1" si="1369"/>
        <v>0</v>
      </c>
      <c r="GM174" s="19">
        <f t="shared" ca="1" si="1369"/>
        <v>0</v>
      </c>
      <c r="GN174" s="19">
        <f t="shared" ca="1" si="1369"/>
        <v>0</v>
      </c>
      <c r="GO174" s="19">
        <f t="shared" ca="1" si="1369"/>
        <v>0</v>
      </c>
      <c r="GP174" s="19">
        <f t="shared" ca="1" si="1369"/>
        <v>0</v>
      </c>
      <c r="GQ174" s="19">
        <f t="shared" ca="1" si="1369"/>
        <v>0</v>
      </c>
      <c r="GR174" s="19">
        <f t="shared" ca="1" si="1369"/>
        <v>0</v>
      </c>
      <c r="GS174" s="19">
        <f t="shared" ca="1" si="1369"/>
        <v>0</v>
      </c>
      <c r="GT174" s="19">
        <f t="shared" ca="1" si="1369"/>
        <v>0</v>
      </c>
      <c r="GU174" s="19">
        <f t="shared" ca="1" si="1369"/>
        <v>0</v>
      </c>
      <c r="GV174" s="19">
        <f t="shared" ca="1" si="1369"/>
        <v>0</v>
      </c>
      <c r="GW174" s="19">
        <f t="shared" ca="1" si="1369"/>
        <v>0</v>
      </c>
      <c r="GX174" s="19">
        <f t="shared" ca="1" si="1369"/>
        <v>0</v>
      </c>
      <c r="GY174" s="19">
        <f t="shared" ca="1" si="1369"/>
        <v>0</v>
      </c>
      <c r="GZ174" s="19">
        <f t="shared" ca="1" si="1369"/>
        <v>0</v>
      </c>
      <c r="HA174" s="19">
        <f t="shared" ca="1" si="1369"/>
        <v>0</v>
      </c>
      <c r="HB174" s="19">
        <f t="shared" ca="1" si="1369"/>
        <v>0</v>
      </c>
      <c r="HC174" s="19">
        <f t="shared" ca="1" si="1369"/>
        <v>0</v>
      </c>
      <c r="HD174" s="19">
        <f t="shared" ca="1" si="1369"/>
        <v>0</v>
      </c>
      <c r="HE174" s="19">
        <f t="shared" ca="1" si="1369"/>
        <v>0</v>
      </c>
      <c r="HF174" s="19">
        <f t="shared" ca="1" si="1369"/>
        <v>0</v>
      </c>
      <c r="HG174" s="19">
        <f t="shared" ca="1" si="1369"/>
        <v>0</v>
      </c>
      <c r="HH174" s="19">
        <f t="shared" ca="1" si="1369"/>
        <v>0</v>
      </c>
      <c r="HI174" s="19">
        <f t="shared" ca="1" si="1369"/>
        <v>0</v>
      </c>
      <c r="HJ174" s="19">
        <f t="shared" ca="1" si="1369"/>
        <v>0</v>
      </c>
      <c r="HK174" s="19">
        <f t="shared" ca="1" si="1369"/>
        <v>0</v>
      </c>
      <c r="HL174" s="19">
        <f t="shared" ca="1" si="1370"/>
        <v>0</v>
      </c>
      <c r="HM174" s="19">
        <f t="shared" ca="1" si="1370"/>
        <v>0</v>
      </c>
      <c r="HN174" s="19">
        <f t="shared" ca="1" si="1370"/>
        <v>0</v>
      </c>
      <c r="HO174" s="19">
        <f t="shared" ca="1" si="1370"/>
        <v>0</v>
      </c>
      <c r="HP174" s="19">
        <f t="shared" ca="1" si="1370"/>
        <v>0</v>
      </c>
      <c r="HQ174" s="19">
        <f t="shared" ca="1" si="1370"/>
        <v>0</v>
      </c>
      <c r="HR174" s="19">
        <f t="shared" ca="1" si="1370"/>
        <v>0</v>
      </c>
      <c r="HS174" s="19">
        <f t="shared" ca="1" si="1370"/>
        <v>0</v>
      </c>
      <c r="HT174" s="19">
        <f t="shared" ca="1" si="1370"/>
        <v>0</v>
      </c>
      <c r="HU174" s="19">
        <f t="shared" ca="1" si="1370"/>
        <v>0</v>
      </c>
      <c r="HV174" s="19">
        <f t="shared" ca="1" si="1370"/>
        <v>0</v>
      </c>
      <c r="HW174" s="19">
        <f t="shared" ca="1" si="1370"/>
        <v>0</v>
      </c>
      <c r="HX174" s="19">
        <f t="shared" ca="1" si="1370"/>
        <v>0</v>
      </c>
      <c r="HY174" s="19">
        <f t="shared" ca="1" si="1370"/>
        <v>0</v>
      </c>
      <c r="HZ174" s="19">
        <f t="shared" ca="1" si="1370"/>
        <v>0</v>
      </c>
      <c r="IA174" s="19">
        <f t="shared" ca="1" si="1370"/>
        <v>0</v>
      </c>
      <c r="IB174" s="19">
        <f t="shared" ca="1" si="1370"/>
        <v>0</v>
      </c>
      <c r="IC174" s="19">
        <f t="shared" ca="1" si="1370"/>
        <v>0</v>
      </c>
      <c r="ID174" s="19">
        <f t="shared" ca="1" si="1370"/>
        <v>0</v>
      </c>
      <c r="IE174" s="5">
        <f t="shared" ca="1" si="1371"/>
        <v>67</v>
      </c>
      <c r="IF174" s="9"/>
      <c r="IG174" s="5">
        <f t="shared" ca="1" si="1372"/>
        <v>1</v>
      </c>
      <c r="IH174" s="5" t="b">
        <f t="shared" ca="1" si="1372"/>
        <v>0</v>
      </c>
      <c r="II174" s="19">
        <f t="shared" ca="1" si="1373"/>
        <v>0</v>
      </c>
      <c r="IJ174" s="5">
        <f t="shared" ca="1" si="1372"/>
        <v>55</v>
      </c>
      <c r="IK174" s="19">
        <f t="shared" ca="1" si="1373"/>
        <v>1</v>
      </c>
      <c r="IL174" s="19">
        <f t="shared" ca="1" si="1373"/>
        <v>0</v>
      </c>
      <c r="IM174" s="19">
        <f t="shared" ca="1" si="1373"/>
        <v>0</v>
      </c>
      <c r="IN174" s="19">
        <f t="shared" ca="1" si="1373"/>
        <v>0</v>
      </c>
      <c r="IO174" s="19">
        <f t="shared" ca="1" si="1373"/>
        <v>0</v>
      </c>
      <c r="IP174" s="19">
        <f t="shared" ca="1" si="1373"/>
        <v>0</v>
      </c>
      <c r="IQ174" s="19">
        <f t="shared" ca="1" si="1373"/>
        <v>0</v>
      </c>
      <c r="IR174" s="19">
        <f t="shared" ca="1" si="1373"/>
        <v>0</v>
      </c>
      <c r="IS174" s="19">
        <f t="shared" ca="1" si="1373"/>
        <v>0</v>
      </c>
      <c r="IT174" s="19">
        <f t="shared" ca="1" si="1373"/>
        <v>0</v>
      </c>
      <c r="IU174" s="19">
        <f t="shared" ca="1" si="1373"/>
        <v>0</v>
      </c>
      <c r="IV174" s="19">
        <f t="shared" ca="1" si="1373"/>
        <v>0</v>
      </c>
      <c r="IW174" s="19">
        <f t="shared" ca="1" si="1373"/>
        <v>0</v>
      </c>
      <c r="IX174" s="19">
        <f t="shared" ca="1" si="1373"/>
        <v>0</v>
      </c>
      <c r="IY174" s="19">
        <f t="shared" ca="1" si="1373"/>
        <v>0</v>
      </c>
      <c r="IZ174" s="19">
        <f t="shared" ca="1" si="1373"/>
        <v>0</v>
      </c>
      <c r="JA174" s="19">
        <f t="shared" ca="1" si="1373"/>
        <v>0</v>
      </c>
      <c r="JB174" s="19">
        <f t="shared" ca="1" si="1373"/>
        <v>0</v>
      </c>
      <c r="JC174" s="19">
        <f t="shared" ca="1" si="1373"/>
        <v>0</v>
      </c>
      <c r="JD174" s="19">
        <f t="shared" ca="1" si="1373"/>
        <v>0</v>
      </c>
      <c r="JE174" s="19">
        <f t="shared" ca="1" si="1373"/>
        <v>0</v>
      </c>
      <c r="JF174" s="19">
        <f t="shared" ca="1" si="1373"/>
        <v>0</v>
      </c>
      <c r="JG174" s="5">
        <f t="shared" ca="1" si="1374"/>
        <v>1.2500000000000001E-2</v>
      </c>
      <c r="JH174" s="567">
        <f t="shared" ca="1" si="1374"/>
        <v>0</v>
      </c>
      <c r="JI174" s="5">
        <f t="shared" ca="1" si="1374"/>
        <v>6.25E-2</v>
      </c>
      <c r="JJ174" s="5">
        <f t="shared" ca="1" si="1374"/>
        <v>6.25E-2</v>
      </c>
      <c r="JK174" s="5">
        <f t="shared" ca="1" si="1374"/>
        <v>6.25E-2</v>
      </c>
      <c r="JL174" s="19">
        <f t="shared" ca="1" si="1373"/>
        <v>1</v>
      </c>
      <c r="JM174" s="19">
        <f t="shared" ca="1" si="1373"/>
        <v>0</v>
      </c>
      <c r="JN174" s="19">
        <f t="shared" ca="1" si="1373"/>
        <v>1</v>
      </c>
      <c r="JO174" s="9"/>
      <c r="JP174" s="5" t="b">
        <f t="shared" ca="1" si="1375"/>
        <v>0</v>
      </c>
      <c r="JQ174" s="19" t="b">
        <f t="shared" ca="1" si="1395"/>
        <v>1</v>
      </c>
      <c r="JR174" s="19">
        <f t="shared" ca="1" si="1395"/>
        <v>9.6</v>
      </c>
      <c r="JS174" s="5" t="b">
        <f t="shared" ca="1" si="1376"/>
        <v>0</v>
      </c>
      <c r="JT174" s="5" t="b">
        <f t="shared" ca="1" si="1376"/>
        <v>0</v>
      </c>
      <c r="JU174" s="5" t="b">
        <f t="shared" ca="1" si="1376"/>
        <v>1</v>
      </c>
      <c r="JV174" s="144">
        <f t="shared" ca="1" si="1396"/>
        <v>1</v>
      </c>
      <c r="JW174" s="144">
        <f t="shared" ca="1" si="1396"/>
        <v>1</v>
      </c>
      <c r="JX174" s="19" t="str">
        <f t="shared" ca="1" si="1397"/>
        <v>-</v>
      </c>
      <c r="JY174" s="19" t="str">
        <f t="shared" ca="1" si="1397"/>
        <v>-</v>
      </c>
      <c r="JZ174" s="19" t="str">
        <f t="shared" ca="1" si="1397"/>
        <v>-</v>
      </c>
      <c r="KA174" s="19" t="str">
        <f t="shared" ca="1" si="1397"/>
        <v>-</v>
      </c>
      <c r="KB174" s="19">
        <f t="shared" ca="1" si="1397"/>
        <v>1</v>
      </c>
      <c r="KC174" s="19">
        <f t="shared" ca="1" si="1397"/>
        <v>0.66</v>
      </c>
      <c r="KD174" s="19" t="str">
        <f t="shared" ca="1" si="1397"/>
        <v>-</v>
      </c>
      <c r="KE174" s="5" t="b" cm="1">
        <f t="array" aca="1" ref="KE174" ca="1">IF(OR(KF174:KM174&lt;&gt;"-"),TRUE,"-")</f>
        <v>1</v>
      </c>
      <c r="KF174" s="237">
        <f t="shared" ca="1" si="1408"/>
        <v>2</v>
      </c>
      <c r="KG174" s="237">
        <f t="shared" ca="1" si="1408"/>
        <v>2</v>
      </c>
      <c r="KH174" s="237">
        <f t="shared" ca="1" si="1408"/>
        <v>2</v>
      </c>
      <c r="KI174" s="237">
        <f t="shared" ca="1" si="1408"/>
        <v>2</v>
      </c>
      <c r="KJ174" s="237">
        <f t="shared" ca="1" si="1408"/>
        <v>2</v>
      </c>
      <c r="KK174" s="237">
        <f t="shared" ca="1" si="1408"/>
        <v>2</v>
      </c>
      <c r="KL174" s="237">
        <f t="shared" ca="1" si="1408"/>
        <v>2</v>
      </c>
      <c r="KM174" s="237">
        <f t="shared" ca="1" si="1408"/>
        <v>2</v>
      </c>
      <c r="KN174" s="5" t="str">
        <f t="array" aca="1" ref="KN174" ca="1">IF(OR(KO174:KU174&lt;&gt;"-"),TRUE,"-")</f>
        <v>-</v>
      </c>
      <c r="KO174" s="19" t="str">
        <f t="shared" ca="1" si="1399"/>
        <v>-</v>
      </c>
      <c r="KP174" s="19" t="str">
        <f t="shared" ca="1" si="1399"/>
        <v>-</v>
      </c>
      <c r="KQ174" s="19" t="str">
        <f t="shared" ca="1" si="1399"/>
        <v>-</v>
      </c>
      <c r="KR174" s="19" t="str">
        <f t="shared" ca="1" si="1399"/>
        <v>-</v>
      </c>
      <c r="KS174" s="19" t="str">
        <f t="shared" ca="1" si="1399"/>
        <v>-</v>
      </c>
      <c r="KT174" s="19" t="str">
        <f t="shared" ca="1" si="1399"/>
        <v>-</v>
      </c>
      <c r="KU174" s="19" t="str">
        <f t="shared" ca="1" si="1399"/>
        <v>-</v>
      </c>
      <c r="KV174" s="19" t="b">
        <f t="shared" ca="1" si="1399"/>
        <v>0</v>
      </c>
      <c r="KW174" s="144">
        <f t="shared" ca="1" si="1378"/>
        <v>2</v>
      </c>
      <c r="KX174" s="19">
        <f t="shared" ca="1" si="1399"/>
        <v>2</v>
      </c>
      <c r="KY174" s="19" t="b">
        <f t="shared" ca="1" si="1399"/>
        <v>0</v>
      </c>
      <c r="KZ174" s="19" t="str">
        <f t="shared" ca="1" si="1399"/>
        <v>-</v>
      </c>
      <c r="LA174" s="5" t="str">
        <f t="shared" ca="1" si="1379"/>
        <v>-</v>
      </c>
      <c r="LB174" s="5" t="str">
        <f t="shared" ca="1" si="1379"/>
        <v>-</v>
      </c>
      <c r="LC174" s="5" t="str">
        <f t="shared" ca="1" si="1379"/>
        <v>-</v>
      </c>
      <c r="LD174" s="5" t="str">
        <f t="shared" ca="1" si="1379"/>
        <v>-</v>
      </c>
      <c r="LE174" s="19" t="b">
        <f t="shared" ca="1" si="1400"/>
        <v>0</v>
      </c>
      <c r="LF174" s="19" t="str">
        <f t="shared" ca="1" si="1400"/>
        <v>-</v>
      </c>
      <c r="LG174" s="19" t="str">
        <f t="shared" ca="1" si="1400"/>
        <v>-</v>
      </c>
      <c r="LH174" s="19" t="b">
        <f t="shared" ca="1" si="1400"/>
        <v>1</v>
      </c>
      <c r="LI174" s="19">
        <f t="shared" ca="1" si="1400"/>
        <v>0.75</v>
      </c>
      <c r="LJ174" s="19">
        <f t="shared" ca="1" si="1400"/>
        <v>0.75</v>
      </c>
      <c r="LK174" s="19">
        <f t="shared" ca="1" si="1400"/>
        <v>0.99</v>
      </c>
      <c r="LL174" s="19">
        <f t="shared" ca="1" si="1400"/>
        <v>0.5</v>
      </c>
      <c r="LM174" s="19">
        <f t="shared" ca="1" si="1400"/>
        <v>0</v>
      </c>
      <c r="LN174" s="19">
        <f t="shared" ca="1" si="1400"/>
        <v>0</v>
      </c>
      <c r="LO174" s="19" t="str">
        <f t="shared" ca="1" si="1400"/>
        <v>-</v>
      </c>
      <c r="LP174" s="5" cm="1">
        <f t="array" aca="1" ref="LP174" ca="1">INDEX(i.meatgrid,$Q174,LP$7)</f>
        <v>1092</v>
      </c>
      <c r="LQ174" s="5" t="str" cm="1">
        <f t="array" aca="1" ref="LQ174" ca="1">INDEX(i.meatgrid,$Q174,LQ$7)</f>
        <v>-</v>
      </c>
      <c r="LR174" s="19" t="str">
        <f t="shared" ca="1" si="1380"/>
        <v>-</v>
      </c>
      <c r="LS174" s="5">
        <f t="shared" ca="1" si="1381"/>
        <v>1</v>
      </c>
      <c r="LT174" s="9"/>
      <c r="LU174" s="19">
        <f t="shared" ca="1" si="1380"/>
        <v>70</v>
      </c>
      <c r="LV174" s="19">
        <f t="shared" ca="1" si="1382"/>
        <v>50</v>
      </c>
      <c r="LW174" s="19">
        <f t="shared" ca="1" si="1382"/>
        <v>80</v>
      </c>
      <c r="LX174" s="19">
        <f t="shared" ca="1" si="1382"/>
        <v>50</v>
      </c>
      <c r="LY174" s="5" t="b" cm="1">
        <f t="array" aca="1" ref="LY174" ca="1">INDEX(i.meatgrid,$Q174,LY$7)</f>
        <v>1</v>
      </c>
      <c r="LZ174" s="5" t="b" cm="1">
        <f t="array" aca="1" ref="LZ174" ca="1">INDEX(i.meatgrid,$Q174,LZ$7)</f>
        <v>0</v>
      </c>
      <c r="MA174" s="5" t="str" cm="1">
        <f t="array" aca="1" ref="MA174" ca="1">INDEX(i.meatgrid,$Q174,MA$7)</f>
        <v>-</v>
      </c>
      <c r="MB174" s="5" t="str" cm="1">
        <f t="array" aca="1" ref="MB174" ca="1">INDEX(i.meatgrid,$Q174,MB$7)</f>
        <v>-</v>
      </c>
      <c r="MC174" s="19">
        <f t="shared" ca="1" si="1383"/>
        <v>1</v>
      </c>
      <c r="MD174" s="5">
        <f t="shared" ca="1" si="1384"/>
        <v>1</v>
      </c>
      <c r="ME174" s="5" cm="1">
        <f t="array" aca="1" ref="ME174" ca="1">INDEX(i.meatgrid,$Q174,ME$7)</f>
        <v>0</v>
      </c>
      <c r="MF174" s="5" cm="1">
        <f t="array" aca="1" ref="MF174" ca="1">INDEX(i.meatgrid,$Q174,MF$7)</f>
        <v>0</v>
      </c>
      <c r="MG174" s="5" cm="1">
        <f t="array" aca="1" ref="MG174" ca="1">INDEX(i.meatgrid,$Q174,MG$7)</f>
        <v>0</v>
      </c>
      <c r="MH174" s="5" cm="1">
        <f t="array" aca="1" ref="MH174" ca="1">INDEX(i.meatgrid,$Q174,MH$7)</f>
        <v>0</v>
      </c>
      <c r="MI174" s="5" cm="1">
        <f t="array" aca="1" ref="MI174" ca="1">INDEX(i.meatgrid,$Q174,MI$7)</f>
        <v>0</v>
      </c>
      <c r="MJ174" s="5" cm="1">
        <f t="array" aca="1" ref="MJ174" ca="1">INDEX(i.meatgrid,$Q174,MJ$7)</f>
        <v>1</v>
      </c>
      <c r="MK174" s="5" cm="1">
        <f t="array" aca="1" ref="MK174" ca="1">INDEX(i.meatgrid,$Q174,MK$7)</f>
        <v>1</v>
      </c>
      <c r="ML174" s="5" cm="1">
        <f t="array" aca="1" ref="ML174" ca="1">INDEX(i.meatgrid,$Q174,ML$7)</f>
        <v>1</v>
      </c>
      <c r="MM174" s="19">
        <f t="shared" ca="1" si="1385"/>
        <v>1</v>
      </c>
      <c r="MN174" s="9"/>
      <c r="MO174" s="19" t="b">
        <f t="shared" ca="1" si="1386"/>
        <v>0</v>
      </c>
      <c r="MP174" s="19" t="b">
        <f t="shared" ca="1" si="1386"/>
        <v>0</v>
      </c>
      <c r="MQ174" s="19">
        <f t="shared" ca="1" si="1386"/>
        <v>1</v>
      </c>
      <c r="MR174" s="19">
        <f t="shared" ca="1" si="1386"/>
        <v>0.75</v>
      </c>
      <c r="MS174" s="19">
        <f t="shared" ca="1" si="1386"/>
        <v>0.75</v>
      </c>
      <c r="MT174" s="19">
        <f t="shared" ca="1" si="1386"/>
        <v>0.8</v>
      </c>
      <c r="MU174" s="19">
        <f t="shared" ca="1" si="1386"/>
        <v>0.82499999999999996</v>
      </c>
      <c r="MV174" s="19">
        <f t="shared" ca="1" si="1386"/>
        <v>0.875</v>
      </c>
      <c r="MW174" s="19">
        <f t="shared" ca="1" si="1386"/>
        <v>0.9</v>
      </c>
      <c r="MX174" s="19">
        <f t="shared" ca="1" si="1386"/>
        <v>1</v>
      </c>
      <c r="MY174" s="19">
        <f t="shared" ca="1" si="1386"/>
        <v>0.875</v>
      </c>
      <c r="MZ174" s="19" t="b">
        <f t="shared" ca="1" si="1386"/>
        <v>1</v>
      </c>
      <c r="NA174" s="19">
        <f t="shared" ca="1" si="1386"/>
        <v>74.989999999999995</v>
      </c>
      <c r="NB174" s="19" t="str">
        <f t="shared" ca="1" si="1386"/>
        <v>-</v>
      </c>
      <c r="NC174" s="19" t="str">
        <f t="shared" ca="1" si="1386"/>
        <v>-</v>
      </c>
      <c r="ND174" s="19" t="str">
        <f t="shared" ca="1" si="1386"/>
        <v>-</v>
      </c>
      <c r="NE174" s="19" t="str">
        <f t="shared" ca="1" si="1387"/>
        <v>-</v>
      </c>
      <c r="NF174" s="19" t="str">
        <f t="shared" ca="1" si="1387"/>
        <v>-</v>
      </c>
      <c r="NG174" s="19" t="str">
        <f t="shared" ca="1" si="1387"/>
        <v>-</v>
      </c>
      <c r="NH174" s="19" t="str">
        <f t="shared" ca="1" si="1387"/>
        <v>-</v>
      </c>
      <c r="NI174" s="19">
        <f t="shared" ca="1" si="1387"/>
        <v>36.99</v>
      </c>
      <c r="NJ174" s="19">
        <f t="shared" ca="1" si="1387"/>
        <v>36.99</v>
      </c>
      <c r="NK174" s="19" t="str">
        <f t="shared" ca="1" si="1387"/>
        <v>-</v>
      </c>
      <c r="NL174" s="19" t="str">
        <f t="shared" ca="1" si="1387"/>
        <v>-</v>
      </c>
      <c r="NM174" s="19" t="str">
        <f t="shared" ca="1" si="1387"/>
        <v>-</v>
      </c>
      <c r="NN174" s="19" t="str">
        <f t="shared" ca="1" si="1387"/>
        <v>-</v>
      </c>
      <c r="NO174" s="19" t="str">
        <f t="shared" ca="1" si="1387"/>
        <v>-</v>
      </c>
      <c r="NP174" s="19">
        <f t="shared" ca="1" si="1387"/>
        <v>49.99</v>
      </c>
      <c r="NQ174" s="19">
        <f t="shared" ca="1" si="1387"/>
        <v>49.99</v>
      </c>
      <c r="NR174" s="19">
        <f t="shared" ca="1" si="1387"/>
        <v>49.99</v>
      </c>
      <c r="NS174" s="19">
        <f t="shared" ca="1" si="1387"/>
        <v>49.99</v>
      </c>
      <c r="NT174" s="19">
        <f t="shared" ca="1" si="1387"/>
        <v>49.99</v>
      </c>
      <c r="NU174" s="19">
        <f t="shared" ca="1" si="1387"/>
        <v>49.99</v>
      </c>
      <c r="NV174" s="19">
        <f t="shared" ca="1" si="1387"/>
        <v>49.99</v>
      </c>
      <c r="NW174" s="19">
        <f t="shared" ca="1" si="1387"/>
        <v>49.99</v>
      </c>
      <c r="NX174" s="19">
        <f t="shared" ca="1" si="1387"/>
        <v>412.99</v>
      </c>
      <c r="NY174" s="19">
        <f t="shared" ca="1" si="1387"/>
        <v>412.99</v>
      </c>
      <c r="NZ174" s="19" t="str">
        <f t="shared" ca="1" si="1387"/>
        <v>-</v>
      </c>
      <c r="OA174" s="19" t="str">
        <f t="shared" ca="1" si="1387"/>
        <v>-</v>
      </c>
      <c r="OB174" s="19" t="str">
        <f t="shared" ca="1" si="1387"/>
        <v>-</v>
      </c>
      <c r="OC174" s="19" t="str">
        <f t="shared" ca="1" si="1387"/>
        <v>-</v>
      </c>
      <c r="OD174" s="19" t="str">
        <f t="shared" ca="1" si="1387"/>
        <v>-</v>
      </c>
      <c r="OE174" s="19">
        <f t="shared" ca="1" si="1387"/>
        <v>6.8900000000000006</v>
      </c>
      <c r="OF174" s="19">
        <f t="shared" ca="1" si="1387"/>
        <v>6.8900000000000006</v>
      </c>
      <c r="OG174" s="19">
        <f t="shared" ca="1" si="1387"/>
        <v>6.8900000000000006</v>
      </c>
      <c r="OH174" s="19">
        <f t="shared" ca="1" si="1387"/>
        <v>6.8900000000000006</v>
      </c>
      <c r="OI174" s="19">
        <f t="shared" ca="1" si="1387"/>
        <v>6.8900000000000006</v>
      </c>
      <c r="OJ174" s="19">
        <f t="shared" ca="1" si="1387"/>
        <v>6.8900000000000006</v>
      </c>
      <c r="OK174" s="19">
        <f t="shared" ca="1" si="1387"/>
        <v>6.8900000000000006</v>
      </c>
      <c r="OL174" s="19">
        <f t="shared" ca="1" si="1387"/>
        <v>6.8900000000000006</v>
      </c>
      <c r="OM174" s="19">
        <f t="shared" ca="1" si="1387"/>
        <v>346.99</v>
      </c>
      <c r="ON174" s="19">
        <f t="shared" ca="1" si="1387"/>
        <v>346.99</v>
      </c>
      <c r="OO174" s="19" t="str">
        <f t="shared" ca="1" si="1387"/>
        <v>-</v>
      </c>
      <c r="OP174" s="19" t="str">
        <f t="shared" ca="1" si="1387"/>
        <v>-</v>
      </c>
      <c r="OQ174" s="19" t="str">
        <f t="shared" ca="1" si="1387"/>
        <v>-</v>
      </c>
      <c r="OR174" s="19" t="str">
        <f t="shared" ca="1" si="1387"/>
        <v>-</v>
      </c>
      <c r="OS174" s="19" t="str">
        <f t="shared" ca="1" si="1387"/>
        <v>-</v>
      </c>
      <c r="OT174" s="19">
        <f t="shared" ca="1" si="1387"/>
        <v>0</v>
      </c>
      <c r="OU174" s="24">
        <v>0</v>
      </c>
    </row>
    <row r="175" spans="1:411" outlineLevel="2">
      <c r="A175" s="21">
        <f t="shared" si="158"/>
        <v>170</v>
      </c>
      <c r="B175" s="222">
        <f t="shared" ca="1" si="1401"/>
        <v>166</v>
      </c>
      <c r="C175">
        <v>204</v>
      </c>
      <c r="D175" s="144" t="str">
        <f t="shared" ca="1" si="1348"/>
        <v>GSM</v>
      </c>
      <c r="E175" t="b">
        <v>1</v>
      </c>
      <c r="F175" t="b">
        <v>0</v>
      </c>
      <c r="G175" t="b">
        <f t="shared" si="1349"/>
        <v>1</v>
      </c>
      <c r="H175" s="237">
        <f t="shared" ca="1" si="1402"/>
        <v>2</v>
      </c>
      <c r="I175" s="237">
        <f t="shared" ca="1" si="1402"/>
        <v>1</v>
      </c>
      <c r="J175" s="237" t="str">
        <f t="shared" ca="1" si="1402"/>
        <v/>
      </c>
      <c r="K175" s="237">
        <f t="shared" ca="1" si="1402"/>
        <v>2</v>
      </c>
      <c r="L175" s="237">
        <f t="shared" ca="1" si="1388"/>
        <v>2</v>
      </c>
      <c r="M175" s="237">
        <f t="shared" ca="1" si="1388"/>
        <v>2</v>
      </c>
      <c r="N175" s="237">
        <f t="shared" ca="1" si="1388"/>
        <v>3</v>
      </c>
      <c r="O175" s="237">
        <f t="shared" ca="1" si="1388"/>
        <v>1</v>
      </c>
      <c r="P175" s="237">
        <f t="shared" ca="1" si="1388"/>
        <v>1</v>
      </c>
      <c r="Q175" s="237">
        <f t="shared" ca="1" si="1388"/>
        <v>7</v>
      </c>
      <c r="R175" s="237">
        <f t="shared" ca="1" si="1388"/>
        <v>1</v>
      </c>
      <c r="S175" s="237">
        <f t="shared" ca="1" si="1388"/>
        <v>1</v>
      </c>
      <c r="T175" s="237">
        <f t="shared" ca="1" si="1388"/>
        <v>1</v>
      </c>
      <c r="U175" s="275"/>
      <c r="V175" s="275"/>
      <c r="W175" s="237">
        <f t="shared" ca="1" si="1389"/>
        <v>0</v>
      </c>
      <c r="X175" s="275"/>
      <c r="Y175" s="275">
        <f t="shared" ca="1" si="1390"/>
        <v>0</v>
      </c>
      <c r="Z175" s="275">
        <f t="shared" ca="1" si="1390"/>
        <v>0</v>
      </c>
      <c r="AA175" s="275">
        <f t="shared" ca="1" si="1390"/>
        <v>0</v>
      </c>
      <c r="AB175" s="275">
        <f t="shared" ca="1" si="1390"/>
        <v>0</v>
      </c>
      <c r="AC175" s="275">
        <f t="shared" ca="1" si="1390"/>
        <v>0</v>
      </c>
      <c r="AD175" s="275">
        <f t="shared" ca="1" si="1390"/>
        <v>0</v>
      </c>
      <c r="AE175" s="275">
        <f t="shared" ca="1" si="1390"/>
        <v>0</v>
      </c>
      <c r="AF175" s="144">
        <f ca="1">INDEX(CHOOSE($N175,DataAutumn!i.AdultDrys,DataWinter!i.AdultDrys,DataSpring!i.AdultDrys),1,$M175)</f>
        <v>3</v>
      </c>
      <c r="AG175" s="5">
        <f t="shared" ca="1" si="1350"/>
        <v>2</v>
      </c>
      <c r="AH175" s="5">
        <f t="shared" ca="1" si="1350"/>
        <v>0</v>
      </c>
      <c r="AI175" s="5">
        <f t="shared" ca="1" si="1351"/>
        <v>1</v>
      </c>
      <c r="AJ175">
        <f t="shared" ca="1" si="1352"/>
        <v>5</v>
      </c>
      <c r="AL175" s="231" t="str">
        <f ca="1">TEXT(LEFT(OFFSET(AL175,-1,0),5)+1,"00000")&amp;MID(OFFSET(AL175,-1,0),6,FIND(" ",OFFSET(AL175,-1,0),7)-5)
&amp; $D175           &amp; " Day"&amp;INDEX(i.DOY,$N175,1)              &amp; IF($IG175=0," FWM","")&amp;IF($IG175=1," MWM","")&amp;IF($IG175=5," Mat","")&amp;IF($IH175=TRUE,"&amp;BBT","    ")
&amp;INDEX(DataMaster!$B$98:$B$105,$Q175,0)    &amp;IF(JQ175," SR"&amp;JR175,"")&amp; " WP"&amp;TEXT($MC175*100,"000p")           &amp; " MP"&amp;TEXT($MD175*100,"000p")           &amp; " GP"&amp;TEXT($MM175*100,"000p")
&amp; " (F"&amp;3+COUNTIF($CV175:$CY175,TRUE)&amp;3&amp;"N"&amp;$DM175&amp;$DN175&amp;")"</f>
        <v>00005 FeedSupply_DSP GSM Day204 MWM    Older Mutton SR9.6 WP100p MP100p GP100p (F33N33)</v>
      </c>
      <c r="AM175" s="9" t="str">
        <f ca="1">IF(COUNTIF(AL$5:AL175,AL175)=1,"-","Dup")</f>
        <v>-</v>
      </c>
      <c r="AN175" s="9"/>
      <c r="AO175" s="237" t="str">
        <f t="shared" ca="1" si="1403"/>
        <v>-</v>
      </c>
      <c r="AP175" s="237" t="str">
        <f t="shared" ca="1" si="1403"/>
        <v>-</v>
      </c>
      <c r="AQ175" s="237" t="str">
        <f t="shared" ca="1" si="1403"/>
        <v>-</v>
      </c>
      <c r="AR175" s="237" t="str">
        <f t="shared" ca="1" si="1403"/>
        <v>-</v>
      </c>
      <c r="AS175" s="237" t="str">
        <f t="shared" ca="1" si="1403"/>
        <v>-</v>
      </c>
      <c r="AT175" s="237" t="str">
        <f t="shared" ca="1" si="1403"/>
        <v>-</v>
      </c>
      <c r="AU175" s="237" t="str">
        <f t="shared" ca="1" si="1403"/>
        <v>-</v>
      </c>
      <c r="AV175" s="237" t="str">
        <f t="shared" ca="1" si="1403"/>
        <v>-</v>
      </c>
      <c r="AW175" s="9"/>
      <c r="AX175" s="5" t="b">
        <f t="shared" ca="1" si="1353"/>
        <v>0</v>
      </c>
      <c r="AY175" s="5" t="str">
        <f t="shared" ca="1" si="1353"/>
        <v>-</v>
      </c>
      <c r="AZ175" s="5" t="b">
        <f t="shared" ca="1" si="1353"/>
        <v>0</v>
      </c>
      <c r="BA175" s="5" t="b">
        <f t="shared" ca="1" si="1353"/>
        <v>1</v>
      </c>
      <c r="BB175" s="5" t="b">
        <f t="shared" ca="1" si="1353"/>
        <v>1</v>
      </c>
      <c r="BC175" s="144">
        <f t="shared" ca="1" si="1353"/>
        <v>0</v>
      </c>
      <c r="BD175" s="19" t="b">
        <f t="shared" ca="1" si="1354"/>
        <v>1</v>
      </c>
      <c r="BE175" s="9"/>
      <c r="BF175" s="5" t="str">
        <f t="shared" ca="1" si="1355"/>
        <v>-</v>
      </c>
      <c r="BG175" s="19" t="str">
        <f t="shared" ca="1" si="1356"/>
        <v>-</v>
      </c>
      <c r="BH175" s="19" t="str">
        <f t="shared" ca="1" si="1356"/>
        <v>-</v>
      </c>
      <c r="BI175" s="19" t="str">
        <f t="shared" ca="1" si="1356"/>
        <v>-</v>
      </c>
      <c r="BJ175" s="5" t="str">
        <f t="shared" ca="1" si="1357"/>
        <v>-</v>
      </c>
      <c r="BK175" s="19" t="str">
        <f t="shared" ca="1" si="1358"/>
        <v>-</v>
      </c>
      <c r="BL175" s="5" t="str">
        <f t="shared" ca="1" si="1359"/>
        <v>-</v>
      </c>
      <c r="BM175" s="19" t="str">
        <f t="shared" ca="1" si="1360"/>
        <v>-</v>
      </c>
      <c r="BN175" s="19" t="str">
        <f t="shared" ca="1" si="1360"/>
        <v>-</v>
      </c>
      <c r="BO175" s="19" t="str">
        <f t="shared" ca="1" si="1360"/>
        <v>-</v>
      </c>
      <c r="BP175" s="5" t="str">
        <f t="shared" ca="1" si="1361"/>
        <v>-</v>
      </c>
      <c r="BQ175" s="9"/>
      <c r="BR175" s="19" t="str">
        <f t="shared" ca="1" si="1362"/>
        <v>-</v>
      </c>
      <c r="BS175" s="19" t="str">
        <f t="shared" ca="1" si="1362"/>
        <v>-</v>
      </c>
      <c r="BT175" s="19" t="str">
        <f t="shared" ca="1" si="1362"/>
        <v>-</v>
      </c>
      <c r="BU175" s="19" t="str">
        <f t="shared" ca="1" si="1362"/>
        <v>-</v>
      </c>
      <c r="BV175" s="19" t="str">
        <f t="shared" ca="1" si="1362"/>
        <v>-</v>
      </c>
      <c r="BW175" s="19" t="str">
        <f t="shared" ca="1" si="1362"/>
        <v>-</v>
      </c>
      <c r="BX175" s="19" t="str">
        <f t="shared" ca="1" si="1362"/>
        <v>-</v>
      </c>
      <c r="BY175" s="19" t="str">
        <f t="shared" ca="1" si="1362"/>
        <v>-</v>
      </c>
      <c r="BZ175" s="19" t="str">
        <f t="shared" ca="1" si="1362"/>
        <v>-</v>
      </c>
      <c r="CA175" s="19" t="str">
        <f t="shared" ca="1" si="1362"/>
        <v>-</v>
      </c>
      <c r="CB175" s="9"/>
      <c r="CC175" s="237" t="b">
        <f t="shared" ca="1" si="1409"/>
        <v>1</v>
      </c>
      <c r="CD175" s="12" t="b">
        <v>1</v>
      </c>
      <c r="CE175" s="237" t="b">
        <f t="shared" ca="1" si="1409"/>
        <v>1</v>
      </c>
      <c r="CF175" s="251">
        <f t="shared" ca="1" si="1404"/>
        <v>2237105</v>
      </c>
      <c r="CG175" s="237" t="b">
        <f t="shared" ca="1" si="1409"/>
        <v>0</v>
      </c>
      <c r="CH175" s="12" t="s">
        <v>34</v>
      </c>
      <c r="CI175" s="19" t="b">
        <f t="shared" ca="1" si="1392"/>
        <v>1</v>
      </c>
      <c r="CJ175" s="237">
        <f t="shared" ca="1" si="1405"/>
        <v>7105</v>
      </c>
      <c r="CK175" s="19" t="str">
        <f t="shared" ca="1" si="1392"/>
        <v>-</v>
      </c>
      <c r="CL175" s="19">
        <f t="shared" ca="1" si="1392"/>
        <v>1</v>
      </c>
      <c r="CM175" s="19">
        <f t="shared" ca="1" si="1392"/>
        <v>1</v>
      </c>
      <c r="CN175" s="9"/>
      <c r="CO175" s="444">
        <f t="shared" ca="1" si="1364"/>
        <v>652</v>
      </c>
      <c r="CP175" s="444">
        <f t="shared" ca="1" si="1364"/>
        <v>686</v>
      </c>
      <c r="CQ175" s="444">
        <f t="shared" ca="1" si="1364"/>
        <v>721</v>
      </c>
      <c r="CR175" s="152">
        <f t="shared" ca="1" si="1365"/>
        <v>378</v>
      </c>
      <c r="CS175" s="152">
        <f t="shared" ca="1" si="1365"/>
        <v>413</v>
      </c>
      <c r="CT175" s="152">
        <f t="shared" ca="1" si="1365"/>
        <v>448</v>
      </c>
      <c r="CU175" s="19" t="str">
        <f t="shared" ca="1" si="1366"/>
        <v>-</v>
      </c>
      <c r="CV175" s="12" t="b">
        <v>0</v>
      </c>
      <c r="CW175" s="12" t="b">
        <v>0</v>
      </c>
      <c r="CX175" s="12" t="b">
        <v>0</v>
      </c>
      <c r="CY175" s="12" t="b">
        <v>0</v>
      </c>
      <c r="CZ175" s="19" t="b">
        <f t="shared" ca="1" si="1366"/>
        <v>1</v>
      </c>
      <c r="DA175" s="19">
        <f t="shared" ca="1" si="1366"/>
        <v>0</v>
      </c>
      <c r="DB175" s="19">
        <f t="shared" ca="1" si="1366"/>
        <v>0</v>
      </c>
      <c r="DC175" s="19">
        <f t="shared" ca="1" si="1366"/>
        <v>0</v>
      </c>
      <c r="DD175" s="19">
        <f t="shared" ca="1" si="1366"/>
        <v>0</v>
      </c>
      <c r="DE175" s="19">
        <f t="shared" ca="1" si="1366"/>
        <v>0</v>
      </c>
      <c r="DF175" s="19">
        <f t="shared" ca="1" si="1366"/>
        <v>0</v>
      </c>
      <c r="DG175" s="19">
        <f t="shared" ca="1" si="1366"/>
        <v>0</v>
      </c>
      <c r="DH175" s="19">
        <f t="shared" ca="1" si="1366"/>
        <v>0</v>
      </c>
      <c r="DI175" s="19">
        <f t="shared" ca="1" si="1366"/>
        <v>0</v>
      </c>
      <c r="DJ175" s="19">
        <f t="shared" ca="1" si="1366"/>
        <v>0</v>
      </c>
      <c r="DK175" s="19">
        <f t="shared" ca="1" si="1366"/>
        <v>0</v>
      </c>
      <c r="DL175" s="19">
        <f t="shared" ca="1" si="1367"/>
        <v>0</v>
      </c>
      <c r="DM175" s="12">
        <v>3</v>
      </c>
      <c r="DN175" s="12">
        <v>3</v>
      </c>
      <c r="DO175" s="19">
        <f t="shared" ca="1" si="1406"/>
        <v>0</v>
      </c>
      <c r="DP175" s="12">
        <v>1</v>
      </c>
      <c r="DQ175" s="12">
        <v>-1</v>
      </c>
      <c r="DR175" s="19" t="str">
        <f t="shared" ca="1" si="1367"/>
        <v>-</v>
      </c>
      <c r="DS175" s="19" t="str">
        <f t="shared" ca="1" si="1367"/>
        <v>-</v>
      </c>
      <c r="DT175" s="19" t="str">
        <f t="shared" ca="1" si="1367"/>
        <v>-</v>
      </c>
      <c r="DU175" s="251">
        <f t="shared" ca="1" si="1393"/>
        <v>0</v>
      </c>
      <c r="DV175" s="251">
        <f t="shared" si="1407"/>
        <v>1</v>
      </c>
      <c r="DW175" s="251">
        <f t="shared" si="1394"/>
        <v>-1</v>
      </c>
      <c r="DX175" s="19" t="str">
        <f t="shared" ca="1" si="1367"/>
        <v>-</v>
      </c>
      <c r="DY175" s="19" t="str">
        <f t="shared" ca="1" si="1367"/>
        <v>-</v>
      </c>
      <c r="DZ175" s="19" t="str">
        <f t="shared" ca="1" si="1367"/>
        <v>-</v>
      </c>
      <c r="EA175" s="19" t="str">
        <f t="shared" ca="1" si="1367"/>
        <v>-</v>
      </c>
      <c r="EB175" s="19" t="str">
        <f t="shared" ca="1" si="1367"/>
        <v>-</v>
      </c>
      <c r="EC175" s="19" t="str">
        <f t="shared" ca="1" si="1367"/>
        <v>-</v>
      </c>
      <c r="ED175" s="19">
        <f t="shared" ca="1" si="1367"/>
        <v>0</v>
      </c>
      <c r="EE175" s="19">
        <f t="shared" ca="1" si="1367"/>
        <v>0</v>
      </c>
      <c r="EF175" s="19">
        <f t="shared" ca="1" si="1367"/>
        <v>0</v>
      </c>
      <c r="EG175" s="19">
        <f t="shared" ca="1" si="1367"/>
        <v>0</v>
      </c>
      <c r="EH175" s="19">
        <f t="shared" ca="1" si="1367"/>
        <v>0</v>
      </c>
      <c r="EI175" s="19">
        <f t="shared" ca="1" si="1367"/>
        <v>0</v>
      </c>
      <c r="EJ175" s="19">
        <f t="shared" ca="1" si="1367"/>
        <v>0</v>
      </c>
      <c r="EK175" s="19">
        <f t="shared" ca="1" si="1367"/>
        <v>0</v>
      </c>
      <c r="EL175" s="19">
        <f t="shared" ca="1" si="1367"/>
        <v>0</v>
      </c>
      <c r="EM175" s="19">
        <f t="shared" ca="1" si="1367"/>
        <v>0</v>
      </c>
      <c r="EN175" s="19">
        <f t="shared" ca="1" si="1367"/>
        <v>0</v>
      </c>
      <c r="EO175" s="19">
        <f t="shared" ca="1" si="1367"/>
        <v>0</v>
      </c>
      <c r="EP175" s="19">
        <f t="shared" ca="1" si="1367"/>
        <v>0</v>
      </c>
      <c r="EQ175" s="19">
        <f t="shared" ca="1" si="1367"/>
        <v>0</v>
      </c>
      <c r="ER175" s="19">
        <f t="shared" ca="1" si="1367"/>
        <v>0</v>
      </c>
      <c r="ES175" s="19">
        <f t="shared" ca="1" si="1367"/>
        <v>0</v>
      </c>
      <c r="ET175" s="19">
        <f t="shared" ca="1" si="1368"/>
        <v>0</v>
      </c>
      <c r="EU175" s="19">
        <f t="shared" ca="1" si="1368"/>
        <v>0</v>
      </c>
      <c r="EV175" s="19">
        <f t="shared" ca="1" si="1368"/>
        <v>0</v>
      </c>
      <c r="EW175" s="19">
        <f t="shared" ca="1" si="1368"/>
        <v>0</v>
      </c>
      <c r="EX175" s="19">
        <f t="shared" ca="1" si="1368"/>
        <v>0</v>
      </c>
      <c r="EY175" s="19">
        <f t="shared" ca="1" si="1368"/>
        <v>0</v>
      </c>
      <c r="EZ175" s="19">
        <f t="shared" ca="1" si="1368"/>
        <v>0</v>
      </c>
      <c r="FA175" s="19">
        <f t="shared" ca="1" si="1368"/>
        <v>0</v>
      </c>
      <c r="FB175" s="19">
        <f t="shared" ca="1" si="1368"/>
        <v>0</v>
      </c>
      <c r="FC175" s="19">
        <f t="shared" ca="1" si="1368"/>
        <v>0</v>
      </c>
      <c r="FD175" s="19">
        <f t="shared" ca="1" si="1368"/>
        <v>0</v>
      </c>
      <c r="FE175" s="19">
        <f t="shared" ca="1" si="1368"/>
        <v>0</v>
      </c>
      <c r="FF175" s="19">
        <f t="shared" ca="1" si="1368"/>
        <v>0</v>
      </c>
      <c r="FG175" s="19">
        <f t="shared" ca="1" si="1368"/>
        <v>0</v>
      </c>
      <c r="FH175" s="19">
        <f t="shared" ca="1" si="1368"/>
        <v>0</v>
      </c>
      <c r="FI175" s="19">
        <f t="shared" ca="1" si="1368"/>
        <v>0</v>
      </c>
      <c r="FJ175" s="19">
        <f t="shared" ca="1" si="1369"/>
        <v>0</v>
      </c>
      <c r="FK175" s="19">
        <f t="shared" ca="1" si="1369"/>
        <v>0</v>
      </c>
      <c r="FL175" s="19">
        <f t="shared" ca="1" si="1369"/>
        <v>0</v>
      </c>
      <c r="FM175" s="19">
        <f t="shared" ca="1" si="1369"/>
        <v>0</v>
      </c>
      <c r="FN175" s="19">
        <f t="shared" ca="1" si="1369"/>
        <v>0</v>
      </c>
      <c r="FO175" s="19">
        <f t="shared" ca="1" si="1369"/>
        <v>0</v>
      </c>
      <c r="FP175" s="19">
        <f t="shared" ca="1" si="1369"/>
        <v>0</v>
      </c>
      <c r="FQ175" s="19">
        <f t="shared" ca="1" si="1369"/>
        <v>0</v>
      </c>
      <c r="FR175" s="19">
        <f t="shared" ca="1" si="1369"/>
        <v>0</v>
      </c>
      <c r="FS175" s="19">
        <f t="shared" ca="1" si="1369"/>
        <v>0</v>
      </c>
      <c r="FT175" s="19">
        <f t="shared" ca="1" si="1369"/>
        <v>0</v>
      </c>
      <c r="FU175" s="19">
        <f t="shared" ca="1" si="1369"/>
        <v>0</v>
      </c>
      <c r="FV175" s="19">
        <f t="shared" ca="1" si="1369"/>
        <v>0</v>
      </c>
      <c r="FW175" s="19">
        <f t="shared" ca="1" si="1369"/>
        <v>0</v>
      </c>
      <c r="FX175" s="19">
        <f t="shared" ca="1" si="1369"/>
        <v>0</v>
      </c>
      <c r="FY175" s="19">
        <f t="shared" ca="1" si="1369"/>
        <v>0</v>
      </c>
      <c r="FZ175" s="19">
        <f t="shared" ca="1" si="1369"/>
        <v>0</v>
      </c>
      <c r="GA175" s="19">
        <f t="shared" ca="1" si="1369"/>
        <v>0</v>
      </c>
      <c r="GB175" s="19">
        <f t="shared" ca="1" si="1369"/>
        <v>0</v>
      </c>
      <c r="GC175" s="19">
        <f t="shared" ca="1" si="1369"/>
        <v>0</v>
      </c>
      <c r="GD175" s="19">
        <f t="shared" ca="1" si="1369"/>
        <v>0</v>
      </c>
      <c r="GE175" s="19">
        <f t="shared" ca="1" si="1369"/>
        <v>0</v>
      </c>
      <c r="GF175" s="19">
        <f t="shared" ca="1" si="1369"/>
        <v>0</v>
      </c>
      <c r="GG175" s="19">
        <f t="shared" ca="1" si="1369"/>
        <v>0</v>
      </c>
      <c r="GH175" s="19">
        <f t="shared" ca="1" si="1369"/>
        <v>0</v>
      </c>
      <c r="GI175" s="19">
        <f t="shared" ca="1" si="1369"/>
        <v>0</v>
      </c>
      <c r="GJ175" s="19">
        <f t="shared" ca="1" si="1369"/>
        <v>0</v>
      </c>
      <c r="GK175" s="19">
        <f t="shared" ca="1" si="1369"/>
        <v>0</v>
      </c>
      <c r="GL175" s="19">
        <f t="shared" ca="1" si="1369"/>
        <v>0</v>
      </c>
      <c r="GM175" s="19">
        <f t="shared" ca="1" si="1369"/>
        <v>0</v>
      </c>
      <c r="GN175" s="19">
        <f t="shared" ca="1" si="1369"/>
        <v>0</v>
      </c>
      <c r="GO175" s="19">
        <f t="shared" ca="1" si="1369"/>
        <v>0</v>
      </c>
      <c r="GP175" s="19">
        <f t="shared" ca="1" si="1369"/>
        <v>0</v>
      </c>
      <c r="GQ175" s="19">
        <f t="shared" ca="1" si="1369"/>
        <v>0</v>
      </c>
      <c r="GR175" s="19">
        <f t="shared" ca="1" si="1369"/>
        <v>0</v>
      </c>
      <c r="GS175" s="19">
        <f t="shared" ca="1" si="1369"/>
        <v>0</v>
      </c>
      <c r="GT175" s="19">
        <f t="shared" ca="1" si="1369"/>
        <v>0</v>
      </c>
      <c r="GU175" s="19">
        <f t="shared" ca="1" si="1369"/>
        <v>0</v>
      </c>
      <c r="GV175" s="19">
        <f t="shared" ca="1" si="1369"/>
        <v>0</v>
      </c>
      <c r="GW175" s="19">
        <f t="shared" ref="GW175:HP175" ca="1" si="1410">OFFSET(GW$5,$B175,0)</f>
        <v>0</v>
      </c>
      <c r="GX175" s="19">
        <f t="shared" ca="1" si="1410"/>
        <v>0</v>
      </c>
      <c r="GY175" s="19">
        <f t="shared" ca="1" si="1410"/>
        <v>0</v>
      </c>
      <c r="GZ175" s="19">
        <f t="shared" ca="1" si="1410"/>
        <v>0</v>
      </c>
      <c r="HA175" s="19">
        <f t="shared" ca="1" si="1410"/>
        <v>0</v>
      </c>
      <c r="HB175" s="19">
        <f t="shared" ca="1" si="1410"/>
        <v>0</v>
      </c>
      <c r="HC175" s="19">
        <f t="shared" ca="1" si="1410"/>
        <v>0</v>
      </c>
      <c r="HD175" s="19">
        <f t="shared" ca="1" si="1410"/>
        <v>0</v>
      </c>
      <c r="HE175" s="19">
        <f t="shared" ca="1" si="1410"/>
        <v>0</v>
      </c>
      <c r="HF175" s="19">
        <f t="shared" ca="1" si="1410"/>
        <v>0</v>
      </c>
      <c r="HG175" s="19">
        <f t="shared" ca="1" si="1410"/>
        <v>0</v>
      </c>
      <c r="HH175" s="19">
        <f t="shared" ca="1" si="1410"/>
        <v>0</v>
      </c>
      <c r="HI175" s="19">
        <f t="shared" ca="1" si="1410"/>
        <v>0</v>
      </c>
      <c r="HJ175" s="19">
        <f t="shared" ca="1" si="1410"/>
        <v>0</v>
      </c>
      <c r="HK175" s="19">
        <f t="shared" ca="1" si="1410"/>
        <v>0</v>
      </c>
      <c r="HL175" s="19">
        <f t="shared" ca="1" si="1410"/>
        <v>0</v>
      </c>
      <c r="HM175" s="19">
        <f t="shared" ca="1" si="1410"/>
        <v>0</v>
      </c>
      <c r="HN175" s="19">
        <f t="shared" ca="1" si="1410"/>
        <v>0</v>
      </c>
      <c r="HO175" s="19">
        <f t="shared" ca="1" si="1410"/>
        <v>0</v>
      </c>
      <c r="HP175" s="19">
        <f t="shared" ca="1" si="1410"/>
        <v>0</v>
      </c>
      <c r="HQ175" s="19">
        <f t="shared" ca="1" si="1370"/>
        <v>0</v>
      </c>
      <c r="HR175" s="19">
        <f t="shared" ca="1" si="1370"/>
        <v>0</v>
      </c>
      <c r="HS175" s="19">
        <f t="shared" ca="1" si="1370"/>
        <v>0</v>
      </c>
      <c r="HT175" s="19">
        <f t="shared" ca="1" si="1370"/>
        <v>0</v>
      </c>
      <c r="HU175" s="19">
        <f t="shared" ca="1" si="1370"/>
        <v>0</v>
      </c>
      <c r="HV175" s="19">
        <f t="shared" ca="1" si="1370"/>
        <v>0</v>
      </c>
      <c r="HW175" s="19">
        <f t="shared" ca="1" si="1370"/>
        <v>0</v>
      </c>
      <c r="HX175" s="19">
        <f t="shared" ca="1" si="1370"/>
        <v>0</v>
      </c>
      <c r="HY175" s="19">
        <f t="shared" ca="1" si="1370"/>
        <v>0</v>
      </c>
      <c r="HZ175" s="19">
        <f t="shared" ca="1" si="1370"/>
        <v>0</v>
      </c>
      <c r="IA175" s="19">
        <f t="shared" ca="1" si="1370"/>
        <v>0</v>
      </c>
      <c r="IB175" s="19">
        <f t="shared" ca="1" si="1370"/>
        <v>0</v>
      </c>
      <c r="IC175" s="19">
        <f t="shared" ca="1" si="1370"/>
        <v>0</v>
      </c>
      <c r="ID175" s="19">
        <f t="shared" ca="1" si="1370"/>
        <v>0</v>
      </c>
      <c r="IE175" s="5">
        <f t="shared" ca="1" si="1371"/>
        <v>67</v>
      </c>
      <c r="IF175" s="9"/>
      <c r="IG175" s="5">
        <f t="shared" ca="1" si="1372"/>
        <v>1</v>
      </c>
      <c r="IH175" s="5" t="b">
        <f t="shared" ca="1" si="1372"/>
        <v>0</v>
      </c>
      <c r="II175" s="19">
        <f t="shared" ca="1" si="1373"/>
        <v>0</v>
      </c>
      <c r="IJ175" s="5">
        <f t="shared" ca="1" si="1372"/>
        <v>55</v>
      </c>
      <c r="IK175" s="19">
        <f t="shared" ca="1" si="1373"/>
        <v>1</v>
      </c>
      <c r="IL175" s="19">
        <f t="shared" ca="1" si="1373"/>
        <v>0</v>
      </c>
      <c r="IM175" s="19">
        <f t="shared" ca="1" si="1373"/>
        <v>0</v>
      </c>
      <c r="IN175" s="19">
        <f t="shared" ca="1" si="1373"/>
        <v>0</v>
      </c>
      <c r="IO175" s="19">
        <f t="shared" ca="1" si="1373"/>
        <v>0</v>
      </c>
      <c r="IP175" s="19">
        <f t="shared" ca="1" si="1373"/>
        <v>0</v>
      </c>
      <c r="IQ175" s="19">
        <f t="shared" ca="1" si="1373"/>
        <v>0</v>
      </c>
      <c r="IR175" s="19">
        <f t="shared" ca="1" si="1373"/>
        <v>0</v>
      </c>
      <c r="IS175" s="19">
        <f t="shared" ca="1" si="1373"/>
        <v>0</v>
      </c>
      <c r="IT175" s="19">
        <f t="shared" ca="1" si="1373"/>
        <v>0</v>
      </c>
      <c r="IU175" s="19">
        <f t="shared" ca="1" si="1373"/>
        <v>0</v>
      </c>
      <c r="IV175" s="19">
        <f t="shared" ca="1" si="1373"/>
        <v>0</v>
      </c>
      <c r="IW175" s="19">
        <f t="shared" ca="1" si="1373"/>
        <v>0</v>
      </c>
      <c r="IX175" s="19">
        <f t="shared" ca="1" si="1373"/>
        <v>0</v>
      </c>
      <c r="IY175" s="19">
        <f t="shared" ca="1" si="1373"/>
        <v>0</v>
      </c>
      <c r="IZ175" s="19">
        <f t="shared" ca="1" si="1373"/>
        <v>0</v>
      </c>
      <c r="JA175" s="19">
        <f t="shared" ca="1" si="1373"/>
        <v>0</v>
      </c>
      <c r="JB175" s="19">
        <f t="shared" ca="1" si="1373"/>
        <v>0</v>
      </c>
      <c r="JC175" s="19">
        <f t="shared" ca="1" si="1373"/>
        <v>0</v>
      </c>
      <c r="JD175" s="19">
        <f t="shared" ca="1" si="1373"/>
        <v>0</v>
      </c>
      <c r="JE175" s="19">
        <f t="shared" ca="1" si="1373"/>
        <v>0</v>
      </c>
      <c r="JF175" s="19">
        <f t="shared" ca="1" si="1373"/>
        <v>0</v>
      </c>
      <c r="JG175" s="5">
        <f t="shared" ca="1" si="1374"/>
        <v>1.2500000000000001E-2</v>
      </c>
      <c r="JH175" s="567">
        <f t="shared" ca="1" si="1374"/>
        <v>0</v>
      </c>
      <c r="JI175" s="5">
        <f t="shared" ca="1" si="1374"/>
        <v>6.25E-2</v>
      </c>
      <c r="JJ175" s="5">
        <f t="shared" ca="1" si="1374"/>
        <v>6.25E-2</v>
      </c>
      <c r="JK175" s="5">
        <f t="shared" ca="1" si="1374"/>
        <v>6.25E-2</v>
      </c>
      <c r="JL175" s="19">
        <f t="shared" ca="1" si="1373"/>
        <v>1</v>
      </c>
      <c r="JM175" s="19">
        <f t="shared" ca="1" si="1373"/>
        <v>0</v>
      </c>
      <c r="JN175" s="19">
        <f t="shared" ca="1" si="1373"/>
        <v>1</v>
      </c>
      <c r="JO175" s="9"/>
      <c r="JP175" s="5" t="b">
        <f t="shared" ca="1" si="1375"/>
        <v>0</v>
      </c>
      <c r="JQ175" s="19" t="b">
        <f t="shared" ca="1" si="1395"/>
        <v>1</v>
      </c>
      <c r="JR175" s="19">
        <f t="shared" ca="1" si="1395"/>
        <v>9.6</v>
      </c>
      <c r="JS175" s="5" t="b">
        <f t="shared" ca="1" si="1376"/>
        <v>0</v>
      </c>
      <c r="JT175" s="5" t="b">
        <f t="shared" ca="1" si="1376"/>
        <v>0</v>
      </c>
      <c r="JU175" s="5" t="b">
        <f t="shared" ca="1" si="1376"/>
        <v>1</v>
      </c>
      <c r="JV175" s="144">
        <f t="shared" ca="1" si="1396"/>
        <v>1</v>
      </c>
      <c r="JW175" s="144">
        <f t="shared" ca="1" si="1396"/>
        <v>1</v>
      </c>
      <c r="JX175" s="19" t="str">
        <f t="shared" ca="1" si="1397"/>
        <v>-</v>
      </c>
      <c r="JY175" s="19" t="str">
        <f t="shared" ca="1" si="1397"/>
        <v>-</v>
      </c>
      <c r="JZ175" s="19" t="str">
        <f t="shared" ca="1" si="1397"/>
        <v>-</v>
      </c>
      <c r="KA175" s="19" t="str">
        <f t="shared" ca="1" si="1397"/>
        <v>-</v>
      </c>
      <c r="KB175" s="19">
        <f t="shared" ca="1" si="1397"/>
        <v>1</v>
      </c>
      <c r="KC175" s="19">
        <f t="shared" ca="1" si="1397"/>
        <v>0.66</v>
      </c>
      <c r="KD175" s="19" t="str">
        <f t="shared" ca="1" si="1397"/>
        <v>-</v>
      </c>
      <c r="KE175" s="5" t="b" cm="1">
        <f t="array" aca="1" ref="KE175" ca="1">IF(OR(KF175:KM175&lt;&gt;"-"),TRUE,"-")</f>
        <v>1</v>
      </c>
      <c r="KF175" s="237">
        <f t="shared" ca="1" si="1408"/>
        <v>2</v>
      </c>
      <c r="KG175" s="237">
        <f t="shared" ca="1" si="1408"/>
        <v>2</v>
      </c>
      <c r="KH175" s="237">
        <f t="shared" ca="1" si="1408"/>
        <v>2</v>
      </c>
      <c r="KI175" s="237">
        <f t="shared" ca="1" si="1408"/>
        <v>2</v>
      </c>
      <c r="KJ175" s="237">
        <f t="shared" ca="1" si="1408"/>
        <v>2</v>
      </c>
      <c r="KK175" s="237">
        <f t="shared" ca="1" si="1408"/>
        <v>2</v>
      </c>
      <c r="KL175" s="237">
        <f t="shared" ca="1" si="1408"/>
        <v>2</v>
      </c>
      <c r="KM175" s="237">
        <f t="shared" ca="1" si="1408"/>
        <v>2</v>
      </c>
      <c r="KN175" s="5" t="str">
        <f t="array" aca="1" ref="KN175" ca="1">IF(OR(KO175:KU175&lt;&gt;"-"),TRUE,"-")</f>
        <v>-</v>
      </c>
      <c r="KO175" s="19" t="str">
        <f t="shared" ca="1" si="1399"/>
        <v>-</v>
      </c>
      <c r="KP175" s="19" t="str">
        <f t="shared" ca="1" si="1399"/>
        <v>-</v>
      </c>
      <c r="KQ175" s="19" t="str">
        <f t="shared" ca="1" si="1399"/>
        <v>-</v>
      </c>
      <c r="KR175" s="19" t="str">
        <f t="shared" ca="1" si="1399"/>
        <v>-</v>
      </c>
      <c r="KS175" s="19" t="str">
        <f t="shared" ca="1" si="1399"/>
        <v>-</v>
      </c>
      <c r="KT175" s="19" t="str">
        <f t="shared" ca="1" si="1399"/>
        <v>-</v>
      </c>
      <c r="KU175" s="19" t="str">
        <f t="shared" ca="1" si="1399"/>
        <v>-</v>
      </c>
      <c r="KV175" s="19" t="b">
        <f t="shared" ca="1" si="1399"/>
        <v>0</v>
      </c>
      <c r="KW175" s="144">
        <f t="shared" ca="1" si="1378"/>
        <v>2</v>
      </c>
      <c r="KX175" s="19">
        <f t="shared" ca="1" si="1399"/>
        <v>2</v>
      </c>
      <c r="KY175" s="19" t="b">
        <f t="shared" ca="1" si="1399"/>
        <v>0</v>
      </c>
      <c r="KZ175" s="19" t="str">
        <f t="shared" ca="1" si="1399"/>
        <v>-</v>
      </c>
      <c r="LA175" s="5" t="str">
        <f t="shared" ca="1" si="1379"/>
        <v>-</v>
      </c>
      <c r="LB175" s="5" t="str">
        <f t="shared" ca="1" si="1379"/>
        <v>-</v>
      </c>
      <c r="LC175" s="5" t="str">
        <f t="shared" ca="1" si="1379"/>
        <v>-</v>
      </c>
      <c r="LD175" s="5" t="str">
        <f t="shared" ca="1" si="1379"/>
        <v>-</v>
      </c>
      <c r="LE175" s="19" t="b">
        <f t="shared" ca="1" si="1400"/>
        <v>0</v>
      </c>
      <c r="LF175" s="19" t="str">
        <f t="shared" ca="1" si="1400"/>
        <v>-</v>
      </c>
      <c r="LG175" s="19" t="str">
        <f t="shared" ca="1" si="1400"/>
        <v>-</v>
      </c>
      <c r="LH175" s="19" t="b">
        <f t="shared" ca="1" si="1400"/>
        <v>1</v>
      </c>
      <c r="LI175" s="19">
        <f t="shared" ca="1" si="1400"/>
        <v>0.75</v>
      </c>
      <c r="LJ175" s="19">
        <f t="shared" ca="1" si="1400"/>
        <v>0.75</v>
      </c>
      <c r="LK175" s="19">
        <f t="shared" ca="1" si="1400"/>
        <v>0.99</v>
      </c>
      <c r="LL175" s="19">
        <f t="shared" ca="1" si="1400"/>
        <v>0.5</v>
      </c>
      <c r="LM175" s="19">
        <f t="shared" ca="1" si="1400"/>
        <v>0</v>
      </c>
      <c r="LN175" s="19">
        <f t="shared" ca="1" si="1400"/>
        <v>0</v>
      </c>
      <c r="LO175" s="19" t="str">
        <f t="shared" ca="1" si="1400"/>
        <v>-</v>
      </c>
      <c r="LP175" s="5" cm="1">
        <f t="array" aca="1" ref="LP175" ca="1">INDEX(i.meatgrid,$Q175,LP$7)</f>
        <v>1092</v>
      </c>
      <c r="LQ175" s="5" t="str" cm="1">
        <f t="array" aca="1" ref="LQ175" ca="1">INDEX(i.meatgrid,$Q175,LQ$7)</f>
        <v>-</v>
      </c>
      <c r="LR175" s="19" t="str">
        <f t="shared" ca="1" si="1380"/>
        <v>-</v>
      </c>
      <c r="LS175" s="5">
        <f t="shared" ca="1" si="1381"/>
        <v>1</v>
      </c>
      <c r="LT175" s="9"/>
      <c r="LU175" s="19">
        <f t="shared" ca="1" si="1380"/>
        <v>70</v>
      </c>
      <c r="LV175" s="19">
        <f t="shared" ca="1" si="1382"/>
        <v>50</v>
      </c>
      <c r="LW175" s="19">
        <f t="shared" ca="1" si="1382"/>
        <v>80</v>
      </c>
      <c r="LX175" s="19">
        <f t="shared" ca="1" si="1382"/>
        <v>50</v>
      </c>
      <c r="LY175" s="5" t="b" cm="1">
        <f t="array" aca="1" ref="LY175" ca="1">INDEX(i.meatgrid,$Q175,LY$7)</f>
        <v>1</v>
      </c>
      <c r="LZ175" s="5" t="b" cm="1">
        <f t="array" aca="1" ref="LZ175" ca="1">INDEX(i.meatgrid,$Q175,LZ$7)</f>
        <v>0</v>
      </c>
      <c r="MA175" s="5" t="str" cm="1">
        <f t="array" aca="1" ref="MA175" ca="1">INDEX(i.meatgrid,$Q175,MA$7)</f>
        <v>-</v>
      </c>
      <c r="MB175" s="5" t="str" cm="1">
        <f t="array" aca="1" ref="MB175" ca="1">INDEX(i.meatgrid,$Q175,MB$7)</f>
        <v>-</v>
      </c>
      <c r="MC175" s="19">
        <f t="shared" ca="1" si="1383"/>
        <v>1</v>
      </c>
      <c r="MD175" s="5">
        <f t="shared" ca="1" si="1384"/>
        <v>1</v>
      </c>
      <c r="ME175" s="5" cm="1">
        <f t="array" aca="1" ref="ME175" ca="1">INDEX(i.meatgrid,$Q175,ME$7)</f>
        <v>0</v>
      </c>
      <c r="MF175" s="5" cm="1">
        <f t="array" aca="1" ref="MF175" ca="1">INDEX(i.meatgrid,$Q175,MF$7)</f>
        <v>0</v>
      </c>
      <c r="MG175" s="5" cm="1">
        <f t="array" aca="1" ref="MG175" ca="1">INDEX(i.meatgrid,$Q175,MG$7)</f>
        <v>0</v>
      </c>
      <c r="MH175" s="5" cm="1">
        <f t="array" aca="1" ref="MH175" ca="1">INDEX(i.meatgrid,$Q175,MH$7)</f>
        <v>0</v>
      </c>
      <c r="MI175" s="5" cm="1">
        <f t="array" aca="1" ref="MI175" ca="1">INDEX(i.meatgrid,$Q175,MI$7)</f>
        <v>0</v>
      </c>
      <c r="MJ175" s="5" cm="1">
        <f t="array" aca="1" ref="MJ175" ca="1">INDEX(i.meatgrid,$Q175,MJ$7)</f>
        <v>1</v>
      </c>
      <c r="MK175" s="5" cm="1">
        <f t="array" aca="1" ref="MK175" ca="1">INDEX(i.meatgrid,$Q175,MK$7)</f>
        <v>1</v>
      </c>
      <c r="ML175" s="5" cm="1">
        <f t="array" aca="1" ref="ML175" ca="1">INDEX(i.meatgrid,$Q175,ML$7)</f>
        <v>1</v>
      </c>
      <c r="MM175" s="19">
        <f t="shared" ca="1" si="1385"/>
        <v>1</v>
      </c>
      <c r="MN175" s="9"/>
      <c r="MO175" s="19" t="b">
        <f t="shared" ca="1" si="1386"/>
        <v>0</v>
      </c>
      <c r="MP175" s="19" t="b">
        <f t="shared" ca="1" si="1386"/>
        <v>0</v>
      </c>
      <c r="MQ175" s="19">
        <f t="shared" ca="1" si="1386"/>
        <v>1</v>
      </c>
      <c r="MR175" s="19">
        <f t="shared" ca="1" si="1386"/>
        <v>0.75</v>
      </c>
      <c r="MS175" s="19">
        <f t="shared" ca="1" si="1386"/>
        <v>0.75</v>
      </c>
      <c r="MT175" s="19">
        <f t="shared" ca="1" si="1386"/>
        <v>0.8</v>
      </c>
      <c r="MU175" s="19">
        <f t="shared" ca="1" si="1386"/>
        <v>0.82499999999999996</v>
      </c>
      <c r="MV175" s="19">
        <f t="shared" ca="1" si="1386"/>
        <v>0.875</v>
      </c>
      <c r="MW175" s="19">
        <f t="shared" ca="1" si="1386"/>
        <v>0.9</v>
      </c>
      <c r="MX175" s="19">
        <f t="shared" ca="1" si="1386"/>
        <v>1</v>
      </c>
      <c r="MY175" s="19">
        <f t="shared" ca="1" si="1386"/>
        <v>0.875</v>
      </c>
      <c r="MZ175" s="19" t="b">
        <f t="shared" ca="1" si="1386"/>
        <v>1</v>
      </c>
      <c r="NA175" s="19">
        <f t="shared" ca="1" si="1386"/>
        <v>74.989999999999995</v>
      </c>
      <c r="NB175" s="19" t="str">
        <f t="shared" ca="1" si="1386"/>
        <v>-</v>
      </c>
      <c r="NC175" s="19" t="str">
        <f t="shared" ca="1" si="1386"/>
        <v>-</v>
      </c>
      <c r="ND175" s="19" t="str">
        <f t="shared" ca="1" si="1386"/>
        <v>-</v>
      </c>
      <c r="NE175" s="19" t="str">
        <f t="shared" ca="1" si="1387"/>
        <v>-</v>
      </c>
      <c r="NF175" s="19" t="str">
        <f t="shared" ca="1" si="1387"/>
        <v>-</v>
      </c>
      <c r="NG175" s="19" t="str">
        <f t="shared" ca="1" si="1387"/>
        <v>-</v>
      </c>
      <c r="NH175" s="19" t="str">
        <f t="shared" ca="1" si="1387"/>
        <v>-</v>
      </c>
      <c r="NI175" s="19">
        <f t="shared" ca="1" si="1387"/>
        <v>36.99</v>
      </c>
      <c r="NJ175" s="19">
        <f t="shared" ca="1" si="1387"/>
        <v>36.99</v>
      </c>
      <c r="NK175" s="19" t="str">
        <f t="shared" ca="1" si="1387"/>
        <v>-</v>
      </c>
      <c r="NL175" s="19" t="str">
        <f t="shared" ca="1" si="1387"/>
        <v>-</v>
      </c>
      <c r="NM175" s="19" t="str">
        <f t="shared" ca="1" si="1387"/>
        <v>-</v>
      </c>
      <c r="NN175" s="19" t="str">
        <f t="shared" ca="1" si="1387"/>
        <v>-</v>
      </c>
      <c r="NO175" s="19" t="str">
        <f t="shared" ca="1" si="1387"/>
        <v>-</v>
      </c>
      <c r="NP175" s="19">
        <f t="shared" ca="1" si="1387"/>
        <v>49.99</v>
      </c>
      <c r="NQ175" s="19">
        <f t="shared" ca="1" si="1387"/>
        <v>49.99</v>
      </c>
      <c r="NR175" s="19">
        <f t="shared" ca="1" si="1387"/>
        <v>49.99</v>
      </c>
      <c r="NS175" s="19">
        <f t="shared" ca="1" si="1387"/>
        <v>49.99</v>
      </c>
      <c r="NT175" s="19">
        <f t="shared" ca="1" si="1387"/>
        <v>49.99</v>
      </c>
      <c r="NU175" s="19">
        <f t="shared" ca="1" si="1387"/>
        <v>49.99</v>
      </c>
      <c r="NV175" s="19">
        <f t="shared" ca="1" si="1387"/>
        <v>49.99</v>
      </c>
      <c r="NW175" s="19">
        <f t="shared" ca="1" si="1387"/>
        <v>49.99</v>
      </c>
      <c r="NX175" s="19">
        <f t="shared" ca="1" si="1387"/>
        <v>412.99</v>
      </c>
      <c r="NY175" s="19">
        <f t="shared" ca="1" si="1387"/>
        <v>412.99</v>
      </c>
      <c r="NZ175" s="19" t="str">
        <f t="shared" ca="1" si="1387"/>
        <v>-</v>
      </c>
      <c r="OA175" s="19" t="str">
        <f t="shared" ca="1" si="1387"/>
        <v>-</v>
      </c>
      <c r="OB175" s="19" t="str">
        <f t="shared" ca="1" si="1387"/>
        <v>-</v>
      </c>
      <c r="OC175" s="19" t="str">
        <f t="shared" ca="1" si="1387"/>
        <v>-</v>
      </c>
      <c r="OD175" s="19" t="str">
        <f t="shared" ca="1" si="1387"/>
        <v>-</v>
      </c>
      <c r="OE175" s="19">
        <f t="shared" ca="1" si="1387"/>
        <v>6.8900000000000006</v>
      </c>
      <c r="OF175" s="19">
        <f t="shared" ca="1" si="1387"/>
        <v>6.8900000000000006</v>
      </c>
      <c r="OG175" s="19">
        <f t="shared" ca="1" si="1387"/>
        <v>6.8900000000000006</v>
      </c>
      <c r="OH175" s="19">
        <f t="shared" ca="1" si="1387"/>
        <v>6.8900000000000006</v>
      </c>
      <c r="OI175" s="19">
        <f t="shared" ca="1" si="1387"/>
        <v>6.8900000000000006</v>
      </c>
      <c r="OJ175" s="19">
        <f t="shared" ca="1" si="1387"/>
        <v>6.8900000000000006</v>
      </c>
      <c r="OK175" s="19">
        <f t="shared" ca="1" si="1387"/>
        <v>6.8900000000000006</v>
      </c>
      <c r="OL175" s="19">
        <f t="shared" ca="1" si="1387"/>
        <v>6.8900000000000006</v>
      </c>
      <c r="OM175" s="19">
        <f t="shared" ca="1" si="1387"/>
        <v>346.99</v>
      </c>
      <c r="ON175" s="19">
        <f t="shared" ca="1" si="1387"/>
        <v>346.99</v>
      </c>
      <c r="OO175" s="19" t="str">
        <f t="shared" ca="1" si="1387"/>
        <v>-</v>
      </c>
      <c r="OP175" s="19" t="str">
        <f t="shared" ca="1" si="1387"/>
        <v>-</v>
      </c>
      <c r="OQ175" s="19" t="str">
        <f t="shared" ca="1" si="1387"/>
        <v>-</v>
      </c>
      <c r="OR175" s="19" t="str">
        <f t="shared" ca="1" si="1387"/>
        <v>-</v>
      </c>
      <c r="OS175" s="19" t="str">
        <f t="shared" ca="1" si="1387"/>
        <v>-</v>
      </c>
      <c r="OT175" s="19">
        <f t="shared" ca="1" si="1387"/>
        <v>0</v>
      </c>
      <c r="OU175" s="24">
        <v>0</v>
      </c>
    </row>
    <row r="176" spans="1:411" outlineLevel="2">
      <c r="A176" s="21">
        <f t="shared" si="158"/>
        <v>171</v>
      </c>
      <c r="B176" s="222">
        <f t="shared" ca="1" si="1401"/>
        <v>166</v>
      </c>
      <c r="C176">
        <v>204</v>
      </c>
      <c r="D176" s="549" t="str">
        <f t="shared" ca="1" si="1348"/>
        <v>GSM</v>
      </c>
      <c r="E176" t="b">
        <v>0</v>
      </c>
      <c r="F176" t="b">
        <v>0</v>
      </c>
      <c r="G176" t="b">
        <f t="shared" si="1349"/>
        <v>0</v>
      </c>
      <c r="H176" s="237">
        <f t="shared" ca="1" si="1402"/>
        <v>2</v>
      </c>
      <c r="I176" s="237">
        <f t="shared" ca="1" si="1402"/>
        <v>1</v>
      </c>
      <c r="J176" s="237" t="str">
        <f t="shared" ca="1" si="1402"/>
        <v/>
      </c>
      <c r="K176" s="237">
        <f t="shared" ca="1" si="1402"/>
        <v>2</v>
      </c>
      <c r="L176" s="237">
        <f t="shared" ca="1" si="1388"/>
        <v>2</v>
      </c>
      <c r="M176" s="237">
        <f t="shared" ca="1" si="1388"/>
        <v>2</v>
      </c>
      <c r="N176" s="237">
        <f t="shared" ca="1" si="1402"/>
        <v>3</v>
      </c>
      <c r="O176" s="237">
        <f t="shared" ca="1" si="1388"/>
        <v>1</v>
      </c>
      <c r="P176" s="237">
        <f t="shared" ca="1" si="1402"/>
        <v>1</v>
      </c>
      <c r="Q176" s="237">
        <f t="shared" ca="1" si="1402"/>
        <v>7</v>
      </c>
      <c r="R176" s="237">
        <f t="shared" ca="1" si="1402"/>
        <v>1</v>
      </c>
      <c r="S176" s="237">
        <f t="shared" ca="1" si="1402"/>
        <v>1</v>
      </c>
      <c r="T176" s="237">
        <f t="shared" ca="1" si="1402"/>
        <v>1</v>
      </c>
      <c r="U176" s="275"/>
      <c r="V176" s="275"/>
      <c r="W176" s="237">
        <f t="shared" ca="1" si="1389"/>
        <v>0</v>
      </c>
      <c r="X176" s="275"/>
      <c r="Y176" s="276">
        <v>0</v>
      </c>
      <c r="Z176" s="276">
        <v>0</v>
      </c>
      <c r="AA176" s="276">
        <v>0</v>
      </c>
      <c r="AB176" s="276">
        <v>0</v>
      </c>
      <c r="AC176" s="276">
        <v>0</v>
      </c>
      <c r="AD176" s="276">
        <v>0</v>
      </c>
      <c r="AE176" s="276">
        <v>0</v>
      </c>
      <c r="AF176" s="144">
        <f ca="1">INDEX(CHOOSE($N176,DataAutumn!i.AdultDrys,DataWinter!i.AdultDrys,DataSpring!i.AdultDrys),1,$M176)</f>
        <v>3</v>
      </c>
      <c r="AG176" s="5">
        <f t="shared" ca="1" si="1350"/>
        <v>2</v>
      </c>
      <c r="AH176" s="5">
        <f t="shared" ca="1" si="1350"/>
        <v>0</v>
      </c>
      <c r="AI176" s="5">
        <f t="shared" ca="1" si="1351"/>
        <v>1</v>
      </c>
      <c r="AJ176">
        <f t="shared" ca="1" si="1352"/>
        <v>5</v>
      </c>
      <c r="AK176">
        <v>1</v>
      </c>
      <c r="AL176" s="231" t="str">
        <f ca="1">TEXT(LEFT(OFFSET(AL176,-1,0),5)+1,"00000")&amp;MID(OFFSET(AL176,-1,0),6,FIND(" ",OFFSET(AL176,-1,0),7)-5)
&amp; $D176           &amp; " Day"&amp;INDEX(i.DOY,$N176,1)              &amp; IF($IG176=0," FWM","")&amp;IF($IG176=1," MWM","")&amp;IF($IG176=5," Mat","")&amp;IF($IH176=TRUE,"&amp;BBT","    ")
&amp;INDEX(DataMaster!$B$98:$B$105,$Q176,0)    &amp;IF(JQ176," SR"&amp;JR176,"")&amp; " WP"&amp;TEXT($MC176*100,"000p")           &amp; " MP"&amp;TEXT($MD176*100,"000p")           &amp; " GP"&amp;TEXT($MM176*100,"000p")
&amp; " (F"&amp;3+COUNTIF($CV176:$CY176,TRUE)&amp;3&amp;"N"&amp;$DM176&amp;$DN176&amp;")"</f>
        <v>00006 FeedSupply_DSP GSM Day204 MWM    Older Mutton SR9.6 WP100p MP100p GP100p (F33N11)</v>
      </c>
      <c r="AM176" s="9" t="str">
        <f ca="1">IF(COUNTIF(AL$5:AL176,AL176)=1,"-","Dup")</f>
        <v>-</v>
      </c>
      <c r="AN176" s="9"/>
      <c r="AO176" s="237" t="str">
        <f t="shared" ca="1" si="1403"/>
        <v>-</v>
      </c>
      <c r="AP176" s="237" t="str">
        <f t="shared" ca="1" si="1403"/>
        <v>-</v>
      </c>
      <c r="AQ176" s="237" t="str">
        <f t="shared" ca="1" si="1403"/>
        <v>-</v>
      </c>
      <c r="AR176" s="237" t="str">
        <f t="shared" ca="1" si="1403"/>
        <v>-</v>
      </c>
      <c r="AS176" s="237" t="str">
        <f t="shared" ca="1" si="1403"/>
        <v>-</v>
      </c>
      <c r="AT176" s="237" t="str">
        <f t="shared" ca="1" si="1403"/>
        <v>-</v>
      </c>
      <c r="AU176" s="237" t="str">
        <f t="shared" ca="1" si="1403"/>
        <v>-</v>
      </c>
      <c r="AV176" s="237" t="str">
        <f t="shared" ca="1" si="1403"/>
        <v>-</v>
      </c>
      <c r="AW176" s="9"/>
      <c r="AX176" s="5" t="b">
        <f t="shared" ca="1" si="1353"/>
        <v>0</v>
      </c>
      <c r="AY176" s="5" t="str">
        <f t="shared" ca="1" si="1353"/>
        <v>-</v>
      </c>
      <c r="AZ176" s="5" t="b">
        <f t="shared" ca="1" si="1353"/>
        <v>0</v>
      </c>
      <c r="BA176" s="5" t="b">
        <f t="shared" ca="1" si="1353"/>
        <v>1</v>
      </c>
      <c r="BB176" s="5" t="b">
        <f t="shared" ca="1" si="1353"/>
        <v>1</v>
      </c>
      <c r="BC176" s="144">
        <f t="shared" ca="1" si="1353"/>
        <v>0</v>
      </c>
      <c r="BD176" s="19" t="b">
        <f t="shared" ca="1" si="1354"/>
        <v>1</v>
      </c>
      <c r="BE176" s="9"/>
      <c r="BF176" s="5" t="str">
        <f t="shared" ca="1" si="1355"/>
        <v>-</v>
      </c>
      <c r="BG176" s="19" t="str">
        <f t="shared" ca="1" si="1356"/>
        <v>-</v>
      </c>
      <c r="BH176" s="19" t="str">
        <f t="shared" ca="1" si="1356"/>
        <v>-</v>
      </c>
      <c r="BI176" s="19" t="str">
        <f t="shared" ca="1" si="1356"/>
        <v>-</v>
      </c>
      <c r="BJ176" s="5" t="str">
        <f t="shared" ca="1" si="1357"/>
        <v>-</v>
      </c>
      <c r="BK176" s="19" t="str">
        <f t="shared" ca="1" si="1358"/>
        <v>-</v>
      </c>
      <c r="BL176" s="5" t="str">
        <f t="shared" ca="1" si="1359"/>
        <v>-</v>
      </c>
      <c r="BM176" s="19" t="str">
        <f t="shared" ca="1" si="1360"/>
        <v>-</v>
      </c>
      <c r="BN176" s="19" t="str">
        <f t="shared" ca="1" si="1360"/>
        <v>-</v>
      </c>
      <c r="BO176" s="19" t="str">
        <f t="shared" ca="1" si="1360"/>
        <v>-</v>
      </c>
      <c r="BP176" s="5" t="str">
        <f t="shared" ca="1" si="1361"/>
        <v>-</v>
      </c>
      <c r="BQ176" s="9"/>
      <c r="BR176" s="19" t="str">
        <f t="shared" ca="1" si="1362"/>
        <v>-</v>
      </c>
      <c r="BS176" s="19" t="str">
        <f t="shared" ca="1" si="1362"/>
        <v>-</v>
      </c>
      <c r="BT176" s="19" t="str">
        <f t="shared" ca="1" si="1362"/>
        <v>-</v>
      </c>
      <c r="BU176" s="19" t="str">
        <f t="shared" ca="1" si="1362"/>
        <v>-</v>
      </c>
      <c r="BV176" s="19" t="str">
        <f t="shared" ca="1" si="1362"/>
        <v>-</v>
      </c>
      <c r="BW176" s="19" t="str">
        <f t="shared" ca="1" si="1362"/>
        <v>-</v>
      </c>
      <c r="BX176" s="19" t="str">
        <f t="shared" ca="1" si="1362"/>
        <v>-</v>
      </c>
      <c r="BY176" s="19" t="str">
        <f t="shared" ca="1" si="1362"/>
        <v>-</v>
      </c>
      <c r="BZ176" s="19" t="str">
        <f t="shared" ca="1" si="1362"/>
        <v>-</v>
      </c>
      <c r="CA176" s="19" t="str">
        <f t="shared" ca="1" si="1362"/>
        <v>-</v>
      </c>
      <c r="CB176" s="9"/>
      <c r="CC176" s="237" t="b">
        <f t="shared" ca="1" si="1409"/>
        <v>1</v>
      </c>
      <c r="CD176" s="12" t="b">
        <v>1</v>
      </c>
      <c r="CE176" s="237" t="b">
        <f t="shared" ca="1" si="1409"/>
        <v>1</v>
      </c>
      <c r="CF176" s="251">
        <f t="shared" ca="1" si="1404"/>
        <v>7105</v>
      </c>
      <c r="CG176" s="12" t="b">
        <v>1</v>
      </c>
      <c r="CH176" s="12">
        <v>0</v>
      </c>
      <c r="CI176" s="12" t="b">
        <v>0</v>
      </c>
      <c r="CJ176" s="237">
        <f t="shared" ca="1" si="1405"/>
        <v>7106</v>
      </c>
      <c r="CK176" s="19" t="str">
        <f t="shared" ca="1" si="1392"/>
        <v>-</v>
      </c>
      <c r="CL176" s="12">
        <v>1</v>
      </c>
      <c r="CM176" s="12">
        <v>1</v>
      </c>
      <c r="CN176" s="9"/>
      <c r="CO176" s="444">
        <f t="shared" ca="1" si="1364"/>
        <v>652</v>
      </c>
      <c r="CP176" s="444">
        <f t="shared" ca="1" si="1364"/>
        <v>686</v>
      </c>
      <c r="CQ176" s="444">
        <f t="shared" ca="1" si="1364"/>
        <v>721</v>
      </c>
      <c r="CR176" s="152">
        <f t="shared" ca="1" si="1365"/>
        <v>378</v>
      </c>
      <c r="CS176" s="152">
        <f t="shared" ca="1" si="1365"/>
        <v>413</v>
      </c>
      <c r="CT176" s="152">
        <f t="shared" ca="1" si="1365"/>
        <v>448</v>
      </c>
      <c r="CU176" s="19" t="str">
        <f t="shared" ca="1" si="1366"/>
        <v>-</v>
      </c>
      <c r="CV176" s="19" t="str">
        <f t="shared" ca="1" si="1366"/>
        <v>-</v>
      </c>
      <c r="CW176" s="19" t="str">
        <f t="shared" ca="1" si="1366"/>
        <v>-</v>
      </c>
      <c r="CX176" s="19" t="str">
        <f t="shared" ca="1" si="1366"/>
        <v>-</v>
      </c>
      <c r="CY176" s="19" t="str">
        <f t="shared" ca="1" si="1366"/>
        <v>-</v>
      </c>
      <c r="CZ176" s="19" t="b">
        <f t="shared" ca="1" si="1366"/>
        <v>1</v>
      </c>
      <c r="DA176" s="19">
        <f t="shared" ca="1" si="1366"/>
        <v>0</v>
      </c>
      <c r="DB176" s="19">
        <f t="shared" ca="1" si="1366"/>
        <v>0</v>
      </c>
      <c r="DC176" s="19">
        <f t="shared" ca="1" si="1366"/>
        <v>0</v>
      </c>
      <c r="DD176" s="19">
        <f t="shared" ca="1" si="1366"/>
        <v>0</v>
      </c>
      <c r="DE176" s="19">
        <f t="shared" ca="1" si="1366"/>
        <v>0</v>
      </c>
      <c r="DF176" s="19">
        <f t="shared" ca="1" si="1366"/>
        <v>0</v>
      </c>
      <c r="DG176" s="19">
        <f t="shared" ca="1" si="1366"/>
        <v>0</v>
      </c>
      <c r="DH176" s="19">
        <f t="shared" ca="1" si="1366"/>
        <v>0</v>
      </c>
      <c r="DI176" s="19">
        <f t="shared" ca="1" si="1366"/>
        <v>0</v>
      </c>
      <c r="DJ176" s="19">
        <f t="shared" ca="1" si="1366"/>
        <v>0</v>
      </c>
      <c r="DK176" s="19">
        <f t="shared" ca="1" si="1366"/>
        <v>0</v>
      </c>
      <c r="DL176" s="19">
        <f t="shared" ca="1" si="1367"/>
        <v>0</v>
      </c>
      <c r="DM176" s="12">
        <v>1</v>
      </c>
      <c r="DN176" s="12">
        <v>1</v>
      </c>
      <c r="DO176" s="19">
        <f t="shared" ca="1" si="1406"/>
        <v>0</v>
      </c>
      <c r="DP176" s="19" t="str">
        <f t="shared" ca="1" si="1406"/>
        <v>-</v>
      </c>
      <c r="DQ176" s="19" t="str">
        <f t="shared" ca="1" si="1406"/>
        <v>-</v>
      </c>
      <c r="DR176" s="19" t="str">
        <f t="shared" ca="1" si="1406"/>
        <v>-</v>
      </c>
      <c r="DS176" s="19" t="str">
        <f t="shared" ca="1" si="1367"/>
        <v>-</v>
      </c>
      <c r="DT176" s="19" t="str">
        <f t="shared" ca="1" si="1367"/>
        <v>-</v>
      </c>
      <c r="DU176" s="19">
        <f t="shared" ca="1" si="1367"/>
        <v>0</v>
      </c>
      <c r="DV176" s="19" t="str">
        <f t="shared" ca="1" si="1367"/>
        <v>-</v>
      </c>
      <c r="DW176" s="19" t="str">
        <f t="shared" ca="1" si="1367"/>
        <v>-</v>
      </c>
      <c r="DX176" s="19" t="str">
        <f t="shared" ca="1" si="1367"/>
        <v>-</v>
      </c>
      <c r="DY176" s="19" t="str">
        <f t="shared" ca="1" si="1367"/>
        <v>-</v>
      </c>
      <c r="DZ176" s="19" t="str">
        <f t="shared" ca="1" si="1367"/>
        <v>-</v>
      </c>
      <c r="EA176" s="19" t="str">
        <f t="shared" ca="1" si="1367"/>
        <v>-</v>
      </c>
      <c r="EB176" s="19" t="str">
        <f t="shared" ca="1" si="1367"/>
        <v>-</v>
      </c>
      <c r="EC176" s="19" t="str">
        <f t="shared" ca="1" si="1367"/>
        <v>-</v>
      </c>
      <c r="ED176" s="19">
        <f t="shared" ca="1" si="1367"/>
        <v>0</v>
      </c>
      <c r="EE176" s="19">
        <f t="shared" ca="1" si="1367"/>
        <v>0</v>
      </c>
      <c r="EF176" s="19">
        <f t="shared" ca="1" si="1367"/>
        <v>0</v>
      </c>
      <c r="EG176" s="124">
        <f t="shared" ref="EG176:EX176" ca="1" si="1411">IF(AND($K176=EG$9,$N176=EG$11,$AB176=EG$8,$AI176=EG$12),INDEX(i.FS_Strategy,$AC176+1,$AB176),0)</f>
        <v>0</v>
      </c>
      <c r="EH176" s="124">
        <f t="shared" ca="1" si="1411"/>
        <v>0</v>
      </c>
      <c r="EI176" s="124">
        <f t="shared" ca="1" si="1411"/>
        <v>0</v>
      </c>
      <c r="EJ176" s="124">
        <f t="shared" ca="1" si="1411"/>
        <v>0</v>
      </c>
      <c r="EK176" s="124">
        <f t="shared" ca="1" si="1411"/>
        <v>0</v>
      </c>
      <c r="EL176" s="124">
        <f t="shared" ca="1" si="1411"/>
        <v>0</v>
      </c>
      <c r="EM176" s="124">
        <f t="shared" ca="1" si="1411"/>
        <v>0</v>
      </c>
      <c r="EN176" s="124">
        <f t="shared" ca="1" si="1411"/>
        <v>0</v>
      </c>
      <c r="EO176" s="124">
        <f t="shared" ca="1" si="1411"/>
        <v>0</v>
      </c>
      <c r="EP176" s="124">
        <f t="shared" ca="1" si="1411"/>
        <v>0</v>
      </c>
      <c r="EQ176" s="124">
        <f t="shared" ca="1" si="1411"/>
        <v>0</v>
      </c>
      <c r="ER176" s="124">
        <f t="shared" ca="1" si="1411"/>
        <v>0</v>
      </c>
      <c r="ES176" s="124">
        <f t="shared" ca="1" si="1411"/>
        <v>0</v>
      </c>
      <c r="ET176" s="124">
        <f t="shared" ca="1" si="1411"/>
        <v>0</v>
      </c>
      <c r="EU176" s="124">
        <f t="shared" ca="1" si="1411"/>
        <v>0</v>
      </c>
      <c r="EV176" s="124">
        <f t="shared" ca="1" si="1411"/>
        <v>0</v>
      </c>
      <c r="EW176" s="124">
        <f t="shared" ca="1" si="1411"/>
        <v>0</v>
      </c>
      <c r="EX176" s="124">
        <f t="shared" ca="1" si="1411"/>
        <v>0</v>
      </c>
      <c r="EY176" s="554">
        <f ca="1">IF(AND($K176=EY$9,$N176=EY$11,$AB176=EY$8),INDEX(i.FS_Strategy,$AD176+1,$AB176),0)</f>
        <v>0</v>
      </c>
      <c r="EZ176" s="554">
        <f ca="1">IF(AND($K176=EZ$9,$N176=EZ$11,$AB176=EZ$8),INDEX(i.FS_Strategy,$AD176+1,$AB176),0)</f>
        <v>0</v>
      </c>
      <c r="FA176" s="554">
        <f ca="1">IF(AND($K176=FA$9,$N176=FA$11,$AB176=FA$8),INDEX(i.FS_Strategy,$AD176+1,$AB176),0)</f>
        <v>0</v>
      </c>
      <c r="FB176" s="125">
        <f t="shared" ref="FB176:FN176" ca="1" si="1412">IF(AND($K176=FB$9,$N176=FB$11,$AB176=FB$8),INDEX(i.FS_Strategy,$AE176+1,$AB176),0)</f>
        <v>0</v>
      </c>
      <c r="FC176" s="125">
        <f t="shared" ca="1" si="1412"/>
        <v>0</v>
      </c>
      <c r="FD176" s="125">
        <f t="shared" ca="1" si="1412"/>
        <v>0</v>
      </c>
      <c r="FE176" s="125">
        <f t="shared" ca="1" si="1412"/>
        <v>0</v>
      </c>
      <c r="FF176" s="125">
        <f t="shared" ca="1" si="1412"/>
        <v>0</v>
      </c>
      <c r="FG176" s="125">
        <f t="shared" ca="1" si="1412"/>
        <v>0</v>
      </c>
      <c r="FH176" s="125">
        <f t="shared" ca="1" si="1412"/>
        <v>0</v>
      </c>
      <c r="FI176" s="125">
        <f t="shared" ca="1" si="1412"/>
        <v>0</v>
      </c>
      <c r="FJ176" s="125">
        <f t="shared" ca="1" si="1412"/>
        <v>0</v>
      </c>
      <c r="FK176" s="125">
        <f t="shared" ca="1" si="1412"/>
        <v>0</v>
      </c>
      <c r="FL176" s="125">
        <f t="shared" ca="1" si="1412"/>
        <v>0</v>
      </c>
      <c r="FM176" s="125">
        <f t="shared" ca="1" si="1412"/>
        <v>0</v>
      </c>
      <c r="FN176" s="125">
        <f t="shared" ca="1" si="1412"/>
        <v>0</v>
      </c>
      <c r="FO176" s="124">
        <f t="shared" ref="FO176:GF176" ca="1" si="1413">IF(AND($K176=FO$9,$N176=FO$11,$AB176=FO$8,$AI176=FO$12),INDEX(i.FS_Strategy,$AC176+1,$AB176),0)</f>
        <v>0</v>
      </c>
      <c r="FP176" s="124">
        <f t="shared" ca="1" si="1413"/>
        <v>0</v>
      </c>
      <c r="FQ176" s="124">
        <f t="shared" ca="1" si="1413"/>
        <v>0</v>
      </c>
      <c r="FR176" s="124">
        <f t="shared" ca="1" si="1413"/>
        <v>0</v>
      </c>
      <c r="FS176" s="124">
        <f t="shared" ca="1" si="1413"/>
        <v>0</v>
      </c>
      <c r="FT176" s="124">
        <f t="shared" ca="1" si="1413"/>
        <v>0</v>
      </c>
      <c r="FU176" s="124">
        <f t="shared" ca="1" si="1413"/>
        <v>0</v>
      </c>
      <c r="FV176" s="124">
        <f t="shared" ca="1" si="1413"/>
        <v>0</v>
      </c>
      <c r="FW176" s="124">
        <f t="shared" ca="1" si="1413"/>
        <v>0</v>
      </c>
      <c r="FX176" s="124">
        <f t="shared" ca="1" si="1413"/>
        <v>0</v>
      </c>
      <c r="FY176" s="124">
        <f t="shared" ca="1" si="1413"/>
        <v>0</v>
      </c>
      <c r="FZ176" s="124">
        <f t="shared" ca="1" si="1413"/>
        <v>0</v>
      </c>
      <c r="GA176" s="124">
        <f t="shared" ca="1" si="1413"/>
        <v>0</v>
      </c>
      <c r="GB176" s="124">
        <f t="shared" ca="1" si="1413"/>
        <v>0</v>
      </c>
      <c r="GC176" s="124">
        <f t="shared" ca="1" si="1413"/>
        <v>0</v>
      </c>
      <c r="GD176" s="124">
        <f t="shared" ca="1" si="1413"/>
        <v>0</v>
      </c>
      <c r="GE176" s="124">
        <f t="shared" ca="1" si="1413"/>
        <v>0</v>
      </c>
      <c r="GF176" s="124">
        <f t="shared" ca="1" si="1413"/>
        <v>0</v>
      </c>
      <c r="GG176" s="554">
        <f ca="1">IF(AND($K176=GG$9,$N176=GG$11,$AB176=GG$8),INDEX(i.FS_Strategy,$AD176+1,$AB176),0)</f>
        <v>0</v>
      </c>
      <c r="GH176" s="554">
        <f ca="1">IF(AND($K176=GH$9,$N176=GH$11,$AB176=GH$8),INDEX(i.FS_Strategy,$AD176+1,$AB176),0)</f>
        <v>0</v>
      </c>
      <c r="GI176" s="554">
        <f ca="1">IF(AND($K176=GI$9,$N176=GI$11,$AB176=GI$8),INDEX(i.FS_Strategy,$AD176+1,$AB176),0)</f>
        <v>0</v>
      </c>
      <c r="GJ176" s="125">
        <f t="shared" ref="GJ176:GV176" ca="1" si="1414">IF(AND($K176=GJ$9,$N176=GJ$11,$AB176=GJ$8),INDEX(i.FS_Strategy,$AE176+1,$AB176),0)</f>
        <v>0</v>
      </c>
      <c r="GK176" s="125">
        <f t="shared" ca="1" si="1414"/>
        <v>0</v>
      </c>
      <c r="GL176" s="125">
        <f t="shared" ca="1" si="1414"/>
        <v>0</v>
      </c>
      <c r="GM176" s="125">
        <f t="shared" ca="1" si="1414"/>
        <v>0</v>
      </c>
      <c r="GN176" s="125">
        <f t="shared" ca="1" si="1414"/>
        <v>0</v>
      </c>
      <c r="GO176" s="125">
        <f t="shared" ca="1" si="1414"/>
        <v>0</v>
      </c>
      <c r="GP176" s="125">
        <f t="shared" ca="1" si="1414"/>
        <v>0</v>
      </c>
      <c r="GQ176" s="125">
        <f t="shared" ca="1" si="1414"/>
        <v>0</v>
      </c>
      <c r="GR176" s="125">
        <f t="shared" ca="1" si="1414"/>
        <v>0</v>
      </c>
      <c r="GS176" s="125">
        <f t="shared" ca="1" si="1414"/>
        <v>0</v>
      </c>
      <c r="GT176" s="125">
        <f t="shared" ca="1" si="1414"/>
        <v>0</v>
      </c>
      <c r="GU176" s="125">
        <f t="shared" ca="1" si="1414"/>
        <v>0</v>
      </c>
      <c r="GV176" s="125">
        <f t="shared" ca="1" si="1414"/>
        <v>0</v>
      </c>
      <c r="GW176" s="124">
        <f t="shared" ref="GW176:HN176" ca="1" si="1415">IF(AND($K176=GW$9,$N176=GW$11,$AB176=GW$8,$AI176=GW$12),INDEX(i.FS_Strategy,$AC176+1,$AB176),0)</f>
        <v>0</v>
      </c>
      <c r="GX176" s="124">
        <f t="shared" ca="1" si="1415"/>
        <v>0</v>
      </c>
      <c r="GY176" s="124">
        <f t="shared" ca="1" si="1415"/>
        <v>0</v>
      </c>
      <c r="GZ176" s="124">
        <f t="shared" ca="1" si="1415"/>
        <v>0</v>
      </c>
      <c r="HA176" s="124">
        <f t="shared" ca="1" si="1415"/>
        <v>0</v>
      </c>
      <c r="HB176" s="124">
        <f t="shared" ca="1" si="1415"/>
        <v>0</v>
      </c>
      <c r="HC176" s="124">
        <f t="shared" ca="1" si="1415"/>
        <v>0</v>
      </c>
      <c r="HD176" s="124">
        <f t="shared" ca="1" si="1415"/>
        <v>0</v>
      </c>
      <c r="HE176" s="124">
        <f t="shared" ca="1" si="1415"/>
        <v>0</v>
      </c>
      <c r="HF176" s="124">
        <f t="shared" ca="1" si="1415"/>
        <v>0</v>
      </c>
      <c r="HG176" s="124">
        <f t="shared" ca="1" si="1415"/>
        <v>0</v>
      </c>
      <c r="HH176" s="124">
        <f t="shared" ca="1" si="1415"/>
        <v>0</v>
      </c>
      <c r="HI176" s="124">
        <f t="shared" ca="1" si="1415"/>
        <v>0</v>
      </c>
      <c r="HJ176" s="124">
        <f t="shared" ca="1" si="1415"/>
        <v>0</v>
      </c>
      <c r="HK176" s="124">
        <f t="shared" ca="1" si="1415"/>
        <v>0</v>
      </c>
      <c r="HL176" s="124">
        <f t="shared" ca="1" si="1415"/>
        <v>0</v>
      </c>
      <c r="HM176" s="124">
        <f t="shared" ca="1" si="1415"/>
        <v>0</v>
      </c>
      <c r="HN176" s="124">
        <f t="shared" ca="1" si="1415"/>
        <v>0</v>
      </c>
      <c r="HO176" s="554">
        <f ca="1">IF(AND($K176=HO$9,$N176=HO$11,$AB176=HO$8),INDEX(i.FS_Strategy,$AD176+1,$AB176),0)</f>
        <v>0</v>
      </c>
      <c r="HP176" s="554">
        <f ca="1">IF(AND($K176=HP$9,$N176=HP$11,$AB176=HP$8),INDEX(i.FS_Strategy,$AD176+1,$AB176),0)</f>
        <v>0</v>
      </c>
      <c r="HQ176" s="554">
        <f ca="1">IF(AND($K176=HQ$9,$N176=HQ$11,$AB176=HQ$8),INDEX(i.FS_Strategy,$AD176+1,$AB176),0)</f>
        <v>0</v>
      </c>
      <c r="HR176" s="125">
        <f t="shared" ref="HR176:ID176" ca="1" si="1416">IF(AND($K176=HR$9,$N176=HR$11,$AB176=HR$8),INDEX(i.FS_Strategy,$AE176+1,$AB176),0)</f>
        <v>0</v>
      </c>
      <c r="HS176" s="125">
        <f t="shared" ca="1" si="1416"/>
        <v>0</v>
      </c>
      <c r="HT176" s="125">
        <f t="shared" ca="1" si="1416"/>
        <v>0</v>
      </c>
      <c r="HU176" s="125">
        <f t="shared" ca="1" si="1416"/>
        <v>0</v>
      </c>
      <c r="HV176" s="125">
        <f t="shared" ca="1" si="1416"/>
        <v>0</v>
      </c>
      <c r="HW176" s="125">
        <f t="shared" ca="1" si="1416"/>
        <v>0</v>
      </c>
      <c r="HX176" s="125">
        <f t="shared" ca="1" si="1416"/>
        <v>0</v>
      </c>
      <c r="HY176" s="125">
        <f t="shared" ca="1" si="1416"/>
        <v>0</v>
      </c>
      <c r="HZ176" s="125">
        <f t="shared" ca="1" si="1416"/>
        <v>0</v>
      </c>
      <c r="IA176" s="125">
        <f t="shared" ca="1" si="1416"/>
        <v>0</v>
      </c>
      <c r="IB176" s="125">
        <f t="shared" ca="1" si="1416"/>
        <v>0</v>
      </c>
      <c r="IC176" s="125">
        <f t="shared" ca="1" si="1416"/>
        <v>0</v>
      </c>
      <c r="ID176" s="125">
        <f t="shared" ca="1" si="1416"/>
        <v>0</v>
      </c>
      <c r="IE176" s="5">
        <f t="shared" ca="1" si="1371"/>
        <v>67</v>
      </c>
      <c r="IF176" s="9"/>
      <c r="IG176" s="5">
        <f t="shared" ca="1" si="1372"/>
        <v>1</v>
      </c>
      <c r="IH176" s="5" t="b">
        <f t="shared" ca="1" si="1372"/>
        <v>0</v>
      </c>
      <c r="II176" s="19">
        <f t="shared" ca="1" si="1373"/>
        <v>0</v>
      </c>
      <c r="IJ176" s="5">
        <f t="shared" ca="1" si="1372"/>
        <v>55</v>
      </c>
      <c r="IK176" s="19">
        <f t="shared" ca="1" si="1373"/>
        <v>1</v>
      </c>
      <c r="IL176" s="19">
        <f t="shared" ca="1" si="1373"/>
        <v>0</v>
      </c>
      <c r="IM176" s="19">
        <f t="shared" ca="1" si="1373"/>
        <v>0</v>
      </c>
      <c r="IN176" s="19">
        <f t="shared" ca="1" si="1373"/>
        <v>0</v>
      </c>
      <c r="IO176" s="19">
        <f t="shared" ca="1" si="1373"/>
        <v>0</v>
      </c>
      <c r="IP176" s="19">
        <f t="shared" ca="1" si="1373"/>
        <v>0</v>
      </c>
      <c r="IQ176" s="19">
        <f t="shared" ca="1" si="1373"/>
        <v>0</v>
      </c>
      <c r="IR176" s="19">
        <f t="shared" ca="1" si="1373"/>
        <v>0</v>
      </c>
      <c r="IS176" s="19">
        <f t="shared" ca="1" si="1373"/>
        <v>0</v>
      </c>
      <c r="IT176" s="19">
        <f t="shared" ca="1" si="1373"/>
        <v>0</v>
      </c>
      <c r="IU176" s="19">
        <f t="shared" ca="1" si="1373"/>
        <v>0</v>
      </c>
      <c r="IV176" s="19">
        <f t="shared" ca="1" si="1373"/>
        <v>0</v>
      </c>
      <c r="IW176" s="19">
        <f t="shared" ca="1" si="1373"/>
        <v>0</v>
      </c>
      <c r="IX176" s="19">
        <f t="shared" ca="1" si="1373"/>
        <v>0</v>
      </c>
      <c r="IY176" s="19">
        <f t="shared" ca="1" si="1373"/>
        <v>0</v>
      </c>
      <c r="IZ176" s="19">
        <f t="shared" ca="1" si="1373"/>
        <v>0</v>
      </c>
      <c r="JA176" s="19">
        <f t="shared" ca="1" si="1373"/>
        <v>0</v>
      </c>
      <c r="JB176" s="19">
        <f t="shared" ca="1" si="1373"/>
        <v>0</v>
      </c>
      <c r="JC176" s="19">
        <f t="shared" ca="1" si="1373"/>
        <v>0</v>
      </c>
      <c r="JD176" s="19">
        <f t="shared" ca="1" si="1373"/>
        <v>0</v>
      </c>
      <c r="JE176" s="19">
        <f t="shared" ca="1" si="1373"/>
        <v>0</v>
      </c>
      <c r="JF176" s="19">
        <f t="shared" ca="1" si="1373"/>
        <v>0</v>
      </c>
      <c r="JG176" s="5">
        <f t="shared" ca="1" si="1374"/>
        <v>1.2500000000000001E-2</v>
      </c>
      <c r="JH176" s="567">
        <f t="shared" ca="1" si="1374"/>
        <v>0</v>
      </c>
      <c r="JI176" s="5">
        <f t="shared" ca="1" si="1374"/>
        <v>6.25E-2</v>
      </c>
      <c r="JJ176" s="5">
        <f t="shared" ca="1" si="1374"/>
        <v>6.25E-2</v>
      </c>
      <c r="JK176" s="5">
        <f t="shared" ca="1" si="1374"/>
        <v>6.25E-2</v>
      </c>
      <c r="JL176" s="19">
        <f t="shared" ca="1" si="1373"/>
        <v>1</v>
      </c>
      <c r="JM176" s="19">
        <f t="shared" ca="1" si="1373"/>
        <v>0</v>
      </c>
      <c r="JN176" s="19">
        <f t="shared" ca="1" si="1373"/>
        <v>1</v>
      </c>
      <c r="JO176" s="9"/>
      <c r="JP176" s="5" t="b">
        <f t="shared" ca="1" si="1375"/>
        <v>0</v>
      </c>
      <c r="JQ176" s="19" t="b">
        <f t="shared" ca="1" si="1395"/>
        <v>1</v>
      </c>
      <c r="JR176" s="19">
        <f t="shared" ca="1" si="1395"/>
        <v>9.6</v>
      </c>
      <c r="JS176" s="5" t="b">
        <f t="shared" ca="1" si="1376"/>
        <v>0</v>
      </c>
      <c r="JT176" s="5" t="b">
        <f t="shared" ca="1" si="1376"/>
        <v>0</v>
      </c>
      <c r="JU176" s="5" t="b">
        <f t="shared" ca="1" si="1376"/>
        <v>1</v>
      </c>
      <c r="JV176" s="144">
        <f t="shared" ca="1" si="1396"/>
        <v>1</v>
      </c>
      <c r="JW176" s="144">
        <f t="shared" ca="1" si="1396"/>
        <v>1</v>
      </c>
      <c r="JX176" s="19" t="str">
        <f t="shared" ca="1" si="1397"/>
        <v>-</v>
      </c>
      <c r="JY176" s="19" t="str">
        <f t="shared" ca="1" si="1397"/>
        <v>-</v>
      </c>
      <c r="JZ176" s="19" t="str">
        <f t="shared" ca="1" si="1397"/>
        <v>-</v>
      </c>
      <c r="KA176" s="19" t="str">
        <f t="shared" ca="1" si="1397"/>
        <v>-</v>
      </c>
      <c r="KB176" s="19">
        <f t="shared" ca="1" si="1397"/>
        <v>1</v>
      </c>
      <c r="KC176" s="19">
        <f t="shared" ca="1" si="1397"/>
        <v>0.66</v>
      </c>
      <c r="KD176" s="19" t="str">
        <f t="shared" ca="1" si="1397"/>
        <v>-</v>
      </c>
      <c r="KE176" s="5" t="b" cm="1">
        <f t="array" aca="1" ref="KE176" ca="1">IF(OR(KF176:KM176&lt;&gt;"-"),TRUE,"-")</f>
        <v>1</v>
      </c>
      <c r="KF176" s="237">
        <f t="shared" ca="1" si="1408"/>
        <v>2</v>
      </c>
      <c r="KG176" s="237">
        <f t="shared" ca="1" si="1408"/>
        <v>2</v>
      </c>
      <c r="KH176" s="237">
        <f t="shared" ca="1" si="1408"/>
        <v>2</v>
      </c>
      <c r="KI176" s="237">
        <f t="shared" ca="1" si="1408"/>
        <v>2</v>
      </c>
      <c r="KJ176" s="237">
        <f t="shared" ca="1" si="1408"/>
        <v>2</v>
      </c>
      <c r="KK176" s="237">
        <f t="shared" ca="1" si="1408"/>
        <v>2</v>
      </c>
      <c r="KL176" s="237">
        <f t="shared" ca="1" si="1408"/>
        <v>2</v>
      </c>
      <c r="KM176" s="237">
        <f t="shared" ca="1" si="1408"/>
        <v>2</v>
      </c>
      <c r="KN176" s="5" t="str">
        <f t="array" aca="1" ref="KN176" ca="1">IF(OR(KO176:KU176&lt;&gt;"-"),TRUE,"-")</f>
        <v>-</v>
      </c>
      <c r="KO176" s="19" t="str">
        <f t="shared" ca="1" si="1399"/>
        <v>-</v>
      </c>
      <c r="KP176" s="19" t="str">
        <f t="shared" ca="1" si="1399"/>
        <v>-</v>
      </c>
      <c r="KQ176" s="19" t="str">
        <f t="shared" ca="1" si="1399"/>
        <v>-</v>
      </c>
      <c r="KR176" s="19" t="str">
        <f t="shared" ca="1" si="1399"/>
        <v>-</v>
      </c>
      <c r="KS176" s="19" t="str">
        <f t="shared" ca="1" si="1399"/>
        <v>-</v>
      </c>
      <c r="KT176" s="19" t="str">
        <f t="shared" ca="1" si="1399"/>
        <v>-</v>
      </c>
      <c r="KU176" s="19" t="str">
        <f t="shared" ca="1" si="1399"/>
        <v>-</v>
      </c>
      <c r="KV176" s="19" t="b">
        <f t="shared" ca="1" si="1399"/>
        <v>0</v>
      </c>
      <c r="KW176" s="144">
        <f t="shared" ca="1" si="1378"/>
        <v>2</v>
      </c>
      <c r="KX176" s="19">
        <f t="shared" ca="1" si="1399"/>
        <v>2</v>
      </c>
      <c r="KY176" s="19" t="b">
        <f t="shared" ca="1" si="1399"/>
        <v>0</v>
      </c>
      <c r="KZ176" s="19" t="str">
        <f t="shared" ca="1" si="1399"/>
        <v>-</v>
      </c>
      <c r="LA176" s="5" t="str">
        <f t="shared" ca="1" si="1379"/>
        <v>-</v>
      </c>
      <c r="LB176" s="5" t="str">
        <f t="shared" ca="1" si="1379"/>
        <v>-</v>
      </c>
      <c r="LC176" s="5" t="str">
        <f t="shared" ca="1" si="1379"/>
        <v>-</v>
      </c>
      <c r="LD176" s="5" t="str">
        <f t="shared" ca="1" si="1379"/>
        <v>-</v>
      </c>
      <c r="LE176" s="19" t="b">
        <f t="shared" ca="1" si="1400"/>
        <v>0</v>
      </c>
      <c r="LF176" s="19" t="str">
        <f t="shared" ca="1" si="1400"/>
        <v>-</v>
      </c>
      <c r="LG176" s="19" t="str">
        <f t="shared" ca="1" si="1400"/>
        <v>-</v>
      </c>
      <c r="LH176" s="19" t="b">
        <f t="shared" ca="1" si="1400"/>
        <v>1</v>
      </c>
      <c r="LI176" s="19">
        <f t="shared" ca="1" si="1400"/>
        <v>0.75</v>
      </c>
      <c r="LJ176" s="19">
        <f t="shared" ca="1" si="1400"/>
        <v>0.75</v>
      </c>
      <c r="LK176" s="19">
        <f t="shared" ca="1" si="1400"/>
        <v>0.99</v>
      </c>
      <c r="LL176" s="19">
        <f t="shared" ca="1" si="1400"/>
        <v>0.5</v>
      </c>
      <c r="LM176" s="19">
        <f t="shared" ca="1" si="1400"/>
        <v>0</v>
      </c>
      <c r="LN176" s="19">
        <f t="shared" ca="1" si="1400"/>
        <v>0</v>
      </c>
      <c r="LO176" s="19" t="str">
        <f t="shared" ca="1" si="1400"/>
        <v>-</v>
      </c>
      <c r="LP176" s="5" cm="1">
        <f t="array" aca="1" ref="LP176" ca="1">INDEX(i.meatgrid,$Q176,LP$7)</f>
        <v>1092</v>
      </c>
      <c r="LQ176" s="5" t="str" cm="1">
        <f t="array" aca="1" ref="LQ176" ca="1">INDEX(i.meatgrid,$Q176,LQ$7)</f>
        <v>-</v>
      </c>
      <c r="LR176" s="19" t="str">
        <f t="shared" ca="1" si="1380"/>
        <v>-</v>
      </c>
      <c r="LS176" s="5">
        <f t="shared" ca="1" si="1381"/>
        <v>1</v>
      </c>
      <c r="LT176" s="9"/>
      <c r="LU176" s="19">
        <f t="shared" ca="1" si="1380"/>
        <v>70</v>
      </c>
      <c r="LV176" s="19">
        <f t="shared" ca="1" si="1382"/>
        <v>50</v>
      </c>
      <c r="LW176" s="19">
        <f t="shared" ca="1" si="1382"/>
        <v>80</v>
      </c>
      <c r="LX176" s="19">
        <f t="shared" ca="1" si="1382"/>
        <v>50</v>
      </c>
      <c r="LY176" s="5" t="b" cm="1">
        <f t="array" aca="1" ref="LY176" ca="1">INDEX(i.meatgrid,$Q176,LY$7)</f>
        <v>1</v>
      </c>
      <c r="LZ176" s="5" t="b" cm="1">
        <f t="array" aca="1" ref="LZ176" ca="1">INDEX(i.meatgrid,$Q176,LZ$7)</f>
        <v>0</v>
      </c>
      <c r="MA176" s="5" t="str" cm="1">
        <f t="array" aca="1" ref="MA176" ca="1">INDEX(i.meatgrid,$Q176,MA$7)</f>
        <v>-</v>
      </c>
      <c r="MB176" s="5" t="str" cm="1">
        <f t="array" aca="1" ref="MB176" ca="1">INDEX(i.meatgrid,$Q176,MB$7)</f>
        <v>-</v>
      </c>
      <c r="MC176" s="19">
        <f t="shared" ca="1" si="1383"/>
        <v>1</v>
      </c>
      <c r="MD176" s="5">
        <f t="shared" ca="1" si="1384"/>
        <v>1</v>
      </c>
      <c r="ME176" s="5" cm="1">
        <f t="array" aca="1" ref="ME176" ca="1">INDEX(i.meatgrid,$Q176,ME$7)</f>
        <v>0</v>
      </c>
      <c r="MF176" s="5" cm="1">
        <f t="array" aca="1" ref="MF176" ca="1">INDEX(i.meatgrid,$Q176,MF$7)</f>
        <v>0</v>
      </c>
      <c r="MG176" s="5" cm="1">
        <f t="array" aca="1" ref="MG176" ca="1">INDEX(i.meatgrid,$Q176,MG$7)</f>
        <v>0</v>
      </c>
      <c r="MH176" s="5" cm="1">
        <f t="array" aca="1" ref="MH176" ca="1">INDEX(i.meatgrid,$Q176,MH$7)</f>
        <v>0</v>
      </c>
      <c r="MI176" s="5" cm="1">
        <f t="array" aca="1" ref="MI176" ca="1">INDEX(i.meatgrid,$Q176,MI$7)</f>
        <v>0</v>
      </c>
      <c r="MJ176" s="5" cm="1">
        <f t="array" aca="1" ref="MJ176" ca="1">INDEX(i.meatgrid,$Q176,MJ$7)</f>
        <v>1</v>
      </c>
      <c r="MK176" s="5" cm="1">
        <f t="array" aca="1" ref="MK176" ca="1">INDEX(i.meatgrid,$Q176,MK$7)</f>
        <v>1</v>
      </c>
      <c r="ML176" s="5" cm="1">
        <f t="array" aca="1" ref="ML176" ca="1">INDEX(i.meatgrid,$Q176,ML$7)</f>
        <v>1</v>
      </c>
      <c r="MM176" s="19">
        <f t="shared" ca="1" si="1385"/>
        <v>1</v>
      </c>
      <c r="MN176" s="9"/>
      <c r="MO176" s="19" t="b">
        <f t="shared" ca="1" si="1386"/>
        <v>0</v>
      </c>
      <c r="MP176" s="19" t="b">
        <f t="shared" ca="1" si="1386"/>
        <v>0</v>
      </c>
      <c r="MQ176" s="19">
        <f t="shared" ca="1" si="1386"/>
        <v>1</v>
      </c>
      <c r="MR176" s="19">
        <f t="shared" ca="1" si="1386"/>
        <v>0.75</v>
      </c>
      <c r="MS176" s="19">
        <f t="shared" ca="1" si="1386"/>
        <v>0.75</v>
      </c>
      <c r="MT176" s="19">
        <f t="shared" ca="1" si="1386"/>
        <v>0.8</v>
      </c>
      <c r="MU176" s="19">
        <f t="shared" ca="1" si="1386"/>
        <v>0.82499999999999996</v>
      </c>
      <c r="MV176" s="19">
        <f t="shared" ca="1" si="1386"/>
        <v>0.875</v>
      </c>
      <c r="MW176" s="19">
        <f t="shared" ca="1" si="1386"/>
        <v>0.9</v>
      </c>
      <c r="MX176" s="19">
        <f t="shared" ca="1" si="1386"/>
        <v>1</v>
      </c>
      <c r="MY176" s="19">
        <f t="shared" ca="1" si="1386"/>
        <v>0.875</v>
      </c>
      <c r="MZ176" s="19" t="b">
        <f t="shared" ca="1" si="1386"/>
        <v>1</v>
      </c>
      <c r="NA176" s="19">
        <f t="shared" ca="1" si="1386"/>
        <v>74.989999999999995</v>
      </c>
      <c r="NB176" s="19" t="str">
        <f t="shared" ca="1" si="1386"/>
        <v>-</v>
      </c>
      <c r="NC176" s="19" t="str">
        <f t="shared" ca="1" si="1386"/>
        <v>-</v>
      </c>
      <c r="ND176" s="19" t="str">
        <f t="shared" ca="1" si="1386"/>
        <v>-</v>
      </c>
      <c r="NE176" s="19" t="str">
        <f t="shared" ca="1" si="1387"/>
        <v>-</v>
      </c>
      <c r="NF176" s="19" t="str">
        <f t="shared" ca="1" si="1387"/>
        <v>-</v>
      </c>
      <c r="NG176" s="19" t="str">
        <f t="shared" ca="1" si="1387"/>
        <v>-</v>
      </c>
      <c r="NH176" s="19" t="str">
        <f t="shared" ca="1" si="1387"/>
        <v>-</v>
      </c>
      <c r="NI176" s="19">
        <f t="shared" ca="1" si="1387"/>
        <v>36.99</v>
      </c>
      <c r="NJ176" s="19">
        <f t="shared" ca="1" si="1387"/>
        <v>36.99</v>
      </c>
      <c r="NK176" s="19" t="str">
        <f t="shared" ca="1" si="1387"/>
        <v>-</v>
      </c>
      <c r="NL176" s="19" t="str">
        <f t="shared" ca="1" si="1387"/>
        <v>-</v>
      </c>
      <c r="NM176" s="19" t="str">
        <f t="shared" ca="1" si="1387"/>
        <v>-</v>
      </c>
      <c r="NN176" s="19" t="str">
        <f t="shared" ca="1" si="1387"/>
        <v>-</v>
      </c>
      <c r="NO176" s="19" t="str">
        <f t="shared" ca="1" si="1387"/>
        <v>-</v>
      </c>
      <c r="NP176" s="19">
        <f t="shared" ca="1" si="1387"/>
        <v>49.99</v>
      </c>
      <c r="NQ176" s="19">
        <f t="shared" ca="1" si="1387"/>
        <v>49.99</v>
      </c>
      <c r="NR176" s="19">
        <f t="shared" ca="1" si="1387"/>
        <v>49.99</v>
      </c>
      <c r="NS176" s="19">
        <f t="shared" ca="1" si="1387"/>
        <v>49.99</v>
      </c>
      <c r="NT176" s="19">
        <f t="shared" ca="1" si="1387"/>
        <v>49.99</v>
      </c>
      <c r="NU176" s="19">
        <f t="shared" ca="1" si="1387"/>
        <v>49.99</v>
      </c>
      <c r="NV176" s="19">
        <f t="shared" ca="1" si="1387"/>
        <v>49.99</v>
      </c>
      <c r="NW176" s="19">
        <f t="shared" ca="1" si="1387"/>
        <v>49.99</v>
      </c>
      <c r="NX176" s="19">
        <f t="shared" ca="1" si="1387"/>
        <v>412.99</v>
      </c>
      <c r="NY176" s="19">
        <f t="shared" ca="1" si="1387"/>
        <v>412.99</v>
      </c>
      <c r="NZ176" s="19" t="str">
        <f t="shared" ca="1" si="1387"/>
        <v>-</v>
      </c>
      <c r="OA176" s="19" t="str">
        <f t="shared" ca="1" si="1387"/>
        <v>-</v>
      </c>
      <c r="OB176" s="19" t="str">
        <f t="shared" ca="1" si="1387"/>
        <v>-</v>
      </c>
      <c r="OC176" s="19" t="str">
        <f t="shared" ca="1" si="1387"/>
        <v>-</v>
      </c>
      <c r="OD176" s="19" t="str">
        <f t="shared" ca="1" si="1387"/>
        <v>-</v>
      </c>
      <c r="OE176" s="19">
        <f t="shared" ca="1" si="1387"/>
        <v>6.8900000000000006</v>
      </c>
      <c r="OF176" s="19">
        <f t="shared" ca="1" si="1387"/>
        <v>6.8900000000000006</v>
      </c>
      <c r="OG176" s="19">
        <f t="shared" ref="OG176:OT176" ca="1" si="1417">OFFSET(OG$5,$B176,0)</f>
        <v>6.8900000000000006</v>
      </c>
      <c r="OH176" s="19">
        <f t="shared" ca="1" si="1417"/>
        <v>6.8900000000000006</v>
      </c>
      <c r="OI176" s="19">
        <f t="shared" ca="1" si="1417"/>
        <v>6.8900000000000006</v>
      </c>
      <c r="OJ176" s="19">
        <f t="shared" ca="1" si="1417"/>
        <v>6.8900000000000006</v>
      </c>
      <c r="OK176" s="19">
        <f t="shared" ca="1" si="1417"/>
        <v>6.8900000000000006</v>
      </c>
      <c r="OL176" s="19">
        <f t="shared" ca="1" si="1417"/>
        <v>6.8900000000000006</v>
      </c>
      <c r="OM176" s="19">
        <f t="shared" ca="1" si="1417"/>
        <v>346.99</v>
      </c>
      <c r="ON176" s="19">
        <f t="shared" ca="1" si="1417"/>
        <v>346.99</v>
      </c>
      <c r="OO176" s="19" t="str">
        <f t="shared" ca="1" si="1417"/>
        <v>-</v>
      </c>
      <c r="OP176" s="19" t="str">
        <f t="shared" ca="1" si="1417"/>
        <v>-</v>
      </c>
      <c r="OQ176" s="19" t="str">
        <f t="shared" ca="1" si="1417"/>
        <v>-</v>
      </c>
      <c r="OR176" s="19" t="str">
        <f t="shared" ca="1" si="1417"/>
        <v>-</v>
      </c>
      <c r="OS176" s="19" t="str">
        <f t="shared" ca="1" si="1417"/>
        <v>-</v>
      </c>
      <c r="OT176" s="19">
        <f t="shared" ca="1" si="1417"/>
        <v>0</v>
      </c>
      <c r="OU176" s="24">
        <v>0</v>
      </c>
    </row>
    <row r="177" spans="1:411" outlineLevel="1">
      <c r="A177" s="21">
        <f t="shared" si="158"/>
        <v>172</v>
      </c>
      <c r="B177" s="21"/>
      <c r="D177" s="14"/>
      <c r="E177" t="b">
        <v>0</v>
      </c>
      <c r="H177" s="21"/>
      <c r="I177" s="21"/>
      <c r="J177" s="21"/>
      <c r="K177" s="21"/>
      <c r="L177" s="21"/>
      <c r="M177" s="21"/>
      <c r="N177" s="21"/>
      <c r="O177" s="21"/>
      <c r="P177" s="21"/>
      <c r="Q177" s="21"/>
      <c r="R177" s="21"/>
      <c r="S177" s="21"/>
      <c r="T177" s="21"/>
      <c r="U177" s="218"/>
      <c r="V177" s="218"/>
      <c r="W177" s="21"/>
      <c r="X177" s="218"/>
      <c r="Y177" s="218"/>
      <c r="Z177" s="218"/>
      <c r="AA177" s="218"/>
      <c r="AB177" s="218"/>
      <c r="AC177" s="323" t="e">
        <f>INDEX(CHOOSE($N177,DataAutumn!i.OptLTWAdj,DataWinter!i.OptLTWAdj,DataSpring!i.OptLTWAdj),AC$7+($AI177-1)*3+($W177-1)*15,$S177+($M177-1)*4)</f>
        <v>#VALUE!</v>
      </c>
      <c r="AD177" s="218"/>
      <c r="AE177" s="218"/>
      <c r="AL177" s="234" t="str">
        <f ca="1">"blank "&amp;TEXT(RAND(),"0.000")</f>
        <v>blank 0.153</v>
      </c>
      <c r="AM177" s="9" t="str">
        <f ca="1">IF(COUNTIF(AL$5:AL177,AL177)=1,"-","Dup")</f>
        <v>-</v>
      </c>
      <c r="AN177" s="9"/>
      <c r="AO177" s="14"/>
      <c r="AP177" s="14"/>
      <c r="AQ177" s="14"/>
      <c r="AR177" s="14"/>
      <c r="AS177" s="14"/>
      <c r="AT177" s="14"/>
      <c r="AU177" s="563"/>
      <c r="AV177" s="563"/>
      <c r="AW177" s="9"/>
      <c r="AX177" s="14"/>
      <c r="AY177" s="14"/>
      <c r="AZ177" s="14"/>
      <c r="BA177" s="14"/>
      <c r="BB177" s="14"/>
      <c r="BC177" s="14"/>
      <c r="BD177" s="14"/>
      <c r="BE177" s="9"/>
      <c r="BF177" s="14"/>
      <c r="BG177" s="14"/>
      <c r="BH177" s="14"/>
      <c r="BI177" s="14"/>
      <c r="BJ177" s="14"/>
      <c r="BK177" s="14"/>
      <c r="BL177" s="14"/>
      <c r="BM177" s="14"/>
      <c r="BN177" s="14"/>
      <c r="BO177" s="14"/>
      <c r="BP177" s="14"/>
      <c r="BQ177" s="9"/>
      <c r="BR177" s="14"/>
      <c r="BS177" s="14"/>
      <c r="BT177" s="14"/>
      <c r="BU177" s="14"/>
      <c r="BV177" s="14"/>
      <c r="BW177" s="14"/>
      <c r="BX177" s="14"/>
      <c r="BY177" s="14"/>
      <c r="BZ177" s="14"/>
      <c r="CA177" s="14"/>
      <c r="CB177" s="9"/>
      <c r="CC177" s="14"/>
      <c r="CD177" s="14"/>
      <c r="CE177" s="14"/>
      <c r="CF177" s="14"/>
      <c r="CG177" s="14"/>
      <c r="CH177" s="14"/>
      <c r="CI177" s="14"/>
      <c r="CJ177" s="14"/>
      <c r="CK177" s="14"/>
      <c r="CL177" s="14"/>
      <c r="CM177" s="14"/>
      <c r="CN177" s="9"/>
      <c r="CO177" s="14"/>
      <c r="CP177" s="14"/>
      <c r="CQ177" s="14"/>
      <c r="CR177" s="14"/>
      <c r="CS177" s="14"/>
      <c r="CT177" s="14"/>
      <c r="CU177" s="14"/>
      <c r="CV177" s="14"/>
      <c r="CW177" s="14"/>
      <c r="CX177" s="14"/>
      <c r="CY177" s="14"/>
      <c r="CZ177" s="14"/>
      <c r="DA177" s="14"/>
      <c r="DB177" s="14"/>
      <c r="DC177" s="14"/>
      <c r="DD177" s="14"/>
      <c r="DE177" s="14"/>
      <c r="DF177" s="14"/>
      <c r="DG177" s="14"/>
      <c r="DH177" s="14"/>
      <c r="DI177" s="14"/>
      <c r="DJ177" s="14"/>
      <c r="DK177" s="14"/>
      <c r="DL177" s="14"/>
      <c r="DM177" s="14"/>
      <c r="DN177" s="14"/>
      <c r="DO177" s="14"/>
      <c r="DP177" s="14"/>
      <c r="DQ177" s="14"/>
      <c r="DR177" s="14"/>
      <c r="DS177" s="14"/>
      <c r="DT177" s="14"/>
      <c r="DU177" s="14"/>
      <c r="DV177" s="14"/>
      <c r="DW177" s="14"/>
      <c r="DX177" s="14"/>
      <c r="DY177" s="14"/>
      <c r="DZ177" s="14"/>
      <c r="EA177" s="14"/>
      <c r="EB177" s="14"/>
      <c r="EC177" s="14"/>
      <c r="ED177" s="14"/>
      <c r="EE177" s="14"/>
      <c r="EF177" s="14"/>
      <c r="EG177" s="14"/>
      <c r="EH177" s="14"/>
      <c r="EI177" s="14"/>
      <c r="EJ177" s="14"/>
      <c r="EK177" s="14"/>
      <c r="EL177" s="14"/>
      <c r="EM177" s="14"/>
      <c r="EN177" s="14"/>
      <c r="EO177" s="14"/>
      <c r="EP177" s="14"/>
      <c r="EQ177" s="14"/>
      <c r="ER177" s="14"/>
      <c r="ES177" s="14"/>
      <c r="ET177" s="14"/>
      <c r="EU177" s="14"/>
      <c r="EV177" s="14"/>
      <c r="EW177" s="14"/>
      <c r="EX177" s="14"/>
      <c r="EY177" s="14"/>
      <c r="EZ177" s="14"/>
      <c r="FA177" s="14"/>
      <c r="FB177" s="14"/>
      <c r="FC177" s="14"/>
      <c r="FD177" s="14"/>
      <c r="FE177" s="14"/>
      <c r="FF177" s="14"/>
      <c r="FG177" s="14"/>
      <c r="FH177" s="14"/>
      <c r="FI177" s="14"/>
      <c r="FJ177" s="14"/>
      <c r="FK177" s="14"/>
      <c r="FL177" s="14"/>
      <c r="FM177" s="14"/>
      <c r="FN177" s="14"/>
      <c r="FO177" s="14"/>
      <c r="FP177" s="14"/>
      <c r="FQ177" s="14"/>
      <c r="FR177" s="14"/>
      <c r="FS177" s="14"/>
      <c r="FT177" s="14"/>
      <c r="FU177" s="14"/>
      <c r="FV177" s="14"/>
      <c r="FW177" s="14"/>
      <c r="FX177" s="14"/>
      <c r="FY177" s="14"/>
      <c r="FZ177" s="14"/>
      <c r="GA177" s="14"/>
      <c r="GB177" s="14"/>
      <c r="GC177" s="14"/>
      <c r="GD177" s="14"/>
      <c r="GE177" s="14"/>
      <c r="GF177" s="14"/>
      <c r="GG177" s="14"/>
      <c r="GH177" s="14"/>
      <c r="GI177" s="14"/>
      <c r="GJ177" s="14"/>
      <c r="GK177" s="14"/>
      <c r="GL177" s="14"/>
      <c r="GM177" s="14"/>
      <c r="GN177" s="14"/>
      <c r="GO177" s="14"/>
      <c r="GP177" s="14"/>
      <c r="GQ177" s="14"/>
      <c r="GR177" s="14"/>
      <c r="GS177" s="14"/>
      <c r="GT177" s="14"/>
      <c r="GU177" s="14"/>
      <c r="GV177" s="14"/>
      <c r="GW177" s="14"/>
      <c r="GX177" s="14"/>
      <c r="GY177" s="14"/>
      <c r="GZ177" s="14"/>
      <c r="HA177" s="14"/>
      <c r="HB177" s="14"/>
      <c r="HC177" s="14"/>
      <c r="HD177" s="14"/>
      <c r="HE177" s="14"/>
      <c r="HF177" s="14"/>
      <c r="HG177" s="14"/>
      <c r="HH177" s="14"/>
      <c r="HI177" s="14"/>
      <c r="HJ177" s="14"/>
      <c r="HK177" s="14"/>
      <c r="HL177" s="14"/>
      <c r="HM177" s="14"/>
      <c r="HN177" s="14"/>
      <c r="HO177" s="14"/>
      <c r="HP177" s="14"/>
      <c r="HQ177" s="14"/>
      <c r="HR177" s="14"/>
      <c r="HS177" s="14"/>
      <c r="HT177" s="14"/>
      <c r="HU177" s="14"/>
      <c r="HV177" s="14"/>
      <c r="HW177" s="14"/>
      <c r="HX177" s="14"/>
      <c r="HY177" s="14"/>
      <c r="HZ177" s="14"/>
      <c r="IA177" s="14"/>
      <c r="IB177" s="14"/>
      <c r="IC177" s="14"/>
      <c r="ID177" s="14"/>
      <c r="IE177" s="14"/>
      <c r="IF177" s="9"/>
      <c r="IG177" s="14"/>
      <c r="IH177" s="14"/>
      <c r="II177" s="14"/>
      <c r="IJ177" s="14"/>
      <c r="IK177" s="14"/>
      <c r="IL177" s="14"/>
      <c r="IM177" s="14"/>
      <c r="IN177" s="14"/>
      <c r="IO177" s="14"/>
      <c r="IP177" s="14"/>
      <c r="IQ177" s="14"/>
      <c r="IR177" s="14"/>
      <c r="IS177" s="14"/>
      <c r="IT177" s="14"/>
      <c r="IU177" s="14"/>
      <c r="IV177" s="14"/>
      <c r="IW177" s="14"/>
      <c r="IX177" s="14"/>
      <c r="IY177" s="14"/>
      <c r="IZ177" s="14"/>
      <c r="JA177" s="14"/>
      <c r="JB177" s="14"/>
      <c r="JC177" s="14"/>
      <c r="JD177" s="14"/>
      <c r="JE177" s="14"/>
      <c r="JF177" s="14"/>
      <c r="JG177" s="14"/>
      <c r="JH177" s="14"/>
      <c r="JI177" s="14"/>
      <c r="JJ177" s="14"/>
      <c r="JK177" s="14"/>
      <c r="JL177" s="14"/>
      <c r="JM177" s="14"/>
      <c r="JN177" s="14"/>
      <c r="JO177" s="9"/>
      <c r="JP177" s="14"/>
      <c r="JQ177" s="14"/>
      <c r="JR177" s="14"/>
      <c r="JS177" s="14"/>
      <c r="JT177" s="14"/>
      <c r="JU177" s="14"/>
      <c r="JV177" s="14"/>
      <c r="JW177" s="14"/>
      <c r="JX177" s="14"/>
      <c r="JY177" s="14"/>
      <c r="JZ177" s="14"/>
      <c r="KA177" s="14"/>
      <c r="KB177" s="14"/>
      <c r="KC177" s="14"/>
      <c r="KD177" s="14"/>
      <c r="KE177" s="14"/>
      <c r="KF177" s="14"/>
      <c r="KG177" s="14"/>
      <c r="KH177" s="14"/>
      <c r="KI177" s="14"/>
      <c r="KJ177" s="14"/>
      <c r="KK177" s="14"/>
      <c r="KL177" s="14"/>
      <c r="KM177" s="14"/>
      <c r="KN177" s="14"/>
      <c r="KO177" s="14"/>
      <c r="KP177" s="14"/>
      <c r="KQ177" s="14"/>
      <c r="KR177" s="14"/>
      <c r="KS177" s="14"/>
      <c r="KT177" s="14"/>
      <c r="KU177" s="14"/>
      <c r="KV177" s="14"/>
      <c r="KW177" s="14"/>
      <c r="KX177" s="14"/>
      <c r="KY177" s="14"/>
      <c r="KZ177" s="14"/>
      <c r="LA177" s="14"/>
      <c r="LB177" s="14"/>
      <c r="LC177" s="14"/>
      <c r="LD177" s="14"/>
      <c r="LE177" s="14"/>
      <c r="LF177" s="14"/>
      <c r="LG177" s="14"/>
      <c r="LH177" s="14"/>
      <c r="LI177" s="14"/>
      <c r="LJ177" s="14"/>
      <c r="LK177" s="14"/>
      <c r="LL177" s="14"/>
      <c r="LM177" s="14"/>
      <c r="LN177" s="14"/>
      <c r="LO177" s="14"/>
      <c r="LP177" s="14"/>
      <c r="LQ177" s="14"/>
      <c r="LR177" s="14"/>
      <c r="LS177" s="14"/>
      <c r="LT177" s="9"/>
      <c r="LU177" s="14"/>
      <c r="LV177" s="14"/>
      <c r="LW177" s="14"/>
      <c r="LX177" s="14"/>
      <c r="LY177" s="14"/>
      <c r="LZ177" s="14"/>
      <c r="MA177" s="14"/>
      <c r="MB177" s="14"/>
      <c r="MC177" s="14"/>
      <c r="MD177" s="14"/>
      <c r="ME177" s="14"/>
      <c r="MF177" s="14"/>
      <c r="MG177" s="14"/>
      <c r="MH177" s="14"/>
      <c r="MI177" s="14"/>
      <c r="MJ177" s="14"/>
      <c r="MK177" s="14"/>
      <c r="ML177" s="14"/>
      <c r="MM177" s="14"/>
      <c r="MN177" s="9"/>
      <c r="MO177" s="14"/>
      <c r="MP177" s="14"/>
      <c r="MQ177" s="14"/>
      <c r="MR177" s="14"/>
      <c r="MS177" s="14"/>
      <c r="MT177" s="14"/>
      <c r="MU177" s="14"/>
      <c r="MV177" s="14"/>
      <c r="MW177" s="14"/>
      <c r="MX177" s="14"/>
      <c r="MY177" s="14"/>
      <c r="MZ177" s="14"/>
      <c r="NA177" s="14"/>
      <c r="NB177" s="14"/>
      <c r="NC177" s="14"/>
      <c r="ND177" s="14"/>
      <c r="NE177" s="14"/>
      <c r="NF177" s="14"/>
      <c r="NG177" s="14"/>
      <c r="NH177" s="14"/>
      <c r="NI177" s="14"/>
      <c r="NJ177" s="14"/>
      <c r="NK177" s="14"/>
      <c r="NL177" s="14"/>
      <c r="NM177" s="14"/>
      <c r="NN177" s="14"/>
      <c r="NO177" s="14"/>
      <c r="NP177" s="14"/>
      <c r="NQ177" s="14"/>
      <c r="NR177" s="14"/>
      <c r="NS177" s="14"/>
      <c r="NT177" s="14"/>
      <c r="NU177" s="14"/>
      <c r="NV177" s="14"/>
      <c r="NW177" s="14"/>
      <c r="NX177" s="14"/>
      <c r="NY177" s="14"/>
      <c r="NZ177" s="14"/>
      <c r="OA177" s="14"/>
      <c r="OB177" s="14"/>
      <c r="OC177" s="14"/>
      <c r="OD177" s="14"/>
      <c r="OE177" s="14"/>
      <c r="OF177" s="14"/>
      <c r="OG177" s="14"/>
      <c r="OH177" s="14"/>
      <c r="OI177" s="14"/>
      <c r="OJ177" s="14"/>
      <c r="OK177" s="14"/>
      <c r="OL177" s="14"/>
      <c r="OM177" s="14"/>
      <c r="ON177" s="14"/>
      <c r="OO177" s="14"/>
      <c r="OP177" s="14"/>
      <c r="OQ177" s="14"/>
      <c r="OR177" s="14"/>
      <c r="OS177" s="14"/>
      <c r="OT177" s="14"/>
      <c r="OU177" s="24">
        <v>0</v>
      </c>
    </row>
    <row r="178" spans="1:411">
      <c r="A178" s="21">
        <f>ROW(A178)-5</f>
        <v>173</v>
      </c>
      <c r="B178" s="21"/>
      <c r="D178" s="14"/>
      <c r="E178" t="b">
        <v>0</v>
      </c>
      <c r="G178" s="32" t="s">
        <v>1019</v>
      </c>
      <c r="M178">
        <v>1</v>
      </c>
      <c r="N178">
        <v>1</v>
      </c>
      <c r="P178">
        <v>1</v>
      </c>
      <c r="Q178">
        <v>1</v>
      </c>
      <c r="R178">
        <v>1</v>
      </c>
      <c r="S178">
        <v>1</v>
      </c>
      <c r="T178">
        <v>1</v>
      </c>
      <c r="U178" s="218"/>
      <c r="V178" s="218"/>
      <c r="W178">
        <v>0</v>
      </c>
      <c r="X178" s="218"/>
      <c r="Y178" s="218">
        <v>81</v>
      </c>
      <c r="Z178" s="218">
        <v>81</v>
      </c>
      <c r="AA178" s="218">
        <v>81</v>
      </c>
      <c r="AB178" s="218">
        <v>1</v>
      </c>
      <c r="AC178" s="218">
        <v>1</v>
      </c>
      <c r="AD178" s="218">
        <v>1</v>
      </c>
      <c r="AE178" s="218">
        <v>1</v>
      </c>
      <c r="AL178" s="233" t="s">
        <v>1757</v>
      </c>
      <c r="AM178" s="9" t="s">
        <v>34</v>
      </c>
      <c r="AN178" s="9"/>
      <c r="AO178" s="515"/>
      <c r="AP178" s="515"/>
      <c r="AQ178" s="515"/>
      <c r="AR178" s="515"/>
      <c r="AS178" s="515"/>
      <c r="AT178" s="515"/>
      <c r="AU178" s="563"/>
      <c r="AV178" s="563"/>
      <c r="AW178" s="9"/>
      <c r="AX178" s="515"/>
      <c r="AY178" s="515"/>
      <c r="AZ178" s="515"/>
      <c r="BA178" s="515"/>
      <c r="BB178" s="515"/>
      <c r="BC178" s="515"/>
      <c r="BD178" s="515"/>
      <c r="BE178" s="9"/>
      <c r="BF178" s="515"/>
      <c r="BG178" s="515"/>
      <c r="BH178" s="515"/>
      <c r="BI178" s="515"/>
      <c r="BJ178" s="515"/>
      <c r="BK178" s="515"/>
      <c r="BL178" s="515"/>
      <c r="BM178" s="515"/>
      <c r="BN178" s="515"/>
      <c r="BO178" s="515"/>
      <c r="BP178" s="515"/>
      <c r="BQ178" s="9"/>
      <c r="BR178" s="515"/>
      <c r="BS178" s="515"/>
      <c r="BT178" s="515"/>
      <c r="BU178" s="515"/>
      <c r="BV178" s="515"/>
      <c r="BW178" s="515"/>
      <c r="BX178" s="515"/>
      <c r="BY178" s="515"/>
      <c r="BZ178" s="515"/>
      <c r="CA178" s="515"/>
      <c r="CB178" s="9"/>
      <c r="CC178" s="515"/>
      <c r="CD178" s="515"/>
      <c r="CE178" s="515"/>
      <c r="CF178" s="515"/>
      <c r="CG178" s="515"/>
      <c r="CH178" s="515"/>
      <c r="CI178" s="515"/>
      <c r="CJ178" s="515"/>
      <c r="CK178" s="515"/>
      <c r="CL178" s="515"/>
      <c r="CM178" s="515"/>
      <c r="CN178" s="9"/>
      <c r="CO178" s="515"/>
      <c r="CP178" s="515"/>
      <c r="CQ178" s="515"/>
      <c r="CR178" s="515"/>
      <c r="CS178" s="515"/>
      <c r="CT178" s="515"/>
      <c r="CU178" s="515"/>
      <c r="CV178" s="515"/>
      <c r="CW178" s="515"/>
      <c r="CX178" s="515"/>
      <c r="CY178" s="515"/>
      <c r="CZ178" s="515"/>
      <c r="DA178" s="515"/>
      <c r="DB178" s="515"/>
      <c r="DC178" s="515"/>
      <c r="DD178" s="515"/>
      <c r="DE178" s="515"/>
      <c r="DF178" s="515"/>
      <c r="DG178" s="515"/>
      <c r="DH178" s="515"/>
      <c r="DI178" s="515"/>
      <c r="DJ178" s="515"/>
      <c r="DK178" s="515"/>
      <c r="DL178" s="515"/>
      <c r="DM178" s="515"/>
      <c r="DN178" s="515"/>
      <c r="DO178" s="515"/>
      <c r="DP178" s="515"/>
      <c r="DQ178" s="515"/>
      <c r="DR178" s="515"/>
      <c r="DS178" s="515"/>
      <c r="DT178" s="515"/>
      <c r="DU178" s="515"/>
      <c r="DV178" s="515"/>
      <c r="DW178" s="515"/>
      <c r="DX178" s="515"/>
      <c r="DY178" s="515"/>
      <c r="DZ178" s="515"/>
      <c r="EA178" s="515"/>
      <c r="EB178" s="515"/>
      <c r="EC178" s="515"/>
      <c r="ED178" s="516"/>
      <c r="EE178" s="515"/>
      <c r="EF178" s="515"/>
      <c r="EG178" s="515"/>
      <c r="EH178" s="515"/>
      <c r="EI178" s="515"/>
      <c r="EJ178" s="515"/>
      <c r="EK178" s="515"/>
      <c r="EL178" s="515"/>
      <c r="EM178" s="515"/>
      <c r="EN178" s="515"/>
      <c r="EO178" s="515"/>
      <c r="EP178" s="515"/>
      <c r="EQ178" s="515"/>
      <c r="ER178" s="515"/>
      <c r="ES178" s="515"/>
      <c r="ET178" s="515"/>
      <c r="EU178" s="515"/>
      <c r="EV178" s="515"/>
      <c r="EW178" s="515"/>
      <c r="EX178" s="515"/>
      <c r="EY178" s="515"/>
      <c r="EZ178" s="515"/>
      <c r="FA178" s="515"/>
      <c r="FB178" s="515"/>
      <c r="FC178" s="515"/>
      <c r="FD178" s="515"/>
      <c r="FE178" s="515"/>
      <c r="FF178" s="515"/>
      <c r="FG178" s="515"/>
      <c r="FH178" s="515"/>
      <c r="FI178" s="515"/>
      <c r="FJ178" s="515"/>
      <c r="FK178" s="515"/>
      <c r="FL178" s="515"/>
      <c r="FM178" s="515"/>
      <c r="FN178" s="515"/>
      <c r="FO178" s="515"/>
      <c r="FP178" s="515"/>
      <c r="FQ178" s="515"/>
      <c r="FR178" s="515"/>
      <c r="FS178" s="515"/>
      <c r="FT178" s="515"/>
      <c r="FU178" s="515"/>
      <c r="FV178" s="515"/>
      <c r="FW178" s="515"/>
      <c r="FX178" s="515"/>
      <c r="FY178" s="515"/>
      <c r="FZ178" s="515"/>
      <c r="GA178" s="515"/>
      <c r="GB178" s="515"/>
      <c r="GC178" s="515"/>
      <c r="GD178" s="515"/>
      <c r="GE178" s="515"/>
      <c r="GF178" s="515"/>
      <c r="GG178" s="515"/>
      <c r="GH178" s="515"/>
      <c r="GI178" s="515"/>
      <c r="GJ178" s="515"/>
      <c r="GK178" s="515"/>
      <c r="GL178" s="515"/>
      <c r="GM178" s="515"/>
      <c r="GN178" s="515"/>
      <c r="GO178" s="515"/>
      <c r="GP178" s="515"/>
      <c r="GQ178" s="515"/>
      <c r="GR178" s="515"/>
      <c r="GS178" s="515"/>
      <c r="GT178" s="515"/>
      <c r="GU178" s="515"/>
      <c r="GV178" s="515"/>
      <c r="GW178" s="515"/>
      <c r="GX178" s="515"/>
      <c r="GY178" s="515"/>
      <c r="GZ178" s="515"/>
      <c r="HA178" s="515"/>
      <c r="HB178" s="515"/>
      <c r="HC178" s="515"/>
      <c r="HD178" s="515"/>
      <c r="HE178" s="515"/>
      <c r="HF178" s="515"/>
      <c r="HG178" s="515"/>
      <c r="HH178" s="515"/>
      <c r="HI178" s="515"/>
      <c r="HJ178" s="515"/>
      <c r="HK178" s="515"/>
      <c r="HL178" s="515"/>
      <c r="HM178" s="515"/>
      <c r="HN178" s="515"/>
      <c r="HO178" s="515"/>
      <c r="HP178" s="515"/>
      <c r="HQ178" s="515"/>
      <c r="HR178" s="515"/>
      <c r="HS178" s="515"/>
      <c r="HT178" s="515"/>
      <c r="HU178" s="515"/>
      <c r="HV178" s="515"/>
      <c r="HW178" s="515"/>
      <c r="HX178" s="515"/>
      <c r="HY178" s="515"/>
      <c r="HZ178" s="515"/>
      <c r="IA178" s="515"/>
      <c r="IB178" s="515"/>
      <c r="IC178" s="515"/>
      <c r="ID178" s="515"/>
      <c r="IE178" s="515"/>
      <c r="IF178" s="9"/>
      <c r="IG178" s="515"/>
      <c r="IH178" s="515"/>
      <c r="II178" s="515"/>
      <c r="IJ178" s="515"/>
      <c r="IK178" s="515"/>
      <c r="IL178" s="515"/>
      <c r="IM178" s="515"/>
      <c r="IN178" s="515"/>
      <c r="IO178" s="515"/>
      <c r="IP178" s="515"/>
      <c r="IQ178" s="515"/>
      <c r="IR178" s="515"/>
      <c r="IS178" s="515"/>
      <c r="IT178" s="515"/>
      <c r="IU178" s="515"/>
      <c r="IV178" s="515"/>
      <c r="IW178" s="515"/>
      <c r="IX178" s="515"/>
      <c r="IY178" s="515"/>
      <c r="IZ178" s="515"/>
      <c r="JA178" s="515"/>
      <c r="JB178" s="515"/>
      <c r="JC178" s="515"/>
      <c r="JD178" s="515"/>
      <c r="JE178" s="515"/>
      <c r="JF178" s="515"/>
      <c r="JG178" s="515"/>
      <c r="JH178" s="515"/>
      <c r="JI178" s="515"/>
      <c r="JJ178" s="515"/>
      <c r="JK178" s="515"/>
      <c r="JL178" s="515"/>
      <c r="JM178" s="515"/>
      <c r="JN178" s="515"/>
      <c r="JO178" s="9"/>
      <c r="JP178" s="515"/>
      <c r="JQ178" s="515"/>
      <c r="JR178" s="515"/>
      <c r="JS178" s="515"/>
      <c r="JT178" s="515"/>
      <c r="JU178" s="515"/>
      <c r="JV178" s="515"/>
      <c r="JW178" s="515"/>
      <c r="JX178" s="515"/>
      <c r="JY178" s="515"/>
      <c r="JZ178" s="515"/>
      <c r="KA178" s="515"/>
      <c r="KB178" s="515"/>
      <c r="KC178" s="515"/>
      <c r="KD178" s="515"/>
      <c r="KE178" s="515"/>
      <c r="KF178" s="515"/>
      <c r="KG178" s="515"/>
      <c r="KH178" s="515"/>
      <c r="KI178" s="515"/>
      <c r="KJ178" s="515"/>
      <c r="KK178" s="515"/>
      <c r="KL178" s="515"/>
      <c r="KM178" s="515"/>
      <c r="KN178" s="515"/>
      <c r="KO178" s="515"/>
      <c r="KP178" s="515"/>
      <c r="KQ178" s="515"/>
      <c r="KR178" s="515"/>
      <c r="KS178" s="515"/>
      <c r="KT178" s="515"/>
      <c r="KU178" s="515"/>
      <c r="KV178" s="515"/>
      <c r="KW178" s="515"/>
      <c r="KX178" s="515"/>
      <c r="KY178" s="515"/>
      <c r="KZ178" s="515"/>
      <c r="LA178" s="515"/>
      <c r="LB178" s="515"/>
      <c r="LC178" s="515"/>
      <c r="LD178" s="515"/>
      <c r="LE178" s="515"/>
      <c r="LF178" s="515"/>
      <c r="LG178" s="515"/>
      <c r="LH178" s="515"/>
      <c r="LI178" s="515"/>
      <c r="LJ178" s="515"/>
      <c r="LK178" s="515"/>
      <c r="LL178" s="515"/>
      <c r="LM178" s="515"/>
      <c r="LN178" s="515"/>
      <c r="LO178" s="515"/>
      <c r="LP178" s="515"/>
      <c r="LQ178" s="515"/>
      <c r="LR178" s="515"/>
      <c r="LS178" s="515"/>
      <c r="LT178" s="9"/>
      <c r="LU178" s="515"/>
      <c r="LV178" s="515"/>
      <c r="LW178" s="515"/>
      <c r="LX178" s="515"/>
      <c r="LY178" s="515"/>
      <c r="LZ178" s="515"/>
      <c r="MA178" s="515"/>
      <c r="MB178" s="515"/>
      <c r="MC178" s="515"/>
      <c r="MD178" s="515"/>
      <c r="ME178" s="515"/>
      <c r="MF178" s="515"/>
      <c r="MG178" s="515"/>
      <c r="MH178" s="515"/>
      <c r="MI178" s="515"/>
      <c r="MJ178" s="515"/>
      <c r="MK178" s="515"/>
      <c r="ML178" s="515"/>
      <c r="MM178" s="515"/>
      <c r="MN178" s="9"/>
      <c r="MO178" s="515"/>
      <c r="MP178" s="515"/>
      <c r="MQ178" s="515"/>
      <c r="MR178" s="515"/>
      <c r="MS178" s="515"/>
      <c r="MT178" s="515"/>
      <c r="MU178" s="515"/>
      <c r="MV178" s="515"/>
      <c r="MW178" s="515"/>
      <c r="MX178" s="515"/>
      <c r="MY178" s="515"/>
      <c r="MZ178" s="515"/>
      <c r="NA178" s="515"/>
      <c r="NB178" s="515"/>
      <c r="NC178" s="515"/>
      <c r="ND178" s="515"/>
      <c r="NE178" s="515"/>
      <c r="NF178" s="515"/>
      <c r="NG178" s="515"/>
      <c r="NH178" s="515"/>
      <c r="NI178" s="515"/>
      <c r="NJ178" s="515"/>
      <c r="NK178" s="515"/>
      <c r="NL178" s="515"/>
      <c r="NM178" s="515"/>
      <c r="NN178" s="515"/>
      <c r="NO178" s="515"/>
      <c r="NP178" s="515"/>
      <c r="NQ178" s="515"/>
      <c r="NR178" s="515"/>
      <c r="NS178" s="515"/>
      <c r="NT178" s="515"/>
      <c r="NU178" s="515"/>
      <c r="NV178" s="515"/>
      <c r="NW178" s="515"/>
      <c r="NX178" s="515"/>
      <c r="NY178" s="515"/>
      <c r="NZ178" s="515"/>
      <c r="OA178" s="515"/>
      <c r="OB178" s="515"/>
      <c r="OC178" s="515"/>
      <c r="OD178" s="515"/>
      <c r="OE178" s="515"/>
      <c r="OF178" s="515"/>
      <c r="OG178" s="515"/>
      <c r="OH178" s="515"/>
      <c r="OI178" s="515"/>
      <c r="OJ178" s="515"/>
      <c r="OK178" s="515"/>
      <c r="OL178" s="515"/>
      <c r="OM178" s="515"/>
      <c r="ON178" s="515"/>
      <c r="OO178" s="515"/>
      <c r="OP178" s="515"/>
      <c r="OQ178" s="515"/>
      <c r="OR178" s="515"/>
      <c r="OS178" s="515"/>
      <c r="OT178" s="515"/>
      <c r="OU178" s="24">
        <v>0</v>
      </c>
    </row>
    <row r="179" spans="1:411" outlineLevel="1">
      <c r="A179" s="21">
        <f>ROW(A179)-5</f>
        <v>174</v>
      </c>
      <c r="B179" s="21"/>
      <c r="D179" s="14"/>
      <c r="E179" t="b">
        <v>0</v>
      </c>
      <c r="G179" s="32" t="s">
        <v>1020</v>
      </c>
      <c r="M179">
        <v>4</v>
      </c>
      <c r="N179">
        <v>3</v>
      </c>
      <c r="P179">
        <v>1</v>
      </c>
      <c r="Q179">
        <v>4</v>
      </c>
      <c r="R179">
        <v>1</v>
      </c>
      <c r="S179">
        <v>4</v>
      </c>
      <c r="T179">
        <v>1</v>
      </c>
      <c r="U179" s="218"/>
      <c r="V179" s="218"/>
      <c r="W179">
        <v>0</v>
      </c>
      <c r="X179" s="218"/>
      <c r="Y179" s="218">
        <f>Y178+26</f>
        <v>107</v>
      </c>
      <c r="Z179" s="218">
        <f>Z178+26</f>
        <v>107</v>
      </c>
      <c r="AA179" s="218">
        <f>AA178+26</f>
        <v>107</v>
      </c>
      <c r="AB179" s="218">
        <v>3</v>
      </c>
      <c r="AC179" s="218">
        <v>5</v>
      </c>
      <c r="AD179" s="218">
        <v>5</v>
      </c>
      <c r="AE179" s="218">
        <v>5</v>
      </c>
      <c r="AL179" s="559" t="s">
        <v>1855</v>
      </c>
      <c r="AM179" s="9" t="str">
        <f ca="1">IF(COUNTIF(AL$5:AL179,AL179)=1,"-","Dup")</f>
        <v>Dup</v>
      </c>
      <c r="AN179" s="9"/>
      <c r="AO179" s="14"/>
      <c r="AP179" s="14"/>
      <c r="AQ179" s="14"/>
      <c r="AR179" s="14"/>
      <c r="AS179" s="14"/>
      <c r="AT179" s="14"/>
      <c r="AU179" s="563"/>
      <c r="AV179" s="563"/>
      <c r="AW179" s="9"/>
      <c r="AX179" s="14"/>
      <c r="AY179" s="14"/>
      <c r="AZ179" s="14"/>
      <c r="BA179" s="14"/>
      <c r="BB179" s="14"/>
      <c r="BC179" s="14"/>
      <c r="BD179" s="14"/>
      <c r="BE179" s="9"/>
      <c r="BF179" s="14"/>
      <c r="BG179" s="14"/>
      <c r="BH179" s="14"/>
      <c r="BI179" s="14"/>
      <c r="BJ179" s="14"/>
      <c r="BK179" s="14"/>
      <c r="BL179" s="14"/>
      <c r="BM179" s="14"/>
      <c r="BN179" s="14"/>
      <c r="BO179" s="14"/>
      <c r="BP179" s="14"/>
      <c r="BQ179" s="9"/>
      <c r="BR179" s="14"/>
      <c r="BS179" s="14"/>
      <c r="BT179" s="14"/>
      <c r="BU179" s="14"/>
      <c r="BV179" s="14"/>
      <c r="BW179" s="14"/>
      <c r="BX179" s="14"/>
      <c r="BY179" s="14"/>
      <c r="BZ179" s="14"/>
      <c r="CA179" s="14"/>
      <c r="CB179" s="9"/>
      <c r="CC179" s="14"/>
      <c r="CD179" s="14"/>
      <c r="CE179" s="14"/>
      <c r="CF179" s="14"/>
      <c r="CG179" s="14"/>
      <c r="CH179" s="153"/>
      <c r="CI179" s="14"/>
      <c r="CJ179" s="14"/>
      <c r="CK179" s="14"/>
      <c r="CL179" s="14"/>
      <c r="CM179" s="14"/>
      <c r="CN179" s="9"/>
      <c r="CO179" s="14"/>
      <c r="CP179" s="14"/>
      <c r="CQ179" s="14"/>
      <c r="CR179" s="14"/>
      <c r="CS179" s="14"/>
      <c r="CT179" s="14"/>
      <c r="CU179" s="14"/>
      <c r="CV179" s="14"/>
      <c r="CW179" s="14"/>
      <c r="CX179" s="14"/>
      <c r="CY179" s="14"/>
      <c r="CZ179" s="14"/>
      <c r="DA179" s="14"/>
      <c r="DB179" s="14"/>
      <c r="DC179" s="14"/>
      <c r="DD179" s="14"/>
      <c r="DE179" s="14"/>
      <c r="DF179" s="14"/>
      <c r="DG179" s="14"/>
      <c r="DH179" s="14"/>
      <c r="DI179" s="14"/>
      <c r="DJ179" s="14"/>
      <c r="DK179" s="14"/>
      <c r="DL179" s="14"/>
      <c r="DM179" s="14"/>
      <c r="DN179" s="14"/>
      <c r="DO179" s="14"/>
      <c r="DP179" s="14"/>
      <c r="DQ179" s="14"/>
      <c r="DR179" s="14"/>
      <c r="DS179" s="14"/>
      <c r="DT179" s="14"/>
      <c r="DU179" s="14"/>
      <c r="DV179" s="14"/>
      <c r="DW179" s="14"/>
      <c r="DX179" s="14"/>
      <c r="DY179" s="14"/>
      <c r="DZ179" s="14"/>
      <c r="EA179" s="14"/>
      <c r="EB179" s="14"/>
      <c r="EC179" s="14"/>
      <c r="ED179" s="322"/>
      <c r="EE179" s="14"/>
      <c r="EF179" s="14"/>
      <c r="EG179" s="14"/>
      <c r="EH179" s="14"/>
      <c r="EI179" s="14"/>
      <c r="EJ179" s="14"/>
      <c r="EK179" s="14"/>
      <c r="EL179" s="14"/>
      <c r="EM179" s="14"/>
      <c r="EN179" s="14"/>
      <c r="EO179" s="14"/>
      <c r="EP179" s="14"/>
      <c r="EQ179" s="14"/>
      <c r="ER179" s="14"/>
      <c r="ES179" s="14"/>
      <c r="ET179" s="14"/>
      <c r="EU179" s="14"/>
      <c r="EV179" s="14"/>
      <c r="EW179" s="14"/>
      <c r="EX179" s="14"/>
      <c r="EY179" s="14"/>
      <c r="EZ179" s="14"/>
      <c r="FA179" s="14"/>
      <c r="FB179" s="14"/>
      <c r="FC179" s="14"/>
      <c r="FD179" s="14"/>
      <c r="FE179" s="14"/>
      <c r="FF179" s="14"/>
      <c r="FG179" s="14"/>
      <c r="FH179" s="14"/>
      <c r="FI179" s="14"/>
      <c r="FJ179" s="14"/>
      <c r="FK179" s="14"/>
      <c r="FL179" s="14"/>
      <c r="FM179" s="14"/>
      <c r="FN179" s="14"/>
      <c r="FO179" s="14"/>
      <c r="FP179" s="14"/>
      <c r="FQ179" s="14"/>
      <c r="FR179" s="14"/>
      <c r="FS179" s="14"/>
      <c r="FT179" s="14"/>
      <c r="FU179" s="14"/>
      <c r="FV179" s="14"/>
      <c r="FW179" s="14"/>
      <c r="FX179" s="14"/>
      <c r="FY179" s="14"/>
      <c r="FZ179" s="14"/>
      <c r="GA179" s="14"/>
      <c r="GB179" s="14"/>
      <c r="GC179" s="14"/>
      <c r="GD179" s="14"/>
      <c r="GE179" s="14"/>
      <c r="GF179" s="14"/>
      <c r="GG179" s="14"/>
      <c r="GH179" s="14"/>
      <c r="GI179" s="14"/>
      <c r="GJ179" s="14"/>
      <c r="GK179" s="14"/>
      <c r="GL179" s="14"/>
      <c r="GM179" s="14"/>
      <c r="GN179" s="14"/>
      <c r="GO179" s="14"/>
      <c r="GP179" s="14"/>
      <c r="GQ179" s="14"/>
      <c r="GR179" s="14"/>
      <c r="GS179" s="14"/>
      <c r="GT179" s="14"/>
      <c r="GU179" s="14"/>
      <c r="GV179" s="14"/>
      <c r="GW179" s="14"/>
      <c r="GX179" s="14"/>
      <c r="GY179" s="14"/>
      <c r="GZ179" s="14"/>
      <c r="HA179" s="14"/>
      <c r="HB179" s="14"/>
      <c r="HC179" s="14"/>
      <c r="HD179" s="14"/>
      <c r="HE179" s="14"/>
      <c r="HF179" s="14"/>
      <c r="HG179" s="14"/>
      <c r="HH179" s="14"/>
      <c r="HI179" s="14"/>
      <c r="HJ179" s="14"/>
      <c r="HK179" s="14"/>
      <c r="HL179" s="14"/>
      <c r="HM179" s="14"/>
      <c r="HN179" s="14"/>
      <c r="HO179" s="14"/>
      <c r="HP179" s="14"/>
      <c r="HQ179" s="14"/>
      <c r="HR179" s="14"/>
      <c r="HS179" s="14"/>
      <c r="HT179" s="14"/>
      <c r="HU179" s="14"/>
      <c r="HV179" s="14"/>
      <c r="HW179" s="14"/>
      <c r="HX179" s="14"/>
      <c r="HY179" s="14"/>
      <c r="HZ179" s="14"/>
      <c r="IA179" s="14"/>
      <c r="IB179" s="14"/>
      <c r="IC179" s="14"/>
      <c r="ID179" s="14"/>
      <c r="IE179" s="14"/>
      <c r="IF179" s="9"/>
      <c r="IG179" s="14"/>
      <c r="IH179" s="14"/>
      <c r="II179" s="14"/>
      <c r="IJ179" s="14"/>
      <c r="IK179" s="14"/>
      <c r="IL179" s="14"/>
      <c r="IM179" s="14"/>
      <c r="IN179" s="14"/>
      <c r="IO179" s="14"/>
      <c r="IP179" s="14"/>
      <c r="IQ179" s="14"/>
      <c r="IR179" s="14"/>
      <c r="IS179" s="14"/>
      <c r="IT179" s="14"/>
      <c r="IU179" s="14"/>
      <c r="IV179" s="14"/>
      <c r="IW179" s="14"/>
      <c r="IX179" s="14"/>
      <c r="IY179" s="14"/>
      <c r="IZ179" s="14"/>
      <c r="JA179" s="14"/>
      <c r="JB179" s="14"/>
      <c r="JC179" s="14"/>
      <c r="JD179" s="14"/>
      <c r="JE179" s="14"/>
      <c r="JF179" s="14"/>
      <c r="JG179" s="14"/>
      <c r="JH179" s="14"/>
      <c r="JI179" s="14"/>
      <c r="JJ179" s="14"/>
      <c r="JK179" s="14"/>
      <c r="JL179" s="14"/>
      <c r="JM179" s="14"/>
      <c r="JN179" s="14"/>
      <c r="JO179" s="9"/>
      <c r="JP179" s="14"/>
      <c r="JQ179" s="14"/>
      <c r="JR179" s="14"/>
      <c r="JS179" s="14"/>
      <c r="JT179" s="14"/>
      <c r="JU179" s="14"/>
      <c r="JV179" s="14"/>
      <c r="JW179" s="14"/>
      <c r="JX179" s="14"/>
      <c r="JY179" s="14"/>
      <c r="JZ179" s="14"/>
      <c r="KA179" s="14"/>
      <c r="KB179" s="14"/>
      <c r="KC179" s="14"/>
      <c r="KD179" s="14"/>
      <c r="KE179" s="14"/>
      <c r="KF179" s="14"/>
      <c r="KG179" s="14"/>
      <c r="KH179" s="14"/>
      <c r="KI179" s="14"/>
      <c r="KJ179" s="14"/>
      <c r="KK179" s="14"/>
      <c r="KL179" s="14"/>
      <c r="KM179" s="14"/>
      <c r="KN179" s="14"/>
      <c r="KO179" s="14"/>
      <c r="KP179" s="14"/>
      <c r="KQ179" s="14"/>
      <c r="KR179" s="14"/>
      <c r="KS179" s="14"/>
      <c r="KT179" s="14"/>
      <c r="KU179" s="14"/>
      <c r="KV179" s="14"/>
      <c r="KW179" s="14"/>
      <c r="KX179" s="14"/>
      <c r="KY179" s="14"/>
      <c r="KZ179" s="14"/>
      <c r="LA179" s="14"/>
      <c r="LB179" s="14"/>
      <c r="LC179" s="14"/>
      <c r="LD179" s="14"/>
      <c r="LE179" s="14"/>
      <c r="LF179" s="14"/>
      <c r="LG179" s="14"/>
      <c r="LH179" s="14"/>
      <c r="LI179" s="14"/>
      <c r="LJ179" s="14"/>
      <c r="LK179" s="14"/>
      <c r="LL179" s="14"/>
      <c r="LM179" s="14"/>
      <c r="LN179" s="14"/>
      <c r="LO179" s="14"/>
      <c r="LP179" s="14"/>
      <c r="LQ179" s="14"/>
      <c r="LR179" s="14"/>
      <c r="LS179" s="14"/>
      <c r="LT179" s="9"/>
      <c r="LU179" s="14"/>
      <c r="LV179" s="14"/>
      <c r="LW179" s="14"/>
      <c r="LX179" s="14"/>
      <c r="LY179" s="14"/>
      <c r="LZ179" s="14"/>
      <c r="MA179" s="14"/>
      <c r="MB179" s="14"/>
      <c r="MC179" s="14"/>
      <c r="MD179" s="14"/>
      <c r="ME179" s="14"/>
      <c r="MF179" s="14"/>
      <c r="MG179" s="14"/>
      <c r="MH179" s="14"/>
      <c r="MI179" s="14"/>
      <c r="MJ179" s="14"/>
      <c r="MK179" s="14"/>
      <c r="ML179" s="14"/>
      <c r="MM179" s="14"/>
      <c r="MN179" s="9"/>
      <c r="MO179" s="14"/>
      <c r="MP179" s="14"/>
      <c r="MQ179" s="14"/>
      <c r="MR179" s="14"/>
      <c r="MS179" s="14"/>
      <c r="MT179" s="14"/>
      <c r="MU179" s="14"/>
      <c r="MV179" s="14"/>
      <c r="MW179" s="14"/>
      <c r="MX179" s="14"/>
      <c r="MY179" s="14"/>
      <c r="MZ179" s="14"/>
      <c r="NA179" s="14"/>
      <c r="NB179" s="14"/>
      <c r="NC179" s="14"/>
      <c r="ND179" s="14"/>
      <c r="NE179" s="14"/>
      <c r="NF179" s="14"/>
      <c r="NG179" s="14"/>
      <c r="NH179" s="14"/>
      <c r="NI179" s="14"/>
      <c r="NJ179" s="14"/>
      <c r="NK179" s="14"/>
      <c r="NL179" s="14"/>
      <c r="NM179" s="14"/>
      <c r="NN179" s="14"/>
      <c r="NO179" s="14"/>
      <c r="NP179" s="14"/>
      <c r="NQ179" s="14"/>
      <c r="NR179" s="14"/>
      <c r="NS179" s="14"/>
      <c r="NT179" s="14"/>
      <c r="NU179" s="14"/>
      <c r="NV179" s="14"/>
      <c r="NW179" s="14"/>
      <c r="NX179" s="14"/>
      <c r="NY179" s="14"/>
      <c r="NZ179" s="14"/>
      <c r="OA179" s="14"/>
      <c r="OB179" s="14"/>
      <c r="OC179" s="14"/>
      <c r="OD179" s="14"/>
      <c r="OE179" s="14"/>
      <c r="OF179" s="14"/>
      <c r="OG179" s="14"/>
      <c r="OH179" s="14"/>
      <c r="OI179" s="14"/>
      <c r="OJ179" s="14"/>
      <c r="OK179" s="14"/>
      <c r="OL179" s="14"/>
      <c r="OM179" s="14"/>
      <c r="ON179" s="14"/>
      <c r="OO179" s="14"/>
      <c r="OP179" s="14"/>
      <c r="OQ179" s="14"/>
      <c r="OR179" s="14"/>
      <c r="OS179" s="14"/>
      <c r="OT179" s="14"/>
      <c r="OU179" s="24">
        <v>0</v>
      </c>
    </row>
    <row r="180" spans="1:411" outlineLevel="1">
      <c r="A180" s="21">
        <f t="shared" si="158"/>
        <v>175</v>
      </c>
      <c r="B180" s="29">
        <f>$A$14</f>
        <v>9</v>
      </c>
      <c r="C180">
        <v>204</v>
      </c>
      <c r="D180" s="144" t="str">
        <f t="shared" ref="D180:D185" si="1418">INDEX(i.Region_Desc,$K180,1)</f>
        <v>GSM</v>
      </c>
      <c r="E180" t="b">
        <v>0</v>
      </c>
      <c r="F180" t="b">
        <v>0</v>
      </c>
      <c r="G180" t="b">
        <f t="shared" ref="G180:G185" si="1419">E180</f>
        <v>0</v>
      </c>
      <c r="H180" s="325">
        <v>2</v>
      </c>
      <c r="I180" s="325">
        <v>1</v>
      </c>
      <c r="J180" s="29" t="str">
        <f>""</f>
        <v/>
      </c>
      <c r="K180" s="29">
        <f>d.Region</f>
        <v>2</v>
      </c>
      <c r="L180" s="29">
        <v>2</v>
      </c>
      <c r="M180" s="29">
        <v>3</v>
      </c>
      <c r="N180" s="325">
        <v>3</v>
      </c>
      <c r="O180" s="325">
        <v>1</v>
      </c>
      <c r="P180" s="29">
        <v>1</v>
      </c>
      <c r="Q180" s="29">
        <v>4</v>
      </c>
      <c r="R180" s="21">
        <v>1</v>
      </c>
      <c r="S180" s="29">
        <v>1</v>
      </c>
      <c r="T180" s="21">
        <v>1</v>
      </c>
      <c r="U180" s="21"/>
      <c r="V180" s="21"/>
      <c r="W180" s="21">
        <v>0</v>
      </c>
      <c r="X180" s="21"/>
      <c r="Y180" s="21">
        <v>0</v>
      </c>
      <c r="Z180" s="21">
        <v>0</v>
      </c>
      <c r="AA180" s="21">
        <v>0</v>
      </c>
      <c r="AB180" s="21">
        <v>0</v>
      </c>
      <c r="AC180" s="21">
        <v>0</v>
      </c>
      <c r="AD180" s="21">
        <v>0</v>
      </c>
      <c r="AE180" s="21">
        <v>0</v>
      </c>
      <c r="AF180" s="144">
        <f>INDEX(CHOOSE($N180,DataAutumn!i.AdultDrys,DataWinter!i.AdultDrys,DataSpring!i.AdultDrys),1,$M180)</f>
        <v>3</v>
      </c>
      <c r="AG180" s="5">
        <f t="shared" ref="AG180:AH185" si="1420">INDEX(i.FlkStrctr,$M180,AG$7)</f>
        <v>1</v>
      </c>
      <c r="AH180" s="5">
        <f t="shared" si="1420"/>
        <v>1</v>
      </c>
      <c r="AI180" s="5">
        <f t="shared" ref="AI180:AI185" si="1421">INDEX(i.StdELMan,($K180-1)*12+($M180-1)*3+$N180,AI$7)</f>
        <v>1</v>
      </c>
      <c r="AJ180">
        <f t="shared" ref="AJ180:AJ185" si="1422">IFERROR(MOD($CF180,100),0)</f>
        <v>11</v>
      </c>
      <c r="AL180" s="235" t="str">
        <f ca="1">TEXT(LEFT(OFFSET(AL180,-1,0),5)+1,"00000")&amp;MID(OFFSET(AL180,-1,0),6,FIND(" ",OFFSET(AL180,-1,0),7)-5)
&amp; $D180           &amp; " Day"&amp;INDEX(i.DOY,$N180,1)              &amp; IF($IG180=0," FWM","")&amp;IF($IG180=1," MWM","")&amp;IF($IG180=5," Mat","")&amp;IF($IH180=TRUE,"&amp;BBT","    ")
&amp;INDEX(DataMaster!$B$98:$B$105,$Q180,0)    &amp;IF(JQ180," SR"&amp;JR180,"")&amp; " WP"&amp;TEXT($MC180*100,"000p")           &amp; " MP"&amp;TEXT($MD180*100,"000p")           &amp; " GP"&amp;TEXT($MM180*100,"000p")
&amp; " (F"&amp;3+COUNTIF($CV180:$CY180,TRUE)&amp;3&amp;"N"&amp;$DM180&amp;$DN180&amp;")"</f>
        <v>00001 FeedSupply_DSP GSM Day204 MWM&amp;BBTPrime SR10.3 WP100p MP100p GP100p (F33N11)</v>
      </c>
      <c r="AM180" s="9" t="str">
        <f ca="1">IF(COUNTIF(AL$5:AL180,AL180)=1,"-","Dup")</f>
        <v>-</v>
      </c>
      <c r="AN180" s="9"/>
      <c r="AO180" s="12" t="b">
        <v>1</v>
      </c>
      <c r="AP180" s="12" t="b">
        <v>1</v>
      </c>
      <c r="AQ180" s="12" t="b">
        <v>1</v>
      </c>
      <c r="AR180" s="12" t="b">
        <v>1</v>
      </c>
      <c r="AS180" s="12" t="b">
        <v>1</v>
      </c>
      <c r="AT180" s="12" t="b">
        <v>1</v>
      </c>
      <c r="AU180" s="12" t="b">
        <v>1</v>
      </c>
      <c r="AV180" s="12" t="b">
        <v>1</v>
      </c>
      <c r="AW180" s="9"/>
      <c r="AX180" s="5" t="b">
        <f t="shared" ref="AX180:BC185" si="1423">INDEX(i.model_structure,$H180,AX$7)</f>
        <v>0</v>
      </c>
      <c r="AY180" s="5" t="str">
        <f t="shared" si="1423"/>
        <v>-</v>
      </c>
      <c r="AZ180" s="5" t="b">
        <f t="shared" si="1423"/>
        <v>0</v>
      </c>
      <c r="BA180" s="5" t="b">
        <f t="shared" si="1423"/>
        <v>1</v>
      </c>
      <c r="BB180" s="5" t="b">
        <f t="shared" si="1423"/>
        <v>1</v>
      </c>
      <c r="BC180" s="144">
        <f t="shared" si="1423"/>
        <v>0</v>
      </c>
      <c r="BD180" s="19" t="b">
        <f t="shared" ref="BD180:BD185" ca="1" si="1424">OFFSET(BD$5,$B180,0)</f>
        <v>1</v>
      </c>
      <c r="BE180" s="9"/>
      <c r="BF180" s="5" t="str">
        <f t="shared" ref="BF180:BF185" ca="1" si="1425">IF($M180&lt;&gt;4,OFFSET(BF$5,$B180,0),1)</f>
        <v>-</v>
      </c>
      <c r="BG180" s="19" t="str">
        <f t="shared" ref="BG180:BI185" ca="1" si="1426">OFFSET(BG$5,$B180,0)</f>
        <v>-</v>
      </c>
      <c r="BH180" s="19" t="str">
        <f t="shared" ca="1" si="1426"/>
        <v>-</v>
      </c>
      <c r="BI180" s="19" t="str">
        <f t="shared" ca="1" si="1426"/>
        <v>-</v>
      </c>
      <c r="BJ180" s="5" t="str">
        <f t="shared" ref="BJ180:BJ185" ca="1" si="1427">IF($M180&lt;&gt;4,OFFSET(BJ$5,$B180,0),1)</f>
        <v>-</v>
      </c>
      <c r="BK180" s="19" t="str">
        <f t="shared" ref="BK180:BK185" ca="1" si="1428">OFFSET(BK$5,$B180,0)</f>
        <v>-</v>
      </c>
      <c r="BL180" s="5" t="str">
        <f t="shared" ref="BL180:BL185" ca="1" si="1429">IF($M180&lt;&gt;4,OFFSET(BL$5,$B180,0),1)</f>
        <v>-</v>
      </c>
      <c r="BM180" s="19" t="str">
        <f t="shared" ref="BM180:BO185" ca="1" si="1430">OFFSET(BM$5,$B180,0)</f>
        <v>-</v>
      </c>
      <c r="BN180" s="19" t="str">
        <f t="shared" ca="1" si="1430"/>
        <v>-</v>
      </c>
      <c r="BO180" s="19" t="str">
        <f t="shared" ca="1" si="1430"/>
        <v>-</v>
      </c>
      <c r="BP180" s="5" t="str">
        <f t="shared" ref="BP180:BP185" ca="1" si="1431">IF($M180&lt;&gt;4,OFFSET(BP$5,$B180,0),1)</f>
        <v>-</v>
      </c>
      <c r="BQ180" s="9"/>
      <c r="BR180" s="19" t="str">
        <f t="shared" ref="BR180:CA185" ca="1" si="1432">OFFSET(BR$5,$B180,0)</f>
        <v>-</v>
      </c>
      <c r="BS180" s="19" t="str">
        <f t="shared" ca="1" si="1432"/>
        <v>-</v>
      </c>
      <c r="BT180" s="19" t="str">
        <f t="shared" ca="1" si="1432"/>
        <v>-</v>
      </c>
      <c r="BU180" s="19" t="str">
        <f t="shared" ca="1" si="1432"/>
        <v>-</v>
      </c>
      <c r="BV180" s="19" t="str">
        <f t="shared" ca="1" si="1432"/>
        <v>-</v>
      </c>
      <c r="BW180" s="19" t="str">
        <f t="shared" ca="1" si="1432"/>
        <v>-</v>
      </c>
      <c r="BX180" s="19" t="str">
        <f t="shared" ca="1" si="1432"/>
        <v>-</v>
      </c>
      <c r="BY180" s="19" t="str">
        <f t="shared" ca="1" si="1432"/>
        <v>-</v>
      </c>
      <c r="BZ180" s="19" t="str">
        <f t="shared" ca="1" si="1432"/>
        <v>-</v>
      </c>
      <c r="CA180" s="19" t="str">
        <f t="shared" ca="1" si="1432"/>
        <v>-</v>
      </c>
      <c r="CB180" s="9"/>
      <c r="CC180" s="12" t="b">
        <v>0</v>
      </c>
      <c r="CD180" s="12" t="b">
        <v>0</v>
      </c>
      <c r="CE180" s="12" t="b">
        <v>0</v>
      </c>
      <c r="CF180" s="12">
        <f>VALUE($K180&amp;$M180&amp;$N180&amp;$O180&amp;"1")</f>
        <v>23311</v>
      </c>
      <c r="CG180" s="144" t="b">
        <f>NOT(CE180)</f>
        <v>1</v>
      </c>
      <c r="CH180" s="12" t="s">
        <v>34</v>
      </c>
      <c r="CI180" s="12" t="b">
        <v>1</v>
      </c>
      <c r="CJ180" s="12">
        <f>VALUE(M180&amp;$Q180&amp;$S180&amp;"01")</f>
        <v>34101</v>
      </c>
      <c r="CK180" s="19" t="str">
        <f t="shared" ref="CK180:CM180" ca="1" si="1433">OFFSET(CK$5,$B180,0)</f>
        <v>-</v>
      </c>
      <c r="CL180" s="19">
        <f t="shared" ca="1" si="1433"/>
        <v>1</v>
      </c>
      <c r="CM180" s="19">
        <f t="shared" ca="1" si="1433"/>
        <v>1</v>
      </c>
      <c r="CN180" s="9"/>
      <c r="CO180" s="444">
        <v>652</v>
      </c>
      <c r="CP180" s="444">
        <v>686</v>
      </c>
      <c r="CQ180" s="444">
        <v>721</v>
      </c>
      <c r="CR180" s="152">
        <v>378</v>
      </c>
      <c r="CS180" s="152">
        <v>413</v>
      </c>
      <c r="CT180" s="152">
        <v>448</v>
      </c>
      <c r="CU180" s="19" t="str">
        <f t="shared" ref="CU180:DK185" ca="1" si="1434">OFFSET(CU$5,$B180,0)</f>
        <v>-</v>
      </c>
      <c r="CV180" s="19" t="str">
        <f t="shared" ca="1" si="1434"/>
        <v>-</v>
      </c>
      <c r="CW180" s="19" t="str">
        <f t="shared" ca="1" si="1434"/>
        <v>-</v>
      </c>
      <c r="CX180" s="19" t="str">
        <f t="shared" ca="1" si="1434"/>
        <v>-</v>
      </c>
      <c r="CY180" s="19" t="str">
        <f t="shared" ca="1" si="1434"/>
        <v>-</v>
      </c>
      <c r="CZ180" s="19" t="b">
        <f t="shared" ca="1" si="1434"/>
        <v>1</v>
      </c>
      <c r="DA180" s="19">
        <f t="shared" ca="1" si="1434"/>
        <v>0</v>
      </c>
      <c r="DB180" s="19">
        <f t="shared" ca="1" si="1434"/>
        <v>0</v>
      </c>
      <c r="DC180" s="19">
        <f t="shared" ca="1" si="1434"/>
        <v>0</v>
      </c>
      <c r="DD180" s="19">
        <f t="shared" ca="1" si="1434"/>
        <v>0</v>
      </c>
      <c r="DE180" s="19">
        <f t="shared" ca="1" si="1434"/>
        <v>0</v>
      </c>
      <c r="DF180" s="19">
        <f t="shared" ca="1" si="1434"/>
        <v>0</v>
      </c>
      <c r="DG180" s="19">
        <f t="shared" ca="1" si="1434"/>
        <v>0</v>
      </c>
      <c r="DH180" s="19">
        <f t="shared" ca="1" si="1434"/>
        <v>0</v>
      </c>
      <c r="DI180" s="19">
        <f t="shared" ca="1" si="1434"/>
        <v>0</v>
      </c>
      <c r="DJ180" s="19">
        <f t="shared" ca="1" si="1434"/>
        <v>0</v>
      </c>
      <c r="DK180" s="19">
        <f t="shared" ca="1" si="1434"/>
        <v>0</v>
      </c>
      <c r="DL180" s="19">
        <f t="shared" ref="DL180:ES185" ca="1" si="1435">OFFSET(DL$5,$B180,0)</f>
        <v>0</v>
      </c>
      <c r="DM180" s="19">
        <f t="shared" ca="1" si="1435"/>
        <v>1</v>
      </c>
      <c r="DN180" s="19">
        <f t="shared" ca="1" si="1435"/>
        <v>1</v>
      </c>
      <c r="DO180" s="19">
        <f t="shared" ca="1" si="1435"/>
        <v>0</v>
      </c>
      <c r="DP180" s="19" t="str">
        <f t="shared" ca="1" si="1435"/>
        <v>-</v>
      </c>
      <c r="DQ180" s="19" t="str">
        <f t="shared" ca="1" si="1435"/>
        <v>-</v>
      </c>
      <c r="DR180" s="19" t="str">
        <f t="shared" ca="1" si="1435"/>
        <v>-</v>
      </c>
      <c r="DS180" s="19" t="str">
        <f t="shared" ca="1" si="1435"/>
        <v>-</v>
      </c>
      <c r="DT180" s="19" t="str">
        <f t="shared" ca="1" si="1435"/>
        <v>-</v>
      </c>
      <c r="DU180" s="19">
        <f t="shared" ca="1" si="1435"/>
        <v>0</v>
      </c>
      <c r="DV180" s="19" t="str">
        <f t="shared" ca="1" si="1435"/>
        <v>-</v>
      </c>
      <c r="DW180" s="19" t="str">
        <f t="shared" ca="1" si="1435"/>
        <v>-</v>
      </c>
      <c r="DX180" s="19" t="str">
        <f t="shared" ca="1" si="1435"/>
        <v>-</v>
      </c>
      <c r="DY180" s="19" t="str">
        <f t="shared" ca="1" si="1435"/>
        <v>-</v>
      </c>
      <c r="DZ180" s="19" t="str">
        <f t="shared" ca="1" si="1435"/>
        <v>-</v>
      </c>
      <c r="EA180" s="19" t="str">
        <f t="shared" ca="1" si="1435"/>
        <v>-</v>
      </c>
      <c r="EB180" s="19" t="str">
        <f t="shared" ca="1" si="1435"/>
        <v>-</v>
      </c>
      <c r="EC180" s="19" t="str">
        <f t="shared" ca="1" si="1435"/>
        <v>-</v>
      </c>
      <c r="ED180" s="19">
        <f t="shared" ca="1" si="1435"/>
        <v>0</v>
      </c>
      <c r="EE180" s="19">
        <f t="shared" ca="1" si="1435"/>
        <v>0</v>
      </c>
      <c r="EF180" s="19">
        <f t="shared" ca="1" si="1435"/>
        <v>0</v>
      </c>
      <c r="EG180" s="19">
        <f t="shared" ca="1" si="1435"/>
        <v>0</v>
      </c>
      <c r="EH180" s="19">
        <f t="shared" ca="1" si="1435"/>
        <v>0</v>
      </c>
      <c r="EI180" s="19">
        <f t="shared" ca="1" si="1435"/>
        <v>0</v>
      </c>
      <c r="EJ180" s="19">
        <f t="shared" ca="1" si="1435"/>
        <v>0</v>
      </c>
      <c r="EK180" s="19">
        <f t="shared" ca="1" si="1435"/>
        <v>0</v>
      </c>
      <c r="EL180" s="19">
        <f t="shared" ca="1" si="1435"/>
        <v>0</v>
      </c>
      <c r="EM180" s="19">
        <f t="shared" ca="1" si="1435"/>
        <v>0</v>
      </c>
      <c r="EN180" s="19">
        <f t="shared" ca="1" si="1435"/>
        <v>0</v>
      </c>
      <c r="EO180" s="19">
        <f t="shared" ca="1" si="1435"/>
        <v>0</v>
      </c>
      <c r="EP180" s="19">
        <f t="shared" ca="1" si="1435"/>
        <v>0</v>
      </c>
      <c r="EQ180" s="19">
        <f t="shared" ca="1" si="1435"/>
        <v>0</v>
      </c>
      <c r="ER180" s="19">
        <f t="shared" ca="1" si="1435"/>
        <v>0</v>
      </c>
      <c r="ES180" s="19">
        <f t="shared" ca="1" si="1435"/>
        <v>0</v>
      </c>
      <c r="ET180" s="19">
        <f t="shared" ref="ET180:FI184" ca="1" si="1436">OFFSET(ET$5,$B180,0)</f>
        <v>0</v>
      </c>
      <c r="EU180" s="19">
        <f t="shared" ca="1" si="1436"/>
        <v>0</v>
      </c>
      <c r="EV180" s="19">
        <f t="shared" ca="1" si="1436"/>
        <v>0</v>
      </c>
      <c r="EW180" s="19">
        <f t="shared" ca="1" si="1436"/>
        <v>0</v>
      </c>
      <c r="EX180" s="19">
        <f t="shared" ca="1" si="1436"/>
        <v>0</v>
      </c>
      <c r="EY180" s="19">
        <f t="shared" ca="1" si="1436"/>
        <v>0</v>
      </c>
      <c r="EZ180" s="19">
        <f t="shared" ca="1" si="1436"/>
        <v>0</v>
      </c>
      <c r="FA180" s="19">
        <f t="shared" ca="1" si="1436"/>
        <v>0</v>
      </c>
      <c r="FB180" s="19">
        <f t="shared" ca="1" si="1436"/>
        <v>0</v>
      </c>
      <c r="FC180" s="19">
        <f t="shared" ca="1" si="1436"/>
        <v>0</v>
      </c>
      <c r="FD180" s="19">
        <f t="shared" ca="1" si="1436"/>
        <v>0</v>
      </c>
      <c r="FE180" s="19">
        <f t="shared" ca="1" si="1436"/>
        <v>0</v>
      </c>
      <c r="FF180" s="19">
        <f t="shared" ca="1" si="1436"/>
        <v>0</v>
      </c>
      <c r="FG180" s="19">
        <f t="shared" ca="1" si="1436"/>
        <v>0</v>
      </c>
      <c r="FH180" s="19">
        <f t="shared" ca="1" si="1436"/>
        <v>0</v>
      </c>
      <c r="FI180" s="19">
        <f t="shared" ca="1" si="1436"/>
        <v>0</v>
      </c>
      <c r="FJ180" s="19">
        <f t="shared" ref="FJ180:HK184" ca="1" si="1437">OFFSET(FJ$5,$B180,0)</f>
        <v>0</v>
      </c>
      <c r="FK180" s="19">
        <f t="shared" ca="1" si="1437"/>
        <v>0</v>
      </c>
      <c r="FL180" s="19">
        <f t="shared" ca="1" si="1437"/>
        <v>0</v>
      </c>
      <c r="FM180" s="19">
        <f t="shared" ca="1" si="1437"/>
        <v>0</v>
      </c>
      <c r="FN180" s="19">
        <f t="shared" ca="1" si="1437"/>
        <v>0</v>
      </c>
      <c r="FO180" s="19">
        <f t="shared" ca="1" si="1437"/>
        <v>0</v>
      </c>
      <c r="FP180" s="19">
        <f t="shared" ca="1" si="1437"/>
        <v>0</v>
      </c>
      <c r="FQ180" s="19">
        <f t="shared" ca="1" si="1437"/>
        <v>0</v>
      </c>
      <c r="FR180" s="19">
        <f t="shared" ca="1" si="1437"/>
        <v>0</v>
      </c>
      <c r="FS180" s="19">
        <f t="shared" ca="1" si="1437"/>
        <v>0</v>
      </c>
      <c r="FT180" s="19">
        <f t="shared" ca="1" si="1437"/>
        <v>0</v>
      </c>
      <c r="FU180" s="19">
        <f t="shared" ca="1" si="1437"/>
        <v>0</v>
      </c>
      <c r="FV180" s="19">
        <f t="shared" ca="1" si="1437"/>
        <v>0</v>
      </c>
      <c r="FW180" s="19">
        <f t="shared" ca="1" si="1437"/>
        <v>0</v>
      </c>
      <c r="FX180" s="19">
        <f t="shared" ca="1" si="1437"/>
        <v>0</v>
      </c>
      <c r="FY180" s="19">
        <f t="shared" ca="1" si="1437"/>
        <v>0</v>
      </c>
      <c r="FZ180" s="19">
        <f t="shared" ca="1" si="1437"/>
        <v>0</v>
      </c>
      <c r="GA180" s="19">
        <f t="shared" ca="1" si="1437"/>
        <v>0</v>
      </c>
      <c r="GB180" s="19">
        <f t="shared" ca="1" si="1437"/>
        <v>0</v>
      </c>
      <c r="GC180" s="19">
        <f t="shared" ca="1" si="1437"/>
        <v>0</v>
      </c>
      <c r="GD180" s="19">
        <f t="shared" ca="1" si="1437"/>
        <v>0</v>
      </c>
      <c r="GE180" s="19">
        <f t="shared" ca="1" si="1437"/>
        <v>0</v>
      </c>
      <c r="GF180" s="19">
        <f t="shared" ca="1" si="1437"/>
        <v>0</v>
      </c>
      <c r="GG180" s="19">
        <f t="shared" ca="1" si="1437"/>
        <v>0</v>
      </c>
      <c r="GH180" s="19">
        <f t="shared" ca="1" si="1437"/>
        <v>0</v>
      </c>
      <c r="GI180" s="19">
        <f t="shared" ca="1" si="1437"/>
        <v>0</v>
      </c>
      <c r="GJ180" s="19">
        <f t="shared" ca="1" si="1437"/>
        <v>0</v>
      </c>
      <c r="GK180" s="19">
        <f t="shared" ca="1" si="1437"/>
        <v>0</v>
      </c>
      <c r="GL180" s="19">
        <f t="shared" ca="1" si="1437"/>
        <v>0</v>
      </c>
      <c r="GM180" s="19">
        <f t="shared" ca="1" si="1437"/>
        <v>0</v>
      </c>
      <c r="GN180" s="19">
        <f t="shared" ca="1" si="1437"/>
        <v>0</v>
      </c>
      <c r="GO180" s="19">
        <f t="shared" ca="1" si="1437"/>
        <v>0</v>
      </c>
      <c r="GP180" s="19">
        <f t="shared" ca="1" si="1437"/>
        <v>0</v>
      </c>
      <c r="GQ180" s="19">
        <f t="shared" ca="1" si="1437"/>
        <v>0</v>
      </c>
      <c r="GR180" s="19">
        <f t="shared" ca="1" si="1437"/>
        <v>0</v>
      </c>
      <c r="GS180" s="19">
        <f t="shared" ca="1" si="1437"/>
        <v>0</v>
      </c>
      <c r="GT180" s="19">
        <f t="shared" ca="1" si="1437"/>
        <v>0</v>
      </c>
      <c r="GU180" s="19">
        <f t="shared" ca="1" si="1437"/>
        <v>0</v>
      </c>
      <c r="GV180" s="19">
        <f t="shared" ca="1" si="1437"/>
        <v>0</v>
      </c>
      <c r="GW180" s="19">
        <f t="shared" ca="1" si="1437"/>
        <v>0</v>
      </c>
      <c r="GX180" s="19">
        <f t="shared" ca="1" si="1437"/>
        <v>0</v>
      </c>
      <c r="GY180" s="19">
        <f t="shared" ca="1" si="1437"/>
        <v>0</v>
      </c>
      <c r="GZ180" s="19">
        <f t="shared" ca="1" si="1437"/>
        <v>0</v>
      </c>
      <c r="HA180" s="19">
        <f t="shared" ca="1" si="1437"/>
        <v>0</v>
      </c>
      <c r="HB180" s="19">
        <f t="shared" ca="1" si="1437"/>
        <v>0</v>
      </c>
      <c r="HC180" s="19">
        <f t="shared" ca="1" si="1437"/>
        <v>0</v>
      </c>
      <c r="HD180" s="19">
        <f t="shared" ca="1" si="1437"/>
        <v>0</v>
      </c>
      <c r="HE180" s="19">
        <f t="shared" ca="1" si="1437"/>
        <v>0</v>
      </c>
      <c r="HF180" s="19">
        <f t="shared" ca="1" si="1437"/>
        <v>0</v>
      </c>
      <c r="HG180" s="19">
        <f t="shared" ca="1" si="1437"/>
        <v>0</v>
      </c>
      <c r="HH180" s="19">
        <f t="shared" ca="1" si="1437"/>
        <v>0</v>
      </c>
      <c r="HI180" s="19">
        <f t="shared" ca="1" si="1437"/>
        <v>0</v>
      </c>
      <c r="HJ180" s="19">
        <f t="shared" ca="1" si="1437"/>
        <v>0</v>
      </c>
      <c r="HK180" s="19">
        <f t="shared" ca="1" si="1437"/>
        <v>0</v>
      </c>
      <c r="HL180" s="19">
        <f t="shared" ref="HL180:ID184" ca="1" si="1438">OFFSET(HL$5,$B180,0)</f>
        <v>0</v>
      </c>
      <c r="HM180" s="19">
        <f t="shared" ca="1" si="1438"/>
        <v>0</v>
      </c>
      <c r="HN180" s="19">
        <f t="shared" ca="1" si="1438"/>
        <v>0</v>
      </c>
      <c r="HO180" s="19">
        <f t="shared" ca="1" si="1438"/>
        <v>0</v>
      </c>
      <c r="HP180" s="19">
        <f t="shared" ca="1" si="1438"/>
        <v>0</v>
      </c>
      <c r="HQ180" s="19">
        <f t="shared" ca="1" si="1438"/>
        <v>0</v>
      </c>
      <c r="HR180" s="19">
        <f t="shared" ca="1" si="1438"/>
        <v>0</v>
      </c>
      <c r="HS180" s="19">
        <f t="shared" ca="1" si="1438"/>
        <v>0</v>
      </c>
      <c r="HT180" s="19">
        <f t="shared" ca="1" si="1438"/>
        <v>0</v>
      </c>
      <c r="HU180" s="19">
        <f t="shared" ca="1" si="1438"/>
        <v>0</v>
      </c>
      <c r="HV180" s="19">
        <f t="shared" ca="1" si="1438"/>
        <v>0</v>
      </c>
      <c r="HW180" s="19">
        <f t="shared" ca="1" si="1438"/>
        <v>0</v>
      </c>
      <c r="HX180" s="19">
        <f t="shared" ca="1" si="1438"/>
        <v>0</v>
      </c>
      <c r="HY180" s="19">
        <f t="shared" ca="1" si="1438"/>
        <v>0</v>
      </c>
      <c r="HZ180" s="19">
        <f t="shared" ca="1" si="1438"/>
        <v>0</v>
      </c>
      <c r="IA180" s="19">
        <f t="shared" ca="1" si="1438"/>
        <v>0</v>
      </c>
      <c r="IB180" s="19">
        <f t="shared" ca="1" si="1438"/>
        <v>0</v>
      </c>
      <c r="IC180" s="19">
        <f t="shared" ca="1" si="1438"/>
        <v>0</v>
      </c>
      <c r="ID180" s="19">
        <f t="shared" ca="1" si="1438"/>
        <v>0</v>
      </c>
      <c r="IE180" s="5">
        <f t="shared" ref="IE180:IE185" si="1439">INDEX(i.TOL,$N180,IE$7)</f>
        <v>67</v>
      </c>
      <c r="IF180" s="9"/>
      <c r="IG180" s="5">
        <f t="shared" ref="IG180:IJ185" si="1440">INDEX(i.FlkStrctr,$M180,IG$7)</f>
        <v>1</v>
      </c>
      <c r="IH180" s="5" t="b">
        <f t="shared" si="1440"/>
        <v>1</v>
      </c>
      <c r="II180" s="19">
        <f t="shared" ref="II180:JN185" ca="1" si="1441">OFFSET(II$5,$B180,0)</f>
        <v>0</v>
      </c>
      <c r="IJ180" s="5">
        <f t="shared" si="1440"/>
        <v>55</v>
      </c>
      <c r="IK180" s="19">
        <f t="shared" ca="1" si="1441"/>
        <v>1</v>
      </c>
      <c r="IL180" s="19">
        <f t="shared" ca="1" si="1441"/>
        <v>0</v>
      </c>
      <c r="IM180" s="19">
        <f t="shared" ca="1" si="1441"/>
        <v>0</v>
      </c>
      <c r="IN180" s="19">
        <f t="shared" ca="1" si="1441"/>
        <v>0</v>
      </c>
      <c r="IO180" s="19">
        <f t="shared" ca="1" si="1441"/>
        <v>0</v>
      </c>
      <c r="IP180" s="19">
        <f t="shared" ca="1" si="1441"/>
        <v>0</v>
      </c>
      <c r="IQ180" s="19">
        <f t="shared" ca="1" si="1441"/>
        <v>0</v>
      </c>
      <c r="IR180" s="19">
        <f t="shared" ca="1" si="1441"/>
        <v>0</v>
      </c>
      <c r="IS180" s="19">
        <f t="shared" ca="1" si="1441"/>
        <v>0</v>
      </c>
      <c r="IT180" s="19">
        <f t="shared" ca="1" si="1441"/>
        <v>0</v>
      </c>
      <c r="IU180" s="19">
        <f t="shared" ca="1" si="1441"/>
        <v>0</v>
      </c>
      <c r="IV180" s="19">
        <f t="shared" ca="1" si="1441"/>
        <v>0</v>
      </c>
      <c r="IW180" s="19">
        <f t="shared" ca="1" si="1441"/>
        <v>0</v>
      </c>
      <c r="IX180" s="19">
        <f t="shared" ca="1" si="1441"/>
        <v>0</v>
      </c>
      <c r="IY180" s="19">
        <f t="shared" ca="1" si="1441"/>
        <v>0</v>
      </c>
      <c r="IZ180" s="19">
        <f t="shared" ca="1" si="1441"/>
        <v>0</v>
      </c>
      <c r="JA180" s="19">
        <f t="shared" ca="1" si="1441"/>
        <v>0</v>
      </c>
      <c r="JB180" s="19">
        <f t="shared" ca="1" si="1441"/>
        <v>0</v>
      </c>
      <c r="JC180" s="19">
        <f t="shared" ca="1" si="1441"/>
        <v>0</v>
      </c>
      <c r="JD180" s="19">
        <f t="shared" ca="1" si="1441"/>
        <v>0</v>
      </c>
      <c r="JE180" s="19">
        <f t="shared" ca="1" si="1441"/>
        <v>0</v>
      </c>
      <c r="JF180" s="19">
        <f t="shared" ca="1" si="1441"/>
        <v>0</v>
      </c>
      <c r="JG180" s="5">
        <f t="shared" ref="JG180:JK185" si="1442">INDEX(i_dryman,($AF180-1)*4+INDEX(i.StdELMan,($K180-1)*12+($M180-1)*3+$N180,JG$8),JG$7)</f>
        <v>1.2500000000000001E-2</v>
      </c>
      <c r="JH180" s="567">
        <f t="shared" si="1442"/>
        <v>0</v>
      </c>
      <c r="JI180" s="5">
        <f t="shared" si="1442"/>
        <v>6.25E-2</v>
      </c>
      <c r="JJ180" s="5">
        <f t="shared" si="1442"/>
        <v>6.25E-2</v>
      </c>
      <c r="JK180" s="5">
        <f t="shared" si="1442"/>
        <v>6.25E-2</v>
      </c>
      <c r="JL180" s="19">
        <f t="shared" ca="1" si="1441"/>
        <v>1</v>
      </c>
      <c r="JM180" s="19">
        <f t="shared" ca="1" si="1441"/>
        <v>0</v>
      </c>
      <c r="JN180" s="19">
        <f t="shared" ca="1" si="1441"/>
        <v>1</v>
      </c>
      <c r="JO180" s="9"/>
      <c r="JP180" s="5" t="b">
        <f t="shared" ref="JP180:JP185" ca="1" si="1443">IF($L180&lt;&gt;0,INDEX(i.cropgraze_inc,$L180,JP$7),OFFSET(JP$5,$B180,0))</f>
        <v>0</v>
      </c>
      <c r="JQ180" s="477" t="b">
        <v>1</v>
      </c>
      <c r="JR180" s="477">
        <v>10.3</v>
      </c>
      <c r="JS180" s="5" t="b">
        <f t="shared" ref="JS180:JU185" si="1444">($N180=JS$11)</f>
        <v>0</v>
      </c>
      <c r="JT180" s="5" t="b">
        <f t="shared" si="1444"/>
        <v>0</v>
      </c>
      <c r="JU180" s="5" t="b">
        <f t="shared" si="1444"/>
        <v>1</v>
      </c>
      <c r="JV180" s="144">
        <f>$O180</f>
        <v>1</v>
      </c>
      <c r="JW180" s="144">
        <f t="shared" ref="JW180" si="1445">$O180</f>
        <v>1</v>
      </c>
      <c r="JX180" s="12" t="s">
        <v>34</v>
      </c>
      <c r="JY180" s="12" t="s">
        <v>34</v>
      </c>
      <c r="JZ180" s="12" t="s">
        <v>34</v>
      </c>
      <c r="KA180" s="12" t="s">
        <v>34</v>
      </c>
      <c r="KB180" s="12">
        <v>1</v>
      </c>
      <c r="KC180" s="12">
        <v>0.66</v>
      </c>
      <c r="KD180" s="244" t="s">
        <v>34</v>
      </c>
      <c r="KE180" s="5" t="b" cm="1">
        <f t="array" ref="KE180">IF(OR(KF180:KM180&lt;&gt;"-"),TRUE,"-")</f>
        <v>1</v>
      </c>
      <c r="KF180" s="12">
        <v>2</v>
      </c>
      <c r="KG180" s="12">
        <v>2</v>
      </c>
      <c r="KH180" s="12">
        <v>2</v>
      </c>
      <c r="KI180" s="12">
        <v>2</v>
      </c>
      <c r="KJ180" s="12">
        <v>2</v>
      </c>
      <c r="KK180" s="12">
        <v>2</v>
      </c>
      <c r="KL180" s="12">
        <v>2</v>
      </c>
      <c r="KM180" s="12">
        <v>2</v>
      </c>
      <c r="KN180" s="5" t="str">
        <f t="array" ref="KN180">IF(OR(KO180:KU180&lt;&gt;"-"),TRUE,"-")</f>
        <v>-</v>
      </c>
      <c r="KO180" s="12" t="s">
        <v>34</v>
      </c>
      <c r="KP180" s="12" t="s">
        <v>34</v>
      </c>
      <c r="KQ180" s="12" t="s">
        <v>34</v>
      </c>
      <c r="KR180" s="12" t="s">
        <v>34</v>
      </c>
      <c r="KS180" s="12" t="s">
        <v>34</v>
      </c>
      <c r="KT180" s="12" t="s">
        <v>34</v>
      </c>
      <c r="KU180" s="12" t="s">
        <v>34</v>
      </c>
      <c r="KV180" s="12" t="b">
        <v>0</v>
      </c>
      <c r="KW180" s="144">
        <f t="shared" ref="KW180:KW185" si="1446">IF($AI180=6,0,$KX180)</f>
        <v>2</v>
      </c>
      <c r="KX180" s="12">
        <v>2</v>
      </c>
      <c r="KY180" s="12" t="b">
        <v>0</v>
      </c>
      <c r="KZ180" s="12" t="s">
        <v>34</v>
      </c>
      <c r="LA180" s="5" t="str">
        <f t="shared" ref="LA180:LD185" si="1447">INDEX(i.FlkStrctr,$M180,LA$7)</f>
        <v>-</v>
      </c>
      <c r="LB180" s="5" t="str">
        <f t="shared" si="1447"/>
        <v>-</v>
      </c>
      <c r="LC180" s="5" t="str">
        <f t="shared" si="1447"/>
        <v>-</v>
      </c>
      <c r="LD180" s="5" t="str">
        <f t="shared" si="1447"/>
        <v>-</v>
      </c>
      <c r="LE180" s="12" t="b">
        <v>0</v>
      </c>
      <c r="LF180" s="244" t="s">
        <v>34</v>
      </c>
      <c r="LG180" s="244" t="s">
        <v>34</v>
      </c>
      <c r="LH180" s="12" t="b">
        <v>1</v>
      </c>
      <c r="LI180" s="12">
        <v>0.75</v>
      </c>
      <c r="LJ180" s="144">
        <f>LI180</f>
        <v>0.75</v>
      </c>
      <c r="LK180" s="12">
        <v>0.99</v>
      </c>
      <c r="LL180" s="12">
        <v>0.5</v>
      </c>
      <c r="LM180" s="12">
        <v>0</v>
      </c>
      <c r="LN180" s="12">
        <v>0</v>
      </c>
      <c r="LO180" s="12" t="s">
        <v>34</v>
      </c>
      <c r="LP180" s="5" t="str" cm="1">
        <f t="array" ref="LP180">INDEX(i.meatgrid,$Q180,LP$7)</f>
        <v>-</v>
      </c>
      <c r="LQ180" s="5" t="str" cm="1">
        <f t="array" ref="LQ180">INDEX(i.meatgrid,$Q180,LQ$7)</f>
        <v>-</v>
      </c>
      <c r="LR180" s="19" t="str">
        <f t="shared" ref="LR180:LU185" ca="1" si="1448">OFFSET(LR$5,$B180,0)</f>
        <v>-</v>
      </c>
      <c r="LS180" s="5">
        <f t="shared" ref="LS180:LS185" si="1449">INDEX(i.conservation,$W180+1,$N180)</f>
        <v>1</v>
      </c>
      <c r="LT180" s="9"/>
      <c r="LU180" s="19">
        <f t="shared" ref="LU180:LX185" ca="1" si="1450">OFFSET(LU$5,$B180,0)</f>
        <v>70</v>
      </c>
      <c r="LV180" s="19">
        <f t="shared" ca="1" si="1450"/>
        <v>50</v>
      </c>
      <c r="LW180" s="19">
        <f t="shared" ca="1" si="1450"/>
        <v>80</v>
      </c>
      <c r="LX180" s="19">
        <f t="shared" ca="1" si="1450"/>
        <v>50</v>
      </c>
      <c r="LY180" s="5" t="b" cm="1">
        <f t="array" ref="LY180">INDEX(i.meatgrid,$Q180,LY$7)</f>
        <v>0</v>
      </c>
      <c r="LZ180" s="5" t="b" cm="1">
        <f t="array" ref="LZ180">INDEX(i.meatgrid,$Q180,LZ$7)</f>
        <v>0</v>
      </c>
      <c r="MA180" s="5" cm="1">
        <f t="array" ref="MA180">INDEX(i.meatgrid,$Q180,MA$7)</f>
        <v>40</v>
      </c>
      <c r="MB180" s="5" t="str" cm="1">
        <f t="array" ref="MB180">INDEX(i.meatgrid,$Q180,MB$7)</f>
        <v>-</v>
      </c>
      <c r="MC180" s="19">
        <f t="shared" ref="MC180:MC185" ca="1" si="1451">OFFSET(MC$5,$B180,0)</f>
        <v>1</v>
      </c>
      <c r="MD180" s="5">
        <f t="shared" ref="MD180:MD185" si="1452">INDEX(i.MeatPrices,$S180,MD$7)</f>
        <v>1</v>
      </c>
      <c r="ME180" s="5" cm="1">
        <f t="array" ref="ME180">INDEX(i.meatgrid,$Q180,ME$7)</f>
        <v>1</v>
      </c>
      <c r="MF180" s="5" cm="1">
        <f t="array" ref="MF180">INDEX(i.meatgrid,$Q180,MF$7)</f>
        <v>0</v>
      </c>
      <c r="MG180" s="5" cm="1">
        <f t="array" ref="MG180">INDEX(i.meatgrid,$Q180,MG$7)</f>
        <v>0</v>
      </c>
      <c r="MH180" s="5" cm="1">
        <f t="array" ref="MH180">INDEX(i.meatgrid,$Q180,MH$7)</f>
        <v>0</v>
      </c>
      <c r="MI180" s="5" cm="1">
        <f t="array" ref="MI180">INDEX(i.meatgrid,$Q180,MI$7)</f>
        <v>0</v>
      </c>
      <c r="MJ180" s="5" cm="1">
        <f t="array" ref="MJ180">INDEX(i.meatgrid,$Q180,MJ$7)</f>
        <v>1</v>
      </c>
      <c r="MK180" s="5" cm="1">
        <f t="array" ref="MK180">INDEX(i.meatgrid,$Q180,MK$7)</f>
        <v>1</v>
      </c>
      <c r="ML180" s="5" cm="1">
        <f t="array" ref="ML180">INDEX(i.meatgrid,$Q180,ML$7)</f>
        <v>1</v>
      </c>
      <c r="MM180" s="19">
        <f t="shared" ref="MM180:MM185" ca="1" si="1453">OFFSET(MM$5,$B180,0)</f>
        <v>1</v>
      </c>
      <c r="MN180" s="9"/>
      <c r="MO180" s="19" t="b">
        <f t="shared" ref="MO180:ND185" ca="1" si="1454">OFFSET(MO$5,$B180,0)</f>
        <v>0</v>
      </c>
      <c r="MP180" s="19" t="b">
        <f t="shared" ca="1" si="1454"/>
        <v>0</v>
      </c>
      <c r="MQ180" s="19">
        <f ca="1">OFFSET(MQ$5,$B180,0)</f>
        <v>1</v>
      </c>
      <c r="MR180" s="19">
        <f t="shared" ref="MR180:OT185" ca="1" si="1455">OFFSET(MR$5,$B180,0)</f>
        <v>0.75</v>
      </c>
      <c r="MS180" s="19">
        <f t="shared" ca="1" si="1455"/>
        <v>0.75</v>
      </c>
      <c r="MT180" s="19">
        <f t="shared" ca="1" si="1455"/>
        <v>0.8</v>
      </c>
      <c r="MU180" s="19">
        <f t="shared" ca="1" si="1455"/>
        <v>0.82499999999999996</v>
      </c>
      <c r="MV180" s="19">
        <f t="shared" ca="1" si="1455"/>
        <v>0.875</v>
      </c>
      <c r="MW180" s="19">
        <f t="shared" ca="1" si="1455"/>
        <v>0.9</v>
      </c>
      <c r="MX180" s="19">
        <f t="shared" ca="1" si="1455"/>
        <v>1</v>
      </c>
      <c r="MY180" s="19">
        <f t="shared" ca="1" si="1455"/>
        <v>0.875</v>
      </c>
      <c r="MZ180" s="19" t="b">
        <f t="shared" ca="1" si="1455"/>
        <v>1</v>
      </c>
      <c r="NA180" s="19">
        <f t="shared" ca="1" si="1455"/>
        <v>74.989999999999995</v>
      </c>
      <c r="NB180" s="19" t="str">
        <f t="shared" ca="1" si="1455"/>
        <v>-</v>
      </c>
      <c r="NC180" s="19" t="str">
        <f t="shared" ca="1" si="1455"/>
        <v>-</v>
      </c>
      <c r="ND180" s="19" t="str">
        <f t="shared" ca="1" si="1455"/>
        <v>-</v>
      </c>
      <c r="NE180" s="19" t="str">
        <f t="shared" ca="1" si="1455"/>
        <v>-</v>
      </c>
      <c r="NF180" s="19" t="str">
        <f t="shared" ca="1" si="1455"/>
        <v>-</v>
      </c>
      <c r="NG180" s="19" t="str">
        <f t="shared" ca="1" si="1455"/>
        <v>-</v>
      </c>
      <c r="NH180" s="19" t="str">
        <f t="shared" ca="1" si="1455"/>
        <v>-</v>
      </c>
      <c r="NI180" s="19">
        <f t="shared" ca="1" si="1455"/>
        <v>36.99</v>
      </c>
      <c r="NJ180" s="19">
        <f t="shared" ca="1" si="1455"/>
        <v>36.99</v>
      </c>
      <c r="NK180" s="19" t="str">
        <f t="shared" ca="1" si="1455"/>
        <v>-</v>
      </c>
      <c r="NL180" s="19" t="str">
        <f t="shared" ca="1" si="1455"/>
        <v>-</v>
      </c>
      <c r="NM180" s="19" t="str">
        <f t="shared" ca="1" si="1455"/>
        <v>-</v>
      </c>
      <c r="NN180" s="19" t="str">
        <f t="shared" ca="1" si="1455"/>
        <v>-</v>
      </c>
      <c r="NO180" s="19" t="str">
        <f t="shared" ca="1" si="1455"/>
        <v>-</v>
      </c>
      <c r="NP180" s="19">
        <f t="shared" ca="1" si="1455"/>
        <v>49.99</v>
      </c>
      <c r="NQ180" s="19">
        <f t="shared" ca="1" si="1455"/>
        <v>49.99</v>
      </c>
      <c r="NR180" s="19">
        <f t="shared" ca="1" si="1455"/>
        <v>49.99</v>
      </c>
      <c r="NS180" s="19">
        <f t="shared" ca="1" si="1455"/>
        <v>49.99</v>
      </c>
      <c r="NT180" s="19">
        <f t="shared" ca="1" si="1455"/>
        <v>49.99</v>
      </c>
      <c r="NU180" s="19">
        <f t="shared" ca="1" si="1455"/>
        <v>49.99</v>
      </c>
      <c r="NV180" s="19">
        <f t="shared" ca="1" si="1455"/>
        <v>49.99</v>
      </c>
      <c r="NW180" s="19">
        <f t="shared" ca="1" si="1455"/>
        <v>49.99</v>
      </c>
      <c r="NX180" s="19">
        <f t="shared" ca="1" si="1455"/>
        <v>412.99</v>
      </c>
      <c r="NY180" s="19">
        <f t="shared" ca="1" si="1455"/>
        <v>412.99</v>
      </c>
      <c r="NZ180" s="19" t="str">
        <f t="shared" ca="1" si="1455"/>
        <v>-</v>
      </c>
      <c r="OA180" s="19" t="str">
        <f t="shared" ca="1" si="1455"/>
        <v>-</v>
      </c>
      <c r="OB180" s="19" t="str">
        <f t="shared" ca="1" si="1455"/>
        <v>-</v>
      </c>
      <c r="OC180" s="19" t="str">
        <f t="shared" ca="1" si="1455"/>
        <v>-</v>
      </c>
      <c r="OD180" s="19" t="str">
        <f t="shared" ca="1" si="1455"/>
        <v>-</v>
      </c>
      <c r="OE180" s="19">
        <f t="shared" ca="1" si="1455"/>
        <v>6.8900000000000006</v>
      </c>
      <c r="OF180" s="19">
        <f t="shared" ca="1" si="1455"/>
        <v>6.8900000000000006</v>
      </c>
      <c r="OG180" s="19">
        <f t="shared" ca="1" si="1455"/>
        <v>6.8900000000000006</v>
      </c>
      <c r="OH180" s="19">
        <f t="shared" ca="1" si="1455"/>
        <v>6.8900000000000006</v>
      </c>
      <c r="OI180" s="19">
        <f t="shared" ca="1" si="1455"/>
        <v>6.8900000000000006</v>
      </c>
      <c r="OJ180" s="19">
        <f t="shared" ca="1" si="1455"/>
        <v>6.8900000000000006</v>
      </c>
      <c r="OK180" s="19">
        <f t="shared" ca="1" si="1455"/>
        <v>6.8900000000000006</v>
      </c>
      <c r="OL180" s="19">
        <f t="shared" ca="1" si="1455"/>
        <v>6.8900000000000006</v>
      </c>
      <c r="OM180" s="19">
        <f t="shared" ca="1" si="1455"/>
        <v>346.99</v>
      </c>
      <c r="ON180" s="19">
        <f t="shared" ca="1" si="1455"/>
        <v>346.99</v>
      </c>
      <c r="OO180" s="19" t="str">
        <f t="shared" ca="1" si="1455"/>
        <v>-</v>
      </c>
      <c r="OP180" s="19" t="str">
        <f t="shared" ca="1" si="1455"/>
        <v>-</v>
      </c>
      <c r="OQ180" s="19" t="str">
        <f t="shared" ca="1" si="1455"/>
        <v>-</v>
      </c>
      <c r="OR180" s="19" t="str">
        <f t="shared" ca="1" si="1455"/>
        <v>-</v>
      </c>
      <c r="OS180" s="19" t="str">
        <f t="shared" ca="1" si="1455"/>
        <v>-</v>
      </c>
      <c r="OT180" s="19">
        <f t="shared" ca="1" si="1455"/>
        <v>0</v>
      </c>
      <c r="OU180" s="24">
        <v>0</v>
      </c>
    </row>
    <row r="181" spans="1:411" outlineLevel="2">
      <c r="A181" s="21">
        <f t="shared" si="158"/>
        <v>176</v>
      </c>
      <c r="B181" s="29">
        <f ca="1">OFFSET(B181,-1,-1)</f>
        <v>175</v>
      </c>
      <c r="C181">
        <v>204</v>
      </c>
      <c r="D181" s="144" t="str">
        <f t="shared" ca="1" si="1418"/>
        <v>GSM</v>
      </c>
      <c r="E181" t="b">
        <v>0</v>
      </c>
      <c r="F181" t="b">
        <v>0</v>
      </c>
      <c r="G181" t="b">
        <f t="shared" si="1419"/>
        <v>0</v>
      </c>
      <c r="H181" s="237">
        <f ca="1">OFFSET(H181,-1,0)</f>
        <v>2</v>
      </c>
      <c r="I181" s="237">
        <f t="shared" ref="I181:T185" ca="1" si="1456">OFFSET(I181,-1,0)</f>
        <v>1</v>
      </c>
      <c r="J181" s="237" t="str">
        <f t="shared" ca="1" si="1456"/>
        <v/>
      </c>
      <c r="K181" s="237">
        <f t="shared" ca="1" si="1456"/>
        <v>2</v>
      </c>
      <c r="L181" s="237">
        <f t="shared" ca="1" si="1456"/>
        <v>2</v>
      </c>
      <c r="M181" s="237">
        <f t="shared" ca="1" si="1456"/>
        <v>3</v>
      </c>
      <c r="N181" s="237">
        <f t="shared" ca="1" si="1456"/>
        <v>3</v>
      </c>
      <c r="O181" s="237">
        <f t="shared" ca="1" si="1456"/>
        <v>1</v>
      </c>
      <c r="P181" s="237">
        <f t="shared" ca="1" si="1456"/>
        <v>1</v>
      </c>
      <c r="Q181" s="237">
        <f t="shared" ca="1" si="1456"/>
        <v>4</v>
      </c>
      <c r="R181" s="237">
        <f t="shared" ca="1" si="1456"/>
        <v>1</v>
      </c>
      <c r="S181" s="237">
        <f t="shared" ca="1" si="1456"/>
        <v>1</v>
      </c>
      <c r="T181" s="237">
        <f t="shared" ca="1" si="1456"/>
        <v>1</v>
      </c>
      <c r="U181" s="275"/>
      <c r="V181" s="275"/>
      <c r="W181" s="237">
        <f t="shared" ref="W181:W185" ca="1" si="1457">OFFSET(W181,-1,0)</f>
        <v>0</v>
      </c>
      <c r="X181" s="275"/>
      <c r="Y181" s="275">
        <f t="shared" ref="Y181:AE184" ca="1" si="1458">OFFSET(Y181,-1,0)</f>
        <v>0</v>
      </c>
      <c r="Z181" s="275">
        <f t="shared" ca="1" si="1458"/>
        <v>0</v>
      </c>
      <c r="AA181" s="275">
        <f t="shared" ca="1" si="1458"/>
        <v>0</v>
      </c>
      <c r="AB181" s="275">
        <f t="shared" ca="1" si="1458"/>
        <v>0</v>
      </c>
      <c r="AC181" s="275">
        <f t="shared" ca="1" si="1458"/>
        <v>0</v>
      </c>
      <c r="AD181" s="275">
        <f t="shared" ca="1" si="1458"/>
        <v>0</v>
      </c>
      <c r="AE181" s="275">
        <f t="shared" ca="1" si="1458"/>
        <v>0</v>
      </c>
      <c r="AF181" s="144">
        <f ca="1">INDEX(CHOOSE($N181,DataAutumn!i.AdultDrys,DataWinter!i.AdultDrys,DataSpring!i.AdultDrys),1,$M181)</f>
        <v>3</v>
      </c>
      <c r="AG181" s="5">
        <f t="shared" ca="1" si="1420"/>
        <v>1</v>
      </c>
      <c r="AH181" s="5">
        <f t="shared" ca="1" si="1420"/>
        <v>1</v>
      </c>
      <c r="AI181" s="5">
        <f t="shared" ca="1" si="1421"/>
        <v>1</v>
      </c>
      <c r="AJ181">
        <f t="shared" ca="1" si="1422"/>
        <v>5</v>
      </c>
      <c r="AL181" s="231" t="str">
        <f ca="1">TEXT(LEFT(OFFSET(AL181,-1,0),5)+1,"00000")&amp;MID(OFFSET(AL181,-1,0),6,FIND(" ",OFFSET(AL181,-1,0),7)-5)
&amp; $D181           &amp; " Day"&amp;INDEX(i.DOY,$N181,1)              &amp; IF($IG181=0," FWM","")&amp;IF($IG181=1," MWM","")&amp;IF($IG181=5," Mat","")&amp;IF($IH181=TRUE,"&amp;BBT","    ")
&amp;INDEX(DataMaster!$B$98:$B$105,$Q181,0)    &amp;IF(JQ181," SR"&amp;JR181,"")&amp; " WP"&amp;TEXT($MC181*100,"000p")           &amp; " MP"&amp;TEXT($MD181*100,"000p")           &amp; " GP"&amp;TEXT($MM181*100,"000p")
&amp; " (F"&amp;3+COUNTIF($CV181:$CY181,TRUE)&amp;3&amp;"N"&amp;$DM181&amp;$DN181&amp;")"</f>
        <v>00002 FeedSupply_DSP GSM Day204 MWM&amp;BBTPrime SR10.3 WP100p MP100p GP100p (F33N33)</v>
      </c>
      <c r="AM181" s="9" t="str">
        <f ca="1">IF(COUNTIF(AL$5:AL181,AL181)=1,"-","Dup")</f>
        <v>-</v>
      </c>
      <c r="AN181" s="9"/>
      <c r="AO181" s="12" t="s">
        <v>34</v>
      </c>
      <c r="AP181" s="12" t="s">
        <v>34</v>
      </c>
      <c r="AQ181" s="12" t="s">
        <v>34</v>
      </c>
      <c r="AR181" s="12" t="s">
        <v>34</v>
      </c>
      <c r="AS181" s="12" t="s">
        <v>34</v>
      </c>
      <c r="AT181" s="12" t="s">
        <v>34</v>
      </c>
      <c r="AU181" s="12" t="s">
        <v>34</v>
      </c>
      <c r="AV181" s="12" t="s">
        <v>34</v>
      </c>
      <c r="AW181" s="9"/>
      <c r="AX181" s="5" t="b">
        <f t="shared" ca="1" si="1423"/>
        <v>0</v>
      </c>
      <c r="AY181" s="5" t="str">
        <f t="shared" ca="1" si="1423"/>
        <v>-</v>
      </c>
      <c r="AZ181" s="5" t="b">
        <f t="shared" ca="1" si="1423"/>
        <v>0</v>
      </c>
      <c r="BA181" s="5" t="b">
        <f t="shared" ca="1" si="1423"/>
        <v>1</v>
      </c>
      <c r="BB181" s="5" t="b">
        <f t="shared" ca="1" si="1423"/>
        <v>1</v>
      </c>
      <c r="BC181" s="144">
        <f t="shared" ca="1" si="1423"/>
        <v>0</v>
      </c>
      <c r="BD181" s="19" t="b">
        <f t="shared" ca="1" si="1424"/>
        <v>1</v>
      </c>
      <c r="BE181" s="9"/>
      <c r="BF181" s="5" t="str">
        <f t="shared" ca="1" si="1425"/>
        <v>-</v>
      </c>
      <c r="BG181" s="19" t="str">
        <f t="shared" ca="1" si="1426"/>
        <v>-</v>
      </c>
      <c r="BH181" s="19" t="str">
        <f t="shared" ca="1" si="1426"/>
        <v>-</v>
      </c>
      <c r="BI181" s="19" t="str">
        <f t="shared" ca="1" si="1426"/>
        <v>-</v>
      </c>
      <c r="BJ181" s="5" t="str">
        <f t="shared" ca="1" si="1427"/>
        <v>-</v>
      </c>
      <c r="BK181" s="19" t="str">
        <f t="shared" ca="1" si="1428"/>
        <v>-</v>
      </c>
      <c r="BL181" s="5" t="str">
        <f t="shared" ca="1" si="1429"/>
        <v>-</v>
      </c>
      <c r="BM181" s="19" t="str">
        <f t="shared" ca="1" si="1430"/>
        <v>-</v>
      </c>
      <c r="BN181" s="19" t="str">
        <f t="shared" ca="1" si="1430"/>
        <v>-</v>
      </c>
      <c r="BO181" s="19" t="str">
        <f t="shared" ca="1" si="1430"/>
        <v>-</v>
      </c>
      <c r="BP181" s="5" t="str">
        <f t="shared" ca="1" si="1431"/>
        <v>-</v>
      </c>
      <c r="BQ181" s="9"/>
      <c r="BR181" s="19" t="str">
        <f t="shared" ca="1" si="1432"/>
        <v>-</v>
      </c>
      <c r="BS181" s="19" t="str">
        <f t="shared" ca="1" si="1432"/>
        <v>-</v>
      </c>
      <c r="BT181" s="19" t="str">
        <f t="shared" ca="1" si="1432"/>
        <v>-</v>
      </c>
      <c r="BU181" s="19" t="str">
        <f t="shared" ca="1" si="1432"/>
        <v>-</v>
      </c>
      <c r="BV181" s="19" t="str">
        <f t="shared" ca="1" si="1432"/>
        <v>-</v>
      </c>
      <c r="BW181" s="19" t="str">
        <f t="shared" ca="1" si="1432"/>
        <v>-</v>
      </c>
      <c r="BX181" s="19" t="str">
        <f t="shared" ca="1" si="1432"/>
        <v>-</v>
      </c>
      <c r="BY181" s="19" t="str">
        <f t="shared" ca="1" si="1432"/>
        <v>-</v>
      </c>
      <c r="BZ181" s="19" t="str">
        <f t="shared" ca="1" si="1432"/>
        <v>-</v>
      </c>
      <c r="CA181" s="19" t="str">
        <f t="shared" ca="1" si="1432"/>
        <v>-</v>
      </c>
      <c r="CB181" s="9"/>
      <c r="CC181" s="12" t="b">
        <v>1</v>
      </c>
      <c r="CD181" s="12" t="b">
        <v>0</v>
      </c>
      <c r="CE181" s="12" t="b">
        <v>1</v>
      </c>
      <c r="CF181" s="12">
        <f t="shared" ref="CF181" ca="1" si="1459">VALUE($K181&amp;$M181&amp;$N181&amp;$Q181&amp;"1"&amp;"05")</f>
        <v>2334105</v>
      </c>
      <c r="CG181" s="12" t="b">
        <v>0</v>
      </c>
      <c r="CH181" s="12" t="s">
        <v>34</v>
      </c>
      <c r="CI181" s="19" t="b">
        <f t="shared" ref="CI181:CM185" ca="1" si="1460">OFFSET(CI$5,$B181,0)</f>
        <v>1</v>
      </c>
      <c r="CJ181" s="12">
        <f ca="1">VALUE(M181&amp;$Q181&amp;$S181&amp;"02")</f>
        <v>34102</v>
      </c>
      <c r="CK181" s="19" t="str">
        <f t="shared" ca="1" si="1460"/>
        <v>-</v>
      </c>
      <c r="CL181" s="19">
        <f t="shared" ca="1" si="1460"/>
        <v>1</v>
      </c>
      <c r="CM181" s="19">
        <f t="shared" ca="1" si="1460"/>
        <v>1</v>
      </c>
      <c r="CN181" s="9"/>
      <c r="CO181" s="444">
        <v>652</v>
      </c>
      <c r="CP181" s="444">
        <v>686</v>
      </c>
      <c r="CQ181" s="444">
        <v>721</v>
      </c>
      <c r="CR181" s="152">
        <v>378</v>
      </c>
      <c r="CS181" s="152">
        <v>413</v>
      </c>
      <c r="CT181" s="152">
        <v>448</v>
      </c>
      <c r="CU181" s="19" t="str">
        <f t="shared" ca="1" si="1434"/>
        <v>-</v>
      </c>
      <c r="CV181" s="12" t="b">
        <v>0</v>
      </c>
      <c r="CW181" s="12" t="b">
        <v>0</v>
      </c>
      <c r="CX181" s="12" t="b">
        <v>0</v>
      </c>
      <c r="CY181" s="12" t="b">
        <v>0</v>
      </c>
      <c r="CZ181" s="19" t="b">
        <f t="shared" ca="1" si="1434"/>
        <v>1</v>
      </c>
      <c r="DA181" s="19">
        <f t="shared" ca="1" si="1434"/>
        <v>0</v>
      </c>
      <c r="DB181" s="19">
        <f t="shared" ca="1" si="1434"/>
        <v>0</v>
      </c>
      <c r="DC181" s="19">
        <f t="shared" ca="1" si="1434"/>
        <v>0</v>
      </c>
      <c r="DD181" s="19">
        <f t="shared" ca="1" si="1434"/>
        <v>0</v>
      </c>
      <c r="DE181" s="19">
        <f t="shared" ca="1" si="1434"/>
        <v>0</v>
      </c>
      <c r="DF181" s="19">
        <f t="shared" ca="1" si="1434"/>
        <v>0</v>
      </c>
      <c r="DG181" s="19">
        <f t="shared" ca="1" si="1434"/>
        <v>0</v>
      </c>
      <c r="DH181" s="19">
        <f t="shared" ca="1" si="1434"/>
        <v>0</v>
      </c>
      <c r="DI181" s="19">
        <f t="shared" ca="1" si="1434"/>
        <v>0</v>
      </c>
      <c r="DJ181" s="19">
        <f t="shared" ca="1" si="1434"/>
        <v>0</v>
      </c>
      <c r="DK181" s="19">
        <f t="shared" ca="1" si="1434"/>
        <v>0</v>
      </c>
      <c r="DL181" s="19">
        <f t="shared" ca="1" si="1435"/>
        <v>0</v>
      </c>
      <c r="DM181" s="12">
        <v>3</v>
      </c>
      <c r="DN181" s="12">
        <v>3</v>
      </c>
      <c r="DO181" s="12">
        <v>0</v>
      </c>
      <c r="DP181" s="12">
        <v>2</v>
      </c>
      <c r="DQ181" s="12">
        <v>-2</v>
      </c>
      <c r="DR181" s="19" t="str">
        <f t="shared" ca="1" si="1435"/>
        <v>-</v>
      </c>
      <c r="DS181" s="19" t="str">
        <f t="shared" ca="1" si="1435"/>
        <v>-</v>
      </c>
      <c r="DT181" s="19" t="str">
        <f t="shared" ca="1" si="1435"/>
        <v>-</v>
      </c>
      <c r="DU181" s="251">
        <f t="shared" ref="DU181:DU184" si="1461">DO181</f>
        <v>0</v>
      </c>
      <c r="DV181" s="251">
        <f>DP181</f>
        <v>2</v>
      </c>
      <c r="DW181" s="251">
        <f t="shared" ref="DW181:DW184" si="1462">DQ181</f>
        <v>-2</v>
      </c>
      <c r="DX181" s="19" t="str">
        <f t="shared" ca="1" si="1435"/>
        <v>-</v>
      </c>
      <c r="DY181" s="19" t="str">
        <f t="shared" ca="1" si="1435"/>
        <v>-</v>
      </c>
      <c r="DZ181" s="19" t="str">
        <f t="shared" ca="1" si="1435"/>
        <v>-</v>
      </c>
      <c r="EA181" s="19" t="str">
        <f t="shared" ca="1" si="1435"/>
        <v>-</v>
      </c>
      <c r="EB181" s="19" t="str">
        <f t="shared" ca="1" si="1435"/>
        <v>-</v>
      </c>
      <c r="EC181" s="19" t="str">
        <f t="shared" ca="1" si="1435"/>
        <v>-</v>
      </c>
      <c r="ED181" s="19">
        <f t="shared" ca="1" si="1435"/>
        <v>0</v>
      </c>
      <c r="EE181" s="19">
        <f t="shared" ca="1" si="1435"/>
        <v>0</v>
      </c>
      <c r="EF181" s="19">
        <f t="shared" ca="1" si="1435"/>
        <v>0</v>
      </c>
      <c r="EG181" s="19">
        <f t="shared" ca="1" si="1435"/>
        <v>0</v>
      </c>
      <c r="EH181" s="19">
        <f t="shared" ca="1" si="1435"/>
        <v>0</v>
      </c>
      <c r="EI181" s="19">
        <f t="shared" ca="1" si="1435"/>
        <v>0</v>
      </c>
      <c r="EJ181" s="19">
        <f t="shared" ca="1" si="1435"/>
        <v>0</v>
      </c>
      <c r="EK181" s="19">
        <f t="shared" ca="1" si="1435"/>
        <v>0</v>
      </c>
      <c r="EL181" s="19">
        <f t="shared" ca="1" si="1435"/>
        <v>0</v>
      </c>
      <c r="EM181" s="19">
        <f t="shared" ca="1" si="1435"/>
        <v>0</v>
      </c>
      <c r="EN181" s="19">
        <f t="shared" ca="1" si="1435"/>
        <v>0</v>
      </c>
      <c r="EO181" s="19">
        <f t="shared" ca="1" si="1435"/>
        <v>0</v>
      </c>
      <c r="EP181" s="19">
        <f t="shared" ca="1" si="1435"/>
        <v>0</v>
      </c>
      <c r="EQ181" s="19">
        <f t="shared" ca="1" si="1435"/>
        <v>0</v>
      </c>
      <c r="ER181" s="19">
        <f t="shared" ca="1" si="1435"/>
        <v>0</v>
      </c>
      <c r="ES181" s="19">
        <f t="shared" ca="1" si="1435"/>
        <v>0</v>
      </c>
      <c r="ET181" s="19">
        <f t="shared" ca="1" si="1436"/>
        <v>0</v>
      </c>
      <c r="EU181" s="19">
        <f t="shared" ca="1" si="1436"/>
        <v>0</v>
      </c>
      <c r="EV181" s="19">
        <f t="shared" ca="1" si="1436"/>
        <v>0</v>
      </c>
      <c r="EW181" s="19">
        <f t="shared" ca="1" si="1436"/>
        <v>0</v>
      </c>
      <c r="EX181" s="19">
        <f t="shared" ca="1" si="1436"/>
        <v>0</v>
      </c>
      <c r="EY181" s="19">
        <f t="shared" ca="1" si="1436"/>
        <v>0</v>
      </c>
      <c r="EZ181" s="19">
        <f t="shared" ca="1" si="1436"/>
        <v>0</v>
      </c>
      <c r="FA181" s="19">
        <f t="shared" ca="1" si="1436"/>
        <v>0</v>
      </c>
      <c r="FB181" s="19">
        <f t="shared" ca="1" si="1436"/>
        <v>0</v>
      </c>
      <c r="FC181" s="19">
        <f t="shared" ca="1" si="1436"/>
        <v>0</v>
      </c>
      <c r="FD181" s="19">
        <f t="shared" ca="1" si="1436"/>
        <v>0</v>
      </c>
      <c r="FE181" s="19">
        <f t="shared" ca="1" si="1436"/>
        <v>0</v>
      </c>
      <c r="FF181" s="19">
        <f t="shared" ca="1" si="1436"/>
        <v>0</v>
      </c>
      <c r="FG181" s="19">
        <f t="shared" ca="1" si="1436"/>
        <v>0</v>
      </c>
      <c r="FH181" s="19">
        <f t="shared" ca="1" si="1436"/>
        <v>0</v>
      </c>
      <c r="FI181" s="19">
        <f t="shared" ca="1" si="1436"/>
        <v>0</v>
      </c>
      <c r="FJ181" s="19">
        <f t="shared" ca="1" si="1437"/>
        <v>0</v>
      </c>
      <c r="FK181" s="19">
        <f t="shared" ca="1" si="1437"/>
        <v>0</v>
      </c>
      <c r="FL181" s="19">
        <f t="shared" ca="1" si="1437"/>
        <v>0</v>
      </c>
      <c r="FM181" s="19">
        <f t="shared" ca="1" si="1437"/>
        <v>0</v>
      </c>
      <c r="FN181" s="19">
        <f t="shared" ca="1" si="1437"/>
        <v>0</v>
      </c>
      <c r="FO181" s="19">
        <f t="shared" ca="1" si="1437"/>
        <v>0</v>
      </c>
      <c r="FP181" s="19">
        <f t="shared" ca="1" si="1437"/>
        <v>0</v>
      </c>
      <c r="FQ181" s="19">
        <f t="shared" ca="1" si="1437"/>
        <v>0</v>
      </c>
      <c r="FR181" s="19">
        <f t="shared" ca="1" si="1437"/>
        <v>0</v>
      </c>
      <c r="FS181" s="19">
        <f t="shared" ca="1" si="1437"/>
        <v>0</v>
      </c>
      <c r="FT181" s="19">
        <f t="shared" ca="1" si="1437"/>
        <v>0</v>
      </c>
      <c r="FU181" s="19">
        <f t="shared" ca="1" si="1437"/>
        <v>0</v>
      </c>
      <c r="FV181" s="19">
        <f t="shared" ca="1" si="1437"/>
        <v>0</v>
      </c>
      <c r="FW181" s="19">
        <f t="shared" ca="1" si="1437"/>
        <v>0</v>
      </c>
      <c r="FX181" s="19">
        <f t="shared" ca="1" si="1437"/>
        <v>0</v>
      </c>
      <c r="FY181" s="19">
        <f t="shared" ca="1" si="1437"/>
        <v>0</v>
      </c>
      <c r="FZ181" s="19">
        <f t="shared" ca="1" si="1437"/>
        <v>0</v>
      </c>
      <c r="GA181" s="19">
        <f t="shared" ca="1" si="1437"/>
        <v>0</v>
      </c>
      <c r="GB181" s="19">
        <f t="shared" ca="1" si="1437"/>
        <v>0</v>
      </c>
      <c r="GC181" s="19">
        <f t="shared" ca="1" si="1437"/>
        <v>0</v>
      </c>
      <c r="GD181" s="19">
        <f t="shared" ca="1" si="1437"/>
        <v>0</v>
      </c>
      <c r="GE181" s="19">
        <f t="shared" ca="1" si="1437"/>
        <v>0</v>
      </c>
      <c r="GF181" s="19">
        <f t="shared" ca="1" si="1437"/>
        <v>0</v>
      </c>
      <c r="GG181" s="19">
        <f t="shared" ca="1" si="1437"/>
        <v>0</v>
      </c>
      <c r="GH181" s="19">
        <f t="shared" ca="1" si="1437"/>
        <v>0</v>
      </c>
      <c r="GI181" s="19">
        <f t="shared" ca="1" si="1437"/>
        <v>0</v>
      </c>
      <c r="GJ181" s="19">
        <f t="shared" ca="1" si="1437"/>
        <v>0</v>
      </c>
      <c r="GK181" s="19">
        <f t="shared" ca="1" si="1437"/>
        <v>0</v>
      </c>
      <c r="GL181" s="19">
        <f t="shared" ca="1" si="1437"/>
        <v>0</v>
      </c>
      <c r="GM181" s="19">
        <f t="shared" ca="1" si="1437"/>
        <v>0</v>
      </c>
      <c r="GN181" s="19">
        <f t="shared" ca="1" si="1437"/>
        <v>0</v>
      </c>
      <c r="GO181" s="19">
        <f t="shared" ca="1" si="1437"/>
        <v>0</v>
      </c>
      <c r="GP181" s="19">
        <f t="shared" ca="1" si="1437"/>
        <v>0</v>
      </c>
      <c r="GQ181" s="19">
        <f t="shared" ca="1" si="1437"/>
        <v>0</v>
      </c>
      <c r="GR181" s="19">
        <f t="shared" ca="1" si="1437"/>
        <v>0</v>
      </c>
      <c r="GS181" s="19">
        <f t="shared" ca="1" si="1437"/>
        <v>0</v>
      </c>
      <c r="GT181" s="19">
        <f t="shared" ca="1" si="1437"/>
        <v>0</v>
      </c>
      <c r="GU181" s="19">
        <f t="shared" ca="1" si="1437"/>
        <v>0</v>
      </c>
      <c r="GV181" s="19">
        <f t="shared" ca="1" si="1437"/>
        <v>0</v>
      </c>
      <c r="GW181" s="19">
        <f t="shared" ca="1" si="1437"/>
        <v>0</v>
      </c>
      <c r="GX181" s="19">
        <f t="shared" ca="1" si="1437"/>
        <v>0</v>
      </c>
      <c r="GY181" s="19">
        <f t="shared" ca="1" si="1437"/>
        <v>0</v>
      </c>
      <c r="GZ181" s="19">
        <f t="shared" ca="1" si="1437"/>
        <v>0</v>
      </c>
      <c r="HA181" s="19">
        <f t="shared" ca="1" si="1437"/>
        <v>0</v>
      </c>
      <c r="HB181" s="19">
        <f t="shared" ca="1" si="1437"/>
        <v>0</v>
      </c>
      <c r="HC181" s="19">
        <f t="shared" ca="1" si="1437"/>
        <v>0</v>
      </c>
      <c r="HD181" s="19">
        <f t="shared" ca="1" si="1437"/>
        <v>0</v>
      </c>
      <c r="HE181" s="19">
        <f t="shared" ca="1" si="1437"/>
        <v>0</v>
      </c>
      <c r="HF181" s="19">
        <f t="shared" ca="1" si="1437"/>
        <v>0</v>
      </c>
      <c r="HG181" s="19">
        <f t="shared" ca="1" si="1437"/>
        <v>0</v>
      </c>
      <c r="HH181" s="19">
        <f t="shared" ca="1" si="1437"/>
        <v>0</v>
      </c>
      <c r="HI181" s="19">
        <f t="shared" ca="1" si="1437"/>
        <v>0</v>
      </c>
      <c r="HJ181" s="19">
        <f t="shared" ca="1" si="1437"/>
        <v>0</v>
      </c>
      <c r="HK181" s="19">
        <f t="shared" ca="1" si="1437"/>
        <v>0</v>
      </c>
      <c r="HL181" s="19">
        <f t="shared" ca="1" si="1438"/>
        <v>0</v>
      </c>
      <c r="HM181" s="19">
        <f t="shared" ca="1" si="1438"/>
        <v>0</v>
      </c>
      <c r="HN181" s="19">
        <f t="shared" ca="1" si="1438"/>
        <v>0</v>
      </c>
      <c r="HO181" s="19">
        <f t="shared" ca="1" si="1438"/>
        <v>0</v>
      </c>
      <c r="HP181" s="19">
        <f t="shared" ca="1" si="1438"/>
        <v>0</v>
      </c>
      <c r="HQ181" s="19">
        <f t="shared" ca="1" si="1438"/>
        <v>0</v>
      </c>
      <c r="HR181" s="19">
        <f t="shared" ca="1" si="1438"/>
        <v>0</v>
      </c>
      <c r="HS181" s="19">
        <f t="shared" ca="1" si="1438"/>
        <v>0</v>
      </c>
      <c r="HT181" s="19">
        <f t="shared" ca="1" si="1438"/>
        <v>0</v>
      </c>
      <c r="HU181" s="19">
        <f t="shared" ca="1" si="1438"/>
        <v>0</v>
      </c>
      <c r="HV181" s="19">
        <f t="shared" ca="1" si="1438"/>
        <v>0</v>
      </c>
      <c r="HW181" s="19">
        <f t="shared" ca="1" si="1438"/>
        <v>0</v>
      </c>
      <c r="HX181" s="19">
        <f t="shared" ca="1" si="1438"/>
        <v>0</v>
      </c>
      <c r="HY181" s="19">
        <f t="shared" ca="1" si="1438"/>
        <v>0</v>
      </c>
      <c r="HZ181" s="19">
        <f t="shared" ca="1" si="1438"/>
        <v>0</v>
      </c>
      <c r="IA181" s="19">
        <f t="shared" ca="1" si="1438"/>
        <v>0</v>
      </c>
      <c r="IB181" s="19">
        <f t="shared" ca="1" si="1438"/>
        <v>0</v>
      </c>
      <c r="IC181" s="19">
        <f t="shared" ca="1" si="1438"/>
        <v>0</v>
      </c>
      <c r="ID181" s="19">
        <f t="shared" ca="1" si="1438"/>
        <v>0</v>
      </c>
      <c r="IE181" s="5">
        <f t="shared" ca="1" si="1439"/>
        <v>67</v>
      </c>
      <c r="IF181" s="9"/>
      <c r="IG181" s="5">
        <f t="shared" ca="1" si="1440"/>
        <v>1</v>
      </c>
      <c r="IH181" s="5" t="b">
        <f t="shared" ca="1" si="1440"/>
        <v>1</v>
      </c>
      <c r="II181" s="19">
        <f t="shared" ca="1" si="1441"/>
        <v>0</v>
      </c>
      <c r="IJ181" s="5">
        <f t="shared" ca="1" si="1440"/>
        <v>55</v>
      </c>
      <c r="IK181" s="19">
        <f t="shared" ca="1" si="1441"/>
        <v>1</v>
      </c>
      <c r="IL181" s="19">
        <f t="shared" ca="1" si="1441"/>
        <v>0</v>
      </c>
      <c r="IM181" s="19">
        <f t="shared" ca="1" si="1441"/>
        <v>0</v>
      </c>
      <c r="IN181" s="19">
        <f t="shared" ca="1" si="1441"/>
        <v>0</v>
      </c>
      <c r="IO181" s="19">
        <f t="shared" ca="1" si="1441"/>
        <v>0</v>
      </c>
      <c r="IP181" s="19">
        <f t="shared" ca="1" si="1441"/>
        <v>0</v>
      </c>
      <c r="IQ181" s="19">
        <f t="shared" ca="1" si="1441"/>
        <v>0</v>
      </c>
      <c r="IR181" s="19">
        <f t="shared" ca="1" si="1441"/>
        <v>0</v>
      </c>
      <c r="IS181" s="19">
        <f t="shared" ca="1" si="1441"/>
        <v>0</v>
      </c>
      <c r="IT181" s="19">
        <f t="shared" ca="1" si="1441"/>
        <v>0</v>
      </c>
      <c r="IU181" s="19">
        <f t="shared" ca="1" si="1441"/>
        <v>0</v>
      </c>
      <c r="IV181" s="19">
        <f t="shared" ca="1" si="1441"/>
        <v>0</v>
      </c>
      <c r="IW181" s="19">
        <f t="shared" ca="1" si="1441"/>
        <v>0</v>
      </c>
      <c r="IX181" s="19">
        <f t="shared" ca="1" si="1441"/>
        <v>0</v>
      </c>
      <c r="IY181" s="19">
        <f t="shared" ca="1" si="1441"/>
        <v>0</v>
      </c>
      <c r="IZ181" s="19">
        <f t="shared" ca="1" si="1441"/>
        <v>0</v>
      </c>
      <c r="JA181" s="19">
        <f t="shared" ca="1" si="1441"/>
        <v>0</v>
      </c>
      <c r="JB181" s="19">
        <f t="shared" ca="1" si="1441"/>
        <v>0</v>
      </c>
      <c r="JC181" s="19">
        <f t="shared" ca="1" si="1441"/>
        <v>0</v>
      </c>
      <c r="JD181" s="19">
        <f t="shared" ca="1" si="1441"/>
        <v>0</v>
      </c>
      <c r="JE181" s="19">
        <f t="shared" ca="1" si="1441"/>
        <v>0</v>
      </c>
      <c r="JF181" s="19">
        <f t="shared" ca="1" si="1441"/>
        <v>0</v>
      </c>
      <c r="JG181" s="5">
        <f t="shared" ca="1" si="1442"/>
        <v>1.2500000000000001E-2</v>
      </c>
      <c r="JH181" s="567">
        <f t="shared" ca="1" si="1442"/>
        <v>0</v>
      </c>
      <c r="JI181" s="5">
        <f t="shared" ca="1" si="1442"/>
        <v>6.25E-2</v>
      </c>
      <c r="JJ181" s="5">
        <f t="shared" ca="1" si="1442"/>
        <v>6.25E-2</v>
      </c>
      <c r="JK181" s="5">
        <f t="shared" ca="1" si="1442"/>
        <v>6.25E-2</v>
      </c>
      <c r="JL181" s="19">
        <f t="shared" ca="1" si="1441"/>
        <v>1</v>
      </c>
      <c r="JM181" s="19">
        <f t="shared" ca="1" si="1441"/>
        <v>0</v>
      </c>
      <c r="JN181" s="19">
        <f t="shared" ca="1" si="1441"/>
        <v>1</v>
      </c>
      <c r="JO181" s="9"/>
      <c r="JP181" s="5" t="b">
        <f t="shared" ca="1" si="1443"/>
        <v>0</v>
      </c>
      <c r="JQ181" s="19" t="b">
        <f t="shared" ref="JQ181:JR185" ca="1" si="1463">OFFSET(JQ$5,$B181,0)</f>
        <v>1</v>
      </c>
      <c r="JR181" s="19">
        <f t="shared" ca="1" si="1463"/>
        <v>10.3</v>
      </c>
      <c r="JS181" s="5" t="b">
        <f t="shared" ca="1" si="1444"/>
        <v>0</v>
      </c>
      <c r="JT181" s="5" t="b">
        <f t="shared" ca="1" si="1444"/>
        <v>0</v>
      </c>
      <c r="JU181" s="5" t="b">
        <f t="shared" ca="1" si="1444"/>
        <v>1</v>
      </c>
      <c r="JV181" s="144">
        <f t="shared" ref="JV181:JW185" ca="1" si="1464">$O181</f>
        <v>1</v>
      </c>
      <c r="JW181" s="144">
        <f t="shared" ca="1" si="1464"/>
        <v>1</v>
      </c>
      <c r="JX181" s="19" t="str">
        <f t="shared" ref="JX181:KD185" ca="1" si="1465">OFFSET(JX$5,$B181,0)</f>
        <v>-</v>
      </c>
      <c r="JY181" s="19" t="str">
        <f t="shared" ca="1" si="1465"/>
        <v>-</v>
      </c>
      <c r="JZ181" s="19" t="str">
        <f t="shared" ca="1" si="1465"/>
        <v>-</v>
      </c>
      <c r="KA181" s="19" t="str">
        <f t="shared" ca="1" si="1465"/>
        <v>-</v>
      </c>
      <c r="KB181" s="19">
        <f t="shared" ca="1" si="1465"/>
        <v>1</v>
      </c>
      <c r="KC181" s="19">
        <f t="shared" ca="1" si="1465"/>
        <v>0.66</v>
      </c>
      <c r="KD181" s="19" t="str">
        <f t="shared" ca="1" si="1465"/>
        <v>-</v>
      </c>
      <c r="KE181" s="5" t="b" cm="1">
        <f t="array" aca="1" ref="KE181" ca="1">IF(OR(KF181:KM181&lt;&gt;"-"),TRUE,"-")</f>
        <v>1</v>
      </c>
      <c r="KF181" s="237">
        <f ca="1">OFFSET(KF181,-1,0)</f>
        <v>2</v>
      </c>
      <c r="KG181" s="237">
        <f t="shared" ref="KG181:KM181" ca="1" si="1466">OFFSET(KG181,-1,0)</f>
        <v>2</v>
      </c>
      <c r="KH181" s="237">
        <f t="shared" ca="1" si="1466"/>
        <v>2</v>
      </c>
      <c r="KI181" s="237">
        <f t="shared" ca="1" si="1466"/>
        <v>2</v>
      </c>
      <c r="KJ181" s="237">
        <f t="shared" ca="1" si="1466"/>
        <v>2</v>
      </c>
      <c r="KK181" s="237">
        <f t="shared" ca="1" si="1466"/>
        <v>2</v>
      </c>
      <c r="KL181" s="237">
        <f t="shared" ca="1" si="1466"/>
        <v>2</v>
      </c>
      <c r="KM181" s="237">
        <f t="shared" ca="1" si="1466"/>
        <v>2</v>
      </c>
      <c r="KN181" s="5" t="str">
        <f t="array" aca="1" ref="KN181" ca="1">IF(OR(KO181:KU181&lt;&gt;"-"),TRUE,"-")</f>
        <v>-</v>
      </c>
      <c r="KO181" s="19" t="str">
        <f t="shared" ref="KO181:KZ185" ca="1" si="1467">OFFSET(KO$5,$B181,0)</f>
        <v>-</v>
      </c>
      <c r="KP181" s="19" t="str">
        <f t="shared" ca="1" si="1467"/>
        <v>-</v>
      </c>
      <c r="KQ181" s="19" t="str">
        <f t="shared" ca="1" si="1467"/>
        <v>-</v>
      </c>
      <c r="KR181" s="19" t="str">
        <f t="shared" ca="1" si="1467"/>
        <v>-</v>
      </c>
      <c r="KS181" s="19" t="str">
        <f t="shared" ca="1" si="1467"/>
        <v>-</v>
      </c>
      <c r="KT181" s="19" t="str">
        <f t="shared" ca="1" si="1467"/>
        <v>-</v>
      </c>
      <c r="KU181" s="19" t="str">
        <f t="shared" ca="1" si="1467"/>
        <v>-</v>
      </c>
      <c r="KV181" s="19" t="b">
        <f t="shared" ca="1" si="1467"/>
        <v>0</v>
      </c>
      <c r="KW181" s="144">
        <f t="shared" ca="1" si="1446"/>
        <v>2</v>
      </c>
      <c r="KX181" s="19">
        <f t="shared" ca="1" si="1467"/>
        <v>2</v>
      </c>
      <c r="KY181" s="19" t="b">
        <f t="shared" ca="1" si="1467"/>
        <v>0</v>
      </c>
      <c r="KZ181" s="19" t="str">
        <f t="shared" ca="1" si="1467"/>
        <v>-</v>
      </c>
      <c r="LA181" s="5" t="str">
        <f t="shared" ca="1" si="1447"/>
        <v>-</v>
      </c>
      <c r="LB181" s="5" t="str">
        <f t="shared" ca="1" si="1447"/>
        <v>-</v>
      </c>
      <c r="LC181" s="5" t="str">
        <f t="shared" ca="1" si="1447"/>
        <v>-</v>
      </c>
      <c r="LD181" s="5" t="str">
        <f t="shared" ca="1" si="1447"/>
        <v>-</v>
      </c>
      <c r="LE181" s="19" t="b">
        <f t="shared" ref="LE181:LO185" ca="1" si="1468">OFFSET(LE$5,$B181,0)</f>
        <v>0</v>
      </c>
      <c r="LF181" s="19" t="str">
        <f t="shared" ca="1" si="1468"/>
        <v>-</v>
      </c>
      <c r="LG181" s="19" t="str">
        <f ca="1">OFFSET(LG$5,$B181,0)</f>
        <v>-</v>
      </c>
      <c r="LH181" s="19" t="b">
        <f ca="1">OFFSET(LH$5,$B181,0)</f>
        <v>1</v>
      </c>
      <c r="LI181" s="19">
        <f t="shared" ca="1" si="1468"/>
        <v>0.75</v>
      </c>
      <c r="LJ181" s="19">
        <f t="shared" ca="1" si="1468"/>
        <v>0.75</v>
      </c>
      <c r="LK181" s="19">
        <f t="shared" ca="1" si="1468"/>
        <v>0.99</v>
      </c>
      <c r="LL181" s="19">
        <f t="shared" ca="1" si="1468"/>
        <v>0.5</v>
      </c>
      <c r="LM181" s="19">
        <f t="shared" ca="1" si="1468"/>
        <v>0</v>
      </c>
      <c r="LN181" s="19">
        <f t="shared" ca="1" si="1468"/>
        <v>0</v>
      </c>
      <c r="LO181" s="19" t="str">
        <f t="shared" ca="1" si="1468"/>
        <v>-</v>
      </c>
      <c r="LP181" s="5" t="str" cm="1">
        <f t="array" aca="1" ref="LP181" ca="1">INDEX(i.meatgrid,$Q181,LP$7)</f>
        <v>-</v>
      </c>
      <c r="LQ181" s="5" t="str" cm="1">
        <f t="array" aca="1" ref="LQ181" ca="1">INDEX(i.meatgrid,$Q181,LQ$7)</f>
        <v>-</v>
      </c>
      <c r="LR181" s="19" t="str">
        <f t="shared" ca="1" si="1448"/>
        <v>-</v>
      </c>
      <c r="LS181" s="5">
        <f t="shared" ca="1" si="1449"/>
        <v>1</v>
      </c>
      <c r="LT181" s="9"/>
      <c r="LU181" s="19">
        <f t="shared" ca="1" si="1448"/>
        <v>70</v>
      </c>
      <c r="LV181" s="19">
        <f t="shared" ca="1" si="1450"/>
        <v>50</v>
      </c>
      <c r="LW181" s="19">
        <f t="shared" ca="1" si="1450"/>
        <v>80</v>
      </c>
      <c r="LX181" s="19">
        <f t="shared" ca="1" si="1450"/>
        <v>50</v>
      </c>
      <c r="LY181" s="5" t="b" cm="1">
        <f t="array" aca="1" ref="LY181" ca="1">INDEX(i.meatgrid,$Q181,LY$7)</f>
        <v>0</v>
      </c>
      <c r="LZ181" s="5" t="b" cm="1">
        <f t="array" aca="1" ref="LZ181" ca="1">INDEX(i.meatgrid,$Q181,LZ$7)</f>
        <v>0</v>
      </c>
      <c r="MA181" s="5" cm="1">
        <f t="array" aca="1" ref="MA181" ca="1">INDEX(i.meatgrid,$Q181,MA$7)</f>
        <v>40</v>
      </c>
      <c r="MB181" s="5" t="str" cm="1">
        <f t="array" aca="1" ref="MB181" ca="1">INDEX(i.meatgrid,$Q181,MB$7)</f>
        <v>-</v>
      </c>
      <c r="MC181" s="19">
        <f t="shared" ca="1" si="1451"/>
        <v>1</v>
      </c>
      <c r="MD181" s="5">
        <f t="shared" ca="1" si="1452"/>
        <v>1</v>
      </c>
      <c r="ME181" s="5" cm="1">
        <f t="array" aca="1" ref="ME181" ca="1">INDEX(i.meatgrid,$Q181,ME$7)</f>
        <v>1</v>
      </c>
      <c r="MF181" s="5" cm="1">
        <f t="array" aca="1" ref="MF181" ca="1">INDEX(i.meatgrid,$Q181,MF$7)</f>
        <v>0</v>
      </c>
      <c r="MG181" s="5" cm="1">
        <f t="array" aca="1" ref="MG181" ca="1">INDEX(i.meatgrid,$Q181,MG$7)</f>
        <v>0</v>
      </c>
      <c r="MH181" s="5" cm="1">
        <f t="array" aca="1" ref="MH181" ca="1">INDEX(i.meatgrid,$Q181,MH$7)</f>
        <v>0</v>
      </c>
      <c r="MI181" s="5" cm="1">
        <f t="array" aca="1" ref="MI181" ca="1">INDEX(i.meatgrid,$Q181,MI$7)</f>
        <v>0</v>
      </c>
      <c r="MJ181" s="5" cm="1">
        <f t="array" aca="1" ref="MJ181" ca="1">INDEX(i.meatgrid,$Q181,MJ$7)</f>
        <v>1</v>
      </c>
      <c r="MK181" s="5" cm="1">
        <f t="array" aca="1" ref="MK181" ca="1">INDEX(i.meatgrid,$Q181,MK$7)</f>
        <v>1</v>
      </c>
      <c r="ML181" s="5" cm="1">
        <f t="array" aca="1" ref="ML181" ca="1">INDEX(i.meatgrid,$Q181,ML$7)</f>
        <v>1</v>
      </c>
      <c r="MM181" s="19">
        <f t="shared" ca="1" si="1453"/>
        <v>1</v>
      </c>
      <c r="MN181" s="9"/>
      <c r="MO181" s="19" t="b">
        <f t="shared" ca="1" si="1454"/>
        <v>0</v>
      </c>
      <c r="MP181" s="19" t="b">
        <f t="shared" ca="1" si="1454"/>
        <v>0</v>
      </c>
      <c r="MQ181" s="19">
        <f t="shared" ca="1" si="1454"/>
        <v>1</v>
      </c>
      <c r="MR181" s="19">
        <f t="shared" ca="1" si="1454"/>
        <v>0.75</v>
      </c>
      <c r="MS181" s="19">
        <f t="shared" ca="1" si="1454"/>
        <v>0.75</v>
      </c>
      <c r="MT181" s="19">
        <f t="shared" ca="1" si="1454"/>
        <v>0.8</v>
      </c>
      <c r="MU181" s="19">
        <f t="shared" ca="1" si="1454"/>
        <v>0.82499999999999996</v>
      </c>
      <c r="MV181" s="19">
        <f t="shared" ca="1" si="1454"/>
        <v>0.875</v>
      </c>
      <c r="MW181" s="19">
        <f t="shared" ca="1" si="1454"/>
        <v>0.9</v>
      </c>
      <c r="MX181" s="19">
        <f t="shared" ca="1" si="1454"/>
        <v>1</v>
      </c>
      <c r="MY181" s="19">
        <f t="shared" ca="1" si="1454"/>
        <v>0.875</v>
      </c>
      <c r="MZ181" s="19" t="b">
        <f t="shared" ca="1" si="1454"/>
        <v>1</v>
      </c>
      <c r="NA181" s="19">
        <f t="shared" ca="1" si="1455"/>
        <v>74.989999999999995</v>
      </c>
      <c r="NB181" s="19" t="str">
        <f t="shared" ca="1" si="1455"/>
        <v>-</v>
      </c>
      <c r="NC181" s="19" t="str">
        <f t="shared" ca="1" si="1455"/>
        <v>-</v>
      </c>
      <c r="ND181" s="19" t="str">
        <f t="shared" ca="1" si="1455"/>
        <v>-</v>
      </c>
      <c r="NE181" s="19" t="str">
        <f t="shared" ca="1" si="1455"/>
        <v>-</v>
      </c>
      <c r="NF181" s="19" t="str">
        <f t="shared" ca="1" si="1455"/>
        <v>-</v>
      </c>
      <c r="NG181" s="19" t="str">
        <f t="shared" ca="1" si="1455"/>
        <v>-</v>
      </c>
      <c r="NH181" s="19" t="str">
        <f t="shared" ca="1" si="1455"/>
        <v>-</v>
      </c>
      <c r="NI181" s="19">
        <f t="shared" ca="1" si="1455"/>
        <v>36.99</v>
      </c>
      <c r="NJ181" s="19">
        <f t="shared" ca="1" si="1455"/>
        <v>36.99</v>
      </c>
      <c r="NK181" s="19" t="str">
        <f t="shared" ca="1" si="1455"/>
        <v>-</v>
      </c>
      <c r="NL181" s="19" t="str">
        <f t="shared" ca="1" si="1455"/>
        <v>-</v>
      </c>
      <c r="NM181" s="19" t="str">
        <f t="shared" ca="1" si="1455"/>
        <v>-</v>
      </c>
      <c r="NN181" s="19" t="str">
        <f t="shared" ca="1" si="1455"/>
        <v>-</v>
      </c>
      <c r="NO181" s="19" t="str">
        <f t="shared" ca="1" si="1455"/>
        <v>-</v>
      </c>
      <c r="NP181" s="19">
        <f t="shared" ca="1" si="1455"/>
        <v>49.99</v>
      </c>
      <c r="NQ181" s="19">
        <f t="shared" ca="1" si="1455"/>
        <v>49.99</v>
      </c>
      <c r="NR181" s="19">
        <f t="shared" ca="1" si="1455"/>
        <v>49.99</v>
      </c>
      <c r="NS181" s="19">
        <f t="shared" ca="1" si="1455"/>
        <v>49.99</v>
      </c>
      <c r="NT181" s="19">
        <f t="shared" ca="1" si="1455"/>
        <v>49.99</v>
      </c>
      <c r="NU181" s="19">
        <f t="shared" ca="1" si="1455"/>
        <v>49.99</v>
      </c>
      <c r="NV181" s="19">
        <f t="shared" ca="1" si="1455"/>
        <v>49.99</v>
      </c>
      <c r="NW181" s="19">
        <f t="shared" ca="1" si="1455"/>
        <v>49.99</v>
      </c>
      <c r="NX181" s="19">
        <f t="shared" ca="1" si="1455"/>
        <v>412.99</v>
      </c>
      <c r="NY181" s="19">
        <f t="shared" ca="1" si="1455"/>
        <v>412.99</v>
      </c>
      <c r="NZ181" s="19" t="str">
        <f t="shared" ca="1" si="1455"/>
        <v>-</v>
      </c>
      <c r="OA181" s="19" t="str">
        <f t="shared" ca="1" si="1455"/>
        <v>-</v>
      </c>
      <c r="OB181" s="19" t="str">
        <f t="shared" ca="1" si="1455"/>
        <v>-</v>
      </c>
      <c r="OC181" s="19" t="str">
        <f t="shared" ca="1" si="1455"/>
        <v>-</v>
      </c>
      <c r="OD181" s="19" t="str">
        <f t="shared" ca="1" si="1455"/>
        <v>-</v>
      </c>
      <c r="OE181" s="19">
        <f t="shared" ca="1" si="1455"/>
        <v>6.8900000000000006</v>
      </c>
      <c r="OF181" s="19">
        <f t="shared" ca="1" si="1455"/>
        <v>6.8900000000000006</v>
      </c>
      <c r="OG181" s="19">
        <f t="shared" ca="1" si="1455"/>
        <v>6.8900000000000006</v>
      </c>
      <c r="OH181" s="19">
        <f t="shared" ca="1" si="1455"/>
        <v>6.8900000000000006</v>
      </c>
      <c r="OI181" s="19">
        <f t="shared" ca="1" si="1455"/>
        <v>6.8900000000000006</v>
      </c>
      <c r="OJ181" s="19">
        <f t="shared" ca="1" si="1455"/>
        <v>6.8900000000000006</v>
      </c>
      <c r="OK181" s="19">
        <f t="shared" ca="1" si="1455"/>
        <v>6.8900000000000006</v>
      </c>
      <c r="OL181" s="19">
        <f t="shared" ca="1" si="1455"/>
        <v>6.8900000000000006</v>
      </c>
      <c r="OM181" s="19">
        <f t="shared" ca="1" si="1455"/>
        <v>346.99</v>
      </c>
      <c r="ON181" s="19">
        <f t="shared" ca="1" si="1455"/>
        <v>346.99</v>
      </c>
      <c r="OO181" s="19" t="str">
        <f t="shared" ca="1" si="1455"/>
        <v>-</v>
      </c>
      <c r="OP181" s="19" t="str">
        <f t="shared" ca="1" si="1455"/>
        <v>-</v>
      </c>
      <c r="OQ181" s="19" t="str">
        <f t="shared" ca="1" si="1455"/>
        <v>-</v>
      </c>
      <c r="OR181" s="19" t="str">
        <f t="shared" ca="1" si="1455"/>
        <v>-</v>
      </c>
      <c r="OS181" s="19" t="str">
        <f t="shared" ca="1" si="1455"/>
        <v>-</v>
      </c>
      <c r="OT181" s="19">
        <f t="shared" ca="1" si="1455"/>
        <v>0</v>
      </c>
      <c r="OU181" s="24">
        <v>0</v>
      </c>
    </row>
    <row r="182" spans="1:411" outlineLevel="2">
      <c r="A182" s="21">
        <f t="shared" si="158"/>
        <v>177</v>
      </c>
      <c r="B182" s="222">
        <f t="shared" ref="B182:B185" ca="1" si="1469">OFFSET(B182,-1,0)</f>
        <v>175</v>
      </c>
      <c r="C182">
        <v>204</v>
      </c>
      <c r="D182" s="144" t="str">
        <f t="shared" ca="1" si="1418"/>
        <v>GSM</v>
      </c>
      <c r="E182" t="b">
        <v>0</v>
      </c>
      <c r="F182" t="b">
        <v>0</v>
      </c>
      <c r="G182" t="b">
        <f t="shared" si="1419"/>
        <v>0</v>
      </c>
      <c r="H182" s="237">
        <f t="shared" ref="H182:T185" ca="1" si="1470">OFFSET(H182,-1,0)</f>
        <v>2</v>
      </c>
      <c r="I182" s="237">
        <f t="shared" ca="1" si="1470"/>
        <v>1</v>
      </c>
      <c r="J182" s="237" t="str">
        <f t="shared" ca="1" si="1470"/>
        <v/>
      </c>
      <c r="K182" s="237">
        <f t="shared" ca="1" si="1470"/>
        <v>2</v>
      </c>
      <c r="L182" s="237">
        <f t="shared" ca="1" si="1456"/>
        <v>2</v>
      </c>
      <c r="M182" s="237">
        <f t="shared" ca="1" si="1456"/>
        <v>3</v>
      </c>
      <c r="N182" s="237">
        <f t="shared" ca="1" si="1456"/>
        <v>3</v>
      </c>
      <c r="O182" s="237">
        <f t="shared" ca="1" si="1456"/>
        <v>1</v>
      </c>
      <c r="P182" s="237">
        <f t="shared" ca="1" si="1456"/>
        <v>1</v>
      </c>
      <c r="Q182" s="237">
        <f t="shared" ca="1" si="1456"/>
        <v>4</v>
      </c>
      <c r="R182" s="237">
        <f t="shared" ca="1" si="1456"/>
        <v>1</v>
      </c>
      <c r="S182" s="237">
        <f t="shared" ca="1" si="1456"/>
        <v>1</v>
      </c>
      <c r="T182" s="237">
        <f t="shared" ca="1" si="1456"/>
        <v>1</v>
      </c>
      <c r="U182" s="275"/>
      <c r="V182" s="275"/>
      <c r="W182" s="237">
        <f t="shared" ca="1" si="1457"/>
        <v>0</v>
      </c>
      <c r="X182" s="275"/>
      <c r="Y182" s="275">
        <f t="shared" ca="1" si="1458"/>
        <v>0</v>
      </c>
      <c r="Z182" s="275">
        <f t="shared" ca="1" si="1458"/>
        <v>0</v>
      </c>
      <c r="AA182" s="275">
        <f t="shared" ca="1" si="1458"/>
        <v>0</v>
      </c>
      <c r="AB182" s="275">
        <f t="shared" ca="1" si="1458"/>
        <v>0</v>
      </c>
      <c r="AC182" s="275">
        <f t="shared" ca="1" si="1458"/>
        <v>0</v>
      </c>
      <c r="AD182" s="275">
        <f t="shared" ca="1" si="1458"/>
        <v>0</v>
      </c>
      <c r="AE182" s="275">
        <f t="shared" ca="1" si="1458"/>
        <v>0</v>
      </c>
      <c r="AF182" s="144">
        <f ca="1">INDEX(CHOOSE($N182,DataAutumn!i.AdultDrys,DataWinter!i.AdultDrys,DataSpring!i.AdultDrys),1,$M182)</f>
        <v>3</v>
      </c>
      <c r="AG182" s="5">
        <f t="shared" ca="1" si="1420"/>
        <v>1</v>
      </c>
      <c r="AH182" s="5">
        <f t="shared" ca="1" si="1420"/>
        <v>1</v>
      </c>
      <c r="AI182" s="5">
        <f t="shared" ca="1" si="1421"/>
        <v>1</v>
      </c>
      <c r="AJ182">
        <f t="shared" ca="1" si="1422"/>
        <v>5</v>
      </c>
      <c r="AL182" s="231" t="str">
        <f ca="1">TEXT(LEFT(OFFSET(AL182,-1,0),5)+1,"00000")&amp;MID(OFFSET(AL182,-1,0),6,FIND(" ",OFFSET(AL182,-1,0),7)-5)
&amp; $D182           &amp; " Day"&amp;INDEX(i.DOY,$N182,1)              &amp; IF($IG182=0," FWM","")&amp;IF($IG182=1," MWM","")&amp;IF($IG182=5," Mat","")&amp;IF($IH182=TRUE,"&amp;BBT","    ")
&amp;INDEX(DataMaster!$B$98:$B$105,$Q182,0)    &amp;IF(JQ182," SR"&amp;JR182,"")&amp; " WP"&amp;TEXT($MC182*100,"000p")           &amp; " MP"&amp;TEXT($MD182*100,"000p")           &amp; " GP"&amp;TEXT($MM182*100,"000p")
&amp; " (F"&amp;3+COUNTIF($CV182:$CY182,TRUE)&amp;3&amp;"N"&amp;$DM182&amp;$DN182&amp;")"</f>
        <v>00003 FeedSupply_DSP GSM Day204 MWM&amp;BBTPrime SR10.3 WP100p MP100p GP100p (F33N33)</v>
      </c>
      <c r="AM182" s="9" t="str">
        <f ca="1">IF(COUNTIF(AL$5:AL182,AL182)=1,"-","Dup")</f>
        <v>-</v>
      </c>
      <c r="AN182" s="9"/>
      <c r="AO182" s="237" t="str">
        <f t="shared" ref="AO182:AV185" ca="1" si="1471">OFFSET(AO182,-1,0)</f>
        <v>-</v>
      </c>
      <c r="AP182" s="237" t="str">
        <f t="shared" ca="1" si="1471"/>
        <v>-</v>
      </c>
      <c r="AQ182" s="237" t="str">
        <f t="shared" ca="1" si="1471"/>
        <v>-</v>
      </c>
      <c r="AR182" s="237" t="str">
        <f t="shared" ca="1" si="1471"/>
        <v>-</v>
      </c>
      <c r="AS182" s="237" t="str">
        <f t="shared" ca="1" si="1471"/>
        <v>-</v>
      </c>
      <c r="AT182" s="237" t="str">
        <f t="shared" ca="1" si="1471"/>
        <v>-</v>
      </c>
      <c r="AU182" s="237" t="str">
        <f t="shared" ca="1" si="1471"/>
        <v>-</v>
      </c>
      <c r="AV182" s="237" t="str">
        <f t="shared" ca="1" si="1471"/>
        <v>-</v>
      </c>
      <c r="AW182" s="9"/>
      <c r="AX182" s="5" t="b">
        <f t="shared" ca="1" si="1423"/>
        <v>0</v>
      </c>
      <c r="AY182" s="5" t="str">
        <f t="shared" ca="1" si="1423"/>
        <v>-</v>
      </c>
      <c r="AZ182" s="5" t="b">
        <f t="shared" ca="1" si="1423"/>
        <v>0</v>
      </c>
      <c r="BA182" s="5" t="b">
        <f t="shared" ca="1" si="1423"/>
        <v>1</v>
      </c>
      <c r="BB182" s="5" t="b">
        <f t="shared" ca="1" si="1423"/>
        <v>1</v>
      </c>
      <c r="BC182" s="144">
        <f t="shared" ca="1" si="1423"/>
        <v>0</v>
      </c>
      <c r="BD182" s="19" t="b">
        <f t="shared" ca="1" si="1424"/>
        <v>1</v>
      </c>
      <c r="BE182" s="9"/>
      <c r="BF182" s="5" t="str">
        <f t="shared" ca="1" si="1425"/>
        <v>-</v>
      </c>
      <c r="BG182" s="19" t="str">
        <f t="shared" ca="1" si="1426"/>
        <v>-</v>
      </c>
      <c r="BH182" s="19" t="str">
        <f t="shared" ca="1" si="1426"/>
        <v>-</v>
      </c>
      <c r="BI182" s="19" t="str">
        <f t="shared" ca="1" si="1426"/>
        <v>-</v>
      </c>
      <c r="BJ182" s="5" t="str">
        <f t="shared" ca="1" si="1427"/>
        <v>-</v>
      </c>
      <c r="BK182" s="19" t="str">
        <f t="shared" ca="1" si="1428"/>
        <v>-</v>
      </c>
      <c r="BL182" s="5" t="str">
        <f t="shared" ca="1" si="1429"/>
        <v>-</v>
      </c>
      <c r="BM182" s="19" t="str">
        <f t="shared" ca="1" si="1430"/>
        <v>-</v>
      </c>
      <c r="BN182" s="19" t="str">
        <f t="shared" ca="1" si="1430"/>
        <v>-</v>
      </c>
      <c r="BO182" s="19" t="str">
        <f t="shared" ca="1" si="1430"/>
        <v>-</v>
      </c>
      <c r="BP182" s="5" t="str">
        <f t="shared" ca="1" si="1431"/>
        <v>-</v>
      </c>
      <c r="BQ182" s="9"/>
      <c r="BR182" s="19" t="str">
        <f t="shared" ca="1" si="1432"/>
        <v>-</v>
      </c>
      <c r="BS182" s="19" t="str">
        <f t="shared" ca="1" si="1432"/>
        <v>-</v>
      </c>
      <c r="BT182" s="19" t="str">
        <f t="shared" ca="1" si="1432"/>
        <v>-</v>
      </c>
      <c r="BU182" s="19" t="str">
        <f t="shared" ca="1" si="1432"/>
        <v>-</v>
      </c>
      <c r="BV182" s="19" t="str">
        <f t="shared" ca="1" si="1432"/>
        <v>-</v>
      </c>
      <c r="BW182" s="19" t="str">
        <f t="shared" ca="1" si="1432"/>
        <v>-</v>
      </c>
      <c r="BX182" s="19" t="str">
        <f t="shared" ca="1" si="1432"/>
        <v>-</v>
      </c>
      <c r="BY182" s="19" t="str">
        <f t="shared" ca="1" si="1432"/>
        <v>-</v>
      </c>
      <c r="BZ182" s="19" t="str">
        <f t="shared" ca="1" si="1432"/>
        <v>-</v>
      </c>
      <c r="CA182" s="19" t="str">
        <f t="shared" ca="1" si="1432"/>
        <v>-</v>
      </c>
      <c r="CB182" s="9"/>
      <c r="CC182" s="237" t="b">
        <f ca="1">OFFSET(CC182,-1,0)</f>
        <v>1</v>
      </c>
      <c r="CD182" s="12" t="b">
        <v>0</v>
      </c>
      <c r="CE182" s="237" t="b">
        <f ca="1">OFFSET(CE182,-1,0)</f>
        <v>1</v>
      </c>
      <c r="CF182" s="251">
        <f t="shared" ref="CF182:CF185" ca="1" si="1472">IF(OFFSET($E182,-1,0),OFFSET($CJ182,-1,0),OFFSET(CF182,-1,0))</f>
        <v>2334105</v>
      </c>
      <c r="CG182" s="237" t="b">
        <f ca="1">OFFSET(CG182,-1,0)</f>
        <v>0</v>
      </c>
      <c r="CH182" s="12" t="s">
        <v>34</v>
      </c>
      <c r="CI182" s="19" t="b">
        <f t="shared" ca="1" si="1460"/>
        <v>1</v>
      </c>
      <c r="CJ182" s="237">
        <f t="shared" ref="CJ182:CJ185" ca="1" si="1473">OFFSET(CJ182,-1,0)+1</f>
        <v>34103</v>
      </c>
      <c r="CK182" s="19" t="str">
        <f t="shared" ca="1" si="1460"/>
        <v>-</v>
      </c>
      <c r="CL182" s="19">
        <f t="shared" ca="1" si="1460"/>
        <v>1</v>
      </c>
      <c r="CM182" s="19">
        <f t="shared" ca="1" si="1460"/>
        <v>1</v>
      </c>
      <c r="CN182" s="9"/>
      <c r="CO182" s="444">
        <v>652</v>
      </c>
      <c r="CP182" s="444">
        <v>686</v>
      </c>
      <c r="CQ182" s="444">
        <v>721</v>
      </c>
      <c r="CR182" s="152">
        <v>378</v>
      </c>
      <c r="CS182" s="152">
        <v>413</v>
      </c>
      <c r="CT182" s="152">
        <v>448</v>
      </c>
      <c r="CU182" s="19" t="str">
        <f t="shared" ca="1" si="1434"/>
        <v>-</v>
      </c>
      <c r="CV182" s="12" t="b">
        <v>0</v>
      </c>
      <c r="CW182" s="12" t="b">
        <v>0</v>
      </c>
      <c r="CX182" s="12" t="b">
        <v>0</v>
      </c>
      <c r="CY182" s="12" t="b">
        <v>0</v>
      </c>
      <c r="CZ182" s="19" t="b">
        <f t="shared" ca="1" si="1434"/>
        <v>1</v>
      </c>
      <c r="DA182" s="19">
        <f t="shared" ca="1" si="1434"/>
        <v>0</v>
      </c>
      <c r="DB182" s="19">
        <f t="shared" ca="1" si="1434"/>
        <v>0</v>
      </c>
      <c r="DC182" s="19">
        <f t="shared" ca="1" si="1434"/>
        <v>0</v>
      </c>
      <c r="DD182" s="19">
        <f t="shared" ca="1" si="1434"/>
        <v>0</v>
      </c>
      <c r="DE182" s="19">
        <f t="shared" ca="1" si="1434"/>
        <v>0</v>
      </c>
      <c r="DF182" s="19">
        <f t="shared" ca="1" si="1434"/>
        <v>0</v>
      </c>
      <c r="DG182" s="19">
        <f t="shared" ca="1" si="1434"/>
        <v>0</v>
      </c>
      <c r="DH182" s="19">
        <f t="shared" ca="1" si="1434"/>
        <v>0</v>
      </c>
      <c r="DI182" s="19">
        <f t="shared" ca="1" si="1434"/>
        <v>0</v>
      </c>
      <c r="DJ182" s="19">
        <f t="shared" ca="1" si="1434"/>
        <v>0</v>
      </c>
      <c r="DK182" s="19">
        <f t="shared" ca="1" si="1434"/>
        <v>0</v>
      </c>
      <c r="DL182" s="19">
        <f t="shared" ca="1" si="1435"/>
        <v>0</v>
      </c>
      <c r="DM182" s="12">
        <v>3</v>
      </c>
      <c r="DN182" s="12">
        <v>3</v>
      </c>
      <c r="DO182" s="19">
        <f t="shared" ref="DO182:DR185" ca="1" si="1474">OFFSET(DO$5,$B182,0)</f>
        <v>0</v>
      </c>
      <c r="DP182" s="12">
        <v>2</v>
      </c>
      <c r="DQ182" s="12">
        <v>-2</v>
      </c>
      <c r="DR182" s="19" t="str">
        <f t="shared" ca="1" si="1435"/>
        <v>-</v>
      </c>
      <c r="DS182" s="19" t="str">
        <f t="shared" ca="1" si="1435"/>
        <v>-</v>
      </c>
      <c r="DT182" s="19" t="str">
        <f t="shared" ca="1" si="1435"/>
        <v>-</v>
      </c>
      <c r="DU182" s="251">
        <f t="shared" ca="1" si="1461"/>
        <v>0</v>
      </c>
      <c r="DV182" s="251">
        <f t="shared" ref="DV182:DV184" si="1475">DP182</f>
        <v>2</v>
      </c>
      <c r="DW182" s="251">
        <f t="shared" si="1462"/>
        <v>-2</v>
      </c>
      <c r="DX182" s="19" t="str">
        <f t="shared" ca="1" si="1435"/>
        <v>-</v>
      </c>
      <c r="DY182" s="19" t="str">
        <f t="shared" ca="1" si="1435"/>
        <v>-</v>
      </c>
      <c r="DZ182" s="19" t="str">
        <f t="shared" ca="1" si="1435"/>
        <v>-</v>
      </c>
      <c r="EA182" s="19" t="str">
        <f t="shared" ca="1" si="1435"/>
        <v>-</v>
      </c>
      <c r="EB182" s="19" t="str">
        <f t="shared" ca="1" si="1435"/>
        <v>-</v>
      </c>
      <c r="EC182" s="19" t="str">
        <f t="shared" ca="1" si="1435"/>
        <v>-</v>
      </c>
      <c r="ED182" s="19">
        <f t="shared" ca="1" si="1435"/>
        <v>0</v>
      </c>
      <c r="EE182" s="19">
        <f t="shared" ca="1" si="1435"/>
        <v>0</v>
      </c>
      <c r="EF182" s="19">
        <f t="shared" ca="1" si="1435"/>
        <v>0</v>
      </c>
      <c r="EG182" s="19">
        <f t="shared" ca="1" si="1435"/>
        <v>0</v>
      </c>
      <c r="EH182" s="19">
        <f t="shared" ca="1" si="1435"/>
        <v>0</v>
      </c>
      <c r="EI182" s="19">
        <f t="shared" ca="1" si="1435"/>
        <v>0</v>
      </c>
      <c r="EJ182" s="19">
        <f t="shared" ca="1" si="1435"/>
        <v>0</v>
      </c>
      <c r="EK182" s="19">
        <f t="shared" ca="1" si="1435"/>
        <v>0</v>
      </c>
      <c r="EL182" s="19">
        <f t="shared" ca="1" si="1435"/>
        <v>0</v>
      </c>
      <c r="EM182" s="19">
        <f t="shared" ca="1" si="1435"/>
        <v>0</v>
      </c>
      <c r="EN182" s="19">
        <f t="shared" ca="1" si="1435"/>
        <v>0</v>
      </c>
      <c r="EO182" s="19">
        <f t="shared" ca="1" si="1435"/>
        <v>0</v>
      </c>
      <c r="EP182" s="19">
        <f t="shared" ca="1" si="1435"/>
        <v>0</v>
      </c>
      <c r="EQ182" s="19">
        <f t="shared" ca="1" si="1435"/>
        <v>0</v>
      </c>
      <c r="ER182" s="19">
        <f t="shared" ca="1" si="1435"/>
        <v>0</v>
      </c>
      <c r="ES182" s="19">
        <f t="shared" ca="1" si="1435"/>
        <v>0</v>
      </c>
      <c r="ET182" s="19">
        <f t="shared" ca="1" si="1436"/>
        <v>0</v>
      </c>
      <c r="EU182" s="19">
        <f t="shared" ca="1" si="1436"/>
        <v>0</v>
      </c>
      <c r="EV182" s="19">
        <f t="shared" ca="1" si="1436"/>
        <v>0</v>
      </c>
      <c r="EW182" s="19">
        <f t="shared" ca="1" si="1436"/>
        <v>0</v>
      </c>
      <c r="EX182" s="19">
        <f t="shared" ca="1" si="1436"/>
        <v>0</v>
      </c>
      <c r="EY182" s="19">
        <f t="shared" ca="1" si="1436"/>
        <v>0</v>
      </c>
      <c r="EZ182" s="19">
        <f t="shared" ca="1" si="1436"/>
        <v>0</v>
      </c>
      <c r="FA182" s="19">
        <f t="shared" ca="1" si="1436"/>
        <v>0</v>
      </c>
      <c r="FB182" s="19">
        <f t="shared" ca="1" si="1436"/>
        <v>0</v>
      </c>
      <c r="FC182" s="19">
        <f t="shared" ca="1" si="1436"/>
        <v>0</v>
      </c>
      <c r="FD182" s="19">
        <f t="shared" ca="1" si="1436"/>
        <v>0</v>
      </c>
      <c r="FE182" s="19">
        <f t="shared" ca="1" si="1436"/>
        <v>0</v>
      </c>
      <c r="FF182" s="19">
        <f t="shared" ca="1" si="1436"/>
        <v>0</v>
      </c>
      <c r="FG182" s="19">
        <f t="shared" ca="1" si="1436"/>
        <v>0</v>
      </c>
      <c r="FH182" s="19">
        <f t="shared" ca="1" si="1436"/>
        <v>0</v>
      </c>
      <c r="FI182" s="19">
        <f t="shared" ca="1" si="1436"/>
        <v>0</v>
      </c>
      <c r="FJ182" s="19">
        <f t="shared" ca="1" si="1437"/>
        <v>0</v>
      </c>
      <c r="FK182" s="19">
        <f t="shared" ca="1" si="1437"/>
        <v>0</v>
      </c>
      <c r="FL182" s="19">
        <f t="shared" ca="1" si="1437"/>
        <v>0</v>
      </c>
      <c r="FM182" s="19">
        <f t="shared" ca="1" si="1437"/>
        <v>0</v>
      </c>
      <c r="FN182" s="19">
        <f t="shared" ca="1" si="1437"/>
        <v>0</v>
      </c>
      <c r="FO182" s="19">
        <f t="shared" ca="1" si="1437"/>
        <v>0</v>
      </c>
      <c r="FP182" s="19">
        <f t="shared" ca="1" si="1437"/>
        <v>0</v>
      </c>
      <c r="FQ182" s="19">
        <f t="shared" ca="1" si="1437"/>
        <v>0</v>
      </c>
      <c r="FR182" s="19">
        <f t="shared" ca="1" si="1437"/>
        <v>0</v>
      </c>
      <c r="FS182" s="19">
        <f t="shared" ca="1" si="1437"/>
        <v>0</v>
      </c>
      <c r="FT182" s="19">
        <f t="shared" ca="1" si="1437"/>
        <v>0</v>
      </c>
      <c r="FU182" s="19">
        <f t="shared" ca="1" si="1437"/>
        <v>0</v>
      </c>
      <c r="FV182" s="19">
        <f t="shared" ca="1" si="1437"/>
        <v>0</v>
      </c>
      <c r="FW182" s="19">
        <f t="shared" ca="1" si="1437"/>
        <v>0</v>
      </c>
      <c r="FX182" s="19">
        <f t="shared" ca="1" si="1437"/>
        <v>0</v>
      </c>
      <c r="FY182" s="19">
        <f t="shared" ca="1" si="1437"/>
        <v>0</v>
      </c>
      <c r="FZ182" s="19">
        <f t="shared" ca="1" si="1437"/>
        <v>0</v>
      </c>
      <c r="GA182" s="19">
        <f t="shared" ca="1" si="1437"/>
        <v>0</v>
      </c>
      <c r="GB182" s="19">
        <f t="shared" ca="1" si="1437"/>
        <v>0</v>
      </c>
      <c r="GC182" s="19">
        <f t="shared" ca="1" si="1437"/>
        <v>0</v>
      </c>
      <c r="GD182" s="19">
        <f t="shared" ca="1" si="1437"/>
        <v>0</v>
      </c>
      <c r="GE182" s="19">
        <f t="shared" ca="1" si="1437"/>
        <v>0</v>
      </c>
      <c r="GF182" s="19">
        <f t="shared" ca="1" si="1437"/>
        <v>0</v>
      </c>
      <c r="GG182" s="19">
        <f t="shared" ca="1" si="1437"/>
        <v>0</v>
      </c>
      <c r="GH182" s="19">
        <f t="shared" ca="1" si="1437"/>
        <v>0</v>
      </c>
      <c r="GI182" s="19">
        <f t="shared" ca="1" si="1437"/>
        <v>0</v>
      </c>
      <c r="GJ182" s="19">
        <f t="shared" ca="1" si="1437"/>
        <v>0</v>
      </c>
      <c r="GK182" s="19">
        <f t="shared" ca="1" si="1437"/>
        <v>0</v>
      </c>
      <c r="GL182" s="19">
        <f t="shared" ca="1" si="1437"/>
        <v>0</v>
      </c>
      <c r="GM182" s="19">
        <f t="shared" ca="1" si="1437"/>
        <v>0</v>
      </c>
      <c r="GN182" s="19">
        <f t="shared" ca="1" si="1437"/>
        <v>0</v>
      </c>
      <c r="GO182" s="19">
        <f t="shared" ca="1" si="1437"/>
        <v>0</v>
      </c>
      <c r="GP182" s="19">
        <f t="shared" ca="1" si="1437"/>
        <v>0</v>
      </c>
      <c r="GQ182" s="19">
        <f t="shared" ca="1" si="1437"/>
        <v>0</v>
      </c>
      <c r="GR182" s="19">
        <f t="shared" ca="1" si="1437"/>
        <v>0</v>
      </c>
      <c r="GS182" s="19">
        <f t="shared" ca="1" si="1437"/>
        <v>0</v>
      </c>
      <c r="GT182" s="19">
        <f t="shared" ca="1" si="1437"/>
        <v>0</v>
      </c>
      <c r="GU182" s="19">
        <f t="shared" ca="1" si="1437"/>
        <v>0</v>
      </c>
      <c r="GV182" s="19">
        <f t="shared" ca="1" si="1437"/>
        <v>0</v>
      </c>
      <c r="GW182" s="19">
        <f t="shared" ca="1" si="1437"/>
        <v>0</v>
      </c>
      <c r="GX182" s="19">
        <f t="shared" ca="1" si="1437"/>
        <v>0</v>
      </c>
      <c r="GY182" s="19">
        <f t="shared" ca="1" si="1437"/>
        <v>0</v>
      </c>
      <c r="GZ182" s="19">
        <f t="shared" ca="1" si="1437"/>
        <v>0</v>
      </c>
      <c r="HA182" s="19">
        <f t="shared" ca="1" si="1437"/>
        <v>0</v>
      </c>
      <c r="HB182" s="19">
        <f t="shared" ca="1" si="1437"/>
        <v>0</v>
      </c>
      <c r="HC182" s="19">
        <f t="shared" ca="1" si="1437"/>
        <v>0</v>
      </c>
      <c r="HD182" s="19">
        <f t="shared" ca="1" si="1437"/>
        <v>0</v>
      </c>
      <c r="HE182" s="19">
        <f t="shared" ca="1" si="1437"/>
        <v>0</v>
      </c>
      <c r="HF182" s="19">
        <f t="shared" ca="1" si="1437"/>
        <v>0</v>
      </c>
      <c r="HG182" s="19">
        <f t="shared" ca="1" si="1437"/>
        <v>0</v>
      </c>
      <c r="HH182" s="19">
        <f t="shared" ca="1" si="1437"/>
        <v>0</v>
      </c>
      <c r="HI182" s="19">
        <f t="shared" ca="1" si="1437"/>
        <v>0</v>
      </c>
      <c r="HJ182" s="19">
        <f t="shared" ca="1" si="1437"/>
        <v>0</v>
      </c>
      <c r="HK182" s="19">
        <f t="shared" ca="1" si="1437"/>
        <v>0</v>
      </c>
      <c r="HL182" s="19">
        <f t="shared" ca="1" si="1438"/>
        <v>0</v>
      </c>
      <c r="HM182" s="19">
        <f t="shared" ca="1" si="1438"/>
        <v>0</v>
      </c>
      <c r="HN182" s="19">
        <f t="shared" ca="1" si="1438"/>
        <v>0</v>
      </c>
      <c r="HO182" s="19">
        <f t="shared" ca="1" si="1438"/>
        <v>0</v>
      </c>
      <c r="HP182" s="19">
        <f t="shared" ca="1" si="1438"/>
        <v>0</v>
      </c>
      <c r="HQ182" s="19">
        <f t="shared" ca="1" si="1438"/>
        <v>0</v>
      </c>
      <c r="HR182" s="19">
        <f t="shared" ca="1" si="1438"/>
        <v>0</v>
      </c>
      <c r="HS182" s="19">
        <f t="shared" ca="1" si="1438"/>
        <v>0</v>
      </c>
      <c r="HT182" s="19">
        <f t="shared" ca="1" si="1438"/>
        <v>0</v>
      </c>
      <c r="HU182" s="19">
        <f t="shared" ca="1" si="1438"/>
        <v>0</v>
      </c>
      <c r="HV182" s="19">
        <f t="shared" ca="1" si="1438"/>
        <v>0</v>
      </c>
      <c r="HW182" s="19">
        <f t="shared" ca="1" si="1438"/>
        <v>0</v>
      </c>
      <c r="HX182" s="19">
        <f t="shared" ca="1" si="1438"/>
        <v>0</v>
      </c>
      <c r="HY182" s="19">
        <f t="shared" ca="1" si="1438"/>
        <v>0</v>
      </c>
      <c r="HZ182" s="19">
        <f t="shared" ca="1" si="1438"/>
        <v>0</v>
      </c>
      <c r="IA182" s="19">
        <f t="shared" ca="1" si="1438"/>
        <v>0</v>
      </c>
      <c r="IB182" s="19">
        <f t="shared" ca="1" si="1438"/>
        <v>0</v>
      </c>
      <c r="IC182" s="19">
        <f t="shared" ca="1" si="1438"/>
        <v>0</v>
      </c>
      <c r="ID182" s="19">
        <f t="shared" ca="1" si="1438"/>
        <v>0</v>
      </c>
      <c r="IE182" s="5">
        <f t="shared" ca="1" si="1439"/>
        <v>67</v>
      </c>
      <c r="IF182" s="9"/>
      <c r="IG182" s="5">
        <f t="shared" ca="1" si="1440"/>
        <v>1</v>
      </c>
      <c r="IH182" s="5" t="b">
        <f t="shared" ca="1" si="1440"/>
        <v>1</v>
      </c>
      <c r="II182" s="19">
        <f t="shared" ca="1" si="1441"/>
        <v>0</v>
      </c>
      <c r="IJ182" s="5">
        <f t="shared" ca="1" si="1440"/>
        <v>55</v>
      </c>
      <c r="IK182" s="19">
        <f t="shared" ca="1" si="1441"/>
        <v>1</v>
      </c>
      <c r="IL182" s="19">
        <f t="shared" ca="1" si="1441"/>
        <v>0</v>
      </c>
      <c r="IM182" s="19">
        <f t="shared" ca="1" si="1441"/>
        <v>0</v>
      </c>
      <c r="IN182" s="19">
        <f t="shared" ca="1" si="1441"/>
        <v>0</v>
      </c>
      <c r="IO182" s="19">
        <f t="shared" ca="1" si="1441"/>
        <v>0</v>
      </c>
      <c r="IP182" s="19">
        <f t="shared" ca="1" si="1441"/>
        <v>0</v>
      </c>
      <c r="IQ182" s="19">
        <f t="shared" ca="1" si="1441"/>
        <v>0</v>
      </c>
      <c r="IR182" s="19">
        <f t="shared" ca="1" si="1441"/>
        <v>0</v>
      </c>
      <c r="IS182" s="19">
        <f t="shared" ca="1" si="1441"/>
        <v>0</v>
      </c>
      <c r="IT182" s="19">
        <f t="shared" ca="1" si="1441"/>
        <v>0</v>
      </c>
      <c r="IU182" s="19">
        <f t="shared" ca="1" si="1441"/>
        <v>0</v>
      </c>
      <c r="IV182" s="19">
        <f t="shared" ca="1" si="1441"/>
        <v>0</v>
      </c>
      <c r="IW182" s="19">
        <f t="shared" ca="1" si="1441"/>
        <v>0</v>
      </c>
      <c r="IX182" s="19">
        <f t="shared" ca="1" si="1441"/>
        <v>0</v>
      </c>
      <c r="IY182" s="19">
        <f t="shared" ca="1" si="1441"/>
        <v>0</v>
      </c>
      <c r="IZ182" s="19">
        <f t="shared" ca="1" si="1441"/>
        <v>0</v>
      </c>
      <c r="JA182" s="19">
        <f t="shared" ca="1" si="1441"/>
        <v>0</v>
      </c>
      <c r="JB182" s="19">
        <f t="shared" ca="1" si="1441"/>
        <v>0</v>
      </c>
      <c r="JC182" s="19">
        <f t="shared" ca="1" si="1441"/>
        <v>0</v>
      </c>
      <c r="JD182" s="19">
        <f t="shared" ca="1" si="1441"/>
        <v>0</v>
      </c>
      <c r="JE182" s="19">
        <f t="shared" ca="1" si="1441"/>
        <v>0</v>
      </c>
      <c r="JF182" s="19">
        <f t="shared" ca="1" si="1441"/>
        <v>0</v>
      </c>
      <c r="JG182" s="5">
        <f t="shared" ca="1" si="1442"/>
        <v>1.2500000000000001E-2</v>
      </c>
      <c r="JH182" s="567">
        <f t="shared" ca="1" si="1442"/>
        <v>0</v>
      </c>
      <c r="JI182" s="5">
        <f t="shared" ca="1" si="1442"/>
        <v>6.25E-2</v>
      </c>
      <c r="JJ182" s="5">
        <f t="shared" ca="1" si="1442"/>
        <v>6.25E-2</v>
      </c>
      <c r="JK182" s="5">
        <f t="shared" ca="1" si="1442"/>
        <v>6.25E-2</v>
      </c>
      <c r="JL182" s="19">
        <f t="shared" ca="1" si="1441"/>
        <v>1</v>
      </c>
      <c r="JM182" s="19">
        <f t="shared" ca="1" si="1441"/>
        <v>0</v>
      </c>
      <c r="JN182" s="19">
        <f t="shared" ca="1" si="1441"/>
        <v>1</v>
      </c>
      <c r="JO182" s="9"/>
      <c r="JP182" s="5" t="b">
        <f t="shared" ca="1" si="1443"/>
        <v>0</v>
      </c>
      <c r="JQ182" s="19" t="b">
        <f t="shared" ca="1" si="1463"/>
        <v>1</v>
      </c>
      <c r="JR182" s="19">
        <f t="shared" ca="1" si="1463"/>
        <v>10.3</v>
      </c>
      <c r="JS182" s="5" t="b">
        <f t="shared" ca="1" si="1444"/>
        <v>0</v>
      </c>
      <c r="JT182" s="5" t="b">
        <f t="shared" ca="1" si="1444"/>
        <v>0</v>
      </c>
      <c r="JU182" s="5" t="b">
        <f t="shared" ca="1" si="1444"/>
        <v>1</v>
      </c>
      <c r="JV182" s="144">
        <f t="shared" ca="1" si="1464"/>
        <v>1</v>
      </c>
      <c r="JW182" s="144">
        <f t="shared" ca="1" si="1464"/>
        <v>1</v>
      </c>
      <c r="JX182" s="19" t="str">
        <f t="shared" ca="1" si="1465"/>
        <v>-</v>
      </c>
      <c r="JY182" s="19" t="str">
        <f t="shared" ca="1" si="1465"/>
        <v>-</v>
      </c>
      <c r="JZ182" s="19" t="str">
        <f t="shared" ca="1" si="1465"/>
        <v>-</v>
      </c>
      <c r="KA182" s="19" t="str">
        <f t="shared" ca="1" si="1465"/>
        <v>-</v>
      </c>
      <c r="KB182" s="19">
        <f t="shared" ca="1" si="1465"/>
        <v>1</v>
      </c>
      <c r="KC182" s="19">
        <f t="shared" ca="1" si="1465"/>
        <v>0.66</v>
      </c>
      <c r="KD182" s="19" t="str">
        <f t="shared" ca="1" si="1465"/>
        <v>-</v>
      </c>
      <c r="KE182" s="5" t="b" cm="1">
        <f t="array" aca="1" ref="KE182" ca="1">IF(OR(KF182:KM182&lt;&gt;"-"),TRUE,"-")</f>
        <v>1</v>
      </c>
      <c r="KF182" s="237">
        <f t="shared" ref="KF182:KM185" ca="1" si="1476">OFFSET(KF182,-1,0)</f>
        <v>2</v>
      </c>
      <c r="KG182" s="237">
        <f t="shared" ca="1" si="1476"/>
        <v>2</v>
      </c>
      <c r="KH182" s="237">
        <f t="shared" ca="1" si="1476"/>
        <v>2</v>
      </c>
      <c r="KI182" s="237">
        <f t="shared" ca="1" si="1476"/>
        <v>2</v>
      </c>
      <c r="KJ182" s="237">
        <f t="shared" ca="1" si="1476"/>
        <v>2</v>
      </c>
      <c r="KK182" s="237">
        <f t="shared" ca="1" si="1476"/>
        <v>2</v>
      </c>
      <c r="KL182" s="237">
        <f t="shared" ca="1" si="1476"/>
        <v>2</v>
      </c>
      <c r="KM182" s="237">
        <f t="shared" ca="1" si="1476"/>
        <v>2</v>
      </c>
      <c r="KN182" s="5" t="str">
        <f t="array" aca="1" ref="KN182" ca="1">IF(OR(KO182:KU182&lt;&gt;"-"),TRUE,"-")</f>
        <v>-</v>
      </c>
      <c r="KO182" s="19" t="str">
        <f t="shared" ca="1" si="1467"/>
        <v>-</v>
      </c>
      <c r="KP182" s="19" t="str">
        <f t="shared" ca="1" si="1467"/>
        <v>-</v>
      </c>
      <c r="KQ182" s="19" t="str">
        <f t="shared" ca="1" si="1467"/>
        <v>-</v>
      </c>
      <c r="KR182" s="19" t="str">
        <f t="shared" ca="1" si="1467"/>
        <v>-</v>
      </c>
      <c r="KS182" s="19" t="str">
        <f t="shared" ca="1" si="1467"/>
        <v>-</v>
      </c>
      <c r="KT182" s="19" t="str">
        <f t="shared" ca="1" si="1467"/>
        <v>-</v>
      </c>
      <c r="KU182" s="19" t="str">
        <f t="shared" ca="1" si="1467"/>
        <v>-</v>
      </c>
      <c r="KV182" s="19" t="b">
        <f t="shared" ca="1" si="1467"/>
        <v>0</v>
      </c>
      <c r="KW182" s="144">
        <f t="shared" ca="1" si="1446"/>
        <v>2</v>
      </c>
      <c r="KX182" s="19">
        <f t="shared" ca="1" si="1467"/>
        <v>2</v>
      </c>
      <c r="KY182" s="19" t="b">
        <f t="shared" ca="1" si="1467"/>
        <v>0</v>
      </c>
      <c r="KZ182" s="19" t="str">
        <f t="shared" ca="1" si="1467"/>
        <v>-</v>
      </c>
      <c r="LA182" s="5" t="str">
        <f t="shared" ca="1" si="1447"/>
        <v>-</v>
      </c>
      <c r="LB182" s="5" t="str">
        <f t="shared" ca="1" si="1447"/>
        <v>-</v>
      </c>
      <c r="LC182" s="5" t="str">
        <f t="shared" ca="1" si="1447"/>
        <v>-</v>
      </c>
      <c r="LD182" s="5" t="str">
        <f t="shared" ca="1" si="1447"/>
        <v>-</v>
      </c>
      <c r="LE182" s="19" t="b">
        <f t="shared" ca="1" si="1468"/>
        <v>0</v>
      </c>
      <c r="LF182" s="19" t="str">
        <f t="shared" ca="1" si="1468"/>
        <v>-</v>
      </c>
      <c r="LG182" s="19" t="str">
        <f ca="1">OFFSET(LG$5,$B182,0)</f>
        <v>-</v>
      </c>
      <c r="LH182" s="19" t="b">
        <f ca="1">OFFSET(LH$5,$B182,0)</f>
        <v>1</v>
      </c>
      <c r="LI182" s="19">
        <f t="shared" ca="1" si="1468"/>
        <v>0.75</v>
      </c>
      <c r="LJ182" s="19">
        <f t="shared" ca="1" si="1468"/>
        <v>0.75</v>
      </c>
      <c r="LK182" s="19">
        <f t="shared" ca="1" si="1468"/>
        <v>0.99</v>
      </c>
      <c r="LL182" s="19">
        <f t="shared" ca="1" si="1468"/>
        <v>0.5</v>
      </c>
      <c r="LM182" s="19">
        <f t="shared" ca="1" si="1468"/>
        <v>0</v>
      </c>
      <c r="LN182" s="19">
        <f t="shared" ca="1" si="1468"/>
        <v>0</v>
      </c>
      <c r="LO182" s="19" t="str">
        <f t="shared" ca="1" si="1468"/>
        <v>-</v>
      </c>
      <c r="LP182" s="5" t="str" cm="1">
        <f t="array" aca="1" ref="LP182" ca="1">INDEX(i.meatgrid,$Q182,LP$7)</f>
        <v>-</v>
      </c>
      <c r="LQ182" s="5" t="str" cm="1">
        <f t="array" aca="1" ref="LQ182" ca="1">INDEX(i.meatgrid,$Q182,LQ$7)</f>
        <v>-</v>
      </c>
      <c r="LR182" s="19" t="str">
        <f t="shared" ca="1" si="1448"/>
        <v>-</v>
      </c>
      <c r="LS182" s="5">
        <f t="shared" ca="1" si="1449"/>
        <v>1</v>
      </c>
      <c r="LT182" s="9"/>
      <c r="LU182" s="19">
        <f t="shared" ca="1" si="1448"/>
        <v>70</v>
      </c>
      <c r="LV182" s="19">
        <f t="shared" ca="1" si="1450"/>
        <v>50</v>
      </c>
      <c r="LW182" s="19">
        <f t="shared" ca="1" si="1450"/>
        <v>80</v>
      </c>
      <c r="LX182" s="19">
        <f t="shared" ca="1" si="1450"/>
        <v>50</v>
      </c>
      <c r="LY182" s="5" t="b" cm="1">
        <f t="array" aca="1" ref="LY182" ca="1">INDEX(i.meatgrid,$Q182,LY$7)</f>
        <v>0</v>
      </c>
      <c r="LZ182" s="5" t="b" cm="1">
        <f t="array" aca="1" ref="LZ182" ca="1">INDEX(i.meatgrid,$Q182,LZ$7)</f>
        <v>0</v>
      </c>
      <c r="MA182" s="5" cm="1">
        <f t="array" aca="1" ref="MA182" ca="1">INDEX(i.meatgrid,$Q182,MA$7)</f>
        <v>40</v>
      </c>
      <c r="MB182" s="5" t="str" cm="1">
        <f t="array" aca="1" ref="MB182" ca="1">INDEX(i.meatgrid,$Q182,MB$7)</f>
        <v>-</v>
      </c>
      <c r="MC182" s="19">
        <f t="shared" ca="1" si="1451"/>
        <v>1</v>
      </c>
      <c r="MD182" s="5">
        <f t="shared" ca="1" si="1452"/>
        <v>1</v>
      </c>
      <c r="ME182" s="5" cm="1">
        <f t="array" aca="1" ref="ME182" ca="1">INDEX(i.meatgrid,$Q182,ME$7)</f>
        <v>1</v>
      </c>
      <c r="MF182" s="5" cm="1">
        <f t="array" aca="1" ref="MF182" ca="1">INDEX(i.meatgrid,$Q182,MF$7)</f>
        <v>0</v>
      </c>
      <c r="MG182" s="5" cm="1">
        <f t="array" aca="1" ref="MG182" ca="1">INDEX(i.meatgrid,$Q182,MG$7)</f>
        <v>0</v>
      </c>
      <c r="MH182" s="5" cm="1">
        <f t="array" aca="1" ref="MH182" ca="1">INDEX(i.meatgrid,$Q182,MH$7)</f>
        <v>0</v>
      </c>
      <c r="MI182" s="5" cm="1">
        <f t="array" aca="1" ref="MI182" ca="1">INDEX(i.meatgrid,$Q182,MI$7)</f>
        <v>0</v>
      </c>
      <c r="MJ182" s="5" cm="1">
        <f t="array" aca="1" ref="MJ182" ca="1">INDEX(i.meatgrid,$Q182,MJ$7)</f>
        <v>1</v>
      </c>
      <c r="MK182" s="5" cm="1">
        <f t="array" aca="1" ref="MK182" ca="1">INDEX(i.meatgrid,$Q182,MK$7)</f>
        <v>1</v>
      </c>
      <c r="ML182" s="5" cm="1">
        <f t="array" aca="1" ref="ML182" ca="1">INDEX(i.meatgrid,$Q182,ML$7)</f>
        <v>1</v>
      </c>
      <c r="MM182" s="19">
        <f t="shared" ca="1" si="1453"/>
        <v>1</v>
      </c>
      <c r="MN182" s="9"/>
      <c r="MO182" s="19" t="b">
        <f t="shared" ca="1" si="1454"/>
        <v>0</v>
      </c>
      <c r="MP182" s="19" t="b">
        <f t="shared" ca="1" si="1454"/>
        <v>0</v>
      </c>
      <c r="MQ182" s="19">
        <f t="shared" ca="1" si="1454"/>
        <v>1</v>
      </c>
      <c r="MR182" s="19">
        <f t="shared" ca="1" si="1454"/>
        <v>0.75</v>
      </c>
      <c r="MS182" s="19">
        <f t="shared" ca="1" si="1454"/>
        <v>0.75</v>
      </c>
      <c r="MT182" s="19">
        <f t="shared" ca="1" si="1454"/>
        <v>0.8</v>
      </c>
      <c r="MU182" s="19">
        <f t="shared" ca="1" si="1454"/>
        <v>0.82499999999999996</v>
      </c>
      <c r="MV182" s="19">
        <f t="shared" ca="1" si="1454"/>
        <v>0.875</v>
      </c>
      <c r="MW182" s="19">
        <f t="shared" ca="1" si="1454"/>
        <v>0.9</v>
      </c>
      <c r="MX182" s="19">
        <f t="shared" ca="1" si="1454"/>
        <v>1</v>
      </c>
      <c r="MY182" s="19">
        <f t="shared" ca="1" si="1454"/>
        <v>0.875</v>
      </c>
      <c r="MZ182" s="19" t="b">
        <f t="shared" ca="1" si="1454"/>
        <v>1</v>
      </c>
      <c r="NA182" s="19">
        <f t="shared" ca="1" si="1454"/>
        <v>74.989999999999995</v>
      </c>
      <c r="NB182" s="19" t="str">
        <f t="shared" ca="1" si="1454"/>
        <v>-</v>
      </c>
      <c r="NC182" s="19" t="str">
        <f t="shared" ca="1" si="1454"/>
        <v>-</v>
      </c>
      <c r="ND182" s="19" t="str">
        <f t="shared" ca="1" si="1454"/>
        <v>-</v>
      </c>
      <c r="NE182" s="19" t="str">
        <f t="shared" ca="1" si="1455"/>
        <v>-</v>
      </c>
      <c r="NF182" s="19" t="str">
        <f t="shared" ca="1" si="1455"/>
        <v>-</v>
      </c>
      <c r="NG182" s="19" t="str">
        <f t="shared" ca="1" si="1455"/>
        <v>-</v>
      </c>
      <c r="NH182" s="19" t="str">
        <f t="shared" ca="1" si="1455"/>
        <v>-</v>
      </c>
      <c r="NI182" s="19">
        <f t="shared" ca="1" si="1455"/>
        <v>36.99</v>
      </c>
      <c r="NJ182" s="19">
        <f t="shared" ca="1" si="1455"/>
        <v>36.99</v>
      </c>
      <c r="NK182" s="19" t="str">
        <f t="shared" ca="1" si="1455"/>
        <v>-</v>
      </c>
      <c r="NL182" s="19" t="str">
        <f t="shared" ca="1" si="1455"/>
        <v>-</v>
      </c>
      <c r="NM182" s="19" t="str">
        <f t="shared" ca="1" si="1455"/>
        <v>-</v>
      </c>
      <c r="NN182" s="19" t="str">
        <f t="shared" ca="1" si="1455"/>
        <v>-</v>
      </c>
      <c r="NO182" s="19" t="str">
        <f t="shared" ca="1" si="1455"/>
        <v>-</v>
      </c>
      <c r="NP182" s="19">
        <f t="shared" ca="1" si="1455"/>
        <v>49.99</v>
      </c>
      <c r="NQ182" s="19">
        <f t="shared" ca="1" si="1455"/>
        <v>49.99</v>
      </c>
      <c r="NR182" s="19">
        <f t="shared" ca="1" si="1455"/>
        <v>49.99</v>
      </c>
      <c r="NS182" s="19">
        <f t="shared" ca="1" si="1455"/>
        <v>49.99</v>
      </c>
      <c r="NT182" s="19">
        <f t="shared" ca="1" si="1455"/>
        <v>49.99</v>
      </c>
      <c r="NU182" s="19">
        <f t="shared" ca="1" si="1455"/>
        <v>49.99</v>
      </c>
      <c r="NV182" s="19">
        <f t="shared" ca="1" si="1455"/>
        <v>49.99</v>
      </c>
      <c r="NW182" s="19">
        <f t="shared" ca="1" si="1455"/>
        <v>49.99</v>
      </c>
      <c r="NX182" s="19">
        <f t="shared" ca="1" si="1455"/>
        <v>412.99</v>
      </c>
      <c r="NY182" s="19">
        <f t="shared" ca="1" si="1455"/>
        <v>412.99</v>
      </c>
      <c r="NZ182" s="19" t="str">
        <f t="shared" ca="1" si="1455"/>
        <v>-</v>
      </c>
      <c r="OA182" s="19" t="str">
        <f t="shared" ca="1" si="1455"/>
        <v>-</v>
      </c>
      <c r="OB182" s="19" t="str">
        <f t="shared" ca="1" si="1455"/>
        <v>-</v>
      </c>
      <c r="OC182" s="19" t="str">
        <f t="shared" ca="1" si="1455"/>
        <v>-</v>
      </c>
      <c r="OD182" s="19" t="str">
        <f t="shared" ca="1" si="1455"/>
        <v>-</v>
      </c>
      <c r="OE182" s="19">
        <f t="shared" ca="1" si="1455"/>
        <v>6.8900000000000006</v>
      </c>
      <c r="OF182" s="19">
        <f t="shared" ca="1" si="1455"/>
        <v>6.8900000000000006</v>
      </c>
      <c r="OG182" s="19">
        <f t="shared" ca="1" si="1455"/>
        <v>6.8900000000000006</v>
      </c>
      <c r="OH182" s="19">
        <f t="shared" ca="1" si="1455"/>
        <v>6.8900000000000006</v>
      </c>
      <c r="OI182" s="19">
        <f t="shared" ca="1" si="1455"/>
        <v>6.8900000000000006</v>
      </c>
      <c r="OJ182" s="19">
        <f t="shared" ca="1" si="1455"/>
        <v>6.8900000000000006</v>
      </c>
      <c r="OK182" s="19">
        <f t="shared" ca="1" si="1455"/>
        <v>6.8900000000000006</v>
      </c>
      <c r="OL182" s="19">
        <f t="shared" ca="1" si="1455"/>
        <v>6.8900000000000006</v>
      </c>
      <c r="OM182" s="19">
        <f t="shared" ca="1" si="1455"/>
        <v>346.99</v>
      </c>
      <c r="ON182" s="19">
        <f t="shared" ca="1" si="1455"/>
        <v>346.99</v>
      </c>
      <c r="OO182" s="19" t="str">
        <f t="shared" ca="1" si="1455"/>
        <v>-</v>
      </c>
      <c r="OP182" s="19" t="str">
        <f t="shared" ca="1" si="1455"/>
        <v>-</v>
      </c>
      <c r="OQ182" s="19" t="str">
        <f t="shared" ca="1" si="1455"/>
        <v>-</v>
      </c>
      <c r="OR182" s="19" t="str">
        <f t="shared" ca="1" si="1455"/>
        <v>-</v>
      </c>
      <c r="OS182" s="19" t="str">
        <f t="shared" ca="1" si="1455"/>
        <v>-</v>
      </c>
      <c r="OT182" s="19">
        <f t="shared" ca="1" si="1455"/>
        <v>0</v>
      </c>
      <c r="OU182" s="24">
        <v>0</v>
      </c>
    </row>
    <row r="183" spans="1:411" outlineLevel="2">
      <c r="A183" s="21">
        <f t="shared" si="158"/>
        <v>178</v>
      </c>
      <c r="B183" s="222">
        <f t="shared" ca="1" si="1469"/>
        <v>175</v>
      </c>
      <c r="C183">
        <v>204</v>
      </c>
      <c r="D183" s="144" t="str">
        <f t="shared" ca="1" si="1418"/>
        <v>GSM</v>
      </c>
      <c r="E183" t="b">
        <v>0</v>
      </c>
      <c r="F183" t="b">
        <v>0</v>
      </c>
      <c r="G183" t="b">
        <f t="shared" si="1419"/>
        <v>0</v>
      </c>
      <c r="H183" s="237">
        <f t="shared" ca="1" si="1470"/>
        <v>2</v>
      </c>
      <c r="I183" s="237">
        <f t="shared" ca="1" si="1470"/>
        <v>1</v>
      </c>
      <c r="J183" s="237" t="str">
        <f t="shared" ca="1" si="1470"/>
        <v/>
      </c>
      <c r="K183" s="237">
        <f t="shared" ca="1" si="1470"/>
        <v>2</v>
      </c>
      <c r="L183" s="237">
        <f t="shared" ca="1" si="1456"/>
        <v>2</v>
      </c>
      <c r="M183" s="237">
        <f t="shared" ca="1" si="1456"/>
        <v>3</v>
      </c>
      <c r="N183" s="237">
        <f t="shared" ca="1" si="1456"/>
        <v>3</v>
      </c>
      <c r="O183" s="237">
        <f t="shared" ca="1" si="1456"/>
        <v>1</v>
      </c>
      <c r="P183" s="237">
        <f t="shared" ca="1" si="1456"/>
        <v>1</v>
      </c>
      <c r="Q183" s="237">
        <f t="shared" ca="1" si="1456"/>
        <v>4</v>
      </c>
      <c r="R183" s="237">
        <f t="shared" ca="1" si="1456"/>
        <v>1</v>
      </c>
      <c r="S183" s="237">
        <f t="shared" ca="1" si="1456"/>
        <v>1</v>
      </c>
      <c r="T183" s="237">
        <f t="shared" ca="1" si="1456"/>
        <v>1</v>
      </c>
      <c r="U183" s="275"/>
      <c r="V183" s="275"/>
      <c r="W183" s="237">
        <f t="shared" ca="1" si="1457"/>
        <v>0</v>
      </c>
      <c r="X183" s="275"/>
      <c r="Y183" s="275">
        <f t="shared" ca="1" si="1458"/>
        <v>0</v>
      </c>
      <c r="Z183" s="275">
        <f t="shared" ca="1" si="1458"/>
        <v>0</v>
      </c>
      <c r="AA183" s="275">
        <f t="shared" ca="1" si="1458"/>
        <v>0</v>
      </c>
      <c r="AB183" s="275">
        <f t="shared" ca="1" si="1458"/>
        <v>0</v>
      </c>
      <c r="AC183" s="275">
        <f t="shared" ca="1" si="1458"/>
        <v>0</v>
      </c>
      <c r="AD183" s="275">
        <f t="shared" ca="1" si="1458"/>
        <v>0</v>
      </c>
      <c r="AE183" s="275">
        <f t="shared" ca="1" si="1458"/>
        <v>0</v>
      </c>
      <c r="AF183" s="144">
        <f ca="1">INDEX(CHOOSE($N183,DataAutumn!i.AdultDrys,DataWinter!i.AdultDrys,DataSpring!i.AdultDrys),1,$M183)</f>
        <v>3</v>
      </c>
      <c r="AG183" s="5">
        <f t="shared" ca="1" si="1420"/>
        <v>1</v>
      </c>
      <c r="AH183" s="5">
        <f t="shared" ca="1" si="1420"/>
        <v>1</v>
      </c>
      <c r="AI183" s="5">
        <f t="shared" ca="1" si="1421"/>
        <v>1</v>
      </c>
      <c r="AJ183">
        <f t="shared" ca="1" si="1422"/>
        <v>5</v>
      </c>
      <c r="AL183" s="231" t="str">
        <f ca="1">TEXT(LEFT(OFFSET(AL183,-1,0),5)+1,"00000")&amp;MID(OFFSET(AL183,-1,0),6,FIND(" ",OFFSET(AL183,-1,0),7)-5)
&amp; $D183           &amp; " Day"&amp;INDEX(i.DOY,$N183,1)              &amp; IF($IG183=0," FWM","")&amp;IF($IG183=1," MWM","")&amp;IF($IG183=5," Mat","")&amp;IF($IH183=TRUE,"&amp;BBT","    ")
&amp;INDEX(DataMaster!$B$98:$B$105,$Q183,0)    &amp;IF(JQ183," SR"&amp;JR183,"")&amp; " WP"&amp;TEXT($MC183*100,"000p")           &amp; " MP"&amp;TEXT($MD183*100,"000p")           &amp; " GP"&amp;TEXT($MM183*100,"000p")
&amp; " (F"&amp;3+COUNTIF($CV183:$CY183,TRUE)&amp;3&amp;"N"&amp;$DM183&amp;$DN183&amp;")"</f>
        <v>00004 FeedSupply_DSP GSM Day204 MWM&amp;BBTPrime SR10.3 WP100p MP100p GP100p (F33N33)</v>
      </c>
      <c r="AM183" s="9" t="str">
        <f ca="1">IF(COUNTIF(AL$5:AL183,AL183)=1,"-","Dup")</f>
        <v>-</v>
      </c>
      <c r="AN183" s="9"/>
      <c r="AO183" s="237" t="str">
        <f t="shared" ca="1" si="1471"/>
        <v>-</v>
      </c>
      <c r="AP183" s="237" t="str">
        <f t="shared" ca="1" si="1471"/>
        <v>-</v>
      </c>
      <c r="AQ183" s="237" t="str">
        <f t="shared" ca="1" si="1471"/>
        <v>-</v>
      </c>
      <c r="AR183" s="237" t="str">
        <f t="shared" ca="1" si="1471"/>
        <v>-</v>
      </c>
      <c r="AS183" s="237" t="str">
        <f t="shared" ca="1" si="1471"/>
        <v>-</v>
      </c>
      <c r="AT183" s="237" t="str">
        <f t="shared" ca="1" si="1471"/>
        <v>-</v>
      </c>
      <c r="AU183" s="237" t="str">
        <f t="shared" ca="1" si="1471"/>
        <v>-</v>
      </c>
      <c r="AV183" s="237" t="str">
        <f t="shared" ca="1" si="1471"/>
        <v>-</v>
      </c>
      <c r="AW183" s="9"/>
      <c r="AX183" s="5" t="b">
        <f t="shared" ca="1" si="1423"/>
        <v>0</v>
      </c>
      <c r="AY183" s="5" t="str">
        <f t="shared" ca="1" si="1423"/>
        <v>-</v>
      </c>
      <c r="AZ183" s="5" t="b">
        <f t="shared" ca="1" si="1423"/>
        <v>0</v>
      </c>
      <c r="BA183" s="5" t="b">
        <f t="shared" ca="1" si="1423"/>
        <v>1</v>
      </c>
      <c r="BB183" s="5" t="b">
        <f t="shared" ca="1" si="1423"/>
        <v>1</v>
      </c>
      <c r="BC183" s="144">
        <f t="shared" ca="1" si="1423"/>
        <v>0</v>
      </c>
      <c r="BD183" s="19" t="b">
        <f t="shared" ca="1" si="1424"/>
        <v>1</v>
      </c>
      <c r="BE183" s="9"/>
      <c r="BF183" s="5" t="str">
        <f t="shared" ca="1" si="1425"/>
        <v>-</v>
      </c>
      <c r="BG183" s="19" t="str">
        <f t="shared" ca="1" si="1426"/>
        <v>-</v>
      </c>
      <c r="BH183" s="19" t="str">
        <f t="shared" ca="1" si="1426"/>
        <v>-</v>
      </c>
      <c r="BI183" s="19" t="str">
        <f t="shared" ca="1" si="1426"/>
        <v>-</v>
      </c>
      <c r="BJ183" s="5" t="str">
        <f t="shared" ca="1" si="1427"/>
        <v>-</v>
      </c>
      <c r="BK183" s="19" t="str">
        <f t="shared" ca="1" si="1428"/>
        <v>-</v>
      </c>
      <c r="BL183" s="5" t="str">
        <f t="shared" ca="1" si="1429"/>
        <v>-</v>
      </c>
      <c r="BM183" s="19" t="str">
        <f t="shared" ca="1" si="1430"/>
        <v>-</v>
      </c>
      <c r="BN183" s="19" t="str">
        <f t="shared" ca="1" si="1430"/>
        <v>-</v>
      </c>
      <c r="BO183" s="19" t="str">
        <f t="shared" ca="1" si="1430"/>
        <v>-</v>
      </c>
      <c r="BP183" s="5" t="str">
        <f t="shared" ca="1" si="1431"/>
        <v>-</v>
      </c>
      <c r="BQ183" s="9"/>
      <c r="BR183" s="19" t="str">
        <f t="shared" ca="1" si="1432"/>
        <v>-</v>
      </c>
      <c r="BS183" s="19" t="str">
        <f t="shared" ca="1" si="1432"/>
        <v>-</v>
      </c>
      <c r="BT183" s="19" t="str">
        <f t="shared" ca="1" si="1432"/>
        <v>-</v>
      </c>
      <c r="BU183" s="19" t="str">
        <f t="shared" ca="1" si="1432"/>
        <v>-</v>
      </c>
      <c r="BV183" s="19" t="str">
        <f t="shared" ca="1" si="1432"/>
        <v>-</v>
      </c>
      <c r="BW183" s="19" t="str">
        <f t="shared" ca="1" si="1432"/>
        <v>-</v>
      </c>
      <c r="BX183" s="19" t="str">
        <f t="shared" ca="1" si="1432"/>
        <v>-</v>
      </c>
      <c r="BY183" s="19" t="str">
        <f t="shared" ca="1" si="1432"/>
        <v>-</v>
      </c>
      <c r="BZ183" s="19" t="str">
        <f t="shared" ca="1" si="1432"/>
        <v>-</v>
      </c>
      <c r="CA183" s="19" t="str">
        <f t="shared" ca="1" si="1432"/>
        <v>-</v>
      </c>
      <c r="CB183" s="9"/>
      <c r="CC183" s="237" t="b">
        <f t="shared" ref="CC183:CG185" ca="1" si="1477">OFFSET(CC183,-1,0)</f>
        <v>1</v>
      </c>
      <c r="CD183" s="12" t="b">
        <v>0</v>
      </c>
      <c r="CE183" s="237" t="b">
        <f t="shared" ca="1" si="1477"/>
        <v>1</v>
      </c>
      <c r="CF183" s="251">
        <f t="shared" ca="1" si="1472"/>
        <v>2334105</v>
      </c>
      <c r="CG183" s="237" t="b">
        <f t="shared" ca="1" si="1477"/>
        <v>0</v>
      </c>
      <c r="CH183" s="12" t="s">
        <v>34</v>
      </c>
      <c r="CI183" s="19" t="b">
        <f t="shared" ca="1" si="1460"/>
        <v>1</v>
      </c>
      <c r="CJ183" s="237">
        <f t="shared" ca="1" si="1473"/>
        <v>34104</v>
      </c>
      <c r="CK183" s="19" t="str">
        <f t="shared" ca="1" si="1460"/>
        <v>-</v>
      </c>
      <c r="CL183" s="19">
        <f t="shared" ca="1" si="1460"/>
        <v>1</v>
      </c>
      <c r="CM183" s="19">
        <f t="shared" ca="1" si="1460"/>
        <v>1</v>
      </c>
      <c r="CN183" s="9"/>
      <c r="CO183" s="444">
        <v>652</v>
      </c>
      <c r="CP183" s="444">
        <v>686</v>
      </c>
      <c r="CQ183" s="444">
        <v>721</v>
      </c>
      <c r="CR183" s="152">
        <v>378</v>
      </c>
      <c r="CS183" s="152">
        <v>413</v>
      </c>
      <c r="CT183" s="152">
        <v>448</v>
      </c>
      <c r="CU183" s="19" t="str">
        <f t="shared" ca="1" si="1434"/>
        <v>-</v>
      </c>
      <c r="CV183" s="12" t="b">
        <v>0</v>
      </c>
      <c r="CW183" s="12" t="b">
        <v>0</v>
      </c>
      <c r="CX183" s="12" t="b">
        <v>0</v>
      </c>
      <c r="CY183" s="12" t="b">
        <v>0</v>
      </c>
      <c r="CZ183" s="19" t="b">
        <f t="shared" ca="1" si="1434"/>
        <v>1</v>
      </c>
      <c r="DA183" s="19">
        <f t="shared" ca="1" si="1434"/>
        <v>0</v>
      </c>
      <c r="DB183" s="19">
        <f t="shared" ca="1" si="1434"/>
        <v>0</v>
      </c>
      <c r="DC183" s="19">
        <f t="shared" ca="1" si="1434"/>
        <v>0</v>
      </c>
      <c r="DD183" s="19">
        <f t="shared" ca="1" si="1434"/>
        <v>0</v>
      </c>
      <c r="DE183" s="19">
        <f t="shared" ca="1" si="1434"/>
        <v>0</v>
      </c>
      <c r="DF183" s="19">
        <f t="shared" ca="1" si="1434"/>
        <v>0</v>
      </c>
      <c r="DG183" s="19">
        <f t="shared" ca="1" si="1434"/>
        <v>0</v>
      </c>
      <c r="DH183" s="19">
        <f t="shared" ca="1" si="1434"/>
        <v>0</v>
      </c>
      <c r="DI183" s="19">
        <f t="shared" ca="1" si="1434"/>
        <v>0</v>
      </c>
      <c r="DJ183" s="19">
        <f t="shared" ca="1" si="1434"/>
        <v>0</v>
      </c>
      <c r="DK183" s="19">
        <f t="shared" ca="1" si="1434"/>
        <v>0</v>
      </c>
      <c r="DL183" s="19">
        <f t="shared" ca="1" si="1435"/>
        <v>0</v>
      </c>
      <c r="DM183" s="12">
        <v>3</v>
      </c>
      <c r="DN183" s="12">
        <v>3</v>
      </c>
      <c r="DO183" s="19">
        <f t="shared" ca="1" si="1474"/>
        <v>0</v>
      </c>
      <c r="DP183" s="12">
        <v>1</v>
      </c>
      <c r="DQ183" s="12">
        <v>-1</v>
      </c>
      <c r="DR183" s="19" t="str">
        <f t="shared" ca="1" si="1435"/>
        <v>-</v>
      </c>
      <c r="DS183" s="19" t="str">
        <f t="shared" ca="1" si="1435"/>
        <v>-</v>
      </c>
      <c r="DT183" s="19" t="str">
        <f t="shared" ca="1" si="1435"/>
        <v>-</v>
      </c>
      <c r="DU183" s="251">
        <f t="shared" ca="1" si="1461"/>
        <v>0</v>
      </c>
      <c r="DV183" s="251">
        <f t="shared" si="1475"/>
        <v>1</v>
      </c>
      <c r="DW183" s="251">
        <f t="shared" si="1462"/>
        <v>-1</v>
      </c>
      <c r="DX183" s="19" t="str">
        <f t="shared" ca="1" si="1435"/>
        <v>-</v>
      </c>
      <c r="DY183" s="19" t="str">
        <f t="shared" ca="1" si="1435"/>
        <v>-</v>
      </c>
      <c r="DZ183" s="19" t="str">
        <f t="shared" ca="1" si="1435"/>
        <v>-</v>
      </c>
      <c r="EA183" s="19" t="str">
        <f t="shared" ca="1" si="1435"/>
        <v>-</v>
      </c>
      <c r="EB183" s="19" t="str">
        <f t="shared" ca="1" si="1435"/>
        <v>-</v>
      </c>
      <c r="EC183" s="19" t="str">
        <f t="shared" ca="1" si="1435"/>
        <v>-</v>
      </c>
      <c r="ED183" s="19">
        <f t="shared" ca="1" si="1435"/>
        <v>0</v>
      </c>
      <c r="EE183" s="19">
        <f t="shared" ca="1" si="1435"/>
        <v>0</v>
      </c>
      <c r="EF183" s="19">
        <f t="shared" ca="1" si="1435"/>
        <v>0</v>
      </c>
      <c r="EG183" s="19">
        <f t="shared" ca="1" si="1435"/>
        <v>0</v>
      </c>
      <c r="EH183" s="19">
        <f t="shared" ca="1" si="1435"/>
        <v>0</v>
      </c>
      <c r="EI183" s="19">
        <f t="shared" ca="1" si="1435"/>
        <v>0</v>
      </c>
      <c r="EJ183" s="19">
        <f t="shared" ca="1" si="1435"/>
        <v>0</v>
      </c>
      <c r="EK183" s="19">
        <f t="shared" ca="1" si="1435"/>
        <v>0</v>
      </c>
      <c r="EL183" s="19">
        <f t="shared" ca="1" si="1435"/>
        <v>0</v>
      </c>
      <c r="EM183" s="19">
        <f t="shared" ca="1" si="1435"/>
        <v>0</v>
      </c>
      <c r="EN183" s="19">
        <f t="shared" ca="1" si="1435"/>
        <v>0</v>
      </c>
      <c r="EO183" s="19">
        <f t="shared" ca="1" si="1435"/>
        <v>0</v>
      </c>
      <c r="EP183" s="19">
        <f t="shared" ca="1" si="1435"/>
        <v>0</v>
      </c>
      <c r="EQ183" s="19">
        <f t="shared" ca="1" si="1435"/>
        <v>0</v>
      </c>
      <c r="ER183" s="19">
        <f t="shared" ca="1" si="1435"/>
        <v>0</v>
      </c>
      <c r="ES183" s="19">
        <f t="shared" ca="1" si="1435"/>
        <v>0</v>
      </c>
      <c r="ET183" s="19">
        <f t="shared" ca="1" si="1436"/>
        <v>0</v>
      </c>
      <c r="EU183" s="19">
        <f t="shared" ca="1" si="1436"/>
        <v>0</v>
      </c>
      <c r="EV183" s="19">
        <f t="shared" ca="1" si="1436"/>
        <v>0</v>
      </c>
      <c r="EW183" s="19">
        <f t="shared" ca="1" si="1436"/>
        <v>0</v>
      </c>
      <c r="EX183" s="19">
        <f t="shared" ca="1" si="1436"/>
        <v>0</v>
      </c>
      <c r="EY183" s="19">
        <f t="shared" ca="1" si="1436"/>
        <v>0</v>
      </c>
      <c r="EZ183" s="19">
        <f t="shared" ca="1" si="1436"/>
        <v>0</v>
      </c>
      <c r="FA183" s="19">
        <f t="shared" ca="1" si="1436"/>
        <v>0</v>
      </c>
      <c r="FB183" s="19">
        <f t="shared" ca="1" si="1436"/>
        <v>0</v>
      </c>
      <c r="FC183" s="19">
        <f t="shared" ca="1" si="1436"/>
        <v>0</v>
      </c>
      <c r="FD183" s="19">
        <f t="shared" ca="1" si="1436"/>
        <v>0</v>
      </c>
      <c r="FE183" s="19">
        <f t="shared" ca="1" si="1436"/>
        <v>0</v>
      </c>
      <c r="FF183" s="19">
        <f t="shared" ca="1" si="1436"/>
        <v>0</v>
      </c>
      <c r="FG183" s="19">
        <f t="shared" ca="1" si="1436"/>
        <v>0</v>
      </c>
      <c r="FH183" s="19">
        <f t="shared" ca="1" si="1436"/>
        <v>0</v>
      </c>
      <c r="FI183" s="19">
        <f t="shared" ca="1" si="1436"/>
        <v>0</v>
      </c>
      <c r="FJ183" s="19">
        <f t="shared" ca="1" si="1437"/>
        <v>0</v>
      </c>
      <c r="FK183" s="19">
        <f t="shared" ca="1" si="1437"/>
        <v>0</v>
      </c>
      <c r="FL183" s="19">
        <f t="shared" ca="1" si="1437"/>
        <v>0</v>
      </c>
      <c r="FM183" s="19">
        <f t="shared" ca="1" si="1437"/>
        <v>0</v>
      </c>
      <c r="FN183" s="19">
        <f t="shared" ca="1" si="1437"/>
        <v>0</v>
      </c>
      <c r="FO183" s="19">
        <f t="shared" ca="1" si="1437"/>
        <v>0</v>
      </c>
      <c r="FP183" s="19">
        <f t="shared" ca="1" si="1437"/>
        <v>0</v>
      </c>
      <c r="FQ183" s="19">
        <f t="shared" ca="1" si="1437"/>
        <v>0</v>
      </c>
      <c r="FR183" s="19">
        <f t="shared" ca="1" si="1437"/>
        <v>0</v>
      </c>
      <c r="FS183" s="19">
        <f t="shared" ca="1" si="1437"/>
        <v>0</v>
      </c>
      <c r="FT183" s="19">
        <f t="shared" ca="1" si="1437"/>
        <v>0</v>
      </c>
      <c r="FU183" s="19">
        <f t="shared" ca="1" si="1437"/>
        <v>0</v>
      </c>
      <c r="FV183" s="19">
        <f t="shared" ca="1" si="1437"/>
        <v>0</v>
      </c>
      <c r="FW183" s="19">
        <f t="shared" ca="1" si="1437"/>
        <v>0</v>
      </c>
      <c r="FX183" s="19">
        <f t="shared" ca="1" si="1437"/>
        <v>0</v>
      </c>
      <c r="FY183" s="19">
        <f t="shared" ca="1" si="1437"/>
        <v>0</v>
      </c>
      <c r="FZ183" s="19">
        <f t="shared" ca="1" si="1437"/>
        <v>0</v>
      </c>
      <c r="GA183" s="19">
        <f t="shared" ca="1" si="1437"/>
        <v>0</v>
      </c>
      <c r="GB183" s="19">
        <f t="shared" ca="1" si="1437"/>
        <v>0</v>
      </c>
      <c r="GC183" s="19">
        <f t="shared" ca="1" si="1437"/>
        <v>0</v>
      </c>
      <c r="GD183" s="19">
        <f t="shared" ca="1" si="1437"/>
        <v>0</v>
      </c>
      <c r="GE183" s="19">
        <f t="shared" ca="1" si="1437"/>
        <v>0</v>
      </c>
      <c r="GF183" s="19">
        <f t="shared" ca="1" si="1437"/>
        <v>0</v>
      </c>
      <c r="GG183" s="19">
        <f t="shared" ca="1" si="1437"/>
        <v>0</v>
      </c>
      <c r="GH183" s="19">
        <f t="shared" ca="1" si="1437"/>
        <v>0</v>
      </c>
      <c r="GI183" s="19">
        <f t="shared" ca="1" si="1437"/>
        <v>0</v>
      </c>
      <c r="GJ183" s="19">
        <f t="shared" ca="1" si="1437"/>
        <v>0</v>
      </c>
      <c r="GK183" s="19">
        <f t="shared" ca="1" si="1437"/>
        <v>0</v>
      </c>
      <c r="GL183" s="19">
        <f t="shared" ca="1" si="1437"/>
        <v>0</v>
      </c>
      <c r="GM183" s="19">
        <f t="shared" ca="1" si="1437"/>
        <v>0</v>
      </c>
      <c r="GN183" s="19">
        <f t="shared" ca="1" si="1437"/>
        <v>0</v>
      </c>
      <c r="GO183" s="19">
        <f t="shared" ca="1" si="1437"/>
        <v>0</v>
      </c>
      <c r="GP183" s="19">
        <f t="shared" ca="1" si="1437"/>
        <v>0</v>
      </c>
      <c r="GQ183" s="19">
        <f t="shared" ca="1" si="1437"/>
        <v>0</v>
      </c>
      <c r="GR183" s="19">
        <f t="shared" ca="1" si="1437"/>
        <v>0</v>
      </c>
      <c r="GS183" s="19">
        <f t="shared" ca="1" si="1437"/>
        <v>0</v>
      </c>
      <c r="GT183" s="19">
        <f t="shared" ca="1" si="1437"/>
        <v>0</v>
      </c>
      <c r="GU183" s="19">
        <f t="shared" ca="1" si="1437"/>
        <v>0</v>
      </c>
      <c r="GV183" s="19">
        <f t="shared" ca="1" si="1437"/>
        <v>0</v>
      </c>
      <c r="GW183" s="19">
        <f t="shared" ca="1" si="1437"/>
        <v>0</v>
      </c>
      <c r="GX183" s="19">
        <f t="shared" ca="1" si="1437"/>
        <v>0</v>
      </c>
      <c r="GY183" s="19">
        <f t="shared" ca="1" si="1437"/>
        <v>0</v>
      </c>
      <c r="GZ183" s="19">
        <f t="shared" ca="1" si="1437"/>
        <v>0</v>
      </c>
      <c r="HA183" s="19">
        <f t="shared" ca="1" si="1437"/>
        <v>0</v>
      </c>
      <c r="HB183" s="19">
        <f t="shared" ca="1" si="1437"/>
        <v>0</v>
      </c>
      <c r="HC183" s="19">
        <f t="shared" ca="1" si="1437"/>
        <v>0</v>
      </c>
      <c r="HD183" s="19">
        <f t="shared" ca="1" si="1437"/>
        <v>0</v>
      </c>
      <c r="HE183" s="19">
        <f t="shared" ca="1" si="1437"/>
        <v>0</v>
      </c>
      <c r="HF183" s="19">
        <f t="shared" ca="1" si="1437"/>
        <v>0</v>
      </c>
      <c r="HG183" s="19">
        <f t="shared" ca="1" si="1437"/>
        <v>0</v>
      </c>
      <c r="HH183" s="19">
        <f t="shared" ca="1" si="1437"/>
        <v>0</v>
      </c>
      <c r="HI183" s="19">
        <f t="shared" ca="1" si="1437"/>
        <v>0</v>
      </c>
      <c r="HJ183" s="19">
        <f t="shared" ca="1" si="1437"/>
        <v>0</v>
      </c>
      <c r="HK183" s="19">
        <f t="shared" ca="1" si="1437"/>
        <v>0</v>
      </c>
      <c r="HL183" s="19">
        <f t="shared" ca="1" si="1438"/>
        <v>0</v>
      </c>
      <c r="HM183" s="19">
        <f t="shared" ca="1" si="1438"/>
        <v>0</v>
      </c>
      <c r="HN183" s="19">
        <f t="shared" ca="1" si="1438"/>
        <v>0</v>
      </c>
      <c r="HO183" s="19">
        <f t="shared" ca="1" si="1438"/>
        <v>0</v>
      </c>
      <c r="HP183" s="19">
        <f t="shared" ca="1" si="1438"/>
        <v>0</v>
      </c>
      <c r="HQ183" s="19">
        <f t="shared" ca="1" si="1438"/>
        <v>0</v>
      </c>
      <c r="HR183" s="19">
        <f t="shared" ca="1" si="1438"/>
        <v>0</v>
      </c>
      <c r="HS183" s="19">
        <f t="shared" ca="1" si="1438"/>
        <v>0</v>
      </c>
      <c r="HT183" s="19">
        <f t="shared" ca="1" si="1438"/>
        <v>0</v>
      </c>
      <c r="HU183" s="19">
        <f t="shared" ca="1" si="1438"/>
        <v>0</v>
      </c>
      <c r="HV183" s="19">
        <f t="shared" ca="1" si="1438"/>
        <v>0</v>
      </c>
      <c r="HW183" s="19">
        <f t="shared" ca="1" si="1438"/>
        <v>0</v>
      </c>
      <c r="HX183" s="19">
        <f t="shared" ca="1" si="1438"/>
        <v>0</v>
      </c>
      <c r="HY183" s="19">
        <f t="shared" ca="1" si="1438"/>
        <v>0</v>
      </c>
      <c r="HZ183" s="19">
        <f t="shared" ca="1" si="1438"/>
        <v>0</v>
      </c>
      <c r="IA183" s="19">
        <f t="shared" ca="1" si="1438"/>
        <v>0</v>
      </c>
      <c r="IB183" s="19">
        <f t="shared" ca="1" si="1438"/>
        <v>0</v>
      </c>
      <c r="IC183" s="19">
        <f t="shared" ca="1" si="1438"/>
        <v>0</v>
      </c>
      <c r="ID183" s="19">
        <f t="shared" ca="1" si="1438"/>
        <v>0</v>
      </c>
      <c r="IE183" s="5">
        <f t="shared" ca="1" si="1439"/>
        <v>67</v>
      </c>
      <c r="IF183" s="9"/>
      <c r="IG183" s="5">
        <f t="shared" ca="1" si="1440"/>
        <v>1</v>
      </c>
      <c r="IH183" s="5" t="b">
        <f t="shared" ca="1" si="1440"/>
        <v>1</v>
      </c>
      <c r="II183" s="19">
        <f t="shared" ca="1" si="1441"/>
        <v>0</v>
      </c>
      <c r="IJ183" s="5">
        <f t="shared" ca="1" si="1440"/>
        <v>55</v>
      </c>
      <c r="IK183" s="19">
        <f t="shared" ca="1" si="1441"/>
        <v>1</v>
      </c>
      <c r="IL183" s="19">
        <f t="shared" ca="1" si="1441"/>
        <v>0</v>
      </c>
      <c r="IM183" s="19">
        <f t="shared" ca="1" si="1441"/>
        <v>0</v>
      </c>
      <c r="IN183" s="19">
        <f t="shared" ca="1" si="1441"/>
        <v>0</v>
      </c>
      <c r="IO183" s="19">
        <f t="shared" ca="1" si="1441"/>
        <v>0</v>
      </c>
      <c r="IP183" s="19">
        <f t="shared" ca="1" si="1441"/>
        <v>0</v>
      </c>
      <c r="IQ183" s="19">
        <f t="shared" ca="1" si="1441"/>
        <v>0</v>
      </c>
      <c r="IR183" s="19">
        <f t="shared" ca="1" si="1441"/>
        <v>0</v>
      </c>
      <c r="IS183" s="19">
        <f t="shared" ca="1" si="1441"/>
        <v>0</v>
      </c>
      <c r="IT183" s="19">
        <f t="shared" ca="1" si="1441"/>
        <v>0</v>
      </c>
      <c r="IU183" s="19">
        <f t="shared" ca="1" si="1441"/>
        <v>0</v>
      </c>
      <c r="IV183" s="19">
        <f t="shared" ca="1" si="1441"/>
        <v>0</v>
      </c>
      <c r="IW183" s="19">
        <f t="shared" ca="1" si="1441"/>
        <v>0</v>
      </c>
      <c r="IX183" s="19">
        <f t="shared" ca="1" si="1441"/>
        <v>0</v>
      </c>
      <c r="IY183" s="19">
        <f t="shared" ca="1" si="1441"/>
        <v>0</v>
      </c>
      <c r="IZ183" s="19">
        <f t="shared" ca="1" si="1441"/>
        <v>0</v>
      </c>
      <c r="JA183" s="19">
        <f t="shared" ca="1" si="1441"/>
        <v>0</v>
      </c>
      <c r="JB183" s="19">
        <f t="shared" ca="1" si="1441"/>
        <v>0</v>
      </c>
      <c r="JC183" s="19">
        <f t="shared" ca="1" si="1441"/>
        <v>0</v>
      </c>
      <c r="JD183" s="19">
        <f t="shared" ca="1" si="1441"/>
        <v>0</v>
      </c>
      <c r="JE183" s="19">
        <f t="shared" ca="1" si="1441"/>
        <v>0</v>
      </c>
      <c r="JF183" s="19">
        <f t="shared" ca="1" si="1441"/>
        <v>0</v>
      </c>
      <c r="JG183" s="5">
        <f t="shared" ca="1" si="1442"/>
        <v>1.2500000000000001E-2</v>
      </c>
      <c r="JH183" s="567">
        <f t="shared" ca="1" si="1442"/>
        <v>0</v>
      </c>
      <c r="JI183" s="5">
        <f t="shared" ca="1" si="1442"/>
        <v>6.25E-2</v>
      </c>
      <c r="JJ183" s="5">
        <f t="shared" ca="1" si="1442"/>
        <v>6.25E-2</v>
      </c>
      <c r="JK183" s="5">
        <f t="shared" ca="1" si="1442"/>
        <v>6.25E-2</v>
      </c>
      <c r="JL183" s="19">
        <f t="shared" ca="1" si="1441"/>
        <v>1</v>
      </c>
      <c r="JM183" s="19">
        <f t="shared" ca="1" si="1441"/>
        <v>0</v>
      </c>
      <c r="JN183" s="19">
        <f t="shared" ca="1" si="1441"/>
        <v>1</v>
      </c>
      <c r="JO183" s="9"/>
      <c r="JP183" s="5" t="b">
        <f t="shared" ca="1" si="1443"/>
        <v>0</v>
      </c>
      <c r="JQ183" s="19" t="b">
        <f t="shared" ca="1" si="1463"/>
        <v>1</v>
      </c>
      <c r="JR183" s="19">
        <f t="shared" ca="1" si="1463"/>
        <v>10.3</v>
      </c>
      <c r="JS183" s="5" t="b">
        <f t="shared" ca="1" si="1444"/>
        <v>0</v>
      </c>
      <c r="JT183" s="5" t="b">
        <f t="shared" ca="1" si="1444"/>
        <v>0</v>
      </c>
      <c r="JU183" s="5" t="b">
        <f t="shared" ca="1" si="1444"/>
        <v>1</v>
      </c>
      <c r="JV183" s="144">
        <f t="shared" ca="1" si="1464"/>
        <v>1</v>
      </c>
      <c r="JW183" s="144">
        <f t="shared" ca="1" si="1464"/>
        <v>1</v>
      </c>
      <c r="JX183" s="19" t="str">
        <f t="shared" ca="1" si="1465"/>
        <v>-</v>
      </c>
      <c r="JY183" s="19" t="str">
        <f t="shared" ca="1" si="1465"/>
        <v>-</v>
      </c>
      <c r="JZ183" s="19" t="str">
        <f t="shared" ca="1" si="1465"/>
        <v>-</v>
      </c>
      <c r="KA183" s="19" t="str">
        <f t="shared" ca="1" si="1465"/>
        <v>-</v>
      </c>
      <c r="KB183" s="19">
        <f t="shared" ca="1" si="1465"/>
        <v>1</v>
      </c>
      <c r="KC183" s="19">
        <f t="shared" ca="1" si="1465"/>
        <v>0.66</v>
      </c>
      <c r="KD183" s="19" t="str">
        <f t="shared" ca="1" si="1465"/>
        <v>-</v>
      </c>
      <c r="KE183" s="5" t="b" cm="1">
        <f t="array" aca="1" ref="KE183" ca="1">IF(OR(KF183:KM183&lt;&gt;"-"),TRUE,"-")</f>
        <v>1</v>
      </c>
      <c r="KF183" s="237">
        <f t="shared" ca="1" si="1476"/>
        <v>2</v>
      </c>
      <c r="KG183" s="237">
        <f t="shared" ca="1" si="1476"/>
        <v>2</v>
      </c>
      <c r="KH183" s="237">
        <f t="shared" ca="1" si="1476"/>
        <v>2</v>
      </c>
      <c r="KI183" s="237">
        <f t="shared" ca="1" si="1476"/>
        <v>2</v>
      </c>
      <c r="KJ183" s="237">
        <f t="shared" ca="1" si="1476"/>
        <v>2</v>
      </c>
      <c r="KK183" s="237">
        <f t="shared" ca="1" si="1476"/>
        <v>2</v>
      </c>
      <c r="KL183" s="237">
        <f t="shared" ca="1" si="1476"/>
        <v>2</v>
      </c>
      <c r="KM183" s="237">
        <f t="shared" ca="1" si="1476"/>
        <v>2</v>
      </c>
      <c r="KN183" s="5" t="str">
        <f t="array" aca="1" ref="KN183" ca="1">IF(OR(KO183:KU183&lt;&gt;"-"),TRUE,"-")</f>
        <v>-</v>
      </c>
      <c r="KO183" s="19" t="str">
        <f t="shared" ca="1" si="1467"/>
        <v>-</v>
      </c>
      <c r="KP183" s="19" t="str">
        <f t="shared" ca="1" si="1467"/>
        <v>-</v>
      </c>
      <c r="KQ183" s="19" t="str">
        <f t="shared" ca="1" si="1467"/>
        <v>-</v>
      </c>
      <c r="KR183" s="19" t="str">
        <f t="shared" ca="1" si="1467"/>
        <v>-</v>
      </c>
      <c r="KS183" s="19" t="str">
        <f t="shared" ca="1" si="1467"/>
        <v>-</v>
      </c>
      <c r="KT183" s="19" t="str">
        <f t="shared" ca="1" si="1467"/>
        <v>-</v>
      </c>
      <c r="KU183" s="19" t="str">
        <f t="shared" ca="1" si="1467"/>
        <v>-</v>
      </c>
      <c r="KV183" s="19" t="b">
        <f t="shared" ca="1" si="1467"/>
        <v>0</v>
      </c>
      <c r="KW183" s="144">
        <f t="shared" ca="1" si="1446"/>
        <v>2</v>
      </c>
      <c r="KX183" s="19">
        <f t="shared" ca="1" si="1467"/>
        <v>2</v>
      </c>
      <c r="KY183" s="19" t="b">
        <f t="shared" ca="1" si="1467"/>
        <v>0</v>
      </c>
      <c r="KZ183" s="19" t="str">
        <f t="shared" ca="1" si="1467"/>
        <v>-</v>
      </c>
      <c r="LA183" s="5" t="str">
        <f t="shared" ca="1" si="1447"/>
        <v>-</v>
      </c>
      <c r="LB183" s="5" t="str">
        <f t="shared" ca="1" si="1447"/>
        <v>-</v>
      </c>
      <c r="LC183" s="5" t="str">
        <f t="shared" ca="1" si="1447"/>
        <v>-</v>
      </c>
      <c r="LD183" s="5" t="str">
        <f t="shared" ca="1" si="1447"/>
        <v>-</v>
      </c>
      <c r="LE183" s="19" t="b">
        <f t="shared" ca="1" si="1468"/>
        <v>0</v>
      </c>
      <c r="LF183" s="19" t="str">
        <f t="shared" ca="1" si="1468"/>
        <v>-</v>
      </c>
      <c r="LG183" s="19" t="str">
        <f t="shared" ca="1" si="1468"/>
        <v>-</v>
      </c>
      <c r="LH183" s="19" t="b">
        <f t="shared" ca="1" si="1468"/>
        <v>1</v>
      </c>
      <c r="LI183" s="19">
        <f t="shared" ca="1" si="1468"/>
        <v>0.75</v>
      </c>
      <c r="LJ183" s="19">
        <f t="shared" ca="1" si="1468"/>
        <v>0.75</v>
      </c>
      <c r="LK183" s="19">
        <f t="shared" ca="1" si="1468"/>
        <v>0.99</v>
      </c>
      <c r="LL183" s="19">
        <f t="shared" ca="1" si="1468"/>
        <v>0.5</v>
      </c>
      <c r="LM183" s="19">
        <f t="shared" ca="1" si="1468"/>
        <v>0</v>
      </c>
      <c r="LN183" s="19">
        <f t="shared" ca="1" si="1468"/>
        <v>0</v>
      </c>
      <c r="LO183" s="19" t="str">
        <f t="shared" ca="1" si="1468"/>
        <v>-</v>
      </c>
      <c r="LP183" s="5" t="str" cm="1">
        <f t="array" aca="1" ref="LP183" ca="1">INDEX(i.meatgrid,$Q183,LP$7)</f>
        <v>-</v>
      </c>
      <c r="LQ183" s="5" t="str" cm="1">
        <f t="array" aca="1" ref="LQ183" ca="1">INDEX(i.meatgrid,$Q183,LQ$7)</f>
        <v>-</v>
      </c>
      <c r="LR183" s="19" t="str">
        <f t="shared" ca="1" si="1448"/>
        <v>-</v>
      </c>
      <c r="LS183" s="5">
        <f t="shared" ca="1" si="1449"/>
        <v>1</v>
      </c>
      <c r="LT183" s="9"/>
      <c r="LU183" s="19">
        <f t="shared" ca="1" si="1448"/>
        <v>70</v>
      </c>
      <c r="LV183" s="19">
        <f t="shared" ca="1" si="1450"/>
        <v>50</v>
      </c>
      <c r="LW183" s="19">
        <f t="shared" ca="1" si="1450"/>
        <v>80</v>
      </c>
      <c r="LX183" s="19">
        <f t="shared" ca="1" si="1450"/>
        <v>50</v>
      </c>
      <c r="LY183" s="5" t="b" cm="1">
        <f t="array" aca="1" ref="LY183" ca="1">INDEX(i.meatgrid,$Q183,LY$7)</f>
        <v>0</v>
      </c>
      <c r="LZ183" s="5" t="b" cm="1">
        <f t="array" aca="1" ref="LZ183" ca="1">INDEX(i.meatgrid,$Q183,LZ$7)</f>
        <v>0</v>
      </c>
      <c r="MA183" s="5" cm="1">
        <f t="array" aca="1" ref="MA183" ca="1">INDEX(i.meatgrid,$Q183,MA$7)</f>
        <v>40</v>
      </c>
      <c r="MB183" s="5" t="str" cm="1">
        <f t="array" aca="1" ref="MB183" ca="1">INDEX(i.meatgrid,$Q183,MB$7)</f>
        <v>-</v>
      </c>
      <c r="MC183" s="19">
        <f t="shared" ca="1" si="1451"/>
        <v>1</v>
      </c>
      <c r="MD183" s="5">
        <f t="shared" ca="1" si="1452"/>
        <v>1</v>
      </c>
      <c r="ME183" s="5" cm="1">
        <f t="array" aca="1" ref="ME183" ca="1">INDEX(i.meatgrid,$Q183,ME$7)</f>
        <v>1</v>
      </c>
      <c r="MF183" s="5" cm="1">
        <f t="array" aca="1" ref="MF183" ca="1">INDEX(i.meatgrid,$Q183,MF$7)</f>
        <v>0</v>
      </c>
      <c r="MG183" s="5" cm="1">
        <f t="array" aca="1" ref="MG183" ca="1">INDEX(i.meatgrid,$Q183,MG$7)</f>
        <v>0</v>
      </c>
      <c r="MH183" s="5" cm="1">
        <f t="array" aca="1" ref="MH183" ca="1">INDEX(i.meatgrid,$Q183,MH$7)</f>
        <v>0</v>
      </c>
      <c r="MI183" s="5" cm="1">
        <f t="array" aca="1" ref="MI183" ca="1">INDEX(i.meatgrid,$Q183,MI$7)</f>
        <v>0</v>
      </c>
      <c r="MJ183" s="5" cm="1">
        <f t="array" aca="1" ref="MJ183" ca="1">INDEX(i.meatgrid,$Q183,MJ$7)</f>
        <v>1</v>
      </c>
      <c r="MK183" s="5" cm="1">
        <f t="array" aca="1" ref="MK183" ca="1">INDEX(i.meatgrid,$Q183,MK$7)</f>
        <v>1</v>
      </c>
      <c r="ML183" s="5" cm="1">
        <f t="array" aca="1" ref="ML183" ca="1">INDEX(i.meatgrid,$Q183,ML$7)</f>
        <v>1</v>
      </c>
      <c r="MM183" s="19">
        <f t="shared" ca="1" si="1453"/>
        <v>1</v>
      </c>
      <c r="MN183" s="9"/>
      <c r="MO183" s="19" t="b">
        <f t="shared" ca="1" si="1454"/>
        <v>0</v>
      </c>
      <c r="MP183" s="19" t="b">
        <f t="shared" ca="1" si="1454"/>
        <v>0</v>
      </c>
      <c r="MQ183" s="19">
        <f t="shared" ca="1" si="1454"/>
        <v>1</v>
      </c>
      <c r="MR183" s="19">
        <f t="shared" ca="1" si="1454"/>
        <v>0.75</v>
      </c>
      <c r="MS183" s="19">
        <f t="shared" ca="1" si="1454"/>
        <v>0.75</v>
      </c>
      <c r="MT183" s="19">
        <f t="shared" ca="1" si="1454"/>
        <v>0.8</v>
      </c>
      <c r="MU183" s="19">
        <f t="shared" ca="1" si="1454"/>
        <v>0.82499999999999996</v>
      </c>
      <c r="MV183" s="19">
        <f t="shared" ca="1" si="1454"/>
        <v>0.875</v>
      </c>
      <c r="MW183" s="19">
        <f t="shared" ca="1" si="1454"/>
        <v>0.9</v>
      </c>
      <c r="MX183" s="19">
        <f t="shared" ca="1" si="1454"/>
        <v>1</v>
      </c>
      <c r="MY183" s="19">
        <f t="shared" ca="1" si="1454"/>
        <v>0.875</v>
      </c>
      <c r="MZ183" s="19" t="b">
        <f t="shared" ca="1" si="1454"/>
        <v>1</v>
      </c>
      <c r="NA183" s="19">
        <f t="shared" ca="1" si="1454"/>
        <v>74.989999999999995</v>
      </c>
      <c r="NB183" s="19" t="str">
        <f t="shared" ca="1" si="1454"/>
        <v>-</v>
      </c>
      <c r="NC183" s="19" t="str">
        <f t="shared" ca="1" si="1454"/>
        <v>-</v>
      </c>
      <c r="ND183" s="19" t="str">
        <f t="shared" ca="1" si="1454"/>
        <v>-</v>
      </c>
      <c r="NE183" s="19" t="str">
        <f t="shared" ca="1" si="1455"/>
        <v>-</v>
      </c>
      <c r="NF183" s="19" t="str">
        <f t="shared" ca="1" si="1455"/>
        <v>-</v>
      </c>
      <c r="NG183" s="19" t="str">
        <f t="shared" ca="1" si="1455"/>
        <v>-</v>
      </c>
      <c r="NH183" s="19" t="str">
        <f t="shared" ca="1" si="1455"/>
        <v>-</v>
      </c>
      <c r="NI183" s="19">
        <f t="shared" ca="1" si="1455"/>
        <v>36.99</v>
      </c>
      <c r="NJ183" s="19">
        <f t="shared" ca="1" si="1455"/>
        <v>36.99</v>
      </c>
      <c r="NK183" s="19" t="str">
        <f t="shared" ca="1" si="1455"/>
        <v>-</v>
      </c>
      <c r="NL183" s="19" t="str">
        <f t="shared" ca="1" si="1455"/>
        <v>-</v>
      </c>
      <c r="NM183" s="19" t="str">
        <f t="shared" ca="1" si="1455"/>
        <v>-</v>
      </c>
      <c r="NN183" s="19" t="str">
        <f t="shared" ca="1" si="1455"/>
        <v>-</v>
      </c>
      <c r="NO183" s="19" t="str">
        <f t="shared" ca="1" si="1455"/>
        <v>-</v>
      </c>
      <c r="NP183" s="19">
        <f t="shared" ca="1" si="1455"/>
        <v>49.99</v>
      </c>
      <c r="NQ183" s="19">
        <f t="shared" ca="1" si="1455"/>
        <v>49.99</v>
      </c>
      <c r="NR183" s="19">
        <f t="shared" ca="1" si="1455"/>
        <v>49.99</v>
      </c>
      <c r="NS183" s="19">
        <f t="shared" ca="1" si="1455"/>
        <v>49.99</v>
      </c>
      <c r="NT183" s="19">
        <f t="shared" ca="1" si="1455"/>
        <v>49.99</v>
      </c>
      <c r="NU183" s="19">
        <f t="shared" ca="1" si="1455"/>
        <v>49.99</v>
      </c>
      <c r="NV183" s="19">
        <f t="shared" ca="1" si="1455"/>
        <v>49.99</v>
      </c>
      <c r="NW183" s="19">
        <f t="shared" ca="1" si="1455"/>
        <v>49.99</v>
      </c>
      <c r="NX183" s="19">
        <f t="shared" ca="1" si="1455"/>
        <v>412.99</v>
      </c>
      <c r="NY183" s="19">
        <f t="shared" ca="1" si="1455"/>
        <v>412.99</v>
      </c>
      <c r="NZ183" s="19" t="str">
        <f t="shared" ca="1" si="1455"/>
        <v>-</v>
      </c>
      <c r="OA183" s="19" t="str">
        <f t="shared" ca="1" si="1455"/>
        <v>-</v>
      </c>
      <c r="OB183" s="19" t="str">
        <f t="shared" ca="1" si="1455"/>
        <v>-</v>
      </c>
      <c r="OC183" s="19" t="str">
        <f t="shared" ca="1" si="1455"/>
        <v>-</v>
      </c>
      <c r="OD183" s="19" t="str">
        <f t="shared" ca="1" si="1455"/>
        <v>-</v>
      </c>
      <c r="OE183" s="19">
        <f t="shared" ca="1" si="1455"/>
        <v>6.8900000000000006</v>
      </c>
      <c r="OF183" s="19">
        <f t="shared" ca="1" si="1455"/>
        <v>6.8900000000000006</v>
      </c>
      <c r="OG183" s="19">
        <f t="shared" ca="1" si="1455"/>
        <v>6.8900000000000006</v>
      </c>
      <c r="OH183" s="19">
        <f t="shared" ca="1" si="1455"/>
        <v>6.8900000000000006</v>
      </c>
      <c r="OI183" s="19">
        <f t="shared" ca="1" si="1455"/>
        <v>6.8900000000000006</v>
      </c>
      <c r="OJ183" s="19">
        <f t="shared" ca="1" si="1455"/>
        <v>6.8900000000000006</v>
      </c>
      <c r="OK183" s="19">
        <f t="shared" ca="1" si="1455"/>
        <v>6.8900000000000006</v>
      </c>
      <c r="OL183" s="19">
        <f t="shared" ca="1" si="1455"/>
        <v>6.8900000000000006</v>
      </c>
      <c r="OM183" s="19">
        <f t="shared" ca="1" si="1455"/>
        <v>346.99</v>
      </c>
      <c r="ON183" s="19">
        <f t="shared" ca="1" si="1455"/>
        <v>346.99</v>
      </c>
      <c r="OO183" s="19" t="str">
        <f t="shared" ca="1" si="1455"/>
        <v>-</v>
      </c>
      <c r="OP183" s="19" t="str">
        <f t="shared" ca="1" si="1455"/>
        <v>-</v>
      </c>
      <c r="OQ183" s="19" t="str">
        <f t="shared" ca="1" si="1455"/>
        <v>-</v>
      </c>
      <c r="OR183" s="19" t="str">
        <f t="shared" ca="1" si="1455"/>
        <v>-</v>
      </c>
      <c r="OS183" s="19" t="str">
        <f t="shared" ca="1" si="1455"/>
        <v>-</v>
      </c>
      <c r="OT183" s="19">
        <f t="shared" ca="1" si="1455"/>
        <v>0</v>
      </c>
      <c r="OU183" s="24">
        <v>0</v>
      </c>
    </row>
    <row r="184" spans="1:411" outlineLevel="2">
      <c r="A184" s="21">
        <f t="shared" si="158"/>
        <v>179</v>
      </c>
      <c r="B184" s="222">
        <f t="shared" ca="1" si="1469"/>
        <v>175</v>
      </c>
      <c r="C184">
        <v>204</v>
      </c>
      <c r="D184" s="144" t="str">
        <f t="shared" ca="1" si="1418"/>
        <v>GSM</v>
      </c>
      <c r="E184" t="b">
        <v>0</v>
      </c>
      <c r="F184" t="b">
        <v>0</v>
      </c>
      <c r="G184" t="b">
        <f t="shared" si="1419"/>
        <v>0</v>
      </c>
      <c r="H184" s="237">
        <f t="shared" ca="1" si="1470"/>
        <v>2</v>
      </c>
      <c r="I184" s="237">
        <f t="shared" ca="1" si="1470"/>
        <v>1</v>
      </c>
      <c r="J184" s="237" t="str">
        <f t="shared" ca="1" si="1470"/>
        <v/>
      </c>
      <c r="K184" s="237">
        <f t="shared" ca="1" si="1470"/>
        <v>2</v>
      </c>
      <c r="L184" s="237">
        <f t="shared" ca="1" si="1456"/>
        <v>2</v>
      </c>
      <c r="M184" s="237">
        <f t="shared" ca="1" si="1456"/>
        <v>3</v>
      </c>
      <c r="N184" s="237">
        <f t="shared" ca="1" si="1456"/>
        <v>3</v>
      </c>
      <c r="O184" s="237">
        <f t="shared" ca="1" si="1456"/>
        <v>1</v>
      </c>
      <c r="P184" s="237">
        <f t="shared" ca="1" si="1456"/>
        <v>1</v>
      </c>
      <c r="Q184" s="237">
        <f t="shared" ca="1" si="1456"/>
        <v>4</v>
      </c>
      <c r="R184" s="237">
        <f t="shared" ca="1" si="1456"/>
        <v>1</v>
      </c>
      <c r="S184" s="237">
        <f t="shared" ca="1" si="1456"/>
        <v>1</v>
      </c>
      <c r="T184" s="237">
        <f t="shared" ca="1" si="1456"/>
        <v>1</v>
      </c>
      <c r="U184" s="275"/>
      <c r="V184" s="275"/>
      <c r="W184" s="237">
        <f t="shared" ca="1" si="1457"/>
        <v>0</v>
      </c>
      <c r="X184" s="275"/>
      <c r="Y184" s="275">
        <f t="shared" ca="1" si="1458"/>
        <v>0</v>
      </c>
      <c r="Z184" s="275">
        <f t="shared" ca="1" si="1458"/>
        <v>0</v>
      </c>
      <c r="AA184" s="275">
        <f t="shared" ca="1" si="1458"/>
        <v>0</v>
      </c>
      <c r="AB184" s="275">
        <f t="shared" ca="1" si="1458"/>
        <v>0</v>
      </c>
      <c r="AC184" s="275">
        <f t="shared" ca="1" si="1458"/>
        <v>0</v>
      </c>
      <c r="AD184" s="275">
        <f t="shared" ca="1" si="1458"/>
        <v>0</v>
      </c>
      <c r="AE184" s="275">
        <f t="shared" ca="1" si="1458"/>
        <v>0</v>
      </c>
      <c r="AF184" s="144">
        <f ca="1">INDEX(CHOOSE($N184,DataAutumn!i.AdultDrys,DataWinter!i.AdultDrys,DataSpring!i.AdultDrys),1,$M184)</f>
        <v>3</v>
      </c>
      <c r="AG184" s="5">
        <f t="shared" ca="1" si="1420"/>
        <v>1</v>
      </c>
      <c r="AH184" s="5">
        <f t="shared" ca="1" si="1420"/>
        <v>1</v>
      </c>
      <c r="AI184" s="5">
        <f t="shared" ca="1" si="1421"/>
        <v>1</v>
      </c>
      <c r="AJ184">
        <f t="shared" ca="1" si="1422"/>
        <v>5</v>
      </c>
      <c r="AL184" s="231" t="str">
        <f ca="1">TEXT(LEFT(OFFSET(AL184,-1,0),5)+1,"00000")&amp;MID(OFFSET(AL184,-1,0),6,FIND(" ",OFFSET(AL184,-1,0),7)-5)
&amp; $D184           &amp; " Day"&amp;INDEX(i.DOY,$N184,1)              &amp; IF($IG184=0," FWM","")&amp;IF($IG184=1," MWM","")&amp;IF($IG184=5," Mat","")&amp;IF($IH184=TRUE,"&amp;BBT","    ")
&amp;INDEX(DataMaster!$B$98:$B$105,$Q184,0)    &amp;IF(JQ184," SR"&amp;JR184,"")&amp; " WP"&amp;TEXT($MC184*100,"000p")           &amp; " MP"&amp;TEXT($MD184*100,"000p")           &amp; " GP"&amp;TEXT($MM184*100,"000p")
&amp; " (F"&amp;3+COUNTIF($CV184:$CY184,TRUE)&amp;3&amp;"N"&amp;$DM184&amp;$DN184&amp;")"</f>
        <v>00005 FeedSupply_DSP GSM Day204 MWM&amp;BBTPrime SR10.3 WP100p MP100p GP100p (F33N33)</v>
      </c>
      <c r="AM184" s="9" t="str">
        <f ca="1">IF(COUNTIF(AL$5:AL184,AL184)=1,"-","Dup")</f>
        <v>-</v>
      </c>
      <c r="AN184" s="9"/>
      <c r="AO184" s="237" t="str">
        <f t="shared" ca="1" si="1471"/>
        <v>-</v>
      </c>
      <c r="AP184" s="237" t="str">
        <f t="shared" ca="1" si="1471"/>
        <v>-</v>
      </c>
      <c r="AQ184" s="237" t="str">
        <f t="shared" ca="1" si="1471"/>
        <v>-</v>
      </c>
      <c r="AR184" s="237" t="str">
        <f t="shared" ca="1" si="1471"/>
        <v>-</v>
      </c>
      <c r="AS184" s="237" t="str">
        <f t="shared" ca="1" si="1471"/>
        <v>-</v>
      </c>
      <c r="AT184" s="237" t="str">
        <f t="shared" ca="1" si="1471"/>
        <v>-</v>
      </c>
      <c r="AU184" s="237" t="str">
        <f t="shared" ca="1" si="1471"/>
        <v>-</v>
      </c>
      <c r="AV184" s="237" t="str">
        <f t="shared" ca="1" si="1471"/>
        <v>-</v>
      </c>
      <c r="AW184" s="9"/>
      <c r="AX184" s="5" t="b">
        <f t="shared" ca="1" si="1423"/>
        <v>0</v>
      </c>
      <c r="AY184" s="5" t="str">
        <f t="shared" ca="1" si="1423"/>
        <v>-</v>
      </c>
      <c r="AZ184" s="5" t="b">
        <f t="shared" ca="1" si="1423"/>
        <v>0</v>
      </c>
      <c r="BA184" s="5" t="b">
        <f t="shared" ca="1" si="1423"/>
        <v>1</v>
      </c>
      <c r="BB184" s="5" t="b">
        <f t="shared" ca="1" si="1423"/>
        <v>1</v>
      </c>
      <c r="BC184" s="144">
        <f t="shared" ca="1" si="1423"/>
        <v>0</v>
      </c>
      <c r="BD184" s="19" t="b">
        <f t="shared" ca="1" si="1424"/>
        <v>1</v>
      </c>
      <c r="BE184" s="9"/>
      <c r="BF184" s="5" t="str">
        <f t="shared" ca="1" si="1425"/>
        <v>-</v>
      </c>
      <c r="BG184" s="19" t="str">
        <f t="shared" ca="1" si="1426"/>
        <v>-</v>
      </c>
      <c r="BH184" s="19" t="str">
        <f t="shared" ca="1" si="1426"/>
        <v>-</v>
      </c>
      <c r="BI184" s="19" t="str">
        <f t="shared" ca="1" si="1426"/>
        <v>-</v>
      </c>
      <c r="BJ184" s="5" t="str">
        <f t="shared" ca="1" si="1427"/>
        <v>-</v>
      </c>
      <c r="BK184" s="19" t="str">
        <f t="shared" ca="1" si="1428"/>
        <v>-</v>
      </c>
      <c r="BL184" s="5" t="str">
        <f t="shared" ca="1" si="1429"/>
        <v>-</v>
      </c>
      <c r="BM184" s="19" t="str">
        <f t="shared" ca="1" si="1430"/>
        <v>-</v>
      </c>
      <c r="BN184" s="19" t="str">
        <f t="shared" ca="1" si="1430"/>
        <v>-</v>
      </c>
      <c r="BO184" s="19" t="str">
        <f t="shared" ca="1" si="1430"/>
        <v>-</v>
      </c>
      <c r="BP184" s="5" t="str">
        <f t="shared" ca="1" si="1431"/>
        <v>-</v>
      </c>
      <c r="BQ184" s="9"/>
      <c r="BR184" s="19" t="str">
        <f t="shared" ca="1" si="1432"/>
        <v>-</v>
      </c>
      <c r="BS184" s="19" t="str">
        <f t="shared" ca="1" si="1432"/>
        <v>-</v>
      </c>
      <c r="BT184" s="19" t="str">
        <f t="shared" ca="1" si="1432"/>
        <v>-</v>
      </c>
      <c r="BU184" s="19" t="str">
        <f t="shared" ca="1" si="1432"/>
        <v>-</v>
      </c>
      <c r="BV184" s="19" t="str">
        <f t="shared" ca="1" si="1432"/>
        <v>-</v>
      </c>
      <c r="BW184" s="19" t="str">
        <f t="shared" ca="1" si="1432"/>
        <v>-</v>
      </c>
      <c r="BX184" s="19" t="str">
        <f t="shared" ca="1" si="1432"/>
        <v>-</v>
      </c>
      <c r="BY184" s="19" t="str">
        <f t="shared" ca="1" si="1432"/>
        <v>-</v>
      </c>
      <c r="BZ184" s="19" t="str">
        <f t="shared" ca="1" si="1432"/>
        <v>-</v>
      </c>
      <c r="CA184" s="19" t="str">
        <f t="shared" ca="1" si="1432"/>
        <v>-</v>
      </c>
      <c r="CB184" s="9"/>
      <c r="CC184" s="237" t="b">
        <f t="shared" ca="1" si="1477"/>
        <v>1</v>
      </c>
      <c r="CD184" s="12" t="b">
        <v>1</v>
      </c>
      <c r="CE184" s="237" t="b">
        <f t="shared" ca="1" si="1477"/>
        <v>1</v>
      </c>
      <c r="CF184" s="251">
        <f t="shared" ca="1" si="1472"/>
        <v>2334105</v>
      </c>
      <c r="CG184" s="237" t="b">
        <f t="shared" ca="1" si="1477"/>
        <v>0</v>
      </c>
      <c r="CH184" s="12" t="s">
        <v>34</v>
      </c>
      <c r="CI184" s="19" t="b">
        <f t="shared" ca="1" si="1460"/>
        <v>1</v>
      </c>
      <c r="CJ184" s="237">
        <f t="shared" ca="1" si="1473"/>
        <v>34105</v>
      </c>
      <c r="CK184" s="19" t="str">
        <f t="shared" ca="1" si="1460"/>
        <v>-</v>
      </c>
      <c r="CL184" s="19">
        <f t="shared" ca="1" si="1460"/>
        <v>1</v>
      </c>
      <c r="CM184" s="19">
        <f t="shared" ca="1" si="1460"/>
        <v>1</v>
      </c>
      <c r="CN184" s="9"/>
      <c r="CO184" s="444">
        <v>652</v>
      </c>
      <c r="CP184" s="444">
        <v>686</v>
      </c>
      <c r="CQ184" s="444">
        <v>721</v>
      </c>
      <c r="CR184" s="152">
        <v>378</v>
      </c>
      <c r="CS184" s="152">
        <v>413</v>
      </c>
      <c r="CT184" s="152">
        <v>448</v>
      </c>
      <c r="CU184" s="19" t="str">
        <f t="shared" ca="1" si="1434"/>
        <v>-</v>
      </c>
      <c r="CV184" s="12" t="b">
        <v>0</v>
      </c>
      <c r="CW184" s="12" t="b">
        <v>0</v>
      </c>
      <c r="CX184" s="12" t="b">
        <v>0</v>
      </c>
      <c r="CY184" s="12" t="b">
        <v>0</v>
      </c>
      <c r="CZ184" s="19" t="b">
        <f t="shared" ca="1" si="1434"/>
        <v>1</v>
      </c>
      <c r="DA184" s="19">
        <f t="shared" ca="1" si="1434"/>
        <v>0</v>
      </c>
      <c r="DB184" s="19">
        <f t="shared" ca="1" si="1434"/>
        <v>0</v>
      </c>
      <c r="DC184" s="19">
        <f t="shared" ca="1" si="1434"/>
        <v>0</v>
      </c>
      <c r="DD184" s="19">
        <f t="shared" ca="1" si="1434"/>
        <v>0</v>
      </c>
      <c r="DE184" s="19">
        <f t="shared" ca="1" si="1434"/>
        <v>0</v>
      </c>
      <c r="DF184" s="19">
        <f t="shared" ca="1" si="1434"/>
        <v>0</v>
      </c>
      <c r="DG184" s="19">
        <f t="shared" ca="1" si="1434"/>
        <v>0</v>
      </c>
      <c r="DH184" s="19">
        <f t="shared" ca="1" si="1434"/>
        <v>0</v>
      </c>
      <c r="DI184" s="19">
        <f t="shared" ca="1" si="1434"/>
        <v>0</v>
      </c>
      <c r="DJ184" s="19">
        <f t="shared" ca="1" si="1434"/>
        <v>0</v>
      </c>
      <c r="DK184" s="19">
        <f t="shared" ca="1" si="1434"/>
        <v>0</v>
      </c>
      <c r="DL184" s="19">
        <f t="shared" ca="1" si="1435"/>
        <v>0</v>
      </c>
      <c r="DM184" s="12">
        <v>3</v>
      </c>
      <c r="DN184" s="12">
        <v>3</v>
      </c>
      <c r="DO184" s="19">
        <f t="shared" ca="1" si="1474"/>
        <v>0</v>
      </c>
      <c r="DP184" s="12">
        <v>1</v>
      </c>
      <c r="DQ184" s="12">
        <v>-1</v>
      </c>
      <c r="DR184" s="19" t="str">
        <f t="shared" ca="1" si="1435"/>
        <v>-</v>
      </c>
      <c r="DS184" s="19" t="str">
        <f t="shared" ca="1" si="1435"/>
        <v>-</v>
      </c>
      <c r="DT184" s="19" t="str">
        <f t="shared" ca="1" si="1435"/>
        <v>-</v>
      </c>
      <c r="DU184" s="251">
        <f t="shared" ca="1" si="1461"/>
        <v>0</v>
      </c>
      <c r="DV184" s="251">
        <f t="shared" si="1475"/>
        <v>1</v>
      </c>
      <c r="DW184" s="251">
        <f t="shared" si="1462"/>
        <v>-1</v>
      </c>
      <c r="DX184" s="19" t="str">
        <f t="shared" ca="1" si="1435"/>
        <v>-</v>
      </c>
      <c r="DY184" s="19" t="str">
        <f t="shared" ca="1" si="1435"/>
        <v>-</v>
      </c>
      <c r="DZ184" s="19" t="str">
        <f t="shared" ca="1" si="1435"/>
        <v>-</v>
      </c>
      <c r="EA184" s="19" t="str">
        <f t="shared" ca="1" si="1435"/>
        <v>-</v>
      </c>
      <c r="EB184" s="19" t="str">
        <f t="shared" ca="1" si="1435"/>
        <v>-</v>
      </c>
      <c r="EC184" s="19" t="str">
        <f t="shared" ca="1" si="1435"/>
        <v>-</v>
      </c>
      <c r="ED184" s="19">
        <f t="shared" ca="1" si="1435"/>
        <v>0</v>
      </c>
      <c r="EE184" s="19">
        <f t="shared" ca="1" si="1435"/>
        <v>0</v>
      </c>
      <c r="EF184" s="19">
        <f t="shared" ca="1" si="1435"/>
        <v>0</v>
      </c>
      <c r="EG184" s="19">
        <f t="shared" ca="1" si="1435"/>
        <v>0</v>
      </c>
      <c r="EH184" s="19">
        <f t="shared" ca="1" si="1435"/>
        <v>0</v>
      </c>
      <c r="EI184" s="19">
        <f t="shared" ca="1" si="1435"/>
        <v>0</v>
      </c>
      <c r="EJ184" s="19">
        <f t="shared" ca="1" si="1435"/>
        <v>0</v>
      </c>
      <c r="EK184" s="19">
        <f t="shared" ca="1" si="1435"/>
        <v>0</v>
      </c>
      <c r="EL184" s="19">
        <f t="shared" ca="1" si="1435"/>
        <v>0</v>
      </c>
      <c r="EM184" s="19">
        <f t="shared" ca="1" si="1435"/>
        <v>0</v>
      </c>
      <c r="EN184" s="19">
        <f t="shared" ca="1" si="1435"/>
        <v>0</v>
      </c>
      <c r="EO184" s="19">
        <f t="shared" ca="1" si="1435"/>
        <v>0</v>
      </c>
      <c r="EP184" s="19">
        <f t="shared" ca="1" si="1435"/>
        <v>0</v>
      </c>
      <c r="EQ184" s="19">
        <f t="shared" ca="1" si="1435"/>
        <v>0</v>
      </c>
      <c r="ER184" s="19">
        <f t="shared" ca="1" si="1435"/>
        <v>0</v>
      </c>
      <c r="ES184" s="19">
        <f t="shared" ca="1" si="1435"/>
        <v>0</v>
      </c>
      <c r="ET184" s="19">
        <f t="shared" ca="1" si="1436"/>
        <v>0</v>
      </c>
      <c r="EU184" s="19">
        <f t="shared" ca="1" si="1436"/>
        <v>0</v>
      </c>
      <c r="EV184" s="19">
        <f t="shared" ca="1" si="1436"/>
        <v>0</v>
      </c>
      <c r="EW184" s="19">
        <f t="shared" ca="1" si="1436"/>
        <v>0</v>
      </c>
      <c r="EX184" s="19">
        <f t="shared" ca="1" si="1436"/>
        <v>0</v>
      </c>
      <c r="EY184" s="19">
        <f t="shared" ca="1" si="1436"/>
        <v>0</v>
      </c>
      <c r="EZ184" s="19">
        <f t="shared" ca="1" si="1436"/>
        <v>0</v>
      </c>
      <c r="FA184" s="19">
        <f t="shared" ca="1" si="1436"/>
        <v>0</v>
      </c>
      <c r="FB184" s="19">
        <f t="shared" ca="1" si="1436"/>
        <v>0</v>
      </c>
      <c r="FC184" s="19">
        <f t="shared" ca="1" si="1436"/>
        <v>0</v>
      </c>
      <c r="FD184" s="19">
        <f t="shared" ca="1" si="1436"/>
        <v>0</v>
      </c>
      <c r="FE184" s="19">
        <f t="shared" ca="1" si="1436"/>
        <v>0</v>
      </c>
      <c r="FF184" s="19">
        <f t="shared" ca="1" si="1436"/>
        <v>0</v>
      </c>
      <c r="FG184" s="19">
        <f t="shared" ca="1" si="1436"/>
        <v>0</v>
      </c>
      <c r="FH184" s="19">
        <f t="shared" ca="1" si="1436"/>
        <v>0</v>
      </c>
      <c r="FI184" s="19">
        <f t="shared" ca="1" si="1436"/>
        <v>0</v>
      </c>
      <c r="FJ184" s="19">
        <f t="shared" ca="1" si="1437"/>
        <v>0</v>
      </c>
      <c r="FK184" s="19">
        <f t="shared" ca="1" si="1437"/>
        <v>0</v>
      </c>
      <c r="FL184" s="19">
        <f t="shared" ca="1" si="1437"/>
        <v>0</v>
      </c>
      <c r="FM184" s="19">
        <f t="shared" ca="1" si="1437"/>
        <v>0</v>
      </c>
      <c r="FN184" s="19">
        <f t="shared" ca="1" si="1437"/>
        <v>0</v>
      </c>
      <c r="FO184" s="19">
        <f t="shared" ca="1" si="1437"/>
        <v>0</v>
      </c>
      <c r="FP184" s="19">
        <f t="shared" ca="1" si="1437"/>
        <v>0</v>
      </c>
      <c r="FQ184" s="19">
        <f t="shared" ca="1" si="1437"/>
        <v>0</v>
      </c>
      <c r="FR184" s="19">
        <f t="shared" ca="1" si="1437"/>
        <v>0</v>
      </c>
      <c r="FS184" s="19">
        <f t="shared" ca="1" si="1437"/>
        <v>0</v>
      </c>
      <c r="FT184" s="19">
        <f t="shared" ca="1" si="1437"/>
        <v>0</v>
      </c>
      <c r="FU184" s="19">
        <f t="shared" ca="1" si="1437"/>
        <v>0</v>
      </c>
      <c r="FV184" s="19">
        <f t="shared" ca="1" si="1437"/>
        <v>0</v>
      </c>
      <c r="FW184" s="19">
        <f t="shared" ca="1" si="1437"/>
        <v>0</v>
      </c>
      <c r="FX184" s="19">
        <f t="shared" ca="1" si="1437"/>
        <v>0</v>
      </c>
      <c r="FY184" s="19">
        <f t="shared" ca="1" si="1437"/>
        <v>0</v>
      </c>
      <c r="FZ184" s="19">
        <f t="shared" ca="1" si="1437"/>
        <v>0</v>
      </c>
      <c r="GA184" s="19">
        <f t="shared" ca="1" si="1437"/>
        <v>0</v>
      </c>
      <c r="GB184" s="19">
        <f t="shared" ca="1" si="1437"/>
        <v>0</v>
      </c>
      <c r="GC184" s="19">
        <f t="shared" ca="1" si="1437"/>
        <v>0</v>
      </c>
      <c r="GD184" s="19">
        <f t="shared" ca="1" si="1437"/>
        <v>0</v>
      </c>
      <c r="GE184" s="19">
        <f t="shared" ca="1" si="1437"/>
        <v>0</v>
      </c>
      <c r="GF184" s="19">
        <f t="shared" ca="1" si="1437"/>
        <v>0</v>
      </c>
      <c r="GG184" s="19">
        <f t="shared" ca="1" si="1437"/>
        <v>0</v>
      </c>
      <c r="GH184" s="19">
        <f t="shared" ca="1" si="1437"/>
        <v>0</v>
      </c>
      <c r="GI184" s="19">
        <f t="shared" ca="1" si="1437"/>
        <v>0</v>
      </c>
      <c r="GJ184" s="19">
        <f t="shared" ca="1" si="1437"/>
        <v>0</v>
      </c>
      <c r="GK184" s="19">
        <f t="shared" ca="1" si="1437"/>
        <v>0</v>
      </c>
      <c r="GL184" s="19">
        <f t="shared" ca="1" si="1437"/>
        <v>0</v>
      </c>
      <c r="GM184" s="19">
        <f t="shared" ca="1" si="1437"/>
        <v>0</v>
      </c>
      <c r="GN184" s="19">
        <f t="shared" ca="1" si="1437"/>
        <v>0</v>
      </c>
      <c r="GO184" s="19">
        <f t="shared" ca="1" si="1437"/>
        <v>0</v>
      </c>
      <c r="GP184" s="19">
        <f t="shared" ca="1" si="1437"/>
        <v>0</v>
      </c>
      <c r="GQ184" s="19">
        <f t="shared" ca="1" si="1437"/>
        <v>0</v>
      </c>
      <c r="GR184" s="19">
        <f t="shared" ca="1" si="1437"/>
        <v>0</v>
      </c>
      <c r="GS184" s="19">
        <f t="shared" ca="1" si="1437"/>
        <v>0</v>
      </c>
      <c r="GT184" s="19">
        <f t="shared" ca="1" si="1437"/>
        <v>0</v>
      </c>
      <c r="GU184" s="19">
        <f t="shared" ca="1" si="1437"/>
        <v>0</v>
      </c>
      <c r="GV184" s="19">
        <f t="shared" ca="1" si="1437"/>
        <v>0</v>
      </c>
      <c r="GW184" s="19">
        <f t="shared" ref="GW184:HP184" ca="1" si="1478">OFFSET(GW$5,$B184,0)</f>
        <v>0</v>
      </c>
      <c r="GX184" s="19">
        <f t="shared" ca="1" si="1478"/>
        <v>0</v>
      </c>
      <c r="GY184" s="19">
        <f t="shared" ca="1" si="1478"/>
        <v>0</v>
      </c>
      <c r="GZ184" s="19">
        <f t="shared" ca="1" si="1478"/>
        <v>0</v>
      </c>
      <c r="HA184" s="19">
        <f t="shared" ca="1" si="1478"/>
        <v>0</v>
      </c>
      <c r="HB184" s="19">
        <f t="shared" ca="1" si="1478"/>
        <v>0</v>
      </c>
      <c r="HC184" s="19">
        <f t="shared" ca="1" si="1478"/>
        <v>0</v>
      </c>
      <c r="HD184" s="19">
        <f t="shared" ca="1" si="1478"/>
        <v>0</v>
      </c>
      <c r="HE184" s="19">
        <f t="shared" ca="1" si="1478"/>
        <v>0</v>
      </c>
      <c r="HF184" s="19">
        <f t="shared" ca="1" si="1478"/>
        <v>0</v>
      </c>
      <c r="HG184" s="19">
        <f t="shared" ca="1" si="1478"/>
        <v>0</v>
      </c>
      <c r="HH184" s="19">
        <f t="shared" ca="1" si="1478"/>
        <v>0</v>
      </c>
      <c r="HI184" s="19">
        <f t="shared" ca="1" si="1478"/>
        <v>0</v>
      </c>
      <c r="HJ184" s="19">
        <f t="shared" ca="1" si="1478"/>
        <v>0</v>
      </c>
      <c r="HK184" s="19">
        <f t="shared" ca="1" si="1478"/>
        <v>0</v>
      </c>
      <c r="HL184" s="19">
        <f t="shared" ca="1" si="1478"/>
        <v>0</v>
      </c>
      <c r="HM184" s="19">
        <f t="shared" ca="1" si="1478"/>
        <v>0</v>
      </c>
      <c r="HN184" s="19">
        <f t="shared" ca="1" si="1478"/>
        <v>0</v>
      </c>
      <c r="HO184" s="19">
        <f t="shared" ca="1" si="1478"/>
        <v>0</v>
      </c>
      <c r="HP184" s="19">
        <f t="shared" ca="1" si="1478"/>
        <v>0</v>
      </c>
      <c r="HQ184" s="19">
        <f t="shared" ca="1" si="1438"/>
        <v>0</v>
      </c>
      <c r="HR184" s="19">
        <f t="shared" ca="1" si="1438"/>
        <v>0</v>
      </c>
      <c r="HS184" s="19">
        <f t="shared" ca="1" si="1438"/>
        <v>0</v>
      </c>
      <c r="HT184" s="19">
        <f t="shared" ca="1" si="1438"/>
        <v>0</v>
      </c>
      <c r="HU184" s="19">
        <f t="shared" ca="1" si="1438"/>
        <v>0</v>
      </c>
      <c r="HV184" s="19">
        <f t="shared" ca="1" si="1438"/>
        <v>0</v>
      </c>
      <c r="HW184" s="19">
        <f t="shared" ca="1" si="1438"/>
        <v>0</v>
      </c>
      <c r="HX184" s="19">
        <f t="shared" ca="1" si="1438"/>
        <v>0</v>
      </c>
      <c r="HY184" s="19">
        <f t="shared" ca="1" si="1438"/>
        <v>0</v>
      </c>
      <c r="HZ184" s="19">
        <f t="shared" ca="1" si="1438"/>
        <v>0</v>
      </c>
      <c r="IA184" s="19">
        <f t="shared" ca="1" si="1438"/>
        <v>0</v>
      </c>
      <c r="IB184" s="19">
        <f t="shared" ca="1" si="1438"/>
        <v>0</v>
      </c>
      <c r="IC184" s="19">
        <f t="shared" ca="1" si="1438"/>
        <v>0</v>
      </c>
      <c r="ID184" s="19">
        <f t="shared" ca="1" si="1438"/>
        <v>0</v>
      </c>
      <c r="IE184" s="5">
        <f t="shared" ca="1" si="1439"/>
        <v>67</v>
      </c>
      <c r="IF184" s="9"/>
      <c r="IG184" s="5">
        <f t="shared" ca="1" si="1440"/>
        <v>1</v>
      </c>
      <c r="IH184" s="5" t="b">
        <f t="shared" ca="1" si="1440"/>
        <v>1</v>
      </c>
      <c r="II184" s="19">
        <f t="shared" ca="1" si="1441"/>
        <v>0</v>
      </c>
      <c r="IJ184" s="5">
        <f t="shared" ca="1" si="1440"/>
        <v>55</v>
      </c>
      <c r="IK184" s="19">
        <f t="shared" ca="1" si="1441"/>
        <v>1</v>
      </c>
      <c r="IL184" s="19">
        <f t="shared" ca="1" si="1441"/>
        <v>0</v>
      </c>
      <c r="IM184" s="19">
        <f t="shared" ca="1" si="1441"/>
        <v>0</v>
      </c>
      <c r="IN184" s="19">
        <f t="shared" ca="1" si="1441"/>
        <v>0</v>
      </c>
      <c r="IO184" s="19">
        <f t="shared" ca="1" si="1441"/>
        <v>0</v>
      </c>
      <c r="IP184" s="19">
        <f t="shared" ca="1" si="1441"/>
        <v>0</v>
      </c>
      <c r="IQ184" s="19">
        <f t="shared" ca="1" si="1441"/>
        <v>0</v>
      </c>
      <c r="IR184" s="19">
        <f t="shared" ca="1" si="1441"/>
        <v>0</v>
      </c>
      <c r="IS184" s="19">
        <f t="shared" ca="1" si="1441"/>
        <v>0</v>
      </c>
      <c r="IT184" s="19">
        <f t="shared" ca="1" si="1441"/>
        <v>0</v>
      </c>
      <c r="IU184" s="19">
        <f t="shared" ca="1" si="1441"/>
        <v>0</v>
      </c>
      <c r="IV184" s="19">
        <f t="shared" ca="1" si="1441"/>
        <v>0</v>
      </c>
      <c r="IW184" s="19">
        <f t="shared" ca="1" si="1441"/>
        <v>0</v>
      </c>
      <c r="IX184" s="19">
        <f t="shared" ca="1" si="1441"/>
        <v>0</v>
      </c>
      <c r="IY184" s="19">
        <f t="shared" ca="1" si="1441"/>
        <v>0</v>
      </c>
      <c r="IZ184" s="19">
        <f t="shared" ca="1" si="1441"/>
        <v>0</v>
      </c>
      <c r="JA184" s="19">
        <f t="shared" ca="1" si="1441"/>
        <v>0</v>
      </c>
      <c r="JB184" s="19">
        <f t="shared" ca="1" si="1441"/>
        <v>0</v>
      </c>
      <c r="JC184" s="19">
        <f t="shared" ca="1" si="1441"/>
        <v>0</v>
      </c>
      <c r="JD184" s="19">
        <f t="shared" ca="1" si="1441"/>
        <v>0</v>
      </c>
      <c r="JE184" s="19">
        <f t="shared" ca="1" si="1441"/>
        <v>0</v>
      </c>
      <c r="JF184" s="19">
        <f t="shared" ca="1" si="1441"/>
        <v>0</v>
      </c>
      <c r="JG184" s="5">
        <f t="shared" ca="1" si="1442"/>
        <v>1.2500000000000001E-2</v>
      </c>
      <c r="JH184" s="567">
        <f t="shared" ca="1" si="1442"/>
        <v>0</v>
      </c>
      <c r="JI184" s="5">
        <f t="shared" ca="1" si="1442"/>
        <v>6.25E-2</v>
      </c>
      <c r="JJ184" s="5">
        <f t="shared" ca="1" si="1442"/>
        <v>6.25E-2</v>
      </c>
      <c r="JK184" s="5">
        <f t="shared" ca="1" si="1442"/>
        <v>6.25E-2</v>
      </c>
      <c r="JL184" s="19">
        <f t="shared" ca="1" si="1441"/>
        <v>1</v>
      </c>
      <c r="JM184" s="19">
        <f t="shared" ca="1" si="1441"/>
        <v>0</v>
      </c>
      <c r="JN184" s="19">
        <f t="shared" ca="1" si="1441"/>
        <v>1</v>
      </c>
      <c r="JO184" s="9"/>
      <c r="JP184" s="5" t="b">
        <f t="shared" ca="1" si="1443"/>
        <v>0</v>
      </c>
      <c r="JQ184" s="19" t="b">
        <f t="shared" ca="1" si="1463"/>
        <v>1</v>
      </c>
      <c r="JR184" s="19">
        <f t="shared" ca="1" si="1463"/>
        <v>10.3</v>
      </c>
      <c r="JS184" s="5" t="b">
        <f t="shared" ca="1" si="1444"/>
        <v>0</v>
      </c>
      <c r="JT184" s="5" t="b">
        <f t="shared" ca="1" si="1444"/>
        <v>0</v>
      </c>
      <c r="JU184" s="5" t="b">
        <f t="shared" ca="1" si="1444"/>
        <v>1</v>
      </c>
      <c r="JV184" s="144">
        <f t="shared" ca="1" si="1464"/>
        <v>1</v>
      </c>
      <c r="JW184" s="144">
        <f t="shared" ca="1" si="1464"/>
        <v>1</v>
      </c>
      <c r="JX184" s="19" t="str">
        <f t="shared" ca="1" si="1465"/>
        <v>-</v>
      </c>
      <c r="JY184" s="19" t="str">
        <f t="shared" ca="1" si="1465"/>
        <v>-</v>
      </c>
      <c r="JZ184" s="19" t="str">
        <f t="shared" ca="1" si="1465"/>
        <v>-</v>
      </c>
      <c r="KA184" s="19" t="str">
        <f t="shared" ca="1" si="1465"/>
        <v>-</v>
      </c>
      <c r="KB184" s="19">
        <f t="shared" ca="1" si="1465"/>
        <v>1</v>
      </c>
      <c r="KC184" s="19">
        <f t="shared" ca="1" si="1465"/>
        <v>0.66</v>
      </c>
      <c r="KD184" s="19" t="str">
        <f t="shared" ca="1" si="1465"/>
        <v>-</v>
      </c>
      <c r="KE184" s="5" t="b" cm="1">
        <f t="array" aca="1" ref="KE184" ca="1">IF(OR(KF184:KM184&lt;&gt;"-"),TRUE,"-")</f>
        <v>1</v>
      </c>
      <c r="KF184" s="237">
        <f t="shared" ca="1" si="1476"/>
        <v>2</v>
      </c>
      <c r="KG184" s="237">
        <f t="shared" ca="1" si="1476"/>
        <v>2</v>
      </c>
      <c r="KH184" s="237">
        <f t="shared" ca="1" si="1476"/>
        <v>2</v>
      </c>
      <c r="KI184" s="237">
        <f t="shared" ca="1" si="1476"/>
        <v>2</v>
      </c>
      <c r="KJ184" s="237">
        <f t="shared" ca="1" si="1476"/>
        <v>2</v>
      </c>
      <c r="KK184" s="237">
        <f t="shared" ca="1" si="1476"/>
        <v>2</v>
      </c>
      <c r="KL184" s="237">
        <f t="shared" ca="1" si="1476"/>
        <v>2</v>
      </c>
      <c r="KM184" s="237">
        <f t="shared" ca="1" si="1476"/>
        <v>2</v>
      </c>
      <c r="KN184" s="5" t="str">
        <f t="array" aca="1" ref="KN184" ca="1">IF(OR(KO184:KU184&lt;&gt;"-"),TRUE,"-")</f>
        <v>-</v>
      </c>
      <c r="KO184" s="19" t="str">
        <f t="shared" ca="1" si="1467"/>
        <v>-</v>
      </c>
      <c r="KP184" s="19" t="str">
        <f t="shared" ca="1" si="1467"/>
        <v>-</v>
      </c>
      <c r="KQ184" s="19" t="str">
        <f t="shared" ca="1" si="1467"/>
        <v>-</v>
      </c>
      <c r="KR184" s="19" t="str">
        <f t="shared" ca="1" si="1467"/>
        <v>-</v>
      </c>
      <c r="KS184" s="19" t="str">
        <f t="shared" ca="1" si="1467"/>
        <v>-</v>
      </c>
      <c r="KT184" s="19" t="str">
        <f t="shared" ca="1" si="1467"/>
        <v>-</v>
      </c>
      <c r="KU184" s="19" t="str">
        <f t="shared" ca="1" si="1467"/>
        <v>-</v>
      </c>
      <c r="KV184" s="19" t="b">
        <f t="shared" ca="1" si="1467"/>
        <v>0</v>
      </c>
      <c r="KW184" s="144">
        <f t="shared" ca="1" si="1446"/>
        <v>2</v>
      </c>
      <c r="KX184" s="19">
        <f t="shared" ca="1" si="1467"/>
        <v>2</v>
      </c>
      <c r="KY184" s="19" t="b">
        <f t="shared" ca="1" si="1467"/>
        <v>0</v>
      </c>
      <c r="KZ184" s="19" t="str">
        <f t="shared" ca="1" si="1467"/>
        <v>-</v>
      </c>
      <c r="LA184" s="5" t="str">
        <f t="shared" ca="1" si="1447"/>
        <v>-</v>
      </c>
      <c r="LB184" s="5" t="str">
        <f t="shared" ca="1" si="1447"/>
        <v>-</v>
      </c>
      <c r="LC184" s="5" t="str">
        <f t="shared" ca="1" si="1447"/>
        <v>-</v>
      </c>
      <c r="LD184" s="5" t="str">
        <f t="shared" ca="1" si="1447"/>
        <v>-</v>
      </c>
      <c r="LE184" s="19" t="b">
        <f t="shared" ca="1" si="1468"/>
        <v>0</v>
      </c>
      <c r="LF184" s="19" t="str">
        <f t="shared" ca="1" si="1468"/>
        <v>-</v>
      </c>
      <c r="LG184" s="19" t="str">
        <f t="shared" ca="1" si="1468"/>
        <v>-</v>
      </c>
      <c r="LH184" s="19" t="b">
        <f t="shared" ca="1" si="1468"/>
        <v>1</v>
      </c>
      <c r="LI184" s="19">
        <f t="shared" ca="1" si="1468"/>
        <v>0.75</v>
      </c>
      <c r="LJ184" s="19">
        <f t="shared" ca="1" si="1468"/>
        <v>0.75</v>
      </c>
      <c r="LK184" s="19">
        <f t="shared" ca="1" si="1468"/>
        <v>0.99</v>
      </c>
      <c r="LL184" s="19">
        <f t="shared" ca="1" si="1468"/>
        <v>0.5</v>
      </c>
      <c r="LM184" s="19">
        <f t="shared" ca="1" si="1468"/>
        <v>0</v>
      </c>
      <c r="LN184" s="19">
        <f t="shared" ca="1" si="1468"/>
        <v>0</v>
      </c>
      <c r="LO184" s="19" t="str">
        <f t="shared" ca="1" si="1468"/>
        <v>-</v>
      </c>
      <c r="LP184" s="5" t="str" cm="1">
        <f t="array" aca="1" ref="LP184" ca="1">INDEX(i.meatgrid,$Q184,LP$7)</f>
        <v>-</v>
      </c>
      <c r="LQ184" s="5" t="str" cm="1">
        <f t="array" aca="1" ref="LQ184" ca="1">INDEX(i.meatgrid,$Q184,LQ$7)</f>
        <v>-</v>
      </c>
      <c r="LR184" s="19" t="str">
        <f t="shared" ca="1" si="1448"/>
        <v>-</v>
      </c>
      <c r="LS184" s="5">
        <f t="shared" ca="1" si="1449"/>
        <v>1</v>
      </c>
      <c r="LT184" s="9"/>
      <c r="LU184" s="19">
        <f t="shared" ca="1" si="1448"/>
        <v>70</v>
      </c>
      <c r="LV184" s="19">
        <f t="shared" ca="1" si="1450"/>
        <v>50</v>
      </c>
      <c r="LW184" s="19">
        <f t="shared" ca="1" si="1450"/>
        <v>80</v>
      </c>
      <c r="LX184" s="19">
        <f t="shared" ca="1" si="1450"/>
        <v>50</v>
      </c>
      <c r="LY184" s="5" t="b" cm="1">
        <f t="array" aca="1" ref="LY184" ca="1">INDEX(i.meatgrid,$Q184,LY$7)</f>
        <v>0</v>
      </c>
      <c r="LZ184" s="5" t="b" cm="1">
        <f t="array" aca="1" ref="LZ184" ca="1">INDEX(i.meatgrid,$Q184,LZ$7)</f>
        <v>0</v>
      </c>
      <c r="MA184" s="5" cm="1">
        <f t="array" aca="1" ref="MA184" ca="1">INDEX(i.meatgrid,$Q184,MA$7)</f>
        <v>40</v>
      </c>
      <c r="MB184" s="5" t="str" cm="1">
        <f t="array" aca="1" ref="MB184" ca="1">INDEX(i.meatgrid,$Q184,MB$7)</f>
        <v>-</v>
      </c>
      <c r="MC184" s="19">
        <f t="shared" ca="1" si="1451"/>
        <v>1</v>
      </c>
      <c r="MD184" s="5">
        <f t="shared" ca="1" si="1452"/>
        <v>1</v>
      </c>
      <c r="ME184" s="5" cm="1">
        <f t="array" aca="1" ref="ME184" ca="1">INDEX(i.meatgrid,$Q184,ME$7)</f>
        <v>1</v>
      </c>
      <c r="MF184" s="5" cm="1">
        <f t="array" aca="1" ref="MF184" ca="1">INDEX(i.meatgrid,$Q184,MF$7)</f>
        <v>0</v>
      </c>
      <c r="MG184" s="5" cm="1">
        <f t="array" aca="1" ref="MG184" ca="1">INDEX(i.meatgrid,$Q184,MG$7)</f>
        <v>0</v>
      </c>
      <c r="MH184" s="5" cm="1">
        <f t="array" aca="1" ref="MH184" ca="1">INDEX(i.meatgrid,$Q184,MH$7)</f>
        <v>0</v>
      </c>
      <c r="MI184" s="5" cm="1">
        <f t="array" aca="1" ref="MI184" ca="1">INDEX(i.meatgrid,$Q184,MI$7)</f>
        <v>0</v>
      </c>
      <c r="MJ184" s="5" cm="1">
        <f t="array" aca="1" ref="MJ184" ca="1">INDEX(i.meatgrid,$Q184,MJ$7)</f>
        <v>1</v>
      </c>
      <c r="MK184" s="5" cm="1">
        <f t="array" aca="1" ref="MK184" ca="1">INDEX(i.meatgrid,$Q184,MK$7)</f>
        <v>1</v>
      </c>
      <c r="ML184" s="5" cm="1">
        <f t="array" aca="1" ref="ML184" ca="1">INDEX(i.meatgrid,$Q184,ML$7)</f>
        <v>1</v>
      </c>
      <c r="MM184" s="19">
        <f t="shared" ca="1" si="1453"/>
        <v>1</v>
      </c>
      <c r="MN184" s="9"/>
      <c r="MO184" s="19" t="b">
        <f t="shared" ca="1" si="1454"/>
        <v>0</v>
      </c>
      <c r="MP184" s="19" t="b">
        <f t="shared" ca="1" si="1454"/>
        <v>0</v>
      </c>
      <c r="MQ184" s="19">
        <f t="shared" ca="1" si="1454"/>
        <v>1</v>
      </c>
      <c r="MR184" s="19">
        <f t="shared" ca="1" si="1454"/>
        <v>0.75</v>
      </c>
      <c r="MS184" s="19">
        <f t="shared" ca="1" si="1454"/>
        <v>0.75</v>
      </c>
      <c r="MT184" s="19">
        <f t="shared" ca="1" si="1454"/>
        <v>0.8</v>
      </c>
      <c r="MU184" s="19">
        <f t="shared" ca="1" si="1454"/>
        <v>0.82499999999999996</v>
      </c>
      <c r="MV184" s="19">
        <f t="shared" ca="1" si="1454"/>
        <v>0.875</v>
      </c>
      <c r="MW184" s="19">
        <f t="shared" ca="1" si="1454"/>
        <v>0.9</v>
      </c>
      <c r="MX184" s="19">
        <f t="shared" ca="1" si="1454"/>
        <v>1</v>
      </c>
      <c r="MY184" s="19">
        <f t="shared" ca="1" si="1454"/>
        <v>0.875</v>
      </c>
      <c r="MZ184" s="19" t="b">
        <f t="shared" ca="1" si="1454"/>
        <v>1</v>
      </c>
      <c r="NA184" s="19">
        <f t="shared" ca="1" si="1454"/>
        <v>74.989999999999995</v>
      </c>
      <c r="NB184" s="19" t="str">
        <f t="shared" ca="1" si="1454"/>
        <v>-</v>
      </c>
      <c r="NC184" s="19" t="str">
        <f t="shared" ca="1" si="1454"/>
        <v>-</v>
      </c>
      <c r="ND184" s="19" t="str">
        <f t="shared" ca="1" si="1454"/>
        <v>-</v>
      </c>
      <c r="NE184" s="19" t="str">
        <f t="shared" ca="1" si="1455"/>
        <v>-</v>
      </c>
      <c r="NF184" s="19" t="str">
        <f t="shared" ca="1" si="1455"/>
        <v>-</v>
      </c>
      <c r="NG184" s="19" t="str">
        <f t="shared" ca="1" si="1455"/>
        <v>-</v>
      </c>
      <c r="NH184" s="19" t="str">
        <f t="shared" ca="1" si="1455"/>
        <v>-</v>
      </c>
      <c r="NI184" s="19">
        <f t="shared" ca="1" si="1455"/>
        <v>36.99</v>
      </c>
      <c r="NJ184" s="19">
        <f t="shared" ca="1" si="1455"/>
        <v>36.99</v>
      </c>
      <c r="NK184" s="19" t="str">
        <f t="shared" ca="1" si="1455"/>
        <v>-</v>
      </c>
      <c r="NL184" s="19" t="str">
        <f t="shared" ca="1" si="1455"/>
        <v>-</v>
      </c>
      <c r="NM184" s="19" t="str">
        <f t="shared" ca="1" si="1455"/>
        <v>-</v>
      </c>
      <c r="NN184" s="19" t="str">
        <f t="shared" ca="1" si="1455"/>
        <v>-</v>
      </c>
      <c r="NO184" s="19" t="str">
        <f t="shared" ca="1" si="1455"/>
        <v>-</v>
      </c>
      <c r="NP184" s="19">
        <f t="shared" ca="1" si="1455"/>
        <v>49.99</v>
      </c>
      <c r="NQ184" s="19">
        <f t="shared" ca="1" si="1455"/>
        <v>49.99</v>
      </c>
      <c r="NR184" s="19">
        <f t="shared" ca="1" si="1455"/>
        <v>49.99</v>
      </c>
      <c r="NS184" s="19">
        <f t="shared" ca="1" si="1455"/>
        <v>49.99</v>
      </c>
      <c r="NT184" s="19">
        <f t="shared" ca="1" si="1455"/>
        <v>49.99</v>
      </c>
      <c r="NU184" s="19">
        <f t="shared" ca="1" si="1455"/>
        <v>49.99</v>
      </c>
      <c r="NV184" s="19">
        <f t="shared" ca="1" si="1455"/>
        <v>49.99</v>
      </c>
      <c r="NW184" s="19">
        <f t="shared" ca="1" si="1455"/>
        <v>49.99</v>
      </c>
      <c r="NX184" s="19">
        <f t="shared" ca="1" si="1455"/>
        <v>412.99</v>
      </c>
      <c r="NY184" s="19">
        <f t="shared" ca="1" si="1455"/>
        <v>412.99</v>
      </c>
      <c r="NZ184" s="19" t="str">
        <f t="shared" ca="1" si="1455"/>
        <v>-</v>
      </c>
      <c r="OA184" s="19" t="str">
        <f t="shared" ca="1" si="1455"/>
        <v>-</v>
      </c>
      <c r="OB184" s="19" t="str">
        <f t="shared" ca="1" si="1455"/>
        <v>-</v>
      </c>
      <c r="OC184" s="19" t="str">
        <f t="shared" ca="1" si="1455"/>
        <v>-</v>
      </c>
      <c r="OD184" s="19" t="str">
        <f t="shared" ca="1" si="1455"/>
        <v>-</v>
      </c>
      <c r="OE184" s="19">
        <f t="shared" ca="1" si="1455"/>
        <v>6.8900000000000006</v>
      </c>
      <c r="OF184" s="19">
        <f t="shared" ca="1" si="1455"/>
        <v>6.8900000000000006</v>
      </c>
      <c r="OG184" s="19">
        <f t="shared" ca="1" si="1455"/>
        <v>6.8900000000000006</v>
      </c>
      <c r="OH184" s="19">
        <f t="shared" ca="1" si="1455"/>
        <v>6.8900000000000006</v>
      </c>
      <c r="OI184" s="19">
        <f t="shared" ca="1" si="1455"/>
        <v>6.8900000000000006</v>
      </c>
      <c r="OJ184" s="19">
        <f t="shared" ca="1" si="1455"/>
        <v>6.8900000000000006</v>
      </c>
      <c r="OK184" s="19">
        <f t="shared" ca="1" si="1455"/>
        <v>6.8900000000000006</v>
      </c>
      <c r="OL184" s="19">
        <f t="shared" ca="1" si="1455"/>
        <v>6.8900000000000006</v>
      </c>
      <c r="OM184" s="19">
        <f t="shared" ca="1" si="1455"/>
        <v>346.99</v>
      </c>
      <c r="ON184" s="19">
        <f t="shared" ca="1" si="1455"/>
        <v>346.99</v>
      </c>
      <c r="OO184" s="19" t="str">
        <f t="shared" ca="1" si="1455"/>
        <v>-</v>
      </c>
      <c r="OP184" s="19" t="str">
        <f t="shared" ca="1" si="1455"/>
        <v>-</v>
      </c>
      <c r="OQ184" s="19" t="str">
        <f t="shared" ca="1" si="1455"/>
        <v>-</v>
      </c>
      <c r="OR184" s="19" t="str">
        <f t="shared" ca="1" si="1455"/>
        <v>-</v>
      </c>
      <c r="OS184" s="19" t="str">
        <f t="shared" ca="1" si="1455"/>
        <v>-</v>
      </c>
      <c r="OT184" s="19">
        <f t="shared" ca="1" si="1455"/>
        <v>0</v>
      </c>
      <c r="OU184" s="24">
        <v>0</v>
      </c>
    </row>
    <row r="185" spans="1:411" outlineLevel="2">
      <c r="A185" s="21">
        <f t="shared" si="158"/>
        <v>180</v>
      </c>
      <c r="B185" s="222">
        <f t="shared" ca="1" si="1469"/>
        <v>175</v>
      </c>
      <c r="C185">
        <v>204</v>
      </c>
      <c r="D185" s="549" t="str">
        <f t="shared" ca="1" si="1418"/>
        <v>GSM</v>
      </c>
      <c r="E185" t="b">
        <v>0</v>
      </c>
      <c r="F185" t="b">
        <v>0</v>
      </c>
      <c r="G185" t="b">
        <f t="shared" si="1419"/>
        <v>0</v>
      </c>
      <c r="H185" s="237">
        <f t="shared" ca="1" si="1470"/>
        <v>2</v>
      </c>
      <c r="I185" s="237">
        <f t="shared" ca="1" si="1470"/>
        <v>1</v>
      </c>
      <c r="J185" s="237" t="str">
        <f t="shared" ca="1" si="1470"/>
        <v/>
      </c>
      <c r="K185" s="237">
        <f t="shared" ca="1" si="1470"/>
        <v>2</v>
      </c>
      <c r="L185" s="237">
        <f t="shared" ca="1" si="1456"/>
        <v>2</v>
      </c>
      <c r="M185" s="237">
        <f t="shared" ca="1" si="1456"/>
        <v>3</v>
      </c>
      <c r="N185" s="237">
        <f t="shared" ca="1" si="1470"/>
        <v>3</v>
      </c>
      <c r="O185" s="237">
        <f t="shared" ca="1" si="1456"/>
        <v>1</v>
      </c>
      <c r="P185" s="237">
        <f t="shared" ca="1" si="1470"/>
        <v>1</v>
      </c>
      <c r="Q185" s="237">
        <f t="shared" ca="1" si="1470"/>
        <v>4</v>
      </c>
      <c r="R185" s="237">
        <f t="shared" ca="1" si="1470"/>
        <v>1</v>
      </c>
      <c r="S185" s="237">
        <f t="shared" ca="1" si="1470"/>
        <v>1</v>
      </c>
      <c r="T185" s="237">
        <f t="shared" ca="1" si="1470"/>
        <v>1</v>
      </c>
      <c r="U185" s="275"/>
      <c r="V185" s="275"/>
      <c r="W185" s="237">
        <f t="shared" ca="1" si="1457"/>
        <v>0</v>
      </c>
      <c r="X185" s="275"/>
      <c r="Y185" s="276">
        <v>0</v>
      </c>
      <c r="Z185" s="276">
        <v>0</v>
      </c>
      <c r="AA185" s="276">
        <v>0</v>
      </c>
      <c r="AB185" s="276">
        <v>0</v>
      </c>
      <c r="AC185" s="276">
        <v>0</v>
      </c>
      <c r="AD185" s="276">
        <v>0</v>
      </c>
      <c r="AE185" s="276">
        <v>0</v>
      </c>
      <c r="AF185" s="144">
        <f ca="1">INDEX(CHOOSE($N185,DataAutumn!i.AdultDrys,DataWinter!i.AdultDrys,DataSpring!i.AdultDrys),1,$M185)</f>
        <v>3</v>
      </c>
      <c r="AG185" s="5">
        <f t="shared" ca="1" si="1420"/>
        <v>1</v>
      </c>
      <c r="AH185" s="5">
        <f t="shared" ca="1" si="1420"/>
        <v>1</v>
      </c>
      <c r="AI185" s="5">
        <f t="shared" ca="1" si="1421"/>
        <v>1</v>
      </c>
      <c r="AJ185">
        <f t="shared" ca="1" si="1422"/>
        <v>5</v>
      </c>
      <c r="AK185">
        <v>1</v>
      </c>
      <c r="AL185" s="231" t="str">
        <f ca="1">TEXT(LEFT(OFFSET(AL185,-1,0),5)+1,"00000")&amp;MID(OFFSET(AL185,-1,0),6,FIND(" ",OFFSET(AL185,-1,0),7)-5)
&amp; $D185           &amp; " Day"&amp;INDEX(i.DOY,$N185,1)              &amp; IF($IG185=0," FWM","")&amp;IF($IG185=1," MWM","")&amp;IF($IG185=5," Mat","")&amp;IF($IH185=TRUE,"&amp;BBT","    ")
&amp;INDEX(DataMaster!$B$98:$B$105,$Q185,0)    &amp;IF(JQ185," SR"&amp;JR185,"")&amp; " WP"&amp;TEXT($MC185*100,"000p")           &amp; " MP"&amp;TEXT($MD185*100,"000p")           &amp; " GP"&amp;TEXT($MM185*100,"000p")
&amp; " (F"&amp;3+COUNTIF($CV185:$CY185,TRUE)&amp;3&amp;"N"&amp;$DM185&amp;$DN185&amp;")"</f>
        <v>00006 FeedSupply_DSP GSM Day204 MWM&amp;BBTPrime SR10.3 WP100p MP100p GP100p (F33N11)</v>
      </c>
      <c r="AM185" s="9" t="str">
        <f ca="1">IF(COUNTIF(AL$5:AL185,AL185)=1,"-","Dup")</f>
        <v>-</v>
      </c>
      <c r="AN185" s="9"/>
      <c r="AO185" s="237" t="str">
        <f t="shared" ca="1" si="1471"/>
        <v>-</v>
      </c>
      <c r="AP185" s="237" t="str">
        <f t="shared" ca="1" si="1471"/>
        <v>-</v>
      </c>
      <c r="AQ185" s="237" t="str">
        <f t="shared" ca="1" si="1471"/>
        <v>-</v>
      </c>
      <c r="AR185" s="237" t="str">
        <f t="shared" ca="1" si="1471"/>
        <v>-</v>
      </c>
      <c r="AS185" s="237" t="str">
        <f t="shared" ca="1" si="1471"/>
        <v>-</v>
      </c>
      <c r="AT185" s="237" t="str">
        <f t="shared" ca="1" si="1471"/>
        <v>-</v>
      </c>
      <c r="AU185" s="237" t="str">
        <f t="shared" ca="1" si="1471"/>
        <v>-</v>
      </c>
      <c r="AV185" s="237" t="str">
        <f t="shared" ca="1" si="1471"/>
        <v>-</v>
      </c>
      <c r="AW185" s="9"/>
      <c r="AX185" s="5" t="b">
        <f t="shared" ca="1" si="1423"/>
        <v>0</v>
      </c>
      <c r="AY185" s="5" t="str">
        <f t="shared" ca="1" si="1423"/>
        <v>-</v>
      </c>
      <c r="AZ185" s="5" t="b">
        <f t="shared" ca="1" si="1423"/>
        <v>0</v>
      </c>
      <c r="BA185" s="5" t="b">
        <f t="shared" ca="1" si="1423"/>
        <v>1</v>
      </c>
      <c r="BB185" s="5" t="b">
        <f t="shared" ca="1" si="1423"/>
        <v>1</v>
      </c>
      <c r="BC185" s="144">
        <f t="shared" ca="1" si="1423"/>
        <v>0</v>
      </c>
      <c r="BD185" s="19" t="b">
        <f t="shared" ca="1" si="1424"/>
        <v>1</v>
      </c>
      <c r="BE185" s="9"/>
      <c r="BF185" s="5" t="str">
        <f t="shared" ca="1" si="1425"/>
        <v>-</v>
      </c>
      <c r="BG185" s="19" t="str">
        <f t="shared" ca="1" si="1426"/>
        <v>-</v>
      </c>
      <c r="BH185" s="19" t="str">
        <f t="shared" ca="1" si="1426"/>
        <v>-</v>
      </c>
      <c r="BI185" s="19" t="str">
        <f t="shared" ca="1" si="1426"/>
        <v>-</v>
      </c>
      <c r="BJ185" s="5" t="str">
        <f t="shared" ca="1" si="1427"/>
        <v>-</v>
      </c>
      <c r="BK185" s="19" t="str">
        <f t="shared" ca="1" si="1428"/>
        <v>-</v>
      </c>
      <c r="BL185" s="5" t="str">
        <f t="shared" ca="1" si="1429"/>
        <v>-</v>
      </c>
      <c r="BM185" s="19" t="str">
        <f t="shared" ca="1" si="1430"/>
        <v>-</v>
      </c>
      <c r="BN185" s="19" t="str">
        <f t="shared" ca="1" si="1430"/>
        <v>-</v>
      </c>
      <c r="BO185" s="19" t="str">
        <f t="shared" ca="1" si="1430"/>
        <v>-</v>
      </c>
      <c r="BP185" s="5" t="str">
        <f t="shared" ca="1" si="1431"/>
        <v>-</v>
      </c>
      <c r="BQ185" s="9"/>
      <c r="BR185" s="19" t="str">
        <f t="shared" ca="1" si="1432"/>
        <v>-</v>
      </c>
      <c r="BS185" s="19" t="str">
        <f t="shared" ca="1" si="1432"/>
        <v>-</v>
      </c>
      <c r="BT185" s="19" t="str">
        <f t="shared" ca="1" si="1432"/>
        <v>-</v>
      </c>
      <c r="BU185" s="19" t="str">
        <f t="shared" ca="1" si="1432"/>
        <v>-</v>
      </c>
      <c r="BV185" s="19" t="str">
        <f t="shared" ca="1" si="1432"/>
        <v>-</v>
      </c>
      <c r="BW185" s="19" t="str">
        <f t="shared" ca="1" si="1432"/>
        <v>-</v>
      </c>
      <c r="BX185" s="19" t="str">
        <f t="shared" ca="1" si="1432"/>
        <v>-</v>
      </c>
      <c r="BY185" s="19" t="str">
        <f t="shared" ca="1" si="1432"/>
        <v>-</v>
      </c>
      <c r="BZ185" s="19" t="str">
        <f t="shared" ca="1" si="1432"/>
        <v>-</v>
      </c>
      <c r="CA185" s="19" t="str">
        <f t="shared" ca="1" si="1432"/>
        <v>-</v>
      </c>
      <c r="CB185" s="9"/>
      <c r="CC185" s="237" t="b">
        <f t="shared" ca="1" si="1477"/>
        <v>1</v>
      </c>
      <c r="CD185" s="12" t="b">
        <v>1</v>
      </c>
      <c r="CE185" s="237" t="b">
        <f t="shared" ca="1" si="1477"/>
        <v>1</v>
      </c>
      <c r="CF185" s="251">
        <f t="shared" ca="1" si="1472"/>
        <v>2334105</v>
      </c>
      <c r="CG185" s="12" t="b">
        <v>1</v>
      </c>
      <c r="CH185" s="12">
        <v>0</v>
      </c>
      <c r="CI185" s="12" t="b">
        <v>0</v>
      </c>
      <c r="CJ185" s="237">
        <f t="shared" ca="1" si="1473"/>
        <v>34106</v>
      </c>
      <c r="CK185" s="19" t="str">
        <f t="shared" ca="1" si="1460"/>
        <v>-</v>
      </c>
      <c r="CL185" s="12">
        <v>1</v>
      </c>
      <c r="CM185" s="12">
        <v>1</v>
      </c>
      <c r="CN185" s="9"/>
      <c r="CO185" s="444">
        <v>652</v>
      </c>
      <c r="CP185" s="444">
        <v>686</v>
      </c>
      <c r="CQ185" s="444">
        <v>721</v>
      </c>
      <c r="CR185" s="152">
        <v>378</v>
      </c>
      <c r="CS185" s="152">
        <v>413</v>
      </c>
      <c r="CT185" s="152">
        <v>448</v>
      </c>
      <c r="CU185" s="19" t="str">
        <f t="shared" ca="1" si="1434"/>
        <v>-</v>
      </c>
      <c r="CV185" s="19" t="str">
        <f t="shared" ca="1" si="1434"/>
        <v>-</v>
      </c>
      <c r="CW185" s="19" t="str">
        <f t="shared" ca="1" si="1434"/>
        <v>-</v>
      </c>
      <c r="CX185" s="19" t="str">
        <f t="shared" ca="1" si="1434"/>
        <v>-</v>
      </c>
      <c r="CY185" s="19" t="str">
        <f t="shared" ca="1" si="1434"/>
        <v>-</v>
      </c>
      <c r="CZ185" s="19" t="b">
        <f t="shared" ca="1" si="1434"/>
        <v>1</v>
      </c>
      <c r="DA185" s="19">
        <f t="shared" ca="1" si="1434"/>
        <v>0</v>
      </c>
      <c r="DB185" s="19">
        <f t="shared" ca="1" si="1434"/>
        <v>0</v>
      </c>
      <c r="DC185" s="19">
        <f t="shared" ca="1" si="1434"/>
        <v>0</v>
      </c>
      <c r="DD185" s="19">
        <f t="shared" ca="1" si="1434"/>
        <v>0</v>
      </c>
      <c r="DE185" s="19">
        <f t="shared" ca="1" si="1434"/>
        <v>0</v>
      </c>
      <c r="DF185" s="19">
        <f t="shared" ca="1" si="1434"/>
        <v>0</v>
      </c>
      <c r="DG185" s="19">
        <f t="shared" ca="1" si="1434"/>
        <v>0</v>
      </c>
      <c r="DH185" s="19">
        <f t="shared" ca="1" si="1434"/>
        <v>0</v>
      </c>
      <c r="DI185" s="19">
        <f t="shared" ca="1" si="1434"/>
        <v>0</v>
      </c>
      <c r="DJ185" s="19">
        <f t="shared" ca="1" si="1434"/>
        <v>0</v>
      </c>
      <c r="DK185" s="19">
        <f t="shared" ca="1" si="1434"/>
        <v>0</v>
      </c>
      <c r="DL185" s="19">
        <f t="shared" ca="1" si="1435"/>
        <v>0</v>
      </c>
      <c r="DM185" s="12">
        <v>1</v>
      </c>
      <c r="DN185" s="12">
        <v>1</v>
      </c>
      <c r="DO185" s="19">
        <f t="shared" ca="1" si="1474"/>
        <v>0</v>
      </c>
      <c r="DP185" s="19" t="str">
        <f t="shared" ca="1" si="1474"/>
        <v>-</v>
      </c>
      <c r="DQ185" s="19" t="str">
        <f t="shared" ca="1" si="1474"/>
        <v>-</v>
      </c>
      <c r="DR185" s="19" t="str">
        <f t="shared" ca="1" si="1474"/>
        <v>-</v>
      </c>
      <c r="DS185" s="19" t="str">
        <f t="shared" ca="1" si="1435"/>
        <v>-</v>
      </c>
      <c r="DT185" s="19" t="str">
        <f t="shared" ca="1" si="1435"/>
        <v>-</v>
      </c>
      <c r="DU185" s="19">
        <f t="shared" ca="1" si="1435"/>
        <v>0</v>
      </c>
      <c r="DV185" s="19" t="str">
        <f t="shared" ca="1" si="1435"/>
        <v>-</v>
      </c>
      <c r="DW185" s="19" t="str">
        <f t="shared" ca="1" si="1435"/>
        <v>-</v>
      </c>
      <c r="DX185" s="19" t="str">
        <f t="shared" ca="1" si="1435"/>
        <v>-</v>
      </c>
      <c r="DY185" s="19" t="str">
        <f t="shared" ca="1" si="1435"/>
        <v>-</v>
      </c>
      <c r="DZ185" s="19" t="str">
        <f t="shared" ca="1" si="1435"/>
        <v>-</v>
      </c>
      <c r="EA185" s="19" t="str">
        <f t="shared" ca="1" si="1435"/>
        <v>-</v>
      </c>
      <c r="EB185" s="19" t="str">
        <f t="shared" ca="1" si="1435"/>
        <v>-</v>
      </c>
      <c r="EC185" s="19" t="str">
        <f t="shared" ca="1" si="1435"/>
        <v>-</v>
      </c>
      <c r="ED185" s="19">
        <f t="shared" ca="1" si="1435"/>
        <v>0</v>
      </c>
      <c r="EE185" s="19">
        <f t="shared" ca="1" si="1435"/>
        <v>0</v>
      </c>
      <c r="EF185" s="19">
        <f t="shared" ca="1" si="1435"/>
        <v>0</v>
      </c>
      <c r="EG185" s="124">
        <f t="shared" ref="EG185:EX185" ca="1" si="1479">IF(AND($K185=EG$9,$N185=EG$11,$AB185=EG$8,$AI185=EG$12),INDEX(i.FS_Strategy,$AC185+1,$AB185),0)</f>
        <v>0</v>
      </c>
      <c r="EH185" s="124">
        <f t="shared" ca="1" si="1479"/>
        <v>0</v>
      </c>
      <c r="EI185" s="124">
        <f t="shared" ca="1" si="1479"/>
        <v>0</v>
      </c>
      <c r="EJ185" s="124">
        <f t="shared" ca="1" si="1479"/>
        <v>0</v>
      </c>
      <c r="EK185" s="124">
        <f t="shared" ca="1" si="1479"/>
        <v>0</v>
      </c>
      <c r="EL185" s="124">
        <f t="shared" ca="1" si="1479"/>
        <v>0</v>
      </c>
      <c r="EM185" s="124">
        <f t="shared" ca="1" si="1479"/>
        <v>0</v>
      </c>
      <c r="EN185" s="124">
        <f t="shared" ca="1" si="1479"/>
        <v>0</v>
      </c>
      <c r="EO185" s="124">
        <f t="shared" ca="1" si="1479"/>
        <v>0</v>
      </c>
      <c r="EP185" s="124">
        <f t="shared" ca="1" si="1479"/>
        <v>0</v>
      </c>
      <c r="EQ185" s="124">
        <f t="shared" ca="1" si="1479"/>
        <v>0</v>
      </c>
      <c r="ER185" s="124">
        <f t="shared" ca="1" si="1479"/>
        <v>0</v>
      </c>
      <c r="ES185" s="124">
        <f t="shared" ca="1" si="1479"/>
        <v>0</v>
      </c>
      <c r="ET185" s="124">
        <f t="shared" ca="1" si="1479"/>
        <v>0</v>
      </c>
      <c r="EU185" s="124">
        <f t="shared" ca="1" si="1479"/>
        <v>0</v>
      </c>
      <c r="EV185" s="124">
        <f t="shared" ca="1" si="1479"/>
        <v>0</v>
      </c>
      <c r="EW185" s="124">
        <f t="shared" ca="1" si="1479"/>
        <v>0</v>
      </c>
      <c r="EX185" s="124">
        <f t="shared" ca="1" si="1479"/>
        <v>0</v>
      </c>
      <c r="EY185" s="554">
        <f ca="1">IF(AND($K185=EY$9,$N185=EY$11,$AB185=EY$8),INDEX(i.FS_Strategy,$AD185+1,$AB185),0)</f>
        <v>0</v>
      </c>
      <c r="EZ185" s="554">
        <f ca="1">IF(AND($K185=EZ$9,$N185=EZ$11,$AB185=EZ$8),INDEX(i.FS_Strategy,$AD185+1,$AB185),0)</f>
        <v>0</v>
      </c>
      <c r="FA185" s="554">
        <f ca="1">IF(AND($K185=FA$9,$N185=FA$11,$AB185=FA$8),INDEX(i.FS_Strategy,$AD185+1,$AB185),0)</f>
        <v>0</v>
      </c>
      <c r="FB185" s="125">
        <f t="shared" ref="FB185:FN185" ca="1" si="1480">IF(AND($K185=FB$9,$N185=FB$11,$AB185=FB$8),INDEX(i.FS_Strategy,$AE185+1,$AB185),0)</f>
        <v>0</v>
      </c>
      <c r="FC185" s="125">
        <f t="shared" ca="1" si="1480"/>
        <v>0</v>
      </c>
      <c r="FD185" s="125">
        <f t="shared" ca="1" si="1480"/>
        <v>0</v>
      </c>
      <c r="FE185" s="125">
        <f t="shared" ca="1" si="1480"/>
        <v>0</v>
      </c>
      <c r="FF185" s="125">
        <f t="shared" ca="1" si="1480"/>
        <v>0</v>
      </c>
      <c r="FG185" s="125">
        <f t="shared" ca="1" si="1480"/>
        <v>0</v>
      </c>
      <c r="FH185" s="125">
        <f t="shared" ca="1" si="1480"/>
        <v>0</v>
      </c>
      <c r="FI185" s="125">
        <f t="shared" ca="1" si="1480"/>
        <v>0</v>
      </c>
      <c r="FJ185" s="125">
        <f t="shared" ca="1" si="1480"/>
        <v>0</v>
      </c>
      <c r="FK185" s="125">
        <f t="shared" ca="1" si="1480"/>
        <v>0</v>
      </c>
      <c r="FL185" s="125">
        <f t="shared" ca="1" si="1480"/>
        <v>0</v>
      </c>
      <c r="FM185" s="125">
        <f t="shared" ca="1" si="1480"/>
        <v>0</v>
      </c>
      <c r="FN185" s="125">
        <f t="shared" ca="1" si="1480"/>
        <v>0</v>
      </c>
      <c r="FO185" s="124">
        <f t="shared" ref="FO185:GF185" ca="1" si="1481">IF(AND($K185=FO$9,$N185=FO$11,$AB185=FO$8,$AI185=FO$12),INDEX(i.FS_Strategy,$AC185+1,$AB185),0)</f>
        <v>0</v>
      </c>
      <c r="FP185" s="124">
        <f t="shared" ca="1" si="1481"/>
        <v>0</v>
      </c>
      <c r="FQ185" s="124">
        <f t="shared" ca="1" si="1481"/>
        <v>0</v>
      </c>
      <c r="FR185" s="124">
        <f t="shared" ca="1" si="1481"/>
        <v>0</v>
      </c>
      <c r="FS185" s="124">
        <f t="shared" ca="1" si="1481"/>
        <v>0</v>
      </c>
      <c r="FT185" s="124">
        <f t="shared" ca="1" si="1481"/>
        <v>0</v>
      </c>
      <c r="FU185" s="124">
        <f t="shared" ca="1" si="1481"/>
        <v>0</v>
      </c>
      <c r="FV185" s="124">
        <f t="shared" ca="1" si="1481"/>
        <v>0</v>
      </c>
      <c r="FW185" s="124">
        <f t="shared" ca="1" si="1481"/>
        <v>0</v>
      </c>
      <c r="FX185" s="124">
        <f t="shared" ca="1" si="1481"/>
        <v>0</v>
      </c>
      <c r="FY185" s="124">
        <f t="shared" ca="1" si="1481"/>
        <v>0</v>
      </c>
      <c r="FZ185" s="124">
        <f t="shared" ca="1" si="1481"/>
        <v>0</v>
      </c>
      <c r="GA185" s="124">
        <f t="shared" ca="1" si="1481"/>
        <v>0</v>
      </c>
      <c r="GB185" s="124">
        <f t="shared" ca="1" si="1481"/>
        <v>0</v>
      </c>
      <c r="GC185" s="124">
        <f t="shared" ca="1" si="1481"/>
        <v>0</v>
      </c>
      <c r="GD185" s="124">
        <f t="shared" ca="1" si="1481"/>
        <v>0</v>
      </c>
      <c r="GE185" s="124">
        <f t="shared" ca="1" si="1481"/>
        <v>0</v>
      </c>
      <c r="GF185" s="124">
        <f t="shared" ca="1" si="1481"/>
        <v>0</v>
      </c>
      <c r="GG185" s="554">
        <f ca="1">IF(AND($K185=GG$9,$N185=GG$11,$AB185=GG$8),INDEX(i.FS_Strategy,$AD185+1,$AB185),0)</f>
        <v>0</v>
      </c>
      <c r="GH185" s="554">
        <f ca="1">IF(AND($K185=GH$9,$N185=GH$11,$AB185=GH$8),INDEX(i.FS_Strategy,$AD185+1,$AB185),0)</f>
        <v>0</v>
      </c>
      <c r="GI185" s="554">
        <f ca="1">IF(AND($K185=GI$9,$N185=GI$11,$AB185=GI$8),INDEX(i.FS_Strategy,$AD185+1,$AB185),0)</f>
        <v>0</v>
      </c>
      <c r="GJ185" s="125">
        <f t="shared" ref="GJ185:GV185" ca="1" si="1482">IF(AND($K185=GJ$9,$N185=GJ$11,$AB185=GJ$8),INDEX(i.FS_Strategy,$AE185+1,$AB185),0)</f>
        <v>0</v>
      </c>
      <c r="GK185" s="125">
        <f t="shared" ca="1" si="1482"/>
        <v>0</v>
      </c>
      <c r="GL185" s="125">
        <f t="shared" ca="1" si="1482"/>
        <v>0</v>
      </c>
      <c r="GM185" s="125">
        <f t="shared" ca="1" si="1482"/>
        <v>0</v>
      </c>
      <c r="GN185" s="125">
        <f t="shared" ca="1" si="1482"/>
        <v>0</v>
      </c>
      <c r="GO185" s="125">
        <f t="shared" ca="1" si="1482"/>
        <v>0</v>
      </c>
      <c r="GP185" s="125">
        <f t="shared" ca="1" si="1482"/>
        <v>0</v>
      </c>
      <c r="GQ185" s="125">
        <f t="shared" ca="1" si="1482"/>
        <v>0</v>
      </c>
      <c r="GR185" s="125">
        <f t="shared" ca="1" si="1482"/>
        <v>0</v>
      </c>
      <c r="GS185" s="125">
        <f t="shared" ca="1" si="1482"/>
        <v>0</v>
      </c>
      <c r="GT185" s="125">
        <f t="shared" ca="1" si="1482"/>
        <v>0</v>
      </c>
      <c r="GU185" s="125">
        <f t="shared" ca="1" si="1482"/>
        <v>0</v>
      </c>
      <c r="GV185" s="125">
        <f t="shared" ca="1" si="1482"/>
        <v>0</v>
      </c>
      <c r="GW185" s="124">
        <f t="shared" ref="GW185:HN185" ca="1" si="1483">IF(AND($K185=GW$9,$N185=GW$11,$AB185=GW$8,$AI185=GW$12),INDEX(i.FS_Strategy,$AC185+1,$AB185),0)</f>
        <v>0</v>
      </c>
      <c r="GX185" s="124">
        <f t="shared" ca="1" si="1483"/>
        <v>0</v>
      </c>
      <c r="GY185" s="124">
        <f t="shared" ca="1" si="1483"/>
        <v>0</v>
      </c>
      <c r="GZ185" s="124">
        <f t="shared" ca="1" si="1483"/>
        <v>0</v>
      </c>
      <c r="HA185" s="124">
        <f t="shared" ca="1" si="1483"/>
        <v>0</v>
      </c>
      <c r="HB185" s="124">
        <f t="shared" ca="1" si="1483"/>
        <v>0</v>
      </c>
      <c r="HC185" s="124">
        <f t="shared" ca="1" si="1483"/>
        <v>0</v>
      </c>
      <c r="HD185" s="124">
        <f t="shared" ca="1" si="1483"/>
        <v>0</v>
      </c>
      <c r="HE185" s="124">
        <f t="shared" ca="1" si="1483"/>
        <v>0</v>
      </c>
      <c r="HF185" s="124">
        <f t="shared" ca="1" si="1483"/>
        <v>0</v>
      </c>
      <c r="HG185" s="124">
        <f t="shared" ca="1" si="1483"/>
        <v>0</v>
      </c>
      <c r="HH185" s="124">
        <f t="shared" ca="1" si="1483"/>
        <v>0</v>
      </c>
      <c r="HI185" s="124">
        <f t="shared" ca="1" si="1483"/>
        <v>0</v>
      </c>
      <c r="HJ185" s="124">
        <f t="shared" ca="1" si="1483"/>
        <v>0</v>
      </c>
      <c r="HK185" s="124">
        <f t="shared" ca="1" si="1483"/>
        <v>0</v>
      </c>
      <c r="HL185" s="124">
        <f t="shared" ca="1" si="1483"/>
        <v>0</v>
      </c>
      <c r="HM185" s="124">
        <f t="shared" ca="1" si="1483"/>
        <v>0</v>
      </c>
      <c r="HN185" s="124">
        <f t="shared" ca="1" si="1483"/>
        <v>0</v>
      </c>
      <c r="HO185" s="554">
        <f ca="1">IF(AND($K185=HO$9,$N185=HO$11,$AB185=HO$8),INDEX(i.FS_Strategy,$AD185+1,$AB185),0)</f>
        <v>0</v>
      </c>
      <c r="HP185" s="554">
        <f ca="1">IF(AND($K185=HP$9,$N185=HP$11,$AB185=HP$8),INDEX(i.FS_Strategy,$AD185+1,$AB185),0)</f>
        <v>0</v>
      </c>
      <c r="HQ185" s="554">
        <f ca="1">IF(AND($K185=HQ$9,$N185=HQ$11,$AB185=HQ$8),INDEX(i.FS_Strategy,$AD185+1,$AB185),0)</f>
        <v>0</v>
      </c>
      <c r="HR185" s="125">
        <f t="shared" ref="HR185:ID185" ca="1" si="1484">IF(AND($K185=HR$9,$N185=HR$11,$AB185=HR$8),INDEX(i.FS_Strategy,$AE185+1,$AB185),0)</f>
        <v>0</v>
      </c>
      <c r="HS185" s="125">
        <f t="shared" ca="1" si="1484"/>
        <v>0</v>
      </c>
      <c r="HT185" s="125">
        <f t="shared" ca="1" si="1484"/>
        <v>0</v>
      </c>
      <c r="HU185" s="125">
        <f t="shared" ca="1" si="1484"/>
        <v>0</v>
      </c>
      <c r="HV185" s="125">
        <f t="shared" ca="1" si="1484"/>
        <v>0</v>
      </c>
      <c r="HW185" s="125">
        <f t="shared" ca="1" si="1484"/>
        <v>0</v>
      </c>
      <c r="HX185" s="125">
        <f t="shared" ca="1" si="1484"/>
        <v>0</v>
      </c>
      <c r="HY185" s="125">
        <f t="shared" ca="1" si="1484"/>
        <v>0</v>
      </c>
      <c r="HZ185" s="125">
        <f t="shared" ca="1" si="1484"/>
        <v>0</v>
      </c>
      <c r="IA185" s="125">
        <f t="shared" ca="1" si="1484"/>
        <v>0</v>
      </c>
      <c r="IB185" s="125">
        <f t="shared" ca="1" si="1484"/>
        <v>0</v>
      </c>
      <c r="IC185" s="125">
        <f t="shared" ca="1" si="1484"/>
        <v>0</v>
      </c>
      <c r="ID185" s="125">
        <f t="shared" ca="1" si="1484"/>
        <v>0</v>
      </c>
      <c r="IE185" s="5">
        <f t="shared" ca="1" si="1439"/>
        <v>67</v>
      </c>
      <c r="IF185" s="9"/>
      <c r="IG185" s="5">
        <f t="shared" ca="1" si="1440"/>
        <v>1</v>
      </c>
      <c r="IH185" s="5" t="b">
        <f t="shared" ca="1" si="1440"/>
        <v>1</v>
      </c>
      <c r="II185" s="19">
        <f t="shared" ca="1" si="1441"/>
        <v>0</v>
      </c>
      <c r="IJ185" s="5">
        <f t="shared" ca="1" si="1440"/>
        <v>55</v>
      </c>
      <c r="IK185" s="19">
        <f t="shared" ca="1" si="1441"/>
        <v>1</v>
      </c>
      <c r="IL185" s="19">
        <f t="shared" ca="1" si="1441"/>
        <v>0</v>
      </c>
      <c r="IM185" s="19">
        <f t="shared" ca="1" si="1441"/>
        <v>0</v>
      </c>
      <c r="IN185" s="19">
        <f t="shared" ca="1" si="1441"/>
        <v>0</v>
      </c>
      <c r="IO185" s="19">
        <f t="shared" ca="1" si="1441"/>
        <v>0</v>
      </c>
      <c r="IP185" s="19">
        <f t="shared" ca="1" si="1441"/>
        <v>0</v>
      </c>
      <c r="IQ185" s="19">
        <f t="shared" ca="1" si="1441"/>
        <v>0</v>
      </c>
      <c r="IR185" s="19">
        <f t="shared" ca="1" si="1441"/>
        <v>0</v>
      </c>
      <c r="IS185" s="19">
        <f t="shared" ca="1" si="1441"/>
        <v>0</v>
      </c>
      <c r="IT185" s="19">
        <f t="shared" ca="1" si="1441"/>
        <v>0</v>
      </c>
      <c r="IU185" s="19">
        <f t="shared" ca="1" si="1441"/>
        <v>0</v>
      </c>
      <c r="IV185" s="19">
        <f t="shared" ca="1" si="1441"/>
        <v>0</v>
      </c>
      <c r="IW185" s="19">
        <f t="shared" ca="1" si="1441"/>
        <v>0</v>
      </c>
      <c r="IX185" s="19">
        <f t="shared" ca="1" si="1441"/>
        <v>0</v>
      </c>
      <c r="IY185" s="19">
        <f t="shared" ca="1" si="1441"/>
        <v>0</v>
      </c>
      <c r="IZ185" s="19">
        <f t="shared" ca="1" si="1441"/>
        <v>0</v>
      </c>
      <c r="JA185" s="19">
        <f t="shared" ca="1" si="1441"/>
        <v>0</v>
      </c>
      <c r="JB185" s="19">
        <f t="shared" ca="1" si="1441"/>
        <v>0</v>
      </c>
      <c r="JC185" s="19">
        <f t="shared" ca="1" si="1441"/>
        <v>0</v>
      </c>
      <c r="JD185" s="19">
        <f t="shared" ca="1" si="1441"/>
        <v>0</v>
      </c>
      <c r="JE185" s="19">
        <f t="shared" ca="1" si="1441"/>
        <v>0</v>
      </c>
      <c r="JF185" s="19">
        <f t="shared" ca="1" si="1441"/>
        <v>0</v>
      </c>
      <c r="JG185" s="5">
        <f t="shared" ca="1" si="1442"/>
        <v>1.2500000000000001E-2</v>
      </c>
      <c r="JH185" s="567">
        <f t="shared" ca="1" si="1442"/>
        <v>0</v>
      </c>
      <c r="JI185" s="5">
        <f t="shared" ca="1" si="1442"/>
        <v>6.25E-2</v>
      </c>
      <c r="JJ185" s="5">
        <f t="shared" ca="1" si="1442"/>
        <v>6.25E-2</v>
      </c>
      <c r="JK185" s="5">
        <f t="shared" ca="1" si="1442"/>
        <v>6.25E-2</v>
      </c>
      <c r="JL185" s="19">
        <f t="shared" ca="1" si="1441"/>
        <v>1</v>
      </c>
      <c r="JM185" s="19">
        <f t="shared" ca="1" si="1441"/>
        <v>0</v>
      </c>
      <c r="JN185" s="19">
        <f t="shared" ca="1" si="1441"/>
        <v>1</v>
      </c>
      <c r="JO185" s="9"/>
      <c r="JP185" s="5" t="b">
        <f t="shared" ca="1" si="1443"/>
        <v>0</v>
      </c>
      <c r="JQ185" s="19" t="b">
        <f t="shared" ca="1" si="1463"/>
        <v>1</v>
      </c>
      <c r="JR185" s="19">
        <f t="shared" ca="1" si="1463"/>
        <v>10.3</v>
      </c>
      <c r="JS185" s="5" t="b">
        <f t="shared" ca="1" si="1444"/>
        <v>0</v>
      </c>
      <c r="JT185" s="5" t="b">
        <f t="shared" ca="1" si="1444"/>
        <v>0</v>
      </c>
      <c r="JU185" s="5" t="b">
        <f t="shared" ca="1" si="1444"/>
        <v>1</v>
      </c>
      <c r="JV185" s="144">
        <f t="shared" ca="1" si="1464"/>
        <v>1</v>
      </c>
      <c r="JW185" s="144">
        <f t="shared" ca="1" si="1464"/>
        <v>1</v>
      </c>
      <c r="JX185" s="19" t="str">
        <f t="shared" ca="1" si="1465"/>
        <v>-</v>
      </c>
      <c r="JY185" s="19" t="str">
        <f t="shared" ca="1" si="1465"/>
        <v>-</v>
      </c>
      <c r="JZ185" s="19" t="str">
        <f t="shared" ca="1" si="1465"/>
        <v>-</v>
      </c>
      <c r="KA185" s="19" t="str">
        <f t="shared" ca="1" si="1465"/>
        <v>-</v>
      </c>
      <c r="KB185" s="19">
        <f t="shared" ca="1" si="1465"/>
        <v>1</v>
      </c>
      <c r="KC185" s="19">
        <f t="shared" ca="1" si="1465"/>
        <v>0.66</v>
      </c>
      <c r="KD185" s="19" t="str">
        <f t="shared" ca="1" si="1465"/>
        <v>-</v>
      </c>
      <c r="KE185" s="5" t="b" cm="1">
        <f t="array" aca="1" ref="KE185" ca="1">IF(OR(KF185:KM185&lt;&gt;"-"),TRUE,"-")</f>
        <v>1</v>
      </c>
      <c r="KF185" s="237">
        <f t="shared" ca="1" si="1476"/>
        <v>2</v>
      </c>
      <c r="KG185" s="237">
        <f t="shared" ca="1" si="1476"/>
        <v>2</v>
      </c>
      <c r="KH185" s="237">
        <f t="shared" ca="1" si="1476"/>
        <v>2</v>
      </c>
      <c r="KI185" s="237">
        <f t="shared" ca="1" si="1476"/>
        <v>2</v>
      </c>
      <c r="KJ185" s="237">
        <f t="shared" ca="1" si="1476"/>
        <v>2</v>
      </c>
      <c r="KK185" s="237">
        <f t="shared" ca="1" si="1476"/>
        <v>2</v>
      </c>
      <c r="KL185" s="237">
        <f t="shared" ca="1" si="1476"/>
        <v>2</v>
      </c>
      <c r="KM185" s="237">
        <f t="shared" ca="1" si="1476"/>
        <v>2</v>
      </c>
      <c r="KN185" s="5" t="str">
        <f t="array" aca="1" ref="KN185" ca="1">IF(OR(KO185:KU185&lt;&gt;"-"),TRUE,"-")</f>
        <v>-</v>
      </c>
      <c r="KO185" s="19" t="str">
        <f t="shared" ca="1" si="1467"/>
        <v>-</v>
      </c>
      <c r="KP185" s="19" t="str">
        <f t="shared" ca="1" si="1467"/>
        <v>-</v>
      </c>
      <c r="KQ185" s="19" t="str">
        <f t="shared" ca="1" si="1467"/>
        <v>-</v>
      </c>
      <c r="KR185" s="19" t="str">
        <f t="shared" ca="1" si="1467"/>
        <v>-</v>
      </c>
      <c r="KS185" s="19" t="str">
        <f t="shared" ca="1" si="1467"/>
        <v>-</v>
      </c>
      <c r="KT185" s="19" t="str">
        <f t="shared" ca="1" si="1467"/>
        <v>-</v>
      </c>
      <c r="KU185" s="19" t="str">
        <f t="shared" ca="1" si="1467"/>
        <v>-</v>
      </c>
      <c r="KV185" s="19" t="b">
        <f t="shared" ca="1" si="1467"/>
        <v>0</v>
      </c>
      <c r="KW185" s="144">
        <f t="shared" ca="1" si="1446"/>
        <v>2</v>
      </c>
      <c r="KX185" s="19">
        <f t="shared" ca="1" si="1467"/>
        <v>2</v>
      </c>
      <c r="KY185" s="19" t="b">
        <f t="shared" ca="1" si="1467"/>
        <v>0</v>
      </c>
      <c r="KZ185" s="19" t="str">
        <f t="shared" ca="1" si="1467"/>
        <v>-</v>
      </c>
      <c r="LA185" s="5" t="str">
        <f t="shared" ca="1" si="1447"/>
        <v>-</v>
      </c>
      <c r="LB185" s="5" t="str">
        <f t="shared" ca="1" si="1447"/>
        <v>-</v>
      </c>
      <c r="LC185" s="5" t="str">
        <f t="shared" ca="1" si="1447"/>
        <v>-</v>
      </c>
      <c r="LD185" s="5" t="str">
        <f t="shared" ca="1" si="1447"/>
        <v>-</v>
      </c>
      <c r="LE185" s="19" t="b">
        <f t="shared" ca="1" si="1468"/>
        <v>0</v>
      </c>
      <c r="LF185" s="19" t="str">
        <f t="shared" ca="1" si="1468"/>
        <v>-</v>
      </c>
      <c r="LG185" s="19" t="str">
        <f t="shared" ca="1" si="1468"/>
        <v>-</v>
      </c>
      <c r="LH185" s="19" t="b">
        <f t="shared" ca="1" si="1468"/>
        <v>1</v>
      </c>
      <c r="LI185" s="19">
        <f t="shared" ca="1" si="1468"/>
        <v>0.75</v>
      </c>
      <c r="LJ185" s="19">
        <f t="shared" ca="1" si="1468"/>
        <v>0.75</v>
      </c>
      <c r="LK185" s="19">
        <f t="shared" ca="1" si="1468"/>
        <v>0.99</v>
      </c>
      <c r="LL185" s="19">
        <f t="shared" ca="1" si="1468"/>
        <v>0.5</v>
      </c>
      <c r="LM185" s="19">
        <f t="shared" ca="1" si="1468"/>
        <v>0</v>
      </c>
      <c r="LN185" s="19">
        <f t="shared" ca="1" si="1468"/>
        <v>0</v>
      </c>
      <c r="LO185" s="19" t="str">
        <f t="shared" ca="1" si="1468"/>
        <v>-</v>
      </c>
      <c r="LP185" s="5" t="str" cm="1">
        <f t="array" aca="1" ref="LP185" ca="1">INDEX(i.meatgrid,$Q185,LP$7)</f>
        <v>-</v>
      </c>
      <c r="LQ185" s="5" t="str" cm="1">
        <f t="array" aca="1" ref="LQ185" ca="1">INDEX(i.meatgrid,$Q185,LQ$7)</f>
        <v>-</v>
      </c>
      <c r="LR185" s="19" t="str">
        <f t="shared" ca="1" si="1448"/>
        <v>-</v>
      </c>
      <c r="LS185" s="5">
        <f t="shared" ca="1" si="1449"/>
        <v>1</v>
      </c>
      <c r="LT185" s="9"/>
      <c r="LU185" s="19">
        <f t="shared" ca="1" si="1448"/>
        <v>70</v>
      </c>
      <c r="LV185" s="19">
        <f t="shared" ca="1" si="1450"/>
        <v>50</v>
      </c>
      <c r="LW185" s="19">
        <f t="shared" ca="1" si="1450"/>
        <v>80</v>
      </c>
      <c r="LX185" s="19">
        <f t="shared" ca="1" si="1450"/>
        <v>50</v>
      </c>
      <c r="LY185" s="5" t="b" cm="1">
        <f t="array" aca="1" ref="LY185" ca="1">INDEX(i.meatgrid,$Q185,LY$7)</f>
        <v>0</v>
      </c>
      <c r="LZ185" s="5" t="b" cm="1">
        <f t="array" aca="1" ref="LZ185" ca="1">INDEX(i.meatgrid,$Q185,LZ$7)</f>
        <v>0</v>
      </c>
      <c r="MA185" s="5" cm="1">
        <f t="array" aca="1" ref="MA185" ca="1">INDEX(i.meatgrid,$Q185,MA$7)</f>
        <v>40</v>
      </c>
      <c r="MB185" s="5" t="str" cm="1">
        <f t="array" aca="1" ref="MB185" ca="1">INDEX(i.meatgrid,$Q185,MB$7)</f>
        <v>-</v>
      </c>
      <c r="MC185" s="19">
        <f t="shared" ca="1" si="1451"/>
        <v>1</v>
      </c>
      <c r="MD185" s="5">
        <f t="shared" ca="1" si="1452"/>
        <v>1</v>
      </c>
      <c r="ME185" s="5" cm="1">
        <f t="array" aca="1" ref="ME185" ca="1">INDEX(i.meatgrid,$Q185,ME$7)</f>
        <v>1</v>
      </c>
      <c r="MF185" s="5" cm="1">
        <f t="array" aca="1" ref="MF185" ca="1">INDEX(i.meatgrid,$Q185,MF$7)</f>
        <v>0</v>
      </c>
      <c r="MG185" s="5" cm="1">
        <f t="array" aca="1" ref="MG185" ca="1">INDEX(i.meatgrid,$Q185,MG$7)</f>
        <v>0</v>
      </c>
      <c r="MH185" s="5" cm="1">
        <f t="array" aca="1" ref="MH185" ca="1">INDEX(i.meatgrid,$Q185,MH$7)</f>
        <v>0</v>
      </c>
      <c r="MI185" s="5" cm="1">
        <f t="array" aca="1" ref="MI185" ca="1">INDEX(i.meatgrid,$Q185,MI$7)</f>
        <v>0</v>
      </c>
      <c r="MJ185" s="5" cm="1">
        <f t="array" aca="1" ref="MJ185" ca="1">INDEX(i.meatgrid,$Q185,MJ$7)</f>
        <v>1</v>
      </c>
      <c r="MK185" s="5" cm="1">
        <f t="array" aca="1" ref="MK185" ca="1">INDEX(i.meatgrid,$Q185,MK$7)</f>
        <v>1</v>
      </c>
      <c r="ML185" s="5" cm="1">
        <f t="array" aca="1" ref="ML185" ca="1">INDEX(i.meatgrid,$Q185,ML$7)</f>
        <v>1</v>
      </c>
      <c r="MM185" s="19">
        <f t="shared" ca="1" si="1453"/>
        <v>1</v>
      </c>
      <c r="MN185" s="9"/>
      <c r="MO185" s="19" t="b">
        <f t="shared" ca="1" si="1454"/>
        <v>0</v>
      </c>
      <c r="MP185" s="19" t="b">
        <f t="shared" ca="1" si="1454"/>
        <v>0</v>
      </c>
      <c r="MQ185" s="19">
        <f t="shared" ca="1" si="1454"/>
        <v>1</v>
      </c>
      <c r="MR185" s="19">
        <f t="shared" ca="1" si="1454"/>
        <v>0.75</v>
      </c>
      <c r="MS185" s="19">
        <f t="shared" ca="1" si="1454"/>
        <v>0.75</v>
      </c>
      <c r="MT185" s="19">
        <f t="shared" ca="1" si="1454"/>
        <v>0.8</v>
      </c>
      <c r="MU185" s="19">
        <f t="shared" ca="1" si="1454"/>
        <v>0.82499999999999996</v>
      </c>
      <c r="MV185" s="19">
        <f t="shared" ca="1" si="1454"/>
        <v>0.875</v>
      </c>
      <c r="MW185" s="19">
        <f t="shared" ca="1" si="1454"/>
        <v>0.9</v>
      </c>
      <c r="MX185" s="19">
        <f t="shared" ca="1" si="1454"/>
        <v>1</v>
      </c>
      <c r="MY185" s="19">
        <f t="shared" ca="1" si="1454"/>
        <v>0.875</v>
      </c>
      <c r="MZ185" s="19" t="b">
        <f t="shared" ca="1" si="1454"/>
        <v>1</v>
      </c>
      <c r="NA185" s="19">
        <f t="shared" ca="1" si="1454"/>
        <v>74.989999999999995</v>
      </c>
      <c r="NB185" s="19" t="str">
        <f t="shared" ca="1" si="1454"/>
        <v>-</v>
      </c>
      <c r="NC185" s="19" t="str">
        <f t="shared" ca="1" si="1454"/>
        <v>-</v>
      </c>
      <c r="ND185" s="19" t="str">
        <f t="shared" ca="1" si="1454"/>
        <v>-</v>
      </c>
      <c r="NE185" s="19" t="str">
        <f t="shared" ca="1" si="1455"/>
        <v>-</v>
      </c>
      <c r="NF185" s="19" t="str">
        <f t="shared" ca="1" si="1455"/>
        <v>-</v>
      </c>
      <c r="NG185" s="19" t="str">
        <f t="shared" ca="1" si="1455"/>
        <v>-</v>
      </c>
      <c r="NH185" s="19" t="str">
        <f t="shared" ca="1" si="1455"/>
        <v>-</v>
      </c>
      <c r="NI185" s="19">
        <f t="shared" ca="1" si="1455"/>
        <v>36.99</v>
      </c>
      <c r="NJ185" s="19">
        <f t="shared" ca="1" si="1455"/>
        <v>36.99</v>
      </c>
      <c r="NK185" s="19" t="str">
        <f t="shared" ca="1" si="1455"/>
        <v>-</v>
      </c>
      <c r="NL185" s="19" t="str">
        <f t="shared" ca="1" si="1455"/>
        <v>-</v>
      </c>
      <c r="NM185" s="19" t="str">
        <f t="shared" ca="1" si="1455"/>
        <v>-</v>
      </c>
      <c r="NN185" s="19" t="str">
        <f t="shared" ca="1" si="1455"/>
        <v>-</v>
      </c>
      <c r="NO185" s="19" t="str">
        <f t="shared" ca="1" si="1455"/>
        <v>-</v>
      </c>
      <c r="NP185" s="19">
        <f t="shared" ca="1" si="1455"/>
        <v>49.99</v>
      </c>
      <c r="NQ185" s="19">
        <f t="shared" ca="1" si="1455"/>
        <v>49.99</v>
      </c>
      <c r="NR185" s="19">
        <f t="shared" ca="1" si="1455"/>
        <v>49.99</v>
      </c>
      <c r="NS185" s="19">
        <f t="shared" ca="1" si="1455"/>
        <v>49.99</v>
      </c>
      <c r="NT185" s="19">
        <f t="shared" ca="1" si="1455"/>
        <v>49.99</v>
      </c>
      <c r="NU185" s="19">
        <f t="shared" ca="1" si="1455"/>
        <v>49.99</v>
      </c>
      <c r="NV185" s="19">
        <f t="shared" ca="1" si="1455"/>
        <v>49.99</v>
      </c>
      <c r="NW185" s="19">
        <f t="shared" ca="1" si="1455"/>
        <v>49.99</v>
      </c>
      <c r="NX185" s="19">
        <f t="shared" ca="1" si="1455"/>
        <v>412.99</v>
      </c>
      <c r="NY185" s="19">
        <f t="shared" ca="1" si="1455"/>
        <v>412.99</v>
      </c>
      <c r="NZ185" s="19" t="str">
        <f t="shared" ca="1" si="1455"/>
        <v>-</v>
      </c>
      <c r="OA185" s="19" t="str">
        <f t="shared" ca="1" si="1455"/>
        <v>-</v>
      </c>
      <c r="OB185" s="19" t="str">
        <f t="shared" ca="1" si="1455"/>
        <v>-</v>
      </c>
      <c r="OC185" s="19" t="str">
        <f t="shared" ca="1" si="1455"/>
        <v>-</v>
      </c>
      <c r="OD185" s="19" t="str">
        <f t="shared" ca="1" si="1455"/>
        <v>-</v>
      </c>
      <c r="OE185" s="19">
        <f t="shared" ca="1" si="1455"/>
        <v>6.8900000000000006</v>
      </c>
      <c r="OF185" s="19">
        <f t="shared" ca="1" si="1455"/>
        <v>6.8900000000000006</v>
      </c>
      <c r="OG185" s="19">
        <f t="shared" ref="OG185:OT185" ca="1" si="1485">OFFSET(OG$5,$B185,0)</f>
        <v>6.8900000000000006</v>
      </c>
      <c r="OH185" s="19">
        <f t="shared" ca="1" si="1485"/>
        <v>6.8900000000000006</v>
      </c>
      <c r="OI185" s="19">
        <f t="shared" ca="1" si="1485"/>
        <v>6.8900000000000006</v>
      </c>
      <c r="OJ185" s="19">
        <f t="shared" ca="1" si="1485"/>
        <v>6.8900000000000006</v>
      </c>
      <c r="OK185" s="19">
        <f t="shared" ca="1" si="1485"/>
        <v>6.8900000000000006</v>
      </c>
      <c r="OL185" s="19">
        <f t="shared" ca="1" si="1485"/>
        <v>6.8900000000000006</v>
      </c>
      <c r="OM185" s="19">
        <f t="shared" ca="1" si="1485"/>
        <v>346.99</v>
      </c>
      <c r="ON185" s="19">
        <f t="shared" ca="1" si="1485"/>
        <v>346.99</v>
      </c>
      <c r="OO185" s="19" t="str">
        <f t="shared" ca="1" si="1485"/>
        <v>-</v>
      </c>
      <c r="OP185" s="19" t="str">
        <f t="shared" ca="1" si="1485"/>
        <v>-</v>
      </c>
      <c r="OQ185" s="19" t="str">
        <f t="shared" ca="1" si="1485"/>
        <v>-</v>
      </c>
      <c r="OR185" s="19" t="str">
        <f t="shared" ca="1" si="1485"/>
        <v>-</v>
      </c>
      <c r="OS185" s="19" t="str">
        <f t="shared" ca="1" si="1485"/>
        <v>-</v>
      </c>
      <c r="OT185" s="19">
        <f t="shared" ca="1" si="1485"/>
        <v>0</v>
      </c>
      <c r="OU185" s="24">
        <v>0</v>
      </c>
    </row>
    <row r="186" spans="1:411" outlineLevel="1">
      <c r="A186" s="21">
        <f t="shared" si="158"/>
        <v>181</v>
      </c>
      <c r="B186" s="21"/>
      <c r="D186" s="14"/>
      <c r="E186" t="b">
        <v>0</v>
      </c>
      <c r="H186" s="21"/>
      <c r="I186" s="21"/>
      <c r="J186" s="21"/>
      <c r="K186" s="21"/>
      <c r="L186" s="21"/>
      <c r="M186" s="21"/>
      <c r="N186" s="21"/>
      <c r="O186" s="21"/>
      <c r="P186" s="21"/>
      <c r="Q186" s="21"/>
      <c r="R186" s="21"/>
      <c r="S186" s="21"/>
      <c r="T186" s="21"/>
      <c r="U186" s="218"/>
      <c r="V186" s="218"/>
      <c r="W186" s="21"/>
      <c r="X186" s="218"/>
      <c r="Y186" s="218"/>
      <c r="Z186" s="218"/>
      <c r="AA186" s="218"/>
      <c r="AB186" s="218"/>
      <c r="AC186" s="323" t="e">
        <f>INDEX(CHOOSE($N186,DataAutumn!i.OptLTWAdj,DataWinter!i.OptLTWAdj,DataSpring!i.OptLTWAdj),AC$7+($AI186-1)*3+($W186-1)*15,$S186+($M186-1)*4)</f>
        <v>#VALUE!</v>
      </c>
      <c r="AD186" s="218"/>
      <c r="AE186" s="218"/>
      <c r="AL186" s="234" t="str">
        <f ca="1">"blank "&amp;TEXT(RAND(),"0.000")</f>
        <v>blank 0.371</v>
      </c>
      <c r="AM186" s="9" t="str">
        <f ca="1">IF(COUNTIF(AL$5:AL186,AL186)=1,"-","Dup")</f>
        <v>-</v>
      </c>
      <c r="AN186" s="9"/>
      <c r="AO186" s="14"/>
      <c r="AP186" s="14"/>
      <c r="AQ186" s="14"/>
      <c r="AR186" s="14"/>
      <c r="AS186" s="14"/>
      <c r="AT186" s="14"/>
      <c r="AU186" s="563"/>
      <c r="AV186" s="563"/>
      <c r="AW186" s="9"/>
      <c r="AX186" s="14"/>
      <c r="AY186" s="14"/>
      <c r="AZ186" s="14"/>
      <c r="BA186" s="14"/>
      <c r="BB186" s="14"/>
      <c r="BC186" s="14"/>
      <c r="BD186" s="14"/>
      <c r="BE186" s="9"/>
      <c r="BF186" s="14"/>
      <c r="BG186" s="14"/>
      <c r="BH186" s="14"/>
      <c r="BI186" s="14"/>
      <c r="BJ186" s="14"/>
      <c r="BK186" s="14"/>
      <c r="BL186" s="14"/>
      <c r="BM186" s="14"/>
      <c r="BN186" s="14"/>
      <c r="BO186" s="14"/>
      <c r="BP186" s="14"/>
      <c r="BQ186" s="9"/>
      <c r="BR186" s="14"/>
      <c r="BS186" s="14"/>
      <c r="BT186" s="14"/>
      <c r="BU186" s="14"/>
      <c r="BV186" s="14"/>
      <c r="BW186" s="14"/>
      <c r="BX186" s="14"/>
      <c r="BY186" s="14"/>
      <c r="BZ186" s="14"/>
      <c r="CA186" s="14"/>
      <c r="CB186" s="9"/>
      <c r="CC186" s="14"/>
      <c r="CD186" s="14"/>
      <c r="CE186" s="14"/>
      <c r="CF186" s="14"/>
      <c r="CG186" s="14"/>
      <c r="CH186" s="14"/>
      <c r="CI186" s="14"/>
      <c r="CJ186" s="14"/>
      <c r="CK186" s="14"/>
      <c r="CL186" s="14"/>
      <c r="CM186" s="14"/>
      <c r="CN186" s="9"/>
      <c r="CO186" s="14"/>
      <c r="CP186" s="14"/>
      <c r="CQ186" s="14"/>
      <c r="CR186" s="14"/>
      <c r="CS186" s="14"/>
      <c r="CT186" s="14"/>
      <c r="CU186" s="14"/>
      <c r="CV186" s="14"/>
      <c r="CW186" s="14"/>
      <c r="CX186" s="14"/>
      <c r="CY186" s="14"/>
      <c r="CZ186" s="14"/>
      <c r="DA186" s="14"/>
      <c r="DB186" s="14"/>
      <c r="DC186" s="14"/>
      <c r="DD186" s="14"/>
      <c r="DE186" s="14"/>
      <c r="DF186" s="14"/>
      <c r="DG186" s="14"/>
      <c r="DH186" s="14"/>
      <c r="DI186" s="14"/>
      <c r="DJ186" s="14"/>
      <c r="DK186" s="14"/>
      <c r="DL186" s="14"/>
      <c r="DM186" s="14"/>
      <c r="DN186" s="14"/>
      <c r="DO186" s="14"/>
      <c r="DP186" s="14"/>
      <c r="DQ186" s="14"/>
      <c r="DR186" s="14"/>
      <c r="DS186" s="14"/>
      <c r="DT186" s="14"/>
      <c r="DU186" s="14"/>
      <c r="DV186" s="14"/>
      <c r="DW186" s="14"/>
      <c r="DX186" s="14"/>
      <c r="DY186" s="14"/>
      <c r="DZ186" s="14"/>
      <c r="EA186" s="14"/>
      <c r="EB186" s="14"/>
      <c r="EC186" s="14"/>
      <c r="ED186" s="14"/>
      <c r="EE186" s="14"/>
      <c r="EF186" s="14"/>
      <c r="EG186" s="14"/>
      <c r="EH186" s="14"/>
      <c r="EI186" s="14"/>
      <c r="EJ186" s="14"/>
      <c r="EK186" s="14"/>
      <c r="EL186" s="14"/>
      <c r="EM186" s="14"/>
      <c r="EN186" s="14"/>
      <c r="EO186" s="14"/>
      <c r="EP186" s="14"/>
      <c r="EQ186" s="14"/>
      <c r="ER186" s="14"/>
      <c r="ES186" s="14"/>
      <c r="ET186" s="14"/>
      <c r="EU186" s="14"/>
      <c r="EV186" s="14"/>
      <c r="EW186" s="14"/>
      <c r="EX186" s="14"/>
      <c r="EY186" s="14"/>
      <c r="EZ186" s="14"/>
      <c r="FA186" s="14"/>
      <c r="FB186" s="14"/>
      <c r="FC186" s="14"/>
      <c r="FD186" s="14"/>
      <c r="FE186" s="14"/>
      <c r="FF186" s="14"/>
      <c r="FG186" s="14"/>
      <c r="FH186" s="14"/>
      <c r="FI186" s="14"/>
      <c r="FJ186" s="14"/>
      <c r="FK186" s="14"/>
      <c r="FL186" s="14"/>
      <c r="FM186" s="14"/>
      <c r="FN186" s="14"/>
      <c r="FO186" s="14"/>
      <c r="FP186" s="14"/>
      <c r="FQ186" s="14"/>
      <c r="FR186" s="14"/>
      <c r="FS186" s="14"/>
      <c r="FT186" s="14"/>
      <c r="FU186" s="14"/>
      <c r="FV186" s="14"/>
      <c r="FW186" s="14"/>
      <c r="FX186" s="14"/>
      <c r="FY186" s="14"/>
      <c r="FZ186" s="14"/>
      <c r="GA186" s="14"/>
      <c r="GB186" s="14"/>
      <c r="GC186" s="14"/>
      <c r="GD186" s="14"/>
      <c r="GE186" s="14"/>
      <c r="GF186" s="14"/>
      <c r="GG186" s="14"/>
      <c r="GH186" s="14"/>
      <c r="GI186" s="14"/>
      <c r="GJ186" s="14"/>
      <c r="GK186" s="14"/>
      <c r="GL186" s="14"/>
      <c r="GM186" s="14"/>
      <c r="GN186" s="14"/>
      <c r="GO186" s="14"/>
      <c r="GP186" s="14"/>
      <c r="GQ186" s="14"/>
      <c r="GR186" s="14"/>
      <c r="GS186" s="14"/>
      <c r="GT186" s="14"/>
      <c r="GU186" s="14"/>
      <c r="GV186" s="14"/>
      <c r="GW186" s="14"/>
      <c r="GX186" s="14"/>
      <c r="GY186" s="14"/>
      <c r="GZ186" s="14"/>
      <c r="HA186" s="14"/>
      <c r="HB186" s="14"/>
      <c r="HC186" s="14"/>
      <c r="HD186" s="14"/>
      <c r="HE186" s="14"/>
      <c r="HF186" s="14"/>
      <c r="HG186" s="14"/>
      <c r="HH186" s="14"/>
      <c r="HI186" s="14"/>
      <c r="HJ186" s="14"/>
      <c r="HK186" s="14"/>
      <c r="HL186" s="14"/>
      <c r="HM186" s="14"/>
      <c r="HN186" s="14"/>
      <c r="HO186" s="14"/>
      <c r="HP186" s="14"/>
      <c r="HQ186" s="14"/>
      <c r="HR186" s="14"/>
      <c r="HS186" s="14"/>
      <c r="HT186" s="14"/>
      <c r="HU186" s="14"/>
      <c r="HV186" s="14"/>
      <c r="HW186" s="14"/>
      <c r="HX186" s="14"/>
      <c r="HY186" s="14"/>
      <c r="HZ186" s="14"/>
      <c r="IA186" s="14"/>
      <c r="IB186" s="14"/>
      <c r="IC186" s="14"/>
      <c r="ID186" s="14"/>
      <c r="IE186" s="14"/>
      <c r="IF186" s="9"/>
      <c r="IG186" s="14"/>
      <c r="IH186" s="14"/>
      <c r="II186" s="14"/>
      <c r="IJ186" s="14"/>
      <c r="IK186" s="14"/>
      <c r="IL186" s="14"/>
      <c r="IM186" s="14"/>
      <c r="IN186" s="14"/>
      <c r="IO186" s="14"/>
      <c r="IP186" s="14"/>
      <c r="IQ186" s="14"/>
      <c r="IR186" s="14"/>
      <c r="IS186" s="14"/>
      <c r="IT186" s="14"/>
      <c r="IU186" s="14"/>
      <c r="IV186" s="14"/>
      <c r="IW186" s="14"/>
      <c r="IX186" s="14"/>
      <c r="IY186" s="14"/>
      <c r="IZ186" s="14"/>
      <c r="JA186" s="14"/>
      <c r="JB186" s="14"/>
      <c r="JC186" s="14"/>
      <c r="JD186" s="14"/>
      <c r="JE186" s="14"/>
      <c r="JF186" s="14"/>
      <c r="JG186" s="14"/>
      <c r="JH186" s="14"/>
      <c r="JI186" s="14"/>
      <c r="JJ186" s="14"/>
      <c r="JK186" s="14"/>
      <c r="JL186" s="14"/>
      <c r="JM186" s="14"/>
      <c r="JN186" s="14"/>
      <c r="JO186" s="9"/>
      <c r="JP186" s="14"/>
      <c r="JQ186" s="14"/>
      <c r="JR186" s="14"/>
      <c r="JS186" s="14"/>
      <c r="JT186" s="14"/>
      <c r="JU186" s="14"/>
      <c r="JV186" s="14"/>
      <c r="JW186" s="14"/>
      <c r="JX186" s="14"/>
      <c r="JY186" s="14"/>
      <c r="JZ186" s="14"/>
      <c r="KA186" s="14"/>
      <c r="KB186" s="14"/>
      <c r="KC186" s="14"/>
      <c r="KD186" s="14"/>
      <c r="KE186" s="14"/>
      <c r="KF186" s="14"/>
      <c r="KG186" s="14"/>
      <c r="KH186" s="14"/>
      <c r="KI186" s="14"/>
      <c r="KJ186" s="14"/>
      <c r="KK186" s="14"/>
      <c r="KL186" s="14"/>
      <c r="KM186" s="14"/>
      <c r="KN186" s="14"/>
      <c r="KO186" s="14"/>
      <c r="KP186" s="14"/>
      <c r="KQ186" s="14"/>
      <c r="KR186" s="14"/>
      <c r="KS186" s="14"/>
      <c r="KT186" s="14"/>
      <c r="KU186" s="14"/>
      <c r="KV186" s="14"/>
      <c r="KW186" s="14"/>
      <c r="KX186" s="14"/>
      <c r="KY186" s="14"/>
      <c r="KZ186" s="14"/>
      <c r="LA186" s="14"/>
      <c r="LB186" s="14"/>
      <c r="LC186" s="14"/>
      <c r="LD186" s="14"/>
      <c r="LE186" s="14"/>
      <c r="LF186" s="14"/>
      <c r="LG186" s="14"/>
      <c r="LH186" s="14"/>
      <c r="LI186" s="14"/>
      <c r="LJ186" s="14"/>
      <c r="LK186" s="14"/>
      <c r="LL186" s="14"/>
      <c r="LM186" s="14"/>
      <c r="LN186" s="14"/>
      <c r="LO186" s="14"/>
      <c r="LP186" s="14"/>
      <c r="LQ186" s="14"/>
      <c r="LR186" s="14"/>
      <c r="LS186" s="14"/>
      <c r="LT186" s="9"/>
      <c r="LU186" s="14"/>
      <c r="LV186" s="14"/>
      <c r="LW186" s="14"/>
      <c r="LX186" s="14"/>
      <c r="LY186" s="14"/>
      <c r="LZ186" s="14"/>
      <c r="MA186" s="14"/>
      <c r="MB186" s="14"/>
      <c r="MC186" s="14"/>
      <c r="MD186" s="14"/>
      <c r="ME186" s="14"/>
      <c r="MF186" s="14"/>
      <c r="MG186" s="14"/>
      <c r="MH186" s="14"/>
      <c r="MI186" s="14"/>
      <c r="MJ186" s="14"/>
      <c r="MK186" s="14"/>
      <c r="ML186" s="14"/>
      <c r="MM186" s="14"/>
      <c r="MN186" s="9"/>
      <c r="MO186" s="14"/>
      <c r="MP186" s="14"/>
      <c r="MQ186" s="14"/>
      <c r="MR186" s="14"/>
      <c r="MS186" s="14"/>
      <c r="MT186" s="14"/>
      <c r="MU186" s="14"/>
      <c r="MV186" s="14"/>
      <c r="MW186" s="14"/>
      <c r="MX186" s="14"/>
      <c r="MY186" s="14"/>
      <c r="MZ186" s="14"/>
      <c r="NA186" s="14"/>
      <c r="NB186" s="14"/>
      <c r="NC186" s="14"/>
      <c r="ND186" s="14"/>
      <c r="NE186" s="14"/>
      <c r="NF186" s="14"/>
      <c r="NG186" s="14"/>
      <c r="NH186" s="14"/>
      <c r="NI186" s="14"/>
      <c r="NJ186" s="14"/>
      <c r="NK186" s="14"/>
      <c r="NL186" s="14"/>
      <c r="NM186" s="14"/>
      <c r="NN186" s="14"/>
      <c r="NO186" s="14"/>
      <c r="NP186" s="14"/>
      <c r="NQ186" s="14"/>
      <c r="NR186" s="14"/>
      <c r="NS186" s="14"/>
      <c r="NT186" s="14"/>
      <c r="NU186" s="14"/>
      <c r="NV186" s="14"/>
      <c r="NW186" s="14"/>
      <c r="NX186" s="14"/>
      <c r="NY186" s="14"/>
      <c r="NZ186" s="14"/>
      <c r="OA186" s="14"/>
      <c r="OB186" s="14"/>
      <c r="OC186" s="14"/>
      <c r="OD186" s="14"/>
      <c r="OE186" s="14"/>
      <c r="OF186" s="14"/>
      <c r="OG186" s="14"/>
      <c r="OH186" s="14"/>
      <c r="OI186" s="14"/>
      <c r="OJ186" s="14"/>
      <c r="OK186" s="14"/>
      <c r="OL186" s="14"/>
      <c r="OM186" s="14"/>
      <c r="ON186" s="14"/>
      <c r="OO186" s="14"/>
      <c r="OP186" s="14"/>
      <c r="OQ186" s="14"/>
      <c r="OR186" s="14"/>
      <c r="OS186" s="14"/>
      <c r="OT186" s="14"/>
      <c r="OU186" s="24">
        <v>0</v>
      </c>
    </row>
    <row r="187" spans="1:411">
      <c r="A187" s="21">
        <f>ROW(A187)-5</f>
        <v>182</v>
      </c>
      <c r="B187" s="21"/>
      <c r="D187" s="515"/>
      <c r="E187" t="b">
        <v>0</v>
      </c>
      <c r="G187" s="32" t="s">
        <v>1019</v>
      </c>
      <c r="M187">
        <v>1</v>
      </c>
      <c r="N187">
        <v>1</v>
      </c>
      <c r="O187">
        <v>2</v>
      </c>
      <c r="P187">
        <v>1</v>
      </c>
      <c r="Q187">
        <v>1</v>
      </c>
      <c r="R187">
        <v>1</v>
      </c>
      <c r="S187">
        <v>1</v>
      </c>
      <c r="T187">
        <v>1</v>
      </c>
      <c r="U187" s="218"/>
      <c r="V187" s="218"/>
      <c r="W187">
        <v>0</v>
      </c>
      <c r="X187" s="218"/>
      <c r="Y187" s="218">
        <v>0</v>
      </c>
      <c r="Z187" s="218">
        <v>0</v>
      </c>
      <c r="AA187" s="218">
        <v>0</v>
      </c>
      <c r="AB187" s="218">
        <v>0</v>
      </c>
      <c r="AC187" s="218">
        <v>0</v>
      </c>
      <c r="AD187" s="218">
        <v>0</v>
      </c>
      <c r="AE187" s="218">
        <v>0</v>
      </c>
      <c r="AL187" s="233" t="s">
        <v>848</v>
      </c>
      <c r="AM187" s="9" t="str">
        <f ca="1">IF(COUNTIF(AL$5:AL187,AL187)=1,"-","Dup")</f>
        <v>Dup</v>
      </c>
      <c r="AN187" s="9"/>
      <c r="AO187" s="515"/>
      <c r="AP187" s="515"/>
      <c r="AQ187" s="515"/>
      <c r="AR187" s="515"/>
      <c r="AS187" s="515"/>
      <c r="AT187" s="515"/>
      <c r="AU187" s="563"/>
      <c r="AV187" s="563"/>
      <c r="AW187" s="9"/>
      <c r="AX187" s="515"/>
      <c r="AY187" s="515"/>
      <c r="AZ187" s="515"/>
      <c r="BA187" s="515"/>
      <c r="BB187" s="515"/>
      <c r="BC187" s="515"/>
      <c r="BD187" s="515"/>
      <c r="BE187" s="9"/>
      <c r="BF187" s="515"/>
      <c r="BG187" s="515"/>
      <c r="BH187" s="515"/>
      <c r="BI187" s="515"/>
      <c r="BJ187" s="515"/>
      <c r="BK187" s="515"/>
      <c r="BL187" s="515"/>
      <c r="BM187" s="515"/>
      <c r="BN187" s="515"/>
      <c r="BO187" s="515"/>
      <c r="BP187" s="515"/>
      <c r="BQ187" s="9"/>
      <c r="BR187" s="515"/>
      <c r="BS187" s="515"/>
      <c r="BT187" s="515"/>
      <c r="BU187" s="515"/>
      <c r="BV187" s="515"/>
      <c r="BW187" s="515"/>
      <c r="BX187" s="515"/>
      <c r="BY187" s="515"/>
      <c r="BZ187" s="515"/>
      <c r="CA187" s="515"/>
      <c r="CB187" s="9"/>
      <c r="CC187" s="515"/>
      <c r="CD187" s="515"/>
      <c r="CE187" s="515"/>
      <c r="CF187" s="515"/>
      <c r="CG187" s="515"/>
      <c r="CH187" s="515"/>
      <c r="CI187" s="515"/>
      <c r="CJ187" s="515"/>
      <c r="CK187" s="515"/>
      <c r="CL187" s="515"/>
      <c r="CM187" s="515"/>
      <c r="CN187" s="9"/>
      <c r="CO187" s="515"/>
      <c r="CP187" s="515"/>
      <c r="CQ187" s="515"/>
      <c r="CR187" s="515"/>
      <c r="CS187" s="515"/>
      <c r="CT187" s="515"/>
      <c r="CU187" s="515"/>
      <c r="CV187" s="515"/>
      <c r="CW187" s="515"/>
      <c r="CX187" s="515"/>
      <c r="CY187" s="515"/>
      <c r="CZ187" s="515"/>
      <c r="DA187" s="515"/>
      <c r="DB187" s="515"/>
      <c r="DC187" s="515"/>
      <c r="DD187" s="515"/>
      <c r="DE187" s="515"/>
      <c r="DF187" s="515"/>
      <c r="DG187" s="515"/>
      <c r="DH187" s="515"/>
      <c r="DI187" s="515"/>
      <c r="DJ187" s="515"/>
      <c r="DK187" s="515"/>
      <c r="DL187" s="515"/>
      <c r="DM187" s="515"/>
      <c r="DN187" s="515"/>
      <c r="DO187" s="515"/>
      <c r="DP187" s="515"/>
      <c r="DQ187" s="515"/>
      <c r="DR187" s="515"/>
      <c r="DS187" s="515"/>
      <c r="DT187" s="515"/>
      <c r="DU187" s="515"/>
      <c r="DV187" s="515"/>
      <c r="DW187" s="515"/>
      <c r="DX187" s="515"/>
      <c r="DY187" s="515"/>
      <c r="DZ187" s="515"/>
      <c r="EA187" s="515"/>
      <c r="EB187" s="515"/>
      <c r="EC187" s="515"/>
      <c r="ED187" s="516"/>
      <c r="EE187" s="515"/>
      <c r="EF187" s="515"/>
      <c r="EG187" s="515"/>
      <c r="EH187" s="515"/>
      <c r="EI187" s="515"/>
      <c r="EJ187" s="515"/>
      <c r="EK187" s="515"/>
      <c r="EL187" s="515"/>
      <c r="EM187" s="515"/>
      <c r="EN187" s="515"/>
      <c r="EO187" s="515"/>
      <c r="EP187" s="515"/>
      <c r="EQ187" s="515"/>
      <c r="ER187" s="515"/>
      <c r="ES187" s="515"/>
      <c r="ET187" s="515"/>
      <c r="EU187" s="515"/>
      <c r="EV187" s="515"/>
      <c r="EW187" s="515"/>
      <c r="EX187" s="515"/>
      <c r="EY187" s="515"/>
      <c r="EZ187" s="515"/>
      <c r="FA187" s="515"/>
      <c r="FB187" s="515"/>
      <c r="FC187" s="515"/>
      <c r="FD187" s="515"/>
      <c r="FE187" s="515"/>
      <c r="FF187" s="515"/>
      <c r="FG187" s="515"/>
      <c r="FH187" s="515"/>
      <c r="FI187" s="515"/>
      <c r="FJ187" s="515"/>
      <c r="FK187" s="515"/>
      <c r="FL187" s="515"/>
      <c r="FM187" s="515"/>
      <c r="FN187" s="515"/>
      <c r="FO187" s="515"/>
      <c r="FP187" s="515"/>
      <c r="FQ187" s="515"/>
      <c r="FR187" s="515"/>
      <c r="FS187" s="515"/>
      <c r="FT187" s="515"/>
      <c r="FU187" s="515"/>
      <c r="FV187" s="515"/>
      <c r="FW187" s="515"/>
      <c r="FX187" s="515"/>
      <c r="FY187" s="515"/>
      <c r="FZ187" s="515"/>
      <c r="GA187" s="515"/>
      <c r="GB187" s="515"/>
      <c r="GC187" s="515"/>
      <c r="GD187" s="515"/>
      <c r="GE187" s="515"/>
      <c r="GF187" s="515"/>
      <c r="GG187" s="515"/>
      <c r="GH187" s="515"/>
      <c r="GI187" s="515"/>
      <c r="GJ187" s="515"/>
      <c r="GK187" s="515"/>
      <c r="GL187" s="515"/>
      <c r="GM187" s="515"/>
      <c r="GN187" s="515"/>
      <c r="GO187" s="515"/>
      <c r="GP187" s="515"/>
      <c r="GQ187" s="515"/>
      <c r="GR187" s="515"/>
      <c r="GS187" s="515"/>
      <c r="GT187" s="515"/>
      <c r="GU187" s="515"/>
      <c r="GV187" s="515"/>
      <c r="GW187" s="515"/>
      <c r="GX187" s="515"/>
      <c r="GY187" s="515"/>
      <c r="GZ187" s="515"/>
      <c r="HA187" s="515"/>
      <c r="HB187" s="515"/>
      <c r="HC187" s="515"/>
      <c r="HD187" s="515"/>
      <c r="HE187" s="515"/>
      <c r="HF187" s="515"/>
      <c r="HG187" s="515"/>
      <c r="HH187" s="515"/>
      <c r="HI187" s="515"/>
      <c r="HJ187" s="515"/>
      <c r="HK187" s="515"/>
      <c r="HL187" s="515"/>
      <c r="HM187" s="515"/>
      <c r="HN187" s="515"/>
      <c r="HO187" s="515"/>
      <c r="HP187" s="515"/>
      <c r="HQ187" s="515"/>
      <c r="HR187" s="515"/>
      <c r="HS187" s="515"/>
      <c r="HT187" s="515"/>
      <c r="HU187" s="515"/>
      <c r="HV187" s="515"/>
      <c r="HW187" s="515"/>
      <c r="HX187" s="515"/>
      <c r="HY187" s="515"/>
      <c r="HZ187" s="515"/>
      <c r="IA187" s="515"/>
      <c r="IB187" s="515"/>
      <c r="IC187" s="515"/>
      <c r="ID187" s="515"/>
      <c r="IE187" s="515"/>
      <c r="IF187" s="9"/>
      <c r="IG187" s="515"/>
      <c r="IH187" s="515"/>
      <c r="II187" s="515"/>
      <c r="IJ187" s="515"/>
      <c r="IK187" s="515"/>
      <c r="IL187" s="515"/>
      <c r="IM187" s="515"/>
      <c r="IN187" s="515"/>
      <c r="IO187" s="515"/>
      <c r="IP187" s="515"/>
      <c r="IQ187" s="515"/>
      <c r="IR187" s="515"/>
      <c r="IS187" s="515"/>
      <c r="IT187" s="515"/>
      <c r="IU187" s="515"/>
      <c r="IV187" s="515"/>
      <c r="IW187" s="515"/>
      <c r="IX187" s="515"/>
      <c r="IY187" s="515"/>
      <c r="IZ187" s="515"/>
      <c r="JA187" s="515"/>
      <c r="JB187" s="515"/>
      <c r="JC187" s="515"/>
      <c r="JD187" s="515"/>
      <c r="JE187" s="515"/>
      <c r="JF187" s="515"/>
      <c r="JG187" s="515"/>
      <c r="JH187" s="515"/>
      <c r="JI187" s="515"/>
      <c r="JJ187" s="515"/>
      <c r="JK187" s="515"/>
      <c r="JL187" s="515"/>
      <c r="JM187" s="515"/>
      <c r="JN187" s="515"/>
      <c r="JO187" s="9"/>
      <c r="JP187" s="515"/>
      <c r="JQ187" s="515"/>
      <c r="JR187" s="515"/>
      <c r="JS187" s="515"/>
      <c r="JT187" s="515"/>
      <c r="JU187" s="515"/>
      <c r="JV187" s="515"/>
      <c r="JW187" s="515"/>
      <c r="JX187" s="515"/>
      <c r="JY187" s="515"/>
      <c r="JZ187" s="515"/>
      <c r="KA187" s="515"/>
      <c r="KB187" s="515"/>
      <c r="KC187" s="515"/>
      <c r="KD187" s="515"/>
      <c r="KE187" s="515"/>
      <c r="KF187" s="515"/>
      <c r="KG187" s="515"/>
      <c r="KH187" s="515"/>
      <c r="KI187" s="515"/>
      <c r="KJ187" s="515"/>
      <c r="KK187" s="515"/>
      <c r="KL187" s="515"/>
      <c r="KM187" s="515"/>
      <c r="KN187" s="515"/>
      <c r="KO187" s="515"/>
      <c r="KP187" s="515"/>
      <c r="KQ187" s="515"/>
      <c r="KR187" s="515"/>
      <c r="KS187" s="515"/>
      <c r="KT187" s="515"/>
      <c r="KU187" s="515"/>
      <c r="KV187" s="515"/>
      <c r="KW187" s="515"/>
      <c r="KX187" s="515"/>
      <c r="KY187" s="515"/>
      <c r="KZ187" s="515"/>
      <c r="LA187" s="515"/>
      <c r="LB187" s="515"/>
      <c r="LC187" s="515"/>
      <c r="LD187" s="515"/>
      <c r="LE187" s="515"/>
      <c r="LF187" s="515"/>
      <c r="LG187" s="515"/>
      <c r="LH187" s="515"/>
      <c r="LI187" s="515"/>
      <c r="LJ187" s="515"/>
      <c r="LK187" s="515"/>
      <c r="LL187" s="515"/>
      <c r="LM187" s="515"/>
      <c r="LN187" s="515"/>
      <c r="LO187" s="515"/>
      <c r="LP187" s="515"/>
      <c r="LQ187" s="515"/>
      <c r="LR187" s="515"/>
      <c r="LS187" s="515"/>
      <c r="LT187" s="9"/>
      <c r="LU187" s="515"/>
      <c r="LV187" s="515"/>
      <c r="LW187" s="515"/>
      <c r="LX187" s="515"/>
      <c r="LY187" s="515"/>
      <c r="LZ187" s="515"/>
      <c r="MA187" s="515"/>
      <c r="MB187" s="515"/>
      <c r="MC187" s="515"/>
      <c r="MD187" s="515"/>
      <c r="ME187" s="515"/>
      <c r="MF187" s="515"/>
      <c r="MG187" s="515"/>
      <c r="MH187" s="515"/>
      <c r="MI187" s="515"/>
      <c r="MJ187" s="515"/>
      <c r="MK187" s="515"/>
      <c r="ML187" s="515"/>
      <c r="MM187" s="515"/>
      <c r="MN187" s="9"/>
      <c r="MO187" s="515"/>
      <c r="MP187" s="515"/>
      <c r="MQ187" s="515"/>
      <c r="MR187" s="515"/>
      <c r="MS187" s="515"/>
      <c r="MT187" s="515"/>
      <c r="MU187" s="515"/>
      <c r="MV187" s="515"/>
      <c r="MW187" s="515"/>
      <c r="MX187" s="515"/>
      <c r="MY187" s="515"/>
      <c r="MZ187" s="515"/>
      <c r="NA187" s="515"/>
      <c r="NB187" s="515"/>
      <c r="NC187" s="515"/>
      <c r="ND187" s="515"/>
      <c r="NE187" s="515"/>
      <c r="NF187" s="515"/>
      <c r="NG187" s="515"/>
      <c r="NH187" s="515"/>
      <c r="NI187" s="515"/>
      <c r="NJ187" s="515"/>
      <c r="NK187" s="515"/>
      <c r="NL187" s="515"/>
      <c r="NM187" s="515"/>
      <c r="NN187" s="515"/>
      <c r="NO187" s="515"/>
      <c r="NP187" s="515"/>
      <c r="NQ187" s="515"/>
      <c r="NR187" s="515"/>
      <c r="NS187" s="515"/>
      <c r="NT187" s="515"/>
      <c r="NU187" s="515"/>
      <c r="NV187" s="515"/>
      <c r="NW187" s="515"/>
      <c r="NX187" s="515"/>
      <c r="NY187" s="515"/>
      <c r="NZ187" s="515"/>
      <c r="OA187" s="515"/>
      <c r="OB187" s="515"/>
      <c r="OC187" s="515"/>
      <c r="OD187" s="515"/>
      <c r="OE187" s="515"/>
      <c r="OF187" s="515"/>
      <c r="OG187" s="515"/>
      <c r="OH187" s="515"/>
      <c r="OI187" s="515"/>
      <c r="OJ187" s="515"/>
      <c r="OK187" s="515"/>
      <c r="OL187" s="515"/>
      <c r="OM187" s="515"/>
      <c r="ON187" s="515"/>
      <c r="OO187" s="515"/>
      <c r="OP187" s="515"/>
      <c r="OQ187" s="515"/>
      <c r="OR187" s="515"/>
      <c r="OS187" s="515"/>
      <c r="OT187" s="515"/>
      <c r="OU187" s="24">
        <v>0</v>
      </c>
    </row>
    <row r="188" spans="1:411" outlineLevel="1">
      <c r="A188" s="21">
        <f>ROW(A188)-5</f>
        <v>183</v>
      </c>
      <c r="B188" s="21"/>
      <c r="D188" s="14"/>
      <c r="E188" t="b">
        <v>0</v>
      </c>
      <c r="G188" s="32" t="s">
        <v>1020</v>
      </c>
      <c r="M188">
        <v>4</v>
      </c>
      <c r="N188">
        <v>3</v>
      </c>
      <c r="O188">
        <v>2</v>
      </c>
      <c r="P188">
        <v>3</v>
      </c>
      <c r="Q188">
        <v>4</v>
      </c>
      <c r="R188">
        <v>3</v>
      </c>
      <c r="S188">
        <v>4</v>
      </c>
      <c r="T188">
        <v>4</v>
      </c>
      <c r="U188" s="218"/>
      <c r="V188" s="218"/>
      <c r="W188">
        <v>0</v>
      </c>
      <c r="X188" s="218"/>
      <c r="Y188" s="218">
        <v>0</v>
      </c>
      <c r="Z188" s="218">
        <v>0</v>
      </c>
      <c r="AA188" s="218">
        <v>0</v>
      </c>
      <c r="AB188" s="218">
        <v>3</v>
      </c>
      <c r="AC188" s="218">
        <v>5</v>
      </c>
      <c r="AD188" s="218">
        <v>5</v>
      </c>
      <c r="AE188" s="218">
        <v>5</v>
      </c>
      <c r="AL188" s="559" t="s">
        <v>1829</v>
      </c>
      <c r="AM188" s="9" t="str">
        <f ca="1">IF(COUNTIF(AL$5:AL188,AL188)=1,"-","Dup")</f>
        <v>-</v>
      </c>
      <c r="AN188" s="9"/>
      <c r="AO188" s="14"/>
      <c r="AP188" s="14"/>
      <c r="AQ188" s="14"/>
      <c r="AR188" s="14"/>
      <c r="AS188" s="14"/>
      <c r="AT188" s="14"/>
      <c r="AU188" s="563"/>
      <c r="AV188" s="563"/>
      <c r="AW188" s="9"/>
      <c r="AX188" s="14"/>
      <c r="AY188" s="14"/>
      <c r="AZ188" s="14"/>
      <c r="BA188" s="14"/>
      <c r="BB188" s="14"/>
      <c r="BC188" s="14"/>
      <c r="BD188" s="14"/>
      <c r="BE188" s="9"/>
      <c r="BF188" s="14"/>
      <c r="BG188" s="14"/>
      <c r="BH188" s="14"/>
      <c r="BI188" s="14"/>
      <c r="BJ188" s="14"/>
      <c r="BK188" s="14"/>
      <c r="BL188" s="14"/>
      <c r="BM188" s="14"/>
      <c r="BN188" s="14"/>
      <c r="BO188" s="14"/>
      <c r="BP188" s="14"/>
      <c r="BQ188" s="9"/>
      <c r="BR188" s="14"/>
      <c r="BS188" s="14"/>
      <c r="BT188" s="14"/>
      <c r="BU188" s="14"/>
      <c r="BV188" s="14"/>
      <c r="BW188" s="14"/>
      <c r="BX188" s="14"/>
      <c r="BY188" s="14"/>
      <c r="BZ188" s="14"/>
      <c r="CA188" s="14"/>
      <c r="CB188" s="9"/>
      <c r="CC188" s="14"/>
      <c r="CD188" s="14"/>
      <c r="CE188" s="14"/>
      <c r="CF188" s="14"/>
      <c r="CG188" s="14"/>
      <c r="CH188" s="153"/>
      <c r="CI188" s="14"/>
      <c r="CJ188" s="14"/>
      <c r="CK188" s="14"/>
      <c r="CL188" s="14"/>
      <c r="CM188" s="14"/>
      <c r="CN188" s="9"/>
      <c r="CO188" s="14"/>
      <c r="CP188" s="14"/>
      <c r="CQ188" s="14"/>
      <c r="CR188" s="14"/>
      <c r="CS188" s="14"/>
      <c r="CT188" s="14"/>
      <c r="CU188" s="14"/>
      <c r="CV188" s="14"/>
      <c r="CW188" s="14"/>
      <c r="CX188" s="14"/>
      <c r="CY188" s="14"/>
      <c r="CZ188" s="14"/>
      <c r="DA188" s="14"/>
      <c r="DB188" s="14"/>
      <c r="DC188" s="14"/>
      <c r="DD188" s="14"/>
      <c r="DE188" s="14"/>
      <c r="DF188" s="14"/>
      <c r="DG188" s="14"/>
      <c r="DH188" s="14"/>
      <c r="DI188" s="14"/>
      <c r="DJ188" s="14"/>
      <c r="DK188" s="14"/>
      <c r="DL188" s="14"/>
      <c r="DM188" s="14"/>
      <c r="DN188" s="14"/>
      <c r="DO188" s="14"/>
      <c r="DP188" s="14"/>
      <c r="DQ188" s="14"/>
      <c r="DR188" s="14"/>
      <c r="DS188" s="14"/>
      <c r="DT188" s="14"/>
      <c r="DU188" s="14"/>
      <c r="DV188" s="14"/>
      <c r="DW188" s="14"/>
      <c r="DX188" s="14"/>
      <c r="DY188" s="14"/>
      <c r="DZ188" s="14"/>
      <c r="EA188" s="14"/>
      <c r="EB188" s="14"/>
      <c r="EC188" s="14"/>
      <c r="ED188" s="322"/>
      <c r="EE188" s="14"/>
      <c r="EF188" s="14"/>
      <c r="EG188" s="14"/>
      <c r="EH188" s="14"/>
      <c r="EI188" s="14"/>
      <c r="EJ188" s="14"/>
      <c r="EK188" s="14"/>
      <c r="EL188" s="14"/>
      <c r="EM188" s="14"/>
      <c r="EN188" s="14"/>
      <c r="EO188" s="14"/>
      <c r="EP188" s="14"/>
      <c r="EQ188" s="14"/>
      <c r="ER188" s="14"/>
      <c r="ES188" s="14"/>
      <c r="ET188" s="14"/>
      <c r="EU188" s="14"/>
      <c r="EV188" s="14"/>
      <c r="EW188" s="14"/>
      <c r="EX188" s="14"/>
      <c r="EY188" s="14"/>
      <c r="EZ188" s="14"/>
      <c r="FA188" s="14"/>
      <c r="FB188" s="14"/>
      <c r="FC188" s="14"/>
      <c r="FD188" s="14"/>
      <c r="FE188" s="14"/>
      <c r="FF188" s="14"/>
      <c r="FG188" s="14"/>
      <c r="FH188" s="14"/>
      <c r="FI188" s="14"/>
      <c r="FJ188" s="14"/>
      <c r="FK188" s="14"/>
      <c r="FL188" s="14"/>
      <c r="FM188" s="14"/>
      <c r="FN188" s="14"/>
      <c r="FO188" s="14"/>
      <c r="FP188" s="14"/>
      <c r="FQ188" s="14"/>
      <c r="FR188" s="14"/>
      <c r="FS188" s="14"/>
      <c r="FT188" s="14"/>
      <c r="FU188" s="14"/>
      <c r="FV188" s="14"/>
      <c r="FW188" s="14"/>
      <c r="FX188" s="14"/>
      <c r="FY188" s="14"/>
      <c r="FZ188" s="14"/>
      <c r="GA188" s="14"/>
      <c r="GB188" s="14"/>
      <c r="GC188" s="14"/>
      <c r="GD188" s="14"/>
      <c r="GE188" s="14"/>
      <c r="GF188" s="14"/>
      <c r="GG188" s="14"/>
      <c r="GH188" s="14"/>
      <c r="GI188" s="14"/>
      <c r="GJ188" s="14"/>
      <c r="GK188" s="14"/>
      <c r="GL188" s="14"/>
      <c r="GM188" s="14"/>
      <c r="GN188" s="14"/>
      <c r="GO188" s="14"/>
      <c r="GP188" s="14"/>
      <c r="GQ188" s="14"/>
      <c r="GR188" s="14"/>
      <c r="GS188" s="14"/>
      <c r="GT188" s="14"/>
      <c r="GU188" s="14"/>
      <c r="GV188" s="14"/>
      <c r="GW188" s="14"/>
      <c r="GX188" s="14"/>
      <c r="GY188" s="14"/>
      <c r="GZ188" s="14"/>
      <c r="HA188" s="14"/>
      <c r="HB188" s="14"/>
      <c r="HC188" s="14"/>
      <c r="HD188" s="14"/>
      <c r="HE188" s="14"/>
      <c r="HF188" s="14"/>
      <c r="HG188" s="14"/>
      <c r="HH188" s="14"/>
      <c r="HI188" s="14"/>
      <c r="HJ188" s="14"/>
      <c r="HK188" s="14"/>
      <c r="HL188" s="14"/>
      <c r="HM188" s="14"/>
      <c r="HN188" s="14"/>
      <c r="HO188" s="14"/>
      <c r="HP188" s="14"/>
      <c r="HQ188" s="14"/>
      <c r="HR188" s="14"/>
      <c r="HS188" s="14"/>
      <c r="HT188" s="14"/>
      <c r="HU188" s="14"/>
      <c r="HV188" s="14"/>
      <c r="HW188" s="14"/>
      <c r="HX188" s="14"/>
      <c r="HY188" s="14"/>
      <c r="HZ188" s="14"/>
      <c r="IA188" s="14"/>
      <c r="IB188" s="14"/>
      <c r="IC188" s="14"/>
      <c r="ID188" s="14"/>
      <c r="IE188" s="14"/>
      <c r="IF188" s="9"/>
      <c r="IG188" s="14"/>
      <c r="IH188" s="14"/>
      <c r="II188" s="14"/>
      <c r="IJ188" s="14"/>
      <c r="IK188" s="14"/>
      <c r="IL188" s="14"/>
      <c r="IM188" s="14"/>
      <c r="IN188" s="14"/>
      <c r="IO188" s="14"/>
      <c r="IP188" s="14"/>
      <c r="IQ188" s="14"/>
      <c r="IR188" s="14"/>
      <c r="IS188" s="14"/>
      <c r="IT188" s="14"/>
      <c r="IU188" s="14"/>
      <c r="IV188" s="14"/>
      <c r="IW188" s="14"/>
      <c r="IX188" s="14"/>
      <c r="IY188" s="14"/>
      <c r="IZ188" s="14"/>
      <c r="JA188" s="14"/>
      <c r="JB188" s="14"/>
      <c r="JC188" s="14"/>
      <c r="JD188" s="14"/>
      <c r="JE188" s="14"/>
      <c r="JF188" s="14"/>
      <c r="JG188" s="14"/>
      <c r="JH188" s="14"/>
      <c r="JI188" s="14"/>
      <c r="JJ188" s="14"/>
      <c r="JK188" s="14"/>
      <c r="JL188" s="14"/>
      <c r="JM188" s="14"/>
      <c r="JN188" s="14"/>
      <c r="JO188" s="9"/>
      <c r="JP188" s="14"/>
      <c r="JQ188" s="14"/>
      <c r="JR188" s="14"/>
      <c r="JS188" s="14"/>
      <c r="JT188" s="14"/>
      <c r="JU188" s="14"/>
      <c r="JV188" s="14"/>
      <c r="JW188" s="14"/>
      <c r="JX188" s="14"/>
      <c r="JY188" s="14"/>
      <c r="JZ188" s="14"/>
      <c r="KA188" s="14"/>
      <c r="KB188" s="14"/>
      <c r="KC188" s="14"/>
      <c r="KD188" s="14"/>
      <c r="KE188" s="14"/>
      <c r="KF188" s="14"/>
      <c r="KG188" s="14"/>
      <c r="KH188" s="14"/>
      <c r="KI188" s="14"/>
      <c r="KJ188" s="14"/>
      <c r="KK188" s="14"/>
      <c r="KL188" s="14"/>
      <c r="KM188" s="14"/>
      <c r="KN188" s="14"/>
      <c r="KO188" s="14"/>
      <c r="KP188" s="14"/>
      <c r="KQ188" s="14"/>
      <c r="KR188" s="14"/>
      <c r="KS188" s="14"/>
      <c r="KT188" s="14"/>
      <c r="KU188" s="14"/>
      <c r="KV188" s="14"/>
      <c r="KW188" s="14"/>
      <c r="KX188" s="14"/>
      <c r="KY188" s="14"/>
      <c r="KZ188" s="14"/>
      <c r="LA188" s="14"/>
      <c r="LB188" s="14"/>
      <c r="LC188" s="14"/>
      <c r="LD188" s="14"/>
      <c r="LE188" s="14"/>
      <c r="LF188" s="14"/>
      <c r="LG188" s="14"/>
      <c r="LH188" s="14"/>
      <c r="LI188" s="14"/>
      <c r="LJ188" s="14"/>
      <c r="LK188" s="14"/>
      <c r="LL188" s="14"/>
      <c r="LM188" s="14"/>
      <c r="LN188" s="14"/>
      <c r="LO188" s="14"/>
      <c r="LP188" s="14"/>
      <c r="LQ188" s="14"/>
      <c r="LR188" s="14"/>
      <c r="LS188" s="14"/>
      <c r="LT188" s="9"/>
      <c r="LU188" s="14"/>
      <c r="LV188" s="14"/>
      <c r="LW188" s="14"/>
      <c r="LX188" s="14"/>
      <c r="LY188" s="14"/>
      <c r="LZ188" s="14"/>
      <c r="MA188" s="14"/>
      <c r="MB188" s="14"/>
      <c r="MC188" s="14"/>
      <c r="MD188" s="14"/>
      <c r="ME188" s="14"/>
      <c r="MF188" s="14"/>
      <c r="MG188" s="14"/>
      <c r="MH188" s="14"/>
      <c r="MI188" s="14"/>
      <c r="MJ188" s="14"/>
      <c r="MK188" s="14"/>
      <c r="ML188" s="14"/>
      <c r="MM188" s="14"/>
      <c r="MN188" s="9"/>
      <c r="MO188" s="14"/>
      <c r="MP188" s="14"/>
      <c r="MQ188" s="14"/>
      <c r="MR188" s="14"/>
      <c r="MS188" s="14"/>
      <c r="MT188" s="14"/>
      <c r="MU188" s="14"/>
      <c r="MV188" s="14"/>
      <c r="MW188" s="14"/>
      <c r="MX188" s="14"/>
      <c r="MY188" s="14"/>
      <c r="MZ188" s="14"/>
      <c r="NA188" s="14"/>
      <c r="NB188" s="14"/>
      <c r="NC188" s="14"/>
      <c r="ND188" s="14"/>
      <c r="NE188" s="14"/>
      <c r="NF188" s="14"/>
      <c r="NG188" s="14"/>
      <c r="NH188" s="14"/>
      <c r="NI188" s="14"/>
      <c r="NJ188" s="14"/>
      <c r="NK188" s="14"/>
      <c r="NL188" s="14"/>
      <c r="NM188" s="14"/>
      <c r="NN188" s="14"/>
      <c r="NO188" s="14"/>
      <c r="NP188" s="14"/>
      <c r="NQ188" s="14"/>
      <c r="NR188" s="14"/>
      <c r="NS188" s="14"/>
      <c r="NT188" s="14"/>
      <c r="NU188" s="14"/>
      <c r="NV188" s="14"/>
      <c r="NW188" s="14"/>
      <c r="NX188" s="14"/>
      <c r="NY188" s="14"/>
      <c r="NZ188" s="14"/>
      <c r="OA188" s="14"/>
      <c r="OB188" s="14"/>
      <c r="OC188" s="14"/>
      <c r="OD188" s="14"/>
      <c r="OE188" s="14"/>
      <c r="OF188" s="14"/>
      <c r="OG188" s="14"/>
      <c r="OH188" s="14"/>
      <c r="OI188" s="14"/>
      <c r="OJ188" s="14"/>
      <c r="OK188" s="14"/>
      <c r="OL188" s="14"/>
      <c r="OM188" s="14"/>
      <c r="ON188" s="14"/>
      <c r="OO188" s="14"/>
      <c r="OP188" s="14"/>
      <c r="OQ188" s="14"/>
      <c r="OR188" s="14"/>
      <c r="OS188" s="14"/>
      <c r="OT188" s="14"/>
      <c r="OU188" s="24">
        <v>0</v>
      </c>
    </row>
    <row r="189" spans="1:411" outlineLevel="1">
      <c r="A189" s="21">
        <f t="shared" si="158"/>
        <v>184</v>
      </c>
      <c r="B189" s="21">
        <f>$A$14</f>
        <v>9</v>
      </c>
      <c r="C189">
        <v>110</v>
      </c>
      <c r="D189" s="144" t="str">
        <f t="shared" ref="D189:D191" si="1486">INDEX(i.Region_Desc,$K189,1)</f>
        <v>GSM</v>
      </c>
      <c r="E189" t="b">
        <f t="shared" ref="E189:E190" si="1487">NOT($IH189)</f>
        <v>1</v>
      </c>
      <c r="F189" t="b">
        <v>0</v>
      </c>
      <c r="G189" t="b">
        <f>E189</f>
        <v>1</v>
      </c>
      <c r="H189" s="29">
        <v>1</v>
      </c>
      <c r="I189" s="29">
        <v>1</v>
      </c>
      <c r="J189" s="29" t="str">
        <f>""</f>
        <v/>
      </c>
      <c r="K189" s="29">
        <f>d.Region</f>
        <v>2</v>
      </c>
      <c r="L189" s="29">
        <v>2</v>
      </c>
      <c r="M189" s="29">
        <v>2</v>
      </c>
      <c r="N189" s="29">
        <v>3</v>
      </c>
      <c r="O189" s="29">
        <v>1</v>
      </c>
      <c r="P189" s="29">
        <v>1</v>
      </c>
      <c r="Q189" s="29">
        <v>2</v>
      </c>
      <c r="R189" s="29">
        <v>1</v>
      </c>
      <c r="S189" s="29">
        <v>1</v>
      </c>
      <c r="T189" s="29">
        <v>1</v>
      </c>
      <c r="U189" s="218"/>
      <c r="V189" s="218"/>
      <c r="W189" s="29">
        <v>0</v>
      </c>
      <c r="X189" s="218"/>
      <c r="Y189" s="218"/>
      <c r="Z189" s="218"/>
      <c r="AA189" s="218"/>
      <c r="AB189" s="218"/>
      <c r="AC189" s="218"/>
      <c r="AD189" s="218"/>
      <c r="AE189" s="218"/>
      <c r="AF189" s="144">
        <f>INDEX(CHOOSE($N189,DataAutumn!i.AdultDrys,DataWinter!i.AdultDrys,DataSpring!i.AdultDrys),1,$M189)</f>
        <v>3</v>
      </c>
      <c r="AG189" s="5">
        <f t="shared" ref="AG189:AH191" si="1488">INDEX(i.FlkStrctr,$M189,AG$7)</f>
        <v>2</v>
      </c>
      <c r="AH189" s="5">
        <f t="shared" si="1488"/>
        <v>0</v>
      </c>
      <c r="AI189" s="5">
        <f t="shared" ref="AI189:AI191" si="1489">INDEX(i.StdELMan,($K189-1)*12+($M189-1)*3+$N189,AI$7)</f>
        <v>1</v>
      </c>
      <c r="AJ189" s="218"/>
      <c r="AK189" s="218"/>
      <c r="AL189" s="365" t="str">
        <f ca="1">TEXT(LEFT(OFFSET(AL189,-1,0),5)+1,"00000")&amp;MID(OFFSET(AL189,-1,0),6,FIND(" ",OFFSET(AL189,-1,0),7)-5)
&amp; $D189           &amp; " Day"&amp;INDEX(i.DOY,$N189,1)              &amp; IF($IG189=0," FWM","")&amp;IF($IG189=1," MWM","")&amp;IF($IG189=5," Mat","")&amp;IF($IH189=TRUE,"&amp;BBT","    ")
&amp;INDEX(DataMaster!$B$98:$B$105,$Q189,0)    &amp; " WP"&amp;TEXT($MC189*100,"000p")           &amp; " MP"&amp;TEXT($MD189*100,"000p")           &amp; " GP"&amp;TEXT($MM189*100,"000p")
&amp; " (F"&amp;3+COUNTIF($CV189:$CY189,TRUE)&amp;3&amp;"N"&amp;$DM189&amp;$DN189&amp;")"</f>
        <v>00001 SE_shipper_lw GSM Day204 MWM    Only export WP100p MP100p GP100p (F33N11)</v>
      </c>
      <c r="AM189" s="9" t="str">
        <f ca="1">IF(COUNTIF(AL$5:AL189,AL189)=1,"-","Dup")</f>
        <v>-</v>
      </c>
      <c r="AN189" s="9"/>
      <c r="AO189" s="12" t="b">
        <v>1</v>
      </c>
      <c r="AP189" s="12" t="b">
        <v>1</v>
      </c>
      <c r="AQ189" s="12" t="b">
        <v>1</v>
      </c>
      <c r="AR189" s="12" t="b">
        <v>1</v>
      </c>
      <c r="AS189" s="12" t="b">
        <v>1</v>
      </c>
      <c r="AT189" s="12" t="b">
        <v>1</v>
      </c>
      <c r="AU189" s="12" t="b">
        <v>1</v>
      </c>
      <c r="AV189" s="12" t="b">
        <v>1</v>
      </c>
      <c r="AW189" s="9"/>
      <c r="AX189" s="5" t="b">
        <f t="shared" ref="AX189:BC191" si="1490">INDEX(i.model_structure,$H189,AX$7)</f>
        <v>1</v>
      </c>
      <c r="AY189" s="5" t="str">
        <f t="shared" si="1490"/>
        <v>-</v>
      </c>
      <c r="AZ189" s="5" t="str">
        <f t="shared" si="1490"/>
        <v>-</v>
      </c>
      <c r="BA189" s="5" t="str">
        <f t="shared" si="1490"/>
        <v>-</v>
      </c>
      <c r="BB189" s="5" t="b">
        <f t="shared" si="1490"/>
        <v>0</v>
      </c>
      <c r="BC189" s="144">
        <f t="shared" si="1490"/>
        <v>0.25</v>
      </c>
      <c r="BD189" s="19" t="b">
        <f t="shared" ref="BD189:BD191" ca="1" si="1491">OFFSET(BD$5,$B189,0)</f>
        <v>1</v>
      </c>
      <c r="BE189" s="9"/>
      <c r="BF189" s="5" t="str">
        <f t="shared" ref="BF189:BF191" ca="1" si="1492">IF($M189&lt;&gt;4,OFFSET(BF$5,$B189,0),1)</f>
        <v>-</v>
      </c>
      <c r="BG189" s="19" t="str">
        <f t="shared" ref="BG189:BI191" ca="1" si="1493">OFFSET(BG$5,$B189,0)</f>
        <v>-</v>
      </c>
      <c r="BH189" s="19" t="str">
        <f t="shared" ca="1" si="1493"/>
        <v>-</v>
      </c>
      <c r="BI189" s="19" t="str">
        <f t="shared" ca="1" si="1493"/>
        <v>-</v>
      </c>
      <c r="BJ189" s="5" t="str">
        <f t="shared" ref="BJ189:BJ191" ca="1" si="1494">IF($M189&lt;&gt;4,OFFSET(BJ$5,$B189,0),1)</f>
        <v>-</v>
      </c>
      <c r="BK189" s="19" t="str">
        <f t="shared" ref="BK189:BK191" ca="1" si="1495">OFFSET(BK$5,$B189,0)</f>
        <v>-</v>
      </c>
      <c r="BL189" s="5" t="str">
        <f t="shared" ref="BL189:BL191" ca="1" si="1496">IF($M189&lt;&gt;4,OFFSET(BL$5,$B189,0),1)</f>
        <v>-</v>
      </c>
      <c r="BM189" s="19" t="str">
        <f t="shared" ref="BM189:BO191" ca="1" si="1497">OFFSET(BM$5,$B189,0)</f>
        <v>-</v>
      </c>
      <c r="BN189" s="19" t="str">
        <f t="shared" ca="1" si="1497"/>
        <v>-</v>
      </c>
      <c r="BO189" s="19" t="str">
        <f t="shared" ca="1" si="1497"/>
        <v>-</v>
      </c>
      <c r="BP189" s="5" t="str">
        <f t="shared" ref="BP189:BP191" ca="1" si="1498">IF($M189&lt;&gt;4,OFFSET(BP$5,$B189,0),1)</f>
        <v>-</v>
      </c>
      <c r="BQ189" s="9"/>
      <c r="BR189" s="5" t="b">
        <f t="shared" ref="BR189:BR191" si="1499">$J189&lt;0</f>
        <v>0</v>
      </c>
      <c r="BS189" s="5" t="str">
        <f t="shared" ref="BS189:BS191" ca="1" si="1500">IF($J189="",BS$14,ABS($J189))</f>
        <v>-</v>
      </c>
      <c r="BT189" s="5" t="str">
        <f t="shared" ref="BT189:CA191" ca="1" si="1501">IF($J189="",BT$14,ABS($J189)=BT$7)</f>
        <v>-</v>
      </c>
      <c r="BU189" s="5" t="str">
        <f t="shared" ca="1" si="1501"/>
        <v>-</v>
      </c>
      <c r="BV189" s="5" t="str">
        <f t="shared" ca="1" si="1501"/>
        <v>-</v>
      </c>
      <c r="BW189" s="5" t="str">
        <f t="shared" ca="1" si="1501"/>
        <v>-</v>
      </c>
      <c r="BX189" s="5" t="str">
        <f t="shared" ca="1" si="1501"/>
        <v>-</v>
      </c>
      <c r="BY189" s="5" t="str">
        <f t="shared" ca="1" si="1501"/>
        <v>-</v>
      </c>
      <c r="BZ189" s="5" t="str">
        <f t="shared" ca="1" si="1501"/>
        <v>-</v>
      </c>
      <c r="CA189" s="5" t="str">
        <f t="shared" ca="1" si="1501"/>
        <v>-</v>
      </c>
      <c r="CB189" s="9"/>
      <c r="CC189" s="12" t="b">
        <v>1</v>
      </c>
      <c r="CD189" s="12" t="b">
        <v>1</v>
      </c>
      <c r="CE189" s="12" t="b">
        <v>1</v>
      </c>
      <c r="CF189" s="12">
        <f>VALUE($K189&amp;$M189&amp;$N189&amp;$Q189&amp;$S189&amp;"07")</f>
        <v>2232107</v>
      </c>
      <c r="CG189" s="144" t="b">
        <f>NOT(CE189)</f>
        <v>0</v>
      </c>
      <c r="CH189" s="12" t="s">
        <v>34</v>
      </c>
      <c r="CI189" s="19" t="str">
        <f t="shared" ref="CI189:CM190" ca="1" si="1502">OFFSET(CI$5,$B189,0)</f>
        <v>-</v>
      </c>
      <c r="CJ189" s="19" t="str">
        <f t="shared" ca="1" si="1502"/>
        <v>-</v>
      </c>
      <c r="CK189" s="19" t="str">
        <f t="shared" ca="1" si="1502"/>
        <v>-</v>
      </c>
      <c r="CL189" s="19">
        <f t="shared" ca="1" si="1502"/>
        <v>1</v>
      </c>
      <c r="CM189" s="19">
        <f t="shared" ca="1" si="1502"/>
        <v>1</v>
      </c>
      <c r="CN189" s="9"/>
      <c r="CO189" s="444">
        <f t="shared" ref="CO189:CQ191" si="1503">INDEX(i.UserPeriod0,$AI189,CO$7)</f>
        <v>652</v>
      </c>
      <c r="CP189" s="444">
        <f t="shared" si="1503"/>
        <v>686</v>
      </c>
      <c r="CQ189" s="444">
        <f t="shared" si="1503"/>
        <v>721</v>
      </c>
      <c r="CR189" s="152">
        <f t="shared" ref="CR189:CT191" si="1504">7*INDEX(i.end_joining,1,CR$7+($AI189-1)*3)</f>
        <v>378</v>
      </c>
      <c r="CS189" s="152">
        <f t="shared" si="1504"/>
        <v>413</v>
      </c>
      <c r="CT189" s="152">
        <f t="shared" si="1504"/>
        <v>448</v>
      </c>
      <c r="CU189" s="19" t="str">
        <f t="shared" ref="CU189:CU191" ca="1" si="1505">OFFSET(CU$5,$B189,0)</f>
        <v>-</v>
      </c>
      <c r="CV189" s="19" t="str">
        <f t="shared" ref="CV189:ED191" ca="1" si="1506">OFFSET(CV$5,$B189,0)</f>
        <v>-</v>
      </c>
      <c r="CW189" s="19" t="str">
        <f t="shared" ca="1" si="1506"/>
        <v>-</v>
      </c>
      <c r="CX189" s="19" t="str">
        <f t="shared" ca="1" si="1506"/>
        <v>-</v>
      </c>
      <c r="CY189" s="19" t="str">
        <f t="shared" ca="1" si="1506"/>
        <v>-</v>
      </c>
      <c r="CZ189" s="19" t="b">
        <f ca="1">OFFSET(CZ$5,$B189,0)</f>
        <v>1</v>
      </c>
      <c r="DA189" s="19">
        <f t="shared" ca="1" si="1506"/>
        <v>0</v>
      </c>
      <c r="DB189" s="19">
        <f t="shared" ca="1" si="1506"/>
        <v>0</v>
      </c>
      <c r="DC189" s="19">
        <f t="shared" ca="1" si="1506"/>
        <v>0</v>
      </c>
      <c r="DD189" s="19">
        <f t="shared" ca="1" si="1506"/>
        <v>0</v>
      </c>
      <c r="DE189" s="19">
        <f t="shared" ca="1" si="1506"/>
        <v>0</v>
      </c>
      <c r="DF189" s="19">
        <f t="shared" ca="1" si="1506"/>
        <v>0</v>
      </c>
      <c r="DG189" s="19">
        <f t="shared" ca="1" si="1506"/>
        <v>0</v>
      </c>
      <c r="DH189" s="19">
        <f t="shared" ca="1" si="1506"/>
        <v>0</v>
      </c>
      <c r="DI189" s="19">
        <f t="shared" ca="1" si="1506"/>
        <v>0</v>
      </c>
      <c r="DJ189" s="19">
        <f t="shared" ca="1" si="1506"/>
        <v>0</v>
      </c>
      <c r="DK189" s="19">
        <f t="shared" ca="1" si="1506"/>
        <v>0</v>
      </c>
      <c r="DL189" s="19">
        <f t="shared" ca="1" si="1506"/>
        <v>0</v>
      </c>
      <c r="DM189" s="19">
        <f t="shared" ca="1" si="1506"/>
        <v>1</v>
      </c>
      <c r="DN189" s="19">
        <f t="shared" ca="1" si="1506"/>
        <v>1</v>
      </c>
      <c r="DO189" s="19">
        <f t="shared" ca="1" si="1506"/>
        <v>0</v>
      </c>
      <c r="DP189" s="19" t="str">
        <f t="shared" ca="1" si="1506"/>
        <v>-</v>
      </c>
      <c r="DQ189" s="19" t="str">
        <f t="shared" ca="1" si="1506"/>
        <v>-</v>
      </c>
      <c r="DR189" s="19" t="str">
        <f t="shared" ca="1" si="1506"/>
        <v>-</v>
      </c>
      <c r="DS189" s="19" t="str">
        <f t="shared" ca="1" si="1506"/>
        <v>-</v>
      </c>
      <c r="DT189" s="19" t="str">
        <f t="shared" ca="1" si="1506"/>
        <v>-</v>
      </c>
      <c r="DU189" s="19">
        <f t="shared" ca="1" si="1506"/>
        <v>0</v>
      </c>
      <c r="DV189" s="19" t="str">
        <f t="shared" ca="1" si="1506"/>
        <v>-</v>
      </c>
      <c r="DW189" s="19" t="str">
        <f t="shared" ca="1" si="1506"/>
        <v>-</v>
      </c>
      <c r="DX189" s="19" t="str">
        <f t="shared" ca="1" si="1506"/>
        <v>-</v>
      </c>
      <c r="DY189" s="19" t="str">
        <f t="shared" ca="1" si="1506"/>
        <v>-</v>
      </c>
      <c r="DZ189" s="19" t="str">
        <f t="shared" ca="1" si="1506"/>
        <v>-</v>
      </c>
      <c r="EA189" s="19" t="str">
        <f t="shared" ca="1" si="1506"/>
        <v>-</v>
      </c>
      <c r="EB189" s="19" t="str">
        <f t="shared" ca="1" si="1506"/>
        <v>-</v>
      </c>
      <c r="EC189" s="19" t="str">
        <f t="shared" ca="1" si="1506"/>
        <v>-</v>
      </c>
      <c r="ED189" s="19">
        <f t="shared" ca="1" si="1506"/>
        <v>0</v>
      </c>
      <c r="EE189" s="444">
        <f t="shared" ref="EE189:EF191" si="1507">IF(AND($N189=EE$11,$Y189&lt;&gt;0,$AI189=EE$12),INDEX(i.LTWFeedLevels,$Y189,MOD(EE$7-1,7)+1),0)</f>
        <v>0</v>
      </c>
      <c r="EF189" s="444">
        <f t="shared" si="1507"/>
        <v>0</v>
      </c>
      <c r="EG189" s="124">
        <f t="shared" ref="EG189:EV191" si="1508">IF(AND($K189=EG$9,$N189=EG$11,$AB189=EG$8,$AI189=EG$12,$Y189&lt;&gt;0),INDEX(i.FS_Strategy,$Y189,$AB189),0)</f>
        <v>0</v>
      </c>
      <c r="EH189" s="124">
        <f t="shared" si="1508"/>
        <v>0</v>
      </c>
      <c r="EI189" s="124">
        <f t="shared" si="1508"/>
        <v>0</v>
      </c>
      <c r="EJ189" s="124">
        <f t="shared" si="1508"/>
        <v>0</v>
      </c>
      <c r="EK189" s="124">
        <f t="shared" si="1508"/>
        <v>0</v>
      </c>
      <c r="EL189" s="124">
        <f t="shared" si="1508"/>
        <v>0</v>
      </c>
      <c r="EM189" s="124">
        <f t="shared" si="1508"/>
        <v>0</v>
      </c>
      <c r="EN189" s="124">
        <f t="shared" si="1508"/>
        <v>0</v>
      </c>
      <c r="EO189" s="124">
        <f t="shared" si="1508"/>
        <v>0</v>
      </c>
      <c r="EP189" s="124">
        <f t="shared" si="1508"/>
        <v>0</v>
      </c>
      <c r="EQ189" s="124">
        <f t="shared" si="1508"/>
        <v>0</v>
      </c>
      <c r="ER189" s="124">
        <f t="shared" si="1508"/>
        <v>0</v>
      </c>
      <c r="ES189" s="124">
        <f t="shared" si="1508"/>
        <v>0</v>
      </c>
      <c r="ET189" s="124">
        <f t="shared" si="1508"/>
        <v>0</v>
      </c>
      <c r="EU189" s="124">
        <f t="shared" si="1508"/>
        <v>0</v>
      </c>
      <c r="EV189" s="124">
        <f t="shared" si="1508"/>
        <v>0</v>
      </c>
      <c r="EW189" s="124">
        <f t="shared" ref="EW189:EX191" si="1509">IF(AND($K189=EW$9,$N189=EW$11,$AB189=EW$8,$AI189=EW$12,$Y189&lt;&gt;0),INDEX(i.FS_Strategy,$Y189,$AB189),0)</f>
        <v>0</v>
      </c>
      <c r="EX189" s="124">
        <f t="shared" si="1509"/>
        <v>0</v>
      </c>
      <c r="EY189" s="554">
        <f t="shared" ref="EY189:FN191" si="1510">IF(AND($K189=EY$9,$N189=EY$11,$AB189=EY$8,$AI189=EY$12,$Z189&lt;&gt;0),INDEX(i.FS_Strategy,$Z189,$AB189),0)</f>
        <v>0</v>
      </c>
      <c r="EZ189" s="554">
        <f t="shared" si="1510"/>
        <v>0</v>
      </c>
      <c r="FA189" s="554">
        <f t="shared" si="1510"/>
        <v>0</v>
      </c>
      <c r="FB189" s="125">
        <f t="shared" si="1510"/>
        <v>0</v>
      </c>
      <c r="FC189" s="125">
        <f t="shared" si="1510"/>
        <v>0</v>
      </c>
      <c r="FD189" s="125">
        <f t="shared" si="1510"/>
        <v>0</v>
      </c>
      <c r="FE189" s="125">
        <f t="shared" si="1510"/>
        <v>0</v>
      </c>
      <c r="FF189" s="125">
        <f t="shared" si="1510"/>
        <v>0</v>
      </c>
      <c r="FG189" s="125">
        <f t="shared" si="1510"/>
        <v>0</v>
      </c>
      <c r="FH189" s="125">
        <f t="shared" si="1510"/>
        <v>0</v>
      </c>
      <c r="FI189" s="125">
        <f t="shared" si="1510"/>
        <v>0</v>
      </c>
      <c r="FJ189" s="125">
        <f t="shared" si="1510"/>
        <v>0</v>
      </c>
      <c r="FK189" s="125">
        <f t="shared" si="1510"/>
        <v>0</v>
      </c>
      <c r="FL189" s="125">
        <f t="shared" si="1510"/>
        <v>0</v>
      </c>
      <c r="FM189" s="125">
        <f t="shared" si="1510"/>
        <v>0</v>
      </c>
      <c r="FN189" s="125">
        <f t="shared" si="1510"/>
        <v>0</v>
      </c>
      <c r="FO189" s="124">
        <f t="shared" ref="FO189:GD191" si="1511">IF(AND($K189=FO$9,$N189=FO$11,$AB189=FO$8,$AI189=FO$12),INDEX(i.FS_Strategy,$AC189+1,$AB189),0)</f>
        <v>0</v>
      </c>
      <c r="FP189" s="124">
        <f t="shared" si="1511"/>
        <v>0</v>
      </c>
      <c r="FQ189" s="124">
        <f t="shared" si="1511"/>
        <v>0</v>
      </c>
      <c r="FR189" s="124">
        <f t="shared" si="1511"/>
        <v>0</v>
      </c>
      <c r="FS189" s="124">
        <f t="shared" si="1511"/>
        <v>0</v>
      </c>
      <c r="FT189" s="124">
        <f t="shared" si="1511"/>
        <v>0</v>
      </c>
      <c r="FU189" s="124">
        <f t="shared" si="1511"/>
        <v>0</v>
      </c>
      <c r="FV189" s="124">
        <f t="shared" si="1511"/>
        <v>0</v>
      </c>
      <c r="FW189" s="124">
        <f t="shared" si="1511"/>
        <v>0</v>
      </c>
      <c r="FX189" s="124">
        <f t="shared" si="1511"/>
        <v>0</v>
      </c>
      <c r="FY189" s="124">
        <f t="shared" si="1511"/>
        <v>0</v>
      </c>
      <c r="FZ189" s="124">
        <f t="shared" si="1511"/>
        <v>0</v>
      </c>
      <c r="GA189" s="124">
        <f t="shared" si="1511"/>
        <v>0</v>
      </c>
      <c r="GB189" s="124">
        <f t="shared" si="1511"/>
        <v>0</v>
      </c>
      <c r="GC189" s="124">
        <f t="shared" si="1511"/>
        <v>0</v>
      </c>
      <c r="GD189" s="124">
        <f t="shared" si="1511"/>
        <v>0</v>
      </c>
      <c r="GE189" s="124">
        <f t="shared" ref="GE189:GF191" si="1512">IF(AND($K189=GE$9,$N189=GE$11,$AB189=GE$8,$AI189=GE$12),INDEX(i.FS_Strategy,$AC189+1,$AB189),0)</f>
        <v>0</v>
      </c>
      <c r="GF189" s="124">
        <f t="shared" si="1512"/>
        <v>0</v>
      </c>
      <c r="GG189" s="554">
        <f t="shared" ref="GG189:GI191" si="1513">IF(AND($K189=GG$9,$N189=GG$11,$AB189=GG$8),INDEX(i.FS_Strategy,$AD189+1,$AB189),0)</f>
        <v>0</v>
      </c>
      <c r="GH189" s="554">
        <f t="shared" si="1513"/>
        <v>0</v>
      </c>
      <c r="GI189" s="554">
        <f t="shared" si="1513"/>
        <v>0</v>
      </c>
      <c r="GJ189" s="125">
        <f t="shared" ref="GJ189:GV191" si="1514">IF(AND($K189=GJ$9,$N189=GJ$11,$AB189=GJ$8),INDEX(i.FS_Strategy,$AE189+1,$AB189),0)</f>
        <v>0</v>
      </c>
      <c r="GK189" s="125">
        <f t="shared" si="1514"/>
        <v>0</v>
      </c>
      <c r="GL189" s="125">
        <f t="shared" si="1514"/>
        <v>0</v>
      </c>
      <c r="GM189" s="125">
        <f t="shared" si="1514"/>
        <v>0</v>
      </c>
      <c r="GN189" s="125">
        <f t="shared" si="1514"/>
        <v>0</v>
      </c>
      <c r="GO189" s="125">
        <f t="shared" si="1514"/>
        <v>0</v>
      </c>
      <c r="GP189" s="125">
        <f t="shared" si="1514"/>
        <v>0</v>
      </c>
      <c r="GQ189" s="125">
        <f t="shared" si="1514"/>
        <v>0</v>
      </c>
      <c r="GR189" s="125">
        <f t="shared" si="1514"/>
        <v>0</v>
      </c>
      <c r="GS189" s="125">
        <f t="shared" si="1514"/>
        <v>0</v>
      </c>
      <c r="GT189" s="125">
        <f t="shared" si="1514"/>
        <v>0</v>
      </c>
      <c r="GU189" s="125">
        <f t="shared" si="1514"/>
        <v>0</v>
      </c>
      <c r="GV189" s="125">
        <f t="shared" si="1514"/>
        <v>0</v>
      </c>
      <c r="GW189" s="124">
        <f t="shared" ref="GW189:HL191" si="1515">IF(AND($K189=GW$9,$N189=GW$11,$AB189=GW$8,$AI189=GW$12),INDEX(i.FS_Strategy,$AC189+1,$AB189),0)</f>
        <v>0</v>
      </c>
      <c r="GX189" s="124">
        <f t="shared" si="1515"/>
        <v>0</v>
      </c>
      <c r="GY189" s="124">
        <f t="shared" si="1515"/>
        <v>0</v>
      </c>
      <c r="GZ189" s="124">
        <f t="shared" si="1515"/>
        <v>0</v>
      </c>
      <c r="HA189" s="124">
        <f t="shared" si="1515"/>
        <v>0</v>
      </c>
      <c r="HB189" s="124">
        <f t="shared" si="1515"/>
        <v>0</v>
      </c>
      <c r="HC189" s="124">
        <f t="shared" si="1515"/>
        <v>0</v>
      </c>
      <c r="HD189" s="124">
        <f t="shared" si="1515"/>
        <v>0</v>
      </c>
      <c r="HE189" s="124">
        <f t="shared" si="1515"/>
        <v>0</v>
      </c>
      <c r="HF189" s="124">
        <f t="shared" si="1515"/>
        <v>0</v>
      </c>
      <c r="HG189" s="124">
        <f t="shared" si="1515"/>
        <v>0</v>
      </c>
      <c r="HH189" s="124">
        <f t="shared" si="1515"/>
        <v>0</v>
      </c>
      <c r="HI189" s="124">
        <f t="shared" si="1515"/>
        <v>0</v>
      </c>
      <c r="HJ189" s="124">
        <f t="shared" si="1515"/>
        <v>0</v>
      </c>
      <c r="HK189" s="124">
        <f t="shared" si="1515"/>
        <v>0</v>
      </c>
      <c r="HL189" s="124">
        <f t="shared" si="1515"/>
        <v>0</v>
      </c>
      <c r="HM189" s="124">
        <f t="shared" ref="HM189:HN191" si="1516">IF(AND($K189=HM$9,$N189=HM$11,$AB189=HM$8,$AI189=HM$12),INDEX(i.FS_Strategy,$AC189+1,$AB189),0)</f>
        <v>0</v>
      </c>
      <c r="HN189" s="124">
        <f t="shared" si="1516"/>
        <v>0</v>
      </c>
      <c r="HO189" s="554">
        <f t="shared" ref="HO189:HQ191" si="1517">IF(AND($K189=HO$9,$N189=HO$11,$AB189=HO$8),INDEX(i.FS_Strategy,$AD189+1,$AB189),0)</f>
        <v>0</v>
      </c>
      <c r="HP189" s="554">
        <f t="shared" si="1517"/>
        <v>0</v>
      </c>
      <c r="HQ189" s="554">
        <f t="shared" si="1517"/>
        <v>0</v>
      </c>
      <c r="HR189" s="125">
        <f t="shared" ref="HR189:ID191" si="1518">IF(AND($K189=HR$9,$N189=HR$11,$AB189=HR$8),INDEX(i.FS_Strategy,$AE189+1,$AB189),0)</f>
        <v>0</v>
      </c>
      <c r="HS189" s="125">
        <f t="shared" si="1518"/>
        <v>0</v>
      </c>
      <c r="HT189" s="125">
        <f t="shared" si="1518"/>
        <v>0</v>
      </c>
      <c r="HU189" s="125">
        <f t="shared" si="1518"/>
        <v>0</v>
      </c>
      <c r="HV189" s="125">
        <f t="shared" si="1518"/>
        <v>0</v>
      </c>
      <c r="HW189" s="125">
        <f t="shared" si="1518"/>
        <v>0</v>
      </c>
      <c r="HX189" s="125">
        <f t="shared" si="1518"/>
        <v>0</v>
      </c>
      <c r="HY189" s="125">
        <f t="shared" si="1518"/>
        <v>0</v>
      </c>
      <c r="HZ189" s="125">
        <f t="shared" si="1518"/>
        <v>0</v>
      </c>
      <c r="IA189" s="125">
        <f t="shared" si="1518"/>
        <v>0</v>
      </c>
      <c r="IB189" s="125">
        <f t="shared" si="1518"/>
        <v>0</v>
      </c>
      <c r="IC189" s="125">
        <f t="shared" si="1518"/>
        <v>0</v>
      </c>
      <c r="ID189" s="125">
        <f t="shared" si="1518"/>
        <v>0</v>
      </c>
      <c r="IE189" s="5">
        <f t="shared" ref="IE189:IE191" si="1519">INDEX(i.TOL,$N189,IE$7)</f>
        <v>67</v>
      </c>
      <c r="IF189" s="9"/>
      <c r="IG189" s="5">
        <f t="shared" ref="IG189:IJ191" si="1520">INDEX(i.FlkStrctr,$M189,IG$7)</f>
        <v>1</v>
      </c>
      <c r="IH189" s="5" t="b">
        <f t="shared" si="1520"/>
        <v>0</v>
      </c>
      <c r="II189" s="19">
        <f t="shared" ref="II189:II191" ca="1" si="1521">OFFSET(II$5,$B189,0)</f>
        <v>0</v>
      </c>
      <c r="IJ189" s="5">
        <f t="shared" si="1520"/>
        <v>55</v>
      </c>
      <c r="IK189" s="5" cm="1">
        <f t="array" ref="IK189">INDEX(i.pi_yatf,$X189+1,IK$7)</f>
        <v>1</v>
      </c>
      <c r="IL189" s="19">
        <f t="shared" ref="IL189:JN191" ca="1" si="1522">OFFSET(IL$5,$B189,0)</f>
        <v>0</v>
      </c>
      <c r="IM189" s="19">
        <f t="shared" ca="1" si="1522"/>
        <v>0</v>
      </c>
      <c r="IN189" s="19">
        <f t="shared" ca="1" si="1522"/>
        <v>0</v>
      </c>
      <c r="IO189" s="19">
        <f t="shared" ca="1" si="1522"/>
        <v>0</v>
      </c>
      <c r="IP189" s="19">
        <f t="shared" ca="1" si="1522"/>
        <v>0</v>
      </c>
      <c r="IQ189" s="19">
        <f t="shared" ca="1" si="1522"/>
        <v>0</v>
      </c>
      <c r="IR189" s="19">
        <f t="shared" ca="1" si="1522"/>
        <v>0</v>
      </c>
      <c r="IS189" s="19">
        <f t="shared" ca="1" si="1522"/>
        <v>0</v>
      </c>
      <c r="IT189" s="19">
        <f t="shared" ca="1" si="1522"/>
        <v>0</v>
      </c>
      <c r="IU189" s="19">
        <f t="shared" ca="1" si="1522"/>
        <v>0</v>
      </c>
      <c r="IV189" s="19">
        <f t="shared" ca="1" si="1522"/>
        <v>0</v>
      </c>
      <c r="IW189" s="19">
        <f t="shared" ca="1" si="1522"/>
        <v>0</v>
      </c>
      <c r="IX189" s="19">
        <f t="shared" ca="1" si="1522"/>
        <v>0</v>
      </c>
      <c r="IY189" s="19">
        <f t="shared" ca="1" si="1522"/>
        <v>0</v>
      </c>
      <c r="IZ189" s="19">
        <f t="shared" ca="1" si="1522"/>
        <v>0</v>
      </c>
      <c r="JA189" s="19">
        <f t="shared" ca="1" si="1522"/>
        <v>0</v>
      </c>
      <c r="JB189" s="19">
        <f t="shared" ca="1" si="1522"/>
        <v>0</v>
      </c>
      <c r="JC189" s="19">
        <f t="shared" ca="1" si="1522"/>
        <v>0</v>
      </c>
      <c r="JD189" s="19">
        <f t="shared" ca="1" si="1522"/>
        <v>0</v>
      </c>
      <c r="JE189" s="19">
        <f t="shared" ca="1" si="1522"/>
        <v>0</v>
      </c>
      <c r="JF189" s="19">
        <f t="shared" ca="1" si="1522"/>
        <v>0</v>
      </c>
      <c r="JG189" s="5">
        <f t="shared" ref="JG189:JK191" si="1523">INDEX(i_dryman,($AF189-1)*4+INDEX(i.StdELMan,($K189-1)*12+($M189-1)*3+$N189,JG$8),JG$7)</f>
        <v>1.2500000000000001E-2</v>
      </c>
      <c r="JH189" s="567">
        <f t="shared" si="1523"/>
        <v>0</v>
      </c>
      <c r="JI189" s="5">
        <f t="shared" si="1523"/>
        <v>6.25E-2</v>
      </c>
      <c r="JJ189" s="5">
        <f t="shared" si="1523"/>
        <v>6.25E-2</v>
      </c>
      <c r="JK189" s="5">
        <f t="shared" si="1523"/>
        <v>6.25E-2</v>
      </c>
      <c r="JL189" s="19">
        <f t="shared" ca="1" si="1522"/>
        <v>1</v>
      </c>
      <c r="JM189" s="19">
        <f t="shared" ca="1" si="1522"/>
        <v>0</v>
      </c>
      <c r="JN189" s="19">
        <f t="shared" ca="1" si="1522"/>
        <v>1</v>
      </c>
      <c r="JO189" s="9"/>
      <c r="JP189" s="5" t="b">
        <f t="shared" ref="JP189:JP191" ca="1" si="1524">IF($L189&lt;&gt;0,INDEX(i.cropgraze_inc,$L189,JP$7),OFFSET(JP$5,$B189,0))</f>
        <v>0</v>
      </c>
      <c r="JQ189" s="19" t="str">
        <f t="shared" ref="JQ189:JR191" ca="1" si="1525">OFFSET(JQ$5,$B189,0)</f>
        <v>-</v>
      </c>
      <c r="JR189" s="19" t="str">
        <f t="shared" ca="1" si="1525"/>
        <v>-</v>
      </c>
      <c r="JS189" s="5" t="b">
        <f t="shared" ref="JS189:JU191" si="1526">($N189=JS$11)</f>
        <v>0</v>
      </c>
      <c r="JT189" s="5" t="b">
        <f t="shared" si="1526"/>
        <v>0</v>
      </c>
      <c r="JU189" s="5" t="b">
        <f t="shared" si="1526"/>
        <v>1</v>
      </c>
      <c r="JV189" s="144">
        <f t="shared" ref="JV189:JW191" si="1527">$O189</f>
        <v>1</v>
      </c>
      <c r="JW189" s="144">
        <f t="shared" si="1527"/>
        <v>1</v>
      </c>
      <c r="JX189" s="5" t="b">
        <f t="shared" ref="JX189:KA191" si="1528">INDEX(i_dryman,($AF189-1)*4+INDEX(i.StdELMan,($K189-1)*12+($M189-1)*3+$N189,JX$8),JX$7)</f>
        <v>0</v>
      </c>
      <c r="JY189" s="5" t="b">
        <f t="shared" si="1528"/>
        <v>1</v>
      </c>
      <c r="JZ189" s="5" t="b">
        <f t="shared" si="1528"/>
        <v>1</v>
      </c>
      <c r="KA189" s="5" t="b">
        <f t="shared" si="1528"/>
        <v>0</v>
      </c>
      <c r="KB189" s="5">
        <f t="shared" ref="KB189:KC191" si="1529">INDEX(i_dryman,($AF189-1)*4+INDEX(i.StdELMan,($K189-1)*12+($M189-1)*3+$N189,KB$8),KB$7+$M189-1)</f>
        <v>1</v>
      </c>
      <c r="KC189" s="5">
        <f t="shared" si="1529"/>
        <v>0</v>
      </c>
      <c r="KD189" s="5" t="b">
        <f>AND(INDEX(i_dryman,($AF189-1)*4+INDEX(i.StdELMan,($K189-1)*12+($M189-1)*3+$N189,KD$8),KD$7),($JW189&gt;0))</f>
        <v>0</v>
      </c>
      <c r="KE189" s="5" t="str" cm="1">
        <f t="array" aca="1" ref="KE189" ca="1">IF(OR(KF189:KM189&lt;&gt;"-"),TRUE,"-")</f>
        <v>-</v>
      </c>
      <c r="KF189" s="19" t="str">
        <f t="shared" ref="KF189:KM191" ca="1" si="1530">OFFSET(KF$5,$B189,0)</f>
        <v>-</v>
      </c>
      <c r="KG189" s="19" t="str">
        <f t="shared" ca="1" si="1530"/>
        <v>-</v>
      </c>
      <c r="KH189" s="19" t="str">
        <f t="shared" ca="1" si="1530"/>
        <v>-</v>
      </c>
      <c r="KI189" s="19" t="str">
        <f t="shared" ca="1" si="1530"/>
        <v>-</v>
      </c>
      <c r="KJ189" s="19" t="str">
        <f t="shared" ca="1" si="1530"/>
        <v>-</v>
      </c>
      <c r="KK189" s="19" t="str">
        <f t="shared" ca="1" si="1530"/>
        <v>-</v>
      </c>
      <c r="KL189" s="19" t="str">
        <f t="shared" ca="1" si="1530"/>
        <v>-</v>
      </c>
      <c r="KM189" s="19" t="str">
        <f t="shared" ca="1" si="1530"/>
        <v>-</v>
      </c>
      <c r="KN189" s="5" t="b">
        <f t="array" aca="1" ref="KN189" ca="1">IF(OR(KO189:KU189&lt;&gt;"-"),TRUE,"-")</f>
        <v>1</v>
      </c>
      <c r="KO189" s="19">
        <f t="shared" ref="KO189:KX191" ca="1" si="1531">OFFSET(KO$5,$B189,0)</f>
        <v>0</v>
      </c>
      <c r="KP189" s="19" t="str">
        <f t="shared" ca="1" si="1531"/>
        <v>-</v>
      </c>
      <c r="KQ189" s="19">
        <f t="shared" ca="1" si="1531"/>
        <v>999999</v>
      </c>
      <c r="KR189" s="19">
        <f t="shared" ca="1" si="1531"/>
        <v>999999</v>
      </c>
      <c r="KS189" s="19">
        <f t="shared" ca="1" si="1531"/>
        <v>999999</v>
      </c>
      <c r="KT189" s="19">
        <f t="shared" ca="1" si="1531"/>
        <v>999999</v>
      </c>
      <c r="KU189" s="19">
        <f t="shared" ca="1" si="1531"/>
        <v>999999</v>
      </c>
      <c r="KV189" s="19" t="str">
        <f t="shared" ca="1" si="1531"/>
        <v>-</v>
      </c>
      <c r="KW189" s="19" t="str">
        <f ca="1">OFFSET(KW$5,$B189,0)</f>
        <v>-</v>
      </c>
      <c r="KX189" s="19" t="str">
        <f ca="1">OFFSET(KX$5,$B189,0)</f>
        <v>-</v>
      </c>
      <c r="KY189" s="19" t="b">
        <f t="shared" ref="KY189:KZ191" ca="1" si="1532">OFFSET(KY$5,$B189,0)</f>
        <v>1</v>
      </c>
      <c r="KZ189" s="19">
        <f t="shared" ca="1" si="1532"/>
        <v>0</v>
      </c>
      <c r="LA189" s="5" t="str">
        <f t="shared" ref="LA189:LD191" si="1533">INDEX(i.FlkStrctr,$M189,LA$7)</f>
        <v>-</v>
      </c>
      <c r="LB189" s="5" t="str">
        <f t="shared" si="1533"/>
        <v>-</v>
      </c>
      <c r="LC189" s="5" t="str">
        <f t="shared" si="1533"/>
        <v>-</v>
      </c>
      <c r="LD189" s="5" t="str">
        <f t="shared" si="1533"/>
        <v>-</v>
      </c>
      <c r="LE189" s="19" t="str">
        <f t="shared" ref="LE189:LU191" ca="1" si="1534">OFFSET(LE$5,$B189,0)</f>
        <v>-</v>
      </c>
      <c r="LF189" s="19" t="str">
        <f t="shared" ca="1" si="1534"/>
        <v>-</v>
      </c>
      <c r="LG189" s="19" t="str">
        <f t="shared" ca="1" si="1534"/>
        <v>-</v>
      </c>
      <c r="LH189" s="19" t="str">
        <f t="shared" ca="1" si="1534"/>
        <v>-</v>
      </c>
      <c r="LI189" s="19" t="str">
        <f t="shared" ca="1" si="1534"/>
        <v>-</v>
      </c>
      <c r="LJ189" s="19" t="str">
        <f t="shared" ca="1" si="1534"/>
        <v>-</v>
      </c>
      <c r="LK189" s="19" t="str">
        <f t="shared" ca="1" si="1534"/>
        <v>-</v>
      </c>
      <c r="LL189" s="5" t="str">
        <f t="shared" ref="LL189:LR191" si="1535">INDEX(i.FlkStrctr,$M189,LL$7)</f>
        <v>-</v>
      </c>
      <c r="LM189" s="5">
        <f t="shared" si="1535"/>
        <v>500</v>
      </c>
      <c r="LN189" s="5">
        <f t="shared" si="1535"/>
        <v>500</v>
      </c>
      <c r="LO189" s="5" t="str">
        <f t="shared" si="1535"/>
        <v>-</v>
      </c>
      <c r="LP189" s="5" t="str" cm="1">
        <f t="array" ref="LP189">INDEX(i.meatgrid,$Q189,LP$7)</f>
        <v>-</v>
      </c>
      <c r="LQ189" s="5" t="str" cm="1">
        <f t="array" ref="LQ189">INDEX(i.meatgrid,$Q189,LQ$7)</f>
        <v>-</v>
      </c>
      <c r="LR189" s="5" t="str">
        <f t="shared" si="1535"/>
        <v>-</v>
      </c>
      <c r="LS189" s="5">
        <f t="shared" ref="LS189:LS191" si="1536">INDEX(i.conservation,$W189+1,$N189)</f>
        <v>1</v>
      </c>
      <c r="LT189" s="9"/>
      <c r="LU189" s="19">
        <f t="shared" ca="1" si="1534"/>
        <v>70</v>
      </c>
      <c r="LV189" s="19">
        <f t="shared" ref="LV189:LX191" ca="1" si="1537">OFFSET(LV$5,$B189,0)</f>
        <v>50</v>
      </c>
      <c r="LW189" s="19">
        <f t="shared" ca="1" si="1537"/>
        <v>80</v>
      </c>
      <c r="LX189" s="19">
        <f t="shared" ca="1" si="1537"/>
        <v>50</v>
      </c>
      <c r="LY189" s="5" t="b" cm="1">
        <f t="array" ref="LY189">INDEX(i.meatgrid,$Q189,LY$7)</f>
        <v>0</v>
      </c>
      <c r="LZ189" s="5" t="b" cm="1">
        <f t="array" ref="LZ189">INDEX(i.meatgrid,$Q189,LZ$7)</f>
        <v>0</v>
      </c>
      <c r="MA189" s="5" t="str" cm="1">
        <f t="array" ref="MA189">INDEX(i.meatgrid,$Q189,MA$7)</f>
        <v>-</v>
      </c>
      <c r="MB189" s="5" t="str" cm="1">
        <f t="array" ref="MB189">INDEX(i.meatgrid,$Q189,MB$7)</f>
        <v>-</v>
      </c>
      <c r="MC189" s="5">
        <f t="shared" ref="MC189:MC191" si="1538">INDEX(i.WoolPrices,$R189,MC$7)</f>
        <v>1</v>
      </c>
      <c r="MD189" s="5">
        <f t="shared" ref="MD189:MD191" si="1539">INDEX(i.MeatPrices,$S189,MD$7)</f>
        <v>1</v>
      </c>
      <c r="ME189" s="5" cm="1">
        <f t="array" ref="ME189">INDEX(i.meatgrid,$Q189,ME$7)</f>
        <v>0</v>
      </c>
      <c r="MF189" s="5" cm="1">
        <f t="array" ref="MF189">INDEX(i.meatgrid,$Q189,MF$7)</f>
        <v>0</v>
      </c>
      <c r="MG189" s="5" cm="1">
        <f t="array" ref="MG189">INDEX(i.meatgrid,$Q189,MG$7)</f>
        <v>0</v>
      </c>
      <c r="MH189" s="5" cm="1">
        <f t="array" ref="MH189">INDEX(i.meatgrid,$Q189,MH$7)</f>
        <v>0</v>
      </c>
      <c r="MI189" s="5" cm="1">
        <f t="array" ref="MI189">INDEX(i.meatgrid,$Q189,MI$7)</f>
        <v>1</v>
      </c>
      <c r="MJ189" s="5" cm="1">
        <f t="array" ref="MJ189">INDEX(i.meatgrid,$Q189,MJ$7)</f>
        <v>1</v>
      </c>
      <c r="MK189" s="5" cm="1">
        <f t="array" ref="MK189">INDEX(i.meatgrid,$Q189,MK$7)</f>
        <v>1</v>
      </c>
      <c r="ML189" s="5" cm="1">
        <f t="array" ref="ML189">INDEX(i.meatgrid,$Q189,ML$7)</f>
        <v>1</v>
      </c>
      <c r="MM189" s="5">
        <f t="shared" ref="MM189:MM191" si="1540">INDEX(i.GrainPrices,$T189,MM$7)</f>
        <v>1</v>
      </c>
      <c r="MN189" s="9"/>
      <c r="MO189" s="19" t="b">
        <f t="shared" ref="MO189:ND191" ca="1" si="1541">OFFSET(MO$5,$B189,0)</f>
        <v>0</v>
      </c>
      <c r="MP189" s="19" t="b">
        <f t="shared" ca="1" si="1541"/>
        <v>0</v>
      </c>
      <c r="MQ189" s="19">
        <f t="shared" ca="1" si="1541"/>
        <v>1</v>
      </c>
      <c r="MR189" s="19">
        <f t="shared" ca="1" si="1541"/>
        <v>0.75</v>
      </c>
      <c r="MS189" s="19">
        <f t="shared" ca="1" si="1541"/>
        <v>0.75</v>
      </c>
      <c r="MT189" s="19">
        <f t="shared" ca="1" si="1541"/>
        <v>0.8</v>
      </c>
      <c r="MU189" s="19">
        <f t="shared" ca="1" si="1541"/>
        <v>0.82499999999999996</v>
      </c>
      <c r="MV189" s="19">
        <f t="shared" ca="1" si="1541"/>
        <v>0.875</v>
      </c>
      <c r="MW189" s="19">
        <f t="shared" ca="1" si="1541"/>
        <v>0.9</v>
      </c>
      <c r="MX189" s="19">
        <f t="shared" ca="1" si="1541"/>
        <v>1</v>
      </c>
      <c r="MY189" s="19">
        <f t="shared" ca="1" si="1541"/>
        <v>0.875</v>
      </c>
      <c r="MZ189" s="19" t="b">
        <f t="shared" ca="1" si="1541"/>
        <v>1</v>
      </c>
      <c r="NA189" s="19">
        <f t="shared" ca="1" si="1541"/>
        <v>74.989999999999995</v>
      </c>
      <c r="NB189" s="19" t="str">
        <f t="shared" ca="1" si="1541"/>
        <v>-</v>
      </c>
      <c r="NC189" s="19" t="str">
        <f t="shared" ca="1" si="1541"/>
        <v>-</v>
      </c>
      <c r="ND189" s="19" t="str">
        <f t="shared" ca="1" si="1541"/>
        <v>-</v>
      </c>
      <c r="NE189" s="19" t="str">
        <f t="shared" ref="NE189:OT191" ca="1" si="1542">OFFSET(NE$5,$B189,0)</f>
        <v>-</v>
      </c>
      <c r="NF189" s="19" t="str">
        <f t="shared" ca="1" si="1542"/>
        <v>-</v>
      </c>
      <c r="NG189" s="19" t="str">
        <f t="shared" ca="1" si="1542"/>
        <v>-</v>
      </c>
      <c r="NH189" s="19" t="str">
        <f t="shared" ca="1" si="1542"/>
        <v>-</v>
      </c>
      <c r="NI189" s="19">
        <f t="shared" ca="1" si="1542"/>
        <v>36.99</v>
      </c>
      <c r="NJ189" s="19">
        <f t="shared" ca="1" si="1542"/>
        <v>36.99</v>
      </c>
      <c r="NK189" s="19" t="str">
        <f t="shared" ca="1" si="1542"/>
        <v>-</v>
      </c>
      <c r="NL189" s="19" t="str">
        <f t="shared" ca="1" si="1542"/>
        <v>-</v>
      </c>
      <c r="NM189" s="19" t="str">
        <f t="shared" ca="1" si="1542"/>
        <v>-</v>
      </c>
      <c r="NN189" s="19" t="str">
        <f t="shared" ca="1" si="1542"/>
        <v>-</v>
      </c>
      <c r="NO189" s="19" t="str">
        <f t="shared" ca="1" si="1542"/>
        <v>-</v>
      </c>
      <c r="NP189" s="19">
        <f t="shared" ca="1" si="1542"/>
        <v>49.99</v>
      </c>
      <c r="NQ189" s="19">
        <f t="shared" ca="1" si="1542"/>
        <v>49.99</v>
      </c>
      <c r="NR189" s="19">
        <f t="shared" ca="1" si="1542"/>
        <v>49.99</v>
      </c>
      <c r="NS189" s="19">
        <f t="shared" ca="1" si="1542"/>
        <v>49.99</v>
      </c>
      <c r="NT189" s="19">
        <f t="shared" ca="1" si="1542"/>
        <v>49.99</v>
      </c>
      <c r="NU189" s="19">
        <f t="shared" ca="1" si="1542"/>
        <v>49.99</v>
      </c>
      <c r="NV189" s="19">
        <f t="shared" ca="1" si="1542"/>
        <v>49.99</v>
      </c>
      <c r="NW189" s="19">
        <f t="shared" ca="1" si="1542"/>
        <v>49.99</v>
      </c>
      <c r="NX189" s="19">
        <f t="shared" ca="1" si="1542"/>
        <v>412.99</v>
      </c>
      <c r="NY189" s="19">
        <f t="shared" ca="1" si="1542"/>
        <v>412.99</v>
      </c>
      <c r="NZ189" s="19" t="str">
        <f t="shared" ca="1" si="1542"/>
        <v>-</v>
      </c>
      <c r="OA189" s="19" t="str">
        <f t="shared" ca="1" si="1542"/>
        <v>-</v>
      </c>
      <c r="OB189" s="19" t="str">
        <f t="shared" ca="1" si="1542"/>
        <v>-</v>
      </c>
      <c r="OC189" s="19" t="str">
        <f t="shared" ca="1" si="1542"/>
        <v>-</v>
      </c>
      <c r="OD189" s="19" t="str">
        <f t="shared" ca="1" si="1542"/>
        <v>-</v>
      </c>
      <c r="OE189" s="19">
        <f t="shared" ca="1" si="1542"/>
        <v>6.8900000000000006</v>
      </c>
      <c r="OF189" s="19">
        <f t="shared" ca="1" si="1542"/>
        <v>6.8900000000000006</v>
      </c>
      <c r="OG189" s="19">
        <f t="shared" ca="1" si="1542"/>
        <v>6.8900000000000006</v>
      </c>
      <c r="OH189" s="19">
        <f t="shared" ca="1" si="1542"/>
        <v>6.8900000000000006</v>
      </c>
      <c r="OI189" s="19">
        <f t="shared" ca="1" si="1542"/>
        <v>6.8900000000000006</v>
      </c>
      <c r="OJ189" s="19">
        <f t="shared" ca="1" si="1542"/>
        <v>6.8900000000000006</v>
      </c>
      <c r="OK189" s="19">
        <f t="shared" ca="1" si="1542"/>
        <v>6.8900000000000006</v>
      </c>
      <c r="OL189" s="19">
        <f t="shared" ca="1" si="1542"/>
        <v>6.8900000000000006</v>
      </c>
      <c r="OM189" s="19">
        <f t="shared" ca="1" si="1542"/>
        <v>346.99</v>
      </c>
      <c r="ON189" s="19">
        <f t="shared" ca="1" si="1542"/>
        <v>346.99</v>
      </c>
      <c r="OO189" s="19" t="str">
        <f t="shared" ca="1" si="1542"/>
        <v>-</v>
      </c>
      <c r="OP189" s="19" t="str">
        <f t="shared" ca="1" si="1542"/>
        <v>-</v>
      </c>
      <c r="OQ189" s="19" t="str">
        <f t="shared" ca="1" si="1542"/>
        <v>-</v>
      </c>
      <c r="OR189" s="19" t="str">
        <f t="shared" ca="1" si="1542"/>
        <v>-</v>
      </c>
      <c r="OS189" s="19" t="str">
        <f t="shared" ca="1" si="1542"/>
        <v>-</v>
      </c>
      <c r="OT189" s="19">
        <f t="shared" ca="1" si="1542"/>
        <v>0</v>
      </c>
      <c r="OU189" s="24">
        <v>0</v>
      </c>
    </row>
    <row r="190" spans="1:411" outlineLevel="1">
      <c r="A190" s="21">
        <f t="shared" si="158"/>
        <v>185</v>
      </c>
      <c r="B190" s="21">
        <f>$A$24</f>
        <v>19</v>
      </c>
      <c r="C190">
        <v>110</v>
      </c>
      <c r="D190" s="144" t="str">
        <f t="shared" ca="1" si="1486"/>
        <v>GSM</v>
      </c>
      <c r="E190" t="b">
        <f t="shared" ca="1" si="1487"/>
        <v>1</v>
      </c>
      <c r="F190" t="b">
        <v>0</v>
      </c>
      <c r="G190" t="b">
        <f t="shared" ref="G190:G191" ca="1" si="1543">E190</f>
        <v>1</v>
      </c>
      <c r="H190" s="237">
        <f t="shared" ref="H190:L191" ca="1" si="1544">OFFSET(H190,-1,0)</f>
        <v>1</v>
      </c>
      <c r="I190" s="237">
        <f t="shared" ca="1" si="1544"/>
        <v>1</v>
      </c>
      <c r="J190" s="237" t="str">
        <f t="shared" ca="1" si="1544"/>
        <v/>
      </c>
      <c r="K190" s="237">
        <f t="shared" ca="1" si="1544"/>
        <v>2</v>
      </c>
      <c r="L190" s="237">
        <f t="shared" ca="1" si="1544"/>
        <v>2</v>
      </c>
      <c r="M190" s="182">
        <f t="array" aca="1" ref="M190" ca="1">MAX(M$22,MOD(M189+1*AND(N190:$V190=N$22:$V$22),M$23+1))</f>
        <v>2</v>
      </c>
      <c r="N190" s="182">
        <f t="array" aca="1" ref="N190" ca="1">MAX(N$22,MOD(N189+1*AND(O190:$V190=O$22:$V$22),N$23+1))</f>
        <v>3</v>
      </c>
      <c r="O190" s="237">
        <f ca="1">OFFSET(O190,-1,0)</f>
        <v>1</v>
      </c>
      <c r="P190" s="237">
        <f ca="1">OFFSET(P190,-1,0)</f>
        <v>1</v>
      </c>
      <c r="Q190" s="29">
        <v>1</v>
      </c>
      <c r="R190" s="29">
        <v>1</v>
      </c>
      <c r="S190" s="29">
        <v>1</v>
      </c>
      <c r="T190" s="29">
        <v>1</v>
      </c>
      <c r="U190" s="218"/>
      <c r="V190" s="218"/>
      <c r="W190" s="182">
        <f t="array" ref="W190">MAX(W$22,MOD(W189+1*AND(R190:$V190=R$22:$V$22),W$23+1))</f>
        <v>0</v>
      </c>
      <c r="X190" s="218"/>
      <c r="Y190" s="218"/>
      <c r="Z190" s="218"/>
      <c r="AA190" s="218"/>
      <c r="AB190" s="218"/>
      <c r="AC190" s="218"/>
      <c r="AD190" s="218"/>
      <c r="AE190" s="218"/>
      <c r="AF190" s="144">
        <f ca="1">INDEX(CHOOSE($N190,DataAutumn!i.AdultDrys,DataWinter!i.AdultDrys,DataSpring!i.AdultDrys),1,$M190)</f>
        <v>3</v>
      </c>
      <c r="AG190" s="5">
        <f t="shared" ca="1" si="1488"/>
        <v>2</v>
      </c>
      <c r="AH190" s="5">
        <f t="shared" ca="1" si="1488"/>
        <v>0</v>
      </c>
      <c r="AI190" s="5">
        <f t="shared" ca="1" si="1489"/>
        <v>1</v>
      </c>
      <c r="AJ190" s="218"/>
      <c r="AK190" s="218"/>
      <c r="AL190" s="366" t="str">
        <f ca="1">TEXT(LEFT(OFFSET(AL190,-1,0),5)+1,"00000")&amp;MID(OFFSET(AL190,-1,0),6,FIND(" ",OFFSET(AL190,-1,0),7)-5)
&amp; $D190           &amp; " Day"&amp;INDEX(i.DOY,$N190,1)              &amp; IF($IG190=0," FWM","")&amp;IF($IG190=1," MWM","")&amp;IF($IG190=5," Mat","")&amp;IF($IH190=TRUE,"&amp;BBT","    ")
&amp;INDEX(DataMaster!$B$98:$B$105,$Q190,0)    &amp; " WP"&amp;TEXT($MC190*100,"000p")           &amp; " MP"&amp;TEXT($MD190*100,"000p")           &amp; " GP"&amp;TEXT($MM190*100,"000p")
&amp; " (F"&amp;3+COUNTIF($CV190:$CY190,TRUE)&amp;3&amp;"N"&amp;$DM190&amp;$DN190&amp;")"</f>
        <v>00002 SE_shipper_lw GSM Day204 MWM    all grids WP100p MP100p GP100p (F33N11)</v>
      </c>
      <c r="AM190" s="9" t="str">
        <f ca="1">IF(COUNTIF(AL$5:AL190,AL190)=1,"-","Dup")</f>
        <v>-</v>
      </c>
      <c r="AN190" s="9"/>
      <c r="AO190" s="12" t="b">
        <v>1</v>
      </c>
      <c r="AP190" s="12" t="b">
        <v>1</v>
      </c>
      <c r="AQ190" s="12" t="b">
        <v>1</v>
      </c>
      <c r="AR190" s="12" t="b">
        <v>1</v>
      </c>
      <c r="AS190" s="12" t="b">
        <v>1</v>
      </c>
      <c r="AT190" s="12" t="b">
        <v>1</v>
      </c>
      <c r="AU190" s="12" t="b">
        <v>1</v>
      </c>
      <c r="AV190" s="12" t="b">
        <v>1</v>
      </c>
      <c r="AW190" s="9"/>
      <c r="AX190" s="5" t="b">
        <f t="shared" ca="1" si="1490"/>
        <v>1</v>
      </c>
      <c r="AY190" s="5" t="str">
        <f t="shared" ca="1" si="1490"/>
        <v>-</v>
      </c>
      <c r="AZ190" s="5" t="str">
        <f t="shared" ca="1" si="1490"/>
        <v>-</v>
      </c>
      <c r="BA190" s="5" t="str">
        <f t="shared" ca="1" si="1490"/>
        <v>-</v>
      </c>
      <c r="BB190" s="5" t="b">
        <f t="shared" ca="1" si="1490"/>
        <v>0</v>
      </c>
      <c r="BC190" s="144">
        <f t="shared" ca="1" si="1490"/>
        <v>0.25</v>
      </c>
      <c r="BD190" s="19" t="b">
        <f t="shared" ca="1" si="1491"/>
        <v>1</v>
      </c>
      <c r="BE190" s="9"/>
      <c r="BF190" s="5" t="str">
        <f t="shared" ca="1" si="1492"/>
        <v>-</v>
      </c>
      <c r="BG190" s="19" t="str">
        <f t="shared" ca="1" si="1493"/>
        <v>-</v>
      </c>
      <c r="BH190" s="19" t="str">
        <f t="shared" ca="1" si="1493"/>
        <v>-</v>
      </c>
      <c r="BI190" s="19" t="str">
        <f t="shared" ca="1" si="1493"/>
        <v>-</v>
      </c>
      <c r="BJ190" s="5" t="str">
        <f t="shared" ca="1" si="1494"/>
        <v>-</v>
      </c>
      <c r="BK190" s="19" t="str">
        <f t="shared" ca="1" si="1495"/>
        <v>-</v>
      </c>
      <c r="BL190" s="5" t="str">
        <f t="shared" ca="1" si="1496"/>
        <v>-</v>
      </c>
      <c r="BM190" s="19" t="str">
        <f t="shared" ca="1" si="1497"/>
        <v>-</v>
      </c>
      <c r="BN190" s="19" t="str">
        <f t="shared" ca="1" si="1497"/>
        <v>-</v>
      </c>
      <c r="BO190" s="19" t="str">
        <f t="shared" ca="1" si="1497"/>
        <v>-</v>
      </c>
      <c r="BP190" s="5" t="str">
        <f t="shared" ca="1" si="1498"/>
        <v>-</v>
      </c>
      <c r="BQ190" s="9"/>
      <c r="BR190" s="5" t="b">
        <f t="shared" ca="1" si="1499"/>
        <v>0</v>
      </c>
      <c r="BS190" s="5" t="str">
        <f t="shared" ca="1" si="1500"/>
        <v>-</v>
      </c>
      <c r="BT190" s="5" t="str">
        <f t="shared" ca="1" si="1501"/>
        <v>-</v>
      </c>
      <c r="BU190" s="5" t="str">
        <f t="shared" ca="1" si="1501"/>
        <v>-</v>
      </c>
      <c r="BV190" s="5" t="str">
        <f t="shared" ca="1" si="1501"/>
        <v>-</v>
      </c>
      <c r="BW190" s="5" t="str">
        <f t="shared" ca="1" si="1501"/>
        <v>-</v>
      </c>
      <c r="BX190" s="5" t="str">
        <f t="shared" ca="1" si="1501"/>
        <v>-</v>
      </c>
      <c r="BY190" s="5" t="str">
        <f t="shared" ca="1" si="1501"/>
        <v>-</v>
      </c>
      <c r="BZ190" s="5" t="str">
        <f t="shared" ca="1" si="1501"/>
        <v>-</v>
      </c>
      <c r="CA190" s="5" t="str">
        <f t="shared" ca="1" si="1501"/>
        <v>-</v>
      </c>
      <c r="CB190" s="9"/>
      <c r="CC190" s="237" t="b">
        <f ca="1">OFFSET(CC190,-1,0)</f>
        <v>1</v>
      </c>
      <c r="CD190" s="237" t="b">
        <f ca="1">OFFSET(CD190,-1,0)</f>
        <v>1</v>
      </c>
      <c r="CE190" s="237" t="b">
        <f ca="1">OFFSET(CE190,-1,0)</f>
        <v>1</v>
      </c>
      <c r="CF190" s="12">
        <v>2232107</v>
      </c>
      <c r="CG190" s="144" t="b">
        <f ca="1">NOT(CE190)</f>
        <v>0</v>
      </c>
      <c r="CH190" s="12" t="s">
        <v>34</v>
      </c>
      <c r="CI190" s="19" t="str">
        <f t="shared" ca="1" si="1502"/>
        <v>-</v>
      </c>
      <c r="CJ190" s="19" t="str">
        <f t="shared" ca="1" si="1502"/>
        <v>-</v>
      </c>
      <c r="CK190" s="19" t="str">
        <f t="shared" ca="1" si="1502"/>
        <v>-</v>
      </c>
      <c r="CL190" s="19">
        <f t="shared" ca="1" si="1502"/>
        <v>1</v>
      </c>
      <c r="CM190" s="19">
        <f t="shared" ca="1" si="1502"/>
        <v>1</v>
      </c>
      <c r="CN190" s="9"/>
      <c r="CO190" s="444">
        <f t="shared" ca="1" si="1503"/>
        <v>652</v>
      </c>
      <c r="CP190" s="444">
        <f t="shared" ca="1" si="1503"/>
        <v>686</v>
      </c>
      <c r="CQ190" s="444">
        <f t="shared" ca="1" si="1503"/>
        <v>721</v>
      </c>
      <c r="CR190" s="152">
        <f t="shared" ca="1" si="1504"/>
        <v>378</v>
      </c>
      <c r="CS190" s="152">
        <f t="shared" ca="1" si="1504"/>
        <v>413</v>
      </c>
      <c r="CT190" s="152">
        <f t="shared" ca="1" si="1504"/>
        <v>448</v>
      </c>
      <c r="CU190" s="19" t="str">
        <f t="shared" ca="1" si="1505"/>
        <v>-</v>
      </c>
      <c r="CV190" s="19" t="str">
        <f t="shared" ca="1" si="1506"/>
        <v>-</v>
      </c>
      <c r="CW190" s="19" t="str">
        <f t="shared" ca="1" si="1506"/>
        <v>-</v>
      </c>
      <c r="CX190" s="19" t="str">
        <f t="shared" ca="1" si="1506"/>
        <v>-</v>
      </c>
      <c r="CY190" s="19" t="str">
        <f t="shared" ca="1" si="1506"/>
        <v>-</v>
      </c>
      <c r="CZ190" s="19" t="b">
        <f ca="1">OFFSET(CZ$5,$B190,0)</f>
        <v>1</v>
      </c>
      <c r="DA190" s="19">
        <f t="shared" ca="1" si="1506"/>
        <v>0</v>
      </c>
      <c r="DB190" s="19">
        <f t="shared" ca="1" si="1506"/>
        <v>0</v>
      </c>
      <c r="DC190" s="19">
        <f t="shared" ca="1" si="1506"/>
        <v>0</v>
      </c>
      <c r="DD190" s="19">
        <f t="shared" ca="1" si="1506"/>
        <v>0</v>
      </c>
      <c r="DE190" s="19">
        <f t="shared" ca="1" si="1506"/>
        <v>0</v>
      </c>
      <c r="DF190" s="19">
        <f t="shared" ca="1" si="1506"/>
        <v>0</v>
      </c>
      <c r="DG190" s="19">
        <f t="shared" ca="1" si="1506"/>
        <v>0</v>
      </c>
      <c r="DH190" s="19">
        <f t="shared" ca="1" si="1506"/>
        <v>0</v>
      </c>
      <c r="DI190" s="19">
        <f t="shared" ca="1" si="1506"/>
        <v>0</v>
      </c>
      <c r="DJ190" s="19">
        <f t="shared" ca="1" si="1506"/>
        <v>0</v>
      </c>
      <c r="DK190" s="19">
        <f t="shared" ca="1" si="1506"/>
        <v>0</v>
      </c>
      <c r="DL190" s="19">
        <f t="shared" ca="1" si="1506"/>
        <v>0</v>
      </c>
      <c r="DM190" s="19">
        <f t="shared" ca="1" si="1506"/>
        <v>1</v>
      </c>
      <c r="DN190" s="19">
        <f t="shared" ca="1" si="1506"/>
        <v>1</v>
      </c>
      <c r="DO190" s="19">
        <f t="shared" ca="1" si="1506"/>
        <v>0</v>
      </c>
      <c r="DP190" s="19" t="str">
        <f t="shared" ca="1" si="1506"/>
        <v>-</v>
      </c>
      <c r="DQ190" s="19" t="str">
        <f t="shared" ca="1" si="1506"/>
        <v>-</v>
      </c>
      <c r="DR190" s="19" t="str">
        <f t="shared" ca="1" si="1506"/>
        <v>-</v>
      </c>
      <c r="DS190" s="19" t="str">
        <f t="shared" ca="1" si="1506"/>
        <v>-</v>
      </c>
      <c r="DT190" s="19" t="str">
        <f t="shared" ca="1" si="1506"/>
        <v>-</v>
      </c>
      <c r="DU190" s="19">
        <f t="shared" ca="1" si="1506"/>
        <v>0</v>
      </c>
      <c r="DV190" s="19" t="str">
        <f t="shared" ca="1" si="1506"/>
        <v>-</v>
      </c>
      <c r="DW190" s="19" t="str">
        <f t="shared" ca="1" si="1506"/>
        <v>-</v>
      </c>
      <c r="DX190" s="19" t="str">
        <f t="shared" ca="1" si="1506"/>
        <v>-</v>
      </c>
      <c r="DY190" s="19" t="str">
        <f t="shared" ca="1" si="1506"/>
        <v>-</v>
      </c>
      <c r="DZ190" s="19" t="str">
        <f t="shared" ca="1" si="1506"/>
        <v>-</v>
      </c>
      <c r="EA190" s="19" t="str">
        <f t="shared" ca="1" si="1506"/>
        <v>-</v>
      </c>
      <c r="EB190" s="19" t="str">
        <f t="shared" ca="1" si="1506"/>
        <v>-</v>
      </c>
      <c r="EC190" s="19" t="str">
        <f t="shared" ca="1" si="1506"/>
        <v>-</v>
      </c>
      <c r="ED190" s="19">
        <f t="shared" ca="1" si="1506"/>
        <v>0</v>
      </c>
      <c r="EE190" s="444">
        <f t="shared" ca="1" si="1507"/>
        <v>0</v>
      </c>
      <c r="EF190" s="444">
        <f t="shared" ca="1" si="1507"/>
        <v>0</v>
      </c>
      <c r="EG190" s="124">
        <f t="shared" ca="1" si="1508"/>
        <v>0</v>
      </c>
      <c r="EH190" s="124">
        <f t="shared" ca="1" si="1508"/>
        <v>0</v>
      </c>
      <c r="EI190" s="124">
        <f t="shared" ca="1" si="1508"/>
        <v>0</v>
      </c>
      <c r="EJ190" s="124">
        <f t="shared" ca="1" si="1508"/>
        <v>0</v>
      </c>
      <c r="EK190" s="124">
        <f t="shared" ca="1" si="1508"/>
        <v>0</v>
      </c>
      <c r="EL190" s="124">
        <f t="shared" ca="1" si="1508"/>
        <v>0</v>
      </c>
      <c r="EM190" s="124">
        <f t="shared" ca="1" si="1508"/>
        <v>0</v>
      </c>
      <c r="EN190" s="124">
        <f t="shared" ca="1" si="1508"/>
        <v>0</v>
      </c>
      <c r="EO190" s="124">
        <f t="shared" ca="1" si="1508"/>
        <v>0</v>
      </c>
      <c r="EP190" s="124">
        <f t="shared" ca="1" si="1508"/>
        <v>0</v>
      </c>
      <c r="EQ190" s="124">
        <f t="shared" ca="1" si="1508"/>
        <v>0</v>
      </c>
      <c r="ER190" s="124">
        <f t="shared" ca="1" si="1508"/>
        <v>0</v>
      </c>
      <c r="ES190" s="124">
        <f t="shared" ca="1" si="1508"/>
        <v>0</v>
      </c>
      <c r="ET190" s="124">
        <f t="shared" ca="1" si="1508"/>
        <v>0</v>
      </c>
      <c r="EU190" s="124">
        <f t="shared" ca="1" si="1508"/>
        <v>0</v>
      </c>
      <c r="EV190" s="124">
        <f t="shared" ca="1" si="1508"/>
        <v>0</v>
      </c>
      <c r="EW190" s="124">
        <f t="shared" ca="1" si="1509"/>
        <v>0</v>
      </c>
      <c r="EX190" s="124">
        <f t="shared" ca="1" si="1509"/>
        <v>0</v>
      </c>
      <c r="EY190" s="554">
        <f t="shared" ca="1" si="1510"/>
        <v>0</v>
      </c>
      <c r="EZ190" s="554">
        <f t="shared" ca="1" si="1510"/>
        <v>0</v>
      </c>
      <c r="FA190" s="554">
        <f t="shared" ca="1" si="1510"/>
        <v>0</v>
      </c>
      <c r="FB190" s="125">
        <f t="shared" ca="1" si="1510"/>
        <v>0</v>
      </c>
      <c r="FC190" s="125">
        <f t="shared" ca="1" si="1510"/>
        <v>0</v>
      </c>
      <c r="FD190" s="125">
        <f t="shared" ca="1" si="1510"/>
        <v>0</v>
      </c>
      <c r="FE190" s="125">
        <f t="shared" ca="1" si="1510"/>
        <v>0</v>
      </c>
      <c r="FF190" s="125">
        <f t="shared" ca="1" si="1510"/>
        <v>0</v>
      </c>
      <c r="FG190" s="125">
        <f t="shared" ca="1" si="1510"/>
        <v>0</v>
      </c>
      <c r="FH190" s="125">
        <f t="shared" ca="1" si="1510"/>
        <v>0</v>
      </c>
      <c r="FI190" s="125">
        <f t="shared" ca="1" si="1510"/>
        <v>0</v>
      </c>
      <c r="FJ190" s="125">
        <f t="shared" ca="1" si="1510"/>
        <v>0</v>
      </c>
      <c r="FK190" s="125">
        <f t="shared" ca="1" si="1510"/>
        <v>0</v>
      </c>
      <c r="FL190" s="125">
        <f t="shared" ca="1" si="1510"/>
        <v>0</v>
      </c>
      <c r="FM190" s="125">
        <f t="shared" ca="1" si="1510"/>
        <v>0</v>
      </c>
      <c r="FN190" s="125">
        <f t="shared" ca="1" si="1510"/>
        <v>0</v>
      </c>
      <c r="FO190" s="124">
        <f t="shared" ca="1" si="1511"/>
        <v>0</v>
      </c>
      <c r="FP190" s="124">
        <f t="shared" ca="1" si="1511"/>
        <v>0</v>
      </c>
      <c r="FQ190" s="124">
        <f t="shared" ca="1" si="1511"/>
        <v>0</v>
      </c>
      <c r="FR190" s="124">
        <f t="shared" ca="1" si="1511"/>
        <v>0</v>
      </c>
      <c r="FS190" s="124">
        <f t="shared" ca="1" si="1511"/>
        <v>0</v>
      </c>
      <c r="FT190" s="124">
        <f t="shared" ca="1" si="1511"/>
        <v>0</v>
      </c>
      <c r="FU190" s="124">
        <f t="shared" ca="1" si="1511"/>
        <v>0</v>
      </c>
      <c r="FV190" s="124">
        <f t="shared" ca="1" si="1511"/>
        <v>0</v>
      </c>
      <c r="FW190" s="124">
        <f t="shared" ca="1" si="1511"/>
        <v>0</v>
      </c>
      <c r="FX190" s="124">
        <f t="shared" ca="1" si="1511"/>
        <v>0</v>
      </c>
      <c r="FY190" s="124">
        <f t="shared" ca="1" si="1511"/>
        <v>0</v>
      </c>
      <c r="FZ190" s="124">
        <f t="shared" ca="1" si="1511"/>
        <v>0</v>
      </c>
      <c r="GA190" s="124">
        <f t="shared" ca="1" si="1511"/>
        <v>0</v>
      </c>
      <c r="GB190" s="124">
        <f t="shared" ca="1" si="1511"/>
        <v>0</v>
      </c>
      <c r="GC190" s="124">
        <f t="shared" ca="1" si="1511"/>
        <v>0</v>
      </c>
      <c r="GD190" s="124">
        <f t="shared" ca="1" si="1511"/>
        <v>0</v>
      </c>
      <c r="GE190" s="124">
        <f t="shared" ca="1" si="1512"/>
        <v>0</v>
      </c>
      <c r="GF190" s="124">
        <f t="shared" ca="1" si="1512"/>
        <v>0</v>
      </c>
      <c r="GG190" s="554">
        <f t="shared" ca="1" si="1513"/>
        <v>0</v>
      </c>
      <c r="GH190" s="554">
        <f t="shared" ca="1" si="1513"/>
        <v>0</v>
      </c>
      <c r="GI190" s="554">
        <f t="shared" ca="1" si="1513"/>
        <v>0</v>
      </c>
      <c r="GJ190" s="125">
        <f t="shared" ca="1" si="1514"/>
        <v>0</v>
      </c>
      <c r="GK190" s="125">
        <f t="shared" ca="1" si="1514"/>
        <v>0</v>
      </c>
      <c r="GL190" s="125">
        <f t="shared" ca="1" si="1514"/>
        <v>0</v>
      </c>
      <c r="GM190" s="125">
        <f t="shared" ca="1" si="1514"/>
        <v>0</v>
      </c>
      <c r="GN190" s="125">
        <f t="shared" ca="1" si="1514"/>
        <v>0</v>
      </c>
      <c r="GO190" s="125">
        <f t="shared" ca="1" si="1514"/>
        <v>0</v>
      </c>
      <c r="GP190" s="125">
        <f t="shared" ca="1" si="1514"/>
        <v>0</v>
      </c>
      <c r="GQ190" s="125">
        <f t="shared" ca="1" si="1514"/>
        <v>0</v>
      </c>
      <c r="GR190" s="125">
        <f t="shared" ca="1" si="1514"/>
        <v>0</v>
      </c>
      <c r="GS190" s="125">
        <f t="shared" ca="1" si="1514"/>
        <v>0</v>
      </c>
      <c r="GT190" s="125">
        <f t="shared" ca="1" si="1514"/>
        <v>0</v>
      </c>
      <c r="GU190" s="125">
        <f t="shared" ca="1" si="1514"/>
        <v>0</v>
      </c>
      <c r="GV190" s="125">
        <f t="shared" ca="1" si="1514"/>
        <v>0</v>
      </c>
      <c r="GW190" s="124">
        <f t="shared" ca="1" si="1515"/>
        <v>0</v>
      </c>
      <c r="GX190" s="124">
        <f t="shared" ca="1" si="1515"/>
        <v>0</v>
      </c>
      <c r="GY190" s="124">
        <f t="shared" ca="1" si="1515"/>
        <v>0</v>
      </c>
      <c r="GZ190" s="124">
        <f t="shared" ca="1" si="1515"/>
        <v>0</v>
      </c>
      <c r="HA190" s="124">
        <f t="shared" ca="1" si="1515"/>
        <v>0</v>
      </c>
      <c r="HB190" s="124">
        <f t="shared" ca="1" si="1515"/>
        <v>0</v>
      </c>
      <c r="HC190" s="124">
        <f t="shared" ca="1" si="1515"/>
        <v>0</v>
      </c>
      <c r="HD190" s="124">
        <f t="shared" ca="1" si="1515"/>
        <v>0</v>
      </c>
      <c r="HE190" s="124">
        <f t="shared" ca="1" si="1515"/>
        <v>0</v>
      </c>
      <c r="HF190" s="124">
        <f t="shared" ca="1" si="1515"/>
        <v>0</v>
      </c>
      <c r="HG190" s="124">
        <f t="shared" ca="1" si="1515"/>
        <v>0</v>
      </c>
      <c r="HH190" s="124">
        <f t="shared" ca="1" si="1515"/>
        <v>0</v>
      </c>
      <c r="HI190" s="124">
        <f t="shared" ca="1" si="1515"/>
        <v>0</v>
      </c>
      <c r="HJ190" s="124">
        <f t="shared" ca="1" si="1515"/>
        <v>0</v>
      </c>
      <c r="HK190" s="124">
        <f t="shared" ca="1" si="1515"/>
        <v>0</v>
      </c>
      <c r="HL190" s="124">
        <f t="shared" ca="1" si="1515"/>
        <v>0</v>
      </c>
      <c r="HM190" s="124">
        <f t="shared" ca="1" si="1516"/>
        <v>0</v>
      </c>
      <c r="HN190" s="124">
        <f t="shared" ca="1" si="1516"/>
        <v>0</v>
      </c>
      <c r="HO190" s="554">
        <f t="shared" ca="1" si="1517"/>
        <v>0</v>
      </c>
      <c r="HP190" s="554">
        <f t="shared" ca="1" si="1517"/>
        <v>0</v>
      </c>
      <c r="HQ190" s="554">
        <f t="shared" ca="1" si="1517"/>
        <v>0</v>
      </c>
      <c r="HR190" s="125">
        <f t="shared" ca="1" si="1518"/>
        <v>0</v>
      </c>
      <c r="HS190" s="125">
        <f t="shared" ca="1" si="1518"/>
        <v>0</v>
      </c>
      <c r="HT190" s="125">
        <f t="shared" ca="1" si="1518"/>
        <v>0</v>
      </c>
      <c r="HU190" s="125">
        <f t="shared" ca="1" si="1518"/>
        <v>0</v>
      </c>
      <c r="HV190" s="125">
        <f t="shared" ca="1" si="1518"/>
        <v>0</v>
      </c>
      <c r="HW190" s="125">
        <f t="shared" ca="1" si="1518"/>
        <v>0</v>
      </c>
      <c r="HX190" s="125">
        <f t="shared" ca="1" si="1518"/>
        <v>0</v>
      </c>
      <c r="HY190" s="125">
        <f t="shared" ca="1" si="1518"/>
        <v>0</v>
      </c>
      <c r="HZ190" s="125">
        <f t="shared" ca="1" si="1518"/>
        <v>0</v>
      </c>
      <c r="IA190" s="125">
        <f t="shared" ca="1" si="1518"/>
        <v>0</v>
      </c>
      <c r="IB190" s="125">
        <f t="shared" ca="1" si="1518"/>
        <v>0</v>
      </c>
      <c r="IC190" s="125">
        <f t="shared" ca="1" si="1518"/>
        <v>0</v>
      </c>
      <c r="ID190" s="125">
        <f t="shared" ca="1" si="1518"/>
        <v>0</v>
      </c>
      <c r="IE190" s="5">
        <f t="shared" ca="1" si="1519"/>
        <v>67</v>
      </c>
      <c r="IF190" s="9"/>
      <c r="IG190" s="5">
        <f t="shared" ca="1" si="1520"/>
        <v>1</v>
      </c>
      <c r="IH190" s="5" t="b">
        <f t="shared" ca="1" si="1520"/>
        <v>0</v>
      </c>
      <c r="II190" s="19">
        <f t="shared" ca="1" si="1521"/>
        <v>0</v>
      </c>
      <c r="IJ190" s="5">
        <f t="shared" ca="1" si="1520"/>
        <v>55</v>
      </c>
      <c r="IK190" s="5" cm="1">
        <f t="array" ref="IK190">INDEX(i.pi_yatf,$X190+1,IK$7)</f>
        <v>1</v>
      </c>
      <c r="IL190" s="19">
        <f t="shared" ca="1" si="1522"/>
        <v>0</v>
      </c>
      <c r="IM190" s="19">
        <f t="shared" ca="1" si="1522"/>
        <v>0</v>
      </c>
      <c r="IN190" s="19">
        <f t="shared" ca="1" si="1522"/>
        <v>0</v>
      </c>
      <c r="IO190" s="19">
        <f t="shared" ca="1" si="1522"/>
        <v>0</v>
      </c>
      <c r="IP190" s="19">
        <f t="shared" ca="1" si="1522"/>
        <v>0</v>
      </c>
      <c r="IQ190" s="19">
        <f t="shared" ca="1" si="1522"/>
        <v>0</v>
      </c>
      <c r="IR190" s="19">
        <f t="shared" ca="1" si="1522"/>
        <v>0</v>
      </c>
      <c r="IS190" s="19">
        <f t="shared" ca="1" si="1522"/>
        <v>0</v>
      </c>
      <c r="IT190" s="19">
        <f t="shared" ca="1" si="1522"/>
        <v>0</v>
      </c>
      <c r="IU190" s="19">
        <f t="shared" ca="1" si="1522"/>
        <v>0</v>
      </c>
      <c r="IV190" s="19">
        <f t="shared" ca="1" si="1522"/>
        <v>0</v>
      </c>
      <c r="IW190" s="19">
        <f t="shared" ca="1" si="1522"/>
        <v>0</v>
      </c>
      <c r="IX190" s="19">
        <f t="shared" ca="1" si="1522"/>
        <v>0</v>
      </c>
      <c r="IY190" s="19">
        <f t="shared" ca="1" si="1522"/>
        <v>0</v>
      </c>
      <c r="IZ190" s="19">
        <f t="shared" ca="1" si="1522"/>
        <v>0</v>
      </c>
      <c r="JA190" s="19">
        <f t="shared" ca="1" si="1522"/>
        <v>0</v>
      </c>
      <c r="JB190" s="19">
        <f t="shared" ca="1" si="1522"/>
        <v>0</v>
      </c>
      <c r="JC190" s="19">
        <f t="shared" ca="1" si="1522"/>
        <v>0</v>
      </c>
      <c r="JD190" s="19">
        <f t="shared" ca="1" si="1522"/>
        <v>0</v>
      </c>
      <c r="JE190" s="19">
        <f t="shared" ca="1" si="1522"/>
        <v>0</v>
      </c>
      <c r="JF190" s="19">
        <f t="shared" ca="1" si="1522"/>
        <v>0</v>
      </c>
      <c r="JG190" s="5">
        <f t="shared" ca="1" si="1523"/>
        <v>1.2500000000000001E-2</v>
      </c>
      <c r="JH190" s="567">
        <f t="shared" ca="1" si="1523"/>
        <v>0</v>
      </c>
      <c r="JI190" s="5">
        <f t="shared" ca="1" si="1523"/>
        <v>6.25E-2</v>
      </c>
      <c r="JJ190" s="5">
        <f t="shared" ca="1" si="1523"/>
        <v>6.25E-2</v>
      </c>
      <c r="JK190" s="5">
        <f t="shared" ca="1" si="1523"/>
        <v>6.25E-2</v>
      </c>
      <c r="JL190" s="19">
        <f t="shared" ca="1" si="1522"/>
        <v>1</v>
      </c>
      <c r="JM190" s="19">
        <f t="shared" ca="1" si="1522"/>
        <v>0</v>
      </c>
      <c r="JN190" s="19">
        <f t="shared" ca="1" si="1522"/>
        <v>1</v>
      </c>
      <c r="JO190" s="9"/>
      <c r="JP190" s="5" t="b">
        <f t="shared" ca="1" si="1524"/>
        <v>0</v>
      </c>
      <c r="JQ190" s="19" t="str">
        <f t="shared" ca="1" si="1525"/>
        <v>-</v>
      </c>
      <c r="JR190" s="19" t="str">
        <f t="shared" ca="1" si="1525"/>
        <v>-</v>
      </c>
      <c r="JS190" s="5" t="b">
        <f t="shared" ca="1" si="1526"/>
        <v>0</v>
      </c>
      <c r="JT190" s="5" t="b">
        <f t="shared" ca="1" si="1526"/>
        <v>0</v>
      </c>
      <c r="JU190" s="5" t="b">
        <f t="shared" ca="1" si="1526"/>
        <v>1</v>
      </c>
      <c r="JV190" s="144">
        <f t="shared" ca="1" si="1527"/>
        <v>1</v>
      </c>
      <c r="JW190" s="144">
        <f t="shared" ca="1" si="1527"/>
        <v>1</v>
      </c>
      <c r="JX190" s="5" t="b">
        <f t="shared" ca="1" si="1528"/>
        <v>0</v>
      </c>
      <c r="JY190" s="5" t="b">
        <f t="shared" ca="1" si="1528"/>
        <v>1</v>
      </c>
      <c r="JZ190" s="5" t="b">
        <f t="shared" ca="1" si="1528"/>
        <v>1</v>
      </c>
      <c r="KA190" s="5" t="b">
        <f t="shared" ca="1" si="1528"/>
        <v>0</v>
      </c>
      <c r="KB190" s="5">
        <f t="shared" ca="1" si="1529"/>
        <v>1</v>
      </c>
      <c r="KC190" s="5">
        <f t="shared" ca="1" si="1529"/>
        <v>0</v>
      </c>
      <c r="KD190" s="5" t="b">
        <f ca="1">AND(INDEX(i_dryman,($AF190-1)*4+INDEX(i.StdELMan,($K190-1)*12+($M190-1)*3+$N190,KD$8),KD$7),($JW190&gt;0))</f>
        <v>0</v>
      </c>
      <c r="KE190" s="5" t="str" cm="1">
        <f t="array" aca="1" ref="KE190" ca="1">IF(OR(KF190:KM190&lt;&gt;"-"),TRUE,"-")</f>
        <v>-</v>
      </c>
      <c r="KF190" s="19" t="str">
        <f t="shared" ca="1" si="1530"/>
        <v>-</v>
      </c>
      <c r="KG190" s="19" t="str">
        <f t="shared" ca="1" si="1530"/>
        <v>-</v>
      </c>
      <c r="KH190" s="19" t="str">
        <f t="shared" ca="1" si="1530"/>
        <v>-</v>
      </c>
      <c r="KI190" s="19" t="str">
        <f t="shared" ca="1" si="1530"/>
        <v>-</v>
      </c>
      <c r="KJ190" s="19" t="str">
        <f t="shared" ca="1" si="1530"/>
        <v>-</v>
      </c>
      <c r="KK190" s="19" t="str">
        <f t="shared" ca="1" si="1530"/>
        <v>-</v>
      </c>
      <c r="KL190" s="19" t="str">
        <f t="shared" ca="1" si="1530"/>
        <v>-</v>
      </c>
      <c r="KM190" s="19" t="str">
        <f t="shared" ca="1" si="1530"/>
        <v>-</v>
      </c>
      <c r="KN190" s="5" t="b">
        <f t="array" aca="1" ref="KN190" ca="1">IF(OR(KO190:KU190&lt;&gt;"-"),TRUE,"-")</f>
        <v>1</v>
      </c>
      <c r="KO190" s="19">
        <f t="shared" ca="1" si="1531"/>
        <v>0</v>
      </c>
      <c r="KP190" s="19" t="str">
        <f t="shared" ca="1" si="1531"/>
        <v>-</v>
      </c>
      <c r="KQ190" s="19">
        <f t="shared" ca="1" si="1531"/>
        <v>999999</v>
      </c>
      <c r="KR190" s="19">
        <f t="shared" ca="1" si="1531"/>
        <v>999999</v>
      </c>
      <c r="KS190" s="19">
        <f t="shared" ca="1" si="1531"/>
        <v>999999</v>
      </c>
      <c r="KT190" s="19">
        <f t="shared" ca="1" si="1531"/>
        <v>999999</v>
      </c>
      <c r="KU190" s="19">
        <f t="shared" ca="1" si="1531"/>
        <v>999999</v>
      </c>
      <c r="KV190" s="19" t="str">
        <f t="shared" ca="1" si="1531"/>
        <v>-</v>
      </c>
      <c r="KW190" s="19" t="str">
        <f ca="1">OFFSET(KW$5,$B190,0)</f>
        <v>-</v>
      </c>
      <c r="KX190" s="19" t="str">
        <f ca="1">OFFSET(KX$5,$B190,0)</f>
        <v>-</v>
      </c>
      <c r="KY190" s="19" t="b">
        <f t="shared" ca="1" si="1532"/>
        <v>1</v>
      </c>
      <c r="KZ190" s="19">
        <f t="shared" ca="1" si="1532"/>
        <v>0</v>
      </c>
      <c r="LA190" s="5" t="str">
        <f t="shared" ca="1" si="1533"/>
        <v>-</v>
      </c>
      <c r="LB190" s="5" t="str">
        <f t="shared" ca="1" si="1533"/>
        <v>-</v>
      </c>
      <c r="LC190" s="5" t="str">
        <f t="shared" ca="1" si="1533"/>
        <v>-</v>
      </c>
      <c r="LD190" s="5" t="str">
        <f t="shared" ca="1" si="1533"/>
        <v>-</v>
      </c>
      <c r="LE190" s="19" t="str">
        <f t="shared" ca="1" si="1534"/>
        <v>-</v>
      </c>
      <c r="LF190" s="19" t="str">
        <f t="shared" ca="1" si="1534"/>
        <v>-</v>
      </c>
      <c r="LG190" s="19" t="str">
        <f t="shared" ca="1" si="1534"/>
        <v>-</v>
      </c>
      <c r="LH190" s="19" t="str">
        <f t="shared" ca="1" si="1534"/>
        <v>-</v>
      </c>
      <c r="LI190" s="19" t="str">
        <f t="shared" ca="1" si="1534"/>
        <v>-</v>
      </c>
      <c r="LJ190" s="19" t="str">
        <f t="shared" ca="1" si="1534"/>
        <v>-</v>
      </c>
      <c r="LK190" s="19" t="str">
        <f t="shared" ca="1" si="1534"/>
        <v>-</v>
      </c>
      <c r="LL190" s="5" t="str">
        <f t="shared" ca="1" si="1535"/>
        <v>-</v>
      </c>
      <c r="LM190" s="5">
        <f t="shared" ca="1" si="1535"/>
        <v>500</v>
      </c>
      <c r="LN190" s="5">
        <f t="shared" ca="1" si="1535"/>
        <v>500</v>
      </c>
      <c r="LO190" s="5" t="str">
        <f t="shared" ca="1" si="1535"/>
        <v>-</v>
      </c>
      <c r="LP190" s="5" t="str" cm="1">
        <f t="array" ref="LP190">INDEX(i.meatgrid,$Q190,LP$7)</f>
        <v>-</v>
      </c>
      <c r="LQ190" s="5" t="str" cm="1">
        <f t="array" ref="LQ190">INDEX(i.meatgrid,$Q190,LQ$7)</f>
        <v>-</v>
      </c>
      <c r="LR190" s="5" t="str">
        <f t="shared" ca="1" si="1535"/>
        <v>-</v>
      </c>
      <c r="LS190" s="5">
        <f t="shared" ca="1" si="1536"/>
        <v>1</v>
      </c>
      <c r="LT190" s="9"/>
      <c r="LU190" s="19">
        <f t="shared" ca="1" si="1534"/>
        <v>70</v>
      </c>
      <c r="LV190" s="19">
        <f t="shared" ca="1" si="1537"/>
        <v>50</v>
      </c>
      <c r="LW190" s="19">
        <f t="shared" ca="1" si="1537"/>
        <v>80</v>
      </c>
      <c r="LX190" s="19">
        <f t="shared" ca="1" si="1537"/>
        <v>50</v>
      </c>
      <c r="LY190" s="5" t="b" cm="1">
        <f t="array" ref="LY190">INDEX(i.meatgrid,$Q190,LY$7)</f>
        <v>1</v>
      </c>
      <c r="LZ190" s="5" t="b" cm="1">
        <f t="array" ref="LZ190">INDEX(i.meatgrid,$Q190,LZ$7)</f>
        <v>0</v>
      </c>
      <c r="MA190" s="5" t="str" cm="1">
        <f t="array" ref="MA190">INDEX(i.meatgrid,$Q190,MA$7)</f>
        <v>-</v>
      </c>
      <c r="MB190" s="5" t="str" cm="1">
        <f t="array" ref="MB190">INDEX(i.meatgrid,$Q190,MB$7)</f>
        <v>-</v>
      </c>
      <c r="MC190" s="5">
        <f t="shared" si="1538"/>
        <v>1</v>
      </c>
      <c r="MD190" s="5">
        <f t="shared" si="1539"/>
        <v>1</v>
      </c>
      <c r="ME190" s="5" cm="1">
        <f t="array" ref="ME190">INDEX(i.meatgrid,$Q190,ME$7)</f>
        <v>1</v>
      </c>
      <c r="MF190" s="5" cm="1">
        <f t="array" ref="MF190">INDEX(i.meatgrid,$Q190,MF$7)</f>
        <v>1</v>
      </c>
      <c r="MG190" s="5" cm="1">
        <f t="array" ref="MG190">INDEX(i.meatgrid,$Q190,MG$7)</f>
        <v>1</v>
      </c>
      <c r="MH190" s="5" cm="1">
        <f t="array" ref="MH190">INDEX(i.meatgrid,$Q190,MH$7)</f>
        <v>0</v>
      </c>
      <c r="MI190" s="5" cm="1">
        <f t="array" ref="MI190">INDEX(i.meatgrid,$Q190,MI$7)</f>
        <v>1</v>
      </c>
      <c r="MJ190" s="5" cm="1">
        <f t="array" ref="MJ190">INDEX(i.meatgrid,$Q190,MJ$7)</f>
        <v>1</v>
      </c>
      <c r="MK190" s="5" cm="1">
        <f t="array" ref="MK190">INDEX(i.meatgrid,$Q190,MK$7)</f>
        <v>1</v>
      </c>
      <c r="ML190" s="5" cm="1">
        <f t="array" ref="ML190">INDEX(i.meatgrid,$Q190,ML$7)</f>
        <v>1</v>
      </c>
      <c r="MM190" s="5">
        <f t="shared" si="1540"/>
        <v>1</v>
      </c>
      <c r="MN190" s="9"/>
      <c r="MO190" s="19" t="b">
        <f t="shared" ca="1" si="1541"/>
        <v>0</v>
      </c>
      <c r="MP190" s="19" t="b">
        <f t="shared" ca="1" si="1541"/>
        <v>0</v>
      </c>
      <c r="MQ190" s="19">
        <f t="shared" ca="1" si="1541"/>
        <v>1</v>
      </c>
      <c r="MR190" s="19">
        <f t="shared" ca="1" si="1541"/>
        <v>0.75</v>
      </c>
      <c r="MS190" s="19">
        <f t="shared" ca="1" si="1541"/>
        <v>0.75</v>
      </c>
      <c r="MT190" s="19">
        <f t="shared" ca="1" si="1541"/>
        <v>0.8</v>
      </c>
      <c r="MU190" s="19">
        <f t="shared" ca="1" si="1541"/>
        <v>0.82499999999999996</v>
      </c>
      <c r="MV190" s="19">
        <f t="shared" ca="1" si="1541"/>
        <v>0.875</v>
      </c>
      <c r="MW190" s="19">
        <f t="shared" ca="1" si="1541"/>
        <v>0.9</v>
      </c>
      <c r="MX190" s="19">
        <f t="shared" ca="1" si="1541"/>
        <v>1</v>
      </c>
      <c r="MY190" s="19">
        <f t="shared" ca="1" si="1541"/>
        <v>0.875</v>
      </c>
      <c r="MZ190" s="19" t="b">
        <f t="shared" ca="1" si="1541"/>
        <v>1</v>
      </c>
      <c r="NA190" s="19">
        <f t="shared" ca="1" si="1541"/>
        <v>74.989999999999995</v>
      </c>
      <c r="NB190" s="19" t="str">
        <f t="shared" ca="1" si="1541"/>
        <v>-</v>
      </c>
      <c r="NC190" s="19" t="str">
        <f t="shared" ca="1" si="1541"/>
        <v>-</v>
      </c>
      <c r="ND190" s="19" t="str">
        <f t="shared" ca="1" si="1541"/>
        <v>-</v>
      </c>
      <c r="NE190" s="19" t="str">
        <f t="shared" ca="1" si="1542"/>
        <v>-</v>
      </c>
      <c r="NF190" s="19" t="str">
        <f t="shared" ca="1" si="1542"/>
        <v>-</v>
      </c>
      <c r="NG190" s="19" t="str">
        <f t="shared" ca="1" si="1542"/>
        <v>-</v>
      </c>
      <c r="NH190" s="19" t="str">
        <f t="shared" ca="1" si="1542"/>
        <v>-</v>
      </c>
      <c r="NI190" s="19">
        <f t="shared" ca="1" si="1542"/>
        <v>36.99</v>
      </c>
      <c r="NJ190" s="19">
        <f t="shared" ca="1" si="1542"/>
        <v>36.99</v>
      </c>
      <c r="NK190" s="19" t="str">
        <f t="shared" ca="1" si="1542"/>
        <v>-</v>
      </c>
      <c r="NL190" s="19" t="str">
        <f t="shared" ca="1" si="1542"/>
        <v>-</v>
      </c>
      <c r="NM190" s="19" t="str">
        <f t="shared" ca="1" si="1542"/>
        <v>-</v>
      </c>
      <c r="NN190" s="19" t="str">
        <f t="shared" ca="1" si="1542"/>
        <v>-</v>
      </c>
      <c r="NO190" s="19" t="str">
        <f t="shared" ca="1" si="1542"/>
        <v>-</v>
      </c>
      <c r="NP190" s="19">
        <f t="shared" ca="1" si="1542"/>
        <v>49.99</v>
      </c>
      <c r="NQ190" s="19">
        <f t="shared" ca="1" si="1542"/>
        <v>49.99</v>
      </c>
      <c r="NR190" s="19">
        <f t="shared" ca="1" si="1542"/>
        <v>49.99</v>
      </c>
      <c r="NS190" s="19">
        <f t="shared" ca="1" si="1542"/>
        <v>49.99</v>
      </c>
      <c r="NT190" s="19">
        <f t="shared" ca="1" si="1542"/>
        <v>49.99</v>
      </c>
      <c r="NU190" s="19">
        <f t="shared" ca="1" si="1542"/>
        <v>49.99</v>
      </c>
      <c r="NV190" s="19">
        <f t="shared" ca="1" si="1542"/>
        <v>49.99</v>
      </c>
      <c r="NW190" s="19">
        <f t="shared" ca="1" si="1542"/>
        <v>49.99</v>
      </c>
      <c r="NX190" s="19">
        <f t="shared" ca="1" si="1542"/>
        <v>412.99</v>
      </c>
      <c r="NY190" s="19">
        <f t="shared" ca="1" si="1542"/>
        <v>412.99</v>
      </c>
      <c r="NZ190" s="19" t="str">
        <f t="shared" ca="1" si="1542"/>
        <v>-</v>
      </c>
      <c r="OA190" s="19" t="str">
        <f t="shared" ca="1" si="1542"/>
        <v>-</v>
      </c>
      <c r="OB190" s="19" t="str">
        <f t="shared" ca="1" si="1542"/>
        <v>-</v>
      </c>
      <c r="OC190" s="19" t="str">
        <f t="shared" ca="1" si="1542"/>
        <v>-</v>
      </c>
      <c r="OD190" s="19" t="str">
        <f t="shared" ca="1" si="1542"/>
        <v>-</v>
      </c>
      <c r="OE190" s="19">
        <f t="shared" ca="1" si="1542"/>
        <v>6.8900000000000006</v>
      </c>
      <c r="OF190" s="19">
        <f t="shared" ca="1" si="1542"/>
        <v>6.8900000000000006</v>
      </c>
      <c r="OG190" s="19">
        <f t="shared" ca="1" si="1542"/>
        <v>6.8900000000000006</v>
      </c>
      <c r="OH190" s="19">
        <f t="shared" ca="1" si="1542"/>
        <v>6.8900000000000006</v>
      </c>
      <c r="OI190" s="19">
        <f t="shared" ca="1" si="1542"/>
        <v>6.8900000000000006</v>
      </c>
      <c r="OJ190" s="19">
        <f t="shared" ca="1" si="1542"/>
        <v>6.8900000000000006</v>
      </c>
      <c r="OK190" s="19">
        <f t="shared" ca="1" si="1542"/>
        <v>6.8900000000000006</v>
      </c>
      <c r="OL190" s="19">
        <f t="shared" ca="1" si="1542"/>
        <v>6.8900000000000006</v>
      </c>
      <c r="OM190" s="19">
        <f t="shared" ca="1" si="1542"/>
        <v>346.99</v>
      </c>
      <c r="ON190" s="19">
        <f t="shared" ca="1" si="1542"/>
        <v>346.99</v>
      </c>
      <c r="OO190" s="19" t="str">
        <f t="shared" ca="1" si="1542"/>
        <v>-</v>
      </c>
      <c r="OP190" s="19" t="str">
        <f t="shared" ca="1" si="1542"/>
        <v>-</v>
      </c>
      <c r="OQ190" s="19" t="str">
        <f t="shared" ca="1" si="1542"/>
        <v>-</v>
      </c>
      <c r="OR190" s="19" t="str">
        <f t="shared" ca="1" si="1542"/>
        <v>-</v>
      </c>
      <c r="OS190" s="19" t="str">
        <f t="shared" ca="1" si="1542"/>
        <v>-</v>
      </c>
      <c r="OT190" s="19">
        <f t="shared" ca="1" si="1542"/>
        <v>0</v>
      </c>
      <c r="OU190" s="24">
        <v>0</v>
      </c>
    </row>
    <row r="191" spans="1:411" outlineLevel="1">
      <c r="A191" s="21">
        <f t="shared" si="158"/>
        <v>186</v>
      </c>
      <c r="B191" s="21">
        <f>$A$24</f>
        <v>19</v>
      </c>
      <c r="C191">
        <v>110</v>
      </c>
      <c r="D191" s="144" t="str">
        <f t="shared" ca="1" si="1486"/>
        <v>GSM</v>
      </c>
      <c r="E191" t="b">
        <f ca="1">NOT($IH191)</f>
        <v>1</v>
      </c>
      <c r="F191" t="b">
        <v>0</v>
      </c>
      <c r="G191" t="b">
        <f t="shared" ca="1" si="1543"/>
        <v>1</v>
      </c>
      <c r="H191" s="237">
        <f t="shared" ca="1" si="1544"/>
        <v>1</v>
      </c>
      <c r="I191" s="237">
        <f t="shared" ca="1" si="1544"/>
        <v>1</v>
      </c>
      <c r="J191" s="237" t="str">
        <f t="shared" ca="1" si="1544"/>
        <v/>
      </c>
      <c r="K191" s="237">
        <f t="shared" ca="1" si="1544"/>
        <v>2</v>
      </c>
      <c r="L191" s="237">
        <f t="shared" ca="1" si="1544"/>
        <v>2</v>
      </c>
      <c r="M191" s="182">
        <f t="array" aca="1" ref="M191" ca="1">MAX(M$22,MOD(M190+1*AND(N191:$V191=N$22:$V$22),M$23+1))</f>
        <v>2</v>
      </c>
      <c r="N191" s="182">
        <f t="array" aca="1" ref="N191" ca="1">MAX(N$22,MOD(N190+1*AND(O191:$V191=O$22:$V$22),N$23+1))</f>
        <v>3</v>
      </c>
      <c r="O191" s="237">
        <f ca="1">OFFSET(O191,-1,0)</f>
        <v>1</v>
      </c>
      <c r="P191" s="237">
        <f ca="1">OFFSET(P191,-1,0)</f>
        <v>1</v>
      </c>
      <c r="Q191" s="182">
        <v>3</v>
      </c>
      <c r="R191" s="29">
        <v>1</v>
      </c>
      <c r="S191" s="29">
        <v>1</v>
      </c>
      <c r="T191" s="29">
        <v>1</v>
      </c>
      <c r="U191" s="218"/>
      <c r="V191" s="218"/>
      <c r="W191" s="182">
        <f t="array" ref="W191">MAX(W$22,MOD(W190+1*AND(R191:$V191=R$22:$V$22),W$23+1))</f>
        <v>0</v>
      </c>
      <c r="X191" s="218"/>
      <c r="Y191" s="218"/>
      <c r="Z191" s="218"/>
      <c r="AA191" s="218"/>
      <c r="AB191" s="218"/>
      <c r="AC191" s="218"/>
      <c r="AD191" s="218"/>
      <c r="AE191" s="218"/>
      <c r="AF191" s="144">
        <f ca="1">INDEX(CHOOSE($N191,DataAutumn!i.AdultDrys,DataWinter!i.AdultDrys,DataSpring!i.AdultDrys),1,$M191)</f>
        <v>3</v>
      </c>
      <c r="AG191" s="5">
        <f t="shared" ca="1" si="1488"/>
        <v>2</v>
      </c>
      <c r="AH191" s="5">
        <f t="shared" ca="1" si="1488"/>
        <v>0</v>
      </c>
      <c r="AI191" s="5">
        <f t="shared" ca="1" si="1489"/>
        <v>1</v>
      </c>
      <c r="AJ191" s="218"/>
      <c r="AK191" s="218"/>
      <c r="AL191" s="366" t="str">
        <f ca="1">TEXT(LEFT(OFFSET(AL191,-1,0),5)+1,"00000")&amp;MID(OFFSET(AL191,-1,0),6,FIND(" ",OFFSET(AL191,-1,0),7)-5)
&amp; $D191           &amp; " Day"&amp;INDEX(i.DOY,$N191,1)              &amp; IF($IG191=0," FWM","")&amp;IF($IG191=1," MWM","")&amp;IF($IG191=5," Mat","")&amp;IF($IH191=TRUE,"&amp;BBT","    ")
&amp;INDEX(DataMaster!$B$98:$B$105,$Q191,0)    &amp; " WP"&amp;TEXT($MC191*100,"000p")           &amp; " MP"&amp;TEXT($MD191*100,"000p")           &amp; " GP"&amp;TEXT($MM191*100,"000p")
&amp; " (F"&amp;3+COUNTIF($CV191:$CY191,TRUE)&amp;3&amp;"N"&amp;$DM191&amp;$DN191&amp;")"</f>
        <v>00003 SE_shipper_lw GSM Day204 MWM    No export WP100p MP100p GP100p (F33N11)</v>
      </c>
      <c r="AM191" s="9" t="str">
        <f ca="1">IF(COUNTIF(AL$5:AL191,AL191)=1,"-","Dup")</f>
        <v>-</v>
      </c>
      <c r="AN191" s="9"/>
      <c r="AO191" s="12" t="b">
        <v>1</v>
      </c>
      <c r="AP191" s="12" t="b">
        <v>1</v>
      </c>
      <c r="AQ191" s="12" t="b">
        <v>1</v>
      </c>
      <c r="AR191" s="12" t="b">
        <v>1</v>
      </c>
      <c r="AS191" s="12" t="b">
        <v>1</v>
      </c>
      <c r="AT191" s="12" t="b">
        <v>1</v>
      </c>
      <c r="AU191" s="12" t="b">
        <v>1</v>
      </c>
      <c r="AV191" s="12" t="b">
        <v>1</v>
      </c>
      <c r="AW191" s="9"/>
      <c r="AX191" s="5" t="b">
        <f t="shared" ca="1" si="1490"/>
        <v>1</v>
      </c>
      <c r="AY191" s="5" t="str">
        <f t="shared" ca="1" si="1490"/>
        <v>-</v>
      </c>
      <c r="AZ191" s="5" t="str">
        <f t="shared" ca="1" si="1490"/>
        <v>-</v>
      </c>
      <c r="BA191" s="5" t="str">
        <f t="shared" ca="1" si="1490"/>
        <v>-</v>
      </c>
      <c r="BB191" s="5" t="b">
        <f t="shared" ca="1" si="1490"/>
        <v>0</v>
      </c>
      <c r="BC191" s="144">
        <f t="shared" ca="1" si="1490"/>
        <v>0.25</v>
      </c>
      <c r="BD191" s="19" t="b">
        <f t="shared" ca="1" si="1491"/>
        <v>1</v>
      </c>
      <c r="BE191" s="9"/>
      <c r="BF191" s="5" t="str">
        <f t="shared" ca="1" si="1492"/>
        <v>-</v>
      </c>
      <c r="BG191" s="19" t="str">
        <f t="shared" ca="1" si="1493"/>
        <v>-</v>
      </c>
      <c r="BH191" s="19" t="str">
        <f t="shared" ca="1" si="1493"/>
        <v>-</v>
      </c>
      <c r="BI191" s="19" t="str">
        <f t="shared" ca="1" si="1493"/>
        <v>-</v>
      </c>
      <c r="BJ191" s="5" t="str">
        <f t="shared" ca="1" si="1494"/>
        <v>-</v>
      </c>
      <c r="BK191" s="19" t="str">
        <f t="shared" ca="1" si="1495"/>
        <v>-</v>
      </c>
      <c r="BL191" s="5" t="str">
        <f t="shared" ca="1" si="1496"/>
        <v>-</v>
      </c>
      <c r="BM191" s="19" t="str">
        <f t="shared" ca="1" si="1497"/>
        <v>-</v>
      </c>
      <c r="BN191" s="19" t="str">
        <f t="shared" ca="1" si="1497"/>
        <v>-</v>
      </c>
      <c r="BO191" s="19" t="str">
        <f t="shared" ca="1" si="1497"/>
        <v>-</v>
      </c>
      <c r="BP191" s="5" t="str">
        <f t="shared" ca="1" si="1498"/>
        <v>-</v>
      </c>
      <c r="BQ191" s="9"/>
      <c r="BR191" s="5" t="b">
        <f t="shared" ca="1" si="1499"/>
        <v>0</v>
      </c>
      <c r="BS191" s="5" t="str">
        <f t="shared" ca="1" si="1500"/>
        <v>-</v>
      </c>
      <c r="BT191" s="5" t="str">
        <f t="shared" ca="1" si="1501"/>
        <v>-</v>
      </c>
      <c r="BU191" s="5" t="str">
        <f t="shared" ca="1" si="1501"/>
        <v>-</v>
      </c>
      <c r="BV191" s="5" t="str">
        <f t="shared" ca="1" si="1501"/>
        <v>-</v>
      </c>
      <c r="BW191" s="5" t="str">
        <f t="shared" ca="1" si="1501"/>
        <v>-</v>
      </c>
      <c r="BX191" s="5" t="str">
        <f t="shared" ca="1" si="1501"/>
        <v>-</v>
      </c>
      <c r="BY191" s="5" t="str">
        <f t="shared" ca="1" si="1501"/>
        <v>-</v>
      </c>
      <c r="BZ191" s="5" t="str">
        <f t="shared" ca="1" si="1501"/>
        <v>-</v>
      </c>
      <c r="CA191" s="5" t="str">
        <f t="shared" ca="1" si="1501"/>
        <v>-</v>
      </c>
      <c r="CB191" s="9"/>
      <c r="CC191" s="237" t="b">
        <f t="shared" ref="CC191:CD191" ca="1" si="1545">OFFSET(CC191,-1,0)</f>
        <v>1</v>
      </c>
      <c r="CD191" s="237" t="b">
        <f t="shared" ca="1" si="1545"/>
        <v>1</v>
      </c>
      <c r="CE191" s="237" t="b">
        <f t="shared" ref="CE191" ca="1" si="1546">OFFSET(CE191,-1,0)</f>
        <v>1</v>
      </c>
      <c r="CF191" s="12">
        <v>2232107</v>
      </c>
      <c r="CG191" s="144" t="b">
        <f t="shared" ref="CG191" ca="1" si="1547">NOT(CE191)</f>
        <v>0</v>
      </c>
      <c r="CH191" s="19" t="str">
        <f t="shared" ref="CH191:CM191" ca="1" si="1548">OFFSET(CH$5,$B191,0)</f>
        <v>-</v>
      </c>
      <c r="CI191" s="19" t="str">
        <f t="shared" ca="1" si="1548"/>
        <v>-</v>
      </c>
      <c r="CJ191" s="19" t="str">
        <f t="shared" ca="1" si="1548"/>
        <v>-</v>
      </c>
      <c r="CK191" s="19" t="str">
        <f t="shared" ca="1" si="1548"/>
        <v>-</v>
      </c>
      <c r="CL191" s="19">
        <f t="shared" ca="1" si="1548"/>
        <v>1</v>
      </c>
      <c r="CM191" s="19">
        <f t="shared" ca="1" si="1548"/>
        <v>1</v>
      </c>
      <c r="CN191" s="9"/>
      <c r="CO191" s="444">
        <f t="shared" ca="1" si="1503"/>
        <v>652</v>
      </c>
      <c r="CP191" s="444">
        <f t="shared" ca="1" si="1503"/>
        <v>686</v>
      </c>
      <c r="CQ191" s="444">
        <f t="shared" ca="1" si="1503"/>
        <v>721</v>
      </c>
      <c r="CR191" s="152">
        <f t="shared" ca="1" si="1504"/>
        <v>378</v>
      </c>
      <c r="CS191" s="152">
        <f t="shared" ca="1" si="1504"/>
        <v>413</v>
      </c>
      <c r="CT191" s="152">
        <f t="shared" ca="1" si="1504"/>
        <v>448</v>
      </c>
      <c r="CU191" s="19" t="str">
        <f t="shared" ca="1" si="1505"/>
        <v>-</v>
      </c>
      <c r="CV191" s="19" t="str">
        <f t="shared" ca="1" si="1506"/>
        <v>-</v>
      </c>
      <c r="CW191" s="19" t="str">
        <f t="shared" ca="1" si="1506"/>
        <v>-</v>
      </c>
      <c r="CX191" s="19" t="str">
        <f t="shared" ca="1" si="1506"/>
        <v>-</v>
      </c>
      <c r="CY191" s="19" t="str">
        <f t="shared" ca="1" si="1506"/>
        <v>-</v>
      </c>
      <c r="CZ191" s="19" t="b">
        <f ca="1">OFFSET(CZ$5,$B191,0)</f>
        <v>1</v>
      </c>
      <c r="DA191" s="19">
        <f t="shared" ca="1" si="1506"/>
        <v>0</v>
      </c>
      <c r="DB191" s="19">
        <f t="shared" ca="1" si="1506"/>
        <v>0</v>
      </c>
      <c r="DC191" s="19">
        <f t="shared" ca="1" si="1506"/>
        <v>0</v>
      </c>
      <c r="DD191" s="19">
        <f t="shared" ca="1" si="1506"/>
        <v>0</v>
      </c>
      <c r="DE191" s="19">
        <f t="shared" ca="1" si="1506"/>
        <v>0</v>
      </c>
      <c r="DF191" s="19">
        <f t="shared" ca="1" si="1506"/>
        <v>0</v>
      </c>
      <c r="DG191" s="19">
        <f t="shared" ca="1" si="1506"/>
        <v>0</v>
      </c>
      <c r="DH191" s="19">
        <f t="shared" ca="1" si="1506"/>
        <v>0</v>
      </c>
      <c r="DI191" s="19">
        <f t="shared" ca="1" si="1506"/>
        <v>0</v>
      </c>
      <c r="DJ191" s="19">
        <f t="shared" ca="1" si="1506"/>
        <v>0</v>
      </c>
      <c r="DK191" s="19">
        <f t="shared" ca="1" si="1506"/>
        <v>0</v>
      </c>
      <c r="DL191" s="19">
        <f t="shared" ca="1" si="1506"/>
        <v>0</v>
      </c>
      <c r="DM191" s="19">
        <f t="shared" ca="1" si="1506"/>
        <v>1</v>
      </c>
      <c r="DN191" s="19">
        <f t="shared" ca="1" si="1506"/>
        <v>1</v>
      </c>
      <c r="DO191" s="19">
        <f t="shared" ca="1" si="1506"/>
        <v>0</v>
      </c>
      <c r="DP191" s="19" t="str">
        <f t="shared" ca="1" si="1506"/>
        <v>-</v>
      </c>
      <c r="DQ191" s="19" t="str">
        <f t="shared" ca="1" si="1506"/>
        <v>-</v>
      </c>
      <c r="DR191" s="19" t="str">
        <f t="shared" ca="1" si="1506"/>
        <v>-</v>
      </c>
      <c r="DS191" s="19" t="str">
        <f t="shared" ca="1" si="1506"/>
        <v>-</v>
      </c>
      <c r="DT191" s="19" t="str">
        <f t="shared" ca="1" si="1506"/>
        <v>-</v>
      </c>
      <c r="DU191" s="19">
        <f t="shared" ca="1" si="1506"/>
        <v>0</v>
      </c>
      <c r="DV191" s="19" t="str">
        <f t="shared" ca="1" si="1506"/>
        <v>-</v>
      </c>
      <c r="DW191" s="19" t="str">
        <f t="shared" ca="1" si="1506"/>
        <v>-</v>
      </c>
      <c r="DX191" s="19" t="str">
        <f t="shared" ca="1" si="1506"/>
        <v>-</v>
      </c>
      <c r="DY191" s="19" t="str">
        <f t="shared" ca="1" si="1506"/>
        <v>-</v>
      </c>
      <c r="DZ191" s="19" t="str">
        <f t="shared" ca="1" si="1506"/>
        <v>-</v>
      </c>
      <c r="EA191" s="19" t="str">
        <f t="shared" ca="1" si="1506"/>
        <v>-</v>
      </c>
      <c r="EB191" s="19" t="str">
        <f t="shared" ca="1" si="1506"/>
        <v>-</v>
      </c>
      <c r="EC191" s="19" t="str">
        <f t="shared" ca="1" si="1506"/>
        <v>-</v>
      </c>
      <c r="ED191" s="19">
        <f t="shared" ca="1" si="1506"/>
        <v>0</v>
      </c>
      <c r="EE191" s="444">
        <f t="shared" ca="1" si="1507"/>
        <v>0</v>
      </c>
      <c r="EF191" s="444">
        <f t="shared" ca="1" si="1507"/>
        <v>0</v>
      </c>
      <c r="EG191" s="124">
        <f t="shared" ca="1" si="1508"/>
        <v>0</v>
      </c>
      <c r="EH191" s="124">
        <f t="shared" ca="1" si="1508"/>
        <v>0</v>
      </c>
      <c r="EI191" s="124">
        <f t="shared" ca="1" si="1508"/>
        <v>0</v>
      </c>
      <c r="EJ191" s="124">
        <f t="shared" ca="1" si="1508"/>
        <v>0</v>
      </c>
      <c r="EK191" s="124">
        <f t="shared" ca="1" si="1508"/>
        <v>0</v>
      </c>
      <c r="EL191" s="124">
        <f t="shared" ca="1" si="1508"/>
        <v>0</v>
      </c>
      <c r="EM191" s="124">
        <f t="shared" ca="1" si="1508"/>
        <v>0</v>
      </c>
      <c r="EN191" s="124">
        <f t="shared" ca="1" si="1508"/>
        <v>0</v>
      </c>
      <c r="EO191" s="124">
        <f t="shared" ca="1" si="1508"/>
        <v>0</v>
      </c>
      <c r="EP191" s="124">
        <f t="shared" ca="1" si="1508"/>
        <v>0</v>
      </c>
      <c r="EQ191" s="124">
        <f t="shared" ca="1" si="1508"/>
        <v>0</v>
      </c>
      <c r="ER191" s="124">
        <f t="shared" ca="1" si="1508"/>
        <v>0</v>
      </c>
      <c r="ES191" s="124">
        <f t="shared" ca="1" si="1508"/>
        <v>0</v>
      </c>
      <c r="ET191" s="124">
        <f t="shared" ca="1" si="1508"/>
        <v>0</v>
      </c>
      <c r="EU191" s="124">
        <f t="shared" ca="1" si="1508"/>
        <v>0</v>
      </c>
      <c r="EV191" s="124">
        <f t="shared" ca="1" si="1508"/>
        <v>0</v>
      </c>
      <c r="EW191" s="124">
        <f t="shared" ca="1" si="1509"/>
        <v>0</v>
      </c>
      <c r="EX191" s="124">
        <f t="shared" ca="1" si="1509"/>
        <v>0</v>
      </c>
      <c r="EY191" s="554">
        <f t="shared" ca="1" si="1510"/>
        <v>0</v>
      </c>
      <c r="EZ191" s="554">
        <f t="shared" ca="1" si="1510"/>
        <v>0</v>
      </c>
      <c r="FA191" s="554">
        <f t="shared" ca="1" si="1510"/>
        <v>0</v>
      </c>
      <c r="FB191" s="125">
        <f t="shared" ca="1" si="1510"/>
        <v>0</v>
      </c>
      <c r="FC191" s="125">
        <f t="shared" ca="1" si="1510"/>
        <v>0</v>
      </c>
      <c r="FD191" s="125">
        <f t="shared" ca="1" si="1510"/>
        <v>0</v>
      </c>
      <c r="FE191" s="125">
        <f t="shared" ca="1" si="1510"/>
        <v>0</v>
      </c>
      <c r="FF191" s="125">
        <f t="shared" ca="1" si="1510"/>
        <v>0</v>
      </c>
      <c r="FG191" s="125">
        <f t="shared" ca="1" si="1510"/>
        <v>0</v>
      </c>
      <c r="FH191" s="125">
        <f t="shared" ca="1" si="1510"/>
        <v>0</v>
      </c>
      <c r="FI191" s="125">
        <f t="shared" ca="1" si="1510"/>
        <v>0</v>
      </c>
      <c r="FJ191" s="125">
        <f t="shared" ca="1" si="1510"/>
        <v>0</v>
      </c>
      <c r="FK191" s="125">
        <f t="shared" ca="1" si="1510"/>
        <v>0</v>
      </c>
      <c r="FL191" s="125">
        <f t="shared" ca="1" si="1510"/>
        <v>0</v>
      </c>
      <c r="FM191" s="125">
        <f t="shared" ca="1" si="1510"/>
        <v>0</v>
      </c>
      <c r="FN191" s="125">
        <f t="shared" ca="1" si="1510"/>
        <v>0</v>
      </c>
      <c r="FO191" s="124">
        <f t="shared" ca="1" si="1511"/>
        <v>0</v>
      </c>
      <c r="FP191" s="124">
        <f t="shared" ca="1" si="1511"/>
        <v>0</v>
      </c>
      <c r="FQ191" s="124">
        <f t="shared" ca="1" si="1511"/>
        <v>0</v>
      </c>
      <c r="FR191" s="124">
        <f t="shared" ca="1" si="1511"/>
        <v>0</v>
      </c>
      <c r="FS191" s="124">
        <f t="shared" ca="1" si="1511"/>
        <v>0</v>
      </c>
      <c r="FT191" s="124">
        <f t="shared" ca="1" si="1511"/>
        <v>0</v>
      </c>
      <c r="FU191" s="124">
        <f t="shared" ca="1" si="1511"/>
        <v>0</v>
      </c>
      <c r="FV191" s="124">
        <f t="shared" ca="1" si="1511"/>
        <v>0</v>
      </c>
      <c r="FW191" s="124">
        <f t="shared" ca="1" si="1511"/>
        <v>0</v>
      </c>
      <c r="FX191" s="124">
        <f t="shared" ca="1" si="1511"/>
        <v>0</v>
      </c>
      <c r="FY191" s="124">
        <f t="shared" ca="1" si="1511"/>
        <v>0</v>
      </c>
      <c r="FZ191" s="124">
        <f t="shared" ca="1" si="1511"/>
        <v>0</v>
      </c>
      <c r="GA191" s="124">
        <f t="shared" ca="1" si="1511"/>
        <v>0</v>
      </c>
      <c r="GB191" s="124">
        <f t="shared" ca="1" si="1511"/>
        <v>0</v>
      </c>
      <c r="GC191" s="124">
        <f t="shared" ca="1" si="1511"/>
        <v>0</v>
      </c>
      <c r="GD191" s="124">
        <f t="shared" ca="1" si="1511"/>
        <v>0</v>
      </c>
      <c r="GE191" s="124">
        <f t="shared" ca="1" si="1512"/>
        <v>0</v>
      </c>
      <c r="GF191" s="124">
        <f t="shared" ca="1" si="1512"/>
        <v>0</v>
      </c>
      <c r="GG191" s="554">
        <f t="shared" ca="1" si="1513"/>
        <v>0</v>
      </c>
      <c r="GH191" s="554">
        <f t="shared" ca="1" si="1513"/>
        <v>0</v>
      </c>
      <c r="GI191" s="554">
        <f t="shared" ca="1" si="1513"/>
        <v>0</v>
      </c>
      <c r="GJ191" s="125">
        <f t="shared" ca="1" si="1514"/>
        <v>0</v>
      </c>
      <c r="GK191" s="125">
        <f t="shared" ca="1" si="1514"/>
        <v>0</v>
      </c>
      <c r="GL191" s="125">
        <f t="shared" ca="1" si="1514"/>
        <v>0</v>
      </c>
      <c r="GM191" s="125">
        <f t="shared" ca="1" si="1514"/>
        <v>0</v>
      </c>
      <c r="GN191" s="125">
        <f t="shared" ca="1" si="1514"/>
        <v>0</v>
      </c>
      <c r="GO191" s="125">
        <f t="shared" ca="1" si="1514"/>
        <v>0</v>
      </c>
      <c r="GP191" s="125">
        <f t="shared" ca="1" si="1514"/>
        <v>0</v>
      </c>
      <c r="GQ191" s="125">
        <f t="shared" ca="1" si="1514"/>
        <v>0</v>
      </c>
      <c r="GR191" s="125">
        <f t="shared" ca="1" si="1514"/>
        <v>0</v>
      </c>
      <c r="GS191" s="125">
        <f t="shared" ca="1" si="1514"/>
        <v>0</v>
      </c>
      <c r="GT191" s="125">
        <f t="shared" ca="1" si="1514"/>
        <v>0</v>
      </c>
      <c r="GU191" s="125">
        <f t="shared" ca="1" si="1514"/>
        <v>0</v>
      </c>
      <c r="GV191" s="125">
        <f t="shared" ca="1" si="1514"/>
        <v>0</v>
      </c>
      <c r="GW191" s="124">
        <f t="shared" ca="1" si="1515"/>
        <v>0</v>
      </c>
      <c r="GX191" s="124">
        <f t="shared" ca="1" si="1515"/>
        <v>0</v>
      </c>
      <c r="GY191" s="124">
        <f t="shared" ca="1" si="1515"/>
        <v>0</v>
      </c>
      <c r="GZ191" s="124">
        <f t="shared" ca="1" si="1515"/>
        <v>0</v>
      </c>
      <c r="HA191" s="124">
        <f t="shared" ca="1" si="1515"/>
        <v>0</v>
      </c>
      <c r="HB191" s="124">
        <f t="shared" ca="1" si="1515"/>
        <v>0</v>
      </c>
      <c r="HC191" s="124">
        <f t="shared" ca="1" si="1515"/>
        <v>0</v>
      </c>
      <c r="HD191" s="124">
        <f t="shared" ca="1" si="1515"/>
        <v>0</v>
      </c>
      <c r="HE191" s="124">
        <f t="shared" ca="1" si="1515"/>
        <v>0</v>
      </c>
      <c r="HF191" s="124">
        <f t="shared" ca="1" si="1515"/>
        <v>0</v>
      </c>
      <c r="HG191" s="124">
        <f t="shared" ca="1" si="1515"/>
        <v>0</v>
      </c>
      <c r="HH191" s="124">
        <f t="shared" ca="1" si="1515"/>
        <v>0</v>
      </c>
      <c r="HI191" s="124">
        <f t="shared" ca="1" si="1515"/>
        <v>0</v>
      </c>
      <c r="HJ191" s="124">
        <f t="shared" ca="1" si="1515"/>
        <v>0</v>
      </c>
      <c r="HK191" s="124">
        <f t="shared" ca="1" si="1515"/>
        <v>0</v>
      </c>
      <c r="HL191" s="124">
        <f t="shared" ca="1" si="1515"/>
        <v>0</v>
      </c>
      <c r="HM191" s="124">
        <f t="shared" ca="1" si="1516"/>
        <v>0</v>
      </c>
      <c r="HN191" s="124">
        <f t="shared" ca="1" si="1516"/>
        <v>0</v>
      </c>
      <c r="HO191" s="554">
        <f t="shared" ca="1" si="1517"/>
        <v>0</v>
      </c>
      <c r="HP191" s="554">
        <f t="shared" ca="1" si="1517"/>
        <v>0</v>
      </c>
      <c r="HQ191" s="554">
        <f t="shared" ca="1" si="1517"/>
        <v>0</v>
      </c>
      <c r="HR191" s="125">
        <f t="shared" ca="1" si="1518"/>
        <v>0</v>
      </c>
      <c r="HS191" s="125">
        <f t="shared" ca="1" si="1518"/>
        <v>0</v>
      </c>
      <c r="HT191" s="125">
        <f t="shared" ca="1" si="1518"/>
        <v>0</v>
      </c>
      <c r="HU191" s="125">
        <f t="shared" ca="1" si="1518"/>
        <v>0</v>
      </c>
      <c r="HV191" s="125">
        <f t="shared" ca="1" si="1518"/>
        <v>0</v>
      </c>
      <c r="HW191" s="125">
        <f t="shared" ca="1" si="1518"/>
        <v>0</v>
      </c>
      <c r="HX191" s="125">
        <f t="shared" ca="1" si="1518"/>
        <v>0</v>
      </c>
      <c r="HY191" s="125">
        <f t="shared" ca="1" si="1518"/>
        <v>0</v>
      </c>
      <c r="HZ191" s="125">
        <f t="shared" ca="1" si="1518"/>
        <v>0</v>
      </c>
      <c r="IA191" s="125">
        <f t="shared" ca="1" si="1518"/>
        <v>0</v>
      </c>
      <c r="IB191" s="125">
        <f t="shared" ca="1" si="1518"/>
        <v>0</v>
      </c>
      <c r="IC191" s="125">
        <f t="shared" ca="1" si="1518"/>
        <v>0</v>
      </c>
      <c r="ID191" s="125">
        <f t="shared" ca="1" si="1518"/>
        <v>0</v>
      </c>
      <c r="IE191" s="5">
        <f t="shared" ca="1" si="1519"/>
        <v>67</v>
      </c>
      <c r="IF191" s="9"/>
      <c r="IG191" s="5">
        <f t="shared" ca="1" si="1520"/>
        <v>1</v>
      </c>
      <c r="IH191" s="5" t="b">
        <f t="shared" ca="1" si="1520"/>
        <v>0</v>
      </c>
      <c r="II191" s="19">
        <f t="shared" ca="1" si="1521"/>
        <v>0</v>
      </c>
      <c r="IJ191" s="5">
        <f t="shared" ca="1" si="1520"/>
        <v>55</v>
      </c>
      <c r="IK191" s="5" cm="1">
        <f t="array" ref="IK191">INDEX(i.pi_yatf,$X191+1,IK$7)</f>
        <v>1</v>
      </c>
      <c r="IL191" s="19">
        <f t="shared" ca="1" si="1522"/>
        <v>0</v>
      </c>
      <c r="IM191" s="19">
        <f t="shared" ca="1" si="1522"/>
        <v>0</v>
      </c>
      <c r="IN191" s="19">
        <f t="shared" ca="1" si="1522"/>
        <v>0</v>
      </c>
      <c r="IO191" s="19">
        <f t="shared" ca="1" si="1522"/>
        <v>0</v>
      </c>
      <c r="IP191" s="19">
        <f t="shared" ca="1" si="1522"/>
        <v>0</v>
      </c>
      <c r="IQ191" s="19">
        <f t="shared" ca="1" si="1522"/>
        <v>0</v>
      </c>
      <c r="IR191" s="19">
        <f t="shared" ca="1" si="1522"/>
        <v>0</v>
      </c>
      <c r="IS191" s="19">
        <f t="shared" ca="1" si="1522"/>
        <v>0</v>
      </c>
      <c r="IT191" s="19">
        <f t="shared" ca="1" si="1522"/>
        <v>0</v>
      </c>
      <c r="IU191" s="19">
        <f t="shared" ca="1" si="1522"/>
        <v>0</v>
      </c>
      <c r="IV191" s="19">
        <f t="shared" ca="1" si="1522"/>
        <v>0</v>
      </c>
      <c r="IW191" s="19">
        <f t="shared" ca="1" si="1522"/>
        <v>0</v>
      </c>
      <c r="IX191" s="19">
        <f t="shared" ca="1" si="1522"/>
        <v>0</v>
      </c>
      <c r="IY191" s="19">
        <f t="shared" ca="1" si="1522"/>
        <v>0</v>
      </c>
      <c r="IZ191" s="19">
        <f t="shared" ca="1" si="1522"/>
        <v>0</v>
      </c>
      <c r="JA191" s="19">
        <f t="shared" ca="1" si="1522"/>
        <v>0</v>
      </c>
      <c r="JB191" s="19">
        <f t="shared" ca="1" si="1522"/>
        <v>0</v>
      </c>
      <c r="JC191" s="19">
        <f t="shared" ca="1" si="1522"/>
        <v>0</v>
      </c>
      <c r="JD191" s="19">
        <f t="shared" ca="1" si="1522"/>
        <v>0</v>
      </c>
      <c r="JE191" s="19">
        <f t="shared" ca="1" si="1522"/>
        <v>0</v>
      </c>
      <c r="JF191" s="19">
        <f t="shared" ca="1" si="1522"/>
        <v>0</v>
      </c>
      <c r="JG191" s="5">
        <f t="shared" ca="1" si="1523"/>
        <v>1.2500000000000001E-2</v>
      </c>
      <c r="JH191" s="567">
        <f t="shared" ca="1" si="1523"/>
        <v>0</v>
      </c>
      <c r="JI191" s="5">
        <f t="shared" ca="1" si="1523"/>
        <v>6.25E-2</v>
      </c>
      <c r="JJ191" s="5">
        <f t="shared" ca="1" si="1523"/>
        <v>6.25E-2</v>
      </c>
      <c r="JK191" s="5">
        <f t="shared" ca="1" si="1523"/>
        <v>6.25E-2</v>
      </c>
      <c r="JL191" s="19">
        <f t="shared" ca="1" si="1522"/>
        <v>1</v>
      </c>
      <c r="JM191" s="19">
        <f t="shared" ca="1" si="1522"/>
        <v>0</v>
      </c>
      <c r="JN191" s="19">
        <f t="shared" ca="1" si="1522"/>
        <v>1</v>
      </c>
      <c r="JO191" s="9"/>
      <c r="JP191" s="5" t="b">
        <f t="shared" ca="1" si="1524"/>
        <v>0</v>
      </c>
      <c r="JQ191" s="19" t="str">
        <f t="shared" ca="1" si="1525"/>
        <v>-</v>
      </c>
      <c r="JR191" s="19" t="str">
        <f t="shared" ca="1" si="1525"/>
        <v>-</v>
      </c>
      <c r="JS191" s="5" t="b">
        <f t="shared" ca="1" si="1526"/>
        <v>0</v>
      </c>
      <c r="JT191" s="5" t="b">
        <f t="shared" ca="1" si="1526"/>
        <v>0</v>
      </c>
      <c r="JU191" s="5" t="b">
        <f t="shared" ca="1" si="1526"/>
        <v>1</v>
      </c>
      <c r="JV191" s="144">
        <f t="shared" ca="1" si="1527"/>
        <v>1</v>
      </c>
      <c r="JW191" s="144">
        <f t="shared" ca="1" si="1527"/>
        <v>1</v>
      </c>
      <c r="JX191" s="5" t="b">
        <f t="shared" ca="1" si="1528"/>
        <v>0</v>
      </c>
      <c r="JY191" s="5" t="b">
        <f t="shared" ca="1" si="1528"/>
        <v>1</v>
      </c>
      <c r="JZ191" s="5" t="b">
        <f t="shared" ca="1" si="1528"/>
        <v>1</v>
      </c>
      <c r="KA191" s="5" t="b">
        <f t="shared" ca="1" si="1528"/>
        <v>0</v>
      </c>
      <c r="KB191" s="5">
        <f t="shared" ca="1" si="1529"/>
        <v>1</v>
      </c>
      <c r="KC191" s="5">
        <f t="shared" ca="1" si="1529"/>
        <v>0</v>
      </c>
      <c r="KD191" s="5" t="b">
        <f ca="1">AND(INDEX(i_dryman,($AF191-1)*4+INDEX(i.StdELMan,($K191-1)*12+($M191-1)*3+$N191,KD$8),KD$7),($JW191&gt;0))</f>
        <v>0</v>
      </c>
      <c r="KE191" s="5" t="str" cm="1">
        <f t="array" aca="1" ref="KE191" ca="1">IF(OR(KF191:KM191&lt;&gt;"-"),TRUE,"-")</f>
        <v>-</v>
      </c>
      <c r="KF191" s="19" t="str">
        <f t="shared" ca="1" si="1530"/>
        <v>-</v>
      </c>
      <c r="KG191" s="19" t="str">
        <f t="shared" ca="1" si="1530"/>
        <v>-</v>
      </c>
      <c r="KH191" s="19" t="str">
        <f t="shared" ca="1" si="1530"/>
        <v>-</v>
      </c>
      <c r="KI191" s="19" t="str">
        <f t="shared" ca="1" si="1530"/>
        <v>-</v>
      </c>
      <c r="KJ191" s="19" t="str">
        <f t="shared" ca="1" si="1530"/>
        <v>-</v>
      </c>
      <c r="KK191" s="19" t="str">
        <f t="shared" ca="1" si="1530"/>
        <v>-</v>
      </c>
      <c r="KL191" s="19" t="str">
        <f t="shared" ca="1" si="1530"/>
        <v>-</v>
      </c>
      <c r="KM191" s="19" t="str">
        <f t="shared" ca="1" si="1530"/>
        <v>-</v>
      </c>
      <c r="KN191" s="5" t="b">
        <f t="array" aca="1" ref="KN191" ca="1">IF(OR(KO191:KU191&lt;&gt;"-"),TRUE,"-")</f>
        <v>1</v>
      </c>
      <c r="KO191" s="19">
        <f t="shared" ca="1" si="1531"/>
        <v>0</v>
      </c>
      <c r="KP191" s="19" t="str">
        <f t="shared" ca="1" si="1531"/>
        <v>-</v>
      </c>
      <c r="KQ191" s="19">
        <f t="shared" ca="1" si="1531"/>
        <v>999999</v>
      </c>
      <c r="KR191" s="19">
        <f t="shared" ca="1" si="1531"/>
        <v>999999</v>
      </c>
      <c r="KS191" s="19">
        <f t="shared" ca="1" si="1531"/>
        <v>999999</v>
      </c>
      <c r="KT191" s="19">
        <f t="shared" ca="1" si="1531"/>
        <v>999999</v>
      </c>
      <c r="KU191" s="19">
        <f t="shared" ca="1" si="1531"/>
        <v>999999</v>
      </c>
      <c r="KV191" s="19" t="str">
        <f t="shared" ca="1" si="1531"/>
        <v>-</v>
      </c>
      <c r="KW191" s="19" t="str">
        <f t="shared" ca="1" si="1531"/>
        <v>-</v>
      </c>
      <c r="KX191" s="19" t="str">
        <f t="shared" ca="1" si="1531"/>
        <v>-</v>
      </c>
      <c r="KY191" s="19" t="b">
        <f t="shared" ca="1" si="1532"/>
        <v>1</v>
      </c>
      <c r="KZ191" s="19">
        <f t="shared" ca="1" si="1532"/>
        <v>0</v>
      </c>
      <c r="LA191" s="5" t="str">
        <f t="shared" ca="1" si="1533"/>
        <v>-</v>
      </c>
      <c r="LB191" s="5" t="str">
        <f t="shared" ca="1" si="1533"/>
        <v>-</v>
      </c>
      <c r="LC191" s="5" t="str">
        <f t="shared" ca="1" si="1533"/>
        <v>-</v>
      </c>
      <c r="LD191" s="5" t="str">
        <f t="shared" ca="1" si="1533"/>
        <v>-</v>
      </c>
      <c r="LE191" s="19" t="str">
        <f t="shared" ca="1" si="1534"/>
        <v>-</v>
      </c>
      <c r="LF191" s="19" t="str">
        <f t="shared" ca="1" si="1534"/>
        <v>-</v>
      </c>
      <c r="LG191" s="19" t="str">
        <f t="shared" ca="1" si="1534"/>
        <v>-</v>
      </c>
      <c r="LH191" s="19" t="str">
        <f t="shared" ca="1" si="1534"/>
        <v>-</v>
      </c>
      <c r="LI191" s="19" t="str">
        <f t="shared" ca="1" si="1534"/>
        <v>-</v>
      </c>
      <c r="LJ191" s="19" t="str">
        <f t="shared" ca="1" si="1534"/>
        <v>-</v>
      </c>
      <c r="LK191" s="19" t="str">
        <f t="shared" ca="1" si="1534"/>
        <v>-</v>
      </c>
      <c r="LL191" s="5" t="str">
        <f t="shared" ca="1" si="1535"/>
        <v>-</v>
      </c>
      <c r="LM191" s="5">
        <f t="shared" ca="1" si="1535"/>
        <v>500</v>
      </c>
      <c r="LN191" s="5">
        <f t="shared" ca="1" si="1535"/>
        <v>500</v>
      </c>
      <c r="LO191" s="5" t="str">
        <f t="shared" ca="1" si="1535"/>
        <v>-</v>
      </c>
      <c r="LP191" s="5" t="str" cm="1">
        <f t="array" ref="LP191">INDEX(i.meatgrid,$Q191,LP$7)</f>
        <v>-</v>
      </c>
      <c r="LQ191" s="5" t="str" cm="1">
        <f t="array" ref="LQ191">INDEX(i.meatgrid,$Q191,LQ$7)</f>
        <v>-</v>
      </c>
      <c r="LR191" s="5" t="str">
        <f t="shared" ca="1" si="1535"/>
        <v>-</v>
      </c>
      <c r="LS191" s="5">
        <f t="shared" ca="1" si="1536"/>
        <v>1</v>
      </c>
      <c r="LT191" s="9"/>
      <c r="LU191" s="19">
        <f t="shared" ca="1" si="1534"/>
        <v>70</v>
      </c>
      <c r="LV191" s="19">
        <f t="shared" ca="1" si="1537"/>
        <v>50</v>
      </c>
      <c r="LW191" s="19">
        <f t="shared" ca="1" si="1537"/>
        <v>80</v>
      </c>
      <c r="LX191" s="19">
        <f t="shared" ca="1" si="1537"/>
        <v>50</v>
      </c>
      <c r="LY191" s="5" t="b" cm="1">
        <f t="array" ref="LY191">INDEX(i.meatgrid,$Q191,LY$7)</f>
        <v>1</v>
      </c>
      <c r="LZ191" s="5" t="b" cm="1">
        <f t="array" ref="LZ191">INDEX(i.meatgrid,$Q191,LZ$7)</f>
        <v>0</v>
      </c>
      <c r="MA191" s="5" t="str" cm="1">
        <f t="array" ref="MA191">INDEX(i.meatgrid,$Q191,MA$7)</f>
        <v>-</v>
      </c>
      <c r="MB191" s="5" t="str" cm="1">
        <f t="array" ref="MB191">INDEX(i.meatgrid,$Q191,MB$7)</f>
        <v>-</v>
      </c>
      <c r="MC191" s="5">
        <f t="shared" si="1538"/>
        <v>1</v>
      </c>
      <c r="MD191" s="5">
        <f t="shared" si="1539"/>
        <v>1</v>
      </c>
      <c r="ME191" s="5" cm="1">
        <f t="array" ref="ME191">INDEX(i.meatgrid,$Q191,ME$7)</f>
        <v>1</v>
      </c>
      <c r="MF191" s="5" cm="1">
        <f t="array" ref="MF191">INDEX(i.meatgrid,$Q191,MF$7)</f>
        <v>1</v>
      </c>
      <c r="MG191" s="5" cm="1">
        <f t="array" ref="MG191">INDEX(i.meatgrid,$Q191,MG$7)</f>
        <v>1</v>
      </c>
      <c r="MH191" s="5" cm="1">
        <f t="array" ref="MH191">INDEX(i.meatgrid,$Q191,MH$7)</f>
        <v>0</v>
      </c>
      <c r="MI191" s="5" cm="1">
        <f t="array" ref="MI191">INDEX(i.meatgrid,$Q191,MI$7)</f>
        <v>0</v>
      </c>
      <c r="MJ191" s="5" cm="1">
        <f t="array" ref="MJ191">INDEX(i.meatgrid,$Q191,MJ$7)</f>
        <v>1</v>
      </c>
      <c r="MK191" s="5" cm="1">
        <f t="array" ref="MK191">INDEX(i.meatgrid,$Q191,MK$7)</f>
        <v>1</v>
      </c>
      <c r="ML191" s="5" cm="1">
        <f t="array" ref="ML191">INDEX(i.meatgrid,$Q191,ML$7)</f>
        <v>1</v>
      </c>
      <c r="MM191" s="5">
        <f t="shared" si="1540"/>
        <v>1</v>
      </c>
      <c r="MN191" s="9"/>
      <c r="MO191" s="19" t="b">
        <f t="shared" ca="1" si="1541"/>
        <v>0</v>
      </c>
      <c r="MP191" s="19" t="b">
        <f t="shared" ca="1" si="1541"/>
        <v>0</v>
      </c>
      <c r="MQ191" s="19">
        <f t="shared" ca="1" si="1541"/>
        <v>1</v>
      </c>
      <c r="MR191" s="19">
        <f t="shared" ca="1" si="1541"/>
        <v>0.75</v>
      </c>
      <c r="MS191" s="19">
        <f t="shared" ca="1" si="1541"/>
        <v>0.75</v>
      </c>
      <c r="MT191" s="19">
        <f t="shared" ca="1" si="1541"/>
        <v>0.8</v>
      </c>
      <c r="MU191" s="19">
        <f t="shared" ca="1" si="1541"/>
        <v>0.82499999999999996</v>
      </c>
      <c r="MV191" s="19">
        <f t="shared" ca="1" si="1541"/>
        <v>0.875</v>
      </c>
      <c r="MW191" s="19">
        <f t="shared" ca="1" si="1541"/>
        <v>0.9</v>
      </c>
      <c r="MX191" s="19">
        <f t="shared" ca="1" si="1541"/>
        <v>1</v>
      </c>
      <c r="MY191" s="19">
        <f t="shared" ca="1" si="1541"/>
        <v>0.875</v>
      </c>
      <c r="MZ191" s="19" t="b">
        <f t="shared" ca="1" si="1541"/>
        <v>1</v>
      </c>
      <c r="NA191" s="19">
        <f t="shared" ca="1" si="1541"/>
        <v>74.989999999999995</v>
      </c>
      <c r="NB191" s="19" t="str">
        <f t="shared" ca="1" si="1541"/>
        <v>-</v>
      </c>
      <c r="NC191" s="19" t="str">
        <f t="shared" ca="1" si="1541"/>
        <v>-</v>
      </c>
      <c r="ND191" s="19" t="str">
        <f t="shared" ca="1" si="1541"/>
        <v>-</v>
      </c>
      <c r="NE191" s="19" t="str">
        <f t="shared" ca="1" si="1542"/>
        <v>-</v>
      </c>
      <c r="NF191" s="19" t="str">
        <f t="shared" ca="1" si="1542"/>
        <v>-</v>
      </c>
      <c r="NG191" s="19" t="str">
        <f t="shared" ca="1" si="1542"/>
        <v>-</v>
      </c>
      <c r="NH191" s="19" t="str">
        <f t="shared" ca="1" si="1542"/>
        <v>-</v>
      </c>
      <c r="NI191" s="19">
        <f t="shared" ca="1" si="1542"/>
        <v>36.99</v>
      </c>
      <c r="NJ191" s="19">
        <f t="shared" ca="1" si="1542"/>
        <v>36.99</v>
      </c>
      <c r="NK191" s="19" t="str">
        <f t="shared" ca="1" si="1542"/>
        <v>-</v>
      </c>
      <c r="NL191" s="19" t="str">
        <f t="shared" ca="1" si="1542"/>
        <v>-</v>
      </c>
      <c r="NM191" s="19" t="str">
        <f t="shared" ca="1" si="1542"/>
        <v>-</v>
      </c>
      <c r="NN191" s="19" t="str">
        <f t="shared" ca="1" si="1542"/>
        <v>-</v>
      </c>
      <c r="NO191" s="19" t="str">
        <f t="shared" ca="1" si="1542"/>
        <v>-</v>
      </c>
      <c r="NP191" s="19">
        <f t="shared" ca="1" si="1542"/>
        <v>49.99</v>
      </c>
      <c r="NQ191" s="19">
        <f t="shared" ca="1" si="1542"/>
        <v>49.99</v>
      </c>
      <c r="NR191" s="19">
        <f t="shared" ca="1" si="1542"/>
        <v>49.99</v>
      </c>
      <c r="NS191" s="19">
        <f t="shared" ca="1" si="1542"/>
        <v>49.99</v>
      </c>
      <c r="NT191" s="19">
        <f t="shared" ca="1" si="1542"/>
        <v>49.99</v>
      </c>
      <c r="NU191" s="19">
        <f t="shared" ca="1" si="1542"/>
        <v>49.99</v>
      </c>
      <c r="NV191" s="19">
        <f t="shared" ca="1" si="1542"/>
        <v>49.99</v>
      </c>
      <c r="NW191" s="19">
        <f t="shared" ca="1" si="1542"/>
        <v>49.99</v>
      </c>
      <c r="NX191" s="19">
        <f t="shared" ca="1" si="1542"/>
        <v>412.99</v>
      </c>
      <c r="NY191" s="19">
        <f t="shared" ca="1" si="1542"/>
        <v>412.99</v>
      </c>
      <c r="NZ191" s="19" t="str">
        <f t="shared" ca="1" si="1542"/>
        <v>-</v>
      </c>
      <c r="OA191" s="19" t="str">
        <f t="shared" ca="1" si="1542"/>
        <v>-</v>
      </c>
      <c r="OB191" s="19" t="str">
        <f t="shared" ca="1" si="1542"/>
        <v>-</v>
      </c>
      <c r="OC191" s="19" t="str">
        <f t="shared" ca="1" si="1542"/>
        <v>-</v>
      </c>
      <c r="OD191" s="19" t="str">
        <f t="shared" ca="1" si="1542"/>
        <v>-</v>
      </c>
      <c r="OE191" s="19">
        <f t="shared" ca="1" si="1542"/>
        <v>6.8900000000000006</v>
      </c>
      <c r="OF191" s="19">
        <f t="shared" ca="1" si="1542"/>
        <v>6.8900000000000006</v>
      </c>
      <c r="OG191" s="19">
        <f t="shared" ca="1" si="1542"/>
        <v>6.8900000000000006</v>
      </c>
      <c r="OH191" s="19">
        <f t="shared" ca="1" si="1542"/>
        <v>6.8900000000000006</v>
      </c>
      <c r="OI191" s="19">
        <f t="shared" ca="1" si="1542"/>
        <v>6.8900000000000006</v>
      </c>
      <c r="OJ191" s="19">
        <f t="shared" ca="1" si="1542"/>
        <v>6.8900000000000006</v>
      </c>
      <c r="OK191" s="19">
        <f t="shared" ca="1" si="1542"/>
        <v>6.8900000000000006</v>
      </c>
      <c r="OL191" s="19">
        <f t="shared" ca="1" si="1542"/>
        <v>6.8900000000000006</v>
      </c>
      <c r="OM191" s="19">
        <f t="shared" ca="1" si="1542"/>
        <v>346.99</v>
      </c>
      <c r="ON191" s="19">
        <f t="shared" ca="1" si="1542"/>
        <v>346.99</v>
      </c>
      <c r="OO191" s="19" t="str">
        <f t="shared" ca="1" si="1542"/>
        <v>-</v>
      </c>
      <c r="OP191" s="19" t="str">
        <f t="shared" ca="1" si="1542"/>
        <v>-</v>
      </c>
      <c r="OQ191" s="19" t="str">
        <f t="shared" ca="1" si="1542"/>
        <v>-</v>
      </c>
      <c r="OR191" s="19" t="str">
        <f t="shared" ca="1" si="1542"/>
        <v>-</v>
      </c>
      <c r="OS191" s="19" t="str">
        <f t="shared" ca="1" si="1542"/>
        <v>-</v>
      </c>
      <c r="OT191" s="19">
        <f t="shared" ca="1" si="1542"/>
        <v>0</v>
      </c>
      <c r="OU191" s="24">
        <v>0</v>
      </c>
    </row>
    <row r="192" spans="1:411" outlineLevel="1">
      <c r="A192" s="21">
        <f t="shared" ref="A192" si="1549">ROW(A192)-5</f>
        <v>187</v>
      </c>
      <c r="B192" s="21"/>
      <c r="D192" s="14"/>
      <c r="E192" t="b">
        <v>0</v>
      </c>
      <c r="H192" s="21"/>
      <c r="I192" s="21"/>
      <c r="J192" s="21"/>
      <c r="K192" s="21"/>
      <c r="L192" s="21"/>
      <c r="M192" s="21"/>
      <c r="N192" s="21"/>
      <c r="O192" s="21"/>
      <c r="P192" s="21"/>
      <c r="Q192" s="21"/>
      <c r="R192" s="21"/>
      <c r="S192" s="21"/>
      <c r="T192" s="21"/>
      <c r="U192" s="218"/>
      <c r="V192" s="218"/>
      <c r="W192" s="21"/>
      <c r="X192" s="218"/>
      <c r="Y192" s="218"/>
      <c r="Z192" s="218"/>
      <c r="AA192" s="218"/>
      <c r="AB192" s="218"/>
      <c r="AC192" s="218"/>
      <c r="AD192" s="218"/>
      <c r="AE192" s="218"/>
      <c r="AJ192" s="218"/>
      <c r="AK192" s="218"/>
      <c r="AL192" s="234" t="str">
        <f ca="1">"blank "&amp;TEXT(RAND(),"0.000")</f>
        <v>blank 0.134</v>
      </c>
      <c r="AM192" s="9" t="str">
        <f ca="1">IF(COUNTIF(AL$5:AL192,AL192)=1,"-","Dup")</f>
        <v>-</v>
      </c>
      <c r="AN192" s="9"/>
      <c r="AO192" s="14"/>
      <c r="AP192" s="14"/>
      <c r="AQ192" s="14"/>
      <c r="AR192" s="14"/>
      <c r="AS192" s="14"/>
      <c r="AT192" s="14"/>
      <c r="AU192" s="563"/>
      <c r="AV192" s="563"/>
      <c r="AW192" s="9"/>
      <c r="AX192" s="14"/>
      <c r="AY192" s="14"/>
      <c r="AZ192" s="14"/>
      <c r="BA192" s="14"/>
      <c r="BB192" s="14"/>
      <c r="BC192" s="14"/>
      <c r="BD192" s="14"/>
      <c r="BE192" s="9"/>
      <c r="BF192" s="14"/>
      <c r="BG192" s="14"/>
      <c r="BH192" s="14"/>
      <c r="BI192" s="14"/>
      <c r="BJ192" s="14"/>
      <c r="BK192" s="14"/>
      <c r="BL192" s="14"/>
      <c r="BM192" s="14"/>
      <c r="BN192" s="14"/>
      <c r="BO192" s="14"/>
      <c r="BP192" s="14"/>
      <c r="BQ192" s="9"/>
      <c r="BR192" s="14"/>
      <c r="BS192" s="14"/>
      <c r="BT192" s="14"/>
      <c r="BU192" s="14"/>
      <c r="BV192" s="14"/>
      <c r="BW192" s="14"/>
      <c r="BX192" s="14"/>
      <c r="BY192" s="14"/>
      <c r="BZ192" s="14"/>
      <c r="CA192" s="14"/>
      <c r="CB192" s="9"/>
      <c r="CC192" s="14"/>
      <c r="CD192" s="14"/>
      <c r="CE192" s="14"/>
      <c r="CF192" s="14"/>
      <c r="CG192" s="14"/>
      <c r="CH192" s="14"/>
      <c r="CI192" s="14"/>
      <c r="CJ192" s="14"/>
      <c r="CK192" s="14"/>
      <c r="CL192" s="14"/>
      <c r="CM192" s="14"/>
      <c r="CN192" s="9"/>
      <c r="CO192" s="14"/>
      <c r="CP192" s="14"/>
      <c r="CQ192" s="14"/>
      <c r="CR192" s="14"/>
      <c r="CS192" s="14"/>
      <c r="CT192" s="14"/>
      <c r="CU192" s="14"/>
      <c r="CV192" s="14"/>
      <c r="CW192" s="14"/>
      <c r="CX192" s="14"/>
      <c r="CY192" s="14"/>
      <c r="CZ192" s="14"/>
      <c r="DA192" s="14"/>
      <c r="DB192" s="14"/>
      <c r="DC192" s="14"/>
      <c r="DD192" s="14"/>
      <c r="DE192" s="14"/>
      <c r="DF192" s="14"/>
      <c r="DG192" s="14"/>
      <c r="DH192" s="14"/>
      <c r="DI192" s="14"/>
      <c r="DJ192" s="14"/>
      <c r="DK192" s="14"/>
      <c r="DL192" s="14"/>
      <c r="DM192" s="14"/>
      <c r="DN192" s="14"/>
      <c r="DO192" s="14"/>
      <c r="DP192" s="14"/>
      <c r="DQ192" s="14"/>
      <c r="DR192" s="14"/>
      <c r="DS192" s="14"/>
      <c r="DT192" s="14"/>
      <c r="DU192" s="14"/>
      <c r="DV192" s="14"/>
      <c r="DW192" s="14"/>
      <c r="DX192" s="14"/>
      <c r="DY192" s="14"/>
      <c r="DZ192" s="14"/>
      <c r="EA192" s="14"/>
      <c r="EB192" s="14"/>
      <c r="EC192" s="14"/>
      <c r="ED192" s="14"/>
      <c r="EE192" s="14"/>
      <c r="EF192" s="14"/>
      <c r="EG192" s="14"/>
      <c r="EH192" s="14"/>
      <c r="EI192" s="14"/>
      <c r="EJ192" s="14"/>
      <c r="EK192" s="14"/>
      <c r="EL192" s="14"/>
      <c r="EM192" s="14"/>
      <c r="EN192" s="14"/>
      <c r="EO192" s="14"/>
      <c r="EP192" s="14"/>
      <c r="EQ192" s="14"/>
      <c r="ER192" s="14"/>
      <c r="ES192" s="14"/>
      <c r="ET192" s="14"/>
      <c r="EU192" s="14"/>
      <c r="EV192" s="14"/>
      <c r="EW192" s="14"/>
      <c r="EX192" s="14"/>
      <c r="EY192" s="14"/>
      <c r="EZ192" s="14"/>
      <c r="FA192" s="14"/>
      <c r="FB192" s="14"/>
      <c r="FC192" s="14"/>
      <c r="FD192" s="14"/>
      <c r="FE192" s="14"/>
      <c r="FF192" s="14"/>
      <c r="FG192" s="14"/>
      <c r="FH192" s="14"/>
      <c r="FI192" s="14"/>
      <c r="FJ192" s="14"/>
      <c r="FK192" s="14"/>
      <c r="FL192" s="14"/>
      <c r="FM192" s="14"/>
      <c r="FN192" s="14"/>
      <c r="FO192" s="14"/>
      <c r="FP192" s="14"/>
      <c r="FQ192" s="14"/>
      <c r="FR192" s="14"/>
      <c r="FS192" s="14"/>
      <c r="FT192" s="14"/>
      <c r="FU192" s="14"/>
      <c r="FV192" s="14"/>
      <c r="FW192" s="14"/>
      <c r="FX192" s="14"/>
      <c r="FY192" s="14"/>
      <c r="FZ192" s="14"/>
      <c r="GA192" s="14"/>
      <c r="GB192" s="14"/>
      <c r="GC192" s="14"/>
      <c r="GD192" s="14"/>
      <c r="GE192" s="14"/>
      <c r="GF192" s="14"/>
      <c r="GG192" s="14"/>
      <c r="GH192" s="14"/>
      <c r="GI192" s="14"/>
      <c r="GJ192" s="14"/>
      <c r="GK192" s="14"/>
      <c r="GL192" s="14"/>
      <c r="GM192" s="14"/>
      <c r="GN192" s="14"/>
      <c r="GO192" s="14"/>
      <c r="GP192" s="14"/>
      <c r="GQ192" s="14"/>
      <c r="GR192" s="14"/>
      <c r="GS192" s="14"/>
      <c r="GT192" s="14"/>
      <c r="GU192" s="14"/>
      <c r="GV192" s="14"/>
      <c r="GW192" s="14"/>
      <c r="GX192" s="14"/>
      <c r="GY192" s="14"/>
      <c r="GZ192" s="14"/>
      <c r="HA192" s="14"/>
      <c r="HB192" s="14"/>
      <c r="HC192" s="14"/>
      <c r="HD192" s="14"/>
      <c r="HE192" s="14"/>
      <c r="HF192" s="14"/>
      <c r="HG192" s="14"/>
      <c r="HH192" s="14"/>
      <c r="HI192" s="14"/>
      <c r="HJ192" s="14"/>
      <c r="HK192" s="14"/>
      <c r="HL192" s="14"/>
      <c r="HM192" s="14"/>
      <c r="HN192" s="14"/>
      <c r="HO192" s="14"/>
      <c r="HP192" s="14"/>
      <c r="HQ192" s="14"/>
      <c r="HR192" s="14"/>
      <c r="HS192" s="14"/>
      <c r="HT192" s="14"/>
      <c r="HU192" s="14"/>
      <c r="HV192" s="14"/>
      <c r="HW192" s="14"/>
      <c r="HX192" s="14"/>
      <c r="HY192" s="14"/>
      <c r="HZ192" s="14"/>
      <c r="IA192" s="14"/>
      <c r="IB192" s="14"/>
      <c r="IC192" s="14"/>
      <c r="ID192" s="14"/>
      <c r="IE192" s="14"/>
      <c r="IF192" s="9"/>
      <c r="IG192" s="14"/>
      <c r="IH192" s="14"/>
      <c r="II192" s="14"/>
      <c r="IJ192" s="14"/>
      <c r="IK192" s="14"/>
      <c r="IL192" s="14"/>
      <c r="IM192" s="14"/>
      <c r="IN192" s="14"/>
      <c r="IO192" s="14"/>
      <c r="IP192" s="14"/>
      <c r="IQ192" s="14"/>
      <c r="IR192" s="14"/>
      <c r="IS192" s="14"/>
      <c r="IT192" s="14"/>
      <c r="IU192" s="14"/>
      <c r="IV192" s="14"/>
      <c r="IW192" s="14"/>
      <c r="IX192" s="14"/>
      <c r="IY192" s="14"/>
      <c r="IZ192" s="14"/>
      <c r="JA192" s="14"/>
      <c r="JB192" s="14"/>
      <c r="JC192" s="14"/>
      <c r="JD192" s="14"/>
      <c r="JE192" s="14"/>
      <c r="JF192" s="14"/>
      <c r="JG192" s="14"/>
      <c r="JH192" s="14"/>
      <c r="JI192" s="14"/>
      <c r="JJ192" s="14"/>
      <c r="JK192" s="14"/>
      <c r="JL192" s="14"/>
      <c r="JM192" s="14"/>
      <c r="JN192" s="14"/>
      <c r="JO192" s="9"/>
      <c r="JP192" s="14"/>
      <c r="JQ192" s="14"/>
      <c r="JR192" s="14"/>
      <c r="JS192" s="14"/>
      <c r="JT192" s="14"/>
      <c r="JU192" s="14"/>
      <c r="JV192" s="14"/>
      <c r="JW192" s="14"/>
      <c r="JX192" s="14"/>
      <c r="JY192" s="14"/>
      <c r="JZ192" s="14"/>
      <c r="KA192" s="14"/>
      <c r="KB192" s="14"/>
      <c r="KC192" s="14"/>
      <c r="KD192" s="14"/>
      <c r="KE192" s="14"/>
      <c r="KF192" s="14"/>
      <c r="KG192" s="14"/>
      <c r="KH192" s="14"/>
      <c r="KI192" s="14"/>
      <c r="KJ192" s="14"/>
      <c r="KK192" s="14"/>
      <c r="KL192" s="14"/>
      <c r="KM192" s="14"/>
      <c r="KN192" s="14"/>
      <c r="KO192" s="14"/>
      <c r="KP192" s="14"/>
      <c r="KQ192" s="14"/>
      <c r="KR192" s="14"/>
      <c r="KS192" s="14"/>
      <c r="KT192" s="14"/>
      <c r="KU192" s="14"/>
      <c r="KV192" s="14"/>
      <c r="KW192" s="14"/>
      <c r="KX192" s="14"/>
      <c r="KY192" s="14"/>
      <c r="KZ192" s="14"/>
      <c r="LA192" s="14"/>
      <c r="LB192" s="14"/>
      <c r="LC192" s="14"/>
      <c r="LD192" s="14"/>
      <c r="LE192" s="14"/>
      <c r="LF192" s="14"/>
      <c r="LG192" s="14"/>
      <c r="LH192" s="14"/>
      <c r="LI192" s="14"/>
      <c r="LJ192" s="14"/>
      <c r="LK192" s="14"/>
      <c r="LL192" s="14"/>
      <c r="LM192" s="14"/>
      <c r="LN192" s="14"/>
      <c r="LO192" s="14"/>
      <c r="LP192" s="14"/>
      <c r="LQ192" s="14"/>
      <c r="LR192" s="14"/>
      <c r="LS192" s="14"/>
      <c r="LT192" s="9"/>
      <c r="LU192" s="14"/>
      <c r="LV192" s="14"/>
      <c r="LW192" s="14"/>
      <c r="LX192" s="14"/>
      <c r="LY192" s="14"/>
      <c r="LZ192" s="14"/>
      <c r="MA192" s="14"/>
      <c r="MB192" s="14"/>
      <c r="MC192" s="14"/>
      <c r="MD192" s="14"/>
      <c r="ME192" s="14"/>
      <c r="MF192" s="14"/>
      <c r="MG192" s="14"/>
      <c r="MH192" s="14"/>
      <c r="MI192" s="14"/>
      <c r="MJ192" s="14"/>
      <c r="MK192" s="14"/>
      <c r="ML192" s="14"/>
      <c r="MM192" s="14"/>
      <c r="MN192" s="9"/>
      <c r="MO192" s="14"/>
      <c r="MP192" s="14"/>
      <c r="MQ192" s="14"/>
      <c r="MR192" s="14"/>
      <c r="MS192" s="14"/>
      <c r="MT192" s="14"/>
      <c r="MU192" s="14"/>
      <c r="MV192" s="14"/>
      <c r="MW192" s="14"/>
      <c r="MX192" s="14"/>
      <c r="MY192" s="14"/>
      <c r="MZ192" s="14"/>
      <c r="NA192" s="14"/>
      <c r="NB192" s="14"/>
      <c r="NC192" s="14"/>
      <c r="ND192" s="14"/>
      <c r="NE192" s="14"/>
      <c r="NF192" s="14"/>
      <c r="NG192" s="14"/>
      <c r="NH192" s="14"/>
      <c r="NI192" s="14"/>
      <c r="NJ192" s="14"/>
      <c r="NK192" s="14"/>
      <c r="NL192" s="14"/>
      <c r="NM192" s="14"/>
      <c r="NN192" s="14"/>
      <c r="NO192" s="14"/>
      <c r="NP192" s="14"/>
      <c r="NQ192" s="14"/>
      <c r="NR192" s="14"/>
      <c r="NS192" s="14"/>
      <c r="NT192" s="14"/>
      <c r="NU192" s="14"/>
      <c r="NV192" s="14"/>
      <c r="NW192" s="14"/>
      <c r="NX192" s="14"/>
      <c r="NY192" s="14"/>
      <c r="NZ192" s="14"/>
      <c r="OA192" s="14"/>
      <c r="OB192" s="14"/>
      <c r="OC192" s="14"/>
      <c r="OD192" s="14"/>
      <c r="OE192" s="14"/>
      <c r="OF192" s="14"/>
      <c r="OG192" s="14"/>
      <c r="OH192" s="14"/>
      <c r="OI192" s="14"/>
      <c r="OJ192" s="14"/>
      <c r="OK192" s="14"/>
      <c r="OL192" s="14"/>
      <c r="OM192" s="14"/>
      <c r="ON192" s="14"/>
      <c r="OO192" s="14"/>
      <c r="OP192" s="14"/>
      <c r="OQ192" s="14"/>
      <c r="OR192" s="14"/>
      <c r="OS192" s="14"/>
      <c r="OT192" s="14"/>
      <c r="OU192" s="24">
        <v>0</v>
      </c>
    </row>
    <row r="193" spans="1:411">
      <c r="A193" s="21">
        <f>ROW(A193)-5</f>
        <v>188</v>
      </c>
      <c r="B193" s="21"/>
      <c r="D193" s="515"/>
      <c r="E193" t="b">
        <v>0</v>
      </c>
      <c r="G193" s="32" t="s">
        <v>1019</v>
      </c>
      <c r="M193">
        <v>1</v>
      </c>
      <c r="N193">
        <v>1</v>
      </c>
      <c r="O193">
        <v>2</v>
      </c>
      <c r="P193">
        <v>1</v>
      </c>
      <c r="Q193">
        <v>1</v>
      </c>
      <c r="R193">
        <v>1</v>
      </c>
      <c r="S193">
        <v>1</v>
      </c>
      <c r="T193">
        <v>1</v>
      </c>
      <c r="U193" s="218"/>
      <c r="V193" s="218"/>
      <c r="W193">
        <v>0</v>
      </c>
      <c r="X193" s="218"/>
      <c r="Y193" s="218">
        <v>0</v>
      </c>
      <c r="Z193" s="218">
        <v>0</v>
      </c>
      <c r="AA193" s="218">
        <v>0</v>
      </c>
      <c r="AB193" s="218">
        <v>0</v>
      </c>
      <c r="AC193" s="218">
        <v>0</v>
      </c>
      <c r="AD193" s="218">
        <v>0</v>
      </c>
      <c r="AE193" s="218">
        <v>0</v>
      </c>
      <c r="AL193" s="233" t="s">
        <v>848</v>
      </c>
      <c r="AM193" s="9" t="str">
        <f ca="1">IF(COUNTIF(AL$5:AL193,AL193)=1,"-","Dup")</f>
        <v>Dup</v>
      </c>
      <c r="AN193" s="9"/>
      <c r="AO193" s="515"/>
      <c r="AP193" s="515"/>
      <c r="AQ193" s="515"/>
      <c r="AR193" s="515"/>
      <c r="AS193" s="515"/>
      <c r="AT193" s="515"/>
      <c r="AU193" s="563"/>
      <c r="AV193" s="563"/>
      <c r="AW193" s="9"/>
      <c r="AX193" s="515"/>
      <c r="AY193" s="515"/>
      <c r="AZ193" s="515"/>
      <c r="BA193" s="515"/>
      <c r="BB193" s="515"/>
      <c r="BC193" s="515"/>
      <c r="BD193" s="515"/>
      <c r="BE193" s="9"/>
      <c r="BF193" s="515"/>
      <c r="BG193" s="515"/>
      <c r="BH193" s="515"/>
      <c r="BI193" s="515"/>
      <c r="BJ193" s="515"/>
      <c r="BK193" s="515"/>
      <c r="BL193" s="515"/>
      <c r="BM193" s="515"/>
      <c r="BN193" s="515"/>
      <c r="BO193" s="515"/>
      <c r="BP193" s="515"/>
      <c r="BQ193" s="9"/>
      <c r="BR193" s="515"/>
      <c r="BS193" s="515"/>
      <c r="BT193" s="515"/>
      <c r="BU193" s="515"/>
      <c r="BV193" s="515"/>
      <c r="BW193" s="515"/>
      <c r="BX193" s="515"/>
      <c r="BY193" s="515"/>
      <c r="BZ193" s="515"/>
      <c r="CA193" s="515"/>
      <c r="CB193" s="9"/>
      <c r="CC193" s="515"/>
      <c r="CD193" s="515"/>
      <c r="CE193" s="515"/>
      <c r="CF193" s="515"/>
      <c r="CG193" s="515"/>
      <c r="CH193" s="515"/>
      <c r="CI193" s="515"/>
      <c r="CJ193" s="515"/>
      <c r="CK193" s="515"/>
      <c r="CL193" s="515"/>
      <c r="CM193" s="515"/>
      <c r="CN193" s="9"/>
      <c r="CO193" s="515"/>
      <c r="CP193" s="515"/>
      <c r="CQ193" s="515"/>
      <c r="CR193" s="515"/>
      <c r="CS193" s="515"/>
      <c r="CT193" s="515"/>
      <c r="CU193" s="515"/>
      <c r="CV193" s="515"/>
      <c r="CW193" s="515"/>
      <c r="CX193" s="515"/>
      <c r="CY193" s="515"/>
      <c r="CZ193" s="515"/>
      <c r="DA193" s="515"/>
      <c r="DB193" s="515"/>
      <c r="DC193" s="515"/>
      <c r="DD193" s="515"/>
      <c r="DE193" s="515"/>
      <c r="DF193" s="515"/>
      <c r="DG193" s="515"/>
      <c r="DH193" s="515"/>
      <c r="DI193" s="515"/>
      <c r="DJ193" s="515"/>
      <c r="DK193" s="515"/>
      <c r="DL193" s="515"/>
      <c r="DM193" s="515"/>
      <c r="DN193" s="515"/>
      <c r="DO193" s="515"/>
      <c r="DP193" s="515"/>
      <c r="DQ193" s="515"/>
      <c r="DR193" s="515"/>
      <c r="DS193" s="515"/>
      <c r="DT193" s="515"/>
      <c r="DU193" s="515"/>
      <c r="DV193" s="515"/>
      <c r="DW193" s="515"/>
      <c r="DX193" s="515"/>
      <c r="DY193" s="515"/>
      <c r="DZ193" s="515"/>
      <c r="EA193" s="515"/>
      <c r="EB193" s="515"/>
      <c r="EC193" s="515"/>
      <c r="ED193" s="516"/>
      <c r="EE193" s="515"/>
      <c r="EF193" s="515"/>
      <c r="EG193" s="515"/>
      <c r="EH193" s="515"/>
      <c r="EI193" s="515"/>
      <c r="EJ193" s="515"/>
      <c r="EK193" s="515"/>
      <c r="EL193" s="515"/>
      <c r="EM193" s="515"/>
      <c r="EN193" s="515"/>
      <c r="EO193" s="515"/>
      <c r="EP193" s="515"/>
      <c r="EQ193" s="515"/>
      <c r="ER193" s="515"/>
      <c r="ES193" s="515"/>
      <c r="ET193" s="515"/>
      <c r="EU193" s="515"/>
      <c r="EV193" s="515"/>
      <c r="EW193" s="515"/>
      <c r="EX193" s="515"/>
      <c r="EY193" s="515"/>
      <c r="EZ193" s="515"/>
      <c r="FA193" s="515"/>
      <c r="FB193" s="515"/>
      <c r="FC193" s="515"/>
      <c r="FD193" s="515"/>
      <c r="FE193" s="515"/>
      <c r="FF193" s="515"/>
      <c r="FG193" s="515"/>
      <c r="FH193" s="515"/>
      <c r="FI193" s="515"/>
      <c r="FJ193" s="515"/>
      <c r="FK193" s="515"/>
      <c r="FL193" s="515"/>
      <c r="FM193" s="515"/>
      <c r="FN193" s="515"/>
      <c r="FO193" s="515"/>
      <c r="FP193" s="515"/>
      <c r="FQ193" s="515"/>
      <c r="FR193" s="515"/>
      <c r="FS193" s="515"/>
      <c r="FT193" s="515"/>
      <c r="FU193" s="515"/>
      <c r="FV193" s="515"/>
      <c r="FW193" s="515"/>
      <c r="FX193" s="515"/>
      <c r="FY193" s="515"/>
      <c r="FZ193" s="515"/>
      <c r="GA193" s="515"/>
      <c r="GB193" s="515"/>
      <c r="GC193" s="515"/>
      <c r="GD193" s="515"/>
      <c r="GE193" s="515"/>
      <c r="GF193" s="515"/>
      <c r="GG193" s="515"/>
      <c r="GH193" s="515"/>
      <c r="GI193" s="515"/>
      <c r="GJ193" s="515"/>
      <c r="GK193" s="515"/>
      <c r="GL193" s="515"/>
      <c r="GM193" s="515"/>
      <c r="GN193" s="515"/>
      <c r="GO193" s="515"/>
      <c r="GP193" s="515"/>
      <c r="GQ193" s="515"/>
      <c r="GR193" s="515"/>
      <c r="GS193" s="515"/>
      <c r="GT193" s="515"/>
      <c r="GU193" s="515"/>
      <c r="GV193" s="515"/>
      <c r="GW193" s="515"/>
      <c r="GX193" s="515"/>
      <c r="GY193" s="515"/>
      <c r="GZ193" s="515"/>
      <c r="HA193" s="515"/>
      <c r="HB193" s="515"/>
      <c r="HC193" s="515"/>
      <c r="HD193" s="515"/>
      <c r="HE193" s="515"/>
      <c r="HF193" s="515"/>
      <c r="HG193" s="515"/>
      <c r="HH193" s="515"/>
      <c r="HI193" s="515"/>
      <c r="HJ193" s="515"/>
      <c r="HK193" s="515"/>
      <c r="HL193" s="515"/>
      <c r="HM193" s="515"/>
      <c r="HN193" s="515"/>
      <c r="HO193" s="515"/>
      <c r="HP193" s="515"/>
      <c r="HQ193" s="515"/>
      <c r="HR193" s="515"/>
      <c r="HS193" s="515"/>
      <c r="HT193" s="515"/>
      <c r="HU193" s="515"/>
      <c r="HV193" s="515"/>
      <c r="HW193" s="515"/>
      <c r="HX193" s="515"/>
      <c r="HY193" s="515"/>
      <c r="HZ193" s="515"/>
      <c r="IA193" s="515"/>
      <c r="IB193" s="515"/>
      <c r="IC193" s="515"/>
      <c r="ID193" s="515"/>
      <c r="IE193" s="515"/>
      <c r="IF193" s="9"/>
      <c r="IG193" s="515"/>
      <c r="IH193" s="515"/>
      <c r="II193" s="515"/>
      <c r="IJ193" s="515"/>
      <c r="IK193" s="515"/>
      <c r="IL193" s="515"/>
      <c r="IM193" s="515"/>
      <c r="IN193" s="515"/>
      <c r="IO193" s="515"/>
      <c r="IP193" s="515"/>
      <c r="IQ193" s="515"/>
      <c r="IR193" s="515"/>
      <c r="IS193" s="515"/>
      <c r="IT193" s="515"/>
      <c r="IU193" s="515"/>
      <c r="IV193" s="515"/>
      <c r="IW193" s="515"/>
      <c r="IX193" s="515"/>
      <c r="IY193" s="515"/>
      <c r="IZ193" s="515"/>
      <c r="JA193" s="515"/>
      <c r="JB193" s="515"/>
      <c r="JC193" s="515"/>
      <c r="JD193" s="515"/>
      <c r="JE193" s="515"/>
      <c r="JF193" s="515"/>
      <c r="JG193" s="515"/>
      <c r="JH193" s="515"/>
      <c r="JI193" s="515"/>
      <c r="JJ193" s="515"/>
      <c r="JK193" s="515"/>
      <c r="JL193" s="515"/>
      <c r="JM193" s="515"/>
      <c r="JN193" s="515"/>
      <c r="JO193" s="9"/>
      <c r="JP193" s="515"/>
      <c r="JQ193" s="515"/>
      <c r="JR193" s="515"/>
      <c r="JS193" s="515"/>
      <c r="JT193" s="515"/>
      <c r="JU193" s="515"/>
      <c r="JV193" s="515"/>
      <c r="JW193" s="515"/>
      <c r="JX193" s="515"/>
      <c r="JY193" s="515"/>
      <c r="JZ193" s="515"/>
      <c r="KA193" s="515"/>
      <c r="KB193" s="515"/>
      <c r="KC193" s="515"/>
      <c r="KD193" s="515"/>
      <c r="KE193" s="515"/>
      <c r="KF193" s="515"/>
      <c r="KG193" s="515"/>
      <c r="KH193" s="515"/>
      <c r="KI193" s="515"/>
      <c r="KJ193" s="515"/>
      <c r="KK193" s="515"/>
      <c r="KL193" s="515"/>
      <c r="KM193" s="515"/>
      <c r="KN193" s="515"/>
      <c r="KO193" s="515"/>
      <c r="KP193" s="515"/>
      <c r="KQ193" s="515"/>
      <c r="KR193" s="515"/>
      <c r="KS193" s="515"/>
      <c r="KT193" s="515"/>
      <c r="KU193" s="515"/>
      <c r="KV193" s="515"/>
      <c r="KW193" s="515"/>
      <c r="KX193" s="515"/>
      <c r="KY193" s="515"/>
      <c r="KZ193" s="515"/>
      <c r="LA193" s="515"/>
      <c r="LB193" s="515"/>
      <c r="LC193" s="515"/>
      <c r="LD193" s="515"/>
      <c r="LE193" s="515"/>
      <c r="LF193" s="515"/>
      <c r="LG193" s="515"/>
      <c r="LH193" s="515"/>
      <c r="LI193" s="515"/>
      <c r="LJ193" s="515"/>
      <c r="LK193" s="515"/>
      <c r="LL193" s="515"/>
      <c r="LM193" s="515"/>
      <c r="LN193" s="515"/>
      <c r="LO193" s="515"/>
      <c r="LP193" s="515"/>
      <c r="LQ193" s="515"/>
      <c r="LR193" s="515"/>
      <c r="LS193" s="515"/>
      <c r="LT193" s="9"/>
      <c r="LU193" s="515"/>
      <c r="LV193" s="515"/>
      <c r="LW193" s="515"/>
      <c r="LX193" s="515"/>
      <c r="LY193" s="515"/>
      <c r="LZ193" s="515"/>
      <c r="MA193" s="515"/>
      <c r="MB193" s="515"/>
      <c r="MC193" s="515"/>
      <c r="MD193" s="515"/>
      <c r="ME193" s="515"/>
      <c r="MF193" s="515"/>
      <c r="MG193" s="515"/>
      <c r="MH193" s="515"/>
      <c r="MI193" s="515"/>
      <c r="MJ193" s="515"/>
      <c r="MK193" s="515"/>
      <c r="ML193" s="515"/>
      <c r="MM193" s="515"/>
      <c r="MN193" s="9"/>
      <c r="MO193" s="515"/>
      <c r="MP193" s="515"/>
      <c r="MQ193" s="515"/>
      <c r="MR193" s="515"/>
      <c r="MS193" s="515"/>
      <c r="MT193" s="515"/>
      <c r="MU193" s="515"/>
      <c r="MV193" s="515"/>
      <c r="MW193" s="515"/>
      <c r="MX193" s="515"/>
      <c r="MY193" s="515"/>
      <c r="MZ193" s="515"/>
      <c r="NA193" s="515"/>
      <c r="NB193" s="515"/>
      <c r="NC193" s="515"/>
      <c r="ND193" s="515"/>
      <c r="NE193" s="515"/>
      <c r="NF193" s="515"/>
      <c r="NG193" s="515"/>
      <c r="NH193" s="515"/>
      <c r="NI193" s="515"/>
      <c r="NJ193" s="515"/>
      <c r="NK193" s="515"/>
      <c r="NL193" s="515"/>
      <c r="NM193" s="515"/>
      <c r="NN193" s="515"/>
      <c r="NO193" s="515"/>
      <c r="NP193" s="515"/>
      <c r="NQ193" s="515"/>
      <c r="NR193" s="515"/>
      <c r="NS193" s="515"/>
      <c r="NT193" s="515"/>
      <c r="NU193" s="515"/>
      <c r="NV193" s="515"/>
      <c r="NW193" s="515"/>
      <c r="NX193" s="515"/>
      <c r="NY193" s="515"/>
      <c r="NZ193" s="515"/>
      <c r="OA193" s="515"/>
      <c r="OB193" s="515"/>
      <c r="OC193" s="515"/>
      <c r="OD193" s="515"/>
      <c r="OE193" s="515"/>
      <c r="OF193" s="515"/>
      <c r="OG193" s="515"/>
      <c r="OH193" s="515"/>
      <c r="OI193" s="515"/>
      <c r="OJ193" s="515"/>
      <c r="OK193" s="515"/>
      <c r="OL193" s="515"/>
      <c r="OM193" s="515"/>
      <c r="ON193" s="515"/>
      <c r="OO193" s="515"/>
      <c r="OP193" s="515"/>
      <c r="OQ193" s="515"/>
      <c r="OR193" s="515"/>
      <c r="OS193" s="515"/>
      <c r="OT193" s="515"/>
      <c r="OU193" s="24">
        <v>0</v>
      </c>
    </row>
    <row r="194" spans="1:411" outlineLevel="1">
      <c r="A194" s="21">
        <f>ROW(A194)-5</f>
        <v>189</v>
      </c>
      <c r="B194" s="21"/>
      <c r="D194" s="14"/>
      <c r="E194" t="b">
        <v>0</v>
      </c>
      <c r="G194" s="32" t="s">
        <v>1020</v>
      </c>
      <c r="M194">
        <v>4</v>
      </c>
      <c r="N194">
        <v>3</v>
      </c>
      <c r="O194">
        <v>2</v>
      </c>
      <c r="P194">
        <v>3</v>
      </c>
      <c r="Q194">
        <v>4</v>
      </c>
      <c r="R194">
        <v>3</v>
      </c>
      <c r="S194">
        <v>4</v>
      </c>
      <c r="T194">
        <v>4</v>
      </c>
      <c r="U194" s="218"/>
      <c r="V194" s="218"/>
      <c r="W194">
        <v>0</v>
      </c>
      <c r="X194" s="218"/>
      <c r="Y194" s="218">
        <v>0</v>
      </c>
      <c r="Z194" s="218">
        <v>0</v>
      </c>
      <c r="AA194" s="218">
        <v>0</v>
      </c>
      <c r="AB194" s="218">
        <v>3</v>
      </c>
      <c r="AC194" s="218">
        <v>5</v>
      </c>
      <c r="AD194" s="218">
        <v>5</v>
      </c>
      <c r="AE194" s="218">
        <v>5</v>
      </c>
      <c r="AL194" s="559" t="s">
        <v>1831</v>
      </c>
      <c r="AM194" s="9" t="str">
        <f ca="1">IF(COUNTIF(AL$5:AL194,AL194)=1,"-","Dup")</f>
        <v>-</v>
      </c>
      <c r="AN194" s="9"/>
      <c r="AO194" s="14"/>
      <c r="AP194" s="14"/>
      <c r="AQ194" s="14"/>
      <c r="AR194" s="14"/>
      <c r="AS194" s="14"/>
      <c r="AT194" s="14"/>
      <c r="AU194" s="563"/>
      <c r="AV194" s="563"/>
      <c r="AW194" s="9"/>
      <c r="AX194" s="14"/>
      <c r="AY194" s="14"/>
      <c r="AZ194" s="14"/>
      <c r="BA194" s="14"/>
      <c r="BB194" s="14"/>
      <c r="BC194" s="14"/>
      <c r="BD194" s="14"/>
      <c r="BE194" s="9"/>
      <c r="BF194" s="14"/>
      <c r="BG194" s="14"/>
      <c r="BH194" s="14"/>
      <c r="BI194" s="14"/>
      <c r="BJ194" s="14"/>
      <c r="BK194" s="14"/>
      <c r="BL194" s="14"/>
      <c r="BM194" s="14"/>
      <c r="BN194" s="14"/>
      <c r="BO194" s="14"/>
      <c r="BP194" s="14"/>
      <c r="BQ194" s="9"/>
      <c r="BR194" s="14"/>
      <c r="BS194" s="14"/>
      <c r="BT194" s="14"/>
      <c r="BU194" s="14"/>
      <c r="BV194" s="14"/>
      <c r="BW194" s="14"/>
      <c r="BX194" s="14"/>
      <c r="BY194" s="14"/>
      <c r="BZ194" s="14"/>
      <c r="CA194" s="14"/>
      <c r="CB194" s="9"/>
      <c r="CC194" s="14"/>
      <c r="CD194" s="14"/>
      <c r="CE194" s="14"/>
      <c r="CF194" s="14"/>
      <c r="CG194" s="14"/>
      <c r="CH194" s="153"/>
      <c r="CI194" s="14"/>
      <c r="CJ194" s="14"/>
      <c r="CK194" s="14"/>
      <c r="CL194" s="14"/>
      <c r="CM194" s="14"/>
      <c r="CN194" s="9"/>
      <c r="CO194" s="14"/>
      <c r="CP194" s="14"/>
      <c r="CQ194" s="14"/>
      <c r="CR194" s="14"/>
      <c r="CS194" s="14"/>
      <c r="CT194" s="14"/>
      <c r="CU194" s="14"/>
      <c r="CV194" s="14"/>
      <c r="CW194" s="14"/>
      <c r="CX194" s="14"/>
      <c r="CY194" s="14"/>
      <c r="CZ194" s="14"/>
      <c r="DA194" s="14"/>
      <c r="DB194" s="14"/>
      <c r="DC194" s="14"/>
      <c r="DD194" s="14"/>
      <c r="DE194" s="14"/>
      <c r="DF194" s="14"/>
      <c r="DG194" s="14"/>
      <c r="DH194" s="14"/>
      <c r="DI194" s="14"/>
      <c r="DJ194" s="14"/>
      <c r="DK194" s="14"/>
      <c r="DL194" s="14"/>
      <c r="DM194" s="14"/>
      <c r="DN194" s="14"/>
      <c r="DO194" s="14"/>
      <c r="DP194" s="14"/>
      <c r="DQ194" s="14"/>
      <c r="DR194" s="14"/>
      <c r="DS194" s="14"/>
      <c r="DT194" s="14"/>
      <c r="DU194" s="14"/>
      <c r="DV194" s="14"/>
      <c r="DW194" s="14"/>
      <c r="DX194" s="14"/>
      <c r="DY194" s="14"/>
      <c r="DZ194" s="14"/>
      <c r="EA194" s="14"/>
      <c r="EB194" s="14"/>
      <c r="EC194" s="14"/>
      <c r="ED194" s="322"/>
      <c r="EE194" s="14"/>
      <c r="EF194" s="14"/>
      <c r="EG194" s="14"/>
      <c r="EH194" s="14"/>
      <c r="EI194" s="14"/>
      <c r="EJ194" s="14"/>
      <c r="EK194" s="14"/>
      <c r="EL194" s="14"/>
      <c r="EM194" s="14"/>
      <c r="EN194" s="14"/>
      <c r="EO194" s="14"/>
      <c r="EP194" s="14"/>
      <c r="EQ194" s="14"/>
      <c r="ER194" s="14"/>
      <c r="ES194" s="14"/>
      <c r="ET194" s="14"/>
      <c r="EU194" s="14"/>
      <c r="EV194" s="14"/>
      <c r="EW194" s="14"/>
      <c r="EX194" s="14"/>
      <c r="EY194" s="14"/>
      <c r="EZ194" s="14"/>
      <c r="FA194" s="14"/>
      <c r="FB194" s="14"/>
      <c r="FC194" s="14"/>
      <c r="FD194" s="14"/>
      <c r="FE194" s="14"/>
      <c r="FF194" s="14"/>
      <c r="FG194" s="14"/>
      <c r="FH194" s="14"/>
      <c r="FI194" s="14"/>
      <c r="FJ194" s="14"/>
      <c r="FK194" s="14"/>
      <c r="FL194" s="14"/>
      <c r="FM194" s="14"/>
      <c r="FN194" s="14"/>
      <c r="FO194" s="14"/>
      <c r="FP194" s="14"/>
      <c r="FQ194" s="14"/>
      <c r="FR194" s="14"/>
      <c r="FS194" s="14"/>
      <c r="FT194" s="14"/>
      <c r="FU194" s="14"/>
      <c r="FV194" s="14"/>
      <c r="FW194" s="14"/>
      <c r="FX194" s="14"/>
      <c r="FY194" s="14"/>
      <c r="FZ194" s="14"/>
      <c r="GA194" s="14"/>
      <c r="GB194" s="14"/>
      <c r="GC194" s="14"/>
      <c r="GD194" s="14"/>
      <c r="GE194" s="14"/>
      <c r="GF194" s="14"/>
      <c r="GG194" s="14"/>
      <c r="GH194" s="14"/>
      <c r="GI194" s="14"/>
      <c r="GJ194" s="14"/>
      <c r="GK194" s="14"/>
      <c r="GL194" s="14"/>
      <c r="GM194" s="14"/>
      <c r="GN194" s="14"/>
      <c r="GO194" s="14"/>
      <c r="GP194" s="14"/>
      <c r="GQ194" s="14"/>
      <c r="GR194" s="14"/>
      <c r="GS194" s="14"/>
      <c r="GT194" s="14"/>
      <c r="GU194" s="14"/>
      <c r="GV194" s="14"/>
      <c r="GW194" s="14"/>
      <c r="GX194" s="14"/>
      <c r="GY194" s="14"/>
      <c r="GZ194" s="14"/>
      <c r="HA194" s="14"/>
      <c r="HB194" s="14"/>
      <c r="HC194" s="14"/>
      <c r="HD194" s="14"/>
      <c r="HE194" s="14"/>
      <c r="HF194" s="14"/>
      <c r="HG194" s="14"/>
      <c r="HH194" s="14"/>
      <c r="HI194" s="14"/>
      <c r="HJ194" s="14"/>
      <c r="HK194" s="14"/>
      <c r="HL194" s="14"/>
      <c r="HM194" s="14"/>
      <c r="HN194" s="14"/>
      <c r="HO194" s="14"/>
      <c r="HP194" s="14"/>
      <c r="HQ194" s="14"/>
      <c r="HR194" s="14"/>
      <c r="HS194" s="14"/>
      <c r="HT194" s="14"/>
      <c r="HU194" s="14"/>
      <c r="HV194" s="14"/>
      <c r="HW194" s="14"/>
      <c r="HX194" s="14"/>
      <c r="HY194" s="14"/>
      <c r="HZ194" s="14"/>
      <c r="IA194" s="14"/>
      <c r="IB194" s="14"/>
      <c r="IC194" s="14"/>
      <c r="ID194" s="14"/>
      <c r="IE194" s="14"/>
      <c r="IF194" s="9"/>
      <c r="IG194" s="14"/>
      <c r="IH194" s="14"/>
      <c r="II194" s="14"/>
      <c r="IJ194" s="14"/>
      <c r="IK194" s="14"/>
      <c r="IL194" s="14"/>
      <c r="IM194" s="14"/>
      <c r="IN194" s="14"/>
      <c r="IO194" s="14"/>
      <c r="IP194" s="14"/>
      <c r="IQ194" s="14"/>
      <c r="IR194" s="14"/>
      <c r="IS194" s="14"/>
      <c r="IT194" s="14"/>
      <c r="IU194" s="14"/>
      <c r="IV194" s="14"/>
      <c r="IW194" s="14"/>
      <c r="IX194" s="14"/>
      <c r="IY194" s="14"/>
      <c r="IZ194" s="14"/>
      <c r="JA194" s="14"/>
      <c r="JB194" s="14"/>
      <c r="JC194" s="14"/>
      <c r="JD194" s="14"/>
      <c r="JE194" s="14"/>
      <c r="JF194" s="14"/>
      <c r="JG194" s="14"/>
      <c r="JH194" s="14"/>
      <c r="JI194" s="14"/>
      <c r="JJ194" s="14"/>
      <c r="JK194" s="14"/>
      <c r="JL194" s="14"/>
      <c r="JM194" s="14"/>
      <c r="JN194" s="14"/>
      <c r="JO194" s="9"/>
      <c r="JP194" s="14"/>
      <c r="JQ194" s="14"/>
      <c r="JR194" s="14"/>
      <c r="JS194" s="14"/>
      <c r="JT194" s="14"/>
      <c r="JU194" s="14"/>
      <c r="JV194" s="14"/>
      <c r="JW194" s="14"/>
      <c r="JX194" s="14"/>
      <c r="JY194" s="14"/>
      <c r="JZ194" s="14"/>
      <c r="KA194" s="14"/>
      <c r="KB194" s="14"/>
      <c r="KC194" s="14"/>
      <c r="KD194" s="14"/>
      <c r="KE194" s="14"/>
      <c r="KF194" s="14"/>
      <c r="KG194" s="14"/>
      <c r="KH194" s="14"/>
      <c r="KI194" s="14"/>
      <c r="KJ194" s="14"/>
      <c r="KK194" s="14"/>
      <c r="KL194" s="14"/>
      <c r="KM194" s="14"/>
      <c r="KN194" s="14"/>
      <c r="KO194" s="14"/>
      <c r="KP194" s="14"/>
      <c r="KQ194" s="14"/>
      <c r="KR194" s="14"/>
      <c r="KS194" s="14"/>
      <c r="KT194" s="14"/>
      <c r="KU194" s="14"/>
      <c r="KV194" s="14"/>
      <c r="KW194" s="14"/>
      <c r="KX194" s="14"/>
      <c r="KY194" s="14"/>
      <c r="KZ194" s="14"/>
      <c r="LA194" s="14"/>
      <c r="LB194" s="14"/>
      <c r="LC194" s="14"/>
      <c r="LD194" s="14"/>
      <c r="LE194" s="14"/>
      <c r="LF194" s="14"/>
      <c r="LG194" s="14"/>
      <c r="LH194" s="14"/>
      <c r="LI194" s="14"/>
      <c r="LJ194" s="14"/>
      <c r="LK194" s="14"/>
      <c r="LL194" s="14"/>
      <c r="LM194" s="14"/>
      <c r="LN194" s="14"/>
      <c r="LO194" s="14"/>
      <c r="LP194" s="14"/>
      <c r="LQ194" s="14"/>
      <c r="LR194" s="14"/>
      <c r="LS194" s="14"/>
      <c r="LT194" s="9"/>
      <c r="LU194" s="14"/>
      <c r="LV194" s="14"/>
      <c r="LW194" s="14"/>
      <c r="LX194" s="14"/>
      <c r="LY194" s="14"/>
      <c r="LZ194" s="14"/>
      <c r="MA194" s="14"/>
      <c r="MB194" s="14"/>
      <c r="MC194" s="14"/>
      <c r="MD194" s="14"/>
      <c r="ME194" s="14"/>
      <c r="MF194" s="14"/>
      <c r="MG194" s="14"/>
      <c r="MH194" s="14"/>
      <c r="MI194" s="14"/>
      <c r="MJ194" s="14"/>
      <c r="MK194" s="14"/>
      <c r="ML194" s="14"/>
      <c r="MM194" s="14"/>
      <c r="MN194" s="9"/>
      <c r="MO194" s="14"/>
      <c r="MP194" s="14"/>
      <c r="MQ194" s="14"/>
      <c r="MR194" s="14"/>
      <c r="MS194" s="14"/>
      <c r="MT194" s="14"/>
      <c r="MU194" s="14"/>
      <c r="MV194" s="14"/>
      <c r="MW194" s="14"/>
      <c r="MX194" s="14"/>
      <c r="MY194" s="14"/>
      <c r="MZ194" s="14"/>
      <c r="NA194" s="14"/>
      <c r="NB194" s="14"/>
      <c r="NC194" s="14"/>
      <c r="ND194" s="14"/>
      <c r="NE194" s="14"/>
      <c r="NF194" s="14"/>
      <c r="NG194" s="14"/>
      <c r="NH194" s="14"/>
      <c r="NI194" s="14"/>
      <c r="NJ194" s="14"/>
      <c r="NK194" s="14"/>
      <c r="NL194" s="14"/>
      <c r="NM194" s="14"/>
      <c r="NN194" s="14"/>
      <c r="NO194" s="14"/>
      <c r="NP194" s="14"/>
      <c r="NQ194" s="14"/>
      <c r="NR194" s="14"/>
      <c r="NS194" s="14"/>
      <c r="NT194" s="14"/>
      <c r="NU194" s="14"/>
      <c r="NV194" s="14"/>
      <c r="NW194" s="14"/>
      <c r="NX194" s="14"/>
      <c r="NY194" s="14"/>
      <c r="NZ194" s="14"/>
      <c r="OA194" s="14"/>
      <c r="OB194" s="14"/>
      <c r="OC194" s="14"/>
      <c r="OD194" s="14"/>
      <c r="OE194" s="14"/>
      <c r="OF194" s="14"/>
      <c r="OG194" s="14"/>
      <c r="OH194" s="14"/>
      <c r="OI194" s="14"/>
      <c r="OJ194" s="14"/>
      <c r="OK194" s="14"/>
      <c r="OL194" s="14"/>
      <c r="OM194" s="14"/>
      <c r="ON194" s="14"/>
      <c r="OO194" s="14"/>
      <c r="OP194" s="14"/>
      <c r="OQ194" s="14"/>
      <c r="OR194" s="14"/>
      <c r="OS194" s="14"/>
      <c r="OT194" s="14"/>
      <c r="OU194" s="24">
        <v>0</v>
      </c>
    </row>
    <row r="195" spans="1:411" outlineLevel="1">
      <c r="A195" s="21">
        <f t="shared" si="158"/>
        <v>190</v>
      </c>
      <c r="B195" s="21">
        <f>$A$14</f>
        <v>9</v>
      </c>
      <c r="C195">
        <v>2031</v>
      </c>
      <c r="D195" s="144" t="str">
        <f t="shared" ref="D195" si="1550">INDEX(i.Region_Desc,$K195,1)</f>
        <v>GSM</v>
      </c>
      <c r="E195" t="b">
        <f>NOT($IH195)</f>
        <v>1</v>
      </c>
      <c r="F195" t="b">
        <v>0</v>
      </c>
      <c r="G195" t="b">
        <f>E195</f>
        <v>1</v>
      </c>
      <c r="H195" s="29">
        <v>1</v>
      </c>
      <c r="I195" s="29">
        <v>1</v>
      </c>
      <c r="J195" s="29" t="str">
        <f>""</f>
        <v/>
      </c>
      <c r="K195" s="29">
        <f>d.Region</f>
        <v>2</v>
      </c>
      <c r="L195" s="29">
        <v>2</v>
      </c>
      <c r="M195" s="29">
        <v>2</v>
      </c>
      <c r="N195" s="29">
        <v>3</v>
      </c>
      <c r="O195" s="29">
        <v>1</v>
      </c>
      <c r="P195" s="29">
        <v>1</v>
      </c>
      <c r="Q195" s="29">
        <v>2</v>
      </c>
      <c r="R195" s="29">
        <v>1</v>
      </c>
      <c r="S195" s="29">
        <v>1</v>
      </c>
      <c r="T195" s="29">
        <v>1</v>
      </c>
      <c r="U195" s="218"/>
      <c r="V195" s="218"/>
      <c r="W195" s="29">
        <v>0</v>
      </c>
      <c r="X195" s="218"/>
      <c r="Y195" s="218"/>
      <c r="Z195" s="218"/>
      <c r="AA195" s="218"/>
      <c r="AB195" s="218"/>
      <c r="AC195" s="218"/>
      <c r="AD195" s="218"/>
      <c r="AE195" s="218"/>
      <c r="AF195" s="144">
        <f>INDEX(CHOOSE($N195,DataAutumn!i.AdultDrys,DataWinter!i.AdultDrys,DataSpring!i.AdultDrys),1,$M195)</f>
        <v>3</v>
      </c>
      <c r="AG195" s="5">
        <f t="shared" ref="AG195:AH195" si="1551">INDEX(i.FlkStrctr,$M195,AG$7)</f>
        <v>2</v>
      </c>
      <c r="AH195" s="5">
        <f t="shared" si="1551"/>
        <v>0</v>
      </c>
      <c r="AI195" s="5">
        <f t="shared" ref="AI195" si="1552">INDEX(i.StdELMan,($K195-1)*12+($M195-1)*3+$N195,AI$7)</f>
        <v>1</v>
      </c>
      <c r="AJ195" s="218"/>
      <c r="AK195" s="218"/>
      <c r="AL195" s="365" t="str">
        <f ca="1">TEXT(LEFT(OFFSET(AL195,-1,0),5)+1,"00000")&amp;MID(OFFSET(AL195,-1,0),6,FIND(" ",OFFSET(AL195,-1,0),7)-5)
&amp; $D195           &amp; " Day"&amp;INDEX(i.DOY,$N195,1)              &amp; IF($IG195=0," FWM","")&amp;IF($IG195=1," MWM","")&amp;IF($IG195=5," Mat","")&amp;IF($IH195=TRUE,"&amp;BBT","    ")
&amp;INDEX(DataMaster!$B$98:$B$105,$Q195,0)    &amp; " WP"&amp;TEXT($MC195*100,"000p")           &amp; " MP"&amp;TEXT($MD195*100,"000p")           &amp; " GP"&amp;TEXT($MM195*100,"000p")
&amp; " (F"&amp;3+COUNTIF($CV195:$CY195,TRUE)&amp;3&amp;"N"&amp;$DM195&amp;$DN195&amp;")"</f>
        <v>00001 SE_create_ashley_lw GSM Day204 MWM    Only export WP100p MP100p GP100p (F33N11)</v>
      </c>
      <c r="AM195" s="9" t="str">
        <f ca="1">IF(COUNTIF(AL$5:AL195,AL195)=1,"-","Dup")</f>
        <v>-</v>
      </c>
      <c r="AN195" s="9"/>
      <c r="AO195" s="12" t="b">
        <v>1</v>
      </c>
      <c r="AP195" s="12" t="b">
        <v>1</v>
      </c>
      <c r="AQ195" s="12" t="b">
        <v>1</v>
      </c>
      <c r="AR195" s="12" t="b">
        <v>1</v>
      </c>
      <c r="AS195" s="12" t="b">
        <v>1</v>
      </c>
      <c r="AT195" s="12" t="b">
        <v>1</v>
      </c>
      <c r="AU195" s="12" t="b">
        <v>1</v>
      </c>
      <c r="AV195" s="12" t="b">
        <v>1</v>
      </c>
      <c r="AW195" s="9"/>
      <c r="AX195" s="5" t="b">
        <f t="shared" ref="AX195:BC195" si="1553">INDEX(i.model_structure,$H195,AX$7)</f>
        <v>1</v>
      </c>
      <c r="AY195" s="5" t="str">
        <f t="shared" si="1553"/>
        <v>-</v>
      </c>
      <c r="AZ195" s="5" t="str">
        <f t="shared" si="1553"/>
        <v>-</v>
      </c>
      <c r="BA195" s="5" t="str">
        <f t="shared" si="1553"/>
        <v>-</v>
      </c>
      <c r="BB195" s="5" t="b">
        <f t="shared" si="1553"/>
        <v>0</v>
      </c>
      <c r="BC195" s="144">
        <f t="shared" si="1553"/>
        <v>0.25</v>
      </c>
      <c r="BD195" s="19" t="b">
        <f t="shared" ref="BD195" ca="1" si="1554">OFFSET(BD$5,$B195,0)</f>
        <v>1</v>
      </c>
      <c r="BE195" s="9"/>
      <c r="BF195" s="5" t="str">
        <f t="shared" ref="BF195" ca="1" si="1555">IF($M195&lt;&gt;4,OFFSET(BF$5,$B195,0),1)</f>
        <v>-</v>
      </c>
      <c r="BG195" s="19" t="str">
        <f t="shared" ref="BG195:BI195" ca="1" si="1556">OFFSET(BG$5,$B195,0)</f>
        <v>-</v>
      </c>
      <c r="BH195" s="19" t="str">
        <f t="shared" ca="1" si="1556"/>
        <v>-</v>
      </c>
      <c r="BI195" s="19" t="str">
        <f t="shared" ca="1" si="1556"/>
        <v>-</v>
      </c>
      <c r="BJ195" s="5" t="str">
        <f t="shared" ref="BJ195" ca="1" si="1557">IF($M195&lt;&gt;4,OFFSET(BJ$5,$B195,0),1)</f>
        <v>-</v>
      </c>
      <c r="BK195" s="19" t="str">
        <f t="shared" ref="BK195" ca="1" si="1558">OFFSET(BK$5,$B195,0)</f>
        <v>-</v>
      </c>
      <c r="BL195" s="5" t="str">
        <f t="shared" ref="BL195" ca="1" si="1559">IF($M195&lt;&gt;4,OFFSET(BL$5,$B195,0),1)</f>
        <v>-</v>
      </c>
      <c r="BM195" s="19" t="str">
        <f t="shared" ref="BM195:BO195" ca="1" si="1560">OFFSET(BM$5,$B195,0)</f>
        <v>-</v>
      </c>
      <c r="BN195" s="19" t="str">
        <f t="shared" ca="1" si="1560"/>
        <v>-</v>
      </c>
      <c r="BO195" s="19" t="str">
        <f t="shared" ca="1" si="1560"/>
        <v>-</v>
      </c>
      <c r="BP195" s="5" t="str">
        <f t="shared" ref="BP195" ca="1" si="1561">IF($M195&lt;&gt;4,OFFSET(BP$5,$B195,0),1)</f>
        <v>-</v>
      </c>
      <c r="BQ195" s="9"/>
      <c r="BR195" s="5" t="b">
        <f t="shared" ref="BR195" si="1562">$J195&lt;0</f>
        <v>0</v>
      </c>
      <c r="BS195" s="5" t="str">
        <f t="shared" ref="BS195" ca="1" si="1563">IF($J195="",BS$14,ABS($J195))</f>
        <v>-</v>
      </c>
      <c r="BT195" s="5" t="str">
        <f t="shared" ref="BT195:CA195" ca="1" si="1564">IF($J195="",BT$14,ABS($J195)=BT$7)</f>
        <v>-</v>
      </c>
      <c r="BU195" s="5" t="str">
        <f t="shared" ca="1" si="1564"/>
        <v>-</v>
      </c>
      <c r="BV195" s="5" t="str">
        <f t="shared" ca="1" si="1564"/>
        <v>-</v>
      </c>
      <c r="BW195" s="5" t="str">
        <f t="shared" ca="1" si="1564"/>
        <v>-</v>
      </c>
      <c r="BX195" s="5" t="str">
        <f t="shared" ca="1" si="1564"/>
        <v>-</v>
      </c>
      <c r="BY195" s="5" t="str">
        <f t="shared" ca="1" si="1564"/>
        <v>-</v>
      </c>
      <c r="BZ195" s="5" t="str">
        <f t="shared" ca="1" si="1564"/>
        <v>-</v>
      </c>
      <c r="CA195" s="5" t="str">
        <f t="shared" ca="1" si="1564"/>
        <v>-</v>
      </c>
      <c r="CB195" s="9"/>
      <c r="CC195" s="12" t="b">
        <v>1</v>
      </c>
      <c r="CD195" s="12" t="b">
        <v>0</v>
      </c>
      <c r="CE195" s="12" t="b">
        <v>1</v>
      </c>
      <c r="CF195" s="12">
        <f>VALUE($K195&amp;$M195&amp;$N195&amp;$Q195&amp;$S195&amp;"07")</f>
        <v>2232107</v>
      </c>
      <c r="CG195" s="144" t="b">
        <f>NOT(CE195)</f>
        <v>0</v>
      </c>
      <c r="CH195" s="12" t="s">
        <v>34</v>
      </c>
      <c r="CI195" s="12" t="b">
        <v>1</v>
      </c>
      <c r="CJ195" s="12">
        <v>203</v>
      </c>
      <c r="CK195" s="19" t="str">
        <f t="shared" ref="CK195:CM195" ca="1" si="1565">OFFSET(CK$5,$B195,0)</f>
        <v>-</v>
      </c>
      <c r="CL195" s="19">
        <f t="shared" ca="1" si="1565"/>
        <v>1</v>
      </c>
      <c r="CM195" s="19">
        <f t="shared" ca="1" si="1565"/>
        <v>1</v>
      </c>
      <c r="CN195" s="9"/>
      <c r="CO195" s="444">
        <f t="shared" ref="CO195:CQ195" si="1566">INDEX(i.UserPeriod0,$AI195,CO$7)</f>
        <v>652</v>
      </c>
      <c r="CP195" s="444">
        <f t="shared" si="1566"/>
        <v>686</v>
      </c>
      <c r="CQ195" s="444">
        <f t="shared" si="1566"/>
        <v>721</v>
      </c>
      <c r="CR195" s="152">
        <f t="shared" ref="CR195:CT195" si="1567">7*INDEX(i.end_joining,1,CR$7+($AI195-1)*3)</f>
        <v>378</v>
      </c>
      <c r="CS195" s="152">
        <f t="shared" si="1567"/>
        <v>413</v>
      </c>
      <c r="CT195" s="152">
        <f t="shared" si="1567"/>
        <v>448</v>
      </c>
      <c r="CU195" s="19" t="str">
        <f t="shared" ref="CU195:DJ195" ca="1" si="1568">OFFSET(CU$5,$B195,0)</f>
        <v>-</v>
      </c>
      <c r="CV195" s="19" t="str">
        <f t="shared" ca="1" si="1568"/>
        <v>-</v>
      </c>
      <c r="CW195" s="19" t="str">
        <f t="shared" ca="1" si="1568"/>
        <v>-</v>
      </c>
      <c r="CX195" s="19" t="str">
        <f t="shared" ca="1" si="1568"/>
        <v>-</v>
      </c>
      <c r="CY195" s="19" t="str">
        <f t="shared" ca="1" si="1568"/>
        <v>-</v>
      </c>
      <c r="CZ195" s="19" t="b">
        <f ca="1">OFFSET(CZ$5,$B195,0)</f>
        <v>1</v>
      </c>
      <c r="DA195" s="19">
        <f t="shared" ca="1" si="1568"/>
        <v>0</v>
      </c>
      <c r="DB195" s="19">
        <f t="shared" ca="1" si="1568"/>
        <v>0</v>
      </c>
      <c r="DC195" s="19">
        <f t="shared" ca="1" si="1568"/>
        <v>0</v>
      </c>
      <c r="DD195" s="19">
        <f t="shared" ca="1" si="1568"/>
        <v>0</v>
      </c>
      <c r="DE195" s="19">
        <f t="shared" ca="1" si="1568"/>
        <v>0</v>
      </c>
      <c r="DF195" s="19">
        <f t="shared" ca="1" si="1568"/>
        <v>0</v>
      </c>
      <c r="DG195" s="19">
        <f t="shared" ca="1" si="1568"/>
        <v>0</v>
      </c>
      <c r="DH195" s="19">
        <f t="shared" ca="1" si="1568"/>
        <v>0</v>
      </c>
      <c r="DI195" s="19">
        <f t="shared" ca="1" si="1568"/>
        <v>0</v>
      </c>
      <c r="DJ195" s="19">
        <f t="shared" ca="1" si="1568"/>
        <v>0</v>
      </c>
      <c r="DK195" s="19">
        <f t="shared" ref="DK195:ED195" ca="1" si="1569">OFFSET(DK$5,$B195,0)</f>
        <v>0</v>
      </c>
      <c r="DL195" s="19">
        <f t="shared" ca="1" si="1569"/>
        <v>0</v>
      </c>
      <c r="DM195" s="19">
        <f t="shared" ca="1" si="1569"/>
        <v>1</v>
      </c>
      <c r="DN195" s="19">
        <f t="shared" ca="1" si="1569"/>
        <v>1</v>
      </c>
      <c r="DO195" s="19">
        <f t="shared" ca="1" si="1569"/>
        <v>0</v>
      </c>
      <c r="DP195" s="19" t="str">
        <f t="shared" ca="1" si="1569"/>
        <v>-</v>
      </c>
      <c r="DQ195" s="19" t="str">
        <f t="shared" ca="1" si="1569"/>
        <v>-</v>
      </c>
      <c r="DR195" s="19" t="str">
        <f t="shared" ca="1" si="1569"/>
        <v>-</v>
      </c>
      <c r="DS195" s="19" t="str">
        <f t="shared" ca="1" si="1569"/>
        <v>-</v>
      </c>
      <c r="DT195" s="19" t="str">
        <f t="shared" ca="1" si="1569"/>
        <v>-</v>
      </c>
      <c r="DU195" s="19">
        <f t="shared" ca="1" si="1569"/>
        <v>0</v>
      </c>
      <c r="DV195" s="19" t="str">
        <f t="shared" ca="1" si="1569"/>
        <v>-</v>
      </c>
      <c r="DW195" s="19" t="str">
        <f t="shared" ca="1" si="1569"/>
        <v>-</v>
      </c>
      <c r="DX195" s="477">
        <v>1.3180000000000001</v>
      </c>
      <c r="DY195" s="477">
        <v>0.3</v>
      </c>
      <c r="DZ195" s="477">
        <v>0.28499999999999998</v>
      </c>
      <c r="EA195" s="477">
        <v>0.11600000000000001</v>
      </c>
      <c r="EB195" s="477">
        <v>0.22800000000000001</v>
      </c>
      <c r="EC195" s="477">
        <v>0.38</v>
      </c>
      <c r="ED195" s="19">
        <f t="shared" ca="1" si="1569"/>
        <v>0</v>
      </c>
      <c r="EE195" s="444">
        <f t="shared" ref="EE195:EF195" si="1570">IF(AND($N195=EE$11,$Y195&lt;&gt;0,$AI195=EE$12),INDEX(i.LTWFeedLevels,$Y195,MOD(EE$7-1,7)+1),0)</f>
        <v>0</v>
      </c>
      <c r="EF195" s="444">
        <f t="shared" si="1570"/>
        <v>0</v>
      </c>
      <c r="EG195" s="124">
        <f t="shared" ref="EG195:EV195" si="1571">IF(AND($K195=EG$9,$N195=EG$11,$AB195=EG$8,$AI195=EG$12,$Y195&lt;&gt;0),INDEX(i.FS_Strategy,$Y195,$AB195),0)</f>
        <v>0</v>
      </c>
      <c r="EH195" s="124">
        <f t="shared" si="1571"/>
        <v>0</v>
      </c>
      <c r="EI195" s="124">
        <f t="shared" si="1571"/>
        <v>0</v>
      </c>
      <c r="EJ195" s="124">
        <f t="shared" si="1571"/>
        <v>0</v>
      </c>
      <c r="EK195" s="124">
        <f t="shared" si="1571"/>
        <v>0</v>
      </c>
      <c r="EL195" s="124">
        <f t="shared" si="1571"/>
        <v>0</v>
      </c>
      <c r="EM195" s="124">
        <f t="shared" si="1571"/>
        <v>0</v>
      </c>
      <c r="EN195" s="124">
        <f t="shared" si="1571"/>
        <v>0</v>
      </c>
      <c r="EO195" s="124">
        <f t="shared" si="1571"/>
        <v>0</v>
      </c>
      <c r="EP195" s="124">
        <f t="shared" si="1571"/>
        <v>0</v>
      </c>
      <c r="EQ195" s="124">
        <f t="shared" si="1571"/>
        <v>0</v>
      </c>
      <c r="ER195" s="124">
        <f t="shared" si="1571"/>
        <v>0</v>
      </c>
      <c r="ES195" s="124">
        <f t="shared" si="1571"/>
        <v>0</v>
      </c>
      <c r="ET195" s="124">
        <f t="shared" si="1571"/>
        <v>0</v>
      </c>
      <c r="EU195" s="124">
        <f t="shared" si="1571"/>
        <v>0</v>
      </c>
      <c r="EV195" s="124">
        <f t="shared" si="1571"/>
        <v>0</v>
      </c>
      <c r="EW195" s="124">
        <f t="shared" ref="EW195:EX195" si="1572">IF(AND($K195=EW$9,$N195=EW$11,$AB195=EW$8,$AI195=EW$12,$Y195&lt;&gt;0),INDEX(i.FS_Strategy,$Y195,$AB195),0)</f>
        <v>0</v>
      </c>
      <c r="EX195" s="124">
        <f t="shared" si="1572"/>
        <v>0</v>
      </c>
      <c r="EY195" s="554">
        <f t="shared" ref="EY195:FN195" si="1573">IF(AND($K195=EY$9,$N195=EY$11,$AB195=EY$8,$AI195=EY$12,$Z195&lt;&gt;0),INDEX(i.FS_Strategy,$Z195,$AB195),0)</f>
        <v>0</v>
      </c>
      <c r="EZ195" s="554">
        <f t="shared" si="1573"/>
        <v>0</v>
      </c>
      <c r="FA195" s="554">
        <f t="shared" si="1573"/>
        <v>0</v>
      </c>
      <c r="FB195" s="125">
        <f t="shared" si="1573"/>
        <v>0</v>
      </c>
      <c r="FC195" s="125">
        <f t="shared" si="1573"/>
        <v>0</v>
      </c>
      <c r="FD195" s="125">
        <f t="shared" si="1573"/>
        <v>0</v>
      </c>
      <c r="FE195" s="125">
        <f t="shared" si="1573"/>
        <v>0</v>
      </c>
      <c r="FF195" s="125">
        <f t="shared" si="1573"/>
        <v>0</v>
      </c>
      <c r="FG195" s="125">
        <f t="shared" si="1573"/>
        <v>0</v>
      </c>
      <c r="FH195" s="125">
        <f t="shared" si="1573"/>
        <v>0</v>
      </c>
      <c r="FI195" s="125">
        <f t="shared" si="1573"/>
        <v>0</v>
      </c>
      <c r="FJ195" s="125">
        <f t="shared" si="1573"/>
        <v>0</v>
      </c>
      <c r="FK195" s="125">
        <f t="shared" si="1573"/>
        <v>0</v>
      </c>
      <c r="FL195" s="125">
        <f t="shared" si="1573"/>
        <v>0</v>
      </c>
      <c r="FM195" s="125">
        <f t="shared" si="1573"/>
        <v>0</v>
      </c>
      <c r="FN195" s="125">
        <f t="shared" si="1573"/>
        <v>0</v>
      </c>
      <c r="FO195" s="124">
        <f t="shared" ref="FO195:GD195" si="1574">IF(AND($K195=FO$9,$N195=FO$11,$AB195=FO$8,$AI195=FO$12),INDEX(i.FS_Strategy,$AC195+1,$AB195),0)</f>
        <v>0</v>
      </c>
      <c r="FP195" s="124">
        <f t="shared" si="1574"/>
        <v>0</v>
      </c>
      <c r="FQ195" s="124">
        <f t="shared" si="1574"/>
        <v>0</v>
      </c>
      <c r="FR195" s="124">
        <f t="shared" si="1574"/>
        <v>0</v>
      </c>
      <c r="FS195" s="124">
        <f t="shared" si="1574"/>
        <v>0</v>
      </c>
      <c r="FT195" s="124">
        <f t="shared" si="1574"/>
        <v>0</v>
      </c>
      <c r="FU195" s="124">
        <f t="shared" si="1574"/>
        <v>0</v>
      </c>
      <c r="FV195" s="124">
        <f t="shared" si="1574"/>
        <v>0</v>
      </c>
      <c r="FW195" s="124">
        <f t="shared" si="1574"/>
        <v>0</v>
      </c>
      <c r="FX195" s="124">
        <f t="shared" si="1574"/>
        <v>0</v>
      </c>
      <c r="FY195" s="124">
        <f t="shared" si="1574"/>
        <v>0</v>
      </c>
      <c r="FZ195" s="124">
        <f t="shared" si="1574"/>
        <v>0</v>
      </c>
      <c r="GA195" s="124">
        <f t="shared" si="1574"/>
        <v>0</v>
      </c>
      <c r="GB195" s="124">
        <f t="shared" si="1574"/>
        <v>0</v>
      </c>
      <c r="GC195" s="124">
        <f t="shared" si="1574"/>
        <v>0</v>
      </c>
      <c r="GD195" s="124">
        <f t="shared" si="1574"/>
        <v>0</v>
      </c>
      <c r="GE195" s="124">
        <f t="shared" ref="GE195:GF195" si="1575">IF(AND($K195=GE$9,$N195=GE$11,$AB195=GE$8,$AI195=GE$12),INDEX(i.FS_Strategy,$AC195+1,$AB195),0)</f>
        <v>0</v>
      </c>
      <c r="GF195" s="124">
        <f t="shared" si="1575"/>
        <v>0</v>
      </c>
      <c r="GG195" s="554">
        <f t="shared" ref="GG195:GI195" si="1576">IF(AND($K195=GG$9,$N195=GG$11,$AB195=GG$8),INDEX(i.FS_Strategy,$AD195+1,$AB195),0)</f>
        <v>0</v>
      </c>
      <c r="GH195" s="554">
        <f t="shared" si="1576"/>
        <v>0</v>
      </c>
      <c r="GI195" s="554">
        <f t="shared" si="1576"/>
        <v>0</v>
      </c>
      <c r="GJ195" s="125">
        <f t="shared" ref="GJ195:GV195" si="1577">IF(AND($K195=GJ$9,$N195=GJ$11,$AB195=GJ$8),INDEX(i.FS_Strategy,$AE195+1,$AB195),0)</f>
        <v>0</v>
      </c>
      <c r="GK195" s="125">
        <f t="shared" si="1577"/>
        <v>0</v>
      </c>
      <c r="GL195" s="125">
        <f t="shared" si="1577"/>
        <v>0</v>
      </c>
      <c r="GM195" s="125">
        <f t="shared" si="1577"/>
        <v>0</v>
      </c>
      <c r="GN195" s="125">
        <f t="shared" si="1577"/>
        <v>0</v>
      </c>
      <c r="GO195" s="125">
        <f t="shared" si="1577"/>
        <v>0</v>
      </c>
      <c r="GP195" s="125">
        <f t="shared" si="1577"/>
        <v>0</v>
      </c>
      <c r="GQ195" s="125">
        <f t="shared" si="1577"/>
        <v>0</v>
      </c>
      <c r="GR195" s="125">
        <f t="shared" si="1577"/>
        <v>0</v>
      </c>
      <c r="GS195" s="125">
        <f t="shared" si="1577"/>
        <v>0</v>
      </c>
      <c r="GT195" s="125">
        <f t="shared" si="1577"/>
        <v>0</v>
      </c>
      <c r="GU195" s="125">
        <f t="shared" si="1577"/>
        <v>0</v>
      </c>
      <c r="GV195" s="125">
        <f t="shared" si="1577"/>
        <v>0</v>
      </c>
      <c r="GW195" s="124">
        <f t="shared" ref="GW195:HL195" si="1578">IF(AND($K195=GW$9,$N195=GW$11,$AB195=GW$8,$AI195=GW$12),INDEX(i.FS_Strategy,$AC195+1,$AB195),0)</f>
        <v>0</v>
      </c>
      <c r="GX195" s="124">
        <f t="shared" si="1578"/>
        <v>0</v>
      </c>
      <c r="GY195" s="124">
        <f t="shared" si="1578"/>
        <v>0</v>
      </c>
      <c r="GZ195" s="124">
        <f t="shared" si="1578"/>
        <v>0</v>
      </c>
      <c r="HA195" s="124">
        <f t="shared" si="1578"/>
        <v>0</v>
      </c>
      <c r="HB195" s="124">
        <f t="shared" si="1578"/>
        <v>0</v>
      </c>
      <c r="HC195" s="124">
        <f t="shared" si="1578"/>
        <v>0</v>
      </c>
      <c r="HD195" s="124">
        <f t="shared" si="1578"/>
        <v>0</v>
      </c>
      <c r="HE195" s="124">
        <f t="shared" si="1578"/>
        <v>0</v>
      </c>
      <c r="HF195" s="124">
        <f t="shared" si="1578"/>
        <v>0</v>
      </c>
      <c r="HG195" s="124">
        <f t="shared" si="1578"/>
        <v>0</v>
      </c>
      <c r="HH195" s="124">
        <f t="shared" si="1578"/>
        <v>0</v>
      </c>
      <c r="HI195" s="124">
        <f t="shared" si="1578"/>
        <v>0</v>
      </c>
      <c r="HJ195" s="124">
        <f t="shared" si="1578"/>
        <v>0</v>
      </c>
      <c r="HK195" s="124">
        <f t="shared" si="1578"/>
        <v>0</v>
      </c>
      <c r="HL195" s="124">
        <f t="shared" si="1578"/>
        <v>0</v>
      </c>
      <c r="HM195" s="124">
        <f t="shared" ref="HM195:HN195" si="1579">IF(AND($K195=HM$9,$N195=HM$11,$AB195=HM$8,$AI195=HM$12),INDEX(i.FS_Strategy,$AC195+1,$AB195),0)</f>
        <v>0</v>
      </c>
      <c r="HN195" s="124">
        <f t="shared" si="1579"/>
        <v>0</v>
      </c>
      <c r="HO195" s="554">
        <f t="shared" ref="HO195:HQ195" si="1580">IF(AND($K195=HO$9,$N195=HO$11,$AB195=HO$8),INDEX(i.FS_Strategy,$AD195+1,$AB195),0)</f>
        <v>0</v>
      </c>
      <c r="HP195" s="554">
        <f t="shared" si="1580"/>
        <v>0</v>
      </c>
      <c r="HQ195" s="554">
        <f t="shared" si="1580"/>
        <v>0</v>
      </c>
      <c r="HR195" s="125">
        <f t="shared" ref="HR195:ID195" si="1581">IF(AND($K195=HR$9,$N195=HR$11,$AB195=HR$8),INDEX(i.FS_Strategy,$AE195+1,$AB195),0)</f>
        <v>0</v>
      </c>
      <c r="HS195" s="125">
        <f t="shared" si="1581"/>
        <v>0</v>
      </c>
      <c r="HT195" s="125">
        <f t="shared" si="1581"/>
        <v>0</v>
      </c>
      <c r="HU195" s="125">
        <f t="shared" si="1581"/>
        <v>0</v>
      </c>
      <c r="HV195" s="125">
        <f t="shared" si="1581"/>
        <v>0</v>
      </c>
      <c r="HW195" s="125">
        <f t="shared" si="1581"/>
        <v>0</v>
      </c>
      <c r="HX195" s="125">
        <f t="shared" si="1581"/>
        <v>0</v>
      </c>
      <c r="HY195" s="125">
        <f t="shared" si="1581"/>
        <v>0</v>
      </c>
      <c r="HZ195" s="125">
        <f t="shared" si="1581"/>
        <v>0</v>
      </c>
      <c r="IA195" s="125">
        <f t="shared" si="1581"/>
        <v>0</v>
      </c>
      <c r="IB195" s="125">
        <f t="shared" si="1581"/>
        <v>0</v>
      </c>
      <c r="IC195" s="125">
        <f t="shared" si="1581"/>
        <v>0</v>
      </c>
      <c r="ID195" s="125">
        <f t="shared" si="1581"/>
        <v>0</v>
      </c>
      <c r="IE195" s="5">
        <f t="shared" ref="IE195" si="1582">INDEX(i.TOL,$N195,IE$7)</f>
        <v>67</v>
      </c>
      <c r="IF195" s="9"/>
      <c r="IG195" s="5">
        <f t="shared" ref="IG195:IJ195" si="1583">INDEX(i.FlkStrctr,$M195,IG$7)</f>
        <v>1</v>
      </c>
      <c r="IH195" s="5" t="b">
        <f t="shared" si="1583"/>
        <v>0</v>
      </c>
      <c r="II195" s="19">
        <f t="shared" ref="II195" ca="1" si="1584">OFFSET(II$5,$B195,0)</f>
        <v>0</v>
      </c>
      <c r="IJ195" s="5">
        <f t="shared" si="1583"/>
        <v>55</v>
      </c>
      <c r="IK195" s="5" cm="1">
        <f t="array" ref="IK195">INDEX(i.pi_yatf,$X195+1,IK$7)</f>
        <v>1</v>
      </c>
      <c r="IL195" s="19">
        <f t="shared" ref="IL195:JN195" ca="1" si="1585">OFFSET(IL$5,$B195,0)</f>
        <v>0</v>
      </c>
      <c r="IM195" s="19">
        <f t="shared" ca="1" si="1585"/>
        <v>0</v>
      </c>
      <c r="IN195" s="19">
        <f t="shared" ca="1" si="1585"/>
        <v>0</v>
      </c>
      <c r="IO195" s="19">
        <f t="shared" ca="1" si="1585"/>
        <v>0</v>
      </c>
      <c r="IP195" s="19">
        <f t="shared" ca="1" si="1585"/>
        <v>0</v>
      </c>
      <c r="IQ195" s="19">
        <f t="shared" ca="1" si="1585"/>
        <v>0</v>
      </c>
      <c r="IR195" s="19">
        <f t="shared" ca="1" si="1585"/>
        <v>0</v>
      </c>
      <c r="IS195" s="19">
        <f t="shared" ca="1" si="1585"/>
        <v>0</v>
      </c>
      <c r="IT195" s="19">
        <f t="shared" ca="1" si="1585"/>
        <v>0</v>
      </c>
      <c r="IU195" s="19">
        <f t="shared" ca="1" si="1585"/>
        <v>0</v>
      </c>
      <c r="IV195" s="19">
        <f t="shared" ca="1" si="1585"/>
        <v>0</v>
      </c>
      <c r="IW195" s="19">
        <f t="shared" ca="1" si="1585"/>
        <v>0</v>
      </c>
      <c r="IX195" s="19">
        <f t="shared" ca="1" si="1585"/>
        <v>0</v>
      </c>
      <c r="IY195" s="19">
        <f t="shared" ca="1" si="1585"/>
        <v>0</v>
      </c>
      <c r="IZ195" s="19">
        <f t="shared" ca="1" si="1585"/>
        <v>0</v>
      </c>
      <c r="JA195" s="19">
        <f t="shared" ca="1" si="1585"/>
        <v>0</v>
      </c>
      <c r="JB195" s="19">
        <f t="shared" ca="1" si="1585"/>
        <v>0</v>
      </c>
      <c r="JC195" s="19">
        <f t="shared" ca="1" si="1585"/>
        <v>0</v>
      </c>
      <c r="JD195" s="19">
        <f t="shared" ca="1" si="1585"/>
        <v>0</v>
      </c>
      <c r="JE195" s="19">
        <f t="shared" ca="1" si="1585"/>
        <v>0</v>
      </c>
      <c r="JF195" s="19">
        <f t="shared" ca="1" si="1585"/>
        <v>0</v>
      </c>
      <c r="JG195" s="5">
        <f t="shared" ref="JG195:JK195" si="1586">INDEX(i_dryman,($AF195-1)*4+INDEX(i.StdELMan,($K195-1)*12+($M195-1)*3+$N195,JG$8),JG$7)</f>
        <v>1.2500000000000001E-2</v>
      </c>
      <c r="JH195" s="567">
        <f t="shared" si="1586"/>
        <v>0</v>
      </c>
      <c r="JI195" s="5">
        <f t="shared" si="1586"/>
        <v>6.25E-2</v>
      </c>
      <c r="JJ195" s="5">
        <f t="shared" si="1586"/>
        <v>6.25E-2</v>
      </c>
      <c r="JK195" s="5">
        <f t="shared" si="1586"/>
        <v>6.25E-2</v>
      </c>
      <c r="JL195" s="19">
        <f t="shared" ca="1" si="1585"/>
        <v>1</v>
      </c>
      <c r="JM195" s="19">
        <f t="shared" ca="1" si="1585"/>
        <v>0</v>
      </c>
      <c r="JN195" s="19">
        <f t="shared" ca="1" si="1585"/>
        <v>1</v>
      </c>
      <c r="JO195" s="9"/>
      <c r="JP195" s="5" t="b">
        <f t="shared" ref="JP195" ca="1" si="1587">IF($L195&lt;&gt;0,INDEX(i.cropgraze_inc,$L195,JP$7),OFFSET(JP$5,$B195,0))</f>
        <v>0</v>
      </c>
      <c r="JQ195" s="19" t="str">
        <f t="shared" ref="JQ195:JR195" ca="1" si="1588">OFFSET(JQ$5,$B195,0)</f>
        <v>-</v>
      </c>
      <c r="JR195" s="19" t="str">
        <f t="shared" ca="1" si="1588"/>
        <v>-</v>
      </c>
      <c r="JS195" s="5" t="b">
        <f t="shared" ref="JS195:JU195" si="1589">($N195=JS$11)</f>
        <v>0</v>
      </c>
      <c r="JT195" s="5" t="b">
        <f t="shared" si="1589"/>
        <v>0</v>
      </c>
      <c r="JU195" s="5" t="b">
        <f t="shared" si="1589"/>
        <v>1</v>
      </c>
      <c r="JV195" s="144">
        <f t="shared" ref="JV195:JW195" si="1590">$O195</f>
        <v>1</v>
      </c>
      <c r="JW195" s="144">
        <f t="shared" si="1590"/>
        <v>1</v>
      </c>
      <c r="JX195" s="5" t="b">
        <f t="shared" ref="JX195:KA195" si="1591">INDEX(i_dryman,($AF195-1)*4+INDEX(i.StdELMan,($K195-1)*12+($M195-1)*3+$N195,JX$8),JX$7)</f>
        <v>0</v>
      </c>
      <c r="JY195" s="5" t="b">
        <f t="shared" si="1591"/>
        <v>1</v>
      </c>
      <c r="JZ195" s="5" t="b">
        <f t="shared" si="1591"/>
        <v>1</v>
      </c>
      <c r="KA195" s="5" t="b">
        <f t="shared" si="1591"/>
        <v>0</v>
      </c>
      <c r="KB195" s="5">
        <f t="shared" ref="KB195:KC195" si="1592">INDEX(i_dryman,($AF195-1)*4+INDEX(i.StdELMan,($K195-1)*12+($M195-1)*3+$N195,KB$8),KB$7+$M195-1)</f>
        <v>1</v>
      </c>
      <c r="KC195" s="5">
        <f t="shared" si="1592"/>
        <v>0</v>
      </c>
      <c r="KD195" s="5" t="b">
        <f>AND(INDEX(i_dryman,($AF195-1)*4+INDEX(i.StdELMan,($K195-1)*12+($M195-1)*3+$N195,KD$8),KD$7),($JW195&gt;0))</f>
        <v>0</v>
      </c>
      <c r="KE195" s="5" t="str" cm="1">
        <f t="array" aca="1" ref="KE195" ca="1">IF(OR(KF195:KM195&lt;&gt;"-"),TRUE,"-")</f>
        <v>-</v>
      </c>
      <c r="KF195" s="19" t="str">
        <f t="shared" ref="KF195:KM195" ca="1" si="1593">OFFSET(KF$5,$B195,0)</f>
        <v>-</v>
      </c>
      <c r="KG195" s="19" t="str">
        <f t="shared" ca="1" si="1593"/>
        <v>-</v>
      </c>
      <c r="KH195" s="19" t="str">
        <f t="shared" ca="1" si="1593"/>
        <v>-</v>
      </c>
      <c r="KI195" s="19" t="str">
        <f t="shared" ca="1" si="1593"/>
        <v>-</v>
      </c>
      <c r="KJ195" s="19" t="str">
        <f t="shared" ca="1" si="1593"/>
        <v>-</v>
      </c>
      <c r="KK195" s="19" t="str">
        <f t="shared" ca="1" si="1593"/>
        <v>-</v>
      </c>
      <c r="KL195" s="19" t="str">
        <f t="shared" ca="1" si="1593"/>
        <v>-</v>
      </c>
      <c r="KM195" s="19" t="str">
        <f t="shared" ca="1" si="1593"/>
        <v>-</v>
      </c>
      <c r="KN195" s="5" t="b">
        <f t="array" aca="1" ref="KN195" ca="1">IF(OR(KO195:KU195&lt;&gt;"-"),TRUE,"-")</f>
        <v>1</v>
      </c>
      <c r="KO195" s="19">
        <f t="shared" ref="KO195:KV195" ca="1" si="1594">OFFSET(KO$5,$B195,0)</f>
        <v>0</v>
      </c>
      <c r="KP195" s="19" t="str">
        <f t="shared" ca="1" si="1594"/>
        <v>-</v>
      </c>
      <c r="KQ195" s="19">
        <f t="shared" ca="1" si="1594"/>
        <v>999999</v>
      </c>
      <c r="KR195" s="19">
        <f t="shared" ca="1" si="1594"/>
        <v>999999</v>
      </c>
      <c r="KS195" s="19">
        <f t="shared" ca="1" si="1594"/>
        <v>999999</v>
      </c>
      <c r="KT195" s="19">
        <f t="shared" ca="1" si="1594"/>
        <v>999999</v>
      </c>
      <c r="KU195" s="19">
        <f t="shared" ca="1" si="1594"/>
        <v>999999</v>
      </c>
      <c r="KV195" s="19" t="str">
        <f t="shared" ca="1" si="1594"/>
        <v>-</v>
      </c>
      <c r="KW195" s="19" t="str">
        <f ca="1">OFFSET(KW$5,$B195,0)</f>
        <v>-</v>
      </c>
      <c r="KX195" s="19" t="str">
        <f ca="1">OFFSET(KX$5,$B195,0)</f>
        <v>-</v>
      </c>
      <c r="KY195" s="19" t="b">
        <f t="shared" ref="KY195:KZ195" ca="1" si="1595">OFFSET(KY$5,$B195,0)</f>
        <v>1</v>
      </c>
      <c r="KZ195" s="19">
        <f t="shared" ca="1" si="1595"/>
        <v>0</v>
      </c>
      <c r="LA195" s="5" t="str">
        <f t="shared" ref="LA195:LD195" si="1596">INDEX(i.FlkStrctr,$M195,LA$7)</f>
        <v>-</v>
      </c>
      <c r="LB195" s="5" t="str">
        <f t="shared" si="1596"/>
        <v>-</v>
      </c>
      <c r="LC195" s="5" t="str">
        <f t="shared" si="1596"/>
        <v>-</v>
      </c>
      <c r="LD195" s="5" t="str">
        <f t="shared" si="1596"/>
        <v>-</v>
      </c>
      <c r="LE195" s="19" t="str">
        <f t="shared" ref="LE195:LU195" ca="1" si="1597">OFFSET(LE$5,$B195,0)</f>
        <v>-</v>
      </c>
      <c r="LF195" s="19" t="str">
        <f t="shared" ca="1" si="1597"/>
        <v>-</v>
      </c>
      <c r="LG195" s="19" t="str">
        <f t="shared" ca="1" si="1597"/>
        <v>-</v>
      </c>
      <c r="LH195" s="19" t="str">
        <f t="shared" ca="1" si="1597"/>
        <v>-</v>
      </c>
      <c r="LI195" s="19" t="str">
        <f t="shared" ca="1" si="1597"/>
        <v>-</v>
      </c>
      <c r="LJ195" s="19" t="str">
        <f t="shared" ca="1" si="1597"/>
        <v>-</v>
      </c>
      <c r="LK195" s="19" t="str">
        <f t="shared" ca="1" si="1597"/>
        <v>-</v>
      </c>
      <c r="LL195" s="5" t="str">
        <f t="shared" ref="LL195:LR195" si="1598">INDEX(i.FlkStrctr,$M195,LL$7)</f>
        <v>-</v>
      </c>
      <c r="LM195" s="5">
        <f t="shared" si="1598"/>
        <v>500</v>
      </c>
      <c r="LN195" s="5">
        <f t="shared" si="1598"/>
        <v>500</v>
      </c>
      <c r="LO195" s="5" t="str">
        <f t="shared" si="1598"/>
        <v>-</v>
      </c>
      <c r="LP195" s="5" t="str" cm="1">
        <f t="array" ref="LP195">INDEX(i.meatgrid,$Q195,LP$7)</f>
        <v>-</v>
      </c>
      <c r="LQ195" s="5" t="str" cm="1">
        <f t="array" ref="LQ195">INDEX(i.meatgrid,$Q195,LQ$7)</f>
        <v>-</v>
      </c>
      <c r="LR195" s="5" t="str">
        <f t="shared" si="1598"/>
        <v>-</v>
      </c>
      <c r="LS195" s="5">
        <f t="shared" ref="LS195" si="1599">INDEX(i.conservation,$W195+1,$N195)</f>
        <v>1</v>
      </c>
      <c r="LT195" s="9"/>
      <c r="LU195" s="19">
        <f t="shared" ca="1" si="1597"/>
        <v>70</v>
      </c>
      <c r="LV195" s="19">
        <f t="shared" ref="LV195:LX195" ca="1" si="1600">OFFSET(LV$5,$B195,0)</f>
        <v>50</v>
      </c>
      <c r="LW195" s="19">
        <f t="shared" ca="1" si="1600"/>
        <v>80</v>
      </c>
      <c r="LX195" s="19">
        <f t="shared" ca="1" si="1600"/>
        <v>50</v>
      </c>
      <c r="LY195" s="5" t="b" cm="1">
        <f t="array" ref="LY195">INDEX(i.meatgrid,$Q195,LY$7)</f>
        <v>0</v>
      </c>
      <c r="LZ195" s="5" t="b" cm="1">
        <f t="array" ref="LZ195">INDEX(i.meatgrid,$Q195,LZ$7)</f>
        <v>0</v>
      </c>
      <c r="MA195" s="5" t="str" cm="1">
        <f t="array" ref="MA195">INDEX(i.meatgrid,$Q195,MA$7)</f>
        <v>-</v>
      </c>
      <c r="MB195" s="5" t="str" cm="1">
        <f t="array" ref="MB195">INDEX(i.meatgrid,$Q195,MB$7)</f>
        <v>-</v>
      </c>
      <c r="MC195" s="5">
        <f t="shared" ref="MC195" si="1601">INDEX(i.WoolPrices,$R195,MC$7)</f>
        <v>1</v>
      </c>
      <c r="MD195" s="5">
        <f t="shared" ref="MD195" si="1602">INDEX(i.MeatPrices,$S195,MD$7)</f>
        <v>1</v>
      </c>
      <c r="ME195" s="5" cm="1">
        <f t="array" ref="ME195">INDEX(i.meatgrid,$Q195,ME$7)</f>
        <v>0</v>
      </c>
      <c r="MF195" s="5" cm="1">
        <f t="array" ref="MF195">INDEX(i.meatgrid,$Q195,MF$7)</f>
        <v>0</v>
      </c>
      <c r="MG195" s="5" cm="1">
        <f t="array" ref="MG195">INDEX(i.meatgrid,$Q195,MG$7)</f>
        <v>0</v>
      </c>
      <c r="MH195" s="5" cm="1">
        <f t="array" ref="MH195">INDEX(i.meatgrid,$Q195,MH$7)</f>
        <v>0</v>
      </c>
      <c r="MI195" s="5" cm="1">
        <f t="array" ref="MI195">INDEX(i.meatgrid,$Q195,MI$7)</f>
        <v>1</v>
      </c>
      <c r="MJ195" s="5" cm="1">
        <f t="array" ref="MJ195">INDEX(i.meatgrid,$Q195,MJ$7)</f>
        <v>1</v>
      </c>
      <c r="MK195" s="5" cm="1">
        <f t="array" ref="MK195">INDEX(i.meatgrid,$Q195,MK$7)</f>
        <v>1</v>
      </c>
      <c r="ML195" s="5" cm="1">
        <f t="array" ref="ML195">INDEX(i.meatgrid,$Q195,ML$7)</f>
        <v>1</v>
      </c>
      <c r="MM195" s="5">
        <f t="shared" ref="MM195" si="1603">INDEX(i.GrainPrices,$T195,MM$7)</f>
        <v>1</v>
      </c>
      <c r="MN195" s="9"/>
      <c r="MO195" s="19" t="b">
        <f t="shared" ref="MO195:ND195" ca="1" si="1604">OFFSET(MO$5,$B195,0)</f>
        <v>0</v>
      </c>
      <c r="MP195" s="19" t="b">
        <f t="shared" ca="1" si="1604"/>
        <v>0</v>
      </c>
      <c r="MQ195" s="19">
        <f t="shared" ca="1" si="1604"/>
        <v>1</v>
      </c>
      <c r="MR195" s="19">
        <f t="shared" ca="1" si="1604"/>
        <v>0.75</v>
      </c>
      <c r="MS195" s="19">
        <f t="shared" ca="1" si="1604"/>
        <v>0.75</v>
      </c>
      <c r="MT195" s="19">
        <f t="shared" ca="1" si="1604"/>
        <v>0.8</v>
      </c>
      <c r="MU195" s="19">
        <f t="shared" ca="1" si="1604"/>
        <v>0.82499999999999996</v>
      </c>
      <c r="MV195" s="19">
        <f t="shared" ca="1" si="1604"/>
        <v>0.875</v>
      </c>
      <c r="MW195" s="19">
        <f t="shared" ca="1" si="1604"/>
        <v>0.9</v>
      </c>
      <c r="MX195" s="19">
        <f t="shared" ca="1" si="1604"/>
        <v>1</v>
      </c>
      <c r="MY195" s="19">
        <f t="shared" ca="1" si="1604"/>
        <v>0.875</v>
      </c>
      <c r="MZ195" s="19" t="b">
        <f t="shared" ca="1" si="1604"/>
        <v>1</v>
      </c>
      <c r="NA195" s="19">
        <f t="shared" ca="1" si="1604"/>
        <v>74.989999999999995</v>
      </c>
      <c r="NB195" s="19" t="str">
        <f t="shared" ca="1" si="1604"/>
        <v>-</v>
      </c>
      <c r="NC195" s="19" t="str">
        <f t="shared" ca="1" si="1604"/>
        <v>-</v>
      </c>
      <c r="ND195" s="19" t="str">
        <f t="shared" ca="1" si="1604"/>
        <v>-</v>
      </c>
      <c r="NE195" s="19" t="str">
        <f t="shared" ref="NE195:OT195" ca="1" si="1605">OFFSET(NE$5,$B195,0)</f>
        <v>-</v>
      </c>
      <c r="NF195" s="19" t="str">
        <f t="shared" ca="1" si="1605"/>
        <v>-</v>
      </c>
      <c r="NG195" s="19" t="str">
        <f t="shared" ca="1" si="1605"/>
        <v>-</v>
      </c>
      <c r="NH195" s="19" t="str">
        <f t="shared" ca="1" si="1605"/>
        <v>-</v>
      </c>
      <c r="NI195" s="19">
        <f t="shared" ca="1" si="1605"/>
        <v>36.99</v>
      </c>
      <c r="NJ195" s="19">
        <f t="shared" ca="1" si="1605"/>
        <v>36.99</v>
      </c>
      <c r="NK195" s="19" t="str">
        <f t="shared" ca="1" si="1605"/>
        <v>-</v>
      </c>
      <c r="NL195" s="19" t="str">
        <f t="shared" ca="1" si="1605"/>
        <v>-</v>
      </c>
      <c r="NM195" s="19" t="str">
        <f t="shared" ca="1" si="1605"/>
        <v>-</v>
      </c>
      <c r="NN195" s="19" t="str">
        <f t="shared" ca="1" si="1605"/>
        <v>-</v>
      </c>
      <c r="NO195" s="19" t="str">
        <f t="shared" ca="1" si="1605"/>
        <v>-</v>
      </c>
      <c r="NP195" s="19">
        <f t="shared" ca="1" si="1605"/>
        <v>49.99</v>
      </c>
      <c r="NQ195" s="19">
        <f t="shared" ca="1" si="1605"/>
        <v>49.99</v>
      </c>
      <c r="NR195" s="19">
        <f t="shared" ca="1" si="1605"/>
        <v>49.99</v>
      </c>
      <c r="NS195" s="19">
        <f t="shared" ca="1" si="1605"/>
        <v>49.99</v>
      </c>
      <c r="NT195" s="19">
        <f t="shared" ca="1" si="1605"/>
        <v>49.99</v>
      </c>
      <c r="NU195" s="19">
        <f t="shared" ca="1" si="1605"/>
        <v>49.99</v>
      </c>
      <c r="NV195" s="19">
        <f t="shared" ca="1" si="1605"/>
        <v>49.99</v>
      </c>
      <c r="NW195" s="19">
        <f t="shared" ca="1" si="1605"/>
        <v>49.99</v>
      </c>
      <c r="NX195" s="19">
        <f t="shared" ca="1" si="1605"/>
        <v>412.99</v>
      </c>
      <c r="NY195" s="19">
        <f t="shared" ca="1" si="1605"/>
        <v>412.99</v>
      </c>
      <c r="NZ195" s="19" t="str">
        <f t="shared" ca="1" si="1605"/>
        <v>-</v>
      </c>
      <c r="OA195" s="19" t="str">
        <f t="shared" ca="1" si="1605"/>
        <v>-</v>
      </c>
      <c r="OB195" s="19" t="str">
        <f t="shared" ca="1" si="1605"/>
        <v>-</v>
      </c>
      <c r="OC195" s="19" t="str">
        <f t="shared" ca="1" si="1605"/>
        <v>-</v>
      </c>
      <c r="OD195" s="19" t="str">
        <f t="shared" ca="1" si="1605"/>
        <v>-</v>
      </c>
      <c r="OE195" s="19">
        <f t="shared" ca="1" si="1605"/>
        <v>6.8900000000000006</v>
      </c>
      <c r="OF195" s="19">
        <f t="shared" ca="1" si="1605"/>
        <v>6.8900000000000006</v>
      </c>
      <c r="OG195" s="19">
        <f t="shared" ca="1" si="1605"/>
        <v>6.8900000000000006</v>
      </c>
      <c r="OH195" s="19">
        <f t="shared" ca="1" si="1605"/>
        <v>6.8900000000000006</v>
      </c>
      <c r="OI195" s="19">
        <f t="shared" ca="1" si="1605"/>
        <v>6.8900000000000006</v>
      </c>
      <c r="OJ195" s="19">
        <f t="shared" ca="1" si="1605"/>
        <v>6.8900000000000006</v>
      </c>
      <c r="OK195" s="19">
        <f t="shared" ca="1" si="1605"/>
        <v>6.8900000000000006</v>
      </c>
      <c r="OL195" s="19">
        <f t="shared" ca="1" si="1605"/>
        <v>6.8900000000000006</v>
      </c>
      <c r="OM195" s="19">
        <f t="shared" ca="1" si="1605"/>
        <v>346.99</v>
      </c>
      <c r="ON195" s="19">
        <f t="shared" ca="1" si="1605"/>
        <v>346.99</v>
      </c>
      <c r="OO195" s="19" t="str">
        <f t="shared" ca="1" si="1605"/>
        <v>-</v>
      </c>
      <c r="OP195" s="19" t="str">
        <f t="shared" ca="1" si="1605"/>
        <v>-</v>
      </c>
      <c r="OQ195" s="19" t="str">
        <f t="shared" ca="1" si="1605"/>
        <v>-</v>
      </c>
      <c r="OR195" s="19" t="str">
        <f t="shared" ca="1" si="1605"/>
        <v>-</v>
      </c>
      <c r="OS195" s="19" t="str">
        <f t="shared" ca="1" si="1605"/>
        <v>-</v>
      </c>
      <c r="OT195" s="19">
        <f t="shared" ca="1" si="1605"/>
        <v>0</v>
      </c>
      <c r="OU195" s="24">
        <v>0</v>
      </c>
    </row>
    <row r="196" spans="1:411" outlineLevel="1">
      <c r="A196" s="21">
        <f t="shared" si="158"/>
        <v>191</v>
      </c>
      <c r="B196" s="21"/>
      <c r="D196" s="14"/>
      <c r="E196" t="b">
        <v>0</v>
      </c>
      <c r="H196" s="21"/>
      <c r="I196" s="21"/>
      <c r="J196" s="21"/>
      <c r="K196" s="21"/>
      <c r="L196" s="21"/>
      <c r="M196" s="21"/>
      <c r="N196" s="21"/>
      <c r="O196" s="21"/>
      <c r="P196" s="21"/>
      <c r="Q196" s="21"/>
      <c r="R196" s="21"/>
      <c r="S196" s="21"/>
      <c r="T196" s="21"/>
      <c r="U196" s="218"/>
      <c r="V196" s="218"/>
      <c r="W196" s="21"/>
      <c r="X196" s="218"/>
      <c r="Y196" s="218"/>
      <c r="Z196" s="218"/>
      <c r="AA196" s="218"/>
      <c r="AB196" s="218"/>
      <c r="AC196" s="218"/>
      <c r="AD196" s="218"/>
      <c r="AE196" s="218"/>
      <c r="AJ196" s="218"/>
      <c r="AK196" s="218"/>
      <c r="AL196" s="234" t="str">
        <f ca="1">"blank "&amp;TEXT(RAND(),"0.000")</f>
        <v>blank 0.216</v>
      </c>
      <c r="AM196" s="9" t="str">
        <f ca="1">IF(COUNTIF(AL$5:AL196,AL196)=1,"-","Dup")</f>
        <v>-</v>
      </c>
      <c r="AN196" s="9"/>
      <c r="AO196" s="14"/>
      <c r="AP196" s="14"/>
      <c r="AQ196" s="14"/>
      <c r="AR196" s="14"/>
      <c r="AS196" s="14"/>
      <c r="AT196" s="14"/>
      <c r="AU196" s="563"/>
      <c r="AV196" s="563"/>
      <c r="AW196" s="9"/>
      <c r="AX196" s="14"/>
      <c r="AY196" s="14"/>
      <c r="AZ196" s="14"/>
      <c r="BA196" s="14"/>
      <c r="BB196" s="14"/>
      <c r="BC196" s="14"/>
      <c r="BD196" s="14"/>
      <c r="BE196" s="9"/>
      <c r="BF196" s="14"/>
      <c r="BG196" s="14"/>
      <c r="BH196" s="14"/>
      <c r="BI196" s="14"/>
      <c r="BJ196" s="14"/>
      <c r="BK196" s="14"/>
      <c r="BL196" s="14"/>
      <c r="BM196" s="14"/>
      <c r="BN196" s="14"/>
      <c r="BO196" s="14"/>
      <c r="BP196" s="14"/>
      <c r="BQ196" s="9"/>
      <c r="BR196" s="14"/>
      <c r="BS196" s="14"/>
      <c r="BT196" s="14"/>
      <c r="BU196" s="14"/>
      <c r="BV196" s="14"/>
      <c r="BW196" s="14"/>
      <c r="BX196" s="14"/>
      <c r="BY196" s="14"/>
      <c r="BZ196" s="14"/>
      <c r="CA196" s="14"/>
      <c r="CB196" s="9"/>
      <c r="CC196" s="14"/>
      <c r="CD196" s="14"/>
      <c r="CE196" s="14"/>
      <c r="CF196" s="14"/>
      <c r="CG196" s="14"/>
      <c r="CH196" s="14"/>
      <c r="CI196" s="14"/>
      <c r="CJ196" s="14"/>
      <c r="CK196" s="14"/>
      <c r="CL196" s="14"/>
      <c r="CM196" s="14"/>
      <c r="CN196" s="9"/>
      <c r="CO196" s="14"/>
      <c r="CP196" s="14"/>
      <c r="CQ196" s="14"/>
      <c r="CR196" s="14"/>
      <c r="CS196" s="14"/>
      <c r="CT196" s="14"/>
      <c r="CU196" s="14"/>
      <c r="CV196" s="14"/>
      <c r="CW196" s="14"/>
      <c r="CX196" s="14"/>
      <c r="CY196" s="14"/>
      <c r="CZ196" s="14"/>
      <c r="DA196" s="14"/>
      <c r="DB196" s="14"/>
      <c r="DC196" s="14"/>
      <c r="DD196" s="14"/>
      <c r="DE196" s="14"/>
      <c r="DF196" s="14"/>
      <c r="DG196" s="14"/>
      <c r="DH196" s="14"/>
      <c r="DI196" s="14"/>
      <c r="DJ196" s="14"/>
      <c r="DK196" s="14"/>
      <c r="DL196" s="14"/>
      <c r="DM196" s="14"/>
      <c r="DN196" s="14"/>
      <c r="DO196" s="14"/>
      <c r="DP196" s="14"/>
      <c r="DQ196" s="14"/>
      <c r="DR196" s="14"/>
      <c r="DS196" s="14"/>
      <c r="DT196" s="14"/>
      <c r="DU196" s="14"/>
      <c r="DV196" s="14"/>
      <c r="DW196" s="14"/>
      <c r="DX196" s="14"/>
      <c r="DY196" s="14"/>
      <c r="DZ196" s="14"/>
      <c r="EA196" s="14"/>
      <c r="EB196" s="14"/>
      <c r="EC196" s="14"/>
      <c r="ED196" s="14"/>
      <c r="EE196" s="14"/>
      <c r="EF196" s="14"/>
      <c r="EG196" s="14"/>
      <c r="EH196" s="14"/>
      <c r="EI196" s="14"/>
      <c r="EJ196" s="14"/>
      <c r="EK196" s="14"/>
      <c r="EL196" s="14"/>
      <c r="EM196" s="14"/>
      <c r="EN196" s="14"/>
      <c r="EO196" s="14"/>
      <c r="EP196" s="14"/>
      <c r="EQ196" s="14"/>
      <c r="ER196" s="14"/>
      <c r="ES196" s="14"/>
      <c r="ET196" s="14"/>
      <c r="EU196" s="14"/>
      <c r="EV196" s="14"/>
      <c r="EW196" s="14"/>
      <c r="EX196" s="14"/>
      <c r="EY196" s="14"/>
      <c r="EZ196" s="14"/>
      <c r="FA196" s="14"/>
      <c r="FB196" s="14"/>
      <c r="FC196" s="14"/>
      <c r="FD196" s="14"/>
      <c r="FE196" s="14"/>
      <c r="FF196" s="14"/>
      <c r="FG196" s="14"/>
      <c r="FH196" s="14"/>
      <c r="FI196" s="14"/>
      <c r="FJ196" s="14"/>
      <c r="FK196" s="14"/>
      <c r="FL196" s="14"/>
      <c r="FM196" s="14"/>
      <c r="FN196" s="14"/>
      <c r="FO196" s="14"/>
      <c r="FP196" s="14"/>
      <c r="FQ196" s="14"/>
      <c r="FR196" s="14"/>
      <c r="FS196" s="14"/>
      <c r="FT196" s="14"/>
      <c r="FU196" s="14"/>
      <c r="FV196" s="14"/>
      <c r="FW196" s="14"/>
      <c r="FX196" s="14"/>
      <c r="FY196" s="14"/>
      <c r="FZ196" s="14"/>
      <c r="GA196" s="14"/>
      <c r="GB196" s="14"/>
      <c r="GC196" s="14"/>
      <c r="GD196" s="14"/>
      <c r="GE196" s="14"/>
      <c r="GF196" s="14"/>
      <c r="GG196" s="14"/>
      <c r="GH196" s="14"/>
      <c r="GI196" s="14"/>
      <c r="GJ196" s="14"/>
      <c r="GK196" s="14"/>
      <c r="GL196" s="14"/>
      <c r="GM196" s="14"/>
      <c r="GN196" s="14"/>
      <c r="GO196" s="14"/>
      <c r="GP196" s="14"/>
      <c r="GQ196" s="14"/>
      <c r="GR196" s="14"/>
      <c r="GS196" s="14"/>
      <c r="GT196" s="14"/>
      <c r="GU196" s="14"/>
      <c r="GV196" s="14"/>
      <c r="GW196" s="14"/>
      <c r="GX196" s="14"/>
      <c r="GY196" s="14"/>
      <c r="GZ196" s="14"/>
      <c r="HA196" s="14"/>
      <c r="HB196" s="14"/>
      <c r="HC196" s="14"/>
      <c r="HD196" s="14"/>
      <c r="HE196" s="14"/>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9"/>
      <c r="IG196" s="14"/>
      <c r="IH196" s="14"/>
      <c r="II196" s="14"/>
      <c r="IJ196" s="14"/>
      <c r="IK196" s="14"/>
      <c r="IL196" s="14"/>
      <c r="IM196" s="14"/>
      <c r="IN196" s="14"/>
      <c r="IO196" s="14"/>
      <c r="IP196" s="14"/>
      <c r="IQ196" s="14"/>
      <c r="IR196" s="14"/>
      <c r="IS196" s="14"/>
      <c r="IT196" s="14"/>
      <c r="IU196" s="14"/>
      <c r="IV196" s="14"/>
      <c r="IW196" s="14"/>
      <c r="IX196" s="14"/>
      <c r="IY196" s="14"/>
      <c r="IZ196" s="14"/>
      <c r="JA196" s="14"/>
      <c r="JB196" s="14"/>
      <c r="JC196" s="14"/>
      <c r="JD196" s="14"/>
      <c r="JE196" s="14"/>
      <c r="JF196" s="14"/>
      <c r="JG196" s="14"/>
      <c r="JH196" s="14"/>
      <c r="JI196" s="14"/>
      <c r="JJ196" s="14"/>
      <c r="JK196" s="14"/>
      <c r="JL196" s="14"/>
      <c r="JM196" s="14"/>
      <c r="JN196" s="14"/>
      <c r="JO196" s="9"/>
      <c r="JP196" s="14"/>
      <c r="JQ196" s="14"/>
      <c r="JR196" s="14"/>
      <c r="JS196" s="14"/>
      <c r="JT196" s="14"/>
      <c r="JU196" s="14"/>
      <c r="JV196" s="14"/>
      <c r="JW196" s="14"/>
      <c r="JX196" s="14"/>
      <c r="JY196" s="14"/>
      <c r="JZ196" s="14"/>
      <c r="KA196" s="14"/>
      <c r="KB196" s="14"/>
      <c r="KC196" s="14"/>
      <c r="KD196" s="14"/>
      <c r="KE196" s="14"/>
      <c r="KF196" s="14"/>
      <c r="KG196" s="14"/>
      <c r="KH196" s="14"/>
      <c r="KI196" s="14"/>
      <c r="KJ196" s="14"/>
      <c r="KK196" s="14"/>
      <c r="KL196" s="14"/>
      <c r="KM196" s="14"/>
      <c r="KN196" s="14"/>
      <c r="KO196" s="14"/>
      <c r="KP196" s="14"/>
      <c r="KQ196" s="14"/>
      <c r="KR196" s="14"/>
      <c r="KS196" s="14"/>
      <c r="KT196" s="14"/>
      <c r="KU196" s="14"/>
      <c r="KV196" s="14"/>
      <c r="KW196" s="14"/>
      <c r="KX196" s="14"/>
      <c r="KY196" s="14"/>
      <c r="KZ196" s="14"/>
      <c r="LA196" s="14"/>
      <c r="LB196" s="14"/>
      <c r="LC196" s="14"/>
      <c r="LD196" s="14"/>
      <c r="LE196" s="14"/>
      <c r="LF196" s="14"/>
      <c r="LG196" s="14"/>
      <c r="LH196" s="14"/>
      <c r="LI196" s="14"/>
      <c r="LJ196" s="14"/>
      <c r="LK196" s="14"/>
      <c r="LL196" s="14"/>
      <c r="LM196" s="14"/>
      <c r="LN196" s="14"/>
      <c r="LO196" s="14"/>
      <c r="LP196" s="14"/>
      <c r="LQ196" s="14"/>
      <c r="LR196" s="14"/>
      <c r="LS196" s="14"/>
      <c r="LT196" s="9"/>
      <c r="LU196" s="14"/>
      <c r="LV196" s="14"/>
      <c r="LW196" s="14"/>
      <c r="LX196" s="14"/>
      <c r="LY196" s="14"/>
      <c r="LZ196" s="14"/>
      <c r="MA196" s="14"/>
      <c r="MB196" s="14"/>
      <c r="MC196" s="14"/>
      <c r="MD196" s="14"/>
      <c r="ME196" s="14"/>
      <c r="MF196" s="14"/>
      <c r="MG196" s="14"/>
      <c r="MH196" s="14"/>
      <c r="MI196" s="14"/>
      <c r="MJ196" s="14"/>
      <c r="MK196" s="14"/>
      <c r="ML196" s="14"/>
      <c r="MM196" s="14"/>
      <c r="MN196" s="9"/>
      <c r="MO196" s="14"/>
      <c r="MP196" s="14"/>
      <c r="MQ196" s="14"/>
      <c r="MR196" s="14"/>
      <c r="MS196" s="14"/>
      <c r="MT196" s="14"/>
      <c r="MU196" s="14"/>
      <c r="MV196" s="14"/>
      <c r="MW196" s="14"/>
      <c r="MX196" s="14"/>
      <c r="MY196" s="14"/>
      <c r="MZ196" s="14"/>
      <c r="NA196" s="14"/>
      <c r="NB196" s="14"/>
      <c r="NC196" s="14"/>
      <c r="ND196" s="14"/>
      <c r="NE196" s="14"/>
      <c r="NF196" s="14"/>
      <c r="NG196" s="14"/>
      <c r="NH196" s="14"/>
      <c r="NI196" s="14"/>
      <c r="NJ196" s="14"/>
      <c r="NK196" s="14"/>
      <c r="NL196" s="14"/>
      <c r="NM196" s="14"/>
      <c r="NN196" s="14"/>
      <c r="NO196" s="14"/>
      <c r="NP196" s="14"/>
      <c r="NQ196" s="14"/>
      <c r="NR196" s="14"/>
      <c r="NS196" s="14"/>
      <c r="NT196" s="14"/>
      <c r="NU196" s="14"/>
      <c r="NV196" s="14"/>
      <c r="NW196" s="14"/>
      <c r="NX196" s="14"/>
      <c r="NY196" s="14"/>
      <c r="NZ196" s="14"/>
      <c r="OA196" s="14"/>
      <c r="OB196" s="14"/>
      <c r="OC196" s="14"/>
      <c r="OD196" s="14"/>
      <c r="OE196" s="14"/>
      <c r="OF196" s="14"/>
      <c r="OG196" s="14"/>
      <c r="OH196" s="14"/>
      <c r="OI196" s="14"/>
      <c r="OJ196" s="14"/>
      <c r="OK196" s="14"/>
      <c r="OL196" s="14"/>
      <c r="OM196" s="14"/>
      <c r="ON196" s="14"/>
      <c r="OO196" s="14"/>
      <c r="OP196" s="14"/>
      <c r="OQ196" s="14"/>
      <c r="OR196" s="14"/>
      <c r="OS196" s="14"/>
      <c r="OT196" s="14"/>
      <c r="OU196" s="24">
        <v>0</v>
      </c>
    </row>
    <row r="197" spans="1:411" collapsed="1">
      <c r="A197" s="21">
        <f>ROW(A197)-5</f>
        <v>192</v>
      </c>
      <c r="B197" s="21"/>
      <c r="D197" s="515"/>
      <c r="E197" t="b">
        <v>0</v>
      </c>
      <c r="G197" s="32" t="s">
        <v>1019</v>
      </c>
      <c r="M197">
        <v>1</v>
      </c>
      <c r="N197">
        <v>1</v>
      </c>
      <c r="O197">
        <v>2</v>
      </c>
      <c r="P197">
        <v>1</v>
      </c>
      <c r="Q197">
        <v>1</v>
      </c>
      <c r="R197">
        <v>1</v>
      </c>
      <c r="S197">
        <v>1</v>
      </c>
      <c r="T197">
        <v>1</v>
      </c>
      <c r="U197" s="218"/>
      <c r="V197" s="218"/>
      <c r="W197">
        <v>0</v>
      </c>
      <c r="X197" s="218"/>
      <c r="Y197" s="218">
        <v>0</v>
      </c>
      <c r="Z197" s="218">
        <v>0</v>
      </c>
      <c r="AA197" s="218">
        <v>0</v>
      </c>
      <c r="AB197" s="218">
        <v>0</v>
      </c>
      <c r="AC197" s="218">
        <v>0</v>
      </c>
      <c r="AD197" s="218">
        <v>0</v>
      </c>
      <c r="AE197" s="218">
        <v>0</v>
      </c>
      <c r="AL197" s="233" t="s">
        <v>1869</v>
      </c>
      <c r="AM197" s="9" t="str">
        <f ca="1">IF(COUNTIF(AL$5:AL197,AL197)=1,"-","Dup")</f>
        <v>-</v>
      </c>
      <c r="AN197" s="9"/>
      <c r="AO197" s="515"/>
      <c r="AP197" s="515"/>
      <c r="AQ197" s="515"/>
      <c r="AR197" s="515"/>
      <c r="AS197" s="515"/>
      <c r="AT197" s="515"/>
      <c r="AU197" s="563"/>
      <c r="AV197" s="563"/>
      <c r="AW197" s="9"/>
      <c r="AX197" s="515"/>
      <c r="AY197" s="515"/>
      <c r="AZ197" s="515"/>
      <c r="BA197" s="515"/>
      <c r="BB197" s="515"/>
      <c r="BC197" s="515"/>
      <c r="BD197" s="515"/>
      <c r="BE197" s="9"/>
      <c r="BF197" s="515"/>
      <c r="BG197" s="515"/>
      <c r="BH197" s="515"/>
      <c r="BI197" s="515"/>
      <c r="BJ197" s="515"/>
      <c r="BK197" s="515"/>
      <c r="BL197" s="515"/>
      <c r="BM197" s="515"/>
      <c r="BN197" s="515"/>
      <c r="BO197" s="515"/>
      <c r="BP197" s="515"/>
      <c r="BQ197" s="9"/>
      <c r="BR197" s="515"/>
      <c r="BS197" s="515"/>
      <c r="BT197" s="515"/>
      <c r="BU197" s="515"/>
      <c r="BV197" s="515"/>
      <c r="BW197" s="515"/>
      <c r="BX197" s="515"/>
      <c r="BY197" s="515"/>
      <c r="BZ197" s="515"/>
      <c r="CA197" s="515"/>
      <c r="CB197" s="9"/>
      <c r="CC197" s="515"/>
      <c r="CD197" s="515"/>
      <c r="CE197" s="515"/>
      <c r="CF197" s="515"/>
      <c r="CG197" s="515"/>
      <c r="CH197" s="515"/>
      <c r="CI197" s="515"/>
      <c r="CJ197" s="515"/>
      <c r="CK197" s="515"/>
      <c r="CL197" s="515"/>
      <c r="CM197" s="515"/>
      <c r="CN197" s="9"/>
      <c r="CO197" s="515"/>
      <c r="CP197" s="515"/>
      <c r="CQ197" s="515"/>
      <c r="CR197" s="515"/>
      <c r="CS197" s="515"/>
      <c r="CT197" s="515"/>
      <c r="CU197" s="515"/>
      <c r="CV197" s="515"/>
      <c r="CW197" s="515"/>
      <c r="CX197" s="515"/>
      <c r="CY197" s="515"/>
      <c r="CZ197" s="515"/>
      <c r="DA197" s="515"/>
      <c r="DB197" s="515"/>
      <c r="DC197" s="515"/>
      <c r="DD197" s="515"/>
      <c r="DE197" s="515"/>
      <c r="DF197" s="515"/>
      <c r="DG197" s="515"/>
      <c r="DH197" s="515"/>
      <c r="DI197" s="515"/>
      <c r="DJ197" s="515"/>
      <c r="DK197" s="515"/>
      <c r="DL197" s="515"/>
      <c r="DM197" s="515"/>
      <c r="DN197" s="515"/>
      <c r="DO197" s="515"/>
      <c r="DP197" s="515"/>
      <c r="DQ197" s="515"/>
      <c r="DR197" s="515"/>
      <c r="DS197" s="515"/>
      <c r="DT197" s="515"/>
      <c r="DU197" s="515"/>
      <c r="DV197" s="515"/>
      <c r="DW197" s="515"/>
      <c r="DX197" s="515"/>
      <c r="DY197" s="515"/>
      <c r="DZ197" s="515"/>
      <c r="EA197" s="515"/>
      <c r="EB197" s="515"/>
      <c r="EC197" s="515"/>
      <c r="ED197" s="516"/>
      <c r="EE197" s="515"/>
      <c r="EF197" s="515"/>
      <c r="EG197" s="515"/>
      <c r="EH197" s="515"/>
      <c r="EI197" s="515"/>
      <c r="EJ197" s="515"/>
      <c r="EK197" s="515"/>
      <c r="EL197" s="515"/>
      <c r="EM197" s="515"/>
      <c r="EN197" s="515"/>
      <c r="EO197" s="515"/>
      <c r="EP197" s="515"/>
      <c r="EQ197" s="515"/>
      <c r="ER197" s="515"/>
      <c r="ES197" s="515"/>
      <c r="ET197" s="515"/>
      <c r="EU197" s="515"/>
      <c r="EV197" s="515"/>
      <c r="EW197" s="515"/>
      <c r="EX197" s="515"/>
      <c r="EY197" s="515"/>
      <c r="EZ197" s="515"/>
      <c r="FA197" s="515"/>
      <c r="FB197" s="515"/>
      <c r="FC197" s="515"/>
      <c r="FD197" s="515"/>
      <c r="FE197" s="515"/>
      <c r="FF197" s="515"/>
      <c r="FG197" s="515"/>
      <c r="FH197" s="515"/>
      <c r="FI197" s="515"/>
      <c r="FJ197" s="515"/>
      <c r="FK197" s="515"/>
      <c r="FL197" s="515"/>
      <c r="FM197" s="515"/>
      <c r="FN197" s="515"/>
      <c r="FO197" s="515"/>
      <c r="FP197" s="515"/>
      <c r="FQ197" s="515"/>
      <c r="FR197" s="515"/>
      <c r="FS197" s="515"/>
      <c r="FT197" s="515"/>
      <c r="FU197" s="515"/>
      <c r="FV197" s="515"/>
      <c r="FW197" s="515"/>
      <c r="FX197" s="515"/>
      <c r="FY197" s="515"/>
      <c r="FZ197" s="515"/>
      <c r="GA197" s="515"/>
      <c r="GB197" s="515"/>
      <c r="GC197" s="515"/>
      <c r="GD197" s="515"/>
      <c r="GE197" s="515"/>
      <c r="GF197" s="515"/>
      <c r="GG197" s="515"/>
      <c r="GH197" s="515"/>
      <c r="GI197" s="515"/>
      <c r="GJ197" s="515"/>
      <c r="GK197" s="515"/>
      <c r="GL197" s="515"/>
      <c r="GM197" s="515"/>
      <c r="GN197" s="515"/>
      <c r="GO197" s="515"/>
      <c r="GP197" s="515"/>
      <c r="GQ197" s="515"/>
      <c r="GR197" s="515"/>
      <c r="GS197" s="515"/>
      <c r="GT197" s="515"/>
      <c r="GU197" s="515"/>
      <c r="GV197" s="515"/>
      <c r="GW197" s="515"/>
      <c r="GX197" s="515"/>
      <c r="GY197" s="515"/>
      <c r="GZ197" s="515"/>
      <c r="HA197" s="515"/>
      <c r="HB197" s="515"/>
      <c r="HC197" s="515"/>
      <c r="HD197" s="515"/>
      <c r="HE197" s="515"/>
      <c r="HF197" s="515"/>
      <c r="HG197" s="515"/>
      <c r="HH197" s="515"/>
      <c r="HI197" s="515"/>
      <c r="HJ197" s="515"/>
      <c r="HK197" s="515"/>
      <c r="HL197" s="515"/>
      <c r="HM197" s="515"/>
      <c r="HN197" s="515"/>
      <c r="HO197" s="515"/>
      <c r="HP197" s="515"/>
      <c r="HQ197" s="515"/>
      <c r="HR197" s="515"/>
      <c r="HS197" s="515"/>
      <c r="HT197" s="515"/>
      <c r="HU197" s="515"/>
      <c r="HV197" s="515"/>
      <c r="HW197" s="515"/>
      <c r="HX197" s="515"/>
      <c r="HY197" s="515"/>
      <c r="HZ197" s="515"/>
      <c r="IA197" s="515"/>
      <c r="IB197" s="515"/>
      <c r="IC197" s="515"/>
      <c r="ID197" s="515"/>
      <c r="IE197" s="515"/>
      <c r="IF197" s="9"/>
      <c r="IG197" s="515"/>
      <c r="IH197" s="515"/>
      <c r="II197" s="515"/>
      <c r="IJ197" s="515"/>
      <c r="IK197" s="515"/>
      <c r="IL197" s="515"/>
      <c r="IM197" s="515"/>
      <c r="IN197" s="515"/>
      <c r="IO197" s="515"/>
      <c r="IP197" s="515"/>
      <c r="IQ197" s="515"/>
      <c r="IR197" s="515"/>
      <c r="IS197" s="515"/>
      <c r="IT197" s="515"/>
      <c r="IU197" s="515"/>
      <c r="IV197" s="515"/>
      <c r="IW197" s="515"/>
      <c r="IX197" s="515"/>
      <c r="IY197" s="515"/>
      <c r="IZ197" s="515"/>
      <c r="JA197" s="515"/>
      <c r="JB197" s="515"/>
      <c r="JC197" s="515"/>
      <c r="JD197" s="515"/>
      <c r="JE197" s="515"/>
      <c r="JF197" s="515"/>
      <c r="JG197" s="515"/>
      <c r="JH197" s="515"/>
      <c r="JI197" s="515"/>
      <c r="JJ197" s="515"/>
      <c r="JK197" s="515"/>
      <c r="JL197" s="515"/>
      <c r="JM197" s="515"/>
      <c r="JN197" s="515"/>
      <c r="JO197" s="9"/>
      <c r="JP197" s="515"/>
      <c r="JQ197" s="515"/>
      <c r="JR197" s="515"/>
      <c r="JS197" s="515"/>
      <c r="JT197" s="515"/>
      <c r="JU197" s="515"/>
      <c r="JV197" s="515"/>
      <c r="JW197" s="515"/>
      <c r="JX197" s="515"/>
      <c r="JY197" s="515"/>
      <c r="JZ197" s="515"/>
      <c r="KA197" s="515"/>
      <c r="KB197" s="515"/>
      <c r="KC197" s="515"/>
      <c r="KD197" s="515"/>
      <c r="KE197" s="515"/>
      <c r="KF197" s="515"/>
      <c r="KG197" s="515"/>
      <c r="KH197" s="515"/>
      <c r="KI197" s="515"/>
      <c r="KJ197" s="515"/>
      <c r="KK197" s="515"/>
      <c r="KL197" s="515"/>
      <c r="KM197" s="515"/>
      <c r="KN197" s="515"/>
      <c r="KO197" s="515"/>
      <c r="KP197" s="515"/>
      <c r="KQ197" s="515"/>
      <c r="KR197" s="515"/>
      <c r="KS197" s="515"/>
      <c r="KT197" s="515"/>
      <c r="KU197" s="515"/>
      <c r="KV197" s="515"/>
      <c r="KW197" s="515"/>
      <c r="KX197" s="515"/>
      <c r="KY197" s="515"/>
      <c r="KZ197" s="515"/>
      <c r="LA197" s="515"/>
      <c r="LB197" s="515"/>
      <c r="LC197" s="515"/>
      <c r="LD197" s="515"/>
      <c r="LE197" s="515"/>
      <c r="LF197" s="515"/>
      <c r="LG197" s="515"/>
      <c r="LH197" s="515"/>
      <c r="LI197" s="515"/>
      <c r="LJ197" s="515"/>
      <c r="LK197" s="515"/>
      <c r="LL197" s="515"/>
      <c r="LM197" s="515"/>
      <c r="LN197" s="515"/>
      <c r="LO197" s="515"/>
      <c r="LP197" s="515"/>
      <c r="LQ197" s="515"/>
      <c r="LR197" s="515"/>
      <c r="LS197" s="515"/>
      <c r="LT197" s="9"/>
      <c r="LU197" s="515"/>
      <c r="LV197" s="515"/>
      <c r="LW197" s="515"/>
      <c r="LX197" s="515"/>
      <c r="LY197" s="515"/>
      <c r="LZ197" s="515"/>
      <c r="MA197" s="515"/>
      <c r="MB197" s="515"/>
      <c r="MC197" s="515"/>
      <c r="MD197" s="515"/>
      <c r="ME197" s="515"/>
      <c r="MF197" s="515"/>
      <c r="MG197" s="515"/>
      <c r="MH197" s="515"/>
      <c r="MI197" s="515"/>
      <c r="MJ197" s="515"/>
      <c r="MK197" s="515"/>
      <c r="ML197" s="515"/>
      <c r="MM197" s="515"/>
      <c r="MN197" s="9"/>
      <c r="MO197" s="515"/>
      <c r="MP197" s="515"/>
      <c r="MQ197" s="515"/>
      <c r="MR197" s="515"/>
      <c r="MS197" s="515"/>
      <c r="MT197" s="515"/>
      <c r="MU197" s="515"/>
      <c r="MV197" s="515"/>
      <c r="MW197" s="515"/>
      <c r="MX197" s="515"/>
      <c r="MY197" s="515"/>
      <c r="MZ197" s="515"/>
      <c r="NA197" s="515"/>
      <c r="NB197" s="515"/>
      <c r="NC197" s="515"/>
      <c r="ND197" s="515"/>
      <c r="NE197" s="515"/>
      <c r="NF197" s="515"/>
      <c r="NG197" s="515"/>
      <c r="NH197" s="515"/>
      <c r="NI197" s="515"/>
      <c r="NJ197" s="515"/>
      <c r="NK197" s="515"/>
      <c r="NL197" s="515"/>
      <c r="NM197" s="515"/>
      <c r="NN197" s="515"/>
      <c r="NO197" s="515"/>
      <c r="NP197" s="515"/>
      <c r="NQ197" s="515"/>
      <c r="NR197" s="515"/>
      <c r="NS197" s="515"/>
      <c r="NT197" s="515"/>
      <c r="NU197" s="515"/>
      <c r="NV197" s="515"/>
      <c r="NW197" s="515"/>
      <c r="NX197" s="515"/>
      <c r="NY197" s="515"/>
      <c r="NZ197" s="515"/>
      <c r="OA197" s="515"/>
      <c r="OB197" s="515"/>
      <c r="OC197" s="515"/>
      <c r="OD197" s="515"/>
      <c r="OE197" s="515"/>
      <c r="OF197" s="515"/>
      <c r="OG197" s="515"/>
      <c r="OH197" s="515"/>
      <c r="OI197" s="515"/>
      <c r="OJ197" s="515"/>
      <c r="OK197" s="515"/>
      <c r="OL197" s="515"/>
      <c r="OM197" s="515"/>
      <c r="ON197" s="515"/>
      <c r="OO197" s="515"/>
      <c r="OP197" s="515"/>
      <c r="OQ197" s="515"/>
      <c r="OR197" s="515"/>
      <c r="OS197" s="515"/>
      <c r="OT197" s="515"/>
      <c r="OU197" s="24">
        <v>0</v>
      </c>
    </row>
    <row r="198" spans="1:411" hidden="1" outlineLevel="1">
      <c r="A198" s="21">
        <f>ROW(A198)-5</f>
        <v>193</v>
      </c>
      <c r="B198" s="21"/>
      <c r="D198" s="14"/>
      <c r="E198" t="b">
        <v>0</v>
      </c>
      <c r="G198" s="32" t="s">
        <v>1020</v>
      </c>
      <c r="M198">
        <v>4</v>
      </c>
      <c r="N198">
        <v>3</v>
      </c>
      <c r="O198">
        <v>2</v>
      </c>
      <c r="P198">
        <v>3</v>
      </c>
      <c r="Q198">
        <v>4</v>
      </c>
      <c r="R198">
        <v>3</v>
      </c>
      <c r="S198">
        <v>4</v>
      </c>
      <c r="T198">
        <v>4</v>
      </c>
      <c r="U198" s="218"/>
      <c r="V198" s="218"/>
      <c r="W198">
        <v>0</v>
      </c>
      <c r="X198" s="218"/>
      <c r="Y198" s="218">
        <v>0</v>
      </c>
      <c r="Z198" s="218">
        <v>0</v>
      </c>
      <c r="AA198" s="218">
        <v>0</v>
      </c>
      <c r="AB198" s="218">
        <v>3</v>
      </c>
      <c r="AC198" s="218">
        <v>5</v>
      </c>
      <c r="AD198" s="218">
        <v>5</v>
      </c>
      <c r="AE198" s="218">
        <v>5</v>
      </c>
      <c r="AL198" s="559" t="s">
        <v>1830</v>
      </c>
      <c r="AM198" s="9" t="str">
        <f ca="1">IF(COUNTIF(AL$5:AL198,AL198)=1,"-","Dup")</f>
        <v>-</v>
      </c>
      <c r="AN198" s="9"/>
      <c r="AO198" s="14"/>
      <c r="AP198" s="14"/>
      <c r="AQ198" s="14"/>
      <c r="AR198" s="14"/>
      <c r="AS198" s="14"/>
      <c r="AT198" s="14"/>
      <c r="AU198" s="563"/>
      <c r="AV198" s="563"/>
      <c r="AW198" s="9"/>
      <c r="AX198" s="14"/>
      <c r="AY198" s="14"/>
      <c r="AZ198" s="14"/>
      <c r="BA198" s="14"/>
      <c r="BB198" s="14"/>
      <c r="BC198" s="14"/>
      <c r="BD198" s="14"/>
      <c r="BE198" s="9"/>
      <c r="BF198" s="14"/>
      <c r="BG198" s="14"/>
      <c r="BH198" s="14"/>
      <c r="BI198" s="14"/>
      <c r="BJ198" s="14"/>
      <c r="BK198" s="14"/>
      <c r="BL198" s="14"/>
      <c r="BM198" s="14"/>
      <c r="BN198" s="14"/>
      <c r="BO198" s="14"/>
      <c r="BP198" s="14"/>
      <c r="BQ198" s="9"/>
      <c r="BR198" s="14"/>
      <c r="BS198" s="14"/>
      <c r="BT198" s="14"/>
      <c r="BU198" s="14"/>
      <c r="BV198" s="14"/>
      <c r="BW198" s="14"/>
      <c r="BX198" s="14"/>
      <c r="BY198" s="14"/>
      <c r="BZ198" s="14"/>
      <c r="CA198" s="14"/>
      <c r="CB198" s="9"/>
      <c r="CC198" s="14"/>
      <c r="CD198" s="14"/>
      <c r="CE198" s="14"/>
      <c r="CF198" s="14"/>
      <c r="CG198" s="14"/>
      <c r="CH198" s="153"/>
      <c r="CI198" s="14"/>
      <c r="CJ198" s="14"/>
      <c r="CK198" s="14"/>
      <c r="CL198" s="14"/>
      <c r="CM198" s="14"/>
      <c r="CN198" s="9"/>
      <c r="CO198" s="14"/>
      <c r="CP198" s="14"/>
      <c r="CQ198" s="14"/>
      <c r="CR198" s="14"/>
      <c r="CS198" s="14"/>
      <c r="CT198" s="14"/>
      <c r="CU198" s="14"/>
      <c r="CV198" s="14"/>
      <c r="CW198" s="14"/>
      <c r="CX198" s="14"/>
      <c r="CY198" s="14"/>
      <c r="CZ198" s="14"/>
      <c r="DA198" s="14"/>
      <c r="DB198" s="14"/>
      <c r="DC198" s="14"/>
      <c r="DD198" s="14"/>
      <c r="DE198" s="14"/>
      <c r="DF198" s="14"/>
      <c r="DG198" s="14"/>
      <c r="DH198" s="14"/>
      <c r="DI198" s="14"/>
      <c r="DJ198" s="14"/>
      <c r="DK198" s="14"/>
      <c r="DL198" s="14"/>
      <c r="DM198" s="14"/>
      <c r="DN198" s="14"/>
      <c r="DO198" s="14"/>
      <c r="DP198" s="14"/>
      <c r="DQ198" s="14"/>
      <c r="DR198" s="14"/>
      <c r="DS198" s="14"/>
      <c r="DT198" s="14"/>
      <c r="DU198" s="14"/>
      <c r="DV198" s="14"/>
      <c r="DW198" s="14"/>
      <c r="DX198" s="14"/>
      <c r="DY198" s="14"/>
      <c r="DZ198" s="14"/>
      <c r="EA198" s="14"/>
      <c r="EB198" s="14"/>
      <c r="EC198" s="14"/>
      <c r="ED198" s="322"/>
      <c r="EE198" s="14"/>
      <c r="EF198" s="14"/>
      <c r="EG198" s="14"/>
      <c r="EH198" s="14"/>
      <c r="EI198" s="14"/>
      <c r="EJ198" s="14"/>
      <c r="EK198" s="14"/>
      <c r="EL198" s="14"/>
      <c r="EM198" s="14"/>
      <c r="EN198" s="14"/>
      <c r="EO198" s="14"/>
      <c r="EP198" s="14"/>
      <c r="EQ198" s="14"/>
      <c r="ER198" s="14"/>
      <c r="ES198" s="14"/>
      <c r="ET198" s="14"/>
      <c r="EU198" s="14"/>
      <c r="EV198" s="14"/>
      <c r="EW198" s="14"/>
      <c r="EX198" s="14"/>
      <c r="EY198" s="14"/>
      <c r="EZ198" s="14"/>
      <c r="FA198" s="14"/>
      <c r="FB198" s="14"/>
      <c r="FC198" s="14"/>
      <c r="FD198" s="14"/>
      <c r="FE198" s="14"/>
      <c r="FF198" s="14"/>
      <c r="FG198" s="14"/>
      <c r="FH198" s="14"/>
      <c r="FI198" s="14"/>
      <c r="FJ198" s="14"/>
      <c r="FK198" s="14"/>
      <c r="FL198" s="14"/>
      <c r="FM198" s="14"/>
      <c r="FN198" s="14"/>
      <c r="FO198" s="14"/>
      <c r="FP198" s="14"/>
      <c r="FQ198" s="14"/>
      <c r="FR198" s="14"/>
      <c r="FS198" s="14"/>
      <c r="FT198" s="14"/>
      <c r="FU198" s="14"/>
      <c r="FV198" s="14"/>
      <c r="FW198" s="14"/>
      <c r="FX198" s="14"/>
      <c r="FY198" s="14"/>
      <c r="FZ198" s="14"/>
      <c r="GA198" s="14"/>
      <c r="GB198" s="14"/>
      <c r="GC198" s="14"/>
      <c r="GD198" s="14"/>
      <c r="GE198" s="14"/>
      <c r="GF198" s="14"/>
      <c r="GG198" s="14"/>
      <c r="GH198" s="14"/>
      <c r="GI198" s="14"/>
      <c r="GJ198" s="14"/>
      <c r="GK198" s="14"/>
      <c r="GL198" s="14"/>
      <c r="GM198" s="14"/>
      <c r="GN198" s="14"/>
      <c r="GO198" s="14"/>
      <c r="GP198" s="14"/>
      <c r="GQ198" s="14"/>
      <c r="GR198" s="14"/>
      <c r="GS198" s="14"/>
      <c r="GT198" s="14"/>
      <c r="GU198" s="14"/>
      <c r="GV198" s="14"/>
      <c r="GW198" s="14"/>
      <c r="GX198" s="14"/>
      <c r="GY198" s="14"/>
      <c r="GZ198" s="14"/>
      <c r="HA198" s="14"/>
      <c r="HB198" s="14"/>
      <c r="HC198" s="14"/>
      <c r="HD198" s="14"/>
      <c r="HE198" s="14"/>
      <c r="HF198" s="14"/>
      <c r="HG198" s="14"/>
      <c r="HH198" s="14"/>
      <c r="HI198" s="14"/>
      <c r="HJ198" s="14"/>
      <c r="HK198" s="14"/>
      <c r="HL198" s="14"/>
      <c r="HM198" s="14"/>
      <c r="HN198" s="14"/>
      <c r="HO198" s="14"/>
      <c r="HP198" s="14"/>
      <c r="HQ198" s="14"/>
      <c r="HR198" s="14"/>
      <c r="HS198" s="14"/>
      <c r="HT198" s="14"/>
      <c r="HU198" s="14"/>
      <c r="HV198" s="14"/>
      <c r="HW198" s="14"/>
      <c r="HX198" s="14"/>
      <c r="HY198" s="14"/>
      <c r="HZ198" s="14"/>
      <c r="IA198" s="14"/>
      <c r="IB198" s="14"/>
      <c r="IC198" s="14"/>
      <c r="ID198" s="14"/>
      <c r="IE198" s="14"/>
      <c r="IF198" s="9"/>
      <c r="IG198" s="14"/>
      <c r="IH198" s="14"/>
      <c r="II198" s="14"/>
      <c r="IJ198" s="14"/>
      <c r="IK198" s="14"/>
      <c r="IL198" s="14"/>
      <c r="IM198" s="14"/>
      <c r="IN198" s="14"/>
      <c r="IO198" s="14"/>
      <c r="IP198" s="14"/>
      <c r="IQ198" s="14"/>
      <c r="IR198" s="14"/>
      <c r="IS198" s="14"/>
      <c r="IT198" s="14"/>
      <c r="IU198" s="14"/>
      <c r="IV198" s="14"/>
      <c r="IW198" s="14"/>
      <c r="IX198" s="14"/>
      <c r="IY198" s="14"/>
      <c r="IZ198" s="14"/>
      <c r="JA198" s="14"/>
      <c r="JB198" s="14"/>
      <c r="JC198" s="14"/>
      <c r="JD198" s="14"/>
      <c r="JE198" s="14"/>
      <c r="JF198" s="14"/>
      <c r="JG198" s="14"/>
      <c r="JH198" s="14"/>
      <c r="JI198" s="14"/>
      <c r="JJ198" s="14"/>
      <c r="JK198" s="14"/>
      <c r="JL198" s="14"/>
      <c r="JM198" s="14"/>
      <c r="JN198" s="14"/>
      <c r="JO198" s="9"/>
      <c r="JP198" s="14"/>
      <c r="JQ198" s="14"/>
      <c r="JR198" s="14"/>
      <c r="JS198" s="14"/>
      <c r="JT198" s="14"/>
      <c r="JU198" s="14"/>
      <c r="JV198" s="14"/>
      <c r="JW198" s="14"/>
      <c r="JX198" s="14"/>
      <c r="JY198" s="14"/>
      <c r="JZ198" s="14"/>
      <c r="KA198" s="14"/>
      <c r="KB198" s="14"/>
      <c r="KC198" s="14"/>
      <c r="KD198" s="14"/>
      <c r="KE198" s="14"/>
      <c r="KF198" s="14"/>
      <c r="KG198" s="14"/>
      <c r="KH198" s="14"/>
      <c r="KI198" s="14"/>
      <c r="KJ198" s="14"/>
      <c r="KK198" s="14"/>
      <c r="KL198" s="14"/>
      <c r="KM198" s="14"/>
      <c r="KN198" s="14"/>
      <c r="KO198" s="14"/>
      <c r="KP198" s="14"/>
      <c r="KQ198" s="14"/>
      <c r="KR198" s="14"/>
      <c r="KS198" s="14"/>
      <c r="KT198" s="14"/>
      <c r="KU198" s="14"/>
      <c r="KV198" s="14"/>
      <c r="KW198" s="14"/>
      <c r="KX198" s="14"/>
      <c r="KY198" s="14"/>
      <c r="KZ198" s="14"/>
      <c r="LA198" s="14"/>
      <c r="LB198" s="14"/>
      <c r="LC198" s="14"/>
      <c r="LD198" s="14"/>
      <c r="LE198" s="14"/>
      <c r="LF198" s="14"/>
      <c r="LG198" s="14"/>
      <c r="LH198" s="14"/>
      <c r="LI198" s="14"/>
      <c r="LJ198" s="14"/>
      <c r="LK198" s="14"/>
      <c r="LL198" s="14"/>
      <c r="LM198" s="14"/>
      <c r="LN198" s="14"/>
      <c r="LO198" s="14"/>
      <c r="LP198" s="14"/>
      <c r="LQ198" s="14"/>
      <c r="LR198" s="14"/>
      <c r="LS198" s="14"/>
      <c r="LT198" s="9"/>
      <c r="LU198" s="14"/>
      <c r="LV198" s="14"/>
      <c r="LW198" s="14"/>
      <c r="LX198" s="14"/>
      <c r="LY198" s="14"/>
      <c r="LZ198" s="14"/>
      <c r="MA198" s="14"/>
      <c r="MB198" s="14"/>
      <c r="MC198" s="14"/>
      <c r="MD198" s="14"/>
      <c r="ME198" s="14"/>
      <c r="MF198" s="14"/>
      <c r="MG198" s="14"/>
      <c r="MH198" s="14"/>
      <c r="MI198" s="14"/>
      <c r="MJ198" s="14"/>
      <c r="MK198" s="14"/>
      <c r="ML198" s="14"/>
      <c r="MM198" s="14"/>
      <c r="MN198" s="9"/>
      <c r="MO198" s="14"/>
      <c r="MP198" s="14"/>
      <c r="MQ198" s="14"/>
      <c r="MR198" s="14"/>
      <c r="MS198" s="14"/>
      <c r="MT198" s="14"/>
      <c r="MU198" s="14"/>
      <c r="MV198" s="14"/>
      <c r="MW198" s="14"/>
      <c r="MX198" s="14"/>
      <c r="MY198" s="14"/>
      <c r="MZ198" s="14"/>
      <c r="NA198" s="14"/>
      <c r="NB198" s="14"/>
      <c r="NC198" s="14"/>
      <c r="ND198" s="14"/>
      <c r="NE198" s="14"/>
      <c r="NF198" s="14"/>
      <c r="NG198" s="14"/>
      <c r="NH198" s="14"/>
      <c r="NI198" s="14"/>
      <c r="NJ198" s="14"/>
      <c r="NK198" s="14"/>
      <c r="NL198" s="14"/>
      <c r="NM198" s="14"/>
      <c r="NN198" s="14"/>
      <c r="NO198" s="14"/>
      <c r="NP198" s="14"/>
      <c r="NQ198" s="14"/>
      <c r="NR198" s="14"/>
      <c r="NS198" s="14"/>
      <c r="NT198" s="14"/>
      <c r="NU198" s="14"/>
      <c r="NV198" s="14"/>
      <c r="NW198" s="14"/>
      <c r="NX198" s="14"/>
      <c r="NY198" s="14"/>
      <c r="NZ198" s="14"/>
      <c r="OA198" s="14"/>
      <c r="OB198" s="14"/>
      <c r="OC198" s="14"/>
      <c r="OD198" s="14"/>
      <c r="OE198" s="14"/>
      <c r="OF198" s="14"/>
      <c r="OG198" s="14"/>
      <c r="OH198" s="14"/>
      <c r="OI198" s="14"/>
      <c r="OJ198" s="14"/>
      <c r="OK198" s="14"/>
      <c r="OL198" s="14"/>
      <c r="OM198" s="14"/>
      <c r="ON198" s="14"/>
      <c r="OO198" s="14"/>
      <c r="OP198" s="14"/>
      <c r="OQ198" s="14"/>
      <c r="OR198" s="14"/>
      <c r="OS198" s="14"/>
      <c r="OT198" s="14"/>
      <c r="OU198" s="24">
        <v>0</v>
      </c>
    </row>
    <row r="199" spans="1:411" hidden="1" outlineLevel="1">
      <c r="A199" s="21">
        <f t="shared" si="158"/>
        <v>194</v>
      </c>
      <c r="B199" s="21">
        <f>$A$14</f>
        <v>9</v>
      </c>
      <c r="C199">
        <v>111</v>
      </c>
      <c r="D199" s="144" t="str">
        <f t="shared" ref="D199:D204" si="1606">INDEX(i.Region_Desc,$K199,1)</f>
        <v>GSM</v>
      </c>
      <c r="E199" t="b">
        <v>0</v>
      </c>
      <c r="F199" t="b">
        <v>0</v>
      </c>
      <c r="G199" t="b">
        <f>E199</f>
        <v>0</v>
      </c>
      <c r="H199" s="29">
        <v>1</v>
      </c>
      <c r="I199" s="29">
        <v>1</v>
      </c>
      <c r="J199" s="29" t="str">
        <f>""</f>
        <v/>
      </c>
      <c r="K199" s="29">
        <f>d.Region</f>
        <v>2</v>
      </c>
      <c r="L199" s="29">
        <v>2</v>
      </c>
      <c r="M199" s="29">
        <v>2</v>
      </c>
      <c r="N199" s="29">
        <v>3</v>
      </c>
      <c r="O199" s="29">
        <v>1</v>
      </c>
      <c r="P199" s="29">
        <v>1</v>
      </c>
      <c r="Q199" s="29">
        <v>1</v>
      </c>
      <c r="R199" s="29">
        <v>1</v>
      </c>
      <c r="S199" s="29">
        <v>1</v>
      </c>
      <c r="T199" s="29">
        <v>1</v>
      </c>
      <c r="U199" s="218"/>
      <c r="V199" s="218"/>
      <c r="W199" s="29">
        <v>0</v>
      </c>
      <c r="X199" s="218"/>
      <c r="Y199" s="218"/>
      <c r="Z199" s="218"/>
      <c r="AA199" s="218"/>
      <c r="AB199" s="218"/>
      <c r="AC199" s="218"/>
      <c r="AD199" s="218"/>
      <c r="AE199" s="218"/>
      <c r="AF199" s="144">
        <f>INDEX(CHOOSE($N199,DataAutumn!i.AdultDrys,DataWinter!i.AdultDrys,DataSpring!i.AdultDrys),1,$M199)</f>
        <v>3</v>
      </c>
      <c r="AG199" s="5">
        <f t="shared" ref="AG199:AH204" si="1607">INDEX(i.FlkStrctr,$M199,AG$7)</f>
        <v>2</v>
      </c>
      <c r="AH199" s="5">
        <f t="shared" si="1607"/>
        <v>0</v>
      </c>
      <c r="AI199" s="5">
        <f t="shared" ref="AI199:AI204" si="1608">INDEX(i.StdELMan,($K199-1)*12+($M199-1)*3+$N199,AI$7)</f>
        <v>1</v>
      </c>
      <c r="AJ199" s="218"/>
      <c r="AK199" s="218"/>
      <c r="AL199" s="365" t="str">
        <f ca="1">TEXT(LEFT(OFFSET(AL199,-1,0),5)+1,"00000")&amp;MID(OFFSET(AL199,-1,0),6,FIND(" ",OFFSET(AL199,-1,0),7)-5)
&amp; $D199           &amp; " Day"&amp;INDEX(i.DOY,$N199,1)              &amp; IF($IG199=0," FWM","")&amp;IF($IG199=1," MWM","")&amp;IF($IG199=5," Mat","")&amp;IF($IH199=TRUE,"&amp;BBT","    ")
&amp;INDEX(DataMaster!$B$98:$B$105,$Q199,0)    &amp; " WP"&amp;TEXT($MC199*100,"000p")           &amp; " MP"&amp;TEXT($MD199*100,"000p")           &amp; " GP"&amp;TEXT($MM199*100,"000p")
&amp; " (F"&amp;3+COUNTIF($CV199:$CY199,TRUE)&amp;3&amp;"N"&amp;$DM199&amp;$DN199&amp;")"</f>
        <v>00001 SE_ashley_lw GSM Day204 MWM    all grids WP100p MP100p GP100p (F33N11)</v>
      </c>
      <c r="AM199" s="9" t="str">
        <f ca="1">IF(COUNTIF(AL$5:AL199,AL199)=1,"-","Dup")</f>
        <v>-</v>
      </c>
      <c r="AN199" s="9"/>
      <c r="AO199" s="12" t="b">
        <v>1</v>
      </c>
      <c r="AP199" s="12" t="b">
        <v>1</v>
      </c>
      <c r="AQ199" s="12" t="b">
        <v>1</v>
      </c>
      <c r="AR199" s="12" t="b">
        <v>1</v>
      </c>
      <c r="AS199" s="12" t="b">
        <v>1</v>
      </c>
      <c r="AT199" s="12" t="b">
        <v>1</v>
      </c>
      <c r="AU199" s="12" t="b">
        <v>1</v>
      </c>
      <c r="AV199" s="12" t="b">
        <v>1</v>
      </c>
      <c r="AW199" s="9"/>
      <c r="AX199" s="5" t="b">
        <f t="shared" ref="AX199:BC204" si="1609">INDEX(i.model_structure,$H199,AX$7)</f>
        <v>1</v>
      </c>
      <c r="AY199" s="5" t="str">
        <f t="shared" si="1609"/>
        <v>-</v>
      </c>
      <c r="AZ199" s="5" t="str">
        <f t="shared" si="1609"/>
        <v>-</v>
      </c>
      <c r="BA199" s="5" t="str">
        <f t="shared" si="1609"/>
        <v>-</v>
      </c>
      <c r="BB199" s="5" t="b">
        <f t="shared" si="1609"/>
        <v>0</v>
      </c>
      <c r="BC199" s="144">
        <f t="shared" si="1609"/>
        <v>0.25</v>
      </c>
      <c r="BD199" s="19" t="b">
        <f t="shared" ref="BD199:BD204" ca="1" si="1610">OFFSET(BD$5,$B199,0)</f>
        <v>1</v>
      </c>
      <c r="BE199" s="9"/>
      <c r="BF199" s="5" t="str">
        <f t="shared" ref="BF199:BF204" ca="1" si="1611">IF($M199&lt;&gt;4,OFFSET(BF$5,$B199,0),1)</f>
        <v>-</v>
      </c>
      <c r="BG199" s="19" t="str">
        <f t="shared" ref="BG199:BI204" ca="1" si="1612">OFFSET(BG$5,$B199,0)</f>
        <v>-</v>
      </c>
      <c r="BH199" s="19" t="str">
        <f t="shared" ca="1" si="1612"/>
        <v>-</v>
      </c>
      <c r="BI199" s="19" t="str">
        <f t="shared" ca="1" si="1612"/>
        <v>-</v>
      </c>
      <c r="BJ199" s="5" t="str">
        <f t="shared" ref="BJ199:BJ204" ca="1" si="1613">IF($M199&lt;&gt;4,OFFSET(BJ$5,$B199,0),1)</f>
        <v>-</v>
      </c>
      <c r="BK199" s="19" t="str">
        <f t="shared" ref="BK199:BK204" ca="1" si="1614">OFFSET(BK$5,$B199,0)</f>
        <v>-</v>
      </c>
      <c r="BL199" s="5" t="str">
        <f t="shared" ref="BL199:BL204" ca="1" si="1615">IF($M199&lt;&gt;4,OFFSET(BL$5,$B199,0),1)</f>
        <v>-</v>
      </c>
      <c r="BM199" s="19" t="str">
        <f t="shared" ref="BM199:BO204" ca="1" si="1616">OFFSET(BM$5,$B199,0)</f>
        <v>-</v>
      </c>
      <c r="BN199" s="19" t="str">
        <f t="shared" ca="1" si="1616"/>
        <v>-</v>
      </c>
      <c r="BO199" s="19" t="str">
        <f t="shared" ca="1" si="1616"/>
        <v>-</v>
      </c>
      <c r="BP199" s="5" t="str">
        <f t="shared" ref="BP199:BP204" ca="1" si="1617">IF($M199&lt;&gt;4,OFFSET(BP$5,$B199,0),1)</f>
        <v>-</v>
      </c>
      <c r="BQ199" s="9"/>
      <c r="BR199" s="5" t="b">
        <f t="shared" ref="BR199:BR204" si="1618">$J199&lt;0</f>
        <v>0</v>
      </c>
      <c r="BS199" s="5" t="str">
        <f t="shared" ref="BS199:BS204" ca="1" si="1619">IF($J199="",BS$14,ABS($J199))</f>
        <v>-</v>
      </c>
      <c r="BT199" s="5" t="str">
        <f t="shared" ref="BT199:CA204" ca="1" si="1620">IF($J199="",BT$14,ABS($J199)=BT$7)</f>
        <v>-</v>
      </c>
      <c r="BU199" s="5" t="str">
        <f t="shared" ca="1" si="1620"/>
        <v>-</v>
      </c>
      <c r="BV199" s="5" t="str">
        <f t="shared" ca="1" si="1620"/>
        <v>-</v>
      </c>
      <c r="BW199" s="5" t="str">
        <f t="shared" ca="1" si="1620"/>
        <v>-</v>
      </c>
      <c r="BX199" s="5" t="str">
        <f t="shared" ca="1" si="1620"/>
        <v>-</v>
      </c>
      <c r="BY199" s="5" t="str">
        <f t="shared" ca="1" si="1620"/>
        <v>-</v>
      </c>
      <c r="BZ199" s="5" t="str">
        <f t="shared" ca="1" si="1620"/>
        <v>-</v>
      </c>
      <c r="CA199" s="5" t="str">
        <f t="shared" ca="1" si="1620"/>
        <v>-</v>
      </c>
      <c r="CB199" s="9"/>
      <c r="CC199" s="12" t="b">
        <v>1</v>
      </c>
      <c r="CD199" s="12" t="b">
        <v>1</v>
      </c>
      <c r="CE199" s="12" t="b">
        <v>1</v>
      </c>
      <c r="CF199" s="12">
        <v>203</v>
      </c>
      <c r="CG199" s="144" t="b">
        <f>NOT(CE199)</f>
        <v>0</v>
      </c>
      <c r="CH199" s="12" t="s">
        <v>34</v>
      </c>
      <c r="CI199" s="19" t="str">
        <f t="shared" ref="CI199:CM200" ca="1" si="1621">OFFSET(CI$5,$B199,0)</f>
        <v>-</v>
      </c>
      <c r="CJ199" s="19" t="str">
        <f t="shared" ca="1" si="1621"/>
        <v>-</v>
      </c>
      <c r="CK199" s="19" t="str">
        <f t="shared" ca="1" si="1621"/>
        <v>-</v>
      </c>
      <c r="CL199" s="19">
        <f t="shared" ca="1" si="1621"/>
        <v>1</v>
      </c>
      <c r="CM199" s="19">
        <f t="shared" ca="1" si="1621"/>
        <v>1</v>
      </c>
      <c r="CN199" s="9"/>
      <c r="CO199" s="444">
        <f t="shared" ref="CO199:CQ204" si="1622">INDEX(i.UserPeriod0,$AI199,CO$7)</f>
        <v>652</v>
      </c>
      <c r="CP199" s="444">
        <f t="shared" si="1622"/>
        <v>686</v>
      </c>
      <c r="CQ199" s="444">
        <f t="shared" si="1622"/>
        <v>721</v>
      </c>
      <c r="CR199" s="152">
        <f t="shared" ref="CR199:CT204" si="1623">7*INDEX(i.end_joining,1,CR$7+($AI199-1)*3)</f>
        <v>378</v>
      </c>
      <c r="CS199" s="152">
        <f t="shared" si="1623"/>
        <v>413</v>
      </c>
      <c r="CT199" s="152">
        <f t="shared" si="1623"/>
        <v>448</v>
      </c>
      <c r="CU199" s="19" t="str">
        <f t="shared" ref="CU199:DJ204" ca="1" si="1624">OFFSET(CU$5,$B199,0)</f>
        <v>-</v>
      </c>
      <c r="CV199" s="19" t="str">
        <f t="shared" ca="1" si="1624"/>
        <v>-</v>
      </c>
      <c r="CW199" s="19" t="str">
        <f t="shared" ca="1" si="1624"/>
        <v>-</v>
      </c>
      <c r="CX199" s="19" t="str">
        <f t="shared" ca="1" si="1624"/>
        <v>-</v>
      </c>
      <c r="CY199" s="19" t="str">
        <f t="shared" ca="1" si="1624"/>
        <v>-</v>
      </c>
      <c r="CZ199" s="19" t="b">
        <f ca="1">OFFSET(CZ$5,$B199,0)</f>
        <v>1</v>
      </c>
      <c r="DA199" s="19">
        <f t="shared" ca="1" si="1624"/>
        <v>0</v>
      </c>
      <c r="DB199" s="19">
        <f t="shared" ca="1" si="1624"/>
        <v>0</v>
      </c>
      <c r="DC199" s="19">
        <f t="shared" ca="1" si="1624"/>
        <v>0</v>
      </c>
      <c r="DD199" s="19">
        <f t="shared" ca="1" si="1624"/>
        <v>0</v>
      </c>
      <c r="DE199" s="19">
        <f t="shared" ca="1" si="1624"/>
        <v>0</v>
      </c>
      <c r="DF199" s="19">
        <f t="shared" ca="1" si="1624"/>
        <v>0</v>
      </c>
      <c r="DG199" s="19">
        <f t="shared" ca="1" si="1624"/>
        <v>0</v>
      </c>
      <c r="DH199" s="19">
        <f t="shared" ca="1" si="1624"/>
        <v>0</v>
      </c>
      <c r="DI199" s="19">
        <f t="shared" ca="1" si="1624"/>
        <v>0</v>
      </c>
      <c r="DJ199" s="19">
        <f t="shared" ca="1" si="1624"/>
        <v>0</v>
      </c>
      <c r="DK199" s="19">
        <f t="shared" ref="DK199:ED204" ca="1" si="1625">OFFSET(DK$5,$B199,0)</f>
        <v>0</v>
      </c>
      <c r="DL199" s="19">
        <f t="shared" ca="1" si="1625"/>
        <v>0</v>
      </c>
      <c r="DM199" s="19">
        <f t="shared" ca="1" si="1625"/>
        <v>1</v>
      </c>
      <c r="DN199" s="19">
        <f t="shared" ca="1" si="1625"/>
        <v>1</v>
      </c>
      <c r="DO199" s="19">
        <f t="shared" ca="1" si="1625"/>
        <v>0</v>
      </c>
      <c r="DP199" s="19" t="str">
        <f t="shared" ca="1" si="1625"/>
        <v>-</v>
      </c>
      <c r="DQ199" s="19" t="str">
        <f t="shared" ca="1" si="1625"/>
        <v>-</v>
      </c>
      <c r="DR199" s="19" t="str">
        <f t="shared" ca="1" si="1625"/>
        <v>-</v>
      </c>
      <c r="DS199" s="19" t="str">
        <f t="shared" ca="1" si="1625"/>
        <v>-</v>
      </c>
      <c r="DT199" s="19" t="str">
        <f t="shared" ca="1" si="1625"/>
        <v>-</v>
      </c>
      <c r="DU199" s="19">
        <f t="shared" ca="1" si="1625"/>
        <v>0</v>
      </c>
      <c r="DV199" s="19" t="str">
        <f t="shared" ca="1" si="1625"/>
        <v>-</v>
      </c>
      <c r="DW199" s="19" t="str">
        <f t="shared" ca="1" si="1625"/>
        <v>-</v>
      </c>
      <c r="DX199" s="19" t="str">
        <f t="shared" ca="1" si="1625"/>
        <v>-</v>
      </c>
      <c r="DY199" s="19" t="str">
        <f t="shared" ca="1" si="1625"/>
        <v>-</v>
      </c>
      <c r="DZ199" s="19" t="str">
        <f t="shared" ca="1" si="1625"/>
        <v>-</v>
      </c>
      <c r="EA199" s="19" t="str">
        <f t="shared" ca="1" si="1625"/>
        <v>-</v>
      </c>
      <c r="EB199" s="19" t="str">
        <f t="shared" ca="1" si="1625"/>
        <v>-</v>
      </c>
      <c r="EC199" s="19" t="str">
        <f t="shared" ca="1" si="1625"/>
        <v>-</v>
      </c>
      <c r="ED199" s="19">
        <f t="shared" ca="1" si="1625"/>
        <v>0</v>
      </c>
      <c r="EE199" s="444">
        <f t="shared" ref="EE199:EF204" si="1626">IF(AND($N199=EE$11,$Y199&lt;&gt;0,$AI199=EE$12),INDEX(i.LTWFeedLevels,$Y199,MOD(EE$7-1,7)+1),0)</f>
        <v>0</v>
      </c>
      <c r="EF199" s="444">
        <f t="shared" si="1626"/>
        <v>0</v>
      </c>
      <c r="EG199" s="124">
        <f t="shared" ref="EG199:EV204" si="1627">IF(AND($K199=EG$9,$N199=EG$11,$AB199=EG$8,$AI199=EG$12,$Y199&lt;&gt;0),INDEX(i.FS_Strategy,$Y199,$AB199),0)</f>
        <v>0</v>
      </c>
      <c r="EH199" s="124">
        <f t="shared" si="1627"/>
        <v>0</v>
      </c>
      <c r="EI199" s="124">
        <f t="shared" si="1627"/>
        <v>0</v>
      </c>
      <c r="EJ199" s="124">
        <f t="shared" si="1627"/>
        <v>0</v>
      </c>
      <c r="EK199" s="124">
        <f t="shared" si="1627"/>
        <v>0</v>
      </c>
      <c r="EL199" s="124">
        <f t="shared" si="1627"/>
        <v>0</v>
      </c>
      <c r="EM199" s="124">
        <f t="shared" si="1627"/>
        <v>0</v>
      </c>
      <c r="EN199" s="124">
        <f t="shared" si="1627"/>
        <v>0</v>
      </c>
      <c r="EO199" s="124">
        <f t="shared" si="1627"/>
        <v>0</v>
      </c>
      <c r="EP199" s="124">
        <f t="shared" si="1627"/>
        <v>0</v>
      </c>
      <c r="EQ199" s="124">
        <f t="shared" si="1627"/>
        <v>0</v>
      </c>
      <c r="ER199" s="124">
        <f t="shared" si="1627"/>
        <v>0</v>
      </c>
      <c r="ES199" s="124">
        <f t="shared" si="1627"/>
        <v>0</v>
      </c>
      <c r="ET199" s="124">
        <f t="shared" si="1627"/>
        <v>0</v>
      </c>
      <c r="EU199" s="124">
        <f t="shared" si="1627"/>
        <v>0</v>
      </c>
      <c r="EV199" s="124">
        <f t="shared" si="1627"/>
        <v>0</v>
      </c>
      <c r="EW199" s="124">
        <f t="shared" ref="EW199:EX204" si="1628">IF(AND($K199=EW$9,$N199=EW$11,$AB199=EW$8,$AI199=EW$12,$Y199&lt;&gt;0),INDEX(i.FS_Strategy,$Y199,$AB199),0)</f>
        <v>0</v>
      </c>
      <c r="EX199" s="124">
        <f t="shared" si="1628"/>
        <v>0</v>
      </c>
      <c r="EY199" s="554">
        <f t="shared" ref="EY199:FN204" si="1629">IF(AND($K199=EY$9,$N199=EY$11,$AB199=EY$8,$AI199=EY$12,$Z199&lt;&gt;0),INDEX(i.FS_Strategy,$Z199,$AB199),0)</f>
        <v>0</v>
      </c>
      <c r="EZ199" s="554">
        <f t="shared" si="1629"/>
        <v>0</v>
      </c>
      <c r="FA199" s="554">
        <f t="shared" si="1629"/>
        <v>0</v>
      </c>
      <c r="FB199" s="125">
        <f t="shared" si="1629"/>
        <v>0</v>
      </c>
      <c r="FC199" s="125">
        <f t="shared" si="1629"/>
        <v>0</v>
      </c>
      <c r="FD199" s="125">
        <f t="shared" si="1629"/>
        <v>0</v>
      </c>
      <c r="FE199" s="125">
        <f t="shared" si="1629"/>
        <v>0</v>
      </c>
      <c r="FF199" s="125">
        <f t="shared" si="1629"/>
        <v>0</v>
      </c>
      <c r="FG199" s="125">
        <f t="shared" si="1629"/>
        <v>0</v>
      </c>
      <c r="FH199" s="125">
        <f t="shared" si="1629"/>
        <v>0</v>
      </c>
      <c r="FI199" s="125">
        <f t="shared" si="1629"/>
        <v>0</v>
      </c>
      <c r="FJ199" s="125">
        <f t="shared" si="1629"/>
        <v>0</v>
      </c>
      <c r="FK199" s="125">
        <f t="shared" si="1629"/>
        <v>0</v>
      </c>
      <c r="FL199" s="125">
        <f t="shared" si="1629"/>
        <v>0</v>
      </c>
      <c r="FM199" s="125">
        <f t="shared" si="1629"/>
        <v>0</v>
      </c>
      <c r="FN199" s="125">
        <f t="shared" si="1629"/>
        <v>0</v>
      </c>
      <c r="FO199" s="124">
        <f t="shared" ref="FO199:GD204" si="1630">IF(AND($K199=FO$9,$N199=FO$11,$AB199=FO$8,$AI199=FO$12),INDEX(i.FS_Strategy,$AC199+1,$AB199),0)</f>
        <v>0</v>
      </c>
      <c r="FP199" s="124">
        <f t="shared" si="1630"/>
        <v>0</v>
      </c>
      <c r="FQ199" s="124">
        <f t="shared" si="1630"/>
        <v>0</v>
      </c>
      <c r="FR199" s="124">
        <f t="shared" si="1630"/>
        <v>0</v>
      </c>
      <c r="FS199" s="124">
        <f t="shared" si="1630"/>
        <v>0</v>
      </c>
      <c r="FT199" s="124">
        <f t="shared" si="1630"/>
        <v>0</v>
      </c>
      <c r="FU199" s="124">
        <f t="shared" si="1630"/>
        <v>0</v>
      </c>
      <c r="FV199" s="124">
        <f t="shared" si="1630"/>
        <v>0</v>
      </c>
      <c r="FW199" s="124">
        <f t="shared" si="1630"/>
        <v>0</v>
      </c>
      <c r="FX199" s="124">
        <f t="shared" si="1630"/>
        <v>0</v>
      </c>
      <c r="FY199" s="124">
        <f t="shared" si="1630"/>
        <v>0</v>
      </c>
      <c r="FZ199" s="124">
        <f t="shared" si="1630"/>
        <v>0</v>
      </c>
      <c r="GA199" s="124">
        <f t="shared" si="1630"/>
        <v>0</v>
      </c>
      <c r="GB199" s="124">
        <f t="shared" si="1630"/>
        <v>0</v>
      </c>
      <c r="GC199" s="124">
        <f t="shared" si="1630"/>
        <v>0</v>
      </c>
      <c r="GD199" s="124">
        <f t="shared" si="1630"/>
        <v>0</v>
      </c>
      <c r="GE199" s="124">
        <f t="shared" ref="GE199:GF204" si="1631">IF(AND($K199=GE$9,$N199=GE$11,$AB199=GE$8,$AI199=GE$12),INDEX(i.FS_Strategy,$AC199+1,$AB199),0)</f>
        <v>0</v>
      </c>
      <c r="GF199" s="124">
        <f t="shared" si="1631"/>
        <v>0</v>
      </c>
      <c r="GG199" s="554">
        <f t="shared" ref="GG199:GI204" si="1632">IF(AND($K199=GG$9,$N199=GG$11,$AB199=GG$8),INDEX(i.FS_Strategy,$AD199+1,$AB199),0)</f>
        <v>0</v>
      </c>
      <c r="GH199" s="554">
        <f t="shared" si="1632"/>
        <v>0</v>
      </c>
      <c r="GI199" s="554">
        <f t="shared" si="1632"/>
        <v>0</v>
      </c>
      <c r="GJ199" s="125">
        <f t="shared" ref="GJ199:GV204" si="1633">IF(AND($K199=GJ$9,$N199=GJ$11,$AB199=GJ$8),INDEX(i.FS_Strategy,$AE199+1,$AB199),0)</f>
        <v>0</v>
      </c>
      <c r="GK199" s="125">
        <f t="shared" si="1633"/>
        <v>0</v>
      </c>
      <c r="GL199" s="125">
        <f t="shared" si="1633"/>
        <v>0</v>
      </c>
      <c r="GM199" s="125">
        <f t="shared" si="1633"/>
        <v>0</v>
      </c>
      <c r="GN199" s="125">
        <f t="shared" si="1633"/>
        <v>0</v>
      </c>
      <c r="GO199" s="125">
        <f t="shared" si="1633"/>
        <v>0</v>
      </c>
      <c r="GP199" s="125">
        <f t="shared" si="1633"/>
        <v>0</v>
      </c>
      <c r="GQ199" s="125">
        <f t="shared" si="1633"/>
        <v>0</v>
      </c>
      <c r="GR199" s="125">
        <f t="shared" si="1633"/>
        <v>0</v>
      </c>
      <c r="GS199" s="125">
        <f t="shared" si="1633"/>
        <v>0</v>
      </c>
      <c r="GT199" s="125">
        <f t="shared" si="1633"/>
        <v>0</v>
      </c>
      <c r="GU199" s="125">
        <f t="shared" si="1633"/>
        <v>0</v>
      </c>
      <c r="GV199" s="125">
        <f t="shared" si="1633"/>
        <v>0</v>
      </c>
      <c r="GW199" s="124">
        <f t="shared" ref="GW199:HL204" si="1634">IF(AND($K199=GW$9,$N199=GW$11,$AB199=GW$8,$AI199=GW$12),INDEX(i.FS_Strategy,$AC199+1,$AB199),0)</f>
        <v>0</v>
      </c>
      <c r="GX199" s="124">
        <f t="shared" si="1634"/>
        <v>0</v>
      </c>
      <c r="GY199" s="124">
        <f t="shared" si="1634"/>
        <v>0</v>
      </c>
      <c r="GZ199" s="124">
        <f t="shared" si="1634"/>
        <v>0</v>
      </c>
      <c r="HA199" s="124">
        <f t="shared" si="1634"/>
        <v>0</v>
      </c>
      <c r="HB199" s="124">
        <f t="shared" si="1634"/>
        <v>0</v>
      </c>
      <c r="HC199" s="124">
        <f t="shared" si="1634"/>
        <v>0</v>
      </c>
      <c r="HD199" s="124">
        <f t="shared" si="1634"/>
        <v>0</v>
      </c>
      <c r="HE199" s="124">
        <f t="shared" si="1634"/>
        <v>0</v>
      </c>
      <c r="HF199" s="124">
        <f t="shared" si="1634"/>
        <v>0</v>
      </c>
      <c r="HG199" s="124">
        <f t="shared" si="1634"/>
        <v>0</v>
      </c>
      <c r="HH199" s="124">
        <f t="shared" si="1634"/>
        <v>0</v>
      </c>
      <c r="HI199" s="124">
        <f t="shared" si="1634"/>
        <v>0</v>
      </c>
      <c r="HJ199" s="124">
        <f t="shared" si="1634"/>
        <v>0</v>
      </c>
      <c r="HK199" s="124">
        <f t="shared" si="1634"/>
        <v>0</v>
      </c>
      <c r="HL199" s="124">
        <f t="shared" si="1634"/>
        <v>0</v>
      </c>
      <c r="HM199" s="124">
        <f t="shared" ref="HM199:HN204" si="1635">IF(AND($K199=HM$9,$N199=HM$11,$AB199=HM$8,$AI199=HM$12),INDEX(i.FS_Strategy,$AC199+1,$AB199),0)</f>
        <v>0</v>
      </c>
      <c r="HN199" s="124">
        <f t="shared" si="1635"/>
        <v>0</v>
      </c>
      <c r="HO199" s="554">
        <f t="shared" ref="HO199:HQ204" si="1636">IF(AND($K199=HO$9,$N199=HO$11,$AB199=HO$8),INDEX(i.FS_Strategy,$AD199+1,$AB199),0)</f>
        <v>0</v>
      </c>
      <c r="HP199" s="554">
        <f t="shared" si="1636"/>
        <v>0</v>
      </c>
      <c r="HQ199" s="554">
        <f t="shared" si="1636"/>
        <v>0</v>
      </c>
      <c r="HR199" s="125">
        <f t="shared" ref="HR199:ID204" si="1637">IF(AND($K199=HR$9,$N199=HR$11,$AB199=HR$8),INDEX(i.FS_Strategy,$AE199+1,$AB199),0)</f>
        <v>0</v>
      </c>
      <c r="HS199" s="125">
        <f t="shared" si="1637"/>
        <v>0</v>
      </c>
      <c r="HT199" s="125">
        <f t="shared" si="1637"/>
        <v>0</v>
      </c>
      <c r="HU199" s="125">
        <f t="shared" si="1637"/>
        <v>0</v>
      </c>
      <c r="HV199" s="125">
        <f t="shared" si="1637"/>
        <v>0</v>
      </c>
      <c r="HW199" s="125">
        <f t="shared" si="1637"/>
        <v>0</v>
      </c>
      <c r="HX199" s="125">
        <f t="shared" si="1637"/>
        <v>0</v>
      </c>
      <c r="HY199" s="125">
        <f t="shared" si="1637"/>
        <v>0</v>
      </c>
      <c r="HZ199" s="125">
        <f t="shared" si="1637"/>
        <v>0</v>
      </c>
      <c r="IA199" s="125">
        <f t="shared" si="1637"/>
        <v>0</v>
      </c>
      <c r="IB199" s="125">
        <f t="shared" si="1637"/>
        <v>0</v>
      </c>
      <c r="IC199" s="125">
        <f t="shared" si="1637"/>
        <v>0</v>
      </c>
      <c r="ID199" s="125">
        <f t="shared" si="1637"/>
        <v>0</v>
      </c>
      <c r="IE199" s="5">
        <f t="shared" ref="IE199:IE204" si="1638">INDEX(i.TOL,$N199,IE$7)</f>
        <v>67</v>
      </c>
      <c r="IF199" s="9"/>
      <c r="IG199" s="5">
        <f t="shared" ref="IG199:IJ204" si="1639">INDEX(i.FlkStrctr,$M199,IG$7)</f>
        <v>1</v>
      </c>
      <c r="IH199" s="5" t="b">
        <f t="shared" si="1639"/>
        <v>0</v>
      </c>
      <c r="II199" s="19">
        <f t="shared" ref="II199:II204" ca="1" si="1640">OFFSET(II$5,$B199,0)</f>
        <v>0</v>
      </c>
      <c r="IJ199" s="5">
        <f t="shared" si="1639"/>
        <v>55</v>
      </c>
      <c r="IK199" s="5" cm="1">
        <f t="array" ref="IK199">INDEX(i.pi_yatf,$X199+1,IK$7)</f>
        <v>1</v>
      </c>
      <c r="IL199" s="19">
        <f t="shared" ref="IL199:JN204" ca="1" si="1641">OFFSET(IL$5,$B199,0)</f>
        <v>0</v>
      </c>
      <c r="IM199" s="19">
        <f t="shared" ca="1" si="1641"/>
        <v>0</v>
      </c>
      <c r="IN199" s="19">
        <f t="shared" ca="1" si="1641"/>
        <v>0</v>
      </c>
      <c r="IO199" s="19">
        <f t="shared" ca="1" si="1641"/>
        <v>0</v>
      </c>
      <c r="IP199" s="19">
        <f t="shared" ca="1" si="1641"/>
        <v>0</v>
      </c>
      <c r="IQ199" s="19">
        <f t="shared" ca="1" si="1641"/>
        <v>0</v>
      </c>
      <c r="IR199" s="19">
        <f t="shared" ca="1" si="1641"/>
        <v>0</v>
      </c>
      <c r="IS199" s="19">
        <f t="shared" ca="1" si="1641"/>
        <v>0</v>
      </c>
      <c r="IT199" s="19">
        <f t="shared" ca="1" si="1641"/>
        <v>0</v>
      </c>
      <c r="IU199" s="19">
        <f t="shared" ca="1" si="1641"/>
        <v>0</v>
      </c>
      <c r="IV199" s="19">
        <f t="shared" ca="1" si="1641"/>
        <v>0</v>
      </c>
      <c r="IW199" s="19">
        <f t="shared" ca="1" si="1641"/>
        <v>0</v>
      </c>
      <c r="IX199" s="19">
        <f t="shared" ca="1" si="1641"/>
        <v>0</v>
      </c>
      <c r="IY199" s="19">
        <f t="shared" ca="1" si="1641"/>
        <v>0</v>
      </c>
      <c r="IZ199" s="19">
        <f t="shared" ca="1" si="1641"/>
        <v>0</v>
      </c>
      <c r="JA199" s="19">
        <f t="shared" ca="1" si="1641"/>
        <v>0</v>
      </c>
      <c r="JB199" s="19">
        <f t="shared" ca="1" si="1641"/>
        <v>0</v>
      </c>
      <c r="JC199" s="19">
        <f t="shared" ca="1" si="1641"/>
        <v>0</v>
      </c>
      <c r="JD199" s="19">
        <f t="shared" ca="1" si="1641"/>
        <v>0</v>
      </c>
      <c r="JE199" s="19">
        <f t="shared" ca="1" si="1641"/>
        <v>0</v>
      </c>
      <c r="JF199" s="19">
        <f t="shared" ca="1" si="1641"/>
        <v>0</v>
      </c>
      <c r="JG199" s="5">
        <f t="shared" ref="JG199:JK204" si="1642">INDEX(i_dryman,($AF199-1)*4+INDEX(i.StdELMan,($K199-1)*12+($M199-1)*3+$N199,JG$8),JG$7)</f>
        <v>1.2500000000000001E-2</v>
      </c>
      <c r="JH199" s="567">
        <f t="shared" si="1642"/>
        <v>0</v>
      </c>
      <c r="JI199" s="5">
        <f t="shared" si="1642"/>
        <v>6.25E-2</v>
      </c>
      <c r="JJ199" s="5">
        <f t="shared" si="1642"/>
        <v>6.25E-2</v>
      </c>
      <c r="JK199" s="5">
        <f t="shared" si="1642"/>
        <v>6.25E-2</v>
      </c>
      <c r="JL199" s="19">
        <f t="shared" ca="1" si="1641"/>
        <v>1</v>
      </c>
      <c r="JM199" s="19">
        <f t="shared" ca="1" si="1641"/>
        <v>0</v>
      </c>
      <c r="JN199" s="19">
        <f t="shared" ca="1" si="1641"/>
        <v>1</v>
      </c>
      <c r="JO199" s="9"/>
      <c r="JP199" s="5" t="b">
        <f t="shared" ref="JP199:JP204" ca="1" si="1643">IF($L199&lt;&gt;0,INDEX(i.cropgraze_inc,$L199,JP$7),OFFSET(JP$5,$B199,0))</f>
        <v>0</v>
      </c>
      <c r="JQ199" s="19" t="str">
        <f t="shared" ref="JQ199:JR204" ca="1" si="1644">OFFSET(JQ$5,$B199,0)</f>
        <v>-</v>
      </c>
      <c r="JR199" s="19" t="str">
        <f t="shared" ca="1" si="1644"/>
        <v>-</v>
      </c>
      <c r="JS199" s="5" t="b">
        <f t="shared" ref="JS199:JU204" si="1645">($N199=JS$11)</f>
        <v>0</v>
      </c>
      <c r="JT199" s="5" t="b">
        <f t="shared" si="1645"/>
        <v>0</v>
      </c>
      <c r="JU199" s="5" t="b">
        <f t="shared" si="1645"/>
        <v>1</v>
      </c>
      <c r="JV199" s="144">
        <f t="shared" ref="JV199:JW204" si="1646">$O199</f>
        <v>1</v>
      </c>
      <c r="JW199" s="144">
        <f t="shared" si="1646"/>
        <v>1</v>
      </c>
      <c r="JX199" s="5" t="b">
        <f t="shared" ref="JX199:KA204" si="1647">INDEX(i_dryman,($AF199-1)*4+INDEX(i.StdELMan,($K199-1)*12+($M199-1)*3+$N199,JX$8),JX$7)</f>
        <v>0</v>
      </c>
      <c r="JY199" s="5" t="b">
        <f t="shared" si="1647"/>
        <v>1</v>
      </c>
      <c r="JZ199" s="5" t="b">
        <f t="shared" si="1647"/>
        <v>1</v>
      </c>
      <c r="KA199" s="5" t="b">
        <f t="shared" si="1647"/>
        <v>0</v>
      </c>
      <c r="KB199" s="5">
        <f t="shared" ref="KB199:KC204" si="1648">INDEX(i_dryman,($AF199-1)*4+INDEX(i.StdELMan,($K199-1)*12+($M199-1)*3+$N199,KB$8),KB$7+$M199-1)</f>
        <v>1</v>
      </c>
      <c r="KC199" s="5">
        <f t="shared" si="1648"/>
        <v>0</v>
      </c>
      <c r="KD199" s="5" t="b">
        <f t="shared" ref="KD199:KD204" si="1649">AND(INDEX(i_dryman,($AF199-1)*4+INDEX(i.StdELMan,($K199-1)*12+($M199-1)*3+$N199,KD$8),KD$7),($JW199&gt;0))</f>
        <v>0</v>
      </c>
      <c r="KE199" s="5" t="str" cm="1">
        <f t="array" aca="1" ref="KE199" ca="1">IF(OR(KF199:KM199&lt;&gt;"-"),TRUE,"-")</f>
        <v>-</v>
      </c>
      <c r="KF199" s="19" t="str">
        <f t="shared" ref="KF199:KM204" ca="1" si="1650">OFFSET(KF$5,$B199,0)</f>
        <v>-</v>
      </c>
      <c r="KG199" s="19" t="str">
        <f t="shared" ca="1" si="1650"/>
        <v>-</v>
      </c>
      <c r="KH199" s="19" t="str">
        <f t="shared" ca="1" si="1650"/>
        <v>-</v>
      </c>
      <c r="KI199" s="19" t="str">
        <f t="shared" ca="1" si="1650"/>
        <v>-</v>
      </c>
      <c r="KJ199" s="19" t="str">
        <f t="shared" ca="1" si="1650"/>
        <v>-</v>
      </c>
      <c r="KK199" s="19" t="str">
        <f t="shared" ca="1" si="1650"/>
        <v>-</v>
      </c>
      <c r="KL199" s="19" t="str">
        <f t="shared" ca="1" si="1650"/>
        <v>-</v>
      </c>
      <c r="KM199" s="19" t="str">
        <f t="shared" ca="1" si="1650"/>
        <v>-</v>
      </c>
      <c r="KN199" s="5" t="b">
        <f t="array" aca="1" ref="KN199" ca="1">IF(OR(KO199:KU199&lt;&gt;"-"),TRUE,"-")</f>
        <v>1</v>
      </c>
      <c r="KO199" s="19">
        <f t="shared" ref="KO199:KX204" ca="1" si="1651">OFFSET(KO$5,$B199,0)</f>
        <v>0</v>
      </c>
      <c r="KP199" s="19" t="str">
        <f t="shared" ca="1" si="1651"/>
        <v>-</v>
      </c>
      <c r="KQ199" s="19">
        <f t="shared" ca="1" si="1651"/>
        <v>999999</v>
      </c>
      <c r="KR199" s="19">
        <f t="shared" ca="1" si="1651"/>
        <v>999999</v>
      </c>
      <c r="KS199" s="19">
        <f t="shared" ca="1" si="1651"/>
        <v>999999</v>
      </c>
      <c r="KT199" s="19">
        <f t="shared" ca="1" si="1651"/>
        <v>999999</v>
      </c>
      <c r="KU199" s="19">
        <f t="shared" ca="1" si="1651"/>
        <v>999999</v>
      </c>
      <c r="KV199" s="19" t="str">
        <f t="shared" ca="1" si="1651"/>
        <v>-</v>
      </c>
      <c r="KW199" s="19" t="str">
        <f ca="1">OFFSET(KW$5,$B199,0)</f>
        <v>-</v>
      </c>
      <c r="KX199" s="19" t="str">
        <f ca="1">OFFSET(KX$5,$B199,0)</f>
        <v>-</v>
      </c>
      <c r="KY199" s="19" t="b">
        <f t="shared" ref="KY199:KZ204" ca="1" si="1652">OFFSET(KY$5,$B199,0)</f>
        <v>1</v>
      </c>
      <c r="KZ199" s="19">
        <f t="shared" ca="1" si="1652"/>
        <v>0</v>
      </c>
      <c r="LA199" s="5" t="str">
        <f t="shared" ref="LA199:LD204" si="1653">INDEX(i.FlkStrctr,$M199,LA$7)</f>
        <v>-</v>
      </c>
      <c r="LB199" s="5" t="str">
        <f t="shared" si="1653"/>
        <v>-</v>
      </c>
      <c r="LC199" s="5" t="str">
        <f t="shared" si="1653"/>
        <v>-</v>
      </c>
      <c r="LD199" s="5" t="str">
        <f t="shared" si="1653"/>
        <v>-</v>
      </c>
      <c r="LE199" s="19" t="str">
        <f t="shared" ref="LE199:LU204" ca="1" si="1654">OFFSET(LE$5,$B199,0)</f>
        <v>-</v>
      </c>
      <c r="LF199" s="19" t="str">
        <f t="shared" ca="1" si="1654"/>
        <v>-</v>
      </c>
      <c r="LG199" s="19" t="str">
        <f t="shared" ca="1" si="1654"/>
        <v>-</v>
      </c>
      <c r="LH199" s="19" t="str">
        <f t="shared" ca="1" si="1654"/>
        <v>-</v>
      </c>
      <c r="LI199" s="19" t="str">
        <f t="shared" ca="1" si="1654"/>
        <v>-</v>
      </c>
      <c r="LJ199" s="19" t="str">
        <f t="shared" ca="1" si="1654"/>
        <v>-</v>
      </c>
      <c r="LK199" s="19" t="str">
        <f t="shared" ca="1" si="1654"/>
        <v>-</v>
      </c>
      <c r="LL199" s="5" t="str">
        <f t="shared" ref="LL199:LR204" si="1655">INDEX(i.FlkStrctr,$M199,LL$7)</f>
        <v>-</v>
      </c>
      <c r="LM199" s="5">
        <f t="shared" si="1655"/>
        <v>500</v>
      </c>
      <c r="LN199" s="5">
        <f t="shared" si="1655"/>
        <v>500</v>
      </c>
      <c r="LO199" s="5" t="str">
        <f t="shared" si="1655"/>
        <v>-</v>
      </c>
      <c r="LP199" s="5" t="str" cm="1">
        <f t="array" ref="LP199">INDEX(i.meatgrid,$Q199,LP$7)</f>
        <v>-</v>
      </c>
      <c r="LQ199" s="5" t="str" cm="1">
        <f t="array" ref="LQ199">INDEX(i.meatgrid,$Q199,LQ$7)</f>
        <v>-</v>
      </c>
      <c r="LR199" s="5" t="str">
        <f t="shared" si="1655"/>
        <v>-</v>
      </c>
      <c r="LS199" s="5">
        <f t="shared" ref="LS199:LS204" si="1656">INDEX(i.conservation,$W199+1,$N199)</f>
        <v>1</v>
      </c>
      <c r="LT199" s="9"/>
      <c r="LU199" s="19">
        <f t="shared" ca="1" si="1654"/>
        <v>70</v>
      </c>
      <c r="LV199" s="19">
        <f t="shared" ref="LV199:LX204" ca="1" si="1657">OFFSET(LV$5,$B199,0)</f>
        <v>50</v>
      </c>
      <c r="LW199" s="19">
        <f t="shared" ca="1" si="1657"/>
        <v>80</v>
      </c>
      <c r="LX199" s="19">
        <f t="shared" ca="1" si="1657"/>
        <v>50</v>
      </c>
      <c r="LY199" s="5" t="b" cm="1">
        <f t="array" ref="LY199">INDEX(i.meatgrid,$Q199,LY$7)</f>
        <v>1</v>
      </c>
      <c r="LZ199" s="5" t="b" cm="1">
        <f t="array" ref="LZ199">INDEX(i.meatgrid,$Q199,LZ$7)</f>
        <v>0</v>
      </c>
      <c r="MA199" s="5" t="str" cm="1">
        <f t="array" ref="MA199">INDEX(i.meatgrid,$Q199,MA$7)</f>
        <v>-</v>
      </c>
      <c r="MB199" s="5" t="str" cm="1">
        <f t="array" ref="MB199">INDEX(i.meatgrid,$Q199,MB$7)</f>
        <v>-</v>
      </c>
      <c r="MC199" s="5">
        <f t="shared" ref="MC199:MC204" si="1658">INDEX(i.WoolPrices,$R199,MC$7)</f>
        <v>1</v>
      </c>
      <c r="MD199" s="5">
        <f t="shared" ref="MD199:MD204" si="1659">INDEX(i.MeatPrices,$S199,MD$7)</f>
        <v>1</v>
      </c>
      <c r="ME199" s="5" cm="1">
        <f t="array" ref="ME199">INDEX(i.meatgrid,$Q199,ME$7)</f>
        <v>1</v>
      </c>
      <c r="MF199" s="5" cm="1">
        <f t="array" ref="MF199">INDEX(i.meatgrid,$Q199,MF$7)</f>
        <v>1</v>
      </c>
      <c r="MG199" s="5" cm="1">
        <f t="array" ref="MG199">INDEX(i.meatgrid,$Q199,MG$7)</f>
        <v>1</v>
      </c>
      <c r="MH199" s="5" cm="1">
        <f t="array" ref="MH199">INDEX(i.meatgrid,$Q199,MH$7)</f>
        <v>0</v>
      </c>
      <c r="MI199" s="5" cm="1">
        <f t="array" ref="MI199">INDEX(i.meatgrid,$Q199,MI$7)</f>
        <v>1</v>
      </c>
      <c r="MJ199" s="5" cm="1">
        <f t="array" ref="MJ199">INDEX(i.meatgrid,$Q199,MJ$7)</f>
        <v>1</v>
      </c>
      <c r="MK199" s="5" cm="1">
        <f t="array" ref="MK199">INDEX(i.meatgrid,$Q199,MK$7)</f>
        <v>1</v>
      </c>
      <c r="ML199" s="5" cm="1">
        <f t="array" ref="ML199">INDEX(i.meatgrid,$Q199,ML$7)</f>
        <v>1</v>
      </c>
      <c r="MM199" s="5">
        <f t="shared" ref="MM199:MM204" si="1660">INDEX(i.GrainPrices,$T199,MM$7)</f>
        <v>1</v>
      </c>
      <c r="MN199" s="9"/>
      <c r="MO199" s="19" t="b">
        <f t="shared" ref="MO199:ND204" ca="1" si="1661">OFFSET(MO$5,$B199,0)</f>
        <v>0</v>
      </c>
      <c r="MP199" s="19" t="b">
        <f t="shared" ca="1" si="1661"/>
        <v>0</v>
      </c>
      <c r="MQ199" s="19">
        <f t="shared" ca="1" si="1661"/>
        <v>1</v>
      </c>
      <c r="MR199" s="19">
        <f t="shared" ca="1" si="1661"/>
        <v>0.75</v>
      </c>
      <c r="MS199" s="19">
        <f t="shared" ca="1" si="1661"/>
        <v>0.75</v>
      </c>
      <c r="MT199" s="19">
        <f t="shared" ca="1" si="1661"/>
        <v>0.8</v>
      </c>
      <c r="MU199" s="19">
        <f t="shared" ca="1" si="1661"/>
        <v>0.82499999999999996</v>
      </c>
      <c r="MV199" s="19">
        <f t="shared" ca="1" si="1661"/>
        <v>0.875</v>
      </c>
      <c r="MW199" s="19">
        <f t="shared" ca="1" si="1661"/>
        <v>0.9</v>
      </c>
      <c r="MX199" s="19">
        <f t="shared" ca="1" si="1661"/>
        <v>1</v>
      </c>
      <c r="MY199" s="19">
        <f t="shared" ca="1" si="1661"/>
        <v>0.875</v>
      </c>
      <c r="MZ199" s="19" t="b">
        <f t="shared" ca="1" si="1661"/>
        <v>1</v>
      </c>
      <c r="NA199" s="19">
        <f t="shared" ca="1" si="1661"/>
        <v>74.989999999999995</v>
      </c>
      <c r="NB199" s="19" t="str">
        <f t="shared" ca="1" si="1661"/>
        <v>-</v>
      </c>
      <c r="NC199" s="19" t="str">
        <f t="shared" ca="1" si="1661"/>
        <v>-</v>
      </c>
      <c r="ND199" s="19" t="str">
        <f t="shared" ca="1" si="1661"/>
        <v>-</v>
      </c>
      <c r="NE199" s="19" t="str">
        <f t="shared" ref="NE199:OT204" ca="1" si="1662">OFFSET(NE$5,$B199,0)</f>
        <v>-</v>
      </c>
      <c r="NF199" s="19" t="str">
        <f t="shared" ca="1" si="1662"/>
        <v>-</v>
      </c>
      <c r="NG199" s="19" t="str">
        <f t="shared" ca="1" si="1662"/>
        <v>-</v>
      </c>
      <c r="NH199" s="19" t="str">
        <f t="shared" ca="1" si="1662"/>
        <v>-</v>
      </c>
      <c r="NI199" s="19">
        <f t="shared" ca="1" si="1662"/>
        <v>36.99</v>
      </c>
      <c r="NJ199" s="19">
        <f t="shared" ca="1" si="1662"/>
        <v>36.99</v>
      </c>
      <c r="NK199" s="19" t="str">
        <f t="shared" ca="1" si="1662"/>
        <v>-</v>
      </c>
      <c r="NL199" s="19" t="str">
        <f t="shared" ca="1" si="1662"/>
        <v>-</v>
      </c>
      <c r="NM199" s="19" t="str">
        <f t="shared" ca="1" si="1662"/>
        <v>-</v>
      </c>
      <c r="NN199" s="19" t="str">
        <f t="shared" ca="1" si="1662"/>
        <v>-</v>
      </c>
      <c r="NO199" s="19" t="str">
        <f t="shared" ca="1" si="1662"/>
        <v>-</v>
      </c>
      <c r="NP199" s="19">
        <f t="shared" ca="1" si="1662"/>
        <v>49.99</v>
      </c>
      <c r="NQ199" s="19">
        <f t="shared" ca="1" si="1662"/>
        <v>49.99</v>
      </c>
      <c r="NR199" s="19">
        <f t="shared" ca="1" si="1662"/>
        <v>49.99</v>
      </c>
      <c r="NS199" s="19">
        <f t="shared" ca="1" si="1662"/>
        <v>49.99</v>
      </c>
      <c r="NT199" s="19">
        <f t="shared" ca="1" si="1662"/>
        <v>49.99</v>
      </c>
      <c r="NU199" s="19">
        <f t="shared" ca="1" si="1662"/>
        <v>49.99</v>
      </c>
      <c r="NV199" s="19">
        <f t="shared" ca="1" si="1662"/>
        <v>49.99</v>
      </c>
      <c r="NW199" s="19">
        <f t="shared" ca="1" si="1662"/>
        <v>49.99</v>
      </c>
      <c r="NX199" s="19">
        <f t="shared" ca="1" si="1662"/>
        <v>412.99</v>
      </c>
      <c r="NY199" s="19">
        <f t="shared" ca="1" si="1662"/>
        <v>412.99</v>
      </c>
      <c r="NZ199" s="19" t="str">
        <f t="shared" ca="1" si="1662"/>
        <v>-</v>
      </c>
      <c r="OA199" s="19" t="str">
        <f t="shared" ca="1" si="1662"/>
        <v>-</v>
      </c>
      <c r="OB199" s="19" t="str">
        <f t="shared" ca="1" si="1662"/>
        <v>-</v>
      </c>
      <c r="OC199" s="19" t="str">
        <f t="shared" ca="1" si="1662"/>
        <v>-</v>
      </c>
      <c r="OD199" s="19" t="str">
        <f t="shared" ca="1" si="1662"/>
        <v>-</v>
      </c>
      <c r="OE199" s="19">
        <f t="shared" ca="1" si="1662"/>
        <v>6.8900000000000006</v>
      </c>
      <c r="OF199" s="19">
        <f t="shared" ca="1" si="1662"/>
        <v>6.8900000000000006</v>
      </c>
      <c r="OG199" s="19">
        <f t="shared" ca="1" si="1662"/>
        <v>6.8900000000000006</v>
      </c>
      <c r="OH199" s="19">
        <f t="shared" ca="1" si="1662"/>
        <v>6.8900000000000006</v>
      </c>
      <c r="OI199" s="19">
        <f t="shared" ca="1" si="1662"/>
        <v>6.8900000000000006</v>
      </c>
      <c r="OJ199" s="19">
        <f t="shared" ca="1" si="1662"/>
        <v>6.8900000000000006</v>
      </c>
      <c r="OK199" s="19">
        <f t="shared" ca="1" si="1662"/>
        <v>6.8900000000000006</v>
      </c>
      <c r="OL199" s="19">
        <f t="shared" ca="1" si="1662"/>
        <v>6.8900000000000006</v>
      </c>
      <c r="OM199" s="19">
        <f t="shared" ca="1" si="1662"/>
        <v>346.99</v>
      </c>
      <c r="ON199" s="19">
        <f t="shared" ca="1" si="1662"/>
        <v>346.99</v>
      </c>
      <c r="OO199" s="19" t="str">
        <f t="shared" ca="1" si="1662"/>
        <v>-</v>
      </c>
      <c r="OP199" s="19" t="str">
        <f t="shared" ca="1" si="1662"/>
        <v>-</v>
      </c>
      <c r="OQ199" s="19" t="str">
        <f t="shared" ca="1" si="1662"/>
        <v>-</v>
      </c>
      <c r="OR199" s="19" t="str">
        <f t="shared" ca="1" si="1662"/>
        <v>-</v>
      </c>
      <c r="OS199" s="19" t="str">
        <f t="shared" ca="1" si="1662"/>
        <v>-</v>
      </c>
      <c r="OT199" s="19">
        <f t="shared" ca="1" si="1662"/>
        <v>0</v>
      </c>
      <c r="OU199" s="24">
        <v>0</v>
      </c>
    </row>
    <row r="200" spans="1:411" hidden="1" outlineLevel="1">
      <c r="A200" s="21">
        <f t="shared" si="158"/>
        <v>195</v>
      </c>
      <c r="B200" s="21">
        <f>$A$24</f>
        <v>19</v>
      </c>
      <c r="C200">
        <v>111</v>
      </c>
      <c r="D200" s="144" t="str">
        <f t="shared" ca="1" si="1606"/>
        <v>GSM</v>
      </c>
      <c r="E200" t="b">
        <v>0</v>
      </c>
      <c r="F200" t="b">
        <v>0</v>
      </c>
      <c r="G200" t="b">
        <f t="shared" ref="G200:G204" si="1663">E200</f>
        <v>0</v>
      </c>
      <c r="H200" s="237">
        <f t="shared" ref="H200:L204" ca="1" si="1664">OFFSET(H200,-1,0)</f>
        <v>1</v>
      </c>
      <c r="I200" s="237">
        <f t="shared" ca="1" si="1664"/>
        <v>1</v>
      </c>
      <c r="J200" s="237" t="str">
        <f t="shared" ca="1" si="1664"/>
        <v/>
      </c>
      <c r="K200" s="237">
        <f t="shared" ca="1" si="1664"/>
        <v>2</v>
      </c>
      <c r="L200" s="237">
        <f t="shared" ca="1" si="1664"/>
        <v>2</v>
      </c>
      <c r="M200" s="182">
        <f t="array" aca="1" ref="M200" ca="1">MAX(M$22,MOD(M199+1*AND(N200:$V200=N$22:$V$22),M$23+1))</f>
        <v>2</v>
      </c>
      <c r="N200" s="182">
        <f t="array" aca="1" ref="N200" ca="1">MAX(N$22,MOD(N199+1*AND(O200:$V200=O$22:$V$22),N$23+1))</f>
        <v>3</v>
      </c>
      <c r="O200" s="237">
        <f ca="1">OFFSET(O200,-1,0)</f>
        <v>1</v>
      </c>
      <c r="P200" s="237">
        <f ca="1">OFFSET(P200,-1,0)</f>
        <v>1</v>
      </c>
      <c r="Q200" s="29">
        <v>3</v>
      </c>
      <c r="R200" s="29">
        <v>1</v>
      </c>
      <c r="S200" s="29">
        <v>1</v>
      </c>
      <c r="T200" s="29">
        <v>1</v>
      </c>
      <c r="U200" s="218"/>
      <c r="V200" s="218"/>
      <c r="W200" s="182">
        <f t="array" ref="W200">MAX(W$22,MOD(W199+1*AND(R200:$V200=R$22:$V$22),W$23+1))</f>
        <v>0</v>
      </c>
      <c r="X200" s="218"/>
      <c r="Y200" s="218"/>
      <c r="Z200" s="218"/>
      <c r="AA200" s="218"/>
      <c r="AB200" s="218"/>
      <c r="AC200" s="218"/>
      <c r="AD200" s="218"/>
      <c r="AE200" s="218"/>
      <c r="AF200" s="144">
        <f ca="1">INDEX(CHOOSE($N200,DataAutumn!i.AdultDrys,DataWinter!i.AdultDrys,DataSpring!i.AdultDrys),1,$M200)</f>
        <v>3</v>
      </c>
      <c r="AG200" s="5">
        <f t="shared" ca="1" si="1607"/>
        <v>2</v>
      </c>
      <c r="AH200" s="5">
        <f t="shared" ca="1" si="1607"/>
        <v>0</v>
      </c>
      <c r="AI200" s="5">
        <f t="shared" ca="1" si="1608"/>
        <v>1</v>
      </c>
      <c r="AJ200" s="218"/>
      <c r="AK200" s="218"/>
      <c r="AL200" s="366" t="str">
        <f ca="1">TEXT(LEFT(OFFSET(AL200,-1,0),5)+1,"00000")&amp;MID(OFFSET(AL200,-1,0),6,FIND(" ",OFFSET(AL200,-1,0),7)-5)
&amp; $D200           &amp; " Day"&amp;INDEX(i.DOY,$N200,1)              &amp; IF($IG200=0," FWM","")&amp;IF($IG200=1," MWM","")&amp;IF($IG200=5," Mat","")&amp;IF($IH200=TRUE,"&amp;BBT","    ")
&amp;INDEX(DataMaster!$B$98:$B$105,$Q200,0)    &amp; " WP"&amp;TEXT($MC200*100,"000p")           &amp; " MP"&amp;TEXT($MD200*100,"000p")           &amp; " GP"&amp;TEXT($MM200*100,"000p")
&amp; " (F"&amp;3+COUNTIF($CV200:$CY200,TRUE)&amp;3&amp;"N"&amp;$DM200&amp;$DN200&amp;")"</f>
        <v>00002 SE_ashley_lw GSM Day204 MWM    No export WP100p MP100p GP100p (F33N11)</v>
      </c>
      <c r="AM200" s="9" t="str">
        <f ca="1">IF(COUNTIF(AL$5:AL200,AL200)=1,"-","Dup")</f>
        <v>-</v>
      </c>
      <c r="AN200" s="9"/>
      <c r="AO200" s="12" t="b">
        <v>1</v>
      </c>
      <c r="AP200" s="12" t="b">
        <v>1</v>
      </c>
      <c r="AQ200" s="12" t="b">
        <v>1</v>
      </c>
      <c r="AR200" s="12" t="b">
        <v>1</v>
      </c>
      <c r="AS200" s="12" t="b">
        <v>1</v>
      </c>
      <c r="AT200" s="12" t="b">
        <v>1</v>
      </c>
      <c r="AU200" s="12" t="b">
        <v>1</v>
      </c>
      <c r="AV200" s="12" t="b">
        <v>1</v>
      </c>
      <c r="AW200" s="9"/>
      <c r="AX200" s="5" t="b">
        <f t="shared" ca="1" si="1609"/>
        <v>1</v>
      </c>
      <c r="AY200" s="5" t="str">
        <f t="shared" ca="1" si="1609"/>
        <v>-</v>
      </c>
      <c r="AZ200" s="5" t="str">
        <f t="shared" ca="1" si="1609"/>
        <v>-</v>
      </c>
      <c r="BA200" s="5" t="str">
        <f t="shared" ca="1" si="1609"/>
        <v>-</v>
      </c>
      <c r="BB200" s="5" t="b">
        <f t="shared" ca="1" si="1609"/>
        <v>0</v>
      </c>
      <c r="BC200" s="144">
        <f t="shared" ca="1" si="1609"/>
        <v>0.25</v>
      </c>
      <c r="BD200" s="19" t="b">
        <f t="shared" ca="1" si="1610"/>
        <v>1</v>
      </c>
      <c r="BE200" s="9"/>
      <c r="BF200" s="5" t="str">
        <f t="shared" ca="1" si="1611"/>
        <v>-</v>
      </c>
      <c r="BG200" s="19" t="str">
        <f t="shared" ca="1" si="1612"/>
        <v>-</v>
      </c>
      <c r="BH200" s="19" t="str">
        <f t="shared" ca="1" si="1612"/>
        <v>-</v>
      </c>
      <c r="BI200" s="19" t="str">
        <f t="shared" ca="1" si="1612"/>
        <v>-</v>
      </c>
      <c r="BJ200" s="5" t="str">
        <f t="shared" ca="1" si="1613"/>
        <v>-</v>
      </c>
      <c r="BK200" s="19" t="str">
        <f t="shared" ca="1" si="1614"/>
        <v>-</v>
      </c>
      <c r="BL200" s="5" t="str">
        <f t="shared" ca="1" si="1615"/>
        <v>-</v>
      </c>
      <c r="BM200" s="19" t="str">
        <f t="shared" ca="1" si="1616"/>
        <v>-</v>
      </c>
      <c r="BN200" s="19" t="str">
        <f t="shared" ca="1" si="1616"/>
        <v>-</v>
      </c>
      <c r="BO200" s="19" t="str">
        <f t="shared" ca="1" si="1616"/>
        <v>-</v>
      </c>
      <c r="BP200" s="5" t="str">
        <f t="shared" ca="1" si="1617"/>
        <v>-</v>
      </c>
      <c r="BQ200" s="9"/>
      <c r="BR200" s="5" t="b">
        <f t="shared" ca="1" si="1618"/>
        <v>0</v>
      </c>
      <c r="BS200" s="5" t="str">
        <f t="shared" ca="1" si="1619"/>
        <v>-</v>
      </c>
      <c r="BT200" s="5" t="str">
        <f t="shared" ca="1" si="1620"/>
        <v>-</v>
      </c>
      <c r="BU200" s="5" t="str">
        <f t="shared" ca="1" si="1620"/>
        <v>-</v>
      </c>
      <c r="BV200" s="5" t="str">
        <f t="shared" ca="1" si="1620"/>
        <v>-</v>
      </c>
      <c r="BW200" s="5" t="str">
        <f t="shared" ca="1" si="1620"/>
        <v>-</v>
      </c>
      <c r="BX200" s="5" t="str">
        <f t="shared" ca="1" si="1620"/>
        <v>-</v>
      </c>
      <c r="BY200" s="5" t="str">
        <f t="shared" ca="1" si="1620"/>
        <v>-</v>
      </c>
      <c r="BZ200" s="5" t="str">
        <f t="shared" ca="1" si="1620"/>
        <v>-</v>
      </c>
      <c r="CA200" s="5" t="str">
        <f t="shared" ca="1" si="1620"/>
        <v>-</v>
      </c>
      <c r="CB200" s="9"/>
      <c r="CC200" s="237" t="b">
        <f ca="1">OFFSET(CC200,-1,0)</f>
        <v>1</v>
      </c>
      <c r="CD200" s="237" t="b">
        <f ca="1">OFFSET(CD200,-1,0)</f>
        <v>1</v>
      </c>
      <c r="CE200" s="237" t="b">
        <f ca="1">OFFSET(CE200,-1,0)</f>
        <v>1</v>
      </c>
      <c r="CF200" s="12">
        <v>203</v>
      </c>
      <c r="CG200" s="144" t="b">
        <f ca="1">NOT(CE200)</f>
        <v>0</v>
      </c>
      <c r="CH200" s="12" t="s">
        <v>34</v>
      </c>
      <c r="CI200" s="19" t="str">
        <f t="shared" ca="1" si="1621"/>
        <v>-</v>
      </c>
      <c r="CJ200" s="19" t="str">
        <f t="shared" ca="1" si="1621"/>
        <v>-</v>
      </c>
      <c r="CK200" s="19" t="str">
        <f t="shared" ca="1" si="1621"/>
        <v>-</v>
      </c>
      <c r="CL200" s="19">
        <f t="shared" ca="1" si="1621"/>
        <v>1</v>
      </c>
      <c r="CM200" s="19">
        <f t="shared" ca="1" si="1621"/>
        <v>1</v>
      </c>
      <c r="CN200" s="9"/>
      <c r="CO200" s="444">
        <f t="shared" ca="1" si="1622"/>
        <v>652</v>
      </c>
      <c r="CP200" s="444">
        <f t="shared" ca="1" si="1622"/>
        <v>686</v>
      </c>
      <c r="CQ200" s="444">
        <f t="shared" ca="1" si="1622"/>
        <v>721</v>
      </c>
      <c r="CR200" s="152">
        <f t="shared" ca="1" si="1623"/>
        <v>378</v>
      </c>
      <c r="CS200" s="152">
        <f t="shared" ca="1" si="1623"/>
        <v>413</v>
      </c>
      <c r="CT200" s="152">
        <f t="shared" ca="1" si="1623"/>
        <v>448</v>
      </c>
      <c r="CU200" s="19" t="str">
        <f t="shared" ca="1" si="1624"/>
        <v>-</v>
      </c>
      <c r="CV200" s="19" t="str">
        <f t="shared" ca="1" si="1624"/>
        <v>-</v>
      </c>
      <c r="CW200" s="19" t="str">
        <f t="shared" ca="1" si="1624"/>
        <v>-</v>
      </c>
      <c r="CX200" s="19" t="str">
        <f t="shared" ca="1" si="1624"/>
        <v>-</v>
      </c>
      <c r="CY200" s="19" t="str">
        <f t="shared" ca="1" si="1624"/>
        <v>-</v>
      </c>
      <c r="CZ200" s="19" t="b">
        <f ca="1">OFFSET(CZ$5,$B200,0)</f>
        <v>1</v>
      </c>
      <c r="DA200" s="19">
        <f t="shared" ca="1" si="1624"/>
        <v>0</v>
      </c>
      <c r="DB200" s="19">
        <f t="shared" ca="1" si="1624"/>
        <v>0</v>
      </c>
      <c r="DC200" s="19">
        <f t="shared" ca="1" si="1624"/>
        <v>0</v>
      </c>
      <c r="DD200" s="19">
        <f t="shared" ca="1" si="1624"/>
        <v>0</v>
      </c>
      <c r="DE200" s="19">
        <f t="shared" ca="1" si="1624"/>
        <v>0</v>
      </c>
      <c r="DF200" s="19">
        <f t="shared" ca="1" si="1624"/>
        <v>0</v>
      </c>
      <c r="DG200" s="19">
        <f t="shared" ca="1" si="1624"/>
        <v>0</v>
      </c>
      <c r="DH200" s="19">
        <f t="shared" ca="1" si="1624"/>
        <v>0</v>
      </c>
      <c r="DI200" s="19">
        <f t="shared" ca="1" si="1624"/>
        <v>0</v>
      </c>
      <c r="DJ200" s="19">
        <f t="shared" ca="1" si="1624"/>
        <v>0</v>
      </c>
      <c r="DK200" s="19">
        <f t="shared" ca="1" si="1625"/>
        <v>0</v>
      </c>
      <c r="DL200" s="19">
        <f t="shared" ca="1" si="1625"/>
        <v>0</v>
      </c>
      <c r="DM200" s="19">
        <f t="shared" ca="1" si="1625"/>
        <v>1</v>
      </c>
      <c r="DN200" s="19">
        <f t="shared" ca="1" si="1625"/>
        <v>1</v>
      </c>
      <c r="DO200" s="19">
        <f t="shared" ca="1" si="1625"/>
        <v>0</v>
      </c>
      <c r="DP200" s="19" t="str">
        <f t="shared" ca="1" si="1625"/>
        <v>-</v>
      </c>
      <c r="DQ200" s="19" t="str">
        <f t="shared" ca="1" si="1625"/>
        <v>-</v>
      </c>
      <c r="DR200" s="19" t="str">
        <f t="shared" ca="1" si="1625"/>
        <v>-</v>
      </c>
      <c r="DS200" s="19" t="str">
        <f t="shared" ca="1" si="1625"/>
        <v>-</v>
      </c>
      <c r="DT200" s="19" t="str">
        <f t="shared" ca="1" si="1625"/>
        <v>-</v>
      </c>
      <c r="DU200" s="19">
        <f t="shared" ca="1" si="1625"/>
        <v>0</v>
      </c>
      <c r="DV200" s="19" t="str">
        <f t="shared" ca="1" si="1625"/>
        <v>-</v>
      </c>
      <c r="DW200" s="19" t="str">
        <f t="shared" ca="1" si="1625"/>
        <v>-</v>
      </c>
      <c r="DX200" s="19" t="str">
        <f t="shared" ca="1" si="1625"/>
        <v>-</v>
      </c>
      <c r="DY200" s="19" t="str">
        <f t="shared" ca="1" si="1625"/>
        <v>-</v>
      </c>
      <c r="DZ200" s="19" t="str">
        <f t="shared" ca="1" si="1625"/>
        <v>-</v>
      </c>
      <c r="EA200" s="19" t="str">
        <f t="shared" ca="1" si="1625"/>
        <v>-</v>
      </c>
      <c r="EB200" s="19" t="str">
        <f t="shared" ca="1" si="1625"/>
        <v>-</v>
      </c>
      <c r="EC200" s="19" t="str">
        <f t="shared" ca="1" si="1625"/>
        <v>-</v>
      </c>
      <c r="ED200" s="19">
        <f t="shared" ca="1" si="1625"/>
        <v>0</v>
      </c>
      <c r="EE200" s="444">
        <f t="shared" ca="1" si="1626"/>
        <v>0</v>
      </c>
      <c r="EF200" s="444">
        <f t="shared" ca="1" si="1626"/>
        <v>0</v>
      </c>
      <c r="EG200" s="124">
        <f t="shared" ca="1" si="1627"/>
        <v>0</v>
      </c>
      <c r="EH200" s="124">
        <f t="shared" ca="1" si="1627"/>
        <v>0</v>
      </c>
      <c r="EI200" s="124">
        <f t="shared" ca="1" si="1627"/>
        <v>0</v>
      </c>
      <c r="EJ200" s="124">
        <f t="shared" ca="1" si="1627"/>
        <v>0</v>
      </c>
      <c r="EK200" s="124">
        <f t="shared" ca="1" si="1627"/>
        <v>0</v>
      </c>
      <c r="EL200" s="124">
        <f t="shared" ca="1" si="1627"/>
        <v>0</v>
      </c>
      <c r="EM200" s="124">
        <f t="shared" ca="1" si="1627"/>
        <v>0</v>
      </c>
      <c r="EN200" s="124">
        <f t="shared" ca="1" si="1627"/>
        <v>0</v>
      </c>
      <c r="EO200" s="124">
        <f t="shared" ca="1" si="1627"/>
        <v>0</v>
      </c>
      <c r="EP200" s="124">
        <f t="shared" ca="1" si="1627"/>
        <v>0</v>
      </c>
      <c r="EQ200" s="124">
        <f t="shared" ca="1" si="1627"/>
        <v>0</v>
      </c>
      <c r="ER200" s="124">
        <f t="shared" ca="1" si="1627"/>
        <v>0</v>
      </c>
      <c r="ES200" s="124">
        <f t="shared" ca="1" si="1627"/>
        <v>0</v>
      </c>
      <c r="ET200" s="124">
        <f t="shared" ca="1" si="1627"/>
        <v>0</v>
      </c>
      <c r="EU200" s="124">
        <f t="shared" ca="1" si="1627"/>
        <v>0</v>
      </c>
      <c r="EV200" s="124">
        <f t="shared" ca="1" si="1627"/>
        <v>0</v>
      </c>
      <c r="EW200" s="124">
        <f t="shared" ca="1" si="1628"/>
        <v>0</v>
      </c>
      <c r="EX200" s="124">
        <f t="shared" ca="1" si="1628"/>
        <v>0</v>
      </c>
      <c r="EY200" s="554">
        <f t="shared" ca="1" si="1629"/>
        <v>0</v>
      </c>
      <c r="EZ200" s="554">
        <f t="shared" ca="1" si="1629"/>
        <v>0</v>
      </c>
      <c r="FA200" s="554">
        <f t="shared" ca="1" si="1629"/>
        <v>0</v>
      </c>
      <c r="FB200" s="125">
        <f t="shared" ca="1" si="1629"/>
        <v>0</v>
      </c>
      <c r="FC200" s="125">
        <f t="shared" ca="1" si="1629"/>
        <v>0</v>
      </c>
      <c r="FD200" s="125">
        <f t="shared" ca="1" si="1629"/>
        <v>0</v>
      </c>
      <c r="FE200" s="125">
        <f t="shared" ca="1" si="1629"/>
        <v>0</v>
      </c>
      <c r="FF200" s="125">
        <f t="shared" ca="1" si="1629"/>
        <v>0</v>
      </c>
      <c r="FG200" s="125">
        <f t="shared" ca="1" si="1629"/>
        <v>0</v>
      </c>
      <c r="FH200" s="125">
        <f t="shared" ca="1" si="1629"/>
        <v>0</v>
      </c>
      <c r="FI200" s="125">
        <f t="shared" ca="1" si="1629"/>
        <v>0</v>
      </c>
      <c r="FJ200" s="125">
        <f t="shared" ca="1" si="1629"/>
        <v>0</v>
      </c>
      <c r="FK200" s="125">
        <f t="shared" ca="1" si="1629"/>
        <v>0</v>
      </c>
      <c r="FL200" s="125">
        <f t="shared" ca="1" si="1629"/>
        <v>0</v>
      </c>
      <c r="FM200" s="125">
        <f t="shared" ca="1" si="1629"/>
        <v>0</v>
      </c>
      <c r="FN200" s="125">
        <f t="shared" ca="1" si="1629"/>
        <v>0</v>
      </c>
      <c r="FO200" s="124">
        <f t="shared" ca="1" si="1630"/>
        <v>0</v>
      </c>
      <c r="FP200" s="124">
        <f t="shared" ca="1" si="1630"/>
        <v>0</v>
      </c>
      <c r="FQ200" s="124">
        <f t="shared" ca="1" si="1630"/>
        <v>0</v>
      </c>
      <c r="FR200" s="124">
        <f t="shared" ca="1" si="1630"/>
        <v>0</v>
      </c>
      <c r="FS200" s="124">
        <f t="shared" ca="1" si="1630"/>
        <v>0</v>
      </c>
      <c r="FT200" s="124">
        <f t="shared" ca="1" si="1630"/>
        <v>0</v>
      </c>
      <c r="FU200" s="124">
        <f t="shared" ca="1" si="1630"/>
        <v>0</v>
      </c>
      <c r="FV200" s="124">
        <f t="shared" ca="1" si="1630"/>
        <v>0</v>
      </c>
      <c r="FW200" s="124">
        <f t="shared" ca="1" si="1630"/>
        <v>0</v>
      </c>
      <c r="FX200" s="124">
        <f t="shared" ca="1" si="1630"/>
        <v>0</v>
      </c>
      <c r="FY200" s="124">
        <f t="shared" ca="1" si="1630"/>
        <v>0</v>
      </c>
      <c r="FZ200" s="124">
        <f t="shared" ca="1" si="1630"/>
        <v>0</v>
      </c>
      <c r="GA200" s="124">
        <f t="shared" ca="1" si="1630"/>
        <v>0</v>
      </c>
      <c r="GB200" s="124">
        <f t="shared" ca="1" si="1630"/>
        <v>0</v>
      </c>
      <c r="GC200" s="124">
        <f t="shared" ca="1" si="1630"/>
        <v>0</v>
      </c>
      <c r="GD200" s="124">
        <f t="shared" ca="1" si="1630"/>
        <v>0</v>
      </c>
      <c r="GE200" s="124">
        <f t="shared" ca="1" si="1631"/>
        <v>0</v>
      </c>
      <c r="GF200" s="124">
        <f t="shared" ca="1" si="1631"/>
        <v>0</v>
      </c>
      <c r="GG200" s="554">
        <f t="shared" ca="1" si="1632"/>
        <v>0</v>
      </c>
      <c r="GH200" s="554">
        <f t="shared" ca="1" si="1632"/>
        <v>0</v>
      </c>
      <c r="GI200" s="554">
        <f t="shared" ca="1" si="1632"/>
        <v>0</v>
      </c>
      <c r="GJ200" s="125">
        <f t="shared" ca="1" si="1633"/>
        <v>0</v>
      </c>
      <c r="GK200" s="125">
        <f t="shared" ca="1" si="1633"/>
        <v>0</v>
      </c>
      <c r="GL200" s="125">
        <f t="shared" ca="1" si="1633"/>
        <v>0</v>
      </c>
      <c r="GM200" s="125">
        <f t="shared" ca="1" si="1633"/>
        <v>0</v>
      </c>
      <c r="GN200" s="125">
        <f t="shared" ca="1" si="1633"/>
        <v>0</v>
      </c>
      <c r="GO200" s="125">
        <f t="shared" ca="1" si="1633"/>
        <v>0</v>
      </c>
      <c r="GP200" s="125">
        <f t="shared" ca="1" si="1633"/>
        <v>0</v>
      </c>
      <c r="GQ200" s="125">
        <f t="shared" ca="1" si="1633"/>
        <v>0</v>
      </c>
      <c r="GR200" s="125">
        <f t="shared" ca="1" si="1633"/>
        <v>0</v>
      </c>
      <c r="GS200" s="125">
        <f t="shared" ca="1" si="1633"/>
        <v>0</v>
      </c>
      <c r="GT200" s="125">
        <f t="shared" ca="1" si="1633"/>
        <v>0</v>
      </c>
      <c r="GU200" s="125">
        <f t="shared" ca="1" si="1633"/>
        <v>0</v>
      </c>
      <c r="GV200" s="125">
        <f t="shared" ca="1" si="1633"/>
        <v>0</v>
      </c>
      <c r="GW200" s="124">
        <f t="shared" ca="1" si="1634"/>
        <v>0</v>
      </c>
      <c r="GX200" s="124">
        <f t="shared" ca="1" si="1634"/>
        <v>0</v>
      </c>
      <c r="GY200" s="124">
        <f t="shared" ca="1" si="1634"/>
        <v>0</v>
      </c>
      <c r="GZ200" s="124">
        <f t="shared" ca="1" si="1634"/>
        <v>0</v>
      </c>
      <c r="HA200" s="124">
        <f t="shared" ca="1" si="1634"/>
        <v>0</v>
      </c>
      <c r="HB200" s="124">
        <f t="shared" ca="1" si="1634"/>
        <v>0</v>
      </c>
      <c r="HC200" s="124">
        <f t="shared" ca="1" si="1634"/>
        <v>0</v>
      </c>
      <c r="HD200" s="124">
        <f t="shared" ca="1" si="1634"/>
        <v>0</v>
      </c>
      <c r="HE200" s="124">
        <f t="shared" ca="1" si="1634"/>
        <v>0</v>
      </c>
      <c r="HF200" s="124">
        <f t="shared" ca="1" si="1634"/>
        <v>0</v>
      </c>
      <c r="HG200" s="124">
        <f t="shared" ca="1" si="1634"/>
        <v>0</v>
      </c>
      <c r="HH200" s="124">
        <f t="shared" ca="1" si="1634"/>
        <v>0</v>
      </c>
      <c r="HI200" s="124">
        <f t="shared" ca="1" si="1634"/>
        <v>0</v>
      </c>
      <c r="HJ200" s="124">
        <f t="shared" ca="1" si="1634"/>
        <v>0</v>
      </c>
      <c r="HK200" s="124">
        <f t="shared" ca="1" si="1634"/>
        <v>0</v>
      </c>
      <c r="HL200" s="124">
        <f t="shared" ca="1" si="1634"/>
        <v>0</v>
      </c>
      <c r="HM200" s="124">
        <f t="shared" ca="1" si="1635"/>
        <v>0</v>
      </c>
      <c r="HN200" s="124">
        <f t="shared" ca="1" si="1635"/>
        <v>0</v>
      </c>
      <c r="HO200" s="554">
        <f t="shared" ca="1" si="1636"/>
        <v>0</v>
      </c>
      <c r="HP200" s="554">
        <f t="shared" ca="1" si="1636"/>
        <v>0</v>
      </c>
      <c r="HQ200" s="554">
        <f t="shared" ca="1" si="1636"/>
        <v>0</v>
      </c>
      <c r="HR200" s="125">
        <f t="shared" ca="1" si="1637"/>
        <v>0</v>
      </c>
      <c r="HS200" s="125">
        <f t="shared" ca="1" si="1637"/>
        <v>0</v>
      </c>
      <c r="HT200" s="125">
        <f t="shared" ca="1" si="1637"/>
        <v>0</v>
      </c>
      <c r="HU200" s="125">
        <f t="shared" ca="1" si="1637"/>
        <v>0</v>
      </c>
      <c r="HV200" s="125">
        <f t="shared" ca="1" si="1637"/>
        <v>0</v>
      </c>
      <c r="HW200" s="125">
        <f t="shared" ca="1" si="1637"/>
        <v>0</v>
      </c>
      <c r="HX200" s="125">
        <f t="shared" ca="1" si="1637"/>
        <v>0</v>
      </c>
      <c r="HY200" s="125">
        <f t="shared" ca="1" si="1637"/>
        <v>0</v>
      </c>
      <c r="HZ200" s="125">
        <f t="shared" ca="1" si="1637"/>
        <v>0</v>
      </c>
      <c r="IA200" s="125">
        <f t="shared" ca="1" si="1637"/>
        <v>0</v>
      </c>
      <c r="IB200" s="125">
        <f t="shared" ca="1" si="1637"/>
        <v>0</v>
      </c>
      <c r="IC200" s="125">
        <f t="shared" ca="1" si="1637"/>
        <v>0</v>
      </c>
      <c r="ID200" s="125">
        <f t="shared" ca="1" si="1637"/>
        <v>0</v>
      </c>
      <c r="IE200" s="5">
        <f t="shared" ca="1" si="1638"/>
        <v>67</v>
      </c>
      <c r="IF200" s="9"/>
      <c r="IG200" s="5">
        <f t="shared" ca="1" si="1639"/>
        <v>1</v>
      </c>
      <c r="IH200" s="5" t="b">
        <f t="shared" ca="1" si="1639"/>
        <v>0</v>
      </c>
      <c r="II200" s="19">
        <f t="shared" ca="1" si="1640"/>
        <v>0</v>
      </c>
      <c r="IJ200" s="5">
        <f t="shared" ca="1" si="1639"/>
        <v>55</v>
      </c>
      <c r="IK200" s="5" cm="1">
        <f t="array" ref="IK200">INDEX(i.pi_yatf,$X200+1,IK$7)</f>
        <v>1</v>
      </c>
      <c r="IL200" s="19">
        <f t="shared" ca="1" si="1641"/>
        <v>0</v>
      </c>
      <c r="IM200" s="19">
        <f t="shared" ca="1" si="1641"/>
        <v>0</v>
      </c>
      <c r="IN200" s="19">
        <f t="shared" ca="1" si="1641"/>
        <v>0</v>
      </c>
      <c r="IO200" s="19">
        <f t="shared" ca="1" si="1641"/>
        <v>0</v>
      </c>
      <c r="IP200" s="19">
        <f t="shared" ca="1" si="1641"/>
        <v>0</v>
      </c>
      <c r="IQ200" s="19">
        <f t="shared" ca="1" si="1641"/>
        <v>0</v>
      </c>
      <c r="IR200" s="19">
        <f t="shared" ca="1" si="1641"/>
        <v>0</v>
      </c>
      <c r="IS200" s="19">
        <f t="shared" ca="1" si="1641"/>
        <v>0</v>
      </c>
      <c r="IT200" s="19">
        <f t="shared" ca="1" si="1641"/>
        <v>0</v>
      </c>
      <c r="IU200" s="19">
        <f t="shared" ca="1" si="1641"/>
        <v>0</v>
      </c>
      <c r="IV200" s="19">
        <f t="shared" ca="1" si="1641"/>
        <v>0</v>
      </c>
      <c r="IW200" s="19">
        <f t="shared" ca="1" si="1641"/>
        <v>0</v>
      </c>
      <c r="IX200" s="19">
        <f t="shared" ca="1" si="1641"/>
        <v>0</v>
      </c>
      <c r="IY200" s="19">
        <f t="shared" ca="1" si="1641"/>
        <v>0</v>
      </c>
      <c r="IZ200" s="19">
        <f t="shared" ca="1" si="1641"/>
        <v>0</v>
      </c>
      <c r="JA200" s="19">
        <f t="shared" ca="1" si="1641"/>
        <v>0</v>
      </c>
      <c r="JB200" s="19">
        <f t="shared" ca="1" si="1641"/>
        <v>0</v>
      </c>
      <c r="JC200" s="19">
        <f t="shared" ca="1" si="1641"/>
        <v>0</v>
      </c>
      <c r="JD200" s="19">
        <f t="shared" ca="1" si="1641"/>
        <v>0</v>
      </c>
      <c r="JE200" s="19">
        <f t="shared" ca="1" si="1641"/>
        <v>0</v>
      </c>
      <c r="JF200" s="19">
        <f t="shared" ca="1" si="1641"/>
        <v>0</v>
      </c>
      <c r="JG200" s="5">
        <f t="shared" ca="1" si="1642"/>
        <v>1.2500000000000001E-2</v>
      </c>
      <c r="JH200" s="567">
        <f t="shared" ca="1" si="1642"/>
        <v>0</v>
      </c>
      <c r="JI200" s="5">
        <f t="shared" ca="1" si="1642"/>
        <v>6.25E-2</v>
      </c>
      <c r="JJ200" s="5">
        <f t="shared" ca="1" si="1642"/>
        <v>6.25E-2</v>
      </c>
      <c r="JK200" s="5">
        <f t="shared" ca="1" si="1642"/>
        <v>6.25E-2</v>
      </c>
      <c r="JL200" s="19">
        <f t="shared" ca="1" si="1641"/>
        <v>1</v>
      </c>
      <c r="JM200" s="19">
        <f t="shared" ca="1" si="1641"/>
        <v>0</v>
      </c>
      <c r="JN200" s="19">
        <f t="shared" ca="1" si="1641"/>
        <v>1</v>
      </c>
      <c r="JO200" s="9"/>
      <c r="JP200" s="5" t="b">
        <f t="shared" ca="1" si="1643"/>
        <v>0</v>
      </c>
      <c r="JQ200" s="19" t="str">
        <f t="shared" ca="1" si="1644"/>
        <v>-</v>
      </c>
      <c r="JR200" s="19" t="str">
        <f t="shared" ca="1" si="1644"/>
        <v>-</v>
      </c>
      <c r="JS200" s="5" t="b">
        <f t="shared" ca="1" si="1645"/>
        <v>0</v>
      </c>
      <c r="JT200" s="5" t="b">
        <f t="shared" ca="1" si="1645"/>
        <v>0</v>
      </c>
      <c r="JU200" s="5" t="b">
        <f t="shared" ca="1" si="1645"/>
        <v>1</v>
      </c>
      <c r="JV200" s="144">
        <f t="shared" ca="1" si="1646"/>
        <v>1</v>
      </c>
      <c r="JW200" s="144">
        <f t="shared" ca="1" si="1646"/>
        <v>1</v>
      </c>
      <c r="JX200" s="5" t="b">
        <f t="shared" ca="1" si="1647"/>
        <v>0</v>
      </c>
      <c r="JY200" s="5" t="b">
        <f t="shared" ca="1" si="1647"/>
        <v>1</v>
      </c>
      <c r="JZ200" s="5" t="b">
        <f t="shared" ca="1" si="1647"/>
        <v>1</v>
      </c>
      <c r="KA200" s="5" t="b">
        <f t="shared" ca="1" si="1647"/>
        <v>0</v>
      </c>
      <c r="KB200" s="5">
        <f t="shared" ca="1" si="1648"/>
        <v>1</v>
      </c>
      <c r="KC200" s="5">
        <f t="shared" ca="1" si="1648"/>
        <v>0</v>
      </c>
      <c r="KD200" s="5" t="b">
        <f t="shared" ca="1" si="1649"/>
        <v>0</v>
      </c>
      <c r="KE200" s="5" t="str" cm="1">
        <f t="array" aca="1" ref="KE200" ca="1">IF(OR(KF200:KM200&lt;&gt;"-"),TRUE,"-")</f>
        <v>-</v>
      </c>
      <c r="KF200" s="19" t="str">
        <f t="shared" ca="1" si="1650"/>
        <v>-</v>
      </c>
      <c r="KG200" s="19" t="str">
        <f t="shared" ca="1" si="1650"/>
        <v>-</v>
      </c>
      <c r="KH200" s="19" t="str">
        <f t="shared" ca="1" si="1650"/>
        <v>-</v>
      </c>
      <c r="KI200" s="19" t="str">
        <f t="shared" ca="1" si="1650"/>
        <v>-</v>
      </c>
      <c r="KJ200" s="19" t="str">
        <f t="shared" ca="1" si="1650"/>
        <v>-</v>
      </c>
      <c r="KK200" s="19" t="str">
        <f t="shared" ca="1" si="1650"/>
        <v>-</v>
      </c>
      <c r="KL200" s="19" t="str">
        <f t="shared" ca="1" si="1650"/>
        <v>-</v>
      </c>
      <c r="KM200" s="19" t="str">
        <f t="shared" ca="1" si="1650"/>
        <v>-</v>
      </c>
      <c r="KN200" s="5" t="b">
        <f t="array" aca="1" ref="KN200" ca="1">IF(OR(KO200:KU200&lt;&gt;"-"),TRUE,"-")</f>
        <v>1</v>
      </c>
      <c r="KO200" s="19">
        <f t="shared" ca="1" si="1651"/>
        <v>0</v>
      </c>
      <c r="KP200" s="19" t="str">
        <f t="shared" ca="1" si="1651"/>
        <v>-</v>
      </c>
      <c r="KQ200" s="19">
        <f t="shared" ca="1" si="1651"/>
        <v>999999</v>
      </c>
      <c r="KR200" s="19">
        <f t="shared" ca="1" si="1651"/>
        <v>999999</v>
      </c>
      <c r="KS200" s="19">
        <f t="shared" ca="1" si="1651"/>
        <v>999999</v>
      </c>
      <c r="KT200" s="19">
        <f t="shared" ca="1" si="1651"/>
        <v>999999</v>
      </c>
      <c r="KU200" s="19">
        <f t="shared" ca="1" si="1651"/>
        <v>999999</v>
      </c>
      <c r="KV200" s="19" t="str">
        <f t="shared" ca="1" si="1651"/>
        <v>-</v>
      </c>
      <c r="KW200" s="19" t="str">
        <f ca="1">OFFSET(KW$5,$B200,0)</f>
        <v>-</v>
      </c>
      <c r="KX200" s="19" t="str">
        <f ca="1">OFFSET(KX$5,$B200,0)</f>
        <v>-</v>
      </c>
      <c r="KY200" s="19" t="b">
        <f t="shared" ca="1" si="1652"/>
        <v>1</v>
      </c>
      <c r="KZ200" s="19">
        <f t="shared" ca="1" si="1652"/>
        <v>0</v>
      </c>
      <c r="LA200" s="5" t="str">
        <f t="shared" ca="1" si="1653"/>
        <v>-</v>
      </c>
      <c r="LB200" s="5" t="str">
        <f t="shared" ca="1" si="1653"/>
        <v>-</v>
      </c>
      <c r="LC200" s="5" t="str">
        <f t="shared" ca="1" si="1653"/>
        <v>-</v>
      </c>
      <c r="LD200" s="5" t="str">
        <f t="shared" ca="1" si="1653"/>
        <v>-</v>
      </c>
      <c r="LE200" s="19" t="str">
        <f t="shared" ca="1" si="1654"/>
        <v>-</v>
      </c>
      <c r="LF200" s="19" t="str">
        <f t="shared" ca="1" si="1654"/>
        <v>-</v>
      </c>
      <c r="LG200" s="19" t="str">
        <f t="shared" ca="1" si="1654"/>
        <v>-</v>
      </c>
      <c r="LH200" s="19" t="str">
        <f t="shared" ca="1" si="1654"/>
        <v>-</v>
      </c>
      <c r="LI200" s="19" t="str">
        <f t="shared" ca="1" si="1654"/>
        <v>-</v>
      </c>
      <c r="LJ200" s="19" t="str">
        <f t="shared" ca="1" si="1654"/>
        <v>-</v>
      </c>
      <c r="LK200" s="19" t="str">
        <f t="shared" ca="1" si="1654"/>
        <v>-</v>
      </c>
      <c r="LL200" s="5" t="str">
        <f t="shared" ca="1" si="1655"/>
        <v>-</v>
      </c>
      <c r="LM200" s="5">
        <f t="shared" ca="1" si="1655"/>
        <v>500</v>
      </c>
      <c r="LN200" s="5">
        <f t="shared" ca="1" si="1655"/>
        <v>500</v>
      </c>
      <c r="LO200" s="5" t="str">
        <f t="shared" ca="1" si="1655"/>
        <v>-</v>
      </c>
      <c r="LP200" s="5" t="str" cm="1">
        <f t="array" ref="LP200">INDEX(i.meatgrid,$Q200,LP$7)</f>
        <v>-</v>
      </c>
      <c r="LQ200" s="5" t="str" cm="1">
        <f t="array" ref="LQ200">INDEX(i.meatgrid,$Q200,LQ$7)</f>
        <v>-</v>
      </c>
      <c r="LR200" s="5" t="str">
        <f t="shared" ca="1" si="1655"/>
        <v>-</v>
      </c>
      <c r="LS200" s="5">
        <f t="shared" ca="1" si="1656"/>
        <v>1</v>
      </c>
      <c r="LT200" s="9"/>
      <c r="LU200" s="19">
        <f t="shared" ca="1" si="1654"/>
        <v>70</v>
      </c>
      <c r="LV200" s="19">
        <f t="shared" ca="1" si="1657"/>
        <v>50</v>
      </c>
      <c r="LW200" s="19">
        <f t="shared" ca="1" si="1657"/>
        <v>80</v>
      </c>
      <c r="LX200" s="19">
        <f t="shared" ca="1" si="1657"/>
        <v>50</v>
      </c>
      <c r="LY200" s="5" t="b" cm="1">
        <f t="array" ref="LY200">INDEX(i.meatgrid,$Q200,LY$7)</f>
        <v>1</v>
      </c>
      <c r="LZ200" s="5" t="b" cm="1">
        <f t="array" ref="LZ200">INDEX(i.meatgrid,$Q200,LZ$7)</f>
        <v>0</v>
      </c>
      <c r="MA200" s="5" t="str" cm="1">
        <f t="array" ref="MA200">INDEX(i.meatgrid,$Q200,MA$7)</f>
        <v>-</v>
      </c>
      <c r="MB200" s="5" t="str" cm="1">
        <f t="array" ref="MB200">INDEX(i.meatgrid,$Q200,MB$7)</f>
        <v>-</v>
      </c>
      <c r="MC200" s="5">
        <f t="shared" si="1658"/>
        <v>1</v>
      </c>
      <c r="MD200" s="5">
        <f t="shared" si="1659"/>
        <v>1</v>
      </c>
      <c r="ME200" s="5" cm="1">
        <f t="array" ref="ME200">INDEX(i.meatgrid,$Q200,ME$7)</f>
        <v>1</v>
      </c>
      <c r="MF200" s="5" cm="1">
        <f t="array" ref="MF200">INDEX(i.meatgrid,$Q200,MF$7)</f>
        <v>1</v>
      </c>
      <c r="MG200" s="5" cm="1">
        <f t="array" ref="MG200">INDEX(i.meatgrid,$Q200,MG$7)</f>
        <v>1</v>
      </c>
      <c r="MH200" s="5" cm="1">
        <f t="array" ref="MH200">INDEX(i.meatgrid,$Q200,MH$7)</f>
        <v>0</v>
      </c>
      <c r="MI200" s="5" cm="1">
        <f t="array" ref="MI200">INDEX(i.meatgrid,$Q200,MI$7)</f>
        <v>0</v>
      </c>
      <c r="MJ200" s="5" cm="1">
        <f t="array" ref="MJ200">INDEX(i.meatgrid,$Q200,MJ$7)</f>
        <v>1</v>
      </c>
      <c r="MK200" s="5" cm="1">
        <f t="array" ref="MK200">INDEX(i.meatgrid,$Q200,MK$7)</f>
        <v>1</v>
      </c>
      <c r="ML200" s="5" cm="1">
        <f t="array" ref="ML200">INDEX(i.meatgrid,$Q200,ML$7)</f>
        <v>1</v>
      </c>
      <c r="MM200" s="5">
        <f t="shared" si="1660"/>
        <v>1</v>
      </c>
      <c r="MN200" s="9"/>
      <c r="MO200" s="19" t="b">
        <f t="shared" ca="1" si="1661"/>
        <v>0</v>
      </c>
      <c r="MP200" s="19" t="b">
        <f t="shared" ca="1" si="1661"/>
        <v>0</v>
      </c>
      <c r="MQ200" s="19">
        <f t="shared" ca="1" si="1661"/>
        <v>1</v>
      </c>
      <c r="MR200" s="19">
        <f t="shared" ca="1" si="1661"/>
        <v>0.75</v>
      </c>
      <c r="MS200" s="19">
        <f t="shared" ca="1" si="1661"/>
        <v>0.75</v>
      </c>
      <c r="MT200" s="19">
        <f t="shared" ca="1" si="1661"/>
        <v>0.8</v>
      </c>
      <c r="MU200" s="19">
        <f t="shared" ca="1" si="1661"/>
        <v>0.82499999999999996</v>
      </c>
      <c r="MV200" s="19">
        <f t="shared" ca="1" si="1661"/>
        <v>0.875</v>
      </c>
      <c r="MW200" s="19">
        <f t="shared" ca="1" si="1661"/>
        <v>0.9</v>
      </c>
      <c r="MX200" s="19">
        <f t="shared" ca="1" si="1661"/>
        <v>1</v>
      </c>
      <c r="MY200" s="19">
        <f t="shared" ca="1" si="1661"/>
        <v>0.875</v>
      </c>
      <c r="MZ200" s="19" t="b">
        <f t="shared" ca="1" si="1661"/>
        <v>1</v>
      </c>
      <c r="NA200" s="19">
        <f t="shared" ca="1" si="1661"/>
        <v>74.989999999999995</v>
      </c>
      <c r="NB200" s="19" t="str">
        <f t="shared" ca="1" si="1661"/>
        <v>-</v>
      </c>
      <c r="NC200" s="19" t="str">
        <f t="shared" ca="1" si="1661"/>
        <v>-</v>
      </c>
      <c r="ND200" s="19" t="str">
        <f t="shared" ca="1" si="1661"/>
        <v>-</v>
      </c>
      <c r="NE200" s="19" t="str">
        <f t="shared" ca="1" si="1662"/>
        <v>-</v>
      </c>
      <c r="NF200" s="19" t="str">
        <f t="shared" ca="1" si="1662"/>
        <v>-</v>
      </c>
      <c r="NG200" s="19" t="str">
        <f t="shared" ca="1" si="1662"/>
        <v>-</v>
      </c>
      <c r="NH200" s="19" t="str">
        <f t="shared" ca="1" si="1662"/>
        <v>-</v>
      </c>
      <c r="NI200" s="19">
        <f t="shared" ca="1" si="1662"/>
        <v>36.99</v>
      </c>
      <c r="NJ200" s="19">
        <f t="shared" ca="1" si="1662"/>
        <v>36.99</v>
      </c>
      <c r="NK200" s="19" t="str">
        <f t="shared" ca="1" si="1662"/>
        <v>-</v>
      </c>
      <c r="NL200" s="19" t="str">
        <f t="shared" ca="1" si="1662"/>
        <v>-</v>
      </c>
      <c r="NM200" s="19" t="str">
        <f t="shared" ca="1" si="1662"/>
        <v>-</v>
      </c>
      <c r="NN200" s="19" t="str">
        <f t="shared" ca="1" si="1662"/>
        <v>-</v>
      </c>
      <c r="NO200" s="19" t="str">
        <f t="shared" ca="1" si="1662"/>
        <v>-</v>
      </c>
      <c r="NP200" s="19">
        <f t="shared" ca="1" si="1662"/>
        <v>49.99</v>
      </c>
      <c r="NQ200" s="19">
        <f t="shared" ca="1" si="1662"/>
        <v>49.99</v>
      </c>
      <c r="NR200" s="19">
        <f t="shared" ca="1" si="1662"/>
        <v>49.99</v>
      </c>
      <c r="NS200" s="19">
        <f t="shared" ca="1" si="1662"/>
        <v>49.99</v>
      </c>
      <c r="NT200" s="19">
        <f t="shared" ca="1" si="1662"/>
        <v>49.99</v>
      </c>
      <c r="NU200" s="19">
        <f t="shared" ca="1" si="1662"/>
        <v>49.99</v>
      </c>
      <c r="NV200" s="19">
        <f t="shared" ca="1" si="1662"/>
        <v>49.99</v>
      </c>
      <c r="NW200" s="19">
        <f t="shared" ca="1" si="1662"/>
        <v>49.99</v>
      </c>
      <c r="NX200" s="19">
        <f t="shared" ca="1" si="1662"/>
        <v>412.99</v>
      </c>
      <c r="NY200" s="19">
        <f t="shared" ca="1" si="1662"/>
        <v>412.99</v>
      </c>
      <c r="NZ200" s="19" t="str">
        <f t="shared" ca="1" si="1662"/>
        <v>-</v>
      </c>
      <c r="OA200" s="19" t="str">
        <f t="shared" ca="1" si="1662"/>
        <v>-</v>
      </c>
      <c r="OB200" s="19" t="str">
        <f t="shared" ca="1" si="1662"/>
        <v>-</v>
      </c>
      <c r="OC200" s="19" t="str">
        <f t="shared" ca="1" si="1662"/>
        <v>-</v>
      </c>
      <c r="OD200" s="19" t="str">
        <f t="shared" ca="1" si="1662"/>
        <v>-</v>
      </c>
      <c r="OE200" s="19">
        <f t="shared" ca="1" si="1662"/>
        <v>6.8900000000000006</v>
      </c>
      <c r="OF200" s="19">
        <f t="shared" ca="1" si="1662"/>
        <v>6.8900000000000006</v>
      </c>
      <c r="OG200" s="19">
        <f t="shared" ca="1" si="1662"/>
        <v>6.8900000000000006</v>
      </c>
      <c r="OH200" s="19">
        <f t="shared" ca="1" si="1662"/>
        <v>6.8900000000000006</v>
      </c>
      <c r="OI200" s="19">
        <f t="shared" ca="1" si="1662"/>
        <v>6.8900000000000006</v>
      </c>
      <c r="OJ200" s="19">
        <f t="shared" ca="1" si="1662"/>
        <v>6.8900000000000006</v>
      </c>
      <c r="OK200" s="19">
        <f t="shared" ca="1" si="1662"/>
        <v>6.8900000000000006</v>
      </c>
      <c r="OL200" s="19">
        <f t="shared" ca="1" si="1662"/>
        <v>6.8900000000000006</v>
      </c>
      <c r="OM200" s="19">
        <f t="shared" ca="1" si="1662"/>
        <v>346.99</v>
      </c>
      <c r="ON200" s="19">
        <f t="shared" ca="1" si="1662"/>
        <v>346.99</v>
      </c>
      <c r="OO200" s="19" t="str">
        <f t="shared" ca="1" si="1662"/>
        <v>-</v>
      </c>
      <c r="OP200" s="19" t="str">
        <f t="shared" ca="1" si="1662"/>
        <v>-</v>
      </c>
      <c r="OQ200" s="19" t="str">
        <f t="shared" ca="1" si="1662"/>
        <v>-</v>
      </c>
      <c r="OR200" s="19" t="str">
        <f t="shared" ca="1" si="1662"/>
        <v>-</v>
      </c>
      <c r="OS200" s="19" t="str">
        <f t="shared" ca="1" si="1662"/>
        <v>-</v>
      </c>
      <c r="OT200" s="19">
        <f t="shared" ca="1" si="1662"/>
        <v>0</v>
      </c>
      <c r="OU200" s="24">
        <v>0</v>
      </c>
    </row>
    <row r="201" spans="1:411" hidden="1" outlineLevel="1">
      <c r="A201" s="21">
        <f t="shared" si="158"/>
        <v>196</v>
      </c>
      <c r="B201" s="21">
        <f>$A$24</f>
        <v>19</v>
      </c>
      <c r="C201">
        <v>111</v>
      </c>
      <c r="D201" s="144" t="str">
        <f t="shared" ca="1" si="1606"/>
        <v>GSM</v>
      </c>
      <c r="E201" t="b">
        <f t="shared" ref="E201:E203" ca="1" si="1665">NOT($IH201)</f>
        <v>1</v>
      </c>
      <c r="F201" t="b">
        <v>0</v>
      </c>
      <c r="G201" t="b">
        <f t="shared" ca="1" si="1663"/>
        <v>1</v>
      </c>
      <c r="H201" s="237">
        <f t="shared" ca="1" si="1664"/>
        <v>1</v>
      </c>
      <c r="I201" s="237">
        <f t="shared" ca="1" si="1664"/>
        <v>1</v>
      </c>
      <c r="J201" s="237" t="str">
        <f t="shared" ca="1" si="1664"/>
        <v/>
      </c>
      <c r="K201" s="237">
        <f t="shared" ca="1" si="1664"/>
        <v>2</v>
      </c>
      <c r="L201" s="237">
        <f t="shared" ca="1" si="1664"/>
        <v>2</v>
      </c>
      <c r="M201" s="182">
        <f t="array" aca="1" ref="M201" ca="1">MAX(M$22,MOD(M200+1*AND(N201:$V201=N$22:$V$22),M$23+1))</f>
        <v>2</v>
      </c>
      <c r="N201" s="182">
        <f t="array" aca="1" ref="N201" ca="1">MAX(N$22,MOD(N200+1*AND(O201:$V201=O$22:$V$22),N$23+1))</f>
        <v>3</v>
      </c>
      <c r="O201" s="237">
        <f ca="1">OFFSET(O201,-1,0)</f>
        <v>1</v>
      </c>
      <c r="P201" s="237">
        <f t="shared" ref="P201:P204" ca="1" si="1666">OFFSET(P201,-1,0)</f>
        <v>1</v>
      </c>
      <c r="Q201" s="29">
        <v>2</v>
      </c>
      <c r="R201" s="29">
        <v>1</v>
      </c>
      <c r="S201" s="29">
        <v>1</v>
      </c>
      <c r="T201" s="29">
        <v>1</v>
      </c>
      <c r="U201" s="218"/>
      <c r="V201" s="218"/>
      <c r="W201" s="182">
        <f t="array" ref="W201">MAX(W$22,MOD(W200+1*AND(R201:$V201=R$22:$V$22),W$23+1))</f>
        <v>0</v>
      </c>
      <c r="X201" s="218"/>
      <c r="Y201" s="218"/>
      <c r="Z201" s="218"/>
      <c r="AA201" s="218"/>
      <c r="AB201" s="218"/>
      <c r="AC201" s="218"/>
      <c r="AD201" s="218"/>
      <c r="AE201" s="218"/>
      <c r="AF201" s="144">
        <f ca="1">INDEX(CHOOSE($N201,DataAutumn!i.AdultDrys,DataWinter!i.AdultDrys,DataSpring!i.AdultDrys),1,$M201)</f>
        <v>3</v>
      </c>
      <c r="AG201" s="5">
        <f t="shared" ca="1" si="1607"/>
        <v>2</v>
      </c>
      <c r="AH201" s="5">
        <f t="shared" ca="1" si="1607"/>
        <v>0</v>
      </c>
      <c r="AI201" s="5">
        <f t="shared" ca="1" si="1608"/>
        <v>1</v>
      </c>
      <c r="AJ201" s="218"/>
      <c r="AK201" s="218"/>
      <c r="AL201" s="366" t="str">
        <f ca="1">TEXT(LEFT(OFFSET(AL201,-1,0),5)+1,"00000")&amp;MID(OFFSET(AL201,-1,0),6,FIND(" ",OFFSET(AL201,-1,0),7)-5)
&amp; $D201           &amp; " Day"&amp;INDEX(i.DOY,$N201,1)              &amp; IF($IG201=0," FWM","")&amp;IF($IG201=1," MWM","")&amp;IF($IG201=5," Mat","")&amp;IF($IH201=TRUE,"&amp;BBT","    ")
&amp;INDEX(DataMaster!$B$98:$B$105,$Q201,0)    &amp; " WP"&amp;TEXT($MC201*100,"000p")           &amp; " MP"&amp;TEXT($MD201*100,"000p")           &amp; " GP"&amp;TEXT($MM201*100,"000p")
&amp; " (F"&amp;3+COUNTIF($CV201:$CY201,TRUE)&amp;3&amp;"N"&amp;$DM201&amp;$DN201&amp;")"</f>
        <v>00003 SE_ashley_lw GSM Day204 MWM    Only export WP100p MP100p GP100p (F33N11)</v>
      </c>
      <c r="AM201" s="9" t="str">
        <f ca="1">IF(COUNTIF(AL$5:AL201,AL201)=1,"-","Dup")</f>
        <v>-</v>
      </c>
      <c r="AN201" s="9"/>
      <c r="AO201" s="12" t="b">
        <v>1</v>
      </c>
      <c r="AP201" s="12" t="b">
        <v>1</v>
      </c>
      <c r="AQ201" s="12" t="b">
        <v>1</v>
      </c>
      <c r="AR201" s="12" t="b">
        <v>1</v>
      </c>
      <c r="AS201" s="12" t="b">
        <v>1</v>
      </c>
      <c r="AT201" s="12" t="b">
        <v>1</v>
      </c>
      <c r="AU201" s="12" t="b">
        <v>1</v>
      </c>
      <c r="AV201" s="12" t="b">
        <v>1</v>
      </c>
      <c r="AW201" s="9"/>
      <c r="AX201" s="5" t="b">
        <f t="shared" ca="1" si="1609"/>
        <v>1</v>
      </c>
      <c r="AY201" s="5" t="str">
        <f t="shared" ca="1" si="1609"/>
        <v>-</v>
      </c>
      <c r="AZ201" s="5" t="str">
        <f t="shared" ca="1" si="1609"/>
        <v>-</v>
      </c>
      <c r="BA201" s="5" t="str">
        <f t="shared" ca="1" si="1609"/>
        <v>-</v>
      </c>
      <c r="BB201" s="5" t="b">
        <f t="shared" ca="1" si="1609"/>
        <v>0</v>
      </c>
      <c r="BC201" s="144">
        <f t="shared" ca="1" si="1609"/>
        <v>0.25</v>
      </c>
      <c r="BD201" s="19" t="b">
        <f t="shared" ca="1" si="1610"/>
        <v>1</v>
      </c>
      <c r="BE201" s="9"/>
      <c r="BF201" s="5" t="str">
        <f t="shared" ca="1" si="1611"/>
        <v>-</v>
      </c>
      <c r="BG201" s="19" t="str">
        <f t="shared" ca="1" si="1612"/>
        <v>-</v>
      </c>
      <c r="BH201" s="19" t="str">
        <f t="shared" ca="1" si="1612"/>
        <v>-</v>
      </c>
      <c r="BI201" s="19" t="str">
        <f t="shared" ca="1" si="1612"/>
        <v>-</v>
      </c>
      <c r="BJ201" s="5" t="str">
        <f t="shared" ca="1" si="1613"/>
        <v>-</v>
      </c>
      <c r="BK201" s="19" t="str">
        <f t="shared" ca="1" si="1614"/>
        <v>-</v>
      </c>
      <c r="BL201" s="5" t="str">
        <f t="shared" ca="1" si="1615"/>
        <v>-</v>
      </c>
      <c r="BM201" s="19" t="str">
        <f t="shared" ca="1" si="1616"/>
        <v>-</v>
      </c>
      <c r="BN201" s="19" t="str">
        <f t="shared" ca="1" si="1616"/>
        <v>-</v>
      </c>
      <c r="BO201" s="19" t="str">
        <f t="shared" ca="1" si="1616"/>
        <v>-</v>
      </c>
      <c r="BP201" s="5" t="str">
        <f t="shared" ca="1" si="1617"/>
        <v>-</v>
      </c>
      <c r="BQ201" s="9"/>
      <c r="BR201" s="5" t="b">
        <f t="shared" ca="1" si="1618"/>
        <v>0</v>
      </c>
      <c r="BS201" s="5" t="str">
        <f t="shared" ca="1" si="1619"/>
        <v>-</v>
      </c>
      <c r="BT201" s="5" t="str">
        <f t="shared" ca="1" si="1620"/>
        <v>-</v>
      </c>
      <c r="BU201" s="5" t="str">
        <f t="shared" ca="1" si="1620"/>
        <v>-</v>
      </c>
      <c r="BV201" s="5" t="str">
        <f t="shared" ca="1" si="1620"/>
        <v>-</v>
      </c>
      <c r="BW201" s="5" t="str">
        <f t="shared" ca="1" si="1620"/>
        <v>-</v>
      </c>
      <c r="BX201" s="5" t="str">
        <f t="shared" ca="1" si="1620"/>
        <v>-</v>
      </c>
      <c r="BY201" s="5" t="str">
        <f t="shared" ca="1" si="1620"/>
        <v>-</v>
      </c>
      <c r="BZ201" s="5" t="str">
        <f t="shared" ca="1" si="1620"/>
        <v>-</v>
      </c>
      <c r="CA201" s="5" t="str">
        <f t="shared" ca="1" si="1620"/>
        <v>-</v>
      </c>
      <c r="CB201" s="9"/>
      <c r="CC201" s="237" t="b">
        <f t="shared" ref="CC201:CD204" ca="1" si="1667">OFFSET(CC201,-1,0)</f>
        <v>1</v>
      </c>
      <c r="CD201" s="237" t="b">
        <f t="shared" ca="1" si="1667"/>
        <v>1</v>
      </c>
      <c r="CE201" s="237" t="b">
        <f t="shared" ref="CE201:CE204" ca="1" si="1668">OFFSET(CE201,-1,0)</f>
        <v>1</v>
      </c>
      <c r="CF201" s="12">
        <v>203</v>
      </c>
      <c r="CG201" s="144" t="b">
        <f t="shared" ref="CG201" ca="1" si="1669">NOT(CE201)</f>
        <v>0</v>
      </c>
      <c r="CH201" s="19" t="str">
        <f t="shared" ref="CH201:CM204" ca="1" si="1670">OFFSET(CH$5,$B201,0)</f>
        <v>-</v>
      </c>
      <c r="CI201" s="19" t="str">
        <f t="shared" ca="1" si="1670"/>
        <v>-</v>
      </c>
      <c r="CJ201" s="19" t="str">
        <f t="shared" ca="1" si="1670"/>
        <v>-</v>
      </c>
      <c r="CK201" s="19" t="str">
        <f t="shared" ca="1" si="1670"/>
        <v>-</v>
      </c>
      <c r="CL201" s="19">
        <f t="shared" ca="1" si="1670"/>
        <v>1</v>
      </c>
      <c r="CM201" s="19">
        <f t="shared" ca="1" si="1670"/>
        <v>1</v>
      </c>
      <c r="CN201" s="9"/>
      <c r="CO201" s="444">
        <f t="shared" ca="1" si="1622"/>
        <v>652</v>
      </c>
      <c r="CP201" s="444">
        <f t="shared" ca="1" si="1622"/>
        <v>686</v>
      </c>
      <c r="CQ201" s="444">
        <f t="shared" ca="1" si="1622"/>
        <v>721</v>
      </c>
      <c r="CR201" s="152">
        <f t="shared" ca="1" si="1623"/>
        <v>378</v>
      </c>
      <c r="CS201" s="152">
        <f t="shared" ca="1" si="1623"/>
        <v>413</v>
      </c>
      <c r="CT201" s="152">
        <f t="shared" ca="1" si="1623"/>
        <v>448</v>
      </c>
      <c r="CU201" s="19" t="str">
        <f t="shared" ca="1" si="1624"/>
        <v>-</v>
      </c>
      <c r="CV201" s="19" t="str">
        <f t="shared" ca="1" si="1624"/>
        <v>-</v>
      </c>
      <c r="CW201" s="19" t="str">
        <f t="shared" ca="1" si="1624"/>
        <v>-</v>
      </c>
      <c r="CX201" s="19" t="str">
        <f t="shared" ca="1" si="1624"/>
        <v>-</v>
      </c>
      <c r="CY201" s="19" t="str">
        <f t="shared" ca="1" si="1624"/>
        <v>-</v>
      </c>
      <c r="CZ201" s="19" t="b">
        <f ca="1">OFFSET(CZ$5,$B201,0)</f>
        <v>1</v>
      </c>
      <c r="DA201" s="19">
        <f t="shared" ca="1" si="1624"/>
        <v>0</v>
      </c>
      <c r="DB201" s="19">
        <f t="shared" ca="1" si="1624"/>
        <v>0</v>
      </c>
      <c r="DC201" s="19">
        <f t="shared" ca="1" si="1624"/>
        <v>0</v>
      </c>
      <c r="DD201" s="19">
        <f t="shared" ca="1" si="1624"/>
        <v>0</v>
      </c>
      <c r="DE201" s="19">
        <f t="shared" ca="1" si="1624"/>
        <v>0</v>
      </c>
      <c r="DF201" s="19">
        <f t="shared" ca="1" si="1624"/>
        <v>0</v>
      </c>
      <c r="DG201" s="19">
        <f t="shared" ca="1" si="1624"/>
        <v>0</v>
      </c>
      <c r="DH201" s="19">
        <f t="shared" ca="1" si="1624"/>
        <v>0</v>
      </c>
      <c r="DI201" s="19">
        <f t="shared" ca="1" si="1624"/>
        <v>0</v>
      </c>
      <c r="DJ201" s="19">
        <f t="shared" ca="1" si="1624"/>
        <v>0</v>
      </c>
      <c r="DK201" s="19">
        <f t="shared" ca="1" si="1625"/>
        <v>0</v>
      </c>
      <c r="DL201" s="19">
        <f t="shared" ca="1" si="1625"/>
        <v>0</v>
      </c>
      <c r="DM201" s="19">
        <f t="shared" ca="1" si="1625"/>
        <v>1</v>
      </c>
      <c r="DN201" s="19">
        <f t="shared" ca="1" si="1625"/>
        <v>1</v>
      </c>
      <c r="DO201" s="19">
        <f t="shared" ca="1" si="1625"/>
        <v>0</v>
      </c>
      <c r="DP201" s="19" t="str">
        <f t="shared" ca="1" si="1625"/>
        <v>-</v>
      </c>
      <c r="DQ201" s="19" t="str">
        <f t="shared" ca="1" si="1625"/>
        <v>-</v>
      </c>
      <c r="DR201" s="19" t="str">
        <f t="shared" ca="1" si="1625"/>
        <v>-</v>
      </c>
      <c r="DS201" s="19" t="str">
        <f t="shared" ca="1" si="1625"/>
        <v>-</v>
      </c>
      <c r="DT201" s="19" t="str">
        <f t="shared" ca="1" si="1625"/>
        <v>-</v>
      </c>
      <c r="DU201" s="19">
        <f t="shared" ca="1" si="1625"/>
        <v>0</v>
      </c>
      <c r="DV201" s="19" t="str">
        <f t="shared" ca="1" si="1625"/>
        <v>-</v>
      </c>
      <c r="DW201" s="19" t="str">
        <f t="shared" ca="1" si="1625"/>
        <v>-</v>
      </c>
      <c r="DX201" s="19" t="str">
        <f t="shared" ca="1" si="1625"/>
        <v>-</v>
      </c>
      <c r="DY201" s="19" t="str">
        <f t="shared" ca="1" si="1625"/>
        <v>-</v>
      </c>
      <c r="DZ201" s="19" t="str">
        <f t="shared" ca="1" si="1625"/>
        <v>-</v>
      </c>
      <c r="EA201" s="19" t="str">
        <f t="shared" ca="1" si="1625"/>
        <v>-</v>
      </c>
      <c r="EB201" s="19" t="str">
        <f t="shared" ca="1" si="1625"/>
        <v>-</v>
      </c>
      <c r="EC201" s="19" t="str">
        <f t="shared" ca="1" si="1625"/>
        <v>-</v>
      </c>
      <c r="ED201" s="19">
        <f t="shared" ca="1" si="1625"/>
        <v>0</v>
      </c>
      <c r="EE201" s="444">
        <f t="shared" ca="1" si="1626"/>
        <v>0</v>
      </c>
      <c r="EF201" s="444">
        <f t="shared" ca="1" si="1626"/>
        <v>0</v>
      </c>
      <c r="EG201" s="124">
        <f t="shared" ca="1" si="1627"/>
        <v>0</v>
      </c>
      <c r="EH201" s="124">
        <f t="shared" ca="1" si="1627"/>
        <v>0</v>
      </c>
      <c r="EI201" s="124">
        <f t="shared" ca="1" si="1627"/>
        <v>0</v>
      </c>
      <c r="EJ201" s="124">
        <f t="shared" ca="1" si="1627"/>
        <v>0</v>
      </c>
      <c r="EK201" s="124">
        <f t="shared" ca="1" si="1627"/>
        <v>0</v>
      </c>
      <c r="EL201" s="124">
        <f t="shared" ca="1" si="1627"/>
        <v>0</v>
      </c>
      <c r="EM201" s="124">
        <f t="shared" ca="1" si="1627"/>
        <v>0</v>
      </c>
      <c r="EN201" s="124">
        <f t="shared" ca="1" si="1627"/>
        <v>0</v>
      </c>
      <c r="EO201" s="124">
        <f t="shared" ca="1" si="1627"/>
        <v>0</v>
      </c>
      <c r="EP201" s="124">
        <f t="shared" ca="1" si="1627"/>
        <v>0</v>
      </c>
      <c r="EQ201" s="124">
        <f t="shared" ca="1" si="1627"/>
        <v>0</v>
      </c>
      <c r="ER201" s="124">
        <f t="shared" ca="1" si="1627"/>
        <v>0</v>
      </c>
      <c r="ES201" s="124">
        <f t="shared" ca="1" si="1627"/>
        <v>0</v>
      </c>
      <c r="ET201" s="124">
        <f t="shared" ca="1" si="1627"/>
        <v>0</v>
      </c>
      <c r="EU201" s="124">
        <f t="shared" ca="1" si="1627"/>
        <v>0</v>
      </c>
      <c r="EV201" s="124">
        <f t="shared" ca="1" si="1627"/>
        <v>0</v>
      </c>
      <c r="EW201" s="124">
        <f t="shared" ca="1" si="1628"/>
        <v>0</v>
      </c>
      <c r="EX201" s="124">
        <f t="shared" ca="1" si="1628"/>
        <v>0</v>
      </c>
      <c r="EY201" s="554">
        <f t="shared" ca="1" si="1629"/>
        <v>0</v>
      </c>
      <c r="EZ201" s="554">
        <f t="shared" ca="1" si="1629"/>
        <v>0</v>
      </c>
      <c r="FA201" s="554">
        <f t="shared" ca="1" si="1629"/>
        <v>0</v>
      </c>
      <c r="FB201" s="125">
        <f t="shared" ca="1" si="1629"/>
        <v>0</v>
      </c>
      <c r="FC201" s="125">
        <f t="shared" ca="1" si="1629"/>
        <v>0</v>
      </c>
      <c r="FD201" s="125">
        <f t="shared" ca="1" si="1629"/>
        <v>0</v>
      </c>
      <c r="FE201" s="125">
        <f t="shared" ca="1" si="1629"/>
        <v>0</v>
      </c>
      <c r="FF201" s="125">
        <f t="shared" ca="1" si="1629"/>
        <v>0</v>
      </c>
      <c r="FG201" s="125">
        <f t="shared" ca="1" si="1629"/>
        <v>0</v>
      </c>
      <c r="FH201" s="125">
        <f t="shared" ca="1" si="1629"/>
        <v>0</v>
      </c>
      <c r="FI201" s="125">
        <f t="shared" ca="1" si="1629"/>
        <v>0</v>
      </c>
      <c r="FJ201" s="125">
        <f t="shared" ca="1" si="1629"/>
        <v>0</v>
      </c>
      <c r="FK201" s="125">
        <f t="shared" ca="1" si="1629"/>
        <v>0</v>
      </c>
      <c r="FL201" s="125">
        <f t="shared" ca="1" si="1629"/>
        <v>0</v>
      </c>
      <c r="FM201" s="125">
        <f t="shared" ca="1" si="1629"/>
        <v>0</v>
      </c>
      <c r="FN201" s="125">
        <f t="shared" ca="1" si="1629"/>
        <v>0</v>
      </c>
      <c r="FO201" s="124">
        <f t="shared" ca="1" si="1630"/>
        <v>0</v>
      </c>
      <c r="FP201" s="124">
        <f t="shared" ca="1" si="1630"/>
        <v>0</v>
      </c>
      <c r="FQ201" s="124">
        <f t="shared" ca="1" si="1630"/>
        <v>0</v>
      </c>
      <c r="FR201" s="124">
        <f t="shared" ca="1" si="1630"/>
        <v>0</v>
      </c>
      <c r="FS201" s="124">
        <f t="shared" ca="1" si="1630"/>
        <v>0</v>
      </c>
      <c r="FT201" s="124">
        <f t="shared" ca="1" si="1630"/>
        <v>0</v>
      </c>
      <c r="FU201" s="124">
        <f t="shared" ca="1" si="1630"/>
        <v>0</v>
      </c>
      <c r="FV201" s="124">
        <f t="shared" ca="1" si="1630"/>
        <v>0</v>
      </c>
      <c r="FW201" s="124">
        <f t="shared" ca="1" si="1630"/>
        <v>0</v>
      </c>
      <c r="FX201" s="124">
        <f t="shared" ca="1" si="1630"/>
        <v>0</v>
      </c>
      <c r="FY201" s="124">
        <f t="shared" ca="1" si="1630"/>
        <v>0</v>
      </c>
      <c r="FZ201" s="124">
        <f t="shared" ca="1" si="1630"/>
        <v>0</v>
      </c>
      <c r="GA201" s="124">
        <f t="shared" ca="1" si="1630"/>
        <v>0</v>
      </c>
      <c r="GB201" s="124">
        <f t="shared" ca="1" si="1630"/>
        <v>0</v>
      </c>
      <c r="GC201" s="124">
        <f t="shared" ca="1" si="1630"/>
        <v>0</v>
      </c>
      <c r="GD201" s="124">
        <f t="shared" ca="1" si="1630"/>
        <v>0</v>
      </c>
      <c r="GE201" s="124">
        <f t="shared" ca="1" si="1631"/>
        <v>0</v>
      </c>
      <c r="GF201" s="124">
        <f t="shared" ca="1" si="1631"/>
        <v>0</v>
      </c>
      <c r="GG201" s="554">
        <f t="shared" ca="1" si="1632"/>
        <v>0</v>
      </c>
      <c r="GH201" s="554">
        <f t="shared" ca="1" si="1632"/>
        <v>0</v>
      </c>
      <c r="GI201" s="554">
        <f t="shared" ca="1" si="1632"/>
        <v>0</v>
      </c>
      <c r="GJ201" s="125">
        <f t="shared" ca="1" si="1633"/>
        <v>0</v>
      </c>
      <c r="GK201" s="125">
        <f t="shared" ca="1" si="1633"/>
        <v>0</v>
      </c>
      <c r="GL201" s="125">
        <f t="shared" ca="1" si="1633"/>
        <v>0</v>
      </c>
      <c r="GM201" s="125">
        <f t="shared" ca="1" si="1633"/>
        <v>0</v>
      </c>
      <c r="GN201" s="125">
        <f t="shared" ca="1" si="1633"/>
        <v>0</v>
      </c>
      <c r="GO201" s="125">
        <f t="shared" ca="1" si="1633"/>
        <v>0</v>
      </c>
      <c r="GP201" s="125">
        <f t="shared" ca="1" si="1633"/>
        <v>0</v>
      </c>
      <c r="GQ201" s="125">
        <f t="shared" ca="1" si="1633"/>
        <v>0</v>
      </c>
      <c r="GR201" s="125">
        <f t="shared" ca="1" si="1633"/>
        <v>0</v>
      </c>
      <c r="GS201" s="125">
        <f t="shared" ca="1" si="1633"/>
        <v>0</v>
      </c>
      <c r="GT201" s="125">
        <f t="shared" ca="1" si="1633"/>
        <v>0</v>
      </c>
      <c r="GU201" s="125">
        <f t="shared" ca="1" si="1633"/>
        <v>0</v>
      </c>
      <c r="GV201" s="125">
        <f t="shared" ca="1" si="1633"/>
        <v>0</v>
      </c>
      <c r="GW201" s="124">
        <f t="shared" ca="1" si="1634"/>
        <v>0</v>
      </c>
      <c r="GX201" s="124">
        <f t="shared" ca="1" si="1634"/>
        <v>0</v>
      </c>
      <c r="GY201" s="124">
        <f t="shared" ca="1" si="1634"/>
        <v>0</v>
      </c>
      <c r="GZ201" s="124">
        <f t="shared" ca="1" si="1634"/>
        <v>0</v>
      </c>
      <c r="HA201" s="124">
        <f t="shared" ca="1" si="1634"/>
        <v>0</v>
      </c>
      <c r="HB201" s="124">
        <f t="shared" ca="1" si="1634"/>
        <v>0</v>
      </c>
      <c r="HC201" s="124">
        <f t="shared" ca="1" si="1634"/>
        <v>0</v>
      </c>
      <c r="HD201" s="124">
        <f t="shared" ca="1" si="1634"/>
        <v>0</v>
      </c>
      <c r="HE201" s="124">
        <f t="shared" ca="1" si="1634"/>
        <v>0</v>
      </c>
      <c r="HF201" s="124">
        <f t="shared" ca="1" si="1634"/>
        <v>0</v>
      </c>
      <c r="HG201" s="124">
        <f t="shared" ca="1" si="1634"/>
        <v>0</v>
      </c>
      <c r="HH201" s="124">
        <f t="shared" ca="1" si="1634"/>
        <v>0</v>
      </c>
      <c r="HI201" s="124">
        <f t="shared" ca="1" si="1634"/>
        <v>0</v>
      </c>
      <c r="HJ201" s="124">
        <f t="shared" ca="1" si="1634"/>
        <v>0</v>
      </c>
      <c r="HK201" s="124">
        <f t="shared" ca="1" si="1634"/>
        <v>0</v>
      </c>
      <c r="HL201" s="124">
        <f t="shared" ca="1" si="1634"/>
        <v>0</v>
      </c>
      <c r="HM201" s="124">
        <f t="shared" ca="1" si="1635"/>
        <v>0</v>
      </c>
      <c r="HN201" s="124">
        <f t="shared" ca="1" si="1635"/>
        <v>0</v>
      </c>
      <c r="HO201" s="554">
        <f t="shared" ca="1" si="1636"/>
        <v>0</v>
      </c>
      <c r="HP201" s="554">
        <f t="shared" ca="1" si="1636"/>
        <v>0</v>
      </c>
      <c r="HQ201" s="554">
        <f t="shared" ca="1" si="1636"/>
        <v>0</v>
      </c>
      <c r="HR201" s="125">
        <f t="shared" ca="1" si="1637"/>
        <v>0</v>
      </c>
      <c r="HS201" s="125">
        <f t="shared" ca="1" si="1637"/>
        <v>0</v>
      </c>
      <c r="HT201" s="125">
        <f t="shared" ca="1" si="1637"/>
        <v>0</v>
      </c>
      <c r="HU201" s="125">
        <f t="shared" ca="1" si="1637"/>
        <v>0</v>
      </c>
      <c r="HV201" s="125">
        <f t="shared" ca="1" si="1637"/>
        <v>0</v>
      </c>
      <c r="HW201" s="125">
        <f t="shared" ca="1" si="1637"/>
        <v>0</v>
      </c>
      <c r="HX201" s="125">
        <f t="shared" ca="1" si="1637"/>
        <v>0</v>
      </c>
      <c r="HY201" s="125">
        <f t="shared" ca="1" si="1637"/>
        <v>0</v>
      </c>
      <c r="HZ201" s="125">
        <f t="shared" ca="1" si="1637"/>
        <v>0</v>
      </c>
      <c r="IA201" s="125">
        <f t="shared" ca="1" si="1637"/>
        <v>0</v>
      </c>
      <c r="IB201" s="125">
        <f t="shared" ca="1" si="1637"/>
        <v>0</v>
      </c>
      <c r="IC201" s="125">
        <f t="shared" ca="1" si="1637"/>
        <v>0</v>
      </c>
      <c r="ID201" s="125">
        <f t="shared" ca="1" si="1637"/>
        <v>0</v>
      </c>
      <c r="IE201" s="5">
        <f t="shared" ca="1" si="1638"/>
        <v>67</v>
      </c>
      <c r="IF201" s="9"/>
      <c r="IG201" s="5">
        <f t="shared" ca="1" si="1639"/>
        <v>1</v>
      </c>
      <c r="IH201" s="5" t="b">
        <f t="shared" ca="1" si="1639"/>
        <v>0</v>
      </c>
      <c r="II201" s="19">
        <f t="shared" ca="1" si="1640"/>
        <v>0</v>
      </c>
      <c r="IJ201" s="5">
        <f t="shared" ca="1" si="1639"/>
        <v>55</v>
      </c>
      <c r="IK201" s="5" cm="1">
        <f t="array" ref="IK201">INDEX(i.pi_yatf,$X201+1,IK$7)</f>
        <v>1</v>
      </c>
      <c r="IL201" s="19">
        <f t="shared" ca="1" si="1641"/>
        <v>0</v>
      </c>
      <c r="IM201" s="19">
        <f t="shared" ca="1" si="1641"/>
        <v>0</v>
      </c>
      <c r="IN201" s="19">
        <f t="shared" ca="1" si="1641"/>
        <v>0</v>
      </c>
      <c r="IO201" s="19">
        <f t="shared" ca="1" si="1641"/>
        <v>0</v>
      </c>
      <c r="IP201" s="19">
        <f t="shared" ca="1" si="1641"/>
        <v>0</v>
      </c>
      <c r="IQ201" s="19">
        <f t="shared" ca="1" si="1641"/>
        <v>0</v>
      </c>
      <c r="IR201" s="19">
        <f t="shared" ca="1" si="1641"/>
        <v>0</v>
      </c>
      <c r="IS201" s="19">
        <f t="shared" ca="1" si="1641"/>
        <v>0</v>
      </c>
      <c r="IT201" s="19">
        <f t="shared" ca="1" si="1641"/>
        <v>0</v>
      </c>
      <c r="IU201" s="19">
        <f t="shared" ca="1" si="1641"/>
        <v>0</v>
      </c>
      <c r="IV201" s="19">
        <f t="shared" ca="1" si="1641"/>
        <v>0</v>
      </c>
      <c r="IW201" s="19">
        <f t="shared" ca="1" si="1641"/>
        <v>0</v>
      </c>
      <c r="IX201" s="19">
        <f t="shared" ca="1" si="1641"/>
        <v>0</v>
      </c>
      <c r="IY201" s="19">
        <f t="shared" ca="1" si="1641"/>
        <v>0</v>
      </c>
      <c r="IZ201" s="19">
        <f t="shared" ca="1" si="1641"/>
        <v>0</v>
      </c>
      <c r="JA201" s="19">
        <f t="shared" ca="1" si="1641"/>
        <v>0</v>
      </c>
      <c r="JB201" s="19">
        <f t="shared" ca="1" si="1641"/>
        <v>0</v>
      </c>
      <c r="JC201" s="19">
        <f t="shared" ca="1" si="1641"/>
        <v>0</v>
      </c>
      <c r="JD201" s="19">
        <f t="shared" ca="1" si="1641"/>
        <v>0</v>
      </c>
      <c r="JE201" s="19">
        <f t="shared" ca="1" si="1641"/>
        <v>0</v>
      </c>
      <c r="JF201" s="19">
        <f t="shared" ca="1" si="1641"/>
        <v>0</v>
      </c>
      <c r="JG201" s="5">
        <f t="shared" ca="1" si="1642"/>
        <v>1.2500000000000001E-2</v>
      </c>
      <c r="JH201" s="567">
        <f t="shared" ca="1" si="1642"/>
        <v>0</v>
      </c>
      <c r="JI201" s="5">
        <f t="shared" ca="1" si="1642"/>
        <v>6.25E-2</v>
      </c>
      <c r="JJ201" s="5">
        <f t="shared" ca="1" si="1642"/>
        <v>6.25E-2</v>
      </c>
      <c r="JK201" s="5">
        <f t="shared" ca="1" si="1642"/>
        <v>6.25E-2</v>
      </c>
      <c r="JL201" s="19">
        <f t="shared" ca="1" si="1641"/>
        <v>1</v>
      </c>
      <c r="JM201" s="19">
        <f t="shared" ca="1" si="1641"/>
        <v>0</v>
      </c>
      <c r="JN201" s="19">
        <f t="shared" ca="1" si="1641"/>
        <v>1</v>
      </c>
      <c r="JO201" s="9"/>
      <c r="JP201" s="5" t="b">
        <f t="shared" ca="1" si="1643"/>
        <v>0</v>
      </c>
      <c r="JQ201" s="19" t="str">
        <f t="shared" ca="1" si="1644"/>
        <v>-</v>
      </c>
      <c r="JR201" s="19" t="str">
        <f t="shared" ca="1" si="1644"/>
        <v>-</v>
      </c>
      <c r="JS201" s="5" t="b">
        <f t="shared" ca="1" si="1645"/>
        <v>0</v>
      </c>
      <c r="JT201" s="5" t="b">
        <f t="shared" ca="1" si="1645"/>
        <v>0</v>
      </c>
      <c r="JU201" s="5" t="b">
        <f t="shared" ca="1" si="1645"/>
        <v>1</v>
      </c>
      <c r="JV201" s="144">
        <f t="shared" ca="1" si="1646"/>
        <v>1</v>
      </c>
      <c r="JW201" s="144">
        <f t="shared" ca="1" si="1646"/>
        <v>1</v>
      </c>
      <c r="JX201" s="5" t="b">
        <f t="shared" ca="1" si="1647"/>
        <v>0</v>
      </c>
      <c r="JY201" s="5" t="b">
        <f t="shared" ca="1" si="1647"/>
        <v>1</v>
      </c>
      <c r="JZ201" s="5" t="b">
        <f t="shared" ca="1" si="1647"/>
        <v>1</v>
      </c>
      <c r="KA201" s="5" t="b">
        <f t="shared" ca="1" si="1647"/>
        <v>0</v>
      </c>
      <c r="KB201" s="5">
        <f t="shared" ca="1" si="1648"/>
        <v>1</v>
      </c>
      <c r="KC201" s="5">
        <f t="shared" ca="1" si="1648"/>
        <v>0</v>
      </c>
      <c r="KD201" s="5" t="b">
        <f t="shared" ca="1" si="1649"/>
        <v>0</v>
      </c>
      <c r="KE201" s="5" t="str" cm="1">
        <f t="array" aca="1" ref="KE201" ca="1">IF(OR(KF201:KM201&lt;&gt;"-"),TRUE,"-")</f>
        <v>-</v>
      </c>
      <c r="KF201" s="19" t="str">
        <f t="shared" ca="1" si="1650"/>
        <v>-</v>
      </c>
      <c r="KG201" s="19" t="str">
        <f t="shared" ca="1" si="1650"/>
        <v>-</v>
      </c>
      <c r="KH201" s="19" t="str">
        <f t="shared" ca="1" si="1650"/>
        <v>-</v>
      </c>
      <c r="KI201" s="19" t="str">
        <f t="shared" ca="1" si="1650"/>
        <v>-</v>
      </c>
      <c r="KJ201" s="19" t="str">
        <f t="shared" ca="1" si="1650"/>
        <v>-</v>
      </c>
      <c r="KK201" s="19" t="str">
        <f t="shared" ca="1" si="1650"/>
        <v>-</v>
      </c>
      <c r="KL201" s="19" t="str">
        <f t="shared" ca="1" si="1650"/>
        <v>-</v>
      </c>
      <c r="KM201" s="19" t="str">
        <f t="shared" ca="1" si="1650"/>
        <v>-</v>
      </c>
      <c r="KN201" s="5" t="b">
        <f t="array" aca="1" ref="KN201" ca="1">IF(OR(KO201:KU201&lt;&gt;"-"),TRUE,"-")</f>
        <v>1</v>
      </c>
      <c r="KO201" s="19">
        <f t="shared" ca="1" si="1651"/>
        <v>0</v>
      </c>
      <c r="KP201" s="19" t="str">
        <f t="shared" ca="1" si="1651"/>
        <v>-</v>
      </c>
      <c r="KQ201" s="19">
        <f t="shared" ca="1" si="1651"/>
        <v>999999</v>
      </c>
      <c r="KR201" s="19">
        <f t="shared" ca="1" si="1651"/>
        <v>999999</v>
      </c>
      <c r="KS201" s="19">
        <f t="shared" ca="1" si="1651"/>
        <v>999999</v>
      </c>
      <c r="KT201" s="19">
        <f t="shared" ca="1" si="1651"/>
        <v>999999</v>
      </c>
      <c r="KU201" s="19">
        <f t="shared" ca="1" si="1651"/>
        <v>999999</v>
      </c>
      <c r="KV201" s="19" t="str">
        <f t="shared" ca="1" si="1651"/>
        <v>-</v>
      </c>
      <c r="KW201" s="19" t="str">
        <f t="shared" ca="1" si="1651"/>
        <v>-</v>
      </c>
      <c r="KX201" s="19" t="str">
        <f t="shared" ca="1" si="1651"/>
        <v>-</v>
      </c>
      <c r="KY201" s="19" t="b">
        <f t="shared" ca="1" si="1652"/>
        <v>1</v>
      </c>
      <c r="KZ201" s="19">
        <f t="shared" ca="1" si="1652"/>
        <v>0</v>
      </c>
      <c r="LA201" s="5" t="str">
        <f t="shared" ca="1" si="1653"/>
        <v>-</v>
      </c>
      <c r="LB201" s="5" t="str">
        <f t="shared" ca="1" si="1653"/>
        <v>-</v>
      </c>
      <c r="LC201" s="5" t="str">
        <f t="shared" ca="1" si="1653"/>
        <v>-</v>
      </c>
      <c r="LD201" s="5" t="str">
        <f t="shared" ca="1" si="1653"/>
        <v>-</v>
      </c>
      <c r="LE201" s="19" t="str">
        <f t="shared" ca="1" si="1654"/>
        <v>-</v>
      </c>
      <c r="LF201" s="19" t="str">
        <f t="shared" ca="1" si="1654"/>
        <v>-</v>
      </c>
      <c r="LG201" s="19" t="str">
        <f t="shared" ca="1" si="1654"/>
        <v>-</v>
      </c>
      <c r="LH201" s="19" t="str">
        <f t="shared" ca="1" si="1654"/>
        <v>-</v>
      </c>
      <c r="LI201" s="19" t="str">
        <f t="shared" ca="1" si="1654"/>
        <v>-</v>
      </c>
      <c r="LJ201" s="19" t="str">
        <f t="shared" ca="1" si="1654"/>
        <v>-</v>
      </c>
      <c r="LK201" s="19" t="str">
        <f t="shared" ca="1" si="1654"/>
        <v>-</v>
      </c>
      <c r="LL201" s="5" t="str">
        <f t="shared" ca="1" si="1655"/>
        <v>-</v>
      </c>
      <c r="LM201" s="5">
        <f t="shared" ca="1" si="1655"/>
        <v>500</v>
      </c>
      <c r="LN201" s="5">
        <f t="shared" ca="1" si="1655"/>
        <v>500</v>
      </c>
      <c r="LO201" s="5" t="str">
        <f t="shared" ca="1" si="1655"/>
        <v>-</v>
      </c>
      <c r="LP201" s="5" t="str" cm="1">
        <f t="array" ref="LP201">INDEX(i.meatgrid,$Q201,LP$7)</f>
        <v>-</v>
      </c>
      <c r="LQ201" s="5" t="str" cm="1">
        <f t="array" ref="LQ201">INDEX(i.meatgrid,$Q201,LQ$7)</f>
        <v>-</v>
      </c>
      <c r="LR201" s="5" t="str">
        <f t="shared" ca="1" si="1655"/>
        <v>-</v>
      </c>
      <c r="LS201" s="5">
        <f t="shared" ca="1" si="1656"/>
        <v>1</v>
      </c>
      <c r="LT201" s="9"/>
      <c r="LU201" s="19">
        <f t="shared" ca="1" si="1654"/>
        <v>70</v>
      </c>
      <c r="LV201" s="19">
        <f t="shared" ca="1" si="1657"/>
        <v>50</v>
      </c>
      <c r="LW201" s="19">
        <f t="shared" ca="1" si="1657"/>
        <v>80</v>
      </c>
      <c r="LX201" s="19">
        <f t="shared" ca="1" si="1657"/>
        <v>50</v>
      </c>
      <c r="LY201" s="5" t="b" cm="1">
        <f t="array" ref="LY201">INDEX(i.meatgrid,$Q201,LY$7)</f>
        <v>0</v>
      </c>
      <c r="LZ201" s="5" t="b" cm="1">
        <f t="array" ref="LZ201">INDEX(i.meatgrid,$Q201,LZ$7)</f>
        <v>0</v>
      </c>
      <c r="MA201" s="5" t="str" cm="1">
        <f t="array" ref="MA201">INDEX(i.meatgrid,$Q201,MA$7)</f>
        <v>-</v>
      </c>
      <c r="MB201" s="5" t="str" cm="1">
        <f t="array" ref="MB201">INDEX(i.meatgrid,$Q201,MB$7)</f>
        <v>-</v>
      </c>
      <c r="MC201" s="5">
        <f t="shared" si="1658"/>
        <v>1</v>
      </c>
      <c r="MD201" s="5">
        <f t="shared" si="1659"/>
        <v>1</v>
      </c>
      <c r="ME201" s="5" cm="1">
        <f t="array" ref="ME201">INDEX(i.meatgrid,$Q201,ME$7)</f>
        <v>0</v>
      </c>
      <c r="MF201" s="5" cm="1">
        <f t="array" ref="MF201">INDEX(i.meatgrid,$Q201,MF$7)</f>
        <v>0</v>
      </c>
      <c r="MG201" s="5" cm="1">
        <f t="array" ref="MG201">INDEX(i.meatgrid,$Q201,MG$7)</f>
        <v>0</v>
      </c>
      <c r="MH201" s="5" cm="1">
        <f t="array" ref="MH201">INDEX(i.meatgrid,$Q201,MH$7)</f>
        <v>0</v>
      </c>
      <c r="MI201" s="5" cm="1">
        <f t="array" ref="MI201">INDEX(i.meatgrid,$Q201,MI$7)</f>
        <v>1</v>
      </c>
      <c r="MJ201" s="5" cm="1">
        <f t="array" ref="MJ201">INDEX(i.meatgrid,$Q201,MJ$7)</f>
        <v>1</v>
      </c>
      <c r="MK201" s="5" cm="1">
        <f t="array" ref="MK201">INDEX(i.meatgrid,$Q201,MK$7)</f>
        <v>1</v>
      </c>
      <c r="ML201" s="5" cm="1">
        <f t="array" ref="ML201">INDEX(i.meatgrid,$Q201,ML$7)</f>
        <v>1</v>
      </c>
      <c r="MM201" s="5">
        <f t="shared" si="1660"/>
        <v>1</v>
      </c>
      <c r="MN201" s="9"/>
      <c r="MO201" s="19" t="b">
        <f t="shared" ca="1" si="1661"/>
        <v>0</v>
      </c>
      <c r="MP201" s="19" t="b">
        <f t="shared" ca="1" si="1661"/>
        <v>0</v>
      </c>
      <c r="MQ201" s="19">
        <f t="shared" ca="1" si="1661"/>
        <v>1</v>
      </c>
      <c r="MR201" s="19">
        <f t="shared" ca="1" si="1661"/>
        <v>0.75</v>
      </c>
      <c r="MS201" s="19">
        <f t="shared" ca="1" si="1661"/>
        <v>0.75</v>
      </c>
      <c r="MT201" s="19">
        <f t="shared" ca="1" si="1661"/>
        <v>0.8</v>
      </c>
      <c r="MU201" s="19">
        <f t="shared" ca="1" si="1661"/>
        <v>0.82499999999999996</v>
      </c>
      <c r="MV201" s="19">
        <f t="shared" ca="1" si="1661"/>
        <v>0.875</v>
      </c>
      <c r="MW201" s="19">
        <f t="shared" ca="1" si="1661"/>
        <v>0.9</v>
      </c>
      <c r="MX201" s="19">
        <f t="shared" ca="1" si="1661"/>
        <v>1</v>
      </c>
      <c r="MY201" s="19">
        <f t="shared" ca="1" si="1661"/>
        <v>0.875</v>
      </c>
      <c r="MZ201" s="19" t="b">
        <f t="shared" ca="1" si="1661"/>
        <v>1</v>
      </c>
      <c r="NA201" s="19">
        <f t="shared" ca="1" si="1661"/>
        <v>74.989999999999995</v>
      </c>
      <c r="NB201" s="19" t="str">
        <f t="shared" ca="1" si="1661"/>
        <v>-</v>
      </c>
      <c r="NC201" s="19" t="str">
        <f t="shared" ca="1" si="1661"/>
        <v>-</v>
      </c>
      <c r="ND201" s="19" t="str">
        <f t="shared" ca="1" si="1661"/>
        <v>-</v>
      </c>
      <c r="NE201" s="19" t="str">
        <f t="shared" ca="1" si="1662"/>
        <v>-</v>
      </c>
      <c r="NF201" s="19" t="str">
        <f t="shared" ca="1" si="1662"/>
        <v>-</v>
      </c>
      <c r="NG201" s="19" t="str">
        <f t="shared" ca="1" si="1662"/>
        <v>-</v>
      </c>
      <c r="NH201" s="19" t="str">
        <f t="shared" ca="1" si="1662"/>
        <v>-</v>
      </c>
      <c r="NI201" s="19">
        <f t="shared" ca="1" si="1662"/>
        <v>36.99</v>
      </c>
      <c r="NJ201" s="19">
        <f t="shared" ca="1" si="1662"/>
        <v>36.99</v>
      </c>
      <c r="NK201" s="19" t="str">
        <f t="shared" ca="1" si="1662"/>
        <v>-</v>
      </c>
      <c r="NL201" s="19" t="str">
        <f t="shared" ca="1" si="1662"/>
        <v>-</v>
      </c>
      <c r="NM201" s="19" t="str">
        <f t="shared" ca="1" si="1662"/>
        <v>-</v>
      </c>
      <c r="NN201" s="19" t="str">
        <f t="shared" ca="1" si="1662"/>
        <v>-</v>
      </c>
      <c r="NO201" s="19" t="str">
        <f t="shared" ca="1" si="1662"/>
        <v>-</v>
      </c>
      <c r="NP201" s="19">
        <f t="shared" ca="1" si="1662"/>
        <v>49.99</v>
      </c>
      <c r="NQ201" s="19">
        <f t="shared" ca="1" si="1662"/>
        <v>49.99</v>
      </c>
      <c r="NR201" s="19">
        <f t="shared" ca="1" si="1662"/>
        <v>49.99</v>
      </c>
      <c r="NS201" s="19">
        <f t="shared" ca="1" si="1662"/>
        <v>49.99</v>
      </c>
      <c r="NT201" s="19">
        <f t="shared" ca="1" si="1662"/>
        <v>49.99</v>
      </c>
      <c r="NU201" s="19">
        <f t="shared" ca="1" si="1662"/>
        <v>49.99</v>
      </c>
      <c r="NV201" s="19">
        <f t="shared" ca="1" si="1662"/>
        <v>49.99</v>
      </c>
      <c r="NW201" s="19">
        <f t="shared" ca="1" si="1662"/>
        <v>49.99</v>
      </c>
      <c r="NX201" s="19">
        <f t="shared" ca="1" si="1662"/>
        <v>412.99</v>
      </c>
      <c r="NY201" s="19">
        <f t="shared" ca="1" si="1662"/>
        <v>412.99</v>
      </c>
      <c r="NZ201" s="19" t="str">
        <f t="shared" ca="1" si="1662"/>
        <v>-</v>
      </c>
      <c r="OA201" s="19" t="str">
        <f t="shared" ca="1" si="1662"/>
        <v>-</v>
      </c>
      <c r="OB201" s="19" t="str">
        <f t="shared" ca="1" si="1662"/>
        <v>-</v>
      </c>
      <c r="OC201" s="19" t="str">
        <f t="shared" ca="1" si="1662"/>
        <v>-</v>
      </c>
      <c r="OD201" s="19" t="str">
        <f t="shared" ca="1" si="1662"/>
        <v>-</v>
      </c>
      <c r="OE201" s="19">
        <f t="shared" ca="1" si="1662"/>
        <v>6.8900000000000006</v>
      </c>
      <c r="OF201" s="19">
        <f t="shared" ca="1" si="1662"/>
        <v>6.8900000000000006</v>
      </c>
      <c r="OG201" s="19">
        <f t="shared" ca="1" si="1662"/>
        <v>6.8900000000000006</v>
      </c>
      <c r="OH201" s="19">
        <f t="shared" ca="1" si="1662"/>
        <v>6.8900000000000006</v>
      </c>
      <c r="OI201" s="19">
        <f t="shared" ca="1" si="1662"/>
        <v>6.8900000000000006</v>
      </c>
      <c r="OJ201" s="19">
        <f t="shared" ca="1" si="1662"/>
        <v>6.8900000000000006</v>
      </c>
      <c r="OK201" s="19">
        <f t="shared" ca="1" si="1662"/>
        <v>6.8900000000000006</v>
      </c>
      <c r="OL201" s="19">
        <f t="shared" ca="1" si="1662"/>
        <v>6.8900000000000006</v>
      </c>
      <c r="OM201" s="19">
        <f t="shared" ca="1" si="1662"/>
        <v>346.99</v>
      </c>
      <c r="ON201" s="19">
        <f t="shared" ca="1" si="1662"/>
        <v>346.99</v>
      </c>
      <c r="OO201" s="19" t="str">
        <f t="shared" ca="1" si="1662"/>
        <v>-</v>
      </c>
      <c r="OP201" s="19" t="str">
        <f t="shared" ca="1" si="1662"/>
        <v>-</v>
      </c>
      <c r="OQ201" s="19" t="str">
        <f t="shared" ca="1" si="1662"/>
        <v>-</v>
      </c>
      <c r="OR201" s="19" t="str">
        <f t="shared" ca="1" si="1662"/>
        <v>-</v>
      </c>
      <c r="OS201" s="19" t="str">
        <f t="shared" ca="1" si="1662"/>
        <v>-</v>
      </c>
      <c r="OT201" s="19">
        <f t="shared" ca="1" si="1662"/>
        <v>0</v>
      </c>
      <c r="OU201" s="24">
        <v>0</v>
      </c>
    </row>
    <row r="202" spans="1:411" hidden="1" outlineLevel="1">
      <c r="A202" s="21">
        <f t="shared" si="158"/>
        <v>197</v>
      </c>
      <c r="B202" s="21">
        <f t="shared" ref="B202:B204" si="1671">$A$24</f>
        <v>19</v>
      </c>
      <c r="C202">
        <v>111</v>
      </c>
      <c r="D202" s="144" t="str">
        <f t="shared" ca="1" si="1606"/>
        <v>GSM</v>
      </c>
      <c r="E202" t="b">
        <f t="shared" ca="1" si="1665"/>
        <v>1</v>
      </c>
      <c r="F202" t="b">
        <v>0</v>
      </c>
      <c r="G202" t="b">
        <f t="shared" ca="1" si="1663"/>
        <v>1</v>
      </c>
      <c r="H202" s="237">
        <f t="shared" ca="1" si="1664"/>
        <v>1</v>
      </c>
      <c r="I202" s="237">
        <f t="shared" ca="1" si="1664"/>
        <v>1</v>
      </c>
      <c r="J202" s="237" t="str">
        <f t="shared" ca="1" si="1664"/>
        <v/>
      </c>
      <c r="K202" s="237">
        <f t="shared" ca="1" si="1664"/>
        <v>2</v>
      </c>
      <c r="L202" s="237">
        <f t="shared" ca="1" si="1664"/>
        <v>2</v>
      </c>
      <c r="M202" s="182">
        <f t="array" aca="1" ref="M202" ca="1">MAX(M$22,MOD(M201+1*AND(N202:$V202=N$22:$V$22),M$23+1))</f>
        <v>2</v>
      </c>
      <c r="N202" s="182">
        <f t="array" aca="1" ref="N202" ca="1">MAX(N$22,MOD(N201+1*AND(O202:$V202=O$22:$V$22),N$23+1))</f>
        <v>3</v>
      </c>
      <c r="O202" s="237">
        <f t="shared" ref="O202:O204" ca="1" si="1672">OFFSET(O202,-1,0)</f>
        <v>1</v>
      </c>
      <c r="P202" s="237">
        <f t="shared" ca="1" si="1666"/>
        <v>1</v>
      </c>
      <c r="Q202" s="29">
        <v>4</v>
      </c>
      <c r="R202" s="29">
        <v>1</v>
      </c>
      <c r="S202" s="29">
        <v>1</v>
      </c>
      <c r="T202" s="29">
        <v>1</v>
      </c>
      <c r="U202" s="218"/>
      <c r="V202" s="218"/>
      <c r="W202" s="182">
        <f t="array" ref="W202">MAX(W$22,MOD(W201+1*AND(R202:$V202=R$22:$V$22),W$23+1))</f>
        <v>0</v>
      </c>
      <c r="X202" s="218"/>
      <c r="Y202" s="218"/>
      <c r="Z202" s="218"/>
      <c r="AA202" s="218"/>
      <c r="AB202" s="218"/>
      <c r="AC202" s="218"/>
      <c r="AD202" s="218"/>
      <c r="AE202" s="218"/>
      <c r="AF202" s="144">
        <f ca="1">INDEX(CHOOSE($N202,DataAutumn!i.AdultDrys,DataWinter!i.AdultDrys,DataSpring!i.AdultDrys),1,$M202)</f>
        <v>3</v>
      </c>
      <c r="AG202" s="5">
        <f t="shared" ca="1" si="1607"/>
        <v>2</v>
      </c>
      <c r="AH202" s="5">
        <f t="shared" ca="1" si="1607"/>
        <v>0</v>
      </c>
      <c r="AI202" s="5">
        <f t="shared" ca="1" si="1608"/>
        <v>1</v>
      </c>
      <c r="AJ202" s="218"/>
      <c r="AK202" s="218"/>
      <c r="AL202" s="366" t="str">
        <f ca="1">TEXT(LEFT(OFFSET(AL202,-1,0),5)+1,"00000")&amp;MID(OFFSET(AL202,-1,0),6,FIND(" ",OFFSET(AL202,-1,0),7)-5)
&amp; $D202           &amp; " Day"&amp;INDEX(i.DOY,$N202,1)              &amp; IF($IG202=0," FWM","")&amp;IF($IG202=1," MWM","")&amp;IF($IG202=5," Mat","")&amp;IF($IH202=TRUE,"&amp;BBT","    ")
&amp;INDEX(DataMaster!$B$98:$B$105,$Q202,0)    &amp; " WP"&amp;TEXT($MC202*100,"000p")           &amp; " MP"&amp;TEXT($MD202*100,"000p")           &amp; " GP"&amp;TEXT($MM202*100,"000p")
&amp; " (F"&amp;3+COUNTIF($CV202:$CY202,TRUE)&amp;3&amp;"N"&amp;$DM202&amp;$DN202&amp;")"</f>
        <v>00004 SE_ashley_lw GSM Day204 MWM    Prime WP100p MP100p GP100p (F33N11)</v>
      </c>
      <c r="AM202" s="9" t="str">
        <f ca="1">IF(COUNTIF(AL$5:AL202,AL202)=1,"-","Dup")</f>
        <v>-</v>
      </c>
      <c r="AN202" s="9"/>
      <c r="AO202" s="12" t="b">
        <v>1</v>
      </c>
      <c r="AP202" s="12" t="b">
        <v>1</v>
      </c>
      <c r="AQ202" s="12" t="b">
        <v>1</v>
      </c>
      <c r="AR202" s="12" t="b">
        <v>1</v>
      </c>
      <c r="AS202" s="12" t="b">
        <v>1</v>
      </c>
      <c r="AT202" s="12" t="b">
        <v>1</v>
      </c>
      <c r="AU202" s="12" t="b">
        <v>1</v>
      </c>
      <c r="AV202" s="12" t="b">
        <v>1</v>
      </c>
      <c r="AW202" s="9"/>
      <c r="AX202" s="5" t="b">
        <f t="shared" ca="1" si="1609"/>
        <v>1</v>
      </c>
      <c r="AY202" s="5" t="str">
        <f t="shared" ca="1" si="1609"/>
        <v>-</v>
      </c>
      <c r="AZ202" s="5" t="str">
        <f t="shared" ca="1" si="1609"/>
        <v>-</v>
      </c>
      <c r="BA202" s="5" t="str">
        <f t="shared" ca="1" si="1609"/>
        <v>-</v>
      </c>
      <c r="BB202" s="5" t="b">
        <f t="shared" ca="1" si="1609"/>
        <v>0</v>
      </c>
      <c r="BC202" s="144">
        <f t="shared" ca="1" si="1609"/>
        <v>0.25</v>
      </c>
      <c r="BD202" s="19" t="b">
        <f t="shared" ca="1" si="1610"/>
        <v>1</v>
      </c>
      <c r="BE202" s="9"/>
      <c r="BF202" s="5" t="str">
        <f t="shared" ca="1" si="1611"/>
        <v>-</v>
      </c>
      <c r="BG202" s="19" t="str">
        <f t="shared" ca="1" si="1612"/>
        <v>-</v>
      </c>
      <c r="BH202" s="19" t="str">
        <f t="shared" ca="1" si="1612"/>
        <v>-</v>
      </c>
      <c r="BI202" s="19" t="str">
        <f t="shared" ca="1" si="1612"/>
        <v>-</v>
      </c>
      <c r="BJ202" s="5" t="str">
        <f t="shared" ca="1" si="1613"/>
        <v>-</v>
      </c>
      <c r="BK202" s="19" t="str">
        <f t="shared" ca="1" si="1614"/>
        <v>-</v>
      </c>
      <c r="BL202" s="5" t="str">
        <f t="shared" ca="1" si="1615"/>
        <v>-</v>
      </c>
      <c r="BM202" s="19" t="str">
        <f t="shared" ca="1" si="1616"/>
        <v>-</v>
      </c>
      <c r="BN202" s="19" t="str">
        <f t="shared" ca="1" si="1616"/>
        <v>-</v>
      </c>
      <c r="BO202" s="19" t="str">
        <f t="shared" ca="1" si="1616"/>
        <v>-</v>
      </c>
      <c r="BP202" s="5" t="str">
        <f t="shared" ca="1" si="1617"/>
        <v>-</v>
      </c>
      <c r="BQ202" s="9"/>
      <c r="BR202" s="5" t="b">
        <f t="shared" ca="1" si="1618"/>
        <v>0</v>
      </c>
      <c r="BS202" s="5" t="str">
        <f t="shared" ca="1" si="1619"/>
        <v>-</v>
      </c>
      <c r="BT202" s="5" t="str">
        <f t="shared" ca="1" si="1620"/>
        <v>-</v>
      </c>
      <c r="BU202" s="5" t="str">
        <f t="shared" ca="1" si="1620"/>
        <v>-</v>
      </c>
      <c r="BV202" s="5" t="str">
        <f t="shared" ca="1" si="1620"/>
        <v>-</v>
      </c>
      <c r="BW202" s="5" t="str">
        <f t="shared" ca="1" si="1620"/>
        <v>-</v>
      </c>
      <c r="BX202" s="5" t="str">
        <f t="shared" ca="1" si="1620"/>
        <v>-</v>
      </c>
      <c r="BY202" s="5" t="str">
        <f t="shared" ca="1" si="1620"/>
        <v>-</v>
      </c>
      <c r="BZ202" s="5" t="str">
        <f t="shared" ca="1" si="1620"/>
        <v>-</v>
      </c>
      <c r="CA202" s="5" t="str">
        <f t="shared" ca="1" si="1620"/>
        <v>-</v>
      </c>
      <c r="CB202" s="9"/>
      <c r="CC202" s="237" t="b">
        <f t="shared" ca="1" si="1667"/>
        <v>1</v>
      </c>
      <c r="CD202" s="237" t="b">
        <f t="shared" ca="1" si="1667"/>
        <v>1</v>
      </c>
      <c r="CE202" s="237" t="b">
        <f t="shared" ca="1" si="1668"/>
        <v>1</v>
      </c>
      <c r="CF202" s="12">
        <v>203</v>
      </c>
      <c r="CG202" s="144" t="b">
        <f t="shared" ref="CG202:CG204" ca="1" si="1673">NOT(CE202)</f>
        <v>0</v>
      </c>
      <c r="CH202" s="19" t="str">
        <f t="shared" ca="1" si="1670"/>
        <v>-</v>
      </c>
      <c r="CI202" s="19" t="str">
        <f t="shared" ca="1" si="1670"/>
        <v>-</v>
      </c>
      <c r="CJ202" s="19" t="str">
        <f t="shared" ca="1" si="1670"/>
        <v>-</v>
      </c>
      <c r="CK202" s="19" t="str">
        <f t="shared" ca="1" si="1670"/>
        <v>-</v>
      </c>
      <c r="CL202" s="19">
        <f t="shared" ca="1" si="1670"/>
        <v>1</v>
      </c>
      <c r="CM202" s="19">
        <f t="shared" ca="1" si="1670"/>
        <v>1</v>
      </c>
      <c r="CN202" s="9"/>
      <c r="CO202" s="444">
        <f t="shared" ca="1" si="1622"/>
        <v>652</v>
      </c>
      <c r="CP202" s="444">
        <f t="shared" ca="1" si="1622"/>
        <v>686</v>
      </c>
      <c r="CQ202" s="444">
        <f t="shared" ca="1" si="1622"/>
        <v>721</v>
      </c>
      <c r="CR202" s="152">
        <f t="shared" ca="1" si="1623"/>
        <v>378</v>
      </c>
      <c r="CS202" s="152">
        <f t="shared" ca="1" si="1623"/>
        <v>413</v>
      </c>
      <c r="CT202" s="152">
        <f t="shared" ca="1" si="1623"/>
        <v>448</v>
      </c>
      <c r="CU202" s="19" t="str">
        <f t="shared" ca="1" si="1624"/>
        <v>-</v>
      </c>
      <c r="CV202" s="19" t="str">
        <f t="shared" ca="1" si="1624"/>
        <v>-</v>
      </c>
      <c r="CW202" s="19" t="str">
        <f t="shared" ca="1" si="1624"/>
        <v>-</v>
      </c>
      <c r="CX202" s="19" t="str">
        <f t="shared" ca="1" si="1624"/>
        <v>-</v>
      </c>
      <c r="CY202" s="19" t="str">
        <f t="shared" ca="1" si="1624"/>
        <v>-</v>
      </c>
      <c r="CZ202" s="19" t="b">
        <f t="shared" ca="1" si="1624"/>
        <v>1</v>
      </c>
      <c r="DA202" s="19">
        <f t="shared" ca="1" si="1624"/>
        <v>0</v>
      </c>
      <c r="DB202" s="19">
        <f t="shared" ca="1" si="1624"/>
        <v>0</v>
      </c>
      <c r="DC202" s="19">
        <f t="shared" ca="1" si="1624"/>
        <v>0</v>
      </c>
      <c r="DD202" s="19">
        <f t="shared" ca="1" si="1624"/>
        <v>0</v>
      </c>
      <c r="DE202" s="19">
        <f t="shared" ca="1" si="1624"/>
        <v>0</v>
      </c>
      <c r="DF202" s="19">
        <f t="shared" ca="1" si="1624"/>
        <v>0</v>
      </c>
      <c r="DG202" s="19">
        <f t="shared" ca="1" si="1624"/>
        <v>0</v>
      </c>
      <c r="DH202" s="19">
        <f t="shared" ca="1" si="1624"/>
        <v>0</v>
      </c>
      <c r="DI202" s="19">
        <f t="shared" ca="1" si="1624"/>
        <v>0</v>
      </c>
      <c r="DJ202" s="19">
        <f t="shared" ca="1" si="1624"/>
        <v>0</v>
      </c>
      <c r="DK202" s="19">
        <f t="shared" ca="1" si="1625"/>
        <v>0</v>
      </c>
      <c r="DL202" s="19">
        <f t="shared" ca="1" si="1625"/>
        <v>0</v>
      </c>
      <c r="DM202" s="19">
        <f t="shared" ca="1" si="1625"/>
        <v>1</v>
      </c>
      <c r="DN202" s="19">
        <f t="shared" ca="1" si="1625"/>
        <v>1</v>
      </c>
      <c r="DO202" s="19">
        <f t="shared" ca="1" si="1625"/>
        <v>0</v>
      </c>
      <c r="DP202" s="19" t="str">
        <f t="shared" ca="1" si="1625"/>
        <v>-</v>
      </c>
      <c r="DQ202" s="19" t="str">
        <f t="shared" ca="1" si="1625"/>
        <v>-</v>
      </c>
      <c r="DR202" s="19" t="str">
        <f t="shared" ca="1" si="1625"/>
        <v>-</v>
      </c>
      <c r="DS202" s="19" t="str">
        <f t="shared" ca="1" si="1625"/>
        <v>-</v>
      </c>
      <c r="DT202" s="19" t="str">
        <f t="shared" ca="1" si="1625"/>
        <v>-</v>
      </c>
      <c r="DU202" s="19">
        <f t="shared" ca="1" si="1625"/>
        <v>0</v>
      </c>
      <c r="DV202" s="19" t="str">
        <f t="shared" ca="1" si="1625"/>
        <v>-</v>
      </c>
      <c r="DW202" s="19" t="str">
        <f t="shared" ca="1" si="1625"/>
        <v>-</v>
      </c>
      <c r="DX202" s="19" t="str">
        <f t="shared" ca="1" si="1625"/>
        <v>-</v>
      </c>
      <c r="DY202" s="19" t="str">
        <f t="shared" ca="1" si="1625"/>
        <v>-</v>
      </c>
      <c r="DZ202" s="19" t="str">
        <f t="shared" ca="1" si="1625"/>
        <v>-</v>
      </c>
      <c r="EA202" s="19" t="str">
        <f t="shared" ca="1" si="1625"/>
        <v>-</v>
      </c>
      <c r="EB202" s="19" t="str">
        <f t="shared" ca="1" si="1625"/>
        <v>-</v>
      </c>
      <c r="EC202" s="19" t="str">
        <f t="shared" ca="1" si="1625"/>
        <v>-</v>
      </c>
      <c r="ED202" s="19">
        <f t="shared" ca="1" si="1625"/>
        <v>0</v>
      </c>
      <c r="EE202" s="444">
        <f t="shared" ca="1" si="1626"/>
        <v>0</v>
      </c>
      <c r="EF202" s="444">
        <f t="shared" ca="1" si="1626"/>
        <v>0</v>
      </c>
      <c r="EG202" s="124">
        <f t="shared" ca="1" si="1627"/>
        <v>0</v>
      </c>
      <c r="EH202" s="124">
        <f t="shared" ca="1" si="1627"/>
        <v>0</v>
      </c>
      <c r="EI202" s="124">
        <f t="shared" ca="1" si="1627"/>
        <v>0</v>
      </c>
      <c r="EJ202" s="124">
        <f t="shared" ca="1" si="1627"/>
        <v>0</v>
      </c>
      <c r="EK202" s="124">
        <f t="shared" ca="1" si="1627"/>
        <v>0</v>
      </c>
      <c r="EL202" s="124">
        <f t="shared" ca="1" si="1627"/>
        <v>0</v>
      </c>
      <c r="EM202" s="124">
        <f t="shared" ca="1" si="1627"/>
        <v>0</v>
      </c>
      <c r="EN202" s="124">
        <f t="shared" ca="1" si="1627"/>
        <v>0</v>
      </c>
      <c r="EO202" s="124">
        <f t="shared" ca="1" si="1627"/>
        <v>0</v>
      </c>
      <c r="EP202" s="124">
        <f t="shared" ca="1" si="1627"/>
        <v>0</v>
      </c>
      <c r="EQ202" s="124">
        <f t="shared" ca="1" si="1627"/>
        <v>0</v>
      </c>
      <c r="ER202" s="124">
        <f t="shared" ca="1" si="1627"/>
        <v>0</v>
      </c>
      <c r="ES202" s="124">
        <f t="shared" ca="1" si="1627"/>
        <v>0</v>
      </c>
      <c r="ET202" s="124">
        <f t="shared" ca="1" si="1627"/>
        <v>0</v>
      </c>
      <c r="EU202" s="124">
        <f t="shared" ca="1" si="1627"/>
        <v>0</v>
      </c>
      <c r="EV202" s="124">
        <f t="shared" ca="1" si="1627"/>
        <v>0</v>
      </c>
      <c r="EW202" s="124">
        <f t="shared" ca="1" si="1628"/>
        <v>0</v>
      </c>
      <c r="EX202" s="124">
        <f t="shared" ca="1" si="1628"/>
        <v>0</v>
      </c>
      <c r="EY202" s="554">
        <f t="shared" ca="1" si="1629"/>
        <v>0</v>
      </c>
      <c r="EZ202" s="554">
        <f t="shared" ca="1" si="1629"/>
        <v>0</v>
      </c>
      <c r="FA202" s="554">
        <f t="shared" ca="1" si="1629"/>
        <v>0</v>
      </c>
      <c r="FB202" s="125">
        <f t="shared" ca="1" si="1629"/>
        <v>0</v>
      </c>
      <c r="FC202" s="125">
        <f t="shared" ca="1" si="1629"/>
        <v>0</v>
      </c>
      <c r="FD202" s="125">
        <f t="shared" ca="1" si="1629"/>
        <v>0</v>
      </c>
      <c r="FE202" s="125">
        <f t="shared" ca="1" si="1629"/>
        <v>0</v>
      </c>
      <c r="FF202" s="125">
        <f t="shared" ca="1" si="1629"/>
        <v>0</v>
      </c>
      <c r="FG202" s="125">
        <f t="shared" ca="1" si="1629"/>
        <v>0</v>
      </c>
      <c r="FH202" s="125">
        <f t="shared" ca="1" si="1629"/>
        <v>0</v>
      </c>
      <c r="FI202" s="125">
        <f t="shared" ca="1" si="1629"/>
        <v>0</v>
      </c>
      <c r="FJ202" s="125">
        <f t="shared" ca="1" si="1629"/>
        <v>0</v>
      </c>
      <c r="FK202" s="125">
        <f t="shared" ca="1" si="1629"/>
        <v>0</v>
      </c>
      <c r="FL202" s="125">
        <f t="shared" ca="1" si="1629"/>
        <v>0</v>
      </c>
      <c r="FM202" s="125">
        <f t="shared" ca="1" si="1629"/>
        <v>0</v>
      </c>
      <c r="FN202" s="125">
        <f t="shared" ca="1" si="1629"/>
        <v>0</v>
      </c>
      <c r="FO202" s="124">
        <f t="shared" ca="1" si="1630"/>
        <v>0</v>
      </c>
      <c r="FP202" s="124">
        <f t="shared" ca="1" si="1630"/>
        <v>0</v>
      </c>
      <c r="FQ202" s="124">
        <f t="shared" ca="1" si="1630"/>
        <v>0</v>
      </c>
      <c r="FR202" s="124">
        <f t="shared" ca="1" si="1630"/>
        <v>0</v>
      </c>
      <c r="FS202" s="124">
        <f t="shared" ca="1" si="1630"/>
        <v>0</v>
      </c>
      <c r="FT202" s="124">
        <f t="shared" ca="1" si="1630"/>
        <v>0</v>
      </c>
      <c r="FU202" s="124">
        <f t="shared" ca="1" si="1630"/>
        <v>0</v>
      </c>
      <c r="FV202" s="124">
        <f t="shared" ca="1" si="1630"/>
        <v>0</v>
      </c>
      <c r="FW202" s="124">
        <f t="shared" ca="1" si="1630"/>
        <v>0</v>
      </c>
      <c r="FX202" s="124">
        <f t="shared" ca="1" si="1630"/>
        <v>0</v>
      </c>
      <c r="FY202" s="124">
        <f t="shared" ca="1" si="1630"/>
        <v>0</v>
      </c>
      <c r="FZ202" s="124">
        <f t="shared" ca="1" si="1630"/>
        <v>0</v>
      </c>
      <c r="GA202" s="124">
        <f t="shared" ca="1" si="1630"/>
        <v>0</v>
      </c>
      <c r="GB202" s="124">
        <f t="shared" ca="1" si="1630"/>
        <v>0</v>
      </c>
      <c r="GC202" s="124">
        <f t="shared" ca="1" si="1630"/>
        <v>0</v>
      </c>
      <c r="GD202" s="124">
        <f t="shared" ca="1" si="1630"/>
        <v>0</v>
      </c>
      <c r="GE202" s="124">
        <f t="shared" ca="1" si="1631"/>
        <v>0</v>
      </c>
      <c r="GF202" s="124">
        <f t="shared" ca="1" si="1631"/>
        <v>0</v>
      </c>
      <c r="GG202" s="554">
        <f t="shared" ca="1" si="1632"/>
        <v>0</v>
      </c>
      <c r="GH202" s="554">
        <f t="shared" ca="1" si="1632"/>
        <v>0</v>
      </c>
      <c r="GI202" s="554">
        <f t="shared" ca="1" si="1632"/>
        <v>0</v>
      </c>
      <c r="GJ202" s="125">
        <f t="shared" ca="1" si="1633"/>
        <v>0</v>
      </c>
      <c r="GK202" s="125">
        <f t="shared" ca="1" si="1633"/>
        <v>0</v>
      </c>
      <c r="GL202" s="125">
        <f t="shared" ca="1" si="1633"/>
        <v>0</v>
      </c>
      <c r="GM202" s="125">
        <f t="shared" ca="1" si="1633"/>
        <v>0</v>
      </c>
      <c r="GN202" s="125">
        <f t="shared" ca="1" si="1633"/>
        <v>0</v>
      </c>
      <c r="GO202" s="125">
        <f t="shared" ca="1" si="1633"/>
        <v>0</v>
      </c>
      <c r="GP202" s="125">
        <f t="shared" ca="1" si="1633"/>
        <v>0</v>
      </c>
      <c r="GQ202" s="125">
        <f t="shared" ca="1" si="1633"/>
        <v>0</v>
      </c>
      <c r="GR202" s="125">
        <f t="shared" ca="1" si="1633"/>
        <v>0</v>
      </c>
      <c r="GS202" s="125">
        <f t="shared" ca="1" si="1633"/>
        <v>0</v>
      </c>
      <c r="GT202" s="125">
        <f t="shared" ca="1" si="1633"/>
        <v>0</v>
      </c>
      <c r="GU202" s="125">
        <f t="shared" ca="1" si="1633"/>
        <v>0</v>
      </c>
      <c r="GV202" s="125">
        <f t="shared" ca="1" si="1633"/>
        <v>0</v>
      </c>
      <c r="GW202" s="124">
        <f t="shared" ca="1" si="1634"/>
        <v>0</v>
      </c>
      <c r="GX202" s="124">
        <f t="shared" ca="1" si="1634"/>
        <v>0</v>
      </c>
      <c r="GY202" s="124">
        <f t="shared" ca="1" si="1634"/>
        <v>0</v>
      </c>
      <c r="GZ202" s="124">
        <f t="shared" ca="1" si="1634"/>
        <v>0</v>
      </c>
      <c r="HA202" s="124">
        <f t="shared" ca="1" si="1634"/>
        <v>0</v>
      </c>
      <c r="HB202" s="124">
        <f t="shared" ca="1" si="1634"/>
        <v>0</v>
      </c>
      <c r="HC202" s="124">
        <f t="shared" ca="1" si="1634"/>
        <v>0</v>
      </c>
      <c r="HD202" s="124">
        <f t="shared" ca="1" si="1634"/>
        <v>0</v>
      </c>
      <c r="HE202" s="124">
        <f t="shared" ca="1" si="1634"/>
        <v>0</v>
      </c>
      <c r="HF202" s="124">
        <f t="shared" ca="1" si="1634"/>
        <v>0</v>
      </c>
      <c r="HG202" s="124">
        <f t="shared" ca="1" si="1634"/>
        <v>0</v>
      </c>
      <c r="HH202" s="124">
        <f t="shared" ca="1" si="1634"/>
        <v>0</v>
      </c>
      <c r="HI202" s="124">
        <f t="shared" ca="1" si="1634"/>
        <v>0</v>
      </c>
      <c r="HJ202" s="124">
        <f t="shared" ca="1" si="1634"/>
        <v>0</v>
      </c>
      <c r="HK202" s="124">
        <f t="shared" ca="1" si="1634"/>
        <v>0</v>
      </c>
      <c r="HL202" s="124">
        <f t="shared" ca="1" si="1634"/>
        <v>0</v>
      </c>
      <c r="HM202" s="124">
        <f t="shared" ca="1" si="1635"/>
        <v>0</v>
      </c>
      <c r="HN202" s="124">
        <f t="shared" ca="1" si="1635"/>
        <v>0</v>
      </c>
      <c r="HO202" s="554">
        <f t="shared" ca="1" si="1636"/>
        <v>0</v>
      </c>
      <c r="HP202" s="554">
        <f t="shared" ca="1" si="1636"/>
        <v>0</v>
      </c>
      <c r="HQ202" s="554">
        <f t="shared" ca="1" si="1636"/>
        <v>0</v>
      </c>
      <c r="HR202" s="125">
        <f t="shared" ca="1" si="1637"/>
        <v>0</v>
      </c>
      <c r="HS202" s="125">
        <f t="shared" ca="1" si="1637"/>
        <v>0</v>
      </c>
      <c r="HT202" s="125">
        <f t="shared" ca="1" si="1637"/>
        <v>0</v>
      </c>
      <c r="HU202" s="125">
        <f t="shared" ca="1" si="1637"/>
        <v>0</v>
      </c>
      <c r="HV202" s="125">
        <f t="shared" ca="1" si="1637"/>
        <v>0</v>
      </c>
      <c r="HW202" s="125">
        <f t="shared" ca="1" si="1637"/>
        <v>0</v>
      </c>
      <c r="HX202" s="125">
        <f t="shared" ca="1" si="1637"/>
        <v>0</v>
      </c>
      <c r="HY202" s="125">
        <f t="shared" ca="1" si="1637"/>
        <v>0</v>
      </c>
      <c r="HZ202" s="125">
        <f t="shared" ca="1" si="1637"/>
        <v>0</v>
      </c>
      <c r="IA202" s="125">
        <f t="shared" ca="1" si="1637"/>
        <v>0</v>
      </c>
      <c r="IB202" s="125">
        <f t="shared" ca="1" si="1637"/>
        <v>0</v>
      </c>
      <c r="IC202" s="125">
        <f t="shared" ca="1" si="1637"/>
        <v>0</v>
      </c>
      <c r="ID202" s="125">
        <f t="shared" ca="1" si="1637"/>
        <v>0</v>
      </c>
      <c r="IE202" s="5">
        <f t="shared" ca="1" si="1638"/>
        <v>67</v>
      </c>
      <c r="IF202" s="9"/>
      <c r="IG202" s="5">
        <f t="shared" ca="1" si="1639"/>
        <v>1</v>
      </c>
      <c r="IH202" s="5" t="b">
        <f t="shared" ca="1" si="1639"/>
        <v>0</v>
      </c>
      <c r="II202" s="19">
        <f t="shared" ca="1" si="1640"/>
        <v>0</v>
      </c>
      <c r="IJ202" s="5">
        <f t="shared" ca="1" si="1639"/>
        <v>55</v>
      </c>
      <c r="IK202" s="5" cm="1">
        <f t="array" ref="IK202">INDEX(i.pi_yatf,$X202+1,IK$7)</f>
        <v>1</v>
      </c>
      <c r="IL202" s="19">
        <f t="shared" ca="1" si="1641"/>
        <v>0</v>
      </c>
      <c r="IM202" s="19">
        <f t="shared" ca="1" si="1641"/>
        <v>0</v>
      </c>
      <c r="IN202" s="19">
        <f t="shared" ca="1" si="1641"/>
        <v>0</v>
      </c>
      <c r="IO202" s="19">
        <f t="shared" ca="1" si="1641"/>
        <v>0</v>
      </c>
      <c r="IP202" s="19">
        <f t="shared" ca="1" si="1641"/>
        <v>0</v>
      </c>
      <c r="IQ202" s="19">
        <f t="shared" ca="1" si="1641"/>
        <v>0</v>
      </c>
      <c r="IR202" s="19">
        <f t="shared" ca="1" si="1641"/>
        <v>0</v>
      </c>
      <c r="IS202" s="19">
        <f t="shared" ca="1" si="1641"/>
        <v>0</v>
      </c>
      <c r="IT202" s="19">
        <f t="shared" ca="1" si="1641"/>
        <v>0</v>
      </c>
      <c r="IU202" s="19">
        <f t="shared" ca="1" si="1641"/>
        <v>0</v>
      </c>
      <c r="IV202" s="19">
        <f t="shared" ca="1" si="1641"/>
        <v>0</v>
      </c>
      <c r="IW202" s="19">
        <f t="shared" ca="1" si="1641"/>
        <v>0</v>
      </c>
      <c r="IX202" s="19">
        <f t="shared" ca="1" si="1641"/>
        <v>0</v>
      </c>
      <c r="IY202" s="19">
        <f t="shared" ca="1" si="1641"/>
        <v>0</v>
      </c>
      <c r="IZ202" s="19">
        <f t="shared" ca="1" si="1641"/>
        <v>0</v>
      </c>
      <c r="JA202" s="19">
        <f t="shared" ca="1" si="1641"/>
        <v>0</v>
      </c>
      <c r="JB202" s="19">
        <f t="shared" ca="1" si="1641"/>
        <v>0</v>
      </c>
      <c r="JC202" s="19">
        <f t="shared" ca="1" si="1641"/>
        <v>0</v>
      </c>
      <c r="JD202" s="19">
        <f t="shared" ca="1" si="1641"/>
        <v>0</v>
      </c>
      <c r="JE202" s="19">
        <f t="shared" ca="1" si="1641"/>
        <v>0</v>
      </c>
      <c r="JF202" s="19">
        <f t="shared" ca="1" si="1641"/>
        <v>0</v>
      </c>
      <c r="JG202" s="5">
        <f t="shared" ca="1" si="1642"/>
        <v>1.2500000000000001E-2</v>
      </c>
      <c r="JH202" s="567">
        <f t="shared" ca="1" si="1642"/>
        <v>0</v>
      </c>
      <c r="JI202" s="5">
        <f t="shared" ca="1" si="1642"/>
        <v>6.25E-2</v>
      </c>
      <c r="JJ202" s="5">
        <f t="shared" ca="1" si="1642"/>
        <v>6.25E-2</v>
      </c>
      <c r="JK202" s="5">
        <f t="shared" ca="1" si="1642"/>
        <v>6.25E-2</v>
      </c>
      <c r="JL202" s="19">
        <f t="shared" ca="1" si="1641"/>
        <v>1</v>
      </c>
      <c r="JM202" s="19">
        <f t="shared" ca="1" si="1641"/>
        <v>0</v>
      </c>
      <c r="JN202" s="19">
        <f t="shared" ca="1" si="1641"/>
        <v>1</v>
      </c>
      <c r="JO202" s="9"/>
      <c r="JP202" s="5" t="b">
        <f t="shared" ca="1" si="1643"/>
        <v>0</v>
      </c>
      <c r="JQ202" s="19" t="str">
        <f t="shared" ca="1" si="1644"/>
        <v>-</v>
      </c>
      <c r="JR202" s="19" t="str">
        <f t="shared" ca="1" si="1644"/>
        <v>-</v>
      </c>
      <c r="JS202" s="5" t="b">
        <f t="shared" ca="1" si="1645"/>
        <v>0</v>
      </c>
      <c r="JT202" s="5" t="b">
        <f t="shared" ca="1" si="1645"/>
        <v>0</v>
      </c>
      <c r="JU202" s="5" t="b">
        <f t="shared" ca="1" si="1645"/>
        <v>1</v>
      </c>
      <c r="JV202" s="144">
        <f t="shared" ca="1" si="1646"/>
        <v>1</v>
      </c>
      <c r="JW202" s="144">
        <f t="shared" ca="1" si="1646"/>
        <v>1</v>
      </c>
      <c r="JX202" s="5" t="b">
        <f t="shared" ca="1" si="1647"/>
        <v>0</v>
      </c>
      <c r="JY202" s="5" t="b">
        <f t="shared" ca="1" si="1647"/>
        <v>1</v>
      </c>
      <c r="JZ202" s="5" t="b">
        <f t="shared" ca="1" si="1647"/>
        <v>1</v>
      </c>
      <c r="KA202" s="5" t="b">
        <f t="shared" ca="1" si="1647"/>
        <v>0</v>
      </c>
      <c r="KB202" s="5">
        <f t="shared" ca="1" si="1648"/>
        <v>1</v>
      </c>
      <c r="KC202" s="5">
        <f t="shared" ca="1" si="1648"/>
        <v>0</v>
      </c>
      <c r="KD202" s="5" t="b">
        <f t="shared" ca="1" si="1649"/>
        <v>0</v>
      </c>
      <c r="KE202" s="5" t="str" cm="1">
        <f t="array" aca="1" ref="KE202" ca="1">IF(OR(KF202:KM202&lt;&gt;"-"),TRUE,"-")</f>
        <v>-</v>
      </c>
      <c r="KF202" s="19" t="str">
        <f t="shared" ca="1" si="1650"/>
        <v>-</v>
      </c>
      <c r="KG202" s="19" t="str">
        <f t="shared" ca="1" si="1650"/>
        <v>-</v>
      </c>
      <c r="KH202" s="19" t="str">
        <f t="shared" ca="1" si="1650"/>
        <v>-</v>
      </c>
      <c r="KI202" s="19" t="str">
        <f t="shared" ca="1" si="1650"/>
        <v>-</v>
      </c>
      <c r="KJ202" s="19" t="str">
        <f t="shared" ca="1" si="1650"/>
        <v>-</v>
      </c>
      <c r="KK202" s="19" t="str">
        <f t="shared" ca="1" si="1650"/>
        <v>-</v>
      </c>
      <c r="KL202" s="19" t="str">
        <f t="shared" ca="1" si="1650"/>
        <v>-</v>
      </c>
      <c r="KM202" s="19" t="str">
        <f t="shared" ca="1" si="1650"/>
        <v>-</v>
      </c>
      <c r="KN202" s="5" t="b">
        <f t="array" aca="1" ref="KN202" ca="1">IF(OR(KO202:KU202&lt;&gt;"-"),TRUE,"-")</f>
        <v>1</v>
      </c>
      <c r="KO202" s="19">
        <f t="shared" ca="1" si="1651"/>
        <v>0</v>
      </c>
      <c r="KP202" s="19" t="str">
        <f t="shared" ca="1" si="1651"/>
        <v>-</v>
      </c>
      <c r="KQ202" s="19">
        <f t="shared" ca="1" si="1651"/>
        <v>999999</v>
      </c>
      <c r="KR202" s="19">
        <f t="shared" ca="1" si="1651"/>
        <v>999999</v>
      </c>
      <c r="KS202" s="19">
        <f t="shared" ca="1" si="1651"/>
        <v>999999</v>
      </c>
      <c r="KT202" s="19">
        <f t="shared" ca="1" si="1651"/>
        <v>999999</v>
      </c>
      <c r="KU202" s="19">
        <f t="shared" ca="1" si="1651"/>
        <v>999999</v>
      </c>
      <c r="KV202" s="19" t="str">
        <f t="shared" ca="1" si="1651"/>
        <v>-</v>
      </c>
      <c r="KW202" s="19" t="str">
        <f t="shared" ca="1" si="1651"/>
        <v>-</v>
      </c>
      <c r="KX202" s="19" t="str">
        <f t="shared" ca="1" si="1651"/>
        <v>-</v>
      </c>
      <c r="KY202" s="19" t="b">
        <f t="shared" ca="1" si="1652"/>
        <v>1</v>
      </c>
      <c r="KZ202" s="19">
        <f t="shared" ca="1" si="1652"/>
        <v>0</v>
      </c>
      <c r="LA202" s="5" t="str">
        <f t="shared" ca="1" si="1653"/>
        <v>-</v>
      </c>
      <c r="LB202" s="5" t="str">
        <f t="shared" ca="1" si="1653"/>
        <v>-</v>
      </c>
      <c r="LC202" s="5" t="str">
        <f t="shared" ca="1" si="1653"/>
        <v>-</v>
      </c>
      <c r="LD202" s="5" t="str">
        <f t="shared" ca="1" si="1653"/>
        <v>-</v>
      </c>
      <c r="LE202" s="19" t="str">
        <f t="shared" ca="1" si="1654"/>
        <v>-</v>
      </c>
      <c r="LF202" s="19" t="str">
        <f t="shared" ca="1" si="1654"/>
        <v>-</v>
      </c>
      <c r="LG202" s="19" t="str">
        <f t="shared" ca="1" si="1654"/>
        <v>-</v>
      </c>
      <c r="LH202" s="19" t="str">
        <f t="shared" ca="1" si="1654"/>
        <v>-</v>
      </c>
      <c r="LI202" s="19" t="str">
        <f t="shared" ca="1" si="1654"/>
        <v>-</v>
      </c>
      <c r="LJ202" s="19" t="str">
        <f t="shared" ca="1" si="1654"/>
        <v>-</v>
      </c>
      <c r="LK202" s="19" t="str">
        <f t="shared" ca="1" si="1654"/>
        <v>-</v>
      </c>
      <c r="LL202" s="5" t="str">
        <f t="shared" ca="1" si="1655"/>
        <v>-</v>
      </c>
      <c r="LM202" s="5">
        <f t="shared" ca="1" si="1655"/>
        <v>500</v>
      </c>
      <c r="LN202" s="5">
        <f t="shared" ca="1" si="1655"/>
        <v>500</v>
      </c>
      <c r="LO202" s="5" t="str">
        <f t="shared" ca="1" si="1655"/>
        <v>-</v>
      </c>
      <c r="LP202" s="5" t="str" cm="1">
        <f t="array" ref="LP202">INDEX(i.meatgrid,$Q202,LP$7)</f>
        <v>-</v>
      </c>
      <c r="LQ202" s="5" t="str" cm="1">
        <f t="array" ref="LQ202">INDEX(i.meatgrid,$Q202,LQ$7)</f>
        <v>-</v>
      </c>
      <c r="LR202" s="5" t="str">
        <f t="shared" ca="1" si="1655"/>
        <v>-</v>
      </c>
      <c r="LS202" s="5">
        <f t="shared" ca="1" si="1656"/>
        <v>1</v>
      </c>
      <c r="LT202" s="9"/>
      <c r="LU202" s="19">
        <f t="shared" ca="1" si="1654"/>
        <v>70</v>
      </c>
      <c r="LV202" s="19">
        <f t="shared" ca="1" si="1657"/>
        <v>50</v>
      </c>
      <c r="LW202" s="19">
        <f t="shared" ca="1" si="1657"/>
        <v>80</v>
      </c>
      <c r="LX202" s="19">
        <f t="shared" ca="1" si="1657"/>
        <v>50</v>
      </c>
      <c r="LY202" s="5" t="b" cm="1">
        <f t="array" ref="LY202">INDEX(i.meatgrid,$Q202,LY$7)</f>
        <v>0</v>
      </c>
      <c r="LZ202" s="5" t="b" cm="1">
        <f t="array" ref="LZ202">INDEX(i.meatgrid,$Q202,LZ$7)</f>
        <v>0</v>
      </c>
      <c r="MA202" s="5" cm="1">
        <f t="array" ref="MA202">INDEX(i.meatgrid,$Q202,MA$7)</f>
        <v>40</v>
      </c>
      <c r="MB202" s="5" t="str" cm="1">
        <f t="array" ref="MB202">INDEX(i.meatgrid,$Q202,MB$7)</f>
        <v>-</v>
      </c>
      <c r="MC202" s="5">
        <f t="shared" si="1658"/>
        <v>1</v>
      </c>
      <c r="MD202" s="5">
        <f t="shared" si="1659"/>
        <v>1</v>
      </c>
      <c r="ME202" s="5" cm="1">
        <f t="array" ref="ME202">INDEX(i.meatgrid,$Q202,ME$7)</f>
        <v>1</v>
      </c>
      <c r="MF202" s="5" cm="1">
        <f t="array" ref="MF202">INDEX(i.meatgrid,$Q202,MF$7)</f>
        <v>0</v>
      </c>
      <c r="MG202" s="5" cm="1">
        <f t="array" ref="MG202">INDEX(i.meatgrid,$Q202,MG$7)</f>
        <v>0</v>
      </c>
      <c r="MH202" s="5" cm="1">
        <f t="array" ref="MH202">INDEX(i.meatgrid,$Q202,MH$7)</f>
        <v>0</v>
      </c>
      <c r="MI202" s="5" cm="1">
        <f t="array" ref="MI202">INDEX(i.meatgrid,$Q202,MI$7)</f>
        <v>0</v>
      </c>
      <c r="MJ202" s="5" cm="1">
        <f t="array" ref="MJ202">INDEX(i.meatgrid,$Q202,MJ$7)</f>
        <v>1</v>
      </c>
      <c r="MK202" s="5" cm="1">
        <f t="array" ref="MK202">INDEX(i.meatgrid,$Q202,MK$7)</f>
        <v>1</v>
      </c>
      <c r="ML202" s="5" cm="1">
        <f t="array" ref="ML202">INDEX(i.meatgrid,$Q202,ML$7)</f>
        <v>1</v>
      </c>
      <c r="MM202" s="5">
        <f t="shared" si="1660"/>
        <v>1</v>
      </c>
      <c r="MN202" s="9"/>
      <c r="MO202" s="19" t="b">
        <f t="shared" ca="1" si="1661"/>
        <v>0</v>
      </c>
      <c r="MP202" s="19" t="b">
        <f t="shared" ca="1" si="1661"/>
        <v>0</v>
      </c>
      <c r="MQ202" s="19">
        <f t="shared" ca="1" si="1661"/>
        <v>1</v>
      </c>
      <c r="MR202" s="19">
        <f t="shared" ca="1" si="1661"/>
        <v>0.75</v>
      </c>
      <c r="MS202" s="19">
        <f t="shared" ca="1" si="1661"/>
        <v>0.75</v>
      </c>
      <c r="MT202" s="19">
        <f t="shared" ca="1" si="1661"/>
        <v>0.8</v>
      </c>
      <c r="MU202" s="19">
        <f t="shared" ca="1" si="1661"/>
        <v>0.82499999999999996</v>
      </c>
      <c r="MV202" s="19">
        <f t="shared" ca="1" si="1661"/>
        <v>0.875</v>
      </c>
      <c r="MW202" s="19">
        <f t="shared" ca="1" si="1661"/>
        <v>0.9</v>
      </c>
      <c r="MX202" s="19">
        <f t="shared" ca="1" si="1661"/>
        <v>1</v>
      </c>
      <c r="MY202" s="19">
        <f t="shared" ca="1" si="1661"/>
        <v>0.875</v>
      </c>
      <c r="MZ202" s="19" t="b">
        <f t="shared" ca="1" si="1661"/>
        <v>1</v>
      </c>
      <c r="NA202" s="19">
        <f t="shared" ca="1" si="1661"/>
        <v>74.989999999999995</v>
      </c>
      <c r="NB202" s="19" t="str">
        <f t="shared" ca="1" si="1661"/>
        <v>-</v>
      </c>
      <c r="NC202" s="19" t="str">
        <f t="shared" ca="1" si="1661"/>
        <v>-</v>
      </c>
      <c r="ND202" s="19" t="str">
        <f t="shared" ca="1" si="1661"/>
        <v>-</v>
      </c>
      <c r="NE202" s="19" t="str">
        <f t="shared" ca="1" si="1662"/>
        <v>-</v>
      </c>
      <c r="NF202" s="19" t="str">
        <f t="shared" ca="1" si="1662"/>
        <v>-</v>
      </c>
      <c r="NG202" s="19" t="str">
        <f t="shared" ca="1" si="1662"/>
        <v>-</v>
      </c>
      <c r="NH202" s="19" t="str">
        <f t="shared" ca="1" si="1662"/>
        <v>-</v>
      </c>
      <c r="NI202" s="19">
        <f t="shared" ca="1" si="1662"/>
        <v>36.99</v>
      </c>
      <c r="NJ202" s="19">
        <f t="shared" ca="1" si="1662"/>
        <v>36.99</v>
      </c>
      <c r="NK202" s="19" t="str">
        <f t="shared" ca="1" si="1662"/>
        <v>-</v>
      </c>
      <c r="NL202" s="19" t="str">
        <f t="shared" ca="1" si="1662"/>
        <v>-</v>
      </c>
      <c r="NM202" s="19" t="str">
        <f t="shared" ca="1" si="1662"/>
        <v>-</v>
      </c>
      <c r="NN202" s="19" t="str">
        <f t="shared" ca="1" si="1662"/>
        <v>-</v>
      </c>
      <c r="NO202" s="19" t="str">
        <f t="shared" ca="1" si="1662"/>
        <v>-</v>
      </c>
      <c r="NP202" s="19">
        <f t="shared" ca="1" si="1662"/>
        <v>49.99</v>
      </c>
      <c r="NQ202" s="19">
        <f t="shared" ca="1" si="1662"/>
        <v>49.99</v>
      </c>
      <c r="NR202" s="19">
        <f t="shared" ca="1" si="1662"/>
        <v>49.99</v>
      </c>
      <c r="NS202" s="19">
        <f t="shared" ca="1" si="1662"/>
        <v>49.99</v>
      </c>
      <c r="NT202" s="19">
        <f t="shared" ca="1" si="1662"/>
        <v>49.99</v>
      </c>
      <c r="NU202" s="19">
        <f t="shared" ca="1" si="1662"/>
        <v>49.99</v>
      </c>
      <c r="NV202" s="19">
        <f t="shared" ca="1" si="1662"/>
        <v>49.99</v>
      </c>
      <c r="NW202" s="19">
        <f t="shared" ca="1" si="1662"/>
        <v>49.99</v>
      </c>
      <c r="NX202" s="19">
        <f t="shared" ca="1" si="1662"/>
        <v>412.99</v>
      </c>
      <c r="NY202" s="19">
        <f t="shared" ca="1" si="1662"/>
        <v>412.99</v>
      </c>
      <c r="NZ202" s="19" t="str">
        <f t="shared" ca="1" si="1662"/>
        <v>-</v>
      </c>
      <c r="OA202" s="19" t="str">
        <f t="shared" ca="1" si="1662"/>
        <v>-</v>
      </c>
      <c r="OB202" s="19" t="str">
        <f t="shared" ca="1" si="1662"/>
        <v>-</v>
      </c>
      <c r="OC202" s="19" t="str">
        <f t="shared" ca="1" si="1662"/>
        <v>-</v>
      </c>
      <c r="OD202" s="19" t="str">
        <f t="shared" ca="1" si="1662"/>
        <v>-</v>
      </c>
      <c r="OE202" s="19">
        <f t="shared" ca="1" si="1662"/>
        <v>6.8900000000000006</v>
      </c>
      <c r="OF202" s="19">
        <f t="shared" ca="1" si="1662"/>
        <v>6.8900000000000006</v>
      </c>
      <c r="OG202" s="19">
        <f t="shared" ca="1" si="1662"/>
        <v>6.8900000000000006</v>
      </c>
      <c r="OH202" s="19">
        <f t="shared" ca="1" si="1662"/>
        <v>6.8900000000000006</v>
      </c>
      <c r="OI202" s="19">
        <f t="shared" ca="1" si="1662"/>
        <v>6.8900000000000006</v>
      </c>
      <c r="OJ202" s="19">
        <f t="shared" ca="1" si="1662"/>
        <v>6.8900000000000006</v>
      </c>
      <c r="OK202" s="19">
        <f t="shared" ca="1" si="1662"/>
        <v>6.8900000000000006</v>
      </c>
      <c r="OL202" s="19">
        <f t="shared" ca="1" si="1662"/>
        <v>6.8900000000000006</v>
      </c>
      <c r="OM202" s="19">
        <f t="shared" ca="1" si="1662"/>
        <v>346.99</v>
      </c>
      <c r="ON202" s="19">
        <f t="shared" ca="1" si="1662"/>
        <v>346.99</v>
      </c>
      <c r="OO202" s="19" t="str">
        <f t="shared" ca="1" si="1662"/>
        <v>-</v>
      </c>
      <c r="OP202" s="19" t="str">
        <f t="shared" ca="1" si="1662"/>
        <v>-</v>
      </c>
      <c r="OQ202" s="19" t="str">
        <f t="shared" ca="1" si="1662"/>
        <v>-</v>
      </c>
      <c r="OR202" s="19" t="str">
        <f t="shared" ca="1" si="1662"/>
        <v>-</v>
      </c>
      <c r="OS202" s="19" t="str">
        <f t="shared" ca="1" si="1662"/>
        <v>-</v>
      </c>
      <c r="OT202" s="19">
        <f t="shared" ca="1" si="1662"/>
        <v>0</v>
      </c>
      <c r="OU202" s="24">
        <v>0</v>
      </c>
    </row>
    <row r="203" spans="1:411" hidden="1" outlineLevel="1">
      <c r="A203" s="21">
        <f t="shared" si="158"/>
        <v>198</v>
      </c>
      <c r="B203" s="21">
        <f t="shared" si="1671"/>
        <v>19</v>
      </c>
      <c r="C203">
        <v>111</v>
      </c>
      <c r="D203" s="144" t="str">
        <f t="shared" ca="1" si="1606"/>
        <v>GSM</v>
      </c>
      <c r="E203" t="b">
        <f t="shared" ca="1" si="1665"/>
        <v>1</v>
      </c>
      <c r="F203" t="b">
        <v>0</v>
      </c>
      <c r="G203" t="b">
        <f t="shared" ca="1" si="1663"/>
        <v>1</v>
      </c>
      <c r="H203" s="237">
        <f t="shared" ca="1" si="1664"/>
        <v>1</v>
      </c>
      <c r="I203" s="237">
        <f t="shared" ca="1" si="1664"/>
        <v>1</v>
      </c>
      <c r="J203" s="237" t="str">
        <f t="shared" ca="1" si="1664"/>
        <v/>
      </c>
      <c r="K203" s="237">
        <f t="shared" ca="1" si="1664"/>
        <v>2</v>
      </c>
      <c r="L203" s="237">
        <f t="shared" ca="1" si="1664"/>
        <v>2</v>
      </c>
      <c r="M203" s="182">
        <f t="array" aca="1" ref="M203" ca="1">MAX(M$22,MOD(M202+1*AND(N203:$V203=N$22:$V$22),M$23+1))</f>
        <v>2</v>
      </c>
      <c r="N203" s="182">
        <f t="array" aca="1" ref="N203" ca="1">MAX(N$22,MOD(N202+1*AND(O203:$V203=O$22:$V$22),N$23+1))</f>
        <v>3</v>
      </c>
      <c r="O203" s="237">
        <f t="shared" ca="1" si="1672"/>
        <v>1</v>
      </c>
      <c r="P203" s="237">
        <f t="shared" ca="1" si="1666"/>
        <v>1</v>
      </c>
      <c r="Q203" s="29">
        <v>5</v>
      </c>
      <c r="R203" s="29">
        <v>1</v>
      </c>
      <c r="S203" s="29">
        <v>1</v>
      </c>
      <c r="T203" s="29">
        <v>1</v>
      </c>
      <c r="U203" s="218"/>
      <c r="V203" s="218"/>
      <c r="W203" s="182">
        <f t="array" ref="W203">MAX(W$22,MOD(W202+1*AND(R203:$V203=R$22:$V$22),W$23+1))</f>
        <v>0</v>
      </c>
      <c r="X203" s="218"/>
      <c r="Y203" s="218"/>
      <c r="Z203" s="218"/>
      <c r="AA203" s="218"/>
      <c r="AB203" s="218"/>
      <c r="AC203" s="218"/>
      <c r="AD203" s="218"/>
      <c r="AE203" s="218"/>
      <c r="AF203" s="144">
        <f ca="1">INDEX(CHOOSE($N203,DataAutumn!i.AdultDrys,DataWinter!i.AdultDrys,DataSpring!i.AdultDrys),1,$M203)</f>
        <v>3</v>
      </c>
      <c r="AG203" s="5">
        <f t="shared" ca="1" si="1607"/>
        <v>2</v>
      </c>
      <c r="AH203" s="5">
        <f t="shared" ca="1" si="1607"/>
        <v>0</v>
      </c>
      <c r="AI203" s="5">
        <f t="shared" ca="1" si="1608"/>
        <v>1</v>
      </c>
      <c r="AJ203" s="218"/>
      <c r="AK203" s="218"/>
      <c r="AL203" s="366" t="str">
        <f ca="1">TEXT(LEFT(OFFSET(AL203,-1,0),5)+1,"00000")&amp;MID(OFFSET(AL203,-1,0),6,FIND(" ",OFFSET(AL203,-1,0),7)-5)
&amp; $D203           &amp; " Day"&amp;INDEX(i.DOY,$N203,1)              &amp; IF($IG203=0," FWM","")&amp;IF($IG203=1," MWM","")&amp;IF($IG203=5," Mat","")&amp;IF($IH203=TRUE,"&amp;BBT","    ")
&amp;INDEX(DataMaster!$B$98:$B$105,$Q203,0)    &amp; " WP"&amp;TEXT($MC203*100,"000p")           &amp; " MP"&amp;TEXT($MD203*100,"000p")           &amp; " GP"&amp;TEXT($MM203*100,"000p")
&amp; " (F"&amp;3+COUNTIF($CV203:$CY203,TRUE)&amp;3&amp;"N"&amp;$DM203&amp;$DN203&amp;")"</f>
        <v>00005 SE_ashley_lw GSM Day204 MWM    Air WP100p MP100p GP100p (F33N11)</v>
      </c>
      <c r="AM203" s="9" t="str">
        <f ca="1">IF(COUNTIF(AL$5:AL203,AL203)=1,"-","Dup")</f>
        <v>-</v>
      </c>
      <c r="AN203" s="9"/>
      <c r="AO203" s="12" t="b">
        <v>1</v>
      </c>
      <c r="AP203" s="12" t="b">
        <v>1</v>
      </c>
      <c r="AQ203" s="12" t="b">
        <v>1</v>
      </c>
      <c r="AR203" s="12" t="b">
        <v>1</v>
      </c>
      <c r="AS203" s="12" t="b">
        <v>1</v>
      </c>
      <c r="AT203" s="12" t="b">
        <v>1</v>
      </c>
      <c r="AU203" s="12" t="b">
        <v>1</v>
      </c>
      <c r="AV203" s="12" t="b">
        <v>1</v>
      </c>
      <c r="AW203" s="9"/>
      <c r="AX203" s="5" t="b">
        <f t="shared" ca="1" si="1609"/>
        <v>1</v>
      </c>
      <c r="AY203" s="5" t="str">
        <f t="shared" ca="1" si="1609"/>
        <v>-</v>
      </c>
      <c r="AZ203" s="5" t="str">
        <f t="shared" ca="1" si="1609"/>
        <v>-</v>
      </c>
      <c r="BA203" s="5" t="str">
        <f t="shared" ca="1" si="1609"/>
        <v>-</v>
      </c>
      <c r="BB203" s="5" t="b">
        <f t="shared" ca="1" si="1609"/>
        <v>0</v>
      </c>
      <c r="BC203" s="144">
        <f t="shared" ca="1" si="1609"/>
        <v>0.25</v>
      </c>
      <c r="BD203" s="19" t="b">
        <f t="shared" ca="1" si="1610"/>
        <v>1</v>
      </c>
      <c r="BE203" s="9"/>
      <c r="BF203" s="5" t="str">
        <f t="shared" ca="1" si="1611"/>
        <v>-</v>
      </c>
      <c r="BG203" s="19" t="str">
        <f t="shared" ca="1" si="1612"/>
        <v>-</v>
      </c>
      <c r="BH203" s="19" t="str">
        <f t="shared" ca="1" si="1612"/>
        <v>-</v>
      </c>
      <c r="BI203" s="19" t="str">
        <f t="shared" ca="1" si="1612"/>
        <v>-</v>
      </c>
      <c r="BJ203" s="5" t="str">
        <f t="shared" ca="1" si="1613"/>
        <v>-</v>
      </c>
      <c r="BK203" s="19" t="str">
        <f t="shared" ca="1" si="1614"/>
        <v>-</v>
      </c>
      <c r="BL203" s="5" t="str">
        <f t="shared" ca="1" si="1615"/>
        <v>-</v>
      </c>
      <c r="BM203" s="19" t="str">
        <f t="shared" ca="1" si="1616"/>
        <v>-</v>
      </c>
      <c r="BN203" s="19" t="str">
        <f t="shared" ca="1" si="1616"/>
        <v>-</v>
      </c>
      <c r="BO203" s="19" t="str">
        <f t="shared" ca="1" si="1616"/>
        <v>-</v>
      </c>
      <c r="BP203" s="5" t="str">
        <f t="shared" ca="1" si="1617"/>
        <v>-</v>
      </c>
      <c r="BQ203" s="9"/>
      <c r="BR203" s="5" t="b">
        <f t="shared" ca="1" si="1618"/>
        <v>0</v>
      </c>
      <c r="BS203" s="5" t="str">
        <f t="shared" ca="1" si="1619"/>
        <v>-</v>
      </c>
      <c r="BT203" s="5" t="str">
        <f t="shared" ca="1" si="1620"/>
        <v>-</v>
      </c>
      <c r="BU203" s="5" t="str">
        <f t="shared" ca="1" si="1620"/>
        <v>-</v>
      </c>
      <c r="BV203" s="5" t="str">
        <f t="shared" ca="1" si="1620"/>
        <v>-</v>
      </c>
      <c r="BW203" s="5" t="str">
        <f t="shared" ca="1" si="1620"/>
        <v>-</v>
      </c>
      <c r="BX203" s="5" t="str">
        <f t="shared" ca="1" si="1620"/>
        <v>-</v>
      </c>
      <c r="BY203" s="5" t="str">
        <f t="shared" ca="1" si="1620"/>
        <v>-</v>
      </c>
      <c r="BZ203" s="5" t="str">
        <f t="shared" ca="1" si="1620"/>
        <v>-</v>
      </c>
      <c r="CA203" s="5" t="str">
        <f t="shared" ca="1" si="1620"/>
        <v>-</v>
      </c>
      <c r="CB203" s="9"/>
      <c r="CC203" s="237" t="b">
        <f t="shared" ca="1" si="1667"/>
        <v>1</v>
      </c>
      <c r="CD203" s="237" t="b">
        <f t="shared" ca="1" si="1667"/>
        <v>1</v>
      </c>
      <c r="CE203" s="237" t="b">
        <f t="shared" ca="1" si="1668"/>
        <v>1</v>
      </c>
      <c r="CF203" s="12">
        <v>203</v>
      </c>
      <c r="CG203" s="144" t="b">
        <f t="shared" ca="1" si="1673"/>
        <v>0</v>
      </c>
      <c r="CH203" s="19" t="str">
        <f t="shared" ca="1" si="1670"/>
        <v>-</v>
      </c>
      <c r="CI203" s="19" t="str">
        <f t="shared" ca="1" si="1670"/>
        <v>-</v>
      </c>
      <c r="CJ203" s="19" t="str">
        <f t="shared" ca="1" si="1670"/>
        <v>-</v>
      </c>
      <c r="CK203" s="19" t="str">
        <f t="shared" ca="1" si="1670"/>
        <v>-</v>
      </c>
      <c r="CL203" s="19">
        <f t="shared" ca="1" si="1670"/>
        <v>1</v>
      </c>
      <c r="CM203" s="19">
        <f t="shared" ca="1" si="1670"/>
        <v>1</v>
      </c>
      <c r="CN203" s="9"/>
      <c r="CO203" s="444">
        <f t="shared" ca="1" si="1622"/>
        <v>652</v>
      </c>
      <c r="CP203" s="444">
        <f t="shared" ca="1" si="1622"/>
        <v>686</v>
      </c>
      <c r="CQ203" s="444">
        <f t="shared" ca="1" si="1622"/>
        <v>721</v>
      </c>
      <c r="CR203" s="152">
        <f t="shared" ca="1" si="1623"/>
        <v>378</v>
      </c>
      <c r="CS203" s="152">
        <f t="shared" ca="1" si="1623"/>
        <v>413</v>
      </c>
      <c r="CT203" s="152">
        <f t="shared" ca="1" si="1623"/>
        <v>448</v>
      </c>
      <c r="CU203" s="19" t="str">
        <f t="shared" ca="1" si="1624"/>
        <v>-</v>
      </c>
      <c r="CV203" s="19" t="str">
        <f t="shared" ca="1" si="1624"/>
        <v>-</v>
      </c>
      <c r="CW203" s="19" t="str">
        <f t="shared" ca="1" si="1624"/>
        <v>-</v>
      </c>
      <c r="CX203" s="19" t="str">
        <f t="shared" ca="1" si="1624"/>
        <v>-</v>
      </c>
      <c r="CY203" s="19" t="str">
        <f t="shared" ca="1" si="1624"/>
        <v>-</v>
      </c>
      <c r="CZ203" s="19" t="b">
        <f t="shared" ca="1" si="1624"/>
        <v>1</v>
      </c>
      <c r="DA203" s="19">
        <f t="shared" ca="1" si="1624"/>
        <v>0</v>
      </c>
      <c r="DB203" s="19">
        <f t="shared" ca="1" si="1624"/>
        <v>0</v>
      </c>
      <c r="DC203" s="19">
        <f t="shared" ca="1" si="1624"/>
        <v>0</v>
      </c>
      <c r="DD203" s="19">
        <f t="shared" ca="1" si="1624"/>
        <v>0</v>
      </c>
      <c r="DE203" s="19">
        <f t="shared" ca="1" si="1624"/>
        <v>0</v>
      </c>
      <c r="DF203" s="19">
        <f t="shared" ca="1" si="1624"/>
        <v>0</v>
      </c>
      <c r="DG203" s="19">
        <f t="shared" ca="1" si="1624"/>
        <v>0</v>
      </c>
      <c r="DH203" s="19">
        <f t="shared" ca="1" si="1624"/>
        <v>0</v>
      </c>
      <c r="DI203" s="19">
        <f t="shared" ca="1" si="1624"/>
        <v>0</v>
      </c>
      <c r="DJ203" s="19">
        <f t="shared" ca="1" si="1624"/>
        <v>0</v>
      </c>
      <c r="DK203" s="19">
        <f t="shared" ca="1" si="1625"/>
        <v>0</v>
      </c>
      <c r="DL203" s="19">
        <f t="shared" ca="1" si="1625"/>
        <v>0</v>
      </c>
      <c r="DM203" s="19">
        <f t="shared" ca="1" si="1625"/>
        <v>1</v>
      </c>
      <c r="DN203" s="19">
        <f t="shared" ca="1" si="1625"/>
        <v>1</v>
      </c>
      <c r="DO203" s="19">
        <f t="shared" ca="1" si="1625"/>
        <v>0</v>
      </c>
      <c r="DP203" s="19" t="str">
        <f t="shared" ca="1" si="1625"/>
        <v>-</v>
      </c>
      <c r="DQ203" s="19" t="str">
        <f t="shared" ca="1" si="1625"/>
        <v>-</v>
      </c>
      <c r="DR203" s="19" t="str">
        <f t="shared" ca="1" si="1625"/>
        <v>-</v>
      </c>
      <c r="DS203" s="19" t="str">
        <f t="shared" ca="1" si="1625"/>
        <v>-</v>
      </c>
      <c r="DT203" s="19" t="str">
        <f t="shared" ca="1" si="1625"/>
        <v>-</v>
      </c>
      <c r="DU203" s="19">
        <f t="shared" ca="1" si="1625"/>
        <v>0</v>
      </c>
      <c r="DV203" s="19" t="str">
        <f t="shared" ca="1" si="1625"/>
        <v>-</v>
      </c>
      <c r="DW203" s="19" t="str">
        <f t="shared" ca="1" si="1625"/>
        <v>-</v>
      </c>
      <c r="DX203" s="19" t="str">
        <f t="shared" ca="1" si="1625"/>
        <v>-</v>
      </c>
      <c r="DY203" s="19" t="str">
        <f t="shared" ca="1" si="1625"/>
        <v>-</v>
      </c>
      <c r="DZ203" s="19" t="str">
        <f t="shared" ca="1" si="1625"/>
        <v>-</v>
      </c>
      <c r="EA203" s="19" t="str">
        <f t="shared" ca="1" si="1625"/>
        <v>-</v>
      </c>
      <c r="EB203" s="19" t="str">
        <f t="shared" ca="1" si="1625"/>
        <v>-</v>
      </c>
      <c r="EC203" s="19" t="str">
        <f t="shared" ca="1" si="1625"/>
        <v>-</v>
      </c>
      <c r="ED203" s="19">
        <f t="shared" ca="1" si="1625"/>
        <v>0</v>
      </c>
      <c r="EE203" s="444">
        <f t="shared" ca="1" si="1626"/>
        <v>0</v>
      </c>
      <c r="EF203" s="444">
        <f t="shared" ca="1" si="1626"/>
        <v>0</v>
      </c>
      <c r="EG203" s="124">
        <f t="shared" ca="1" si="1627"/>
        <v>0</v>
      </c>
      <c r="EH203" s="124">
        <f t="shared" ca="1" si="1627"/>
        <v>0</v>
      </c>
      <c r="EI203" s="124">
        <f t="shared" ca="1" si="1627"/>
        <v>0</v>
      </c>
      <c r="EJ203" s="124">
        <f t="shared" ca="1" si="1627"/>
        <v>0</v>
      </c>
      <c r="EK203" s="124">
        <f t="shared" ca="1" si="1627"/>
        <v>0</v>
      </c>
      <c r="EL203" s="124">
        <f t="shared" ca="1" si="1627"/>
        <v>0</v>
      </c>
      <c r="EM203" s="124">
        <f t="shared" ca="1" si="1627"/>
        <v>0</v>
      </c>
      <c r="EN203" s="124">
        <f t="shared" ca="1" si="1627"/>
        <v>0</v>
      </c>
      <c r="EO203" s="124">
        <f t="shared" ca="1" si="1627"/>
        <v>0</v>
      </c>
      <c r="EP203" s="124">
        <f t="shared" ca="1" si="1627"/>
        <v>0</v>
      </c>
      <c r="EQ203" s="124">
        <f t="shared" ca="1" si="1627"/>
        <v>0</v>
      </c>
      <c r="ER203" s="124">
        <f t="shared" ca="1" si="1627"/>
        <v>0</v>
      </c>
      <c r="ES203" s="124">
        <f t="shared" ca="1" si="1627"/>
        <v>0</v>
      </c>
      <c r="ET203" s="124">
        <f t="shared" ca="1" si="1627"/>
        <v>0</v>
      </c>
      <c r="EU203" s="124">
        <f t="shared" ca="1" si="1627"/>
        <v>0</v>
      </c>
      <c r="EV203" s="124">
        <f t="shared" ca="1" si="1627"/>
        <v>0</v>
      </c>
      <c r="EW203" s="124">
        <f t="shared" ca="1" si="1628"/>
        <v>0</v>
      </c>
      <c r="EX203" s="124">
        <f t="shared" ca="1" si="1628"/>
        <v>0</v>
      </c>
      <c r="EY203" s="554">
        <f t="shared" ca="1" si="1629"/>
        <v>0</v>
      </c>
      <c r="EZ203" s="554">
        <f t="shared" ca="1" si="1629"/>
        <v>0</v>
      </c>
      <c r="FA203" s="554">
        <f t="shared" ca="1" si="1629"/>
        <v>0</v>
      </c>
      <c r="FB203" s="125">
        <f t="shared" ca="1" si="1629"/>
        <v>0</v>
      </c>
      <c r="FC203" s="125">
        <f t="shared" ca="1" si="1629"/>
        <v>0</v>
      </c>
      <c r="FD203" s="125">
        <f t="shared" ca="1" si="1629"/>
        <v>0</v>
      </c>
      <c r="FE203" s="125">
        <f t="shared" ca="1" si="1629"/>
        <v>0</v>
      </c>
      <c r="FF203" s="125">
        <f t="shared" ca="1" si="1629"/>
        <v>0</v>
      </c>
      <c r="FG203" s="125">
        <f t="shared" ca="1" si="1629"/>
        <v>0</v>
      </c>
      <c r="FH203" s="125">
        <f t="shared" ca="1" si="1629"/>
        <v>0</v>
      </c>
      <c r="FI203" s="125">
        <f t="shared" ca="1" si="1629"/>
        <v>0</v>
      </c>
      <c r="FJ203" s="125">
        <f t="shared" ca="1" si="1629"/>
        <v>0</v>
      </c>
      <c r="FK203" s="125">
        <f t="shared" ca="1" si="1629"/>
        <v>0</v>
      </c>
      <c r="FL203" s="125">
        <f t="shared" ca="1" si="1629"/>
        <v>0</v>
      </c>
      <c r="FM203" s="125">
        <f t="shared" ca="1" si="1629"/>
        <v>0</v>
      </c>
      <c r="FN203" s="125">
        <f t="shared" ca="1" si="1629"/>
        <v>0</v>
      </c>
      <c r="FO203" s="124">
        <f t="shared" ca="1" si="1630"/>
        <v>0</v>
      </c>
      <c r="FP203" s="124">
        <f t="shared" ca="1" si="1630"/>
        <v>0</v>
      </c>
      <c r="FQ203" s="124">
        <f t="shared" ca="1" si="1630"/>
        <v>0</v>
      </c>
      <c r="FR203" s="124">
        <f t="shared" ca="1" si="1630"/>
        <v>0</v>
      </c>
      <c r="FS203" s="124">
        <f t="shared" ca="1" si="1630"/>
        <v>0</v>
      </c>
      <c r="FT203" s="124">
        <f t="shared" ca="1" si="1630"/>
        <v>0</v>
      </c>
      <c r="FU203" s="124">
        <f t="shared" ca="1" si="1630"/>
        <v>0</v>
      </c>
      <c r="FV203" s="124">
        <f t="shared" ca="1" si="1630"/>
        <v>0</v>
      </c>
      <c r="FW203" s="124">
        <f t="shared" ca="1" si="1630"/>
        <v>0</v>
      </c>
      <c r="FX203" s="124">
        <f t="shared" ca="1" si="1630"/>
        <v>0</v>
      </c>
      <c r="FY203" s="124">
        <f t="shared" ca="1" si="1630"/>
        <v>0</v>
      </c>
      <c r="FZ203" s="124">
        <f t="shared" ca="1" si="1630"/>
        <v>0</v>
      </c>
      <c r="GA203" s="124">
        <f t="shared" ca="1" si="1630"/>
        <v>0</v>
      </c>
      <c r="GB203" s="124">
        <f t="shared" ca="1" si="1630"/>
        <v>0</v>
      </c>
      <c r="GC203" s="124">
        <f t="shared" ca="1" si="1630"/>
        <v>0</v>
      </c>
      <c r="GD203" s="124">
        <f t="shared" ca="1" si="1630"/>
        <v>0</v>
      </c>
      <c r="GE203" s="124">
        <f t="shared" ca="1" si="1631"/>
        <v>0</v>
      </c>
      <c r="GF203" s="124">
        <f t="shared" ca="1" si="1631"/>
        <v>0</v>
      </c>
      <c r="GG203" s="554">
        <f t="shared" ca="1" si="1632"/>
        <v>0</v>
      </c>
      <c r="GH203" s="554">
        <f t="shared" ca="1" si="1632"/>
        <v>0</v>
      </c>
      <c r="GI203" s="554">
        <f t="shared" ca="1" si="1632"/>
        <v>0</v>
      </c>
      <c r="GJ203" s="125">
        <f t="shared" ca="1" si="1633"/>
        <v>0</v>
      </c>
      <c r="GK203" s="125">
        <f t="shared" ca="1" si="1633"/>
        <v>0</v>
      </c>
      <c r="GL203" s="125">
        <f t="shared" ca="1" si="1633"/>
        <v>0</v>
      </c>
      <c r="GM203" s="125">
        <f t="shared" ca="1" si="1633"/>
        <v>0</v>
      </c>
      <c r="GN203" s="125">
        <f t="shared" ca="1" si="1633"/>
        <v>0</v>
      </c>
      <c r="GO203" s="125">
        <f t="shared" ca="1" si="1633"/>
        <v>0</v>
      </c>
      <c r="GP203" s="125">
        <f t="shared" ca="1" si="1633"/>
        <v>0</v>
      </c>
      <c r="GQ203" s="125">
        <f t="shared" ca="1" si="1633"/>
        <v>0</v>
      </c>
      <c r="GR203" s="125">
        <f t="shared" ca="1" si="1633"/>
        <v>0</v>
      </c>
      <c r="GS203" s="125">
        <f t="shared" ca="1" si="1633"/>
        <v>0</v>
      </c>
      <c r="GT203" s="125">
        <f t="shared" ca="1" si="1633"/>
        <v>0</v>
      </c>
      <c r="GU203" s="125">
        <f t="shared" ca="1" si="1633"/>
        <v>0</v>
      </c>
      <c r="GV203" s="125">
        <f t="shared" ca="1" si="1633"/>
        <v>0</v>
      </c>
      <c r="GW203" s="124">
        <f t="shared" ca="1" si="1634"/>
        <v>0</v>
      </c>
      <c r="GX203" s="124">
        <f t="shared" ca="1" si="1634"/>
        <v>0</v>
      </c>
      <c r="GY203" s="124">
        <f t="shared" ca="1" si="1634"/>
        <v>0</v>
      </c>
      <c r="GZ203" s="124">
        <f t="shared" ca="1" si="1634"/>
        <v>0</v>
      </c>
      <c r="HA203" s="124">
        <f t="shared" ca="1" si="1634"/>
        <v>0</v>
      </c>
      <c r="HB203" s="124">
        <f t="shared" ca="1" si="1634"/>
        <v>0</v>
      </c>
      <c r="HC203" s="124">
        <f t="shared" ca="1" si="1634"/>
        <v>0</v>
      </c>
      <c r="HD203" s="124">
        <f t="shared" ca="1" si="1634"/>
        <v>0</v>
      </c>
      <c r="HE203" s="124">
        <f t="shared" ca="1" si="1634"/>
        <v>0</v>
      </c>
      <c r="HF203" s="124">
        <f t="shared" ca="1" si="1634"/>
        <v>0</v>
      </c>
      <c r="HG203" s="124">
        <f t="shared" ca="1" si="1634"/>
        <v>0</v>
      </c>
      <c r="HH203" s="124">
        <f t="shared" ca="1" si="1634"/>
        <v>0</v>
      </c>
      <c r="HI203" s="124">
        <f t="shared" ca="1" si="1634"/>
        <v>0</v>
      </c>
      <c r="HJ203" s="124">
        <f t="shared" ca="1" si="1634"/>
        <v>0</v>
      </c>
      <c r="HK203" s="124">
        <f t="shared" ca="1" si="1634"/>
        <v>0</v>
      </c>
      <c r="HL203" s="124">
        <f t="shared" ca="1" si="1634"/>
        <v>0</v>
      </c>
      <c r="HM203" s="124">
        <f t="shared" ca="1" si="1635"/>
        <v>0</v>
      </c>
      <c r="HN203" s="124">
        <f t="shared" ca="1" si="1635"/>
        <v>0</v>
      </c>
      <c r="HO203" s="554">
        <f t="shared" ca="1" si="1636"/>
        <v>0</v>
      </c>
      <c r="HP203" s="554">
        <f t="shared" ca="1" si="1636"/>
        <v>0</v>
      </c>
      <c r="HQ203" s="554">
        <f t="shared" ca="1" si="1636"/>
        <v>0</v>
      </c>
      <c r="HR203" s="125">
        <f t="shared" ca="1" si="1637"/>
        <v>0</v>
      </c>
      <c r="HS203" s="125">
        <f t="shared" ca="1" si="1637"/>
        <v>0</v>
      </c>
      <c r="HT203" s="125">
        <f t="shared" ca="1" si="1637"/>
        <v>0</v>
      </c>
      <c r="HU203" s="125">
        <f t="shared" ca="1" si="1637"/>
        <v>0</v>
      </c>
      <c r="HV203" s="125">
        <f t="shared" ca="1" si="1637"/>
        <v>0</v>
      </c>
      <c r="HW203" s="125">
        <f t="shared" ca="1" si="1637"/>
        <v>0</v>
      </c>
      <c r="HX203" s="125">
        <f t="shared" ca="1" si="1637"/>
        <v>0</v>
      </c>
      <c r="HY203" s="125">
        <f t="shared" ca="1" si="1637"/>
        <v>0</v>
      </c>
      <c r="HZ203" s="125">
        <f t="shared" ca="1" si="1637"/>
        <v>0</v>
      </c>
      <c r="IA203" s="125">
        <f t="shared" ca="1" si="1637"/>
        <v>0</v>
      </c>
      <c r="IB203" s="125">
        <f t="shared" ca="1" si="1637"/>
        <v>0</v>
      </c>
      <c r="IC203" s="125">
        <f t="shared" ca="1" si="1637"/>
        <v>0</v>
      </c>
      <c r="ID203" s="125">
        <f t="shared" ca="1" si="1637"/>
        <v>0</v>
      </c>
      <c r="IE203" s="5">
        <f t="shared" ca="1" si="1638"/>
        <v>67</v>
      </c>
      <c r="IF203" s="9"/>
      <c r="IG203" s="5">
        <f t="shared" ca="1" si="1639"/>
        <v>1</v>
      </c>
      <c r="IH203" s="5" t="b">
        <f t="shared" ca="1" si="1639"/>
        <v>0</v>
      </c>
      <c r="II203" s="19">
        <f t="shared" ca="1" si="1640"/>
        <v>0</v>
      </c>
      <c r="IJ203" s="5">
        <f t="shared" ca="1" si="1639"/>
        <v>55</v>
      </c>
      <c r="IK203" s="5" cm="1">
        <f t="array" ref="IK203">INDEX(i.pi_yatf,$X203+1,IK$7)</f>
        <v>1</v>
      </c>
      <c r="IL203" s="19">
        <f t="shared" ca="1" si="1641"/>
        <v>0</v>
      </c>
      <c r="IM203" s="19">
        <f t="shared" ca="1" si="1641"/>
        <v>0</v>
      </c>
      <c r="IN203" s="19">
        <f t="shared" ca="1" si="1641"/>
        <v>0</v>
      </c>
      <c r="IO203" s="19">
        <f t="shared" ca="1" si="1641"/>
        <v>0</v>
      </c>
      <c r="IP203" s="19">
        <f t="shared" ca="1" si="1641"/>
        <v>0</v>
      </c>
      <c r="IQ203" s="19">
        <f t="shared" ca="1" si="1641"/>
        <v>0</v>
      </c>
      <c r="IR203" s="19">
        <f t="shared" ca="1" si="1641"/>
        <v>0</v>
      </c>
      <c r="IS203" s="19">
        <f t="shared" ca="1" si="1641"/>
        <v>0</v>
      </c>
      <c r="IT203" s="19">
        <f t="shared" ca="1" si="1641"/>
        <v>0</v>
      </c>
      <c r="IU203" s="19">
        <f t="shared" ca="1" si="1641"/>
        <v>0</v>
      </c>
      <c r="IV203" s="19">
        <f t="shared" ca="1" si="1641"/>
        <v>0</v>
      </c>
      <c r="IW203" s="19">
        <f t="shared" ca="1" si="1641"/>
        <v>0</v>
      </c>
      <c r="IX203" s="19">
        <f t="shared" ca="1" si="1641"/>
        <v>0</v>
      </c>
      <c r="IY203" s="19">
        <f t="shared" ca="1" si="1641"/>
        <v>0</v>
      </c>
      <c r="IZ203" s="19">
        <f t="shared" ca="1" si="1641"/>
        <v>0</v>
      </c>
      <c r="JA203" s="19">
        <f t="shared" ca="1" si="1641"/>
        <v>0</v>
      </c>
      <c r="JB203" s="19">
        <f t="shared" ca="1" si="1641"/>
        <v>0</v>
      </c>
      <c r="JC203" s="19">
        <f t="shared" ca="1" si="1641"/>
        <v>0</v>
      </c>
      <c r="JD203" s="19">
        <f t="shared" ca="1" si="1641"/>
        <v>0</v>
      </c>
      <c r="JE203" s="19">
        <f t="shared" ca="1" si="1641"/>
        <v>0</v>
      </c>
      <c r="JF203" s="19">
        <f t="shared" ca="1" si="1641"/>
        <v>0</v>
      </c>
      <c r="JG203" s="5">
        <f t="shared" ca="1" si="1642"/>
        <v>1.2500000000000001E-2</v>
      </c>
      <c r="JH203" s="567">
        <f t="shared" ca="1" si="1642"/>
        <v>0</v>
      </c>
      <c r="JI203" s="5">
        <f t="shared" ca="1" si="1642"/>
        <v>6.25E-2</v>
      </c>
      <c r="JJ203" s="5">
        <f t="shared" ca="1" si="1642"/>
        <v>6.25E-2</v>
      </c>
      <c r="JK203" s="5">
        <f t="shared" ca="1" si="1642"/>
        <v>6.25E-2</v>
      </c>
      <c r="JL203" s="19">
        <f t="shared" ca="1" si="1641"/>
        <v>1</v>
      </c>
      <c r="JM203" s="19">
        <f t="shared" ca="1" si="1641"/>
        <v>0</v>
      </c>
      <c r="JN203" s="19">
        <f t="shared" ca="1" si="1641"/>
        <v>1</v>
      </c>
      <c r="JO203" s="9"/>
      <c r="JP203" s="5" t="b">
        <f t="shared" ca="1" si="1643"/>
        <v>0</v>
      </c>
      <c r="JQ203" s="19" t="str">
        <f t="shared" ca="1" si="1644"/>
        <v>-</v>
      </c>
      <c r="JR203" s="19" t="str">
        <f t="shared" ca="1" si="1644"/>
        <v>-</v>
      </c>
      <c r="JS203" s="5" t="b">
        <f t="shared" ca="1" si="1645"/>
        <v>0</v>
      </c>
      <c r="JT203" s="5" t="b">
        <f t="shared" ca="1" si="1645"/>
        <v>0</v>
      </c>
      <c r="JU203" s="5" t="b">
        <f t="shared" ca="1" si="1645"/>
        <v>1</v>
      </c>
      <c r="JV203" s="144">
        <f t="shared" ca="1" si="1646"/>
        <v>1</v>
      </c>
      <c r="JW203" s="144">
        <f t="shared" ca="1" si="1646"/>
        <v>1</v>
      </c>
      <c r="JX203" s="5" t="b">
        <f t="shared" ca="1" si="1647"/>
        <v>0</v>
      </c>
      <c r="JY203" s="5" t="b">
        <f t="shared" ca="1" si="1647"/>
        <v>1</v>
      </c>
      <c r="JZ203" s="5" t="b">
        <f t="shared" ca="1" si="1647"/>
        <v>1</v>
      </c>
      <c r="KA203" s="5" t="b">
        <f t="shared" ca="1" si="1647"/>
        <v>0</v>
      </c>
      <c r="KB203" s="5">
        <f t="shared" ca="1" si="1648"/>
        <v>1</v>
      </c>
      <c r="KC203" s="5">
        <f t="shared" ca="1" si="1648"/>
        <v>0</v>
      </c>
      <c r="KD203" s="5" t="b">
        <f t="shared" ca="1" si="1649"/>
        <v>0</v>
      </c>
      <c r="KE203" s="5" t="str" cm="1">
        <f t="array" aca="1" ref="KE203" ca="1">IF(OR(KF203:KM203&lt;&gt;"-"),TRUE,"-")</f>
        <v>-</v>
      </c>
      <c r="KF203" s="19" t="str">
        <f t="shared" ca="1" si="1650"/>
        <v>-</v>
      </c>
      <c r="KG203" s="19" t="str">
        <f t="shared" ca="1" si="1650"/>
        <v>-</v>
      </c>
      <c r="KH203" s="19" t="str">
        <f t="shared" ca="1" si="1650"/>
        <v>-</v>
      </c>
      <c r="KI203" s="19" t="str">
        <f t="shared" ca="1" si="1650"/>
        <v>-</v>
      </c>
      <c r="KJ203" s="19" t="str">
        <f t="shared" ca="1" si="1650"/>
        <v>-</v>
      </c>
      <c r="KK203" s="19" t="str">
        <f t="shared" ca="1" si="1650"/>
        <v>-</v>
      </c>
      <c r="KL203" s="19" t="str">
        <f t="shared" ca="1" si="1650"/>
        <v>-</v>
      </c>
      <c r="KM203" s="19" t="str">
        <f t="shared" ca="1" si="1650"/>
        <v>-</v>
      </c>
      <c r="KN203" s="5" t="b">
        <f t="array" aca="1" ref="KN203" ca="1">IF(OR(KO203:KU203&lt;&gt;"-"),TRUE,"-")</f>
        <v>1</v>
      </c>
      <c r="KO203" s="19">
        <f t="shared" ca="1" si="1651"/>
        <v>0</v>
      </c>
      <c r="KP203" s="19" t="str">
        <f t="shared" ca="1" si="1651"/>
        <v>-</v>
      </c>
      <c r="KQ203" s="19">
        <f t="shared" ca="1" si="1651"/>
        <v>999999</v>
      </c>
      <c r="KR203" s="19">
        <f t="shared" ca="1" si="1651"/>
        <v>999999</v>
      </c>
      <c r="KS203" s="19">
        <f t="shared" ca="1" si="1651"/>
        <v>999999</v>
      </c>
      <c r="KT203" s="19">
        <f t="shared" ca="1" si="1651"/>
        <v>999999</v>
      </c>
      <c r="KU203" s="19">
        <f t="shared" ca="1" si="1651"/>
        <v>999999</v>
      </c>
      <c r="KV203" s="19" t="str">
        <f t="shared" ca="1" si="1651"/>
        <v>-</v>
      </c>
      <c r="KW203" s="19" t="str">
        <f t="shared" ca="1" si="1651"/>
        <v>-</v>
      </c>
      <c r="KX203" s="19" t="str">
        <f t="shared" ca="1" si="1651"/>
        <v>-</v>
      </c>
      <c r="KY203" s="19" t="b">
        <f t="shared" ca="1" si="1652"/>
        <v>1</v>
      </c>
      <c r="KZ203" s="19">
        <f t="shared" ca="1" si="1652"/>
        <v>0</v>
      </c>
      <c r="LA203" s="5" t="str">
        <f t="shared" ca="1" si="1653"/>
        <v>-</v>
      </c>
      <c r="LB203" s="5" t="str">
        <f t="shared" ca="1" si="1653"/>
        <v>-</v>
      </c>
      <c r="LC203" s="5" t="str">
        <f t="shared" ca="1" si="1653"/>
        <v>-</v>
      </c>
      <c r="LD203" s="5" t="str">
        <f t="shared" ca="1" si="1653"/>
        <v>-</v>
      </c>
      <c r="LE203" s="19" t="str">
        <f t="shared" ca="1" si="1654"/>
        <v>-</v>
      </c>
      <c r="LF203" s="19" t="str">
        <f t="shared" ca="1" si="1654"/>
        <v>-</v>
      </c>
      <c r="LG203" s="19" t="str">
        <f t="shared" ca="1" si="1654"/>
        <v>-</v>
      </c>
      <c r="LH203" s="19" t="str">
        <f t="shared" ca="1" si="1654"/>
        <v>-</v>
      </c>
      <c r="LI203" s="19" t="str">
        <f t="shared" ca="1" si="1654"/>
        <v>-</v>
      </c>
      <c r="LJ203" s="19" t="str">
        <f t="shared" ca="1" si="1654"/>
        <v>-</v>
      </c>
      <c r="LK203" s="19" t="str">
        <f t="shared" ca="1" si="1654"/>
        <v>-</v>
      </c>
      <c r="LL203" s="5" t="str">
        <f t="shared" ca="1" si="1655"/>
        <v>-</v>
      </c>
      <c r="LM203" s="5">
        <f t="shared" ca="1" si="1655"/>
        <v>500</v>
      </c>
      <c r="LN203" s="5">
        <f t="shared" ca="1" si="1655"/>
        <v>500</v>
      </c>
      <c r="LO203" s="5" t="str">
        <f t="shared" ca="1" si="1655"/>
        <v>-</v>
      </c>
      <c r="LP203" s="5" t="str" cm="1">
        <f t="array" ref="LP203">INDEX(i.meatgrid,$Q203,LP$7)</f>
        <v>-</v>
      </c>
      <c r="LQ203" s="5" t="str" cm="1">
        <f t="array" ref="LQ203">INDEX(i.meatgrid,$Q203,LQ$7)</f>
        <v>-</v>
      </c>
      <c r="LR203" s="5" t="str">
        <f t="shared" ca="1" si="1655"/>
        <v>-</v>
      </c>
      <c r="LS203" s="5">
        <f t="shared" ca="1" si="1656"/>
        <v>1</v>
      </c>
      <c r="LT203" s="9"/>
      <c r="LU203" s="19">
        <f t="shared" ca="1" si="1654"/>
        <v>70</v>
      </c>
      <c r="LV203" s="19">
        <f t="shared" ca="1" si="1657"/>
        <v>50</v>
      </c>
      <c r="LW203" s="19">
        <f t="shared" ca="1" si="1657"/>
        <v>80</v>
      </c>
      <c r="LX203" s="19">
        <f t="shared" ca="1" si="1657"/>
        <v>50</v>
      </c>
      <c r="LY203" s="5" t="b" cm="1">
        <f t="array" ref="LY203">INDEX(i.meatgrid,$Q203,LY$7)</f>
        <v>0</v>
      </c>
      <c r="LZ203" s="5" t="b" cm="1">
        <f t="array" ref="LZ203">INDEX(i.meatgrid,$Q203,LZ$7)</f>
        <v>0</v>
      </c>
      <c r="MA203" s="5" t="str" cm="1">
        <f t="array" ref="MA203">INDEX(i.meatgrid,$Q203,MA$7)</f>
        <v>-</v>
      </c>
      <c r="MB203" s="5" cm="1">
        <f t="array" ref="MB203">INDEX(i.meatgrid,$Q203,MB$7)</f>
        <v>40</v>
      </c>
      <c r="MC203" s="5">
        <f t="shared" si="1658"/>
        <v>1</v>
      </c>
      <c r="MD203" s="5">
        <f t="shared" si="1659"/>
        <v>1</v>
      </c>
      <c r="ME203" s="5" cm="1">
        <f t="array" ref="ME203">INDEX(i.meatgrid,$Q203,ME$7)</f>
        <v>1</v>
      </c>
      <c r="MF203" s="5" cm="1">
        <f t="array" ref="MF203">INDEX(i.meatgrid,$Q203,MF$7)</f>
        <v>0</v>
      </c>
      <c r="MG203" s="5" cm="1">
        <f t="array" ref="MG203">INDEX(i.meatgrid,$Q203,MG$7)</f>
        <v>0</v>
      </c>
      <c r="MH203" s="5" cm="1">
        <f t="array" ref="MH203">INDEX(i.meatgrid,$Q203,MH$7)</f>
        <v>0</v>
      </c>
      <c r="MI203" s="5" cm="1">
        <f t="array" ref="MI203">INDEX(i.meatgrid,$Q203,MI$7)</f>
        <v>0</v>
      </c>
      <c r="MJ203" s="5" cm="1">
        <f t="array" ref="MJ203">INDEX(i.meatgrid,$Q203,MJ$7)</f>
        <v>1</v>
      </c>
      <c r="MK203" s="5" cm="1">
        <f t="array" ref="MK203">INDEX(i.meatgrid,$Q203,MK$7)</f>
        <v>1</v>
      </c>
      <c r="ML203" s="5" cm="1">
        <f t="array" ref="ML203">INDEX(i.meatgrid,$Q203,ML$7)</f>
        <v>1</v>
      </c>
      <c r="MM203" s="5">
        <f t="shared" si="1660"/>
        <v>1</v>
      </c>
      <c r="MN203" s="9"/>
      <c r="MO203" s="19" t="b">
        <f t="shared" ca="1" si="1661"/>
        <v>0</v>
      </c>
      <c r="MP203" s="19" t="b">
        <f t="shared" ca="1" si="1661"/>
        <v>0</v>
      </c>
      <c r="MQ203" s="19">
        <f t="shared" ca="1" si="1661"/>
        <v>1</v>
      </c>
      <c r="MR203" s="19">
        <f t="shared" ca="1" si="1661"/>
        <v>0.75</v>
      </c>
      <c r="MS203" s="19">
        <f t="shared" ca="1" si="1661"/>
        <v>0.75</v>
      </c>
      <c r="MT203" s="19">
        <f t="shared" ca="1" si="1661"/>
        <v>0.8</v>
      </c>
      <c r="MU203" s="19">
        <f t="shared" ca="1" si="1661"/>
        <v>0.82499999999999996</v>
      </c>
      <c r="MV203" s="19">
        <f t="shared" ca="1" si="1661"/>
        <v>0.875</v>
      </c>
      <c r="MW203" s="19">
        <f t="shared" ca="1" si="1661"/>
        <v>0.9</v>
      </c>
      <c r="MX203" s="19">
        <f t="shared" ca="1" si="1661"/>
        <v>1</v>
      </c>
      <c r="MY203" s="19">
        <f t="shared" ca="1" si="1661"/>
        <v>0.875</v>
      </c>
      <c r="MZ203" s="19" t="b">
        <f t="shared" ca="1" si="1661"/>
        <v>1</v>
      </c>
      <c r="NA203" s="19">
        <f t="shared" ca="1" si="1661"/>
        <v>74.989999999999995</v>
      </c>
      <c r="NB203" s="19" t="str">
        <f t="shared" ca="1" si="1661"/>
        <v>-</v>
      </c>
      <c r="NC203" s="19" t="str">
        <f t="shared" ca="1" si="1661"/>
        <v>-</v>
      </c>
      <c r="ND203" s="19" t="str">
        <f t="shared" ca="1" si="1661"/>
        <v>-</v>
      </c>
      <c r="NE203" s="19" t="str">
        <f t="shared" ca="1" si="1662"/>
        <v>-</v>
      </c>
      <c r="NF203" s="19" t="str">
        <f t="shared" ca="1" si="1662"/>
        <v>-</v>
      </c>
      <c r="NG203" s="19" t="str">
        <f t="shared" ca="1" si="1662"/>
        <v>-</v>
      </c>
      <c r="NH203" s="19" t="str">
        <f t="shared" ca="1" si="1662"/>
        <v>-</v>
      </c>
      <c r="NI203" s="19">
        <f t="shared" ca="1" si="1662"/>
        <v>36.99</v>
      </c>
      <c r="NJ203" s="19">
        <f t="shared" ca="1" si="1662"/>
        <v>36.99</v>
      </c>
      <c r="NK203" s="19" t="str">
        <f t="shared" ca="1" si="1662"/>
        <v>-</v>
      </c>
      <c r="NL203" s="19" t="str">
        <f t="shared" ca="1" si="1662"/>
        <v>-</v>
      </c>
      <c r="NM203" s="19" t="str">
        <f t="shared" ca="1" si="1662"/>
        <v>-</v>
      </c>
      <c r="NN203" s="19" t="str">
        <f t="shared" ca="1" si="1662"/>
        <v>-</v>
      </c>
      <c r="NO203" s="19" t="str">
        <f t="shared" ca="1" si="1662"/>
        <v>-</v>
      </c>
      <c r="NP203" s="19">
        <f t="shared" ca="1" si="1662"/>
        <v>49.99</v>
      </c>
      <c r="NQ203" s="19">
        <f t="shared" ca="1" si="1662"/>
        <v>49.99</v>
      </c>
      <c r="NR203" s="19">
        <f t="shared" ca="1" si="1662"/>
        <v>49.99</v>
      </c>
      <c r="NS203" s="19">
        <f t="shared" ca="1" si="1662"/>
        <v>49.99</v>
      </c>
      <c r="NT203" s="19">
        <f t="shared" ca="1" si="1662"/>
        <v>49.99</v>
      </c>
      <c r="NU203" s="19">
        <f t="shared" ca="1" si="1662"/>
        <v>49.99</v>
      </c>
      <c r="NV203" s="19">
        <f t="shared" ca="1" si="1662"/>
        <v>49.99</v>
      </c>
      <c r="NW203" s="19">
        <f t="shared" ca="1" si="1662"/>
        <v>49.99</v>
      </c>
      <c r="NX203" s="19">
        <f t="shared" ca="1" si="1662"/>
        <v>412.99</v>
      </c>
      <c r="NY203" s="19">
        <f t="shared" ca="1" si="1662"/>
        <v>412.99</v>
      </c>
      <c r="NZ203" s="19" t="str">
        <f t="shared" ca="1" si="1662"/>
        <v>-</v>
      </c>
      <c r="OA203" s="19" t="str">
        <f t="shared" ca="1" si="1662"/>
        <v>-</v>
      </c>
      <c r="OB203" s="19" t="str">
        <f t="shared" ca="1" si="1662"/>
        <v>-</v>
      </c>
      <c r="OC203" s="19" t="str">
        <f t="shared" ca="1" si="1662"/>
        <v>-</v>
      </c>
      <c r="OD203" s="19" t="str">
        <f t="shared" ca="1" si="1662"/>
        <v>-</v>
      </c>
      <c r="OE203" s="19">
        <f t="shared" ca="1" si="1662"/>
        <v>6.8900000000000006</v>
      </c>
      <c r="OF203" s="19">
        <f t="shared" ca="1" si="1662"/>
        <v>6.8900000000000006</v>
      </c>
      <c r="OG203" s="19">
        <f t="shared" ca="1" si="1662"/>
        <v>6.8900000000000006</v>
      </c>
      <c r="OH203" s="19">
        <f t="shared" ca="1" si="1662"/>
        <v>6.8900000000000006</v>
      </c>
      <c r="OI203" s="19">
        <f t="shared" ca="1" si="1662"/>
        <v>6.8900000000000006</v>
      </c>
      <c r="OJ203" s="19">
        <f t="shared" ca="1" si="1662"/>
        <v>6.8900000000000006</v>
      </c>
      <c r="OK203" s="19">
        <f t="shared" ca="1" si="1662"/>
        <v>6.8900000000000006</v>
      </c>
      <c r="OL203" s="19">
        <f t="shared" ca="1" si="1662"/>
        <v>6.8900000000000006</v>
      </c>
      <c r="OM203" s="19">
        <f t="shared" ca="1" si="1662"/>
        <v>346.99</v>
      </c>
      <c r="ON203" s="19">
        <f t="shared" ca="1" si="1662"/>
        <v>346.99</v>
      </c>
      <c r="OO203" s="19" t="str">
        <f t="shared" ca="1" si="1662"/>
        <v>-</v>
      </c>
      <c r="OP203" s="19" t="str">
        <f t="shared" ca="1" si="1662"/>
        <v>-</v>
      </c>
      <c r="OQ203" s="19" t="str">
        <f t="shared" ca="1" si="1662"/>
        <v>-</v>
      </c>
      <c r="OR203" s="19" t="str">
        <f t="shared" ca="1" si="1662"/>
        <v>-</v>
      </c>
      <c r="OS203" s="19" t="str">
        <f t="shared" ca="1" si="1662"/>
        <v>-</v>
      </c>
      <c r="OT203" s="19">
        <f t="shared" ca="1" si="1662"/>
        <v>0</v>
      </c>
      <c r="OU203" s="24">
        <v>0</v>
      </c>
    </row>
    <row r="204" spans="1:411" hidden="1" outlineLevel="1">
      <c r="A204" s="21">
        <f t="shared" si="158"/>
        <v>199</v>
      </c>
      <c r="B204" s="21">
        <f t="shared" si="1671"/>
        <v>19</v>
      </c>
      <c r="C204">
        <v>111</v>
      </c>
      <c r="D204" s="144" t="str">
        <f t="shared" ca="1" si="1606"/>
        <v>GSM</v>
      </c>
      <c r="E204" t="b">
        <f t="shared" ref="E204" ca="1" si="1674">NOT($IH204)</f>
        <v>1</v>
      </c>
      <c r="F204" t="b">
        <v>0</v>
      </c>
      <c r="G204" t="b">
        <f t="shared" ca="1" si="1663"/>
        <v>1</v>
      </c>
      <c r="H204" s="237">
        <f t="shared" ca="1" si="1664"/>
        <v>1</v>
      </c>
      <c r="I204" s="237">
        <f t="shared" ca="1" si="1664"/>
        <v>1</v>
      </c>
      <c r="J204" s="237" t="str">
        <f t="shared" ca="1" si="1664"/>
        <v/>
      </c>
      <c r="K204" s="237">
        <f t="shared" ca="1" si="1664"/>
        <v>2</v>
      </c>
      <c r="L204" s="237">
        <f t="shared" ca="1" si="1664"/>
        <v>2</v>
      </c>
      <c r="M204" s="182">
        <f t="array" aca="1" ref="M204" ca="1">MAX(M$22,MOD(M203+1*AND(N204:$V204=N$22:$V$22),M$23+1))</f>
        <v>2</v>
      </c>
      <c r="N204" s="182">
        <f t="array" aca="1" ref="N204" ca="1">MAX(N$22,MOD(N203+1*AND(O204:$V204=O$22:$V$22),N$23+1))</f>
        <v>3</v>
      </c>
      <c r="O204" s="237">
        <f t="shared" ca="1" si="1672"/>
        <v>1</v>
      </c>
      <c r="P204" s="237">
        <f t="shared" ca="1" si="1666"/>
        <v>1</v>
      </c>
      <c r="Q204" s="29">
        <v>6</v>
      </c>
      <c r="R204" s="29">
        <v>1</v>
      </c>
      <c r="S204" s="29">
        <v>1</v>
      </c>
      <c r="T204" s="29">
        <v>1</v>
      </c>
      <c r="U204" s="218"/>
      <c r="V204" s="218"/>
      <c r="W204" s="182">
        <f t="array" ref="W204">MAX(W$22,MOD(W203+1*AND(R204:$V204=R$22:$V$22),W$23+1))</f>
        <v>0</v>
      </c>
      <c r="X204" s="218"/>
      <c r="Y204" s="218"/>
      <c r="Z204" s="218"/>
      <c r="AA204" s="218"/>
      <c r="AB204" s="218"/>
      <c r="AC204" s="218"/>
      <c r="AD204" s="218"/>
      <c r="AE204" s="218"/>
      <c r="AF204" s="144">
        <f ca="1">INDEX(CHOOSE($N204,DataAutumn!i.AdultDrys,DataWinter!i.AdultDrys,DataSpring!i.AdultDrys),1,$M204)</f>
        <v>3</v>
      </c>
      <c r="AG204" s="5">
        <f t="shared" ca="1" si="1607"/>
        <v>2</v>
      </c>
      <c r="AH204" s="5">
        <f t="shared" ca="1" si="1607"/>
        <v>0</v>
      </c>
      <c r="AI204" s="5">
        <f t="shared" ca="1" si="1608"/>
        <v>1</v>
      </c>
      <c r="AJ204" s="218"/>
      <c r="AK204" s="218"/>
      <c r="AL204" s="366" t="str">
        <f ca="1">TEXT(LEFT(OFFSET(AL204,-1,0),5)+1,"00000")&amp;MID(OFFSET(AL204,-1,0),6,FIND(" ",OFFSET(AL204,-1,0),7)-5)
&amp; $D204           &amp; " Day"&amp;INDEX(i.DOY,$N204,1)              &amp; IF($IG204=0," FWM","")&amp;IF($IG204=1," MWM","")&amp;IF($IG204=5," Mat","")&amp;IF($IH204=TRUE,"&amp;BBT","    ")
&amp;INDEX(DataMaster!$B$98:$B$105,$Q204,0)    &amp; " WP"&amp;TEXT($MC204*100,"000p")           &amp; " MP"&amp;TEXT($MD204*100,"000p")           &amp; " GP"&amp;TEXT($MM204*100,"000p")
&amp; " (F"&amp;3+COUNTIF($CV204:$CY204,TRUE)&amp;3&amp;"N"&amp;$DM204&amp;$DN204&amp;")"</f>
        <v>00006 SE_ashley_lw GSM Day204 MWM    Mutton WP100p MP100p GP100p (F33N11)</v>
      </c>
      <c r="AM204" s="9" t="str">
        <f ca="1">IF(COUNTIF(AL$5:AL204,AL204)=1,"-","Dup")</f>
        <v>-</v>
      </c>
      <c r="AN204" s="9"/>
      <c r="AO204" s="12" t="b">
        <v>1</v>
      </c>
      <c r="AP204" s="12" t="b">
        <v>1</v>
      </c>
      <c r="AQ204" s="12" t="b">
        <v>1</v>
      </c>
      <c r="AR204" s="12" t="b">
        <v>1</v>
      </c>
      <c r="AS204" s="12" t="b">
        <v>1</v>
      </c>
      <c r="AT204" s="12" t="b">
        <v>1</v>
      </c>
      <c r="AU204" s="12" t="b">
        <v>1</v>
      </c>
      <c r="AV204" s="12" t="b">
        <v>1</v>
      </c>
      <c r="AW204" s="9"/>
      <c r="AX204" s="5" t="b">
        <f t="shared" ca="1" si="1609"/>
        <v>1</v>
      </c>
      <c r="AY204" s="5" t="str">
        <f t="shared" ca="1" si="1609"/>
        <v>-</v>
      </c>
      <c r="AZ204" s="5" t="str">
        <f t="shared" ca="1" si="1609"/>
        <v>-</v>
      </c>
      <c r="BA204" s="5" t="str">
        <f t="shared" ca="1" si="1609"/>
        <v>-</v>
      </c>
      <c r="BB204" s="5" t="b">
        <f t="shared" ca="1" si="1609"/>
        <v>0</v>
      </c>
      <c r="BC204" s="144">
        <f t="shared" ca="1" si="1609"/>
        <v>0.25</v>
      </c>
      <c r="BD204" s="19" t="b">
        <f t="shared" ca="1" si="1610"/>
        <v>1</v>
      </c>
      <c r="BE204" s="9"/>
      <c r="BF204" s="5" t="str">
        <f t="shared" ca="1" si="1611"/>
        <v>-</v>
      </c>
      <c r="BG204" s="19" t="str">
        <f t="shared" ca="1" si="1612"/>
        <v>-</v>
      </c>
      <c r="BH204" s="19" t="str">
        <f t="shared" ca="1" si="1612"/>
        <v>-</v>
      </c>
      <c r="BI204" s="19" t="str">
        <f t="shared" ca="1" si="1612"/>
        <v>-</v>
      </c>
      <c r="BJ204" s="5" t="str">
        <f t="shared" ca="1" si="1613"/>
        <v>-</v>
      </c>
      <c r="BK204" s="19" t="str">
        <f t="shared" ca="1" si="1614"/>
        <v>-</v>
      </c>
      <c r="BL204" s="5" t="str">
        <f t="shared" ca="1" si="1615"/>
        <v>-</v>
      </c>
      <c r="BM204" s="19" t="str">
        <f t="shared" ca="1" si="1616"/>
        <v>-</v>
      </c>
      <c r="BN204" s="19" t="str">
        <f t="shared" ca="1" si="1616"/>
        <v>-</v>
      </c>
      <c r="BO204" s="19" t="str">
        <f t="shared" ca="1" si="1616"/>
        <v>-</v>
      </c>
      <c r="BP204" s="5" t="str">
        <f t="shared" ca="1" si="1617"/>
        <v>-</v>
      </c>
      <c r="BQ204" s="9"/>
      <c r="BR204" s="5" t="b">
        <f t="shared" ca="1" si="1618"/>
        <v>0</v>
      </c>
      <c r="BS204" s="5" t="str">
        <f t="shared" ca="1" si="1619"/>
        <v>-</v>
      </c>
      <c r="BT204" s="5" t="str">
        <f t="shared" ca="1" si="1620"/>
        <v>-</v>
      </c>
      <c r="BU204" s="5" t="str">
        <f t="shared" ca="1" si="1620"/>
        <v>-</v>
      </c>
      <c r="BV204" s="5" t="str">
        <f t="shared" ca="1" si="1620"/>
        <v>-</v>
      </c>
      <c r="BW204" s="5" t="str">
        <f t="shared" ca="1" si="1620"/>
        <v>-</v>
      </c>
      <c r="BX204" s="5" t="str">
        <f t="shared" ca="1" si="1620"/>
        <v>-</v>
      </c>
      <c r="BY204" s="5" t="str">
        <f t="shared" ca="1" si="1620"/>
        <v>-</v>
      </c>
      <c r="BZ204" s="5" t="str">
        <f t="shared" ca="1" si="1620"/>
        <v>-</v>
      </c>
      <c r="CA204" s="5" t="str">
        <f t="shared" ca="1" si="1620"/>
        <v>-</v>
      </c>
      <c r="CB204" s="9"/>
      <c r="CC204" s="237" t="b">
        <f t="shared" ca="1" si="1667"/>
        <v>1</v>
      </c>
      <c r="CD204" s="237" t="b">
        <f t="shared" ca="1" si="1667"/>
        <v>1</v>
      </c>
      <c r="CE204" s="237" t="b">
        <f t="shared" ca="1" si="1668"/>
        <v>1</v>
      </c>
      <c r="CF204" s="12">
        <v>203</v>
      </c>
      <c r="CG204" s="144" t="b">
        <f t="shared" ca="1" si="1673"/>
        <v>0</v>
      </c>
      <c r="CH204" s="19" t="str">
        <f t="shared" ca="1" si="1670"/>
        <v>-</v>
      </c>
      <c r="CI204" s="19" t="str">
        <f t="shared" ca="1" si="1670"/>
        <v>-</v>
      </c>
      <c r="CJ204" s="19" t="str">
        <f t="shared" ca="1" si="1670"/>
        <v>-</v>
      </c>
      <c r="CK204" s="19" t="str">
        <f t="shared" ca="1" si="1670"/>
        <v>-</v>
      </c>
      <c r="CL204" s="19">
        <f t="shared" ca="1" si="1670"/>
        <v>1</v>
      </c>
      <c r="CM204" s="19">
        <f t="shared" ca="1" si="1670"/>
        <v>1</v>
      </c>
      <c r="CN204" s="9"/>
      <c r="CO204" s="444">
        <f t="shared" ca="1" si="1622"/>
        <v>652</v>
      </c>
      <c r="CP204" s="444">
        <f t="shared" ca="1" si="1622"/>
        <v>686</v>
      </c>
      <c r="CQ204" s="444">
        <f t="shared" ca="1" si="1622"/>
        <v>721</v>
      </c>
      <c r="CR204" s="152">
        <f t="shared" ca="1" si="1623"/>
        <v>378</v>
      </c>
      <c r="CS204" s="152">
        <f t="shared" ca="1" si="1623"/>
        <v>413</v>
      </c>
      <c r="CT204" s="152">
        <f t="shared" ca="1" si="1623"/>
        <v>448</v>
      </c>
      <c r="CU204" s="19" t="str">
        <f t="shared" ca="1" si="1624"/>
        <v>-</v>
      </c>
      <c r="CV204" s="19" t="str">
        <f t="shared" ca="1" si="1624"/>
        <v>-</v>
      </c>
      <c r="CW204" s="19" t="str">
        <f t="shared" ca="1" si="1624"/>
        <v>-</v>
      </c>
      <c r="CX204" s="19" t="str">
        <f t="shared" ca="1" si="1624"/>
        <v>-</v>
      </c>
      <c r="CY204" s="19" t="str">
        <f t="shared" ca="1" si="1624"/>
        <v>-</v>
      </c>
      <c r="CZ204" s="19" t="b">
        <f t="shared" ca="1" si="1624"/>
        <v>1</v>
      </c>
      <c r="DA204" s="19">
        <f t="shared" ca="1" si="1624"/>
        <v>0</v>
      </c>
      <c r="DB204" s="19">
        <f t="shared" ca="1" si="1624"/>
        <v>0</v>
      </c>
      <c r="DC204" s="19">
        <f t="shared" ca="1" si="1624"/>
        <v>0</v>
      </c>
      <c r="DD204" s="19">
        <f t="shared" ca="1" si="1624"/>
        <v>0</v>
      </c>
      <c r="DE204" s="19">
        <f t="shared" ca="1" si="1624"/>
        <v>0</v>
      </c>
      <c r="DF204" s="19">
        <f t="shared" ca="1" si="1624"/>
        <v>0</v>
      </c>
      <c r="DG204" s="19">
        <f t="shared" ca="1" si="1624"/>
        <v>0</v>
      </c>
      <c r="DH204" s="19">
        <f t="shared" ca="1" si="1624"/>
        <v>0</v>
      </c>
      <c r="DI204" s="19">
        <f t="shared" ca="1" si="1624"/>
        <v>0</v>
      </c>
      <c r="DJ204" s="19">
        <f t="shared" ca="1" si="1624"/>
        <v>0</v>
      </c>
      <c r="DK204" s="19">
        <f t="shared" ca="1" si="1625"/>
        <v>0</v>
      </c>
      <c r="DL204" s="19">
        <f t="shared" ca="1" si="1625"/>
        <v>0</v>
      </c>
      <c r="DM204" s="19">
        <f t="shared" ca="1" si="1625"/>
        <v>1</v>
      </c>
      <c r="DN204" s="19">
        <f t="shared" ca="1" si="1625"/>
        <v>1</v>
      </c>
      <c r="DO204" s="19">
        <f t="shared" ca="1" si="1625"/>
        <v>0</v>
      </c>
      <c r="DP204" s="19" t="str">
        <f t="shared" ca="1" si="1625"/>
        <v>-</v>
      </c>
      <c r="DQ204" s="19" t="str">
        <f t="shared" ca="1" si="1625"/>
        <v>-</v>
      </c>
      <c r="DR204" s="19" t="str">
        <f t="shared" ca="1" si="1625"/>
        <v>-</v>
      </c>
      <c r="DS204" s="19" t="str">
        <f t="shared" ca="1" si="1625"/>
        <v>-</v>
      </c>
      <c r="DT204" s="19" t="str">
        <f t="shared" ca="1" si="1625"/>
        <v>-</v>
      </c>
      <c r="DU204" s="19">
        <f t="shared" ca="1" si="1625"/>
        <v>0</v>
      </c>
      <c r="DV204" s="19" t="str">
        <f t="shared" ca="1" si="1625"/>
        <v>-</v>
      </c>
      <c r="DW204" s="19" t="str">
        <f t="shared" ca="1" si="1625"/>
        <v>-</v>
      </c>
      <c r="DX204" s="19" t="str">
        <f t="shared" ca="1" si="1625"/>
        <v>-</v>
      </c>
      <c r="DY204" s="19" t="str">
        <f t="shared" ca="1" si="1625"/>
        <v>-</v>
      </c>
      <c r="DZ204" s="19" t="str">
        <f t="shared" ca="1" si="1625"/>
        <v>-</v>
      </c>
      <c r="EA204" s="19" t="str">
        <f t="shared" ca="1" si="1625"/>
        <v>-</v>
      </c>
      <c r="EB204" s="19" t="str">
        <f t="shared" ca="1" si="1625"/>
        <v>-</v>
      </c>
      <c r="EC204" s="19" t="str">
        <f t="shared" ca="1" si="1625"/>
        <v>-</v>
      </c>
      <c r="ED204" s="19">
        <f t="shared" ca="1" si="1625"/>
        <v>0</v>
      </c>
      <c r="EE204" s="444">
        <f t="shared" ca="1" si="1626"/>
        <v>0</v>
      </c>
      <c r="EF204" s="444">
        <f t="shared" ca="1" si="1626"/>
        <v>0</v>
      </c>
      <c r="EG204" s="124">
        <f t="shared" ca="1" si="1627"/>
        <v>0</v>
      </c>
      <c r="EH204" s="124">
        <f t="shared" ca="1" si="1627"/>
        <v>0</v>
      </c>
      <c r="EI204" s="124">
        <f t="shared" ca="1" si="1627"/>
        <v>0</v>
      </c>
      <c r="EJ204" s="124">
        <f t="shared" ca="1" si="1627"/>
        <v>0</v>
      </c>
      <c r="EK204" s="124">
        <f t="shared" ca="1" si="1627"/>
        <v>0</v>
      </c>
      <c r="EL204" s="124">
        <f t="shared" ca="1" si="1627"/>
        <v>0</v>
      </c>
      <c r="EM204" s="124">
        <f t="shared" ca="1" si="1627"/>
        <v>0</v>
      </c>
      <c r="EN204" s="124">
        <f t="shared" ca="1" si="1627"/>
        <v>0</v>
      </c>
      <c r="EO204" s="124">
        <f t="shared" ca="1" si="1627"/>
        <v>0</v>
      </c>
      <c r="EP204" s="124">
        <f t="shared" ca="1" si="1627"/>
        <v>0</v>
      </c>
      <c r="EQ204" s="124">
        <f t="shared" ca="1" si="1627"/>
        <v>0</v>
      </c>
      <c r="ER204" s="124">
        <f t="shared" ca="1" si="1627"/>
        <v>0</v>
      </c>
      <c r="ES204" s="124">
        <f t="shared" ca="1" si="1627"/>
        <v>0</v>
      </c>
      <c r="ET204" s="124">
        <f t="shared" ca="1" si="1627"/>
        <v>0</v>
      </c>
      <c r="EU204" s="124">
        <f t="shared" ca="1" si="1627"/>
        <v>0</v>
      </c>
      <c r="EV204" s="124">
        <f t="shared" ca="1" si="1627"/>
        <v>0</v>
      </c>
      <c r="EW204" s="124">
        <f t="shared" ca="1" si="1628"/>
        <v>0</v>
      </c>
      <c r="EX204" s="124">
        <f t="shared" ca="1" si="1628"/>
        <v>0</v>
      </c>
      <c r="EY204" s="554">
        <f t="shared" ca="1" si="1629"/>
        <v>0</v>
      </c>
      <c r="EZ204" s="554">
        <f t="shared" ca="1" si="1629"/>
        <v>0</v>
      </c>
      <c r="FA204" s="554">
        <f t="shared" ca="1" si="1629"/>
        <v>0</v>
      </c>
      <c r="FB204" s="125">
        <f t="shared" ca="1" si="1629"/>
        <v>0</v>
      </c>
      <c r="FC204" s="125">
        <f t="shared" ca="1" si="1629"/>
        <v>0</v>
      </c>
      <c r="FD204" s="125">
        <f t="shared" ca="1" si="1629"/>
        <v>0</v>
      </c>
      <c r="FE204" s="125">
        <f t="shared" ca="1" si="1629"/>
        <v>0</v>
      </c>
      <c r="FF204" s="125">
        <f t="shared" ca="1" si="1629"/>
        <v>0</v>
      </c>
      <c r="FG204" s="125">
        <f t="shared" ca="1" si="1629"/>
        <v>0</v>
      </c>
      <c r="FH204" s="125">
        <f t="shared" ca="1" si="1629"/>
        <v>0</v>
      </c>
      <c r="FI204" s="125">
        <f t="shared" ca="1" si="1629"/>
        <v>0</v>
      </c>
      <c r="FJ204" s="125">
        <f t="shared" ca="1" si="1629"/>
        <v>0</v>
      </c>
      <c r="FK204" s="125">
        <f t="shared" ca="1" si="1629"/>
        <v>0</v>
      </c>
      <c r="FL204" s="125">
        <f t="shared" ca="1" si="1629"/>
        <v>0</v>
      </c>
      <c r="FM204" s="125">
        <f t="shared" ca="1" si="1629"/>
        <v>0</v>
      </c>
      <c r="FN204" s="125">
        <f t="shared" ca="1" si="1629"/>
        <v>0</v>
      </c>
      <c r="FO204" s="124">
        <f t="shared" ca="1" si="1630"/>
        <v>0</v>
      </c>
      <c r="FP204" s="124">
        <f t="shared" ca="1" si="1630"/>
        <v>0</v>
      </c>
      <c r="FQ204" s="124">
        <f t="shared" ca="1" si="1630"/>
        <v>0</v>
      </c>
      <c r="FR204" s="124">
        <f t="shared" ca="1" si="1630"/>
        <v>0</v>
      </c>
      <c r="FS204" s="124">
        <f t="shared" ca="1" si="1630"/>
        <v>0</v>
      </c>
      <c r="FT204" s="124">
        <f t="shared" ca="1" si="1630"/>
        <v>0</v>
      </c>
      <c r="FU204" s="124">
        <f t="shared" ca="1" si="1630"/>
        <v>0</v>
      </c>
      <c r="FV204" s="124">
        <f t="shared" ca="1" si="1630"/>
        <v>0</v>
      </c>
      <c r="FW204" s="124">
        <f t="shared" ca="1" si="1630"/>
        <v>0</v>
      </c>
      <c r="FX204" s="124">
        <f t="shared" ca="1" si="1630"/>
        <v>0</v>
      </c>
      <c r="FY204" s="124">
        <f t="shared" ca="1" si="1630"/>
        <v>0</v>
      </c>
      <c r="FZ204" s="124">
        <f t="shared" ca="1" si="1630"/>
        <v>0</v>
      </c>
      <c r="GA204" s="124">
        <f t="shared" ca="1" si="1630"/>
        <v>0</v>
      </c>
      <c r="GB204" s="124">
        <f t="shared" ca="1" si="1630"/>
        <v>0</v>
      </c>
      <c r="GC204" s="124">
        <f t="shared" ca="1" si="1630"/>
        <v>0</v>
      </c>
      <c r="GD204" s="124">
        <f t="shared" ca="1" si="1630"/>
        <v>0</v>
      </c>
      <c r="GE204" s="124">
        <f t="shared" ca="1" si="1631"/>
        <v>0</v>
      </c>
      <c r="GF204" s="124">
        <f t="shared" ca="1" si="1631"/>
        <v>0</v>
      </c>
      <c r="GG204" s="554">
        <f t="shared" ca="1" si="1632"/>
        <v>0</v>
      </c>
      <c r="GH204" s="554">
        <f t="shared" ca="1" si="1632"/>
        <v>0</v>
      </c>
      <c r="GI204" s="554">
        <f t="shared" ca="1" si="1632"/>
        <v>0</v>
      </c>
      <c r="GJ204" s="125">
        <f t="shared" ca="1" si="1633"/>
        <v>0</v>
      </c>
      <c r="GK204" s="125">
        <f t="shared" ca="1" si="1633"/>
        <v>0</v>
      </c>
      <c r="GL204" s="125">
        <f t="shared" ca="1" si="1633"/>
        <v>0</v>
      </c>
      <c r="GM204" s="125">
        <f t="shared" ca="1" si="1633"/>
        <v>0</v>
      </c>
      <c r="GN204" s="125">
        <f t="shared" ca="1" si="1633"/>
        <v>0</v>
      </c>
      <c r="GO204" s="125">
        <f t="shared" ca="1" si="1633"/>
        <v>0</v>
      </c>
      <c r="GP204" s="125">
        <f t="shared" ca="1" si="1633"/>
        <v>0</v>
      </c>
      <c r="GQ204" s="125">
        <f t="shared" ca="1" si="1633"/>
        <v>0</v>
      </c>
      <c r="GR204" s="125">
        <f t="shared" ca="1" si="1633"/>
        <v>0</v>
      </c>
      <c r="GS204" s="125">
        <f t="shared" ca="1" si="1633"/>
        <v>0</v>
      </c>
      <c r="GT204" s="125">
        <f t="shared" ca="1" si="1633"/>
        <v>0</v>
      </c>
      <c r="GU204" s="125">
        <f t="shared" ca="1" si="1633"/>
        <v>0</v>
      </c>
      <c r="GV204" s="125">
        <f t="shared" ca="1" si="1633"/>
        <v>0</v>
      </c>
      <c r="GW204" s="124">
        <f t="shared" ca="1" si="1634"/>
        <v>0</v>
      </c>
      <c r="GX204" s="124">
        <f t="shared" ca="1" si="1634"/>
        <v>0</v>
      </c>
      <c r="GY204" s="124">
        <f t="shared" ca="1" si="1634"/>
        <v>0</v>
      </c>
      <c r="GZ204" s="124">
        <f t="shared" ca="1" si="1634"/>
        <v>0</v>
      </c>
      <c r="HA204" s="124">
        <f t="shared" ca="1" si="1634"/>
        <v>0</v>
      </c>
      <c r="HB204" s="124">
        <f t="shared" ca="1" si="1634"/>
        <v>0</v>
      </c>
      <c r="HC204" s="124">
        <f t="shared" ca="1" si="1634"/>
        <v>0</v>
      </c>
      <c r="HD204" s="124">
        <f t="shared" ca="1" si="1634"/>
        <v>0</v>
      </c>
      <c r="HE204" s="124">
        <f t="shared" ca="1" si="1634"/>
        <v>0</v>
      </c>
      <c r="HF204" s="124">
        <f t="shared" ca="1" si="1634"/>
        <v>0</v>
      </c>
      <c r="HG204" s="124">
        <f t="shared" ca="1" si="1634"/>
        <v>0</v>
      </c>
      <c r="HH204" s="124">
        <f t="shared" ca="1" si="1634"/>
        <v>0</v>
      </c>
      <c r="HI204" s="124">
        <f t="shared" ca="1" si="1634"/>
        <v>0</v>
      </c>
      <c r="HJ204" s="124">
        <f t="shared" ca="1" si="1634"/>
        <v>0</v>
      </c>
      <c r="HK204" s="124">
        <f t="shared" ca="1" si="1634"/>
        <v>0</v>
      </c>
      <c r="HL204" s="124">
        <f t="shared" ca="1" si="1634"/>
        <v>0</v>
      </c>
      <c r="HM204" s="124">
        <f t="shared" ca="1" si="1635"/>
        <v>0</v>
      </c>
      <c r="HN204" s="124">
        <f t="shared" ca="1" si="1635"/>
        <v>0</v>
      </c>
      <c r="HO204" s="554">
        <f t="shared" ca="1" si="1636"/>
        <v>0</v>
      </c>
      <c r="HP204" s="554">
        <f t="shared" ca="1" si="1636"/>
        <v>0</v>
      </c>
      <c r="HQ204" s="554">
        <f t="shared" ca="1" si="1636"/>
        <v>0</v>
      </c>
      <c r="HR204" s="125">
        <f t="shared" ca="1" si="1637"/>
        <v>0</v>
      </c>
      <c r="HS204" s="125">
        <f t="shared" ca="1" si="1637"/>
        <v>0</v>
      </c>
      <c r="HT204" s="125">
        <f t="shared" ca="1" si="1637"/>
        <v>0</v>
      </c>
      <c r="HU204" s="125">
        <f t="shared" ca="1" si="1637"/>
        <v>0</v>
      </c>
      <c r="HV204" s="125">
        <f t="shared" ca="1" si="1637"/>
        <v>0</v>
      </c>
      <c r="HW204" s="125">
        <f t="shared" ca="1" si="1637"/>
        <v>0</v>
      </c>
      <c r="HX204" s="125">
        <f t="shared" ca="1" si="1637"/>
        <v>0</v>
      </c>
      <c r="HY204" s="125">
        <f t="shared" ca="1" si="1637"/>
        <v>0</v>
      </c>
      <c r="HZ204" s="125">
        <f t="shared" ca="1" si="1637"/>
        <v>0</v>
      </c>
      <c r="IA204" s="125">
        <f t="shared" ca="1" si="1637"/>
        <v>0</v>
      </c>
      <c r="IB204" s="125">
        <f t="shared" ca="1" si="1637"/>
        <v>0</v>
      </c>
      <c r="IC204" s="125">
        <f t="shared" ca="1" si="1637"/>
        <v>0</v>
      </c>
      <c r="ID204" s="125">
        <f t="shared" ca="1" si="1637"/>
        <v>0</v>
      </c>
      <c r="IE204" s="5">
        <f t="shared" ca="1" si="1638"/>
        <v>67</v>
      </c>
      <c r="IF204" s="9"/>
      <c r="IG204" s="5">
        <f t="shared" ca="1" si="1639"/>
        <v>1</v>
      </c>
      <c r="IH204" s="5" t="b">
        <f t="shared" ca="1" si="1639"/>
        <v>0</v>
      </c>
      <c r="II204" s="19">
        <f t="shared" ca="1" si="1640"/>
        <v>0</v>
      </c>
      <c r="IJ204" s="5">
        <f t="shared" ca="1" si="1639"/>
        <v>55</v>
      </c>
      <c r="IK204" s="5" cm="1">
        <f t="array" ref="IK204">INDEX(i.pi_yatf,$X204+1,IK$7)</f>
        <v>1</v>
      </c>
      <c r="IL204" s="19">
        <f t="shared" ca="1" si="1641"/>
        <v>0</v>
      </c>
      <c r="IM204" s="19">
        <f t="shared" ca="1" si="1641"/>
        <v>0</v>
      </c>
      <c r="IN204" s="19">
        <f t="shared" ca="1" si="1641"/>
        <v>0</v>
      </c>
      <c r="IO204" s="19">
        <f t="shared" ca="1" si="1641"/>
        <v>0</v>
      </c>
      <c r="IP204" s="19">
        <f t="shared" ca="1" si="1641"/>
        <v>0</v>
      </c>
      <c r="IQ204" s="19">
        <f t="shared" ca="1" si="1641"/>
        <v>0</v>
      </c>
      <c r="IR204" s="19">
        <f t="shared" ca="1" si="1641"/>
        <v>0</v>
      </c>
      <c r="IS204" s="19">
        <f t="shared" ca="1" si="1641"/>
        <v>0</v>
      </c>
      <c r="IT204" s="19">
        <f t="shared" ca="1" si="1641"/>
        <v>0</v>
      </c>
      <c r="IU204" s="19">
        <f t="shared" ca="1" si="1641"/>
        <v>0</v>
      </c>
      <c r="IV204" s="19">
        <f t="shared" ca="1" si="1641"/>
        <v>0</v>
      </c>
      <c r="IW204" s="19">
        <f t="shared" ca="1" si="1641"/>
        <v>0</v>
      </c>
      <c r="IX204" s="19">
        <f t="shared" ca="1" si="1641"/>
        <v>0</v>
      </c>
      <c r="IY204" s="19">
        <f t="shared" ca="1" si="1641"/>
        <v>0</v>
      </c>
      <c r="IZ204" s="19">
        <f t="shared" ca="1" si="1641"/>
        <v>0</v>
      </c>
      <c r="JA204" s="19">
        <f t="shared" ca="1" si="1641"/>
        <v>0</v>
      </c>
      <c r="JB204" s="19">
        <f t="shared" ca="1" si="1641"/>
        <v>0</v>
      </c>
      <c r="JC204" s="19">
        <f t="shared" ca="1" si="1641"/>
        <v>0</v>
      </c>
      <c r="JD204" s="19">
        <f t="shared" ca="1" si="1641"/>
        <v>0</v>
      </c>
      <c r="JE204" s="19">
        <f t="shared" ca="1" si="1641"/>
        <v>0</v>
      </c>
      <c r="JF204" s="19">
        <f t="shared" ca="1" si="1641"/>
        <v>0</v>
      </c>
      <c r="JG204" s="5">
        <f t="shared" ca="1" si="1642"/>
        <v>1.2500000000000001E-2</v>
      </c>
      <c r="JH204" s="567">
        <f t="shared" ca="1" si="1642"/>
        <v>0</v>
      </c>
      <c r="JI204" s="5">
        <f t="shared" ca="1" si="1642"/>
        <v>6.25E-2</v>
      </c>
      <c r="JJ204" s="5">
        <f t="shared" ca="1" si="1642"/>
        <v>6.25E-2</v>
      </c>
      <c r="JK204" s="5">
        <f t="shared" ca="1" si="1642"/>
        <v>6.25E-2</v>
      </c>
      <c r="JL204" s="19">
        <f t="shared" ca="1" si="1641"/>
        <v>1</v>
      </c>
      <c r="JM204" s="19">
        <f t="shared" ca="1" si="1641"/>
        <v>0</v>
      </c>
      <c r="JN204" s="19">
        <f t="shared" ca="1" si="1641"/>
        <v>1</v>
      </c>
      <c r="JO204" s="9"/>
      <c r="JP204" s="5" t="b">
        <f t="shared" ca="1" si="1643"/>
        <v>0</v>
      </c>
      <c r="JQ204" s="19" t="str">
        <f t="shared" ca="1" si="1644"/>
        <v>-</v>
      </c>
      <c r="JR204" s="19" t="str">
        <f t="shared" ca="1" si="1644"/>
        <v>-</v>
      </c>
      <c r="JS204" s="5" t="b">
        <f t="shared" ca="1" si="1645"/>
        <v>0</v>
      </c>
      <c r="JT204" s="5" t="b">
        <f t="shared" ca="1" si="1645"/>
        <v>0</v>
      </c>
      <c r="JU204" s="5" t="b">
        <f t="shared" ca="1" si="1645"/>
        <v>1</v>
      </c>
      <c r="JV204" s="144">
        <f t="shared" ca="1" si="1646"/>
        <v>1</v>
      </c>
      <c r="JW204" s="144">
        <f t="shared" ca="1" si="1646"/>
        <v>1</v>
      </c>
      <c r="JX204" s="5" t="b">
        <f t="shared" ca="1" si="1647"/>
        <v>0</v>
      </c>
      <c r="JY204" s="5" t="b">
        <f t="shared" ca="1" si="1647"/>
        <v>1</v>
      </c>
      <c r="JZ204" s="5" t="b">
        <f t="shared" ca="1" si="1647"/>
        <v>1</v>
      </c>
      <c r="KA204" s="5" t="b">
        <f t="shared" ca="1" si="1647"/>
        <v>0</v>
      </c>
      <c r="KB204" s="5">
        <f t="shared" ca="1" si="1648"/>
        <v>1</v>
      </c>
      <c r="KC204" s="5">
        <f t="shared" ca="1" si="1648"/>
        <v>0</v>
      </c>
      <c r="KD204" s="5" t="b">
        <f t="shared" ca="1" si="1649"/>
        <v>0</v>
      </c>
      <c r="KE204" s="5" t="str" cm="1">
        <f t="array" aca="1" ref="KE204" ca="1">IF(OR(KF204:KM204&lt;&gt;"-"),TRUE,"-")</f>
        <v>-</v>
      </c>
      <c r="KF204" s="19" t="str">
        <f t="shared" ca="1" si="1650"/>
        <v>-</v>
      </c>
      <c r="KG204" s="19" t="str">
        <f t="shared" ca="1" si="1650"/>
        <v>-</v>
      </c>
      <c r="KH204" s="19" t="str">
        <f t="shared" ca="1" si="1650"/>
        <v>-</v>
      </c>
      <c r="KI204" s="19" t="str">
        <f t="shared" ca="1" si="1650"/>
        <v>-</v>
      </c>
      <c r="KJ204" s="19" t="str">
        <f t="shared" ca="1" si="1650"/>
        <v>-</v>
      </c>
      <c r="KK204" s="19" t="str">
        <f t="shared" ca="1" si="1650"/>
        <v>-</v>
      </c>
      <c r="KL204" s="19" t="str">
        <f t="shared" ca="1" si="1650"/>
        <v>-</v>
      </c>
      <c r="KM204" s="19" t="str">
        <f t="shared" ca="1" si="1650"/>
        <v>-</v>
      </c>
      <c r="KN204" s="5" t="b">
        <f t="array" aca="1" ref="KN204" ca="1">IF(OR(KO204:KU204&lt;&gt;"-"),TRUE,"-")</f>
        <v>1</v>
      </c>
      <c r="KO204" s="19">
        <f t="shared" ca="1" si="1651"/>
        <v>0</v>
      </c>
      <c r="KP204" s="19" t="str">
        <f t="shared" ca="1" si="1651"/>
        <v>-</v>
      </c>
      <c r="KQ204" s="19">
        <f t="shared" ca="1" si="1651"/>
        <v>999999</v>
      </c>
      <c r="KR204" s="19">
        <f t="shared" ca="1" si="1651"/>
        <v>999999</v>
      </c>
      <c r="KS204" s="19">
        <f t="shared" ca="1" si="1651"/>
        <v>999999</v>
      </c>
      <c r="KT204" s="19">
        <f t="shared" ca="1" si="1651"/>
        <v>999999</v>
      </c>
      <c r="KU204" s="19">
        <f t="shared" ca="1" si="1651"/>
        <v>999999</v>
      </c>
      <c r="KV204" s="19" t="str">
        <f t="shared" ca="1" si="1651"/>
        <v>-</v>
      </c>
      <c r="KW204" s="19" t="str">
        <f t="shared" ca="1" si="1651"/>
        <v>-</v>
      </c>
      <c r="KX204" s="19" t="str">
        <f t="shared" ca="1" si="1651"/>
        <v>-</v>
      </c>
      <c r="KY204" s="19" t="b">
        <f t="shared" ca="1" si="1652"/>
        <v>1</v>
      </c>
      <c r="KZ204" s="19">
        <f t="shared" ca="1" si="1652"/>
        <v>0</v>
      </c>
      <c r="LA204" s="5" t="str">
        <f t="shared" ca="1" si="1653"/>
        <v>-</v>
      </c>
      <c r="LB204" s="5" t="str">
        <f t="shared" ca="1" si="1653"/>
        <v>-</v>
      </c>
      <c r="LC204" s="5" t="str">
        <f t="shared" ca="1" si="1653"/>
        <v>-</v>
      </c>
      <c r="LD204" s="5" t="str">
        <f t="shared" ca="1" si="1653"/>
        <v>-</v>
      </c>
      <c r="LE204" s="19" t="str">
        <f t="shared" ca="1" si="1654"/>
        <v>-</v>
      </c>
      <c r="LF204" s="19" t="str">
        <f t="shared" ca="1" si="1654"/>
        <v>-</v>
      </c>
      <c r="LG204" s="19" t="str">
        <f t="shared" ca="1" si="1654"/>
        <v>-</v>
      </c>
      <c r="LH204" s="19" t="str">
        <f t="shared" ca="1" si="1654"/>
        <v>-</v>
      </c>
      <c r="LI204" s="19" t="str">
        <f t="shared" ca="1" si="1654"/>
        <v>-</v>
      </c>
      <c r="LJ204" s="19" t="str">
        <f t="shared" ca="1" si="1654"/>
        <v>-</v>
      </c>
      <c r="LK204" s="19" t="str">
        <f t="shared" ca="1" si="1654"/>
        <v>-</v>
      </c>
      <c r="LL204" s="5" t="str">
        <f t="shared" ca="1" si="1655"/>
        <v>-</v>
      </c>
      <c r="LM204" s="5">
        <f t="shared" ca="1" si="1655"/>
        <v>500</v>
      </c>
      <c r="LN204" s="5">
        <f t="shared" ca="1" si="1655"/>
        <v>500</v>
      </c>
      <c r="LO204" s="5" t="str">
        <f t="shared" ca="1" si="1655"/>
        <v>-</v>
      </c>
      <c r="LP204" s="5" t="str" cm="1">
        <f t="array" ref="LP204">INDEX(i.meatgrid,$Q204,LP$7)</f>
        <v>-</v>
      </c>
      <c r="LQ204" s="5" t="str" cm="1">
        <f t="array" ref="LQ204">INDEX(i.meatgrid,$Q204,LQ$7)</f>
        <v>-</v>
      </c>
      <c r="LR204" s="5" t="str">
        <f t="shared" ca="1" si="1655"/>
        <v>-</v>
      </c>
      <c r="LS204" s="5">
        <f t="shared" ca="1" si="1656"/>
        <v>1</v>
      </c>
      <c r="LT204" s="9"/>
      <c r="LU204" s="19">
        <f t="shared" ca="1" si="1654"/>
        <v>70</v>
      </c>
      <c r="LV204" s="19">
        <f t="shared" ca="1" si="1657"/>
        <v>50</v>
      </c>
      <c r="LW204" s="19">
        <f t="shared" ca="1" si="1657"/>
        <v>80</v>
      </c>
      <c r="LX204" s="19">
        <f t="shared" ca="1" si="1657"/>
        <v>50</v>
      </c>
      <c r="LY204" s="5" t="b" cm="1">
        <f t="array" ref="LY204">INDEX(i.meatgrid,$Q204,LY$7)</f>
        <v>1</v>
      </c>
      <c r="LZ204" s="5" t="b" cm="1">
        <f t="array" ref="LZ204">INDEX(i.meatgrid,$Q204,LZ$7)</f>
        <v>0</v>
      </c>
      <c r="MA204" s="5" t="str" cm="1">
        <f t="array" ref="MA204">INDEX(i.meatgrid,$Q204,MA$7)</f>
        <v>-</v>
      </c>
      <c r="MB204" s="5" t="str" cm="1">
        <f t="array" ref="MB204">INDEX(i.meatgrid,$Q204,MB$7)</f>
        <v>-</v>
      </c>
      <c r="MC204" s="5">
        <f t="shared" si="1658"/>
        <v>1</v>
      </c>
      <c r="MD204" s="5">
        <f t="shared" si="1659"/>
        <v>1</v>
      </c>
      <c r="ME204" s="5" cm="1">
        <f t="array" ref="ME204">INDEX(i.meatgrid,$Q204,ME$7)</f>
        <v>0</v>
      </c>
      <c r="MF204" s="5" cm="1">
        <f t="array" ref="MF204">INDEX(i.meatgrid,$Q204,MF$7)</f>
        <v>0</v>
      </c>
      <c r="MG204" s="5" cm="1">
        <f t="array" ref="MG204">INDEX(i.meatgrid,$Q204,MG$7)</f>
        <v>0</v>
      </c>
      <c r="MH204" s="5" cm="1">
        <f t="array" ref="MH204">INDEX(i.meatgrid,$Q204,MH$7)</f>
        <v>0</v>
      </c>
      <c r="MI204" s="5" cm="1">
        <f t="array" ref="MI204">INDEX(i.meatgrid,$Q204,MI$7)</f>
        <v>0</v>
      </c>
      <c r="MJ204" s="5" cm="1">
        <f t="array" ref="MJ204">INDEX(i.meatgrid,$Q204,MJ$7)</f>
        <v>1</v>
      </c>
      <c r="MK204" s="5" cm="1">
        <f t="array" ref="MK204">INDEX(i.meatgrid,$Q204,MK$7)</f>
        <v>1</v>
      </c>
      <c r="ML204" s="5" cm="1">
        <f t="array" ref="ML204">INDEX(i.meatgrid,$Q204,ML$7)</f>
        <v>1</v>
      </c>
      <c r="MM204" s="5">
        <f t="shared" si="1660"/>
        <v>1</v>
      </c>
      <c r="MN204" s="9"/>
      <c r="MO204" s="19" t="b">
        <f t="shared" ca="1" si="1661"/>
        <v>0</v>
      </c>
      <c r="MP204" s="19" t="b">
        <f t="shared" ca="1" si="1661"/>
        <v>0</v>
      </c>
      <c r="MQ204" s="19">
        <f t="shared" ca="1" si="1661"/>
        <v>1</v>
      </c>
      <c r="MR204" s="19">
        <f t="shared" ca="1" si="1661"/>
        <v>0.75</v>
      </c>
      <c r="MS204" s="19">
        <f t="shared" ca="1" si="1661"/>
        <v>0.75</v>
      </c>
      <c r="MT204" s="19">
        <f t="shared" ca="1" si="1661"/>
        <v>0.8</v>
      </c>
      <c r="MU204" s="19">
        <f t="shared" ca="1" si="1661"/>
        <v>0.82499999999999996</v>
      </c>
      <c r="MV204" s="19">
        <f t="shared" ca="1" si="1661"/>
        <v>0.875</v>
      </c>
      <c r="MW204" s="19">
        <f t="shared" ca="1" si="1661"/>
        <v>0.9</v>
      </c>
      <c r="MX204" s="19">
        <f t="shared" ca="1" si="1661"/>
        <v>1</v>
      </c>
      <c r="MY204" s="19">
        <f t="shared" ca="1" si="1661"/>
        <v>0.875</v>
      </c>
      <c r="MZ204" s="19" t="b">
        <f t="shared" ca="1" si="1661"/>
        <v>1</v>
      </c>
      <c r="NA204" s="19">
        <f t="shared" ca="1" si="1661"/>
        <v>74.989999999999995</v>
      </c>
      <c r="NB204" s="19" t="str">
        <f t="shared" ca="1" si="1661"/>
        <v>-</v>
      </c>
      <c r="NC204" s="19" t="str">
        <f t="shared" ca="1" si="1661"/>
        <v>-</v>
      </c>
      <c r="ND204" s="19" t="str">
        <f t="shared" ca="1" si="1661"/>
        <v>-</v>
      </c>
      <c r="NE204" s="19" t="str">
        <f t="shared" ca="1" si="1662"/>
        <v>-</v>
      </c>
      <c r="NF204" s="19" t="str">
        <f t="shared" ca="1" si="1662"/>
        <v>-</v>
      </c>
      <c r="NG204" s="19" t="str">
        <f t="shared" ca="1" si="1662"/>
        <v>-</v>
      </c>
      <c r="NH204" s="19" t="str">
        <f t="shared" ca="1" si="1662"/>
        <v>-</v>
      </c>
      <c r="NI204" s="19">
        <f t="shared" ca="1" si="1662"/>
        <v>36.99</v>
      </c>
      <c r="NJ204" s="19">
        <f t="shared" ca="1" si="1662"/>
        <v>36.99</v>
      </c>
      <c r="NK204" s="19" t="str">
        <f t="shared" ca="1" si="1662"/>
        <v>-</v>
      </c>
      <c r="NL204" s="19" t="str">
        <f t="shared" ca="1" si="1662"/>
        <v>-</v>
      </c>
      <c r="NM204" s="19" t="str">
        <f t="shared" ca="1" si="1662"/>
        <v>-</v>
      </c>
      <c r="NN204" s="19" t="str">
        <f t="shared" ca="1" si="1662"/>
        <v>-</v>
      </c>
      <c r="NO204" s="19" t="str">
        <f t="shared" ca="1" si="1662"/>
        <v>-</v>
      </c>
      <c r="NP204" s="19">
        <f t="shared" ca="1" si="1662"/>
        <v>49.99</v>
      </c>
      <c r="NQ204" s="19">
        <f t="shared" ca="1" si="1662"/>
        <v>49.99</v>
      </c>
      <c r="NR204" s="19">
        <f t="shared" ca="1" si="1662"/>
        <v>49.99</v>
      </c>
      <c r="NS204" s="19">
        <f t="shared" ca="1" si="1662"/>
        <v>49.99</v>
      </c>
      <c r="NT204" s="19">
        <f t="shared" ca="1" si="1662"/>
        <v>49.99</v>
      </c>
      <c r="NU204" s="19">
        <f t="shared" ca="1" si="1662"/>
        <v>49.99</v>
      </c>
      <c r="NV204" s="19">
        <f t="shared" ca="1" si="1662"/>
        <v>49.99</v>
      </c>
      <c r="NW204" s="19">
        <f t="shared" ca="1" si="1662"/>
        <v>49.99</v>
      </c>
      <c r="NX204" s="19">
        <f t="shared" ca="1" si="1662"/>
        <v>412.99</v>
      </c>
      <c r="NY204" s="19">
        <f t="shared" ca="1" si="1662"/>
        <v>412.99</v>
      </c>
      <c r="NZ204" s="19" t="str">
        <f t="shared" ca="1" si="1662"/>
        <v>-</v>
      </c>
      <c r="OA204" s="19" t="str">
        <f t="shared" ca="1" si="1662"/>
        <v>-</v>
      </c>
      <c r="OB204" s="19" t="str">
        <f t="shared" ca="1" si="1662"/>
        <v>-</v>
      </c>
      <c r="OC204" s="19" t="str">
        <f t="shared" ca="1" si="1662"/>
        <v>-</v>
      </c>
      <c r="OD204" s="19" t="str">
        <f t="shared" ca="1" si="1662"/>
        <v>-</v>
      </c>
      <c r="OE204" s="19">
        <f t="shared" ca="1" si="1662"/>
        <v>6.8900000000000006</v>
      </c>
      <c r="OF204" s="19">
        <f t="shared" ca="1" si="1662"/>
        <v>6.8900000000000006</v>
      </c>
      <c r="OG204" s="19">
        <f t="shared" ca="1" si="1662"/>
        <v>6.8900000000000006</v>
      </c>
      <c r="OH204" s="19">
        <f t="shared" ca="1" si="1662"/>
        <v>6.8900000000000006</v>
      </c>
      <c r="OI204" s="19">
        <f t="shared" ca="1" si="1662"/>
        <v>6.8900000000000006</v>
      </c>
      <c r="OJ204" s="19">
        <f t="shared" ca="1" si="1662"/>
        <v>6.8900000000000006</v>
      </c>
      <c r="OK204" s="19">
        <f t="shared" ca="1" si="1662"/>
        <v>6.8900000000000006</v>
      </c>
      <c r="OL204" s="19">
        <f t="shared" ca="1" si="1662"/>
        <v>6.8900000000000006</v>
      </c>
      <c r="OM204" s="19">
        <f t="shared" ca="1" si="1662"/>
        <v>346.99</v>
      </c>
      <c r="ON204" s="19">
        <f t="shared" ca="1" si="1662"/>
        <v>346.99</v>
      </c>
      <c r="OO204" s="19" t="str">
        <f t="shared" ca="1" si="1662"/>
        <v>-</v>
      </c>
      <c r="OP204" s="19" t="str">
        <f t="shared" ca="1" si="1662"/>
        <v>-</v>
      </c>
      <c r="OQ204" s="19" t="str">
        <f t="shared" ca="1" si="1662"/>
        <v>-</v>
      </c>
      <c r="OR204" s="19" t="str">
        <f t="shared" ca="1" si="1662"/>
        <v>-</v>
      </c>
      <c r="OS204" s="19" t="str">
        <f t="shared" ca="1" si="1662"/>
        <v>-</v>
      </c>
      <c r="OT204" s="19">
        <f t="shared" ca="1" si="1662"/>
        <v>0</v>
      </c>
      <c r="OU204" s="24">
        <v>0</v>
      </c>
    </row>
    <row r="205" spans="1:411" hidden="1" outlineLevel="1">
      <c r="A205" s="21">
        <f t="shared" si="158"/>
        <v>200</v>
      </c>
      <c r="B205" s="21"/>
      <c r="D205" s="14"/>
      <c r="E205" t="b">
        <v>0</v>
      </c>
      <c r="H205" s="21"/>
      <c r="I205" s="21"/>
      <c r="J205" s="21"/>
      <c r="K205" s="21"/>
      <c r="L205" s="21"/>
      <c r="M205" s="21"/>
      <c r="N205" s="21"/>
      <c r="O205" s="21"/>
      <c r="P205" s="21"/>
      <c r="Q205" s="21"/>
      <c r="R205" s="21"/>
      <c r="S205" s="21"/>
      <c r="T205" s="21"/>
      <c r="U205" s="218"/>
      <c r="V205" s="218"/>
      <c r="W205" s="21"/>
      <c r="X205" s="218"/>
      <c r="Y205" s="218"/>
      <c r="Z205" s="218"/>
      <c r="AA205" s="218"/>
      <c r="AB205" s="218"/>
      <c r="AC205" s="218"/>
      <c r="AD205" s="218"/>
      <c r="AE205" s="218"/>
      <c r="AJ205" s="218"/>
      <c r="AK205" s="218"/>
      <c r="AL205" s="234" t="str">
        <f ca="1">"blank "&amp;TEXT(RAND(),"0.000")</f>
        <v>blank 0.742</v>
      </c>
      <c r="AM205" s="9" t="str">
        <f ca="1">IF(COUNTIF(AL$5:AL205,AL205)=1,"-","Dup")</f>
        <v>-</v>
      </c>
      <c r="AN205" s="9"/>
      <c r="AO205" s="14"/>
      <c r="AP205" s="14"/>
      <c r="AQ205" s="14"/>
      <c r="AR205" s="14"/>
      <c r="AS205" s="14"/>
      <c r="AT205" s="14"/>
      <c r="AU205" s="563"/>
      <c r="AV205" s="563"/>
      <c r="AW205" s="9"/>
      <c r="AX205" s="14"/>
      <c r="AY205" s="14"/>
      <c r="AZ205" s="14"/>
      <c r="BA205" s="14"/>
      <c r="BB205" s="14"/>
      <c r="BC205" s="14"/>
      <c r="BD205" s="14"/>
      <c r="BE205" s="9"/>
      <c r="BF205" s="14"/>
      <c r="BG205" s="14"/>
      <c r="BH205" s="14"/>
      <c r="BI205" s="14"/>
      <c r="BJ205" s="14"/>
      <c r="BK205" s="14"/>
      <c r="BL205" s="14"/>
      <c r="BM205" s="14"/>
      <c r="BN205" s="14"/>
      <c r="BO205" s="14"/>
      <c r="BP205" s="14"/>
      <c r="BQ205" s="9"/>
      <c r="BR205" s="14"/>
      <c r="BS205" s="14"/>
      <c r="BT205" s="14"/>
      <c r="BU205" s="14"/>
      <c r="BV205" s="14"/>
      <c r="BW205" s="14"/>
      <c r="BX205" s="14"/>
      <c r="BY205" s="14"/>
      <c r="BZ205" s="14"/>
      <c r="CA205" s="14"/>
      <c r="CB205" s="9"/>
      <c r="CC205" s="14"/>
      <c r="CD205" s="14"/>
      <c r="CE205" s="14"/>
      <c r="CF205" s="14"/>
      <c r="CG205" s="14"/>
      <c r="CH205" s="14"/>
      <c r="CI205" s="14"/>
      <c r="CJ205" s="14"/>
      <c r="CK205" s="14"/>
      <c r="CL205" s="14"/>
      <c r="CM205" s="14"/>
      <c r="CN205" s="9"/>
      <c r="CO205" s="14"/>
      <c r="CP205" s="14"/>
      <c r="CQ205" s="14"/>
      <c r="CR205" s="14"/>
      <c r="CS205" s="14"/>
      <c r="CT205" s="14"/>
      <c r="CU205" s="14"/>
      <c r="CV205" s="14"/>
      <c r="CW205" s="14"/>
      <c r="CX205" s="14"/>
      <c r="CY205" s="14"/>
      <c r="CZ205" s="14"/>
      <c r="DA205" s="14"/>
      <c r="DB205" s="14"/>
      <c r="DC205" s="14"/>
      <c r="DD205" s="14"/>
      <c r="DE205" s="14"/>
      <c r="DF205" s="14"/>
      <c r="DG205" s="14"/>
      <c r="DH205" s="14"/>
      <c r="DI205" s="14"/>
      <c r="DJ205" s="14"/>
      <c r="DK205" s="14"/>
      <c r="DL205" s="14"/>
      <c r="DM205" s="14"/>
      <c r="DN205" s="14"/>
      <c r="DO205" s="14"/>
      <c r="DP205" s="14"/>
      <c r="DQ205" s="14"/>
      <c r="DR205" s="14"/>
      <c r="DS205" s="14"/>
      <c r="DT205" s="14"/>
      <c r="DU205" s="14"/>
      <c r="DV205" s="14"/>
      <c r="DW205" s="14"/>
      <c r="DX205" s="14"/>
      <c r="DY205" s="14"/>
      <c r="DZ205" s="14"/>
      <c r="EA205" s="14"/>
      <c r="EB205" s="14"/>
      <c r="EC205" s="14"/>
      <c r="ED205" s="14"/>
      <c r="EE205" s="14"/>
      <c r="EF205" s="14"/>
      <c r="EG205" s="14"/>
      <c r="EH205" s="14"/>
      <c r="EI205" s="14"/>
      <c r="EJ205" s="14"/>
      <c r="EK205" s="14"/>
      <c r="EL205" s="14"/>
      <c r="EM205" s="14"/>
      <c r="EN205" s="14"/>
      <c r="EO205" s="14"/>
      <c r="EP205" s="14"/>
      <c r="EQ205" s="14"/>
      <c r="ER205" s="14"/>
      <c r="ES205" s="14"/>
      <c r="ET205" s="14"/>
      <c r="EU205" s="14"/>
      <c r="EV205" s="14"/>
      <c r="EW205" s="14"/>
      <c r="EX205" s="14"/>
      <c r="EY205" s="14"/>
      <c r="EZ205" s="14"/>
      <c r="FA205" s="14"/>
      <c r="FB205" s="14"/>
      <c r="FC205" s="14"/>
      <c r="FD205" s="14"/>
      <c r="FE205" s="14"/>
      <c r="FF205" s="14"/>
      <c r="FG205" s="14"/>
      <c r="FH205" s="14"/>
      <c r="FI205" s="14"/>
      <c r="FJ205" s="14"/>
      <c r="FK205" s="14"/>
      <c r="FL205" s="14"/>
      <c r="FM205" s="14"/>
      <c r="FN205" s="14"/>
      <c r="FO205" s="14"/>
      <c r="FP205" s="14"/>
      <c r="FQ205" s="14"/>
      <c r="FR205" s="14"/>
      <c r="FS205" s="14"/>
      <c r="FT205" s="14"/>
      <c r="FU205" s="14"/>
      <c r="FV205" s="14"/>
      <c r="FW205" s="14"/>
      <c r="FX205" s="14"/>
      <c r="FY205" s="14"/>
      <c r="FZ205" s="14"/>
      <c r="GA205" s="14"/>
      <c r="GB205" s="14"/>
      <c r="GC205" s="14"/>
      <c r="GD205" s="14"/>
      <c r="GE205" s="14"/>
      <c r="GF205" s="14"/>
      <c r="GG205" s="14"/>
      <c r="GH205" s="14"/>
      <c r="GI205" s="14"/>
      <c r="GJ205" s="14"/>
      <c r="GK205" s="14"/>
      <c r="GL205" s="14"/>
      <c r="GM205" s="14"/>
      <c r="GN205" s="14"/>
      <c r="GO205" s="14"/>
      <c r="GP205" s="14"/>
      <c r="GQ205" s="14"/>
      <c r="GR205" s="14"/>
      <c r="GS205" s="14"/>
      <c r="GT205" s="14"/>
      <c r="GU205" s="14"/>
      <c r="GV205" s="14"/>
      <c r="GW205" s="14"/>
      <c r="GX205" s="14"/>
      <c r="GY205" s="14"/>
      <c r="GZ205" s="14"/>
      <c r="HA205" s="14"/>
      <c r="HB205" s="14"/>
      <c r="HC205" s="14"/>
      <c r="HD205" s="14"/>
      <c r="HE205" s="14"/>
      <c r="HF205" s="14"/>
      <c r="HG205" s="14"/>
      <c r="HH205" s="14"/>
      <c r="HI205" s="14"/>
      <c r="HJ205" s="14"/>
      <c r="HK205" s="14"/>
      <c r="HL205" s="14"/>
      <c r="HM205" s="14"/>
      <c r="HN205" s="14"/>
      <c r="HO205" s="14"/>
      <c r="HP205" s="14"/>
      <c r="HQ205" s="14"/>
      <c r="HR205" s="14"/>
      <c r="HS205" s="14"/>
      <c r="HT205" s="14"/>
      <c r="HU205" s="14"/>
      <c r="HV205" s="14"/>
      <c r="HW205" s="14"/>
      <c r="HX205" s="14"/>
      <c r="HY205" s="14"/>
      <c r="HZ205" s="14"/>
      <c r="IA205" s="14"/>
      <c r="IB205" s="14"/>
      <c r="IC205" s="14"/>
      <c r="ID205" s="14"/>
      <c r="IE205" s="14"/>
      <c r="IF205" s="9"/>
      <c r="IG205" s="14"/>
      <c r="IH205" s="14"/>
      <c r="II205" s="14"/>
      <c r="IJ205" s="14"/>
      <c r="IK205" s="14"/>
      <c r="IL205" s="14"/>
      <c r="IM205" s="14"/>
      <c r="IN205" s="14"/>
      <c r="IO205" s="14"/>
      <c r="IP205" s="14"/>
      <c r="IQ205" s="14"/>
      <c r="IR205" s="14"/>
      <c r="IS205" s="14"/>
      <c r="IT205" s="14"/>
      <c r="IU205" s="14"/>
      <c r="IV205" s="14"/>
      <c r="IW205" s="14"/>
      <c r="IX205" s="14"/>
      <c r="IY205" s="14"/>
      <c r="IZ205" s="14"/>
      <c r="JA205" s="14"/>
      <c r="JB205" s="14"/>
      <c r="JC205" s="14"/>
      <c r="JD205" s="14"/>
      <c r="JE205" s="14"/>
      <c r="JF205" s="14"/>
      <c r="JG205" s="14"/>
      <c r="JH205" s="14"/>
      <c r="JI205" s="14"/>
      <c r="JJ205" s="14"/>
      <c r="JK205" s="14"/>
      <c r="JL205" s="14"/>
      <c r="JM205" s="14"/>
      <c r="JN205" s="14"/>
      <c r="JO205" s="9"/>
      <c r="JP205" s="14"/>
      <c r="JQ205" s="14"/>
      <c r="JR205" s="14"/>
      <c r="JS205" s="14"/>
      <c r="JT205" s="14"/>
      <c r="JU205" s="14"/>
      <c r="JV205" s="14"/>
      <c r="JW205" s="14"/>
      <c r="JX205" s="14"/>
      <c r="JY205" s="14"/>
      <c r="JZ205" s="14"/>
      <c r="KA205" s="14"/>
      <c r="KB205" s="14"/>
      <c r="KC205" s="14"/>
      <c r="KD205" s="14"/>
      <c r="KE205" s="14"/>
      <c r="KF205" s="14"/>
      <c r="KG205" s="14"/>
      <c r="KH205" s="14"/>
      <c r="KI205" s="14"/>
      <c r="KJ205" s="14"/>
      <c r="KK205" s="14"/>
      <c r="KL205" s="14"/>
      <c r="KM205" s="14"/>
      <c r="KN205" s="14"/>
      <c r="KO205" s="14"/>
      <c r="KP205" s="14"/>
      <c r="KQ205" s="14"/>
      <c r="KR205" s="14"/>
      <c r="KS205" s="14"/>
      <c r="KT205" s="14"/>
      <c r="KU205" s="14"/>
      <c r="KV205" s="14"/>
      <c r="KW205" s="14"/>
      <c r="KX205" s="14"/>
      <c r="KY205" s="14"/>
      <c r="KZ205" s="14"/>
      <c r="LA205" s="14"/>
      <c r="LB205" s="14"/>
      <c r="LC205" s="14"/>
      <c r="LD205" s="14"/>
      <c r="LE205" s="14"/>
      <c r="LF205" s="14"/>
      <c r="LG205" s="14"/>
      <c r="LH205" s="14"/>
      <c r="LI205" s="14"/>
      <c r="LJ205" s="14"/>
      <c r="LK205" s="14"/>
      <c r="LL205" s="14"/>
      <c r="LM205" s="14"/>
      <c r="LN205" s="14"/>
      <c r="LO205" s="14"/>
      <c r="LP205" s="14"/>
      <c r="LQ205" s="14"/>
      <c r="LR205" s="14"/>
      <c r="LS205" s="14"/>
      <c r="LT205" s="9"/>
      <c r="LU205" s="14"/>
      <c r="LV205" s="14"/>
      <c r="LW205" s="14"/>
      <c r="LX205" s="14"/>
      <c r="LY205" s="14"/>
      <c r="LZ205" s="14"/>
      <c r="MA205" s="14"/>
      <c r="MB205" s="14"/>
      <c r="MC205" s="14"/>
      <c r="MD205" s="14"/>
      <c r="ME205" s="14"/>
      <c r="MF205" s="14"/>
      <c r="MG205" s="14"/>
      <c r="MH205" s="14"/>
      <c r="MI205" s="14"/>
      <c r="MJ205" s="14"/>
      <c r="MK205" s="14"/>
      <c r="ML205" s="14"/>
      <c r="MM205" s="14"/>
      <c r="MN205" s="9"/>
      <c r="MO205" s="14"/>
      <c r="MP205" s="14"/>
      <c r="MQ205" s="14"/>
      <c r="MR205" s="14"/>
      <c r="MS205" s="14"/>
      <c r="MT205" s="14"/>
      <c r="MU205" s="14"/>
      <c r="MV205" s="14"/>
      <c r="MW205" s="14"/>
      <c r="MX205" s="14"/>
      <c r="MY205" s="14"/>
      <c r="MZ205" s="14"/>
      <c r="NA205" s="14"/>
      <c r="NB205" s="14"/>
      <c r="NC205" s="14"/>
      <c r="ND205" s="14"/>
      <c r="NE205" s="14"/>
      <c r="NF205" s="14"/>
      <c r="NG205" s="14"/>
      <c r="NH205" s="14"/>
      <c r="NI205" s="14"/>
      <c r="NJ205" s="14"/>
      <c r="NK205" s="14"/>
      <c r="NL205" s="14"/>
      <c r="NM205" s="14"/>
      <c r="NN205" s="14"/>
      <c r="NO205" s="14"/>
      <c r="NP205" s="14"/>
      <c r="NQ205" s="14"/>
      <c r="NR205" s="14"/>
      <c r="NS205" s="14"/>
      <c r="NT205" s="14"/>
      <c r="NU205" s="14"/>
      <c r="NV205" s="14"/>
      <c r="NW205" s="14"/>
      <c r="NX205" s="14"/>
      <c r="NY205" s="14"/>
      <c r="NZ205" s="14"/>
      <c r="OA205" s="14"/>
      <c r="OB205" s="14"/>
      <c r="OC205" s="14"/>
      <c r="OD205" s="14"/>
      <c r="OE205" s="14"/>
      <c r="OF205" s="14"/>
      <c r="OG205" s="14"/>
      <c r="OH205" s="14"/>
      <c r="OI205" s="14"/>
      <c r="OJ205" s="14"/>
      <c r="OK205" s="14"/>
      <c r="OL205" s="14"/>
      <c r="OM205" s="14"/>
      <c r="ON205" s="14"/>
      <c r="OO205" s="14"/>
      <c r="OP205" s="14"/>
      <c r="OQ205" s="14"/>
      <c r="OR205" s="14"/>
      <c r="OS205" s="14"/>
      <c r="OT205" s="14"/>
      <c r="OU205" s="24">
        <v>0</v>
      </c>
    </row>
    <row r="206" spans="1:411">
      <c r="A206" s="21">
        <f>ROW(A206)-5</f>
        <v>201</v>
      </c>
      <c r="B206" s="21"/>
      <c r="D206" s="515"/>
      <c r="E206" t="b">
        <v>0</v>
      </c>
      <c r="G206" s="32" t="s">
        <v>1019</v>
      </c>
      <c r="M206">
        <v>1</v>
      </c>
      <c r="N206">
        <v>1</v>
      </c>
      <c r="O206">
        <v>2</v>
      </c>
      <c r="P206">
        <v>1</v>
      </c>
      <c r="Q206">
        <v>1</v>
      </c>
      <c r="R206">
        <v>1</v>
      </c>
      <c r="S206">
        <v>1</v>
      </c>
      <c r="T206">
        <v>1</v>
      </c>
      <c r="U206" s="218"/>
      <c r="V206" s="218"/>
      <c r="W206">
        <v>0</v>
      </c>
      <c r="X206" s="218"/>
      <c r="Y206" s="218">
        <v>0</v>
      </c>
      <c r="Z206" s="218">
        <v>0</v>
      </c>
      <c r="AA206" s="218">
        <v>0</v>
      </c>
      <c r="AB206" s="218">
        <v>0</v>
      </c>
      <c r="AC206" s="218">
        <v>0</v>
      </c>
      <c r="AD206" s="218">
        <v>0</v>
      </c>
      <c r="AE206" s="218">
        <v>0</v>
      </c>
      <c r="AL206" s="233" t="s">
        <v>848</v>
      </c>
      <c r="AM206" s="9" t="str">
        <f ca="1">IF(COUNTIF(AL$5:AL206,AL206)=1,"-","Dup")</f>
        <v>Dup</v>
      </c>
      <c r="AN206" s="9"/>
      <c r="AO206" s="515"/>
      <c r="AP206" s="515"/>
      <c r="AQ206" s="515"/>
      <c r="AR206" s="515"/>
      <c r="AS206" s="515"/>
      <c r="AT206" s="515"/>
      <c r="AU206" s="563"/>
      <c r="AV206" s="563"/>
      <c r="AW206" s="9"/>
      <c r="AX206" s="515"/>
      <c r="AY206" s="515"/>
      <c r="AZ206" s="515"/>
      <c r="BA206" s="515"/>
      <c r="BB206" s="515"/>
      <c r="BC206" s="515"/>
      <c r="BD206" s="515"/>
      <c r="BE206" s="9"/>
      <c r="BF206" s="515"/>
      <c r="BG206" s="515"/>
      <c r="BH206" s="515"/>
      <c r="BI206" s="515"/>
      <c r="BJ206" s="515"/>
      <c r="BK206" s="515"/>
      <c r="BL206" s="515"/>
      <c r="BM206" s="515"/>
      <c r="BN206" s="515"/>
      <c r="BO206" s="515"/>
      <c r="BP206" s="515"/>
      <c r="BQ206" s="9"/>
      <c r="BR206" s="515"/>
      <c r="BS206" s="515"/>
      <c r="BT206" s="515"/>
      <c r="BU206" s="515"/>
      <c r="BV206" s="515"/>
      <c r="BW206" s="515"/>
      <c r="BX206" s="515"/>
      <c r="BY206" s="515"/>
      <c r="BZ206" s="515"/>
      <c r="CA206" s="515"/>
      <c r="CB206" s="9"/>
      <c r="CC206" s="515"/>
      <c r="CD206" s="515"/>
      <c r="CE206" s="515"/>
      <c r="CF206" s="515"/>
      <c r="CG206" s="515"/>
      <c r="CH206" s="515"/>
      <c r="CI206" s="515"/>
      <c r="CJ206" s="515"/>
      <c r="CK206" s="515"/>
      <c r="CL206" s="515"/>
      <c r="CM206" s="515"/>
      <c r="CN206" s="9"/>
      <c r="CO206" s="515"/>
      <c r="CP206" s="515"/>
      <c r="CQ206" s="515"/>
      <c r="CR206" s="515"/>
      <c r="CS206" s="515"/>
      <c r="CT206" s="515"/>
      <c r="CU206" s="515"/>
      <c r="CV206" s="515"/>
      <c r="CW206" s="515"/>
      <c r="CX206" s="515"/>
      <c r="CY206" s="515"/>
      <c r="CZ206" s="515"/>
      <c r="DA206" s="515"/>
      <c r="DB206" s="515"/>
      <c r="DC206" s="515"/>
      <c r="DD206" s="515"/>
      <c r="DE206" s="515"/>
      <c r="DF206" s="515"/>
      <c r="DG206" s="515"/>
      <c r="DH206" s="515"/>
      <c r="DI206" s="515"/>
      <c r="DJ206" s="515"/>
      <c r="DK206" s="515"/>
      <c r="DL206" s="515"/>
      <c r="DM206" s="515"/>
      <c r="DN206" s="515"/>
      <c r="DO206" s="515"/>
      <c r="DP206" s="515"/>
      <c r="DQ206" s="515"/>
      <c r="DR206" s="515"/>
      <c r="DS206" s="515"/>
      <c r="DT206" s="515"/>
      <c r="DU206" s="515"/>
      <c r="DV206" s="515"/>
      <c r="DW206" s="515"/>
      <c r="DX206" s="515"/>
      <c r="DY206" s="515"/>
      <c r="DZ206" s="515"/>
      <c r="EA206" s="515"/>
      <c r="EB206" s="515"/>
      <c r="EC206" s="515"/>
      <c r="ED206" s="516"/>
      <c r="EE206" s="515"/>
      <c r="EF206" s="515"/>
      <c r="EG206" s="515"/>
      <c r="EH206" s="515"/>
      <c r="EI206" s="515"/>
      <c r="EJ206" s="515"/>
      <c r="EK206" s="515"/>
      <c r="EL206" s="515"/>
      <c r="EM206" s="515"/>
      <c r="EN206" s="515"/>
      <c r="EO206" s="515"/>
      <c r="EP206" s="515"/>
      <c r="EQ206" s="515"/>
      <c r="ER206" s="515"/>
      <c r="ES206" s="515"/>
      <c r="ET206" s="515"/>
      <c r="EU206" s="515"/>
      <c r="EV206" s="515"/>
      <c r="EW206" s="515"/>
      <c r="EX206" s="515"/>
      <c r="EY206" s="515"/>
      <c r="EZ206" s="515"/>
      <c r="FA206" s="515"/>
      <c r="FB206" s="515"/>
      <c r="FC206" s="515"/>
      <c r="FD206" s="515"/>
      <c r="FE206" s="515"/>
      <c r="FF206" s="515"/>
      <c r="FG206" s="515"/>
      <c r="FH206" s="515"/>
      <c r="FI206" s="515"/>
      <c r="FJ206" s="515"/>
      <c r="FK206" s="515"/>
      <c r="FL206" s="515"/>
      <c r="FM206" s="515"/>
      <c r="FN206" s="515"/>
      <c r="FO206" s="515"/>
      <c r="FP206" s="515"/>
      <c r="FQ206" s="515"/>
      <c r="FR206" s="515"/>
      <c r="FS206" s="515"/>
      <c r="FT206" s="515"/>
      <c r="FU206" s="515"/>
      <c r="FV206" s="515"/>
      <c r="FW206" s="515"/>
      <c r="FX206" s="515"/>
      <c r="FY206" s="515"/>
      <c r="FZ206" s="515"/>
      <c r="GA206" s="515"/>
      <c r="GB206" s="515"/>
      <c r="GC206" s="515"/>
      <c r="GD206" s="515"/>
      <c r="GE206" s="515"/>
      <c r="GF206" s="515"/>
      <c r="GG206" s="515"/>
      <c r="GH206" s="515"/>
      <c r="GI206" s="515"/>
      <c r="GJ206" s="515"/>
      <c r="GK206" s="515"/>
      <c r="GL206" s="515"/>
      <c r="GM206" s="515"/>
      <c r="GN206" s="515"/>
      <c r="GO206" s="515"/>
      <c r="GP206" s="515"/>
      <c r="GQ206" s="515"/>
      <c r="GR206" s="515"/>
      <c r="GS206" s="515"/>
      <c r="GT206" s="515"/>
      <c r="GU206" s="515"/>
      <c r="GV206" s="515"/>
      <c r="GW206" s="515"/>
      <c r="GX206" s="515"/>
      <c r="GY206" s="515"/>
      <c r="GZ206" s="515"/>
      <c r="HA206" s="515"/>
      <c r="HB206" s="515"/>
      <c r="HC206" s="515"/>
      <c r="HD206" s="515"/>
      <c r="HE206" s="515"/>
      <c r="HF206" s="515"/>
      <c r="HG206" s="515"/>
      <c r="HH206" s="515"/>
      <c r="HI206" s="515"/>
      <c r="HJ206" s="515"/>
      <c r="HK206" s="515"/>
      <c r="HL206" s="515"/>
      <c r="HM206" s="515"/>
      <c r="HN206" s="515"/>
      <c r="HO206" s="515"/>
      <c r="HP206" s="515"/>
      <c r="HQ206" s="515"/>
      <c r="HR206" s="515"/>
      <c r="HS206" s="515"/>
      <c r="HT206" s="515"/>
      <c r="HU206" s="515"/>
      <c r="HV206" s="515"/>
      <c r="HW206" s="515"/>
      <c r="HX206" s="515"/>
      <c r="HY206" s="515"/>
      <c r="HZ206" s="515"/>
      <c r="IA206" s="515"/>
      <c r="IB206" s="515"/>
      <c r="IC206" s="515"/>
      <c r="ID206" s="515"/>
      <c r="IE206" s="515"/>
      <c r="IF206" s="9"/>
      <c r="IG206" s="515"/>
      <c r="IH206" s="515"/>
      <c r="II206" s="515"/>
      <c r="IJ206" s="515"/>
      <c r="IK206" s="515"/>
      <c r="IL206" s="515"/>
      <c r="IM206" s="515"/>
      <c r="IN206" s="515"/>
      <c r="IO206" s="515"/>
      <c r="IP206" s="515"/>
      <c r="IQ206" s="515"/>
      <c r="IR206" s="515"/>
      <c r="IS206" s="515"/>
      <c r="IT206" s="515"/>
      <c r="IU206" s="515"/>
      <c r="IV206" s="515"/>
      <c r="IW206" s="515"/>
      <c r="IX206" s="515"/>
      <c r="IY206" s="515"/>
      <c r="IZ206" s="515"/>
      <c r="JA206" s="515"/>
      <c r="JB206" s="515"/>
      <c r="JC206" s="515"/>
      <c r="JD206" s="515"/>
      <c r="JE206" s="515"/>
      <c r="JF206" s="515"/>
      <c r="JG206" s="515"/>
      <c r="JH206" s="515"/>
      <c r="JI206" s="515"/>
      <c r="JJ206" s="515"/>
      <c r="JK206" s="515"/>
      <c r="JL206" s="515"/>
      <c r="JM206" s="515"/>
      <c r="JN206" s="515"/>
      <c r="JO206" s="9"/>
      <c r="JP206" s="515"/>
      <c r="JQ206" s="515"/>
      <c r="JR206" s="515"/>
      <c r="JS206" s="515"/>
      <c r="JT206" s="515"/>
      <c r="JU206" s="515"/>
      <c r="JV206" s="515"/>
      <c r="JW206" s="515"/>
      <c r="JX206" s="515"/>
      <c r="JY206" s="515"/>
      <c r="JZ206" s="515"/>
      <c r="KA206" s="515"/>
      <c r="KB206" s="515"/>
      <c r="KC206" s="515"/>
      <c r="KD206" s="515"/>
      <c r="KE206" s="515"/>
      <c r="KF206" s="515"/>
      <c r="KG206" s="515"/>
      <c r="KH206" s="515"/>
      <c r="KI206" s="515"/>
      <c r="KJ206" s="515"/>
      <c r="KK206" s="515"/>
      <c r="KL206" s="515"/>
      <c r="KM206" s="515"/>
      <c r="KN206" s="515"/>
      <c r="KO206" s="515"/>
      <c r="KP206" s="515"/>
      <c r="KQ206" s="515"/>
      <c r="KR206" s="515"/>
      <c r="KS206" s="515"/>
      <c r="KT206" s="515"/>
      <c r="KU206" s="515"/>
      <c r="KV206" s="515"/>
      <c r="KW206" s="515"/>
      <c r="KX206" s="515"/>
      <c r="KY206" s="515"/>
      <c r="KZ206" s="515"/>
      <c r="LA206" s="515"/>
      <c r="LB206" s="515"/>
      <c r="LC206" s="515"/>
      <c r="LD206" s="515"/>
      <c r="LE206" s="515"/>
      <c r="LF206" s="515"/>
      <c r="LG206" s="515"/>
      <c r="LH206" s="515"/>
      <c r="LI206" s="515"/>
      <c r="LJ206" s="515"/>
      <c r="LK206" s="515"/>
      <c r="LL206" s="515"/>
      <c r="LM206" s="515"/>
      <c r="LN206" s="515"/>
      <c r="LO206" s="515"/>
      <c r="LP206" s="515"/>
      <c r="LQ206" s="515"/>
      <c r="LR206" s="515"/>
      <c r="LS206" s="515"/>
      <c r="LT206" s="9"/>
      <c r="LU206" s="515"/>
      <c r="LV206" s="515"/>
      <c r="LW206" s="515"/>
      <c r="LX206" s="515"/>
      <c r="LY206" s="515"/>
      <c r="LZ206" s="515"/>
      <c r="MA206" s="515"/>
      <c r="MB206" s="515"/>
      <c r="MC206" s="515"/>
      <c r="MD206" s="515"/>
      <c r="ME206" s="515"/>
      <c r="MF206" s="515"/>
      <c r="MG206" s="515"/>
      <c r="MH206" s="515"/>
      <c r="MI206" s="515"/>
      <c r="MJ206" s="515"/>
      <c r="MK206" s="515"/>
      <c r="ML206" s="515"/>
      <c r="MM206" s="515"/>
      <c r="MN206" s="9"/>
      <c r="MO206" s="515"/>
      <c r="MP206" s="515"/>
      <c r="MQ206" s="515"/>
      <c r="MR206" s="515"/>
      <c r="MS206" s="515"/>
      <c r="MT206" s="515"/>
      <c r="MU206" s="515"/>
      <c r="MV206" s="515"/>
      <c r="MW206" s="515"/>
      <c r="MX206" s="515"/>
      <c r="MY206" s="515"/>
      <c r="MZ206" s="515"/>
      <c r="NA206" s="515"/>
      <c r="NB206" s="515"/>
      <c r="NC206" s="515"/>
      <c r="ND206" s="515"/>
      <c r="NE206" s="515"/>
      <c r="NF206" s="515"/>
      <c r="NG206" s="515"/>
      <c r="NH206" s="515"/>
      <c r="NI206" s="515"/>
      <c r="NJ206" s="515"/>
      <c r="NK206" s="515"/>
      <c r="NL206" s="515"/>
      <c r="NM206" s="515"/>
      <c r="NN206" s="515"/>
      <c r="NO206" s="515"/>
      <c r="NP206" s="515"/>
      <c r="NQ206" s="515"/>
      <c r="NR206" s="515"/>
      <c r="NS206" s="515"/>
      <c r="NT206" s="515"/>
      <c r="NU206" s="515"/>
      <c r="NV206" s="515"/>
      <c r="NW206" s="515"/>
      <c r="NX206" s="515"/>
      <c r="NY206" s="515"/>
      <c r="NZ206" s="515"/>
      <c r="OA206" s="515"/>
      <c r="OB206" s="515"/>
      <c r="OC206" s="515"/>
      <c r="OD206" s="515"/>
      <c r="OE206" s="515"/>
      <c r="OF206" s="515"/>
      <c r="OG206" s="515"/>
      <c r="OH206" s="515"/>
      <c r="OI206" s="515"/>
      <c r="OJ206" s="515"/>
      <c r="OK206" s="515"/>
      <c r="OL206" s="515"/>
      <c r="OM206" s="515"/>
      <c r="ON206" s="515"/>
      <c r="OO206" s="515"/>
      <c r="OP206" s="515"/>
      <c r="OQ206" s="515"/>
      <c r="OR206" s="515"/>
      <c r="OS206" s="515"/>
      <c r="OT206" s="515"/>
      <c r="OU206" s="24">
        <v>0</v>
      </c>
    </row>
    <row r="207" spans="1:411" outlineLevel="1">
      <c r="A207" s="21">
        <f>ROW(A207)-5</f>
        <v>202</v>
      </c>
      <c r="B207" s="21"/>
      <c r="D207" s="14"/>
      <c r="E207" t="b">
        <v>0</v>
      </c>
      <c r="G207" s="32" t="s">
        <v>1020</v>
      </c>
      <c r="M207">
        <v>4</v>
      </c>
      <c r="N207">
        <v>3</v>
      </c>
      <c r="O207">
        <v>2</v>
      </c>
      <c r="P207">
        <v>3</v>
      </c>
      <c r="Q207">
        <v>4</v>
      </c>
      <c r="R207">
        <v>3</v>
      </c>
      <c r="S207">
        <v>4</v>
      </c>
      <c r="T207">
        <v>4</v>
      </c>
      <c r="U207" s="218"/>
      <c r="V207" s="218"/>
      <c r="W207">
        <v>0</v>
      </c>
      <c r="X207" s="218"/>
      <c r="Y207" s="218">
        <v>0</v>
      </c>
      <c r="Z207" s="218">
        <v>0</v>
      </c>
      <c r="AA207" s="218">
        <v>0</v>
      </c>
      <c r="AB207" s="218">
        <v>3</v>
      </c>
      <c r="AC207" s="218">
        <v>5</v>
      </c>
      <c r="AD207" s="218">
        <v>5</v>
      </c>
      <c r="AE207" s="218">
        <v>5</v>
      </c>
      <c r="AL207" s="559" t="s">
        <v>1854</v>
      </c>
      <c r="AM207" s="9" t="str">
        <f ca="1">IF(COUNTIF(AL$5:AL207,AL207)=1,"-","Dup")</f>
        <v>-</v>
      </c>
      <c r="AN207" s="9"/>
      <c r="AO207" s="14"/>
      <c r="AP207" s="14"/>
      <c r="AQ207" s="14"/>
      <c r="AR207" s="14"/>
      <c r="AS207" s="14"/>
      <c r="AT207" s="14"/>
      <c r="AU207" s="563"/>
      <c r="AV207" s="563"/>
      <c r="AW207" s="9"/>
      <c r="AX207" s="14"/>
      <c r="AY207" s="14"/>
      <c r="AZ207" s="14"/>
      <c r="BA207" s="14"/>
      <c r="BB207" s="14"/>
      <c r="BC207" s="14"/>
      <c r="BD207" s="14"/>
      <c r="BE207" s="9"/>
      <c r="BF207" s="14"/>
      <c r="BG207" s="14"/>
      <c r="BH207" s="14"/>
      <c r="BI207" s="14"/>
      <c r="BJ207" s="14"/>
      <c r="BK207" s="14"/>
      <c r="BL207" s="14"/>
      <c r="BM207" s="14"/>
      <c r="BN207" s="14"/>
      <c r="BO207" s="14"/>
      <c r="BP207" s="14"/>
      <c r="BQ207" s="9"/>
      <c r="BR207" s="14"/>
      <c r="BS207" s="14"/>
      <c r="BT207" s="14"/>
      <c r="BU207" s="14"/>
      <c r="BV207" s="14"/>
      <c r="BW207" s="14"/>
      <c r="BX207" s="14"/>
      <c r="BY207" s="14"/>
      <c r="BZ207" s="14"/>
      <c r="CA207" s="14"/>
      <c r="CB207" s="9"/>
      <c r="CC207" s="14"/>
      <c r="CD207" s="14"/>
      <c r="CE207" s="14"/>
      <c r="CF207" s="14"/>
      <c r="CG207" s="14"/>
      <c r="CH207" s="153"/>
      <c r="CI207" s="14"/>
      <c r="CJ207" s="14"/>
      <c r="CK207" s="14"/>
      <c r="CL207" s="14"/>
      <c r="CM207" s="14"/>
      <c r="CN207" s="9"/>
      <c r="CO207" s="14"/>
      <c r="CP207" s="14"/>
      <c r="CQ207" s="14"/>
      <c r="CR207" s="14"/>
      <c r="CS207" s="14"/>
      <c r="CT207" s="14"/>
      <c r="CU207" s="14"/>
      <c r="CV207" s="14"/>
      <c r="CW207" s="14"/>
      <c r="CX207" s="14"/>
      <c r="CY207" s="14"/>
      <c r="CZ207" s="14"/>
      <c r="DA207" s="14"/>
      <c r="DB207" s="14"/>
      <c r="DC207" s="14"/>
      <c r="DD207" s="14"/>
      <c r="DE207" s="14"/>
      <c r="DF207" s="14"/>
      <c r="DG207" s="14"/>
      <c r="DH207" s="14"/>
      <c r="DI207" s="14"/>
      <c r="DJ207" s="14"/>
      <c r="DK207" s="14"/>
      <c r="DL207" s="14"/>
      <c r="DM207" s="14"/>
      <c r="DN207" s="14"/>
      <c r="DO207" s="14"/>
      <c r="DP207" s="14"/>
      <c r="DQ207" s="14"/>
      <c r="DR207" s="14"/>
      <c r="DS207" s="14"/>
      <c r="DT207" s="14"/>
      <c r="DU207" s="14"/>
      <c r="DV207" s="14"/>
      <c r="DW207" s="14"/>
      <c r="DX207" s="14"/>
      <c r="DY207" s="14"/>
      <c r="DZ207" s="14"/>
      <c r="EA207" s="14"/>
      <c r="EB207" s="14"/>
      <c r="EC207" s="14"/>
      <c r="ED207" s="322"/>
      <c r="EE207" s="14"/>
      <c r="EF207" s="14"/>
      <c r="EG207" s="14"/>
      <c r="EH207" s="14"/>
      <c r="EI207" s="14"/>
      <c r="EJ207" s="14"/>
      <c r="EK207" s="14"/>
      <c r="EL207" s="14"/>
      <c r="EM207" s="14"/>
      <c r="EN207" s="14"/>
      <c r="EO207" s="14"/>
      <c r="EP207" s="14"/>
      <c r="EQ207" s="14"/>
      <c r="ER207" s="14"/>
      <c r="ES207" s="14"/>
      <c r="ET207" s="14"/>
      <c r="EU207" s="14"/>
      <c r="EV207" s="14"/>
      <c r="EW207" s="14"/>
      <c r="EX207" s="14"/>
      <c r="EY207" s="14"/>
      <c r="EZ207" s="14"/>
      <c r="FA207" s="14"/>
      <c r="FB207" s="14"/>
      <c r="FC207" s="14"/>
      <c r="FD207" s="14"/>
      <c r="FE207" s="14"/>
      <c r="FF207" s="14"/>
      <c r="FG207" s="14"/>
      <c r="FH207" s="14"/>
      <c r="FI207" s="14"/>
      <c r="FJ207" s="14"/>
      <c r="FK207" s="14"/>
      <c r="FL207" s="14"/>
      <c r="FM207" s="14"/>
      <c r="FN207" s="14"/>
      <c r="FO207" s="14"/>
      <c r="FP207" s="14"/>
      <c r="FQ207" s="14"/>
      <c r="FR207" s="14"/>
      <c r="FS207" s="14"/>
      <c r="FT207" s="14"/>
      <c r="FU207" s="14"/>
      <c r="FV207" s="14"/>
      <c r="FW207" s="14"/>
      <c r="FX207" s="14"/>
      <c r="FY207" s="14"/>
      <c r="FZ207" s="14"/>
      <c r="GA207" s="14"/>
      <c r="GB207" s="14"/>
      <c r="GC207" s="14"/>
      <c r="GD207" s="14"/>
      <c r="GE207" s="14"/>
      <c r="GF207" s="14"/>
      <c r="GG207" s="14"/>
      <c r="GH207" s="14"/>
      <c r="GI207" s="14"/>
      <c r="GJ207" s="14"/>
      <c r="GK207" s="14"/>
      <c r="GL207" s="14"/>
      <c r="GM207" s="14"/>
      <c r="GN207" s="14"/>
      <c r="GO207" s="14"/>
      <c r="GP207" s="14"/>
      <c r="GQ207" s="14"/>
      <c r="GR207" s="14"/>
      <c r="GS207" s="14"/>
      <c r="GT207" s="14"/>
      <c r="GU207" s="14"/>
      <c r="GV207" s="14"/>
      <c r="GW207" s="14"/>
      <c r="GX207" s="14"/>
      <c r="GY207" s="14"/>
      <c r="GZ207" s="14"/>
      <c r="HA207" s="14"/>
      <c r="HB207" s="14"/>
      <c r="HC207" s="14"/>
      <c r="HD207" s="14"/>
      <c r="HE207" s="14"/>
      <c r="HF207" s="14"/>
      <c r="HG207" s="14"/>
      <c r="HH207" s="14"/>
      <c r="HI207" s="14"/>
      <c r="HJ207" s="14"/>
      <c r="HK207" s="14"/>
      <c r="HL207" s="14"/>
      <c r="HM207" s="14"/>
      <c r="HN207" s="14"/>
      <c r="HO207" s="14"/>
      <c r="HP207" s="14"/>
      <c r="HQ207" s="14"/>
      <c r="HR207" s="14"/>
      <c r="HS207" s="14"/>
      <c r="HT207" s="14"/>
      <c r="HU207" s="14"/>
      <c r="HV207" s="14"/>
      <c r="HW207" s="14"/>
      <c r="HX207" s="14"/>
      <c r="HY207" s="14"/>
      <c r="HZ207" s="14"/>
      <c r="IA207" s="14"/>
      <c r="IB207" s="14"/>
      <c r="IC207" s="14"/>
      <c r="ID207" s="14"/>
      <c r="IE207" s="14"/>
      <c r="IF207" s="9"/>
      <c r="IG207" s="14"/>
      <c r="IH207" s="14"/>
      <c r="II207" s="14"/>
      <c r="IJ207" s="14"/>
      <c r="IK207" s="14"/>
      <c r="IL207" s="14"/>
      <c r="IM207" s="14"/>
      <c r="IN207" s="14"/>
      <c r="IO207" s="14"/>
      <c r="IP207" s="14"/>
      <c r="IQ207" s="14"/>
      <c r="IR207" s="14"/>
      <c r="IS207" s="14"/>
      <c r="IT207" s="14"/>
      <c r="IU207" s="14"/>
      <c r="IV207" s="14"/>
      <c r="IW207" s="14"/>
      <c r="IX207" s="14"/>
      <c r="IY207" s="14"/>
      <c r="IZ207" s="14"/>
      <c r="JA207" s="14"/>
      <c r="JB207" s="14"/>
      <c r="JC207" s="14"/>
      <c r="JD207" s="14"/>
      <c r="JE207" s="14"/>
      <c r="JF207" s="14"/>
      <c r="JG207" s="14"/>
      <c r="JH207" s="14"/>
      <c r="JI207" s="14"/>
      <c r="JJ207" s="14"/>
      <c r="JK207" s="14"/>
      <c r="JL207" s="14"/>
      <c r="JM207" s="14"/>
      <c r="JN207" s="14"/>
      <c r="JO207" s="9"/>
      <c r="JP207" s="14"/>
      <c r="JQ207" s="14"/>
      <c r="JR207" s="14"/>
      <c r="JS207" s="14"/>
      <c r="JT207" s="14"/>
      <c r="JU207" s="14"/>
      <c r="JV207" s="14"/>
      <c r="JW207" s="14"/>
      <c r="JX207" s="14"/>
      <c r="JY207" s="14"/>
      <c r="JZ207" s="14"/>
      <c r="KA207" s="14"/>
      <c r="KB207" s="14"/>
      <c r="KC207" s="14"/>
      <c r="KD207" s="14"/>
      <c r="KE207" s="14"/>
      <c r="KF207" s="14"/>
      <c r="KG207" s="14"/>
      <c r="KH207" s="14"/>
      <c r="KI207" s="14"/>
      <c r="KJ207" s="14"/>
      <c r="KK207" s="14"/>
      <c r="KL207" s="14"/>
      <c r="KM207" s="14"/>
      <c r="KN207" s="14"/>
      <c r="KO207" s="14"/>
      <c r="KP207" s="14"/>
      <c r="KQ207" s="14"/>
      <c r="KR207" s="14"/>
      <c r="KS207" s="14"/>
      <c r="KT207" s="14"/>
      <c r="KU207" s="14"/>
      <c r="KV207" s="14"/>
      <c r="KW207" s="14"/>
      <c r="KX207" s="14"/>
      <c r="KY207" s="14"/>
      <c r="KZ207" s="14"/>
      <c r="LA207" s="14"/>
      <c r="LB207" s="14"/>
      <c r="LC207" s="14"/>
      <c r="LD207" s="14"/>
      <c r="LE207" s="14"/>
      <c r="LF207" s="14"/>
      <c r="LG207" s="14"/>
      <c r="LH207" s="14"/>
      <c r="LI207" s="14"/>
      <c r="LJ207" s="14"/>
      <c r="LK207" s="14"/>
      <c r="LL207" s="14"/>
      <c r="LM207" s="14"/>
      <c r="LN207" s="14"/>
      <c r="LO207" s="14"/>
      <c r="LP207" s="14"/>
      <c r="LQ207" s="14"/>
      <c r="LR207" s="14"/>
      <c r="LS207" s="14"/>
      <c r="LT207" s="9"/>
      <c r="LU207" s="14"/>
      <c r="LV207" s="14"/>
      <c r="LW207" s="14"/>
      <c r="LX207" s="14"/>
      <c r="LY207" s="14"/>
      <c r="LZ207" s="14"/>
      <c r="MA207" s="14"/>
      <c r="MB207" s="14"/>
      <c r="MC207" s="14"/>
      <c r="MD207" s="14"/>
      <c r="ME207" s="14"/>
      <c r="MF207" s="14"/>
      <c r="MG207" s="14"/>
      <c r="MH207" s="14"/>
      <c r="MI207" s="14"/>
      <c r="MJ207" s="14"/>
      <c r="MK207" s="14"/>
      <c r="ML207" s="14"/>
      <c r="MM207" s="14"/>
      <c r="MN207" s="9"/>
      <c r="MO207" s="14"/>
      <c r="MP207" s="14"/>
      <c r="MQ207" s="14"/>
      <c r="MR207" s="14"/>
      <c r="MS207" s="14"/>
      <c r="MT207" s="14"/>
      <c r="MU207" s="14"/>
      <c r="MV207" s="14"/>
      <c r="MW207" s="14"/>
      <c r="MX207" s="14"/>
      <c r="MY207" s="14"/>
      <c r="MZ207" s="14"/>
      <c r="NA207" s="14"/>
      <c r="NB207" s="14"/>
      <c r="NC207" s="14"/>
      <c r="ND207" s="14"/>
      <c r="NE207" s="14"/>
      <c r="NF207" s="14"/>
      <c r="NG207" s="14"/>
      <c r="NH207" s="14"/>
      <c r="NI207" s="14"/>
      <c r="NJ207" s="14"/>
      <c r="NK207" s="14"/>
      <c r="NL207" s="14"/>
      <c r="NM207" s="14"/>
      <c r="NN207" s="14"/>
      <c r="NO207" s="14"/>
      <c r="NP207" s="14"/>
      <c r="NQ207" s="14"/>
      <c r="NR207" s="14"/>
      <c r="NS207" s="14"/>
      <c r="NT207" s="14"/>
      <c r="NU207" s="14"/>
      <c r="NV207" s="14"/>
      <c r="NW207" s="14"/>
      <c r="NX207" s="14"/>
      <c r="NY207" s="14"/>
      <c r="NZ207" s="14"/>
      <c r="OA207" s="14"/>
      <c r="OB207" s="14"/>
      <c r="OC207" s="14"/>
      <c r="OD207" s="14"/>
      <c r="OE207" s="14"/>
      <c r="OF207" s="14"/>
      <c r="OG207" s="14"/>
      <c r="OH207" s="14"/>
      <c r="OI207" s="14"/>
      <c r="OJ207" s="14"/>
      <c r="OK207" s="14"/>
      <c r="OL207" s="14"/>
      <c r="OM207" s="14"/>
      <c r="ON207" s="14"/>
      <c r="OO207" s="14"/>
      <c r="OP207" s="14"/>
      <c r="OQ207" s="14"/>
      <c r="OR207" s="14"/>
      <c r="OS207" s="14"/>
      <c r="OT207" s="14"/>
      <c r="OU207" s="24">
        <v>0</v>
      </c>
    </row>
    <row r="208" spans="1:411" outlineLevel="1">
      <c r="A208" s="21">
        <f t="shared" si="158"/>
        <v>203</v>
      </c>
      <c r="B208" s="21">
        <f>$A$14</f>
        <v>9</v>
      </c>
      <c r="C208">
        <v>112</v>
      </c>
      <c r="D208" s="144" t="str">
        <f t="shared" ref="D208:D239" si="1675">INDEX(i.Region_Desc,$K208,1)</f>
        <v>GSM</v>
      </c>
      <c r="E208" t="b">
        <v>0</v>
      </c>
      <c r="F208" t="b">
        <v>0</v>
      </c>
      <c r="G208" t="b">
        <f>E208</f>
        <v>0</v>
      </c>
      <c r="H208" s="29">
        <v>2</v>
      </c>
      <c r="I208" s="29">
        <v>1</v>
      </c>
      <c r="J208" s="29" t="str">
        <f>""</f>
        <v/>
      </c>
      <c r="K208" s="29">
        <f>d.Region</f>
        <v>2</v>
      </c>
      <c r="L208" s="29">
        <v>2</v>
      </c>
      <c r="M208" s="29">
        <v>2</v>
      </c>
      <c r="N208" s="29">
        <v>3</v>
      </c>
      <c r="O208" s="29">
        <v>1</v>
      </c>
      <c r="P208" s="29">
        <v>1</v>
      </c>
      <c r="Q208" s="29">
        <v>1</v>
      </c>
      <c r="R208" s="29">
        <v>1</v>
      </c>
      <c r="S208" s="29">
        <v>1</v>
      </c>
      <c r="T208" s="29">
        <v>1</v>
      </c>
      <c r="U208" s="218"/>
      <c r="V208" s="218"/>
      <c r="W208" s="29">
        <v>0</v>
      </c>
      <c r="X208" s="218"/>
      <c r="Y208" s="218"/>
      <c r="Z208" s="218"/>
      <c r="AA208" s="218"/>
      <c r="AB208" s="218"/>
      <c r="AC208" s="218"/>
      <c r="AD208" s="218"/>
      <c r="AE208" s="218"/>
      <c r="AF208" s="144">
        <f>INDEX(CHOOSE($N208,DataAutumn!i.AdultDrys,DataWinter!i.AdultDrys,DataSpring!i.AdultDrys),1,$M208)</f>
        <v>3</v>
      </c>
      <c r="AG208" s="5">
        <f t="shared" ref="AG208:AH239" si="1676">INDEX(i.FlkStrctr,$M208,AG$7)</f>
        <v>2</v>
      </c>
      <c r="AH208" s="5">
        <f t="shared" si="1676"/>
        <v>0</v>
      </c>
      <c r="AI208" s="5">
        <f t="shared" ref="AI208:AI239" si="1677">INDEX(i.StdELMan,($K208-1)*12+($M208-1)*3+$N208,AI$7)</f>
        <v>1</v>
      </c>
      <c r="AJ208" s="218"/>
      <c r="AK208" s="218"/>
      <c r="AL208" s="365" t="str">
        <f ca="1">TEXT(LEFT(OFFSET(AL208,-1,0),5)+1,"00000")&amp;MID(OFFSET(AL208,-1,0),6,FIND(" ",OFFSET(AL208,-1,0),7)-5)
&amp; $D208           &amp; " Day"&amp;INDEX(i.DOY,$N208,1)              &amp; IF($IG208=0," FWM","")&amp;IF($IG208=1," MWM","")&amp;IF($IG208=5," Mat","")&amp;IF($IH208=TRUE,"&amp;BBT","    ")
&amp;INDEX(DataMaster!$B$98:$B$105,$Q208,0)    &amp;IF(JQ208," SR"&amp;JR208,"")&amp; " WP"&amp;TEXT($MC208*100,"000p")           &amp; " MP"&amp;TEXT($MD208*100,"000p")           &amp; " GP"&amp;TEXT($MM208*100,"000p")
&amp; " (F"&amp;3+COUNTIF($CV208:$CY208,TRUE)&amp;3&amp;"N"&amp;$DM208&amp;$DN208&amp;")"</f>
        <v>00001 DSP_ashley_lw GSM Day204 MWM    all grids SR12 WP100p MP100p GP100p (F33N11)</v>
      </c>
      <c r="AM208" s="9" t="str">
        <f ca="1">IF(COUNTIF(AL$5:AL208,AL208)=1,"-","Dup")</f>
        <v>-</v>
      </c>
      <c r="AN208" s="9"/>
      <c r="AO208" s="12" t="b">
        <v>0</v>
      </c>
      <c r="AP208" s="12" t="b">
        <v>0</v>
      </c>
      <c r="AQ208" s="12" t="b">
        <v>1</v>
      </c>
      <c r="AR208" s="12" t="b">
        <v>1</v>
      </c>
      <c r="AS208" s="12" t="b">
        <v>0</v>
      </c>
      <c r="AT208" s="12" t="b">
        <v>1</v>
      </c>
      <c r="AU208" s="12" t="b">
        <v>1</v>
      </c>
      <c r="AV208" s="12" t="b">
        <v>1</v>
      </c>
      <c r="AW208" s="9"/>
      <c r="AX208" s="5" t="b">
        <f t="shared" ref="AX208:BC239" si="1678">INDEX(i.model_structure,$H208,AX$7)</f>
        <v>0</v>
      </c>
      <c r="AY208" s="5" t="str">
        <f t="shared" si="1678"/>
        <v>-</v>
      </c>
      <c r="AZ208" s="5" t="b">
        <f t="shared" si="1678"/>
        <v>0</v>
      </c>
      <c r="BA208" s="5" t="b">
        <f t="shared" si="1678"/>
        <v>1</v>
      </c>
      <c r="BB208" s="5" t="b">
        <f t="shared" si="1678"/>
        <v>1</v>
      </c>
      <c r="BC208" s="144">
        <f t="shared" si="1678"/>
        <v>0</v>
      </c>
      <c r="BD208" s="19" t="b">
        <f t="shared" ref="BD208:BD239" ca="1" si="1679">OFFSET(BD$5,$B208,0)</f>
        <v>1</v>
      </c>
      <c r="BE208" s="9"/>
      <c r="BF208" s="5" t="str">
        <f t="shared" ref="BF208:BF239" ca="1" si="1680">IF($M208&lt;&gt;4,OFFSET(BF$5,$B208,0),1)</f>
        <v>-</v>
      </c>
      <c r="BG208" s="19" t="str">
        <f t="shared" ref="BG208:BI239" ca="1" si="1681">OFFSET(BG$5,$B208,0)</f>
        <v>-</v>
      </c>
      <c r="BH208" s="19" t="str">
        <f t="shared" ca="1" si="1681"/>
        <v>-</v>
      </c>
      <c r="BI208" s="19" t="str">
        <f t="shared" ca="1" si="1681"/>
        <v>-</v>
      </c>
      <c r="BJ208" s="5" t="str">
        <f t="shared" ref="BJ208:BJ239" ca="1" si="1682">IF($M208&lt;&gt;4,OFFSET(BJ$5,$B208,0),1)</f>
        <v>-</v>
      </c>
      <c r="BK208" s="19" t="str">
        <f t="shared" ref="BK208:BK239" ca="1" si="1683">OFFSET(BK$5,$B208,0)</f>
        <v>-</v>
      </c>
      <c r="BL208" s="5" t="str">
        <f t="shared" ref="BL208:BL239" ca="1" si="1684">IF($M208&lt;&gt;4,OFFSET(BL$5,$B208,0),1)</f>
        <v>-</v>
      </c>
      <c r="BM208" s="19" t="str">
        <f t="shared" ref="BM208:BO239" ca="1" si="1685">OFFSET(BM$5,$B208,0)</f>
        <v>-</v>
      </c>
      <c r="BN208" s="19" t="str">
        <f t="shared" ca="1" si="1685"/>
        <v>-</v>
      </c>
      <c r="BO208" s="19" t="str">
        <f t="shared" ca="1" si="1685"/>
        <v>-</v>
      </c>
      <c r="BP208" s="5" t="str">
        <f t="shared" ref="BP208:BP239" ca="1" si="1686">IF($M208&lt;&gt;4,OFFSET(BP$5,$B208,0),1)</f>
        <v>-</v>
      </c>
      <c r="BQ208" s="9"/>
      <c r="BR208" s="5" t="b">
        <f t="shared" ref="BR208:BR239" si="1687">$J208&lt;0</f>
        <v>0</v>
      </c>
      <c r="BS208" s="5" t="str">
        <f t="shared" ref="BS208:BS239" ca="1" si="1688">IF($J208="",BS$14,ABS($J208))</f>
        <v>-</v>
      </c>
      <c r="BT208" s="5" t="str">
        <f t="shared" ref="BT208:CA239" ca="1" si="1689">IF($J208="",BT$14,ABS($J208)=BT$7)</f>
        <v>-</v>
      </c>
      <c r="BU208" s="5" t="str">
        <f t="shared" ca="1" si="1689"/>
        <v>-</v>
      </c>
      <c r="BV208" s="5" t="str">
        <f t="shared" ca="1" si="1689"/>
        <v>-</v>
      </c>
      <c r="BW208" s="5" t="str">
        <f t="shared" ca="1" si="1689"/>
        <v>-</v>
      </c>
      <c r="BX208" s="5" t="str">
        <f t="shared" ca="1" si="1689"/>
        <v>-</v>
      </c>
      <c r="BY208" s="5" t="str">
        <f t="shared" ca="1" si="1689"/>
        <v>-</v>
      </c>
      <c r="BZ208" s="5" t="str">
        <f t="shared" ca="1" si="1689"/>
        <v>-</v>
      </c>
      <c r="CA208" s="5" t="str">
        <f t="shared" ca="1" si="1689"/>
        <v>-</v>
      </c>
      <c r="CB208" s="9"/>
      <c r="CC208" s="12" t="b">
        <v>1</v>
      </c>
      <c r="CD208" s="12" t="b">
        <v>1</v>
      </c>
      <c r="CE208" s="12" t="b">
        <v>1</v>
      </c>
      <c r="CF208" s="12">
        <v>203</v>
      </c>
      <c r="CG208" s="144" t="b">
        <f>NOT(CE208)</f>
        <v>0</v>
      </c>
      <c r="CH208" s="12" t="s">
        <v>34</v>
      </c>
      <c r="CI208" s="19" t="str">
        <f t="shared" ref="CI208:CM239" ca="1" si="1690">OFFSET(CI$5,$B208,0)</f>
        <v>-</v>
      </c>
      <c r="CJ208" s="19" t="str">
        <f t="shared" ca="1" si="1690"/>
        <v>-</v>
      </c>
      <c r="CK208" s="19" t="str">
        <f t="shared" ca="1" si="1690"/>
        <v>-</v>
      </c>
      <c r="CL208" s="19">
        <f t="shared" ca="1" si="1690"/>
        <v>1</v>
      </c>
      <c r="CM208" s="19">
        <f t="shared" ca="1" si="1690"/>
        <v>1</v>
      </c>
      <c r="CN208" s="9"/>
      <c r="CO208" s="444">
        <f t="shared" ref="CO208:CQ239" si="1691">INDEX(i.UserPeriod0,$AI208,CO$7)</f>
        <v>652</v>
      </c>
      <c r="CP208" s="444">
        <f t="shared" si="1691"/>
        <v>686</v>
      </c>
      <c r="CQ208" s="444">
        <f t="shared" si="1691"/>
        <v>721</v>
      </c>
      <c r="CR208" s="152">
        <f t="shared" ref="CR208:CT239" si="1692">7*INDEX(i.end_joining,1,CR$7+($AI208-1)*3)</f>
        <v>378</v>
      </c>
      <c r="CS208" s="152">
        <f t="shared" si="1692"/>
        <v>413</v>
      </c>
      <c r="CT208" s="152">
        <f t="shared" si="1692"/>
        <v>448</v>
      </c>
      <c r="CU208" s="19" t="str">
        <f t="shared" ref="CU208:DJ217" ca="1" si="1693">OFFSET(CU$5,$B208,0)</f>
        <v>-</v>
      </c>
      <c r="CV208" s="19" t="str">
        <f t="shared" ca="1" si="1693"/>
        <v>-</v>
      </c>
      <c r="CW208" s="19" t="str">
        <f t="shared" ca="1" si="1693"/>
        <v>-</v>
      </c>
      <c r="CX208" s="19" t="str">
        <f t="shared" ca="1" si="1693"/>
        <v>-</v>
      </c>
      <c r="CY208" s="19" t="str">
        <f t="shared" ca="1" si="1693"/>
        <v>-</v>
      </c>
      <c r="CZ208" s="19" t="b">
        <f ca="1">OFFSET(CZ$5,$B208,0)</f>
        <v>1</v>
      </c>
      <c r="DA208" s="19">
        <f t="shared" ca="1" si="1693"/>
        <v>0</v>
      </c>
      <c r="DB208" s="19">
        <f t="shared" ca="1" si="1693"/>
        <v>0</v>
      </c>
      <c r="DC208" s="19">
        <f t="shared" ca="1" si="1693"/>
        <v>0</v>
      </c>
      <c r="DD208" s="19">
        <f t="shared" ca="1" si="1693"/>
        <v>0</v>
      </c>
      <c r="DE208" s="19">
        <f t="shared" ca="1" si="1693"/>
        <v>0</v>
      </c>
      <c r="DF208" s="19">
        <f t="shared" ca="1" si="1693"/>
        <v>0</v>
      </c>
      <c r="DG208" s="19">
        <f t="shared" ca="1" si="1693"/>
        <v>0</v>
      </c>
      <c r="DH208" s="19">
        <f t="shared" ca="1" si="1693"/>
        <v>0</v>
      </c>
      <c r="DI208" s="19">
        <f t="shared" ca="1" si="1693"/>
        <v>0</v>
      </c>
      <c r="DJ208" s="19">
        <f t="shared" ca="1" si="1693"/>
        <v>0</v>
      </c>
      <c r="DK208" s="19">
        <f t="shared" ref="DK208:ED213" ca="1" si="1694">OFFSET(DK$5,$B208,0)</f>
        <v>0</v>
      </c>
      <c r="DL208" s="19">
        <f t="shared" ca="1" si="1694"/>
        <v>0</v>
      </c>
      <c r="DM208" s="19">
        <f t="shared" ca="1" si="1694"/>
        <v>1</v>
      </c>
      <c r="DN208" s="19">
        <f t="shared" ca="1" si="1694"/>
        <v>1</v>
      </c>
      <c r="DO208" s="19">
        <f t="shared" ca="1" si="1694"/>
        <v>0</v>
      </c>
      <c r="DP208" s="19" t="str">
        <f t="shared" ca="1" si="1694"/>
        <v>-</v>
      </c>
      <c r="DQ208" s="19" t="str">
        <f t="shared" ca="1" si="1694"/>
        <v>-</v>
      </c>
      <c r="DR208" s="19" t="str">
        <f t="shared" ca="1" si="1694"/>
        <v>-</v>
      </c>
      <c r="DS208" s="19" t="str">
        <f t="shared" ca="1" si="1694"/>
        <v>-</v>
      </c>
      <c r="DT208" s="19" t="str">
        <f t="shared" ca="1" si="1694"/>
        <v>-</v>
      </c>
      <c r="DU208" s="19">
        <f t="shared" ca="1" si="1694"/>
        <v>0</v>
      </c>
      <c r="DV208" s="19" t="str">
        <f t="shared" ca="1" si="1694"/>
        <v>-</v>
      </c>
      <c r="DW208" s="19" t="str">
        <f t="shared" ca="1" si="1694"/>
        <v>-</v>
      </c>
      <c r="DX208" s="19" t="str">
        <f t="shared" ca="1" si="1694"/>
        <v>-</v>
      </c>
      <c r="DY208" s="19" t="str">
        <f t="shared" ca="1" si="1694"/>
        <v>-</v>
      </c>
      <c r="DZ208" s="19" t="str">
        <f t="shared" ca="1" si="1694"/>
        <v>-</v>
      </c>
      <c r="EA208" s="19" t="str">
        <f t="shared" ca="1" si="1694"/>
        <v>-</v>
      </c>
      <c r="EB208" s="19" t="str">
        <f t="shared" ca="1" si="1694"/>
        <v>-</v>
      </c>
      <c r="EC208" s="19" t="str">
        <f t="shared" ca="1" si="1694"/>
        <v>-</v>
      </c>
      <c r="ED208" s="19">
        <f t="shared" ca="1" si="1694"/>
        <v>0</v>
      </c>
      <c r="EE208" s="444">
        <f t="shared" ref="EE208:EF239" si="1695">IF(AND($N208=EE$11,$Y208&lt;&gt;0,$AI208=EE$12),INDEX(i.LTWFeedLevels,$Y208,MOD(EE$7-1,7)+1),0)</f>
        <v>0</v>
      </c>
      <c r="EF208" s="444">
        <f t="shared" si="1695"/>
        <v>0</v>
      </c>
      <c r="EG208" s="124">
        <f t="shared" ref="EG208:EV216" si="1696">IF(AND($K208=EG$9,$N208=EG$11,$AB208=EG$8,$AI208=EG$12,$Y208&lt;&gt;0),INDEX(i.FS_Strategy,$Y208,$AB208),0)</f>
        <v>0</v>
      </c>
      <c r="EH208" s="124">
        <f t="shared" si="1696"/>
        <v>0</v>
      </c>
      <c r="EI208" s="124">
        <f t="shared" si="1696"/>
        <v>0</v>
      </c>
      <c r="EJ208" s="124">
        <f t="shared" si="1696"/>
        <v>0</v>
      </c>
      <c r="EK208" s="124">
        <f t="shared" si="1696"/>
        <v>0</v>
      </c>
      <c r="EL208" s="124">
        <f t="shared" si="1696"/>
        <v>0</v>
      </c>
      <c r="EM208" s="124">
        <f t="shared" si="1696"/>
        <v>0</v>
      </c>
      <c r="EN208" s="124">
        <f t="shared" si="1696"/>
        <v>0</v>
      </c>
      <c r="EO208" s="124">
        <f t="shared" si="1696"/>
        <v>0</v>
      </c>
      <c r="EP208" s="124">
        <f t="shared" si="1696"/>
        <v>0</v>
      </c>
      <c r="EQ208" s="124">
        <f t="shared" si="1696"/>
        <v>0</v>
      </c>
      <c r="ER208" s="124">
        <f t="shared" si="1696"/>
        <v>0</v>
      </c>
      <c r="ES208" s="124">
        <f t="shared" si="1696"/>
        <v>0</v>
      </c>
      <c r="ET208" s="124">
        <f t="shared" si="1696"/>
        <v>0</v>
      </c>
      <c r="EU208" s="124">
        <f t="shared" si="1696"/>
        <v>0</v>
      </c>
      <c r="EV208" s="124">
        <f t="shared" si="1696"/>
        <v>0</v>
      </c>
      <c r="EW208" s="124">
        <f t="shared" ref="EW208:EX239" si="1697">IF(AND($K208=EW$9,$N208=EW$11,$AB208=EW$8,$AI208=EW$12,$Y208&lt;&gt;0),INDEX(i.FS_Strategy,$Y208,$AB208),0)</f>
        <v>0</v>
      </c>
      <c r="EX208" s="124">
        <f t="shared" si="1697"/>
        <v>0</v>
      </c>
      <c r="EY208" s="554">
        <f t="shared" ref="EY208:FN216" si="1698">IF(AND($K208=EY$9,$N208=EY$11,$AB208=EY$8,$AI208=EY$12,$Z208&lt;&gt;0),INDEX(i.FS_Strategy,$Z208,$AB208),0)</f>
        <v>0</v>
      </c>
      <c r="EZ208" s="554">
        <f t="shared" si="1698"/>
        <v>0</v>
      </c>
      <c r="FA208" s="554">
        <f t="shared" si="1698"/>
        <v>0</v>
      </c>
      <c r="FB208" s="125">
        <f t="shared" si="1698"/>
        <v>0</v>
      </c>
      <c r="FC208" s="125">
        <f t="shared" si="1698"/>
        <v>0</v>
      </c>
      <c r="FD208" s="125">
        <f t="shared" si="1698"/>
        <v>0</v>
      </c>
      <c r="FE208" s="125">
        <f t="shared" si="1698"/>
        <v>0</v>
      </c>
      <c r="FF208" s="125">
        <f t="shared" si="1698"/>
        <v>0</v>
      </c>
      <c r="FG208" s="125">
        <f t="shared" si="1698"/>
        <v>0</v>
      </c>
      <c r="FH208" s="125">
        <f t="shared" si="1698"/>
        <v>0</v>
      </c>
      <c r="FI208" s="125">
        <f t="shared" si="1698"/>
        <v>0</v>
      </c>
      <c r="FJ208" s="125">
        <f t="shared" si="1698"/>
        <v>0</v>
      </c>
      <c r="FK208" s="125">
        <f t="shared" si="1698"/>
        <v>0</v>
      </c>
      <c r="FL208" s="125">
        <f t="shared" si="1698"/>
        <v>0</v>
      </c>
      <c r="FM208" s="125">
        <f t="shared" si="1698"/>
        <v>0</v>
      </c>
      <c r="FN208" s="125">
        <f t="shared" si="1698"/>
        <v>0</v>
      </c>
      <c r="FO208" s="124">
        <f t="shared" ref="FO208:GD216" si="1699">IF(AND($K208=FO$9,$N208=FO$11,$AB208=FO$8,$AI208=FO$12),INDEX(i.FS_Strategy,$AC208+1,$AB208),0)</f>
        <v>0</v>
      </c>
      <c r="FP208" s="124">
        <f t="shared" si="1699"/>
        <v>0</v>
      </c>
      <c r="FQ208" s="124">
        <f t="shared" si="1699"/>
        <v>0</v>
      </c>
      <c r="FR208" s="124">
        <f t="shared" si="1699"/>
        <v>0</v>
      </c>
      <c r="FS208" s="124">
        <f t="shared" si="1699"/>
        <v>0</v>
      </c>
      <c r="FT208" s="124">
        <f t="shared" si="1699"/>
        <v>0</v>
      </c>
      <c r="FU208" s="124">
        <f t="shared" si="1699"/>
        <v>0</v>
      </c>
      <c r="FV208" s="124">
        <f t="shared" si="1699"/>
        <v>0</v>
      </c>
      <c r="FW208" s="124">
        <f t="shared" si="1699"/>
        <v>0</v>
      </c>
      <c r="FX208" s="124">
        <f t="shared" si="1699"/>
        <v>0</v>
      </c>
      <c r="FY208" s="124">
        <f t="shared" si="1699"/>
        <v>0</v>
      </c>
      <c r="FZ208" s="124">
        <f t="shared" si="1699"/>
        <v>0</v>
      </c>
      <c r="GA208" s="124">
        <f t="shared" si="1699"/>
        <v>0</v>
      </c>
      <c r="GB208" s="124">
        <f t="shared" si="1699"/>
        <v>0</v>
      </c>
      <c r="GC208" s="124">
        <f t="shared" si="1699"/>
        <v>0</v>
      </c>
      <c r="GD208" s="124">
        <f t="shared" si="1699"/>
        <v>0</v>
      </c>
      <c r="GE208" s="124">
        <f t="shared" ref="GE208:GF239" si="1700">IF(AND($K208=GE$9,$N208=GE$11,$AB208=GE$8,$AI208=GE$12),INDEX(i.FS_Strategy,$AC208+1,$AB208),0)</f>
        <v>0</v>
      </c>
      <c r="GF208" s="124">
        <f t="shared" si="1700"/>
        <v>0</v>
      </c>
      <c r="GG208" s="554">
        <f t="shared" ref="GG208:GI239" si="1701">IF(AND($K208=GG$9,$N208=GG$11,$AB208=GG$8),INDEX(i.FS_Strategy,$AD208+1,$AB208),0)</f>
        <v>0</v>
      </c>
      <c r="GH208" s="554">
        <f t="shared" si="1701"/>
        <v>0</v>
      </c>
      <c r="GI208" s="554">
        <f t="shared" si="1701"/>
        <v>0</v>
      </c>
      <c r="GJ208" s="125">
        <f t="shared" ref="GJ208:GV220" si="1702">IF(AND($K208=GJ$9,$N208=GJ$11,$AB208=GJ$8),INDEX(i.FS_Strategy,$AE208+1,$AB208),0)</f>
        <v>0</v>
      </c>
      <c r="GK208" s="125">
        <f t="shared" si="1702"/>
        <v>0</v>
      </c>
      <c r="GL208" s="125">
        <f t="shared" si="1702"/>
        <v>0</v>
      </c>
      <c r="GM208" s="125">
        <f t="shared" si="1702"/>
        <v>0</v>
      </c>
      <c r="GN208" s="125">
        <f t="shared" si="1702"/>
        <v>0</v>
      </c>
      <c r="GO208" s="125">
        <f t="shared" si="1702"/>
        <v>0</v>
      </c>
      <c r="GP208" s="125">
        <f t="shared" si="1702"/>
        <v>0</v>
      </c>
      <c r="GQ208" s="125">
        <f t="shared" si="1702"/>
        <v>0</v>
      </c>
      <c r="GR208" s="125">
        <f t="shared" si="1702"/>
        <v>0</v>
      </c>
      <c r="GS208" s="125">
        <f t="shared" si="1702"/>
        <v>0</v>
      </c>
      <c r="GT208" s="125">
        <f t="shared" si="1702"/>
        <v>0</v>
      </c>
      <c r="GU208" s="125">
        <f t="shared" si="1702"/>
        <v>0</v>
      </c>
      <c r="GV208" s="125">
        <f t="shared" si="1702"/>
        <v>0</v>
      </c>
      <c r="GW208" s="124">
        <f t="shared" ref="GW208:HL216" si="1703">IF(AND($K208=GW$9,$N208=GW$11,$AB208=GW$8,$AI208=GW$12),INDEX(i.FS_Strategy,$AC208+1,$AB208),0)</f>
        <v>0</v>
      </c>
      <c r="GX208" s="124">
        <f t="shared" si="1703"/>
        <v>0</v>
      </c>
      <c r="GY208" s="124">
        <f t="shared" si="1703"/>
        <v>0</v>
      </c>
      <c r="GZ208" s="124">
        <f t="shared" si="1703"/>
        <v>0</v>
      </c>
      <c r="HA208" s="124">
        <f t="shared" si="1703"/>
        <v>0</v>
      </c>
      <c r="HB208" s="124">
        <f t="shared" si="1703"/>
        <v>0</v>
      </c>
      <c r="HC208" s="124">
        <f t="shared" si="1703"/>
        <v>0</v>
      </c>
      <c r="HD208" s="124">
        <f t="shared" si="1703"/>
        <v>0</v>
      </c>
      <c r="HE208" s="124">
        <f t="shared" si="1703"/>
        <v>0</v>
      </c>
      <c r="HF208" s="124">
        <f t="shared" si="1703"/>
        <v>0</v>
      </c>
      <c r="HG208" s="124">
        <f t="shared" si="1703"/>
        <v>0</v>
      </c>
      <c r="HH208" s="124">
        <f t="shared" si="1703"/>
        <v>0</v>
      </c>
      <c r="HI208" s="124">
        <f t="shared" si="1703"/>
        <v>0</v>
      </c>
      <c r="HJ208" s="124">
        <f t="shared" si="1703"/>
        <v>0</v>
      </c>
      <c r="HK208" s="124">
        <f t="shared" si="1703"/>
        <v>0</v>
      </c>
      <c r="HL208" s="124">
        <f t="shared" si="1703"/>
        <v>0</v>
      </c>
      <c r="HM208" s="124">
        <f t="shared" ref="HM208:HN239" si="1704">IF(AND($K208=HM$9,$N208=HM$11,$AB208=HM$8,$AI208=HM$12),INDEX(i.FS_Strategy,$AC208+1,$AB208),0)</f>
        <v>0</v>
      </c>
      <c r="HN208" s="124">
        <f t="shared" si="1704"/>
        <v>0</v>
      </c>
      <c r="HO208" s="554">
        <f t="shared" ref="HO208:HQ239" si="1705">IF(AND($K208=HO$9,$N208=HO$11,$AB208=HO$8),INDEX(i.FS_Strategy,$AD208+1,$AB208),0)</f>
        <v>0</v>
      </c>
      <c r="HP208" s="554">
        <f t="shared" si="1705"/>
        <v>0</v>
      </c>
      <c r="HQ208" s="554">
        <f t="shared" si="1705"/>
        <v>0</v>
      </c>
      <c r="HR208" s="125">
        <f t="shared" ref="HR208:ID220" si="1706">IF(AND($K208=HR$9,$N208=HR$11,$AB208=HR$8),INDEX(i.FS_Strategy,$AE208+1,$AB208),0)</f>
        <v>0</v>
      </c>
      <c r="HS208" s="125">
        <f t="shared" si="1706"/>
        <v>0</v>
      </c>
      <c r="HT208" s="125">
        <f t="shared" si="1706"/>
        <v>0</v>
      </c>
      <c r="HU208" s="125">
        <f t="shared" si="1706"/>
        <v>0</v>
      </c>
      <c r="HV208" s="125">
        <f t="shared" si="1706"/>
        <v>0</v>
      </c>
      <c r="HW208" s="125">
        <f t="shared" si="1706"/>
        <v>0</v>
      </c>
      <c r="HX208" s="125">
        <f t="shared" si="1706"/>
        <v>0</v>
      </c>
      <c r="HY208" s="125">
        <f t="shared" si="1706"/>
        <v>0</v>
      </c>
      <c r="HZ208" s="125">
        <f t="shared" si="1706"/>
        <v>0</v>
      </c>
      <c r="IA208" s="125">
        <f t="shared" si="1706"/>
        <v>0</v>
      </c>
      <c r="IB208" s="125">
        <f t="shared" si="1706"/>
        <v>0</v>
      </c>
      <c r="IC208" s="125">
        <f t="shared" si="1706"/>
        <v>0</v>
      </c>
      <c r="ID208" s="125">
        <f t="shared" si="1706"/>
        <v>0</v>
      </c>
      <c r="IE208" s="5">
        <f t="shared" ref="IE208:IE239" si="1707">INDEX(i.TOL,$N208,IE$7)</f>
        <v>67</v>
      </c>
      <c r="IF208" s="9"/>
      <c r="IG208" s="5">
        <f t="shared" ref="IG208:IJ239" si="1708">INDEX(i.FlkStrctr,$M208,IG$7)</f>
        <v>1</v>
      </c>
      <c r="IH208" s="5" t="b">
        <f t="shared" si="1708"/>
        <v>0</v>
      </c>
      <c r="II208" s="19">
        <f t="shared" ref="II208:II239" ca="1" si="1709">OFFSET(II$5,$B208,0)</f>
        <v>0</v>
      </c>
      <c r="IJ208" s="5">
        <f t="shared" si="1708"/>
        <v>55</v>
      </c>
      <c r="IK208" s="5" cm="1">
        <f t="array" ref="IK208">INDEX(i.pi_yatf,$X208+1,IK$7)</f>
        <v>1</v>
      </c>
      <c r="IL208" s="19">
        <f t="shared" ref="IL208:JN211" ca="1" si="1710">OFFSET(IL$5,$B208,0)</f>
        <v>0</v>
      </c>
      <c r="IM208" s="19">
        <f t="shared" ca="1" si="1710"/>
        <v>0</v>
      </c>
      <c r="IN208" s="19">
        <f t="shared" ca="1" si="1710"/>
        <v>0</v>
      </c>
      <c r="IO208" s="19">
        <f t="shared" ca="1" si="1710"/>
        <v>0</v>
      </c>
      <c r="IP208" s="19">
        <f t="shared" ca="1" si="1710"/>
        <v>0</v>
      </c>
      <c r="IQ208" s="19">
        <f t="shared" ca="1" si="1710"/>
        <v>0</v>
      </c>
      <c r="IR208" s="19">
        <f t="shared" ca="1" si="1710"/>
        <v>0</v>
      </c>
      <c r="IS208" s="19">
        <f t="shared" ca="1" si="1710"/>
        <v>0</v>
      </c>
      <c r="IT208" s="19">
        <f t="shared" ca="1" si="1710"/>
        <v>0</v>
      </c>
      <c r="IU208" s="19">
        <f t="shared" ca="1" si="1710"/>
        <v>0</v>
      </c>
      <c r="IV208" s="19">
        <f t="shared" ca="1" si="1710"/>
        <v>0</v>
      </c>
      <c r="IW208" s="19">
        <f t="shared" ca="1" si="1710"/>
        <v>0</v>
      </c>
      <c r="IX208" s="19">
        <f t="shared" ca="1" si="1710"/>
        <v>0</v>
      </c>
      <c r="IY208" s="19">
        <f t="shared" ca="1" si="1710"/>
        <v>0</v>
      </c>
      <c r="IZ208" s="19">
        <f t="shared" ca="1" si="1710"/>
        <v>0</v>
      </c>
      <c r="JA208" s="19">
        <f t="shared" ca="1" si="1710"/>
        <v>0</v>
      </c>
      <c r="JB208" s="19">
        <f t="shared" ca="1" si="1710"/>
        <v>0</v>
      </c>
      <c r="JC208" s="19">
        <f t="shared" ca="1" si="1710"/>
        <v>0</v>
      </c>
      <c r="JD208" s="19">
        <f t="shared" ca="1" si="1710"/>
        <v>0</v>
      </c>
      <c r="JE208" s="19">
        <f t="shared" ca="1" si="1710"/>
        <v>0</v>
      </c>
      <c r="JF208" s="19">
        <f t="shared" ca="1" si="1710"/>
        <v>0</v>
      </c>
      <c r="JG208" s="5">
        <f t="shared" ref="JG208:JK239" si="1711">INDEX(i_dryman,($AF208-1)*4+INDEX(i.StdELMan,($K208-1)*12+($M208-1)*3+$N208,JG$8),JG$7)</f>
        <v>1.2500000000000001E-2</v>
      </c>
      <c r="JH208" s="567">
        <f t="shared" si="1711"/>
        <v>0</v>
      </c>
      <c r="JI208" s="5">
        <f t="shared" si="1711"/>
        <v>6.25E-2</v>
      </c>
      <c r="JJ208" s="5">
        <f t="shared" si="1711"/>
        <v>6.25E-2</v>
      </c>
      <c r="JK208" s="5">
        <f t="shared" si="1711"/>
        <v>6.25E-2</v>
      </c>
      <c r="JL208" s="19">
        <f t="shared" ca="1" si="1710"/>
        <v>1</v>
      </c>
      <c r="JM208" s="19">
        <f t="shared" ca="1" si="1710"/>
        <v>0</v>
      </c>
      <c r="JN208" s="19">
        <f t="shared" ca="1" si="1710"/>
        <v>1</v>
      </c>
      <c r="JO208" s="9"/>
      <c r="JP208" s="5" t="b">
        <f t="shared" ref="JP208:JP239" ca="1" si="1712">IF($L208&lt;&gt;0,INDEX(i.cropgraze_inc,$L208,JP$7),OFFSET(JP$5,$B208,0))</f>
        <v>0</v>
      </c>
      <c r="JQ208" s="477" t="b">
        <v>1</v>
      </c>
      <c r="JR208" s="477">
        <v>12</v>
      </c>
      <c r="JS208" s="5" t="b">
        <f t="shared" ref="JS208:JU239" si="1713">($N208=JS$11)</f>
        <v>0</v>
      </c>
      <c r="JT208" s="5" t="b">
        <f t="shared" si="1713"/>
        <v>0</v>
      </c>
      <c r="JU208" s="5" t="b">
        <f t="shared" si="1713"/>
        <v>1</v>
      </c>
      <c r="JV208" s="144">
        <f t="shared" ref="JV208:JW239" si="1714">$O208</f>
        <v>1</v>
      </c>
      <c r="JW208" s="144">
        <f t="shared" si="1714"/>
        <v>1</v>
      </c>
      <c r="JX208" s="5" t="b">
        <f t="shared" ref="JX208:KA239" si="1715">INDEX(i_dryman,($AF208-1)*4+INDEX(i.StdELMan,($K208-1)*12+($M208-1)*3+$N208,JX$8),JX$7)</f>
        <v>0</v>
      </c>
      <c r="JY208" s="5" t="b">
        <f t="shared" si="1715"/>
        <v>1</v>
      </c>
      <c r="JZ208" s="5" t="b">
        <f t="shared" si="1715"/>
        <v>1</v>
      </c>
      <c r="KA208" s="5" t="b">
        <f t="shared" si="1715"/>
        <v>0</v>
      </c>
      <c r="KB208" s="5">
        <f t="shared" ref="KB208:KC239" si="1716">INDEX(i_dryman,($AF208-1)*4+INDEX(i.StdELMan,($K208-1)*12+($M208-1)*3+$N208,KB$8),KB$7+$M208-1)</f>
        <v>1</v>
      </c>
      <c r="KC208" s="5">
        <f t="shared" si="1716"/>
        <v>0</v>
      </c>
      <c r="KD208" s="5" t="b">
        <f t="shared" ref="KD208:KD239" si="1717">AND(INDEX(i_dryman,($AF208-1)*4+INDEX(i.StdELMan,($K208-1)*12+($M208-1)*3+$N208,KD$8),KD$7),($JW208&gt;0))</f>
        <v>0</v>
      </c>
      <c r="KE208" s="5" t="str" cm="1">
        <f t="array" aca="1" ref="KE208" ca="1">IF(OR(KF208:KM208&lt;&gt;"-"),TRUE,"-")</f>
        <v>-</v>
      </c>
      <c r="KF208" s="19" t="str">
        <f t="shared" ref="KF208:KM239" ca="1" si="1718">OFFSET(KF$5,$B208,0)</f>
        <v>-</v>
      </c>
      <c r="KG208" s="19" t="str">
        <f t="shared" ca="1" si="1718"/>
        <v>-</v>
      </c>
      <c r="KH208" s="19" t="str">
        <f t="shared" ca="1" si="1718"/>
        <v>-</v>
      </c>
      <c r="KI208" s="19" t="str">
        <f t="shared" ca="1" si="1718"/>
        <v>-</v>
      </c>
      <c r="KJ208" s="19" t="str">
        <f t="shared" ca="1" si="1718"/>
        <v>-</v>
      </c>
      <c r="KK208" s="19" t="str">
        <f t="shared" ca="1" si="1718"/>
        <v>-</v>
      </c>
      <c r="KL208" s="19" t="str">
        <f t="shared" ca="1" si="1718"/>
        <v>-</v>
      </c>
      <c r="KM208" s="19" t="str">
        <f t="shared" ca="1" si="1718"/>
        <v>-</v>
      </c>
      <c r="KN208" s="5" t="b">
        <f t="array" aca="1" ref="KN208" ca="1">IF(OR(KO208:KU208&lt;&gt;"-"),TRUE,"-")</f>
        <v>1</v>
      </c>
      <c r="KO208" s="19">
        <f t="shared" ref="KO208:KX231" ca="1" si="1719">OFFSET(KO$5,$B208,0)</f>
        <v>0</v>
      </c>
      <c r="KP208" s="19" t="str">
        <f t="shared" ca="1" si="1719"/>
        <v>-</v>
      </c>
      <c r="KQ208" s="19">
        <f t="shared" ca="1" si="1719"/>
        <v>999999</v>
      </c>
      <c r="KR208" s="19">
        <f t="shared" ca="1" si="1719"/>
        <v>999999</v>
      </c>
      <c r="KS208" s="19">
        <f t="shared" ca="1" si="1719"/>
        <v>999999</v>
      </c>
      <c r="KT208" s="19">
        <f t="shared" ca="1" si="1719"/>
        <v>999999</v>
      </c>
      <c r="KU208" s="19">
        <f t="shared" ca="1" si="1719"/>
        <v>999999</v>
      </c>
      <c r="KV208" s="19" t="str">
        <f t="shared" ca="1" si="1719"/>
        <v>-</v>
      </c>
      <c r="KW208" s="19" t="str">
        <f ca="1">OFFSET(KW$5,$B208,0)</f>
        <v>-</v>
      </c>
      <c r="KX208" s="19" t="str">
        <f ca="1">OFFSET(KX$5,$B208,0)</f>
        <v>-</v>
      </c>
      <c r="KY208" s="19" t="b">
        <f t="shared" ref="KY208:KZ239" ca="1" si="1720">OFFSET(KY$5,$B208,0)</f>
        <v>1</v>
      </c>
      <c r="KZ208" s="19">
        <f t="shared" ca="1" si="1720"/>
        <v>0</v>
      </c>
      <c r="LA208" s="5" t="str">
        <f t="shared" ref="LA208:LD239" si="1721">INDEX(i.FlkStrctr,$M208,LA$7)</f>
        <v>-</v>
      </c>
      <c r="LB208" s="5" t="str">
        <f t="shared" si="1721"/>
        <v>-</v>
      </c>
      <c r="LC208" s="5" t="str">
        <f t="shared" si="1721"/>
        <v>-</v>
      </c>
      <c r="LD208" s="5" t="str">
        <f t="shared" si="1721"/>
        <v>-</v>
      </c>
      <c r="LE208" s="19" t="str">
        <f t="shared" ref="LE208:LU239" ca="1" si="1722">OFFSET(LE$5,$B208,0)</f>
        <v>-</v>
      </c>
      <c r="LF208" s="19" t="str">
        <f t="shared" ca="1" si="1722"/>
        <v>-</v>
      </c>
      <c r="LG208" s="19" t="str">
        <f t="shared" ca="1" si="1722"/>
        <v>-</v>
      </c>
      <c r="LH208" s="19" t="str">
        <f t="shared" ca="1" si="1722"/>
        <v>-</v>
      </c>
      <c r="LI208" s="19" t="str">
        <f t="shared" ca="1" si="1722"/>
        <v>-</v>
      </c>
      <c r="LJ208" s="19" t="str">
        <f t="shared" ca="1" si="1722"/>
        <v>-</v>
      </c>
      <c r="LK208" s="19" t="str">
        <f t="shared" ca="1" si="1722"/>
        <v>-</v>
      </c>
      <c r="LL208" s="5" t="str">
        <f t="shared" ref="LL208:LR239" si="1723">INDEX(i.FlkStrctr,$M208,LL$7)</f>
        <v>-</v>
      </c>
      <c r="LM208" s="5">
        <f t="shared" si="1723"/>
        <v>500</v>
      </c>
      <c r="LN208" s="5">
        <f t="shared" si="1723"/>
        <v>500</v>
      </c>
      <c r="LO208" s="5" t="str">
        <f t="shared" si="1723"/>
        <v>-</v>
      </c>
      <c r="LP208" s="5" t="str" cm="1">
        <f t="array" ref="LP208">INDEX(i.meatgrid,$Q208,LP$7)</f>
        <v>-</v>
      </c>
      <c r="LQ208" s="5" t="str" cm="1">
        <f t="array" ref="LQ208">INDEX(i.meatgrid,$Q208,LQ$7)</f>
        <v>-</v>
      </c>
      <c r="LR208" s="5" t="str">
        <f t="shared" si="1723"/>
        <v>-</v>
      </c>
      <c r="LS208" s="5">
        <f t="shared" ref="LS208:LS239" si="1724">INDEX(i.conservation,$W208+1,$N208)</f>
        <v>1</v>
      </c>
      <c r="LT208" s="9"/>
      <c r="LU208" s="19">
        <f t="shared" ca="1" si="1722"/>
        <v>70</v>
      </c>
      <c r="LV208" s="19">
        <f t="shared" ref="LV208:LX239" ca="1" si="1725">OFFSET(LV$5,$B208,0)</f>
        <v>50</v>
      </c>
      <c r="LW208" s="19">
        <f t="shared" ca="1" si="1725"/>
        <v>80</v>
      </c>
      <c r="LX208" s="19">
        <f t="shared" ca="1" si="1725"/>
        <v>50</v>
      </c>
      <c r="LY208" s="5" t="b" cm="1">
        <f t="array" ref="LY208">INDEX(i.meatgrid,$Q208,LY$7)</f>
        <v>1</v>
      </c>
      <c r="LZ208" s="5" t="b" cm="1">
        <f t="array" ref="LZ208">INDEX(i.meatgrid,$Q208,LZ$7)</f>
        <v>0</v>
      </c>
      <c r="MA208" s="5" t="str" cm="1">
        <f t="array" ref="MA208">INDEX(i.meatgrid,$Q208,MA$7)</f>
        <v>-</v>
      </c>
      <c r="MB208" s="5" t="str" cm="1">
        <f t="array" ref="MB208">INDEX(i.meatgrid,$Q208,MB$7)</f>
        <v>-</v>
      </c>
      <c r="MC208" s="5">
        <f t="shared" ref="MC208:MC239" si="1726">INDEX(i.WoolPrices,$R208,MC$7)</f>
        <v>1</v>
      </c>
      <c r="MD208" s="5">
        <f t="shared" ref="MD208:MD239" si="1727">INDEX(i.MeatPrices,$S208,MD$7)</f>
        <v>1</v>
      </c>
      <c r="ME208" s="5" cm="1">
        <f t="array" ref="ME208">INDEX(i.meatgrid,$Q208,ME$7)</f>
        <v>1</v>
      </c>
      <c r="MF208" s="5" cm="1">
        <f t="array" ref="MF208">INDEX(i.meatgrid,$Q208,MF$7)</f>
        <v>1</v>
      </c>
      <c r="MG208" s="5" cm="1">
        <f t="array" ref="MG208">INDEX(i.meatgrid,$Q208,MG$7)</f>
        <v>1</v>
      </c>
      <c r="MH208" s="5" cm="1">
        <f t="array" ref="MH208">INDEX(i.meatgrid,$Q208,MH$7)</f>
        <v>0</v>
      </c>
      <c r="MI208" s="5" cm="1">
        <f t="array" ref="MI208">INDEX(i.meatgrid,$Q208,MI$7)</f>
        <v>1</v>
      </c>
      <c r="MJ208" s="5" cm="1">
        <f t="array" ref="MJ208">INDEX(i.meatgrid,$Q208,MJ$7)</f>
        <v>1</v>
      </c>
      <c r="MK208" s="5" cm="1">
        <f t="array" ref="MK208">INDEX(i.meatgrid,$Q208,MK$7)</f>
        <v>1</v>
      </c>
      <c r="ML208" s="5" cm="1">
        <f t="array" ref="ML208">INDEX(i.meatgrid,$Q208,ML$7)</f>
        <v>1</v>
      </c>
      <c r="MM208" s="5">
        <f t="shared" ref="MM208:MM239" si="1728">INDEX(i.GrainPrices,$T208,MM$7)</f>
        <v>1</v>
      </c>
      <c r="MN208" s="9"/>
      <c r="MO208" s="19" t="b">
        <f t="shared" ref="MO208:ND216" ca="1" si="1729">OFFSET(MO$5,$B208,0)</f>
        <v>0</v>
      </c>
      <c r="MP208" s="19" t="b">
        <f t="shared" ca="1" si="1729"/>
        <v>0</v>
      </c>
      <c r="MQ208" s="19">
        <f t="shared" ca="1" si="1729"/>
        <v>1</v>
      </c>
      <c r="MR208" s="19">
        <f t="shared" ca="1" si="1729"/>
        <v>0.75</v>
      </c>
      <c r="MS208" s="19">
        <f t="shared" ca="1" si="1729"/>
        <v>0.75</v>
      </c>
      <c r="MT208" s="19">
        <f t="shared" ca="1" si="1729"/>
        <v>0.8</v>
      </c>
      <c r="MU208" s="19">
        <f t="shared" ca="1" si="1729"/>
        <v>0.82499999999999996</v>
      </c>
      <c r="MV208" s="19">
        <f t="shared" ca="1" si="1729"/>
        <v>0.875</v>
      </c>
      <c r="MW208" s="19">
        <f t="shared" ca="1" si="1729"/>
        <v>0.9</v>
      </c>
      <c r="MX208" s="19">
        <f t="shared" ca="1" si="1729"/>
        <v>1</v>
      </c>
      <c r="MY208" s="19">
        <f t="shared" ca="1" si="1729"/>
        <v>0.875</v>
      </c>
      <c r="MZ208" s="19" t="b">
        <f t="shared" ca="1" si="1729"/>
        <v>1</v>
      </c>
      <c r="NA208" s="19">
        <f t="shared" ca="1" si="1729"/>
        <v>74.989999999999995</v>
      </c>
      <c r="NB208" s="19" t="str">
        <f t="shared" ca="1" si="1729"/>
        <v>-</v>
      </c>
      <c r="NC208" s="19" t="str">
        <f t="shared" ca="1" si="1729"/>
        <v>-</v>
      </c>
      <c r="ND208" s="19" t="str">
        <f t="shared" ca="1" si="1729"/>
        <v>-</v>
      </c>
      <c r="NE208" s="19" t="str">
        <f t="shared" ref="NE208:OT209" ca="1" si="1730">OFFSET(NE$5,$B208,0)</f>
        <v>-</v>
      </c>
      <c r="NF208" s="19" t="str">
        <f t="shared" ca="1" si="1730"/>
        <v>-</v>
      </c>
      <c r="NG208" s="19" t="str">
        <f t="shared" ca="1" si="1730"/>
        <v>-</v>
      </c>
      <c r="NH208" s="19" t="str">
        <f t="shared" ca="1" si="1730"/>
        <v>-</v>
      </c>
      <c r="NI208" s="19">
        <f t="shared" ca="1" si="1730"/>
        <v>36.99</v>
      </c>
      <c r="NJ208" s="19">
        <f t="shared" ca="1" si="1730"/>
        <v>36.99</v>
      </c>
      <c r="NK208" s="19" t="str">
        <f t="shared" ca="1" si="1730"/>
        <v>-</v>
      </c>
      <c r="NL208" s="19" t="str">
        <f t="shared" ca="1" si="1730"/>
        <v>-</v>
      </c>
      <c r="NM208" s="19" t="str">
        <f t="shared" ca="1" si="1730"/>
        <v>-</v>
      </c>
      <c r="NN208" s="19" t="str">
        <f t="shared" ca="1" si="1730"/>
        <v>-</v>
      </c>
      <c r="NO208" s="19" t="str">
        <f t="shared" ca="1" si="1730"/>
        <v>-</v>
      </c>
      <c r="NP208" s="19">
        <f t="shared" ca="1" si="1730"/>
        <v>49.99</v>
      </c>
      <c r="NQ208" s="19">
        <f t="shared" ca="1" si="1730"/>
        <v>49.99</v>
      </c>
      <c r="NR208" s="19">
        <f t="shared" ca="1" si="1730"/>
        <v>49.99</v>
      </c>
      <c r="NS208" s="19">
        <f t="shared" ca="1" si="1730"/>
        <v>49.99</v>
      </c>
      <c r="NT208" s="19">
        <f t="shared" ca="1" si="1730"/>
        <v>49.99</v>
      </c>
      <c r="NU208" s="19">
        <f t="shared" ca="1" si="1730"/>
        <v>49.99</v>
      </c>
      <c r="NV208" s="19">
        <f t="shared" ca="1" si="1730"/>
        <v>49.99</v>
      </c>
      <c r="NW208" s="19">
        <f t="shared" ca="1" si="1730"/>
        <v>49.99</v>
      </c>
      <c r="NX208" s="19">
        <f t="shared" ca="1" si="1730"/>
        <v>412.99</v>
      </c>
      <c r="NY208" s="19">
        <f t="shared" ca="1" si="1730"/>
        <v>412.99</v>
      </c>
      <c r="NZ208" s="19" t="str">
        <f t="shared" ca="1" si="1730"/>
        <v>-</v>
      </c>
      <c r="OA208" s="19" t="str">
        <f t="shared" ca="1" si="1730"/>
        <v>-</v>
      </c>
      <c r="OB208" s="19" t="str">
        <f t="shared" ca="1" si="1730"/>
        <v>-</v>
      </c>
      <c r="OC208" s="19" t="str">
        <f t="shared" ca="1" si="1730"/>
        <v>-</v>
      </c>
      <c r="OD208" s="19" t="str">
        <f t="shared" ca="1" si="1730"/>
        <v>-</v>
      </c>
      <c r="OE208" s="19">
        <f t="shared" ca="1" si="1730"/>
        <v>6.8900000000000006</v>
      </c>
      <c r="OF208" s="19">
        <f t="shared" ca="1" si="1730"/>
        <v>6.8900000000000006</v>
      </c>
      <c r="OG208" s="19">
        <f t="shared" ca="1" si="1730"/>
        <v>6.8900000000000006</v>
      </c>
      <c r="OH208" s="19">
        <f t="shared" ca="1" si="1730"/>
        <v>6.8900000000000006</v>
      </c>
      <c r="OI208" s="19">
        <f t="shared" ca="1" si="1730"/>
        <v>6.8900000000000006</v>
      </c>
      <c r="OJ208" s="19">
        <f t="shared" ca="1" si="1730"/>
        <v>6.8900000000000006</v>
      </c>
      <c r="OK208" s="19">
        <f t="shared" ca="1" si="1730"/>
        <v>6.8900000000000006</v>
      </c>
      <c r="OL208" s="19">
        <f t="shared" ca="1" si="1730"/>
        <v>6.8900000000000006</v>
      </c>
      <c r="OM208" s="19">
        <f t="shared" ca="1" si="1730"/>
        <v>346.99</v>
      </c>
      <c r="ON208" s="19">
        <f t="shared" ca="1" si="1730"/>
        <v>346.99</v>
      </c>
      <c r="OO208" s="19" t="str">
        <f t="shared" ca="1" si="1730"/>
        <v>-</v>
      </c>
      <c r="OP208" s="19" t="str">
        <f t="shared" ca="1" si="1730"/>
        <v>-</v>
      </c>
      <c r="OQ208" s="19" t="str">
        <f t="shared" ca="1" si="1730"/>
        <v>-</v>
      </c>
      <c r="OR208" s="19" t="str">
        <f t="shared" ca="1" si="1730"/>
        <v>-</v>
      </c>
      <c r="OS208" s="19" t="str">
        <f t="shared" ca="1" si="1730"/>
        <v>-</v>
      </c>
      <c r="OT208" s="19">
        <f t="shared" ca="1" si="1730"/>
        <v>0</v>
      </c>
      <c r="OU208" s="24">
        <v>0</v>
      </c>
    </row>
    <row r="209" spans="1:411" outlineLevel="1">
      <c r="A209" s="21">
        <f t="shared" si="158"/>
        <v>204</v>
      </c>
      <c r="B209" s="21">
        <f t="shared" ref="B209:B239" si="1731">$A$24</f>
        <v>19</v>
      </c>
      <c r="C209">
        <v>112</v>
      </c>
      <c r="D209" s="144" t="str">
        <f t="shared" ca="1" si="1675"/>
        <v>GSM</v>
      </c>
      <c r="E209" t="b">
        <v>0</v>
      </c>
      <c r="F209" t="b">
        <v>0</v>
      </c>
      <c r="G209" t="b">
        <f t="shared" ref="G209:G211" si="1732">E209</f>
        <v>0</v>
      </c>
      <c r="H209" s="237">
        <f t="shared" ref="H209:N239" ca="1" si="1733">OFFSET(H209,-1,0)</f>
        <v>2</v>
      </c>
      <c r="I209" s="237">
        <f t="shared" ca="1" si="1733"/>
        <v>1</v>
      </c>
      <c r="J209" s="237" t="str">
        <f t="shared" ca="1" si="1733"/>
        <v/>
      </c>
      <c r="K209" s="237">
        <f t="shared" ca="1" si="1733"/>
        <v>2</v>
      </c>
      <c r="L209" s="237">
        <f t="shared" ca="1" si="1733"/>
        <v>2</v>
      </c>
      <c r="M209" s="237">
        <f t="shared" ca="1" si="1733"/>
        <v>2</v>
      </c>
      <c r="N209" s="237">
        <f t="shared" ca="1" si="1733"/>
        <v>3</v>
      </c>
      <c r="O209" s="237">
        <f t="shared" ref="O209:Q239" ca="1" si="1734">OFFSET(O209,-1,0)</f>
        <v>1</v>
      </c>
      <c r="P209" s="237">
        <f t="shared" ca="1" si="1734"/>
        <v>1</v>
      </c>
      <c r="Q209" s="237">
        <f t="shared" ca="1" si="1734"/>
        <v>1</v>
      </c>
      <c r="R209" s="29">
        <v>1</v>
      </c>
      <c r="S209" s="29">
        <v>1</v>
      </c>
      <c r="T209" s="29">
        <v>1</v>
      </c>
      <c r="U209" s="218"/>
      <c r="V209" s="218"/>
      <c r="W209" s="182">
        <f t="array" ref="W209">MAX(W$22,MOD(W203+1*AND(R209:$V209=R$22:$V$22),W$23+1))</f>
        <v>0</v>
      </c>
      <c r="X209" s="218"/>
      <c r="Y209" s="218"/>
      <c r="Z209" s="218"/>
      <c r="AA209" s="218"/>
      <c r="AB209" s="218"/>
      <c r="AC209" s="218"/>
      <c r="AD209" s="218"/>
      <c r="AE209" s="218"/>
      <c r="AF209" s="144">
        <f ca="1">INDEX(CHOOSE($N209,DataAutumn!i.AdultDrys,DataWinter!i.AdultDrys,DataSpring!i.AdultDrys),1,$M209)</f>
        <v>3</v>
      </c>
      <c r="AG209" s="5">
        <f t="shared" ca="1" si="1676"/>
        <v>2</v>
      </c>
      <c r="AH209" s="5">
        <f t="shared" ca="1" si="1676"/>
        <v>0</v>
      </c>
      <c r="AI209" s="5">
        <f t="shared" ca="1" si="1677"/>
        <v>1</v>
      </c>
      <c r="AJ209" s="218"/>
      <c r="AK209" s="218"/>
      <c r="AL209" s="366" t="str">
        <f ca="1">TEXT(LEFT(OFFSET(AL209,-1,0),5)+1,"00000")&amp;MID(OFFSET(AL209,-1,0),6,FIND(" ",OFFSET(AL209,-1,0),7)-5)
&amp; $D209           &amp; " Day"&amp;INDEX(i.DOY,$N209,1)              &amp; IF($IG209=0," FWM","")&amp;IF($IG209=1," MWM","")&amp;IF($IG209=5," Mat","")&amp;IF($IH209=TRUE,"&amp;BBT","    ")
&amp;INDEX(DataMaster!$B$98:$B$105,$Q209,0)    &amp;IF(JQ209," SR"&amp;JR209,"")&amp; " WP"&amp;TEXT($MC209*100,"000p")           &amp; " MP"&amp;TEXT($MD209*100,"000p")           &amp; " GP"&amp;TEXT($MM209*100,"000p")
&amp; " (F"&amp;3+COUNTIF($CV209:$CY209,TRUE)&amp;3&amp;"N"&amp;$DM209&amp;$DN209&amp;")"</f>
        <v>00002 DSP_ashley_lw GSM Day204 MWM    all grids WP100p MP100p GP100p (F33N11)</v>
      </c>
      <c r="AM209" s="9" t="str">
        <f ca="1">IF(COUNTIF(AL$5:AL209,AL209)=1,"-","Dup")</f>
        <v>-</v>
      </c>
      <c r="AN209" s="9"/>
      <c r="AO209" s="12" t="b">
        <v>0</v>
      </c>
      <c r="AP209" s="12" t="b">
        <v>0</v>
      </c>
      <c r="AQ209" s="12" t="b">
        <v>1</v>
      </c>
      <c r="AR209" s="12" t="b">
        <v>1</v>
      </c>
      <c r="AS209" s="12" t="b">
        <v>0</v>
      </c>
      <c r="AT209" s="12" t="b">
        <v>1</v>
      </c>
      <c r="AU209" s="12" t="b">
        <v>1</v>
      </c>
      <c r="AV209" s="12" t="b">
        <v>1</v>
      </c>
      <c r="AW209" s="9"/>
      <c r="AX209" s="5" t="b">
        <f t="shared" ca="1" si="1678"/>
        <v>0</v>
      </c>
      <c r="AY209" s="5" t="str">
        <f t="shared" ca="1" si="1678"/>
        <v>-</v>
      </c>
      <c r="AZ209" s="5" t="b">
        <f t="shared" ca="1" si="1678"/>
        <v>0</v>
      </c>
      <c r="BA209" s="5" t="b">
        <f t="shared" ca="1" si="1678"/>
        <v>1</v>
      </c>
      <c r="BB209" s="5" t="b">
        <f t="shared" ca="1" si="1678"/>
        <v>1</v>
      </c>
      <c r="BC209" s="144">
        <f t="shared" ca="1" si="1678"/>
        <v>0</v>
      </c>
      <c r="BD209" s="19" t="b">
        <f t="shared" ca="1" si="1679"/>
        <v>1</v>
      </c>
      <c r="BE209" s="9"/>
      <c r="BF209" s="5" t="str">
        <f t="shared" ca="1" si="1680"/>
        <v>-</v>
      </c>
      <c r="BG209" s="19" t="str">
        <f t="shared" ca="1" si="1681"/>
        <v>-</v>
      </c>
      <c r="BH209" s="19" t="str">
        <f t="shared" ca="1" si="1681"/>
        <v>-</v>
      </c>
      <c r="BI209" s="19" t="str">
        <f t="shared" ca="1" si="1681"/>
        <v>-</v>
      </c>
      <c r="BJ209" s="5" t="str">
        <f t="shared" ca="1" si="1682"/>
        <v>-</v>
      </c>
      <c r="BK209" s="19" t="str">
        <f t="shared" ca="1" si="1683"/>
        <v>-</v>
      </c>
      <c r="BL209" s="5" t="str">
        <f t="shared" ca="1" si="1684"/>
        <v>-</v>
      </c>
      <c r="BM209" s="19" t="str">
        <f t="shared" ca="1" si="1685"/>
        <v>-</v>
      </c>
      <c r="BN209" s="19" t="str">
        <f t="shared" ca="1" si="1685"/>
        <v>-</v>
      </c>
      <c r="BO209" s="19" t="str">
        <f t="shared" ca="1" si="1685"/>
        <v>-</v>
      </c>
      <c r="BP209" s="5" t="str">
        <f t="shared" ca="1" si="1686"/>
        <v>-</v>
      </c>
      <c r="BQ209" s="9"/>
      <c r="BR209" s="5" t="b">
        <f t="shared" ca="1" si="1687"/>
        <v>0</v>
      </c>
      <c r="BS209" s="5" t="str">
        <f t="shared" ca="1" si="1688"/>
        <v>-</v>
      </c>
      <c r="BT209" s="5" t="str">
        <f t="shared" ca="1" si="1689"/>
        <v>-</v>
      </c>
      <c r="BU209" s="5" t="str">
        <f t="shared" ca="1" si="1689"/>
        <v>-</v>
      </c>
      <c r="BV209" s="5" t="str">
        <f t="shared" ca="1" si="1689"/>
        <v>-</v>
      </c>
      <c r="BW209" s="5" t="str">
        <f t="shared" ca="1" si="1689"/>
        <v>-</v>
      </c>
      <c r="BX209" s="5" t="str">
        <f t="shared" ca="1" si="1689"/>
        <v>-</v>
      </c>
      <c r="BY209" s="5" t="str">
        <f t="shared" ca="1" si="1689"/>
        <v>-</v>
      </c>
      <c r="BZ209" s="5" t="str">
        <f t="shared" ca="1" si="1689"/>
        <v>-</v>
      </c>
      <c r="CA209" s="5" t="str">
        <f t="shared" ca="1" si="1689"/>
        <v>-</v>
      </c>
      <c r="CB209" s="9"/>
      <c r="CC209" s="237" t="b">
        <f t="shared" ref="CC209:CE239" ca="1" si="1735">OFFSET(CC209,-1,0)</f>
        <v>1</v>
      </c>
      <c r="CD209" s="237" t="b">
        <f t="shared" ca="1" si="1735"/>
        <v>1</v>
      </c>
      <c r="CE209" s="237" t="b">
        <f t="shared" ca="1" si="1735"/>
        <v>1</v>
      </c>
      <c r="CF209" s="12">
        <v>203</v>
      </c>
      <c r="CG209" s="144" t="b">
        <f t="shared" ref="CG209:CG211" ca="1" si="1736">NOT(CE209)</f>
        <v>0</v>
      </c>
      <c r="CH209" s="12" t="s">
        <v>34</v>
      </c>
      <c r="CI209" s="19" t="str">
        <f t="shared" ca="1" si="1690"/>
        <v>-</v>
      </c>
      <c r="CJ209" s="19" t="str">
        <f t="shared" ca="1" si="1690"/>
        <v>-</v>
      </c>
      <c r="CK209" s="19" t="str">
        <f t="shared" ca="1" si="1690"/>
        <v>-</v>
      </c>
      <c r="CL209" s="19">
        <f t="shared" ca="1" si="1690"/>
        <v>1</v>
      </c>
      <c r="CM209" s="19">
        <f t="shared" ca="1" si="1690"/>
        <v>1</v>
      </c>
      <c r="CN209" s="9"/>
      <c r="CO209" s="444">
        <f t="shared" ca="1" si="1691"/>
        <v>652</v>
      </c>
      <c r="CP209" s="444">
        <f t="shared" ca="1" si="1691"/>
        <v>686</v>
      </c>
      <c r="CQ209" s="444">
        <f t="shared" ca="1" si="1691"/>
        <v>721</v>
      </c>
      <c r="CR209" s="152">
        <f t="shared" ca="1" si="1692"/>
        <v>378</v>
      </c>
      <c r="CS209" s="152">
        <f t="shared" ca="1" si="1692"/>
        <v>413</v>
      </c>
      <c r="CT209" s="152">
        <f t="shared" ca="1" si="1692"/>
        <v>448</v>
      </c>
      <c r="CU209" s="19" t="str">
        <f t="shared" ca="1" si="1693"/>
        <v>-</v>
      </c>
      <c r="CV209" s="19" t="str">
        <f t="shared" ca="1" si="1693"/>
        <v>-</v>
      </c>
      <c r="CW209" s="19" t="str">
        <f t="shared" ca="1" si="1693"/>
        <v>-</v>
      </c>
      <c r="CX209" s="19" t="str">
        <f t="shared" ca="1" si="1693"/>
        <v>-</v>
      </c>
      <c r="CY209" s="19" t="str">
        <f t="shared" ca="1" si="1693"/>
        <v>-</v>
      </c>
      <c r="CZ209" s="19" t="b">
        <f t="shared" ca="1" si="1693"/>
        <v>1</v>
      </c>
      <c r="DA209" s="19">
        <f t="shared" ca="1" si="1693"/>
        <v>0</v>
      </c>
      <c r="DB209" s="19">
        <f t="shared" ca="1" si="1693"/>
        <v>0</v>
      </c>
      <c r="DC209" s="19">
        <f t="shared" ca="1" si="1693"/>
        <v>0</v>
      </c>
      <c r="DD209" s="19">
        <f t="shared" ca="1" si="1693"/>
        <v>0</v>
      </c>
      <c r="DE209" s="19">
        <f t="shared" ca="1" si="1693"/>
        <v>0</v>
      </c>
      <c r="DF209" s="19">
        <f t="shared" ca="1" si="1693"/>
        <v>0</v>
      </c>
      <c r="DG209" s="19">
        <f t="shared" ca="1" si="1693"/>
        <v>0</v>
      </c>
      <c r="DH209" s="19">
        <f t="shared" ca="1" si="1693"/>
        <v>0</v>
      </c>
      <c r="DI209" s="19">
        <f t="shared" ca="1" si="1693"/>
        <v>0</v>
      </c>
      <c r="DJ209" s="19">
        <f t="shared" ca="1" si="1693"/>
        <v>0</v>
      </c>
      <c r="DK209" s="19">
        <f t="shared" ca="1" si="1694"/>
        <v>0</v>
      </c>
      <c r="DL209" s="19">
        <f t="shared" ca="1" si="1694"/>
        <v>0</v>
      </c>
      <c r="DM209" s="19">
        <f t="shared" ca="1" si="1694"/>
        <v>1</v>
      </c>
      <c r="DN209" s="19">
        <f t="shared" ca="1" si="1694"/>
        <v>1</v>
      </c>
      <c r="DO209" s="19">
        <f t="shared" ca="1" si="1694"/>
        <v>0</v>
      </c>
      <c r="DP209" s="19" t="str">
        <f t="shared" ca="1" si="1694"/>
        <v>-</v>
      </c>
      <c r="DQ209" s="19" t="str">
        <f t="shared" ca="1" si="1694"/>
        <v>-</v>
      </c>
      <c r="DR209" s="19" t="str">
        <f t="shared" ca="1" si="1694"/>
        <v>-</v>
      </c>
      <c r="DS209" s="19" t="str">
        <f t="shared" ca="1" si="1694"/>
        <v>-</v>
      </c>
      <c r="DT209" s="19" t="str">
        <f t="shared" ca="1" si="1694"/>
        <v>-</v>
      </c>
      <c r="DU209" s="19">
        <f t="shared" ca="1" si="1694"/>
        <v>0</v>
      </c>
      <c r="DV209" s="19" t="str">
        <f t="shared" ca="1" si="1694"/>
        <v>-</v>
      </c>
      <c r="DW209" s="19" t="str">
        <f t="shared" ca="1" si="1694"/>
        <v>-</v>
      </c>
      <c r="DX209" s="19" t="str">
        <f t="shared" ca="1" si="1694"/>
        <v>-</v>
      </c>
      <c r="DY209" s="19" t="str">
        <f t="shared" ca="1" si="1694"/>
        <v>-</v>
      </c>
      <c r="DZ209" s="19" t="str">
        <f t="shared" ca="1" si="1694"/>
        <v>-</v>
      </c>
      <c r="EA209" s="19" t="str">
        <f t="shared" ca="1" si="1694"/>
        <v>-</v>
      </c>
      <c r="EB209" s="19" t="str">
        <f t="shared" ca="1" si="1694"/>
        <v>-</v>
      </c>
      <c r="EC209" s="19" t="str">
        <f t="shared" ca="1" si="1694"/>
        <v>-</v>
      </c>
      <c r="ED209" s="19">
        <f t="shared" ca="1" si="1694"/>
        <v>0</v>
      </c>
      <c r="EE209" s="444">
        <f t="shared" ca="1" si="1695"/>
        <v>0</v>
      </c>
      <c r="EF209" s="444">
        <f t="shared" ca="1" si="1695"/>
        <v>0</v>
      </c>
      <c r="EG209" s="124">
        <f t="shared" ca="1" si="1696"/>
        <v>0</v>
      </c>
      <c r="EH209" s="124">
        <f t="shared" ca="1" si="1696"/>
        <v>0</v>
      </c>
      <c r="EI209" s="124">
        <f t="shared" ca="1" si="1696"/>
        <v>0</v>
      </c>
      <c r="EJ209" s="124">
        <f t="shared" ca="1" si="1696"/>
        <v>0</v>
      </c>
      <c r="EK209" s="124">
        <f t="shared" ca="1" si="1696"/>
        <v>0</v>
      </c>
      <c r="EL209" s="124">
        <f t="shared" ca="1" si="1696"/>
        <v>0</v>
      </c>
      <c r="EM209" s="124">
        <f t="shared" ca="1" si="1696"/>
        <v>0</v>
      </c>
      <c r="EN209" s="124">
        <f t="shared" ca="1" si="1696"/>
        <v>0</v>
      </c>
      <c r="EO209" s="124">
        <f t="shared" ca="1" si="1696"/>
        <v>0</v>
      </c>
      <c r="EP209" s="124">
        <f t="shared" ca="1" si="1696"/>
        <v>0</v>
      </c>
      <c r="EQ209" s="124">
        <f t="shared" ca="1" si="1696"/>
        <v>0</v>
      </c>
      <c r="ER209" s="124">
        <f t="shared" ca="1" si="1696"/>
        <v>0</v>
      </c>
      <c r="ES209" s="124">
        <f t="shared" ca="1" si="1696"/>
        <v>0</v>
      </c>
      <c r="ET209" s="124">
        <f t="shared" ca="1" si="1696"/>
        <v>0</v>
      </c>
      <c r="EU209" s="124">
        <f t="shared" ca="1" si="1696"/>
        <v>0</v>
      </c>
      <c r="EV209" s="124">
        <f t="shared" ca="1" si="1696"/>
        <v>0</v>
      </c>
      <c r="EW209" s="124">
        <f t="shared" ca="1" si="1697"/>
        <v>0</v>
      </c>
      <c r="EX209" s="124">
        <f t="shared" ca="1" si="1697"/>
        <v>0</v>
      </c>
      <c r="EY209" s="554">
        <f t="shared" ca="1" si="1698"/>
        <v>0</v>
      </c>
      <c r="EZ209" s="554">
        <f t="shared" ca="1" si="1698"/>
        <v>0</v>
      </c>
      <c r="FA209" s="554">
        <f t="shared" ca="1" si="1698"/>
        <v>0</v>
      </c>
      <c r="FB209" s="125">
        <f t="shared" ca="1" si="1698"/>
        <v>0</v>
      </c>
      <c r="FC209" s="125">
        <f t="shared" ca="1" si="1698"/>
        <v>0</v>
      </c>
      <c r="FD209" s="125">
        <f t="shared" ca="1" si="1698"/>
        <v>0</v>
      </c>
      <c r="FE209" s="125">
        <f t="shared" ca="1" si="1698"/>
        <v>0</v>
      </c>
      <c r="FF209" s="125">
        <f t="shared" ca="1" si="1698"/>
        <v>0</v>
      </c>
      <c r="FG209" s="125">
        <f t="shared" ca="1" si="1698"/>
        <v>0</v>
      </c>
      <c r="FH209" s="125">
        <f t="shared" ca="1" si="1698"/>
        <v>0</v>
      </c>
      <c r="FI209" s="125">
        <f t="shared" ca="1" si="1698"/>
        <v>0</v>
      </c>
      <c r="FJ209" s="125">
        <f t="shared" ca="1" si="1698"/>
        <v>0</v>
      </c>
      <c r="FK209" s="125">
        <f t="shared" ca="1" si="1698"/>
        <v>0</v>
      </c>
      <c r="FL209" s="125">
        <f t="shared" ca="1" si="1698"/>
        <v>0</v>
      </c>
      <c r="FM209" s="125">
        <f t="shared" ca="1" si="1698"/>
        <v>0</v>
      </c>
      <c r="FN209" s="125">
        <f t="shared" ca="1" si="1698"/>
        <v>0</v>
      </c>
      <c r="FO209" s="124">
        <f t="shared" ca="1" si="1699"/>
        <v>0</v>
      </c>
      <c r="FP209" s="124">
        <f t="shared" ca="1" si="1699"/>
        <v>0</v>
      </c>
      <c r="FQ209" s="124">
        <f t="shared" ca="1" si="1699"/>
        <v>0</v>
      </c>
      <c r="FR209" s="124">
        <f t="shared" ca="1" si="1699"/>
        <v>0</v>
      </c>
      <c r="FS209" s="124">
        <f t="shared" ca="1" si="1699"/>
        <v>0</v>
      </c>
      <c r="FT209" s="124">
        <f t="shared" ca="1" si="1699"/>
        <v>0</v>
      </c>
      <c r="FU209" s="124">
        <f t="shared" ca="1" si="1699"/>
        <v>0</v>
      </c>
      <c r="FV209" s="124">
        <f t="shared" ca="1" si="1699"/>
        <v>0</v>
      </c>
      <c r="FW209" s="124">
        <f t="shared" ca="1" si="1699"/>
        <v>0</v>
      </c>
      <c r="FX209" s="124">
        <f t="shared" ca="1" si="1699"/>
        <v>0</v>
      </c>
      <c r="FY209" s="124">
        <f t="shared" ca="1" si="1699"/>
        <v>0</v>
      </c>
      <c r="FZ209" s="124">
        <f t="shared" ca="1" si="1699"/>
        <v>0</v>
      </c>
      <c r="GA209" s="124">
        <f t="shared" ca="1" si="1699"/>
        <v>0</v>
      </c>
      <c r="GB209" s="124">
        <f t="shared" ca="1" si="1699"/>
        <v>0</v>
      </c>
      <c r="GC209" s="124">
        <f t="shared" ca="1" si="1699"/>
        <v>0</v>
      </c>
      <c r="GD209" s="124">
        <f t="shared" ca="1" si="1699"/>
        <v>0</v>
      </c>
      <c r="GE209" s="124">
        <f t="shared" ca="1" si="1700"/>
        <v>0</v>
      </c>
      <c r="GF209" s="124">
        <f t="shared" ca="1" si="1700"/>
        <v>0</v>
      </c>
      <c r="GG209" s="554">
        <f t="shared" ca="1" si="1701"/>
        <v>0</v>
      </c>
      <c r="GH209" s="554">
        <f t="shared" ca="1" si="1701"/>
        <v>0</v>
      </c>
      <c r="GI209" s="554">
        <f t="shared" ca="1" si="1701"/>
        <v>0</v>
      </c>
      <c r="GJ209" s="125">
        <f t="shared" ca="1" si="1702"/>
        <v>0</v>
      </c>
      <c r="GK209" s="125">
        <f t="shared" ca="1" si="1702"/>
        <v>0</v>
      </c>
      <c r="GL209" s="125">
        <f t="shared" ca="1" si="1702"/>
        <v>0</v>
      </c>
      <c r="GM209" s="125">
        <f t="shared" ca="1" si="1702"/>
        <v>0</v>
      </c>
      <c r="GN209" s="125">
        <f t="shared" ca="1" si="1702"/>
        <v>0</v>
      </c>
      <c r="GO209" s="125">
        <f t="shared" ca="1" si="1702"/>
        <v>0</v>
      </c>
      <c r="GP209" s="125">
        <f t="shared" ca="1" si="1702"/>
        <v>0</v>
      </c>
      <c r="GQ209" s="125">
        <f t="shared" ca="1" si="1702"/>
        <v>0</v>
      </c>
      <c r="GR209" s="125">
        <f t="shared" ca="1" si="1702"/>
        <v>0</v>
      </c>
      <c r="GS209" s="125">
        <f t="shared" ca="1" si="1702"/>
        <v>0</v>
      </c>
      <c r="GT209" s="125">
        <f t="shared" ca="1" si="1702"/>
        <v>0</v>
      </c>
      <c r="GU209" s="125">
        <f t="shared" ca="1" si="1702"/>
        <v>0</v>
      </c>
      <c r="GV209" s="125">
        <f t="shared" ca="1" si="1702"/>
        <v>0</v>
      </c>
      <c r="GW209" s="124">
        <f t="shared" ca="1" si="1703"/>
        <v>0</v>
      </c>
      <c r="GX209" s="124">
        <f t="shared" ca="1" si="1703"/>
        <v>0</v>
      </c>
      <c r="GY209" s="124">
        <f t="shared" ca="1" si="1703"/>
        <v>0</v>
      </c>
      <c r="GZ209" s="124">
        <f t="shared" ca="1" si="1703"/>
        <v>0</v>
      </c>
      <c r="HA209" s="124">
        <f t="shared" ca="1" si="1703"/>
        <v>0</v>
      </c>
      <c r="HB209" s="124">
        <f t="shared" ca="1" si="1703"/>
        <v>0</v>
      </c>
      <c r="HC209" s="124">
        <f t="shared" ca="1" si="1703"/>
        <v>0</v>
      </c>
      <c r="HD209" s="124">
        <f t="shared" ca="1" si="1703"/>
        <v>0</v>
      </c>
      <c r="HE209" s="124">
        <f t="shared" ca="1" si="1703"/>
        <v>0</v>
      </c>
      <c r="HF209" s="124">
        <f t="shared" ca="1" si="1703"/>
        <v>0</v>
      </c>
      <c r="HG209" s="124">
        <f t="shared" ca="1" si="1703"/>
        <v>0</v>
      </c>
      <c r="HH209" s="124">
        <f t="shared" ca="1" si="1703"/>
        <v>0</v>
      </c>
      <c r="HI209" s="124">
        <f t="shared" ca="1" si="1703"/>
        <v>0</v>
      </c>
      <c r="HJ209" s="124">
        <f t="shared" ca="1" si="1703"/>
        <v>0</v>
      </c>
      <c r="HK209" s="124">
        <f t="shared" ca="1" si="1703"/>
        <v>0</v>
      </c>
      <c r="HL209" s="124">
        <f t="shared" ca="1" si="1703"/>
        <v>0</v>
      </c>
      <c r="HM209" s="124">
        <f t="shared" ca="1" si="1704"/>
        <v>0</v>
      </c>
      <c r="HN209" s="124">
        <f t="shared" ca="1" si="1704"/>
        <v>0</v>
      </c>
      <c r="HO209" s="554">
        <f t="shared" ca="1" si="1705"/>
        <v>0</v>
      </c>
      <c r="HP209" s="554">
        <f t="shared" ca="1" si="1705"/>
        <v>0</v>
      </c>
      <c r="HQ209" s="554">
        <f t="shared" ca="1" si="1705"/>
        <v>0</v>
      </c>
      <c r="HR209" s="125">
        <f t="shared" ca="1" si="1706"/>
        <v>0</v>
      </c>
      <c r="HS209" s="125">
        <f t="shared" ca="1" si="1706"/>
        <v>0</v>
      </c>
      <c r="HT209" s="125">
        <f t="shared" ca="1" si="1706"/>
        <v>0</v>
      </c>
      <c r="HU209" s="125">
        <f t="shared" ca="1" si="1706"/>
        <v>0</v>
      </c>
      <c r="HV209" s="125">
        <f t="shared" ca="1" si="1706"/>
        <v>0</v>
      </c>
      <c r="HW209" s="125">
        <f t="shared" ca="1" si="1706"/>
        <v>0</v>
      </c>
      <c r="HX209" s="125">
        <f t="shared" ca="1" si="1706"/>
        <v>0</v>
      </c>
      <c r="HY209" s="125">
        <f t="shared" ca="1" si="1706"/>
        <v>0</v>
      </c>
      <c r="HZ209" s="125">
        <f t="shared" ca="1" si="1706"/>
        <v>0</v>
      </c>
      <c r="IA209" s="125">
        <f t="shared" ca="1" si="1706"/>
        <v>0</v>
      </c>
      <c r="IB209" s="125">
        <f t="shared" ca="1" si="1706"/>
        <v>0</v>
      </c>
      <c r="IC209" s="125">
        <f t="shared" ca="1" si="1706"/>
        <v>0</v>
      </c>
      <c r="ID209" s="125">
        <f t="shared" ca="1" si="1706"/>
        <v>0</v>
      </c>
      <c r="IE209" s="5">
        <f t="shared" ca="1" si="1707"/>
        <v>67</v>
      </c>
      <c r="IF209" s="9"/>
      <c r="IG209" s="5">
        <f t="shared" ca="1" si="1708"/>
        <v>1</v>
      </c>
      <c r="IH209" s="5" t="b">
        <f t="shared" ca="1" si="1708"/>
        <v>0</v>
      </c>
      <c r="II209" s="19">
        <f t="shared" ca="1" si="1709"/>
        <v>0</v>
      </c>
      <c r="IJ209" s="5">
        <f t="shared" ca="1" si="1708"/>
        <v>55</v>
      </c>
      <c r="IK209" s="5" cm="1">
        <f t="array" ref="IK209">INDEX(i.pi_yatf,$X209+1,IK$7)</f>
        <v>1</v>
      </c>
      <c r="IL209" s="19">
        <f t="shared" ca="1" si="1710"/>
        <v>0</v>
      </c>
      <c r="IM209" s="19">
        <f t="shared" ca="1" si="1710"/>
        <v>0</v>
      </c>
      <c r="IN209" s="19">
        <f t="shared" ca="1" si="1710"/>
        <v>0</v>
      </c>
      <c r="IO209" s="19">
        <f t="shared" ca="1" si="1710"/>
        <v>0</v>
      </c>
      <c r="IP209" s="19">
        <f t="shared" ca="1" si="1710"/>
        <v>0</v>
      </c>
      <c r="IQ209" s="19">
        <f t="shared" ca="1" si="1710"/>
        <v>0</v>
      </c>
      <c r="IR209" s="19">
        <f t="shared" ca="1" si="1710"/>
        <v>0</v>
      </c>
      <c r="IS209" s="19">
        <f t="shared" ca="1" si="1710"/>
        <v>0</v>
      </c>
      <c r="IT209" s="19">
        <f t="shared" ca="1" si="1710"/>
        <v>0</v>
      </c>
      <c r="IU209" s="19">
        <f t="shared" ca="1" si="1710"/>
        <v>0</v>
      </c>
      <c r="IV209" s="19">
        <f t="shared" ca="1" si="1710"/>
        <v>0</v>
      </c>
      <c r="IW209" s="19">
        <f t="shared" ca="1" si="1710"/>
        <v>0</v>
      </c>
      <c r="IX209" s="19">
        <f t="shared" ca="1" si="1710"/>
        <v>0</v>
      </c>
      <c r="IY209" s="19">
        <f t="shared" ca="1" si="1710"/>
        <v>0</v>
      </c>
      <c r="IZ209" s="19">
        <f t="shared" ca="1" si="1710"/>
        <v>0</v>
      </c>
      <c r="JA209" s="19">
        <f t="shared" ca="1" si="1710"/>
        <v>0</v>
      </c>
      <c r="JB209" s="19">
        <f t="shared" ca="1" si="1710"/>
        <v>0</v>
      </c>
      <c r="JC209" s="19">
        <f t="shared" ca="1" si="1710"/>
        <v>0</v>
      </c>
      <c r="JD209" s="19">
        <f t="shared" ca="1" si="1710"/>
        <v>0</v>
      </c>
      <c r="JE209" s="19">
        <f t="shared" ca="1" si="1710"/>
        <v>0</v>
      </c>
      <c r="JF209" s="19">
        <f t="shared" ca="1" si="1710"/>
        <v>0</v>
      </c>
      <c r="JG209" s="5">
        <f t="shared" ca="1" si="1711"/>
        <v>1.2500000000000001E-2</v>
      </c>
      <c r="JH209" s="567">
        <f t="shared" ca="1" si="1711"/>
        <v>0</v>
      </c>
      <c r="JI209" s="5">
        <f t="shared" ca="1" si="1711"/>
        <v>6.25E-2</v>
      </c>
      <c r="JJ209" s="5">
        <f t="shared" ca="1" si="1711"/>
        <v>6.25E-2</v>
      </c>
      <c r="JK209" s="5">
        <f t="shared" ca="1" si="1711"/>
        <v>6.25E-2</v>
      </c>
      <c r="JL209" s="19">
        <f t="shared" ca="1" si="1710"/>
        <v>1</v>
      </c>
      <c r="JM209" s="19">
        <f t="shared" ca="1" si="1710"/>
        <v>0</v>
      </c>
      <c r="JN209" s="19">
        <f t="shared" ca="1" si="1710"/>
        <v>1</v>
      </c>
      <c r="JO209" s="9"/>
      <c r="JP209" s="5" t="b">
        <f t="shared" ca="1" si="1712"/>
        <v>0</v>
      </c>
      <c r="JQ209" s="477" t="b">
        <v>0</v>
      </c>
      <c r="JR209" s="477">
        <v>12</v>
      </c>
      <c r="JS209" s="5" t="b">
        <f t="shared" ca="1" si="1713"/>
        <v>0</v>
      </c>
      <c r="JT209" s="5" t="b">
        <f t="shared" ca="1" si="1713"/>
        <v>0</v>
      </c>
      <c r="JU209" s="5" t="b">
        <f t="shared" ca="1" si="1713"/>
        <v>1</v>
      </c>
      <c r="JV209" s="144">
        <f t="shared" ca="1" si="1714"/>
        <v>1</v>
      </c>
      <c r="JW209" s="144">
        <f t="shared" ca="1" si="1714"/>
        <v>1</v>
      </c>
      <c r="JX209" s="5" t="b">
        <f t="shared" ca="1" si="1715"/>
        <v>0</v>
      </c>
      <c r="JY209" s="5" t="b">
        <f t="shared" ca="1" si="1715"/>
        <v>1</v>
      </c>
      <c r="JZ209" s="5" t="b">
        <f t="shared" ca="1" si="1715"/>
        <v>1</v>
      </c>
      <c r="KA209" s="5" t="b">
        <f t="shared" ca="1" si="1715"/>
        <v>0</v>
      </c>
      <c r="KB209" s="5">
        <f t="shared" ca="1" si="1716"/>
        <v>1</v>
      </c>
      <c r="KC209" s="5">
        <f t="shared" ca="1" si="1716"/>
        <v>0</v>
      </c>
      <c r="KD209" s="5" t="b">
        <f t="shared" ca="1" si="1717"/>
        <v>0</v>
      </c>
      <c r="KE209" s="5" t="str" cm="1">
        <f t="array" aca="1" ref="KE209" ca="1">IF(OR(KF209:KM209&lt;&gt;"-"),TRUE,"-")</f>
        <v>-</v>
      </c>
      <c r="KF209" s="19" t="str">
        <f t="shared" ca="1" si="1718"/>
        <v>-</v>
      </c>
      <c r="KG209" s="19" t="str">
        <f t="shared" ca="1" si="1718"/>
        <v>-</v>
      </c>
      <c r="KH209" s="19" t="str">
        <f t="shared" ca="1" si="1718"/>
        <v>-</v>
      </c>
      <c r="KI209" s="19" t="str">
        <f t="shared" ca="1" si="1718"/>
        <v>-</v>
      </c>
      <c r="KJ209" s="19" t="str">
        <f t="shared" ca="1" si="1718"/>
        <v>-</v>
      </c>
      <c r="KK209" s="19" t="str">
        <f t="shared" ca="1" si="1718"/>
        <v>-</v>
      </c>
      <c r="KL209" s="19" t="str">
        <f t="shared" ca="1" si="1718"/>
        <v>-</v>
      </c>
      <c r="KM209" s="19" t="str">
        <f t="shared" ca="1" si="1718"/>
        <v>-</v>
      </c>
      <c r="KN209" s="5" t="b">
        <f t="array" aca="1" ref="KN209" ca="1">IF(OR(KO209:KU209&lt;&gt;"-"),TRUE,"-")</f>
        <v>1</v>
      </c>
      <c r="KO209" s="19">
        <f t="shared" ca="1" si="1719"/>
        <v>0</v>
      </c>
      <c r="KP209" s="19" t="str">
        <f t="shared" ca="1" si="1719"/>
        <v>-</v>
      </c>
      <c r="KQ209" s="19">
        <f t="shared" ca="1" si="1719"/>
        <v>999999</v>
      </c>
      <c r="KR209" s="19">
        <f t="shared" ca="1" si="1719"/>
        <v>999999</v>
      </c>
      <c r="KS209" s="19">
        <f t="shared" ca="1" si="1719"/>
        <v>999999</v>
      </c>
      <c r="KT209" s="19">
        <f t="shared" ca="1" si="1719"/>
        <v>999999</v>
      </c>
      <c r="KU209" s="19">
        <f t="shared" ca="1" si="1719"/>
        <v>999999</v>
      </c>
      <c r="KV209" s="19" t="str">
        <f t="shared" ca="1" si="1719"/>
        <v>-</v>
      </c>
      <c r="KW209" s="19" t="str">
        <f t="shared" ca="1" si="1719"/>
        <v>-</v>
      </c>
      <c r="KX209" s="19" t="str">
        <f t="shared" ca="1" si="1719"/>
        <v>-</v>
      </c>
      <c r="KY209" s="19" t="b">
        <f t="shared" ca="1" si="1720"/>
        <v>1</v>
      </c>
      <c r="KZ209" s="19">
        <f t="shared" ca="1" si="1720"/>
        <v>0</v>
      </c>
      <c r="LA209" s="5" t="str">
        <f t="shared" ca="1" si="1721"/>
        <v>-</v>
      </c>
      <c r="LB209" s="5" t="str">
        <f t="shared" ca="1" si="1721"/>
        <v>-</v>
      </c>
      <c r="LC209" s="5" t="str">
        <f t="shared" ca="1" si="1721"/>
        <v>-</v>
      </c>
      <c r="LD209" s="5" t="str">
        <f t="shared" ca="1" si="1721"/>
        <v>-</v>
      </c>
      <c r="LE209" s="19" t="str">
        <f t="shared" ca="1" si="1722"/>
        <v>-</v>
      </c>
      <c r="LF209" s="19" t="str">
        <f t="shared" ca="1" si="1722"/>
        <v>-</v>
      </c>
      <c r="LG209" s="19" t="str">
        <f t="shared" ca="1" si="1722"/>
        <v>-</v>
      </c>
      <c r="LH209" s="19" t="str">
        <f t="shared" ca="1" si="1722"/>
        <v>-</v>
      </c>
      <c r="LI209" s="19" t="str">
        <f t="shared" ca="1" si="1722"/>
        <v>-</v>
      </c>
      <c r="LJ209" s="19" t="str">
        <f t="shared" ca="1" si="1722"/>
        <v>-</v>
      </c>
      <c r="LK209" s="19" t="str">
        <f t="shared" ca="1" si="1722"/>
        <v>-</v>
      </c>
      <c r="LL209" s="5" t="str">
        <f t="shared" ca="1" si="1723"/>
        <v>-</v>
      </c>
      <c r="LM209" s="5">
        <f t="shared" ca="1" si="1723"/>
        <v>500</v>
      </c>
      <c r="LN209" s="5">
        <f t="shared" ca="1" si="1723"/>
        <v>500</v>
      </c>
      <c r="LO209" s="5" t="str">
        <f t="shared" ca="1" si="1723"/>
        <v>-</v>
      </c>
      <c r="LP209" s="5" t="str" cm="1">
        <f t="array" aca="1" ref="LP209" ca="1">INDEX(i.meatgrid,$Q209,LP$7)</f>
        <v>-</v>
      </c>
      <c r="LQ209" s="5" t="str" cm="1">
        <f t="array" aca="1" ref="LQ209" ca="1">INDEX(i.meatgrid,$Q209,LQ$7)</f>
        <v>-</v>
      </c>
      <c r="LR209" s="5" t="str">
        <f t="shared" ca="1" si="1723"/>
        <v>-</v>
      </c>
      <c r="LS209" s="5">
        <f t="shared" ca="1" si="1724"/>
        <v>1</v>
      </c>
      <c r="LT209" s="9"/>
      <c r="LU209" s="19">
        <f t="shared" ca="1" si="1722"/>
        <v>70</v>
      </c>
      <c r="LV209" s="19">
        <f t="shared" ca="1" si="1725"/>
        <v>50</v>
      </c>
      <c r="LW209" s="19">
        <f t="shared" ca="1" si="1725"/>
        <v>80</v>
      </c>
      <c r="LX209" s="19">
        <f t="shared" ca="1" si="1725"/>
        <v>50</v>
      </c>
      <c r="LY209" s="5" t="b" cm="1">
        <f t="array" aca="1" ref="LY209" ca="1">INDEX(i.meatgrid,$Q209,LY$7)</f>
        <v>1</v>
      </c>
      <c r="LZ209" s="5" t="b" cm="1">
        <f t="array" aca="1" ref="LZ209" ca="1">INDEX(i.meatgrid,$Q209,LZ$7)</f>
        <v>0</v>
      </c>
      <c r="MA209" s="5" t="str" cm="1">
        <f t="array" aca="1" ref="MA209" ca="1">INDEX(i.meatgrid,$Q209,MA$7)</f>
        <v>-</v>
      </c>
      <c r="MB209" s="5" t="str" cm="1">
        <f t="array" aca="1" ref="MB209" ca="1">INDEX(i.meatgrid,$Q209,MB$7)</f>
        <v>-</v>
      </c>
      <c r="MC209" s="5">
        <f t="shared" si="1726"/>
        <v>1</v>
      </c>
      <c r="MD209" s="5">
        <f t="shared" si="1727"/>
        <v>1</v>
      </c>
      <c r="ME209" s="5" cm="1">
        <f t="array" aca="1" ref="ME209" ca="1">INDEX(i.meatgrid,$Q209,ME$7)</f>
        <v>1</v>
      </c>
      <c r="MF209" s="5" cm="1">
        <f t="array" aca="1" ref="MF209" ca="1">INDEX(i.meatgrid,$Q209,MF$7)</f>
        <v>1</v>
      </c>
      <c r="MG209" s="5" cm="1">
        <f t="array" aca="1" ref="MG209" ca="1">INDEX(i.meatgrid,$Q209,MG$7)</f>
        <v>1</v>
      </c>
      <c r="MH209" s="5" cm="1">
        <f t="array" aca="1" ref="MH209" ca="1">INDEX(i.meatgrid,$Q209,MH$7)</f>
        <v>0</v>
      </c>
      <c r="MI209" s="5" cm="1">
        <f t="array" aca="1" ref="MI209" ca="1">INDEX(i.meatgrid,$Q209,MI$7)</f>
        <v>1</v>
      </c>
      <c r="MJ209" s="5" cm="1">
        <f t="array" aca="1" ref="MJ209" ca="1">INDEX(i.meatgrid,$Q209,MJ$7)</f>
        <v>1</v>
      </c>
      <c r="MK209" s="5" cm="1">
        <f t="array" aca="1" ref="MK209" ca="1">INDEX(i.meatgrid,$Q209,MK$7)</f>
        <v>1</v>
      </c>
      <c r="ML209" s="5" cm="1">
        <f t="array" aca="1" ref="ML209" ca="1">INDEX(i.meatgrid,$Q209,ML$7)</f>
        <v>1</v>
      </c>
      <c r="MM209" s="5">
        <f t="shared" si="1728"/>
        <v>1</v>
      </c>
      <c r="MN209" s="9"/>
      <c r="MO209" s="19" t="b">
        <f t="shared" ca="1" si="1729"/>
        <v>0</v>
      </c>
      <c r="MP209" s="19" t="b">
        <f t="shared" ca="1" si="1729"/>
        <v>0</v>
      </c>
      <c r="MQ209" s="19">
        <f t="shared" ca="1" si="1729"/>
        <v>1</v>
      </c>
      <c r="MR209" s="19">
        <f t="shared" ca="1" si="1729"/>
        <v>0.75</v>
      </c>
      <c r="MS209" s="19">
        <f t="shared" ca="1" si="1729"/>
        <v>0.75</v>
      </c>
      <c r="MT209" s="19">
        <f t="shared" ca="1" si="1729"/>
        <v>0.8</v>
      </c>
      <c r="MU209" s="19">
        <f t="shared" ca="1" si="1729"/>
        <v>0.82499999999999996</v>
      </c>
      <c r="MV209" s="19">
        <f t="shared" ca="1" si="1729"/>
        <v>0.875</v>
      </c>
      <c r="MW209" s="19">
        <f t="shared" ca="1" si="1729"/>
        <v>0.9</v>
      </c>
      <c r="MX209" s="19">
        <f t="shared" ca="1" si="1729"/>
        <v>1</v>
      </c>
      <c r="MY209" s="19">
        <f t="shared" ca="1" si="1729"/>
        <v>0.875</v>
      </c>
      <c r="MZ209" s="19" t="b">
        <f t="shared" ca="1" si="1729"/>
        <v>1</v>
      </c>
      <c r="NA209" s="19">
        <f t="shared" ca="1" si="1729"/>
        <v>74.989999999999995</v>
      </c>
      <c r="NB209" s="19" t="str">
        <f t="shared" ca="1" si="1729"/>
        <v>-</v>
      </c>
      <c r="NC209" s="19" t="str">
        <f t="shared" ca="1" si="1729"/>
        <v>-</v>
      </c>
      <c r="ND209" s="19" t="str">
        <f t="shared" ca="1" si="1729"/>
        <v>-</v>
      </c>
      <c r="NE209" s="19" t="str">
        <f t="shared" ca="1" si="1730"/>
        <v>-</v>
      </c>
      <c r="NF209" s="19" t="str">
        <f t="shared" ca="1" si="1730"/>
        <v>-</v>
      </c>
      <c r="NG209" s="19" t="str">
        <f t="shared" ca="1" si="1730"/>
        <v>-</v>
      </c>
      <c r="NH209" s="19" t="str">
        <f t="shared" ref="NH209:NW239" ca="1" si="1737">OFFSET(NH$5,$B209,0)</f>
        <v>-</v>
      </c>
      <c r="NI209" s="19">
        <f t="shared" ca="1" si="1737"/>
        <v>36.99</v>
      </c>
      <c r="NJ209" s="19">
        <f t="shared" ca="1" si="1737"/>
        <v>36.99</v>
      </c>
      <c r="NK209" s="19" t="str">
        <f t="shared" ca="1" si="1737"/>
        <v>-</v>
      </c>
      <c r="NL209" s="19" t="str">
        <f t="shared" ca="1" si="1737"/>
        <v>-</v>
      </c>
      <c r="NM209" s="19" t="str">
        <f t="shared" ca="1" si="1737"/>
        <v>-</v>
      </c>
      <c r="NN209" s="19" t="str">
        <f t="shared" ca="1" si="1737"/>
        <v>-</v>
      </c>
      <c r="NO209" s="19" t="str">
        <f t="shared" ca="1" si="1737"/>
        <v>-</v>
      </c>
      <c r="NP209" s="19">
        <f t="shared" ca="1" si="1737"/>
        <v>49.99</v>
      </c>
      <c r="NQ209" s="19">
        <f t="shared" ca="1" si="1737"/>
        <v>49.99</v>
      </c>
      <c r="NR209" s="19">
        <f t="shared" ca="1" si="1737"/>
        <v>49.99</v>
      </c>
      <c r="NS209" s="19">
        <f t="shared" ca="1" si="1737"/>
        <v>49.99</v>
      </c>
      <c r="NT209" s="19">
        <f t="shared" ca="1" si="1737"/>
        <v>49.99</v>
      </c>
      <c r="NU209" s="19">
        <f t="shared" ca="1" si="1737"/>
        <v>49.99</v>
      </c>
      <c r="NV209" s="19">
        <f t="shared" ca="1" si="1737"/>
        <v>49.99</v>
      </c>
      <c r="NW209" s="19">
        <f t="shared" ca="1" si="1737"/>
        <v>49.99</v>
      </c>
      <c r="NX209" s="19">
        <f t="shared" ref="NX209:OM225" ca="1" si="1738">OFFSET(NX$5,$B209,0)</f>
        <v>412.99</v>
      </c>
      <c r="NY209" s="19">
        <f t="shared" ca="1" si="1738"/>
        <v>412.99</v>
      </c>
      <c r="NZ209" s="19" t="str">
        <f t="shared" ca="1" si="1738"/>
        <v>-</v>
      </c>
      <c r="OA209" s="19" t="str">
        <f t="shared" ca="1" si="1738"/>
        <v>-</v>
      </c>
      <c r="OB209" s="19" t="str">
        <f t="shared" ca="1" si="1738"/>
        <v>-</v>
      </c>
      <c r="OC209" s="19" t="str">
        <f t="shared" ca="1" si="1738"/>
        <v>-</v>
      </c>
      <c r="OD209" s="19" t="str">
        <f t="shared" ca="1" si="1738"/>
        <v>-</v>
      </c>
      <c r="OE209" s="19">
        <f t="shared" ca="1" si="1738"/>
        <v>6.8900000000000006</v>
      </c>
      <c r="OF209" s="19">
        <f t="shared" ca="1" si="1738"/>
        <v>6.8900000000000006</v>
      </c>
      <c r="OG209" s="19">
        <f t="shared" ca="1" si="1738"/>
        <v>6.8900000000000006</v>
      </c>
      <c r="OH209" s="19">
        <f t="shared" ca="1" si="1738"/>
        <v>6.8900000000000006</v>
      </c>
      <c r="OI209" s="19">
        <f t="shared" ca="1" si="1738"/>
        <v>6.8900000000000006</v>
      </c>
      <c r="OJ209" s="19">
        <f t="shared" ca="1" si="1738"/>
        <v>6.8900000000000006</v>
      </c>
      <c r="OK209" s="19">
        <f t="shared" ca="1" si="1738"/>
        <v>6.8900000000000006</v>
      </c>
      <c r="OL209" s="19">
        <f t="shared" ca="1" si="1738"/>
        <v>6.8900000000000006</v>
      </c>
      <c r="OM209" s="19">
        <f t="shared" ca="1" si="1738"/>
        <v>346.99</v>
      </c>
      <c r="ON209" s="19">
        <f t="shared" ref="ON209:OT239" ca="1" si="1739">OFFSET(ON$5,$B209,0)</f>
        <v>346.99</v>
      </c>
      <c r="OO209" s="19" t="str">
        <f t="shared" ca="1" si="1739"/>
        <v>-</v>
      </c>
      <c r="OP209" s="19" t="str">
        <f t="shared" ca="1" si="1739"/>
        <v>-</v>
      </c>
      <c r="OQ209" s="19" t="str">
        <f t="shared" ca="1" si="1739"/>
        <v>-</v>
      </c>
      <c r="OR209" s="19" t="str">
        <f t="shared" ca="1" si="1739"/>
        <v>-</v>
      </c>
      <c r="OS209" s="19" t="str">
        <f t="shared" ca="1" si="1739"/>
        <v>-</v>
      </c>
      <c r="OT209" s="19">
        <f t="shared" ca="1" si="1739"/>
        <v>0</v>
      </c>
      <c r="OU209" s="24">
        <v>0</v>
      </c>
    </row>
    <row r="210" spans="1:411" outlineLevel="1">
      <c r="A210" s="21">
        <f t="shared" si="158"/>
        <v>205</v>
      </c>
      <c r="B210" s="21">
        <f t="shared" si="1731"/>
        <v>19</v>
      </c>
      <c r="C210">
        <v>112</v>
      </c>
      <c r="D210" s="144" t="str">
        <f t="shared" ca="1" si="1675"/>
        <v>GSM</v>
      </c>
      <c r="E210" t="b">
        <v>0</v>
      </c>
      <c r="F210" t="b">
        <v>0</v>
      </c>
      <c r="G210" t="b">
        <f t="shared" si="1732"/>
        <v>0</v>
      </c>
      <c r="H210" s="237">
        <f t="shared" ca="1" si="1733"/>
        <v>2</v>
      </c>
      <c r="I210" s="237">
        <f t="shared" ca="1" si="1733"/>
        <v>1</v>
      </c>
      <c r="J210" s="237" t="str">
        <f t="shared" ca="1" si="1733"/>
        <v/>
      </c>
      <c r="K210" s="237">
        <f t="shared" ca="1" si="1733"/>
        <v>2</v>
      </c>
      <c r="L210" s="237">
        <f t="shared" ca="1" si="1733"/>
        <v>2</v>
      </c>
      <c r="M210" s="237">
        <f t="shared" ca="1" si="1733"/>
        <v>2</v>
      </c>
      <c r="N210" s="237">
        <f t="shared" ca="1" si="1733"/>
        <v>3</v>
      </c>
      <c r="O210" s="237">
        <f t="shared" ca="1" si="1734"/>
        <v>1</v>
      </c>
      <c r="P210" s="237">
        <f t="shared" ca="1" si="1734"/>
        <v>1</v>
      </c>
      <c r="Q210" s="237">
        <f t="shared" ca="1" si="1734"/>
        <v>1</v>
      </c>
      <c r="R210" s="29">
        <v>1</v>
      </c>
      <c r="S210" s="29">
        <v>2</v>
      </c>
      <c r="T210" s="29">
        <v>1</v>
      </c>
      <c r="U210" s="218"/>
      <c r="V210" s="218"/>
      <c r="W210" s="182">
        <f t="array" ref="W210">MAX(W$22,MOD(W204+1*AND(R210:$V210=R$22:$V$22),W$23+1))</f>
        <v>0</v>
      </c>
      <c r="X210" s="218"/>
      <c r="Y210" s="218"/>
      <c r="Z210" s="218"/>
      <c r="AA210" s="218"/>
      <c r="AB210" s="218"/>
      <c r="AC210" s="218"/>
      <c r="AD210" s="218"/>
      <c r="AE210" s="218"/>
      <c r="AF210" s="144">
        <f ca="1">INDEX(CHOOSE($N210,DataAutumn!i.AdultDrys,DataWinter!i.AdultDrys,DataSpring!i.AdultDrys),1,$M210)</f>
        <v>3</v>
      </c>
      <c r="AG210" s="5">
        <f t="shared" ca="1" si="1676"/>
        <v>2</v>
      </c>
      <c r="AH210" s="5">
        <f t="shared" ca="1" si="1676"/>
        <v>0</v>
      </c>
      <c r="AI210" s="5">
        <f t="shared" ca="1" si="1677"/>
        <v>1</v>
      </c>
      <c r="AJ210" s="218"/>
      <c r="AK210" s="218"/>
      <c r="AL210" s="366" t="str">
        <f ca="1">TEXT(LEFT(OFFSET(AL210,-1,0),5)+1,"00000")&amp;MID(OFFSET(AL210,-1,0),6,FIND(" ",OFFSET(AL210,-1,0),7)-5)
&amp; $D210           &amp; " Day"&amp;INDEX(i.DOY,$N210,1)              &amp; IF($IG210=0," FWM","")&amp;IF($IG210=1," MWM","")&amp;IF($IG210=5," Mat","")&amp;IF($IH210=TRUE,"&amp;BBT","    ")
&amp;INDEX(DataMaster!$B$98:$B$105,$Q210,0)    &amp;IF(JQ210," SR"&amp;JR210,"")&amp; " WP"&amp;TEXT($MC210*100,"000p")           &amp; " MP"&amp;TEXT($MD210*100,"000p")           &amp; " GP"&amp;TEXT($MM210*100,"000p")
&amp; " (F"&amp;3+COUNTIF($CV210:$CY210,TRUE)&amp;3&amp;"N"&amp;$DM210&amp;$DN210&amp;")"</f>
        <v>00003 DSP_ashley_lw GSM Day204 MWM    all grids SR12 WP100p MP075p GP100p (F33N11)</v>
      </c>
      <c r="AM210" s="9" t="str">
        <f ca="1">IF(COUNTIF(AL$5:AL210,AL210)=1,"-","Dup")</f>
        <v>-</v>
      </c>
      <c r="AN210" s="9"/>
      <c r="AO210" s="12" t="b">
        <v>0</v>
      </c>
      <c r="AP210" s="12" t="b">
        <v>0</v>
      </c>
      <c r="AQ210" s="12" t="b">
        <v>1</v>
      </c>
      <c r="AR210" s="12" t="b">
        <v>1</v>
      </c>
      <c r="AS210" s="12" t="b">
        <v>0</v>
      </c>
      <c r="AT210" s="12" t="b">
        <v>1</v>
      </c>
      <c r="AU210" s="12" t="b">
        <v>1</v>
      </c>
      <c r="AV210" s="12" t="b">
        <v>1</v>
      </c>
      <c r="AW210" s="9"/>
      <c r="AX210" s="5" t="b">
        <f t="shared" ca="1" si="1678"/>
        <v>0</v>
      </c>
      <c r="AY210" s="5" t="str">
        <f t="shared" ca="1" si="1678"/>
        <v>-</v>
      </c>
      <c r="AZ210" s="5" t="b">
        <f t="shared" ca="1" si="1678"/>
        <v>0</v>
      </c>
      <c r="BA210" s="5" t="b">
        <f t="shared" ca="1" si="1678"/>
        <v>1</v>
      </c>
      <c r="BB210" s="5" t="b">
        <f t="shared" ca="1" si="1678"/>
        <v>1</v>
      </c>
      <c r="BC210" s="144">
        <f t="shared" ca="1" si="1678"/>
        <v>0</v>
      </c>
      <c r="BD210" s="19" t="b">
        <f t="shared" ca="1" si="1679"/>
        <v>1</v>
      </c>
      <c r="BE210" s="9"/>
      <c r="BF210" s="5" t="str">
        <f t="shared" ca="1" si="1680"/>
        <v>-</v>
      </c>
      <c r="BG210" s="19" t="str">
        <f t="shared" ca="1" si="1681"/>
        <v>-</v>
      </c>
      <c r="BH210" s="19" t="str">
        <f t="shared" ca="1" si="1681"/>
        <v>-</v>
      </c>
      <c r="BI210" s="19" t="str">
        <f t="shared" ca="1" si="1681"/>
        <v>-</v>
      </c>
      <c r="BJ210" s="5" t="str">
        <f t="shared" ca="1" si="1682"/>
        <v>-</v>
      </c>
      <c r="BK210" s="19" t="str">
        <f t="shared" ca="1" si="1683"/>
        <v>-</v>
      </c>
      <c r="BL210" s="5" t="str">
        <f t="shared" ca="1" si="1684"/>
        <v>-</v>
      </c>
      <c r="BM210" s="19" t="str">
        <f t="shared" ca="1" si="1685"/>
        <v>-</v>
      </c>
      <c r="BN210" s="19" t="str">
        <f t="shared" ca="1" si="1685"/>
        <v>-</v>
      </c>
      <c r="BO210" s="19" t="str">
        <f t="shared" ca="1" si="1685"/>
        <v>-</v>
      </c>
      <c r="BP210" s="5" t="str">
        <f t="shared" ca="1" si="1686"/>
        <v>-</v>
      </c>
      <c r="BQ210" s="9"/>
      <c r="BR210" s="5" t="b">
        <f t="shared" ca="1" si="1687"/>
        <v>0</v>
      </c>
      <c r="BS210" s="5" t="str">
        <f t="shared" ca="1" si="1688"/>
        <v>-</v>
      </c>
      <c r="BT210" s="5" t="str">
        <f t="shared" ca="1" si="1689"/>
        <v>-</v>
      </c>
      <c r="BU210" s="5" t="str">
        <f t="shared" ca="1" si="1689"/>
        <v>-</v>
      </c>
      <c r="BV210" s="5" t="str">
        <f t="shared" ca="1" si="1689"/>
        <v>-</v>
      </c>
      <c r="BW210" s="5" t="str">
        <f t="shared" ca="1" si="1689"/>
        <v>-</v>
      </c>
      <c r="BX210" s="5" t="str">
        <f t="shared" ca="1" si="1689"/>
        <v>-</v>
      </c>
      <c r="BY210" s="5" t="str">
        <f t="shared" ca="1" si="1689"/>
        <v>-</v>
      </c>
      <c r="BZ210" s="5" t="str">
        <f t="shared" ca="1" si="1689"/>
        <v>-</v>
      </c>
      <c r="CA210" s="5" t="str">
        <f t="shared" ca="1" si="1689"/>
        <v>-</v>
      </c>
      <c r="CB210" s="9"/>
      <c r="CC210" s="237" t="b">
        <f t="shared" ca="1" si="1735"/>
        <v>1</v>
      </c>
      <c r="CD210" s="237" t="b">
        <f t="shared" ca="1" si="1735"/>
        <v>1</v>
      </c>
      <c r="CE210" s="237" t="b">
        <f t="shared" ca="1" si="1735"/>
        <v>1</v>
      </c>
      <c r="CF210" s="12">
        <v>203</v>
      </c>
      <c r="CG210" s="144" t="b">
        <f t="shared" ca="1" si="1736"/>
        <v>0</v>
      </c>
      <c r="CH210" s="12" t="s">
        <v>34</v>
      </c>
      <c r="CI210" s="19" t="str">
        <f t="shared" ca="1" si="1690"/>
        <v>-</v>
      </c>
      <c r="CJ210" s="19" t="str">
        <f t="shared" ca="1" si="1690"/>
        <v>-</v>
      </c>
      <c r="CK210" s="19" t="str">
        <f t="shared" ca="1" si="1690"/>
        <v>-</v>
      </c>
      <c r="CL210" s="19">
        <f t="shared" ca="1" si="1690"/>
        <v>1</v>
      </c>
      <c r="CM210" s="19">
        <f t="shared" ca="1" si="1690"/>
        <v>1</v>
      </c>
      <c r="CN210" s="9"/>
      <c r="CO210" s="444">
        <f t="shared" ca="1" si="1691"/>
        <v>652</v>
      </c>
      <c r="CP210" s="444">
        <f t="shared" ca="1" si="1691"/>
        <v>686</v>
      </c>
      <c r="CQ210" s="444">
        <f t="shared" ca="1" si="1691"/>
        <v>721</v>
      </c>
      <c r="CR210" s="152">
        <f t="shared" ca="1" si="1692"/>
        <v>378</v>
      </c>
      <c r="CS210" s="152">
        <f t="shared" ca="1" si="1692"/>
        <v>413</v>
      </c>
      <c r="CT210" s="152">
        <f t="shared" ca="1" si="1692"/>
        <v>448</v>
      </c>
      <c r="CU210" s="19" t="str">
        <f t="shared" ca="1" si="1693"/>
        <v>-</v>
      </c>
      <c r="CV210" s="19" t="str">
        <f t="shared" ca="1" si="1693"/>
        <v>-</v>
      </c>
      <c r="CW210" s="19" t="str">
        <f t="shared" ca="1" si="1693"/>
        <v>-</v>
      </c>
      <c r="CX210" s="19" t="str">
        <f t="shared" ca="1" si="1693"/>
        <v>-</v>
      </c>
      <c r="CY210" s="19" t="str">
        <f t="shared" ca="1" si="1693"/>
        <v>-</v>
      </c>
      <c r="CZ210" s="19" t="b">
        <f t="shared" ca="1" si="1693"/>
        <v>1</v>
      </c>
      <c r="DA210" s="19">
        <f t="shared" ca="1" si="1693"/>
        <v>0</v>
      </c>
      <c r="DB210" s="19">
        <f t="shared" ca="1" si="1693"/>
        <v>0</v>
      </c>
      <c r="DC210" s="19">
        <f t="shared" ca="1" si="1693"/>
        <v>0</v>
      </c>
      <c r="DD210" s="19">
        <f t="shared" ca="1" si="1693"/>
        <v>0</v>
      </c>
      <c r="DE210" s="19">
        <f t="shared" ca="1" si="1693"/>
        <v>0</v>
      </c>
      <c r="DF210" s="19">
        <f t="shared" ca="1" si="1693"/>
        <v>0</v>
      </c>
      <c r="DG210" s="19">
        <f t="shared" ca="1" si="1693"/>
        <v>0</v>
      </c>
      <c r="DH210" s="19">
        <f t="shared" ca="1" si="1693"/>
        <v>0</v>
      </c>
      <c r="DI210" s="19">
        <f t="shared" ca="1" si="1693"/>
        <v>0</v>
      </c>
      <c r="DJ210" s="19">
        <f t="shared" ca="1" si="1693"/>
        <v>0</v>
      </c>
      <c r="DK210" s="19">
        <f t="shared" ca="1" si="1694"/>
        <v>0</v>
      </c>
      <c r="DL210" s="19">
        <f t="shared" ca="1" si="1694"/>
        <v>0</v>
      </c>
      <c r="DM210" s="19">
        <f t="shared" ca="1" si="1694"/>
        <v>1</v>
      </c>
      <c r="DN210" s="19">
        <f t="shared" ca="1" si="1694"/>
        <v>1</v>
      </c>
      <c r="DO210" s="19">
        <f t="shared" ca="1" si="1694"/>
        <v>0</v>
      </c>
      <c r="DP210" s="19" t="str">
        <f t="shared" ca="1" si="1694"/>
        <v>-</v>
      </c>
      <c r="DQ210" s="19" t="str">
        <f t="shared" ca="1" si="1694"/>
        <v>-</v>
      </c>
      <c r="DR210" s="19" t="str">
        <f t="shared" ca="1" si="1694"/>
        <v>-</v>
      </c>
      <c r="DS210" s="19" t="str">
        <f t="shared" ca="1" si="1694"/>
        <v>-</v>
      </c>
      <c r="DT210" s="19" t="str">
        <f t="shared" ca="1" si="1694"/>
        <v>-</v>
      </c>
      <c r="DU210" s="19">
        <f t="shared" ca="1" si="1694"/>
        <v>0</v>
      </c>
      <c r="DV210" s="19" t="str">
        <f t="shared" ca="1" si="1694"/>
        <v>-</v>
      </c>
      <c r="DW210" s="19" t="str">
        <f t="shared" ca="1" si="1694"/>
        <v>-</v>
      </c>
      <c r="DX210" s="19" t="str">
        <f t="shared" ca="1" si="1694"/>
        <v>-</v>
      </c>
      <c r="DY210" s="19" t="str">
        <f t="shared" ca="1" si="1694"/>
        <v>-</v>
      </c>
      <c r="DZ210" s="19" t="str">
        <f t="shared" ca="1" si="1694"/>
        <v>-</v>
      </c>
      <c r="EA210" s="19" t="str">
        <f t="shared" ca="1" si="1694"/>
        <v>-</v>
      </c>
      <c r="EB210" s="19" t="str">
        <f t="shared" ca="1" si="1694"/>
        <v>-</v>
      </c>
      <c r="EC210" s="19" t="str">
        <f t="shared" ca="1" si="1694"/>
        <v>-</v>
      </c>
      <c r="ED210" s="19">
        <f t="shared" ca="1" si="1694"/>
        <v>0</v>
      </c>
      <c r="EE210" s="444">
        <f t="shared" ca="1" si="1695"/>
        <v>0</v>
      </c>
      <c r="EF210" s="444">
        <f t="shared" ca="1" si="1695"/>
        <v>0</v>
      </c>
      <c r="EG210" s="124">
        <f t="shared" ca="1" si="1696"/>
        <v>0</v>
      </c>
      <c r="EH210" s="124">
        <f t="shared" ca="1" si="1696"/>
        <v>0</v>
      </c>
      <c r="EI210" s="124">
        <f t="shared" ca="1" si="1696"/>
        <v>0</v>
      </c>
      <c r="EJ210" s="124">
        <f t="shared" ca="1" si="1696"/>
        <v>0</v>
      </c>
      <c r="EK210" s="124">
        <f t="shared" ca="1" si="1696"/>
        <v>0</v>
      </c>
      <c r="EL210" s="124">
        <f t="shared" ca="1" si="1696"/>
        <v>0</v>
      </c>
      <c r="EM210" s="124">
        <f t="shared" ca="1" si="1696"/>
        <v>0</v>
      </c>
      <c r="EN210" s="124">
        <f t="shared" ca="1" si="1696"/>
        <v>0</v>
      </c>
      <c r="EO210" s="124">
        <f t="shared" ca="1" si="1696"/>
        <v>0</v>
      </c>
      <c r="EP210" s="124">
        <f t="shared" ca="1" si="1696"/>
        <v>0</v>
      </c>
      <c r="EQ210" s="124">
        <f t="shared" ca="1" si="1696"/>
        <v>0</v>
      </c>
      <c r="ER210" s="124">
        <f t="shared" ca="1" si="1696"/>
        <v>0</v>
      </c>
      <c r="ES210" s="124">
        <f t="shared" ca="1" si="1696"/>
        <v>0</v>
      </c>
      <c r="ET210" s="124">
        <f t="shared" ca="1" si="1696"/>
        <v>0</v>
      </c>
      <c r="EU210" s="124">
        <f t="shared" ca="1" si="1696"/>
        <v>0</v>
      </c>
      <c r="EV210" s="124">
        <f t="shared" ca="1" si="1696"/>
        <v>0</v>
      </c>
      <c r="EW210" s="124">
        <f t="shared" ca="1" si="1697"/>
        <v>0</v>
      </c>
      <c r="EX210" s="124">
        <f t="shared" ca="1" si="1697"/>
        <v>0</v>
      </c>
      <c r="EY210" s="554">
        <f t="shared" ca="1" si="1698"/>
        <v>0</v>
      </c>
      <c r="EZ210" s="554">
        <f t="shared" ca="1" si="1698"/>
        <v>0</v>
      </c>
      <c r="FA210" s="554">
        <f t="shared" ca="1" si="1698"/>
        <v>0</v>
      </c>
      <c r="FB210" s="125">
        <f t="shared" ca="1" si="1698"/>
        <v>0</v>
      </c>
      <c r="FC210" s="125">
        <f t="shared" ca="1" si="1698"/>
        <v>0</v>
      </c>
      <c r="FD210" s="125">
        <f t="shared" ca="1" si="1698"/>
        <v>0</v>
      </c>
      <c r="FE210" s="125">
        <f t="shared" ca="1" si="1698"/>
        <v>0</v>
      </c>
      <c r="FF210" s="125">
        <f t="shared" ca="1" si="1698"/>
        <v>0</v>
      </c>
      <c r="FG210" s="125">
        <f t="shared" ca="1" si="1698"/>
        <v>0</v>
      </c>
      <c r="FH210" s="125">
        <f t="shared" ca="1" si="1698"/>
        <v>0</v>
      </c>
      <c r="FI210" s="125">
        <f t="shared" ca="1" si="1698"/>
        <v>0</v>
      </c>
      <c r="FJ210" s="125">
        <f t="shared" ca="1" si="1698"/>
        <v>0</v>
      </c>
      <c r="FK210" s="125">
        <f t="shared" ca="1" si="1698"/>
        <v>0</v>
      </c>
      <c r="FL210" s="125">
        <f t="shared" ca="1" si="1698"/>
        <v>0</v>
      </c>
      <c r="FM210" s="125">
        <f t="shared" ca="1" si="1698"/>
        <v>0</v>
      </c>
      <c r="FN210" s="125">
        <f t="shared" ca="1" si="1698"/>
        <v>0</v>
      </c>
      <c r="FO210" s="124">
        <f t="shared" ca="1" si="1699"/>
        <v>0</v>
      </c>
      <c r="FP210" s="124">
        <f t="shared" ca="1" si="1699"/>
        <v>0</v>
      </c>
      <c r="FQ210" s="124">
        <f t="shared" ca="1" si="1699"/>
        <v>0</v>
      </c>
      <c r="FR210" s="124">
        <f t="shared" ca="1" si="1699"/>
        <v>0</v>
      </c>
      <c r="FS210" s="124">
        <f t="shared" ca="1" si="1699"/>
        <v>0</v>
      </c>
      <c r="FT210" s="124">
        <f t="shared" ca="1" si="1699"/>
        <v>0</v>
      </c>
      <c r="FU210" s="124">
        <f t="shared" ca="1" si="1699"/>
        <v>0</v>
      </c>
      <c r="FV210" s="124">
        <f t="shared" ca="1" si="1699"/>
        <v>0</v>
      </c>
      <c r="FW210" s="124">
        <f t="shared" ca="1" si="1699"/>
        <v>0</v>
      </c>
      <c r="FX210" s="124">
        <f t="shared" ca="1" si="1699"/>
        <v>0</v>
      </c>
      <c r="FY210" s="124">
        <f t="shared" ca="1" si="1699"/>
        <v>0</v>
      </c>
      <c r="FZ210" s="124">
        <f t="shared" ca="1" si="1699"/>
        <v>0</v>
      </c>
      <c r="GA210" s="124">
        <f t="shared" ca="1" si="1699"/>
        <v>0</v>
      </c>
      <c r="GB210" s="124">
        <f t="shared" ca="1" si="1699"/>
        <v>0</v>
      </c>
      <c r="GC210" s="124">
        <f t="shared" ca="1" si="1699"/>
        <v>0</v>
      </c>
      <c r="GD210" s="124">
        <f t="shared" ca="1" si="1699"/>
        <v>0</v>
      </c>
      <c r="GE210" s="124">
        <f t="shared" ca="1" si="1700"/>
        <v>0</v>
      </c>
      <c r="GF210" s="124">
        <f t="shared" ca="1" si="1700"/>
        <v>0</v>
      </c>
      <c r="GG210" s="554">
        <f t="shared" ca="1" si="1701"/>
        <v>0</v>
      </c>
      <c r="GH210" s="554">
        <f t="shared" ca="1" si="1701"/>
        <v>0</v>
      </c>
      <c r="GI210" s="554">
        <f t="shared" ca="1" si="1701"/>
        <v>0</v>
      </c>
      <c r="GJ210" s="125">
        <f t="shared" ca="1" si="1702"/>
        <v>0</v>
      </c>
      <c r="GK210" s="125">
        <f t="shared" ca="1" si="1702"/>
        <v>0</v>
      </c>
      <c r="GL210" s="125">
        <f t="shared" ca="1" si="1702"/>
        <v>0</v>
      </c>
      <c r="GM210" s="125">
        <f t="shared" ca="1" si="1702"/>
        <v>0</v>
      </c>
      <c r="GN210" s="125">
        <f t="shared" ca="1" si="1702"/>
        <v>0</v>
      </c>
      <c r="GO210" s="125">
        <f t="shared" ca="1" si="1702"/>
        <v>0</v>
      </c>
      <c r="GP210" s="125">
        <f t="shared" ca="1" si="1702"/>
        <v>0</v>
      </c>
      <c r="GQ210" s="125">
        <f t="shared" ca="1" si="1702"/>
        <v>0</v>
      </c>
      <c r="GR210" s="125">
        <f t="shared" ca="1" si="1702"/>
        <v>0</v>
      </c>
      <c r="GS210" s="125">
        <f t="shared" ca="1" si="1702"/>
        <v>0</v>
      </c>
      <c r="GT210" s="125">
        <f t="shared" ca="1" si="1702"/>
        <v>0</v>
      </c>
      <c r="GU210" s="125">
        <f t="shared" ca="1" si="1702"/>
        <v>0</v>
      </c>
      <c r="GV210" s="125">
        <f t="shared" ca="1" si="1702"/>
        <v>0</v>
      </c>
      <c r="GW210" s="124">
        <f t="shared" ca="1" si="1703"/>
        <v>0</v>
      </c>
      <c r="GX210" s="124">
        <f t="shared" ca="1" si="1703"/>
        <v>0</v>
      </c>
      <c r="GY210" s="124">
        <f t="shared" ca="1" si="1703"/>
        <v>0</v>
      </c>
      <c r="GZ210" s="124">
        <f t="shared" ca="1" si="1703"/>
        <v>0</v>
      </c>
      <c r="HA210" s="124">
        <f t="shared" ca="1" si="1703"/>
        <v>0</v>
      </c>
      <c r="HB210" s="124">
        <f t="shared" ca="1" si="1703"/>
        <v>0</v>
      </c>
      <c r="HC210" s="124">
        <f t="shared" ca="1" si="1703"/>
        <v>0</v>
      </c>
      <c r="HD210" s="124">
        <f t="shared" ca="1" si="1703"/>
        <v>0</v>
      </c>
      <c r="HE210" s="124">
        <f t="shared" ca="1" si="1703"/>
        <v>0</v>
      </c>
      <c r="HF210" s="124">
        <f t="shared" ca="1" si="1703"/>
        <v>0</v>
      </c>
      <c r="HG210" s="124">
        <f t="shared" ca="1" si="1703"/>
        <v>0</v>
      </c>
      <c r="HH210" s="124">
        <f t="shared" ca="1" si="1703"/>
        <v>0</v>
      </c>
      <c r="HI210" s="124">
        <f t="shared" ca="1" si="1703"/>
        <v>0</v>
      </c>
      <c r="HJ210" s="124">
        <f t="shared" ca="1" si="1703"/>
        <v>0</v>
      </c>
      <c r="HK210" s="124">
        <f t="shared" ca="1" si="1703"/>
        <v>0</v>
      </c>
      <c r="HL210" s="124">
        <f t="shared" ca="1" si="1703"/>
        <v>0</v>
      </c>
      <c r="HM210" s="124">
        <f t="shared" ca="1" si="1704"/>
        <v>0</v>
      </c>
      <c r="HN210" s="124">
        <f t="shared" ca="1" si="1704"/>
        <v>0</v>
      </c>
      <c r="HO210" s="554">
        <f t="shared" ca="1" si="1705"/>
        <v>0</v>
      </c>
      <c r="HP210" s="554">
        <f t="shared" ca="1" si="1705"/>
        <v>0</v>
      </c>
      <c r="HQ210" s="554">
        <f t="shared" ca="1" si="1705"/>
        <v>0</v>
      </c>
      <c r="HR210" s="125">
        <f t="shared" ca="1" si="1706"/>
        <v>0</v>
      </c>
      <c r="HS210" s="125">
        <f t="shared" ca="1" si="1706"/>
        <v>0</v>
      </c>
      <c r="HT210" s="125">
        <f t="shared" ca="1" si="1706"/>
        <v>0</v>
      </c>
      <c r="HU210" s="125">
        <f t="shared" ca="1" si="1706"/>
        <v>0</v>
      </c>
      <c r="HV210" s="125">
        <f t="shared" ca="1" si="1706"/>
        <v>0</v>
      </c>
      <c r="HW210" s="125">
        <f t="shared" ca="1" si="1706"/>
        <v>0</v>
      </c>
      <c r="HX210" s="125">
        <f t="shared" ca="1" si="1706"/>
        <v>0</v>
      </c>
      <c r="HY210" s="125">
        <f t="shared" ca="1" si="1706"/>
        <v>0</v>
      </c>
      <c r="HZ210" s="125">
        <f t="shared" ca="1" si="1706"/>
        <v>0</v>
      </c>
      <c r="IA210" s="125">
        <f t="shared" ca="1" si="1706"/>
        <v>0</v>
      </c>
      <c r="IB210" s="125">
        <f t="shared" ca="1" si="1706"/>
        <v>0</v>
      </c>
      <c r="IC210" s="125">
        <f t="shared" ca="1" si="1706"/>
        <v>0</v>
      </c>
      <c r="ID210" s="125">
        <f t="shared" ca="1" si="1706"/>
        <v>0</v>
      </c>
      <c r="IE210" s="5">
        <f t="shared" ca="1" si="1707"/>
        <v>67</v>
      </c>
      <c r="IF210" s="9"/>
      <c r="IG210" s="5">
        <f t="shared" ca="1" si="1708"/>
        <v>1</v>
      </c>
      <c r="IH210" s="5" t="b">
        <f t="shared" ca="1" si="1708"/>
        <v>0</v>
      </c>
      <c r="II210" s="19">
        <f t="shared" ca="1" si="1709"/>
        <v>0</v>
      </c>
      <c r="IJ210" s="5">
        <f t="shared" ca="1" si="1708"/>
        <v>55</v>
      </c>
      <c r="IK210" s="5" cm="1">
        <f t="array" ref="IK210">INDEX(i.pi_yatf,$X210+1,IK$7)</f>
        <v>1</v>
      </c>
      <c r="IL210" s="19">
        <f t="shared" ca="1" si="1710"/>
        <v>0</v>
      </c>
      <c r="IM210" s="19">
        <f t="shared" ca="1" si="1710"/>
        <v>0</v>
      </c>
      <c r="IN210" s="19">
        <f t="shared" ca="1" si="1710"/>
        <v>0</v>
      </c>
      <c r="IO210" s="19">
        <f t="shared" ca="1" si="1710"/>
        <v>0</v>
      </c>
      <c r="IP210" s="19">
        <f t="shared" ca="1" si="1710"/>
        <v>0</v>
      </c>
      <c r="IQ210" s="19">
        <f t="shared" ca="1" si="1710"/>
        <v>0</v>
      </c>
      <c r="IR210" s="19">
        <f t="shared" ca="1" si="1710"/>
        <v>0</v>
      </c>
      <c r="IS210" s="19">
        <f t="shared" ca="1" si="1710"/>
        <v>0</v>
      </c>
      <c r="IT210" s="19">
        <f t="shared" ca="1" si="1710"/>
        <v>0</v>
      </c>
      <c r="IU210" s="19">
        <f t="shared" ca="1" si="1710"/>
        <v>0</v>
      </c>
      <c r="IV210" s="19">
        <f t="shared" ca="1" si="1710"/>
        <v>0</v>
      </c>
      <c r="IW210" s="19">
        <f t="shared" ca="1" si="1710"/>
        <v>0</v>
      </c>
      <c r="IX210" s="19">
        <f t="shared" ca="1" si="1710"/>
        <v>0</v>
      </c>
      <c r="IY210" s="19">
        <f t="shared" ca="1" si="1710"/>
        <v>0</v>
      </c>
      <c r="IZ210" s="19">
        <f t="shared" ca="1" si="1710"/>
        <v>0</v>
      </c>
      <c r="JA210" s="19">
        <f t="shared" ca="1" si="1710"/>
        <v>0</v>
      </c>
      <c r="JB210" s="19">
        <f t="shared" ca="1" si="1710"/>
        <v>0</v>
      </c>
      <c r="JC210" s="19">
        <f t="shared" ca="1" si="1710"/>
        <v>0</v>
      </c>
      <c r="JD210" s="19">
        <f t="shared" ca="1" si="1710"/>
        <v>0</v>
      </c>
      <c r="JE210" s="19">
        <f t="shared" ca="1" si="1710"/>
        <v>0</v>
      </c>
      <c r="JF210" s="19">
        <f t="shared" ca="1" si="1710"/>
        <v>0</v>
      </c>
      <c r="JG210" s="5">
        <f t="shared" ca="1" si="1711"/>
        <v>1.2500000000000001E-2</v>
      </c>
      <c r="JH210" s="567">
        <f t="shared" ca="1" si="1711"/>
        <v>0</v>
      </c>
      <c r="JI210" s="5">
        <f t="shared" ca="1" si="1711"/>
        <v>6.25E-2</v>
      </c>
      <c r="JJ210" s="5">
        <f t="shared" ca="1" si="1711"/>
        <v>6.25E-2</v>
      </c>
      <c r="JK210" s="5">
        <f t="shared" ca="1" si="1711"/>
        <v>6.25E-2</v>
      </c>
      <c r="JL210" s="19">
        <f t="shared" ca="1" si="1710"/>
        <v>1</v>
      </c>
      <c r="JM210" s="19">
        <f t="shared" ca="1" si="1710"/>
        <v>0</v>
      </c>
      <c r="JN210" s="19">
        <f t="shared" ca="1" si="1710"/>
        <v>1</v>
      </c>
      <c r="JO210" s="9"/>
      <c r="JP210" s="5" t="b">
        <f t="shared" ca="1" si="1712"/>
        <v>0</v>
      </c>
      <c r="JQ210" s="477" t="b">
        <v>1</v>
      </c>
      <c r="JR210" s="477">
        <v>12</v>
      </c>
      <c r="JS210" s="5" t="b">
        <f t="shared" ca="1" si="1713"/>
        <v>0</v>
      </c>
      <c r="JT210" s="5" t="b">
        <f t="shared" ca="1" si="1713"/>
        <v>0</v>
      </c>
      <c r="JU210" s="5" t="b">
        <f t="shared" ca="1" si="1713"/>
        <v>1</v>
      </c>
      <c r="JV210" s="144">
        <f t="shared" ca="1" si="1714"/>
        <v>1</v>
      </c>
      <c r="JW210" s="144">
        <f t="shared" ca="1" si="1714"/>
        <v>1</v>
      </c>
      <c r="JX210" s="5" t="b">
        <f t="shared" ca="1" si="1715"/>
        <v>0</v>
      </c>
      <c r="JY210" s="5" t="b">
        <f t="shared" ca="1" si="1715"/>
        <v>1</v>
      </c>
      <c r="JZ210" s="5" t="b">
        <f t="shared" ca="1" si="1715"/>
        <v>1</v>
      </c>
      <c r="KA210" s="5" t="b">
        <f t="shared" ca="1" si="1715"/>
        <v>0</v>
      </c>
      <c r="KB210" s="5">
        <f t="shared" ca="1" si="1716"/>
        <v>1</v>
      </c>
      <c r="KC210" s="5">
        <f t="shared" ca="1" si="1716"/>
        <v>0</v>
      </c>
      <c r="KD210" s="5" t="b">
        <f t="shared" ca="1" si="1717"/>
        <v>0</v>
      </c>
      <c r="KE210" s="5" t="str" cm="1">
        <f t="array" aca="1" ref="KE210" ca="1">IF(OR(KF210:KM210&lt;&gt;"-"),TRUE,"-")</f>
        <v>-</v>
      </c>
      <c r="KF210" s="19" t="str">
        <f t="shared" ca="1" si="1718"/>
        <v>-</v>
      </c>
      <c r="KG210" s="19" t="str">
        <f t="shared" ca="1" si="1718"/>
        <v>-</v>
      </c>
      <c r="KH210" s="19" t="str">
        <f t="shared" ca="1" si="1718"/>
        <v>-</v>
      </c>
      <c r="KI210" s="19" t="str">
        <f t="shared" ca="1" si="1718"/>
        <v>-</v>
      </c>
      <c r="KJ210" s="19" t="str">
        <f t="shared" ca="1" si="1718"/>
        <v>-</v>
      </c>
      <c r="KK210" s="19" t="str">
        <f t="shared" ca="1" si="1718"/>
        <v>-</v>
      </c>
      <c r="KL210" s="19" t="str">
        <f t="shared" ca="1" si="1718"/>
        <v>-</v>
      </c>
      <c r="KM210" s="19" t="str">
        <f t="shared" ca="1" si="1718"/>
        <v>-</v>
      </c>
      <c r="KN210" s="5" t="b">
        <f t="array" aca="1" ref="KN210" ca="1">IF(OR(KO210:KU210&lt;&gt;"-"),TRUE,"-")</f>
        <v>1</v>
      </c>
      <c r="KO210" s="19">
        <f t="shared" ca="1" si="1719"/>
        <v>0</v>
      </c>
      <c r="KP210" s="19" t="str">
        <f t="shared" ca="1" si="1719"/>
        <v>-</v>
      </c>
      <c r="KQ210" s="19">
        <f t="shared" ca="1" si="1719"/>
        <v>999999</v>
      </c>
      <c r="KR210" s="19">
        <f t="shared" ca="1" si="1719"/>
        <v>999999</v>
      </c>
      <c r="KS210" s="19">
        <f t="shared" ca="1" si="1719"/>
        <v>999999</v>
      </c>
      <c r="KT210" s="19">
        <f t="shared" ca="1" si="1719"/>
        <v>999999</v>
      </c>
      <c r="KU210" s="19">
        <f t="shared" ca="1" si="1719"/>
        <v>999999</v>
      </c>
      <c r="KV210" s="19" t="str">
        <f t="shared" ca="1" si="1719"/>
        <v>-</v>
      </c>
      <c r="KW210" s="19" t="str">
        <f t="shared" ca="1" si="1719"/>
        <v>-</v>
      </c>
      <c r="KX210" s="19" t="str">
        <f t="shared" ca="1" si="1719"/>
        <v>-</v>
      </c>
      <c r="KY210" s="19" t="b">
        <f t="shared" ca="1" si="1720"/>
        <v>1</v>
      </c>
      <c r="KZ210" s="19">
        <f t="shared" ca="1" si="1720"/>
        <v>0</v>
      </c>
      <c r="LA210" s="5" t="str">
        <f t="shared" ca="1" si="1721"/>
        <v>-</v>
      </c>
      <c r="LB210" s="5" t="str">
        <f t="shared" ca="1" si="1721"/>
        <v>-</v>
      </c>
      <c r="LC210" s="5" t="str">
        <f t="shared" ca="1" si="1721"/>
        <v>-</v>
      </c>
      <c r="LD210" s="5" t="str">
        <f t="shared" ca="1" si="1721"/>
        <v>-</v>
      </c>
      <c r="LE210" s="19" t="str">
        <f t="shared" ca="1" si="1722"/>
        <v>-</v>
      </c>
      <c r="LF210" s="19" t="str">
        <f t="shared" ca="1" si="1722"/>
        <v>-</v>
      </c>
      <c r="LG210" s="19" t="str">
        <f t="shared" ca="1" si="1722"/>
        <v>-</v>
      </c>
      <c r="LH210" s="19" t="str">
        <f t="shared" ca="1" si="1722"/>
        <v>-</v>
      </c>
      <c r="LI210" s="19" t="str">
        <f t="shared" ca="1" si="1722"/>
        <v>-</v>
      </c>
      <c r="LJ210" s="19" t="str">
        <f t="shared" ca="1" si="1722"/>
        <v>-</v>
      </c>
      <c r="LK210" s="19" t="str">
        <f t="shared" ca="1" si="1722"/>
        <v>-</v>
      </c>
      <c r="LL210" s="5" t="str">
        <f t="shared" ca="1" si="1723"/>
        <v>-</v>
      </c>
      <c r="LM210" s="5">
        <f t="shared" ca="1" si="1723"/>
        <v>500</v>
      </c>
      <c r="LN210" s="5">
        <f t="shared" ca="1" si="1723"/>
        <v>500</v>
      </c>
      <c r="LO210" s="5" t="str">
        <f t="shared" ca="1" si="1723"/>
        <v>-</v>
      </c>
      <c r="LP210" s="5" t="str" cm="1">
        <f t="array" aca="1" ref="LP210" ca="1">INDEX(i.meatgrid,$Q210,LP$7)</f>
        <v>-</v>
      </c>
      <c r="LQ210" s="5" t="str" cm="1">
        <f t="array" aca="1" ref="LQ210" ca="1">INDEX(i.meatgrid,$Q210,LQ$7)</f>
        <v>-</v>
      </c>
      <c r="LR210" s="5" t="str">
        <f t="shared" ca="1" si="1723"/>
        <v>-</v>
      </c>
      <c r="LS210" s="5">
        <f t="shared" ca="1" si="1724"/>
        <v>1</v>
      </c>
      <c r="LT210" s="9"/>
      <c r="LU210" s="19">
        <f t="shared" ca="1" si="1722"/>
        <v>70</v>
      </c>
      <c r="LV210" s="19">
        <f t="shared" ca="1" si="1725"/>
        <v>50</v>
      </c>
      <c r="LW210" s="19">
        <f t="shared" ca="1" si="1725"/>
        <v>80</v>
      </c>
      <c r="LX210" s="19">
        <f t="shared" ca="1" si="1725"/>
        <v>50</v>
      </c>
      <c r="LY210" s="5" t="b" cm="1">
        <f t="array" aca="1" ref="LY210" ca="1">INDEX(i.meatgrid,$Q210,LY$7)</f>
        <v>1</v>
      </c>
      <c r="LZ210" s="5" t="b" cm="1">
        <f t="array" aca="1" ref="LZ210" ca="1">INDEX(i.meatgrid,$Q210,LZ$7)</f>
        <v>0</v>
      </c>
      <c r="MA210" s="5" t="str" cm="1">
        <f t="array" aca="1" ref="MA210" ca="1">INDEX(i.meatgrid,$Q210,MA$7)</f>
        <v>-</v>
      </c>
      <c r="MB210" s="5" t="str" cm="1">
        <f t="array" aca="1" ref="MB210" ca="1">INDEX(i.meatgrid,$Q210,MB$7)</f>
        <v>-</v>
      </c>
      <c r="MC210" s="5">
        <f t="shared" si="1726"/>
        <v>1</v>
      </c>
      <c r="MD210" s="5">
        <f t="shared" si="1727"/>
        <v>0.75</v>
      </c>
      <c r="ME210" s="5" cm="1">
        <f t="array" aca="1" ref="ME210" ca="1">INDEX(i.meatgrid,$Q210,ME$7)</f>
        <v>1</v>
      </c>
      <c r="MF210" s="5" cm="1">
        <f t="array" aca="1" ref="MF210" ca="1">INDEX(i.meatgrid,$Q210,MF$7)</f>
        <v>1</v>
      </c>
      <c r="MG210" s="5" cm="1">
        <f t="array" aca="1" ref="MG210" ca="1">INDEX(i.meatgrid,$Q210,MG$7)</f>
        <v>1</v>
      </c>
      <c r="MH210" s="5" cm="1">
        <f t="array" aca="1" ref="MH210" ca="1">INDEX(i.meatgrid,$Q210,MH$7)</f>
        <v>0</v>
      </c>
      <c r="MI210" s="5" cm="1">
        <f t="array" aca="1" ref="MI210" ca="1">INDEX(i.meatgrid,$Q210,MI$7)</f>
        <v>1</v>
      </c>
      <c r="MJ210" s="5" cm="1">
        <f t="array" aca="1" ref="MJ210" ca="1">INDEX(i.meatgrid,$Q210,MJ$7)</f>
        <v>1</v>
      </c>
      <c r="MK210" s="5" cm="1">
        <f t="array" aca="1" ref="MK210" ca="1">INDEX(i.meatgrid,$Q210,MK$7)</f>
        <v>1</v>
      </c>
      <c r="ML210" s="5" cm="1">
        <f t="array" aca="1" ref="ML210" ca="1">INDEX(i.meatgrid,$Q210,ML$7)</f>
        <v>1</v>
      </c>
      <c r="MM210" s="5">
        <f t="shared" si="1728"/>
        <v>1</v>
      </c>
      <c r="MN210" s="9"/>
      <c r="MO210" s="19" t="b">
        <f t="shared" ca="1" si="1729"/>
        <v>0</v>
      </c>
      <c r="MP210" s="19" t="b">
        <f t="shared" ca="1" si="1729"/>
        <v>0</v>
      </c>
      <c r="MQ210" s="19">
        <f t="shared" ca="1" si="1729"/>
        <v>1</v>
      </c>
      <c r="MR210" s="19">
        <f t="shared" ca="1" si="1729"/>
        <v>0.75</v>
      </c>
      <c r="MS210" s="19">
        <f t="shared" ca="1" si="1729"/>
        <v>0.75</v>
      </c>
      <c r="MT210" s="19">
        <f t="shared" ca="1" si="1729"/>
        <v>0.8</v>
      </c>
      <c r="MU210" s="19">
        <f t="shared" ca="1" si="1729"/>
        <v>0.82499999999999996</v>
      </c>
      <c r="MV210" s="19">
        <f t="shared" ca="1" si="1729"/>
        <v>0.875</v>
      </c>
      <c r="MW210" s="19">
        <f t="shared" ca="1" si="1729"/>
        <v>0.9</v>
      </c>
      <c r="MX210" s="19">
        <f t="shared" ca="1" si="1729"/>
        <v>1</v>
      </c>
      <c r="MY210" s="19">
        <f t="shared" ca="1" si="1729"/>
        <v>0.875</v>
      </c>
      <c r="MZ210" s="19" t="b">
        <f t="shared" ca="1" si="1729"/>
        <v>1</v>
      </c>
      <c r="NA210" s="19">
        <f t="shared" ca="1" si="1729"/>
        <v>74.989999999999995</v>
      </c>
      <c r="NB210" s="19" t="str">
        <f t="shared" ca="1" si="1729"/>
        <v>-</v>
      </c>
      <c r="NC210" s="19" t="str">
        <f t="shared" ca="1" si="1729"/>
        <v>-</v>
      </c>
      <c r="ND210" s="19" t="str">
        <f t="shared" ca="1" si="1729"/>
        <v>-</v>
      </c>
      <c r="NE210" s="19" t="str">
        <f t="shared" ref="NE210:NT231" ca="1" si="1740">OFFSET(NE$5,$B210,0)</f>
        <v>-</v>
      </c>
      <c r="NF210" s="19" t="str">
        <f t="shared" ca="1" si="1740"/>
        <v>-</v>
      </c>
      <c r="NG210" s="19" t="str">
        <f t="shared" ca="1" si="1740"/>
        <v>-</v>
      </c>
      <c r="NH210" s="19" t="str">
        <f t="shared" ca="1" si="1740"/>
        <v>-</v>
      </c>
      <c r="NI210" s="19">
        <f t="shared" ca="1" si="1740"/>
        <v>36.99</v>
      </c>
      <c r="NJ210" s="19">
        <f t="shared" ca="1" si="1740"/>
        <v>36.99</v>
      </c>
      <c r="NK210" s="19" t="str">
        <f t="shared" ca="1" si="1740"/>
        <v>-</v>
      </c>
      <c r="NL210" s="19" t="str">
        <f t="shared" ca="1" si="1740"/>
        <v>-</v>
      </c>
      <c r="NM210" s="19" t="str">
        <f t="shared" ca="1" si="1740"/>
        <v>-</v>
      </c>
      <c r="NN210" s="19" t="str">
        <f t="shared" ca="1" si="1740"/>
        <v>-</v>
      </c>
      <c r="NO210" s="19" t="str">
        <f t="shared" ca="1" si="1740"/>
        <v>-</v>
      </c>
      <c r="NP210" s="19">
        <f t="shared" ca="1" si="1740"/>
        <v>49.99</v>
      </c>
      <c r="NQ210" s="19">
        <f t="shared" ca="1" si="1740"/>
        <v>49.99</v>
      </c>
      <c r="NR210" s="19">
        <f t="shared" ca="1" si="1740"/>
        <v>49.99</v>
      </c>
      <c r="NS210" s="19">
        <f t="shared" ca="1" si="1740"/>
        <v>49.99</v>
      </c>
      <c r="NT210" s="19">
        <f t="shared" ca="1" si="1740"/>
        <v>49.99</v>
      </c>
      <c r="NU210" s="19">
        <f t="shared" ca="1" si="1737"/>
        <v>49.99</v>
      </c>
      <c r="NV210" s="19">
        <f t="shared" ca="1" si="1737"/>
        <v>49.99</v>
      </c>
      <c r="NW210" s="19">
        <f t="shared" ca="1" si="1737"/>
        <v>49.99</v>
      </c>
      <c r="NX210" s="19">
        <f t="shared" ca="1" si="1738"/>
        <v>412.99</v>
      </c>
      <c r="NY210" s="19">
        <f t="shared" ca="1" si="1738"/>
        <v>412.99</v>
      </c>
      <c r="NZ210" s="19" t="str">
        <f t="shared" ca="1" si="1738"/>
        <v>-</v>
      </c>
      <c r="OA210" s="19" t="str">
        <f t="shared" ca="1" si="1738"/>
        <v>-</v>
      </c>
      <c r="OB210" s="19" t="str">
        <f t="shared" ca="1" si="1738"/>
        <v>-</v>
      </c>
      <c r="OC210" s="19" t="str">
        <f t="shared" ca="1" si="1738"/>
        <v>-</v>
      </c>
      <c r="OD210" s="19" t="str">
        <f t="shared" ca="1" si="1738"/>
        <v>-</v>
      </c>
      <c r="OE210" s="19">
        <f t="shared" ca="1" si="1738"/>
        <v>6.8900000000000006</v>
      </c>
      <c r="OF210" s="19">
        <f t="shared" ca="1" si="1738"/>
        <v>6.8900000000000006</v>
      </c>
      <c r="OG210" s="19">
        <f t="shared" ca="1" si="1738"/>
        <v>6.8900000000000006</v>
      </c>
      <c r="OH210" s="19">
        <f t="shared" ca="1" si="1738"/>
        <v>6.8900000000000006</v>
      </c>
      <c r="OI210" s="19">
        <f t="shared" ca="1" si="1738"/>
        <v>6.8900000000000006</v>
      </c>
      <c r="OJ210" s="19">
        <f t="shared" ca="1" si="1738"/>
        <v>6.8900000000000006</v>
      </c>
      <c r="OK210" s="19">
        <f t="shared" ca="1" si="1738"/>
        <v>6.8900000000000006</v>
      </c>
      <c r="OL210" s="19">
        <f t="shared" ca="1" si="1738"/>
        <v>6.8900000000000006</v>
      </c>
      <c r="OM210" s="19">
        <f t="shared" ca="1" si="1738"/>
        <v>346.99</v>
      </c>
      <c r="ON210" s="19">
        <f t="shared" ca="1" si="1739"/>
        <v>346.99</v>
      </c>
      <c r="OO210" s="19" t="str">
        <f t="shared" ca="1" si="1739"/>
        <v>-</v>
      </c>
      <c r="OP210" s="19" t="str">
        <f t="shared" ca="1" si="1739"/>
        <v>-</v>
      </c>
      <c r="OQ210" s="19" t="str">
        <f t="shared" ca="1" si="1739"/>
        <v>-</v>
      </c>
      <c r="OR210" s="19" t="str">
        <f t="shared" ca="1" si="1739"/>
        <v>-</v>
      </c>
      <c r="OS210" s="19" t="str">
        <f t="shared" ca="1" si="1739"/>
        <v>-</v>
      </c>
      <c r="OT210" s="19">
        <f t="shared" ca="1" si="1739"/>
        <v>0</v>
      </c>
      <c r="OU210" s="24">
        <v>0</v>
      </c>
    </row>
    <row r="211" spans="1:411" outlineLevel="1">
      <c r="A211" s="21">
        <f t="shared" si="158"/>
        <v>206</v>
      </c>
      <c r="B211" s="21">
        <f t="shared" si="1731"/>
        <v>19</v>
      </c>
      <c r="C211">
        <v>112</v>
      </c>
      <c r="D211" s="144" t="str">
        <f t="shared" ca="1" si="1675"/>
        <v>GSM</v>
      </c>
      <c r="E211" t="b">
        <v>0</v>
      </c>
      <c r="F211" t="b">
        <v>0</v>
      </c>
      <c r="G211" t="b">
        <f t="shared" si="1732"/>
        <v>0</v>
      </c>
      <c r="H211" s="237">
        <f t="shared" ca="1" si="1733"/>
        <v>2</v>
      </c>
      <c r="I211" s="237">
        <f t="shared" ca="1" si="1733"/>
        <v>1</v>
      </c>
      <c r="J211" s="237" t="str">
        <f t="shared" ca="1" si="1733"/>
        <v/>
      </c>
      <c r="K211" s="237">
        <f t="shared" ca="1" si="1733"/>
        <v>2</v>
      </c>
      <c r="L211" s="237">
        <f t="shared" ca="1" si="1733"/>
        <v>2</v>
      </c>
      <c r="M211" s="237">
        <f t="shared" ca="1" si="1733"/>
        <v>2</v>
      </c>
      <c r="N211" s="237">
        <f t="shared" ca="1" si="1733"/>
        <v>3</v>
      </c>
      <c r="O211" s="237">
        <f t="shared" ca="1" si="1734"/>
        <v>1</v>
      </c>
      <c r="P211" s="237">
        <f t="shared" ca="1" si="1734"/>
        <v>1</v>
      </c>
      <c r="Q211" s="237">
        <f t="shared" ca="1" si="1734"/>
        <v>1</v>
      </c>
      <c r="R211" s="29">
        <v>1</v>
      </c>
      <c r="S211" s="29">
        <v>2</v>
      </c>
      <c r="T211" s="29">
        <v>1</v>
      </c>
      <c r="U211" s="218"/>
      <c r="V211" s="218"/>
      <c r="W211" s="182">
        <f t="array" ref="W211">MAX(W$22,MOD(W205+1*AND(R211:$V211=R$22:$V$22),W$23+1))</f>
        <v>0</v>
      </c>
      <c r="X211" s="218"/>
      <c r="Y211" s="218"/>
      <c r="Z211" s="218"/>
      <c r="AA211" s="218"/>
      <c r="AB211" s="218"/>
      <c r="AC211" s="218"/>
      <c r="AD211" s="218"/>
      <c r="AE211" s="218"/>
      <c r="AF211" s="144">
        <f ca="1">INDEX(CHOOSE($N211,DataAutumn!i.AdultDrys,DataWinter!i.AdultDrys,DataSpring!i.AdultDrys),1,$M211)</f>
        <v>3</v>
      </c>
      <c r="AG211" s="5">
        <f t="shared" ca="1" si="1676"/>
        <v>2</v>
      </c>
      <c r="AH211" s="5">
        <f t="shared" ca="1" si="1676"/>
        <v>0</v>
      </c>
      <c r="AI211" s="5">
        <f t="shared" ca="1" si="1677"/>
        <v>1</v>
      </c>
      <c r="AJ211" s="218"/>
      <c r="AK211" s="218"/>
      <c r="AL211" s="366" t="str">
        <f ca="1">TEXT(LEFT(OFFSET(AL211,-1,0),5)+1,"00000")&amp;MID(OFFSET(AL211,-1,0),6,FIND(" ",OFFSET(AL211,-1,0),7)-5)
&amp; $D211           &amp; " Day"&amp;INDEX(i.DOY,$N211,1)              &amp; IF($IG211=0," FWM","")&amp;IF($IG211=1," MWM","")&amp;IF($IG211=5," Mat","")&amp;IF($IH211=TRUE,"&amp;BBT","    ")
&amp;INDEX(DataMaster!$B$98:$B$105,$Q211,0)    &amp;IF(JQ211," SR"&amp;JR211,"")&amp; " WP"&amp;TEXT($MC211*100,"000p")           &amp; " MP"&amp;TEXT($MD211*100,"000p")           &amp; " GP"&amp;TEXT($MM211*100,"000p")
&amp; " (F"&amp;3+COUNTIF($CV211:$CY211,TRUE)&amp;3&amp;"N"&amp;$DM211&amp;$DN211&amp;")"</f>
        <v>00004 DSP_ashley_lw GSM Day204 MWM    all grids WP100p MP075p GP100p (F33N11)</v>
      </c>
      <c r="AM211" s="9" t="str">
        <f ca="1">IF(COUNTIF(AL$5:AL211,AL211)=1,"-","Dup")</f>
        <v>-</v>
      </c>
      <c r="AN211" s="9"/>
      <c r="AO211" s="12" t="b">
        <v>0</v>
      </c>
      <c r="AP211" s="12" t="b">
        <v>0</v>
      </c>
      <c r="AQ211" s="12" t="b">
        <v>1</v>
      </c>
      <c r="AR211" s="12" t="b">
        <v>1</v>
      </c>
      <c r="AS211" s="12" t="b">
        <v>0</v>
      </c>
      <c r="AT211" s="12" t="b">
        <v>1</v>
      </c>
      <c r="AU211" s="12" t="b">
        <v>1</v>
      </c>
      <c r="AV211" s="12" t="b">
        <v>1</v>
      </c>
      <c r="AW211" s="9"/>
      <c r="AX211" s="5" t="b">
        <f t="shared" ca="1" si="1678"/>
        <v>0</v>
      </c>
      <c r="AY211" s="5" t="str">
        <f t="shared" ca="1" si="1678"/>
        <v>-</v>
      </c>
      <c r="AZ211" s="5" t="b">
        <f t="shared" ca="1" si="1678"/>
        <v>0</v>
      </c>
      <c r="BA211" s="5" t="b">
        <f t="shared" ca="1" si="1678"/>
        <v>1</v>
      </c>
      <c r="BB211" s="5" t="b">
        <f t="shared" ca="1" si="1678"/>
        <v>1</v>
      </c>
      <c r="BC211" s="144">
        <f t="shared" ca="1" si="1678"/>
        <v>0</v>
      </c>
      <c r="BD211" s="19" t="b">
        <f t="shared" ca="1" si="1679"/>
        <v>1</v>
      </c>
      <c r="BE211" s="9"/>
      <c r="BF211" s="5" t="str">
        <f t="shared" ca="1" si="1680"/>
        <v>-</v>
      </c>
      <c r="BG211" s="19" t="str">
        <f t="shared" ca="1" si="1681"/>
        <v>-</v>
      </c>
      <c r="BH211" s="19" t="str">
        <f t="shared" ca="1" si="1681"/>
        <v>-</v>
      </c>
      <c r="BI211" s="19" t="str">
        <f t="shared" ca="1" si="1681"/>
        <v>-</v>
      </c>
      <c r="BJ211" s="5" t="str">
        <f t="shared" ca="1" si="1682"/>
        <v>-</v>
      </c>
      <c r="BK211" s="19" t="str">
        <f t="shared" ca="1" si="1683"/>
        <v>-</v>
      </c>
      <c r="BL211" s="5" t="str">
        <f t="shared" ca="1" si="1684"/>
        <v>-</v>
      </c>
      <c r="BM211" s="19" t="str">
        <f t="shared" ca="1" si="1685"/>
        <v>-</v>
      </c>
      <c r="BN211" s="19" t="str">
        <f t="shared" ca="1" si="1685"/>
        <v>-</v>
      </c>
      <c r="BO211" s="19" t="str">
        <f t="shared" ca="1" si="1685"/>
        <v>-</v>
      </c>
      <c r="BP211" s="5" t="str">
        <f t="shared" ca="1" si="1686"/>
        <v>-</v>
      </c>
      <c r="BQ211" s="9"/>
      <c r="BR211" s="5" t="b">
        <f t="shared" ca="1" si="1687"/>
        <v>0</v>
      </c>
      <c r="BS211" s="5" t="str">
        <f t="shared" ca="1" si="1688"/>
        <v>-</v>
      </c>
      <c r="BT211" s="5" t="str">
        <f t="shared" ca="1" si="1689"/>
        <v>-</v>
      </c>
      <c r="BU211" s="5" t="str">
        <f t="shared" ca="1" si="1689"/>
        <v>-</v>
      </c>
      <c r="BV211" s="5" t="str">
        <f t="shared" ca="1" si="1689"/>
        <v>-</v>
      </c>
      <c r="BW211" s="5" t="str">
        <f t="shared" ca="1" si="1689"/>
        <v>-</v>
      </c>
      <c r="BX211" s="5" t="str">
        <f t="shared" ca="1" si="1689"/>
        <v>-</v>
      </c>
      <c r="BY211" s="5" t="str">
        <f t="shared" ca="1" si="1689"/>
        <v>-</v>
      </c>
      <c r="BZ211" s="5" t="str">
        <f t="shared" ca="1" si="1689"/>
        <v>-</v>
      </c>
      <c r="CA211" s="5" t="str">
        <f t="shared" ca="1" si="1689"/>
        <v>-</v>
      </c>
      <c r="CB211" s="9"/>
      <c r="CC211" s="237" t="b">
        <f t="shared" ca="1" si="1735"/>
        <v>1</v>
      </c>
      <c r="CD211" s="237" t="b">
        <f t="shared" ca="1" si="1735"/>
        <v>1</v>
      </c>
      <c r="CE211" s="237" t="b">
        <f t="shared" ca="1" si="1735"/>
        <v>1</v>
      </c>
      <c r="CF211" s="12">
        <v>203</v>
      </c>
      <c r="CG211" s="144" t="b">
        <f t="shared" ca="1" si="1736"/>
        <v>0</v>
      </c>
      <c r="CH211" s="12" t="s">
        <v>34</v>
      </c>
      <c r="CI211" s="19" t="str">
        <f t="shared" ca="1" si="1690"/>
        <v>-</v>
      </c>
      <c r="CJ211" s="19" t="str">
        <f t="shared" ca="1" si="1690"/>
        <v>-</v>
      </c>
      <c r="CK211" s="19" t="str">
        <f t="shared" ca="1" si="1690"/>
        <v>-</v>
      </c>
      <c r="CL211" s="19">
        <f t="shared" ca="1" si="1690"/>
        <v>1</v>
      </c>
      <c r="CM211" s="19">
        <f t="shared" ca="1" si="1690"/>
        <v>1</v>
      </c>
      <c r="CN211" s="9"/>
      <c r="CO211" s="444">
        <f t="shared" ca="1" si="1691"/>
        <v>652</v>
      </c>
      <c r="CP211" s="444">
        <f t="shared" ca="1" si="1691"/>
        <v>686</v>
      </c>
      <c r="CQ211" s="444">
        <f t="shared" ca="1" si="1691"/>
        <v>721</v>
      </c>
      <c r="CR211" s="152">
        <f t="shared" ca="1" si="1692"/>
        <v>378</v>
      </c>
      <c r="CS211" s="152">
        <f t="shared" ca="1" si="1692"/>
        <v>413</v>
      </c>
      <c r="CT211" s="152">
        <f t="shared" ca="1" si="1692"/>
        <v>448</v>
      </c>
      <c r="CU211" s="19" t="str">
        <f t="shared" ca="1" si="1693"/>
        <v>-</v>
      </c>
      <c r="CV211" s="19" t="str">
        <f t="shared" ca="1" si="1693"/>
        <v>-</v>
      </c>
      <c r="CW211" s="19" t="str">
        <f t="shared" ca="1" si="1693"/>
        <v>-</v>
      </c>
      <c r="CX211" s="19" t="str">
        <f t="shared" ca="1" si="1693"/>
        <v>-</v>
      </c>
      <c r="CY211" s="19" t="str">
        <f t="shared" ca="1" si="1693"/>
        <v>-</v>
      </c>
      <c r="CZ211" s="19" t="b">
        <f t="shared" ca="1" si="1693"/>
        <v>1</v>
      </c>
      <c r="DA211" s="19">
        <f t="shared" ca="1" si="1693"/>
        <v>0</v>
      </c>
      <c r="DB211" s="19">
        <f t="shared" ca="1" si="1693"/>
        <v>0</v>
      </c>
      <c r="DC211" s="19">
        <f t="shared" ca="1" si="1693"/>
        <v>0</v>
      </c>
      <c r="DD211" s="19">
        <f t="shared" ca="1" si="1693"/>
        <v>0</v>
      </c>
      <c r="DE211" s="19">
        <f t="shared" ca="1" si="1693"/>
        <v>0</v>
      </c>
      <c r="DF211" s="19">
        <f t="shared" ca="1" si="1693"/>
        <v>0</v>
      </c>
      <c r="DG211" s="19">
        <f t="shared" ca="1" si="1693"/>
        <v>0</v>
      </c>
      <c r="DH211" s="19">
        <f t="shared" ca="1" si="1693"/>
        <v>0</v>
      </c>
      <c r="DI211" s="19">
        <f t="shared" ca="1" si="1693"/>
        <v>0</v>
      </c>
      <c r="DJ211" s="19">
        <f t="shared" ca="1" si="1693"/>
        <v>0</v>
      </c>
      <c r="DK211" s="19">
        <f t="shared" ca="1" si="1694"/>
        <v>0</v>
      </c>
      <c r="DL211" s="19">
        <f t="shared" ca="1" si="1694"/>
        <v>0</v>
      </c>
      <c r="DM211" s="19">
        <f t="shared" ca="1" si="1694"/>
        <v>1</v>
      </c>
      <c r="DN211" s="19">
        <f t="shared" ca="1" si="1694"/>
        <v>1</v>
      </c>
      <c r="DO211" s="19">
        <f t="shared" ca="1" si="1694"/>
        <v>0</v>
      </c>
      <c r="DP211" s="19" t="str">
        <f t="shared" ca="1" si="1694"/>
        <v>-</v>
      </c>
      <c r="DQ211" s="19" t="str">
        <f t="shared" ca="1" si="1694"/>
        <v>-</v>
      </c>
      <c r="DR211" s="19" t="str">
        <f t="shared" ca="1" si="1694"/>
        <v>-</v>
      </c>
      <c r="DS211" s="19" t="str">
        <f t="shared" ca="1" si="1694"/>
        <v>-</v>
      </c>
      <c r="DT211" s="19" t="str">
        <f t="shared" ca="1" si="1694"/>
        <v>-</v>
      </c>
      <c r="DU211" s="19">
        <f t="shared" ca="1" si="1694"/>
        <v>0</v>
      </c>
      <c r="DV211" s="19" t="str">
        <f t="shared" ca="1" si="1694"/>
        <v>-</v>
      </c>
      <c r="DW211" s="19" t="str">
        <f t="shared" ca="1" si="1694"/>
        <v>-</v>
      </c>
      <c r="DX211" s="19" t="str">
        <f t="shared" ca="1" si="1694"/>
        <v>-</v>
      </c>
      <c r="DY211" s="19" t="str">
        <f t="shared" ca="1" si="1694"/>
        <v>-</v>
      </c>
      <c r="DZ211" s="19" t="str">
        <f t="shared" ca="1" si="1694"/>
        <v>-</v>
      </c>
      <c r="EA211" s="19" t="str">
        <f t="shared" ca="1" si="1694"/>
        <v>-</v>
      </c>
      <c r="EB211" s="19" t="str">
        <f t="shared" ca="1" si="1694"/>
        <v>-</v>
      </c>
      <c r="EC211" s="19" t="str">
        <f t="shared" ca="1" si="1694"/>
        <v>-</v>
      </c>
      <c r="ED211" s="19">
        <f t="shared" ca="1" si="1694"/>
        <v>0</v>
      </c>
      <c r="EE211" s="444">
        <f t="shared" ca="1" si="1695"/>
        <v>0</v>
      </c>
      <c r="EF211" s="444">
        <f t="shared" ca="1" si="1695"/>
        <v>0</v>
      </c>
      <c r="EG211" s="124">
        <f t="shared" ca="1" si="1696"/>
        <v>0</v>
      </c>
      <c r="EH211" s="124">
        <f t="shared" ca="1" si="1696"/>
        <v>0</v>
      </c>
      <c r="EI211" s="124">
        <f t="shared" ca="1" si="1696"/>
        <v>0</v>
      </c>
      <c r="EJ211" s="124">
        <f t="shared" ca="1" si="1696"/>
        <v>0</v>
      </c>
      <c r="EK211" s="124">
        <f t="shared" ca="1" si="1696"/>
        <v>0</v>
      </c>
      <c r="EL211" s="124">
        <f t="shared" ca="1" si="1696"/>
        <v>0</v>
      </c>
      <c r="EM211" s="124">
        <f t="shared" ca="1" si="1696"/>
        <v>0</v>
      </c>
      <c r="EN211" s="124">
        <f t="shared" ca="1" si="1696"/>
        <v>0</v>
      </c>
      <c r="EO211" s="124">
        <f t="shared" ca="1" si="1696"/>
        <v>0</v>
      </c>
      <c r="EP211" s="124">
        <f t="shared" ca="1" si="1696"/>
        <v>0</v>
      </c>
      <c r="EQ211" s="124">
        <f t="shared" ca="1" si="1696"/>
        <v>0</v>
      </c>
      <c r="ER211" s="124">
        <f t="shared" ca="1" si="1696"/>
        <v>0</v>
      </c>
      <c r="ES211" s="124">
        <f t="shared" ca="1" si="1696"/>
        <v>0</v>
      </c>
      <c r="ET211" s="124">
        <f t="shared" ca="1" si="1696"/>
        <v>0</v>
      </c>
      <c r="EU211" s="124">
        <f t="shared" ca="1" si="1696"/>
        <v>0</v>
      </c>
      <c r="EV211" s="124">
        <f t="shared" ca="1" si="1696"/>
        <v>0</v>
      </c>
      <c r="EW211" s="124">
        <f t="shared" ca="1" si="1697"/>
        <v>0</v>
      </c>
      <c r="EX211" s="124">
        <f t="shared" ca="1" si="1697"/>
        <v>0</v>
      </c>
      <c r="EY211" s="554">
        <f t="shared" ca="1" si="1698"/>
        <v>0</v>
      </c>
      <c r="EZ211" s="554">
        <f t="shared" ca="1" si="1698"/>
        <v>0</v>
      </c>
      <c r="FA211" s="554">
        <f t="shared" ca="1" si="1698"/>
        <v>0</v>
      </c>
      <c r="FB211" s="125">
        <f t="shared" ca="1" si="1698"/>
        <v>0</v>
      </c>
      <c r="FC211" s="125">
        <f t="shared" ca="1" si="1698"/>
        <v>0</v>
      </c>
      <c r="FD211" s="125">
        <f t="shared" ca="1" si="1698"/>
        <v>0</v>
      </c>
      <c r="FE211" s="125">
        <f t="shared" ca="1" si="1698"/>
        <v>0</v>
      </c>
      <c r="FF211" s="125">
        <f t="shared" ca="1" si="1698"/>
        <v>0</v>
      </c>
      <c r="FG211" s="125">
        <f t="shared" ca="1" si="1698"/>
        <v>0</v>
      </c>
      <c r="FH211" s="125">
        <f t="shared" ca="1" si="1698"/>
        <v>0</v>
      </c>
      <c r="FI211" s="125">
        <f t="shared" ca="1" si="1698"/>
        <v>0</v>
      </c>
      <c r="FJ211" s="125">
        <f t="shared" ca="1" si="1698"/>
        <v>0</v>
      </c>
      <c r="FK211" s="125">
        <f t="shared" ca="1" si="1698"/>
        <v>0</v>
      </c>
      <c r="FL211" s="125">
        <f t="shared" ca="1" si="1698"/>
        <v>0</v>
      </c>
      <c r="FM211" s="125">
        <f t="shared" ca="1" si="1698"/>
        <v>0</v>
      </c>
      <c r="FN211" s="125">
        <f t="shared" ca="1" si="1698"/>
        <v>0</v>
      </c>
      <c r="FO211" s="124">
        <f t="shared" ca="1" si="1699"/>
        <v>0</v>
      </c>
      <c r="FP211" s="124">
        <f t="shared" ca="1" si="1699"/>
        <v>0</v>
      </c>
      <c r="FQ211" s="124">
        <f t="shared" ca="1" si="1699"/>
        <v>0</v>
      </c>
      <c r="FR211" s="124">
        <f t="shared" ca="1" si="1699"/>
        <v>0</v>
      </c>
      <c r="FS211" s="124">
        <f t="shared" ca="1" si="1699"/>
        <v>0</v>
      </c>
      <c r="FT211" s="124">
        <f t="shared" ca="1" si="1699"/>
        <v>0</v>
      </c>
      <c r="FU211" s="124">
        <f t="shared" ca="1" si="1699"/>
        <v>0</v>
      </c>
      <c r="FV211" s="124">
        <f t="shared" ca="1" si="1699"/>
        <v>0</v>
      </c>
      <c r="FW211" s="124">
        <f t="shared" ca="1" si="1699"/>
        <v>0</v>
      </c>
      <c r="FX211" s="124">
        <f t="shared" ca="1" si="1699"/>
        <v>0</v>
      </c>
      <c r="FY211" s="124">
        <f t="shared" ca="1" si="1699"/>
        <v>0</v>
      </c>
      <c r="FZ211" s="124">
        <f t="shared" ca="1" si="1699"/>
        <v>0</v>
      </c>
      <c r="GA211" s="124">
        <f t="shared" ca="1" si="1699"/>
        <v>0</v>
      </c>
      <c r="GB211" s="124">
        <f t="shared" ca="1" si="1699"/>
        <v>0</v>
      </c>
      <c r="GC211" s="124">
        <f t="shared" ca="1" si="1699"/>
        <v>0</v>
      </c>
      <c r="GD211" s="124">
        <f t="shared" ca="1" si="1699"/>
        <v>0</v>
      </c>
      <c r="GE211" s="124">
        <f t="shared" ca="1" si="1700"/>
        <v>0</v>
      </c>
      <c r="GF211" s="124">
        <f t="shared" ca="1" si="1700"/>
        <v>0</v>
      </c>
      <c r="GG211" s="554">
        <f t="shared" ca="1" si="1701"/>
        <v>0</v>
      </c>
      <c r="GH211" s="554">
        <f t="shared" ca="1" si="1701"/>
        <v>0</v>
      </c>
      <c r="GI211" s="554">
        <f t="shared" ca="1" si="1701"/>
        <v>0</v>
      </c>
      <c r="GJ211" s="125">
        <f t="shared" ca="1" si="1702"/>
        <v>0</v>
      </c>
      <c r="GK211" s="125">
        <f t="shared" ca="1" si="1702"/>
        <v>0</v>
      </c>
      <c r="GL211" s="125">
        <f t="shared" ca="1" si="1702"/>
        <v>0</v>
      </c>
      <c r="GM211" s="125">
        <f t="shared" ca="1" si="1702"/>
        <v>0</v>
      </c>
      <c r="GN211" s="125">
        <f t="shared" ca="1" si="1702"/>
        <v>0</v>
      </c>
      <c r="GO211" s="125">
        <f t="shared" ca="1" si="1702"/>
        <v>0</v>
      </c>
      <c r="GP211" s="125">
        <f t="shared" ca="1" si="1702"/>
        <v>0</v>
      </c>
      <c r="GQ211" s="125">
        <f t="shared" ca="1" si="1702"/>
        <v>0</v>
      </c>
      <c r="GR211" s="125">
        <f t="shared" ca="1" si="1702"/>
        <v>0</v>
      </c>
      <c r="GS211" s="125">
        <f t="shared" ca="1" si="1702"/>
        <v>0</v>
      </c>
      <c r="GT211" s="125">
        <f t="shared" ca="1" si="1702"/>
        <v>0</v>
      </c>
      <c r="GU211" s="125">
        <f t="shared" ca="1" si="1702"/>
        <v>0</v>
      </c>
      <c r="GV211" s="125">
        <f t="shared" ca="1" si="1702"/>
        <v>0</v>
      </c>
      <c r="GW211" s="124">
        <f t="shared" ca="1" si="1703"/>
        <v>0</v>
      </c>
      <c r="GX211" s="124">
        <f t="shared" ca="1" si="1703"/>
        <v>0</v>
      </c>
      <c r="GY211" s="124">
        <f t="shared" ca="1" si="1703"/>
        <v>0</v>
      </c>
      <c r="GZ211" s="124">
        <f t="shared" ca="1" si="1703"/>
        <v>0</v>
      </c>
      <c r="HA211" s="124">
        <f t="shared" ca="1" si="1703"/>
        <v>0</v>
      </c>
      <c r="HB211" s="124">
        <f t="shared" ca="1" si="1703"/>
        <v>0</v>
      </c>
      <c r="HC211" s="124">
        <f t="shared" ca="1" si="1703"/>
        <v>0</v>
      </c>
      <c r="HD211" s="124">
        <f t="shared" ca="1" si="1703"/>
        <v>0</v>
      </c>
      <c r="HE211" s="124">
        <f t="shared" ca="1" si="1703"/>
        <v>0</v>
      </c>
      <c r="HF211" s="124">
        <f t="shared" ca="1" si="1703"/>
        <v>0</v>
      </c>
      <c r="HG211" s="124">
        <f t="shared" ca="1" si="1703"/>
        <v>0</v>
      </c>
      <c r="HH211" s="124">
        <f t="shared" ca="1" si="1703"/>
        <v>0</v>
      </c>
      <c r="HI211" s="124">
        <f t="shared" ca="1" si="1703"/>
        <v>0</v>
      </c>
      <c r="HJ211" s="124">
        <f t="shared" ca="1" si="1703"/>
        <v>0</v>
      </c>
      <c r="HK211" s="124">
        <f t="shared" ca="1" si="1703"/>
        <v>0</v>
      </c>
      <c r="HL211" s="124">
        <f t="shared" ca="1" si="1703"/>
        <v>0</v>
      </c>
      <c r="HM211" s="124">
        <f t="shared" ca="1" si="1704"/>
        <v>0</v>
      </c>
      <c r="HN211" s="124">
        <f t="shared" ca="1" si="1704"/>
        <v>0</v>
      </c>
      <c r="HO211" s="554">
        <f t="shared" ca="1" si="1705"/>
        <v>0</v>
      </c>
      <c r="HP211" s="554">
        <f t="shared" ca="1" si="1705"/>
        <v>0</v>
      </c>
      <c r="HQ211" s="554">
        <f t="shared" ca="1" si="1705"/>
        <v>0</v>
      </c>
      <c r="HR211" s="125">
        <f t="shared" ca="1" si="1706"/>
        <v>0</v>
      </c>
      <c r="HS211" s="125">
        <f t="shared" ca="1" si="1706"/>
        <v>0</v>
      </c>
      <c r="HT211" s="125">
        <f t="shared" ca="1" si="1706"/>
        <v>0</v>
      </c>
      <c r="HU211" s="125">
        <f t="shared" ca="1" si="1706"/>
        <v>0</v>
      </c>
      <c r="HV211" s="125">
        <f t="shared" ca="1" si="1706"/>
        <v>0</v>
      </c>
      <c r="HW211" s="125">
        <f t="shared" ca="1" si="1706"/>
        <v>0</v>
      </c>
      <c r="HX211" s="125">
        <f t="shared" ca="1" si="1706"/>
        <v>0</v>
      </c>
      <c r="HY211" s="125">
        <f t="shared" ca="1" si="1706"/>
        <v>0</v>
      </c>
      <c r="HZ211" s="125">
        <f t="shared" ca="1" si="1706"/>
        <v>0</v>
      </c>
      <c r="IA211" s="125">
        <f t="shared" ca="1" si="1706"/>
        <v>0</v>
      </c>
      <c r="IB211" s="125">
        <f t="shared" ca="1" si="1706"/>
        <v>0</v>
      </c>
      <c r="IC211" s="125">
        <f t="shared" ca="1" si="1706"/>
        <v>0</v>
      </c>
      <c r="ID211" s="125">
        <f t="shared" ca="1" si="1706"/>
        <v>0</v>
      </c>
      <c r="IE211" s="5">
        <f t="shared" ca="1" si="1707"/>
        <v>67</v>
      </c>
      <c r="IF211" s="9"/>
      <c r="IG211" s="5">
        <f t="shared" ca="1" si="1708"/>
        <v>1</v>
      </c>
      <c r="IH211" s="5" t="b">
        <f t="shared" ca="1" si="1708"/>
        <v>0</v>
      </c>
      <c r="II211" s="19">
        <f t="shared" ca="1" si="1709"/>
        <v>0</v>
      </c>
      <c r="IJ211" s="5">
        <f t="shared" ca="1" si="1708"/>
        <v>55</v>
      </c>
      <c r="IK211" s="5" cm="1">
        <f t="array" ref="IK211">INDEX(i.pi_yatf,$X211+1,IK$7)</f>
        <v>1</v>
      </c>
      <c r="IL211" s="19">
        <f t="shared" ca="1" si="1710"/>
        <v>0</v>
      </c>
      <c r="IM211" s="19">
        <f t="shared" ca="1" si="1710"/>
        <v>0</v>
      </c>
      <c r="IN211" s="19">
        <f t="shared" ca="1" si="1710"/>
        <v>0</v>
      </c>
      <c r="IO211" s="19">
        <f t="shared" ca="1" si="1710"/>
        <v>0</v>
      </c>
      <c r="IP211" s="19">
        <f t="shared" ca="1" si="1710"/>
        <v>0</v>
      </c>
      <c r="IQ211" s="19">
        <f t="shared" ca="1" si="1710"/>
        <v>0</v>
      </c>
      <c r="IR211" s="19">
        <f t="shared" ca="1" si="1710"/>
        <v>0</v>
      </c>
      <c r="IS211" s="19">
        <f t="shared" ca="1" si="1710"/>
        <v>0</v>
      </c>
      <c r="IT211" s="19">
        <f t="shared" ca="1" si="1710"/>
        <v>0</v>
      </c>
      <c r="IU211" s="19">
        <f t="shared" ca="1" si="1710"/>
        <v>0</v>
      </c>
      <c r="IV211" s="19">
        <f t="shared" ca="1" si="1710"/>
        <v>0</v>
      </c>
      <c r="IW211" s="19">
        <f t="shared" ca="1" si="1710"/>
        <v>0</v>
      </c>
      <c r="IX211" s="19">
        <f t="shared" ca="1" si="1710"/>
        <v>0</v>
      </c>
      <c r="IY211" s="19">
        <f t="shared" ca="1" si="1710"/>
        <v>0</v>
      </c>
      <c r="IZ211" s="19">
        <f t="shared" ca="1" si="1710"/>
        <v>0</v>
      </c>
      <c r="JA211" s="19">
        <f t="shared" ca="1" si="1710"/>
        <v>0</v>
      </c>
      <c r="JB211" s="19">
        <f t="shared" ca="1" si="1710"/>
        <v>0</v>
      </c>
      <c r="JC211" s="19">
        <f t="shared" ca="1" si="1710"/>
        <v>0</v>
      </c>
      <c r="JD211" s="19">
        <f t="shared" ca="1" si="1710"/>
        <v>0</v>
      </c>
      <c r="JE211" s="19">
        <f t="shared" ca="1" si="1710"/>
        <v>0</v>
      </c>
      <c r="JF211" s="19">
        <f t="shared" ca="1" si="1710"/>
        <v>0</v>
      </c>
      <c r="JG211" s="5">
        <f t="shared" ca="1" si="1711"/>
        <v>1.2500000000000001E-2</v>
      </c>
      <c r="JH211" s="567">
        <f t="shared" ca="1" si="1711"/>
        <v>0</v>
      </c>
      <c r="JI211" s="5">
        <f t="shared" ca="1" si="1711"/>
        <v>6.25E-2</v>
      </c>
      <c r="JJ211" s="5">
        <f t="shared" ca="1" si="1711"/>
        <v>6.25E-2</v>
      </c>
      <c r="JK211" s="5">
        <f t="shared" ca="1" si="1711"/>
        <v>6.25E-2</v>
      </c>
      <c r="JL211" s="19">
        <f t="shared" ca="1" si="1710"/>
        <v>1</v>
      </c>
      <c r="JM211" s="19">
        <f t="shared" ca="1" si="1710"/>
        <v>0</v>
      </c>
      <c r="JN211" s="19">
        <f t="shared" ca="1" si="1710"/>
        <v>1</v>
      </c>
      <c r="JO211" s="9"/>
      <c r="JP211" s="5" t="b">
        <f t="shared" ca="1" si="1712"/>
        <v>0</v>
      </c>
      <c r="JQ211" s="477" t="b">
        <v>0</v>
      </c>
      <c r="JR211" s="477">
        <v>12</v>
      </c>
      <c r="JS211" s="5" t="b">
        <f t="shared" ca="1" si="1713"/>
        <v>0</v>
      </c>
      <c r="JT211" s="5" t="b">
        <f t="shared" ca="1" si="1713"/>
        <v>0</v>
      </c>
      <c r="JU211" s="5" t="b">
        <f t="shared" ca="1" si="1713"/>
        <v>1</v>
      </c>
      <c r="JV211" s="144">
        <f t="shared" ca="1" si="1714"/>
        <v>1</v>
      </c>
      <c r="JW211" s="144">
        <f t="shared" ca="1" si="1714"/>
        <v>1</v>
      </c>
      <c r="JX211" s="5" t="b">
        <f t="shared" ca="1" si="1715"/>
        <v>0</v>
      </c>
      <c r="JY211" s="5" t="b">
        <f t="shared" ca="1" si="1715"/>
        <v>1</v>
      </c>
      <c r="JZ211" s="5" t="b">
        <f t="shared" ca="1" si="1715"/>
        <v>1</v>
      </c>
      <c r="KA211" s="5" t="b">
        <f t="shared" ca="1" si="1715"/>
        <v>0</v>
      </c>
      <c r="KB211" s="5">
        <f t="shared" ca="1" si="1716"/>
        <v>1</v>
      </c>
      <c r="KC211" s="5">
        <f t="shared" ca="1" si="1716"/>
        <v>0</v>
      </c>
      <c r="KD211" s="5" t="b">
        <f t="shared" ca="1" si="1717"/>
        <v>0</v>
      </c>
      <c r="KE211" s="5" t="str" cm="1">
        <f t="array" aca="1" ref="KE211" ca="1">IF(OR(KF211:KM211&lt;&gt;"-"),TRUE,"-")</f>
        <v>-</v>
      </c>
      <c r="KF211" s="19" t="str">
        <f t="shared" ca="1" si="1718"/>
        <v>-</v>
      </c>
      <c r="KG211" s="19" t="str">
        <f t="shared" ca="1" si="1718"/>
        <v>-</v>
      </c>
      <c r="KH211" s="19" t="str">
        <f t="shared" ca="1" si="1718"/>
        <v>-</v>
      </c>
      <c r="KI211" s="19" t="str">
        <f t="shared" ca="1" si="1718"/>
        <v>-</v>
      </c>
      <c r="KJ211" s="19" t="str">
        <f t="shared" ca="1" si="1718"/>
        <v>-</v>
      </c>
      <c r="KK211" s="19" t="str">
        <f t="shared" ca="1" si="1718"/>
        <v>-</v>
      </c>
      <c r="KL211" s="19" t="str">
        <f t="shared" ca="1" si="1718"/>
        <v>-</v>
      </c>
      <c r="KM211" s="19" t="str">
        <f t="shared" ca="1" si="1718"/>
        <v>-</v>
      </c>
      <c r="KN211" s="5" t="b">
        <f t="array" aca="1" ref="KN211" ca="1">IF(OR(KO211:KU211&lt;&gt;"-"),TRUE,"-")</f>
        <v>1</v>
      </c>
      <c r="KO211" s="19">
        <f t="shared" ca="1" si="1719"/>
        <v>0</v>
      </c>
      <c r="KP211" s="19" t="str">
        <f t="shared" ca="1" si="1719"/>
        <v>-</v>
      </c>
      <c r="KQ211" s="19">
        <f t="shared" ca="1" si="1719"/>
        <v>999999</v>
      </c>
      <c r="KR211" s="19">
        <f t="shared" ca="1" si="1719"/>
        <v>999999</v>
      </c>
      <c r="KS211" s="19">
        <f t="shared" ca="1" si="1719"/>
        <v>999999</v>
      </c>
      <c r="KT211" s="19">
        <f t="shared" ca="1" si="1719"/>
        <v>999999</v>
      </c>
      <c r="KU211" s="19">
        <f t="shared" ca="1" si="1719"/>
        <v>999999</v>
      </c>
      <c r="KV211" s="19" t="str">
        <f t="shared" ca="1" si="1719"/>
        <v>-</v>
      </c>
      <c r="KW211" s="19" t="str">
        <f t="shared" ca="1" si="1719"/>
        <v>-</v>
      </c>
      <c r="KX211" s="19" t="str">
        <f t="shared" ca="1" si="1719"/>
        <v>-</v>
      </c>
      <c r="KY211" s="19" t="b">
        <f t="shared" ca="1" si="1720"/>
        <v>1</v>
      </c>
      <c r="KZ211" s="19">
        <f t="shared" ca="1" si="1720"/>
        <v>0</v>
      </c>
      <c r="LA211" s="5" t="str">
        <f t="shared" ca="1" si="1721"/>
        <v>-</v>
      </c>
      <c r="LB211" s="5" t="str">
        <f t="shared" ca="1" si="1721"/>
        <v>-</v>
      </c>
      <c r="LC211" s="5" t="str">
        <f t="shared" ca="1" si="1721"/>
        <v>-</v>
      </c>
      <c r="LD211" s="5" t="str">
        <f t="shared" ca="1" si="1721"/>
        <v>-</v>
      </c>
      <c r="LE211" s="19" t="str">
        <f t="shared" ca="1" si="1722"/>
        <v>-</v>
      </c>
      <c r="LF211" s="19" t="str">
        <f t="shared" ca="1" si="1722"/>
        <v>-</v>
      </c>
      <c r="LG211" s="19" t="str">
        <f t="shared" ca="1" si="1722"/>
        <v>-</v>
      </c>
      <c r="LH211" s="19" t="str">
        <f t="shared" ca="1" si="1722"/>
        <v>-</v>
      </c>
      <c r="LI211" s="19" t="str">
        <f t="shared" ca="1" si="1722"/>
        <v>-</v>
      </c>
      <c r="LJ211" s="19" t="str">
        <f t="shared" ca="1" si="1722"/>
        <v>-</v>
      </c>
      <c r="LK211" s="19" t="str">
        <f t="shared" ca="1" si="1722"/>
        <v>-</v>
      </c>
      <c r="LL211" s="5" t="str">
        <f t="shared" ca="1" si="1723"/>
        <v>-</v>
      </c>
      <c r="LM211" s="5">
        <f t="shared" ca="1" si="1723"/>
        <v>500</v>
      </c>
      <c r="LN211" s="5">
        <f t="shared" ca="1" si="1723"/>
        <v>500</v>
      </c>
      <c r="LO211" s="5" t="str">
        <f t="shared" ca="1" si="1723"/>
        <v>-</v>
      </c>
      <c r="LP211" s="5" t="str" cm="1">
        <f t="array" aca="1" ref="LP211" ca="1">INDEX(i.meatgrid,$Q211,LP$7)</f>
        <v>-</v>
      </c>
      <c r="LQ211" s="5" t="str" cm="1">
        <f t="array" aca="1" ref="LQ211" ca="1">INDEX(i.meatgrid,$Q211,LQ$7)</f>
        <v>-</v>
      </c>
      <c r="LR211" s="5" t="str">
        <f t="shared" ca="1" si="1723"/>
        <v>-</v>
      </c>
      <c r="LS211" s="5">
        <f t="shared" ca="1" si="1724"/>
        <v>1</v>
      </c>
      <c r="LT211" s="9"/>
      <c r="LU211" s="19">
        <f t="shared" ca="1" si="1722"/>
        <v>70</v>
      </c>
      <c r="LV211" s="19">
        <f t="shared" ca="1" si="1725"/>
        <v>50</v>
      </c>
      <c r="LW211" s="19">
        <f t="shared" ca="1" si="1725"/>
        <v>80</v>
      </c>
      <c r="LX211" s="19">
        <f t="shared" ca="1" si="1725"/>
        <v>50</v>
      </c>
      <c r="LY211" s="5" t="b" cm="1">
        <f t="array" aca="1" ref="LY211" ca="1">INDEX(i.meatgrid,$Q211,LY$7)</f>
        <v>1</v>
      </c>
      <c r="LZ211" s="5" t="b" cm="1">
        <f t="array" aca="1" ref="LZ211" ca="1">INDEX(i.meatgrid,$Q211,LZ$7)</f>
        <v>0</v>
      </c>
      <c r="MA211" s="5" t="str" cm="1">
        <f t="array" aca="1" ref="MA211" ca="1">INDEX(i.meatgrid,$Q211,MA$7)</f>
        <v>-</v>
      </c>
      <c r="MB211" s="5" t="str" cm="1">
        <f t="array" aca="1" ref="MB211" ca="1">INDEX(i.meatgrid,$Q211,MB$7)</f>
        <v>-</v>
      </c>
      <c r="MC211" s="5">
        <f t="shared" si="1726"/>
        <v>1</v>
      </c>
      <c r="MD211" s="5">
        <f t="shared" si="1727"/>
        <v>0.75</v>
      </c>
      <c r="ME211" s="5" cm="1">
        <f t="array" aca="1" ref="ME211" ca="1">INDEX(i.meatgrid,$Q211,ME$7)</f>
        <v>1</v>
      </c>
      <c r="MF211" s="5" cm="1">
        <f t="array" aca="1" ref="MF211" ca="1">INDEX(i.meatgrid,$Q211,MF$7)</f>
        <v>1</v>
      </c>
      <c r="MG211" s="5" cm="1">
        <f t="array" aca="1" ref="MG211" ca="1">INDEX(i.meatgrid,$Q211,MG$7)</f>
        <v>1</v>
      </c>
      <c r="MH211" s="5" cm="1">
        <f t="array" aca="1" ref="MH211" ca="1">INDEX(i.meatgrid,$Q211,MH$7)</f>
        <v>0</v>
      </c>
      <c r="MI211" s="5" cm="1">
        <f t="array" aca="1" ref="MI211" ca="1">INDEX(i.meatgrid,$Q211,MI$7)</f>
        <v>1</v>
      </c>
      <c r="MJ211" s="5" cm="1">
        <f t="array" aca="1" ref="MJ211" ca="1">INDEX(i.meatgrid,$Q211,MJ$7)</f>
        <v>1</v>
      </c>
      <c r="MK211" s="5" cm="1">
        <f t="array" aca="1" ref="MK211" ca="1">INDEX(i.meatgrid,$Q211,MK$7)</f>
        <v>1</v>
      </c>
      <c r="ML211" s="5" cm="1">
        <f t="array" aca="1" ref="ML211" ca="1">INDEX(i.meatgrid,$Q211,ML$7)</f>
        <v>1</v>
      </c>
      <c r="MM211" s="5">
        <f t="shared" si="1728"/>
        <v>1</v>
      </c>
      <c r="MN211" s="9"/>
      <c r="MO211" s="19" t="b">
        <f t="shared" ca="1" si="1729"/>
        <v>0</v>
      </c>
      <c r="MP211" s="19" t="b">
        <f t="shared" ca="1" si="1729"/>
        <v>0</v>
      </c>
      <c r="MQ211" s="19">
        <f t="shared" ca="1" si="1729"/>
        <v>1</v>
      </c>
      <c r="MR211" s="19">
        <f t="shared" ca="1" si="1729"/>
        <v>0.75</v>
      </c>
      <c r="MS211" s="19">
        <f t="shared" ca="1" si="1729"/>
        <v>0.75</v>
      </c>
      <c r="MT211" s="19">
        <f t="shared" ca="1" si="1729"/>
        <v>0.8</v>
      </c>
      <c r="MU211" s="19">
        <f t="shared" ca="1" si="1729"/>
        <v>0.82499999999999996</v>
      </c>
      <c r="MV211" s="19">
        <f t="shared" ca="1" si="1729"/>
        <v>0.875</v>
      </c>
      <c r="MW211" s="19">
        <f t="shared" ca="1" si="1729"/>
        <v>0.9</v>
      </c>
      <c r="MX211" s="19">
        <f t="shared" ca="1" si="1729"/>
        <v>1</v>
      </c>
      <c r="MY211" s="19">
        <f t="shared" ca="1" si="1729"/>
        <v>0.875</v>
      </c>
      <c r="MZ211" s="19" t="b">
        <f t="shared" ca="1" si="1729"/>
        <v>1</v>
      </c>
      <c r="NA211" s="19">
        <f t="shared" ca="1" si="1729"/>
        <v>74.989999999999995</v>
      </c>
      <c r="NB211" s="19" t="str">
        <f t="shared" ca="1" si="1729"/>
        <v>-</v>
      </c>
      <c r="NC211" s="19" t="str">
        <f t="shared" ca="1" si="1729"/>
        <v>-</v>
      </c>
      <c r="ND211" s="19" t="str">
        <f t="shared" ca="1" si="1729"/>
        <v>-</v>
      </c>
      <c r="NE211" s="19" t="str">
        <f t="shared" ca="1" si="1740"/>
        <v>-</v>
      </c>
      <c r="NF211" s="19" t="str">
        <f t="shared" ca="1" si="1740"/>
        <v>-</v>
      </c>
      <c r="NG211" s="19" t="str">
        <f t="shared" ca="1" si="1740"/>
        <v>-</v>
      </c>
      <c r="NH211" s="19" t="str">
        <f t="shared" ca="1" si="1740"/>
        <v>-</v>
      </c>
      <c r="NI211" s="19">
        <f t="shared" ca="1" si="1740"/>
        <v>36.99</v>
      </c>
      <c r="NJ211" s="19">
        <f t="shared" ca="1" si="1740"/>
        <v>36.99</v>
      </c>
      <c r="NK211" s="19" t="str">
        <f t="shared" ca="1" si="1740"/>
        <v>-</v>
      </c>
      <c r="NL211" s="19" t="str">
        <f t="shared" ca="1" si="1740"/>
        <v>-</v>
      </c>
      <c r="NM211" s="19" t="str">
        <f t="shared" ca="1" si="1740"/>
        <v>-</v>
      </c>
      <c r="NN211" s="19" t="str">
        <f t="shared" ca="1" si="1740"/>
        <v>-</v>
      </c>
      <c r="NO211" s="19" t="str">
        <f t="shared" ca="1" si="1740"/>
        <v>-</v>
      </c>
      <c r="NP211" s="19">
        <f t="shared" ca="1" si="1740"/>
        <v>49.99</v>
      </c>
      <c r="NQ211" s="19">
        <f t="shared" ca="1" si="1740"/>
        <v>49.99</v>
      </c>
      <c r="NR211" s="19">
        <f t="shared" ca="1" si="1740"/>
        <v>49.99</v>
      </c>
      <c r="NS211" s="19">
        <f t="shared" ca="1" si="1740"/>
        <v>49.99</v>
      </c>
      <c r="NT211" s="19">
        <f t="shared" ca="1" si="1740"/>
        <v>49.99</v>
      </c>
      <c r="NU211" s="19">
        <f t="shared" ca="1" si="1737"/>
        <v>49.99</v>
      </c>
      <c r="NV211" s="19">
        <f t="shared" ca="1" si="1737"/>
        <v>49.99</v>
      </c>
      <c r="NW211" s="19">
        <f t="shared" ca="1" si="1737"/>
        <v>49.99</v>
      </c>
      <c r="NX211" s="19">
        <f t="shared" ca="1" si="1738"/>
        <v>412.99</v>
      </c>
      <c r="NY211" s="19">
        <f t="shared" ca="1" si="1738"/>
        <v>412.99</v>
      </c>
      <c r="NZ211" s="19" t="str">
        <f t="shared" ca="1" si="1738"/>
        <v>-</v>
      </c>
      <c r="OA211" s="19" t="str">
        <f t="shared" ca="1" si="1738"/>
        <v>-</v>
      </c>
      <c r="OB211" s="19" t="str">
        <f t="shared" ca="1" si="1738"/>
        <v>-</v>
      </c>
      <c r="OC211" s="19" t="str">
        <f t="shared" ca="1" si="1738"/>
        <v>-</v>
      </c>
      <c r="OD211" s="19" t="str">
        <f t="shared" ca="1" si="1738"/>
        <v>-</v>
      </c>
      <c r="OE211" s="19">
        <f t="shared" ca="1" si="1738"/>
        <v>6.8900000000000006</v>
      </c>
      <c r="OF211" s="19">
        <f t="shared" ca="1" si="1738"/>
        <v>6.8900000000000006</v>
      </c>
      <c r="OG211" s="19">
        <f t="shared" ca="1" si="1738"/>
        <v>6.8900000000000006</v>
      </c>
      <c r="OH211" s="19">
        <f t="shared" ca="1" si="1738"/>
        <v>6.8900000000000006</v>
      </c>
      <c r="OI211" s="19">
        <f t="shared" ca="1" si="1738"/>
        <v>6.8900000000000006</v>
      </c>
      <c r="OJ211" s="19">
        <f t="shared" ca="1" si="1738"/>
        <v>6.8900000000000006</v>
      </c>
      <c r="OK211" s="19">
        <f t="shared" ca="1" si="1738"/>
        <v>6.8900000000000006</v>
      </c>
      <c r="OL211" s="19">
        <f t="shared" ca="1" si="1738"/>
        <v>6.8900000000000006</v>
      </c>
      <c r="OM211" s="19">
        <f t="shared" ca="1" si="1738"/>
        <v>346.99</v>
      </c>
      <c r="ON211" s="19">
        <f t="shared" ca="1" si="1739"/>
        <v>346.99</v>
      </c>
      <c r="OO211" s="19" t="str">
        <f t="shared" ca="1" si="1739"/>
        <v>-</v>
      </c>
      <c r="OP211" s="19" t="str">
        <f t="shared" ca="1" si="1739"/>
        <v>-</v>
      </c>
      <c r="OQ211" s="19" t="str">
        <f t="shared" ca="1" si="1739"/>
        <v>-</v>
      </c>
      <c r="OR211" s="19" t="str">
        <f t="shared" ca="1" si="1739"/>
        <v>-</v>
      </c>
      <c r="OS211" s="19" t="str">
        <f t="shared" ca="1" si="1739"/>
        <v>-</v>
      </c>
      <c r="OT211" s="19">
        <f t="shared" ca="1" si="1739"/>
        <v>0</v>
      </c>
      <c r="OU211" s="24">
        <v>0</v>
      </c>
    </row>
    <row r="212" spans="1:411" outlineLevel="1">
      <c r="A212" s="21">
        <f t="shared" si="158"/>
        <v>207</v>
      </c>
      <c r="B212" s="21">
        <f>$A$14</f>
        <v>9</v>
      </c>
      <c r="C212">
        <v>112</v>
      </c>
      <c r="D212" s="144" t="str">
        <f t="shared" si="1675"/>
        <v>GSM</v>
      </c>
      <c r="E212" t="b">
        <v>0</v>
      </c>
      <c r="F212" t="b">
        <v>0</v>
      </c>
      <c r="G212" t="b">
        <f>E212</f>
        <v>0</v>
      </c>
      <c r="H212" s="29">
        <v>2</v>
      </c>
      <c r="I212" s="29">
        <v>1</v>
      </c>
      <c r="J212" s="29" t="str">
        <f>""</f>
        <v/>
      </c>
      <c r="K212" s="29">
        <f>d.Region</f>
        <v>2</v>
      </c>
      <c r="L212" s="29">
        <v>2</v>
      </c>
      <c r="M212" s="29">
        <v>2</v>
      </c>
      <c r="N212" s="29">
        <v>3</v>
      </c>
      <c r="O212" s="29">
        <v>1</v>
      </c>
      <c r="P212" s="29">
        <v>1</v>
      </c>
      <c r="Q212" s="29">
        <v>3</v>
      </c>
      <c r="R212" s="29">
        <v>1</v>
      </c>
      <c r="S212" s="29">
        <v>1</v>
      </c>
      <c r="T212" s="29">
        <v>1</v>
      </c>
      <c r="U212" s="218"/>
      <c r="V212" s="218"/>
      <c r="W212" s="29">
        <v>0</v>
      </c>
      <c r="X212" s="218"/>
      <c r="Y212" s="218"/>
      <c r="Z212" s="218"/>
      <c r="AA212" s="218"/>
      <c r="AB212" s="218"/>
      <c r="AC212" s="218"/>
      <c r="AD212" s="218"/>
      <c r="AE212" s="218"/>
      <c r="AF212" s="144">
        <f>INDEX(CHOOSE($N212,DataAutumn!i.AdultDrys,DataWinter!i.AdultDrys,DataSpring!i.AdultDrys),1,$M212)</f>
        <v>3</v>
      </c>
      <c r="AG212" s="5">
        <f t="shared" si="1676"/>
        <v>2</v>
      </c>
      <c r="AH212" s="5">
        <f t="shared" si="1676"/>
        <v>0</v>
      </c>
      <c r="AI212" s="5">
        <f t="shared" si="1677"/>
        <v>1</v>
      </c>
      <c r="AJ212" s="218"/>
      <c r="AK212" s="218"/>
      <c r="AL212" s="365" t="str">
        <f ca="1">TEXT(LEFT(OFFSET(AL212,-1,0),5)+1,"00000")&amp;MID(OFFSET(AL212,-1,0),6,FIND(" ",OFFSET(AL212,-1,0),7)-5)
&amp; $D212           &amp; " Day"&amp;INDEX(i.DOY,$N212,1)              &amp; IF($IG212=0," FWM","")&amp;IF($IG212=1," MWM","")&amp;IF($IG212=5," Mat","")&amp;IF($IH212=TRUE,"&amp;BBT","    ")
&amp;INDEX(DataMaster!$B$98:$B$105,$Q212,0)    &amp;IF(JQ212," SR"&amp;JR212,"")&amp; " WP"&amp;TEXT($MC212*100,"000p")           &amp; " MP"&amp;TEXT($MD212*100,"000p")           &amp; " GP"&amp;TEXT($MM212*100,"000p")
&amp; " (F"&amp;3+COUNTIF($CV212:$CY212,TRUE)&amp;3&amp;"N"&amp;$DM212&amp;$DN212&amp;")"</f>
        <v>00005 DSP_ashley_lw GSM Day204 MWM    No export SR12 WP100p MP100p GP100p (F33N11)</v>
      </c>
      <c r="AM212" s="9" t="str">
        <f ca="1">IF(COUNTIF(AL$5:AL212,AL212)=1,"-","Dup")</f>
        <v>-</v>
      </c>
      <c r="AN212" s="9"/>
      <c r="AO212" s="12" t="b">
        <v>0</v>
      </c>
      <c r="AP212" s="12" t="b">
        <v>0</v>
      </c>
      <c r="AQ212" s="12" t="b">
        <v>1</v>
      </c>
      <c r="AR212" s="12" t="b">
        <v>1</v>
      </c>
      <c r="AS212" s="12" t="b">
        <v>0</v>
      </c>
      <c r="AT212" s="12" t="b">
        <v>1</v>
      </c>
      <c r="AU212" s="12" t="b">
        <v>1</v>
      </c>
      <c r="AV212" s="12" t="b">
        <v>1</v>
      </c>
      <c r="AW212" s="9"/>
      <c r="AX212" s="5" t="b">
        <f t="shared" si="1678"/>
        <v>0</v>
      </c>
      <c r="AY212" s="5" t="str">
        <f t="shared" si="1678"/>
        <v>-</v>
      </c>
      <c r="AZ212" s="5" t="b">
        <f t="shared" si="1678"/>
        <v>0</v>
      </c>
      <c r="BA212" s="5" t="b">
        <f t="shared" si="1678"/>
        <v>1</v>
      </c>
      <c r="BB212" s="5" t="b">
        <f t="shared" si="1678"/>
        <v>1</v>
      </c>
      <c r="BC212" s="144">
        <f t="shared" si="1678"/>
        <v>0</v>
      </c>
      <c r="BD212" s="19" t="b">
        <f t="shared" ca="1" si="1679"/>
        <v>1</v>
      </c>
      <c r="BE212" s="9"/>
      <c r="BF212" s="5" t="str">
        <f t="shared" ca="1" si="1680"/>
        <v>-</v>
      </c>
      <c r="BG212" s="19" t="str">
        <f t="shared" ca="1" si="1681"/>
        <v>-</v>
      </c>
      <c r="BH212" s="19" t="str">
        <f t="shared" ca="1" si="1681"/>
        <v>-</v>
      </c>
      <c r="BI212" s="19" t="str">
        <f t="shared" ca="1" si="1681"/>
        <v>-</v>
      </c>
      <c r="BJ212" s="5" t="str">
        <f t="shared" ca="1" si="1682"/>
        <v>-</v>
      </c>
      <c r="BK212" s="19" t="str">
        <f t="shared" ca="1" si="1683"/>
        <v>-</v>
      </c>
      <c r="BL212" s="5" t="str">
        <f t="shared" ca="1" si="1684"/>
        <v>-</v>
      </c>
      <c r="BM212" s="19" t="str">
        <f t="shared" ca="1" si="1685"/>
        <v>-</v>
      </c>
      <c r="BN212" s="19" t="str">
        <f t="shared" ca="1" si="1685"/>
        <v>-</v>
      </c>
      <c r="BO212" s="19" t="str">
        <f t="shared" ca="1" si="1685"/>
        <v>-</v>
      </c>
      <c r="BP212" s="5" t="str">
        <f t="shared" ca="1" si="1686"/>
        <v>-</v>
      </c>
      <c r="BQ212" s="9"/>
      <c r="BR212" s="5" t="b">
        <f t="shared" si="1687"/>
        <v>0</v>
      </c>
      <c r="BS212" s="5" t="str">
        <f t="shared" ca="1" si="1688"/>
        <v>-</v>
      </c>
      <c r="BT212" s="5" t="str">
        <f t="shared" ca="1" si="1689"/>
        <v>-</v>
      </c>
      <c r="BU212" s="5" t="str">
        <f t="shared" ca="1" si="1689"/>
        <v>-</v>
      </c>
      <c r="BV212" s="5" t="str">
        <f t="shared" ca="1" si="1689"/>
        <v>-</v>
      </c>
      <c r="BW212" s="5" t="str">
        <f t="shared" ca="1" si="1689"/>
        <v>-</v>
      </c>
      <c r="BX212" s="5" t="str">
        <f t="shared" ca="1" si="1689"/>
        <v>-</v>
      </c>
      <c r="BY212" s="5" t="str">
        <f t="shared" ca="1" si="1689"/>
        <v>-</v>
      </c>
      <c r="BZ212" s="5" t="str">
        <f t="shared" ca="1" si="1689"/>
        <v>-</v>
      </c>
      <c r="CA212" s="5" t="str">
        <f t="shared" ca="1" si="1689"/>
        <v>-</v>
      </c>
      <c r="CB212" s="9"/>
      <c r="CC212" s="12" t="b">
        <v>1</v>
      </c>
      <c r="CD212" s="12" t="b">
        <v>1</v>
      </c>
      <c r="CE212" s="12" t="b">
        <v>1</v>
      </c>
      <c r="CF212" s="12">
        <v>203</v>
      </c>
      <c r="CG212" s="144" t="b">
        <f>NOT(CE212)</f>
        <v>0</v>
      </c>
      <c r="CH212" s="12" t="s">
        <v>34</v>
      </c>
      <c r="CI212" s="19" t="str">
        <f t="shared" ca="1" si="1690"/>
        <v>-</v>
      </c>
      <c r="CJ212" s="19" t="str">
        <f t="shared" ca="1" si="1690"/>
        <v>-</v>
      </c>
      <c r="CK212" s="19" t="str">
        <f t="shared" ca="1" si="1690"/>
        <v>-</v>
      </c>
      <c r="CL212" s="19">
        <f t="shared" ca="1" si="1690"/>
        <v>1</v>
      </c>
      <c r="CM212" s="19">
        <f t="shared" ca="1" si="1690"/>
        <v>1</v>
      </c>
      <c r="CN212" s="9"/>
      <c r="CO212" s="444">
        <f t="shared" si="1691"/>
        <v>652</v>
      </c>
      <c r="CP212" s="444">
        <f t="shared" si="1691"/>
        <v>686</v>
      </c>
      <c r="CQ212" s="444">
        <f t="shared" si="1691"/>
        <v>721</v>
      </c>
      <c r="CR212" s="152">
        <f t="shared" si="1692"/>
        <v>378</v>
      </c>
      <c r="CS212" s="152">
        <f t="shared" si="1692"/>
        <v>413</v>
      </c>
      <c r="CT212" s="152">
        <f t="shared" si="1692"/>
        <v>448</v>
      </c>
      <c r="CU212" s="19" t="str">
        <f t="shared" ca="1" si="1693"/>
        <v>-</v>
      </c>
      <c r="CV212" s="19" t="str">
        <f t="shared" ca="1" si="1693"/>
        <v>-</v>
      </c>
      <c r="CW212" s="19" t="str">
        <f t="shared" ca="1" si="1693"/>
        <v>-</v>
      </c>
      <c r="CX212" s="19" t="str">
        <f t="shared" ca="1" si="1693"/>
        <v>-</v>
      </c>
      <c r="CY212" s="19" t="str">
        <f t="shared" ca="1" si="1693"/>
        <v>-</v>
      </c>
      <c r="CZ212" s="19" t="b">
        <f ca="1">OFFSET(CZ$5,$B212,0)</f>
        <v>1</v>
      </c>
      <c r="DA212" s="19">
        <f t="shared" ca="1" si="1693"/>
        <v>0</v>
      </c>
      <c r="DB212" s="19">
        <f t="shared" ca="1" si="1693"/>
        <v>0</v>
      </c>
      <c r="DC212" s="19">
        <f t="shared" ca="1" si="1693"/>
        <v>0</v>
      </c>
      <c r="DD212" s="19">
        <f t="shared" ca="1" si="1693"/>
        <v>0</v>
      </c>
      <c r="DE212" s="19">
        <f t="shared" ca="1" si="1693"/>
        <v>0</v>
      </c>
      <c r="DF212" s="19">
        <f t="shared" ca="1" si="1693"/>
        <v>0</v>
      </c>
      <c r="DG212" s="19">
        <f t="shared" ca="1" si="1693"/>
        <v>0</v>
      </c>
      <c r="DH212" s="19">
        <f t="shared" ca="1" si="1693"/>
        <v>0</v>
      </c>
      <c r="DI212" s="19">
        <f t="shared" ca="1" si="1693"/>
        <v>0</v>
      </c>
      <c r="DJ212" s="19">
        <f t="shared" ca="1" si="1693"/>
        <v>0</v>
      </c>
      <c r="DK212" s="19">
        <f t="shared" ca="1" si="1694"/>
        <v>0</v>
      </c>
      <c r="DL212" s="19">
        <f t="shared" ca="1" si="1694"/>
        <v>0</v>
      </c>
      <c r="DM212" s="19">
        <f t="shared" ca="1" si="1694"/>
        <v>1</v>
      </c>
      <c r="DN212" s="19">
        <f t="shared" ca="1" si="1694"/>
        <v>1</v>
      </c>
      <c r="DO212" s="19">
        <f t="shared" ca="1" si="1694"/>
        <v>0</v>
      </c>
      <c r="DP212" s="19" t="str">
        <f t="shared" ca="1" si="1694"/>
        <v>-</v>
      </c>
      <c r="DQ212" s="19" t="str">
        <f t="shared" ca="1" si="1694"/>
        <v>-</v>
      </c>
      <c r="DR212" s="19" t="str">
        <f t="shared" ca="1" si="1694"/>
        <v>-</v>
      </c>
      <c r="DS212" s="19" t="str">
        <f t="shared" ca="1" si="1694"/>
        <v>-</v>
      </c>
      <c r="DT212" s="19" t="str">
        <f t="shared" ca="1" si="1694"/>
        <v>-</v>
      </c>
      <c r="DU212" s="19">
        <f t="shared" ca="1" si="1694"/>
        <v>0</v>
      </c>
      <c r="DV212" s="19" t="str">
        <f t="shared" ca="1" si="1694"/>
        <v>-</v>
      </c>
      <c r="DW212" s="19" t="str">
        <f t="shared" ca="1" si="1694"/>
        <v>-</v>
      </c>
      <c r="DX212" s="19" t="str">
        <f t="shared" ca="1" si="1694"/>
        <v>-</v>
      </c>
      <c r="DY212" s="19" t="str">
        <f t="shared" ca="1" si="1694"/>
        <v>-</v>
      </c>
      <c r="DZ212" s="19" t="str">
        <f t="shared" ca="1" si="1694"/>
        <v>-</v>
      </c>
      <c r="EA212" s="19" t="str">
        <f t="shared" ca="1" si="1694"/>
        <v>-</v>
      </c>
      <c r="EB212" s="19" t="str">
        <f t="shared" ca="1" si="1694"/>
        <v>-</v>
      </c>
      <c r="EC212" s="19" t="str">
        <f t="shared" ca="1" si="1694"/>
        <v>-</v>
      </c>
      <c r="ED212" s="19">
        <f t="shared" ca="1" si="1694"/>
        <v>0</v>
      </c>
      <c r="EE212" s="444">
        <f t="shared" si="1695"/>
        <v>0</v>
      </c>
      <c r="EF212" s="444">
        <f t="shared" si="1695"/>
        <v>0</v>
      </c>
      <c r="EG212" s="124">
        <f t="shared" si="1696"/>
        <v>0</v>
      </c>
      <c r="EH212" s="124">
        <f t="shared" si="1696"/>
        <v>0</v>
      </c>
      <c r="EI212" s="124">
        <f t="shared" si="1696"/>
        <v>0</v>
      </c>
      <c r="EJ212" s="124">
        <f t="shared" si="1696"/>
        <v>0</v>
      </c>
      <c r="EK212" s="124">
        <f t="shared" si="1696"/>
        <v>0</v>
      </c>
      <c r="EL212" s="124">
        <f t="shared" si="1696"/>
        <v>0</v>
      </c>
      <c r="EM212" s="124">
        <f t="shared" si="1696"/>
        <v>0</v>
      </c>
      <c r="EN212" s="124">
        <f t="shared" si="1696"/>
        <v>0</v>
      </c>
      <c r="EO212" s="124">
        <f t="shared" si="1696"/>
        <v>0</v>
      </c>
      <c r="EP212" s="124">
        <f t="shared" si="1696"/>
        <v>0</v>
      </c>
      <c r="EQ212" s="124">
        <f t="shared" si="1696"/>
        <v>0</v>
      </c>
      <c r="ER212" s="124">
        <f t="shared" si="1696"/>
        <v>0</v>
      </c>
      <c r="ES212" s="124">
        <f t="shared" si="1696"/>
        <v>0</v>
      </c>
      <c r="ET212" s="124">
        <f t="shared" si="1696"/>
        <v>0</v>
      </c>
      <c r="EU212" s="124">
        <f t="shared" si="1696"/>
        <v>0</v>
      </c>
      <c r="EV212" s="124">
        <f t="shared" si="1696"/>
        <v>0</v>
      </c>
      <c r="EW212" s="124">
        <f t="shared" si="1697"/>
        <v>0</v>
      </c>
      <c r="EX212" s="124">
        <f t="shared" si="1697"/>
        <v>0</v>
      </c>
      <c r="EY212" s="554">
        <f t="shared" si="1698"/>
        <v>0</v>
      </c>
      <c r="EZ212" s="554">
        <f t="shared" si="1698"/>
        <v>0</v>
      </c>
      <c r="FA212" s="554">
        <f t="shared" si="1698"/>
        <v>0</v>
      </c>
      <c r="FB212" s="125">
        <f t="shared" si="1698"/>
        <v>0</v>
      </c>
      <c r="FC212" s="125">
        <f t="shared" si="1698"/>
        <v>0</v>
      </c>
      <c r="FD212" s="125">
        <f t="shared" si="1698"/>
        <v>0</v>
      </c>
      <c r="FE212" s="125">
        <f t="shared" si="1698"/>
        <v>0</v>
      </c>
      <c r="FF212" s="125">
        <f t="shared" si="1698"/>
        <v>0</v>
      </c>
      <c r="FG212" s="125">
        <f t="shared" si="1698"/>
        <v>0</v>
      </c>
      <c r="FH212" s="125">
        <f t="shared" si="1698"/>
        <v>0</v>
      </c>
      <c r="FI212" s="125">
        <f t="shared" si="1698"/>
        <v>0</v>
      </c>
      <c r="FJ212" s="125">
        <f t="shared" si="1698"/>
        <v>0</v>
      </c>
      <c r="FK212" s="125">
        <f t="shared" si="1698"/>
        <v>0</v>
      </c>
      <c r="FL212" s="125">
        <f t="shared" si="1698"/>
        <v>0</v>
      </c>
      <c r="FM212" s="125">
        <f t="shared" si="1698"/>
        <v>0</v>
      </c>
      <c r="FN212" s="125">
        <f t="shared" si="1698"/>
        <v>0</v>
      </c>
      <c r="FO212" s="124">
        <f t="shared" si="1699"/>
        <v>0</v>
      </c>
      <c r="FP212" s="124">
        <f t="shared" si="1699"/>
        <v>0</v>
      </c>
      <c r="FQ212" s="124">
        <f t="shared" si="1699"/>
        <v>0</v>
      </c>
      <c r="FR212" s="124">
        <f t="shared" si="1699"/>
        <v>0</v>
      </c>
      <c r="FS212" s="124">
        <f t="shared" si="1699"/>
        <v>0</v>
      </c>
      <c r="FT212" s="124">
        <f t="shared" si="1699"/>
        <v>0</v>
      </c>
      <c r="FU212" s="124">
        <f t="shared" si="1699"/>
        <v>0</v>
      </c>
      <c r="FV212" s="124">
        <f t="shared" si="1699"/>
        <v>0</v>
      </c>
      <c r="FW212" s="124">
        <f t="shared" si="1699"/>
        <v>0</v>
      </c>
      <c r="FX212" s="124">
        <f t="shared" si="1699"/>
        <v>0</v>
      </c>
      <c r="FY212" s="124">
        <f t="shared" si="1699"/>
        <v>0</v>
      </c>
      <c r="FZ212" s="124">
        <f t="shared" si="1699"/>
        <v>0</v>
      </c>
      <c r="GA212" s="124">
        <f t="shared" si="1699"/>
        <v>0</v>
      </c>
      <c r="GB212" s="124">
        <f t="shared" si="1699"/>
        <v>0</v>
      </c>
      <c r="GC212" s="124">
        <f t="shared" si="1699"/>
        <v>0</v>
      </c>
      <c r="GD212" s="124">
        <f t="shared" si="1699"/>
        <v>0</v>
      </c>
      <c r="GE212" s="124">
        <f t="shared" si="1700"/>
        <v>0</v>
      </c>
      <c r="GF212" s="124">
        <f t="shared" si="1700"/>
        <v>0</v>
      </c>
      <c r="GG212" s="554">
        <f t="shared" si="1701"/>
        <v>0</v>
      </c>
      <c r="GH212" s="554">
        <f t="shared" si="1701"/>
        <v>0</v>
      </c>
      <c r="GI212" s="554">
        <f t="shared" si="1701"/>
        <v>0</v>
      </c>
      <c r="GJ212" s="125">
        <f t="shared" si="1702"/>
        <v>0</v>
      </c>
      <c r="GK212" s="125">
        <f t="shared" si="1702"/>
        <v>0</v>
      </c>
      <c r="GL212" s="125">
        <f t="shared" si="1702"/>
        <v>0</v>
      </c>
      <c r="GM212" s="125">
        <f t="shared" si="1702"/>
        <v>0</v>
      </c>
      <c r="GN212" s="125">
        <f t="shared" si="1702"/>
        <v>0</v>
      </c>
      <c r="GO212" s="125">
        <f t="shared" si="1702"/>
        <v>0</v>
      </c>
      <c r="GP212" s="125">
        <f t="shared" si="1702"/>
        <v>0</v>
      </c>
      <c r="GQ212" s="125">
        <f t="shared" si="1702"/>
        <v>0</v>
      </c>
      <c r="GR212" s="125">
        <f t="shared" si="1702"/>
        <v>0</v>
      </c>
      <c r="GS212" s="125">
        <f t="shared" si="1702"/>
        <v>0</v>
      </c>
      <c r="GT212" s="125">
        <f t="shared" si="1702"/>
        <v>0</v>
      </c>
      <c r="GU212" s="125">
        <f t="shared" si="1702"/>
        <v>0</v>
      </c>
      <c r="GV212" s="125">
        <f t="shared" si="1702"/>
        <v>0</v>
      </c>
      <c r="GW212" s="124">
        <f t="shared" si="1703"/>
        <v>0</v>
      </c>
      <c r="GX212" s="124">
        <f t="shared" si="1703"/>
        <v>0</v>
      </c>
      <c r="GY212" s="124">
        <f t="shared" si="1703"/>
        <v>0</v>
      </c>
      <c r="GZ212" s="124">
        <f t="shared" si="1703"/>
        <v>0</v>
      </c>
      <c r="HA212" s="124">
        <f t="shared" si="1703"/>
        <v>0</v>
      </c>
      <c r="HB212" s="124">
        <f t="shared" si="1703"/>
        <v>0</v>
      </c>
      <c r="HC212" s="124">
        <f t="shared" si="1703"/>
        <v>0</v>
      </c>
      <c r="HD212" s="124">
        <f t="shared" si="1703"/>
        <v>0</v>
      </c>
      <c r="HE212" s="124">
        <f t="shared" si="1703"/>
        <v>0</v>
      </c>
      <c r="HF212" s="124">
        <f t="shared" si="1703"/>
        <v>0</v>
      </c>
      <c r="HG212" s="124">
        <f t="shared" si="1703"/>
        <v>0</v>
      </c>
      <c r="HH212" s="124">
        <f t="shared" si="1703"/>
        <v>0</v>
      </c>
      <c r="HI212" s="124">
        <f t="shared" si="1703"/>
        <v>0</v>
      </c>
      <c r="HJ212" s="124">
        <f t="shared" si="1703"/>
        <v>0</v>
      </c>
      <c r="HK212" s="124">
        <f t="shared" si="1703"/>
        <v>0</v>
      </c>
      <c r="HL212" s="124">
        <f t="shared" si="1703"/>
        <v>0</v>
      </c>
      <c r="HM212" s="124">
        <f t="shared" si="1704"/>
        <v>0</v>
      </c>
      <c r="HN212" s="124">
        <f t="shared" si="1704"/>
        <v>0</v>
      </c>
      <c r="HO212" s="554">
        <f t="shared" si="1705"/>
        <v>0</v>
      </c>
      <c r="HP212" s="554">
        <f t="shared" si="1705"/>
        <v>0</v>
      </c>
      <c r="HQ212" s="554">
        <f t="shared" si="1705"/>
        <v>0</v>
      </c>
      <c r="HR212" s="125">
        <f t="shared" si="1706"/>
        <v>0</v>
      </c>
      <c r="HS212" s="125">
        <f t="shared" si="1706"/>
        <v>0</v>
      </c>
      <c r="HT212" s="125">
        <f t="shared" si="1706"/>
        <v>0</v>
      </c>
      <c r="HU212" s="125">
        <f t="shared" si="1706"/>
        <v>0</v>
      </c>
      <c r="HV212" s="125">
        <f t="shared" si="1706"/>
        <v>0</v>
      </c>
      <c r="HW212" s="125">
        <f t="shared" si="1706"/>
        <v>0</v>
      </c>
      <c r="HX212" s="125">
        <f t="shared" si="1706"/>
        <v>0</v>
      </c>
      <c r="HY212" s="125">
        <f t="shared" si="1706"/>
        <v>0</v>
      </c>
      <c r="HZ212" s="125">
        <f t="shared" si="1706"/>
        <v>0</v>
      </c>
      <c r="IA212" s="125">
        <f t="shared" si="1706"/>
        <v>0</v>
      </c>
      <c r="IB212" s="125">
        <f t="shared" si="1706"/>
        <v>0</v>
      </c>
      <c r="IC212" s="125">
        <f t="shared" si="1706"/>
        <v>0</v>
      </c>
      <c r="ID212" s="125">
        <f t="shared" si="1706"/>
        <v>0</v>
      </c>
      <c r="IE212" s="5">
        <f t="shared" si="1707"/>
        <v>67</v>
      </c>
      <c r="IF212" s="9"/>
      <c r="IG212" s="5">
        <f t="shared" si="1708"/>
        <v>1</v>
      </c>
      <c r="IH212" s="5" t="b">
        <f t="shared" si="1708"/>
        <v>0</v>
      </c>
      <c r="II212" s="19">
        <f t="shared" ca="1" si="1709"/>
        <v>0</v>
      </c>
      <c r="IJ212" s="5">
        <f t="shared" si="1708"/>
        <v>55</v>
      </c>
      <c r="IK212" s="5" cm="1">
        <f t="array" ref="IK212">INDEX(i.pi_yatf,$X212+1,IK$7)</f>
        <v>1</v>
      </c>
      <c r="IL212" s="19">
        <f t="shared" ref="IL212:JN222" ca="1" si="1741">OFFSET(IL$5,$B212,0)</f>
        <v>0</v>
      </c>
      <c r="IM212" s="19">
        <f t="shared" ca="1" si="1741"/>
        <v>0</v>
      </c>
      <c r="IN212" s="19">
        <f t="shared" ca="1" si="1741"/>
        <v>0</v>
      </c>
      <c r="IO212" s="19">
        <f t="shared" ca="1" si="1741"/>
        <v>0</v>
      </c>
      <c r="IP212" s="19">
        <f t="shared" ca="1" si="1741"/>
        <v>0</v>
      </c>
      <c r="IQ212" s="19">
        <f t="shared" ca="1" si="1741"/>
        <v>0</v>
      </c>
      <c r="IR212" s="19">
        <f t="shared" ca="1" si="1741"/>
        <v>0</v>
      </c>
      <c r="IS212" s="19">
        <f t="shared" ca="1" si="1741"/>
        <v>0</v>
      </c>
      <c r="IT212" s="19">
        <f t="shared" ca="1" si="1741"/>
        <v>0</v>
      </c>
      <c r="IU212" s="19">
        <f t="shared" ca="1" si="1741"/>
        <v>0</v>
      </c>
      <c r="IV212" s="19">
        <f t="shared" ca="1" si="1741"/>
        <v>0</v>
      </c>
      <c r="IW212" s="19">
        <f t="shared" ca="1" si="1741"/>
        <v>0</v>
      </c>
      <c r="IX212" s="19">
        <f t="shared" ca="1" si="1741"/>
        <v>0</v>
      </c>
      <c r="IY212" s="19">
        <f t="shared" ca="1" si="1741"/>
        <v>0</v>
      </c>
      <c r="IZ212" s="19">
        <f t="shared" ca="1" si="1741"/>
        <v>0</v>
      </c>
      <c r="JA212" s="19">
        <f t="shared" ca="1" si="1741"/>
        <v>0</v>
      </c>
      <c r="JB212" s="19">
        <f t="shared" ca="1" si="1741"/>
        <v>0</v>
      </c>
      <c r="JC212" s="19">
        <f t="shared" ca="1" si="1741"/>
        <v>0</v>
      </c>
      <c r="JD212" s="19">
        <f t="shared" ca="1" si="1741"/>
        <v>0</v>
      </c>
      <c r="JE212" s="19">
        <f t="shared" ca="1" si="1741"/>
        <v>0</v>
      </c>
      <c r="JF212" s="19">
        <f t="shared" ca="1" si="1741"/>
        <v>0</v>
      </c>
      <c r="JG212" s="5">
        <f t="shared" si="1711"/>
        <v>1.2500000000000001E-2</v>
      </c>
      <c r="JH212" s="567">
        <f t="shared" si="1711"/>
        <v>0</v>
      </c>
      <c r="JI212" s="5">
        <f t="shared" si="1711"/>
        <v>6.25E-2</v>
      </c>
      <c r="JJ212" s="5">
        <f t="shared" si="1711"/>
        <v>6.25E-2</v>
      </c>
      <c r="JK212" s="5">
        <f t="shared" si="1711"/>
        <v>6.25E-2</v>
      </c>
      <c r="JL212" s="19">
        <f t="shared" ca="1" si="1741"/>
        <v>1</v>
      </c>
      <c r="JM212" s="19">
        <f t="shared" ca="1" si="1741"/>
        <v>0</v>
      </c>
      <c r="JN212" s="19">
        <f t="shared" ca="1" si="1741"/>
        <v>1</v>
      </c>
      <c r="JO212" s="9"/>
      <c r="JP212" s="5" t="b">
        <f t="shared" ca="1" si="1712"/>
        <v>0</v>
      </c>
      <c r="JQ212" s="477" t="b">
        <v>1</v>
      </c>
      <c r="JR212" s="477">
        <v>12</v>
      </c>
      <c r="JS212" s="5" t="b">
        <f t="shared" si="1713"/>
        <v>0</v>
      </c>
      <c r="JT212" s="5" t="b">
        <f t="shared" si="1713"/>
        <v>0</v>
      </c>
      <c r="JU212" s="5" t="b">
        <f t="shared" si="1713"/>
        <v>1</v>
      </c>
      <c r="JV212" s="144">
        <f t="shared" si="1714"/>
        <v>1</v>
      </c>
      <c r="JW212" s="144">
        <f t="shared" si="1714"/>
        <v>1</v>
      </c>
      <c r="JX212" s="5" t="b">
        <f t="shared" si="1715"/>
        <v>0</v>
      </c>
      <c r="JY212" s="5" t="b">
        <f t="shared" si="1715"/>
        <v>1</v>
      </c>
      <c r="JZ212" s="5" t="b">
        <f t="shared" si="1715"/>
        <v>1</v>
      </c>
      <c r="KA212" s="5" t="b">
        <f t="shared" si="1715"/>
        <v>0</v>
      </c>
      <c r="KB212" s="5">
        <f t="shared" si="1716"/>
        <v>1</v>
      </c>
      <c r="KC212" s="5">
        <f t="shared" si="1716"/>
        <v>0</v>
      </c>
      <c r="KD212" s="5" t="b">
        <f t="shared" si="1717"/>
        <v>0</v>
      </c>
      <c r="KE212" s="5" t="str" cm="1">
        <f t="array" aca="1" ref="KE212" ca="1">IF(OR(KF212:KM212&lt;&gt;"-"),TRUE,"-")</f>
        <v>-</v>
      </c>
      <c r="KF212" s="19" t="str">
        <f t="shared" ca="1" si="1718"/>
        <v>-</v>
      </c>
      <c r="KG212" s="19" t="str">
        <f t="shared" ca="1" si="1718"/>
        <v>-</v>
      </c>
      <c r="KH212" s="19" t="str">
        <f t="shared" ca="1" si="1718"/>
        <v>-</v>
      </c>
      <c r="KI212" s="19" t="str">
        <f t="shared" ca="1" si="1718"/>
        <v>-</v>
      </c>
      <c r="KJ212" s="19" t="str">
        <f t="shared" ca="1" si="1718"/>
        <v>-</v>
      </c>
      <c r="KK212" s="19" t="str">
        <f t="shared" ca="1" si="1718"/>
        <v>-</v>
      </c>
      <c r="KL212" s="19" t="str">
        <f t="shared" ca="1" si="1718"/>
        <v>-</v>
      </c>
      <c r="KM212" s="19" t="str">
        <f t="shared" ca="1" si="1718"/>
        <v>-</v>
      </c>
      <c r="KN212" s="5" t="b">
        <f t="array" aca="1" ref="KN212" ca="1">IF(OR(KO212:KU212&lt;&gt;"-"),TRUE,"-")</f>
        <v>1</v>
      </c>
      <c r="KO212" s="19">
        <f t="shared" ca="1" si="1719"/>
        <v>0</v>
      </c>
      <c r="KP212" s="19" t="str">
        <f t="shared" ca="1" si="1719"/>
        <v>-</v>
      </c>
      <c r="KQ212" s="19">
        <f t="shared" ca="1" si="1719"/>
        <v>999999</v>
      </c>
      <c r="KR212" s="19">
        <f t="shared" ca="1" si="1719"/>
        <v>999999</v>
      </c>
      <c r="KS212" s="19">
        <f t="shared" ca="1" si="1719"/>
        <v>999999</v>
      </c>
      <c r="KT212" s="19">
        <f t="shared" ca="1" si="1719"/>
        <v>999999</v>
      </c>
      <c r="KU212" s="19">
        <f t="shared" ca="1" si="1719"/>
        <v>999999</v>
      </c>
      <c r="KV212" s="19" t="str">
        <f t="shared" ca="1" si="1719"/>
        <v>-</v>
      </c>
      <c r="KW212" s="19" t="str">
        <f ca="1">OFFSET(KW$5,$B212,0)</f>
        <v>-</v>
      </c>
      <c r="KX212" s="19" t="str">
        <f ca="1">OFFSET(KX$5,$B212,0)</f>
        <v>-</v>
      </c>
      <c r="KY212" s="19" t="b">
        <f t="shared" ca="1" si="1720"/>
        <v>1</v>
      </c>
      <c r="KZ212" s="19">
        <f t="shared" ca="1" si="1720"/>
        <v>0</v>
      </c>
      <c r="LA212" s="5" t="str">
        <f t="shared" si="1721"/>
        <v>-</v>
      </c>
      <c r="LB212" s="5" t="str">
        <f t="shared" si="1721"/>
        <v>-</v>
      </c>
      <c r="LC212" s="5" t="str">
        <f t="shared" si="1721"/>
        <v>-</v>
      </c>
      <c r="LD212" s="5" t="str">
        <f t="shared" si="1721"/>
        <v>-</v>
      </c>
      <c r="LE212" s="19" t="str">
        <f t="shared" ca="1" si="1722"/>
        <v>-</v>
      </c>
      <c r="LF212" s="19" t="str">
        <f t="shared" ca="1" si="1722"/>
        <v>-</v>
      </c>
      <c r="LG212" s="19" t="str">
        <f t="shared" ca="1" si="1722"/>
        <v>-</v>
      </c>
      <c r="LH212" s="19" t="str">
        <f t="shared" ca="1" si="1722"/>
        <v>-</v>
      </c>
      <c r="LI212" s="19" t="str">
        <f t="shared" ca="1" si="1722"/>
        <v>-</v>
      </c>
      <c r="LJ212" s="19" t="str">
        <f t="shared" ca="1" si="1722"/>
        <v>-</v>
      </c>
      <c r="LK212" s="19" t="str">
        <f t="shared" ca="1" si="1722"/>
        <v>-</v>
      </c>
      <c r="LL212" s="5" t="str">
        <f t="shared" si="1723"/>
        <v>-</v>
      </c>
      <c r="LM212" s="5">
        <f t="shared" si="1723"/>
        <v>500</v>
      </c>
      <c r="LN212" s="5">
        <f t="shared" si="1723"/>
        <v>500</v>
      </c>
      <c r="LO212" s="5" t="str">
        <f t="shared" si="1723"/>
        <v>-</v>
      </c>
      <c r="LP212" s="5" t="str" cm="1">
        <f t="array" ref="LP212">INDEX(i.meatgrid,$Q212,LP$7)</f>
        <v>-</v>
      </c>
      <c r="LQ212" s="5" t="str" cm="1">
        <f t="array" ref="LQ212">INDEX(i.meatgrid,$Q212,LQ$7)</f>
        <v>-</v>
      </c>
      <c r="LR212" s="5" t="str">
        <f t="shared" si="1723"/>
        <v>-</v>
      </c>
      <c r="LS212" s="5">
        <f t="shared" si="1724"/>
        <v>1</v>
      </c>
      <c r="LT212" s="9"/>
      <c r="LU212" s="19">
        <f t="shared" ca="1" si="1722"/>
        <v>70</v>
      </c>
      <c r="LV212" s="19">
        <f t="shared" ca="1" si="1725"/>
        <v>50</v>
      </c>
      <c r="LW212" s="19">
        <f t="shared" ca="1" si="1725"/>
        <v>80</v>
      </c>
      <c r="LX212" s="19">
        <f t="shared" ca="1" si="1725"/>
        <v>50</v>
      </c>
      <c r="LY212" s="5" t="b" cm="1">
        <f t="array" ref="LY212">INDEX(i.meatgrid,$Q212,LY$7)</f>
        <v>1</v>
      </c>
      <c r="LZ212" s="5" t="b" cm="1">
        <f t="array" ref="LZ212">INDEX(i.meatgrid,$Q212,LZ$7)</f>
        <v>0</v>
      </c>
      <c r="MA212" s="5" t="str" cm="1">
        <f t="array" ref="MA212">INDEX(i.meatgrid,$Q212,MA$7)</f>
        <v>-</v>
      </c>
      <c r="MB212" s="5" t="str" cm="1">
        <f t="array" ref="MB212">INDEX(i.meatgrid,$Q212,MB$7)</f>
        <v>-</v>
      </c>
      <c r="MC212" s="5">
        <f t="shared" si="1726"/>
        <v>1</v>
      </c>
      <c r="MD212" s="5">
        <f t="shared" si="1727"/>
        <v>1</v>
      </c>
      <c r="ME212" s="5" cm="1">
        <f t="array" ref="ME212">INDEX(i.meatgrid,$Q212,ME$7)</f>
        <v>1</v>
      </c>
      <c r="MF212" s="5" cm="1">
        <f t="array" ref="MF212">INDEX(i.meatgrid,$Q212,MF$7)</f>
        <v>1</v>
      </c>
      <c r="MG212" s="5" cm="1">
        <f t="array" ref="MG212">INDEX(i.meatgrid,$Q212,MG$7)</f>
        <v>1</v>
      </c>
      <c r="MH212" s="5" cm="1">
        <f t="array" ref="MH212">INDEX(i.meatgrid,$Q212,MH$7)</f>
        <v>0</v>
      </c>
      <c r="MI212" s="5" cm="1">
        <f t="array" ref="MI212">INDEX(i.meatgrid,$Q212,MI$7)</f>
        <v>0</v>
      </c>
      <c r="MJ212" s="5" cm="1">
        <f t="array" ref="MJ212">INDEX(i.meatgrid,$Q212,MJ$7)</f>
        <v>1</v>
      </c>
      <c r="MK212" s="5" cm="1">
        <f t="array" ref="MK212">INDEX(i.meatgrid,$Q212,MK$7)</f>
        <v>1</v>
      </c>
      <c r="ML212" s="5" cm="1">
        <f t="array" ref="ML212">INDEX(i.meatgrid,$Q212,ML$7)</f>
        <v>1</v>
      </c>
      <c r="MM212" s="5">
        <f t="shared" si="1728"/>
        <v>1</v>
      </c>
      <c r="MN212" s="9"/>
      <c r="MO212" s="19" t="b">
        <f t="shared" ca="1" si="1729"/>
        <v>0</v>
      </c>
      <c r="MP212" s="19" t="b">
        <f t="shared" ca="1" si="1729"/>
        <v>0</v>
      </c>
      <c r="MQ212" s="19">
        <f t="shared" ca="1" si="1729"/>
        <v>1</v>
      </c>
      <c r="MR212" s="19">
        <f t="shared" ca="1" si="1729"/>
        <v>0.75</v>
      </c>
      <c r="MS212" s="19">
        <f t="shared" ca="1" si="1729"/>
        <v>0.75</v>
      </c>
      <c r="MT212" s="19">
        <f t="shared" ca="1" si="1729"/>
        <v>0.8</v>
      </c>
      <c r="MU212" s="19">
        <f t="shared" ca="1" si="1729"/>
        <v>0.82499999999999996</v>
      </c>
      <c r="MV212" s="19">
        <f t="shared" ca="1" si="1729"/>
        <v>0.875</v>
      </c>
      <c r="MW212" s="19">
        <f t="shared" ca="1" si="1729"/>
        <v>0.9</v>
      </c>
      <c r="MX212" s="19">
        <f t="shared" ca="1" si="1729"/>
        <v>1</v>
      </c>
      <c r="MY212" s="19">
        <f t="shared" ca="1" si="1729"/>
        <v>0.875</v>
      </c>
      <c r="MZ212" s="19" t="b">
        <f t="shared" ca="1" si="1729"/>
        <v>1</v>
      </c>
      <c r="NA212" s="19">
        <f t="shared" ca="1" si="1729"/>
        <v>74.989999999999995</v>
      </c>
      <c r="NB212" s="19" t="str">
        <f t="shared" ca="1" si="1729"/>
        <v>-</v>
      </c>
      <c r="NC212" s="19" t="str">
        <f t="shared" ca="1" si="1729"/>
        <v>-</v>
      </c>
      <c r="ND212" s="19" t="str">
        <f t="shared" ca="1" si="1729"/>
        <v>-</v>
      </c>
      <c r="NE212" s="19" t="str">
        <f t="shared" ca="1" si="1740"/>
        <v>-</v>
      </c>
      <c r="NF212" s="19" t="str">
        <f t="shared" ca="1" si="1740"/>
        <v>-</v>
      </c>
      <c r="NG212" s="19" t="str">
        <f t="shared" ca="1" si="1740"/>
        <v>-</v>
      </c>
      <c r="NH212" s="19" t="str">
        <f t="shared" ca="1" si="1740"/>
        <v>-</v>
      </c>
      <c r="NI212" s="19">
        <f t="shared" ca="1" si="1740"/>
        <v>36.99</v>
      </c>
      <c r="NJ212" s="19">
        <f t="shared" ca="1" si="1740"/>
        <v>36.99</v>
      </c>
      <c r="NK212" s="19" t="str">
        <f t="shared" ca="1" si="1740"/>
        <v>-</v>
      </c>
      <c r="NL212" s="19" t="str">
        <f t="shared" ca="1" si="1740"/>
        <v>-</v>
      </c>
      <c r="NM212" s="19" t="str">
        <f t="shared" ca="1" si="1740"/>
        <v>-</v>
      </c>
      <c r="NN212" s="19" t="str">
        <f t="shared" ca="1" si="1740"/>
        <v>-</v>
      </c>
      <c r="NO212" s="19" t="str">
        <f t="shared" ca="1" si="1740"/>
        <v>-</v>
      </c>
      <c r="NP212" s="19">
        <f t="shared" ca="1" si="1740"/>
        <v>49.99</v>
      </c>
      <c r="NQ212" s="19">
        <f t="shared" ca="1" si="1740"/>
        <v>49.99</v>
      </c>
      <c r="NR212" s="19">
        <f t="shared" ca="1" si="1740"/>
        <v>49.99</v>
      </c>
      <c r="NS212" s="19">
        <f t="shared" ca="1" si="1740"/>
        <v>49.99</v>
      </c>
      <c r="NT212" s="19">
        <f t="shared" ca="1" si="1740"/>
        <v>49.99</v>
      </c>
      <c r="NU212" s="19">
        <f t="shared" ca="1" si="1737"/>
        <v>49.99</v>
      </c>
      <c r="NV212" s="19">
        <f t="shared" ca="1" si="1737"/>
        <v>49.99</v>
      </c>
      <c r="NW212" s="19">
        <f t="shared" ca="1" si="1737"/>
        <v>49.99</v>
      </c>
      <c r="NX212" s="19">
        <f t="shared" ca="1" si="1738"/>
        <v>412.99</v>
      </c>
      <c r="NY212" s="19">
        <f t="shared" ca="1" si="1738"/>
        <v>412.99</v>
      </c>
      <c r="NZ212" s="19" t="str">
        <f t="shared" ca="1" si="1738"/>
        <v>-</v>
      </c>
      <c r="OA212" s="19" t="str">
        <f t="shared" ca="1" si="1738"/>
        <v>-</v>
      </c>
      <c r="OB212" s="19" t="str">
        <f t="shared" ca="1" si="1738"/>
        <v>-</v>
      </c>
      <c r="OC212" s="19" t="str">
        <f t="shared" ca="1" si="1738"/>
        <v>-</v>
      </c>
      <c r="OD212" s="19" t="str">
        <f t="shared" ca="1" si="1738"/>
        <v>-</v>
      </c>
      <c r="OE212" s="19">
        <f t="shared" ca="1" si="1738"/>
        <v>6.8900000000000006</v>
      </c>
      <c r="OF212" s="19">
        <f t="shared" ca="1" si="1738"/>
        <v>6.8900000000000006</v>
      </c>
      <c r="OG212" s="19">
        <f t="shared" ca="1" si="1738"/>
        <v>6.8900000000000006</v>
      </c>
      <c r="OH212" s="19">
        <f t="shared" ca="1" si="1738"/>
        <v>6.8900000000000006</v>
      </c>
      <c r="OI212" s="19">
        <f t="shared" ca="1" si="1738"/>
        <v>6.8900000000000006</v>
      </c>
      <c r="OJ212" s="19">
        <f t="shared" ca="1" si="1738"/>
        <v>6.8900000000000006</v>
      </c>
      <c r="OK212" s="19">
        <f t="shared" ca="1" si="1738"/>
        <v>6.8900000000000006</v>
      </c>
      <c r="OL212" s="19">
        <f t="shared" ca="1" si="1738"/>
        <v>6.8900000000000006</v>
      </c>
      <c r="OM212" s="19">
        <f t="shared" ca="1" si="1738"/>
        <v>346.99</v>
      </c>
      <c r="ON212" s="19">
        <f t="shared" ca="1" si="1739"/>
        <v>346.99</v>
      </c>
      <c r="OO212" s="19" t="str">
        <f t="shared" ca="1" si="1739"/>
        <v>-</v>
      </c>
      <c r="OP212" s="19" t="str">
        <f t="shared" ca="1" si="1739"/>
        <v>-</v>
      </c>
      <c r="OQ212" s="19" t="str">
        <f t="shared" ca="1" si="1739"/>
        <v>-</v>
      </c>
      <c r="OR212" s="19" t="str">
        <f t="shared" ca="1" si="1739"/>
        <v>-</v>
      </c>
      <c r="OS212" s="19" t="str">
        <f t="shared" ca="1" si="1739"/>
        <v>-</v>
      </c>
      <c r="OT212" s="19">
        <f t="shared" ca="1" si="1739"/>
        <v>0</v>
      </c>
      <c r="OU212" s="24">
        <v>0</v>
      </c>
    </row>
    <row r="213" spans="1:411" outlineLevel="1">
      <c r="A213" s="21">
        <f t="shared" si="158"/>
        <v>208</v>
      </c>
      <c r="B213" s="21">
        <f t="shared" si="1731"/>
        <v>19</v>
      </c>
      <c r="C213">
        <v>112</v>
      </c>
      <c r="D213" s="144" t="str">
        <f t="shared" ca="1" si="1675"/>
        <v>GSM</v>
      </c>
      <c r="E213" t="b">
        <v>0</v>
      </c>
      <c r="F213" t="b">
        <v>0</v>
      </c>
      <c r="G213" t="b">
        <f t="shared" ref="G213:G215" si="1742">E213</f>
        <v>0</v>
      </c>
      <c r="H213" s="237">
        <f t="shared" ca="1" si="1733"/>
        <v>2</v>
      </c>
      <c r="I213" s="237">
        <f t="shared" ca="1" si="1733"/>
        <v>1</v>
      </c>
      <c r="J213" s="237" t="str">
        <f t="shared" ca="1" si="1733"/>
        <v/>
      </c>
      <c r="K213" s="237">
        <f t="shared" ca="1" si="1733"/>
        <v>2</v>
      </c>
      <c r="L213" s="237">
        <f t="shared" ca="1" si="1733"/>
        <v>2</v>
      </c>
      <c r="M213" s="237">
        <f t="shared" ca="1" si="1733"/>
        <v>2</v>
      </c>
      <c r="N213" s="237">
        <f t="shared" ca="1" si="1733"/>
        <v>3</v>
      </c>
      <c r="O213" s="237">
        <f t="shared" ca="1" si="1734"/>
        <v>1</v>
      </c>
      <c r="P213" s="237">
        <f t="shared" ca="1" si="1734"/>
        <v>1</v>
      </c>
      <c r="Q213" s="237">
        <f t="shared" ca="1" si="1734"/>
        <v>3</v>
      </c>
      <c r="R213" s="29">
        <v>1</v>
      </c>
      <c r="S213" s="29">
        <v>1</v>
      </c>
      <c r="T213" s="29">
        <v>1</v>
      </c>
      <c r="U213" s="218"/>
      <c r="V213" s="218"/>
      <c r="W213" s="182">
        <f t="array" ref="W213">MAX(W$22,MOD(W207+1*AND(R213:$V213=R$22:$V$22),W$23+1))</f>
        <v>0</v>
      </c>
      <c r="X213" s="218"/>
      <c r="Y213" s="218"/>
      <c r="Z213" s="218"/>
      <c r="AA213" s="218"/>
      <c r="AB213" s="218"/>
      <c r="AC213" s="218"/>
      <c r="AD213" s="218"/>
      <c r="AE213" s="218"/>
      <c r="AF213" s="144">
        <f ca="1">INDEX(CHOOSE($N213,DataAutumn!i.AdultDrys,DataWinter!i.AdultDrys,DataSpring!i.AdultDrys),1,$M213)</f>
        <v>3</v>
      </c>
      <c r="AG213" s="5">
        <f t="shared" ca="1" si="1676"/>
        <v>2</v>
      </c>
      <c r="AH213" s="5">
        <f t="shared" ca="1" si="1676"/>
        <v>0</v>
      </c>
      <c r="AI213" s="5">
        <f t="shared" ca="1" si="1677"/>
        <v>1</v>
      </c>
      <c r="AJ213" s="218"/>
      <c r="AK213" s="218"/>
      <c r="AL213" s="366" t="str">
        <f ca="1">TEXT(LEFT(OFFSET(AL213,-1,0),5)+1,"00000")&amp;MID(OFFSET(AL213,-1,0),6,FIND(" ",OFFSET(AL213,-1,0),7)-5)
&amp; $D213           &amp; " Day"&amp;INDEX(i.DOY,$N213,1)              &amp; IF($IG213=0," FWM","")&amp;IF($IG213=1," MWM","")&amp;IF($IG213=5," Mat","")&amp;IF($IH213=TRUE,"&amp;BBT","    ")
&amp;INDEX(DataMaster!$B$98:$B$105,$Q213,0)    &amp;IF(JQ213," SR"&amp;JR213,"")&amp; " WP"&amp;TEXT($MC213*100,"000p")           &amp; " MP"&amp;TEXT($MD213*100,"000p")           &amp; " GP"&amp;TEXT($MM213*100,"000p")
&amp; " (F"&amp;3+COUNTIF($CV213:$CY213,TRUE)&amp;3&amp;"N"&amp;$DM213&amp;$DN213&amp;")"</f>
        <v>00006 DSP_ashley_lw GSM Day204 MWM    No export WP100p MP100p GP100p (F33N11)</v>
      </c>
      <c r="AM213" s="9" t="str">
        <f ca="1">IF(COUNTIF(AL$5:AL213,AL213)=1,"-","Dup")</f>
        <v>-</v>
      </c>
      <c r="AN213" s="9"/>
      <c r="AO213" s="12" t="b">
        <v>0</v>
      </c>
      <c r="AP213" s="12" t="b">
        <v>0</v>
      </c>
      <c r="AQ213" s="12" t="b">
        <v>1</v>
      </c>
      <c r="AR213" s="12" t="b">
        <v>1</v>
      </c>
      <c r="AS213" s="12" t="b">
        <v>0</v>
      </c>
      <c r="AT213" s="12" t="b">
        <v>1</v>
      </c>
      <c r="AU213" s="12" t="b">
        <v>1</v>
      </c>
      <c r="AV213" s="12" t="b">
        <v>1</v>
      </c>
      <c r="AW213" s="9"/>
      <c r="AX213" s="5" t="b">
        <f t="shared" ca="1" si="1678"/>
        <v>0</v>
      </c>
      <c r="AY213" s="5" t="str">
        <f t="shared" ca="1" si="1678"/>
        <v>-</v>
      </c>
      <c r="AZ213" s="5" t="b">
        <f t="shared" ca="1" si="1678"/>
        <v>0</v>
      </c>
      <c r="BA213" s="5" t="b">
        <f t="shared" ca="1" si="1678"/>
        <v>1</v>
      </c>
      <c r="BB213" s="5" t="b">
        <f t="shared" ca="1" si="1678"/>
        <v>1</v>
      </c>
      <c r="BC213" s="144">
        <f t="shared" ca="1" si="1678"/>
        <v>0</v>
      </c>
      <c r="BD213" s="19" t="b">
        <f t="shared" ca="1" si="1679"/>
        <v>1</v>
      </c>
      <c r="BE213" s="9"/>
      <c r="BF213" s="5" t="str">
        <f t="shared" ca="1" si="1680"/>
        <v>-</v>
      </c>
      <c r="BG213" s="19" t="str">
        <f t="shared" ca="1" si="1681"/>
        <v>-</v>
      </c>
      <c r="BH213" s="19" t="str">
        <f t="shared" ca="1" si="1681"/>
        <v>-</v>
      </c>
      <c r="BI213" s="19" t="str">
        <f t="shared" ca="1" si="1681"/>
        <v>-</v>
      </c>
      <c r="BJ213" s="5" t="str">
        <f t="shared" ca="1" si="1682"/>
        <v>-</v>
      </c>
      <c r="BK213" s="19" t="str">
        <f t="shared" ca="1" si="1683"/>
        <v>-</v>
      </c>
      <c r="BL213" s="5" t="str">
        <f t="shared" ca="1" si="1684"/>
        <v>-</v>
      </c>
      <c r="BM213" s="19" t="str">
        <f t="shared" ca="1" si="1685"/>
        <v>-</v>
      </c>
      <c r="BN213" s="19" t="str">
        <f t="shared" ca="1" si="1685"/>
        <v>-</v>
      </c>
      <c r="BO213" s="19" t="str">
        <f t="shared" ca="1" si="1685"/>
        <v>-</v>
      </c>
      <c r="BP213" s="5" t="str">
        <f t="shared" ca="1" si="1686"/>
        <v>-</v>
      </c>
      <c r="BQ213" s="9"/>
      <c r="BR213" s="5" t="b">
        <f t="shared" ca="1" si="1687"/>
        <v>0</v>
      </c>
      <c r="BS213" s="5" t="str">
        <f t="shared" ca="1" si="1688"/>
        <v>-</v>
      </c>
      <c r="BT213" s="5" t="str">
        <f t="shared" ca="1" si="1689"/>
        <v>-</v>
      </c>
      <c r="BU213" s="5" t="str">
        <f t="shared" ca="1" si="1689"/>
        <v>-</v>
      </c>
      <c r="BV213" s="5" t="str">
        <f t="shared" ca="1" si="1689"/>
        <v>-</v>
      </c>
      <c r="BW213" s="5" t="str">
        <f t="shared" ca="1" si="1689"/>
        <v>-</v>
      </c>
      <c r="BX213" s="5" t="str">
        <f t="shared" ca="1" si="1689"/>
        <v>-</v>
      </c>
      <c r="BY213" s="5" t="str">
        <f t="shared" ca="1" si="1689"/>
        <v>-</v>
      </c>
      <c r="BZ213" s="5" t="str">
        <f t="shared" ca="1" si="1689"/>
        <v>-</v>
      </c>
      <c r="CA213" s="5" t="str">
        <f t="shared" ca="1" si="1689"/>
        <v>-</v>
      </c>
      <c r="CB213" s="9"/>
      <c r="CC213" s="237" t="b">
        <f t="shared" ca="1" si="1735"/>
        <v>1</v>
      </c>
      <c r="CD213" s="237" t="b">
        <f t="shared" ca="1" si="1735"/>
        <v>1</v>
      </c>
      <c r="CE213" s="237" t="b">
        <f t="shared" ca="1" si="1735"/>
        <v>1</v>
      </c>
      <c r="CF213" s="12">
        <v>203</v>
      </c>
      <c r="CG213" s="144" t="b">
        <f t="shared" ref="CG213:CG215" ca="1" si="1743">NOT(CE213)</f>
        <v>0</v>
      </c>
      <c r="CH213" s="12" t="s">
        <v>34</v>
      </c>
      <c r="CI213" s="19" t="str">
        <f t="shared" ca="1" si="1690"/>
        <v>-</v>
      </c>
      <c r="CJ213" s="19" t="str">
        <f t="shared" ca="1" si="1690"/>
        <v>-</v>
      </c>
      <c r="CK213" s="19" t="str">
        <f t="shared" ca="1" si="1690"/>
        <v>-</v>
      </c>
      <c r="CL213" s="19">
        <f t="shared" ca="1" si="1690"/>
        <v>1</v>
      </c>
      <c r="CM213" s="19">
        <f t="shared" ca="1" si="1690"/>
        <v>1</v>
      </c>
      <c r="CN213" s="9"/>
      <c r="CO213" s="444">
        <f t="shared" ca="1" si="1691"/>
        <v>652</v>
      </c>
      <c r="CP213" s="444">
        <f t="shared" ca="1" si="1691"/>
        <v>686</v>
      </c>
      <c r="CQ213" s="444">
        <f t="shared" ca="1" si="1691"/>
        <v>721</v>
      </c>
      <c r="CR213" s="152">
        <f t="shared" ca="1" si="1692"/>
        <v>378</v>
      </c>
      <c r="CS213" s="152">
        <f t="shared" ca="1" si="1692"/>
        <v>413</v>
      </c>
      <c r="CT213" s="152">
        <f t="shared" ca="1" si="1692"/>
        <v>448</v>
      </c>
      <c r="CU213" s="19" t="str">
        <f t="shared" ca="1" si="1693"/>
        <v>-</v>
      </c>
      <c r="CV213" s="19" t="str">
        <f t="shared" ca="1" si="1693"/>
        <v>-</v>
      </c>
      <c r="CW213" s="19" t="str">
        <f t="shared" ca="1" si="1693"/>
        <v>-</v>
      </c>
      <c r="CX213" s="19" t="str">
        <f t="shared" ca="1" si="1693"/>
        <v>-</v>
      </c>
      <c r="CY213" s="19" t="str">
        <f t="shared" ca="1" si="1693"/>
        <v>-</v>
      </c>
      <c r="CZ213" s="19" t="b">
        <f t="shared" ca="1" si="1693"/>
        <v>1</v>
      </c>
      <c r="DA213" s="19">
        <f t="shared" ca="1" si="1693"/>
        <v>0</v>
      </c>
      <c r="DB213" s="19">
        <f t="shared" ca="1" si="1693"/>
        <v>0</v>
      </c>
      <c r="DC213" s="19">
        <f t="shared" ca="1" si="1693"/>
        <v>0</v>
      </c>
      <c r="DD213" s="19">
        <f t="shared" ca="1" si="1693"/>
        <v>0</v>
      </c>
      <c r="DE213" s="19">
        <f t="shared" ca="1" si="1693"/>
        <v>0</v>
      </c>
      <c r="DF213" s="19">
        <f t="shared" ca="1" si="1693"/>
        <v>0</v>
      </c>
      <c r="DG213" s="19">
        <f t="shared" ca="1" si="1693"/>
        <v>0</v>
      </c>
      <c r="DH213" s="19">
        <f t="shared" ca="1" si="1693"/>
        <v>0</v>
      </c>
      <c r="DI213" s="19">
        <f t="shared" ca="1" si="1693"/>
        <v>0</v>
      </c>
      <c r="DJ213" s="19">
        <f t="shared" ca="1" si="1693"/>
        <v>0</v>
      </c>
      <c r="DK213" s="19">
        <f t="shared" ca="1" si="1694"/>
        <v>0</v>
      </c>
      <c r="DL213" s="19">
        <f t="shared" ca="1" si="1694"/>
        <v>0</v>
      </c>
      <c r="DM213" s="19">
        <f t="shared" ca="1" si="1694"/>
        <v>1</v>
      </c>
      <c r="DN213" s="19">
        <f t="shared" ca="1" si="1694"/>
        <v>1</v>
      </c>
      <c r="DO213" s="19">
        <f t="shared" ca="1" si="1694"/>
        <v>0</v>
      </c>
      <c r="DP213" s="19" t="str">
        <f t="shared" ca="1" si="1694"/>
        <v>-</v>
      </c>
      <c r="DQ213" s="19" t="str">
        <f t="shared" ca="1" si="1694"/>
        <v>-</v>
      </c>
      <c r="DR213" s="19" t="str">
        <f t="shared" ca="1" si="1694"/>
        <v>-</v>
      </c>
      <c r="DS213" s="19" t="str">
        <f t="shared" ca="1" si="1694"/>
        <v>-</v>
      </c>
      <c r="DT213" s="19" t="str">
        <f t="shared" ca="1" si="1694"/>
        <v>-</v>
      </c>
      <c r="DU213" s="19">
        <f t="shared" ca="1" si="1694"/>
        <v>0</v>
      </c>
      <c r="DV213" s="19" t="str">
        <f t="shared" ca="1" si="1694"/>
        <v>-</v>
      </c>
      <c r="DW213" s="19" t="str">
        <f t="shared" ca="1" si="1694"/>
        <v>-</v>
      </c>
      <c r="DX213" s="19" t="str">
        <f t="shared" ca="1" si="1694"/>
        <v>-</v>
      </c>
      <c r="DY213" s="19" t="str">
        <f t="shared" ca="1" si="1694"/>
        <v>-</v>
      </c>
      <c r="DZ213" s="19" t="str">
        <f t="shared" ref="DZ213:ED217" ca="1" si="1744">OFFSET(DZ$5,$B213,0)</f>
        <v>-</v>
      </c>
      <c r="EA213" s="19" t="str">
        <f t="shared" ca="1" si="1744"/>
        <v>-</v>
      </c>
      <c r="EB213" s="19" t="str">
        <f t="shared" ca="1" si="1744"/>
        <v>-</v>
      </c>
      <c r="EC213" s="19" t="str">
        <f t="shared" ca="1" si="1744"/>
        <v>-</v>
      </c>
      <c r="ED213" s="19">
        <f t="shared" ca="1" si="1744"/>
        <v>0</v>
      </c>
      <c r="EE213" s="444">
        <f t="shared" ca="1" si="1695"/>
        <v>0</v>
      </c>
      <c r="EF213" s="444">
        <f t="shared" ca="1" si="1695"/>
        <v>0</v>
      </c>
      <c r="EG213" s="124">
        <f t="shared" ca="1" si="1696"/>
        <v>0</v>
      </c>
      <c r="EH213" s="124">
        <f t="shared" ca="1" si="1696"/>
        <v>0</v>
      </c>
      <c r="EI213" s="124">
        <f t="shared" ca="1" si="1696"/>
        <v>0</v>
      </c>
      <c r="EJ213" s="124">
        <f t="shared" ca="1" si="1696"/>
        <v>0</v>
      </c>
      <c r="EK213" s="124">
        <f t="shared" ca="1" si="1696"/>
        <v>0</v>
      </c>
      <c r="EL213" s="124">
        <f t="shared" ca="1" si="1696"/>
        <v>0</v>
      </c>
      <c r="EM213" s="124">
        <f t="shared" ca="1" si="1696"/>
        <v>0</v>
      </c>
      <c r="EN213" s="124">
        <f t="shared" ca="1" si="1696"/>
        <v>0</v>
      </c>
      <c r="EO213" s="124">
        <f t="shared" ca="1" si="1696"/>
        <v>0</v>
      </c>
      <c r="EP213" s="124">
        <f t="shared" ca="1" si="1696"/>
        <v>0</v>
      </c>
      <c r="EQ213" s="124">
        <f t="shared" ca="1" si="1696"/>
        <v>0</v>
      </c>
      <c r="ER213" s="124">
        <f t="shared" ca="1" si="1696"/>
        <v>0</v>
      </c>
      <c r="ES213" s="124">
        <f t="shared" ca="1" si="1696"/>
        <v>0</v>
      </c>
      <c r="ET213" s="124">
        <f t="shared" ca="1" si="1696"/>
        <v>0</v>
      </c>
      <c r="EU213" s="124">
        <f t="shared" ca="1" si="1696"/>
        <v>0</v>
      </c>
      <c r="EV213" s="124">
        <f t="shared" ca="1" si="1696"/>
        <v>0</v>
      </c>
      <c r="EW213" s="124">
        <f t="shared" ca="1" si="1697"/>
        <v>0</v>
      </c>
      <c r="EX213" s="124">
        <f t="shared" ca="1" si="1697"/>
        <v>0</v>
      </c>
      <c r="EY213" s="554">
        <f t="shared" ca="1" si="1698"/>
        <v>0</v>
      </c>
      <c r="EZ213" s="554">
        <f t="shared" ca="1" si="1698"/>
        <v>0</v>
      </c>
      <c r="FA213" s="554">
        <f t="shared" ca="1" si="1698"/>
        <v>0</v>
      </c>
      <c r="FB213" s="125">
        <f t="shared" ca="1" si="1698"/>
        <v>0</v>
      </c>
      <c r="FC213" s="125">
        <f t="shared" ca="1" si="1698"/>
        <v>0</v>
      </c>
      <c r="FD213" s="125">
        <f t="shared" ca="1" si="1698"/>
        <v>0</v>
      </c>
      <c r="FE213" s="125">
        <f t="shared" ca="1" si="1698"/>
        <v>0</v>
      </c>
      <c r="FF213" s="125">
        <f t="shared" ca="1" si="1698"/>
        <v>0</v>
      </c>
      <c r="FG213" s="125">
        <f t="shared" ca="1" si="1698"/>
        <v>0</v>
      </c>
      <c r="FH213" s="125">
        <f t="shared" ca="1" si="1698"/>
        <v>0</v>
      </c>
      <c r="FI213" s="125">
        <f t="shared" ca="1" si="1698"/>
        <v>0</v>
      </c>
      <c r="FJ213" s="125">
        <f t="shared" ca="1" si="1698"/>
        <v>0</v>
      </c>
      <c r="FK213" s="125">
        <f t="shared" ca="1" si="1698"/>
        <v>0</v>
      </c>
      <c r="FL213" s="125">
        <f t="shared" ca="1" si="1698"/>
        <v>0</v>
      </c>
      <c r="FM213" s="125">
        <f t="shared" ca="1" si="1698"/>
        <v>0</v>
      </c>
      <c r="FN213" s="125">
        <f t="shared" ca="1" si="1698"/>
        <v>0</v>
      </c>
      <c r="FO213" s="124">
        <f t="shared" ca="1" si="1699"/>
        <v>0</v>
      </c>
      <c r="FP213" s="124">
        <f t="shared" ca="1" si="1699"/>
        <v>0</v>
      </c>
      <c r="FQ213" s="124">
        <f t="shared" ca="1" si="1699"/>
        <v>0</v>
      </c>
      <c r="FR213" s="124">
        <f t="shared" ca="1" si="1699"/>
        <v>0</v>
      </c>
      <c r="FS213" s="124">
        <f t="shared" ca="1" si="1699"/>
        <v>0</v>
      </c>
      <c r="FT213" s="124">
        <f t="shared" ca="1" si="1699"/>
        <v>0</v>
      </c>
      <c r="FU213" s="124">
        <f t="shared" ca="1" si="1699"/>
        <v>0</v>
      </c>
      <c r="FV213" s="124">
        <f t="shared" ca="1" si="1699"/>
        <v>0</v>
      </c>
      <c r="FW213" s="124">
        <f t="shared" ca="1" si="1699"/>
        <v>0</v>
      </c>
      <c r="FX213" s="124">
        <f t="shared" ca="1" si="1699"/>
        <v>0</v>
      </c>
      <c r="FY213" s="124">
        <f t="shared" ca="1" si="1699"/>
        <v>0</v>
      </c>
      <c r="FZ213" s="124">
        <f t="shared" ca="1" si="1699"/>
        <v>0</v>
      </c>
      <c r="GA213" s="124">
        <f t="shared" ca="1" si="1699"/>
        <v>0</v>
      </c>
      <c r="GB213" s="124">
        <f t="shared" ca="1" si="1699"/>
        <v>0</v>
      </c>
      <c r="GC213" s="124">
        <f t="shared" ca="1" si="1699"/>
        <v>0</v>
      </c>
      <c r="GD213" s="124">
        <f t="shared" ca="1" si="1699"/>
        <v>0</v>
      </c>
      <c r="GE213" s="124">
        <f t="shared" ca="1" si="1700"/>
        <v>0</v>
      </c>
      <c r="GF213" s="124">
        <f t="shared" ca="1" si="1700"/>
        <v>0</v>
      </c>
      <c r="GG213" s="554">
        <f t="shared" ca="1" si="1701"/>
        <v>0</v>
      </c>
      <c r="GH213" s="554">
        <f t="shared" ca="1" si="1701"/>
        <v>0</v>
      </c>
      <c r="GI213" s="554">
        <f t="shared" ca="1" si="1701"/>
        <v>0</v>
      </c>
      <c r="GJ213" s="125">
        <f t="shared" ca="1" si="1702"/>
        <v>0</v>
      </c>
      <c r="GK213" s="125">
        <f t="shared" ca="1" si="1702"/>
        <v>0</v>
      </c>
      <c r="GL213" s="125">
        <f t="shared" ca="1" si="1702"/>
        <v>0</v>
      </c>
      <c r="GM213" s="125">
        <f t="shared" ca="1" si="1702"/>
        <v>0</v>
      </c>
      <c r="GN213" s="125">
        <f t="shared" ca="1" si="1702"/>
        <v>0</v>
      </c>
      <c r="GO213" s="125">
        <f t="shared" ca="1" si="1702"/>
        <v>0</v>
      </c>
      <c r="GP213" s="125">
        <f t="shared" ca="1" si="1702"/>
        <v>0</v>
      </c>
      <c r="GQ213" s="125">
        <f t="shared" ca="1" si="1702"/>
        <v>0</v>
      </c>
      <c r="GR213" s="125">
        <f t="shared" ca="1" si="1702"/>
        <v>0</v>
      </c>
      <c r="GS213" s="125">
        <f t="shared" ca="1" si="1702"/>
        <v>0</v>
      </c>
      <c r="GT213" s="125">
        <f t="shared" ca="1" si="1702"/>
        <v>0</v>
      </c>
      <c r="GU213" s="125">
        <f t="shared" ca="1" si="1702"/>
        <v>0</v>
      </c>
      <c r="GV213" s="125">
        <f t="shared" ca="1" si="1702"/>
        <v>0</v>
      </c>
      <c r="GW213" s="124">
        <f t="shared" ca="1" si="1703"/>
        <v>0</v>
      </c>
      <c r="GX213" s="124">
        <f t="shared" ca="1" si="1703"/>
        <v>0</v>
      </c>
      <c r="GY213" s="124">
        <f t="shared" ca="1" si="1703"/>
        <v>0</v>
      </c>
      <c r="GZ213" s="124">
        <f t="shared" ca="1" si="1703"/>
        <v>0</v>
      </c>
      <c r="HA213" s="124">
        <f t="shared" ca="1" si="1703"/>
        <v>0</v>
      </c>
      <c r="HB213" s="124">
        <f t="shared" ca="1" si="1703"/>
        <v>0</v>
      </c>
      <c r="HC213" s="124">
        <f t="shared" ca="1" si="1703"/>
        <v>0</v>
      </c>
      <c r="HD213" s="124">
        <f t="shared" ca="1" si="1703"/>
        <v>0</v>
      </c>
      <c r="HE213" s="124">
        <f t="shared" ca="1" si="1703"/>
        <v>0</v>
      </c>
      <c r="HF213" s="124">
        <f t="shared" ca="1" si="1703"/>
        <v>0</v>
      </c>
      <c r="HG213" s="124">
        <f t="shared" ca="1" si="1703"/>
        <v>0</v>
      </c>
      <c r="HH213" s="124">
        <f t="shared" ca="1" si="1703"/>
        <v>0</v>
      </c>
      <c r="HI213" s="124">
        <f t="shared" ca="1" si="1703"/>
        <v>0</v>
      </c>
      <c r="HJ213" s="124">
        <f t="shared" ca="1" si="1703"/>
        <v>0</v>
      </c>
      <c r="HK213" s="124">
        <f t="shared" ca="1" si="1703"/>
        <v>0</v>
      </c>
      <c r="HL213" s="124">
        <f t="shared" ca="1" si="1703"/>
        <v>0</v>
      </c>
      <c r="HM213" s="124">
        <f t="shared" ca="1" si="1704"/>
        <v>0</v>
      </c>
      <c r="HN213" s="124">
        <f t="shared" ca="1" si="1704"/>
        <v>0</v>
      </c>
      <c r="HO213" s="554">
        <f t="shared" ca="1" si="1705"/>
        <v>0</v>
      </c>
      <c r="HP213" s="554">
        <f t="shared" ca="1" si="1705"/>
        <v>0</v>
      </c>
      <c r="HQ213" s="554">
        <f t="shared" ca="1" si="1705"/>
        <v>0</v>
      </c>
      <c r="HR213" s="125">
        <f t="shared" ca="1" si="1706"/>
        <v>0</v>
      </c>
      <c r="HS213" s="125">
        <f t="shared" ca="1" si="1706"/>
        <v>0</v>
      </c>
      <c r="HT213" s="125">
        <f t="shared" ca="1" si="1706"/>
        <v>0</v>
      </c>
      <c r="HU213" s="125">
        <f t="shared" ca="1" si="1706"/>
        <v>0</v>
      </c>
      <c r="HV213" s="125">
        <f t="shared" ca="1" si="1706"/>
        <v>0</v>
      </c>
      <c r="HW213" s="125">
        <f t="shared" ca="1" si="1706"/>
        <v>0</v>
      </c>
      <c r="HX213" s="125">
        <f t="shared" ca="1" si="1706"/>
        <v>0</v>
      </c>
      <c r="HY213" s="125">
        <f t="shared" ca="1" si="1706"/>
        <v>0</v>
      </c>
      <c r="HZ213" s="125">
        <f t="shared" ca="1" si="1706"/>
        <v>0</v>
      </c>
      <c r="IA213" s="125">
        <f t="shared" ca="1" si="1706"/>
        <v>0</v>
      </c>
      <c r="IB213" s="125">
        <f t="shared" ca="1" si="1706"/>
        <v>0</v>
      </c>
      <c r="IC213" s="125">
        <f t="shared" ca="1" si="1706"/>
        <v>0</v>
      </c>
      <c r="ID213" s="125">
        <f t="shared" ca="1" si="1706"/>
        <v>0</v>
      </c>
      <c r="IE213" s="5">
        <f t="shared" ca="1" si="1707"/>
        <v>67</v>
      </c>
      <c r="IF213" s="9"/>
      <c r="IG213" s="5">
        <f t="shared" ca="1" si="1708"/>
        <v>1</v>
      </c>
      <c r="IH213" s="5" t="b">
        <f t="shared" ca="1" si="1708"/>
        <v>0</v>
      </c>
      <c r="II213" s="19">
        <f t="shared" ca="1" si="1709"/>
        <v>0</v>
      </c>
      <c r="IJ213" s="5">
        <f t="shared" ca="1" si="1708"/>
        <v>55</v>
      </c>
      <c r="IK213" s="5" cm="1">
        <f t="array" ref="IK213">INDEX(i.pi_yatf,$X213+1,IK$7)</f>
        <v>1</v>
      </c>
      <c r="IL213" s="19">
        <f t="shared" ca="1" si="1741"/>
        <v>0</v>
      </c>
      <c r="IM213" s="19">
        <f t="shared" ca="1" si="1741"/>
        <v>0</v>
      </c>
      <c r="IN213" s="19">
        <f t="shared" ca="1" si="1741"/>
        <v>0</v>
      </c>
      <c r="IO213" s="19">
        <f t="shared" ca="1" si="1741"/>
        <v>0</v>
      </c>
      <c r="IP213" s="19">
        <f t="shared" ca="1" si="1741"/>
        <v>0</v>
      </c>
      <c r="IQ213" s="19">
        <f t="shared" ca="1" si="1741"/>
        <v>0</v>
      </c>
      <c r="IR213" s="19">
        <f t="shared" ca="1" si="1741"/>
        <v>0</v>
      </c>
      <c r="IS213" s="19">
        <f t="shared" ca="1" si="1741"/>
        <v>0</v>
      </c>
      <c r="IT213" s="19">
        <f t="shared" ca="1" si="1741"/>
        <v>0</v>
      </c>
      <c r="IU213" s="19">
        <f t="shared" ca="1" si="1741"/>
        <v>0</v>
      </c>
      <c r="IV213" s="19">
        <f t="shared" ca="1" si="1741"/>
        <v>0</v>
      </c>
      <c r="IW213" s="19">
        <f t="shared" ca="1" si="1741"/>
        <v>0</v>
      </c>
      <c r="IX213" s="19">
        <f t="shared" ca="1" si="1741"/>
        <v>0</v>
      </c>
      <c r="IY213" s="19">
        <f t="shared" ca="1" si="1741"/>
        <v>0</v>
      </c>
      <c r="IZ213" s="19">
        <f t="shared" ca="1" si="1741"/>
        <v>0</v>
      </c>
      <c r="JA213" s="19">
        <f t="shared" ca="1" si="1741"/>
        <v>0</v>
      </c>
      <c r="JB213" s="19">
        <f t="shared" ca="1" si="1741"/>
        <v>0</v>
      </c>
      <c r="JC213" s="19">
        <f t="shared" ca="1" si="1741"/>
        <v>0</v>
      </c>
      <c r="JD213" s="19">
        <f t="shared" ca="1" si="1741"/>
        <v>0</v>
      </c>
      <c r="JE213" s="19">
        <f t="shared" ca="1" si="1741"/>
        <v>0</v>
      </c>
      <c r="JF213" s="19">
        <f t="shared" ca="1" si="1741"/>
        <v>0</v>
      </c>
      <c r="JG213" s="5">
        <f t="shared" ca="1" si="1711"/>
        <v>1.2500000000000001E-2</v>
      </c>
      <c r="JH213" s="567">
        <f t="shared" ca="1" si="1711"/>
        <v>0</v>
      </c>
      <c r="JI213" s="5">
        <f t="shared" ca="1" si="1711"/>
        <v>6.25E-2</v>
      </c>
      <c r="JJ213" s="5">
        <f t="shared" ca="1" si="1711"/>
        <v>6.25E-2</v>
      </c>
      <c r="JK213" s="5">
        <f t="shared" ca="1" si="1711"/>
        <v>6.25E-2</v>
      </c>
      <c r="JL213" s="19">
        <f t="shared" ca="1" si="1741"/>
        <v>1</v>
      </c>
      <c r="JM213" s="19">
        <f t="shared" ca="1" si="1741"/>
        <v>0</v>
      </c>
      <c r="JN213" s="19">
        <f t="shared" ca="1" si="1741"/>
        <v>1</v>
      </c>
      <c r="JO213" s="9"/>
      <c r="JP213" s="5" t="b">
        <f t="shared" ca="1" si="1712"/>
        <v>0</v>
      </c>
      <c r="JQ213" s="477" t="b">
        <v>0</v>
      </c>
      <c r="JR213" s="477">
        <v>12</v>
      </c>
      <c r="JS213" s="5" t="b">
        <f t="shared" ca="1" si="1713"/>
        <v>0</v>
      </c>
      <c r="JT213" s="5" t="b">
        <f t="shared" ca="1" si="1713"/>
        <v>0</v>
      </c>
      <c r="JU213" s="5" t="b">
        <f t="shared" ca="1" si="1713"/>
        <v>1</v>
      </c>
      <c r="JV213" s="144">
        <f t="shared" ca="1" si="1714"/>
        <v>1</v>
      </c>
      <c r="JW213" s="144">
        <f t="shared" ca="1" si="1714"/>
        <v>1</v>
      </c>
      <c r="JX213" s="5" t="b">
        <f t="shared" ca="1" si="1715"/>
        <v>0</v>
      </c>
      <c r="JY213" s="5" t="b">
        <f t="shared" ca="1" si="1715"/>
        <v>1</v>
      </c>
      <c r="JZ213" s="5" t="b">
        <f t="shared" ca="1" si="1715"/>
        <v>1</v>
      </c>
      <c r="KA213" s="5" t="b">
        <f t="shared" ca="1" si="1715"/>
        <v>0</v>
      </c>
      <c r="KB213" s="5">
        <f t="shared" ca="1" si="1716"/>
        <v>1</v>
      </c>
      <c r="KC213" s="5">
        <f t="shared" ca="1" si="1716"/>
        <v>0</v>
      </c>
      <c r="KD213" s="5" t="b">
        <f t="shared" ca="1" si="1717"/>
        <v>0</v>
      </c>
      <c r="KE213" s="5" t="str" cm="1">
        <f t="array" aca="1" ref="KE213" ca="1">IF(OR(KF213:KM213&lt;&gt;"-"),TRUE,"-")</f>
        <v>-</v>
      </c>
      <c r="KF213" s="19" t="str">
        <f t="shared" ca="1" si="1718"/>
        <v>-</v>
      </c>
      <c r="KG213" s="19" t="str">
        <f t="shared" ca="1" si="1718"/>
        <v>-</v>
      </c>
      <c r="KH213" s="19" t="str">
        <f t="shared" ca="1" si="1718"/>
        <v>-</v>
      </c>
      <c r="KI213" s="19" t="str">
        <f t="shared" ca="1" si="1718"/>
        <v>-</v>
      </c>
      <c r="KJ213" s="19" t="str">
        <f t="shared" ca="1" si="1718"/>
        <v>-</v>
      </c>
      <c r="KK213" s="19" t="str">
        <f t="shared" ca="1" si="1718"/>
        <v>-</v>
      </c>
      <c r="KL213" s="19" t="str">
        <f t="shared" ca="1" si="1718"/>
        <v>-</v>
      </c>
      <c r="KM213" s="19" t="str">
        <f t="shared" ca="1" si="1718"/>
        <v>-</v>
      </c>
      <c r="KN213" s="5" t="b">
        <f t="array" aca="1" ref="KN213" ca="1">IF(OR(KO213:KU213&lt;&gt;"-"),TRUE,"-")</f>
        <v>1</v>
      </c>
      <c r="KO213" s="19">
        <f t="shared" ca="1" si="1719"/>
        <v>0</v>
      </c>
      <c r="KP213" s="19" t="str">
        <f t="shared" ca="1" si="1719"/>
        <v>-</v>
      </c>
      <c r="KQ213" s="19">
        <f t="shared" ca="1" si="1719"/>
        <v>999999</v>
      </c>
      <c r="KR213" s="19">
        <f t="shared" ca="1" si="1719"/>
        <v>999999</v>
      </c>
      <c r="KS213" s="19">
        <f t="shared" ca="1" si="1719"/>
        <v>999999</v>
      </c>
      <c r="KT213" s="19">
        <f t="shared" ca="1" si="1719"/>
        <v>999999</v>
      </c>
      <c r="KU213" s="19">
        <f t="shared" ca="1" si="1719"/>
        <v>999999</v>
      </c>
      <c r="KV213" s="19" t="str">
        <f t="shared" ca="1" si="1719"/>
        <v>-</v>
      </c>
      <c r="KW213" s="19" t="str">
        <f t="shared" ca="1" si="1719"/>
        <v>-</v>
      </c>
      <c r="KX213" s="19" t="str">
        <f t="shared" ca="1" si="1719"/>
        <v>-</v>
      </c>
      <c r="KY213" s="19" t="b">
        <f t="shared" ca="1" si="1720"/>
        <v>1</v>
      </c>
      <c r="KZ213" s="19">
        <f t="shared" ca="1" si="1720"/>
        <v>0</v>
      </c>
      <c r="LA213" s="5" t="str">
        <f t="shared" ca="1" si="1721"/>
        <v>-</v>
      </c>
      <c r="LB213" s="5" t="str">
        <f t="shared" ca="1" si="1721"/>
        <v>-</v>
      </c>
      <c r="LC213" s="5" t="str">
        <f t="shared" ca="1" si="1721"/>
        <v>-</v>
      </c>
      <c r="LD213" s="5" t="str">
        <f t="shared" ca="1" si="1721"/>
        <v>-</v>
      </c>
      <c r="LE213" s="19" t="str">
        <f t="shared" ca="1" si="1722"/>
        <v>-</v>
      </c>
      <c r="LF213" s="19" t="str">
        <f t="shared" ca="1" si="1722"/>
        <v>-</v>
      </c>
      <c r="LG213" s="19" t="str">
        <f t="shared" ca="1" si="1722"/>
        <v>-</v>
      </c>
      <c r="LH213" s="19" t="str">
        <f t="shared" ca="1" si="1722"/>
        <v>-</v>
      </c>
      <c r="LI213" s="19" t="str">
        <f t="shared" ca="1" si="1722"/>
        <v>-</v>
      </c>
      <c r="LJ213" s="19" t="str">
        <f t="shared" ca="1" si="1722"/>
        <v>-</v>
      </c>
      <c r="LK213" s="19" t="str">
        <f t="shared" ca="1" si="1722"/>
        <v>-</v>
      </c>
      <c r="LL213" s="5" t="str">
        <f t="shared" ca="1" si="1723"/>
        <v>-</v>
      </c>
      <c r="LM213" s="5">
        <f t="shared" ca="1" si="1723"/>
        <v>500</v>
      </c>
      <c r="LN213" s="5">
        <f t="shared" ca="1" si="1723"/>
        <v>500</v>
      </c>
      <c r="LO213" s="5" t="str">
        <f t="shared" ca="1" si="1723"/>
        <v>-</v>
      </c>
      <c r="LP213" s="5" t="str" cm="1">
        <f t="array" aca="1" ref="LP213" ca="1">INDEX(i.meatgrid,$Q213,LP$7)</f>
        <v>-</v>
      </c>
      <c r="LQ213" s="5" t="str" cm="1">
        <f t="array" aca="1" ref="LQ213" ca="1">INDEX(i.meatgrid,$Q213,LQ$7)</f>
        <v>-</v>
      </c>
      <c r="LR213" s="5" t="str">
        <f t="shared" ca="1" si="1723"/>
        <v>-</v>
      </c>
      <c r="LS213" s="5">
        <f t="shared" ca="1" si="1724"/>
        <v>1</v>
      </c>
      <c r="LT213" s="9"/>
      <c r="LU213" s="19">
        <f t="shared" ca="1" si="1722"/>
        <v>70</v>
      </c>
      <c r="LV213" s="19">
        <f t="shared" ca="1" si="1725"/>
        <v>50</v>
      </c>
      <c r="LW213" s="19">
        <f t="shared" ca="1" si="1725"/>
        <v>80</v>
      </c>
      <c r="LX213" s="19">
        <f t="shared" ca="1" si="1725"/>
        <v>50</v>
      </c>
      <c r="LY213" s="5" t="b" cm="1">
        <f t="array" aca="1" ref="LY213" ca="1">INDEX(i.meatgrid,$Q213,LY$7)</f>
        <v>1</v>
      </c>
      <c r="LZ213" s="5" t="b" cm="1">
        <f t="array" aca="1" ref="LZ213" ca="1">INDEX(i.meatgrid,$Q213,LZ$7)</f>
        <v>0</v>
      </c>
      <c r="MA213" s="5" t="str" cm="1">
        <f t="array" aca="1" ref="MA213" ca="1">INDEX(i.meatgrid,$Q213,MA$7)</f>
        <v>-</v>
      </c>
      <c r="MB213" s="5" t="str" cm="1">
        <f t="array" aca="1" ref="MB213" ca="1">INDEX(i.meatgrid,$Q213,MB$7)</f>
        <v>-</v>
      </c>
      <c r="MC213" s="5">
        <f t="shared" si="1726"/>
        <v>1</v>
      </c>
      <c r="MD213" s="5">
        <f t="shared" si="1727"/>
        <v>1</v>
      </c>
      <c r="ME213" s="5" cm="1">
        <f t="array" aca="1" ref="ME213" ca="1">INDEX(i.meatgrid,$Q213,ME$7)</f>
        <v>1</v>
      </c>
      <c r="MF213" s="5" cm="1">
        <f t="array" aca="1" ref="MF213" ca="1">INDEX(i.meatgrid,$Q213,MF$7)</f>
        <v>1</v>
      </c>
      <c r="MG213" s="5" cm="1">
        <f t="array" aca="1" ref="MG213" ca="1">INDEX(i.meatgrid,$Q213,MG$7)</f>
        <v>1</v>
      </c>
      <c r="MH213" s="5" cm="1">
        <f t="array" aca="1" ref="MH213" ca="1">INDEX(i.meatgrid,$Q213,MH$7)</f>
        <v>0</v>
      </c>
      <c r="MI213" s="5" cm="1">
        <f t="array" aca="1" ref="MI213" ca="1">INDEX(i.meatgrid,$Q213,MI$7)</f>
        <v>0</v>
      </c>
      <c r="MJ213" s="5" cm="1">
        <f t="array" aca="1" ref="MJ213" ca="1">INDEX(i.meatgrid,$Q213,MJ$7)</f>
        <v>1</v>
      </c>
      <c r="MK213" s="5" cm="1">
        <f t="array" aca="1" ref="MK213" ca="1">INDEX(i.meatgrid,$Q213,MK$7)</f>
        <v>1</v>
      </c>
      <c r="ML213" s="5" cm="1">
        <f t="array" aca="1" ref="ML213" ca="1">INDEX(i.meatgrid,$Q213,ML$7)</f>
        <v>1</v>
      </c>
      <c r="MM213" s="5">
        <f t="shared" si="1728"/>
        <v>1</v>
      </c>
      <c r="MN213" s="9"/>
      <c r="MO213" s="19" t="b">
        <f t="shared" ca="1" si="1729"/>
        <v>0</v>
      </c>
      <c r="MP213" s="19" t="b">
        <f t="shared" ca="1" si="1729"/>
        <v>0</v>
      </c>
      <c r="MQ213" s="19">
        <f t="shared" ca="1" si="1729"/>
        <v>1</v>
      </c>
      <c r="MR213" s="19">
        <f t="shared" ca="1" si="1729"/>
        <v>0.75</v>
      </c>
      <c r="MS213" s="19">
        <f t="shared" ca="1" si="1729"/>
        <v>0.75</v>
      </c>
      <c r="MT213" s="19">
        <f t="shared" ca="1" si="1729"/>
        <v>0.8</v>
      </c>
      <c r="MU213" s="19">
        <f t="shared" ca="1" si="1729"/>
        <v>0.82499999999999996</v>
      </c>
      <c r="MV213" s="19">
        <f t="shared" ca="1" si="1729"/>
        <v>0.875</v>
      </c>
      <c r="MW213" s="19">
        <f t="shared" ca="1" si="1729"/>
        <v>0.9</v>
      </c>
      <c r="MX213" s="19">
        <f t="shared" ca="1" si="1729"/>
        <v>1</v>
      </c>
      <c r="MY213" s="19">
        <f t="shared" ca="1" si="1729"/>
        <v>0.875</v>
      </c>
      <c r="MZ213" s="19" t="b">
        <f t="shared" ca="1" si="1729"/>
        <v>1</v>
      </c>
      <c r="NA213" s="19">
        <f t="shared" ca="1" si="1729"/>
        <v>74.989999999999995</v>
      </c>
      <c r="NB213" s="19" t="str">
        <f t="shared" ca="1" si="1729"/>
        <v>-</v>
      </c>
      <c r="NC213" s="19" t="str">
        <f t="shared" ca="1" si="1729"/>
        <v>-</v>
      </c>
      <c r="ND213" s="19" t="str">
        <f t="shared" ca="1" si="1729"/>
        <v>-</v>
      </c>
      <c r="NE213" s="19" t="str">
        <f t="shared" ca="1" si="1740"/>
        <v>-</v>
      </c>
      <c r="NF213" s="19" t="str">
        <f t="shared" ca="1" si="1740"/>
        <v>-</v>
      </c>
      <c r="NG213" s="19" t="str">
        <f t="shared" ca="1" si="1740"/>
        <v>-</v>
      </c>
      <c r="NH213" s="19" t="str">
        <f t="shared" ca="1" si="1737"/>
        <v>-</v>
      </c>
      <c r="NI213" s="19">
        <f t="shared" ca="1" si="1737"/>
        <v>36.99</v>
      </c>
      <c r="NJ213" s="19">
        <f t="shared" ca="1" si="1737"/>
        <v>36.99</v>
      </c>
      <c r="NK213" s="19" t="str">
        <f t="shared" ca="1" si="1737"/>
        <v>-</v>
      </c>
      <c r="NL213" s="19" t="str">
        <f t="shared" ca="1" si="1737"/>
        <v>-</v>
      </c>
      <c r="NM213" s="19" t="str">
        <f t="shared" ca="1" si="1737"/>
        <v>-</v>
      </c>
      <c r="NN213" s="19" t="str">
        <f t="shared" ca="1" si="1737"/>
        <v>-</v>
      </c>
      <c r="NO213" s="19" t="str">
        <f t="shared" ca="1" si="1737"/>
        <v>-</v>
      </c>
      <c r="NP213" s="19">
        <f t="shared" ca="1" si="1737"/>
        <v>49.99</v>
      </c>
      <c r="NQ213" s="19">
        <f t="shared" ca="1" si="1737"/>
        <v>49.99</v>
      </c>
      <c r="NR213" s="19">
        <f t="shared" ca="1" si="1737"/>
        <v>49.99</v>
      </c>
      <c r="NS213" s="19">
        <f t="shared" ca="1" si="1737"/>
        <v>49.99</v>
      </c>
      <c r="NT213" s="19">
        <f t="shared" ca="1" si="1737"/>
        <v>49.99</v>
      </c>
      <c r="NU213" s="19">
        <f t="shared" ca="1" si="1737"/>
        <v>49.99</v>
      </c>
      <c r="NV213" s="19">
        <f t="shared" ca="1" si="1737"/>
        <v>49.99</v>
      </c>
      <c r="NW213" s="19">
        <f t="shared" ca="1" si="1737"/>
        <v>49.99</v>
      </c>
      <c r="NX213" s="19">
        <f t="shared" ca="1" si="1738"/>
        <v>412.99</v>
      </c>
      <c r="NY213" s="19">
        <f t="shared" ca="1" si="1738"/>
        <v>412.99</v>
      </c>
      <c r="NZ213" s="19" t="str">
        <f t="shared" ca="1" si="1738"/>
        <v>-</v>
      </c>
      <c r="OA213" s="19" t="str">
        <f t="shared" ca="1" si="1738"/>
        <v>-</v>
      </c>
      <c r="OB213" s="19" t="str">
        <f t="shared" ca="1" si="1738"/>
        <v>-</v>
      </c>
      <c r="OC213" s="19" t="str">
        <f t="shared" ca="1" si="1738"/>
        <v>-</v>
      </c>
      <c r="OD213" s="19" t="str">
        <f t="shared" ca="1" si="1738"/>
        <v>-</v>
      </c>
      <c r="OE213" s="19">
        <f t="shared" ca="1" si="1738"/>
        <v>6.8900000000000006</v>
      </c>
      <c r="OF213" s="19">
        <f t="shared" ca="1" si="1738"/>
        <v>6.8900000000000006</v>
      </c>
      <c r="OG213" s="19">
        <f t="shared" ca="1" si="1738"/>
        <v>6.8900000000000006</v>
      </c>
      <c r="OH213" s="19">
        <f t="shared" ca="1" si="1738"/>
        <v>6.8900000000000006</v>
      </c>
      <c r="OI213" s="19">
        <f t="shared" ca="1" si="1738"/>
        <v>6.8900000000000006</v>
      </c>
      <c r="OJ213" s="19">
        <f t="shared" ca="1" si="1738"/>
        <v>6.8900000000000006</v>
      </c>
      <c r="OK213" s="19">
        <f t="shared" ca="1" si="1738"/>
        <v>6.8900000000000006</v>
      </c>
      <c r="OL213" s="19">
        <f t="shared" ca="1" si="1738"/>
        <v>6.8900000000000006</v>
      </c>
      <c r="OM213" s="19">
        <f t="shared" ca="1" si="1738"/>
        <v>346.99</v>
      </c>
      <c r="ON213" s="19">
        <f t="shared" ca="1" si="1739"/>
        <v>346.99</v>
      </c>
      <c r="OO213" s="19" t="str">
        <f t="shared" ca="1" si="1739"/>
        <v>-</v>
      </c>
      <c r="OP213" s="19" t="str">
        <f t="shared" ca="1" si="1739"/>
        <v>-</v>
      </c>
      <c r="OQ213" s="19" t="str">
        <f t="shared" ca="1" si="1739"/>
        <v>-</v>
      </c>
      <c r="OR213" s="19" t="str">
        <f t="shared" ca="1" si="1739"/>
        <v>-</v>
      </c>
      <c r="OS213" s="19" t="str">
        <f t="shared" ca="1" si="1739"/>
        <v>-</v>
      </c>
      <c r="OT213" s="19">
        <f t="shared" ca="1" si="1739"/>
        <v>0</v>
      </c>
      <c r="OU213" s="24">
        <v>0</v>
      </c>
    </row>
    <row r="214" spans="1:411" outlineLevel="1">
      <c r="A214" s="21">
        <f t="shared" si="158"/>
        <v>209</v>
      </c>
      <c r="B214" s="21">
        <f t="shared" si="1731"/>
        <v>19</v>
      </c>
      <c r="C214">
        <v>112</v>
      </c>
      <c r="D214" s="144" t="str">
        <f t="shared" ca="1" si="1675"/>
        <v>GSM</v>
      </c>
      <c r="E214" t="b">
        <v>0</v>
      </c>
      <c r="F214" t="b">
        <v>0</v>
      </c>
      <c r="G214" t="b">
        <f t="shared" si="1742"/>
        <v>0</v>
      </c>
      <c r="H214" s="237">
        <f t="shared" ca="1" si="1733"/>
        <v>2</v>
      </c>
      <c r="I214" s="237">
        <f t="shared" ca="1" si="1733"/>
        <v>1</v>
      </c>
      <c r="J214" s="237" t="str">
        <f t="shared" ca="1" si="1733"/>
        <v/>
      </c>
      <c r="K214" s="237">
        <f t="shared" ca="1" si="1733"/>
        <v>2</v>
      </c>
      <c r="L214" s="237">
        <f t="shared" ca="1" si="1733"/>
        <v>2</v>
      </c>
      <c r="M214" s="237">
        <f t="shared" ca="1" si="1733"/>
        <v>2</v>
      </c>
      <c r="N214" s="237">
        <f t="shared" ca="1" si="1733"/>
        <v>3</v>
      </c>
      <c r="O214" s="237">
        <f t="shared" ca="1" si="1734"/>
        <v>1</v>
      </c>
      <c r="P214" s="237">
        <f t="shared" ca="1" si="1734"/>
        <v>1</v>
      </c>
      <c r="Q214" s="237">
        <f t="shared" ca="1" si="1734"/>
        <v>3</v>
      </c>
      <c r="R214" s="29">
        <v>1</v>
      </c>
      <c r="S214" s="29">
        <v>2</v>
      </c>
      <c r="T214" s="29">
        <v>1</v>
      </c>
      <c r="U214" s="218"/>
      <c r="V214" s="218"/>
      <c r="W214" s="182">
        <f t="array" ref="W214">MAX(W$22,MOD(W208+1*AND(R214:$V214=R$22:$V$22),W$23+1))</f>
        <v>0</v>
      </c>
      <c r="X214" s="218"/>
      <c r="Y214" s="218"/>
      <c r="Z214" s="218"/>
      <c r="AA214" s="218"/>
      <c r="AB214" s="218"/>
      <c r="AC214" s="218"/>
      <c r="AD214" s="218"/>
      <c r="AE214" s="218"/>
      <c r="AF214" s="144">
        <f ca="1">INDEX(CHOOSE($N214,DataAutumn!i.AdultDrys,DataWinter!i.AdultDrys,DataSpring!i.AdultDrys),1,$M214)</f>
        <v>3</v>
      </c>
      <c r="AG214" s="5">
        <f t="shared" ca="1" si="1676"/>
        <v>2</v>
      </c>
      <c r="AH214" s="5">
        <f t="shared" ca="1" si="1676"/>
        <v>0</v>
      </c>
      <c r="AI214" s="5">
        <f t="shared" ca="1" si="1677"/>
        <v>1</v>
      </c>
      <c r="AJ214" s="218"/>
      <c r="AK214" s="218"/>
      <c r="AL214" s="366" t="str">
        <f ca="1">TEXT(LEFT(OFFSET(AL214,-1,0),5)+1,"00000")&amp;MID(OFFSET(AL214,-1,0),6,FIND(" ",OFFSET(AL214,-1,0),7)-5)
&amp; $D214           &amp; " Day"&amp;INDEX(i.DOY,$N214,1)              &amp; IF($IG214=0," FWM","")&amp;IF($IG214=1," MWM","")&amp;IF($IG214=5," Mat","")&amp;IF($IH214=TRUE,"&amp;BBT","    ")
&amp;INDEX(DataMaster!$B$98:$B$105,$Q214,0)    &amp;IF(JQ214," SR"&amp;JR214,"")&amp; " WP"&amp;TEXT($MC214*100,"000p")           &amp; " MP"&amp;TEXT($MD214*100,"000p")           &amp; " GP"&amp;TEXT($MM214*100,"000p")
&amp; " (F"&amp;3+COUNTIF($CV214:$CY214,TRUE)&amp;3&amp;"N"&amp;$DM214&amp;$DN214&amp;")"</f>
        <v>00007 DSP_ashley_lw GSM Day204 MWM    No export SR12 WP100p MP075p GP100p (F33N11)</v>
      </c>
      <c r="AM214" s="9" t="str">
        <f ca="1">IF(COUNTIF(AL$5:AL214,AL214)=1,"-","Dup")</f>
        <v>-</v>
      </c>
      <c r="AN214" s="9"/>
      <c r="AO214" s="12" t="b">
        <v>0</v>
      </c>
      <c r="AP214" s="12" t="b">
        <v>0</v>
      </c>
      <c r="AQ214" s="12" t="b">
        <v>1</v>
      </c>
      <c r="AR214" s="12" t="b">
        <v>1</v>
      </c>
      <c r="AS214" s="12" t="b">
        <v>0</v>
      </c>
      <c r="AT214" s="12" t="b">
        <v>1</v>
      </c>
      <c r="AU214" s="12" t="b">
        <v>1</v>
      </c>
      <c r="AV214" s="12" t="b">
        <v>1</v>
      </c>
      <c r="AW214" s="9"/>
      <c r="AX214" s="5" t="b">
        <f t="shared" ca="1" si="1678"/>
        <v>0</v>
      </c>
      <c r="AY214" s="5" t="str">
        <f t="shared" ca="1" si="1678"/>
        <v>-</v>
      </c>
      <c r="AZ214" s="5" t="b">
        <f t="shared" ca="1" si="1678"/>
        <v>0</v>
      </c>
      <c r="BA214" s="5" t="b">
        <f t="shared" ca="1" si="1678"/>
        <v>1</v>
      </c>
      <c r="BB214" s="5" t="b">
        <f t="shared" ca="1" si="1678"/>
        <v>1</v>
      </c>
      <c r="BC214" s="144">
        <f t="shared" ca="1" si="1678"/>
        <v>0</v>
      </c>
      <c r="BD214" s="19" t="b">
        <f t="shared" ca="1" si="1679"/>
        <v>1</v>
      </c>
      <c r="BE214" s="9"/>
      <c r="BF214" s="5" t="str">
        <f t="shared" ca="1" si="1680"/>
        <v>-</v>
      </c>
      <c r="BG214" s="19" t="str">
        <f t="shared" ca="1" si="1681"/>
        <v>-</v>
      </c>
      <c r="BH214" s="19" t="str">
        <f t="shared" ca="1" si="1681"/>
        <v>-</v>
      </c>
      <c r="BI214" s="19" t="str">
        <f t="shared" ca="1" si="1681"/>
        <v>-</v>
      </c>
      <c r="BJ214" s="5" t="str">
        <f t="shared" ca="1" si="1682"/>
        <v>-</v>
      </c>
      <c r="BK214" s="19" t="str">
        <f t="shared" ca="1" si="1683"/>
        <v>-</v>
      </c>
      <c r="BL214" s="5" t="str">
        <f t="shared" ca="1" si="1684"/>
        <v>-</v>
      </c>
      <c r="BM214" s="19" t="str">
        <f t="shared" ca="1" si="1685"/>
        <v>-</v>
      </c>
      <c r="BN214" s="19" t="str">
        <f t="shared" ca="1" si="1685"/>
        <v>-</v>
      </c>
      <c r="BO214" s="19" t="str">
        <f t="shared" ca="1" si="1685"/>
        <v>-</v>
      </c>
      <c r="BP214" s="5" t="str">
        <f t="shared" ca="1" si="1686"/>
        <v>-</v>
      </c>
      <c r="BQ214" s="9"/>
      <c r="BR214" s="5" t="b">
        <f t="shared" ca="1" si="1687"/>
        <v>0</v>
      </c>
      <c r="BS214" s="5" t="str">
        <f t="shared" ca="1" si="1688"/>
        <v>-</v>
      </c>
      <c r="BT214" s="5" t="str">
        <f t="shared" ca="1" si="1689"/>
        <v>-</v>
      </c>
      <c r="BU214" s="5" t="str">
        <f t="shared" ca="1" si="1689"/>
        <v>-</v>
      </c>
      <c r="BV214" s="5" t="str">
        <f t="shared" ca="1" si="1689"/>
        <v>-</v>
      </c>
      <c r="BW214" s="5" t="str">
        <f t="shared" ca="1" si="1689"/>
        <v>-</v>
      </c>
      <c r="BX214" s="5" t="str">
        <f t="shared" ca="1" si="1689"/>
        <v>-</v>
      </c>
      <c r="BY214" s="5" t="str">
        <f t="shared" ca="1" si="1689"/>
        <v>-</v>
      </c>
      <c r="BZ214" s="5" t="str">
        <f t="shared" ca="1" si="1689"/>
        <v>-</v>
      </c>
      <c r="CA214" s="5" t="str">
        <f t="shared" ca="1" si="1689"/>
        <v>-</v>
      </c>
      <c r="CB214" s="9"/>
      <c r="CC214" s="237" t="b">
        <f t="shared" ca="1" si="1735"/>
        <v>1</v>
      </c>
      <c r="CD214" s="237" t="b">
        <f t="shared" ca="1" si="1735"/>
        <v>1</v>
      </c>
      <c r="CE214" s="237" t="b">
        <f t="shared" ca="1" si="1735"/>
        <v>1</v>
      </c>
      <c r="CF214" s="12">
        <v>203</v>
      </c>
      <c r="CG214" s="144" t="b">
        <f t="shared" ca="1" si="1743"/>
        <v>0</v>
      </c>
      <c r="CH214" s="12" t="s">
        <v>34</v>
      </c>
      <c r="CI214" s="19" t="str">
        <f t="shared" ca="1" si="1690"/>
        <v>-</v>
      </c>
      <c r="CJ214" s="19" t="str">
        <f t="shared" ca="1" si="1690"/>
        <v>-</v>
      </c>
      <c r="CK214" s="19" t="str">
        <f t="shared" ca="1" si="1690"/>
        <v>-</v>
      </c>
      <c r="CL214" s="19">
        <f t="shared" ca="1" si="1690"/>
        <v>1</v>
      </c>
      <c r="CM214" s="19">
        <f t="shared" ca="1" si="1690"/>
        <v>1</v>
      </c>
      <c r="CN214" s="9"/>
      <c r="CO214" s="444">
        <f t="shared" ca="1" si="1691"/>
        <v>652</v>
      </c>
      <c r="CP214" s="444">
        <f t="shared" ca="1" si="1691"/>
        <v>686</v>
      </c>
      <c r="CQ214" s="444">
        <f t="shared" ca="1" si="1691"/>
        <v>721</v>
      </c>
      <c r="CR214" s="152">
        <f t="shared" ca="1" si="1692"/>
        <v>378</v>
      </c>
      <c r="CS214" s="152">
        <f t="shared" ca="1" si="1692"/>
        <v>413</v>
      </c>
      <c r="CT214" s="152">
        <f t="shared" ca="1" si="1692"/>
        <v>448</v>
      </c>
      <c r="CU214" s="19" t="str">
        <f t="shared" ca="1" si="1693"/>
        <v>-</v>
      </c>
      <c r="CV214" s="19" t="str">
        <f t="shared" ca="1" si="1693"/>
        <v>-</v>
      </c>
      <c r="CW214" s="19" t="str">
        <f t="shared" ca="1" si="1693"/>
        <v>-</v>
      </c>
      <c r="CX214" s="19" t="str">
        <f t="shared" ca="1" si="1693"/>
        <v>-</v>
      </c>
      <c r="CY214" s="19" t="str">
        <f t="shared" ca="1" si="1693"/>
        <v>-</v>
      </c>
      <c r="CZ214" s="19" t="b">
        <f t="shared" ca="1" si="1693"/>
        <v>1</v>
      </c>
      <c r="DA214" s="19">
        <f t="shared" ca="1" si="1693"/>
        <v>0</v>
      </c>
      <c r="DB214" s="19">
        <f t="shared" ca="1" si="1693"/>
        <v>0</v>
      </c>
      <c r="DC214" s="19">
        <f t="shared" ca="1" si="1693"/>
        <v>0</v>
      </c>
      <c r="DD214" s="19">
        <f t="shared" ca="1" si="1693"/>
        <v>0</v>
      </c>
      <c r="DE214" s="19">
        <f t="shared" ca="1" si="1693"/>
        <v>0</v>
      </c>
      <c r="DF214" s="19">
        <f t="shared" ca="1" si="1693"/>
        <v>0</v>
      </c>
      <c r="DG214" s="19">
        <f t="shared" ca="1" si="1693"/>
        <v>0</v>
      </c>
      <c r="DH214" s="19">
        <f t="shared" ca="1" si="1693"/>
        <v>0</v>
      </c>
      <c r="DI214" s="19">
        <f t="shared" ca="1" si="1693"/>
        <v>0</v>
      </c>
      <c r="DJ214" s="19">
        <f t="shared" ca="1" si="1693"/>
        <v>0</v>
      </c>
      <c r="DK214" s="19">
        <f t="shared" ref="DK214:ED230" ca="1" si="1745">OFFSET(DK$5,$B214,0)</f>
        <v>0</v>
      </c>
      <c r="DL214" s="19">
        <f t="shared" ca="1" si="1745"/>
        <v>0</v>
      </c>
      <c r="DM214" s="19">
        <f t="shared" ca="1" si="1745"/>
        <v>1</v>
      </c>
      <c r="DN214" s="19">
        <f t="shared" ca="1" si="1745"/>
        <v>1</v>
      </c>
      <c r="DO214" s="19">
        <f t="shared" ca="1" si="1745"/>
        <v>0</v>
      </c>
      <c r="DP214" s="19" t="str">
        <f t="shared" ca="1" si="1745"/>
        <v>-</v>
      </c>
      <c r="DQ214" s="19" t="str">
        <f t="shared" ca="1" si="1745"/>
        <v>-</v>
      </c>
      <c r="DR214" s="19" t="str">
        <f t="shared" ca="1" si="1745"/>
        <v>-</v>
      </c>
      <c r="DS214" s="19" t="str">
        <f t="shared" ca="1" si="1745"/>
        <v>-</v>
      </c>
      <c r="DT214" s="19" t="str">
        <f t="shared" ca="1" si="1745"/>
        <v>-</v>
      </c>
      <c r="DU214" s="19">
        <f t="shared" ca="1" si="1745"/>
        <v>0</v>
      </c>
      <c r="DV214" s="19" t="str">
        <f t="shared" ca="1" si="1745"/>
        <v>-</v>
      </c>
      <c r="DW214" s="19" t="str">
        <f t="shared" ca="1" si="1745"/>
        <v>-</v>
      </c>
      <c r="DX214" s="19" t="str">
        <f t="shared" ca="1" si="1745"/>
        <v>-</v>
      </c>
      <c r="DY214" s="19" t="str">
        <f t="shared" ca="1" si="1745"/>
        <v>-</v>
      </c>
      <c r="DZ214" s="19" t="str">
        <f t="shared" ca="1" si="1745"/>
        <v>-</v>
      </c>
      <c r="EA214" s="19" t="str">
        <f t="shared" ca="1" si="1745"/>
        <v>-</v>
      </c>
      <c r="EB214" s="19" t="str">
        <f t="shared" ca="1" si="1745"/>
        <v>-</v>
      </c>
      <c r="EC214" s="19" t="str">
        <f t="shared" ca="1" si="1745"/>
        <v>-</v>
      </c>
      <c r="ED214" s="19">
        <f t="shared" ca="1" si="1745"/>
        <v>0</v>
      </c>
      <c r="EE214" s="444">
        <f t="shared" ca="1" si="1695"/>
        <v>0</v>
      </c>
      <c r="EF214" s="444">
        <f t="shared" ca="1" si="1695"/>
        <v>0</v>
      </c>
      <c r="EG214" s="124">
        <f t="shared" ca="1" si="1696"/>
        <v>0</v>
      </c>
      <c r="EH214" s="124">
        <f t="shared" ca="1" si="1696"/>
        <v>0</v>
      </c>
      <c r="EI214" s="124">
        <f t="shared" ca="1" si="1696"/>
        <v>0</v>
      </c>
      <c r="EJ214" s="124">
        <f t="shared" ca="1" si="1696"/>
        <v>0</v>
      </c>
      <c r="EK214" s="124">
        <f t="shared" ca="1" si="1696"/>
        <v>0</v>
      </c>
      <c r="EL214" s="124">
        <f t="shared" ca="1" si="1696"/>
        <v>0</v>
      </c>
      <c r="EM214" s="124">
        <f t="shared" ca="1" si="1696"/>
        <v>0</v>
      </c>
      <c r="EN214" s="124">
        <f t="shared" ca="1" si="1696"/>
        <v>0</v>
      </c>
      <c r="EO214" s="124">
        <f t="shared" ca="1" si="1696"/>
        <v>0</v>
      </c>
      <c r="EP214" s="124">
        <f t="shared" ca="1" si="1696"/>
        <v>0</v>
      </c>
      <c r="EQ214" s="124">
        <f t="shared" ca="1" si="1696"/>
        <v>0</v>
      </c>
      <c r="ER214" s="124">
        <f t="shared" ca="1" si="1696"/>
        <v>0</v>
      </c>
      <c r="ES214" s="124">
        <f t="shared" ca="1" si="1696"/>
        <v>0</v>
      </c>
      <c r="ET214" s="124">
        <f t="shared" ca="1" si="1696"/>
        <v>0</v>
      </c>
      <c r="EU214" s="124">
        <f t="shared" ca="1" si="1696"/>
        <v>0</v>
      </c>
      <c r="EV214" s="124">
        <f t="shared" ca="1" si="1696"/>
        <v>0</v>
      </c>
      <c r="EW214" s="124">
        <f t="shared" ca="1" si="1697"/>
        <v>0</v>
      </c>
      <c r="EX214" s="124">
        <f t="shared" ca="1" si="1697"/>
        <v>0</v>
      </c>
      <c r="EY214" s="554">
        <f t="shared" ca="1" si="1698"/>
        <v>0</v>
      </c>
      <c r="EZ214" s="554">
        <f t="shared" ca="1" si="1698"/>
        <v>0</v>
      </c>
      <c r="FA214" s="554">
        <f t="shared" ca="1" si="1698"/>
        <v>0</v>
      </c>
      <c r="FB214" s="125">
        <f t="shared" ca="1" si="1698"/>
        <v>0</v>
      </c>
      <c r="FC214" s="125">
        <f t="shared" ca="1" si="1698"/>
        <v>0</v>
      </c>
      <c r="FD214" s="125">
        <f t="shared" ca="1" si="1698"/>
        <v>0</v>
      </c>
      <c r="FE214" s="125">
        <f t="shared" ca="1" si="1698"/>
        <v>0</v>
      </c>
      <c r="FF214" s="125">
        <f t="shared" ca="1" si="1698"/>
        <v>0</v>
      </c>
      <c r="FG214" s="125">
        <f t="shared" ca="1" si="1698"/>
        <v>0</v>
      </c>
      <c r="FH214" s="125">
        <f t="shared" ca="1" si="1698"/>
        <v>0</v>
      </c>
      <c r="FI214" s="125">
        <f t="shared" ca="1" si="1698"/>
        <v>0</v>
      </c>
      <c r="FJ214" s="125">
        <f t="shared" ca="1" si="1698"/>
        <v>0</v>
      </c>
      <c r="FK214" s="125">
        <f t="shared" ca="1" si="1698"/>
        <v>0</v>
      </c>
      <c r="FL214" s="125">
        <f t="shared" ca="1" si="1698"/>
        <v>0</v>
      </c>
      <c r="FM214" s="125">
        <f t="shared" ca="1" si="1698"/>
        <v>0</v>
      </c>
      <c r="FN214" s="125">
        <f t="shared" ca="1" si="1698"/>
        <v>0</v>
      </c>
      <c r="FO214" s="124">
        <f t="shared" ca="1" si="1699"/>
        <v>0</v>
      </c>
      <c r="FP214" s="124">
        <f t="shared" ca="1" si="1699"/>
        <v>0</v>
      </c>
      <c r="FQ214" s="124">
        <f t="shared" ca="1" si="1699"/>
        <v>0</v>
      </c>
      <c r="FR214" s="124">
        <f t="shared" ca="1" si="1699"/>
        <v>0</v>
      </c>
      <c r="FS214" s="124">
        <f t="shared" ca="1" si="1699"/>
        <v>0</v>
      </c>
      <c r="FT214" s="124">
        <f t="shared" ca="1" si="1699"/>
        <v>0</v>
      </c>
      <c r="FU214" s="124">
        <f t="shared" ca="1" si="1699"/>
        <v>0</v>
      </c>
      <c r="FV214" s="124">
        <f t="shared" ca="1" si="1699"/>
        <v>0</v>
      </c>
      <c r="FW214" s="124">
        <f t="shared" ca="1" si="1699"/>
        <v>0</v>
      </c>
      <c r="FX214" s="124">
        <f t="shared" ca="1" si="1699"/>
        <v>0</v>
      </c>
      <c r="FY214" s="124">
        <f t="shared" ca="1" si="1699"/>
        <v>0</v>
      </c>
      <c r="FZ214" s="124">
        <f t="shared" ca="1" si="1699"/>
        <v>0</v>
      </c>
      <c r="GA214" s="124">
        <f t="shared" ca="1" si="1699"/>
        <v>0</v>
      </c>
      <c r="GB214" s="124">
        <f t="shared" ca="1" si="1699"/>
        <v>0</v>
      </c>
      <c r="GC214" s="124">
        <f t="shared" ca="1" si="1699"/>
        <v>0</v>
      </c>
      <c r="GD214" s="124">
        <f t="shared" ca="1" si="1699"/>
        <v>0</v>
      </c>
      <c r="GE214" s="124">
        <f t="shared" ca="1" si="1700"/>
        <v>0</v>
      </c>
      <c r="GF214" s="124">
        <f t="shared" ca="1" si="1700"/>
        <v>0</v>
      </c>
      <c r="GG214" s="554">
        <f t="shared" ca="1" si="1701"/>
        <v>0</v>
      </c>
      <c r="GH214" s="554">
        <f t="shared" ca="1" si="1701"/>
        <v>0</v>
      </c>
      <c r="GI214" s="554">
        <f t="shared" ca="1" si="1701"/>
        <v>0</v>
      </c>
      <c r="GJ214" s="125">
        <f t="shared" ca="1" si="1702"/>
        <v>0</v>
      </c>
      <c r="GK214" s="125">
        <f t="shared" ca="1" si="1702"/>
        <v>0</v>
      </c>
      <c r="GL214" s="125">
        <f t="shared" ca="1" si="1702"/>
        <v>0</v>
      </c>
      <c r="GM214" s="125">
        <f t="shared" ca="1" si="1702"/>
        <v>0</v>
      </c>
      <c r="GN214" s="125">
        <f t="shared" ca="1" si="1702"/>
        <v>0</v>
      </c>
      <c r="GO214" s="125">
        <f t="shared" ca="1" si="1702"/>
        <v>0</v>
      </c>
      <c r="GP214" s="125">
        <f t="shared" ca="1" si="1702"/>
        <v>0</v>
      </c>
      <c r="GQ214" s="125">
        <f t="shared" ca="1" si="1702"/>
        <v>0</v>
      </c>
      <c r="GR214" s="125">
        <f t="shared" ca="1" si="1702"/>
        <v>0</v>
      </c>
      <c r="GS214" s="125">
        <f t="shared" ca="1" si="1702"/>
        <v>0</v>
      </c>
      <c r="GT214" s="125">
        <f t="shared" ca="1" si="1702"/>
        <v>0</v>
      </c>
      <c r="GU214" s="125">
        <f t="shared" ca="1" si="1702"/>
        <v>0</v>
      </c>
      <c r="GV214" s="125">
        <f t="shared" ca="1" si="1702"/>
        <v>0</v>
      </c>
      <c r="GW214" s="124">
        <f t="shared" ca="1" si="1703"/>
        <v>0</v>
      </c>
      <c r="GX214" s="124">
        <f t="shared" ca="1" si="1703"/>
        <v>0</v>
      </c>
      <c r="GY214" s="124">
        <f t="shared" ca="1" si="1703"/>
        <v>0</v>
      </c>
      <c r="GZ214" s="124">
        <f t="shared" ca="1" si="1703"/>
        <v>0</v>
      </c>
      <c r="HA214" s="124">
        <f t="shared" ca="1" si="1703"/>
        <v>0</v>
      </c>
      <c r="HB214" s="124">
        <f t="shared" ca="1" si="1703"/>
        <v>0</v>
      </c>
      <c r="HC214" s="124">
        <f t="shared" ca="1" si="1703"/>
        <v>0</v>
      </c>
      <c r="HD214" s="124">
        <f t="shared" ca="1" si="1703"/>
        <v>0</v>
      </c>
      <c r="HE214" s="124">
        <f t="shared" ca="1" si="1703"/>
        <v>0</v>
      </c>
      <c r="HF214" s="124">
        <f t="shared" ca="1" si="1703"/>
        <v>0</v>
      </c>
      <c r="HG214" s="124">
        <f t="shared" ca="1" si="1703"/>
        <v>0</v>
      </c>
      <c r="HH214" s="124">
        <f t="shared" ca="1" si="1703"/>
        <v>0</v>
      </c>
      <c r="HI214" s="124">
        <f t="shared" ca="1" si="1703"/>
        <v>0</v>
      </c>
      <c r="HJ214" s="124">
        <f t="shared" ca="1" si="1703"/>
        <v>0</v>
      </c>
      <c r="HK214" s="124">
        <f t="shared" ca="1" si="1703"/>
        <v>0</v>
      </c>
      <c r="HL214" s="124">
        <f t="shared" ca="1" si="1703"/>
        <v>0</v>
      </c>
      <c r="HM214" s="124">
        <f t="shared" ca="1" si="1704"/>
        <v>0</v>
      </c>
      <c r="HN214" s="124">
        <f t="shared" ca="1" si="1704"/>
        <v>0</v>
      </c>
      <c r="HO214" s="554">
        <f t="shared" ca="1" si="1705"/>
        <v>0</v>
      </c>
      <c r="HP214" s="554">
        <f t="shared" ca="1" si="1705"/>
        <v>0</v>
      </c>
      <c r="HQ214" s="554">
        <f t="shared" ca="1" si="1705"/>
        <v>0</v>
      </c>
      <c r="HR214" s="125">
        <f t="shared" ca="1" si="1706"/>
        <v>0</v>
      </c>
      <c r="HS214" s="125">
        <f t="shared" ca="1" si="1706"/>
        <v>0</v>
      </c>
      <c r="HT214" s="125">
        <f t="shared" ca="1" si="1706"/>
        <v>0</v>
      </c>
      <c r="HU214" s="125">
        <f t="shared" ca="1" si="1706"/>
        <v>0</v>
      </c>
      <c r="HV214" s="125">
        <f t="shared" ca="1" si="1706"/>
        <v>0</v>
      </c>
      <c r="HW214" s="125">
        <f t="shared" ca="1" si="1706"/>
        <v>0</v>
      </c>
      <c r="HX214" s="125">
        <f t="shared" ca="1" si="1706"/>
        <v>0</v>
      </c>
      <c r="HY214" s="125">
        <f t="shared" ca="1" si="1706"/>
        <v>0</v>
      </c>
      <c r="HZ214" s="125">
        <f t="shared" ca="1" si="1706"/>
        <v>0</v>
      </c>
      <c r="IA214" s="125">
        <f t="shared" ca="1" si="1706"/>
        <v>0</v>
      </c>
      <c r="IB214" s="125">
        <f t="shared" ca="1" si="1706"/>
        <v>0</v>
      </c>
      <c r="IC214" s="125">
        <f t="shared" ca="1" si="1706"/>
        <v>0</v>
      </c>
      <c r="ID214" s="125">
        <f t="shared" ca="1" si="1706"/>
        <v>0</v>
      </c>
      <c r="IE214" s="5">
        <f t="shared" ca="1" si="1707"/>
        <v>67</v>
      </c>
      <c r="IF214" s="9"/>
      <c r="IG214" s="5">
        <f t="shared" ca="1" si="1708"/>
        <v>1</v>
      </c>
      <c r="IH214" s="5" t="b">
        <f t="shared" ca="1" si="1708"/>
        <v>0</v>
      </c>
      <c r="II214" s="19">
        <f t="shared" ca="1" si="1709"/>
        <v>0</v>
      </c>
      <c r="IJ214" s="5">
        <f t="shared" ca="1" si="1708"/>
        <v>55</v>
      </c>
      <c r="IK214" s="5" cm="1">
        <f t="array" ref="IK214">INDEX(i.pi_yatf,$X214+1,IK$7)</f>
        <v>1</v>
      </c>
      <c r="IL214" s="19">
        <f t="shared" ca="1" si="1741"/>
        <v>0</v>
      </c>
      <c r="IM214" s="19">
        <f t="shared" ca="1" si="1741"/>
        <v>0</v>
      </c>
      <c r="IN214" s="19">
        <f t="shared" ca="1" si="1741"/>
        <v>0</v>
      </c>
      <c r="IO214" s="19">
        <f t="shared" ca="1" si="1741"/>
        <v>0</v>
      </c>
      <c r="IP214" s="19">
        <f t="shared" ca="1" si="1741"/>
        <v>0</v>
      </c>
      <c r="IQ214" s="19">
        <f t="shared" ca="1" si="1741"/>
        <v>0</v>
      </c>
      <c r="IR214" s="19">
        <f t="shared" ca="1" si="1741"/>
        <v>0</v>
      </c>
      <c r="IS214" s="19">
        <f t="shared" ca="1" si="1741"/>
        <v>0</v>
      </c>
      <c r="IT214" s="19">
        <f t="shared" ca="1" si="1741"/>
        <v>0</v>
      </c>
      <c r="IU214" s="19">
        <f t="shared" ca="1" si="1741"/>
        <v>0</v>
      </c>
      <c r="IV214" s="19">
        <f t="shared" ca="1" si="1741"/>
        <v>0</v>
      </c>
      <c r="IW214" s="19">
        <f t="shared" ca="1" si="1741"/>
        <v>0</v>
      </c>
      <c r="IX214" s="19">
        <f t="shared" ca="1" si="1741"/>
        <v>0</v>
      </c>
      <c r="IY214" s="19">
        <f t="shared" ca="1" si="1741"/>
        <v>0</v>
      </c>
      <c r="IZ214" s="19">
        <f t="shared" ca="1" si="1741"/>
        <v>0</v>
      </c>
      <c r="JA214" s="19">
        <f t="shared" ca="1" si="1741"/>
        <v>0</v>
      </c>
      <c r="JB214" s="19">
        <f t="shared" ca="1" si="1741"/>
        <v>0</v>
      </c>
      <c r="JC214" s="19">
        <f t="shared" ca="1" si="1741"/>
        <v>0</v>
      </c>
      <c r="JD214" s="19">
        <f t="shared" ca="1" si="1741"/>
        <v>0</v>
      </c>
      <c r="JE214" s="19">
        <f t="shared" ca="1" si="1741"/>
        <v>0</v>
      </c>
      <c r="JF214" s="19">
        <f t="shared" ca="1" si="1741"/>
        <v>0</v>
      </c>
      <c r="JG214" s="5">
        <f t="shared" ca="1" si="1711"/>
        <v>1.2500000000000001E-2</v>
      </c>
      <c r="JH214" s="567">
        <f t="shared" ca="1" si="1711"/>
        <v>0</v>
      </c>
      <c r="JI214" s="5">
        <f t="shared" ca="1" si="1711"/>
        <v>6.25E-2</v>
      </c>
      <c r="JJ214" s="5">
        <f t="shared" ca="1" si="1711"/>
        <v>6.25E-2</v>
      </c>
      <c r="JK214" s="5">
        <f t="shared" ca="1" si="1711"/>
        <v>6.25E-2</v>
      </c>
      <c r="JL214" s="19">
        <f t="shared" ca="1" si="1741"/>
        <v>1</v>
      </c>
      <c r="JM214" s="19">
        <f t="shared" ca="1" si="1741"/>
        <v>0</v>
      </c>
      <c r="JN214" s="19">
        <f t="shared" ca="1" si="1741"/>
        <v>1</v>
      </c>
      <c r="JO214" s="9"/>
      <c r="JP214" s="5" t="b">
        <f t="shared" ca="1" si="1712"/>
        <v>0</v>
      </c>
      <c r="JQ214" s="477" t="b">
        <v>1</v>
      </c>
      <c r="JR214" s="477">
        <v>12</v>
      </c>
      <c r="JS214" s="5" t="b">
        <f t="shared" ca="1" si="1713"/>
        <v>0</v>
      </c>
      <c r="JT214" s="5" t="b">
        <f t="shared" ca="1" si="1713"/>
        <v>0</v>
      </c>
      <c r="JU214" s="5" t="b">
        <f t="shared" ca="1" si="1713"/>
        <v>1</v>
      </c>
      <c r="JV214" s="144">
        <f t="shared" ca="1" si="1714"/>
        <v>1</v>
      </c>
      <c r="JW214" s="144">
        <f t="shared" ca="1" si="1714"/>
        <v>1</v>
      </c>
      <c r="JX214" s="5" t="b">
        <f t="shared" ca="1" si="1715"/>
        <v>0</v>
      </c>
      <c r="JY214" s="5" t="b">
        <f t="shared" ca="1" si="1715"/>
        <v>1</v>
      </c>
      <c r="JZ214" s="5" t="b">
        <f t="shared" ca="1" si="1715"/>
        <v>1</v>
      </c>
      <c r="KA214" s="5" t="b">
        <f t="shared" ca="1" si="1715"/>
        <v>0</v>
      </c>
      <c r="KB214" s="5">
        <f t="shared" ca="1" si="1716"/>
        <v>1</v>
      </c>
      <c r="KC214" s="5">
        <f t="shared" ca="1" si="1716"/>
        <v>0</v>
      </c>
      <c r="KD214" s="5" t="b">
        <f t="shared" ca="1" si="1717"/>
        <v>0</v>
      </c>
      <c r="KE214" s="5" t="str" cm="1">
        <f t="array" aca="1" ref="KE214" ca="1">IF(OR(KF214:KM214&lt;&gt;"-"),TRUE,"-")</f>
        <v>-</v>
      </c>
      <c r="KF214" s="19" t="str">
        <f t="shared" ca="1" si="1718"/>
        <v>-</v>
      </c>
      <c r="KG214" s="19" t="str">
        <f t="shared" ca="1" si="1718"/>
        <v>-</v>
      </c>
      <c r="KH214" s="19" t="str">
        <f t="shared" ca="1" si="1718"/>
        <v>-</v>
      </c>
      <c r="KI214" s="19" t="str">
        <f t="shared" ca="1" si="1718"/>
        <v>-</v>
      </c>
      <c r="KJ214" s="19" t="str">
        <f t="shared" ca="1" si="1718"/>
        <v>-</v>
      </c>
      <c r="KK214" s="19" t="str">
        <f t="shared" ca="1" si="1718"/>
        <v>-</v>
      </c>
      <c r="KL214" s="19" t="str">
        <f t="shared" ca="1" si="1718"/>
        <v>-</v>
      </c>
      <c r="KM214" s="19" t="str">
        <f t="shared" ca="1" si="1718"/>
        <v>-</v>
      </c>
      <c r="KN214" s="5" t="b">
        <f t="array" aca="1" ref="KN214" ca="1">IF(OR(KO214:KU214&lt;&gt;"-"),TRUE,"-")</f>
        <v>1</v>
      </c>
      <c r="KO214" s="19">
        <f t="shared" ca="1" si="1719"/>
        <v>0</v>
      </c>
      <c r="KP214" s="19" t="str">
        <f t="shared" ca="1" si="1719"/>
        <v>-</v>
      </c>
      <c r="KQ214" s="19">
        <f t="shared" ca="1" si="1719"/>
        <v>999999</v>
      </c>
      <c r="KR214" s="19">
        <f t="shared" ca="1" si="1719"/>
        <v>999999</v>
      </c>
      <c r="KS214" s="19">
        <f t="shared" ca="1" si="1719"/>
        <v>999999</v>
      </c>
      <c r="KT214" s="19">
        <f t="shared" ca="1" si="1719"/>
        <v>999999</v>
      </c>
      <c r="KU214" s="19">
        <f t="shared" ca="1" si="1719"/>
        <v>999999</v>
      </c>
      <c r="KV214" s="19" t="str">
        <f t="shared" ca="1" si="1719"/>
        <v>-</v>
      </c>
      <c r="KW214" s="19" t="str">
        <f t="shared" ca="1" si="1719"/>
        <v>-</v>
      </c>
      <c r="KX214" s="19" t="str">
        <f t="shared" ca="1" si="1719"/>
        <v>-</v>
      </c>
      <c r="KY214" s="19" t="b">
        <f t="shared" ca="1" si="1720"/>
        <v>1</v>
      </c>
      <c r="KZ214" s="19">
        <f t="shared" ca="1" si="1720"/>
        <v>0</v>
      </c>
      <c r="LA214" s="5" t="str">
        <f t="shared" ca="1" si="1721"/>
        <v>-</v>
      </c>
      <c r="LB214" s="5" t="str">
        <f t="shared" ca="1" si="1721"/>
        <v>-</v>
      </c>
      <c r="LC214" s="5" t="str">
        <f t="shared" ca="1" si="1721"/>
        <v>-</v>
      </c>
      <c r="LD214" s="5" t="str">
        <f t="shared" ca="1" si="1721"/>
        <v>-</v>
      </c>
      <c r="LE214" s="19" t="str">
        <f t="shared" ca="1" si="1722"/>
        <v>-</v>
      </c>
      <c r="LF214" s="19" t="str">
        <f t="shared" ca="1" si="1722"/>
        <v>-</v>
      </c>
      <c r="LG214" s="19" t="str">
        <f t="shared" ca="1" si="1722"/>
        <v>-</v>
      </c>
      <c r="LH214" s="19" t="str">
        <f t="shared" ca="1" si="1722"/>
        <v>-</v>
      </c>
      <c r="LI214" s="19" t="str">
        <f t="shared" ca="1" si="1722"/>
        <v>-</v>
      </c>
      <c r="LJ214" s="19" t="str">
        <f t="shared" ca="1" si="1722"/>
        <v>-</v>
      </c>
      <c r="LK214" s="19" t="str">
        <f t="shared" ca="1" si="1722"/>
        <v>-</v>
      </c>
      <c r="LL214" s="5" t="str">
        <f t="shared" ca="1" si="1723"/>
        <v>-</v>
      </c>
      <c r="LM214" s="5">
        <f t="shared" ca="1" si="1723"/>
        <v>500</v>
      </c>
      <c r="LN214" s="5">
        <f t="shared" ca="1" si="1723"/>
        <v>500</v>
      </c>
      <c r="LO214" s="5" t="str">
        <f t="shared" ca="1" si="1723"/>
        <v>-</v>
      </c>
      <c r="LP214" s="5" t="str" cm="1">
        <f t="array" aca="1" ref="LP214" ca="1">INDEX(i.meatgrid,$Q214,LP$7)</f>
        <v>-</v>
      </c>
      <c r="LQ214" s="5" t="str" cm="1">
        <f t="array" aca="1" ref="LQ214" ca="1">INDEX(i.meatgrid,$Q214,LQ$7)</f>
        <v>-</v>
      </c>
      <c r="LR214" s="5" t="str">
        <f t="shared" ca="1" si="1723"/>
        <v>-</v>
      </c>
      <c r="LS214" s="5">
        <f t="shared" ca="1" si="1724"/>
        <v>1</v>
      </c>
      <c r="LT214" s="9"/>
      <c r="LU214" s="19">
        <f t="shared" ca="1" si="1722"/>
        <v>70</v>
      </c>
      <c r="LV214" s="19">
        <f t="shared" ca="1" si="1725"/>
        <v>50</v>
      </c>
      <c r="LW214" s="19">
        <f t="shared" ca="1" si="1725"/>
        <v>80</v>
      </c>
      <c r="LX214" s="19">
        <f t="shared" ca="1" si="1725"/>
        <v>50</v>
      </c>
      <c r="LY214" s="5" t="b" cm="1">
        <f t="array" aca="1" ref="LY214" ca="1">INDEX(i.meatgrid,$Q214,LY$7)</f>
        <v>1</v>
      </c>
      <c r="LZ214" s="5" t="b" cm="1">
        <f t="array" aca="1" ref="LZ214" ca="1">INDEX(i.meatgrid,$Q214,LZ$7)</f>
        <v>0</v>
      </c>
      <c r="MA214" s="5" t="str" cm="1">
        <f t="array" aca="1" ref="MA214" ca="1">INDEX(i.meatgrid,$Q214,MA$7)</f>
        <v>-</v>
      </c>
      <c r="MB214" s="5" t="str" cm="1">
        <f t="array" aca="1" ref="MB214" ca="1">INDEX(i.meatgrid,$Q214,MB$7)</f>
        <v>-</v>
      </c>
      <c r="MC214" s="5">
        <f t="shared" si="1726"/>
        <v>1</v>
      </c>
      <c r="MD214" s="5">
        <f t="shared" si="1727"/>
        <v>0.75</v>
      </c>
      <c r="ME214" s="5" cm="1">
        <f t="array" aca="1" ref="ME214" ca="1">INDEX(i.meatgrid,$Q214,ME$7)</f>
        <v>1</v>
      </c>
      <c r="MF214" s="5" cm="1">
        <f t="array" aca="1" ref="MF214" ca="1">INDEX(i.meatgrid,$Q214,MF$7)</f>
        <v>1</v>
      </c>
      <c r="MG214" s="5" cm="1">
        <f t="array" aca="1" ref="MG214" ca="1">INDEX(i.meatgrid,$Q214,MG$7)</f>
        <v>1</v>
      </c>
      <c r="MH214" s="5" cm="1">
        <f t="array" aca="1" ref="MH214" ca="1">INDEX(i.meatgrid,$Q214,MH$7)</f>
        <v>0</v>
      </c>
      <c r="MI214" s="5" cm="1">
        <f t="array" aca="1" ref="MI214" ca="1">INDEX(i.meatgrid,$Q214,MI$7)</f>
        <v>0</v>
      </c>
      <c r="MJ214" s="5" cm="1">
        <f t="array" aca="1" ref="MJ214" ca="1">INDEX(i.meatgrid,$Q214,MJ$7)</f>
        <v>1</v>
      </c>
      <c r="MK214" s="5" cm="1">
        <f t="array" aca="1" ref="MK214" ca="1">INDEX(i.meatgrid,$Q214,MK$7)</f>
        <v>1</v>
      </c>
      <c r="ML214" s="5" cm="1">
        <f t="array" aca="1" ref="ML214" ca="1">INDEX(i.meatgrid,$Q214,ML$7)</f>
        <v>1</v>
      </c>
      <c r="MM214" s="5">
        <f t="shared" si="1728"/>
        <v>1</v>
      </c>
      <c r="MN214" s="9"/>
      <c r="MO214" s="19" t="b">
        <f t="shared" ca="1" si="1729"/>
        <v>0</v>
      </c>
      <c r="MP214" s="19" t="b">
        <f t="shared" ca="1" si="1729"/>
        <v>0</v>
      </c>
      <c r="MQ214" s="19">
        <f t="shared" ca="1" si="1729"/>
        <v>1</v>
      </c>
      <c r="MR214" s="19">
        <f t="shared" ca="1" si="1729"/>
        <v>0.75</v>
      </c>
      <c r="MS214" s="19">
        <f t="shared" ca="1" si="1729"/>
        <v>0.75</v>
      </c>
      <c r="MT214" s="19">
        <f t="shared" ca="1" si="1729"/>
        <v>0.8</v>
      </c>
      <c r="MU214" s="19">
        <f t="shared" ca="1" si="1729"/>
        <v>0.82499999999999996</v>
      </c>
      <c r="MV214" s="19">
        <f t="shared" ca="1" si="1729"/>
        <v>0.875</v>
      </c>
      <c r="MW214" s="19">
        <f t="shared" ca="1" si="1729"/>
        <v>0.9</v>
      </c>
      <c r="MX214" s="19">
        <f t="shared" ca="1" si="1729"/>
        <v>1</v>
      </c>
      <c r="MY214" s="19">
        <f t="shared" ca="1" si="1729"/>
        <v>0.875</v>
      </c>
      <c r="MZ214" s="19" t="b">
        <f t="shared" ca="1" si="1729"/>
        <v>1</v>
      </c>
      <c r="NA214" s="19">
        <f t="shared" ca="1" si="1729"/>
        <v>74.989999999999995</v>
      </c>
      <c r="NB214" s="19" t="str">
        <f t="shared" ca="1" si="1729"/>
        <v>-</v>
      </c>
      <c r="NC214" s="19" t="str">
        <f t="shared" ca="1" si="1729"/>
        <v>-</v>
      </c>
      <c r="ND214" s="19" t="str">
        <f t="shared" ca="1" si="1729"/>
        <v>-</v>
      </c>
      <c r="NE214" s="19" t="str">
        <f t="shared" ca="1" si="1740"/>
        <v>-</v>
      </c>
      <c r="NF214" s="19" t="str">
        <f t="shared" ca="1" si="1740"/>
        <v>-</v>
      </c>
      <c r="NG214" s="19" t="str">
        <f t="shared" ca="1" si="1740"/>
        <v>-</v>
      </c>
      <c r="NH214" s="19" t="str">
        <f t="shared" ca="1" si="1740"/>
        <v>-</v>
      </c>
      <c r="NI214" s="19">
        <f t="shared" ca="1" si="1740"/>
        <v>36.99</v>
      </c>
      <c r="NJ214" s="19">
        <f t="shared" ca="1" si="1740"/>
        <v>36.99</v>
      </c>
      <c r="NK214" s="19" t="str">
        <f t="shared" ca="1" si="1740"/>
        <v>-</v>
      </c>
      <c r="NL214" s="19" t="str">
        <f t="shared" ca="1" si="1740"/>
        <v>-</v>
      </c>
      <c r="NM214" s="19" t="str">
        <f t="shared" ca="1" si="1740"/>
        <v>-</v>
      </c>
      <c r="NN214" s="19" t="str">
        <f t="shared" ca="1" si="1740"/>
        <v>-</v>
      </c>
      <c r="NO214" s="19" t="str">
        <f t="shared" ca="1" si="1740"/>
        <v>-</v>
      </c>
      <c r="NP214" s="19">
        <f t="shared" ca="1" si="1740"/>
        <v>49.99</v>
      </c>
      <c r="NQ214" s="19">
        <f t="shared" ca="1" si="1740"/>
        <v>49.99</v>
      </c>
      <c r="NR214" s="19">
        <f t="shared" ca="1" si="1740"/>
        <v>49.99</v>
      </c>
      <c r="NS214" s="19">
        <f t="shared" ca="1" si="1740"/>
        <v>49.99</v>
      </c>
      <c r="NT214" s="19">
        <f t="shared" ca="1" si="1740"/>
        <v>49.99</v>
      </c>
      <c r="NU214" s="19">
        <f t="shared" ca="1" si="1737"/>
        <v>49.99</v>
      </c>
      <c r="NV214" s="19">
        <f t="shared" ca="1" si="1737"/>
        <v>49.99</v>
      </c>
      <c r="NW214" s="19">
        <f t="shared" ca="1" si="1737"/>
        <v>49.99</v>
      </c>
      <c r="NX214" s="19">
        <f t="shared" ca="1" si="1738"/>
        <v>412.99</v>
      </c>
      <c r="NY214" s="19">
        <f t="shared" ca="1" si="1738"/>
        <v>412.99</v>
      </c>
      <c r="NZ214" s="19" t="str">
        <f t="shared" ca="1" si="1738"/>
        <v>-</v>
      </c>
      <c r="OA214" s="19" t="str">
        <f t="shared" ca="1" si="1738"/>
        <v>-</v>
      </c>
      <c r="OB214" s="19" t="str">
        <f t="shared" ca="1" si="1738"/>
        <v>-</v>
      </c>
      <c r="OC214" s="19" t="str">
        <f t="shared" ca="1" si="1738"/>
        <v>-</v>
      </c>
      <c r="OD214" s="19" t="str">
        <f t="shared" ca="1" si="1738"/>
        <v>-</v>
      </c>
      <c r="OE214" s="19">
        <f t="shared" ca="1" si="1738"/>
        <v>6.8900000000000006</v>
      </c>
      <c r="OF214" s="19">
        <f t="shared" ca="1" si="1738"/>
        <v>6.8900000000000006</v>
      </c>
      <c r="OG214" s="19">
        <f t="shared" ca="1" si="1738"/>
        <v>6.8900000000000006</v>
      </c>
      <c r="OH214" s="19">
        <f t="shared" ca="1" si="1738"/>
        <v>6.8900000000000006</v>
      </c>
      <c r="OI214" s="19">
        <f t="shared" ca="1" si="1738"/>
        <v>6.8900000000000006</v>
      </c>
      <c r="OJ214" s="19">
        <f t="shared" ca="1" si="1738"/>
        <v>6.8900000000000006</v>
      </c>
      <c r="OK214" s="19">
        <f t="shared" ca="1" si="1738"/>
        <v>6.8900000000000006</v>
      </c>
      <c r="OL214" s="19">
        <f t="shared" ca="1" si="1738"/>
        <v>6.8900000000000006</v>
      </c>
      <c r="OM214" s="19">
        <f t="shared" ca="1" si="1738"/>
        <v>346.99</v>
      </c>
      <c r="ON214" s="19">
        <f t="shared" ca="1" si="1739"/>
        <v>346.99</v>
      </c>
      <c r="OO214" s="19" t="str">
        <f t="shared" ca="1" si="1739"/>
        <v>-</v>
      </c>
      <c r="OP214" s="19" t="str">
        <f t="shared" ca="1" si="1739"/>
        <v>-</v>
      </c>
      <c r="OQ214" s="19" t="str">
        <f t="shared" ca="1" si="1739"/>
        <v>-</v>
      </c>
      <c r="OR214" s="19" t="str">
        <f t="shared" ca="1" si="1739"/>
        <v>-</v>
      </c>
      <c r="OS214" s="19" t="str">
        <f t="shared" ca="1" si="1739"/>
        <v>-</v>
      </c>
      <c r="OT214" s="19">
        <f t="shared" ca="1" si="1739"/>
        <v>0</v>
      </c>
      <c r="OU214" s="24">
        <v>0</v>
      </c>
    </row>
    <row r="215" spans="1:411" outlineLevel="1">
      <c r="A215" s="21">
        <f t="shared" si="158"/>
        <v>210</v>
      </c>
      <c r="B215" s="21">
        <f t="shared" si="1731"/>
        <v>19</v>
      </c>
      <c r="C215">
        <v>112</v>
      </c>
      <c r="D215" s="144" t="str">
        <f t="shared" ca="1" si="1675"/>
        <v>GSM</v>
      </c>
      <c r="E215" t="b">
        <v>0</v>
      </c>
      <c r="F215" t="b">
        <v>0</v>
      </c>
      <c r="G215" t="b">
        <f t="shared" si="1742"/>
        <v>0</v>
      </c>
      <c r="H215" s="237">
        <f t="shared" ca="1" si="1733"/>
        <v>2</v>
      </c>
      <c r="I215" s="237">
        <f t="shared" ca="1" si="1733"/>
        <v>1</v>
      </c>
      <c r="J215" s="237" t="str">
        <f t="shared" ca="1" si="1733"/>
        <v/>
      </c>
      <c r="K215" s="237">
        <f t="shared" ca="1" si="1733"/>
        <v>2</v>
      </c>
      <c r="L215" s="237">
        <f t="shared" ca="1" si="1733"/>
        <v>2</v>
      </c>
      <c r="M215" s="237">
        <f t="shared" ca="1" si="1733"/>
        <v>2</v>
      </c>
      <c r="N215" s="237">
        <f t="shared" ca="1" si="1733"/>
        <v>3</v>
      </c>
      <c r="O215" s="237">
        <f t="shared" ca="1" si="1734"/>
        <v>1</v>
      </c>
      <c r="P215" s="237">
        <f t="shared" ca="1" si="1734"/>
        <v>1</v>
      </c>
      <c r="Q215" s="237">
        <f t="shared" ca="1" si="1734"/>
        <v>3</v>
      </c>
      <c r="R215" s="29">
        <v>1</v>
      </c>
      <c r="S215" s="29">
        <v>2</v>
      </c>
      <c r="T215" s="29">
        <v>1</v>
      </c>
      <c r="U215" s="218"/>
      <c r="V215" s="218"/>
      <c r="W215" s="182">
        <f t="array" ref="W215">MAX(W$22,MOD(W209+1*AND(R215:$V215=R$22:$V$22),W$23+1))</f>
        <v>0</v>
      </c>
      <c r="X215" s="218"/>
      <c r="Y215" s="218"/>
      <c r="Z215" s="218"/>
      <c r="AA215" s="218"/>
      <c r="AB215" s="218"/>
      <c r="AC215" s="218"/>
      <c r="AD215" s="218"/>
      <c r="AE215" s="218"/>
      <c r="AF215" s="144">
        <f ca="1">INDEX(CHOOSE($N215,DataAutumn!i.AdultDrys,DataWinter!i.AdultDrys,DataSpring!i.AdultDrys),1,$M215)</f>
        <v>3</v>
      </c>
      <c r="AG215" s="5">
        <f t="shared" ca="1" si="1676"/>
        <v>2</v>
      </c>
      <c r="AH215" s="5">
        <f t="shared" ca="1" si="1676"/>
        <v>0</v>
      </c>
      <c r="AI215" s="5">
        <f t="shared" ca="1" si="1677"/>
        <v>1</v>
      </c>
      <c r="AJ215" s="218"/>
      <c r="AK215" s="218"/>
      <c r="AL215" s="366" t="str">
        <f ca="1">TEXT(LEFT(OFFSET(AL215,-1,0),5)+1,"00000")&amp;MID(OFFSET(AL215,-1,0),6,FIND(" ",OFFSET(AL215,-1,0),7)-5)
&amp; $D215           &amp; " Day"&amp;INDEX(i.DOY,$N215,1)              &amp; IF($IG215=0," FWM","")&amp;IF($IG215=1," MWM","")&amp;IF($IG215=5," Mat","")&amp;IF($IH215=TRUE,"&amp;BBT","    ")
&amp;INDEX(DataMaster!$B$98:$B$105,$Q215,0)    &amp;IF(JQ215," SR"&amp;JR215,"")&amp; " WP"&amp;TEXT($MC215*100,"000p")           &amp; " MP"&amp;TEXT($MD215*100,"000p")           &amp; " GP"&amp;TEXT($MM215*100,"000p")
&amp; " (F"&amp;3+COUNTIF($CV215:$CY215,TRUE)&amp;3&amp;"N"&amp;$DM215&amp;$DN215&amp;")"</f>
        <v>00008 DSP_ashley_lw GSM Day204 MWM    No export WP100p MP075p GP100p (F33N11)</v>
      </c>
      <c r="AM215" s="9" t="str">
        <f ca="1">IF(COUNTIF(AL$5:AL215,AL215)=1,"-","Dup")</f>
        <v>-</v>
      </c>
      <c r="AN215" s="9"/>
      <c r="AO215" s="12" t="b">
        <v>0</v>
      </c>
      <c r="AP215" s="12" t="b">
        <v>0</v>
      </c>
      <c r="AQ215" s="12" t="b">
        <v>1</v>
      </c>
      <c r="AR215" s="12" t="b">
        <v>1</v>
      </c>
      <c r="AS215" s="12" t="b">
        <v>0</v>
      </c>
      <c r="AT215" s="12" t="b">
        <v>1</v>
      </c>
      <c r="AU215" s="12" t="b">
        <v>1</v>
      </c>
      <c r="AV215" s="12" t="b">
        <v>1</v>
      </c>
      <c r="AW215" s="9"/>
      <c r="AX215" s="5" t="b">
        <f t="shared" ca="1" si="1678"/>
        <v>0</v>
      </c>
      <c r="AY215" s="5" t="str">
        <f t="shared" ca="1" si="1678"/>
        <v>-</v>
      </c>
      <c r="AZ215" s="5" t="b">
        <f t="shared" ca="1" si="1678"/>
        <v>0</v>
      </c>
      <c r="BA215" s="5" t="b">
        <f t="shared" ca="1" si="1678"/>
        <v>1</v>
      </c>
      <c r="BB215" s="5" t="b">
        <f t="shared" ca="1" si="1678"/>
        <v>1</v>
      </c>
      <c r="BC215" s="144">
        <f t="shared" ca="1" si="1678"/>
        <v>0</v>
      </c>
      <c r="BD215" s="19" t="b">
        <f t="shared" ca="1" si="1679"/>
        <v>1</v>
      </c>
      <c r="BE215" s="9"/>
      <c r="BF215" s="5" t="str">
        <f t="shared" ca="1" si="1680"/>
        <v>-</v>
      </c>
      <c r="BG215" s="19" t="str">
        <f t="shared" ca="1" si="1681"/>
        <v>-</v>
      </c>
      <c r="BH215" s="19" t="str">
        <f t="shared" ca="1" si="1681"/>
        <v>-</v>
      </c>
      <c r="BI215" s="19" t="str">
        <f t="shared" ca="1" si="1681"/>
        <v>-</v>
      </c>
      <c r="BJ215" s="5" t="str">
        <f t="shared" ca="1" si="1682"/>
        <v>-</v>
      </c>
      <c r="BK215" s="19" t="str">
        <f t="shared" ca="1" si="1683"/>
        <v>-</v>
      </c>
      <c r="BL215" s="5" t="str">
        <f t="shared" ca="1" si="1684"/>
        <v>-</v>
      </c>
      <c r="BM215" s="19" t="str">
        <f t="shared" ca="1" si="1685"/>
        <v>-</v>
      </c>
      <c r="BN215" s="19" t="str">
        <f t="shared" ca="1" si="1685"/>
        <v>-</v>
      </c>
      <c r="BO215" s="19" t="str">
        <f t="shared" ca="1" si="1685"/>
        <v>-</v>
      </c>
      <c r="BP215" s="5" t="str">
        <f t="shared" ca="1" si="1686"/>
        <v>-</v>
      </c>
      <c r="BQ215" s="9"/>
      <c r="BR215" s="5" t="b">
        <f t="shared" ca="1" si="1687"/>
        <v>0</v>
      </c>
      <c r="BS215" s="5" t="str">
        <f t="shared" ca="1" si="1688"/>
        <v>-</v>
      </c>
      <c r="BT215" s="5" t="str">
        <f t="shared" ca="1" si="1689"/>
        <v>-</v>
      </c>
      <c r="BU215" s="5" t="str">
        <f t="shared" ca="1" si="1689"/>
        <v>-</v>
      </c>
      <c r="BV215" s="5" t="str">
        <f t="shared" ca="1" si="1689"/>
        <v>-</v>
      </c>
      <c r="BW215" s="5" t="str">
        <f t="shared" ca="1" si="1689"/>
        <v>-</v>
      </c>
      <c r="BX215" s="5" t="str">
        <f t="shared" ca="1" si="1689"/>
        <v>-</v>
      </c>
      <c r="BY215" s="5" t="str">
        <f t="shared" ca="1" si="1689"/>
        <v>-</v>
      </c>
      <c r="BZ215" s="5" t="str">
        <f t="shared" ca="1" si="1689"/>
        <v>-</v>
      </c>
      <c r="CA215" s="5" t="str">
        <f t="shared" ca="1" si="1689"/>
        <v>-</v>
      </c>
      <c r="CB215" s="9"/>
      <c r="CC215" s="237" t="b">
        <f t="shared" ca="1" si="1735"/>
        <v>1</v>
      </c>
      <c r="CD215" s="237" t="b">
        <f t="shared" ca="1" si="1735"/>
        <v>1</v>
      </c>
      <c r="CE215" s="237" t="b">
        <f t="shared" ca="1" si="1735"/>
        <v>1</v>
      </c>
      <c r="CF215" s="12">
        <v>203</v>
      </c>
      <c r="CG215" s="144" t="b">
        <f t="shared" ca="1" si="1743"/>
        <v>0</v>
      </c>
      <c r="CH215" s="12" t="s">
        <v>34</v>
      </c>
      <c r="CI215" s="19" t="str">
        <f t="shared" ca="1" si="1690"/>
        <v>-</v>
      </c>
      <c r="CJ215" s="19" t="str">
        <f t="shared" ca="1" si="1690"/>
        <v>-</v>
      </c>
      <c r="CK215" s="19" t="str">
        <f t="shared" ca="1" si="1690"/>
        <v>-</v>
      </c>
      <c r="CL215" s="19">
        <f t="shared" ca="1" si="1690"/>
        <v>1</v>
      </c>
      <c r="CM215" s="19">
        <f t="shared" ca="1" si="1690"/>
        <v>1</v>
      </c>
      <c r="CN215" s="9"/>
      <c r="CO215" s="444">
        <f t="shared" ca="1" si="1691"/>
        <v>652</v>
      </c>
      <c r="CP215" s="444">
        <f t="shared" ca="1" si="1691"/>
        <v>686</v>
      </c>
      <c r="CQ215" s="444">
        <f t="shared" ca="1" si="1691"/>
        <v>721</v>
      </c>
      <c r="CR215" s="152">
        <f t="shared" ca="1" si="1692"/>
        <v>378</v>
      </c>
      <c r="CS215" s="152">
        <f t="shared" ca="1" si="1692"/>
        <v>413</v>
      </c>
      <c r="CT215" s="152">
        <f t="shared" ca="1" si="1692"/>
        <v>448</v>
      </c>
      <c r="CU215" s="19" t="str">
        <f t="shared" ca="1" si="1693"/>
        <v>-</v>
      </c>
      <c r="CV215" s="19" t="str">
        <f t="shared" ca="1" si="1693"/>
        <v>-</v>
      </c>
      <c r="CW215" s="19" t="str">
        <f t="shared" ca="1" si="1693"/>
        <v>-</v>
      </c>
      <c r="CX215" s="19" t="str">
        <f t="shared" ca="1" si="1693"/>
        <v>-</v>
      </c>
      <c r="CY215" s="19" t="str">
        <f t="shared" ca="1" si="1693"/>
        <v>-</v>
      </c>
      <c r="CZ215" s="19" t="b">
        <f t="shared" ca="1" si="1693"/>
        <v>1</v>
      </c>
      <c r="DA215" s="19">
        <f t="shared" ca="1" si="1693"/>
        <v>0</v>
      </c>
      <c r="DB215" s="19">
        <f t="shared" ca="1" si="1693"/>
        <v>0</v>
      </c>
      <c r="DC215" s="19">
        <f t="shared" ca="1" si="1693"/>
        <v>0</v>
      </c>
      <c r="DD215" s="19">
        <f t="shared" ca="1" si="1693"/>
        <v>0</v>
      </c>
      <c r="DE215" s="19">
        <f t="shared" ca="1" si="1693"/>
        <v>0</v>
      </c>
      <c r="DF215" s="19">
        <f t="shared" ca="1" si="1693"/>
        <v>0</v>
      </c>
      <c r="DG215" s="19">
        <f t="shared" ca="1" si="1693"/>
        <v>0</v>
      </c>
      <c r="DH215" s="19">
        <f t="shared" ca="1" si="1693"/>
        <v>0</v>
      </c>
      <c r="DI215" s="19">
        <f t="shared" ca="1" si="1693"/>
        <v>0</v>
      </c>
      <c r="DJ215" s="19">
        <f t="shared" ca="1" si="1693"/>
        <v>0</v>
      </c>
      <c r="DK215" s="19">
        <f t="shared" ca="1" si="1745"/>
        <v>0</v>
      </c>
      <c r="DL215" s="19">
        <f t="shared" ca="1" si="1745"/>
        <v>0</v>
      </c>
      <c r="DM215" s="19">
        <f t="shared" ca="1" si="1745"/>
        <v>1</v>
      </c>
      <c r="DN215" s="19">
        <f t="shared" ca="1" si="1745"/>
        <v>1</v>
      </c>
      <c r="DO215" s="19">
        <f t="shared" ca="1" si="1745"/>
        <v>0</v>
      </c>
      <c r="DP215" s="19" t="str">
        <f t="shared" ca="1" si="1745"/>
        <v>-</v>
      </c>
      <c r="DQ215" s="19" t="str">
        <f t="shared" ca="1" si="1745"/>
        <v>-</v>
      </c>
      <c r="DR215" s="19" t="str">
        <f t="shared" ca="1" si="1745"/>
        <v>-</v>
      </c>
      <c r="DS215" s="19" t="str">
        <f t="shared" ca="1" si="1745"/>
        <v>-</v>
      </c>
      <c r="DT215" s="19" t="str">
        <f t="shared" ca="1" si="1745"/>
        <v>-</v>
      </c>
      <c r="DU215" s="19">
        <f t="shared" ca="1" si="1745"/>
        <v>0</v>
      </c>
      <c r="DV215" s="19" t="str">
        <f t="shared" ca="1" si="1745"/>
        <v>-</v>
      </c>
      <c r="DW215" s="19" t="str">
        <f t="shared" ca="1" si="1745"/>
        <v>-</v>
      </c>
      <c r="DX215" s="19" t="str">
        <f t="shared" ca="1" si="1745"/>
        <v>-</v>
      </c>
      <c r="DY215" s="19" t="str">
        <f t="shared" ca="1" si="1745"/>
        <v>-</v>
      </c>
      <c r="DZ215" s="19" t="str">
        <f t="shared" ca="1" si="1745"/>
        <v>-</v>
      </c>
      <c r="EA215" s="19" t="str">
        <f t="shared" ca="1" si="1745"/>
        <v>-</v>
      </c>
      <c r="EB215" s="19" t="str">
        <f t="shared" ca="1" si="1745"/>
        <v>-</v>
      </c>
      <c r="EC215" s="19" t="str">
        <f t="shared" ca="1" si="1745"/>
        <v>-</v>
      </c>
      <c r="ED215" s="19">
        <f t="shared" ca="1" si="1745"/>
        <v>0</v>
      </c>
      <c r="EE215" s="444">
        <f t="shared" ca="1" si="1695"/>
        <v>0</v>
      </c>
      <c r="EF215" s="444">
        <f t="shared" ca="1" si="1695"/>
        <v>0</v>
      </c>
      <c r="EG215" s="124">
        <f t="shared" ca="1" si="1696"/>
        <v>0</v>
      </c>
      <c r="EH215" s="124">
        <f t="shared" ca="1" si="1696"/>
        <v>0</v>
      </c>
      <c r="EI215" s="124">
        <f t="shared" ca="1" si="1696"/>
        <v>0</v>
      </c>
      <c r="EJ215" s="124">
        <f t="shared" ca="1" si="1696"/>
        <v>0</v>
      </c>
      <c r="EK215" s="124">
        <f t="shared" ca="1" si="1696"/>
        <v>0</v>
      </c>
      <c r="EL215" s="124">
        <f t="shared" ca="1" si="1696"/>
        <v>0</v>
      </c>
      <c r="EM215" s="124">
        <f t="shared" ca="1" si="1696"/>
        <v>0</v>
      </c>
      <c r="EN215" s="124">
        <f t="shared" ca="1" si="1696"/>
        <v>0</v>
      </c>
      <c r="EO215" s="124">
        <f t="shared" ca="1" si="1696"/>
        <v>0</v>
      </c>
      <c r="EP215" s="124">
        <f t="shared" ca="1" si="1696"/>
        <v>0</v>
      </c>
      <c r="EQ215" s="124">
        <f t="shared" ca="1" si="1696"/>
        <v>0</v>
      </c>
      <c r="ER215" s="124">
        <f t="shared" ca="1" si="1696"/>
        <v>0</v>
      </c>
      <c r="ES215" s="124">
        <f t="shared" ca="1" si="1696"/>
        <v>0</v>
      </c>
      <c r="ET215" s="124">
        <f t="shared" ca="1" si="1696"/>
        <v>0</v>
      </c>
      <c r="EU215" s="124">
        <f t="shared" ca="1" si="1696"/>
        <v>0</v>
      </c>
      <c r="EV215" s="124">
        <f t="shared" ca="1" si="1696"/>
        <v>0</v>
      </c>
      <c r="EW215" s="124">
        <f t="shared" ca="1" si="1697"/>
        <v>0</v>
      </c>
      <c r="EX215" s="124">
        <f t="shared" ca="1" si="1697"/>
        <v>0</v>
      </c>
      <c r="EY215" s="554">
        <f t="shared" ca="1" si="1698"/>
        <v>0</v>
      </c>
      <c r="EZ215" s="554">
        <f t="shared" ca="1" si="1698"/>
        <v>0</v>
      </c>
      <c r="FA215" s="554">
        <f t="shared" ca="1" si="1698"/>
        <v>0</v>
      </c>
      <c r="FB215" s="125">
        <f t="shared" ca="1" si="1698"/>
        <v>0</v>
      </c>
      <c r="FC215" s="125">
        <f t="shared" ca="1" si="1698"/>
        <v>0</v>
      </c>
      <c r="FD215" s="125">
        <f t="shared" ca="1" si="1698"/>
        <v>0</v>
      </c>
      <c r="FE215" s="125">
        <f t="shared" ca="1" si="1698"/>
        <v>0</v>
      </c>
      <c r="FF215" s="125">
        <f t="shared" ca="1" si="1698"/>
        <v>0</v>
      </c>
      <c r="FG215" s="125">
        <f t="shared" ca="1" si="1698"/>
        <v>0</v>
      </c>
      <c r="FH215" s="125">
        <f t="shared" ca="1" si="1698"/>
        <v>0</v>
      </c>
      <c r="FI215" s="125">
        <f t="shared" ca="1" si="1698"/>
        <v>0</v>
      </c>
      <c r="FJ215" s="125">
        <f t="shared" ca="1" si="1698"/>
        <v>0</v>
      </c>
      <c r="FK215" s="125">
        <f t="shared" ca="1" si="1698"/>
        <v>0</v>
      </c>
      <c r="FL215" s="125">
        <f t="shared" ca="1" si="1698"/>
        <v>0</v>
      </c>
      <c r="FM215" s="125">
        <f t="shared" ca="1" si="1698"/>
        <v>0</v>
      </c>
      <c r="FN215" s="125">
        <f t="shared" ca="1" si="1698"/>
        <v>0</v>
      </c>
      <c r="FO215" s="124">
        <f t="shared" ca="1" si="1699"/>
        <v>0</v>
      </c>
      <c r="FP215" s="124">
        <f t="shared" ca="1" si="1699"/>
        <v>0</v>
      </c>
      <c r="FQ215" s="124">
        <f t="shared" ca="1" si="1699"/>
        <v>0</v>
      </c>
      <c r="FR215" s="124">
        <f t="shared" ca="1" si="1699"/>
        <v>0</v>
      </c>
      <c r="FS215" s="124">
        <f t="shared" ca="1" si="1699"/>
        <v>0</v>
      </c>
      <c r="FT215" s="124">
        <f t="shared" ca="1" si="1699"/>
        <v>0</v>
      </c>
      <c r="FU215" s="124">
        <f t="shared" ca="1" si="1699"/>
        <v>0</v>
      </c>
      <c r="FV215" s="124">
        <f t="shared" ca="1" si="1699"/>
        <v>0</v>
      </c>
      <c r="FW215" s="124">
        <f t="shared" ca="1" si="1699"/>
        <v>0</v>
      </c>
      <c r="FX215" s="124">
        <f t="shared" ca="1" si="1699"/>
        <v>0</v>
      </c>
      <c r="FY215" s="124">
        <f t="shared" ca="1" si="1699"/>
        <v>0</v>
      </c>
      <c r="FZ215" s="124">
        <f t="shared" ca="1" si="1699"/>
        <v>0</v>
      </c>
      <c r="GA215" s="124">
        <f t="shared" ca="1" si="1699"/>
        <v>0</v>
      </c>
      <c r="GB215" s="124">
        <f t="shared" ca="1" si="1699"/>
        <v>0</v>
      </c>
      <c r="GC215" s="124">
        <f t="shared" ca="1" si="1699"/>
        <v>0</v>
      </c>
      <c r="GD215" s="124">
        <f t="shared" ca="1" si="1699"/>
        <v>0</v>
      </c>
      <c r="GE215" s="124">
        <f t="shared" ca="1" si="1700"/>
        <v>0</v>
      </c>
      <c r="GF215" s="124">
        <f t="shared" ca="1" si="1700"/>
        <v>0</v>
      </c>
      <c r="GG215" s="554">
        <f t="shared" ca="1" si="1701"/>
        <v>0</v>
      </c>
      <c r="GH215" s="554">
        <f t="shared" ca="1" si="1701"/>
        <v>0</v>
      </c>
      <c r="GI215" s="554">
        <f t="shared" ca="1" si="1701"/>
        <v>0</v>
      </c>
      <c r="GJ215" s="125">
        <f t="shared" ca="1" si="1702"/>
        <v>0</v>
      </c>
      <c r="GK215" s="125">
        <f t="shared" ca="1" si="1702"/>
        <v>0</v>
      </c>
      <c r="GL215" s="125">
        <f t="shared" ca="1" si="1702"/>
        <v>0</v>
      </c>
      <c r="GM215" s="125">
        <f t="shared" ca="1" si="1702"/>
        <v>0</v>
      </c>
      <c r="GN215" s="125">
        <f t="shared" ca="1" si="1702"/>
        <v>0</v>
      </c>
      <c r="GO215" s="125">
        <f t="shared" ca="1" si="1702"/>
        <v>0</v>
      </c>
      <c r="GP215" s="125">
        <f t="shared" ca="1" si="1702"/>
        <v>0</v>
      </c>
      <c r="GQ215" s="125">
        <f t="shared" ca="1" si="1702"/>
        <v>0</v>
      </c>
      <c r="GR215" s="125">
        <f t="shared" ca="1" si="1702"/>
        <v>0</v>
      </c>
      <c r="GS215" s="125">
        <f t="shared" ca="1" si="1702"/>
        <v>0</v>
      </c>
      <c r="GT215" s="125">
        <f t="shared" ca="1" si="1702"/>
        <v>0</v>
      </c>
      <c r="GU215" s="125">
        <f t="shared" ca="1" si="1702"/>
        <v>0</v>
      </c>
      <c r="GV215" s="125">
        <f t="shared" ca="1" si="1702"/>
        <v>0</v>
      </c>
      <c r="GW215" s="124">
        <f t="shared" ca="1" si="1703"/>
        <v>0</v>
      </c>
      <c r="GX215" s="124">
        <f t="shared" ca="1" si="1703"/>
        <v>0</v>
      </c>
      <c r="GY215" s="124">
        <f t="shared" ca="1" si="1703"/>
        <v>0</v>
      </c>
      <c r="GZ215" s="124">
        <f t="shared" ca="1" si="1703"/>
        <v>0</v>
      </c>
      <c r="HA215" s="124">
        <f t="shared" ca="1" si="1703"/>
        <v>0</v>
      </c>
      <c r="HB215" s="124">
        <f t="shared" ca="1" si="1703"/>
        <v>0</v>
      </c>
      <c r="HC215" s="124">
        <f t="shared" ca="1" si="1703"/>
        <v>0</v>
      </c>
      <c r="HD215" s="124">
        <f t="shared" ca="1" si="1703"/>
        <v>0</v>
      </c>
      <c r="HE215" s="124">
        <f t="shared" ca="1" si="1703"/>
        <v>0</v>
      </c>
      <c r="HF215" s="124">
        <f t="shared" ca="1" si="1703"/>
        <v>0</v>
      </c>
      <c r="HG215" s="124">
        <f t="shared" ca="1" si="1703"/>
        <v>0</v>
      </c>
      <c r="HH215" s="124">
        <f t="shared" ca="1" si="1703"/>
        <v>0</v>
      </c>
      <c r="HI215" s="124">
        <f t="shared" ca="1" si="1703"/>
        <v>0</v>
      </c>
      <c r="HJ215" s="124">
        <f t="shared" ca="1" si="1703"/>
        <v>0</v>
      </c>
      <c r="HK215" s="124">
        <f t="shared" ca="1" si="1703"/>
        <v>0</v>
      </c>
      <c r="HL215" s="124">
        <f t="shared" ca="1" si="1703"/>
        <v>0</v>
      </c>
      <c r="HM215" s="124">
        <f t="shared" ca="1" si="1704"/>
        <v>0</v>
      </c>
      <c r="HN215" s="124">
        <f t="shared" ca="1" si="1704"/>
        <v>0</v>
      </c>
      <c r="HO215" s="554">
        <f t="shared" ca="1" si="1705"/>
        <v>0</v>
      </c>
      <c r="HP215" s="554">
        <f t="shared" ca="1" si="1705"/>
        <v>0</v>
      </c>
      <c r="HQ215" s="554">
        <f t="shared" ca="1" si="1705"/>
        <v>0</v>
      </c>
      <c r="HR215" s="125">
        <f t="shared" ca="1" si="1706"/>
        <v>0</v>
      </c>
      <c r="HS215" s="125">
        <f t="shared" ca="1" si="1706"/>
        <v>0</v>
      </c>
      <c r="HT215" s="125">
        <f t="shared" ca="1" si="1706"/>
        <v>0</v>
      </c>
      <c r="HU215" s="125">
        <f t="shared" ca="1" si="1706"/>
        <v>0</v>
      </c>
      <c r="HV215" s="125">
        <f t="shared" ca="1" si="1706"/>
        <v>0</v>
      </c>
      <c r="HW215" s="125">
        <f t="shared" ca="1" si="1706"/>
        <v>0</v>
      </c>
      <c r="HX215" s="125">
        <f t="shared" ca="1" si="1706"/>
        <v>0</v>
      </c>
      <c r="HY215" s="125">
        <f t="shared" ca="1" si="1706"/>
        <v>0</v>
      </c>
      <c r="HZ215" s="125">
        <f t="shared" ca="1" si="1706"/>
        <v>0</v>
      </c>
      <c r="IA215" s="125">
        <f t="shared" ca="1" si="1706"/>
        <v>0</v>
      </c>
      <c r="IB215" s="125">
        <f t="shared" ca="1" si="1706"/>
        <v>0</v>
      </c>
      <c r="IC215" s="125">
        <f t="shared" ca="1" si="1706"/>
        <v>0</v>
      </c>
      <c r="ID215" s="125">
        <f t="shared" ca="1" si="1706"/>
        <v>0</v>
      </c>
      <c r="IE215" s="5">
        <f t="shared" ca="1" si="1707"/>
        <v>67</v>
      </c>
      <c r="IF215" s="9"/>
      <c r="IG215" s="5">
        <f t="shared" ca="1" si="1708"/>
        <v>1</v>
      </c>
      <c r="IH215" s="5" t="b">
        <f t="shared" ca="1" si="1708"/>
        <v>0</v>
      </c>
      <c r="II215" s="19">
        <f t="shared" ca="1" si="1709"/>
        <v>0</v>
      </c>
      <c r="IJ215" s="5">
        <f t="shared" ca="1" si="1708"/>
        <v>55</v>
      </c>
      <c r="IK215" s="5" cm="1">
        <f t="array" ref="IK215">INDEX(i.pi_yatf,$X215+1,IK$7)</f>
        <v>1</v>
      </c>
      <c r="IL215" s="19">
        <f t="shared" ca="1" si="1741"/>
        <v>0</v>
      </c>
      <c r="IM215" s="19">
        <f t="shared" ca="1" si="1741"/>
        <v>0</v>
      </c>
      <c r="IN215" s="19">
        <f t="shared" ca="1" si="1741"/>
        <v>0</v>
      </c>
      <c r="IO215" s="19">
        <f t="shared" ca="1" si="1741"/>
        <v>0</v>
      </c>
      <c r="IP215" s="19">
        <f t="shared" ca="1" si="1741"/>
        <v>0</v>
      </c>
      <c r="IQ215" s="19">
        <f t="shared" ca="1" si="1741"/>
        <v>0</v>
      </c>
      <c r="IR215" s="19">
        <f t="shared" ca="1" si="1741"/>
        <v>0</v>
      </c>
      <c r="IS215" s="19">
        <f t="shared" ca="1" si="1741"/>
        <v>0</v>
      </c>
      <c r="IT215" s="19">
        <f t="shared" ca="1" si="1741"/>
        <v>0</v>
      </c>
      <c r="IU215" s="19">
        <f t="shared" ca="1" si="1741"/>
        <v>0</v>
      </c>
      <c r="IV215" s="19">
        <f t="shared" ca="1" si="1741"/>
        <v>0</v>
      </c>
      <c r="IW215" s="19">
        <f t="shared" ca="1" si="1741"/>
        <v>0</v>
      </c>
      <c r="IX215" s="19">
        <f t="shared" ca="1" si="1741"/>
        <v>0</v>
      </c>
      <c r="IY215" s="19">
        <f t="shared" ca="1" si="1741"/>
        <v>0</v>
      </c>
      <c r="IZ215" s="19">
        <f t="shared" ca="1" si="1741"/>
        <v>0</v>
      </c>
      <c r="JA215" s="19">
        <f t="shared" ca="1" si="1741"/>
        <v>0</v>
      </c>
      <c r="JB215" s="19">
        <f t="shared" ca="1" si="1741"/>
        <v>0</v>
      </c>
      <c r="JC215" s="19">
        <f t="shared" ca="1" si="1741"/>
        <v>0</v>
      </c>
      <c r="JD215" s="19">
        <f t="shared" ca="1" si="1741"/>
        <v>0</v>
      </c>
      <c r="JE215" s="19">
        <f t="shared" ca="1" si="1741"/>
        <v>0</v>
      </c>
      <c r="JF215" s="19">
        <f t="shared" ca="1" si="1741"/>
        <v>0</v>
      </c>
      <c r="JG215" s="5">
        <f t="shared" ca="1" si="1711"/>
        <v>1.2500000000000001E-2</v>
      </c>
      <c r="JH215" s="567">
        <f t="shared" ca="1" si="1711"/>
        <v>0</v>
      </c>
      <c r="JI215" s="5">
        <f t="shared" ca="1" si="1711"/>
        <v>6.25E-2</v>
      </c>
      <c r="JJ215" s="5">
        <f t="shared" ca="1" si="1711"/>
        <v>6.25E-2</v>
      </c>
      <c r="JK215" s="5">
        <f t="shared" ca="1" si="1711"/>
        <v>6.25E-2</v>
      </c>
      <c r="JL215" s="19">
        <f t="shared" ca="1" si="1741"/>
        <v>1</v>
      </c>
      <c r="JM215" s="19">
        <f t="shared" ca="1" si="1741"/>
        <v>0</v>
      </c>
      <c r="JN215" s="19">
        <f t="shared" ca="1" si="1741"/>
        <v>1</v>
      </c>
      <c r="JO215" s="9"/>
      <c r="JP215" s="5" t="b">
        <f t="shared" ca="1" si="1712"/>
        <v>0</v>
      </c>
      <c r="JQ215" s="477" t="b">
        <v>0</v>
      </c>
      <c r="JR215" s="477">
        <v>12</v>
      </c>
      <c r="JS215" s="5" t="b">
        <f t="shared" ca="1" si="1713"/>
        <v>0</v>
      </c>
      <c r="JT215" s="5" t="b">
        <f t="shared" ca="1" si="1713"/>
        <v>0</v>
      </c>
      <c r="JU215" s="5" t="b">
        <f t="shared" ca="1" si="1713"/>
        <v>1</v>
      </c>
      <c r="JV215" s="144">
        <f t="shared" ca="1" si="1714"/>
        <v>1</v>
      </c>
      <c r="JW215" s="144">
        <f t="shared" ca="1" si="1714"/>
        <v>1</v>
      </c>
      <c r="JX215" s="5" t="b">
        <f t="shared" ca="1" si="1715"/>
        <v>0</v>
      </c>
      <c r="JY215" s="5" t="b">
        <f t="shared" ca="1" si="1715"/>
        <v>1</v>
      </c>
      <c r="JZ215" s="5" t="b">
        <f t="shared" ca="1" si="1715"/>
        <v>1</v>
      </c>
      <c r="KA215" s="5" t="b">
        <f t="shared" ca="1" si="1715"/>
        <v>0</v>
      </c>
      <c r="KB215" s="5">
        <f t="shared" ca="1" si="1716"/>
        <v>1</v>
      </c>
      <c r="KC215" s="5">
        <f t="shared" ca="1" si="1716"/>
        <v>0</v>
      </c>
      <c r="KD215" s="5" t="b">
        <f t="shared" ca="1" si="1717"/>
        <v>0</v>
      </c>
      <c r="KE215" s="5" t="str" cm="1">
        <f t="array" aca="1" ref="KE215" ca="1">IF(OR(KF215:KM215&lt;&gt;"-"),TRUE,"-")</f>
        <v>-</v>
      </c>
      <c r="KF215" s="19" t="str">
        <f t="shared" ca="1" si="1718"/>
        <v>-</v>
      </c>
      <c r="KG215" s="19" t="str">
        <f t="shared" ca="1" si="1718"/>
        <v>-</v>
      </c>
      <c r="KH215" s="19" t="str">
        <f t="shared" ca="1" si="1718"/>
        <v>-</v>
      </c>
      <c r="KI215" s="19" t="str">
        <f t="shared" ca="1" si="1718"/>
        <v>-</v>
      </c>
      <c r="KJ215" s="19" t="str">
        <f t="shared" ca="1" si="1718"/>
        <v>-</v>
      </c>
      <c r="KK215" s="19" t="str">
        <f t="shared" ca="1" si="1718"/>
        <v>-</v>
      </c>
      <c r="KL215" s="19" t="str">
        <f t="shared" ca="1" si="1718"/>
        <v>-</v>
      </c>
      <c r="KM215" s="19" t="str">
        <f t="shared" ca="1" si="1718"/>
        <v>-</v>
      </c>
      <c r="KN215" s="5" t="b">
        <f t="array" aca="1" ref="KN215" ca="1">IF(OR(KO215:KU215&lt;&gt;"-"),TRUE,"-")</f>
        <v>1</v>
      </c>
      <c r="KO215" s="19">
        <f t="shared" ca="1" si="1719"/>
        <v>0</v>
      </c>
      <c r="KP215" s="19" t="str">
        <f t="shared" ca="1" si="1719"/>
        <v>-</v>
      </c>
      <c r="KQ215" s="19">
        <f t="shared" ca="1" si="1719"/>
        <v>999999</v>
      </c>
      <c r="KR215" s="19">
        <f t="shared" ca="1" si="1719"/>
        <v>999999</v>
      </c>
      <c r="KS215" s="19">
        <f t="shared" ca="1" si="1719"/>
        <v>999999</v>
      </c>
      <c r="KT215" s="19">
        <f t="shared" ca="1" si="1719"/>
        <v>999999</v>
      </c>
      <c r="KU215" s="19">
        <f t="shared" ca="1" si="1719"/>
        <v>999999</v>
      </c>
      <c r="KV215" s="19" t="str">
        <f t="shared" ca="1" si="1719"/>
        <v>-</v>
      </c>
      <c r="KW215" s="19" t="str">
        <f t="shared" ca="1" si="1719"/>
        <v>-</v>
      </c>
      <c r="KX215" s="19" t="str">
        <f t="shared" ca="1" si="1719"/>
        <v>-</v>
      </c>
      <c r="KY215" s="19" t="b">
        <f t="shared" ca="1" si="1720"/>
        <v>1</v>
      </c>
      <c r="KZ215" s="19">
        <f t="shared" ca="1" si="1720"/>
        <v>0</v>
      </c>
      <c r="LA215" s="5" t="str">
        <f t="shared" ca="1" si="1721"/>
        <v>-</v>
      </c>
      <c r="LB215" s="5" t="str">
        <f t="shared" ca="1" si="1721"/>
        <v>-</v>
      </c>
      <c r="LC215" s="5" t="str">
        <f t="shared" ca="1" si="1721"/>
        <v>-</v>
      </c>
      <c r="LD215" s="5" t="str">
        <f t="shared" ca="1" si="1721"/>
        <v>-</v>
      </c>
      <c r="LE215" s="19" t="str">
        <f t="shared" ca="1" si="1722"/>
        <v>-</v>
      </c>
      <c r="LF215" s="19" t="str">
        <f t="shared" ca="1" si="1722"/>
        <v>-</v>
      </c>
      <c r="LG215" s="19" t="str">
        <f t="shared" ca="1" si="1722"/>
        <v>-</v>
      </c>
      <c r="LH215" s="19" t="str">
        <f t="shared" ca="1" si="1722"/>
        <v>-</v>
      </c>
      <c r="LI215" s="19" t="str">
        <f t="shared" ca="1" si="1722"/>
        <v>-</v>
      </c>
      <c r="LJ215" s="19" t="str">
        <f t="shared" ca="1" si="1722"/>
        <v>-</v>
      </c>
      <c r="LK215" s="19" t="str">
        <f t="shared" ca="1" si="1722"/>
        <v>-</v>
      </c>
      <c r="LL215" s="5" t="str">
        <f t="shared" ca="1" si="1723"/>
        <v>-</v>
      </c>
      <c r="LM215" s="5">
        <f t="shared" ca="1" si="1723"/>
        <v>500</v>
      </c>
      <c r="LN215" s="5">
        <f t="shared" ca="1" si="1723"/>
        <v>500</v>
      </c>
      <c r="LO215" s="5" t="str">
        <f t="shared" ca="1" si="1723"/>
        <v>-</v>
      </c>
      <c r="LP215" s="5" t="str" cm="1">
        <f t="array" aca="1" ref="LP215" ca="1">INDEX(i.meatgrid,$Q215,LP$7)</f>
        <v>-</v>
      </c>
      <c r="LQ215" s="5" t="str" cm="1">
        <f t="array" aca="1" ref="LQ215" ca="1">INDEX(i.meatgrid,$Q215,LQ$7)</f>
        <v>-</v>
      </c>
      <c r="LR215" s="5" t="str">
        <f t="shared" ca="1" si="1723"/>
        <v>-</v>
      </c>
      <c r="LS215" s="5">
        <f t="shared" ca="1" si="1724"/>
        <v>1</v>
      </c>
      <c r="LT215" s="9"/>
      <c r="LU215" s="19">
        <f t="shared" ca="1" si="1722"/>
        <v>70</v>
      </c>
      <c r="LV215" s="19">
        <f t="shared" ca="1" si="1725"/>
        <v>50</v>
      </c>
      <c r="LW215" s="19">
        <f t="shared" ca="1" si="1725"/>
        <v>80</v>
      </c>
      <c r="LX215" s="19">
        <f t="shared" ca="1" si="1725"/>
        <v>50</v>
      </c>
      <c r="LY215" s="5" t="b" cm="1">
        <f t="array" aca="1" ref="LY215" ca="1">INDEX(i.meatgrid,$Q215,LY$7)</f>
        <v>1</v>
      </c>
      <c r="LZ215" s="5" t="b" cm="1">
        <f t="array" aca="1" ref="LZ215" ca="1">INDEX(i.meatgrid,$Q215,LZ$7)</f>
        <v>0</v>
      </c>
      <c r="MA215" s="5" t="str" cm="1">
        <f t="array" aca="1" ref="MA215" ca="1">INDEX(i.meatgrid,$Q215,MA$7)</f>
        <v>-</v>
      </c>
      <c r="MB215" s="5" t="str" cm="1">
        <f t="array" aca="1" ref="MB215" ca="1">INDEX(i.meatgrid,$Q215,MB$7)</f>
        <v>-</v>
      </c>
      <c r="MC215" s="5">
        <f t="shared" si="1726"/>
        <v>1</v>
      </c>
      <c r="MD215" s="5">
        <f t="shared" si="1727"/>
        <v>0.75</v>
      </c>
      <c r="ME215" s="5" cm="1">
        <f t="array" aca="1" ref="ME215" ca="1">INDEX(i.meatgrid,$Q215,ME$7)</f>
        <v>1</v>
      </c>
      <c r="MF215" s="5" cm="1">
        <f t="array" aca="1" ref="MF215" ca="1">INDEX(i.meatgrid,$Q215,MF$7)</f>
        <v>1</v>
      </c>
      <c r="MG215" s="5" cm="1">
        <f t="array" aca="1" ref="MG215" ca="1">INDEX(i.meatgrid,$Q215,MG$7)</f>
        <v>1</v>
      </c>
      <c r="MH215" s="5" cm="1">
        <f t="array" aca="1" ref="MH215" ca="1">INDEX(i.meatgrid,$Q215,MH$7)</f>
        <v>0</v>
      </c>
      <c r="MI215" s="5" cm="1">
        <f t="array" aca="1" ref="MI215" ca="1">INDEX(i.meatgrid,$Q215,MI$7)</f>
        <v>0</v>
      </c>
      <c r="MJ215" s="5" cm="1">
        <f t="array" aca="1" ref="MJ215" ca="1">INDEX(i.meatgrid,$Q215,MJ$7)</f>
        <v>1</v>
      </c>
      <c r="MK215" s="5" cm="1">
        <f t="array" aca="1" ref="MK215" ca="1">INDEX(i.meatgrid,$Q215,MK$7)</f>
        <v>1</v>
      </c>
      <c r="ML215" s="5" cm="1">
        <f t="array" aca="1" ref="ML215" ca="1">INDEX(i.meatgrid,$Q215,ML$7)</f>
        <v>1</v>
      </c>
      <c r="MM215" s="5">
        <f t="shared" si="1728"/>
        <v>1</v>
      </c>
      <c r="MN215" s="9"/>
      <c r="MO215" s="19" t="b">
        <f t="shared" ca="1" si="1729"/>
        <v>0</v>
      </c>
      <c r="MP215" s="19" t="b">
        <f t="shared" ca="1" si="1729"/>
        <v>0</v>
      </c>
      <c r="MQ215" s="19">
        <f t="shared" ca="1" si="1729"/>
        <v>1</v>
      </c>
      <c r="MR215" s="19">
        <f t="shared" ca="1" si="1729"/>
        <v>0.75</v>
      </c>
      <c r="MS215" s="19">
        <f t="shared" ca="1" si="1729"/>
        <v>0.75</v>
      </c>
      <c r="MT215" s="19">
        <f t="shared" ca="1" si="1729"/>
        <v>0.8</v>
      </c>
      <c r="MU215" s="19">
        <f t="shared" ca="1" si="1729"/>
        <v>0.82499999999999996</v>
      </c>
      <c r="MV215" s="19">
        <f t="shared" ca="1" si="1729"/>
        <v>0.875</v>
      </c>
      <c r="MW215" s="19">
        <f t="shared" ca="1" si="1729"/>
        <v>0.9</v>
      </c>
      <c r="MX215" s="19">
        <f t="shared" ca="1" si="1729"/>
        <v>1</v>
      </c>
      <c r="MY215" s="19">
        <f t="shared" ca="1" si="1729"/>
        <v>0.875</v>
      </c>
      <c r="MZ215" s="19" t="b">
        <f t="shared" ca="1" si="1729"/>
        <v>1</v>
      </c>
      <c r="NA215" s="19">
        <f t="shared" ca="1" si="1729"/>
        <v>74.989999999999995</v>
      </c>
      <c r="NB215" s="19" t="str">
        <f t="shared" ca="1" si="1729"/>
        <v>-</v>
      </c>
      <c r="NC215" s="19" t="str">
        <f t="shared" ca="1" si="1729"/>
        <v>-</v>
      </c>
      <c r="ND215" s="19" t="str">
        <f t="shared" ca="1" si="1729"/>
        <v>-</v>
      </c>
      <c r="NE215" s="19" t="str">
        <f t="shared" ca="1" si="1740"/>
        <v>-</v>
      </c>
      <c r="NF215" s="19" t="str">
        <f t="shared" ca="1" si="1740"/>
        <v>-</v>
      </c>
      <c r="NG215" s="19" t="str">
        <f t="shared" ca="1" si="1740"/>
        <v>-</v>
      </c>
      <c r="NH215" s="19" t="str">
        <f t="shared" ca="1" si="1740"/>
        <v>-</v>
      </c>
      <c r="NI215" s="19">
        <f t="shared" ca="1" si="1740"/>
        <v>36.99</v>
      </c>
      <c r="NJ215" s="19">
        <f t="shared" ca="1" si="1740"/>
        <v>36.99</v>
      </c>
      <c r="NK215" s="19" t="str">
        <f t="shared" ca="1" si="1740"/>
        <v>-</v>
      </c>
      <c r="NL215" s="19" t="str">
        <f t="shared" ca="1" si="1740"/>
        <v>-</v>
      </c>
      <c r="NM215" s="19" t="str">
        <f t="shared" ca="1" si="1740"/>
        <v>-</v>
      </c>
      <c r="NN215" s="19" t="str">
        <f t="shared" ca="1" si="1740"/>
        <v>-</v>
      </c>
      <c r="NO215" s="19" t="str">
        <f t="shared" ca="1" si="1740"/>
        <v>-</v>
      </c>
      <c r="NP215" s="19">
        <f t="shared" ca="1" si="1740"/>
        <v>49.99</v>
      </c>
      <c r="NQ215" s="19">
        <f t="shared" ca="1" si="1740"/>
        <v>49.99</v>
      </c>
      <c r="NR215" s="19">
        <f t="shared" ca="1" si="1740"/>
        <v>49.99</v>
      </c>
      <c r="NS215" s="19">
        <f t="shared" ca="1" si="1740"/>
        <v>49.99</v>
      </c>
      <c r="NT215" s="19">
        <f t="shared" ca="1" si="1740"/>
        <v>49.99</v>
      </c>
      <c r="NU215" s="19">
        <f t="shared" ca="1" si="1737"/>
        <v>49.99</v>
      </c>
      <c r="NV215" s="19">
        <f t="shared" ca="1" si="1737"/>
        <v>49.99</v>
      </c>
      <c r="NW215" s="19">
        <f t="shared" ca="1" si="1737"/>
        <v>49.99</v>
      </c>
      <c r="NX215" s="19">
        <f t="shared" ca="1" si="1738"/>
        <v>412.99</v>
      </c>
      <c r="NY215" s="19">
        <f t="shared" ca="1" si="1738"/>
        <v>412.99</v>
      </c>
      <c r="NZ215" s="19" t="str">
        <f t="shared" ca="1" si="1738"/>
        <v>-</v>
      </c>
      <c r="OA215" s="19" t="str">
        <f t="shared" ca="1" si="1738"/>
        <v>-</v>
      </c>
      <c r="OB215" s="19" t="str">
        <f t="shared" ca="1" si="1738"/>
        <v>-</v>
      </c>
      <c r="OC215" s="19" t="str">
        <f t="shared" ca="1" si="1738"/>
        <v>-</v>
      </c>
      <c r="OD215" s="19" t="str">
        <f t="shared" ca="1" si="1738"/>
        <v>-</v>
      </c>
      <c r="OE215" s="19">
        <f t="shared" ca="1" si="1738"/>
        <v>6.8900000000000006</v>
      </c>
      <c r="OF215" s="19">
        <f t="shared" ca="1" si="1738"/>
        <v>6.8900000000000006</v>
      </c>
      <c r="OG215" s="19">
        <f t="shared" ca="1" si="1738"/>
        <v>6.8900000000000006</v>
      </c>
      <c r="OH215" s="19">
        <f t="shared" ca="1" si="1738"/>
        <v>6.8900000000000006</v>
      </c>
      <c r="OI215" s="19">
        <f t="shared" ca="1" si="1738"/>
        <v>6.8900000000000006</v>
      </c>
      <c r="OJ215" s="19">
        <f t="shared" ca="1" si="1738"/>
        <v>6.8900000000000006</v>
      </c>
      <c r="OK215" s="19">
        <f t="shared" ca="1" si="1738"/>
        <v>6.8900000000000006</v>
      </c>
      <c r="OL215" s="19">
        <f t="shared" ca="1" si="1738"/>
        <v>6.8900000000000006</v>
      </c>
      <c r="OM215" s="19">
        <f t="shared" ca="1" si="1738"/>
        <v>346.99</v>
      </c>
      <c r="ON215" s="19">
        <f t="shared" ca="1" si="1739"/>
        <v>346.99</v>
      </c>
      <c r="OO215" s="19" t="str">
        <f t="shared" ca="1" si="1739"/>
        <v>-</v>
      </c>
      <c r="OP215" s="19" t="str">
        <f t="shared" ca="1" si="1739"/>
        <v>-</v>
      </c>
      <c r="OQ215" s="19" t="str">
        <f t="shared" ca="1" si="1739"/>
        <v>-</v>
      </c>
      <c r="OR215" s="19" t="str">
        <f t="shared" ca="1" si="1739"/>
        <v>-</v>
      </c>
      <c r="OS215" s="19" t="str">
        <f t="shared" ca="1" si="1739"/>
        <v>-</v>
      </c>
      <c r="OT215" s="19">
        <f t="shared" ca="1" si="1739"/>
        <v>0</v>
      </c>
      <c r="OU215" s="24">
        <v>0</v>
      </c>
    </row>
    <row r="216" spans="1:411" outlineLevel="1">
      <c r="A216" s="21">
        <f t="shared" si="158"/>
        <v>211</v>
      </c>
      <c r="B216" s="21">
        <f>$A$14</f>
        <v>9</v>
      </c>
      <c r="C216">
        <v>112</v>
      </c>
      <c r="D216" s="144" t="str">
        <f t="shared" si="1675"/>
        <v>GSM</v>
      </c>
      <c r="E216" t="b">
        <v>0</v>
      </c>
      <c r="F216" t="b">
        <v>0</v>
      </c>
      <c r="G216" t="b">
        <f>E216</f>
        <v>0</v>
      </c>
      <c r="H216" s="29">
        <v>2</v>
      </c>
      <c r="I216" s="29">
        <v>1</v>
      </c>
      <c r="J216" s="29" t="str">
        <f>""</f>
        <v/>
      </c>
      <c r="K216" s="29">
        <f>d.Region</f>
        <v>2</v>
      </c>
      <c r="L216" s="29">
        <v>2</v>
      </c>
      <c r="M216" s="29">
        <v>2</v>
      </c>
      <c r="N216" s="29">
        <v>3</v>
      </c>
      <c r="O216" s="29">
        <v>1</v>
      </c>
      <c r="P216" s="29">
        <v>1</v>
      </c>
      <c r="Q216" s="29">
        <v>5</v>
      </c>
      <c r="R216" s="29">
        <v>1</v>
      </c>
      <c r="S216" s="29">
        <v>1</v>
      </c>
      <c r="T216" s="29">
        <v>1</v>
      </c>
      <c r="U216" s="218"/>
      <c r="V216" s="218"/>
      <c r="W216" s="29">
        <v>0</v>
      </c>
      <c r="X216" s="218"/>
      <c r="Y216" s="218"/>
      <c r="Z216" s="218"/>
      <c r="AA216" s="218"/>
      <c r="AB216" s="218"/>
      <c r="AC216" s="218"/>
      <c r="AD216" s="218"/>
      <c r="AE216" s="218"/>
      <c r="AF216" s="144">
        <f>INDEX(CHOOSE($N216,DataAutumn!i.AdultDrys,DataWinter!i.AdultDrys,DataSpring!i.AdultDrys),1,$M216)</f>
        <v>3</v>
      </c>
      <c r="AG216" s="5">
        <f t="shared" si="1676"/>
        <v>2</v>
      </c>
      <c r="AH216" s="5">
        <f t="shared" si="1676"/>
        <v>0</v>
      </c>
      <c r="AI216" s="5">
        <f t="shared" si="1677"/>
        <v>1</v>
      </c>
      <c r="AJ216" s="218"/>
      <c r="AK216" s="218"/>
      <c r="AL216" s="365" t="str">
        <f ca="1">TEXT(LEFT(OFFSET(AL216,-1,0),5)+1,"00000")&amp;MID(OFFSET(AL216,-1,0),6,FIND(" ",OFFSET(AL216,-1,0),7)-5)
&amp; $D216           &amp; " Day"&amp;INDEX(i.DOY,$N216,1)              &amp; IF($IG216=0," FWM","")&amp;IF($IG216=1," MWM","")&amp;IF($IG216=5," Mat","")&amp;IF($IH216=TRUE,"&amp;BBT","    ")
&amp;INDEX(DataMaster!$B$98:$B$105,$Q216,0)    &amp;IF(JQ216," SR"&amp;JR216,"")&amp; " WP"&amp;TEXT($MC216*100,"000p")           &amp; " MP"&amp;TEXT($MD216*100,"000p")           &amp; " GP"&amp;TEXT($MM216*100,"000p")
&amp; " (F"&amp;3+COUNTIF($CV216:$CY216,TRUE)&amp;3&amp;"N"&amp;$DM216&amp;$DN216&amp;")"</f>
        <v>00009 DSP_ashley_lw GSM Day204 MWM    Air SR12 WP100p MP100p GP100p (F33N11)</v>
      </c>
      <c r="AM216" s="9" t="str">
        <f ca="1">IF(COUNTIF(AL$5:AL216,AL216)=1,"-","Dup")</f>
        <v>-</v>
      </c>
      <c r="AN216" s="9"/>
      <c r="AO216" s="12" t="b">
        <v>0</v>
      </c>
      <c r="AP216" s="12" t="b">
        <v>0</v>
      </c>
      <c r="AQ216" s="12" t="b">
        <v>1</v>
      </c>
      <c r="AR216" s="12" t="b">
        <v>1</v>
      </c>
      <c r="AS216" s="12" t="b">
        <v>0</v>
      </c>
      <c r="AT216" s="12" t="b">
        <v>1</v>
      </c>
      <c r="AU216" s="12" t="b">
        <v>1</v>
      </c>
      <c r="AV216" s="12" t="b">
        <v>1</v>
      </c>
      <c r="AW216" s="9"/>
      <c r="AX216" s="5" t="b">
        <f t="shared" si="1678"/>
        <v>0</v>
      </c>
      <c r="AY216" s="5" t="str">
        <f t="shared" si="1678"/>
        <v>-</v>
      </c>
      <c r="AZ216" s="5" t="b">
        <f t="shared" si="1678"/>
        <v>0</v>
      </c>
      <c r="BA216" s="5" t="b">
        <f t="shared" si="1678"/>
        <v>1</v>
      </c>
      <c r="BB216" s="5" t="b">
        <f t="shared" si="1678"/>
        <v>1</v>
      </c>
      <c r="BC216" s="144">
        <f t="shared" si="1678"/>
        <v>0</v>
      </c>
      <c r="BD216" s="19" t="b">
        <f t="shared" ca="1" si="1679"/>
        <v>1</v>
      </c>
      <c r="BE216" s="9"/>
      <c r="BF216" s="5" t="str">
        <f t="shared" ca="1" si="1680"/>
        <v>-</v>
      </c>
      <c r="BG216" s="19" t="str">
        <f t="shared" ca="1" si="1681"/>
        <v>-</v>
      </c>
      <c r="BH216" s="19" t="str">
        <f t="shared" ca="1" si="1681"/>
        <v>-</v>
      </c>
      <c r="BI216" s="19" t="str">
        <f t="shared" ca="1" si="1681"/>
        <v>-</v>
      </c>
      <c r="BJ216" s="5" t="str">
        <f t="shared" ca="1" si="1682"/>
        <v>-</v>
      </c>
      <c r="BK216" s="19" t="str">
        <f t="shared" ca="1" si="1683"/>
        <v>-</v>
      </c>
      <c r="BL216" s="5" t="str">
        <f t="shared" ca="1" si="1684"/>
        <v>-</v>
      </c>
      <c r="BM216" s="19" t="str">
        <f t="shared" ca="1" si="1685"/>
        <v>-</v>
      </c>
      <c r="BN216" s="19" t="str">
        <f t="shared" ca="1" si="1685"/>
        <v>-</v>
      </c>
      <c r="BO216" s="19" t="str">
        <f t="shared" ca="1" si="1685"/>
        <v>-</v>
      </c>
      <c r="BP216" s="5" t="str">
        <f t="shared" ca="1" si="1686"/>
        <v>-</v>
      </c>
      <c r="BQ216" s="9"/>
      <c r="BR216" s="5" t="b">
        <f t="shared" si="1687"/>
        <v>0</v>
      </c>
      <c r="BS216" s="5" t="str">
        <f t="shared" ca="1" si="1688"/>
        <v>-</v>
      </c>
      <c r="BT216" s="5" t="str">
        <f t="shared" ca="1" si="1689"/>
        <v>-</v>
      </c>
      <c r="BU216" s="5" t="str">
        <f t="shared" ca="1" si="1689"/>
        <v>-</v>
      </c>
      <c r="BV216" s="5" t="str">
        <f t="shared" ca="1" si="1689"/>
        <v>-</v>
      </c>
      <c r="BW216" s="5" t="str">
        <f t="shared" ca="1" si="1689"/>
        <v>-</v>
      </c>
      <c r="BX216" s="5" t="str">
        <f t="shared" ca="1" si="1689"/>
        <v>-</v>
      </c>
      <c r="BY216" s="5" t="str">
        <f t="shared" ca="1" si="1689"/>
        <v>-</v>
      </c>
      <c r="BZ216" s="5" t="str">
        <f t="shared" ca="1" si="1689"/>
        <v>-</v>
      </c>
      <c r="CA216" s="5" t="str">
        <f t="shared" ca="1" si="1689"/>
        <v>-</v>
      </c>
      <c r="CB216" s="9"/>
      <c r="CC216" s="12" t="b">
        <v>1</v>
      </c>
      <c r="CD216" s="12" t="b">
        <v>1</v>
      </c>
      <c r="CE216" s="12" t="b">
        <v>1</v>
      </c>
      <c r="CF216" s="12">
        <v>203</v>
      </c>
      <c r="CG216" s="144" t="b">
        <f>NOT(CE216)</f>
        <v>0</v>
      </c>
      <c r="CH216" s="12" t="s">
        <v>34</v>
      </c>
      <c r="CI216" s="19" t="str">
        <f t="shared" ca="1" si="1690"/>
        <v>-</v>
      </c>
      <c r="CJ216" s="19" t="str">
        <f t="shared" ca="1" si="1690"/>
        <v>-</v>
      </c>
      <c r="CK216" s="19" t="str">
        <f t="shared" ca="1" si="1690"/>
        <v>-</v>
      </c>
      <c r="CL216" s="19">
        <f t="shared" ca="1" si="1690"/>
        <v>1</v>
      </c>
      <c r="CM216" s="19">
        <f t="shared" ca="1" si="1690"/>
        <v>1</v>
      </c>
      <c r="CN216" s="9"/>
      <c r="CO216" s="444">
        <f t="shared" si="1691"/>
        <v>652</v>
      </c>
      <c r="CP216" s="444">
        <f t="shared" si="1691"/>
        <v>686</v>
      </c>
      <c r="CQ216" s="444">
        <f t="shared" si="1691"/>
        <v>721</v>
      </c>
      <c r="CR216" s="152">
        <f t="shared" si="1692"/>
        <v>378</v>
      </c>
      <c r="CS216" s="152">
        <f t="shared" si="1692"/>
        <v>413</v>
      </c>
      <c r="CT216" s="152">
        <f t="shared" si="1692"/>
        <v>448</v>
      </c>
      <c r="CU216" s="19" t="str">
        <f t="shared" ca="1" si="1693"/>
        <v>-</v>
      </c>
      <c r="CV216" s="19" t="str">
        <f t="shared" ca="1" si="1693"/>
        <v>-</v>
      </c>
      <c r="CW216" s="19" t="str">
        <f t="shared" ca="1" si="1693"/>
        <v>-</v>
      </c>
      <c r="CX216" s="19" t="str">
        <f t="shared" ca="1" si="1693"/>
        <v>-</v>
      </c>
      <c r="CY216" s="19" t="str">
        <f t="shared" ca="1" si="1693"/>
        <v>-</v>
      </c>
      <c r="CZ216" s="19" t="b">
        <f ca="1">OFFSET(CZ$5,$B216,0)</f>
        <v>1</v>
      </c>
      <c r="DA216" s="19">
        <f t="shared" ca="1" si="1693"/>
        <v>0</v>
      </c>
      <c r="DB216" s="19">
        <f t="shared" ca="1" si="1693"/>
        <v>0</v>
      </c>
      <c r="DC216" s="19">
        <f t="shared" ca="1" si="1693"/>
        <v>0</v>
      </c>
      <c r="DD216" s="19">
        <f t="shared" ca="1" si="1693"/>
        <v>0</v>
      </c>
      <c r="DE216" s="19">
        <f t="shared" ca="1" si="1693"/>
        <v>0</v>
      </c>
      <c r="DF216" s="19">
        <f t="shared" ca="1" si="1693"/>
        <v>0</v>
      </c>
      <c r="DG216" s="19">
        <f t="shared" ca="1" si="1693"/>
        <v>0</v>
      </c>
      <c r="DH216" s="19">
        <f t="shared" ca="1" si="1693"/>
        <v>0</v>
      </c>
      <c r="DI216" s="19">
        <f t="shared" ca="1" si="1693"/>
        <v>0</v>
      </c>
      <c r="DJ216" s="19">
        <f t="shared" ca="1" si="1693"/>
        <v>0</v>
      </c>
      <c r="DK216" s="19">
        <f t="shared" ca="1" si="1745"/>
        <v>0</v>
      </c>
      <c r="DL216" s="19">
        <f t="shared" ca="1" si="1745"/>
        <v>0</v>
      </c>
      <c r="DM216" s="19">
        <f t="shared" ca="1" si="1745"/>
        <v>1</v>
      </c>
      <c r="DN216" s="19">
        <f t="shared" ca="1" si="1745"/>
        <v>1</v>
      </c>
      <c r="DO216" s="19">
        <f t="shared" ca="1" si="1745"/>
        <v>0</v>
      </c>
      <c r="DP216" s="19" t="str">
        <f t="shared" ca="1" si="1745"/>
        <v>-</v>
      </c>
      <c r="DQ216" s="19" t="str">
        <f t="shared" ca="1" si="1745"/>
        <v>-</v>
      </c>
      <c r="DR216" s="19" t="str">
        <f t="shared" ca="1" si="1745"/>
        <v>-</v>
      </c>
      <c r="DS216" s="19" t="str">
        <f t="shared" ca="1" si="1745"/>
        <v>-</v>
      </c>
      <c r="DT216" s="19" t="str">
        <f t="shared" ca="1" si="1745"/>
        <v>-</v>
      </c>
      <c r="DU216" s="19">
        <f t="shared" ca="1" si="1745"/>
        <v>0</v>
      </c>
      <c r="DV216" s="19" t="str">
        <f t="shared" ca="1" si="1745"/>
        <v>-</v>
      </c>
      <c r="DW216" s="19" t="str">
        <f t="shared" ca="1" si="1745"/>
        <v>-</v>
      </c>
      <c r="DX216" s="19" t="str">
        <f t="shared" ca="1" si="1745"/>
        <v>-</v>
      </c>
      <c r="DY216" s="19" t="str">
        <f t="shared" ca="1" si="1745"/>
        <v>-</v>
      </c>
      <c r="DZ216" s="19" t="str">
        <f t="shared" ca="1" si="1745"/>
        <v>-</v>
      </c>
      <c r="EA216" s="19" t="str">
        <f t="shared" ca="1" si="1745"/>
        <v>-</v>
      </c>
      <c r="EB216" s="19" t="str">
        <f t="shared" ca="1" si="1745"/>
        <v>-</v>
      </c>
      <c r="EC216" s="19" t="str">
        <f t="shared" ca="1" si="1745"/>
        <v>-</v>
      </c>
      <c r="ED216" s="19">
        <f t="shared" ca="1" si="1745"/>
        <v>0</v>
      </c>
      <c r="EE216" s="444">
        <f t="shared" si="1695"/>
        <v>0</v>
      </c>
      <c r="EF216" s="444">
        <f t="shared" si="1695"/>
        <v>0</v>
      </c>
      <c r="EG216" s="124">
        <f t="shared" si="1696"/>
        <v>0</v>
      </c>
      <c r="EH216" s="124">
        <f t="shared" si="1696"/>
        <v>0</v>
      </c>
      <c r="EI216" s="124">
        <f t="shared" si="1696"/>
        <v>0</v>
      </c>
      <c r="EJ216" s="124">
        <f t="shared" si="1696"/>
        <v>0</v>
      </c>
      <c r="EK216" s="124">
        <f t="shared" si="1696"/>
        <v>0</v>
      </c>
      <c r="EL216" s="124">
        <f t="shared" si="1696"/>
        <v>0</v>
      </c>
      <c r="EM216" s="124">
        <f t="shared" si="1696"/>
        <v>0</v>
      </c>
      <c r="EN216" s="124">
        <f t="shared" si="1696"/>
        <v>0</v>
      </c>
      <c r="EO216" s="124">
        <f t="shared" si="1696"/>
        <v>0</v>
      </c>
      <c r="EP216" s="124">
        <f t="shared" si="1696"/>
        <v>0</v>
      </c>
      <c r="EQ216" s="124">
        <f t="shared" si="1696"/>
        <v>0</v>
      </c>
      <c r="ER216" s="124">
        <f t="shared" si="1696"/>
        <v>0</v>
      </c>
      <c r="ES216" s="124">
        <f t="shared" si="1696"/>
        <v>0</v>
      </c>
      <c r="ET216" s="124">
        <f t="shared" si="1696"/>
        <v>0</v>
      </c>
      <c r="EU216" s="124">
        <f t="shared" si="1696"/>
        <v>0</v>
      </c>
      <c r="EV216" s="124">
        <f t="shared" ref="EV216:EV220" si="1746">IF(AND($K216=EV$9,$N216=EV$11,$AB216=EV$8,$AI216=EV$12,$Y216&lt;&gt;0),INDEX(i.FS_Strategy,$Y216,$AB216),0)</f>
        <v>0</v>
      </c>
      <c r="EW216" s="124">
        <f t="shared" si="1697"/>
        <v>0</v>
      </c>
      <c r="EX216" s="124">
        <f t="shared" si="1697"/>
        <v>0</v>
      </c>
      <c r="EY216" s="554">
        <f t="shared" si="1698"/>
        <v>0</v>
      </c>
      <c r="EZ216" s="554">
        <f t="shared" si="1698"/>
        <v>0</v>
      </c>
      <c r="FA216" s="554">
        <f t="shared" si="1698"/>
        <v>0</v>
      </c>
      <c r="FB216" s="125">
        <f t="shared" si="1698"/>
        <v>0</v>
      </c>
      <c r="FC216" s="125">
        <f t="shared" si="1698"/>
        <v>0</v>
      </c>
      <c r="FD216" s="125">
        <f t="shared" si="1698"/>
        <v>0</v>
      </c>
      <c r="FE216" s="125">
        <f t="shared" si="1698"/>
        <v>0</v>
      </c>
      <c r="FF216" s="125">
        <f t="shared" si="1698"/>
        <v>0</v>
      </c>
      <c r="FG216" s="125">
        <f t="shared" si="1698"/>
        <v>0</v>
      </c>
      <c r="FH216" s="125">
        <f t="shared" si="1698"/>
        <v>0</v>
      </c>
      <c r="FI216" s="125">
        <f t="shared" si="1698"/>
        <v>0</v>
      </c>
      <c r="FJ216" s="125">
        <f t="shared" si="1698"/>
        <v>0</v>
      </c>
      <c r="FK216" s="125">
        <f t="shared" si="1698"/>
        <v>0</v>
      </c>
      <c r="FL216" s="125">
        <f t="shared" si="1698"/>
        <v>0</v>
      </c>
      <c r="FM216" s="125">
        <f t="shared" si="1698"/>
        <v>0</v>
      </c>
      <c r="FN216" s="125">
        <f t="shared" ref="FN216:FN220" si="1747">IF(AND($K216=FN$9,$N216=FN$11,$AB216=FN$8,$AI216=FN$12,$Z216&lt;&gt;0),INDEX(i.FS_Strategy,$Z216,$AB216),0)</f>
        <v>0</v>
      </c>
      <c r="FO216" s="124">
        <f t="shared" si="1699"/>
        <v>0</v>
      </c>
      <c r="FP216" s="124">
        <f t="shared" si="1699"/>
        <v>0</v>
      </c>
      <c r="FQ216" s="124">
        <f t="shared" si="1699"/>
        <v>0</v>
      </c>
      <c r="FR216" s="124">
        <f t="shared" si="1699"/>
        <v>0</v>
      </c>
      <c r="FS216" s="124">
        <f t="shared" si="1699"/>
        <v>0</v>
      </c>
      <c r="FT216" s="124">
        <f t="shared" si="1699"/>
        <v>0</v>
      </c>
      <c r="FU216" s="124">
        <f t="shared" si="1699"/>
        <v>0</v>
      </c>
      <c r="FV216" s="124">
        <f t="shared" si="1699"/>
        <v>0</v>
      </c>
      <c r="FW216" s="124">
        <f t="shared" si="1699"/>
        <v>0</v>
      </c>
      <c r="FX216" s="124">
        <f t="shared" si="1699"/>
        <v>0</v>
      </c>
      <c r="FY216" s="124">
        <f t="shared" si="1699"/>
        <v>0</v>
      </c>
      <c r="FZ216" s="124">
        <f t="shared" si="1699"/>
        <v>0</v>
      </c>
      <c r="GA216" s="124">
        <f t="shared" si="1699"/>
        <v>0</v>
      </c>
      <c r="GB216" s="124">
        <f t="shared" si="1699"/>
        <v>0</v>
      </c>
      <c r="GC216" s="124">
        <f t="shared" si="1699"/>
        <v>0</v>
      </c>
      <c r="GD216" s="124">
        <f t="shared" ref="GD216:GD220" si="1748">IF(AND($K216=GD$9,$N216=GD$11,$AB216=GD$8,$AI216=GD$12),INDEX(i.FS_Strategy,$AC216+1,$AB216),0)</f>
        <v>0</v>
      </c>
      <c r="GE216" s="124">
        <f t="shared" si="1700"/>
        <v>0</v>
      </c>
      <c r="GF216" s="124">
        <f t="shared" si="1700"/>
        <v>0</v>
      </c>
      <c r="GG216" s="554">
        <f t="shared" si="1701"/>
        <v>0</v>
      </c>
      <c r="GH216" s="554">
        <f t="shared" si="1701"/>
        <v>0</v>
      </c>
      <c r="GI216" s="554">
        <f t="shared" si="1701"/>
        <v>0</v>
      </c>
      <c r="GJ216" s="125">
        <f t="shared" si="1702"/>
        <v>0</v>
      </c>
      <c r="GK216" s="125">
        <f t="shared" si="1702"/>
        <v>0</v>
      </c>
      <c r="GL216" s="125">
        <f t="shared" si="1702"/>
        <v>0</v>
      </c>
      <c r="GM216" s="125">
        <f t="shared" si="1702"/>
        <v>0</v>
      </c>
      <c r="GN216" s="125">
        <f t="shared" si="1702"/>
        <v>0</v>
      </c>
      <c r="GO216" s="125">
        <f t="shared" si="1702"/>
        <v>0</v>
      </c>
      <c r="GP216" s="125">
        <f t="shared" si="1702"/>
        <v>0</v>
      </c>
      <c r="GQ216" s="125">
        <f t="shared" si="1702"/>
        <v>0</v>
      </c>
      <c r="GR216" s="125">
        <f t="shared" si="1702"/>
        <v>0</v>
      </c>
      <c r="GS216" s="125">
        <f t="shared" si="1702"/>
        <v>0</v>
      </c>
      <c r="GT216" s="125">
        <f t="shared" si="1702"/>
        <v>0</v>
      </c>
      <c r="GU216" s="125">
        <f t="shared" si="1702"/>
        <v>0</v>
      </c>
      <c r="GV216" s="125">
        <f t="shared" si="1702"/>
        <v>0</v>
      </c>
      <c r="GW216" s="124">
        <f t="shared" si="1703"/>
        <v>0</v>
      </c>
      <c r="GX216" s="124">
        <f t="shared" si="1703"/>
        <v>0</v>
      </c>
      <c r="GY216" s="124">
        <f t="shared" si="1703"/>
        <v>0</v>
      </c>
      <c r="GZ216" s="124">
        <f t="shared" si="1703"/>
        <v>0</v>
      </c>
      <c r="HA216" s="124">
        <f t="shared" si="1703"/>
        <v>0</v>
      </c>
      <c r="HB216" s="124">
        <f t="shared" si="1703"/>
        <v>0</v>
      </c>
      <c r="HC216" s="124">
        <f t="shared" si="1703"/>
        <v>0</v>
      </c>
      <c r="HD216" s="124">
        <f t="shared" si="1703"/>
        <v>0</v>
      </c>
      <c r="HE216" s="124">
        <f t="shared" si="1703"/>
        <v>0</v>
      </c>
      <c r="HF216" s="124">
        <f t="shared" si="1703"/>
        <v>0</v>
      </c>
      <c r="HG216" s="124">
        <f t="shared" si="1703"/>
        <v>0</v>
      </c>
      <c r="HH216" s="124">
        <f t="shared" si="1703"/>
        <v>0</v>
      </c>
      <c r="HI216" s="124">
        <f t="shared" si="1703"/>
        <v>0</v>
      </c>
      <c r="HJ216" s="124">
        <f t="shared" si="1703"/>
        <v>0</v>
      </c>
      <c r="HK216" s="124">
        <f t="shared" si="1703"/>
        <v>0</v>
      </c>
      <c r="HL216" s="124">
        <f t="shared" ref="HL216:HL220" si="1749">IF(AND($K216=HL$9,$N216=HL$11,$AB216=HL$8,$AI216=HL$12),INDEX(i.FS_Strategy,$AC216+1,$AB216),0)</f>
        <v>0</v>
      </c>
      <c r="HM216" s="124">
        <f t="shared" si="1704"/>
        <v>0</v>
      </c>
      <c r="HN216" s="124">
        <f t="shared" si="1704"/>
        <v>0</v>
      </c>
      <c r="HO216" s="554">
        <f t="shared" si="1705"/>
        <v>0</v>
      </c>
      <c r="HP216" s="554">
        <f t="shared" si="1705"/>
        <v>0</v>
      </c>
      <c r="HQ216" s="554">
        <f t="shared" si="1705"/>
        <v>0</v>
      </c>
      <c r="HR216" s="125">
        <f t="shared" si="1706"/>
        <v>0</v>
      </c>
      <c r="HS216" s="125">
        <f t="shared" si="1706"/>
        <v>0</v>
      </c>
      <c r="HT216" s="125">
        <f t="shared" si="1706"/>
        <v>0</v>
      </c>
      <c r="HU216" s="125">
        <f t="shared" si="1706"/>
        <v>0</v>
      </c>
      <c r="HV216" s="125">
        <f t="shared" si="1706"/>
        <v>0</v>
      </c>
      <c r="HW216" s="125">
        <f t="shared" si="1706"/>
        <v>0</v>
      </c>
      <c r="HX216" s="125">
        <f t="shared" si="1706"/>
        <v>0</v>
      </c>
      <c r="HY216" s="125">
        <f t="shared" si="1706"/>
        <v>0</v>
      </c>
      <c r="HZ216" s="125">
        <f t="shared" si="1706"/>
        <v>0</v>
      </c>
      <c r="IA216" s="125">
        <f t="shared" si="1706"/>
        <v>0</v>
      </c>
      <c r="IB216" s="125">
        <f t="shared" si="1706"/>
        <v>0</v>
      </c>
      <c r="IC216" s="125">
        <f t="shared" si="1706"/>
        <v>0</v>
      </c>
      <c r="ID216" s="125">
        <f t="shared" si="1706"/>
        <v>0</v>
      </c>
      <c r="IE216" s="5">
        <f t="shared" si="1707"/>
        <v>67</v>
      </c>
      <c r="IF216" s="9"/>
      <c r="IG216" s="5">
        <f t="shared" si="1708"/>
        <v>1</v>
      </c>
      <c r="IH216" s="5" t="b">
        <f t="shared" si="1708"/>
        <v>0</v>
      </c>
      <c r="II216" s="19">
        <f t="shared" ca="1" si="1709"/>
        <v>0</v>
      </c>
      <c r="IJ216" s="5">
        <f t="shared" si="1708"/>
        <v>55</v>
      </c>
      <c r="IK216" s="5" cm="1">
        <f t="array" ref="IK216">INDEX(i.pi_yatf,$X216+1,IK$7)</f>
        <v>1</v>
      </c>
      <c r="IL216" s="19">
        <f t="shared" ca="1" si="1741"/>
        <v>0</v>
      </c>
      <c r="IM216" s="19">
        <f t="shared" ca="1" si="1741"/>
        <v>0</v>
      </c>
      <c r="IN216" s="19">
        <f t="shared" ca="1" si="1741"/>
        <v>0</v>
      </c>
      <c r="IO216" s="19">
        <f t="shared" ca="1" si="1741"/>
        <v>0</v>
      </c>
      <c r="IP216" s="19">
        <f t="shared" ca="1" si="1741"/>
        <v>0</v>
      </c>
      <c r="IQ216" s="19">
        <f t="shared" ca="1" si="1741"/>
        <v>0</v>
      </c>
      <c r="IR216" s="19">
        <f t="shared" ca="1" si="1741"/>
        <v>0</v>
      </c>
      <c r="IS216" s="19">
        <f t="shared" ca="1" si="1741"/>
        <v>0</v>
      </c>
      <c r="IT216" s="19">
        <f t="shared" ca="1" si="1741"/>
        <v>0</v>
      </c>
      <c r="IU216" s="19">
        <f t="shared" ca="1" si="1741"/>
        <v>0</v>
      </c>
      <c r="IV216" s="19">
        <f t="shared" ca="1" si="1741"/>
        <v>0</v>
      </c>
      <c r="IW216" s="19">
        <f t="shared" ca="1" si="1741"/>
        <v>0</v>
      </c>
      <c r="IX216" s="19">
        <f t="shared" ca="1" si="1741"/>
        <v>0</v>
      </c>
      <c r="IY216" s="19">
        <f t="shared" ca="1" si="1741"/>
        <v>0</v>
      </c>
      <c r="IZ216" s="19">
        <f t="shared" ca="1" si="1741"/>
        <v>0</v>
      </c>
      <c r="JA216" s="19">
        <f t="shared" ca="1" si="1741"/>
        <v>0</v>
      </c>
      <c r="JB216" s="19">
        <f t="shared" ca="1" si="1741"/>
        <v>0</v>
      </c>
      <c r="JC216" s="19">
        <f t="shared" ca="1" si="1741"/>
        <v>0</v>
      </c>
      <c r="JD216" s="19">
        <f t="shared" ca="1" si="1741"/>
        <v>0</v>
      </c>
      <c r="JE216" s="19">
        <f t="shared" ca="1" si="1741"/>
        <v>0</v>
      </c>
      <c r="JF216" s="19">
        <f t="shared" ca="1" si="1741"/>
        <v>0</v>
      </c>
      <c r="JG216" s="5">
        <f t="shared" si="1711"/>
        <v>1.2500000000000001E-2</v>
      </c>
      <c r="JH216" s="567">
        <f t="shared" si="1711"/>
        <v>0</v>
      </c>
      <c r="JI216" s="5">
        <f t="shared" si="1711"/>
        <v>6.25E-2</v>
      </c>
      <c r="JJ216" s="5">
        <f t="shared" si="1711"/>
        <v>6.25E-2</v>
      </c>
      <c r="JK216" s="5">
        <f t="shared" si="1711"/>
        <v>6.25E-2</v>
      </c>
      <c r="JL216" s="19">
        <f t="shared" ca="1" si="1741"/>
        <v>1</v>
      </c>
      <c r="JM216" s="19">
        <f t="shared" ca="1" si="1741"/>
        <v>0</v>
      </c>
      <c r="JN216" s="19">
        <f t="shared" ca="1" si="1741"/>
        <v>1</v>
      </c>
      <c r="JO216" s="9"/>
      <c r="JP216" s="5" t="b">
        <f t="shared" ca="1" si="1712"/>
        <v>0</v>
      </c>
      <c r="JQ216" s="477" t="b">
        <v>1</v>
      </c>
      <c r="JR216" s="477">
        <v>12</v>
      </c>
      <c r="JS216" s="5" t="b">
        <f t="shared" si="1713"/>
        <v>0</v>
      </c>
      <c r="JT216" s="5" t="b">
        <f t="shared" si="1713"/>
        <v>0</v>
      </c>
      <c r="JU216" s="5" t="b">
        <f t="shared" si="1713"/>
        <v>1</v>
      </c>
      <c r="JV216" s="144">
        <f t="shared" si="1714"/>
        <v>1</v>
      </c>
      <c r="JW216" s="144">
        <f t="shared" si="1714"/>
        <v>1</v>
      </c>
      <c r="JX216" s="5" t="b">
        <f t="shared" si="1715"/>
        <v>0</v>
      </c>
      <c r="JY216" s="5" t="b">
        <f t="shared" si="1715"/>
        <v>1</v>
      </c>
      <c r="JZ216" s="5" t="b">
        <f t="shared" si="1715"/>
        <v>1</v>
      </c>
      <c r="KA216" s="5" t="b">
        <f t="shared" si="1715"/>
        <v>0</v>
      </c>
      <c r="KB216" s="5">
        <f t="shared" si="1716"/>
        <v>1</v>
      </c>
      <c r="KC216" s="5">
        <f t="shared" si="1716"/>
        <v>0</v>
      </c>
      <c r="KD216" s="5" t="b">
        <f t="shared" si="1717"/>
        <v>0</v>
      </c>
      <c r="KE216" s="5" t="str" cm="1">
        <f t="array" aca="1" ref="KE216" ca="1">IF(OR(KF216:KM216&lt;&gt;"-"),TRUE,"-")</f>
        <v>-</v>
      </c>
      <c r="KF216" s="19" t="str">
        <f t="shared" ca="1" si="1718"/>
        <v>-</v>
      </c>
      <c r="KG216" s="19" t="str">
        <f t="shared" ca="1" si="1718"/>
        <v>-</v>
      </c>
      <c r="KH216" s="19" t="str">
        <f t="shared" ca="1" si="1718"/>
        <v>-</v>
      </c>
      <c r="KI216" s="19" t="str">
        <f t="shared" ca="1" si="1718"/>
        <v>-</v>
      </c>
      <c r="KJ216" s="19" t="str">
        <f t="shared" ca="1" si="1718"/>
        <v>-</v>
      </c>
      <c r="KK216" s="19" t="str">
        <f t="shared" ca="1" si="1718"/>
        <v>-</v>
      </c>
      <c r="KL216" s="19" t="str">
        <f t="shared" ca="1" si="1718"/>
        <v>-</v>
      </c>
      <c r="KM216" s="19" t="str">
        <f t="shared" ca="1" si="1718"/>
        <v>-</v>
      </c>
      <c r="KN216" s="5" t="b">
        <f t="array" aca="1" ref="KN216" ca="1">IF(OR(KO216:KU216&lt;&gt;"-"),TRUE,"-")</f>
        <v>1</v>
      </c>
      <c r="KO216" s="19">
        <f t="shared" ca="1" si="1719"/>
        <v>0</v>
      </c>
      <c r="KP216" s="19" t="str">
        <f t="shared" ca="1" si="1719"/>
        <v>-</v>
      </c>
      <c r="KQ216" s="19">
        <f t="shared" ca="1" si="1719"/>
        <v>999999</v>
      </c>
      <c r="KR216" s="19">
        <f t="shared" ca="1" si="1719"/>
        <v>999999</v>
      </c>
      <c r="KS216" s="19">
        <f t="shared" ca="1" si="1719"/>
        <v>999999</v>
      </c>
      <c r="KT216" s="19">
        <f t="shared" ca="1" si="1719"/>
        <v>999999</v>
      </c>
      <c r="KU216" s="19">
        <f t="shared" ca="1" si="1719"/>
        <v>999999</v>
      </c>
      <c r="KV216" s="19" t="str">
        <f t="shared" ca="1" si="1719"/>
        <v>-</v>
      </c>
      <c r="KW216" s="19" t="str">
        <f ca="1">OFFSET(KW$5,$B216,0)</f>
        <v>-</v>
      </c>
      <c r="KX216" s="19" t="str">
        <f ca="1">OFFSET(KX$5,$B216,0)</f>
        <v>-</v>
      </c>
      <c r="KY216" s="19" t="b">
        <f t="shared" ca="1" si="1720"/>
        <v>1</v>
      </c>
      <c r="KZ216" s="19">
        <f t="shared" ca="1" si="1720"/>
        <v>0</v>
      </c>
      <c r="LA216" s="5" t="str">
        <f t="shared" si="1721"/>
        <v>-</v>
      </c>
      <c r="LB216" s="5" t="str">
        <f t="shared" si="1721"/>
        <v>-</v>
      </c>
      <c r="LC216" s="5" t="str">
        <f t="shared" si="1721"/>
        <v>-</v>
      </c>
      <c r="LD216" s="5" t="str">
        <f t="shared" si="1721"/>
        <v>-</v>
      </c>
      <c r="LE216" s="19" t="str">
        <f t="shared" ca="1" si="1722"/>
        <v>-</v>
      </c>
      <c r="LF216" s="19" t="str">
        <f t="shared" ca="1" si="1722"/>
        <v>-</v>
      </c>
      <c r="LG216" s="19" t="str">
        <f t="shared" ca="1" si="1722"/>
        <v>-</v>
      </c>
      <c r="LH216" s="19" t="str">
        <f t="shared" ca="1" si="1722"/>
        <v>-</v>
      </c>
      <c r="LI216" s="19" t="str">
        <f t="shared" ca="1" si="1722"/>
        <v>-</v>
      </c>
      <c r="LJ216" s="19" t="str">
        <f t="shared" ca="1" si="1722"/>
        <v>-</v>
      </c>
      <c r="LK216" s="19" t="str">
        <f t="shared" ca="1" si="1722"/>
        <v>-</v>
      </c>
      <c r="LL216" s="5" t="str">
        <f t="shared" si="1723"/>
        <v>-</v>
      </c>
      <c r="LM216" s="5">
        <f t="shared" si="1723"/>
        <v>500</v>
      </c>
      <c r="LN216" s="5">
        <f t="shared" si="1723"/>
        <v>500</v>
      </c>
      <c r="LO216" s="5" t="str">
        <f t="shared" si="1723"/>
        <v>-</v>
      </c>
      <c r="LP216" s="5" t="str" cm="1">
        <f t="array" ref="LP216">INDEX(i.meatgrid,$Q216,LP$7)</f>
        <v>-</v>
      </c>
      <c r="LQ216" s="5" t="str" cm="1">
        <f t="array" ref="LQ216">INDEX(i.meatgrid,$Q216,LQ$7)</f>
        <v>-</v>
      </c>
      <c r="LR216" s="5" t="str">
        <f t="shared" si="1723"/>
        <v>-</v>
      </c>
      <c r="LS216" s="5">
        <f t="shared" si="1724"/>
        <v>1</v>
      </c>
      <c r="LT216" s="9"/>
      <c r="LU216" s="19">
        <f t="shared" ca="1" si="1722"/>
        <v>70</v>
      </c>
      <c r="LV216" s="19">
        <f t="shared" ca="1" si="1725"/>
        <v>50</v>
      </c>
      <c r="LW216" s="19">
        <f t="shared" ca="1" si="1725"/>
        <v>80</v>
      </c>
      <c r="LX216" s="19">
        <f t="shared" ca="1" si="1725"/>
        <v>50</v>
      </c>
      <c r="LY216" s="5" t="b" cm="1">
        <f t="array" ref="LY216">INDEX(i.meatgrid,$Q216,LY$7)</f>
        <v>0</v>
      </c>
      <c r="LZ216" s="5" t="b" cm="1">
        <f t="array" ref="LZ216">INDEX(i.meatgrid,$Q216,LZ$7)</f>
        <v>0</v>
      </c>
      <c r="MA216" s="5" t="str" cm="1">
        <f t="array" ref="MA216">INDEX(i.meatgrid,$Q216,MA$7)</f>
        <v>-</v>
      </c>
      <c r="MB216" s="5" cm="1">
        <f t="array" ref="MB216">INDEX(i.meatgrid,$Q216,MB$7)</f>
        <v>40</v>
      </c>
      <c r="MC216" s="5">
        <f t="shared" si="1726"/>
        <v>1</v>
      </c>
      <c r="MD216" s="5">
        <f t="shared" si="1727"/>
        <v>1</v>
      </c>
      <c r="ME216" s="5" cm="1">
        <f t="array" ref="ME216">INDEX(i.meatgrid,$Q216,ME$7)</f>
        <v>1</v>
      </c>
      <c r="MF216" s="5" cm="1">
        <f t="array" ref="MF216">INDEX(i.meatgrid,$Q216,MF$7)</f>
        <v>0</v>
      </c>
      <c r="MG216" s="5" cm="1">
        <f t="array" ref="MG216">INDEX(i.meatgrid,$Q216,MG$7)</f>
        <v>0</v>
      </c>
      <c r="MH216" s="5" cm="1">
        <f t="array" ref="MH216">INDEX(i.meatgrid,$Q216,MH$7)</f>
        <v>0</v>
      </c>
      <c r="MI216" s="5" cm="1">
        <f t="array" ref="MI216">INDEX(i.meatgrid,$Q216,MI$7)</f>
        <v>0</v>
      </c>
      <c r="MJ216" s="5" cm="1">
        <f t="array" ref="MJ216">INDEX(i.meatgrid,$Q216,MJ$7)</f>
        <v>1</v>
      </c>
      <c r="MK216" s="5" cm="1">
        <f t="array" ref="MK216">INDEX(i.meatgrid,$Q216,MK$7)</f>
        <v>1</v>
      </c>
      <c r="ML216" s="5" cm="1">
        <f t="array" ref="ML216">INDEX(i.meatgrid,$Q216,ML$7)</f>
        <v>1</v>
      </c>
      <c r="MM216" s="5">
        <f t="shared" si="1728"/>
        <v>1</v>
      </c>
      <c r="MN216" s="9"/>
      <c r="MO216" s="19" t="b">
        <f t="shared" ca="1" si="1729"/>
        <v>0</v>
      </c>
      <c r="MP216" s="19" t="b">
        <f t="shared" ca="1" si="1729"/>
        <v>0</v>
      </c>
      <c r="MQ216" s="19">
        <f t="shared" ca="1" si="1729"/>
        <v>1</v>
      </c>
      <c r="MR216" s="19">
        <f t="shared" ca="1" si="1729"/>
        <v>0.75</v>
      </c>
      <c r="MS216" s="19">
        <f t="shared" ca="1" si="1729"/>
        <v>0.75</v>
      </c>
      <c r="MT216" s="19">
        <f t="shared" ca="1" si="1729"/>
        <v>0.8</v>
      </c>
      <c r="MU216" s="19">
        <f t="shared" ca="1" si="1729"/>
        <v>0.82499999999999996</v>
      </c>
      <c r="MV216" s="19">
        <f t="shared" ca="1" si="1729"/>
        <v>0.875</v>
      </c>
      <c r="MW216" s="19">
        <f t="shared" ca="1" si="1729"/>
        <v>0.9</v>
      </c>
      <c r="MX216" s="19">
        <f t="shared" ca="1" si="1729"/>
        <v>1</v>
      </c>
      <c r="MY216" s="19">
        <f t="shared" ca="1" si="1729"/>
        <v>0.875</v>
      </c>
      <c r="MZ216" s="19" t="b">
        <f t="shared" ca="1" si="1729"/>
        <v>1</v>
      </c>
      <c r="NA216" s="19">
        <f t="shared" ca="1" si="1729"/>
        <v>74.989999999999995</v>
      </c>
      <c r="NB216" s="19" t="str">
        <f t="shared" ca="1" si="1729"/>
        <v>-</v>
      </c>
      <c r="NC216" s="19" t="str">
        <f t="shared" ca="1" si="1729"/>
        <v>-</v>
      </c>
      <c r="ND216" s="19" t="str">
        <f t="shared" ref="ND216:ND220" ca="1" si="1750">OFFSET(ND$5,$B216,0)</f>
        <v>-</v>
      </c>
      <c r="NE216" s="19" t="str">
        <f t="shared" ca="1" si="1740"/>
        <v>-</v>
      </c>
      <c r="NF216" s="19" t="str">
        <f t="shared" ca="1" si="1740"/>
        <v>-</v>
      </c>
      <c r="NG216" s="19" t="str">
        <f t="shared" ca="1" si="1740"/>
        <v>-</v>
      </c>
      <c r="NH216" s="19" t="str">
        <f t="shared" ca="1" si="1740"/>
        <v>-</v>
      </c>
      <c r="NI216" s="19">
        <f t="shared" ca="1" si="1740"/>
        <v>36.99</v>
      </c>
      <c r="NJ216" s="19">
        <f t="shared" ca="1" si="1740"/>
        <v>36.99</v>
      </c>
      <c r="NK216" s="19" t="str">
        <f t="shared" ca="1" si="1740"/>
        <v>-</v>
      </c>
      <c r="NL216" s="19" t="str">
        <f t="shared" ca="1" si="1740"/>
        <v>-</v>
      </c>
      <c r="NM216" s="19" t="str">
        <f t="shared" ca="1" si="1740"/>
        <v>-</v>
      </c>
      <c r="NN216" s="19" t="str">
        <f t="shared" ca="1" si="1740"/>
        <v>-</v>
      </c>
      <c r="NO216" s="19" t="str">
        <f t="shared" ca="1" si="1740"/>
        <v>-</v>
      </c>
      <c r="NP216" s="19">
        <f t="shared" ca="1" si="1740"/>
        <v>49.99</v>
      </c>
      <c r="NQ216" s="19">
        <f t="shared" ca="1" si="1740"/>
        <v>49.99</v>
      </c>
      <c r="NR216" s="19">
        <f t="shared" ca="1" si="1740"/>
        <v>49.99</v>
      </c>
      <c r="NS216" s="19">
        <f t="shared" ca="1" si="1740"/>
        <v>49.99</v>
      </c>
      <c r="NT216" s="19">
        <f t="shared" ca="1" si="1740"/>
        <v>49.99</v>
      </c>
      <c r="NU216" s="19">
        <f t="shared" ca="1" si="1737"/>
        <v>49.99</v>
      </c>
      <c r="NV216" s="19">
        <f t="shared" ca="1" si="1737"/>
        <v>49.99</v>
      </c>
      <c r="NW216" s="19">
        <f t="shared" ca="1" si="1737"/>
        <v>49.99</v>
      </c>
      <c r="NX216" s="19">
        <f t="shared" ca="1" si="1738"/>
        <v>412.99</v>
      </c>
      <c r="NY216" s="19">
        <f t="shared" ca="1" si="1738"/>
        <v>412.99</v>
      </c>
      <c r="NZ216" s="19" t="str">
        <f t="shared" ca="1" si="1738"/>
        <v>-</v>
      </c>
      <c r="OA216" s="19" t="str">
        <f t="shared" ca="1" si="1738"/>
        <v>-</v>
      </c>
      <c r="OB216" s="19" t="str">
        <f t="shared" ca="1" si="1738"/>
        <v>-</v>
      </c>
      <c r="OC216" s="19" t="str">
        <f t="shared" ca="1" si="1738"/>
        <v>-</v>
      </c>
      <c r="OD216" s="19" t="str">
        <f t="shared" ca="1" si="1738"/>
        <v>-</v>
      </c>
      <c r="OE216" s="19">
        <f t="shared" ca="1" si="1738"/>
        <v>6.8900000000000006</v>
      </c>
      <c r="OF216" s="19">
        <f t="shared" ca="1" si="1738"/>
        <v>6.8900000000000006</v>
      </c>
      <c r="OG216" s="19">
        <f t="shared" ca="1" si="1738"/>
        <v>6.8900000000000006</v>
      </c>
      <c r="OH216" s="19">
        <f t="shared" ca="1" si="1738"/>
        <v>6.8900000000000006</v>
      </c>
      <c r="OI216" s="19">
        <f t="shared" ca="1" si="1738"/>
        <v>6.8900000000000006</v>
      </c>
      <c r="OJ216" s="19">
        <f t="shared" ca="1" si="1738"/>
        <v>6.8900000000000006</v>
      </c>
      <c r="OK216" s="19">
        <f t="shared" ca="1" si="1738"/>
        <v>6.8900000000000006</v>
      </c>
      <c r="OL216" s="19">
        <f t="shared" ca="1" si="1738"/>
        <v>6.8900000000000006</v>
      </c>
      <c r="OM216" s="19">
        <f t="shared" ca="1" si="1738"/>
        <v>346.99</v>
      </c>
      <c r="ON216" s="19">
        <f t="shared" ca="1" si="1739"/>
        <v>346.99</v>
      </c>
      <c r="OO216" s="19" t="str">
        <f t="shared" ca="1" si="1739"/>
        <v>-</v>
      </c>
      <c r="OP216" s="19" t="str">
        <f t="shared" ca="1" si="1739"/>
        <v>-</v>
      </c>
      <c r="OQ216" s="19" t="str">
        <f t="shared" ca="1" si="1739"/>
        <v>-</v>
      </c>
      <c r="OR216" s="19" t="str">
        <f t="shared" ca="1" si="1739"/>
        <v>-</v>
      </c>
      <c r="OS216" s="19" t="str">
        <f t="shared" ca="1" si="1739"/>
        <v>-</v>
      </c>
      <c r="OT216" s="19">
        <f t="shared" ca="1" si="1739"/>
        <v>0</v>
      </c>
      <c r="OU216" s="24">
        <v>0</v>
      </c>
    </row>
    <row r="217" spans="1:411" outlineLevel="1">
      <c r="A217" s="21">
        <f t="shared" si="158"/>
        <v>212</v>
      </c>
      <c r="B217" s="21">
        <f t="shared" si="1731"/>
        <v>19</v>
      </c>
      <c r="C217">
        <v>112</v>
      </c>
      <c r="D217" s="144" t="str">
        <f t="shared" ca="1" si="1675"/>
        <v>GSM</v>
      </c>
      <c r="E217" t="b">
        <v>1</v>
      </c>
      <c r="F217" t="b">
        <v>0</v>
      </c>
      <c r="G217" t="b">
        <f t="shared" ref="G217:G219" si="1751">E217</f>
        <v>1</v>
      </c>
      <c r="H217" s="237">
        <f t="shared" ca="1" si="1733"/>
        <v>2</v>
      </c>
      <c r="I217" s="237">
        <f t="shared" ca="1" si="1733"/>
        <v>1</v>
      </c>
      <c r="J217" s="237" t="str">
        <f t="shared" ca="1" si="1733"/>
        <v/>
      </c>
      <c r="K217" s="237">
        <f t="shared" ca="1" si="1733"/>
        <v>2</v>
      </c>
      <c r="L217" s="237">
        <f t="shared" ca="1" si="1733"/>
        <v>2</v>
      </c>
      <c r="M217" s="237">
        <f t="shared" ca="1" si="1733"/>
        <v>2</v>
      </c>
      <c r="N217" s="237">
        <f t="shared" ca="1" si="1733"/>
        <v>3</v>
      </c>
      <c r="O217" s="237">
        <f t="shared" ca="1" si="1734"/>
        <v>1</v>
      </c>
      <c r="P217" s="237">
        <f t="shared" ca="1" si="1734"/>
        <v>1</v>
      </c>
      <c r="Q217" s="237">
        <f t="shared" ca="1" si="1734"/>
        <v>5</v>
      </c>
      <c r="R217" s="29">
        <v>1</v>
      </c>
      <c r="S217" s="29">
        <v>1</v>
      </c>
      <c r="T217" s="29">
        <v>1</v>
      </c>
      <c r="U217" s="218"/>
      <c r="V217" s="218"/>
      <c r="W217" s="182">
        <f t="array" ref="W217">MAX(W$22,MOD(W211+1*AND(R217:$V217=R$22:$V$22),W$23+1))</f>
        <v>0</v>
      </c>
      <c r="X217" s="218"/>
      <c r="Y217" s="218"/>
      <c r="Z217" s="218"/>
      <c r="AA217" s="218"/>
      <c r="AB217" s="218"/>
      <c r="AC217" s="218"/>
      <c r="AD217" s="218"/>
      <c r="AE217" s="218"/>
      <c r="AF217" s="144">
        <f ca="1">INDEX(CHOOSE($N217,DataAutumn!i.AdultDrys,DataWinter!i.AdultDrys,DataSpring!i.AdultDrys),1,$M217)</f>
        <v>3</v>
      </c>
      <c r="AG217" s="5">
        <f t="shared" ca="1" si="1676"/>
        <v>2</v>
      </c>
      <c r="AH217" s="5">
        <f t="shared" ca="1" si="1676"/>
        <v>0</v>
      </c>
      <c r="AI217" s="5">
        <f t="shared" ca="1" si="1677"/>
        <v>1</v>
      </c>
      <c r="AJ217" s="218"/>
      <c r="AK217" s="218"/>
      <c r="AL217" s="366" t="str">
        <f ca="1">TEXT(LEFT(OFFSET(AL217,-1,0),5)+1,"00000")&amp;MID(OFFSET(AL217,-1,0),6,FIND(" ",OFFSET(AL217,-1,0),7)-5)
&amp; $D217           &amp; " Day"&amp;INDEX(i.DOY,$N217,1)              &amp; IF($IG217=0," FWM","")&amp;IF($IG217=1," MWM","")&amp;IF($IG217=5," Mat","")&amp;IF($IH217=TRUE,"&amp;BBT","    ")
&amp;INDEX(DataMaster!$B$98:$B$105,$Q217,0)    &amp;IF(JQ217," SR"&amp;JR217,"")&amp; " WP"&amp;TEXT($MC217*100,"000p")           &amp; " MP"&amp;TEXT($MD217*100,"000p")           &amp; " GP"&amp;TEXT($MM217*100,"000p")
&amp; " (F"&amp;3+COUNTIF($CV217:$CY217,TRUE)&amp;3&amp;"N"&amp;$DM217&amp;$DN217&amp;")"</f>
        <v>00010 DSP_ashley_lw GSM Day204 MWM    Air WP100p MP100p GP100p (F33N11)</v>
      </c>
      <c r="AM217" s="9" t="str">
        <f ca="1">IF(COUNTIF(AL$5:AL217,AL217)=1,"-","Dup")</f>
        <v>-</v>
      </c>
      <c r="AN217" s="9"/>
      <c r="AO217" s="12" t="b">
        <v>0</v>
      </c>
      <c r="AP217" s="12" t="b">
        <v>0</v>
      </c>
      <c r="AQ217" s="12" t="b">
        <v>1</v>
      </c>
      <c r="AR217" s="12" t="b">
        <v>1</v>
      </c>
      <c r="AS217" s="12" t="b">
        <v>0</v>
      </c>
      <c r="AT217" s="12" t="b">
        <v>1</v>
      </c>
      <c r="AU217" s="12" t="b">
        <v>1</v>
      </c>
      <c r="AV217" s="12" t="b">
        <v>1</v>
      </c>
      <c r="AW217" s="9"/>
      <c r="AX217" s="5" t="b">
        <f t="shared" ca="1" si="1678"/>
        <v>0</v>
      </c>
      <c r="AY217" s="5" t="str">
        <f t="shared" ca="1" si="1678"/>
        <v>-</v>
      </c>
      <c r="AZ217" s="5" t="b">
        <f t="shared" ca="1" si="1678"/>
        <v>0</v>
      </c>
      <c r="BA217" s="5" t="b">
        <f t="shared" ca="1" si="1678"/>
        <v>1</v>
      </c>
      <c r="BB217" s="5" t="b">
        <f t="shared" ca="1" si="1678"/>
        <v>1</v>
      </c>
      <c r="BC217" s="144">
        <f t="shared" ca="1" si="1678"/>
        <v>0</v>
      </c>
      <c r="BD217" s="19" t="b">
        <f t="shared" ca="1" si="1679"/>
        <v>1</v>
      </c>
      <c r="BE217" s="9"/>
      <c r="BF217" s="5" t="str">
        <f t="shared" ca="1" si="1680"/>
        <v>-</v>
      </c>
      <c r="BG217" s="19" t="str">
        <f t="shared" ca="1" si="1681"/>
        <v>-</v>
      </c>
      <c r="BH217" s="19" t="str">
        <f t="shared" ca="1" si="1681"/>
        <v>-</v>
      </c>
      <c r="BI217" s="19" t="str">
        <f t="shared" ca="1" si="1681"/>
        <v>-</v>
      </c>
      <c r="BJ217" s="5" t="str">
        <f t="shared" ca="1" si="1682"/>
        <v>-</v>
      </c>
      <c r="BK217" s="19" t="str">
        <f t="shared" ca="1" si="1683"/>
        <v>-</v>
      </c>
      <c r="BL217" s="5" t="str">
        <f t="shared" ca="1" si="1684"/>
        <v>-</v>
      </c>
      <c r="BM217" s="19" t="str">
        <f t="shared" ca="1" si="1685"/>
        <v>-</v>
      </c>
      <c r="BN217" s="19" t="str">
        <f t="shared" ca="1" si="1685"/>
        <v>-</v>
      </c>
      <c r="BO217" s="19" t="str">
        <f t="shared" ca="1" si="1685"/>
        <v>-</v>
      </c>
      <c r="BP217" s="5" t="str">
        <f t="shared" ca="1" si="1686"/>
        <v>-</v>
      </c>
      <c r="BQ217" s="9"/>
      <c r="BR217" s="5" t="b">
        <f t="shared" ca="1" si="1687"/>
        <v>0</v>
      </c>
      <c r="BS217" s="5" t="str">
        <f t="shared" ca="1" si="1688"/>
        <v>-</v>
      </c>
      <c r="BT217" s="5" t="str">
        <f t="shared" ca="1" si="1689"/>
        <v>-</v>
      </c>
      <c r="BU217" s="5" t="str">
        <f t="shared" ca="1" si="1689"/>
        <v>-</v>
      </c>
      <c r="BV217" s="5" t="str">
        <f t="shared" ca="1" si="1689"/>
        <v>-</v>
      </c>
      <c r="BW217" s="5" t="str">
        <f t="shared" ca="1" si="1689"/>
        <v>-</v>
      </c>
      <c r="BX217" s="5" t="str">
        <f t="shared" ca="1" si="1689"/>
        <v>-</v>
      </c>
      <c r="BY217" s="5" t="str">
        <f t="shared" ca="1" si="1689"/>
        <v>-</v>
      </c>
      <c r="BZ217" s="5" t="str">
        <f t="shared" ca="1" si="1689"/>
        <v>-</v>
      </c>
      <c r="CA217" s="5" t="str">
        <f t="shared" ca="1" si="1689"/>
        <v>-</v>
      </c>
      <c r="CB217" s="9"/>
      <c r="CC217" s="237" t="b">
        <f t="shared" ca="1" si="1735"/>
        <v>1</v>
      </c>
      <c r="CD217" s="237" t="b">
        <f t="shared" ca="1" si="1735"/>
        <v>1</v>
      </c>
      <c r="CE217" s="237" t="b">
        <f t="shared" ca="1" si="1735"/>
        <v>1</v>
      </c>
      <c r="CF217" s="12">
        <v>203</v>
      </c>
      <c r="CG217" s="144" t="b">
        <f t="shared" ref="CG217:CG219" ca="1" si="1752">NOT(CE217)</f>
        <v>0</v>
      </c>
      <c r="CH217" s="12" t="s">
        <v>34</v>
      </c>
      <c r="CI217" s="19" t="str">
        <f t="shared" ca="1" si="1690"/>
        <v>-</v>
      </c>
      <c r="CJ217" s="19" t="str">
        <f t="shared" ca="1" si="1690"/>
        <v>-</v>
      </c>
      <c r="CK217" s="19" t="str">
        <f t="shared" ca="1" si="1690"/>
        <v>-</v>
      </c>
      <c r="CL217" s="19">
        <f t="shared" ca="1" si="1690"/>
        <v>1</v>
      </c>
      <c r="CM217" s="19">
        <f t="shared" ca="1" si="1690"/>
        <v>1</v>
      </c>
      <c r="CN217" s="9"/>
      <c r="CO217" s="444">
        <f t="shared" ca="1" si="1691"/>
        <v>652</v>
      </c>
      <c r="CP217" s="444">
        <f t="shared" ca="1" si="1691"/>
        <v>686</v>
      </c>
      <c r="CQ217" s="444">
        <f t="shared" ca="1" si="1691"/>
        <v>721</v>
      </c>
      <c r="CR217" s="152">
        <f t="shared" ca="1" si="1692"/>
        <v>378</v>
      </c>
      <c r="CS217" s="152">
        <f t="shared" ca="1" si="1692"/>
        <v>413</v>
      </c>
      <c r="CT217" s="152">
        <f t="shared" ca="1" si="1692"/>
        <v>448</v>
      </c>
      <c r="CU217" s="19" t="str">
        <f t="shared" ca="1" si="1693"/>
        <v>-</v>
      </c>
      <c r="CV217" s="19" t="str">
        <f t="shared" ca="1" si="1693"/>
        <v>-</v>
      </c>
      <c r="CW217" s="19" t="str">
        <f t="shared" ca="1" si="1693"/>
        <v>-</v>
      </c>
      <c r="CX217" s="19" t="str">
        <f t="shared" ca="1" si="1693"/>
        <v>-</v>
      </c>
      <c r="CY217" s="19" t="str">
        <f t="shared" ref="CY217:DJ221" ca="1" si="1753">OFFSET(CY$5,$B217,0)</f>
        <v>-</v>
      </c>
      <c r="CZ217" s="19" t="b">
        <f t="shared" ca="1" si="1753"/>
        <v>1</v>
      </c>
      <c r="DA217" s="19">
        <f t="shared" ca="1" si="1753"/>
        <v>0</v>
      </c>
      <c r="DB217" s="19">
        <f t="shared" ca="1" si="1753"/>
        <v>0</v>
      </c>
      <c r="DC217" s="19">
        <f t="shared" ca="1" si="1753"/>
        <v>0</v>
      </c>
      <c r="DD217" s="19">
        <f t="shared" ca="1" si="1753"/>
        <v>0</v>
      </c>
      <c r="DE217" s="19">
        <f t="shared" ca="1" si="1753"/>
        <v>0</v>
      </c>
      <c r="DF217" s="19">
        <f t="shared" ca="1" si="1753"/>
        <v>0</v>
      </c>
      <c r="DG217" s="19">
        <f t="shared" ca="1" si="1753"/>
        <v>0</v>
      </c>
      <c r="DH217" s="19">
        <f t="shared" ca="1" si="1753"/>
        <v>0</v>
      </c>
      <c r="DI217" s="19">
        <f t="shared" ca="1" si="1753"/>
        <v>0</v>
      </c>
      <c r="DJ217" s="19">
        <f t="shared" ca="1" si="1753"/>
        <v>0</v>
      </c>
      <c r="DK217" s="19">
        <f t="shared" ca="1" si="1745"/>
        <v>0</v>
      </c>
      <c r="DL217" s="19">
        <f t="shared" ca="1" si="1745"/>
        <v>0</v>
      </c>
      <c r="DM217" s="19">
        <f t="shared" ca="1" si="1745"/>
        <v>1</v>
      </c>
      <c r="DN217" s="19">
        <f t="shared" ca="1" si="1745"/>
        <v>1</v>
      </c>
      <c r="DO217" s="19">
        <f t="shared" ca="1" si="1745"/>
        <v>0</v>
      </c>
      <c r="DP217" s="19" t="str">
        <f t="shared" ca="1" si="1745"/>
        <v>-</v>
      </c>
      <c r="DQ217" s="19" t="str">
        <f t="shared" ca="1" si="1745"/>
        <v>-</v>
      </c>
      <c r="DR217" s="19" t="str">
        <f t="shared" ca="1" si="1745"/>
        <v>-</v>
      </c>
      <c r="DS217" s="19" t="str">
        <f t="shared" ca="1" si="1745"/>
        <v>-</v>
      </c>
      <c r="DT217" s="19" t="str">
        <f t="shared" ca="1" si="1745"/>
        <v>-</v>
      </c>
      <c r="DU217" s="19">
        <f t="shared" ca="1" si="1745"/>
        <v>0</v>
      </c>
      <c r="DV217" s="19" t="str">
        <f t="shared" ca="1" si="1745"/>
        <v>-</v>
      </c>
      <c r="DW217" s="19" t="str">
        <f t="shared" ca="1" si="1745"/>
        <v>-</v>
      </c>
      <c r="DX217" s="19" t="str">
        <f t="shared" ca="1" si="1745"/>
        <v>-</v>
      </c>
      <c r="DY217" s="19" t="str">
        <f t="shared" ca="1" si="1745"/>
        <v>-</v>
      </c>
      <c r="DZ217" s="19" t="str">
        <f t="shared" ca="1" si="1744"/>
        <v>-</v>
      </c>
      <c r="EA217" s="19" t="str">
        <f t="shared" ca="1" si="1744"/>
        <v>-</v>
      </c>
      <c r="EB217" s="19" t="str">
        <f t="shared" ca="1" si="1744"/>
        <v>-</v>
      </c>
      <c r="EC217" s="19" t="str">
        <f t="shared" ca="1" si="1744"/>
        <v>-</v>
      </c>
      <c r="ED217" s="19">
        <f t="shared" ca="1" si="1744"/>
        <v>0</v>
      </c>
      <c r="EE217" s="444">
        <f t="shared" ca="1" si="1695"/>
        <v>0</v>
      </c>
      <c r="EF217" s="444">
        <f t="shared" ca="1" si="1695"/>
        <v>0</v>
      </c>
      <c r="EG217" s="124">
        <f t="shared" ref="EG217:EV236" ca="1" si="1754">IF(AND($K217=EG$9,$N217=EG$11,$AB217=EG$8,$AI217=EG$12,$Y217&lt;&gt;0),INDEX(i.FS_Strategy,$Y217,$AB217),0)</f>
        <v>0</v>
      </c>
      <c r="EH217" s="124">
        <f t="shared" ca="1" si="1754"/>
        <v>0</v>
      </c>
      <c r="EI217" s="124">
        <f t="shared" ca="1" si="1754"/>
        <v>0</v>
      </c>
      <c r="EJ217" s="124">
        <f t="shared" ca="1" si="1754"/>
        <v>0</v>
      </c>
      <c r="EK217" s="124">
        <f t="shared" ca="1" si="1754"/>
        <v>0</v>
      </c>
      <c r="EL217" s="124">
        <f t="shared" ca="1" si="1754"/>
        <v>0</v>
      </c>
      <c r="EM217" s="124">
        <f t="shared" ca="1" si="1754"/>
        <v>0</v>
      </c>
      <c r="EN217" s="124">
        <f t="shared" ca="1" si="1754"/>
        <v>0</v>
      </c>
      <c r="EO217" s="124">
        <f t="shared" ca="1" si="1754"/>
        <v>0</v>
      </c>
      <c r="EP217" s="124">
        <f t="shared" ca="1" si="1754"/>
        <v>0</v>
      </c>
      <c r="EQ217" s="124">
        <f t="shared" ca="1" si="1754"/>
        <v>0</v>
      </c>
      <c r="ER217" s="124">
        <f t="shared" ca="1" si="1754"/>
        <v>0</v>
      </c>
      <c r="ES217" s="124">
        <f t="shared" ca="1" si="1754"/>
        <v>0</v>
      </c>
      <c r="ET217" s="124">
        <f t="shared" ca="1" si="1754"/>
        <v>0</v>
      </c>
      <c r="EU217" s="124">
        <f t="shared" ca="1" si="1754"/>
        <v>0</v>
      </c>
      <c r="EV217" s="124">
        <f t="shared" ca="1" si="1754"/>
        <v>0</v>
      </c>
      <c r="EW217" s="124">
        <f t="shared" ca="1" si="1697"/>
        <v>0</v>
      </c>
      <c r="EX217" s="124">
        <f t="shared" ca="1" si="1697"/>
        <v>0</v>
      </c>
      <c r="EY217" s="554">
        <f t="shared" ref="EY217:FN236" ca="1" si="1755">IF(AND($K217=EY$9,$N217=EY$11,$AB217=EY$8,$AI217=EY$12,$Z217&lt;&gt;0),INDEX(i.FS_Strategy,$Z217,$AB217),0)</f>
        <v>0</v>
      </c>
      <c r="EZ217" s="554">
        <f t="shared" ca="1" si="1755"/>
        <v>0</v>
      </c>
      <c r="FA217" s="554">
        <f t="shared" ca="1" si="1755"/>
        <v>0</v>
      </c>
      <c r="FB217" s="125">
        <f t="shared" ca="1" si="1755"/>
        <v>0</v>
      </c>
      <c r="FC217" s="125">
        <f t="shared" ca="1" si="1755"/>
        <v>0</v>
      </c>
      <c r="FD217" s="125">
        <f t="shared" ca="1" si="1755"/>
        <v>0</v>
      </c>
      <c r="FE217" s="125">
        <f t="shared" ca="1" si="1755"/>
        <v>0</v>
      </c>
      <c r="FF217" s="125">
        <f t="shared" ca="1" si="1755"/>
        <v>0</v>
      </c>
      <c r="FG217" s="125">
        <f t="shared" ca="1" si="1755"/>
        <v>0</v>
      </c>
      <c r="FH217" s="125">
        <f t="shared" ca="1" si="1755"/>
        <v>0</v>
      </c>
      <c r="FI217" s="125">
        <f t="shared" ca="1" si="1755"/>
        <v>0</v>
      </c>
      <c r="FJ217" s="125">
        <f t="shared" ca="1" si="1755"/>
        <v>0</v>
      </c>
      <c r="FK217" s="125">
        <f t="shared" ca="1" si="1755"/>
        <v>0</v>
      </c>
      <c r="FL217" s="125">
        <f t="shared" ca="1" si="1755"/>
        <v>0</v>
      </c>
      <c r="FM217" s="125">
        <f t="shared" ca="1" si="1755"/>
        <v>0</v>
      </c>
      <c r="FN217" s="125">
        <f t="shared" ca="1" si="1755"/>
        <v>0</v>
      </c>
      <c r="FO217" s="124">
        <f t="shared" ref="FO217:GD236" ca="1" si="1756">IF(AND($K217=FO$9,$N217=FO$11,$AB217=FO$8,$AI217=FO$12),INDEX(i.FS_Strategy,$AC217+1,$AB217),0)</f>
        <v>0</v>
      </c>
      <c r="FP217" s="124">
        <f t="shared" ca="1" si="1756"/>
        <v>0</v>
      </c>
      <c r="FQ217" s="124">
        <f t="shared" ca="1" si="1756"/>
        <v>0</v>
      </c>
      <c r="FR217" s="124">
        <f t="shared" ca="1" si="1756"/>
        <v>0</v>
      </c>
      <c r="FS217" s="124">
        <f t="shared" ca="1" si="1756"/>
        <v>0</v>
      </c>
      <c r="FT217" s="124">
        <f t="shared" ca="1" si="1756"/>
        <v>0</v>
      </c>
      <c r="FU217" s="124">
        <f t="shared" ca="1" si="1756"/>
        <v>0</v>
      </c>
      <c r="FV217" s="124">
        <f t="shared" ca="1" si="1756"/>
        <v>0</v>
      </c>
      <c r="FW217" s="124">
        <f t="shared" ca="1" si="1756"/>
        <v>0</v>
      </c>
      <c r="FX217" s="124">
        <f t="shared" ca="1" si="1756"/>
        <v>0</v>
      </c>
      <c r="FY217" s="124">
        <f t="shared" ca="1" si="1756"/>
        <v>0</v>
      </c>
      <c r="FZ217" s="124">
        <f t="shared" ca="1" si="1756"/>
        <v>0</v>
      </c>
      <c r="GA217" s="124">
        <f t="shared" ca="1" si="1756"/>
        <v>0</v>
      </c>
      <c r="GB217" s="124">
        <f t="shared" ca="1" si="1756"/>
        <v>0</v>
      </c>
      <c r="GC217" s="124">
        <f t="shared" ca="1" si="1756"/>
        <v>0</v>
      </c>
      <c r="GD217" s="124">
        <f t="shared" ca="1" si="1756"/>
        <v>0</v>
      </c>
      <c r="GE217" s="124">
        <f t="shared" ca="1" si="1700"/>
        <v>0</v>
      </c>
      <c r="GF217" s="124">
        <f t="shared" ca="1" si="1700"/>
        <v>0</v>
      </c>
      <c r="GG217" s="554">
        <f t="shared" ca="1" si="1701"/>
        <v>0</v>
      </c>
      <c r="GH217" s="554">
        <f t="shared" ca="1" si="1701"/>
        <v>0</v>
      </c>
      <c r="GI217" s="554">
        <f t="shared" ca="1" si="1701"/>
        <v>0</v>
      </c>
      <c r="GJ217" s="125">
        <f t="shared" ca="1" si="1702"/>
        <v>0</v>
      </c>
      <c r="GK217" s="125">
        <f t="shared" ca="1" si="1702"/>
        <v>0</v>
      </c>
      <c r="GL217" s="125">
        <f t="shared" ca="1" si="1702"/>
        <v>0</v>
      </c>
      <c r="GM217" s="125">
        <f t="shared" ca="1" si="1702"/>
        <v>0</v>
      </c>
      <c r="GN217" s="125">
        <f t="shared" ca="1" si="1702"/>
        <v>0</v>
      </c>
      <c r="GO217" s="125">
        <f t="shared" ca="1" si="1702"/>
        <v>0</v>
      </c>
      <c r="GP217" s="125">
        <f t="shared" ca="1" si="1702"/>
        <v>0</v>
      </c>
      <c r="GQ217" s="125">
        <f t="shared" ca="1" si="1702"/>
        <v>0</v>
      </c>
      <c r="GR217" s="125">
        <f t="shared" ca="1" si="1702"/>
        <v>0</v>
      </c>
      <c r="GS217" s="125">
        <f t="shared" ca="1" si="1702"/>
        <v>0</v>
      </c>
      <c r="GT217" s="125">
        <f t="shared" ca="1" si="1702"/>
        <v>0</v>
      </c>
      <c r="GU217" s="125">
        <f t="shared" ca="1" si="1702"/>
        <v>0</v>
      </c>
      <c r="GV217" s="125">
        <f t="shared" ca="1" si="1702"/>
        <v>0</v>
      </c>
      <c r="GW217" s="124">
        <f t="shared" ref="GW217:HL236" ca="1" si="1757">IF(AND($K217=GW$9,$N217=GW$11,$AB217=GW$8,$AI217=GW$12),INDEX(i.FS_Strategy,$AC217+1,$AB217),0)</f>
        <v>0</v>
      </c>
      <c r="GX217" s="124">
        <f t="shared" ca="1" si="1757"/>
        <v>0</v>
      </c>
      <c r="GY217" s="124">
        <f t="shared" ca="1" si="1757"/>
        <v>0</v>
      </c>
      <c r="GZ217" s="124">
        <f t="shared" ca="1" si="1757"/>
        <v>0</v>
      </c>
      <c r="HA217" s="124">
        <f t="shared" ca="1" si="1757"/>
        <v>0</v>
      </c>
      <c r="HB217" s="124">
        <f t="shared" ca="1" si="1757"/>
        <v>0</v>
      </c>
      <c r="HC217" s="124">
        <f t="shared" ca="1" si="1757"/>
        <v>0</v>
      </c>
      <c r="HD217" s="124">
        <f t="shared" ca="1" si="1757"/>
        <v>0</v>
      </c>
      <c r="HE217" s="124">
        <f t="shared" ca="1" si="1757"/>
        <v>0</v>
      </c>
      <c r="HF217" s="124">
        <f t="shared" ca="1" si="1757"/>
        <v>0</v>
      </c>
      <c r="HG217" s="124">
        <f t="shared" ca="1" si="1757"/>
        <v>0</v>
      </c>
      <c r="HH217" s="124">
        <f t="shared" ca="1" si="1757"/>
        <v>0</v>
      </c>
      <c r="HI217" s="124">
        <f t="shared" ca="1" si="1757"/>
        <v>0</v>
      </c>
      <c r="HJ217" s="124">
        <f t="shared" ca="1" si="1757"/>
        <v>0</v>
      </c>
      <c r="HK217" s="124">
        <f t="shared" ca="1" si="1757"/>
        <v>0</v>
      </c>
      <c r="HL217" s="124">
        <f t="shared" ca="1" si="1757"/>
        <v>0</v>
      </c>
      <c r="HM217" s="124">
        <f t="shared" ca="1" si="1704"/>
        <v>0</v>
      </c>
      <c r="HN217" s="124">
        <f t="shared" ca="1" si="1704"/>
        <v>0</v>
      </c>
      <c r="HO217" s="554">
        <f t="shared" ca="1" si="1705"/>
        <v>0</v>
      </c>
      <c r="HP217" s="554">
        <f t="shared" ca="1" si="1705"/>
        <v>0</v>
      </c>
      <c r="HQ217" s="554">
        <f t="shared" ca="1" si="1705"/>
        <v>0</v>
      </c>
      <c r="HR217" s="125">
        <f t="shared" ca="1" si="1706"/>
        <v>0</v>
      </c>
      <c r="HS217" s="125">
        <f t="shared" ca="1" si="1706"/>
        <v>0</v>
      </c>
      <c r="HT217" s="125">
        <f t="shared" ca="1" si="1706"/>
        <v>0</v>
      </c>
      <c r="HU217" s="125">
        <f t="shared" ca="1" si="1706"/>
        <v>0</v>
      </c>
      <c r="HV217" s="125">
        <f t="shared" ca="1" si="1706"/>
        <v>0</v>
      </c>
      <c r="HW217" s="125">
        <f t="shared" ca="1" si="1706"/>
        <v>0</v>
      </c>
      <c r="HX217" s="125">
        <f t="shared" ca="1" si="1706"/>
        <v>0</v>
      </c>
      <c r="HY217" s="125">
        <f t="shared" ca="1" si="1706"/>
        <v>0</v>
      </c>
      <c r="HZ217" s="125">
        <f t="shared" ca="1" si="1706"/>
        <v>0</v>
      </c>
      <c r="IA217" s="125">
        <f t="shared" ca="1" si="1706"/>
        <v>0</v>
      </c>
      <c r="IB217" s="125">
        <f t="shared" ca="1" si="1706"/>
        <v>0</v>
      </c>
      <c r="IC217" s="125">
        <f t="shared" ca="1" si="1706"/>
        <v>0</v>
      </c>
      <c r="ID217" s="125">
        <f t="shared" ca="1" si="1706"/>
        <v>0</v>
      </c>
      <c r="IE217" s="5">
        <f t="shared" ca="1" si="1707"/>
        <v>67</v>
      </c>
      <c r="IF217" s="9"/>
      <c r="IG217" s="5">
        <f t="shared" ca="1" si="1708"/>
        <v>1</v>
      </c>
      <c r="IH217" s="5" t="b">
        <f t="shared" ca="1" si="1708"/>
        <v>0</v>
      </c>
      <c r="II217" s="19">
        <f t="shared" ca="1" si="1709"/>
        <v>0</v>
      </c>
      <c r="IJ217" s="5">
        <f t="shared" ca="1" si="1708"/>
        <v>55</v>
      </c>
      <c r="IK217" s="5" cm="1">
        <f t="array" ref="IK217">INDEX(i.pi_yatf,$X217+1,IK$7)</f>
        <v>1</v>
      </c>
      <c r="IL217" s="19">
        <f t="shared" ca="1" si="1741"/>
        <v>0</v>
      </c>
      <c r="IM217" s="19">
        <f t="shared" ca="1" si="1741"/>
        <v>0</v>
      </c>
      <c r="IN217" s="19">
        <f t="shared" ca="1" si="1741"/>
        <v>0</v>
      </c>
      <c r="IO217" s="19">
        <f t="shared" ca="1" si="1741"/>
        <v>0</v>
      </c>
      <c r="IP217" s="19">
        <f t="shared" ca="1" si="1741"/>
        <v>0</v>
      </c>
      <c r="IQ217" s="19">
        <f t="shared" ca="1" si="1741"/>
        <v>0</v>
      </c>
      <c r="IR217" s="19">
        <f t="shared" ca="1" si="1741"/>
        <v>0</v>
      </c>
      <c r="IS217" s="19">
        <f t="shared" ca="1" si="1741"/>
        <v>0</v>
      </c>
      <c r="IT217" s="19">
        <f t="shared" ca="1" si="1741"/>
        <v>0</v>
      </c>
      <c r="IU217" s="19">
        <f t="shared" ca="1" si="1741"/>
        <v>0</v>
      </c>
      <c r="IV217" s="19">
        <f t="shared" ca="1" si="1741"/>
        <v>0</v>
      </c>
      <c r="IW217" s="19">
        <f t="shared" ca="1" si="1741"/>
        <v>0</v>
      </c>
      <c r="IX217" s="19">
        <f t="shared" ca="1" si="1741"/>
        <v>0</v>
      </c>
      <c r="IY217" s="19">
        <f t="shared" ca="1" si="1741"/>
        <v>0</v>
      </c>
      <c r="IZ217" s="19">
        <f t="shared" ca="1" si="1741"/>
        <v>0</v>
      </c>
      <c r="JA217" s="19">
        <f t="shared" ca="1" si="1741"/>
        <v>0</v>
      </c>
      <c r="JB217" s="19">
        <f t="shared" ca="1" si="1741"/>
        <v>0</v>
      </c>
      <c r="JC217" s="19">
        <f t="shared" ca="1" si="1741"/>
        <v>0</v>
      </c>
      <c r="JD217" s="19">
        <f t="shared" ca="1" si="1741"/>
        <v>0</v>
      </c>
      <c r="JE217" s="19">
        <f t="shared" ca="1" si="1741"/>
        <v>0</v>
      </c>
      <c r="JF217" s="19">
        <f t="shared" ca="1" si="1741"/>
        <v>0</v>
      </c>
      <c r="JG217" s="5">
        <f t="shared" ca="1" si="1711"/>
        <v>1.2500000000000001E-2</v>
      </c>
      <c r="JH217" s="567">
        <f t="shared" ca="1" si="1711"/>
        <v>0</v>
      </c>
      <c r="JI217" s="5">
        <f t="shared" ca="1" si="1711"/>
        <v>6.25E-2</v>
      </c>
      <c r="JJ217" s="5">
        <f t="shared" ca="1" si="1711"/>
        <v>6.25E-2</v>
      </c>
      <c r="JK217" s="5">
        <f t="shared" ca="1" si="1711"/>
        <v>6.25E-2</v>
      </c>
      <c r="JL217" s="19">
        <f t="shared" ca="1" si="1741"/>
        <v>1</v>
      </c>
      <c r="JM217" s="19">
        <f t="shared" ca="1" si="1741"/>
        <v>0</v>
      </c>
      <c r="JN217" s="19">
        <f t="shared" ca="1" si="1741"/>
        <v>1</v>
      </c>
      <c r="JO217" s="9"/>
      <c r="JP217" s="5" t="b">
        <f t="shared" ca="1" si="1712"/>
        <v>0</v>
      </c>
      <c r="JQ217" s="477" t="b">
        <v>0</v>
      </c>
      <c r="JR217" s="477">
        <v>12</v>
      </c>
      <c r="JS217" s="5" t="b">
        <f t="shared" ca="1" si="1713"/>
        <v>0</v>
      </c>
      <c r="JT217" s="5" t="b">
        <f t="shared" ca="1" si="1713"/>
        <v>0</v>
      </c>
      <c r="JU217" s="5" t="b">
        <f t="shared" ca="1" si="1713"/>
        <v>1</v>
      </c>
      <c r="JV217" s="144">
        <f t="shared" ca="1" si="1714"/>
        <v>1</v>
      </c>
      <c r="JW217" s="144">
        <f t="shared" ca="1" si="1714"/>
        <v>1</v>
      </c>
      <c r="JX217" s="5" t="b">
        <f t="shared" ca="1" si="1715"/>
        <v>0</v>
      </c>
      <c r="JY217" s="5" t="b">
        <f t="shared" ca="1" si="1715"/>
        <v>1</v>
      </c>
      <c r="JZ217" s="5" t="b">
        <f t="shared" ca="1" si="1715"/>
        <v>1</v>
      </c>
      <c r="KA217" s="5" t="b">
        <f t="shared" ca="1" si="1715"/>
        <v>0</v>
      </c>
      <c r="KB217" s="5">
        <f t="shared" ca="1" si="1716"/>
        <v>1</v>
      </c>
      <c r="KC217" s="5">
        <f t="shared" ca="1" si="1716"/>
        <v>0</v>
      </c>
      <c r="KD217" s="5" t="b">
        <f t="shared" ca="1" si="1717"/>
        <v>0</v>
      </c>
      <c r="KE217" s="5" t="str" cm="1">
        <f t="array" aca="1" ref="KE217" ca="1">IF(OR(KF217:KM217&lt;&gt;"-"),TRUE,"-")</f>
        <v>-</v>
      </c>
      <c r="KF217" s="19" t="str">
        <f t="shared" ca="1" si="1718"/>
        <v>-</v>
      </c>
      <c r="KG217" s="19" t="str">
        <f t="shared" ca="1" si="1718"/>
        <v>-</v>
      </c>
      <c r="KH217" s="19" t="str">
        <f t="shared" ca="1" si="1718"/>
        <v>-</v>
      </c>
      <c r="KI217" s="19" t="str">
        <f t="shared" ca="1" si="1718"/>
        <v>-</v>
      </c>
      <c r="KJ217" s="19" t="str">
        <f t="shared" ca="1" si="1718"/>
        <v>-</v>
      </c>
      <c r="KK217" s="19" t="str">
        <f t="shared" ca="1" si="1718"/>
        <v>-</v>
      </c>
      <c r="KL217" s="19" t="str">
        <f t="shared" ca="1" si="1718"/>
        <v>-</v>
      </c>
      <c r="KM217" s="19" t="str">
        <f t="shared" ca="1" si="1718"/>
        <v>-</v>
      </c>
      <c r="KN217" s="5" t="b">
        <f t="array" aca="1" ref="KN217" ca="1">IF(OR(KO217:KU217&lt;&gt;"-"),TRUE,"-")</f>
        <v>1</v>
      </c>
      <c r="KO217" s="19">
        <f t="shared" ca="1" si="1719"/>
        <v>0</v>
      </c>
      <c r="KP217" s="19" t="str">
        <f t="shared" ca="1" si="1719"/>
        <v>-</v>
      </c>
      <c r="KQ217" s="19">
        <f t="shared" ca="1" si="1719"/>
        <v>999999</v>
      </c>
      <c r="KR217" s="19">
        <f t="shared" ca="1" si="1719"/>
        <v>999999</v>
      </c>
      <c r="KS217" s="19">
        <f t="shared" ca="1" si="1719"/>
        <v>999999</v>
      </c>
      <c r="KT217" s="19">
        <f t="shared" ca="1" si="1719"/>
        <v>999999</v>
      </c>
      <c r="KU217" s="19">
        <f t="shared" ca="1" si="1719"/>
        <v>999999</v>
      </c>
      <c r="KV217" s="19" t="str">
        <f t="shared" ca="1" si="1719"/>
        <v>-</v>
      </c>
      <c r="KW217" s="19" t="str">
        <f t="shared" ca="1" si="1719"/>
        <v>-</v>
      </c>
      <c r="KX217" s="19" t="str">
        <f t="shared" ca="1" si="1719"/>
        <v>-</v>
      </c>
      <c r="KY217" s="19" t="b">
        <f t="shared" ca="1" si="1720"/>
        <v>1</v>
      </c>
      <c r="KZ217" s="19">
        <f t="shared" ca="1" si="1720"/>
        <v>0</v>
      </c>
      <c r="LA217" s="5" t="str">
        <f t="shared" ca="1" si="1721"/>
        <v>-</v>
      </c>
      <c r="LB217" s="5" t="str">
        <f t="shared" ca="1" si="1721"/>
        <v>-</v>
      </c>
      <c r="LC217" s="5" t="str">
        <f t="shared" ca="1" si="1721"/>
        <v>-</v>
      </c>
      <c r="LD217" s="5" t="str">
        <f t="shared" ca="1" si="1721"/>
        <v>-</v>
      </c>
      <c r="LE217" s="19" t="str">
        <f t="shared" ca="1" si="1722"/>
        <v>-</v>
      </c>
      <c r="LF217" s="19" t="str">
        <f t="shared" ca="1" si="1722"/>
        <v>-</v>
      </c>
      <c r="LG217" s="19" t="str">
        <f t="shared" ca="1" si="1722"/>
        <v>-</v>
      </c>
      <c r="LH217" s="19" t="str">
        <f t="shared" ca="1" si="1722"/>
        <v>-</v>
      </c>
      <c r="LI217" s="19" t="str">
        <f t="shared" ca="1" si="1722"/>
        <v>-</v>
      </c>
      <c r="LJ217" s="19" t="str">
        <f t="shared" ca="1" si="1722"/>
        <v>-</v>
      </c>
      <c r="LK217" s="19" t="str">
        <f t="shared" ca="1" si="1722"/>
        <v>-</v>
      </c>
      <c r="LL217" s="5" t="str">
        <f t="shared" ca="1" si="1723"/>
        <v>-</v>
      </c>
      <c r="LM217" s="5">
        <f t="shared" ca="1" si="1723"/>
        <v>500</v>
      </c>
      <c r="LN217" s="5">
        <f t="shared" ca="1" si="1723"/>
        <v>500</v>
      </c>
      <c r="LO217" s="5" t="str">
        <f t="shared" ca="1" si="1723"/>
        <v>-</v>
      </c>
      <c r="LP217" s="5" t="str" cm="1">
        <f t="array" aca="1" ref="LP217" ca="1">INDEX(i.meatgrid,$Q217,LP$7)</f>
        <v>-</v>
      </c>
      <c r="LQ217" s="5" t="str" cm="1">
        <f t="array" aca="1" ref="LQ217" ca="1">INDEX(i.meatgrid,$Q217,LQ$7)</f>
        <v>-</v>
      </c>
      <c r="LR217" s="5" t="str">
        <f t="shared" ca="1" si="1723"/>
        <v>-</v>
      </c>
      <c r="LS217" s="5">
        <f t="shared" ca="1" si="1724"/>
        <v>1</v>
      </c>
      <c r="LT217" s="9"/>
      <c r="LU217" s="19">
        <f t="shared" ca="1" si="1722"/>
        <v>70</v>
      </c>
      <c r="LV217" s="19">
        <f t="shared" ca="1" si="1725"/>
        <v>50</v>
      </c>
      <c r="LW217" s="19">
        <f t="shared" ca="1" si="1725"/>
        <v>80</v>
      </c>
      <c r="LX217" s="19">
        <f t="shared" ca="1" si="1725"/>
        <v>50</v>
      </c>
      <c r="LY217" s="5" t="b" cm="1">
        <f t="array" aca="1" ref="LY217" ca="1">INDEX(i.meatgrid,$Q217,LY$7)</f>
        <v>0</v>
      </c>
      <c r="LZ217" s="5" t="b" cm="1">
        <f t="array" aca="1" ref="LZ217" ca="1">INDEX(i.meatgrid,$Q217,LZ$7)</f>
        <v>0</v>
      </c>
      <c r="MA217" s="5" t="str" cm="1">
        <f t="array" aca="1" ref="MA217" ca="1">INDEX(i.meatgrid,$Q217,MA$7)</f>
        <v>-</v>
      </c>
      <c r="MB217" s="5" cm="1">
        <f t="array" aca="1" ref="MB217" ca="1">INDEX(i.meatgrid,$Q217,MB$7)</f>
        <v>40</v>
      </c>
      <c r="MC217" s="5">
        <f t="shared" si="1726"/>
        <v>1</v>
      </c>
      <c r="MD217" s="5">
        <f t="shared" si="1727"/>
        <v>1</v>
      </c>
      <c r="ME217" s="5" cm="1">
        <f t="array" aca="1" ref="ME217" ca="1">INDEX(i.meatgrid,$Q217,ME$7)</f>
        <v>1</v>
      </c>
      <c r="MF217" s="5" cm="1">
        <f t="array" aca="1" ref="MF217" ca="1">INDEX(i.meatgrid,$Q217,MF$7)</f>
        <v>0</v>
      </c>
      <c r="MG217" s="5" cm="1">
        <f t="array" aca="1" ref="MG217" ca="1">INDEX(i.meatgrid,$Q217,MG$7)</f>
        <v>0</v>
      </c>
      <c r="MH217" s="5" cm="1">
        <f t="array" aca="1" ref="MH217" ca="1">INDEX(i.meatgrid,$Q217,MH$7)</f>
        <v>0</v>
      </c>
      <c r="MI217" s="5" cm="1">
        <f t="array" aca="1" ref="MI217" ca="1">INDEX(i.meatgrid,$Q217,MI$7)</f>
        <v>0</v>
      </c>
      <c r="MJ217" s="5" cm="1">
        <f t="array" aca="1" ref="MJ217" ca="1">INDEX(i.meatgrid,$Q217,MJ$7)</f>
        <v>1</v>
      </c>
      <c r="MK217" s="5" cm="1">
        <f t="array" aca="1" ref="MK217" ca="1">INDEX(i.meatgrid,$Q217,MK$7)</f>
        <v>1</v>
      </c>
      <c r="ML217" s="5" cm="1">
        <f t="array" aca="1" ref="ML217" ca="1">INDEX(i.meatgrid,$Q217,ML$7)</f>
        <v>1</v>
      </c>
      <c r="MM217" s="5">
        <f t="shared" si="1728"/>
        <v>1</v>
      </c>
      <c r="MN217" s="9"/>
      <c r="MO217" s="19" t="b">
        <f t="shared" ref="MO217:ND236" ca="1" si="1758">OFFSET(MO$5,$B217,0)</f>
        <v>0</v>
      </c>
      <c r="MP217" s="19" t="b">
        <f t="shared" ca="1" si="1758"/>
        <v>0</v>
      </c>
      <c r="MQ217" s="19">
        <f t="shared" ca="1" si="1758"/>
        <v>1</v>
      </c>
      <c r="MR217" s="19">
        <f t="shared" ca="1" si="1758"/>
        <v>0.75</v>
      </c>
      <c r="MS217" s="19">
        <f t="shared" ca="1" si="1758"/>
        <v>0.75</v>
      </c>
      <c r="MT217" s="19">
        <f t="shared" ca="1" si="1758"/>
        <v>0.8</v>
      </c>
      <c r="MU217" s="19">
        <f t="shared" ca="1" si="1758"/>
        <v>0.82499999999999996</v>
      </c>
      <c r="MV217" s="19">
        <f t="shared" ca="1" si="1758"/>
        <v>0.875</v>
      </c>
      <c r="MW217" s="19">
        <f t="shared" ca="1" si="1758"/>
        <v>0.9</v>
      </c>
      <c r="MX217" s="19">
        <f t="shared" ca="1" si="1758"/>
        <v>1</v>
      </c>
      <c r="MY217" s="19">
        <f t="shared" ca="1" si="1758"/>
        <v>0.875</v>
      </c>
      <c r="MZ217" s="19" t="b">
        <f t="shared" ca="1" si="1758"/>
        <v>1</v>
      </c>
      <c r="NA217" s="19">
        <f t="shared" ca="1" si="1758"/>
        <v>74.989999999999995</v>
      </c>
      <c r="NB217" s="19" t="str">
        <f t="shared" ca="1" si="1758"/>
        <v>-</v>
      </c>
      <c r="NC217" s="19" t="str">
        <f t="shared" ca="1" si="1758"/>
        <v>-</v>
      </c>
      <c r="ND217" s="19" t="str">
        <f t="shared" ca="1" si="1758"/>
        <v>-</v>
      </c>
      <c r="NE217" s="19" t="str">
        <f t="shared" ca="1" si="1740"/>
        <v>-</v>
      </c>
      <c r="NF217" s="19" t="str">
        <f t="shared" ca="1" si="1740"/>
        <v>-</v>
      </c>
      <c r="NG217" s="19" t="str">
        <f t="shared" ca="1" si="1740"/>
        <v>-</v>
      </c>
      <c r="NH217" s="19" t="str">
        <f t="shared" ca="1" si="1737"/>
        <v>-</v>
      </c>
      <c r="NI217" s="19">
        <f t="shared" ca="1" si="1737"/>
        <v>36.99</v>
      </c>
      <c r="NJ217" s="19">
        <f t="shared" ca="1" si="1737"/>
        <v>36.99</v>
      </c>
      <c r="NK217" s="19" t="str">
        <f t="shared" ca="1" si="1737"/>
        <v>-</v>
      </c>
      <c r="NL217" s="19" t="str">
        <f t="shared" ca="1" si="1737"/>
        <v>-</v>
      </c>
      <c r="NM217" s="19" t="str">
        <f t="shared" ca="1" si="1737"/>
        <v>-</v>
      </c>
      <c r="NN217" s="19" t="str">
        <f t="shared" ca="1" si="1737"/>
        <v>-</v>
      </c>
      <c r="NO217" s="19" t="str">
        <f t="shared" ca="1" si="1737"/>
        <v>-</v>
      </c>
      <c r="NP217" s="19">
        <f t="shared" ca="1" si="1737"/>
        <v>49.99</v>
      </c>
      <c r="NQ217" s="19">
        <f t="shared" ca="1" si="1737"/>
        <v>49.99</v>
      </c>
      <c r="NR217" s="19">
        <f t="shared" ca="1" si="1737"/>
        <v>49.99</v>
      </c>
      <c r="NS217" s="19">
        <f t="shared" ca="1" si="1737"/>
        <v>49.99</v>
      </c>
      <c r="NT217" s="19">
        <f t="shared" ca="1" si="1737"/>
        <v>49.99</v>
      </c>
      <c r="NU217" s="19">
        <f t="shared" ca="1" si="1737"/>
        <v>49.99</v>
      </c>
      <c r="NV217" s="19">
        <f t="shared" ca="1" si="1737"/>
        <v>49.99</v>
      </c>
      <c r="NW217" s="19">
        <f t="shared" ca="1" si="1737"/>
        <v>49.99</v>
      </c>
      <c r="NX217" s="19">
        <f t="shared" ca="1" si="1738"/>
        <v>412.99</v>
      </c>
      <c r="NY217" s="19">
        <f t="shared" ca="1" si="1738"/>
        <v>412.99</v>
      </c>
      <c r="NZ217" s="19" t="str">
        <f t="shared" ca="1" si="1738"/>
        <v>-</v>
      </c>
      <c r="OA217" s="19" t="str">
        <f t="shared" ca="1" si="1738"/>
        <v>-</v>
      </c>
      <c r="OB217" s="19" t="str">
        <f t="shared" ca="1" si="1738"/>
        <v>-</v>
      </c>
      <c r="OC217" s="19" t="str">
        <f t="shared" ca="1" si="1738"/>
        <v>-</v>
      </c>
      <c r="OD217" s="19" t="str">
        <f t="shared" ca="1" si="1738"/>
        <v>-</v>
      </c>
      <c r="OE217" s="19">
        <f t="shared" ca="1" si="1738"/>
        <v>6.8900000000000006</v>
      </c>
      <c r="OF217" s="19">
        <f t="shared" ca="1" si="1738"/>
        <v>6.8900000000000006</v>
      </c>
      <c r="OG217" s="19">
        <f t="shared" ca="1" si="1738"/>
        <v>6.8900000000000006</v>
      </c>
      <c r="OH217" s="19">
        <f t="shared" ca="1" si="1738"/>
        <v>6.8900000000000006</v>
      </c>
      <c r="OI217" s="19">
        <f t="shared" ca="1" si="1738"/>
        <v>6.8900000000000006</v>
      </c>
      <c r="OJ217" s="19">
        <f t="shared" ca="1" si="1738"/>
        <v>6.8900000000000006</v>
      </c>
      <c r="OK217" s="19">
        <f t="shared" ca="1" si="1738"/>
        <v>6.8900000000000006</v>
      </c>
      <c r="OL217" s="19">
        <f t="shared" ca="1" si="1738"/>
        <v>6.8900000000000006</v>
      </c>
      <c r="OM217" s="19">
        <f t="shared" ca="1" si="1738"/>
        <v>346.99</v>
      </c>
      <c r="ON217" s="19">
        <f t="shared" ca="1" si="1739"/>
        <v>346.99</v>
      </c>
      <c r="OO217" s="19" t="str">
        <f t="shared" ca="1" si="1739"/>
        <v>-</v>
      </c>
      <c r="OP217" s="19" t="str">
        <f t="shared" ca="1" si="1739"/>
        <v>-</v>
      </c>
      <c r="OQ217" s="19" t="str">
        <f t="shared" ca="1" si="1739"/>
        <v>-</v>
      </c>
      <c r="OR217" s="19" t="str">
        <f t="shared" ca="1" si="1739"/>
        <v>-</v>
      </c>
      <c r="OS217" s="19" t="str">
        <f t="shared" ca="1" si="1739"/>
        <v>-</v>
      </c>
      <c r="OT217" s="19">
        <f t="shared" ca="1" si="1739"/>
        <v>0</v>
      </c>
      <c r="OU217" s="24">
        <v>0</v>
      </c>
    </row>
    <row r="218" spans="1:411" outlineLevel="1">
      <c r="A218" s="21">
        <f t="shared" si="158"/>
        <v>213</v>
      </c>
      <c r="B218" s="21">
        <f t="shared" si="1731"/>
        <v>19</v>
      </c>
      <c r="C218">
        <v>112</v>
      </c>
      <c r="D218" s="144" t="str">
        <f t="shared" ca="1" si="1675"/>
        <v>GSM</v>
      </c>
      <c r="E218" t="b">
        <v>0</v>
      </c>
      <c r="F218" t="b">
        <v>0</v>
      </c>
      <c r="G218" t="b">
        <f t="shared" si="1751"/>
        <v>0</v>
      </c>
      <c r="H218" s="237">
        <f t="shared" ca="1" si="1733"/>
        <v>2</v>
      </c>
      <c r="I218" s="237">
        <f t="shared" ca="1" si="1733"/>
        <v>1</v>
      </c>
      <c r="J218" s="237" t="str">
        <f t="shared" ca="1" si="1733"/>
        <v/>
      </c>
      <c r="K218" s="237">
        <f t="shared" ca="1" si="1733"/>
        <v>2</v>
      </c>
      <c r="L218" s="237">
        <f t="shared" ca="1" si="1733"/>
        <v>2</v>
      </c>
      <c r="M218" s="237">
        <f t="shared" ca="1" si="1733"/>
        <v>2</v>
      </c>
      <c r="N218" s="237">
        <f t="shared" ca="1" si="1733"/>
        <v>3</v>
      </c>
      <c r="O218" s="237">
        <f t="shared" ca="1" si="1734"/>
        <v>1</v>
      </c>
      <c r="P218" s="237">
        <f t="shared" ca="1" si="1734"/>
        <v>1</v>
      </c>
      <c r="Q218" s="237">
        <f t="shared" ca="1" si="1734"/>
        <v>5</v>
      </c>
      <c r="R218" s="29">
        <v>1</v>
      </c>
      <c r="S218" s="29">
        <v>2</v>
      </c>
      <c r="T218" s="29">
        <v>1</v>
      </c>
      <c r="U218" s="218"/>
      <c r="V218" s="218"/>
      <c r="W218" s="182">
        <f t="array" ref="W218">MAX(W$22,MOD(W212+1*AND(R218:$V218=R$22:$V$22),W$23+1))</f>
        <v>0</v>
      </c>
      <c r="X218" s="218"/>
      <c r="Y218" s="218"/>
      <c r="Z218" s="218"/>
      <c r="AA218" s="218"/>
      <c r="AB218" s="218"/>
      <c r="AC218" s="218"/>
      <c r="AD218" s="218"/>
      <c r="AE218" s="218"/>
      <c r="AF218" s="144">
        <f ca="1">INDEX(CHOOSE($N218,DataAutumn!i.AdultDrys,DataWinter!i.AdultDrys,DataSpring!i.AdultDrys),1,$M218)</f>
        <v>3</v>
      </c>
      <c r="AG218" s="5">
        <f t="shared" ca="1" si="1676"/>
        <v>2</v>
      </c>
      <c r="AH218" s="5">
        <f t="shared" ca="1" si="1676"/>
        <v>0</v>
      </c>
      <c r="AI218" s="5">
        <f t="shared" ca="1" si="1677"/>
        <v>1</v>
      </c>
      <c r="AJ218" s="218"/>
      <c r="AK218" s="218"/>
      <c r="AL218" s="366" t="str">
        <f ca="1">TEXT(LEFT(OFFSET(AL218,-1,0),5)+1,"00000")&amp;MID(OFFSET(AL218,-1,0),6,FIND(" ",OFFSET(AL218,-1,0),7)-5)
&amp; $D218           &amp; " Day"&amp;INDEX(i.DOY,$N218,1)              &amp; IF($IG218=0," FWM","")&amp;IF($IG218=1," MWM","")&amp;IF($IG218=5," Mat","")&amp;IF($IH218=TRUE,"&amp;BBT","    ")
&amp;INDEX(DataMaster!$B$98:$B$105,$Q218,0)    &amp;IF(JQ218," SR"&amp;JR218,"")&amp; " WP"&amp;TEXT($MC218*100,"000p")           &amp; " MP"&amp;TEXT($MD218*100,"000p")           &amp; " GP"&amp;TEXT($MM218*100,"000p")
&amp; " (F"&amp;3+COUNTIF($CV218:$CY218,TRUE)&amp;3&amp;"N"&amp;$DM218&amp;$DN218&amp;")"</f>
        <v>00011 DSP_ashley_lw GSM Day204 MWM    Air SR12 WP100p MP075p GP100p (F33N11)</v>
      </c>
      <c r="AM218" s="9" t="str">
        <f ca="1">IF(COUNTIF(AL$5:AL218,AL218)=1,"-","Dup")</f>
        <v>-</v>
      </c>
      <c r="AN218" s="9"/>
      <c r="AO218" s="12" t="b">
        <v>0</v>
      </c>
      <c r="AP218" s="12" t="b">
        <v>0</v>
      </c>
      <c r="AQ218" s="12" t="b">
        <v>1</v>
      </c>
      <c r="AR218" s="12" t="b">
        <v>1</v>
      </c>
      <c r="AS218" s="12" t="b">
        <v>0</v>
      </c>
      <c r="AT218" s="12" t="b">
        <v>1</v>
      </c>
      <c r="AU218" s="12" t="b">
        <v>1</v>
      </c>
      <c r="AV218" s="12" t="b">
        <v>1</v>
      </c>
      <c r="AW218" s="9"/>
      <c r="AX218" s="5" t="b">
        <f t="shared" ca="1" si="1678"/>
        <v>0</v>
      </c>
      <c r="AY218" s="5" t="str">
        <f t="shared" ca="1" si="1678"/>
        <v>-</v>
      </c>
      <c r="AZ218" s="5" t="b">
        <f t="shared" ca="1" si="1678"/>
        <v>0</v>
      </c>
      <c r="BA218" s="5" t="b">
        <f t="shared" ca="1" si="1678"/>
        <v>1</v>
      </c>
      <c r="BB218" s="5" t="b">
        <f t="shared" ca="1" si="1678"/>
        <v>1</v>
      </c>
      <c r="BC218" s="144">
        <f t="shared" ca="1" si="1678"/>
        <v>0</v>
      </c>
      <c r="BD218" s="19" t="b">
        <f t="shared" ca="1" si="1679"/>
        <v>1</v>
      </c>
      <c r="BE218" s="9"/>
      <c r="BF218" s="5" t="str">
        <f t="shared" ca="1" si="1680"/>
        <v>-</v>
      </c>
      <c r="BG218" s="19" t="str">
        <f t="shared" ca="1" si="1681"/>
        <v>-</v>
      </c>
      <c r="BH218" s="19" t="str">
        <f t="shared" ca="1" si="1681"/>
        <v>-</v>
      </c>
      <c r="BI218" s="19" t="str">
        <f t="shared" ca="1" si="1681"/>
        <v>-</v>
      </c>
      <c r="BJ218" s="5" t="str">
        <f t="shared" ca="1" si="1682"/>
        <v>-</v>
      </c>
      <c r="BK218" s="19" t="str">
        <f t="shared" ca="1" si="1683"/>
        <v>-</v>
      </c>
      <c r="BL218" s="5" t="str">
        <f t="shared" ca="1" si="1684"/>
        <v>-</v>
      </c>
      <c r="BM218" s="19" t="str">
        <f t="shared" ca="1" si="1685"/>
        <v>-</v>
      </c>
      <c r="BN218" s="19" t="str">
        <f t="shared" ca="1" si="1685"/>
        <v>-</v>
      </c>
      <c r="BO218" s="19" t="str">
        <f t="shared" ca="1" si="1685"/>
        <v>-</v>
      </c>
      <c r="BP218" s="5" t="str">
        <f t="shared" ca="1" si="1686"/>
        <v>-</v>
      </c>
      <c r="BQ218" s="9"/>
      <c r="BR218" s="5" t="b">
        <f t="shared" ca="1" si="1687"/>
        <v>0</v>
      </c>
      <c r="BS218" s="5" t="str">
        <f t="shared" ca="1" si="1688"/>
        <v>-</v>
      </c>
      <c r="BT218" s="5" t="str">
        <f t="shared" ca="1" si="1689"/>
        <v>-</v>
      </c>
      <c r="BU218" s="5" t="str">
        <f t="shared" ca="1" si="1689"/>
        <v>-</v>
      </c>
      <c r="BV218" s="5" t="str">
        <f t="shared" ca="1" si="1689"/>
        <v>-</v>
      </c>
      <c r="BW218" s="5" t="str">
        <f t="shared" ca="1" si="1689"/>
        <v>-</v>
      </c>
      <c r="BX218" s="5" t="str">
        <f t="shared" ca="1" si="1689"/>
        <v>-</v>
      </c>
      <c r="BY218" s="5" t="str">
        <f t="shared" ca="1" si="1689"/>
        <v>-</v>
      </c>
      <c r="BZ218" s="5" t="str">
        <f t="shared" ca="1" si="1689"/>
        <v>-</v>
      </c>
      <c r="CA218" s="5" t="str">
        <f t="shared" ca="1" si="1689"/>
        <v>-</v>
      </c>
      <c r="CB218" s="9"/>
      <c r="CC218" s="237" t="b">
        <f t="shared" ca="1" si="1735"/>
        <v>1</v>
      </c>
      <c r="CD218" s="237" t="b">
        <f t="shared" ca="1" si="1735"/>
        <v>1</v>
      </c>
      <c r="CE218" s="237" t="b">
        <f t="shared" ca="1" si="1735"/>
        <v>1</v>
      </c>
      <c r="CF218" s="12">
        <v>203</v>
      </c>
      <c r="CG218" s="144" t="b">
        <f t="shared" ca="1" si="1752"/>
        <v>0</v>
      </c>
      <c r="CH218" s="12" t="s">
        <v>34</v>
      </c>
      <c r="CI218" s="19" t="str">
        <f t="shared" ca="1" si="1690"/>
        <v>-</v>
      </c>
      <c r="CJ218" s="19" t="str">
        <f t="shared" ca="1" si="1690"/>
        <v>-</v>
      </c>
      <c r="CK218" s="19" t="str">
        <f t="shared" ca="1" si="1690"/>
        <v>-</v>
      </c>
      <c r="CL218" s="19">
        <f t="shared" ca="1" si="1690"/>
        <v>1</v>
      </c>
      <c r="CM218" s="19">
        <f t="shared" ca="1" si="1690"/>
        <v>1</v>
      </c>
      <c r="CN218" s="9"/>
      <c r="CO218" s="444">
        <f t="shared" ca="1" si="1691"/>
        <v>652</v>
      </c>
      <c r="CP218" s="444">
        <f t="shared" ca="1" si="1691"/>
        <v>686</v>
      </c>
      <c r="CQ218" s="444">
        <f t="shared" ca="1" si="1691"/>
        <v>721</v>
      </c>
      <c r="CR218" s="152">
        <f t="shared" ca="1" si="1692"/>
        <v>378</v>
      </c>
      <c r="CS218" s="152">
        <f t="shared" ca="1" si="1692"/>
        <v>413</v>
      </c>
      <c r="CT218" s="152">
        <f t="shared" ca="1" si="1692"/>
        <v>448</v>
      </c>
      <c r="CU218" s="19" t="str">
        <f t="shared" ref="CU218:DJ238" ca="1" si="1759">OFFSET(CU$5,$B218,0)</f>
        <v>-</v>
      </c>
      <c r="CV218" s="19" t="str">
        <f t="shared" ca="1" si="1759"/>
        <v>-</v>
      </c>
      <c r="CW218" s="19" t="str">
        <f t="shared" ca="1" si="1759"/>
        <v>-</v>
      </c>
      <c r="CX218" s="19" t="str">
        <f t="shared" ca="1" si="1759"/>
        <v>-</v>
      </c>
      <c r="CY218" s="19" t="str">
        <f t="shared" ca="1" si="1759"/>
        <v>-</v>
      </c>
      <c r="CZ218" s="19" t="b">
        <f t="shared" ca="1" si="1759"/>
        <v>1</v>
      </c>
      <c r="DA218" s="19">
        <f t="shared" ca="1" si="1759"/>
        <v>0</v>
      </c>
      <c r="DB218" s="19">
        <f t="shared" ca="1" si="1759"/>
        <v>0</v>
      </c>
      <c r="DC218" s="19">
        <f t="shared" ca="1" si="1759"/>
        <v>0</v>
      </c>
      <c r="DD218" s="19">
        <f t="shared" ca="1" si="1759"/>
        <v>0</v>
      </c>
      <c r="DE218" s="19">
        <f t="shared" ca="1" si="1759"/>
        <v>0</v>
      </c>
      <c r="DF218" s="19">
        <f t="shared" ca="1" si="1759"/>
        <v>0</v>
      </c>
      <c r="DG218" s="19">
        <f t="shared" ca="1" si="1759"/>
        <v>0</v>
      </c>
      <c r="DH218" s="19">
        <f t="shared" ca="1" si="1759"/>
        <v>0</v>
      </c>
      <c r="DI218" s="19">
        <f t="shared" ca="1" si="1759"/>
        <v>0</v>
      </c>
      <c r="DJ218" s="19">
        <f t="shared" ca="1" si="1759"/>
        <v>0</v>
      </c>
      <c r="DK218" s="19">
        <f t="shared" ca="1" si="1745"/>
        <v>0</v>
      </c>
      <c r="DL218" s="19">
        <f t="shared" ca="1" si="1745"/>
        <v>0</v>
      </c>
      <c r="DM218" s="19">
        <f t="shared" ca="1" si="1745"/>
        <v>1</v>
      </c>
      <c r="DN218" s="19">
        <f t="shared" ca="1" si="1745"/>
        <v>1</v>
      </c>
      <c r="DO218" s="19">
        <f t="shared" ca="1" si="1745"/>
        <v>0</v>
      </c>
      <c r="DP218" s="19" t="str">
        <f t="shared" ca="1" si="1745"/>
        <v>-</v>
      </c>
      <c r="DQ218" s="19" t="str">
        <f t="shared" ca="1" si="1745"/>
        <v>-</v>
      </c>
      <c r="DR218" s="19" t="str">
        <f t="shared" ca="1" si="1745"/>
        <v>-</v>
      </c>
      <c r="DS218" s="19" t="str">
        <f t="shared" ca="1" si="1745"/>
        <v>-</v>
      </c>
      <c r="DT218" s="19" t="str">
        <f t="shared" ca="1" si="1745"/>
        <v>-</v>
      </c>
      <c r="DU218" s="19">
        <f t="shared" ca="1" si="1745"/>
        <v>0</v>
      </c>
      <c r="DV218" s="19" t="str">
        <f t="shared" ca="1" si="1745"/>
        <v>-</v>
      </c>
      <c r="DW218" s="19" t="str">
        <f t="shared" ca="1" si="1745"/>
        <v>-</v>
      </c>
      <c r="DX218" s="19" t="str">
        <f t="shared" ca="1" si="1745"/>
        <v>-</v>
      </c>
      <c r="DY218" s="19" t="str">
        <f t="shared" ca="1" si="1745"/>
        <v>-</v>
      </c>
      <c r="DZ218" s="19" t="str">
        <f t="shared" ca="1" si="1745"/>
        <v>-</v>
      </c>
      <c r="EA218" s="19" t="str">
        <f t="shared" ca="1" si="1745"/>
        <v>-</v>
      </c>
      <c r="EB218" s="19" t="str">
        <f t="shared" ca="1" si="1745"/>
        <v>-</v>
      </c>
      <c r="EC218" s="19" t="str">
        <f t="shared" ca="1" si="1745"/>
        <v>-</v>
      </c>
      <c r="ED218" s="19">
        <f t="shared" ca="1" si="1745"/>
        <v>0</v>
      </c>
      <c r="EE218" s="444">
        <f t="shared" ca="1" si="1695"/>
        <v>0</v>
      </c>
      <c r="EF218" s="444">
        <f t="shared" ca="1" si="1695"/>
        <v>0</v>
      </c>
      <c r="EG218" s="124">
        <f t="shared" ca="1" si="1754"/>
        <v>0</v>
      </c>
      <c r="EH218" s="124">
        <f t="shared" ca="1" si="1754"/>
        <v>0</v>
      </c>
      <c r="EI218" s="124">
        <f t="shared" ca="1" si="1754"/>
        <v>0</v>
      </c>
      <c r="EJ218" s="124">
        <f t="shared" ca="1" si="1754"/>
        <v>0</v>
      </c>
      <c r="EK218" s="124">
        <f t="shared" ca="1" si="1754"/>
        <v>0</v>
      </c>
      <c r="EL218" s="124">
        <f t="shared" ca="1" si="1754"/>
        <v>0</v>
      </c>
      <c r="EM218" s="124">
        <f t="shared" ca="1" si="1754"/>
        <v>0</v>
      </c>
      <c r="EN218" s="124">
        <f t="shared" ca="1" si="1754"/>
        <v>0</v>
      </c>
      <c r="EO218" s="124">
        <f t="shared" ca="1" si="1754"/>
        <v>0</v>
      </c>
      <c r="EP218" s="124">
        <f t="shared" ca="1" si="1754"/>
        <v>0</v>
      </c>
      <c r="EQ218" s="124">
        <f t="shared" ca="1" si="1754"/>
        <v>0</v>
      </c>
      <c r="ER218" s="124">
        <f t="shared" ca="1" si="1754"/>
        <v>0</v>
      </c>
      <c r="ES218" s="124">
        <f t="shared" ca="1" si="1754"/>
        <v>0</v>
      </c>
      <c r="ET218" s="124">
        <f t="shared" ca="1" si="1754"/>
        <v>0</v>
      </c>
      <c r="EU218" s="124">
        <f t="shared" ca="1" si="1754"/>
        <v>0</v>
      </c>
      <c r="EV218" s="124">
        <f t="shared" ca="1" si="1754"/>
        <v>0</v>
      </c>
      <c r="EW218" s="124">
        <f t="shared" ca="1" si="1697"/>
        <v>0</v>
      </c>
      <c r="EX218" s="124">
        <f t="shared" ca="1" si="1697"/>
        <v>0</v>
      </c>
      <c r="EY218" s="554">
        <f t="shared" ca="1" si="1755"/>
        <v>0</v>
      </c>
      <c r="EZ218" s="554">
        <f t="shared" ca="1" si="1755"/>
        <v>0</v>
      </c>
      <c r="FA218" s="554">
        <f t="shared" ca="1" si="1755"/>
        <v>0</v>
      </c>
      <c r="FB218" s="125">
        <f t="shared" ca="1" si="1755"/>
        <v>0</v>
      </c>
      <c r="FC218" s="125">
        <f t="shared" ca="1" si="1755"/>
        <v>0</v>
      </c>
      <c r="FD218" s="125">
        <f t="shared" ca="1" si="1755"/>
        <v>0</v>
      </c>
      <c r="FE218" s="125">
        <f t="shared" ca="1" si="1755"/>
        <v>0</v>
      </c>
      <c r="FF218" s="125">
        <f t="shared" ca="1" si="1755"/>
        <v>0</v>
      </c>
      <c r="FG218" s="125">
        <f t="shared" ca="1" si="1755"/>
        <v>0</v>
      </c>
      <c r="FH218" s="125">
        <f t="shared" ca="1" si="1755"/>
        <v>0</v>
      </c>
      <c r="FI218" s="125">
        <f t="shared" ca="1" si="1755"/>
        <v>0</v>
      </c>
      <c r="FJ218" s="125">
        <f t="shared" ca="1" si="1755"/>
        <v>0</v>
      </c>
      <c r="FK218" s="125">
        <f t="shared" ca="1" si="1755"/>
        <v>0</v>
      </c>
      <c r="FL218" s="125">
        <f t="shared" ca="1" si="1755"/>
        <v>0</v>
      </c>
      <c r="FM218" s="125">
        <f t="shared" ca="1" si="1755"/>
        <v>0</v>
      </c>
      <c r="FN218" s="125">
        <f t="shared" ca="1" si="1755"/>
        <v>0</v>
      </c>
      <c r="FO218" s="124">
        <f t="shared" ca="1" si="1756"/>
        <v>0</v>
      </c>
      <c r="FP218" s="124">
        <f t="shared" ca="1" si="1756"/>
        <v>0</v>
      </c>
      <c r="FQ218" s="124">
        <f t="shared" ca="1" si="1756"/>
        <v>0</v>
      </c>
      <c r="FR218" s="124">
        <f t="shared" ca="1" si="1756"/>
        <v>0</v>
      </c>
      <c r="FS218" s="124">
        <f t="shared" ca="1" si="1756"/>
        <v>0</v>
      </c>
      <c r="FT218" s="124">
        <f t="shared" ca="1" si="1756"/>
        <v>0</v>
      </c>
      <c r="FU218" s="124">
        <f t="shared" ca="1" si="1756"/>
        <v>0</v>
      </c>
      <c r="FV218" s="124">
        <f t="shared" ca="1" si="1756"/>
        <v>0</v>
      </c>
      <c r="FW218" s="124">
        <f t="shared" ca="1" si="1756"/>
        <v>0</v>
      </c>
      <c r="FX218" s="124">
        <f t="shared" ca="1" si="1756"/>
        <v>0</v>
      </c>
      <c r="FY218" s="124">
        <f t="shared" ca="1" si="1756"/>
        <v>0</v>
      </c>
      <c r="FZ218" s="124">
        <f t="shared" ca="1" si="1756"/>
        <v>0</v>
      </c>
      <c r="GA218" s="124">
        <f t="shared" ca="1" si="1756"/>
        <v>0</v>
      </c>
      <c r="GB218" s="124">
        <f t="shared" ca="1" si="1756"/>
        <v>0</v>
      </c>
      <c r="GC218" s="124">
        <f t="shared" ca="1" si="1756"/>
        <v>0</v>
      </c>
      <c r="GD218" s="124">
        <f t="shared" ca="1" si="1756"/>
        <v>0</v>
      </c>
      <c r="GE218" s="124">
        <f t="shared" ca="1" si="1700"/>
        <v>0</v>
      </c>
      <c r="GF218" s="124">
        <f t="shared" ca="1" si="1700"/>
        <v>0</v>
      </c>
      <c r="GG218" s="554">
        <f t="shared" ca="1" si="1701"/>
        <v>0</v>
      </c>
      <c r="GH218" s="554">
        <f t="shared" ca="1" si="1701"/>
        <v>0</v>
      </c>
      <c r="GI218" s="554">
        <f t="shared" ca="1" si="1701"/>
        <v>0</v>
      </c>
      <c r="GJ218" s="125">
        <f t="shared" ca="1" si="1702"/>
        <v>0</v>
      </c>
      <c r="GK218" s="125">
        <f t="shared" ca="1" si="1702"/>
        <v>0</v>
      </c>
      <c r="GL218" s="125">
        <f t="shared" ca="1" si="1702"/>
        <v>0</v>
      </c>
      <c r="GM218" s="125">
        <f t="shared" ca="1" si="1702"/>
        <v>0</v>
      </c>
      <c r="GN218" s="125">
        <f t="shared" ca="1" si="1702"/>
        <v>0</v>
      </c>
      <c r="GO218" s="125">
        <f t="shared" ca="1" si="1702"/>
        <v>0</v>
      </c>
      <c r="GP218" s="125">
        <f t="shared" ca="1" si="1702"/>
        <v>0</v>
      </c>
      <c r="GQ218" s="125">
        <f t="shared" ca="1" si="1702"/>
        <v>0</v>
      </c>
      <c r="GR218" s="125">
        <f t="shared" ca="1" si="1702"/>
        <v>0</v>
      </c>
      <c r="GS218" s="125">
        <f t="shared" ca="1" si="1702"/>
        <v>0</v>
      </c>
      <c r="GT218" s="125">
        <f t="shared" ca="1" si="1702"/>
        <v>0</v>
      </c>
      <c r="GU218" s="125">
        <f t="shared" ca="1" si="1702"/>
        <v>0</v>
      </c>
      <c r="GV218" s="125">
        <f t="shared" ca="1" si="1702"/>
        <v>0</v>
      </c>
      <c r="GW218" s="124">
        <f t="shared" ca="1" si="1757"/>
        <v>0</v>
      </c>
      <c r="GX218" s="124">
        <f t="shared" ca="1" si="1757"/>
        <v>0</v>
      </c>
      <c r="GY218" s="124">
        <f t="shared" ca="1" si="1757"/>
        <v>0</v>
      </c>
      <c r="GZ218" s="124">
        <f t="shared" ca="1" si="1757"/>
        <v>0</v>
      </c>
      <c r="HA218" s="124">
        <f t="shared" ca="1" si="1757"/>
        <v>0</v>
      </c>
      <c r="HB218" s="124">
        <f t="shared" ca="1" si="1757"/>
        <v>0</v>
      </c>
      <c r="HC218" s="124">
        <f t="shared" ca="1" si="1757"/>
        <v>0</v>
      </c>
      <c r="HD218" s="124">
        <f t="shared" ca="1" si="1757"/>
        <v>0</v>
      </c>
      <c r="HE218" s="124">
        <f t="shared" ca="1" si="1757"/>
        <v>0</v>
      </c>
      <c r="HF218" s="124">
        <f t="shared" ca="1" si="1757"/>
        <v>0</v>
      </c>
      <c r="HG218" s="124">
        <f t="shared" ca="1" si="1757"/>
        <v>0</v>
      </c>
      <c r="HH218" s="124">
        <f t="shared" ca="1" si="1757"/>
        <v>0</v>
      </c>
      <c r="HI218" s="124">
        <f t="shared" ca="1" si="1757"/>
        <v>0</v>
      </c>
      <c r="HJ218" s="124">
        <f t="shared" ca="1" si="1757"/>
        <v>0</v>
      </c>
      <c r="HK218" s="124">
        <f t="shared" ca="1" si="1757"/>
        <v>0</v>
      </c>
      <c r="HL218" s="124">
        <f t="shared" ca="1" si="1757"/>
        <v>0</v>
      </c>
      <c r="HM218" s="124">
        <f t="shared" ca="1" si="1704"/>
        <v>0</v>
      </c>
      <c r="HN218" s="124">
        <f t="shared" ca="1" si="1704"/>
        <v>0</v>
      </c>
      <c r="HO218" s="554">
        <f t="shared" ca="1" si="1705"/>
        <v>0</v>
      </c>
      <c r="HP218" s="554">
        <f t="shared" ca="1" si="1705"/>
        <v>0</v>
      </c>
      <c r="HQ218" s="554">
        <f t="shared" ca="1" si="1705"/>
        <v>0</v>
      </c>
      <c r="HR218" s="125">
        <f t="shared" ca="1" si="1706"/>
        <v>0</v>
      </c>
      <c r="HS218" s="125">
        <f t="shared" ca="1" si="1706"/>
        <v>0</v>
      </c>
      <c r="HT218" s="125">
        <f t="shared" ca="1" si="1706"/>
        <v>0</v>
      </c>
      <c r="HU218" s="125">
        <f t="shared" ca="1" si="1706"/>
        <v>0</v>
      </c>
      <c r="HV218" s="125">
        <f t="shared" ca="1" si="1706"/>
        <v>0</v>
      </c>
      <c r="HW218" s="125">
        <f t="shared" ca="1" si="1706"/>
        <v>0</v>
      </c>
      <c r="HX218" s="125">
        <f t="shared" ca="1" si="1706"/>
        <v>0</v>
      </c>
      <c r="HY218" s="125">
        <f t="shared" ca="1" si="1706"/>
        <v>0</v>
      </c>
      <c r="HZ218" s="125">
        <f t="shared" ca="1" si="1706"/>
        <v>0</v>
      </c>
      <c r="IA218" s="125">
        <f t="shared" ca="1" si="1706"/>
        <v>0</v>
      </c>
      <c r="IB218" s="125">
        <f t="shared" ca="1" si="1706"/>
        <v>0</v>
      </c>
      <c r="IC218" s="125">
        <f t="shared" ca="1" si="1706"/>
        <v>0</v>
      </c>
      <c r="ID218" s="125">
        <f t="shared" ca="1" si="1706"/>
        <v>0</v>
      </c>
      <c r="IE218" s="5">
        <f t="shared" ca="1" si="1707"/>
        <v>67</v>
      </c>
      <c r="IF218" s="9"/>
      <c r="IG218" s="5">
        <f t="shared" ca="1" si="1708"/>
        <v>1</v>
      </c>
      <c r="IH218" s="5" t="b">
        <f t="shared" ca="1" si="1708"/>
        <v>0</v>
      </c>
      <c r="II218" s="19">
        <f t="shared" ca="1" si="1709"/>
        <v>0</v>
      </c>
      <c r="IJ218" s="5">
        <f t="shared" ca="1" si="1708"/>
        <v>55</v>
      </c>
      <c r="IK218" s="5" cm="1">
        <f t="array" ref="IK218">INDEX(i.pi_yatf,$X218+1,IK$7)</f>
        <v>1</v>
      </c>
      <c r="IL218" s="19">
        <f t="shared" ca="1" si="1741"/>
        <v>0</v>
      </c>
      <c r="IM218" s="19">
        <f t="shared" ca="1" si="1741"/>
        <v>0</v>
      </c>
      <c r="IN218" s="19">
        <f t="shared" ca="1" si="1741"/>
        <v>0</v>
      </c>
      <c r="IO218" s="19">
        <f t="shared" ca="1" si="1741"/>
        <v>0</v>
      </c>
      <c r="IP218" s="19">
        <f t="shared" ca="1" si="1741"/>
        <v>0</v>
      </c>
      <c r="IQ218" s="19">
        <f t="shared" ca="1" si="1741"/>
        <v>0</v>
      </c>
      <c r="IR218" s="19">
        <f t="shared" ca="1" si="1741"/>
        <v>0</v>
      </c>
      <c r="IS218" s="19">
        <f t="shared" ca="1" si="1741"/>
        <v>0</v>
      </c>
      <c r="IT218" s="19">
        <f t="shared" ca="1" si="1741"/>
        <v>0</v>
      </c>
      <c r="IU218" s="19">
        <f t="shared" ca="1" si="1741"/>
        <v>0</v>
      </c>
      <c r="IV218" s="19">
        <f t="shared" ca="1" si="1741"/>
        <v>0</v>
      </c>
      <c r="IW218" s="19">
        <f t="shared" ca="1" si="1741"/>
        <v>0</v>
      </c>
      <c r="IX218" s="19">
        <f t="shared" ca="1" si="1741"/>
        <v>0</v>
      </c>
      <c r="IY218" s="19">
        <f t="shared" ca="1" si="1741"/>
        <v>0</v>
      </c>
      <c r="IZ218" s="19">
        <f t="shared" ca="1" si="1741"/>
        <v>0</v>
      </c>
      <c r="JA218" s="19">
        <f t="shared" ca="1" si="1741"/>
        <v>0</v>
      </c>
      <c r="JB218" s="19">
        <f t="shared" ca="1" si="1741"/>
        <v>0</v>
      </c>
      <c r="JC218" s="19">
        <f t="shared" ca="1" si="1741"/>
        <v>0</v>
      </c>
      <c r="JD218" s="19">
        <f t="shared" ca="1" si="1741"/>
        <v>0</v>
      </c>
      <c r="JE218" s="19">
        <f t="shared" ca="1" si="1741"/>
        <v>0</v>
      </c>
      <c r="JF218" s="19">
        <f t="shared" ca="1" si="1741"/>
        <v>0</v>
      </c>
      <c r="JG218" s="5">
        <f t="shared" ca="1" si="1711"/>
        <v>1.2500000000000001E-2</v>
      </c>
      <c r="JH218" s="567">
        <f t="shared" ca="1" si="1711"/>
        <v>0</v>
      </c>
      <c r="JI218" s="5">
        <f t="shared" ca="1" si="1711"/>
        <v>6.25E-2</v>
      </c>
      <c r="JJ218" s="5">
        <f t="shared" ca="1" si="1711"/>
        <v>6.25E-2</v>
      </c>
      <c r="JK218" s="5">
        <f t="shared" ca="1" si="1711"/>
        <v>6.25E-2</v>
      </c>
      <c r="JL218" s="19">
        <f t="shared" ca="1" si="1741"/>
        <v>1</v>
      </c>
      <c r="JM218" s="19">
        <f t="shared" ca="1" si="1741"/>
        <v>0</v>
      </c>
      <c r="JN218" s="19">
        <f t="shared" ca="1" si="1741"/>
        <v>1</v>
      </c>
      <c r="JO218" s="9"/>
      <c r="JP218" s="5" t="b">
        <f t="shared" ca="1" si="1712"/>
        <v>0</v>
      </c>
      <c r="JQ218" s="477" t="b">
        <v>1</v>
      </c>
      <c r="JR218" s="477">
        <v>12</v>
      </c>
      <c r="JS218" s="5" t="b">
        <f t="shared" ca="1" si="1713"/>
        <v>0</v>
      </c>
      <c r="JT218" s="5" t="b">
        <f t="shared" ca="1" si="1713"/>
        <v>0</v>
      </c>
      <c r="JU218" s="5" t="b">
        <f t="shared" ca="1" si="1713"/>
        <v>1</v>
      </c>
      <c r="JV218" s="144">
        <f t="shared" ca="1" si="1714"/>
        <v>1</v>
      </c>
      <c r="JW218" s="144">
        <f t="shared" ca="1" si="1714"/>
        <v>1</v>
      </c>
      <c r="JX218" s="5" t="b">
        <f t="shared" ca="1" si="1715"/>
        <v>0</v>
      </c>
      <c r="JY218" s="5" t="b">
        <f t="shared" ca="1" si="1715"/>
        <v>1</v>
      </c>
      <c r="JZ218" s="5" t="b">
        <f t="shared" ca="1" si="1715"/>
        <v>1</v>
      </c>
      <c r="KA218" s="5" t="b">
        <f t="shared" ca="1" si="1715"/>
        <v>0</v>
      </c>
      <c r="KB218" s="5">
        <f t="shared" ca="1" si="1716"/>
        <v>1</v>
      </c>
      <c r="KC218" s="5">
        <f t="shared" ca="1" si="1716"/>
        <v>0</v>
      </c>
      <c r="KD218" s="5" t="b">
        <f t="shared" ca="1" si="1717"/>
        <v>0</v>
      </c>
      <c r="KE218" s="5" t="str" cm="1">
        <f t="array" aca="1" ref="KE218" ca="1">IF(OR(KF218:KM218&lt;&gt;"-"),TRUE,"-")</f>
        <v>-</v>
      </c>
      <c r="KF218" s="19" t="str">
        <f t="shared" ca="1" si="1718"/>
        <v>-</v>
      </c>
      <c r="KG218" s="19" t="str">
        <f t="shared" ca="1" si="1718"/>
        <v>-</v>
      </c>
      <c r="KH218" s="19" t="str">
        <f t="shared" ca="1" si="1718"/>
        <v>-</v>
      </c>
      <c r="KI218" s="19" t="str">
        <f t="shared" ca="1" si="1718"/>
        <v>-</v>
      </c>
      <c r="KJ218" s="19" t="str">
        <f t="shared" ca="1" si="1718"/>
        <v>-</v>
      </c>
      <c r="KK218" s="19" t="str">
        <f t="shared" ca="1" si="1718"/>
        <v>-</v>
      </c>
      <c r="KL218" s="19" t="str">
        <f t="shared" ca="1" si="1718"/>
        <v>-</v>
      </c>
      <c r="KM218" s="19" t="str">
        <f t="shared" ca="1" si="1718"/>
        <v>-</v>
      </c>
      <c r="KN218" s="5" t="b">
        <f t="array" aca="1" ref="KN218" ca="1">IF(OR(KO218:KU218&lt;&gt;"-"),TRUE,"-")</f>
        <v>1</v>
      </c>
      <c r="KO218" s="19">
        <f t="shared" ca="1" si="1719"/>
        <v>0</v>
      </c>
      <c r="KP218" s="19" t="str">
        <f t="shared" ca="1" si="1719"/>
        <v>-</v>
      </c>
      <c r="KQ218" s="19">
        <f t="shared" ca="1" si="1719"/>
        <v>999999</v>
      </c>
      <c r="KR218" s="19">
        <f t="shared" ca="1" si="1719"/>
        <v>999999</v>
      </c>
      <c r="KS218" s="19">
        <f t="shared" ca="1" si="1719"/>
        <v>999999</v>
      </c>
      <c r="KT218" s="19">
        <f t="shared" ca="1" si="1719"/>
        <v>999999</v>
      </c>
      <c r="KU218" s="19">
        <f t="shared" ca="1" si="1719"/>
        <v>999999</v>
      </c>
      <c r="KV218" s="19" t="str">
        <f t="shared" ca="1" si="1719"/>
        <v>-</v>
      </c>
      <c r="KW218" s="19" t="str">
        <f t="shared" ca="1" si="1719"/>
        <v>-</v>
      </c>
      <c r="KX218" s="19" t="str">
        <f t="shared" ca="1" si="1719"/>
        <v>-</v>
      </c>
      <c r="KY218" s="19" t="b">
        <f t="shared" ca="1" si="1720"/>
        <v>1</v>
      </c>
      <c r="KZ218" s="19">
        <f t="shared" ca="1" si="1720"/>
        <v>0</v>
      </c>
      <c r="LA218" s="5" t="str">
        <f t="shared" ca="1" si="1721"/>
        <v>-</v>
      </c>
      <c r="LB218" s="5" t="str">
        <f t="shared" ca="1" si="1721"/>
        <v>-</v>
      </c>
      <c r="LC218" s="5" t="str">
        <f t="shared" ca="1" si="1721"/>
        <v>-</v>
      </c>
      <c r="LD218" s="5" t="str">
        <f t="shared" ca="1" si="1721"/>
        <v>-</v>
      </c>
      <c r="LE218" s="19" t="str">
        <f t="shared" ca="1" si="1722"/>
        <v>-</v>
      </c>
      <c r="LF218" s="19" t="str">
        <f t="shared" ca="1" si="1722"/>
        <v>-</v>
      </c>
      <c r="LG218" s="19" t="str">
        <f t="shared" ca="1" si="1722"/>
        <v>-</v>
      </c>
      <c r="LH218" s="19" t="str">
        <f t="shared" ca="1" si="1722"/>
        <v>-</v>
      </c>
      <c r="LI218" s="19" t="str">
        <f t="shared" ca="1" si="1722"/>
        <v>-</v>
      </c>
      <c r="LJ218" s="19" t="str">
        <f t="shared" ca="1" si="1722"/>
        <v>-</v>
      </c>
      <c r="LK218" s="19" t="str">
        <f t="shared" ca="1" si="1722"/>
        <v>-</v>
      </c>
      <c r="LL218" s="5" t="str">
        <f t="shared" ca="1" si="1723"/>
        <v>-</v>
      </c>
      <c r="LM218" s="5">
        <f t="shared" ca="1" si="1723"/>
        <v>500</v>
      </c>
      <c r="LN218" s="5">
        <f t="shared" ca="1" si="1723"/>
        <v>500</v>
      </c>
      <c r="LO218" s="5" t="str">
        <f t="shared" ca="1" si="1723"/>
        <v>-</v>
      </c>
      <c r="LP218" s="5" t="str" cm="1">
        <f t="array" aca="1" ref="LP218" ca="1">INDEX(i.meatgrid,$Q218,LP$7)</f>
        <v>-</v>
      </c>
      <c r="LQ218" s="5" t="str" cm="1">
        <f t="array" aca="1" ref="LQ218" ca="1">INDEX(i.meatgrid,$Q218,LQ$7)</f>
        <v>-</v>
      </c>
      <c r="LR218" s="5" t="str">
        <f t="shared" ca="1" si="1723"/>
        <v>-</v>
      </c>
      <c r="LS218" s="5">
        <f t="shared" ca="1" si="1724"/>
        <v>1</v>
      </c>
      <c r="LT218" s="9"/>
      <c r="LU218" s="19">
        <f t="shared" ca="1" si="1722"/>
        <v>70</v>
      </c>
      <c r="LV218" s="19">
        <f t="shared" ca="1" si="1725"/>
        <v>50</v>
      </c>
      <c r="LW218" s="19">
        <f t="shared" ca="1" si="1725"/>
        <v>80</v>
      </c>
      <c r="LX218" s="19">
        <f t="shared" ca="1" si="1725"/>
        <v>50</v>
      </c>
      <c r="LY218" s="5" t="b" cm="1">
        <f t="array" aca="1" ref="LY218" ca="1">INDEX(i.meatgrid,$Q218,LY$7)</f>
        <v>0</v>
      </c>
      <c r="LZ218" s="5" t="b" cm="1">
        <f t="array" aca="1" ref="LZ218" ca="1">INDEX(i.meatgrid,$Q218,LZ$7)</f>
        <v>0</v>
      </c>
      <c r="MA218" s="5" t="str" cm="1">
        <f t="array" aca="1" ref="MA218" ca="1">INDEX(i.meatgrid,$Q218,MA$7)</f>
        <v>-</v>
      </c>
      <c r="MB218" s="5" cm="1">
        <f t="array" aca="1" ref="MB218" ca="1">INDEX(i.meatgrid,$Q218,MB$7)</f>
        <v>40</v>
      </c>
      <c r="MC218" s="5">
        <f t="shared" si="1726"/>
        <v>1</v>
      </c>
      <c r="MD218" s="5">
        <f t="shared" si="1727"/>
        <v>0.75</v>
      </c>
      <c r="ME218" s="5" cm="1">
        <f t="array" aca="1" ref="ME218" ca="1">INDEX(i.meatgrid,$Q218,ME$7)</f>
        <v>1</v>
      </c>
      <c r="MF218" s="5" cm="1">
        <f t="array" aca="1" ref="MF218" ca="1">INDEX(i.meatgrid,$Q218,MF$7)</f>
        <v>0</v>
      </c>
      <c r="MG218" s="5" cm="1">
        <f t="array" aca="1" ref="MG218" ca="1">INDEX(i.meatgrid,$Q218,MG$7)</f>
        <v>0</v>
      </c>
      <c r="MH218" s="5" cm="1">
        <f t="array" aca="1" ref="MH218" ca="1">INDEX(i.meatgrid,$Q218,MH$7)</f>
        <v>0</v>
      </c>
      <c r="MI218" s="5" cm="1">
        <f t="array" aca="1" ref="MI218" ca="1">INDEX(i.meatgrid,$Q218,MI$7)</f>
        <v>0</v>
      </c>
      <c r="MJ218" s="5" cm="1">
        <f t="array" aca="1" ref="MJ218" ca="1">INDEX(i.meatgrid,$Q218,MJ$7)</f>
        <v>1</v>
      </c>
      <c r="MK218" s="5" cm="1">
        <f t="array" aca="1" ref="MK218" ca="1">INDEX(i.meatgrid,$Q218,MK$7)</f>
        <v>1</v>
      </c>
      <c r="ML218" s="5" cm="1">
        <f t="array" aca="1" ref="ML218" ca="1">INDEX(i.meatgrid,$Q218,ML$7)</f>
        <v>1</v>
      </c>
      <c r="MM218" s="5">
        <f t="shared" si="1728"/>
        <v>1</v>
      </c>
      <c r="MN218" s="9"/>
      <c r="MO218" s="19" t="b">
        <f t="shared" ca="1" si="1758"/>
        <v>0</v>
      </c>
      <c r="MP218" s="19" t="b">
        <f t="shared" ca="1" si="1758"/>
        <v>0</v>
      </c>
      <c r="MQ218" s="19">
        <f t="shared" ca="1" si="1758"/>
        <v>1</v>
      </c>
      <c r="MR218" s="19">
        <f t="shared" ca="1" si="1758"/>
        <v>0.75</v>
      </c>
      <c r="MS218" s="19">
        <f t="shared" ca="1" si="1758"/>
        <v>0.75</v>
      </c>
      <c r="MT218" s="19">
        <f t="shared" ca="1" si="1758"/>
        <v>0.8</v>
      </c>
      <c r="MU218" s="19">
        <f t="shared" ca="1" si="1758"/>
        <v>0.82499999999999996</v>
      </c>
      <c r="MV218" s="19">
        <f t="shared" ca="1" si="1758"/>
        <v>0.875</v>
      </c>
      <c r="MW218" s="19">
        <f t="shared" ca="1" si="1758"/>
        <v>0.9</v>
      </c>
      <c r="MX218" s="19">
        <f t="shared" ca="1" si="1758"/>
        <v>1</v>
      </c>
      <c r="MY218" s="19">
        <f t="shared" ca="1" si="1758"/>
        <v>0.875</v>
      </c>
      <c r="MZ218" s="19" t="b">
        <f t="shared" ca="1" si="1758"/>
        <v>1</v>
      </c>
      <c r="NA218" s="19">
        <f t="shared" ca="1" si="1758"/>
        <v>74.989999999999995</v>
      </c>
      <c r="NB218" s="19" t="str">
        <f t="shared" ca="1" si="1758"/>
        <v>-</v>
      </c>
      <c r="NC218" s="19" t="str">
        <f t="shared" ca="1" si="1758"/>
        <v>-</v>
      </c>
      <c r="ND218" s="19" t="str">
        <f t="shared" ca="1" si="1758"/>
        <v>-</v>
      </c>
      <c r="NE218" s="19" t="str">
        <f t="shared" ca="1" si="1740"/>
        <v>-</v>
      </c>
      <c r="NF218" s="19" t="str">
        <f t="shared" ca="1" si="1740"/>
        <v>-</v>
      </c>
      <c r="NG218" s="19" t="str">
        <f t="shared" ca="1" si="1740"/>
        <v>-</v>
      </c>
      <c r="NH218" s="19" t="str">
        <f t="shared" ca="1" si="1740"/>
        <v>-</v>
      </c>
      <c r="NI218" s="19">
        <f t="shared" ca="1" si="1740"/>
        <v>36.99</v>
      </c>
      <c r="NJ218" s="19">
        <f t="shared" ca="1" si="1740"/>
        <v>36.99</v>
      </c>
      <c r="NK218" s="19" t="str">
        <f t="shared" ca="1" si="1740"/>
        <v>-</v>
      </c>
      <c r="NL218" s="19" t="str">
        <f t="shared" ca="1" si="1740"/>
        <v>-</v>
      </c>
      <c r="NM218" s="19" t="str">
        <f t="shared" ca="1" si="1740"/>
        <v>-</v>
      </c>
      <c r="NN218" s="19" t="str">
        <f t="shared" ca="1" si="1740"/>
        <v>-</v>
      </c>
      <c r="NO218" s="19" t="str">
        <f t="shared" ca="1" si="1740"/>
        <v>-</v>
      </c>
      <c r="NP218" s="19">
        <f t="shared" ca="1" si="1740"/>
        <v>49.99</v>
      </c>
      <c r="NQ218" s="19">
        <f t="shared" ca="1" si="1740"/>
        <v>49.99</v>
      </c>
      <c r="NR218" s="19">
        <f t="shared" ca="1" si="1740"/>
        <v>49.99</v>
      </c>
      <c r="NS218" s="19">
        <f t="shared" ca="1" si="1740"/>
        <v>49.99</v>
      </c>
      <c r="NT218" s="19">
        <f t="shared" ca="1" si="1740"/>
        <v>49.99</v>
      </c>
      <c r="NU218" s="19">
        <f t="shared" ca="1" si="1737"/>
        <v>49.99</v>
      </c>
      <c r="NV218" s="19">
        <f t="shared" ca="1" si="1737"/>
        <v>49.99</v>
      </c>
      <c r="NW218" s="19">
        <f t="shared" ca="1" si="1737"/>
        <v>49.99</v>
      </c>
      <c r="NX218" s="19">
        <f t="shared" ca="1" si="1738"/>
        <v>412.99</v>
      </c>
      <c r="NY218" s="19">
        <f t="shared" ca="1" si="1738"/>
        <v>412.99</v>
      </c>
      <c r="NZ218" s="19" t="str">
        <f t="shared" ca="1" si="1738"/>
        <v>-</v>
      </c>
      <c r="OA218" s="19" t="str">
        <f t="shared" ca="1" si="1738"/>
        <v>-</v>
      </c>
      <c r="OB218" s="19" t="str">
        <f t="shared" ca="1" si="1738"/>
        <v>-</v>
      </c>
      <c r="OC218" s="19" t="str">
        <f t="shared" ca="1" si="1738"/>
        <v>-</v>
      </c>
      <c r="OD218" s="19" t="str">
        <f t="shared" ca="1" si="1738"/>
        <v>-</v>
      </c>
      <c r="OE218" s="19">
        <f t="shared" ca="1" si="1738"/>
        <v>6.8900000000000006</v>
      </c>
      <c r="OF218" s="19">
        <f t="shared" ca="1" si="1738"/>
        <v>6.8900000000000006</v>
      </c>
      <c r="OG218" s="19">
        <f t="shared" ca="1" si="1738"/>
        <v>6.8900000000000006</v>
      </c>
      <c r="OH218" s="19">
        <f t="shared" ca="1" si="1738"/>
        <v>6.8900000000000006</v>
      </c>
      <c r="OI218" s="19">
        <f t="shared" ca="1" si="1738"/>
        <v>6.8900000000000006</v>
      </c>
      <c r="OJ218" s="19">
        <f t="shared" ca="1" si="1738"/>
        <v>6.8900000000000006</v>
      </c>
      <c r="OK218" s="19">
        <f t="shared" ca="1" si="1738"/>
        <v>6.8900000000000006</v>
      </c>
      <c r="OL218" s="19">
        <f t="shared" ca="1" si="1738"/>
        <v>6.8900000000000006</v>
      </c>
      <c r="OM218" s="19">
        <f t="shared" ca="1" si="1738"/>
        <v>346.99</v>
      </c>
      <c r="ON218" s="19">
        <f t="shared" ca="1" si="1739"/>
        <v>346.99</v>
      </c>
      <c r="OO218" s="19" t="str">
        <f t="shared" ca="1" si="1739"/>
        <v>-</v>
      </c>
      <c r="OP218" s="19" t="str">
        <f t="shared" ca="1" si="1739"/>
        <v>-</v>
      </c>
      <c r="OQ218" s="19" t="str">
        <f t="shared" ca="1" si="1739"/>
        <v>-</v>
      </c>
      <c r="OR218" s="19" t="str">
        <f t="shared" ca="1" si="1739"/>
        <v>-</v>
      </c>
      <c r="OS218" s="19" t="str">
        <f t="shared" ca="1" si="1739"/>
        <v>-</v>
      </c>
      <c r="OT218" s="19">
        <f t="shared" ca="1" si="1739"/>
        <v>0</v>
      </c>
      <c r="OU218" s="24">
        <v>0</v>
      </c>
    </row>
    <row r="219" spans="1:411" outlineLevel="1">
      <c r="A219" s="21">
        <f t="shared" si="158"/>
        <v>214</v>
      </c>
      <c r="B219" s="21">
        <f t="shared" si="1731"/>
        <v>19</v>
      </c>
      <c r="C219">
        <v>112</v>
      </c>
      <c r="D219" s="144" t="str">
        <f t="shared" ca="1" si="1675"/>
        <v>GSM</v>
      </c>
      <c r="E219" t="b">
        <v>0</v>
      </c>
      <c r="F219" t="b">
        <v>0</v>
      </c>
      <c r="G219" t="b">
        <f t="shared" si="1751"/>
        <v>0</v>
      </c>
      <c r="H219" s="237">
        <f t="shared" ca="1" si="1733"/>
        <v>2</v>
      </c>
      <c r="I219" s="237">
        <f t="shared" ca="1" si="1733"/>
        <v>1</v>
      </c>
      <c r="J219" s="237" t="str">
        <f t="shared" ca="1" si="1733"/>
        <v/>
      </c>
      <c r="K219" s="237">
        <f t="shared" ca="1" si="1733"/>
        <v>2</v>
      </c>
      <c r="L219" s="237">
        <f t="shared" ca="1" si="1733"/>
        <v>2</v>
      </c>
      <c r="M219" s="237">
        <f t="shared" ca="1" si="1733"/>
        <v>2</v>
      </c>
      <c r="N219" s="237">
        <f t="shared" ca="1" si="1733"/>
        <v>3</v>
      </c>
      <c r="O219" s="237">
        <f t="shared" ca="1" si="1734"/>
        <v>1</v>
      </c>
      <c r="P219" s="237">
        <f t="shared" ca="1" si="1734"/>
        <v>1</v>
      </c>
      <c r="Q219" s="237">
        <f t="shared" ca="1" si="1734"/>
        <v>5</v>
      </c>
      <c r="R219" s="29">
        <v>1</v>
      </c>
      <c r="S219" s="29">
        <v>2</v>
      </c>
      <c r="T219" s="29">
        <v>1</v>
      </c>
      <c r="U219" s="218"/>
      <c r="V219" s="218"/>
      <c r="W219" s="182">
        <f t="array" ref="W219">MAX(W$22,MOD(W213+1*AND(R219:$V219=R$22:$V$22),W$23+1))</f>
        <v>0</v>
      </c>
      <c r="X219" s="218"/>
      <c r="Y219" s="218"/>
      <c r="Z219" s="218"/>
      <c r="AA219" s="218"/>
      <c r="AB219" s="218"/>
      <c r="AC219" s="218"/>
      <c r="AD219" s="218"/>
      <c r="AE219" s="218"/>
      <c r="AF219" s="144">
        <f ca="1">INDEX(CHOOSE($N219,DataAutumn!i.AdultDrys,DataWinter!i.AdultDrys,DataSpring!i.AdultDrys),1,$M219)</f>
        <v>3</v>
      </c>
      <c r="AG219" s="5">
        <f t="shared" ca="1" si="1676"/>
        <v>2</v>
      </c>
      <c r="AH219" s="5">
        <f t="shared" ca="1" si="1676"/>
        <v>0</v>
      </c>
      <c r="AI219" s="5">
        <f t="shared" ca="1" si="1677"/>
        <v>1</v>
      </c>
      <c r="AJ219" s="218"/>
      <c r="AK219" s="218"/>
      <c r="AL219" s="366" t="str">
        <f ca="1">TEXT(LEFT(OFFSET(AL219,-1,0),5)+1,"00000")&amp;MID(OFFSET(AL219,-1,0),6,FIND(" ",OFFSET(AL219,-1,0),7)-5)
&amp; $D219           &amp; " Day"&amp;INDEX(i.DOY,$N219,1)              &amp; IF($IG219=0," FWM","")&amp;IF($IG219=1," MWM","")&amp;IF($IG219=5," Mat","")&amp;IF($IH219=TRUE,"&amp;BBT","    ")
&amp;INDEX(DataMaster!$B$98:$B$105,$Q219,0)    &amp;IF(JQ219," SR"&amp;JR219,"")&amp; " WP"&amp;TEXT($MC219*100,"000p")           &amp; " MP"&amp;TEXT($MD219*100,"000p")           &amp; " GP"&amp;TEXT($MM219*100,"000p")
&amp; " (F"&amp;3+COUNTIF($CV219:$CY219,TRUE)&amp;3&amp;"N"&amp;$DM219&amp;$DN219&amp;")"</f>
        <v>00012 DSP_ashley_lw GSM Day204 MWM    Air WP100p MP075p GP100p (F33N11)</v>
      </c>
      <c r="AM219" s="9" t="str">
        <f ca="1">IF(COUNTIF(AL$5:AL219,AL219)=1,"-","Dup")</f>
        <v>-</v>
      </c>
      <c r="AN219" s="9"/>
      <c r="AO219" s="12" t="b">
        <v>0</v>
      </c>
      <c r="AP219" s="12" t="b">
        <v>0</v>
      </c>
      <c r="AQ219" s="12" t="b">
        <v>1</v>
      </c>
      <c r="AR219" s="12" t="b">
        <v>1</v>
      </c>
      <c r="AS219" s="12" t="b">
        <v>0</v>
      </c>
      <c r="AT219" s="12" t="b">
        <v>1</v>
      </c>
      <c r="AU219" s="12" t="b">
        <v>1</v>
      </c>
      <c r="AV219" s="12" t="b">
        <v>1</v>
      </c>
      <c r="AW219" s="9"/>
      <c r="AX219" s="5" t="b">
        <f t="shared" ca="1" si="1678"/>
        <v>0</v>
      </c>
      <c r="AY219" s="5" t="str">
        <f t="shared" ca="1" si="1678"/>
        <v>-</v>
      </c>
      <c r="AZ219" s="5" t="b">
        <f t="shared" ca="1" si="1678"/>
        <v>0</v>
      </c>
      <c r="BA219" s="5" t="b">
        <f t="shared" ca="1" si="1678"/>
        <v>1</v>
      </c>
      <c r="BB219" s="5" t="b">
        <f t="shared" ca="1" si="1678"/>
        <v>1</v>
      </c>
      <c r="BC219" s="144">
        <f t="shared" ca="1" si="1678"/>
        <v>0</v>
      </c>
      <c r="BD219" s="19" t="b">
        <f t="shared" ca="1" si="1679"/>
        <v>1</v>
      </c>
      <c r="BE219" s="9"/>
      <c r="BF219" s="5" t="str">
        <f t="shared" ca="1" si="1680"/>
        <v>-</v>
      </c>
      <c r="BG219" s="19" t="str">
        <f t="shared" ca="1" si="1681"/>
        <v>-</v>
      </c>
      <c r="BH219" s="19" t="str">
        <f t="shared" ca="1" si="1681"/>
        <v>-</v>
      </c>
      <c r="BI219" s="19" t="str">
        <f t="shared" ca="1" si="1681"/>
        <v>-</v>
      </c>
      <c r="BJ219" s="5" t="str">
        <f t="shared" ca="1" si="1682"/>
        <v>-</v>
      </c>
      <c r="BK219" s="19" t="str">
        <f t="shared" ca="1" si="1683"/>
        <v>-</v>
      </c>
      <c r="BL219" s="5" t="str">
        <f t="shared" ca="1" si="1684"/>
        <v>-</v>
      </c>
      <c r="BM219" s="19" t="str">
        <f t="shared" ca="1" si="1685"/>
        <v>-</v>
      </c>
      <c r="BN219" s="19" t="str">
        <f t="shared" ca="1" si="1685"/>
        <v>-</v>
      </c>
      <c r="BO219" s="19" t="str">
        <f t="shared" ca="1" si="1685"/>
        <v>-</v>
      </c>
      <c r="BP219" s="5" t="str">
        <f t="shared" ca="1" si="1686"/>
        <v>-</v>
      </c>
      <c r="BQ219" s="9"/>
      <c r="BR219" s="5" t="b">
        <f t="shared" ca="1" si="1687"/>
        <v>0</v>
      </c>
      <c r="BS219" s="5" t="str">
        <f t="shared" ca="1" si="1688"/>
        <v>-</v>
      </c>
      <c r="BT219" s="5" t="str">
        <f t="shared" ca="1" si="1689"/>
        <v>-</v>
      </c>
      <c r="BU219" s="5" t="str">
        <f t="shared" ca="1" si="1689"/>
        <v>-</v>
      </c>
      <c r="BV219" s="5" t="str">
        <f t="shared" ca="1" si="1689"/>
        <v>-</v>
      </c>
      <c r="BW219" s="5" t="str">
        <f t="shared" ca="1" si="1689"/>
        <v>-</v>
      </c>
      <c r="BX219" s="5" t="str">
        <f t="shared" ca="1" si="1689"/>
        <v>-</v>
      </c>
      <c r="BY219" s="5" t="str">
        <f t="shared" ca="1" si="1689"/>
        <v>-</v>
      </c>
      <c r="BZ219" s="5" t="str">
        <f t="shared" ca="1" si="1689"/>
        <v>-</v>
      </c>
      <c r="CA219" s="5" t="str">
        <f t="shared" ca="1" si="1689"/>
        <v>-</v>
      </c>
      <c r="CB219" s="9"/>
      <c r="CC219" s="237" t="b">
        <f t="shared" ca="1" si="1735"/>
        <v>1</v>
      </c>
      <c r="CD219" s="237" t="b">
        <f t="shared" ca="1" si="1735"/>
        <v>1</v>
      </c>
      <c r="CE219" s="237" t="b">
        <f t="shared" ca="1" si="1735"/>
        <v>1</v>
      </c>
      <c r="CF219" s="12">
        <v>203</v>
      </c>
      <c r="CG219" s="144" t="b">
        <f t="shared" ca="1" si="1752"/>
        <v>0</v>
      </c>
      <c r="CH219" s="12" t="s">
        <v>34</v>
      </c>
      <c r="CI219" s="19" t="str">
        <f t="shared" ca="1" si="1690"/>
        <v>-</v>
      </c>
      <c r="CJ219" s="19" t="str">
        <f t="shared" ca="1" si="1690"/>
        <v>-</v>
      </c>
      <c r="CK219" s="19" t="str">
        <f t="shared" ca="1" si="1690"/>
        <v>-</v>
      </c>
      <c r="CL219" s="19">
        <f t="shared" ca="1" si="1690"/>
        <v>1</v>
      </c>
      <c r="CM219" s="19">
        <f t="shared" ca="1" si="1690"/>
        <v>1</v>
      </c>
      <c r="CN219" s="9"/>
      <c r="CO219" s="444">
        <f t="shared" ca="1" si="1691"/>
        <v>652</v>
      </c>
      <c r="CP219" s="444">
        <f t="shared" ca="1" si="1691"/>
        <v>686</v>
      </c>
      <c r="CQ219" s="444">
        <f t="shared" ca="1" si="1691"/>
        <v>721</v>
      </c>
      <c r="CR219" s="152">
        <f t="shared" ca="1" si="1692"/>
        <v>378</v>
      </c>
      <c r="CS219" s="152">
        <f t="shared" ca="1" si="1692"/>
        <v>413</v>
      </c>
      <c r="CT219" s="152">
        <f t="shared" ca="1" si="1692"/>
        <v>448</v>
      </c>
      <c r="CU219" s="19" t="str">
        <f t="shared" ca="1" si="1759"/>
        <v>-</v>
      </c>
      <c r="CV219" s="19" t="str">
        <f t="shared" ca="1" si="1759"/>
        <v>-</v>
      </c>
      <c r="CW219" s="19" t="str">
        <f t="shared" ca="1" si="1759"/>
        <v>-</v>
      </c>
      <c r="CX219" s="19" t="str">
        <f t="shared" ca="1" si="1759"/>
        <v>-</v>
      </c>
      <c r="CY219" s="19" t="str">
        <f t="shared" ca="1" si="1759"/>
        <v>-</v>
      </c>
      <c r="CZ219" s="19" t="b">
        <f t="shared" ca="1" si="1759"/>
        <v>1</v>
      </c>
      <c r="DA219" s="19">
        <f t="shared" ca="1" si="1759"/>
        <v>0</v>
      </c>
      <c r="DB219" s="19">
        <f t="shared" ca="1" si="1759"/>
        <v>0</v>
      </c>
      <c r="DC219" s="19">
        <f t="shared" ca="1" si="1759"/>
        <v>0</v>
      </c>
      <c r="DD219" s="19">
        <f t="shared" ca="1" si="1759"/>
        <v>0</v>
      </c>
      <c r="DE219" s="19">
        <f t="shared" ca="1" si="1759"/>
        <v>0</v>
      </c>
      <c r="DF219" s="19">
        <f t="shared" ca="1" si="1759"/>
        <v>0</v>
      </c>
      <c r="DG219" s="19">
        <f t="shared" ca="1" si="1759"/>
        <v>0</v>
      </c>
      <c r="DH219" s="19">
        <f t="shared" ca="1" si="1759"/>
        <v>0</v>
      </c>
      <c r="DI219" s="19">
        <f t="shared" ca="1" si="1759"/>
        <v>0</v>
      </c>
      <c r="DJ219" s="19">
        <f t="shared" ca="1" si="1759"/>
        <v>0</v>
      </c>
      <c r="DK219" s="19">
        <f t="shared" ca="1" si="1745"/>
        <v>0</v>
      </c>
      <c r="DL219" s="19">
        <f t="shared" ca="1" si="1745"/>
        <v>0</v>
      </c>
      <c r="DM219" s="19">
        <f t="shared" ca="1" si="1745"/>
        <v>1</v>
      </c>
      <c r="DN219" s="19">
        <f t="shared" ca="1" si="1745"/>
        <v>1</v>
      </c>
      <c r="DO219" s="19">
        <f t="shared" ca="1" si="1745"/>
        <v>0</v>
      </c>
      <c r="DP219" s="19" t="str">
        <f t="shared" ca="1" si="1745"/>
        <v>-</v>
      </c>
      <c r="DQ219" s="19" t="str">
        <f t="shared" ca="1" si="1745"/>
        <v>-</v>
      </c>
      <c r="DR219" s="19" t="str">
        <f t="shared" ca="1" si="1745"/>
        <v>-</v>
      </c>
      <c r="DS219" s="19" t="str">
        <f t="shared" ca="1" si="1745"/>
        <v>-</v>
      </c>
      <c r="DT219" s="19" t="str">
        <f t="shared" ca="1" si="1745"/>
        <v>-</v>
      </c>
      <c r="DU219" s="19">
        <f t="shared" ca="1" si="1745"/>
        <v>0</v>
      </c>
      <c r="DV219" s="19" t="str">
        <f t="shared" ca="1" si="1745"/>
        <v>-</v>
      </c>
      <c r="DW219" s="19" t="str">
        <f t="shared" ca="1" si="1745"/>
        <v>-</v>
      </c>
      <c r="DX219" s="19" t="str">
        <f t="shared" ca="1" si="1745"/>
        <v>-</v>
      </c>
      <c r="DY219" s="19" t="str">
        <f t="shared" ca="1" si="1745"/>
        <v>-</v>
      </c>
      <c r="DZ219" s="19" t="str">
        <f t="shared" ca="1" si="1745"/>
        <v>-</v>
      </c>
      <c r="EA219" s="19" t="str">
        <f t="shared" ca="1" si="1745"/>
        <v>-</v>
      </c>
      <c r="EB219" s="19" t="str">
        <f t="shared" ca="1" si="1745"/>
        <v>-</v>
      </c>
      <c r="EC219" s="19" t="str">
        <f t="shared" ca="1" si="1745"/>
        <v>-</v>
      </c>
      <c r="ED219" s="19">
        <f t="shared" ca="1" si="1745"/>
        <v>0</v>
      </c>
      <c r="EE219" s="444">
        <f t="shared" ca="1" si="1695"/>
        <v>0</v>
      </c>
      <c r="EF219" s="444">
        <f t="shared" ca="1" si="1695"/>
        <v>0</v>
      </c>
      <c r="EG219" s="124">
        <f t="shared" ca="1" si="1754"/>
        <v>0</v>
      </c>
      <c r="EH219" s="124">
        <f t="shared" ca="1" si="1754"/>
        <v>0</v>
      </c>
      <c r="EI219" s="124">
        <f t="shared" ca="1" si="1754"/>
        <v>0</v>
      </c>
      <c r="EJ219" s="124">
        <f t="shared" ca="1" si="1754"/>
        <v>0</v>
      </c>
      <c r="EK219" s="124">
        <f t="shared" ca="1" si="1754"/>
        <v>0</v>
      </c>
      <c r="EL219" s="124">
        <f t="shared" ca="1" si="1754"/>
        <v>0</v>
      </c>
      <c r="EM219" s="124">
        <f t="shared" ca="1" si="1754"/>
        <v>0</v>
      </c>
      <c r="EN219" s="124">
        <f t="shared" ca="1" si="1754"/>
        <v>0</v>
      </c>
      <c r="EO219" s="124">
        <f t="shared" ca="1" si="1754"/>
        <v>0</v>
      </c>
      <c r="EP219" s="124">
        <f t="shared" ca="1" si="1754"/>
        <v>0</v>
      </c>
      <c r="EQ219" s="124">
        <f t="shared" ca="1" si="1754"/>
        <v>0</v>
      </c>
      <c r="ER219" s="124">
        <f t="shared" ca="1" si="1754"/>
        <v>0</v>
      </c>
      <c r="ES219" s="124">
        <f t="shared" ca="1" si="1754"/>
        <v>0</v>
      </c>
      <c r="ET219" s="124">
        <f t="shared" ca="1" si="1754"/>
        <v>0</v>
      </c>
      <c r="EU219" s="124">
        <f t="shared" ca="1" si="1754"/>
        <v>0</v>
      </c>
      <c r="EV219" s="124">
        <f t="shared" ca="1" si="1754"/>
        <v>0</v>
      </c>
      <c r="EW219" s="124">
        <f t="shared" ca="1" si="1697"/>
        <v>0</v>
      </c>
      <c r="EX219" s="124">
        <f t="shared" ca="1" si="1697"/>
        <v>0</v>
      </c>
      <c r="EY219" s="554">
        <f t="shared" ca="1" si="1755"/>
        <v>0</v>
      </c>
      <c r="EZ219" s="554">
        <f t="shared" ca="1" si="1755"/>
        <v>0</v>
      </c>
      <c r="FA219" s="554">
        <f t="shared" ca="1" si="1755"/>
        <v>0</v>
      </c>
      <c r="FB219" s="125">
        <f t="shared" ca="1" si="1755"/>
        <v>0</v>
      </c>
      <c r="FC219" s="125">
        <f t="shared" ca="1" si="1755"/>
        <v>0</v>
      </c>
      <c r="FD219" s="125">
        <f t="shared" ca="1" si="1755"/>
        <v>0</v>
      </c>
      <c r="FE219" s="125">
        <f t="shared" ca="1" si="1755"/>
        <v>0</v>
      </c>
      <c r="FF219" s="125">
        <f t="shared" ca="1" si="1755"/>
        <v>0</v>
      </c>
      <c r="FG219" s="125">
        <f t="shared" ca="1" si="1755"/>
        <v>0</v>
      </c>
      <c r="FH219" s="125">
        <f t="shared" ca="1" si="1755"/>
        <v>0</v>
      </c>
      <c r="FI219" s="125">
        <f t="shared" ca="1" si="1755"/>
        <v>0</v>
      </c>
      <c r="FJ219" s="125">
        <f t="shared" ca="1" si="1755"/>
        <v>0</v>
      </c>
      <c r="FK219" s="125">
        <f t="shared" ca="1" si="1755"/>
        <v>0</v>
      </c>
      <c r="FL219" s="125">
        <f t="shared" ca="1" si="1755"/>
        <v>0</v>
      </c>
      <c r="FM219" s="125">
        <f t="shared" ca="1" si="1755"/>
        <v>0</v>
      </c>
      <c r="FN219" s="125">
        <f t="shared" ca="1" si="1755"/>
        <v>0</v>
      </c>
      <c r="FO219" s="124">
        <f t="shared" ca="1" si="1756"/>
        <v>0</v>
      </c>
      <c r="FP219" s="124">
        <f t="shared" ca="1" si="1756"/>
        <v>0</v>
      </c>
      <c r="FQ219" s="124">
        <f t="shared" ca="1" si="1756"/>
        <v>0</v>
      </c>
      <c r="FR219" s="124">
        <f t="shared" ca="1" si="1756"/>
        <v>0</v>
      </c>
      <c r="FS219" s="124">
        <f t="shared" ca="1" si="1756"/>
        <v>0</v>
      </c>
      <c r="FT219" s="124">
        <f t="shared" ca="1" si="1756"/>
        <v>0</v>
      </c>
      <c r="FU219" s="124">
        <f t="shared" ca="1" si="1756"/>
        <v>0</v>
      </c>
      <c r="FV219" s="124">
        <f t="shared" ca="1" si="1756"/>
        <v>0</v>
      </c>
      <c r="FW219" s="124">
        <f t="shared" ca="1" si="1756"/>
        <v>0</v>
      </c>
      <c r="FX219" s="124">
        <f t="shared" ca="1" si="1756"/>
        <v>0</v>
      </c>
      <c r="FY219" s="124">
        <f t="shared" ca="1" si="1756"/>
        <v>0</v>
      </c>
      <c r="FZ219" s="124">
        <f t="shared" ca="1" si="1756"/>
        <v>0</v>
      </c>
      <c r="GA219" s="124">
        <f t="shared" ca="1" si="1756"/>
        <v>0</v>
      </c>
      <c r="GB219" s="124">
        <f t="shared" ca="1" si="1756"/>
        <v>0</v>
      </c>
      <c r="GC219" s="124">
        <f t="shared" ca="1" si="1756"/>
        <v>0</v>
      </c>
      <c r="GD219" s="124">
        <f t="shared" ca="1" si="1756"/>
        <v>0</v>
      </c>
      <c r="GE219" s="124">
        <f t="shared" ca="1" si="1700"/>
        <v>0</v>
      </c>
      <c r="GF219" s="124">
        <f t="shared" ca="1" si="1700"/>
        <v>0</v>
      </c>
      <c r="GG219" s="554">
        <f t="shared" ca="1" si="1701"/>
        <v>0</v>
      </c>
      <c r="GH219" s="554">
        <f t="shared" ca="1" si="1701"/>
        <v>0</v>
      </c>
      <c r="GI219" s="554">
        <f t="shared" ca="1" si="1701"/>
        <v>0</v>
      </c>
      <c r="GJ219" s="125">
        <f t="shared" ca="1" si="1702"/>
        <v>0</v>
      </c>
      <c r="GK219" s="125">
        <f t="shared" ca="1" si="1702"/>
        <v>0</v>
      </c>
      <c r="GL219" s="125">
        <f t="shared" ca="1" si="1702"/>
        <v>0</v>
      </c>
      <c r="GM219" s="125">
        <f t="shared" ca="1" si="1702"/>
        <v>0</v>
      </c>
      <c r="GN219" s="125">
        <f t="shared" ca="1" si="1702"/>
        <v>0</v>
      </c>
      <c r="GO219" s="125">
        <f t="shared" ca="1" si="1702"/>
        <v>0</v>
      </c>
      <c r="GP219" s="125">
        <f t="shared" ca="1" si="1702"/>
        <v>0</v>
      </c>
      <c r="GQ219" s="125">
        <f t="shared" ca="1" si="1702"/>
        <v>0</v>
      </c>
      <c r="GR219" s="125">
        <f t="shared" ca="1" si="1702"/>
        <v>0</v>
      </c>
      <c r="GS219" s="125">
        <f t="shared" ca="1" si="1702"/>
        <v>0</v>
      </c>
      <c r="GT219" s="125">
        <f t="shared" ca="1" si="1702"/>
        <v>0</v>
      </c>
      <c r="GU219" s="125">
        <f t="shared" ca="1" si="1702"/>
        <v>0</v>
      </c>
      <c r="GV219" s="125">
        <f t="shared" ca="1" si="1702"/>
        <v>0</v>
      </c>
      <c r="GW219" s="124">
        <f t="shared" ca="1" si="1757"/>
        <v>0</v>
      </c>
      <c r="GX219" s="124">
        <f t="shared" ca="1" si="1757"/>
        <v>0</v>
      </c>
      <c r="GY219" s="124">
        <f t="shared" ca="1" si="1757"/>
        <v>0</v>
      </c>
      <c r="GZ219" s="124">
        <f t="shared" ca="1" si="1757"/>
        <v>0</v>
      </c>
      <c r="HA219" s="124">
        <f t="shared" ca="1" si="1757"/>
        <v>0</v>
      </c>
      <c r="HB219" s="124">
        <f t="shared" ca="1" si="1757"/>
        <v>0</v>
      </c>
      <c r="HC219" s="124">
        <f t="shared" ca="1" si="1757"/>
        <v>0</v>
      </c>
      <c r="HD219" s="124">
        <f t="shared" ca="1" si="1757"/>
        <v>0</v>
      </c>
      <c r="HE219" s="124">
        <f t="shared" ca="1" si="1757"/>
        <v>0</v>
      </c>
      <c r="HF219" s="124">
        <f t="shared" ca="1" si="1757"/>
        <v>0</v>
      </c>
      <c r="HG219" s="124">
        <f t="shared" ca="1" si="1757"/>
        <v>0</v>
      </c>
      <c r="HH219" s="124">
        <f t="shared" ca="1" si="1757"/>
        <v>0</v>
      </c>
      <c r="HI219" s="124">
        <f t="shared" ca="1" si="1757"/>
        <v>0</v>
      </c>
      <c r="HJ219" s="124">
        <f t="shared" ca="1" si="1757"/>
        <v>0</v>
      </c>
      <c r="HK219" s="124">
        <f t="shared" ca="1" si="1757"/>
        <v>0</v>
      </c>
      <c r="HL219" s="124">
        <f t="shared" ca="1" si="1757"/>
        <v>0</v>
      </c>
      <c r="HM219" s="124">
        <f t="shared" ca="1" si="1704"/>
        <v>0</v>
      </c>
      <c r="HN219" s="124">
        <f t="shared" ca="1" si="1704"/>
        <v>0</v>
      </c>
      <c r="HO219" s="554">
        <f t="shared" ca="1" si="1705"/>
        <v>0</v>
      </c>
      <c r="HP219" s="554">
        <f t="shared" ca="1" si="1705"/>
        <v>0</v>
      </c>
      <c r="HQ219" s="554">
        <f t="shared" ca="1" si="1705"/>
        <v>0</v>
      </c>
      <c r="HR219" s="125">
        <f t="shared" ca="1" si="1706"/>
        <v>0</v>
      </c>
      <c r="HS219" s="125">
        <f t="shared" ca="1" si="1706"/>
        <v>0</v>
      </c>
      <c r="HT219" s="125">
        <f t="shared" ca="1" si="1706"/>
        <v>0</v>
      </c>
      <c r="HU219" s="125">
        <f t="shared" ca="1" si="1706"/>
        <v>0</v>
      </c>
      <c r="HV219" s="125">
        <f t="shared" ca="1" si="1706"/>
        <v>0</v>
      </c>
      <c r="HW219" s="125">
        <f t="shared" ca="1" si="1706"/>
        <v>0</v>
      </c>
      <c r="HX219" s="125">
        <f t="shared" ca="1" si="1706"/>
        <v>0</v>
      </c>
      <c r="HY219" s="125">
        <f t="shared" ca="1" si="1706"/>
        <v>0</v>
      </c>
      <c r="HZ219" s="125">
        <f t="shared" ca="1" si="1706"/>
        <v>0</v>
      </c>
      <c r="IA219" s="125">
        <f t="shared" ca="1" si="1706"/>
        <v>0</v>
      </c>
      <c r="IB219" s="125">
        <f t="shared" ca="1" si="1706"/>
        <v>0</v>
      </c>
      <c r="IC219" s="125">
        <f t="shared" ca="1" si="1706"/>
        <v>0</v>
      </c>
      <c r="ID219" s="125">
        <f t="shared" ca="1" si="1706"/>
        <v>0</v>
      </c>
      <c r="IE219" s="5">
        <f t="shared" ca="1" si="1707"/>
        <v>67</v>
      </c>
      <c r="IF219" s="9"/>
      <c r="IG219" s="5">
        <f t="shared" ca="1" si="1708"/>
        <v>1</v>
      </c>
      <c r="IH219" s="5" t="b">
        <f t="shared" ca="1" si="1708"/>
        <v>0</v>
      </c>
      <c r="II219" s="19">
        <f t="shared" ca="1" si="1709"/>
        <v>0</v>
      </c>
      <c r="IJ219" s="5">
        <f t="shared" ca="1" si="1708"/>
        <v>55</v>
      </c>
      <c r="IK219" s="5" cm="1">
        <f t="array" ref="IK219">INDEX(i.pi_yatf,$X219+1,IK$7)</f>
        <v>1</v>
      </c>
      <c r="IL219" s="19">
        <f t="shared" ca="1" si="1741"/>
        <v>0</v>
      </c>
      <c r="IM219" s="19">
        <f t="shared" ca="1" si="1741"/>
        <v>0</v>
      </c>
      <c r="IN219" s="19">
        <f t="shared" ca="1" si="1741"/>
        <v>0</v>
      </c>
      <c r="IO219" s="19">
        <f t="shared" ca="1" si="1741"/>
        <v>0</v>
      </c>
      <c r="IP219" s="19">
        <f t="shared" ca="1" si="1741"/>
        <v>0</v>
      </c>
      <c r="IQ219" s="19">
        <f t="shared" ca="1" si="1741"/>
        <v>0</v>
      </c>
      <c r="IR219" s="19">
        <f t="shared" ca="1" si="1741"/>
        <v>0</v>
      </c>
      <c r="IS219" s="19">
        <f t="shared" ca="1" si="1741"/>
        <v>0</v>
      </c>
      <c r="IT219" s="19">
        <f t="shared" ca="1" si="1741"/>
        <v>0</v>
      </c>
      <c r="IU219" s="19">
        <f t="shared" ca="1" si="1741"/>
        <v>0</v>
      </c>
      <c r="IV219" s="19">
        <f t="shared" ca="1" si="1741"/>
        <v>0</v>
      </c>
      <c r="IW219" s="19">
        <f t="shared" ca="1" si="1741"/>
        <v>0</v>
      </c>
      <c r="IX219" s="19">
        <f t="shared" ca="1" si="1741"/>
        <v>0</v>
      </c>
      <c r="IY219" s="19">
        <f t="shared" ca="1" si="1741"/>
        <v>0</v>
      </c>
      <c r="IZ219" s="19">
        <f t="shared" ca="1" si="1741"/>
        <v>0</v>
      </c>
      <c r="JA219" s="19">
        <f t="shared" ca="1" si="1741"/>
        <v>0</v>
      </c>
      <c r="JB219" s="19">
        <f t="shared" ca="1" si="1741"/>
        <v>0</v>
      </c>
      <c r="JC219" s="19">
        <f t="shared" ca="1" si="1741"/>
        <v>0</v>
      </c>
      <c r="JD219" s="19">
        <f t="shared" ca="1" si="1741"/>
        <v>0</v>
      </c>
      <c r="JE219" s="19">
        <f t="shared" ca="1" si="1741"/>
        <v>0</v>
      </c>
      <c r="JF219" s="19">
        <f t="shared" ca="1" si="1741"/>
        <v>0</v>
      </c>
      <c r="JG219" s="5">
        <f t="shared" ca="1" si="1711"/>
        <v>1.2500000000000001E-2</v>
      </c>
      <c r="JH219" s="567">
        <f t="shared" ca="1" si="1711"/>
        <v>0</v>
      </c>
      <c r="JI219" s="5">
        <f t="shared" ca="1" si="1711"/>
        <v>6.25E-2</v>
      </c>
      <c r="JJ219" s="5">
        <f t="shared" ca="1" si="1711"/>
        <v>6.25E-2</v>
      </c>
      <c r="JK219" s="5">
        <f t="shared" ca="1" si="1711"/>
        <v>6.25E-2</v>
      </c>
      <c r="JL219" s="19">
        <f t="shared" ca="1" si="1741"/>
        <v>1</v>
      </c>
      <c r="JM219" s="19">
        <f t="shared" ca="1" si="1741"/>
        <v>0</v>
      </c>
      <c r="JN219" s="19">
        <f t="shared" ca="1" si="1741"/>
        <v>1</v>
      </c>
      <c r="JO219" s="9"/>
      <c r="JP219" s="5" t="b">
        <f t="shared" ca="1" si="1712"/>
        <v>0</v>
      </c>
      <c r="JQ219" s="477" t="b">
        <v>0</v>
      </c>
      <c r="JR219" s="477">
        <v>12</v>
      </c>
      <c r="JS219" s="5" t="b">
        <f t="shared" ca="1" si="1713"/>
        <v>0</v>
      </c>
      <c r="JT219" s="5" t="b">
        <f t="shared" ca="1" si="1713"/>
        <v>0</v>
      </c>
      <c r="JU219" s="5" t="b">
        <f t="shared" ca="1" si="1713"/>
        <v>1</v>
      </c>
      <c r="JV219" s="144">
        <f t="shared" ca="1" si="1714"/>
        <v>1</v>
      </c>
      <c r="JW219" s="144">
        <f t="shared" ca="1" si="1714"/>
        <v>1</v>
      </c>
      <c r="JX219" s="5" t="b">
        <f t="shared" ca="1" si="1715"/>
        <v>0</v>
      </c>
      <c r="JY219" s="5" t="b">
        <f t="shared" ca="1" si="1715"/>
        <v>1</v>
      </c>
      <c r="JZ219" s="5" t="b">
        <f t="shared" ca="1" si="1715"/>
        <v>1</v>
      </c>
      <c r="KA219" s="5" t="b">
        <f t="shared" ca="1" si="1715"/>
        <v>0</v>
      </c>
      <c r="KB219" s="5">
        <f t="shared" ca="1" si="1716"/>
        <v>1</v>
      </c>
      <c r="KC219" s="5">
        <f t="shared" ca="1" si="1716"/>
        <v>0</v>
      </c>
      <c r="KD219" s="5" t="b">
        <f t="shared" ca="1" si="1717"/>
        <v>0</v>
      </c>
      <c r="KE219" s="5" t="str" cm="1">
        <f t="array" aca="1" ref="KE219" ca="1">IF(OR(KF219:KM219&lt;&gt;"-"),TRUE,"-")</f>
        <v>-</v>
      </c>
      <c r="KF219" s="19" t="str">
        <f t="shared" ca="1" si="1718"/>
        <v>-</v>
      </c>
      <c r="KG219" s="19" t="str">
        <f t="shared" ca="1" si="1718"/>
        <v>-</v>
      </c>
      <c r="KH219" s="19" t="str">
        <f t="shared" ca="1" si="1718"/>
        <v>-</v>
      </c>
      <c r="KI219" s="19" t="str">
        <f t="shared" ca="1" si="1718"/>
        <v>-</v>
      </c>
      <c r="KJ219" s="19" t="str">
        <f t="shared" ca="1" si="1718"/>
        <v>-</v>
      </c>
      <c r="KK219" s="19" t="str">
        <f t="shared" ca="1" si="1718"/>
        <v>-</v>
      </c>
      <c r="KL219" s="19" t="str">
        <f t="shared" ca="1" si="1718"/>
        <v>-</v>
      </c>
      <c r="KM219" s="19" t="str">
        <f t="shared" ca="1" si="1718"/>
        <v>-</v>
      </c>
      <c r="KN219" s="5" t="b">
        <f t="array" aca="1" ref="KN219" ca="1">IF(OR(KO219:KU219&lt;&gt;"-"),TRUE,"-")</f>
        <v>1</v>
      </c>
      <c r="KO219" s="19">
        <f t="shared" ca="1" si="1719"/>
        <v>0</v>
      </c>
      <c r="KP219" s="19" t="str">
        <f t="shared" ca="1" si="1719"/>
        <v>-</v>
      </c>
      <c r="KQ219" s="19">
        <f t="shared" ca="1" si="1719"/>
        <v>999999</v>
      </c>
      <c r="KR219" s="19">
        <f t="shared" ca="1" si="1719"/>
        <v>999999</v>
      </c>
      <c r="KS219" s="19">
        <f t="shared" ca="1" si="1719"/>
        <v>999999</v>
      </c>
      <c r="KT219" s="19">
        <f t="shared" ca="1" si="1719"/>
        <v>999999</v>
      </c>
      <c r="KU219" s="19">
        <f t="shared" ca="1" si="1719"/>
        <v>999999</v>
      </c>
      <c r="KV219" s="19" t="str">
        <f t="shared" ca="1" si="1719"/>
        <v>-</v>
      </c>
      <c r="KW219" s="19" t="str">
        <f t="shared" ca="1" si="1719"/>
        <v>-</v>
      </c>
      <c r="KX219" s="19" t="str">
        <f t="shared" ca="1" si="1719"/>
        <v>-</v>
      </c>
      <c r="KY219" s="19" t="b">
        <f t="shared" ca="1" si="1720"/>
        <v>1</v>
      </c>
      <c r="KZ219" s="19">
        <f t="shared" ca="1" si="1720"/>
        <v>0</v>
      </c>
      <c r="LA219" s="5" t="str">
        <f t="shared" ca="1" si="1721"/>
        <v>-</v>
      </c>
      <c r="LB219" s="5" t="str">
        <f t="shared" ca="1" si="1721"/>
        <v>-</v>
      </c>
      <c r="LC219" s="5" t="str">
        <f t="shared" ca="1" si="1721"/>
        <v>-</v>
      </c>
      <c r="LD219" s="5" t="str">
        <f t="shared" ca="1" si="1721"/>
        <v>-</v>
      </c>
      <c r="LE219" s="19" t="str">
        <f t="shared" ca="1" si="1722"/>
        <v>-</v>
      </c>
      <c r="LF219" s="19" t="str">
        <f t="shared" ca="1" si="1722"/>
        <v>-</v>
      </c>
      <c r="LG219" s="19" t="str">
        <f t="shared" ca="1" si="1722"/>
        <v>-</v>
      </c>
      <c r="LH219" s="19" t="str">
        <f t="shared" ca="1" si="1722"/>
        <v>-</v>
      </c>
      <c r="LI219" s="19" t="str">
        <f t="shared" ca="1" si="1722"/>
        <v>-</v>
      </c>
      <c r="LJ219" s="19" t="str">
        <f t="shared" ca="1" si="1722"/>
        <v>-</v>
      </c>
      <c r="LK219" s="19" t="str">
        <f t="shared" ca="1" si="1722"/>
        <v>-</v>
      </c>
      <c r="LL219" s="5" t="str">
        <f t="shared" ca="1" si="1723"/>
        <v>-</v>
      </c>
      <c r="LM219" s="5">
        <f t="shared" ca="1" si="1723"/>
        <v>500</v>
      </c>
      <c r="LN219" s="5">
        <f t="shared" ca="1" si="1723"/>
        <v>500</v>
      </c>
      <c r="LO219" s="5" t="str">
        <f t="shared" ca="1" si="1723"/>
        <v>-</v>
      </c>
      <c r="LP219" s="5" t="str" cm="1">
        <f t="array" aca="1" ref="LP219" ca="1">INDEX(i.meatgrid,$Q219,LP$7)</f>
        <v>-</v>
      </c>
      <c r="LQ219" s="5" t="str" cm="1">
        <f t="array" aca="1" ref="LQ219" ca="1">INDEX(i.meatgrid,$Q219,LQ$7)</f>
        <v>-</v>
      </c>
      <c r="LR219" s="5" t="str">
        <f t="shared" ca="1" si="1723"/>
        <v>-</v>
      </c>
      <c r="LS219" s="5">
        <f t="shared" ca="1" si="1724"/>
        <v>1</v>
      </c>
      <c r="LT219" s="9"/>
      <c r="LU219" s="19">
        <f t="shared" ca="1" si="1722"/>
        <v>70</v>
      </c>
      <c r="LV219" s="19">
        <f t="shared" ca="1" si="1725"/>
        <v>50</v>
      </c>
      <c r="LW219" s="19">
        <f t="shared" ca="1" si="1725"/>
        <v>80</v>
      </c>
      <c r="LX219" s="19">
        <f t="shared" ca="1" si="1725"/>
        <v>50</v>
      </c>
      <c r="LY219" s="5" t="b" cm="1">
        <f t="array" aca="1" ref="LY219" ca="1">INDEX(i.meatgrid,$Q219,LY$7)</f>
        <v>0</v>
      </c>
      <c r="LZ219" s="5" t="b" cm="1">
        <f t="array" aca="1" ref="LZ219" ca="1">INDEX(i.meatgrid,$Q219,LZ$7)</f>
        <v>0</v>
      </c>
      <c r="MA219" s="5" t="str" cm="1">
        <f t="array" aca="1" ref="MA219" ca="1">INDEX(i.meatgrid,$Q219,MA$7)</f>
        <v>-</v>
      </c>
      <c r="MB219" s="5" cm="1">
        <f t="array" aca="1" ref="MB219" ca="1">INDEX(i.meatgrid,$Q219,MB$7)</f>
        <v>40</v>
      </c>
      <c r="MC219" s="5">
        <f t="shared" si="1726"/>
        <v>1</v>
      </c>
      <c r="MD219" s="5">
        <f t="shared" si="1727"/>
        <v>0.75</v>
      </c>
      <c r="ME219" s="5" cm="1">
        <f t="array" aca="1" ref="ME219" ca="1">INDEX(i.meatgrid,$Q219,ME$7)</f>
        <v>1</v>
      </c>
      <c r="MF219" s="5" cm="1">
        <f t="array" aca="1" ref="MF219" ca="1">INDEX(i.meatgrid,$Q219,MF$7)</f>
        <v>0</v>
      </c>
      <c r="MG219" s="5" cm="1">
        <f t="array" aca="1" ref="MG219" ca="1">INDEX(i.meatgrid,$Q219,MG$7)</f>
        <v>0</v>
      </c>
      <c r="MH219" s="5" cm="1">
        <f t="array" aca="1" ref="MH219" ca="1">INDEX(i.meatgrid,$Q219,MH$7)</f>
        <v>0</v>
      </c>
      <c r="MI219" s="5" cm="1">
        <f t="array" aca="1" ref="MI219" ca="1">INDEX(i.meatgrid,$Q219,MI$7)</f>
        <v>0</v>
      </c>
      <c r="MJ219" s="5" cm="1">
        <f t="array" aca="1" ref="MJ219" ca="1">INDEX(i.meatgrid,$Q219,MJ$7)</f>
        <v>1</v>
      </c>
      <c r="MK219" s="5" cm="1">
        <f t="array" aca="1" ref="MK219" ca="1">INDEX(i.meatgrid,$Q219,MK$7)</f>
        <v>1</v>
      </c>
      <c r="ML219" s="5" cm="1">
        <f t="array" aca="1" ref="ML219" ca="1">INDEX(i.meatgrid,$Q219,ML$7)</f>
        <v>1</v>
      </c>
      <c r="MM219" s="5">
        <f t="shared" si="1728"/>
        <v>1</v>
      </c>
      <c r="MN219" s="9"/>
      <c r="MO219" s="19" t="b">
        <f t="shared" ca="1" si="1758"/>
        <v>0</v>
      </c>
      <c r="MP219" s="19" t="b">
        <f t="shared" ca="1" si="1758"/>
        <v>0</v>
      </c>
      <c r="MQ219" s="19">
        <f t="shared" ca="1" si="1758"/>
        <v>1</v>
      </c>
      <c r="MR219" s="19">
        <f t="shared" ca="1" si="1758"/>
        <v>0.75</v>
      </c>
      <c r="MS219" s="19">
        <f t="shared" ca="1" si="1758"/>
        <v>0.75</v>
      </c>
      <c r="MT219" s="19">
        <f t="shared" ca="1" si="1758"/>
        <v>0.8</v>
      </c>
      <c r="MU219" s="19">
        <f t="shared" ca="1" si="1758"/>
        <v>0.82499999999999996</v>
      </c>
      <c r="MV219" s="19">
        <f t="shared" ca="1" si="1758"/>
        <v>0.875</v>
      </c>
      <c r="MW219" s="19">
        <f t="shared" ca="1" si="1758"/>
        <v>0.9</v>
      </c>
      <c r="MX219" s="19">
        <f t="shared" ca="1" si="1758"/>
        <v>1</v>
      </c>
      <c r="MY219" s="19">
        <f t="shared" ca="1" si="1758"/>
        <v>0.875</v>
      </c>
      <c r="MZ219" s="19" t="b">
        <f t="shared" ca="1" si="1758"/>
        <v>1</v>
      </c>
      <c r="NA219" s="19">
        <f t="shared" ca="1" si="1758"/>
        <v>74.989999999999995</v>
      </c>
      <c r="NB219" s="19" t="str">
        <f t="shared" ca="1" si="1758"/>
        <v>-</v>
      </c>
      <c r="NC219" s="19" t="str">
        <f t="shared" ca="1" si="1758"/>
        <v>-</v>
      </c>
      <c r="ND219" s="19" t="str">
        <f t="shared" ca="1" si="1758"/>
        <v>-</v>
      </c>
      <c r="NE219" s="19" t="str">
        <f t="shared" ca="1" si="1740"/>
        <v>-</v>
      </c>
      <c r="NF219" s="19" t="str">
        <f t="shared" ca="1" si="1740"/>
        <v>-</v>
      </c>
      <c r="NG219" s="19" t="str">
        <f t="shared" ca="1" si="1740"/>
        <v>-</v>
      </c>
      <c r="NH219" s="19" t="str">
        <f t="shared" ca="1" si="1740"/>
        <v>-</v>
      </c>
      <c r="NI219" s="19">
        <f t="shared" ca="1" si="1740"/>
        <v>36.99</v>
      </c>
      <c r="NJ219" s="19">
        <f t="shared" ca="1" si="1740"/>
        <v>36.99</v>
      </c>
      <c r="NK219" s="19" t="str">
        <f t="shared" ca="1" si="1740"/>
        <v>-</v>
      </c>
      <c r="NL219" s="19" t="str">
        <f t="shared" ca="1" si="1740"/>
        <v>-</v>
      </c>
      <c r="NM219" s="19" t="str">
        <f t="shared" ca="1" si="1740"/>
        <v>-</v>
      </c>
      <c r="NN219" s="19" t="str">
        <f t="shared" ca="1" si="1740"/>
        <v>-</v>
      </c>
      <c r="NO219" s="19" t="str">
        <f t="shared" ca="1" si="1740"/>
        <v>-</v>
      </c>
      <c r="NP219" s="19">
        <f t="shared" ca="1" si="1740"/>
        <v>49.99</v>
      </c>
      <c r="NQ219" s="19">
        <f t="shared" ca="1" si="1740"/>
        <v>49.99</v>
      </c>
      <c r="NR219" s="19">
        <f t="shared" ca="1" si="1740"/>
        <v>49.99</v>
      </c>
      <c r="NS219" s="19">
        <f t="shared" ca="1" si="1740"/>
        <v>49.99</v>
      </c>
      <c r="NT219" s="19">
        <f t="shared" ca="1" si="1740"/>
        <v>49.99</v>
      </c>
      <c r="NU219" s="19">
        <f t="shared" ca="1" si="1737"/>
        <v>49.99</v>
      </c>
      <c r="NV219" s="19">
        <f t="shared" ca="1" si="1737"/>
        <v>49.99</v>
      </c>
      <c r="NW219" s="19">
        <f t="shared" ca="1" si="1737"/>
        <v>49.99</v>
      </c>
      <c r="NX219" s="19">
        <f t="shared" ca="1" si="1738"/>
        <v>412.99</v>
      </c>
      <c r="NY219" s="19">
        <f t="shared" ca="1" si="1738"/>
        <v>412.99</v>
      </c>
      <c r="NZ219" s="19" t="str">
        <f t="shared" ca="1" si="1738"/>
        <v>-</v>
      </c>
      <c r="OA219" s="19" t="str">
        <f t="shared" ca="1" si="1738"/>
        <v>-</v>
      </c>
      <c r="OB219" s="19" t="str">
        <f t="shared" ca="1" si="1738"/>
        <v>-</v>
      </c>
      <c r="OC219" s="19" t="str">
        <f t="shared" ca="1" si="1738"/>
        <v>-</v>
      </c>
      <c r="OD219" s="19" t="str">
        <f t="shared" ca="1" si="1738"/>
        <v>-</v>
      </c>
      <c r="OE219" s="19">
        <f t="shared" ca="1" si="1738"/>
        <v>6.8900000000000006</v>
      </c>
      <c r="OF219" s="19">
        <f t="shared" ca="1" si="1738"/>
        <v>6.8900000000000006</v>
      </c>
      <c r="OG219" s="19">
        <f t="shared" ca="1" si="1738"/>
        <v>6.8900000000000006</v>
      </c>
      <c r="OH219" s="19">
        <f t="shared" ca="1" si="1738"/>
        <v>6.8900000000000006</v>
      </c>
      <c r="OI219" s="19">
        <f t="shared" ca="1" si="1738"/>
        <v>6.8900000000000006</v>
      </c>
      <c r="OJ219" s="19">
        <f t="shared" ca="1" si="1738"/>
        <v>6.8900000000000006</v>
      </c>
      <c r="OK219" s="19">
        <f t="shared" ca="1" si="1738"/>
        <v>6.8900000000000006</v>
      </c>
      <c r="OL219" s="19">
        <f t="shared" ca="1" si="1738"/>
        <v>6.8900000000000006</v>
      </c>
      <c r="OM219" s="19">
        <f t="shared" ca="1" si="1738"/>
        <v>346.99</v>
      </c>
      <c r="ON219" s="19">
        <f t="shared" ca="1" si="1739"/>
        <v>346.99</v>
      </c>
      <c r="OO219" s="19" t="str">
        <f t="shared" ca="1" si="1739"/>
        <v>-</v>
      </c>
      <c r="OP219" s="19" t="str">
        <f t="shared" ca="1" si="1739"/>
        <v>-</v>
      </c>
      <c r="OQ219" s="19" t="str">
        <f t="shared" ca="1" si="1739"/>
        <v>-</v>
      </c>
      <c r="OR219" s="19" t="str">
        <f t="shared" ca="1" si="1739"/>
        <v>-</v>
      </c>
      <c r="OS219" s="19" t="str">
        <f t="shared" ca="1" si="1739"/>
        <v>-</v>
      </c>
      <c r="OT219" s="19">
        <f t="shared" ca="1" si="1739"/>
        <v>0</v>
      </c>
      <c r="OU219" s="24">
        <v>0</v>
      </c>
    </row>
    <row r="220" spans="1:411" outlineLevel="1">
      <c r="A220" s="21">
        <f t="shared" si="158"/>
        <v>215</v>
      </c>
      <c r="B220" s="21">
        <f>$A$14</f>
        <v>9</v>
      </c>
      <c r="C220">
        <v>112</v>
      </c>
      <c r="D220" s="144" t="str">
        <f t="shared" si="1675"/>
        <v>GSM</v>
      </c>
      <c r="E220" t="b">
        <v>0</v>
      </c>
      <c r="F220" t="b">
        <v>0</v>
      </c>
      <c r="G220" t="b">
        <f>E220</f>
        <v>0</v>
      </c>
      <c r="H220" s="29">
        <v>2</v>
      </c>
      <c r="I220" s="29">
        <v>1</v>
      </c>
      <c r="J220" s="29" t="str">
        <f>""</f>
        <v/>
      </c>
      <c r="K220" s="29">
        <f>d.Region</f>
        <v>2</v>
      </c>
      <c r="L220" s="29">
        <v>2</v>
      </c>
      <c r="M220" s="29">
        <v>2</v>
      </c>
      <c r="N220" s="29">
        <v>3</v>
      </c>
      <c r="O220" s="29">
        <v>1</v>
      </c>
      <c r="P220" s="29">
        <v>1</v>
      </c>
      <c r="Q220" s="29">
        <v>4</v>
      </c>
      <c r="R220" s="29">
        <v>1</v>
      </c>
      <c r="S220" s="29">
        <v>1</v>
      </c>
      <c r="T220" s="29">
        <v>1</v>
      </c>
      <c r="U220" s="218"/>
      <c r="V220" s="218"/>
      <c r="W220" s="29">
        <v>0</v>
      </c>
      <c r="X220" s="218"/>
      <c r="Y220" s="218"/>
      <c r="Z220" s="218"/>
      <c r="AA220" s="218"/>
      <c r="AB220" s="218"/>
      <c r="AC220" s="218"/>
      <c r="AD220" s="218"/>
      <c r="AE220" s="218"/>
      <c r="AF220" s="144">
        <f>INDEX(CHOOSE($N220,DataAutumn!i.AdultDrys,DataWinter!i.AdultDrys,DataSpring!i.AdultDrys),1,$M220)</f>
        <v>3</v>
      </c>
      <c r="AG220" s="5">
        <f t="shared" si="1676"/>
        <v>2</v>
      </c>
      <c r="AH220" s="5">
        <f t="shared" si="1676"/>
        <v>0</v>
      </c>
      <c r="AI220" s="5">
        <f t="shared" si="1677"/>
        <v>1</v>
      </c>
      <c r="AJ220" s="218"/>
      <c r="AK220" s="218"/>
      <c r="AL220" s="365" t="str">
        <f ca="1">TEXT(LEFT(OFFSET(AL220,-1,0),5)+1,"00000")&amp;MID(OFFSET(AL220,-1,0),6,FIND(" ",OFFSET(AL220,-1,0),7)-5)
&amp; $D220           &amp; " Day"&amp;INDEX(i.DOY,$N220,1)              &amp; IF($IG220=0," FWM","")&amp;IF($IG220=1," MWM","")&amp;IF($IG220=5," Mat","")&amp;IF($IH220=TRUE,"&amp;BBT","    ")
&amp;INDEX(DataMaster!$B$98:$B$105,$Q220,0)    &amp;IF(JQ220," SR"&amp;JR220,"")&amp; " WP"&amp;TEXT($MC220*100,"000p")           &amp; " MP"&amp;TEXT($MD220*100,"000p")           &amp; " GP"&amp;TEXT($MM220*100,"000p")
&amp; " (F"&amp;3+COUNTIF($CV220:$CY220,TRUE)&amp;3&amp;"N"&amp;$DM220&amp;$DN220&amp;")"</f>
        <v>00013 DSP_ashley_lw GSM Day204 MWM    Prime SR12 WP100p MP100p GP100p (F33N11)</v>
      </c>
      <c r="AM220" s="9" t="str">
        <f ca="1">IF(COUNTIF(AL$5:AL220,AL220)=1,"-","Dup")</f>
        <v>-</v>
      </c>
      <c r="AN220" s="9"/>
      <c r="AO220" s="12" t="b">
        <v>0</v>
      </c>
      <c r="AP220" s="12" t="b">
        <v>0</v>
      </c>
      <c r="AQ220" s="12" t="b">
        <v>1</v>
      </c>
      <c r="AR220" s="12" t="b">
        <v>1</v>
      </c>
      <c r="AS220" s="12" t="b">
        <v>0</v>
      </c>
      <c r="AT220" s="12" t="b">
        <v>1</v>
      </c>
      <c r="AU220" s="12" t="b">
        <v>1</v>
      </c>
      <c r="AV220" s="12" t="b">
        <v>1</v>
      </c>
      <c r="AW220" s="9"/>
      <c r="AX220" s="5" t="b">
        <f t="shared" si="1678"/>
        <v>0</v>
      </c>
      <c r="AY220" s="5" t="str">
        <f t="shared" si="1678"/>
        <v>-</v>
      </c>
      <c r="AZ220" s="5" t="b">
        <f t="shared" si="1678"/>
        <v>0</v>
      </c>
      <c r="BA220" s="5" t="b">
        <f t="shared" si="1678"/>
        <v>1</v>
      </c>
      <c r="BB220" s="5" t="b">
        <f t="shared" si="1678"/>
        <v>1</v>
      </c>
      <c r="BC220" s="144">
        <f t="shared" si="1678"/>
        <v>0</v>
      </c>
      <c r="BD220" s="19" t="b">
        <f t="shared" ca="1" si="1679"/>
        <v>1</v>
      </c>
      <c r="BE220" s="9"/>
      <c r="BF220" s="5" t="str">
        <f t="shared" ca="1" si="1680"/>
        <v>-</v>
      </c>
      <c r="BG220" s="19" t="str">
        <f t="shared" ca="1" si="1681"/>
        <v>-</v>
      </c>
      <c r="BH220" s="19" t="str">
        <f t="shared" ca="1" si="1681"/>
        <v>-</v>
      </c>
      <c r="BI220" s="19" t="str">
        <f t="shared" ca="1" si="1681"/>
        <v>-</v>
      </c>
      <c r="BJ220" s="5" t="str">
        <f t="shared" ca="1" si="1682"/>
        <v>-</v>
      </c>
      <c r="BK220" s="19" t="str">
        <f t="shared" ca="1" si="1683"/>
        <v>-</v>
      </c>
      <c r="BL220" s="5" t="str">
        <f t="shared" ca="1" si="1684"/>
        <v>-</v>
      </c>
      <c r="BM220" s="19" t="str">
        <f t="shared" ca="1" si="1685"/>
        <v>-</v>
      </c>
      <c r="BN220" s="19" t="str">
        <f t="shared" ca="1" si="1685"/>
        <v>-</v>
      </c>
      <c r="BO220" s="19" t="str">
        <f t="shared" ca="1" si="1685"/>
        <v>-</v>
      </c>
      <c r="BP220" s="5" t="str">
        <f t="shared" ca="1" si="1686"/>
        <v>-</v>
      </c>
      <c r="BQ220" s="9"/>
      <c r="BR220" s="5" t="b">
        <f t="shared" si="1687"/>
        <v>0</v>
      </c>
      <c r="BS220" s="5" t="str">
        <f t="shared" ca="1" si="1688"/>
        <v>-</v>
      </c>
      <c r="BT220" s="5" t="str">
        <f t="shared" ca="1" si="1689"/>
        <v>-</v>
      </c>
      <c r="BU220" s="5" t="str">
        <f t="shared" ca="1" si="1689"/>
        <v>-</v>
      </c>
      <c r="BV220" s="5" t="str">
        <f t="shared" ca="1" si="1689"/>
        <v>-</v>
      </c>
      <c r="BW220" s="5" t="str">
        <f t="shared" ca="1" si="1689"/>
        <v>-</v>
      </c>
      <c r="BX220" s="5" t="str">
        <f t="shared" ca="1" si="1689"/>
        <v>-</v>
      </c>
      <c r="BY220" s="5" t="str">
        <f t="shared" ca="1" si="1689"/>
        <v>-</v>
      </c>
      <c r="BZ220" s="5" t="str">
        <f t="shared" ca="1" si="1689"/>
        <v>-</v>
      </c>
      <c r="CA220" s="5" t="str">
        <f t="shared" ca="1" si="1689"/>
        <v>-</v>
      </c>
      <c r="CB220" s="9"/>
      <c r="CC220" s="12" t="b">
        <v>1</v>
      </c>
      <c r="CD220" s="12" t="b">
        <v>1</v>
      </c>
      <c r="CE220" s="12" t="b">
        <v>1</v>
      </c>
      <c r="CF220" s="12">
        <v>203</v>
      </c>
      <c r="CG220" s="144" t="b">
        <f>NOT(CE220)</f>
        <v>0</v>
      </c>
      <c r="CH220" s="12" t="s">
        <v>34</v>
      </c>
      <c r="CI220" s="19" t="str">
        <f t="shared" ca="1" si="1690"/>
        <v>-</v>
      </c>
      <c r="CJ220" s="19" t="str">
        <f t="shared" ca="1" si="1690"/>
        <v>-</v>
      </c>
      <c r="CK220" s="19" t="str">
        <f t="shared" ca="1" si="1690"/>
        <v>-</v>
      </c>
      <c r="CL220" s="19">
        <f t="shared" ca="1" si="1690"/>
        <v>1</v>
      </c>
      <c r="CM220" s="19">
        <f t="shared" ca="1" si="1690"/>
        <v>1</v>
      </c>
      <c r="CN220" s="9"/>
      <c r="CO220" s="444">
        <f t="shared" si="1691"/>
        <v>652</v>
      </c>
      <c r="CP220" s="444">
        <f t="shared" si="1691"/>
        <v>686</v>
      </c>
      <c r="CQ220" s="444">
        <f t="shared" si="1691"/>
        <v>721</v>
      </c>
      <c r="CR220" s="152">
        <f t="shared" si="1692"/>
        <v>378</v>
      </c>
      <c r="CS220" s="152">
        <f t="shared" si="1692"/>
        <v>413</v>
      </c>
      <c r="CT220" s="152">
        <f t="shared" si="1692"/>
        <v>448</v>
      </c>
      <c r="CU220" s="19" t="str">
        <f t="shared" ca="1" si="1759"/>
        <v>-</v>
      </c>
      <c r="CV220" s="19" t="str">
        <f t="shared" ca="1" si="1759"/>
        <v>-</v>
      </c>
      <c r="CW220" s="19" t="str">
        <f t="shared" ca="1" si="1759"/>
        <v>-</v>
      </c>
      <c r="CX220" s="19" t="str">
        <f t="shared" ca="1" si="1759"/>
        <v>-</v>
      </c>
      <c r="CY220" s="19" t="str">
        <f t="shared" ca="1" si="1759"/>
        <v>-</v>
      </c>
      <c r="CZ220" s="19" t="b">
        <f ca="1">OFFSET(CZ$5,$B220,0)</f>
        <v>1</v>
      </c>
      <c r="DA220" s="19">
        <f t="shared" ca="1" si="1759"/>
        <v>0</v>
      </c>
      <c r="DB220" s="19">
        <f t="shared" ca="1" si="1759"/>
        <v>0</v>
      </c>
      <c r="DC220" s="19">
        <f t="shared" ca="1" si="1759"/>
        <v>0</v>
      </c>
      <c r="DD220" s="19">
        <f t="shared" ca="1" si="1759"/>
        <v>0</v>
      </c>
      <c r="DE220" s="19">
        <f t="shared" ca="1" si="1759"/>
        <v>0</v>
      </c>
      <c r="DF220" s="19">
        <f t="shared" ca="1" si="1759"/>
        <v>0</v>
      </c>
      <c r="DG220" s="19">
        <f t="shared" ca="1" si="1759"/>
        <v>0</v>
      </c>
      <c r="DH220" s="19">
        <f t="shared" ca="1" si="1759"/>
        <v>0</v>
      </c>
      <c r="DI220" s="19">
        <f t="shared" ca="1" si="1759"/>
        <v>0</v>
      </c>
      <c r="DJ220" s="19">
        <f t="shared" ca="1" si="1759"/>
        <v>0</v>
      </c>
      <c r="DK220" s="19">
        <f t="shared" ca="1" si="1745"/>
        <v>0</v>
      </c>
      <c r="DL220" s="19">
        <f t="shared" ca="1" si="1745"/>
        <v>0</v>
      </c>
      <c r="DM220" s="19">
        <f t="shared" ca="1" si="1745"/>
        <v>1</v>
      </c>
      <c r="DN220" s="19">
        <f t="shared" ca="1" si="1745"/>
        <v>1</v>
      </c>
      <c r="DO220" s="19">
        <f t="shared" ca="1" si="1745"/>
        <v>0</v>
      </c>
      <c r="DP220" s="19" t="str">
        <f t="shared" ca="1" si="1745"/>
        <v>-</v>
      </c>
      <c r="DQ220" s="19" t="str">
        <f t="shared" ca="1" si="1745"/>
        <v>-</v>
      </c>
      <c r="DR220" s="19" t="str">
        <f t="shared" ca="1" si="1745"/>
        <v>-</v>
      </c>
      <c r="DS220" s="19" t="str">
        <f t="shared" ca="1" si="1745"/>
        <v>-</v>
      </c>
      <c r="DT220" s="19" t="str">
        <f t="shared" ca="1" si="1745"/>
        <v>-</v>
      </c>
      <c r="DU220" s="19">
        <f t="shared" ca="1" si="1745"/>
        <v>0</v>
      </c>
      <c r="DV220" s="19" t="str">
        <f t="shared" ca="1" si="1745"/>
        <v>-</v>
      </c>
      <c r="DW220" s="19" t="str">
        <f t="shared" ca="1" si="1745"/>
        <v>-</v>
      </c>
      <c r="DX220" s="19" t="str">
        <f t="shared" ca="1" si="1745"/>
        <v>-</v>
      </c>
      <c r="DY220" s="19" t="str">
        <f t="shared" ca="1" si="1745"/>
        <v>-</v>
      </c>
      <c r="DZ220" s="19" t="str">
        <f t="shared" ca="1" si="1745"/>
        <v>-</v>
      </c>
      <c r="EA220" s="19" t="str">
        <f t="shared" ca="1" si="1745"/>
        <v>-</v>
      </c>
      <c r="EB220" s="19" t="str">
        <f t="shared" ca="1" si="1745"/>
        <v>-</v>
      </c>
      <c r="EC220" s="19" t="str">
        <f t="shared" ca="1" si="1745"/>
        <v>-</v>
      </c>
      <c r="ED220" s="19">
        <f t="shared" ca="1" si="1745"/>
        <v>0</v>
      </c>
      <c r="EE220" s="444">
        <f t="shared" si="1695"/>
        <v>0</v>
      </c>
      <c r="EF220" s="444">
        <f t="shared" si="1695"/>
        <v>0</v>
      </c>
      <c r="EG220" s="124">
        <f t="shared" si="1754"/>
        <v>0</v>
      </c>
      <c r="EH220" s="124">
        <f t="shared" si="1754"/>
        <v>0</v>
      </c>
      <c r="EI220" s="124">
        <f t="shared" si="1754"/>
        <v>0</v>
      </c>
      <c r="EJ220" s="124">
        <f t="shared" si="1754"/>
        <v>0</v>
      </c>
      <c r="EK220" s="124">
        <f t="shared" si="1754"/>
        <v>0</v>
      </c>
      <c r="EL220" s="124">
        <f t="shared" si="1754"/>
        <v>0</v>
      </c>
      <c r="EM220" s="124">
        <f t="shared" si="1754"/>
        <v>0</v>
      </c>
      <c r="EN220" s="124">
        <f t="shared" si="1754"/>
        <v>0</v>
      </c>
      <c r="EO220" s="124">
        <f t="shared" si="1754"/>
        <v>0</v>
      </c>
      <c r="EP220" s="124">
        <f t="shared" si="1754"/>
        <v>0</v>
      </c>
      <c r="EQ220" s="124">
        <f t="shared" si="1754"/>
        <v>0</v>
      </c>
      <c r="ER220" s="124">
        <f t="shared" si="1754"/>
        <v>0</v>
      </c>
      <c r="ES220" s="124">
        <f t="shared" si="1754"/>
        <v>0</v>
      </c>
      <c r="ET220" s="124">
        <f t="shared" si="1754"/>
        <v>0</v>
      </c>
      <c r="EU220" s="124">
        <f t="shared" si="1754"/>
        <v>0</v>
      </c>
      <c r="EV220" s="124">
        <f t="shared" si="1746"/>
        <v>0</v>
      </c>
      <c r="EW220" s="124">
        <f t="shared" si="1697"/>
        <v>0</v>
      </c>
      <c r="EX220" s="124">
        <f t="shared" si="1697"/>
        <v>0</v>
      </c>
      <c r="EY220" s="554">
        <f t="shared" si="1755"/>
        <v>0</v>
      </c>
      <c r="EZ220" s="554">
        <f t="shared" si="1755"/>
        <v>0</v>
      </c>
      <c r="FA220" s="554">
        <f t="shared" si="1755"/>
        <v>0</v>
      </c>
      <c r="FB220" s="125">
        <f t="shared" si="1755"/>
        <v>0</v>
      </c>
      <c r="FC220" s="125">
        <f t="shared" si="1755"/>
        <v>0</v>
      </c>
      <c r="FD220" s="125">
        <f t="shared" si="1755"/>
        <v>0</v>
      </c>
      <c r="FE220" s="125">
        <f t="shared" si="1755"/>
        <v>0</v>
      </c>
      <c r="FF220" s="125">
        <f t="shared" si="1755"/>
        <v>0</v>
      </c>
      <c r="FG220" s="125">
        <f t="shared" si="1755"/>
        <v>0</v>
      </c>
      <c r="FH220" s="125">
        <f t="shared" si="1755"/>
        <v>0</v>
      </c>
      <c r="FI220" s="125">
        <f t="shared" si="1755"/>
        <v>0</v>
      </c>
      <c r="FJ220" s="125">
        <f t="shared" si="1755"/>
        <v>0</v>
      </c>
      <c r="FK220" s="125">
        <f t="shared" si="1755"/>
        <v>0</v>
      </c>
      <c r="FL220" s="125">
        <f t="shared" si="1755"/>
        <v>0</v>
      </c>
      <c r="FM220" s="125">
        <f t="shared" si="1755"/>
        <v>0</v>
      </c>
      <c r="FN220" s="125">
        <f t="shared" si="1747"/>
        <v>0</v>
      </c>
      <c r="FO220" s="124">
        <f t="shared" si="1756"/>
        <v>0</v>
      </c>
      <c r="FP220" s="124">
        <f t="shared" si="1756"/>
        <v>0</v>
      </c>
      <c r="FQ220" s="124">
        <f t="shared" si="1756"/>
        <v>0</v>
      </c>
      <c r="FR220" s="124">
        <f t="shared" si="1756"/>
        <v>0</v>
      </c>
      <c r="FS220" s="124">
        <f t="shared" si="1756"/>
        <v>0</v>
      </c>
      <c r="FT220" s="124">
        <f t="shared" si="1756"/>
        <v>0</v>
      </c>
      <c r="FU220" s="124">
        <f t="shared" si="1756"/>
        <v>0</v>
      </c>
      <c r="FV220" s="124">
        <f t="shared" si="1756"/>
        <v>0</v>
      </c>
      <c r="FW220" s="124">
        <f t="shared" si="1756"/>
        <v>0</v>
      </c>
      <c r="FX220" s="124">
        <f t="shared" si="1756"/>
        <v>0</v>
      </c>
      <c r="FY220" s="124">
        <f t="shared" si="1756"/>
        <v>0</v>
      </c>
      <c r="FZ220" s="124">
        <f t="shared" si="1756"/>
        <v>0</v>
      </c>
      <c r="GA220" s="124">
        <f t="shared" si="1756"/>
        <v>0</v>
      </c>
      <c r="GB220" s="124">
        <f t="shared" si="1756"/>
        <v>0</v>
      </c>
      <c r="GC220" s="124">
        <f t="shared" si="1756"/>
        <v>0</v>
      </c>
      <c r="GD220" s="124">
        <f t="shared" si="1748"/>
        <v>0</v>
      </c>
      <c r="GE220" s="124">
        <f t="shared" si="1700"/>
        <v>0</v>
      </c>
      <c r="GF220" s="124">
        <f t="shared" si="1700"/>
        <v>0</v>
      </c>
      <c r="GG220" s="554">
        <f t="shared" si="1701"/>
        <v>0</v>
      </c>
      <c r="GH220" s="554">
        <f t="shared" si="1701"/>
        <v>0</v>
      </c>
      <c r="GI220" s="554">
        <f t="shared" si="1701"/>
        <v>0</v>
      </c>
      <c r="GJ220" s="125">
        <f t="shared" si="1702"/>
        <v>0</v>
      </c>
      <c r="GK220" s="125">
        <f t="shared" si="1702"/>
        <v>0</v>
      </c>
      <c r="GL220" s="125">
        <f t="shared" si="1702"/>
        <v>0</v>
      </c>
      <c r="GM220" s="125">
        <f t="shared" si="1702"/>
        <v>0</v>
      </c>
      <c r="GN220" s="125">
        <f t="shared" si="1702"/>
        <v>0</v>
      </c>
      <c r="GO220" s="125">
        <f t="shared" si="1702"/>
        <v>0</v>
      </c>
      <c r="GP220" s="125">
        <f t="shared" si="1702"/>
        <v>0</v>
      </c>
      <c r="GQ220" s="125">
        <f t="shared" si="1702"/>
        <v>0</v>
      </c>
      <c r="GR220" s="125">
        <f t="shared" ref="GR220:GV228" si="1760">IF(AND($K220=GR$9,$N220=GR$11,$AB220=GR$8),INDEX(i.FS_Strategy,$AE220+1,$AB220),0)</f>
        <v>0</v>
      </c>
      <c r="GS220" s="125">
        <f t="shared" si="1760"/>
        <v>0</v>
      </c>
      <c r="GT220" s="125">
        <f t="shared" si="1760"/>
        <v>0</v>
      </c>
      <c r="GU220" s="125">
        <f t="shared" si="1760"/>
        <v>0</v>
      </c>
      <c r="GV220" s="125">
        <f t="shared" si="1760"/>
        <v>0</v>
      </c>
      <c r="GW220" s="124">
        <f t="shared" si="1757"/>
        <v>0</v>
      </c>
      <c r="GX220" s="124">
        <f t="shared" si="1757"/>
        <v>0</v>
      </c>
      <c r="GY220" s="124">
        <f t="shared" si="1757"/>
        <v>0</v>
      </c>
      <c r="GZ220" s="124">
        <f t="shared" si="1757"/>
        <v>0</v>
      </c>
      <c r="HA220" s="124">
        <f t="shared" si="1757"/>
        <v>0</v>
      </c>
      <c r="HB220" s="124">
        <f t="shared" si="1757"/>
        <v>0</v>
      </c>
      <c r="HC220" s="124">
        <f t="shared" si="1757"/>
        <v>0</v>
      </c>
      <c r="HD220" s="124">
        <f t="shared" si="1757"/>
        <v>0</v>
      </c>
      <c r="HE220" s="124">
        <f t="shared" si="1757"/>
        <v>0</v>
      </c>
      <c r="HF220" s="124">
        <f t="shared" si="1757"/>
        <v>0</v>
      </c>
      <c r="HG220" s="124">
        <f t="shared" si="1757"/>
        <v>0</v>
      </c>
      <c r="HH220" s="124">
        <f t="shared" si="1757"/>
        <v>0</v>
      </c>
      <c r="HI220" s="124">
        <f t="shared" si="1757"/>
        <v>0</v>
      </c>
      <c r="HJ220" s="124">
        <f t="shared" si="1757"/>
        <v>0</v>
      </c>
      <c r="HK220" s="124">
        <f t="shared" si="1757"/>
        <v>0</v>
      </c>
      <c r="HL220" s="124">
        <f t="shared" si="1749"/>
        <v>0</v>
      </c>
      <c r="HM220" s="124">
        <f t="shared" si="1704"/>
        <v>0</v>
      </c>
      <c r="HN220" s="124">
        <f t="shared" si="1704"/>
        <v>0</v>
      </c>
      <c r="HO220" s="554">
        <f t="shared" si="1705"/>
        <v>0</v>
      </c>
      <c r="HP220" s="554">
        <f t="shared" si="1705"/>
        <v>0</v>
      </c>
      <c r="HQ220" s="554">
        <f t="shared" si="1705"/>
        <v>0</v>
      </c>
      <c r="HR220" s="125">
        <f t="shared" si="1706"/>
        <v>0</v>
      </c>
      <c r="HS220" s="125">
        <f t="shared" si="1706"/>
        <v>0</v>
      </c>
      <c r="HT220" s="125">
        <f t="shared" si="1706"/>
        <v>0</v>
      </c>
      <c r="HU220" s="125">
        <f t="shared" si="1706"/>
        <v>0</v>
      </c>
      <c r="HV220" s="125">
        <f t="shared" si="1706"/>
        <v>0</v>
      </c>
      <c r="HW220" s="125">
        <f t="shared" si="1706"/>
        <v>0</v>
      </c>
      <c r="HX220" s="125">
        <f t="shared" si="1706"/>
        <v>0</v>
      </c>
      <c r="HY220" s="125">
        <f t="shared" si="1706"/>
        <v>0</v>
      </c>
      <c r="HZ220" s="125">
        <f t="shared" ref="HZ220:ID228" si="1761">IF(AND($K220=HZ$9,$N220=HZ$11,$AB220=HZ$8),INDEX(i.FS_Strategy,$AE220+1,$AB220),0)</f>
        <v>0</v>
      </c>
      <c r="IA220" s="125">
        <f t="shared" si="1761"/>
        <v>0</v>
      </c>
      <c r="IB220" s="125">
        <f t="shared" si="1761"/>
        <v>0</v>
      </c>
      <c r="IC220" s="125">
        <f t="shared" si="1761"/>
        <v>0</v>
      </c>
      <c r="ID220" s="125">
        <f t="shared" si="1761"/>
        <v>0</v>
      </c>
      <c r="IE220" s="5">
        <f t="shared" si="1707"/>
        <v>67</v>
      </c>
      <c r="IF220" s="9"/>
      <c r="IG220" s="5">
        <f t="shared" si="1708"/>
        <v>1</v>
      </c>
      <c r="IH220" s="5" t="b">
        <f t="shared" si="1708"/>
        <v>0</v>
      </c>
      <c r="II220" s="19">
        <f t="shared" ca="1" si="1709"/>
        <v>0</v>
      </c>
      <c r="IJ220" s="5">
        <f t="shared" si="1708"/>
        <v>55</v>
      </c>
      <c r="IK220" s="5" cm="1">
        <f t="array" ref="IK220">INDEX(i.pi_yatf,$X220+1,IK$7)</f>
        <v>1</v>
      </c>
      <c r="IL220" s="19">
        <f t="shared" ca="1" si="1741"/>
        <v>0</v>
      </c>
      <c r="IM220" s="19">
        <f t="shared" ca="1" si="1741"/>
        <v>0</v>
      </c>
      <c r="IN220" s="19">
        <f t="shared" ca="1" si="1741"/>
        <v>0</v>
      </c>
      <c r="IO220" s="19">
        <f t="shared" ca="1" si="1741"/>
        <v>0</v>
      </c>
      <c r="IP220" s="19">
        <f t="shared" ca="1" si="1741"/>
        <v>0</v>
      </c>
      <c r="IQ220" s="19">
        <f t="shared" ca="1" si="1741"/>
        <v>0</v>
      </c>
      <c r="IR220" s="19">
        <f t="shared" ca="1" si="1741"/>
        <v>0</v>
      </c>
      <c r="IS220" s="19">
        <f t="shared" ca="1" si="1741"/>
        <v>0</v>
      </c>
      <c r="IT220" s="19">
        <f t="shared" ca="1" si="1741"/>
        <v>0</v>
      </c>
      <c r="IU220" s="19">
        <f t="shared" ca="1" si="1741"/>
        <v>0</v>
      </c>
      <c r="IV220" s="19">
        <f t="shared" ca="1" si="1741"/>
        <v>0</v>
      </c>
      <c r="IW220" s="19">
        <f t="shared" ca="1" si="1741"/>
        <v>0</v>
      </c>
      <c r="IX220" s="19">
        <f t="shared" ca="1" si="1741"/>
        <v>0</v>
      </c>
      <c r="IY220" s="19">
        <f t="shared" ca="1" si="1741"/>
        <v>0</v>
      </c>
      <c r="IZ220" s="19">
        <f t="shared" ca="1" si="1741"/>
        <v>0</v>
      </c>
      <c r="JA220" s="19">
        <f t="shared" ca="1" si="1741"/>
        <v>0</v>
      </c>
      <c r="JB220" s="19">
        <f t="shared" ca="1" si="1741"/>
        <v>0</v>
      </c>
      <c r="JC220" s="19">
        <f t="shared" ca="1" si="1741"/>
        <v>0</v>
      </c>
      <c r="JD220" s="19">
        <f t="shared" ca="1" si="1741"/>
        <v>0</v>
      </c>
      <c r="JE220" s="19">
        <f t="shared" ca="1" si="1741"/>
        <v>0</v>
      </c>
      <c r="JF220" s="19">
        <f t="shared" ca="1" si="1741"/>
        <v>0</v>
      </c>
      <c r="JG220" s="5">
        <f t="shared" si="1711"/>
        <v>1.2500000000000001E-2</v>
      </c>
      <c r="JH220" s="567">
        <f t="shared" si="1711"/>
        <v>0</v>
      </c>
      <c r="JI220" s="5">
        <f t="shared" si="1711"/>
        <v>6.25E-2</v>
      </c>
      <c r="JJ220" s="5">
        <f t="shared" si="1711"/>
        <v>6.25E-2</v>
      </c>
      <c r="JK220" s="5">
        <f t="shared" si="1711"/>
        <v>6.25E-2</v>
      </c>
      <c r="JL220" s="19">
        <f t="shared" ca="1" si="1741"/>
        <v>1</v>
      </c>
      <c r="JM220" s="19">
        <f t="shared" ca="1" si="1741"/>
        <v>0</v>
      </c>
      <c r="JN220" s="19">
        <f t="shared" ca="1" si="1741"/>
        <v>1</v>
      </c>
      <c r="JO220" s="9"/>
      <c r="JP220" s="5" t="b">
        <f t="shared" ca="1" si="1712"/>
        <v>0</v>
      </c>
      <c r="JQ220" s="477" t="b">
        <v>1</v>
      </c>
      <c r="JR220" s="477">
        <v>12</v>
      </c>
      <c r="JS220" s="5" t="b">
        <f t="shared" si="1713"/>
        <v>0</v>
      </c>
      <c r="JT220" s="5" t="b">
        <f t="shared" si="1713"/>
        <v>0</v>
      </c>
      <c r="JU220" s="5" t="b">
        <f t="shared" si="1713"/>
        <v>1</v>
      </c>
      <c r="JV220" s="144">
        <f t="shared" si="1714"/>
        <v>1</v>
      </c>
      <c r="JW220" s="144">
        <f t="shared" si="1714"/>
        <v>1</v>
      </c>
      <c r="JX220" s="5" t="b">
        <f t="shared" si="1715"/>
        <v>0</v>
      </c>
      <c r="JY220" s="5" t="b">
        <f t="shared" si="1715"/>
        <v>1</v>
      </c>
      <c r="JZ220" s="5" t="b">
        <f t="shared" si="1715"/>
        <v>1</v>
      </c>
      <c r="KA220" s="5" t="b">
        <f t="shared" si="1715"/>
        <v>0</v>
      </c>
      <c r="KB220" s="5">
        <f t="shared" si="1716"/>
        <v>1</v>
      </c>
      <c r="KC220" s="5">
        <f t="shared" si="1716"/>
        <v>0</v>
      </c>
      <c r="KD220" s="5" t="b">
        <f t="shared" si="1717"/>
        <v>0</v>
      </c>
      <c r="KE220" s="5" t="str" cm="1">
        <f t="array" aca="1" ref="KE220" ca="1">IF(OR(KF220:KM220&lt;&gt;"-"),TRUE,"-")</f>
        <v>-</v>
      </c>
      <c r="KF220" s="19" t="str">
        <f t="shared" ca="1" si="1718"/>
        <v>-</v>
      </c>
      <c r="KG220" s="19" t="str">
        <f t="shared" ca="1" si="1718"/>
        <v>-</v>
      </c>
      <c r="KH220" s="19" t="str">
        <f t="shared" ca="1" si="1718"/>
        <v>-</v>
      </c>
      <c r="KI220" s="19" t="str">
        <f t="shared" ca="1" si="1718"/>
        <v>-</v>
      </c>
      <c r="KJ220" s="19" t="str">
        <f t="shared" ca="1" si="1718"/>
        <v>-</v>
      </c>
      <c r="KK220" s="19" t="str">
        <f t="shared" ca="1" si="1718"/>
        <v>-</v>
      </c>
      <c r="KL220" s="19" t="str">
        <f t="shared" ca="1" si="1718"/>
        <v>-</v>
      </c>
      <c r="KM220" s="19" t="str">
        <f t="shared" ca="1" si="1718"/>
        <v>-</v>
      </c>
      <c r="KN220" s="5" t="b">
        <f t="array" aca="1" ref="KN220" ca="1">IF(OR(KO220:KU220&lt;&gt;"-"),TRUE,"-")</f>
        <v>1</v>
      </c>
      <c r="KO220" s="19">
        <f t="shared" ca="1" si="1719"/>
        <v>0</v>
      </c>
      <c r="KP220" s="19" t="str">
        <f t="shared" ca="1" si="1719"/>
        <v>-</v>
      </c>
      <c r="KQ220" s="19">
        <f t="shared" ca="1" si="1719"/>
        <v>999999</v>
      </c>
      <c r="KR220" s="19">
        <f t="shared" ca="1" si="1719"/>
        <v>999999</v>
      </c>
      <c r="KS220" s="19">
        <f t="shared" ca="1" si="1719"/>
        <v>999999</v>
      </c>
      <c r="KT220" s="19">
        <f t="shared" ca="1" si="1719"/>
        <v>999999</v>
      </c>
      <c r="KU220" s="19">
        <f t="shared" ca="1" si="1719"/>
        <v>999999</v>
      </c>
      <c r="KV220" s="19" t="str">
        <f t="shared" ca="1" si="1719"/>
        <v>-</v>
      </c>
      <c r="KW220" s="19" t="str">
        <f ca="1">OFFSET(KW$5,$B220,0)</f>
        <v>-</v>
      </c>
      <c r="KX220" s="19" t="str">
        <f ca="1">OFFSET(KX$5,$B220,0)</f>
        <v>-</v>
      </c>
      <c r="KY220" s="19" t="b">
        <f t="shared" ca="1" si="1720"/>
        <v>1</v>
      </c>
      <c r="KZ220" s="19">
        <f t="shared" ca="1" si="1720"/>
        <v>0</v>
      </c>
      <c r="LA220" s="5" t="str">
        <f t="shared" si="1721"/>
        <v>-</v>
      </c>
      <c r="LB220" s="5" t="str">
        <f t="shared" si="1721"/>
        <v>-</v>
      </c>
      <c r="LC220" s="5" t="str">
        <f t="shared" si="1721"/>
        <v>-</v>
      </c>
      <c r="LD220" s="5" t="str">
        <f t="shared" si="1721"/>
        <v>-</v>
      </c>
      <c r="LE220" s="19" t="str">
        <f t="shared" ca="1" si="1722"/>
        <v>-</v>
      </c>
      <c r="LF220" s="19" t="str">
        <f t="shared" ca="1" si="1722"/>
        <v>-</v>
      </c>
      <c r="LG220" s="19" t="str">
        <f t="shared" ca="1" si="1722"/>
        <v>-</v>
      </c>
      <c r="LH220" s="19" t="str">
        <f t="shared" ca="1" si="1722"/>
        <v>-</v>
      </c>
      <c r="LI220" s="19" t="str">
        <f t="shared" ca="1" si="1722"/>
        <v>-</v>
      </c>
      <c r="LJ220" s="19" t="str">
        <f t="shared" ca="1" si="1722"/>
        <v>-</v>
      </c>
      <c r="LK220" s="19" t="str">
        <f t="shared" ca="1" si="1722"/>
        <v>-</v>
      </c>
      <c r="LL220" s="5" t="str">
        <f t="shared" si="1723"/>
        <v>-</v>
      </c>
      <c r="LM220" s="5">
        <f t="shared" si="1723"/>
        <v>500</v>
      </c>
      <c r="LN220" s="5">
        <f t="shared" si="1723"/>
        <v>500</v>
      </c>
      <c r="LO220" s="5" t="str">
        <f t="shared" si="1723"/>
        <v>-</v>
      </c>
      <c r="LP220" s="5" t="str" cm="1">
        <f t="array" ref="LP220">INDEX(i.meatgrid,$Q220,LP$7)</f>
        <v>-</v>
      </c>
      <c r="LQ220" s="5" t="str" cm="1">
        <f t="array" ref="LQ220">INDEX(i.meatgrid,$Q220,LQ$7)</f>
        <v>-</v>
      </c>
      <c r="LR220" s="5" t="str">
        <f t="shared" si="1723"/>
        <v>-</v>
      </c>
      <c r="LS220" s="5">
        <f t="shared" si="1724"/>
        <v>1</v>
      </c>
      <c r="LT220" s="9"/>
      <c r="LU220" s="19">
        <f t="shared" ca="1" si="1722"/>
        <v>70</v>
      </c>
      <c r="LV220" s="19">
        <f t="shared" ca="1" si="1725"/>
        <v>50</v>
      </c>
      <c r="LW220" s="19">
        <f t="shared" ca="1" si="1725"/>
        <v>80</v>
      </c>
      <c r="LX220" s="19">
        <f t="shared" ca="1" si="1725"/>
        <v>50</v>
      </c>
      <c r="LY220" s="5" t="b" cm="1">
        <f t="array" ref="LY220">INDEX(i.meatgrid,$Q220,LY$7)</f>
        <v>0</v>
      </c>
      <c r="LZ220" s="5" t="b" cm="1">
        <f t="array" ref="LZ220">INDEX(i.meatgrid,$Q220,LZ$7)</f>
        <v>0</v>
      </c>
      <c r="MA220" s="5" cm="1">
        <f t="array" ref="MA220">INDEX(i.meatgrid,$Q220,MA$7)</f>
        <v>40</v>
      </c>
      <c r="MB220" s="5" t="str" cm="1">
        <f t="array" ref="MB220">INDEX(i.meatgrid,$Q220,MB$7)</f>
        <v>-</v>
      </c>
      <c r="MC220" s="5">
        <f t="shared" si="1726"/>
        <v>1</v>
      </c>
      <c r="MD220" s="5">
        <f t="shared" si="1727"/>
        <v>1</v>
      </c>
      <c r="ME220" s="5" cm="1">
        <f t="array" ref="ME220">INDEX(i.meatgrid,$Q220,ME$7)</f>
        <v>1</v>
      </c>
      <c r="MF220" s="5" cm="1">
        <f t="array" ref="MF220">INDEX(i.meatgrid,$Q220,MF$7)</f>
        <v>0</v>
      </c>
      <c r="MG220" s="5" cm="1">
        <f t="array" ref="MG220">INDEX(i.meatgrid,$Q220,MG$7)</f>
        <v>0</v>
      </c>
      <c r="MH220" s="5" cm="1">
        <f t="array" ref="MH220">INDEX(i.meatgrid,$Q220,MH$7)</f>
        <v>0</v>
      </c>
      <c r="MI220" s="5" cm="1">
        <f t="array" ref="MI220">INDEX(i.meatgrid,$Q220,MI$7)</f>
        <v>0</v>
      </c>
      <c r="MJ220" s="5" cm="1">
        <f t="array" ref="MJ220">INDEX(i.meatgrid,$Q220,MJ$7)</f>
        <v>1</v>
      </c>
      <c r="MK220" s="5" cm="1">
        <f t="array" ref="MK220">INDEX(i.meatgrid,$Q220,MK$7)</f>
        <v>1</v>
      </c>
      <c r="ML220" s="5" cm="1">
        <f t="array" ref="ML220">INDEX(i.meatgrid,$Q220,ML$7)</f>
        <v>1</v>
      </c>
      <c r="MM220" s="5">
        <f t="shared" si="1728"/>
        <v>1</v>
      </c>
      <c r="MN220" s="9"/>
      <c r="MO220" s="19" t="b">
        <f t="shared" ca="1" si="1758"/>
        <v>0</v>
      </c>
      <c r="MP220" s="19" t="b">
        <f t="shared" ca="1" si="1758"/>
        <v>0</v>
      </c>
      <c r="MQ220" s="19">
        <f t="shared" ca="1" si="1758"/>
        <v>1</v>
      </c>
      <c r="MR220" s="19">
        <f t="shared" ca="1" si="1758"/>
        <v>0.75</v>
      </c>
      <c r="MS220" s="19">
        <f t="shared" ca="1" si="1758"/>
        <v>0.75</v>
      </c>
      <c r="MT220" s="19">
        <f t="shared" ca="1" si="1758"/>
        <v>0.8</v>
      </c>
      <c r="MU220" s="19">
        <f t="shared" ca="1" si="1758"/>
        <v>0.82499999999999996</v>
      </c>
      <c r="MV220" s="19">
        <f t="shared" ca="1" si="1758"/>
        <v>0.875</v>
      </c>
      <c r="MW220" s="19">
        <f t="shared" ca="1" si="1758"/>
        <v>0.9</v>
      </c>
      <c r="MX220" s="19">
        <f t="shared" ca="1" si="1758"/>
        <v>1</v>
      </c>
      <c r="MY220" s="19">
        <f t="shared" ca="1" si="1758"/>
        <v>0.875</v>
      </c>
      <c r="MZ220" s="19" t="b">
        <f t="shared" ca="1" si="1758"/>
        <v>1</v>
      </c>
      <c r="NA220" s="19">
        <f t="shared" ca="1" si="1758"/>
        <v>74.989999999999995</v>
      </c>
      <c r="NB220" s="19" t="str">
        <f t="shared" ca="1" si="1758"/>
        <v>-</v>
      </c>
      <c r="NC220" s="19" t="str">
        <f t="shared" ca="1" si="1758"/>
        <v>-</v>
      </c>
      <c r="ND220" s="19" t="str">
        <f t="shared" ca="1" si="1750"/>
        <v>-</v>
      </c>
      <c r="NE220" s="19" t="str">
        <f t="shared" ca="1" si="1740"/>
        <v>-</v>
      </c>
      <c r="NF220" s="19" t="str">
        <f t="shared" ca="1" si="1740"/>
        <v>-</v>
      </c>
      <c r="NG220" s="19" t="str">
        <f t="shared" ca="1" si="1740"/>
        <v>-</v>
      </c>
      <c r="NH220" s="19" t="str">
        <f t="shared" ca="1" si="1740"/>
        <v>-</v>
      </c>
      <c r="NI220" s="19">
        <f t="shared" ca="1" si="1740"/>
        <v>36.99</v>
      </c>
      <c r="NJ220" s="19">
        <f t="shared" ca="1" si="1740"/>
        <v>36.99</v>
      </c>
      <c r="NK220" s="19" t="str">
        <f t="shared" ca="1" si="1740"/>
        <v>-</v>
      </c>
      <c r="NL220" s="19" t="str">
        <f t="shared" ca="1" si="1740"/>
        <v>-</v>
      </c>
      <c r="NM220" s="19" t="str">
        <f t="shared" ca="1" si="1740"/>
        <v>-</v>
      </c>
      <c r="NN220" s="19" t="str">
        <f t="shared" ca="1" si="1740"/>
        <v>-</v>
      </c>
      <c r="NO220" s="19" t="str">
        <f t="shared" ca="1" si="1740"/>
        <v>-</v>
      </c>
      <c r="NP220" s="19">
        <f t="shared" ca="1" si="1740"/>
        <v>49.99</v>
      </c>
      <c r="NQ220" s="19">
        <f t="shared" ca="1" si="1740"/>
        <v>49.99</v>
      </c>
      <c r="NR220" s="19">
        <f t="shared" ca="1" si="1740"/>
        <v>49.99</v>
      </c>
      <c r="NS220" s="19">
        <f t="shared" ca="1" si="1740"/>
        <v>49.99</v>
      </c>
      <c r="NT220" s="19">
        <f t="shared" ca="1" si="1740"/>
        <v>49.99</v>
      </c>
      <c r="NU220" s="19">
        <f t="shared" ca="1" si="1737"/>
        <v>49.99</v>
      </c>
      <c r="NV220" s="19">
        <f t="shared" ca="1" si="1737"/>
        <v>49.99</v>
      </c>
      <c r="NW220" s="19">
        <f t="shared" ca="1" si="1737"/>
        <v>49.99</v>
      </c>
      <c r="NX220" s="19">
        <f t="shared" ca="1" si="1738"/>
        <v>412.99</v>
      </c>
      <c r="NY220" s="19">
        <f t="shared" ca="1" si="1738"/>
        <v>412.99</v>
      </c>
      <c r="NZ220" s="19" t="str">
        <f t="shared" ca="1" si="1738"/>
        <v>-</v>
      </c>
      <c r="OA220" s="19" t="str">
        <f t="shared" ca="1" si="1738"/>
        <v>-</v>
      </c>
      <c r="OB220" s="19" t="str">
        <f t="shared" ca="1" si="1738"/>
        <v>-</v>
      </c>
      <c r="OC220" s="19" t="str">
        <f t="shared" ca="1" si="1738"/>
        <v>-</v>
      </c>
      <c r="OD220" s="19" t="str">
        <f t="shared" ca="1" si="1738"/>
        <v>-</v>
      </c>
      <c r="OE220" s="19">
        <f t="shared" ca="1" si="1738"/>
        <v>6.8900000000000006</v>
      </c>
      <c r="OF220" s="19">
        <f t="shared" ca="1" si="1738"/>
        <v>6.8900000000000006</v>
      </c>
      <c r="OG220" s="19">
        <f t="shared" ca="1" si="1738"/>
        <v>6.8900000000000006</v>
      </c>
      <c r="OH220" s="19">
        <f t="shared" ca="1" si="1738"/>
        <v>6.8900000000000006</v>
      </c>
      <c r="OI220" s="19">
        <f t="shared" ca="1" si="1738"/>
        <v>6.8900000000000006</v>
      </c>
      <c r="OJ220" s="19">
        <f t="shared" ca="1" si="1738"/>
        <v>6.8900000000000006</v>
      </c>
      <c r="OK220" s="19">
        <f t="shared" ca="1" si="1738"/>
        <v>6.8900000000000006</v>
      </c>
      <c r="OL220" s="19">
        <f t="shared" ca="1" si="1738"/>
        <v>6.8900000000000006</v>
      </c>
      <c r="OM220" s="19">
        <f t="shared" ca="1" si="1738"/>
        <v>346.99</v>
      </c>
      <c r="ON220" s="19">
        <f t="shared" ca="1" si="1739"/>
        <v>346.99</v>
      </c>
      <c r="OO220" s="19" t="str">
        <f t="shared" ca="1" si="1739"/>
        <v>-</v>
      </c>
      <c r="OP220" s="19" t="str">
        <f t="shared" ca="1" si="1739"/>
        <v>-</v>
      </c>
      <c r="OQ220" s="19" t="str">
        <f t="shared" ca="1" si="1739"/>
        <v>-</v>
      </c>
      <c r="OR220" s="19" t="str">
        <f t="shared" ca="1" si="1739"/>
        <v>-</v>
      </c>
      <c r="OS220" s="19" t="str">
        <f t="shared" ca="1" si="1739"/>
        <v>-</v>
      </c>
      <c r="OT220" s="19">
        <f t="shared" ca="1" si="1739"/>
        <v>0</v>
      </c>
      <c r="OU220" s="24">
        <v>0</v>
      </c>
    </row>
    <row r="221" spans="1:411" outlineLevel="1">
      <c r="A221" s="21">
        <f t="shared" si="158"/>
        <v>216</v>
      </c>
      <c r="B221" s="21">
        <f t="shared" si="1731"/>
        <v>19</v>
      </c>
      <c r="C221">
        <v>112</v>
      </c>
      <c r="D221" s="144" t="str">
        <f t="shared" ca="1" si="1675"/>
        <v>GSM</v>
      </c>
      <c r="E221" t="b">
        <v>1</v>
      </c>
      <c r="F221" t="b">
        <v>0</v>
      </c>
      <c r="G221" t="b">
        <f t="shared" ref="G221:G223" si="1762">E221</f>
        <v>1</v>
      </c>
      <c r="H221" s="237">
        <f t="shared" ca="1" si="1733"/>
        <v>2</v>
      </c>
      <c r="I221" s="237">
        <f t="shared" ca="1" si="1733"/>
        <v>1</v>
      </c>
      <c r="J221" s="237" t="str">
        <f t="shared" ca="1" si="1733"/>
        <v/>
      </c>
      <c r="K221" s="237">
        <f t="shared" ca="1" si="1733"/>
        <v>2</v>
      </c>
      <c r="L221" s="237">
        <f t="shared" ca="1" si="1733"/>
        <v>2</v>
      </c>
      <c r="M221" s="237">
        <f t="shared" ca="1" si="1733"/>
        <v>2</v>
      </c>
      <c r="N221" s="237">
        <f t="shared" ca="1" si="1733"/>
        <v>3</v>
      </c>
      <c r="O221" s="237">
        <f t="shared" ca="1" si="1734"/>
        <v>1</v>
      </c>
      <c r="P221" s="237">
        <f t="shared" ca="1" si="1734"/>
        <v>1</v>
      </c>
      <c r="Q221" s="237">
        <f t="shared" ca="1" si="1734"/>
        <v>4</v>
      </c>
      <c r="R221" s="29">
        <v>1</v>
      </c>
      <c r="S221" s="29">
        <v>1</v>
      </c>
      <c r="T221" s="29">
        <v>1</v>
      </c>
      <c r="U221" s="218"/>
      <c r="V221" s="218"/>
      <c r="W221" s="182">
        <f t="array" ref="W221">MAX(W$22,MOD(W215+1*AND(R221:$V221=R$22:$V$22),W$23+1))</f>
        <v>0</v>
      </c>
      <c r="X221" s="218"/>
      <c r="Y221" s="218"/>
      <c r="Z221" s="218"/>
      <c r="AA221" s="218"/>
      <c r="AB221" s="218"/>
      <c r="AC221" s="218"/>
      <c r="AD221" s="218"/>
      <c r="AE221" s="218"/>
      <c r="AF221" s="144">
        <f ca="1">INDEX(CHOOSE($N221,DataAutumn!i.AdultDrys,DataWinter!i.AdultDrys,DataSpring!i.AdultDrys),1,$M221)</f>
        <v>3</v>
      </c>
      <c r="AG221" s="5">
        <f t="shared" ca="1" si="1676"/>
        <v>2</v>
      </c>
      <c r="AH221" s="5">
        <f t="shared" ca="1" si="1676"/>
        <v>0</v>
      </c>
      <c r="AI221" s="5">
        <f t="shared" ca="1" si="1677"/>
        <v>1</v>
      </c>
      <c r="AJ221" s="218"/>
      <c r="AK221" s="218"/>
      <c r="AL221" s="366" t="str">
        <f ca="1">TEXT(LEFT(OFFSET(AL221,-1,0),5)+1,"00000")&amp;MID(OFFSET(AL221,-1,0),6,FIND(" ",OFFSET(AL221,-1,0),7)-5)
&amp; $D221           &amp; " Day"&amp;INDEX(i.DOY,$N221,1)              &amp; IF($IG221=0," FWM","")&amp;IF($IG221=1," MWM","")&amp;IF($IG221=5," Mat","")&amp;IF($IH221=TRUE,"&amp;BBT","    ")
&amp;INDEX(DataMaster!$B$98:$B$105,$Q221,0)    &amp;IF(JQ221," SR"&amp;JR221,"")&amp; " WP"&amp;TEXT($MC221*100,"000p")           &amp; " MP"&amp;TEXT($MD221*100,"000p")           &amp; " GP"&amp;TEXT($MM221*100,"000p")
&amp; " (F"&amp;3+COUNTIF($CV221:$CY221,TRUE)&amp;3&amp;"N"&amp;$DM221&amp;$DN221&amp;")"</f>
        <v>00014 DSP_ashley_lw GSM Day204 MWM    Prime WP100p MP100p GP100p (F33N11)</v>
      </c>
      <c r="AM221" s="9" t="str">
        <f ca="1">IF(COUNTIF(AL$5:AL221,AL221)=1,"-","Dup")</f>
        <v>-</v>
      </c>
      <c r="AN221" s="9"/>
      <c r="AO221" s="12" t="b">
        <v>0</v>
      </c>
      <c r="AP221" s="12" t="b">
        <v>0</v>
      </c>
      <c r="AQ221" s="12" t="b">
        <v>1</v>
      </c>
      <c r="AR221" s="12" t="b">
        <v>1</v>
      </c>
      <c r="AS221" s="12" t="b">
        <v>0</v>
      </c>
      <c r="AT221" s="12" t="b">
        <v>1</v>
      </c>
      <c r="AU221" s="12" t="b">
        <v>1</v>
      </c>
      <c r="AV221" s="12" t="b">
        <v>1</v>
      </c>
      <c r="AW221" s="9"/>
      <c r="AX221" s="5" t="b">
        <f t="shared" ca="1" si="1678"/>
        <v>0</v>
      </c>
      <c r="AY221" s="5" t="str">
        <f t="shared" ca="1" si="1678"/>
        <v>-</v>
      </c>
      <c r="AZ221" s="5" t="b">
        <f t="shared" ca="1" si="1678"/>
        <v>0</v>
      </c>
      <c r="BA221" s="5" t="b">
        <f t="shared" ca="1" si="1678"/>
        <v>1</v>
      </c>
      <c r="BB221" s="5" t="b">
        <f t="shared" ca="1" si="1678"/>
        <v>1</v>
      </c>
      <c r="BC221" s="144">
        <f t="shared" ca="1" si="1678"/>
        <v>0</v>
      </c>
      <c r="BD221" s="19" t="b">
        <f t="shared" ca="1" si="1679"/>
        <v>1</v>
      </c>
      <c r="BE221" s="9"/>
      <c r="BF221" s="5" t="str">
        <f t="shared" ca="1" si="1680"/>
        <v>-</v>
      </c>
      <c r="BG221" s="19" t="str">
        <f t="shared" ca="1" si="1681"/>
        <v>-</v>
      </c>
      <c r="BH221" s="19" t="str">
        <f t="shared" ca="1" si="1681"/>
        <v>-</v>
      </c>
      <c r="BI221" s="19" t="str">
        <f t="shared" ca="1" si="1681"/>
        <v>-</v>
      </c>
      <c r="BJ221" s="5" t="str">
        <f t="shared" ca="1" si="1682"/>
        <v>-</v>
      </c>
      <c r="BK221" s="19" t="str">
        <f t="shared" ca="1" si="1683"/>
        <v>-</v>
      </c>
      <c r="BL221" s="5" t="str">
        <f t="shared" ca="1" si="1684"/>
        <v>-</v>
      </c>
      <c r="BM221" s="19" t="str">
        <f t="shared" ca="1" si="1685"/>
        <v>-</v>
      </c>
      <c r="BN221" s="19" t="str">
        <f t="shared" ca="1" si="1685"/>
        <v>-</v>
      </c>
      <c r="BO221" s="19" t="str">
        <f t="shared" ca="1" si="1685"/>
        <v>-</v>
      </c>
      <c r="BP221" s="5" t="str">
        <f t="shared" ca="1" si="1686"/>
        <v>-</v>
      </c>
      <c r="BQ221" s="9"/>
      <c r="BR221" s="5" t="b">
        <f t="shared" ca="1" si="1687"/>
        <v>0</v>
      </c>
      <c r="BS221" s="5" t="str">
        <f t="shared" ca="1" si="1688"/>
        <v>-</v>
      </c>
      <c r="BT221" s="5" t="str">
        <f t="shared" ca="1" si="1689"/>
        <v>-</v>
      </c>
      <c r="BU221" s="5" t="str">
        <f t="shared" ca="1" si="1689"/>
        <v>-</v>
      </c>
      <c r="BV221" s="5" t="str">
        <f t="shared" ca="1" si="1689"/>
        <v>-</v>
      </c>
      <c r="BW221" s="5" t="str">
        <f t="shared" ca="1" si="1689"/>
        <v>-</v>
      </c>
      <c r="BX221" s="5" t="str">
        <f t="shared" ca="1" si="1689"/>
        <v>-</v>
      </c>
      <c r="BY221" s="5" t="str">
        <f t="shared" ca="1" si="1689"/>
        <v>-</v>
      </c>
      <c r="BZ221" s="5" t="str">
        <f t="shared" ca="1" si="1689"/>
        <v>-</v>
      </c>
      <c r="CA221" s="5" t="str">
        <f t="shared" ca="1" si="1689"/>
        <v>-</v>
      </c>
      <c r="CB221" s="9"/>
      <c r="CC221" s="237" t="b">
        <f t="shared" ca="1" si="1735"/>
        <v>1</v>
      </c>
      <c r="CD221" s="237" t="b">
        <f t="shared" ca="1" si="1735"/>
        <v>1</v>
      </c>
      <c r="CE221" s="237" t="b">
        <f t="shared" ca="1" si="1735"/>
        <v>1</v>
      </c>
      <c r="CF221" s="12">
        <v>203</v>
      </c>
      <c r="CG221" s="144" t="b">
        <f t="shared" ref="CG221:CG223" ca="1" si="1763">NOT(CE221)</f>
        <v>0</v>
      </c>
      <c r="CH221" s="12" t="s">
        <v>34</v>
      </c>
      <c r="CI221" s="19" t="str">
        <f t="shared" ca="1" si="1690"/>
        <v>-</v>
      </c>
      <c r="CJ221" s="19" t="str">
        <f t="shared" ca="1" si="1690"/>
        <v>-</v>
      </c>
      <c r="CK221" s="19" t="str">
        <f t="shared" ca="1" si="1690"/>
        <v>-</v>
      </c>
      <c r="CL221" s="19">
        <f t="shared" ca="1" si="1690"/>
        <v>1</v>
      </c>
      <c r="CM221" s="19">
        <f t="shared" ca="1" si="1690"/>
        <v>1</v>
      </c>
      <c r="CN221" s="9"/>
      <c r="CO221" s="444">
        <f t="shared" ca="1" si="1691"/>
        <v>652</v>
      </c>
      <c r="CP221" s="444">
        <f t="shared" ca="1" si="1691"/>
        <v>686</v>
      </c>
      <c r="CQ221" s="444">
        <f t="shared" ca="1" si="1691"/>
        <v>721</v>
      </c>
      <c r="CR221" s="152">
        <f t="shared" ca="1" si="1692"/>
        <v>378</v>
      </c>
      <c r="CS221" s="152">
        <f t="shared" ca="1" si="1692"/>
        <v>413</v>
      </c>
      <c r="CT221" s="152">
        <f t="shared" ca="1" si="1692"/>
        <v>448</v>
      </c>
      <c r="CU221" s="19" t="str">
        <f t="shared" ca="1" si="1759"/>
        <v>-</v>
      </c>
      <c r="CV221" s="19" t="str">
        <f t="shared" ca="1" si="1759"/>
        <v>-</v>
      </c>
      <c r="CW221" s="19" t="str">
        <f t="shared" ca="1" si="1759"/>
        <v>-</v>
      </c>
      <c r="CX221" s="19" t="str">
        <f t="shared" ca="1" si="1759"/>
        <v>-</v>
      </c>
      <c r="CY221" s="19" t="str">
        <f t="shared" ca="1" si="1753"/>
        <v>-</v>
      </c>
      <c r="CZ221" s="19" t="b">
        <f t="shared" ca="1" si="1753"/>
        <v>1</v>
      </c>
      <c r="DA221" s="19">
        <f t="shared" ca="1" si="1753"/>
        <v>0</v>
      </c>
      <c r="DB221" s="19">
        <f t="shared" ca="1" si="1753"/>
        <v>0</v>
      </c>
      <c r="DC221" s="19">
        <f t="shared" ca="1" si="1753"/>
        <v>0</v>
      </c>
      <c r="DD221" s="19">
        <f t="shared" ca="1" si="1753"/>
        <v>0</v>
      </c>
      <c r="DE221" s="19">
        <f t="shared" ca="1" si="1753"/>
        <v>0</v>
      </c>
      <c r="DF221" s="19">
        <f t="shared" ca="1" si="1753"/>
        <v>0</v>
      </c>
      <c r="DG221" s="19">
        <f t="shared" ca="1" si="1753"/>
        <v>0</v>
      </c>
      <c r="DH221" s="19">
        <f t="shared" ca="1" si="1753"/>
        <v>0</v>
      </c>
      <c r="DI221" s="19">
        <f t="shared" ca="1" si="1753"/>
        <v>0</v>
      </c>
      <c r="DJ221" s="19">
        <f t="shared" ca="1" si="1753"/>
        <v>0</v>
      </c>
      <c r="DK221" s="19">
        <f t="shared" ca="1" si="1745"/>
        <v>0</v>
      </c>
      <c r="DL221" s="19">
        <f t="shared" ca="1" si="1745"/>
        <v>0</v>
      </c>
      <c r="DM221" s="19">
        <f t="shared" ca="1" si="1745"/>
        <v>1</v>
      </c>
      <c r="DN221" s="19">
        <f t="shared" ca="1" si="1745"/>
        <v>1</v>
      </c>
      <c r="DO221" s="19">
        <f t="shared" ca="1" si="1745"/>
        <v>0</v>
      </c>
      <c r="DP221" s="19" t="str">
        <f t="shared" ca="1" si="1745"/>
        <v>-</v>
      </c>
      <c r="DQ221" s="19" t="str">
        <f t="shared" ca="1" si="1745"/>
        <v>-</v>
      </c>
      <c r="DR221" s="19" t="str">
        <f t="shared" ca="1" si="1745"/>
        <v>-</v>
      </c>
      <c r="DS221" s="19" t="str">
        <f t="shared" ca="1" si="1745"/>
        <v>-</v>
      </c>
      <c r="DT221" s="19" t="str">
        <f t="shared" ca="1" si="1745"/>
        <v>-</v>
      </c>
      <c r="DU221" s="19">
        <f t="shared" ca="1" si="1745"/>
        <v>0</v>
      </c>
      <c r="DV221" s="19" t="str">
        <f t="shared" ca="1" si="1745"/>
        <v>-</v>
      </c>
      <c r="DW221" s="19" t="str">
        <f t="shared" ca="1" si="1745"/>
        <v>-</v>
      </c>
      <c r="DX221" s="19" t="str">
        <f t="shared" ca="1" si="1745"/>
        <v>-</v>
      </c>
      <c r="DY221" s="19" t="str">
        <f t="shared" ca="1" si="1745"/>
        <v>-</v>
      </c>
      <c r="DZ221" s="19" t="str">
        <f t="shared" ca="1" si="1745"/>
        <v>-</v>
      </c>
      <c r="EA221" s="19" t="str">
        <f t="shared" ca="1" si="1745"/>
        <v>-</v>
      </c>
      <c r="EB221" s="19" t="str">
        <f t="shared" ca="1" si="1745"/>
        <v>-</v>
      </c>
      <c r="EC221" s="19" t="str">
        <f t="shared" ca="1" si="1745"/>
        <v>-</v>
      </c>
      <c r="ED221" s="19">
        <f t="shared" ca="1" si="1745"/>
        <v>0</v>
      </c>
      <c r="EE221" s="444">
        <f t="shared" ca="1" si="1695"/>
        <v>0</v>
      </c>
      <c r="EF221" s="444">
        <f t="shared" ca="1" si="1695"/>
        <v>0</v>
      </c>
      <c r="EG221" s="124">
        <f t="shared" ca="1" si="1754"/>
        <v>0</v>
      </c>
      <c r="EH221" s="124">
        <f t="shared" ca="1" si="1754"/>
        <v>0</v>
      </c>
      <c r="EI221" s="124">
        <f t="shared" ca="1" si="1754"/>
        <v>0</v>
      </c>
      <c r="EJ221" s="124">
        <f t="shared" ca="1" si="1754"/>
        <v>0</v>
      </c>
      <c r="EK221" s="124">
        <f t="shared" ca="1" si="1754"/>
        <v>0</v>
      </c>
      <c r="EL221" s="124">
        <f t="shared" ca="1" si="1754"/>
        <v>0</v>
      </c>
      <c r="EM221" s="124">
        <f t="shared" ca="1" si="1754"/>
        <v>0</v>
      </c>
      <c r="EN221" s="124">
        <f t="shared" ca="1" si="1754"/>
        <v>0</v>
      </c>
      <c r="EO221" s="124">
        <f t="shared" ca="1" si="1754"/>
        <v>0</v>
      </c>
      <c r="EP221" s="124">
        <f t="shared" ca="1" si="1754"/>
        <v>0</v>
      </c>
      <c r="EQ221" s="124">
        <f t="shared" ca="1" si="1754"/>
        <v>0</v>
      </c>
      <c r="ER221" s="124">
        <f t="shared" ca="1" si="1754"/>
        <v>0</v>
      </c>
      <c r="ES221" s="124">
        <f t="shared" ca="1" si="1754"/>
        <v>0</v>
      </c>
      <c r="ET221" s="124">
        <f t="shared" ca="1" si="1754"/>
        <v>0</v>
      </c>
      <c r="EU221" s="124">
        <f t="shared" ca="1" si="1754"/>
        <v>0</v>
      </c>
      <c r="EV221" s="124">
        <f t="shared" ca="1" si="1754"/>
        <v>0</v>
      </c>
      <c r="EW221" s="124">
        <f t="shared" ca="1" si="1697"/>
        <v>0</v>
      </c>
      <c r="EX221" s="124">
        <f t="shared" ca="1" si="1697"/>
        <v>0</v>
      </c>
      <c r="EY221" s="554">
        <f t="shared" ca="1" si="1755"/>
        <v>0</v>
      </c>
      <c r="EZ221" s="554">
        <f t="shared" ca="1" si="1755"/>
        <v>0</v>
      </c>
      <c r="FA221" s="554">
        <f t="shared" ca="1" si="1755"/>
        <v>0</v>
      </c>
      <c r="FB221" s="125">
        <f t="shared" ca="1" si="1755"/>
        <v>0</v>
      </c>
      <c r="FC221" s="125">
        <f t="shared" ca="1" si="1755"/>
        <v>0</v>
      </c>
      <c r="FD221" s="125">
        <f t="shared" ca="1" si="1755"/>
        <v>0</v>
      </c>
      <c r="FE221" s="125">
        <f t="shared" ca="1" si="1755"/>
        <v>0</v>
      </c>
      <c r="FF221" s="125">
        <f t="shared" ca="1" si="1755"/>
        <v>0</v>
      </c>
      <c r="FG221" s="125">
        <f t="shared" ca="1" si="1755"/>
        <v>0</v>
      </c>
      <c r="FH221" s="125">
        <f t="shared" ca="1" si="1755"/>
        <v>0</v>
      </c>
      <c r="FI221" s="125">
        <f t="shared" ca="1" si="1755"/>
        <v>0</v>
      </c>
      <c r="FJ221" s="125">
        <f t="shared" ca="1" si="1755"/>
        <v>0</v>
      </c>
      <c r="FK221" s="125">
        <f t="shared" ca="1" si="1755"/>
        <v>0</v>
      </c>
      <c r="FL221" s="125">
        <f t="shared" ca="1" si="1755"/>
        <v>0</v>
      </c>
      <c r="FM221" s="125">
        <f t="shared" ca="1" si="1755"/>
        <v>0</v>
      </c>
      <c r="FN221" s="125">
        <f t="shared" ca="1" si="1755"/>
        <v>0</v>
      </c>
      <c r="FO221" s="124">
        <f t="shared" ca="1" si="1756"/>
        <v>0</v>
      </c>
      <c r="FP221" s="124">
        <f t="shared" ca="1" si="1756"/>
        <v>0</v>
      </c>
      <c r="FQ221" s="124">
        <f t="shared" ca="1" si="1756"/>
        <v>0</v>
      </c>
      <c r="FR221" s="124">
        <f t="shared" ca="1" si="1756"/>
        <v>0</v>
      </c>
      <c r="FS221" s="124">
        <f t="shared" ca="1" si="1756"/>
        <v>0</v>
      </c>
      <c r="FT221" s="124">
        <f t="shared" ca="1" si="1756"/>
        <v>0</v>
      </c>
      <c r="FU221" s="124">
        <f t="shared" ca="1" si="1756"/>
        <v>0</v>
      </c>
      <c r="FV221" s="124">
        <f t="shared" ca="1" si="1756"/>
        <v>0</v>
      </c>
      <c r="FW221" s="124">
        <f t="shared" ca="1" si="1756"/>
        <v>0</v>
      </c>
      <c r="FX221" s="124">
        <f t="shared" ca="1" si="1756"/>
        <v>0</v>
      </c>
      <c r="FY221" s="124">
        <f t="shared" ca="1" si="1756"/>
        <v>0</v>
      </c>
      <c r="FZ221" s="124">
        <f t="shared" ca="1" si="1756"/>
        <v>0</v>
      </c>
      <c r="GA221" s="124">
        <f t="shared" ca="1" si="1756"/>
        <v>0</v>
      </c>
      <c r="GB221" s="124">
        <f t="shared" ca="1" si="1756"/>
        <v>0</v>
      </c>
      <c r="GC221" s="124">
        <f t="shared" ca="1" si="1756"/>
        <v>0</v>
      </c>
      <c r="GD221" s="124">
        <f t="shared" ca="1" si="1756"/>
        <v>0</v>
      </c>
      <c r="GE221" s="124">
        <f t="shared" ca="1" si="1700"/>
        <v>0</v>
      </c>
      <c r="GF221" s="124">
        <f t="shared" ca="1" si="1700"/>
        <v>0</v>
      </c>
      <c r="GG221" s="554">
        <f t="shared" ca="1" si="1701"/>
        <v>0</v>
      </c>
      <c r="GH221" s="554">
        <f t="shared" ca="1" si="1701"/>
        <v>0</v>
      </c>
      <c r="GI221" s="554">
        <f t="shared" ca="1" si="1701"/>
        <v>0</v>
      </c>
      <c r="GJ221" s="125">
        <f t="shared" ref="GJ221:GV239" ca="1" si="1764">IF(AND($K221=GJ$9,$N221=GJ$11,$AB221=GJ$8),INDEX(i.FS_Strategy,$AE221+1,$AB221),0)</f>
        <v>0</v>
      </c>
      <c r="GK221" s="125">
        <f t="shared" ca="1" si="1764"/>
        <v>0</v>
      </c>
      <c r="GL221" s="125">
        <f t="shared" ca="1" si="1764"/>
        <v>0</v>
      </c>
      <c r="GM221" s="125">
        <f t="shared" ca="1" si="1764"/>
        <v>0</v>
      </c>
      <c r="GN221" s="125">
        <f t="shared" ca="1" si="1764"/>
        <v>0</v>
      </c>
      <c r="GO221" s="125">
        <f t="shared" ca="1" si="1764"/>
        <v>0</v>
      </c>
      <c r="GP221" s="125">
        <f t="shared" ca="1" si="1764"/>
        <v>0</v>
      </c>
      <c r="GQ221" s="125">
        <f t="shared" ca="1" si="1764"/>
        <v>0</v>
      </c>
      <c r="GR221" s="125">
        <f t="shared" ca="1" si="1764"/>
        <v>0</v>
      </c>
      <c r="GS221" s="125">
        <f t="shared" ca="1" si="1764"/>
        <v>0</v>
      </c>
      <c r="GT221" s="125">
        <f t="shared" ca="1" si="1764"/>
        <v>0</v>
      </c>
      <c r="GU221" s="125">
        <f t="shared" ca="1" si="1764"/>
        <v>0</v>
      </c>
      <c r="GV221" s="125">
        <f t="shared" ca="1" si="1764"/>
        <v>0</v>
      </c>
      <c r="GW221" s="124">
        <f t="shared" ca="1" si="1757"/>
        <v>0</v>
      </c>
      <c r="GX221" s="124">
        <f t="shared" ca="1" si="1757"/>
        <v>0</v>
      </c>
      <c r="GY221" s="124">
        <f t="shared" ca="1" si="1757"/>
        <v>0</v>
      </c>
      <c r="GZ221" s="124">
        <f t="shared" ca="1" si="1757"/>
        <v>0</v>
      </c>
      <c r="HA221" s="124">
        <f t="shared" ca="1" si="1757"/>
        <v>0</v>
      </c>
      <c r="HB221" s="124">
        <f t="shared" ca="1" si="1757"/>
        <v>0</v>
      </c>
      <c r="HC221" s="124">
        <f t="shared" ca="1" si="1757"/>
        <v>0</v>
      </c>
      <c r="HD221" s="124">
        <f t="shared" ca="1" si="1757"/>
        <v>0</v>
      </c>
      <c r="HE221" s="124">
        <f t="shared" ca="1" si="1757"/>
        <v>0</v>
      </c>
      <c r="HF221" s="124">
        <f t="shared" ca="1" si="1757"/>
        <v>0</v>
      </c>
      <c r="HG221" s="124">
        <f t="shared" ca="1" si="1757"/>
        <v>0</v>
      </c>
      <c r="HH221" s="124">
        <f t="shared" ca="1" si="1757"/>
        <v>0</v>
      </c>
      <c r="HI221" s="124">
        <f t="shared" ca="1" si="1757"/>
        <v>0</v>
      </c>
      <c r="HJ221" s="124">
        <f t="shared" ca="1" si="1757"/>
        <v>0</v>
      </c>
      <c r="HK221" s="124">
        <f t="shared" ca="1" si="1757"/>
        <v>0</v>
      </c>
      <c r="HL221" s="124">
        <f t="shared" ca="1" si="1757"/>
        <v>0</v>
      </c>
      <c r="HM221" s="124">
        <f t="shared" ca="1" si="1704"/>
        <v>0</v>
      </c>
      <c r="HN221" s="124">
        <f t="shared" ca="1" si="1704"/>
        <v>0</v>
      </c>
      <c r="HO221" s="554">
        <f t="shared" ca="1" si="1705"/>
        <v>0</v>
      </c>
      <c r="HP221" s="554">
        <f t="shared" ca="1" si="1705"/>
        <v>0</v>
      </c>
      <c r="HQ221" s="554">
        <f t="shared" ca="1" si="1705"/>
        <v>0</v>
      </c>
      <c r="HR221" s="125">
        <f t="shared" ref="HR221:ID239" ca="1" si="1765">IF(AND($K221=HR$9,$N221=HR$11,$AB221=HR$8),INDEX(i.FS_Strategy,$AE221+1,$AB221),0)</f>
        <v>0</v>
      </c>
      <c r="HS221" s="125">
        <f t="shared" ca="1" si="1765"/>
        <v>0</v>
      </c>
      <c r="HT221" s="125">
        <f t="shared" ca="1" si="1765"/>
        <v>0</v>
      </c>
      <c r="HU221" s="125">
        <f t="shared" ca="1" si="1765"/>
        <v>0</v>
      </c>
      <c r="HV221" s="125">
        <f t="shared" ca="1" si="1765"/>
        <v>0</v>
      </c>
      <c r="HW221" s="125">
        <f t="shared" ca="1" si="1765"/>
        <v>0</v>
      </c>
      <c r="HX221" s="125">
        <f t="shared" ca="1" si="1765"/>
        <v>0</v>
      </c>
      <c r="HY221" s="125">
        <f t="shared" ca="1" si="1765"/>
        <v>0</v>
      </c>
      <c r="HZ221" s="125">
        <f t="shared" ca="1" si="1765"/>
        <v>0</v>
      </c>
      <c r="IA221" s="125">
        <f t="shared" ca="1" si="1765"/>
        <v>0</v>
      </c>
      <c r="IB221" s="125">
        <f t="shared" ca="1" si="1765"/>
        <v>0</v>
      </c>
      <c r="IC221" s="125">
        <f t="shared" ca="1" si="1765"/>
        <v>0</v>
      </c>
      <c r="ID221" s="125">
        <f t="shared" ca="1" si="1765"/>
        <v>0</v>
      </c>
      <c r="IE221" s="5">
        <f t="shared" ca="1" si="1707"/>
        <v>67</v>
      </c>
      <c r="IF221" s="9"/>
      <c r="IG221" s="5">
        <f t="shared" ca="1" si="1708"/>
        <v>1</v>
      </c>
      <c r="IH221" s="5" t="b">
        <f t="shared" ca="1" si="1708"/>
        <v>0</v>
      </c>
      <c r="II221" s="19">
        <f t="shared" ca="1" si="1709"/>
        <v>0</v>
      </c>
      <c r="IJ221" s="5">
        <f t="shared" ca="1" si="1708"/>
        <v>55</v>
      </c>
      <c r="IK221" s="5" cm="1">
        <f t="array" ref="IK221">INDEX(i.pi_yatf,$X221+1,IK$7)</f>
        <v>1</v>
      </c>
      <c r="IL221" s="19">
        <f t="shared" ca="1" si="1741"/>
        <v>0</v>
      </c>
      <c r="IM221" s="19">
        <f t="shared" ca="1" si="1741"/>
        <v>0</v>
      </c>
      <c r="IN221" s="19">
        <f t="shared" ca="1" si="1741"/>
        <v>0</v>
      </c>
      <c r="IO221" s="19">
        <f t="shared" ca="1" si="1741"/>
        <v>0</v>
      </c>
      <c r="IP221" s="19">
        <f t="shared" ca="1" si="1741"/>
        <v>0</v>
      </c>
      <c r="IQ221" s="19">
        <f t="shared" ca="1" si="1741"/>
        <v>0</v>
      </c>
      <c r="IR221" s="19">
        <f t="shared" ca="1" si="1741"/>
        <v>0</v>
      </c>
      <c r="IS221" s="19">
        <f t="shared" ca="1" si="1741"/>
        <v>0</v>
      </c>
      <c r="IT221" s="19">
        <f t="shared" ca="1" si="1741"/>
        <v>0</v>
      </c>
      <c r="IU221" s="19">
        <f t="shared" ca="1" si="1741"/>
        <v>0</v>
      </c>
      <c r="IV221" s="19">
        <f t="shared" ca="1" si="1741"/>
        <v>0</v>
      </c>
      <c r="IW221" s="19">
        <f t="shared" ca="1" si="1741"/>
        <v>0</v>
      </c>
      <c r="IX221" s="19">
        <f t="shared" ca="1" si="1741"/>
        <v>0</v>
      </c>
      <c r="IY221" s="19">
        <f t="shared" ca="1" si="1741"/>
        <v>0</v>
      </c>
      <c r="IZ221" s="19">
        <f t="shared" ca="1" si="1741"/>
        <v>0</v>
      </c>
      <c r="JA221" s="19">
        <f t="shared" ca="1" si="1741"/>
        <v>0</v>
      </c>
      <c r="JB221" s="19">
        <f t="shared" ca="1" si="1741"/>
        <v>0</v>
      </c>
      <c r="JC221" s="19">
        <f t="shared" ca="1" si="1741"/>
        <v>0</v>
      </c>
      <c r="JD221" s="19">
        <f t="shared" ca="1" si="1741"/>
        <v>0</v>
      </c>
      <c r="JE221" s="19">
        <f t="shared" ca="1" si="1741"/>
        <v>0</v>
      </c>
      <c r="JF221" s="19">
        <f t="shared" ca="1" si="1741"/>
        <v>0</v>
      </c>
      <c r="JG221" s="5">
        <f t="shared" ca="1" si="1711"/>
        <v>1.2500000000000001E-2</v>
      </c>
      <c r="JH221" s="567">
        <f t="shared" ca="1" si="1711"/>
        <v>0</v>
      </c>
      <c r="JI221" s="5">
        <f t="shared" ca="1" si="1711"/>
        <v>6.25E-2</v>
      </c>
      <c r="JJ221" s="5">
        <f t="shared" ca="1" si="1711"/>
        <v>6.25E-2</v>
      </c>
      <c r="JK221" s="5">
        <f t="shared" ca="1" si="1711"/>
        <v>6.25E-2</v>
      </c>
      <c r="JL221" s="19">
        <f t="shared" ca="1" si="1741"/>
        <v>1</v>
      </c>
      <c r="JM221" s="19">
        <f t="shared" ca="1" si="1741"/>
        <v>0</v>
      </c>
      <c r="JN221" s="19">
        <f t="shared" ca="1" si="1741"/>
        <v>1</v>
      </c>
      <c r="JO221" s="9"/>
      <c r="JP221" s="5" t="b">
        <f t="shared" ca="1" si="1712"/>
        <v>0</v>
      </c>
      <c r="JQ221" s="477" t="b">
        <v>0</v>
      </c>
      <c r="JR221" s="477">
        <v>12</v>
      </c>
      <c r="JS221" s="5" t="b">
        <f t="shared" ca="1" si="1713"/>
        <v>0</v>
      </c>
      <c r="JT221" s="5" t="b">
        <f t="shared" ca="1" si="1713"/>
        <v>0</v>
      </c>
      <c r="JU221" s="5" t="b">
        <f t="shared" ca="1" si="1713"/>
        <v>1</v>
      </c>
      <c r="JV221" s="144">
        <f t="shared" ca="1" si="1714"/>
        <v>1</v>
      </c>
      <c r="JW221" s="144">
        <f t="shared" ca="1" si="1714"/>
        <v>1</v>
      </c>
      <c r="JX221" s="5" t="b">
        <f t="shared" ca="1" si="1715"/>
        <v>0</v>
      </c>
      <c r="JY221" s="5" t="b">
        <f t="shared" ca="1" si="1715"/>
        <v>1</v>
      </c>
      <c r="JZ221" s="5" t="b">
        <f t="shared" ca="1" si="1715"/>
        <v>1</v>
      </c>
      <c r="KA221" s="5" t="b">
        <f t="shared" ca="1" si="1715"/>
        <v>0</v>
      </c>
      <c r="KB221" s="5">
        <f t="shared" ca="1" si="1716"/>
        <v>1</v>
      </c>
      <c r="KC221" s="5">
        <f t="shared" ca="1" si="1716"/>
        <v>0</v>
      </c>
      <c r="KD221" s="5" t="b">
        <f t="shared" ca="1" si="1717"/>
        <v>0</v>
      </c>
      <c r="KE221" s="5" t="str" cm="1">
        <f t="array" aca="1" ref="KE221" ca="1">IF(OR(KF221:KM221&lt;&gt;"-"),TRUE,"-")</f>
        <v>-</v>
      </c>
      <c r="KF221" s="19" t="str">
        <f t="shared" ca="1" si="1718"/>
        <v>-</v>
      </c>
      <c r="KG221" s="19" t="str">
        <f t="shared" ca="1" si="1718"/>
        <v>-</v>
      </c>
      <c r="KH221" s="19" t="str">
        <f t="shared" ca="1" si="1718"/>
        <v>-</v>
      </c>
      <c r="KI221" s="19" t="str">
        <f t="shared" ca="1" si="1718"/>
        <v>-</v>
      </c>
      <c r="KJ221" s="19" t="str">
        <f t="shared" ca="1" si="1718"/>
        <v>-</v>
      </c>
      <c r="KK221" s="19" t="str">
        <f t="shared" ca="1" si="1718"/>
        <v>-</v>
      </c>
      <c r="KL221" s="19" t="str">
        <f t="shared" ca="1" si="1718"/>
        <v>-</v>
      </c>
      <c r="KM221" s="19" t="str">
        <f t="shared" ca="1" si="1718"/>
        <v>-</v>
      </c>
      <c r="KN221" s="5" t="b">
        <f t="array" aca="1" ref="KN221" ca="1">IF(OR(KO221:KU221&lt;&gt;"-"),TRUE,"-")</f>
        <v>1</v>
      </c>
      <c r="KO221" s="19">
        <f t="shared" ca="1" si="1719"/>
        <v>0</v>
      </c>
      <c r="KP221" s="19" t="str">
        <f t="shared" ca="1" si="1719"/>
        <v>-</v>
      </c>
      <c r="KQ221" s="19">
        <f t="shared" ca="1" si="1719"/>
        <v>999999</v>
      </c>
      <c r="KR221" s="19">
        <f t="shared" ca="1" si="1719"/>
        <v>999999</v>
      </c>
      <c r="KS221" s="19">
        <f t="shared" ca="1" si="1719"/>
        <v>999999</v>
      </c>
      <c r="KT221" s="19">
        <f t="shared" ca="1" si="1719"/>
        <v>999999</v>
      </c>
      <c r="KU221" s="19">
        <f t="shared" ca="1" si="1719"/>
        <v>999999</v>
      </c>
      <c r="KV221" s="19" t="str">
        <f t="shared" ca="1" si="1719"/>
        <v>-</v>
      </c>
      <c r="KW221" s="19" t="str">
        <f t="shared" ca="1" si="1719"/>
        <v>-</v>
      </c>
      <c r="KX221" s="19" t="str">
        <f t="shared" ca="1" si="1719"/>
        <v>-</v>
      </c>
      <c r="KY221" s="19" t="b">
        <f t="shared" ca="1" si="1720"/>
        <v>1</v>
      </c>
      <c r="KZ221" s="19">
        <f t="shared" ca="1" si="1720"/>
        <v>0</v>
      </c>
      <c r="LA221" s="5" t="str">
        <f t="shared" ca="1" si="1721"/>
        <v>-</v>
      </c>
      <c r="LB221" s="5" t="str">
        <f t="shared" ca="1" si="1721"/>
        <v>-</v>
      </c>
      <c r="LC221" s="5" t="str">
        <f t="shared" ca="1" si="1721"/>
        <v>-</v>
      </c>
      <c r="LD221" s="5" t="str">
        <f t="shared" ca="1" si="1721"/>
        <v>-</v>
      </c>
      <c r="LE221" s="19" t="str">
        <f t="shared" ca="1" si="1722"/>
        <v>-</v>
      </c>
      <c r="LF221" s="19" t="str">
        <f t="shared" ca="1" si="1722"/>
        <v>-</v>
      </c>
      <c r="LG221" s="19" t="str">
        <f t="shared" ca="1" si="1722"/>
        <v>-</v>
      </c>
      <c r="LH221" s="19" t="str">
        <f t="shared" ca="1" si="1722"/>
        <v>-</v>
      </c>
      <c r="LI221" s="19" t="str">
        <f t="shared" ca="1" si="1722"/>
        <v>-</v>
      </c>
      <c r="LJ221" s="19" t="str">
        <f t="shared" ca="1" si="1722"/>
        <v>-</v>
      </c>
      <c r="LK221" s="19" t="str">
        <f t="shared" ca="1" si="1722"/>
        <v>-</v>
      </c>
      <c r="LL221" s="5" t="str">
        <f t="shared" ca="1" si="1723"/>
        <v>-</v>
      </c>
      <c r="LM221" s="5">
        <f t="shared" ca="1" si="1723"/>
        <v>500</v>
      </c>
      <c r="LN221" s="5">
        <f t="shared" ca="1" si="1723"/>
        <v>500</v>
      </c>
      <c r="LO221" s="5" t="str">
        <f t="shared" ca="1" si="1723"/>
        <v>-</v>
      </c>
      <c r="LP221" s="5" t="str" cm="1">
        <f t="array" aca="1" ref="LP221" ca="1">INDEX(i.meatgrid,$Q221,LP$7)</f>
        <v>-</v>
      </c>
      <c r="LQ221" s="5" t="str" cm="1">
        <f t="array" aca="1" ref="LQ221" ca="1">INDEX(i.meatgrid,$Q221,LQ$7)</f>
        <v>-</v>
      </c>
      <c r="LR221" s="5" t="str">
        <f t="shared" ca="1" si="1723"/>
        <v>-</v>
      </c>
      <c r="LS221" s="5">
        <f t="shared" ca="1" si="1724"/>
        <v>1</v>
      </c>
      <c r="LT221" s="9"/>
      <c r="LU221" s="19">
        <f t="shared" ca="1" si="1722"/>
        <v>70</v>
      </c>
      <c r="LV221" s="19">
        <f t="shared" ca="1" si="1725"/>
        <v>50</v>
      </c>
      <c r="LW221" s="19">
        <f t="shared" ca="1" si="1725"/>
        <v>80</v>
      </c>
      <c r="LX221" s="19">
        <f t="shared" ca="1" si="1725"/>
        <v>50</v>
      </c>
      <c r="LY221" s="5" t="b" cm="1">
        <f t="array" aca="1" ref="LY221" ca="1">INDEX(i.meatgrid,$Q221,LY$7)</f>
        <v>0</v>
      </c>
      <c r="LZ221" s="5" t="b" cm="1">
        <f t="array" aca="1" ref="LZ221" ca="1">INDEX(i.meatgrid,$Q221,LZ$7)</f>
        <v>0</v>
      </c>
      <c r="MA221" s="5" cm="1">
        <f t="array" aca="1" ref="MA221" ca="1">INDEX(i.meatgrid,$Q221,MA$7)</f>
        <v>40</v>
      </c>
      <c r="MB221" s="5" t="str" cm="1">
        <f t="array" aca="1" ref="MB221" ca="1">INDEX(i.meatgrid,$Q221,MB$7)</f>
        <v>-</v>
      </c>
      <c r="MC221" s="5">
        <f t="shared" si="1726"/>
        <v>1</v>
      </c>
      <c r="MD221" s="5">
        <f t="shared" si="1727"/>
        <v>1</v>
      </c>
      <c r="ME221" s="5" cm="1">
        <f t="array" aca="1" ref="ME221" ca="1">INDEX(i.meatgrid,$Q221,ME$7)</f>
        <v>1</v>
      </c>
      <c r="MF221" s="5" cm="1">
        <f t="array" aca="1" ref="MF221" ca="1">INDEX(i.meatgrid,$Q221,MF$7)</f>
        <v>0</v>
      </c>
      <c r="MG221" s="5" cm="1">
        <f t="array" aca="1" ref="MG221" ca="1">INDEX(i.meatgrid,$Q221,MG$7)</f>
        <v>0</v>
      </c>
      <c r="MH221" s="5" cm="1">
        <f t="array" aca="1" ref="MH221" ca="1">INDEX(i.meatgrid,$Q221,MH$7)</f>
        <v>0</v>
      </c>
      <c r="MI221" s="5" cm="1">
        <f t="array" aca="1" ref="MI221" ca="1">INDEX(i.meatgrid,$Q221,MI$7)</f>
        <v>0</v>
      </c>
      <c r="MJ221" s="5" cm="1">
        <f t="array" aca="1" ref="MJ221" ca="1">INDEX(i.meatgrid,$Q221,MJ$7)</f>
        <v>1</v>
      </c>
      <c r="MK221" s="5" cm="1">
        <f t="array" aca="1" ref="MK221" ca="1">INDEX(i.meatgrid,$Q221,MK$7)</f>
        <v>1</v>
      </c>
      <c r="ML221" s="5" cm="1">
        <f t="array" aca="1" ref="ML221" ca="1">INDEX(i.meatgrid,$Q221,ML$7)</f>
        <v>1</v>
      </c>
      <c r="MM221" s="5">
        <f t="shared" si="1728"/>
        <v>1</v>
      </c>
      <c r="MN221" s="9"/>
      <c r="MO221" s="19" t="b">
        <f t="shared" ca="1" si="1758"/>
        <v>0</v>
      </c>
      <c r="MP221" s="19" t="b">
        <f t="shared" ca="1" si="1758"/>
        <v>0</v>
      </c>
      <c r="MQ221" s="19">
        <f t="shared" ca="1" si="1758"/>
        <v>1</v>
      </c>
      <c r="MR221" s="19">
        <f t="shared" ca="1" si="1758"/>
        <v>0.75</v>
      </c>
      <c r="MS221" s="19">
        <f t="shared" ca="1" si="1758"/>
        <v>0.75</v>
      </c>
      <c r="MT221" s="19">
        <f t="shared" ca="1" si="1758"/>
        <v>0.8</v>
      </c>
      <c r="MU221" s="19">
        <f t="shared" ca="1" si="1758"/>
        <v>0.82499999999999996</v>
      </c>
      <c r="MV221" s="19">
        <f t="shared" ca="1" si="1758"/>
        <v>0.875</v>
      </c>
      <c r="MW221" s="19">
        <f t="shared" ca="1" si="1758"/>
        <v>0.9</v>
      </c>
      <c r="MX221" s="19">
        <f t="shared" ca="1" si="1758"/>
        <v>1</v>
      </c>
      <c r="MY221" s="19">
        <f t="shared" ca="1" si="1758"/>
        <v>0.875</v>
      </c>
      <c r="MZ221" s="19" t="b">
        <f t="shared" ca="1" si="1758"/>
        <v>1</v>
      </c>
      <c r="NA221" s="19">
        <f t="shared" ca="1" si="1758"/>
        <v>74.989999999999995</v>
      </c>
      <c r="NB221" s="19" t="str">
        <f t="shared" ca="1" si="1758"/>
        <v>-</v>
      </c>
      <c r="NC221" s="19" t="str">
        <f t="shared" ca="1" si="1758"/>
        <v>-</v>
      </c>
      <c r="ND221" s="19" t="str">
        <f t="shared" ca="1" si="1758"/>
        <v>-</v>
      </c>
      <c r="NE221" s="19" t="str">
        <f t="shared" ca="1" si="1740"/>
        <v>-</v>
      </c>
      <c r="NF221" s="19" t="str">
        <f t="shared" ca="1" si="1740"/>
        <v>-</v>
      </c>
      <c r="NG221" s="19" t="str">
        <f t="shared" ca="1" si="1740"/>
        <v>-</v>
      </c>
      <c r="NH221" s="19" t="str">
        <f t="shared" ca="1" si="1737"/>
        <v>-</v>
      </c>
      <c r="NI221" s="19">
        <f t="shared" ca="1" si="1737"/>
        <v>36.99</v>
      </c>
      <c r="NJ221" s="19">
        <f t="shared" ca="1" si="1737"/>
        <v>36.99</v>
      </c>
      <c r="NK221" s="19" t="str">
        <f t="shared" ca="1" si="1737"/>
        <v>-</v>
      </c>
      <c r="NL221" s="19" t="str">
        <f t="shared" ca="1" si="1737"/>
        <v>-</v>
      </c>
      <c r="NM221" s="19" t="str">
        <f t="shared" ca="1" si="1737"/>
        <v>-</v>
      </c>
      <c r="NN221" s="19" t="str">
        <f t="shared" ca="1" si="1737"/>
        <v>-</v>
      </c>
      <c r="NO221" s="19" t="str">
        <f t="shared" ca="1" si="1737"/>
        <v>-</v>
      </c>
      <c r="NP221" s="19">
        <f t="shared" ca="1" si="1737"/>
        <v>49.99</v>
      </c>
      <c r="NQ221" s="19">
        <f t="shared" ca="1" si="1737"/>
        <v>49.99</v>
      </c>
      <c r="NR221" s="19">
        <f t="shared" ca="1" si="1737"/>
        <v>49.99</v>
      </c>
      <c r="NS221" s="19">
        <f t="shared" ca="1" si="1737"/>
        <v>49.99</v>
      </c>
      <c r="NT221" s="19">
        <f t="shared" ca="1" si="1737"/>
        <v>49.99</v>
      </c>
      <c r="NU221" s="19">
        <f t="shared" ca="1" si="1737"/>
        <v>49.99</v>
      </c>
      <c r="NV221" s="19">
        <f t="shared" ca="1" si="1737"/>
        <v>49.99</v>
      </c>
      <c r="NW221" s="19">
        <f t="shared" ca="1" si="1737"/>
        <v>49.99</v>
      </c>
      <c r="NX221" s="19">
        <f t="shared" ca="1" si="1738"/>
        <v>412.99</v>
      </c>
      <c r="NY221" s="19">
        <f t="shared" ca="1" si="1738"/>
        <v>412.99</v>
      </c>
      <c r="NZ221" s="19" t="str">
        <f t="shared" ca="1" si="1738"/>
        <v>-</v>
      </c>
      <c r="OA221" s="19" t="str">
        <f t="shared" ca="1" si="1738"/>
        <v>-</v>
      </c>
      <c r="OB221" s="19" t="str">
        <f t="shared" ca="1" si="1738"/>
        <v>-</v>
      </c>
      <c r="OC221" s="19" t="str">
        <f t="shared" ca="1" si="1738"/>
        <v>-</v>
      </c>
      <c r="OD221" s="19" t="str">
        <f t="shared" ca="1" si="1738"/>
        <v>-</v>
      </c>
      <c r="OE221" s="19">
        <f t="shared" ca="1" si="1738"/>
        <v>6.8900000000000006</v>
      </c>
      <c r="OF221" s="19">
        <f t="shared" ca="1" si="1738"/>
        <v>6.8900000000000006</v>
      </c>
      <c r="OG221" s="19">
        <f t="shared" ca="1" si="1738"/>
        <v>6.8900000000000006</v>
      </c>
      <c r="OH221" s="19">
        <f t="shared" ca="1" si="1738"/>
        <v>6.8900000000000006</v>
      </c>
      <c r="OI221" s="19">
        <f t="shared" ca="1" si="1738"/>
        <v>6.8900000000000006</v>
      </c>
      <c r="OJ221" s="19">
        <f t="shared" ca="1" si="1738"/>
        <v>6.8900000000000006</v>
      </c>
      <c r="OK221" s="19">
        <f t="shared" ca="1" si="1738"/>
        <v>6.8900000000000006</v>
      </c>
      <c r="OL221" s="19">
        <f t="shared" ca="1" si="1738"/>
        <v>6.8900000000000006</v>
      </c>
      <c r="OM221" s="19">
        <f t="shared" ca="1" si="1738"/>
        <v>346.99</v>
      </c>
      <c r="ON221" s="19">
        <f t="shared" ca="1" si="1739"/>
        <v>346.99</v>
      </c>
      <c r="OO221" s="19" t="str">
        <f t="shared" ca="1" si="1739"/>
        <v>-</v>
      </c>
      <c r="OP221" s="19" t="str">
        <f t="shared" ca="1" si="1739"/>
        <v>-</v>
      </c>
      <c r="OQ221" s="19" t="str">
        <f t="shared" ca="1" si="1739"/>
        <v>-</v>
      </c>
      <c r="OR221" s="19" t="str">
        <f t="shared" ca="1" si="1739"/>
        <v>-</v>
      </c>
      <c r="OS221" s="19" t="str">
        <f t="shared" ca="1" si="1739"/>
        <v>-</v>
      </c>
      <c r="OT221" s="19">
        <f t="shared" ca="1" si="1739"/>
        <v>0</v>
      </c>
      <c r="OU221" s="24">
        <v>0</v>
      </c>
    </row>
    <row r="222" spans="1:411" outlineLevel="1">
      <c r="A222" s="21">
        <f t="shared" si="158"/>
        <v>217</v>
      </c>
      <c r="B222" s="21">
        <f t="shared" si="1731"/>
        <v>19</v>
      </c>
      <c r="C222">
        <v>112</v>
      </c>
      <c r="D222" s="144" t="str">
        <f t="shared" ca="1" si="1675"/>
        <v>GSM</v>
      </c>
      <c r="E222" t="b">
        <v>0</v>
      </c>
      <c r="F222" t="b">
        <v>0</v>
      </c>
      <c r="G222" t="b">
        <f t="shared" si="1762"/>
        <v>0</v>
      </c>
      <c r="H222" s="237">
        <f t="shared" ca="1" si="1733"/>
        <v>2</v>
      </c>
      <c r="I222" s="237">
        <f t="shared" ca="1" si="1733"/>
        <v>1</v>
      </c>
      <c r="J222" s="237" t="str">
        <f t="shared" ca="1" si="1733"/>
        <v/>
      </c>
      <c r="K222" s="237">
        <f t="shared" ca="1" si="1733"/>
        <v>2</v>
      </c>
      <c r="L222" s="237">
        <f t="shared" ca="1" si="1733"/>
        <v>2</v>
      </c>
      <c r="M222" s="237">
        <f t="shared" ca="1" si="1733"/>
        <v>2</v>
      </c>
      <c r="N222" s="237">
        <f t="shared" ca="1" si="1733"/>
        <v>3</v>
      </c>
      <c r="O222" s="237">
        <f t="shared" ca="1" si="1734"/>
        <v>1</v>
      </c>
      <c r="P222" s="237">
        <f t="shared" ca="1" si="1734"/>
        <v>1</v>
      </c>
      <c r="Q222" s="237">
        <f t="shared" ca="1" si="1734"/>
        <v>4</v>
      </c>
      <c r="R222" s="29">
        <v>1</v>
      </c>
      <c r="S222" s="29">
        <v>2</v>
      </c>
      <c r="T222" s="29">
        <v>1</v>
      </c>
      <c r="U222" s="218"/>
      <c r="V222" s="218"/>
      <c r="W222" s="182">
        <f t="array" ref="W222">MAX(W$22,MOD(W216+1*AND(R222:$V222=R$22:$V$22),W$23+1))</f>
        <v>0</v>
      </c>
      <c r="X222" s="218"/>
      <c r="Y222" s="218"/>
      <c r="Z222" s="218"/>
      <c r="AA222" s="218"/>
      <c r="AB222" s="218"/>
      <c r="AC222" s="218"/>
      <c r="AD222" s="218"/>
      <c r="AE222" s="218"/>
      <c r="AF222" s="144">
        <f ca="1">INDEX(CHOOSE($N222,DataAutumn!i.AdultDrys,DataWinter!i.AdultDrys,DataSpring!i.AdultDrys),1,$M222)</f>
        <v>3</v>
      </c>
      <c r="AG222" s="5">
        <f t="shared" ca="1" si="1676"/>
        <v>2</v>
      </c>
      <c r="AH222" s="5">
        <f t="shared" ca="1" si="1676"/>
        <v>0</v>
      </c>
      <c r="AI222" s="5">
        <f t="shared" ca="1" si="1677"/>
        <v>1</v>
      </c>
      <c r="AJ222" s="218"/>
      <c r="AK222" s="218"/>
      <c r="AL222" s="366" t="str">
        <f ca="1">TEXT(LEFT(OFFSET(AL222,-1,0),5)+1,"00000")&amp;MID(OFFSET(AL222,-1,0),6,FIND(" ",OFFSET(AL222,-1,0),7)-5)
&amp; $D222           &amp; " Day"&amp;INDEX(i.DOY,$N222,1)              &amp; IF($IG222=0," FWM","")&amp;IF($IG222=1," MWM","")&amp;IF($IG222=5," Mat","")&amp;IF($IH222=TRUE,"&amp;BBT","    ")
&amp;INDEX(DataMaster!$B$98:$B$105,$Q222,0)    &amp;IF(JQ222," SR"&amp;JR222,"")&amp; " WP"&amp;TEXT($MC222*100,"000p")           &amp; " MP"&amp;TEXT($MD222*100,"000p")           &amp; " GP"&amp;TEXT($MM222*100,"000p")
&amp; " (F"&amp;3+COUNTIF($CV222:$CY222,TRUE)&amp;3&amp;"N"&amp;$DM222&amp;$DN222&amp;")"</f>
        <v>00015 DSP_ashley_lw GSM Day204 MWM    Prime SR12 WP100p MP075p GP100p (F33N11)</v>
      </c>
      <c r="AM222" s="9" t="str">
        <f ca="1">IF(COUNTIF(AL$5:AL222,AL222)=1,"-","Dup")</f>
        <v>-</v>
      </c>
      <c r="AN222" s="9"/>
      <c r="AO222" s="12" t="b">
        <v>0</v>
      </c>
      <c r="AP222" s="12" t="b">
        <v>0</v>
      </c>
      <c r="AQ222" s="12" t="b">
        <v>1</v>
      </c>
      <c r="AR222" s="12" t="b">
        <v>1</v>
      </c>
      <c r="AS222" s="12" t="b">
        <v>0</v>
      </c>
      <c r="AT222" s="12" t="b">
        <v>1</v>
      </c>
      <c r="AU222" s="12" t="b">
        <v>1</v>
      </c>
      <c r="AV222" s="12" t="b">
        <v>1</v>
      </c>
      <c r="AW222" s="9"/>
      <c r="AX222" s="5" t="b">
        <f t="shared" ca="1" si="1678"/>
        <v>0</v>
      </c>
      <c r="AY222" s="5" t="str">
        <f t="shared" ca="1" si="1678"/>
        <v>-</v>
      </c>
      <c r="AZ222" s="5" t="b">
        <f t="shared" ca="1" si="1678"/>
        <v>0</v>
      </c>
      <c r="BA222" s="5" t="b">
        <f t="shared" ca="1" si="1678"/>
        <v>1</v>
      </c>
      <c r="BB222" s="5" t="b">
        <f t="shared" ca="1" si="1678"/>
        <v>1</v>
      </c>
      <c r="BC222" s="144">
        <f t="shared" ca="1" si="1678"/>
        <v>0</v>
      </c>
      <c r="BD222" s="19" t="b">
        <f t="shared" ca="1" si="1679"/>
        <v>1</v>
      </c>
      <c r="BE222" s="9"/>
      <c r="BF222" s="5" t="str">
        <f t="shared" ca="1" si="1680"/>
        <v>-</v>
      </c>
      <c r="BG222" s="19" t="str">
        <f t="shared" ca="1" si="1681"/>
        <v>-</v>
      </c>
      <c r="BH222" s="19" t="str">
        <f t="shared" ca="1" si="1681"/>
        <v>-</v>
      </c>
      <c r="BI222" s="19" t="str">
        <f t="shared" ca="1" si="1681"/>
        <v>-</v>
      </c>
      <c r="BJ222" s="5" t="str">
        <f t="shared" ca="1" si="1682"/>
        <v>-</v>
      </c>
      <c r="BK222" s="19" t="str">
        <f t="shared" ca="1" si="1683"/>
        <v>-</v>
      </c>
      <c r="BL222" s="5" t="str">
        <f t="shared" ca="1" si="1684"/>
        <v>-</v>
      </c>
      <c r="BM222" s="19" t="str">
        <f t="shared" ca="1" si="1685"/>
        <v>-</v>
      </c>
      <c r="BN222" s="19" t="str">
        <f t="shared" ca="1" si="1685"/>
        <v>-</v>
      </c>
      <c r="BO222" s="19" t="str">
        <f t="shared" ca="1" si="1685"/>
        <v>-</v>
      </c>
      <c r="BP222" s="5" t="str">
        <f t="shared" ca="1" si="1686"/>
        <v>-</v>
      </c>
      <c r="BQ222" s="9"/>
      <c r="BR222" s="5" t="b">
        <f t="shared" ca="1" si="1687"/>
        <v>0</v>
      </c>
      <c r="BS222" s="5" t="str">
        <f t="shared" ca="1" si="1688"/>
        <v>-</v>
      </c>
      <c r="BT222" s="5" t="str">
        <f t="shared" ca="1" si="1689"/>
        <v>-</v>
      </c>
      <c r="BU222" s="5" t="str">
        <f t="shared" ca="1" si="1689"/>
        <v>-</v>
      </c>
      <c r="BV222" s="5" t="str">
        <f t="shared" ca="1" si="1689"/>
        <v>-</v>
      </c>
      <c r="BW222" s="5" t="str">
        <f t="shared" ca="1" si="1689"/>
        <v>-</v>
      </c>
      <c r="BX222" s="5" t="str">
        <f t="shared" ca="1" si="1689"/>
        <v>-</v>
      </c>
      <c r="BY222" s="5" t="str">
        <f t="shared" ca="1" si="1689"/>
        <v>-</v>
      </c>
      <c r="BZ222" s="5" t="str">
        <f t="shared" ca="1" si="1689"/>
        <v>-</v>
      </c>
      <c r="CA222" s="5" t="str">
        <f t="shared" ca="1" si="1689"/>
        <v>-</v>
      </c>
      <c r="CB222" s="9"/>
      <c r="CC222" s="237" t="b">
        <f t="shared" ca="1" si="1735"/>
        <v>1</v>
      </c>
      <c r="CD222" s="237" t="b">
        <f t="shared" ca="1" si="1735"/>
        <v>1</v>
      </c>
      <c r="CE222" s="237" t="b">
        <f t="shared" ca="1" si="1735"/>
        <v>1</v>
      </c>
      <c r="CF222" s="12">
        <v>203</v>
      </c>
      <c r="CG222" s="144" t="b">
        <f t="shared" ca="1" si="1763"/>
        <v>0</v>
      </c>
      <c r="CH222" s="12" t="s">
        <v>34</v>
      </c>
      <c r="CI222" s="19" t="str">
        <f t="shared" ca="1" si="1690"/>
        <v>-</v>
      </c>
      <c r="CJ222" s="19" t="str">
        <f t="shared" ca="1" si="1690"/>
        <v>-</v>
      </c>
      <c r="CK222" s="19" t="str">
        <f t="shared" ca="1" si="1690"/>
        <v>-</v>
      </c>
      <c r="CL222" s="19">
        <f t="shared" ca="1" si="1690"/>
        <v>1</v>
      </c>
      <c r="CM222" s="19">
        <f t="shared" ca="1" si="1690"/>
        <v>1</v>
      </c>
      <c r="CN222" s="9"/>
      <c r="CO222" s="444">
        <f t="shared" ca="1" si="1691"/>
        <v>652</v>
      </c>
      <c r="CP222" s="444">
        <f t="shared" ca="1" si="1691"/>
        <v>686</v>
      </c>
      <c r="CQ222" s="444">
        <f t="shared" ca="1" si="1691"/>
        <v>721</v>
      </c>
      <c r="CR222" s="152">
        <f t="shared" ca="1" si="1692"/>
        <v>378</v>
      </c>
      <c r="CS222" s="152">
        <f t="shared" ca="1" si="1692"/>
        <v>413</v>
      </c>
      <c r="CT222" s="152">
        <f t="shared" ca="1" si="1692"/>
        <v>448</v>
      </c>
      <c r="CU222" s="19" t="str">
        <f t="shared" ca="1" si="1759"/>
        <v>-</v>
      </c>
      <c r="CV222" s="19" t="str">
        <f t="shared" ca="1" si="1759"/>
        <v>-</v>
      </c>
      <c r="CW222" s="19" t="str">
        <f t="shared" ca="1" si="1759"/>
        <v>-</v>
      </c>
      <c r="CX222" s="19" t="str">
        <f t="shared" ca="1" si="1759"/>
        <v>-</v>
      </c>
      <c r="CY222" s="19" t="str">
        <f t="shared" ca="1" si="1759"/>
        <v>-</v>
      </c>
      <c r="CZ222" s="19" t="b">
        <f t="shared" ca="1" si="1759"/>
        <v>1</v>
      </c>
      <c r="DA222" s="19">
        <f t="shared" ca="1" si="1759"/>
        <v>0</v>
      </c>
      <c r="DB222" s="19">
        <f t="shared" ca="1" si="1759"/>
        <v>0</v>
      </c>
      <c r="DC222" s="19">
        <f t="shared" ca="1" si="1759"/>
        <v>0</v>
      </c>
      <c r="DD222" s="19">
        <f t="shared" ca="1" si="1759"/>
        <v>0</v>
      </c>
      <c r="DE222" s="19">
        <f t="shared" ca="1" si="1759"/>
        <v>0</v>
      </c>
      <c r="DF222" s="19">
        <f t="shared" ca="1" si="1759"/>
        <v>0</v>
      </c>
      <c r="DG222" s="19">
        <f t="shared" ca="1" si="1759"/>
        <v>0</v>
      </c>
      <c r="DH222" s="19">
        <f t="shared" ca="1" si="1759"/>
        <v>0</v>
      </c>
      <c r="DI222" s="19">
        <f t="shared" ca="1" si="1759"/>
        <v>0</v>
      </c>
      <c r="DJ222" s="19">
        <f t="shared" ca="1" si="1759"/>
        <v>0</v>
      </c>
      <c r="DK222" s="19">
        <f t="shared" ca="1" si="1745"/>
        <v>0</v>
      </c>
      <c r="DL222" s="19">
        <f t="shared" ca="1" si="1745"/>
        <v>0</v>
      </c>
      <c r="DM222" s="19">
        <f t="shared" ca="1" si="1745"/>
        <v>1</v>
      </c>
      <c r="DN222" s="19">
        <f t="shared" ca="1" si="1745"/>
        <v>1</v>
      </c>
      <c r="DO222" s="19">
        <f t="shared" ca="1" si="1745"/>
        <v>0</v>
      </c>
      <c r="DP222" s="19" t="str">
        <f t="shared" ca="1" si="1745"/>
        <v>-</v>
      </c>
      <c r="DQ222" s="19" t="str">
        <f t="shared" ca="1" si="1745"/>
        <v>-</v>
      </c>
      <c r="DR222" s="19" t="str">
        <f t="shared" ca="1" si="1745"/>
        <v>-</v>
      </c>
      <c r="DS222" s="19" t="str">
        <f t="shared" ca="1" si="1745"/>
        <v>-</v>
      </c>
      <c r="DT222" s="19" t="str">
        <f t="shared" ca="1" si="1745"/>
        <v>-</v>
      </c>
      <c r="DU222" s="19">
        <f t="shared" ca="1" si="1745"/>
        <v>0</v>
      </c>
      <c r="DV222" s="19" t="str">
        <f t="shared" ca="1" si="1745"/>
        <v>-</v>
      </c>
      <c r="DW222" s="19" t="str">
        <f t="shared" ca="1" si="1745"/>
        <v>-</v>
      </c>
      <c r="DX222" s="19" t="str">
        <f t="shared" ca="1" si="1745"/>
        <v>-</v>
      </c>
      <c r="DY222" s="19" t="str">
        <f t="shared" ca="1" si="1745"/>
        <v>-</v>
      </c>
      <c r="DZ222" s="19" t="str">
        <f t="shared" ca="1" si="1745"/>
        <v>-</v>
      </c>
      <c r="EA222" s="19" t="str">
        <f t="shared" ca="1" si="1745"/>
        <v>-</v>
      </c>
      <c r="EB222" s="19" t="str">
        <f t="shared" ca="1" si="1745"/>
        <v>-</v>
      </c>
      <c r="EC222" s="19" t="str">
        <f t="shared" ca="1" si="1745"/>
        <v>-</v>
      </c>
      <c r="ED222" s="19">
        <f t="shared" ca="1" si="1745"/>
        <v>0</v>
      </c>
      <c r="EE222" s="444">
        <f t="shared" ca="1" si="1695"/>
        <v>0</v>
      </c>
      <c r="EF222" s="444">
        <f t="shared" ca="1" si="1695"/>
        <v>0</v>
      </c>
      <c r="EG222" s="124">
        <f t="shared" ca="1" si="1754"/>
        <v>0</v>
      </c>
      <c r="EH222" s="124">
        <f t="shared" ca="1" si="1754"/>
        <v>0</v>
      </c>
      <c r="EI222" s="124">
        <f t="shared" ca="1" si="1754"/>
        <v>0</v>
      </c>
      <c r="EJ222" s="124">
        <f t="shared" ca="1" si="1754"/>
        <v>0</v>
      </c>
      <c r="EK222" s="124">
        <f t="shared" ca="1" si="1754"/>
        <v>0</v>
      </c>
      <c r="EL222" s="124">
        <f t="shared" ca="1" si="1754"/>
        <v>0</v>
      </c>
      <c r="EM222" s="124">
        <f t="shared" ca="1" si="1754"/>
        <v>0</v>
      </c>
      <c r="EN222" s="124">
        <f t="shared" ca="1" si="1754"/>
        <v>0</v>
      </c>
      <c r="EO222" s="124">
        <f t="shared" ca="1" si="1754"/>
        <v>0</v>
      </c>
      <c r="EP222" s="124">
        <f t="shared" ca="1" si="1754"/>
        <v>0</v>
      </c>
      <c r="EQ222" s="124">
        <f t="shared" ca="1" si="1754"/>
        <v>0</v>
      </c>
      <c r="ER222" s="124">
        <f t="shared" ca="1" si="1754"/>
        <v>0</v>
      </c>
      <c r="ES222" s="124">
        <f t="shared" ca="1" si="1754"/>
        <v>0</v>
      </c>
      <c r="ET222" s="124">
        <f t="shared" ca="1" si="1754"/>
        <v>0</v>
      </c>
      <c r="EU222" s="124">
        <f t="shared" ca="1" si="1754"/>
        <v>0</v>
      </c>
      <c r="EV222" s="124">
        <f t="shared" ca="1" si="1754"/>
        <v>0</v>
      </c>
      <c r="EW222" s="124">
        <f t="shared" ca="1" si="1697"/>
        <v>0</v>
      </c>
      <c r="EX222" s="124">
        <f t="shared" ca="1" si="1697"/>
        <v>0</v>
      </c>
      <c r="EY222" s="554">
        <f t="shared" ca="1" si="1755"/>
        <v>0</v>
      </c>
      <c r="EZ222" s="554">
        <f t="shared" ca="1" si="1755"/>
        <v>0</v>
      </c>
      <c r="FA222" s="554">
        <f t="shared" ca="1" si="1755"/>
        <v>0</v>
      </c>
      <c r="FB222" s="125">
        <f t="shared" ca="1" si="1755"/>
        <v>0</v>
      </c>
      <c r="FC222" s="125">
        <f t="shared" ca="1" si="1755"/>
        <v>0</v>
      </c>
      <c r="FD222" s="125">
        <f t="shared" ca="1" si="1755"/>
        <v>0</v>
      </c>
      <c r="FE222" s="125">
        <f t="shared" ca="1" si="1755"/>
        <v>0</v>
      </c>
      <c r="FF222" s="125">
        <f t="shared" ca="1" si="1755"/>
        <v>0</v>
      </c>
      <c r="FG222" s="125">
        <f t="shared" ca="1" si="1755"/>
        <v>0</v>
      </c>
      <c r="FH222" s="125">
        <f t="shared" ca="1" si="1755"/>
        <v>0</v>
      </c>
      <c r="FI222" s="125">
        <f t="shared" ca="1" si="1755"/>
        <v>0</v>
      </c>
      <c r="FJ222" s="125">
        <f t="shared" ca="1" si="1755"/>
        <v>0</v>
      </c>
      <c r="FK222" s="125">
        <f t="shared" ca="1" si="1755"/>
        <v>0</v>
      </c>
      <c r="FL222" s="125">
        <f t="shared" ca="1" si="1755"/>
        <v>0</v>
      </c>
      <c r="FM222" s="125">
        <f t="shared" ca="1" si="1755"/>
        <v>0</v>
      </c>
      <c r="FN222" s="125">
        <f t="shared" ca="1" si="1755"/>
        <v>0</v>
      </c>
      <c r="FO222" s="124">
        <f t="shared" ca="1" si="1756"/>
        <v>0</v>
      </c>
      <c r="FP222" s="124">
        <f t="shared" ca="1" si="1756"/>
        <v>0</v>
      </c>
      <c r="FQ222" s="124">
        <f t="shared" ca="1" si="1756"/>
        <v>0</v>
      </c>
      <c r="FR222" s="124">
        <f t="shared" ca="1" si="1756"/>
        <v>0</v>
      </c>
      <c r="FS222" s="124">
        <f t="shared" ca="1" si="1756"/>
        <v>0</v>
      </c>
      <c r="FT222" s="124">
        <f t="shared" ca="1" si="1756"/>
        <v>0</v>
      </c>
      <c r="FU222" s="124">
        <f t="shared" ca="1" si="1756"/>
        <v>0</v>
      </c>
      <c r="FV222" s="124">
        <f t="shared" ca="1" si="1756"/>
        <v>0</v>
      </c>
      <c r="FW222" s="124">
        <f t="shared" ca="1" si="1756"/>
        <v>0</v>
      </c>
      <c r="FX222" s="124">
        <f t="shared" ca="1" si="1756"/>
        <v>0</v>
      </c>
      <c r="FY222" s="124">
        <f t="shared" ca="1" si="1756"/>
        <v>0</v>
      </c>
      <c r="FZ222" s="124">
        <f t="shared" ca="1" si="1756"/>
        <v>0</v>
      </c>
      <c r="GA222" s="124">
        <f t="shared" ca="1" si="1756"/>
        <v>0</v>
      </c>
      <c r="GB222" s="124">
        <f t="shared" ca="1" si="1756"/>
        <v>0</v>
      </c>
      <c r="GC222" s="124">
        <f t="shared" ca="1" si="1756"/>
        <v>0</v>
      </c>
      <c r="GD222" s="124">
        <f t="shared" ca="1" si="1756"/>
        <v>0</v>
      </c>
      <c r="GE222" s="124">
        <f t="shared" ca="1" si="1700"/>
        <v>0</v>
      </c>
      <c r="GF222" s="124">
        <f t="shared" ca="1" si="1700"/>
        <v>0</v>
      </c>
      <c r="GG222" s="554">
        <f t="shared" ca="1" si="1701"/>
        <v>0</v>
      </c>
      <c r="GH222" s="554">
        <f t="shared" ca="1" si="1701"/>
        <v>0</v>
      </c>
      <c r="GI222" s="554">
        <f t="shared" ca="1" si="1701"/>
        <v>0</v>
      </c>
      <c r="GJ222" s="125">
        <f t="shared" ca="1" si="1764"/>
        <v>0</v>
      </c>
      <c r="GK222" s="125">
        <f t="shared" ca="1" si="1764"/>
        <v>0</v>
      </c>
      <c r="GL222" s="125">
        <f t="shared" ca="1" si="1764"/>
        <v>0</v>
      </c>
      <c r="GM222" s="125">
        <f t="shared" ca="1" si="1764"/>
        <v>0</v>
      </c>
      <c r="GN222" s="125">
        <f t="shared" ca="1" si="1764"/>
        <v>0</v>
      </c>
      <c r="GO222" s="125">
        <f t="shared" ca="1" si="1764"/>
        <v>0</v>
      </c>
      <c r="GP222" s="125">
        <f t="shared" ca="1" si="1764"/>
        <v>0</v>
      </c>
      <c r="GQ222" s="125">
        <f t="shared" ca="1" si="1764"/>
        <v>0</v>
      </c>
      <c r="GR222" s="125">
        <f t="shared" ca="1" si="1764"/>
        <v>0</v>
      </c>
      <c r="GS222" s="125">
        <f t="shared" ca="1" si="1764"/>
        <v>0</v>
      </c>
      <c r="GT222" s="125">
        <f t="shared" ca="1" si="1764"/>
        <v>0</v>
      </c>
      <c r="GU222" s="125">
        <f t="shared" ca="1" si="1764"/>
        <v>0</v>
      </c>
      <c r="GV222" s="125">
        <f t="shared" ca="1" si="1764"/>
        <v>0</v>
      </c>
      <c r="GW222" s="124">
        <f t="shared" ca="1" si="1757"/>
        <v>0</v>
      </c>
      <c r="GX222" s="124">
        <f t="shared" ca="1" si="1757"/>
        <v>0</v>
      </c>
      <c r="GY222" s="124">
        <f t="shared" ca="1" si="1757"/>
        <v>0</v>
      </c>
      <c r="GZ222" s="124">
        <f t="shared" ca="1" si="1757"/>
        <v>0</v>
      </c>
      <c r="HA222" s="124">
        <f t="shared" ca="1" si="1757"/>
        <v>0</v>
      </c>
      <c r="HB222" s="124">
        <f t="shared" ca="1" si="1757"/>
        <v>0</v>
      </c>
      <c r="HC222" s="124">
        <f t="shared" ca="1" si="1757"/>
        <v>0</v>
      </c>
      <c r="HD222" s="124">
        <f t="shared" ca="1" si="1757"/>
        <v>0</v>
      </c>
      <c r="HE222" s="124">
        <f t="shared" ca="1" si="1757"/>
        <v>0</v>
      </c>
      <c r="HF222" s="124">
        <f t="shared" ca="1" si="1757"/>
        <v>0</v>
      </c>
      <c r="HG222" s="124">
        <f t="shared" ca="1" si="1757"/>
        <v>0</v>
      </c>
      <c r="HH222" s="124">
        <f t="shared" ca="1" si="1757"/>
        <v>0</v>
      </c>
      <c r="HI222" s="124">
        <f t="shared" ca="1" si="1757"/>
        <v>0</v>
      </c>
      <c r="HJ222" s="124">
        <f t="shared" ca="1" si="1757"/>
        <v>0</v>
      </c>
      <c r="HK222" s="124">
        <f t="shared" ca="1" si="1757"/>
        <v>0</v>
      </c>
      <c r="HL222" s="124">
        <f t="shared" ca="1" si="1757"/>
        <v>0</v>
      </c>
      <c r="HM222" s="124">
        <f t="shared" ca="1" si="1704"/>
        <v>0</v>
      </c>
      <c r="HN222" s="124">
        <f t="shared" ca="1" si="1704"/>
        <v>0</v>
      </c>
      <c r="HO222" s="554">
        <f t="shared" ca="1" si="1705"/>
        <v>0</v>
      </c>
      <c r="HP222" s="554">
        <f t="shared" ca="1" si="1705"/>
        <v>0</v>
      </c>
      <c r="HQ222" s="554">
        <f t="shared" ca="1" si="1705"/>
        <v>0</v>
      </c>
      <c r="HR222" s="125">
        <f t="shared" ca="1" si="1765"/>
        <v>0</v>
      </c>
      <c r="HS222" s="125">
        <f t="shared" ca="1" si="1765"/>
        <v>0</v>
      </c>
      <c r="HT222" s="125">
        <f t="shared" ca="1" si="1765"/>
        <v>0</v>
      </c>
      <c r="HU222" s="125">
        <f t="shared" ca="1" si="1765"/>
        <v>0</v>
      </c>
      <c r="HV222" s="125">
        <f t="shared" ca="1" si="1765"/>
        <v>0</v>
      </c>
      <c r="HW222" s="125">
        <f t="shared" ca="1" si="1765"/>
        <v>0</v>
      </c>
      <c r="HX222" s="125">
        <f t="shared" ca="1" si="1765"/>
        <v>0</v>
      </c>
      <c r="HY222" s="125">
        <f t="shared" ca="1" si="1765"/>
        <v>0</v>
      </c>
      <c r="HZ222" s="125">
        <f t="shared" ca="1" si="1765"/>
        <v>0</v>
      </c>
      <c r="IA222" s="125">
        <f t="shared" ca="1" si="1765"/>
        <v>0</v>
      </c>
      <c r="IB222" s="125">
        <f t="shared" ca="1" si="1765"/>
        <v>0</v>
      </c>
      <c r="IC222" s="125">
        <f t="shared" ca="1" si="1765"/>
        <v>0</v>
      </c>
      <c r="ID222" s="125">
        <f t="shared" ca="1" si="1765"/>
        <v>0</v>
      </c>
      <c r="IE222" s="5">
        <f t="shared" ca="1" si="1707"/>
        <v>67</v>
      </c>
      <c r="IF222" s="9"/>
      <c r="IG222" s="5">
        <f t="shared" ca="1" si="1708"/>
        <v>1</v>
      </c>
      <c r="IH222" s="5" t="b">
        <f t="shared" ca="1" si="1708"/>
        <v>0</v>
      </c>
      <c r="II222" s="19">
        <f t="shared" ca="1" si="1709"/>
        <v>0</v>
      </c>
      <c r="IJ222" s="5">
        <f t="shared" ca="1" si="1708"/>
        <v>55</v>
      </c>
      <c r="IK222" s="5" cm="1">
        <f t="array" ref="IK222">INDEX(i.pi_yatf,$X222+1,IK$7)</f>
        <v>1</v>
      </c>
      <c r="IL222" s="19">
        <f t="shared" ca="1" si="1741"/>
        <v>0</v>
      </c>
      <c r="IM222" s="19">
        <f t="shared" ca="1" si="1741"/>
        <v>0</v>
      </c>
      <c r="IN222" s="19">
        <f t="shared" ca="1" si="1741"/>
        <v>0</v>
      </c>
      <c r="IO222" s="19">
        <f t="shared" ca="1" si="1741"/>
        <v>0</v>
      </c>
      <c r="IP222" s="19">
        <f t="shared" ca="1" si="1741"/>
        <v>0</v>
      </c>
      <c r="IQ222" s="19">
        <f t="shared" ca="1" si="1741"/>
        <v>0</v>
      </c>
      <c r="IR222" s="19">
        <f t="shared" ca="1" si="1741"/>
        <v>0</v>
      </c>
      <c r="IS222" s="19">
        <f t="shared" ca="1" si="1741"/>
        <v>0</v>
      </c>
      <c r="IT222" s="19">
        <f t="shared" ca="1" si="1741"/>
        <v>0</v>
      </c>
      <c r="IU222" s="19">
        <f t="shared" ca="1" si="1741"/>
        <v>0</v>
      </c>
      <c r="IV222" s="19">
        <f t="shared" ca="1" si="1741"/>
        <v>0</v>
      </c>
      <c r="IW222" s="19">
        <f t="shared" ca="1" si="1741"/>
        <v>0</v>
      </c>
      <c r="IX222" s="19">
        <f t="shared" ca="1" si="1741"/>
        <v>0</v>
      </c>
      <c r="IY222" s="19">
        <f t="shared" ca="1" si="1741"/>
        <v>0</v>
      </c>
      <c r="IZ222" s="19">
        <f t="shared" ca="1" si="1741"/>
        <v>0</v>
      </c>
      <c r="JA222" s="19">
        <f t="shared" ref="JA222:JN222" ca="1" si="1766">OFFSET(JA$5,$B222,0)</f>
        <v>0</v>
      </c>
      <c r="JB222" s="19">
        <f t="shared" ca="1" si="1766"/>
        <v>0</v>
      </c>
      <c r="JC222" s="19">
        <f t="shared" ca="1" si="1766"/>
        <v>0</v>
      </c>
      <c r="JD222" s="19">
        <f t="shared" ca="1" si="1766"/>
        <v>0</v>
      </c>
      <c r="JE222" s="19">
        <f t="shared" ca="1" si="1766"/>
        <v>0</v>
      </c>
      <c r="JF222" s="19">
        <f t="shared" ca="1" si="1766"/>
        <v>0</v>
      </c>
      <c r="JG222" s="5">
        <f t="shared" ca="1" si="1711"/>
        <v>1.2500000000000001E-2</v>
      </c>
      <c r="JH222" s="567">
        <f t="shared" ca="1" si="1711"/>
        <v>0</v>
      </c>
      <c r="JI222" s="5">
        <f t="shared" ca="1" si="1711"/>
        <v>6.25E-2</v>
      </c>
      <c r="JJ222" s="5">
        <f t="shared" ca="1" si="1711"/>
        <v>6.25E-2</v>
      </c>
      <c r="JK222" s="5">
        <f t="shared" ca="1" si="1711"/>
        <v>6.25E-2</v>
      </c>
      <c r="JL222" s="19">
        <f t="shared" ca="1" si="1766"/>
        <v>1</v>
      </c>
      <c r="JM222" s="19">
        <f t="shared" ca="1" si="1766"/>
        <v>0</v>
      </c>
      <c r="JN222" s="19">
        <f t="shared" ca="1" si="1766"/>
        <v>1</v>
      </c>
      <c r="JO222" s="9"/>
      <c r="JP222" s="5" t="b">
        <f t="shared" ca="1" si="1712"/>
        <v>0</v>
      </c>
      <c r="JQ222" s="477" t="b">
        <v>1</v>
      </c>
      <c r="JR222" s="477">
        <v>12</v>
      </c>
      <c r="JS222" s="5" t="b">
        <f t="shared" ca="1" si="1713"/>
        <v>0</v>
      </c>
      <c r="JT222" s="5" t="b">
        <f t="shared" ca="1" si="1713"/>
        <v>0</v>
      </c>
      <c r="JU222" s="5" t="b">
        <f t="shared" ca="1" si="1713"/>
        <v>1</v>
      </c>
      <c r="JV222" s="144">
        <f t="shared" ca="1" si="1714"/>
        <v>1</v>
      </c>
      <c r="JW222" s="144">
        <f t="shared" ca="1" si="1714"/>
        <v>1</v>
      </c>
      <c r="JX222" s="5" t="b">
        <f t="shared" ca="1" si="1715"/>
        <v>0</v>
      </c>
      <c r="JY222" s="5" t="b">
        <f t="shared" ca="1" si="1715"/>
        <v>1</v>
      </c>
      <c r="JZ222" s="5" t="b">
        <f t="shared" ca="1" si="1715"/>
        <v>1</v>
      </c>
      <c r="KA222" s="5" t="b">
        <f t="shared" ca="1" si="1715"/>
        <v>0</v>
      </c>
      <c r="KB222" s="5">
        <f t="shared" ca="1" si="1716"/>
        <v>1</v>
      </c>
      <c r="KC222" s="5">
        <f t="shared" ca="1" si="1716"/>
        <v>0</v>
      </c>
      <c r="KD222" s="5" t="b">
        <f t="shared" ca="1" si="1717"/>
        <v>0</v>
      </c>
      <c r="KE222" s="5" t="str" cm="1">
        <f t="array" aca="1" ref="KE222" ca="1">IF(OR(KF222:KM222&lt;&gt;"-"),TRUE,"-")</f>
        <v>-</v>
      </c>
      <c r="KF222" s="19" t="str">
        <f t="shared" ca="1" si="1718"/>
        <v>-</v>
      </c>
      <c r="KG222" s="19" t="str">
        <f t="shared" ca="1" si="1718"/>
        <v>-</v>
      </c>
      <c r="KH222" s="19" t="str">
        <f t="shared" ca="1" si="1718"/>
        <v>-</v>
      </c>
      <c r="KI222" s="19" t="str">
        <f t="shared" ca="1" si="1718"/>
        <v>-</v>
      </c>
      <c r="KJ222" s="19" t="str">
        <f t="shared" ca="1" si="1718"/>
        <v>-</v>
      </c>
      <c r="KK222" s="19" t="str">
        <f t="shared" ca="1" si="1718"/>
        <v>-</v>
      </c>
      <c r="KL222" s="19" t="str">
        <f t="shared" ca="1" si="1718"/>
        <v>-</v>
      </c>
      <c r="KM222" s="19" t="str">
        <f t="shared" ca="1" si="1718"/>
        <v>-</v>
      </c>
      <c r="KN222" s="5" t="b">
        <f t="array" aca="1" ref="KN222" ca="1">IF(OR(KO222:KU222&lt;&gt;"-"),TRUE,"-")</f>
        <v>1</v>
      </c>
      <c r="KO222" s="19">
        <f t="shared" ca="1" si="1719"/>
        <v>0</v>
      </c>
      <c r="KP222" s="19" t="str">
        <f t="shared" ca="1" si="1719"/>
        <v>-</v>
      </c>
      <c r="KQ222" s="19">
        <f t="shared" ca="1" si="1719"/>
        <v>999999</v>
      </c>
      <c r="KR222" s="19">
        <f t="shared" ca="1" si="1719"/>
        <v>999999</v>
      </c>
      <c r="KS222" s="19">
        <f t="shared" ca="1" si="1719"/>
        <v>999999</v>
      </c>
      <c r="KT222" s="19">
        <f t="shared" ca="1" si="1719"/>
        <v>999999</v>
      </c>
      <c r="KU222" s="19">
        <f t="shared" ca="1" si="1719"/>
        <v>999999</v>
      </c>
      <c r="KV222" s="19" t="str">
        <f t="shared" ca="1" si="1719"/>
        <v>-</v>
      </c>
      <c r="KW222" s="19" t="str">
        <f t="shared" ca="1" si="1719"/>
        <v>-</v>
      </c>
      <c r="KX222" s="19" t="str">
        <f t="shared" ca="1" si="1719"/>
        <v>-</v>
      </c>
      <c r="KY222" s="19" t="b">
        <f t="shared" ca="1" si="1720"/>
        <v>1</v>
      </c>
      <c r="KZ222" s="19">
        <f t="shared" ca="1" si="1720"/>
        <v>0</v>
      </c>
      <c r="LA222" s="5" t="str">
        <f t="shared" ca="1" si="1721"/>
        <v>-</v>
      </c>
      <c r="LB222" s="5" t="str">
        <f t="shared" ca="1" si="1721"/>
        <v>-</v>
      </c>
      <c r="LC222" s="5" t="str">
        <f t="shared" ca="1" si="1721"/>
        <v>-</v>
      </c>
      <c r="LD222" s="5" t="str">
        <f t="shared" ca="1" si="1721"/>
        <v>-</v>
      </c>
      <c r="LE222" s="19" t="str">
        <f t="shared" ca="1" si="1722"/>
        <v>-</v>
      </c>
      <c r="LF222" s="19" t="str">
        <f t="shared" ca="1" si="1722"/>
        <v>-</v>
      </c>
      <c r="LG222" s="19" t="str">
        <f t="shared" ca="1" si="1722"/>
        <v>-</v>
      </c>
      <c r="LH222" s="19" t="str">
        <f t="shared" ca="1" si="1722"/>
        <v>-</v>
      </c>
      <c r="LI222" s="19" t="str">
        <f t="shared" ca="1" si="1722"/>
        <v>-</v>
      </c>
      <c r="LJ222" s="19" t="str">
        <f t="shared" ca="1" si="1722"/>
        <v>-</v>
      </c>
      <c r="LK222" s="19" t="str">
        <f t="shared" ca="1" si="1722"/>
        <v>-</v>
      </c>
      <c r="LL222" s="5" t="str">
        <f t="shared" ca="1" si="1723"/>
        <v>-</v>
      </c>
      <c r="LM222" s="5">
        <f t="shared" ca="1" si="1723"/>
        <v>500</v>
      </c>
      <c r="LN222" s="5">
        <f t="shared" ca="1" si="1723"/>
        <v>500</v>
      </c>
      <c r="LO222" s="5" t="str">
        <f t="shared" ca="1" si="1723"/>
        <v>-</v>
      </c>
      <c r="LP222" s="5" t="str" cm="1">
        <f t="array" aca="1" ref="LP222" ca="1">INDEX(i.meatgrid,$Q222,LP$7)</f>
        <v>-</v>
      </c>
      <c r="LQ222" s="5" t="str" cm="1">
        <f t="array" aca="1" ref="LQ222" ca="1">INDEX(i.meatgrid,$Q222,LQ$7)</f>
        <v>-</v>
      </c>
      <c r="LR222" s="5" t="str">
        <f t="shared" ca="1" si="1723"/>
        <v>-</v>
      </c>
      <c r="LS222" s="5">
        <f t="shared" ca="1" si="1724"/>
        <v>1</v>
      </c>
      <c r="LT222" s="9"/>
      <c r="LU222" s="19">
        <f t="shared" ca="1" si="1722"/>
        <v>70</v>
      </c>
      <c r="LV222" s="19">
        <f t="shared" ca="1" si="1725"/>
        <v>50</v>
      </c>
      <c r="LW222" s="19">
        <f t="shared" ca="1" si="1725"/>
        <v>80</v>
      </c>
      <c r="LX222" s="19">
        <f t="shared" ca="1" si="1725"/>
        <v>50</v>
      </c>
      <c r="LY222" s="5" t="b" cm="1">
        <f t="array" aca="1" ref="LY222" ca="1">INDEX(i.meatgrid,$Q222,LY$7)</f>
        <v>0</v>
      </c>
      <c r="LZ222" s="5" t="b" cm="1">
        <f t="array" aca="1" ref="LZ222" ca="1">INDEX(i.meatgrid,$Q222,LZ$7)</f>
        <v>0</v>
      </c>
      <c r="MA222" s="5" cm="1">
        <f t="array" aca="1" ref="MA222" ca="1">INDEX(i.meatgrid,$Q222,MA$7)</f>
        <v>40</v>
      </c>
      <c r="MB222" s="5" t="str" cm="1">
        <f t="array" aca="1" ref="MB222" ca="1">INDEX(i.meatgrid,$Q222,MB$7)</f>
        <v>-</v>
      </c>
      <c r="MC222" s="5">
        <f t="shared" si="1726"/>
        <v>1</v>
      </c>
      <c r="MD222" s="5">
        <f t="shared" si="1727"/>
        <v>0.75</v>
      </c>
      <c r="ME222" s="5" cm="1">
        <f t="array" aca="1" ref="ME222" ca="1">INDEX(i.meatgrid,$Q222,ME$7)</f>
        <v>1</v>
      </c>
      <c r="MF222" s="5" cm="1">
        <f t="array" aca="1" ref="MF222" ca="1">INDEX(i.meatgrid,$Q222,MF$7)</f>
        <v>0</v>
      </c>
      <c r="MG222" s="5" cm="1">
        <f t="array" aca="1" ref="MG222" ca="1">INDEX(i.meatgrid,$Q222,MG$7)</f>
        <v>0</v>
      </c>
      <c r="MH222" s="5" cm="1">
        <f t="array" aca="1" ref="MH222" ca="1">INDEX(i.meatgrid,$Q222,MH$7)</f>
        <v>0</v>
      </c>
      <c r="MI222" s="5" cm="1">
        <f t="array" aca="1" ref="MI222" ca="1">INDEX(i.meatgrid,$Q222,MI$7)</f>
        <v>0</v>
      </c>
      <c r="MJ222" s="5" cm="1">
        <f t="array" aca="1" ref="MJ222" ca="1">INDEX(i.meatgrid,$Q222,MJ$7)</f>
        <v>1</v>
      </c>
      <c r="MK222" s="5" cm="1">
        <f t="array" aca="1" ref="MK222" ca="1">INDEX(i.meatgrid,$Q222,MK$7)</f>
        <v>1</v>
      </c>
      <c r="ML222" s="5" cm="1">
        <f t="array" aca="1" ref="ML222" ca="1">INDEX(i.meatgrid,$Q222,ML$7)</f>
        <v>1</v>
      </c>
      <c r="MM222" s="5">
        <f t="shared" si="1728"/>
        <v>1</v>
      </c>
      <c r="MN222" s="9"/>
      <c r="MO222" s="19" t="b">
        <f t="shared" ca="1" si="1758"/>
        <v>0</v>
      </c>
      <c r="MP222" s="19" t="b">
        <f t="shared" ca="1" si="1758"/>
        <v>0</v>
      </c>
      <c r="MQ222" s="19">
        <f t="shared" ca="1" si="1758"/>
        <v>1</v>
      </c>
      <c r="MR222" s="19">
        <f t="shared" ca="1" si="1758"/>
        <v>0.75</v>
      </c>
      <c r="MS222" s="19">
        <f t="shared" ca="1" si="1758"/>
        <v>0.75</v>
      </c>
      <c r="MT222" s="19">
        <f t="shared" ca="1" si="1758"/>
        <v>0.8</v>
      </c>
      <c r="MU222" s="19">
        <f t="shared" ca="1" si="1758"/>
        <v>0.82499999999999996</v>
      </c>
      <c r="MV222" s="19">
        <f t="shared" ca="1" si="1758"/>
        <v>0.875</v>
      </c>
      <c r="MW222" s="19">
        <f t="shared" ca="1" si="1758"/>
        <v>0.9</v>
      </c>
      <c r="MX222" s="19">
        <f t="shared" ca="1" si="1758"/>
        <v>1</v>
      </c>
      <c r="MY222" s="19">
        <f t="shared" ca="1" si="1758"/>
        <v>0.875</v>
      </c>
      <c r="MZ222" s="19" t="b">
        <f t="shared" ca="1" si="1758"/>
        <v>1</v>
      </c>
      <c r="NA222" s="19">
        <f t="shared" ca="1" si="1758"/>
        <v>74.989999999999995</v>
      </c>
      <c r="NB222" s="19" t="str">
        <f t="shared" ca="1" si="1758"/>
        <v>-</v>
      </c>
      <c r="NC222" s="19" t="str">
        <f t="shared" ca="1" si="1758"/>
        <v>-</v>
      </c>
      <c r="ND222" s="19" t="str">
        <f t="shared" ca="1" si="1758"/>
        <v>-</v>
      </c>
      <c r="NE222" s="19" t="str">
        <f t="shared" ca="1" si="1740"/>
        <v>-</v>
      </c>
      <c r="NF222" s="19" t="str">
        <f t="shared" ca="1" si="1740"/>
        <v>-</v>
      </c>
      <c r="NG222" s="19" t="str">
        <f t="shared" ca="1" si="1740"/>
        <v>-</v>
      </c>
      <c r="NH222" s="19" t="str">
        <f t="shared" ca="1" si="1740"/>
        <v>-</v>
      </c>
      <c r="NI222" s="19">
        <f t="shared" ca="1" si="1740"/>
        <v>36.99</v>
      </c>
      <c r="NJ222" s="19">
        <f t="shared" ca="1" si="1740"/>
        <v>36.99</v>
      </c>
      <c r="NK222" s="19" t="str">
        <f t="shared" ca="1" si="1740"/>
        <v>-</v>
      </c>
      <c r="NL222" s="19" t="str">
        <f t="shared" ca="1" si="1740"/>
        <v>-</v>
      </c>
      <c r="NM222" s="19" t="str">
        <f t="shared" ca="1" si="1740"/>
        <v>-</v>
      </c>
      <c r="NN222" s="19" t="str">
        <f t="shared" ca="1" si="1740"/>
        <v>-</v>
      </c>
      <c r="NO222" s="19" t="str">
        <f t="shared" ca="1" si="1740"/>
        <v>-</v>
      </c>
      <c r="NP222" s="19">
        <f t="shared" ca="1" si="1740"/>
        <v>49.99</v>
      </c>
      <c r="NQ222" s="19">
        <f t="shared" ca="1" si="1740"/>
        <v>49.99</v>
      </c>
      <c r="NR222" s="19">
        <f t="shared" ca="1" si="1740"/>
        <v>49.99</v>
      </c>
      <c r="NS222" s="19">
        <f t="shared" ca="1" si="1740"/>
        <v>49.99</v>
      </c>
      <c r="NT222" s="19">
        <f t="shared" ca="1" si="1740"/>
        <v>49.99</v>
      </c>
      <c r="NU222" s="19">
        <f t="shared" ca="1" si="1737"/>
        <v>49.99</v>
      </c>
      <c r="NV222" s="19">
        <f t="shared" ca="1" si="1737"/>
        <v>49.99</v>
      </c>
      <c r="NW222" s="19">
        <f t="shared" ca="1" si="1737"/>
        <v>49.99</v>
      </c>
      <c r="NX222" s="19">
        <f t="shared" ca="1" si="1738"/>
        <v>412.99</v>
      </c>
      <c r="NY222" s="19">
        <f t="shared" ca="1" si="1738"/>
        <v>412.99</v>
      </c>
      <c r="NZ222" s="19" t="str">
        <f t="shared" ca="1" si="1738"/>
        <v>-</v>
      </c>
      <c r="OA222" s="19" t="str">
        <f t="shared" ca="1" si="1738"/>
        <v>-</v>
      </c>
      <c r="OB222" s="19" t="str">
        <f t="shared" ca="1" si="1738"/>
        <v>-</v>
      </c>
      <c r="OC222" s="19" t="str">
        <f t="shared" ca="1" si="1738"/>
        <v>-</v>
      </c>
      <c r="OD222" s="19" t="str">
        <f t="shared" ca="1" si="1738"/>
        <v>-</v>
      </c>
      <c r="OE222" s="19">
        <f t="shared" ca="1" si="1738"/>
        <v>6.8900000000000006</v>
      </c>
      <c r="OF222" s="19">
        <f t="shared" ca="1" si="1738"/>
        <v>6.8900000000000006</v>
      </c>
      <c r="OG222" s="19">
        <f t="shared" ca="1" si="1738"/>
        <v>6.8900000000000006</v>
      </c>
      <c r="OH222" s="19">
        <f t="shared" ca="1" si="1738"/>
        <v>6.8900000000000006</v>
      </c>
      <c r="OI222" s="19">
        <f t="shared" ca="1" si="1738"/>
        <v>6.8900000000000006</v>
      </c>
      <c r="OJ222" s="19">
        <f t="shared" ca="1" si="1738"/>
        <v>6.8900000000000006</v>
      </c>
      <c r="OK222" s="19">
        <f t="shared" ca="1" si="1738"/>
        <v>6.8900000000000006</v>
      </c>
      <c r="OL222" s="19">
        <f t="shared" ca="1" si="1738"/>
        <v>6.8900000000000006</v>
      </c>
      <c r="OM222" s="19">
        <f t="shared" ref="OM222" ca="1" si="1767">OFFSET(OM$5,$B222,0)</f>
        <v>346.99</v>
      </c>
      <c r="ON222" s="19">
        <f t="shared" ca="1" si="1739"/>
        <v>346.99</v>
      </c>
      <c r="OO222" s="19" t="str">
        <f t="shared" ca="1" si="1739"/>
        <v>-</v>
      </c>
      <c r="OP222" s="19" t="str">
        <f t="shared" ca="1" si="1739"/>
        <v>-</v>
      </c>
      <c r="OQ222" s="19" t="str">
        <f t="shared" ca="1" si="1739"/>
        <v>-</v>
      </c>
      <c r="OR222" s="19" t="str">
        <f t="shared" ca="1" si="1739"/>
        <v>-</v>
      </c>
      <c r="OS222" s="19" t="str">
        <f t="shared" ca="1" si="1739"/>
        <v>-</v>
      </c>
      <c r="OT222" s="19">
        <f t="shared" ca="1" si="1739"/>
        <v>0</v>
      </c>
      <c r="OU222" s="24">
        <v>0</v>
      </c>
    </row>
    <row r="223" spans="1:411" outlineLevel="1">
      <c r="A223" s="21">
        <f t="shared" si="158"/>
        <v>218</v>
      </c>
      <c r="B223" s="21">
        <f t="shared" si="1731"/>
        <v>19</v>
      </c>
      <c r="C223">
        <v>112</v>
      </c>
      <c r="D223" s="144" t="str">
        <f t="shared" ca="1" si="1675"/>
        <v>GSM</v>
      </c>
      <c r="E223" t="b">
        <v>0</v>
      </c>
      <c r="F223" t="b">
        <v>0</v>
      </c>
      <c r="G223" t="b">
        <f t="shared" si="1762"/>
        <v>0</v>
      </c>
      <c r="H223" s="237">
        <f t="shared" ca="1" si="1733"/>
        <v>2</v>
      </c>
      <c r="I223" s="237">
        <f t="shared" ca="1" si="1733"/>
        <v>1</v>
      </c>
      <c r="J223" s="237" t="str">
        <f t="shared" ca="1" si="1733"/>
        <v/>
      </c>
      <c r="K223" s="237">
        <f t="shared" ca="1" si="1733"/>
        <v>2</v>
      </c>
      <c r="L223" s="237">
        <f t="shared" ca="1" si="1733"/>
        <v>2</v>
      </c>
      <c r="M223" s="237">
        <f t="shared" ca="1" si="1733"/>
        <v>2</v>
      </c>
      <c r="N223" s="237">
        <f t="shared" ca="1" si="1733"/>
        <v>3</v>
      </c>
      <c r="O223" s="237">
        <f t="shared" ca="1" si="1734"/>
        <v>1</v>
      </c>
      <c r="P223" s="237">
        <f t="shared" ca="1" si="1734"/>
        <v>1</v>
      </c>
      <c r="Q223" s="237">
        <f t="shared" ca="1" si="1734"/>
        <v>4</v>
      </c>
      <c r="R223" s="29">
        <v>1</v>
      </c>
      <c r="S223" s="29">
        <v>2</v>
      </c>
      <c r="T223" s="29">
        <v>1</v>
      </c>
      <c r="U223" s="218"/>
      <c r="V223" s="218"/>
      <c r="W223" s="182">
        <f t="array" ref="W223">MAX(W$22,MOD(W217+1*AND(R223:$V223=R$22:$V$22),W$23+1))</f>
        <v>0</v>
      </c>
      <c r="X223" s="218"/>
      <c r="Y223" s="218"/>
      <c r="Z223" s="218"/>
      <c r="AA223" s="218"/>
      <c r="AB223" s="218"/>
      <c r="AC223" s="218"/>
      <c r="AD223" s="218"/>
      <c r="AE223" s="218"/>
      <c r="AF223" s="144">
        <f ca="1">INDEX(CHOOSE($N223,DataAutumn!i.AdultDrys,DataWinter!i.AdultDrys,DataSpring!i.AdultDrys),1,$M223)</f>
        <v>3</v>
      </c>
      <c r="AG223" s="5">
        <f t="shared" ca="1" si="1676"/>
        <v>2</v>
      </c>
      <c r="AH223" s="5">
        <f t="shared" ca="1" si="1676"/>
        <v>0</v>
      </c>
      <c r="AI223" s="5">
        <f t="shared" ca="1" si="1677"/>
        <v>1</v>
      </c>
      <c r="AJ223" s="218"/>
      <c r="AK223" s="218"/>
      <c r="AL223" s="366" t="str">
        <f ca="1">TEXT(LEFT(OFFSET(AL223,-1,0),5)+1,"00000")&amp;MID(OFFSET(AL223,-1,0),6,FIND(" ",OFFSET(AL223,-1,0),7)-5)
&amp; $D223           &amp; " Day"&amp;INDEX(i.DOY,$N223,1)              &amp; IF($IG223=0," FWM","")&amp;IF($IG223=1," MWM","")&amp;IF($IG223=5," Mat","")&amp;IF($IH223=TRUE,"&amp;BBT","    ")
&amp;INDEX(DataMaster!$B$98:$B$105,$Q223,0)    &amp;IF(JQ223," SR"&amp;JR223,"")&amp; " WP"&amp;TEXT($MC223*100,"000p")           &amp; " MP"&amp;TEXT($MD223*100,"000p")           &amp; " GP"&amp;TEXT($MM223*100,"000p")
&amp; " (F"&amp;3+COUNTIF($CV223:$CY223,TRUE)&amp;3&amp;"N"&amp;$DM223&amp;$DN223&amp;")"</f>
        <v>00016 DSP_ashley_lw GSM Day204 MWM    Prime WP100p MP075p GP100p (F33N11)</v>
      </c>
      <c r="AM223" s="9" t="str">
        <f ca="1">IF(COUNTIF(AL$5:AL223,AL223)=1,"-","Dup")</f>
        <v>-</v>
      </c>
      <c r="AN223" s="9"/>
      <c r="AO223" s="12" t="b">
        <v>0</v>
      </c>
      <c r="AP223" s="12" t="b">
        <v>0</v>
      </c>
      <c r="AQ223" s="12" t="b">
        <v>1</v>
      </c>
      <c r="AR223" s="12" t="b">
        <v>1</v>
      </c>
      <c r="AS223" s="12" t="b">
        <v>0</v>
      </c>
      <c r="AT223" s="12" t="b">
        <v>1</v>
      </c>
      <c r="AU223" s="12" t="b">
        <v>1</v>
      </c>
      <c r="AV223" s="12" t="b">
        <v>1</v>
      </c>
      <c r="AW223" s="9"/>
      <c r="AX223" s="5" t="b">
        <f t="shared" ca="1" si="1678"/>
        <v>0</v>
      </c>
      <c r="AY223" s="5" t="str">
        <f t="shared" ca="1" si="1678"/>
        <v>-</v>
      </c>
      <c r="AZ223" s="5" t="b">
        <f t="shared" ca="1" si="1678"/>
        <v>0</v>
      </c>
      <c r="BA223" s="5" t="b">
        <f t="shared" ca="1" si="1678"/>
        <v>1</v>
      </c>
      <c r="BB223" s="5" t="b">
        <f t="shared" ca="1" si="1678"/>
        <v>1</v>
      </c>
      <c r="BC223" s="144">
        <f t="shared" ca="1" si="1678"/>
        <v>0</v>
      </c>
      <c r="BD223" s="19" t="b">
        <f t="shared" ca="1" si="1679"/>
        <v>1</v>
      </c>
      <c r="BE223" s="9"/>
      <c r="BF223" s="5" t="str">
        <f t="shared" ca="1" si="1680"/>
        <v>-</v>
      </c>
      <c r="BG223" s="19" t="str">
        <f t="shared" ca="1" si="1681"/>
        <v>-</v>
      </c>
      <c r="BH223" s="19" t="str">
        <f t="shared" ca="1" si="1681"/>
        <v>-</v>
      </c>
      <c r="BI223" s="19" t="str">
        <f t="shared" ca="1" si="1681"/>
        <v>-</v>
      </c>
      <c r="BJ223" s="5" t="str">
        <f t="shared" ca="1" si="1682"/>
        <v>-</v>
      </c>
      <c r="BK223" s="19" t="str">
        <f t="shared" ca="1" si="1683"/>
        <v>-</v>
      </c>
      <c r="BL223" s="5" t="str">
        <f t="shared" ca="1" si="1684"/>
        <v>-</v>
      </c>
      <c r="BM223" s="19" t="str">
        <f t="shared" ca="1" si="1685"/>
        <v>-</v>
      </c>
      <c r="BN223" s="19" t="str">
        <f t="shared" ca="1" si="1685"/>
        <v>-</v>
      </c>
      <c r="BO223" s="19" t="str">
        <f t="shared" ca="1" si="1685"/>
        <v>-</v>
      </c>
      <c r="BP223" s="5" t="str">
        <f t="shared" ca="1" si="1686"/>
        <v>-</v>
      </c>
      <c r="BQ223" s="9"/>
      <c r="BR223" s="5" t="b">
        <f t="shared" ca="1" si="1687"/>
        <v>0</v>
      </c>
      <c r="BS223" s="5" t="str">
        <f t="shared" ca="1" si="1688"/>
        <v>-</v>
      </c>
      <c r="BT223" s="5" t="str">
        <f t="shared" ca="1" si="1689"/>
        <v>-</v>
      </c>
      <c r="BU223" s="5" t="str">
        <f t="shared" ca="1" si="1689"/>
        <v>-</v>
      </c>
      <c r="BV223" s="5" t="str">
        <f t="shared" ca="1" si="1689"/>
        <v>-</v>
      </c>
      <c r="BW223" s="5" t="str">
        <f t="shared" ca="1" si="1689"/>
        <v>-</v>
      </c>
      <c r="BX223" s="5" t="str">
        <f t="shared" ca="1" si="1689"/>
        <v>-</v>
      </c>
      <c r="BY223" s="5" t="str">
        <f t="shared" ca="1" si="1689"/>
        <v>-</v>
      </c>
      <c r="BZ223" s="5" t="str">
        <f t="shared" ca="1" si="1689"/>
        <v>-</v>
      </c>
      <c r="CA223" s="5" t="str">
        <f t="shared" ca="1" si="1689"/>
        <v>-</v>
      </c>
      <c r="CB223" s="9"/>
      <c r="CC223" s="237" t="b">
        <f t="shared" ca="1" si="1735"/>
        <v>1</v>
      </c>
      <c r="CD223" s="237" t="b">
        <f t="shared" ca="1" si="1735"/>
        <v>1</v>
      </c>
      <c r="CE223" s="237" t="b">
        <f t="shared" ca="1" si="1735"/>
        <v>1</v>
      </c>
      <c r="CF223" s="12">
        <v>203</v>
      </c>
      <c r="CG223" s="144" t="b">
        <f t="shared" ca="1" si="1763"/>
        <v>0</v>
      </c>
      <c r="CH223" s="12" t="s">
        <v>34</v>
      </c>
      <c r="CI223" s="19" t="str">
        <f t="shared" ca="1" si="1690"/>
        <v>-</v>
      </c>
      <c r="CJ223" s="19" t="str">
        <f t="shared" ca="1" si="1690"/>
        <v>-</v>
      </c>
      <c r="CK223" s="19" t="str">
        <f t="shared" ca="1" si="1690"/>
        <v>-</v>
      </c>
      <c r="CL223" s="19">
        <f t="shared" ca="1" si="1690"/>
        <v>1</v>
      </c>
      <c r="CM223" s="19">
        <f t="shared" ca="1" si="1690"/>
        <v>1</v>
      </c>
      <c r="CN223" s="9"/>
      <c r="CO223" s="444">
        <f t="shared" ca="1" si="1691"/>
        <v>652</v>
      </c>
      <c r="CP223" s="444">
        <f t="shared" ca="1" si="1691"/>
        <v>686</v>
      </c>
      <c r="CQ223" s="444">
        <f t="shared" ca="1" si="1691"/>
        <v>721</v>
      </c>
      <c r="CR223" s="152">
        <f t="shared" ca="1" si="1692"/>
        <v>378</v>
      </c>
      <c r="CS223" s="152">
        <f t="shared" ca="1" si="1692"/>
        <v>413</v>
      </c>
      <c r="CT223" s="152">
        <f t="shared" ca="1" si="1692"/>
        <v>448</v>
      </c>
      <c r="CU223" s="19" t="str">
        <f t="shared" ca="1" si="1759"/>
        <v>-</v>
      </c>
      <c r="CV223" s="19" t="str">
        <f t="shared" ca="1" si="1759"/>
        <v>-</v>
      </c>
      <c r="CW223" s="19" t="str">
        <f t="shared" ca="1" si="1759"/>
        <v>-</v>
      </c>
      <c r="CX223" s="19" t="str">
        <f t="shared" ca="1" si="1759"/>
        <v>-</v>
      </c>
      <c r="CY223" s="19" t="str">
        <f t="shared" ca="1" si="1759"/>
        <v>-</v>
      </c>
      <c r="CZ223" s="19" t="b">
        <f t="shared" ca="1" si="1759"/>
        <v>1</v>
      </c>
      <c r="DA223" s="19">
        <f t="shared" ca="1" si="1759"/>
        <v>0</v>
      </c>
      <c r="DB223" s="19">
        <f t="shared" ca="1" si="1759"/>
        <v>0</v>
      </c>
      <c r="DC223" s="19">
        <f t="shared" ca="1" si="1759"/>
        <v>0</v>
      </c>
      <c r="DD223" s="19">
        <f t="shared" ca="1" si="1759"/>
        <v>0</v>
      </c>
      <c r="DE223" s="19">
        <f t="shared" ca="1" si="1759"/>
        <v>0</v>
      </c>
      <c r="DF223" s="19">
        <f t="shared" ca="1" si="1759"/>
        <v>0</v>
      </c>
      <c r="DG223" s="19">
        <f t="shared" ca="1" si="1759"/>
        <v>0</v>
      </c>
      <c r="DH223" s="19">
        <f t="shared" ca="1" si="1759"/>
        <v>0</v>
      </c>
      <c r="DI223" s="19">
        <f t="shared" ca="1" si="1759"/>
        <v>0</v>
      </c>
      <c r="DJ223" s="19">
        <f t="shared" ca="1" si="1759"/>
        <v>0</v>
      </c>
      <c r="DK223" s="19">
        <f t="shared" ca="1" si="1745"/>
        <v>0</v>
      </c>
      <c r="DL223" s="19">
        <f t="shared" ca="1" si="1745"/>
        <v>0</v>
      </c>
      <c r="DM223" s="19">
        <f t="shared" ca="1" si="1745"/>
        <v>1</v>
      </c>
      <c r="DN223" s="19">
        <f t="shared" ca="1" si="1745"/>
        <v>1</v>
      </c>
      <c r="DO223" s="19">
        <f t="shared" ca="1" si="1745"/>
        <v>0</v>
      </c>
      <c r="DP223" s="19" t="str">
        <f t="shared" ca="1" si="1745"/>
        <v>-</v>
      </c>
      <c r="DQ223" s="19" t="str">
        <f t="shared" ca="1" si="1745"/>
        <v>-</v>
      </c>
      <c r="DR223" s="19" t="str">
        <f t="shared" ca="1" si="1745"/>
        <v>-</v>
      </c>
      <c r="DS223" s="19" t="str">
        <f t="shared" ca="1" si="1745"/>
        <v>-</v>
      </c>
      <c r="DT223" s="19" t="str">
        <f t="shared" ca="1" si="1745"/>
        <v>-</v>
      </c>
      <c r="DU223" s="19">
        <f t="shared" ca="1" si="1745"/>
        <v>0</v>
      </c>
      <c r="DV223" s="19" t="str">
        <f t="shared" ca="1" si="1745"/>
        <v>-</v>
      </c>
      <c r="DW223" s="19" t="str">
        <f t="shared" ca="1" si="1745"/>
        <v>-</v>
      </c>
      <c r="DX223" s="19" t="str">
        <f t="shared" ca="1" si="1745"/>
        <v>-</v>
      </c>
      <c r="DY223" s="19" t="str">
        <f t="shared" ca="1" si="1745"/>
        <v>-</v>
      </c>
      <c r="DZ223" s="19" t="str">
        <f t="shared" ca="1" si="1745"/>
        <v>-</v>
      </c>
      <c r="EA223" s="19" t="str">
        <f t="shared" ca="1" si="1745"/>
        <v>-</v>
      </c>
      <c r="EB223" s="19" t="str">
        <f t="shared" ca="1" si="1745"/>
        <v>-</v>
      </c>
      <c r="EC223" s="19" t="str">
        <f t="shared" ca="1" si="1745"/>
        <v>-</v>
      </c>
      <c r="ED223" s="19">
        <f t="shared" ca="1" si="1745"/>
        <v>0</v>
      </c>
      <c r="EE223" s="444">
        <f t="shared" ca="1" si="1695"/>
        <v>0</v>
      </c>
      <c r="EF223" s="444">
        <f t="shared" ca="1" si="1695"/>
        <v>0</v>
      </c>
      <c r="EG223" s="124">
        <f t="shared" ca="1" si="1754"/>
        <v>0</v>
      </c>
      <c r="EH223" s="124">
        <f t="shared" ca="1" si="1754"/>
        <v>0</v>
      </c>
      <c r="EI223" s="124">
        <f t="shared" ca="1" si="1754"/>
        <v>0</v>
      </c>
      <c r="EJ223" s="124">
        <f t="shared" ca="1" si="1754"/>
        <v>0</v>
      </c>
      <c r="EK223" s="124">
        <f t="shared" ca="1" si="1754"/>
        <v>0</v>
      </c>
      <c r="EL223" s="124">
        <f t="shared" ca="1" si="1754"/>
        <v>0</v>
      </c>
      <c r="EM223" s="124">
        <f t="shared" ca="1" si="1754"/>
        <v>0</v>
      </c>
      <c r="EN223" s="124">
        <f t="shared" ca="1" si="1754"/>
        <v>0</v>
      </c>
      <c r="EO223" s="124">
        <f t="shared" ca="1" si="1754"/>
        <v>0</v>
      </c>
      <c r="EP223" s="124">
        <f t="shared" ca="1" si="1754"/>
        <v>0</v>
      </c>
      <c r="EQ223" s="124">
        <f t="shared" ca="1" si="1754"/>
        <v>0</v>
      </c>
      <c r="ER223" s="124">
        <f t="shared" ca="1" si="1754"/>
        <v>0</v>
      </c>
      <c r="ES223" s="124">
        <f t="shared" ca="1" si="1754"/>
        <v>0</v>
      </c>
      <c r="ET223" s="124">
        <f t="shared" ca="1" si="1754"/>
        <v>0</v>
      </c>
      <c r="EU223" s="124">
        <f t="shared" ca="1" si="1754"/>
        <v>0</v>
      </c>
      <c r="EV223" s="124">
        <f t="shared" ca="1" si="1754"/>
        <v>0</v>
      </c>
      <c r="EW223" s="124">
        <f t="shared" ca="1" si="1697"/>
        <v>0</v>
      </c>
      <c r="EX223" s="124">
        <f t="shared" ca="1" si="1697"/>
        <v>0</v>
      </c>
      <c r="EY223" s="554">
        <f t="shared" ca="1" si="1755"/>
        <v>0</v>
      </c>
      <c r="EZ223" s="554">
        <f t="shared" ca="1" si="1755"/>
        <v>0</v>
      </c>
      <c r="FA223" s="554">
        <f t="shared" ca="1" si="1755"/>
        <v>0</v>
      </c>
      <c r="FB223" s="125">
        <f t="shared" ca="1" si="1755"/>
        <v>0</v>
      </c>
      <c r="FC223" s="125">
        <f t="shared" ca="1" si="1755"/>
        <v>0</v>
      </c>
      <c r="FD223" s="125">
        <f t="shared" ca="1" si="1755"/>
        <v>0</v>
      </c>
      <c r="FE223" s="125">
        <f t="shared" ca="1" si="1755"/>
        <v>0</v>
      </c>
      <c r="FF223" s="125">
        <f t="shared" ca="1" si="1755"/>
        <v>0</v>
      </c>
      <c r="FG223" s="125">
        <f t="shared" ca="1" si="1755"/>
        <v>0</v>
      </c>
      <c r="FH223" s="125">
        <f t="shared" ca="1" si="1755"/>
        <v>0</v>
      </c>
      <c r="FI223" s="125">
        <f t="shared" ca="1" si="1755"/>
        <v>0</v>
      </c>
      <c r="FJ223" s="125">
        <f t="shared" ca="1" si="1755"/>
        <v>0</v>
      </c>
      <c r="FK223" s="125">
        <f t="shared" ca="1" si="1755"/>
        <v>0</v>
      </c>
      <c r="FL223" s="125">
        <f t="shared" ca="1" si="1755"/>
        <v>0</v>
      </c>
      <c r="FM223" s="125">
        <f t="shared" ca="1" si="1755"/>
        <v>0</v>
      </c>
      <c r="FN223" s="125">
        <f t="shared" ca="1" si="1755"/>
        <v>0</v>
      </c>
      <c r="FO223" s="124">
        <f t="shared" ca="1" si="1756"/>
        <v>0</v>
      </c>
      <c r="FP223" s="124">
        <f t="shared" ca="1" si="1756"/>
        <v>0</v>
      </c>
      <c r="FQ223" s="124">
        <f t="shared" ca="1" si="1756"/>
        <v>0</v>
      </c>
      <c r="FR223" s="124">
        <f t="shared" ca="1" si="1756"/>
        <v>0</v>
      </c>
      <c r="FS223" s="124">
        <f t="shared" ca="1" si="1756"/>
        <v>0</v>
      </c>
      <c r="FT223" s="124">
        <f t="shared" ca="1" si="1756"/>
        <v>0</v>
      </c>
      <c r="FU223" s="124">
        <f t="shared" ca="1" si="1756"/>
        <v>0</v>
      </c>
      <c r="FV223" s="124">
        <f t="shared" ca="1" si="1756"/>
        <v>0</v>
      </c>
      <c r="FW223" s="124">
        <f t="shared" ca="1" si="1756"/>
        <v>0</v>
      </c>
      <c r="FX223" s="124">
        <f t="shared" ca="1" si="1756"/>
        <v>0</v>
      </c>
      <c r="FY223" s="124">
        <f t="shared" ca="1" si="1756"/>
        <v>0</v>
      </c>
      <c r="FZ223" s="124">
        <f t="shared" ca="1" si="1756"/>
        <v>0</v>
      </c>
      <c r="GA223" s="124">
        <f t="shared" ca="1" si="1756"/>
        <v>0</v>
      </c>
      <c r="GB223" s="124">
        <f t="shared" ca="1" si="1756"/>
        <v>0</v>
      </c>
      <c r="GC223" s="124">
        <f t="shared" ca="1" si="1756"/>
        <v>0</v>
      </c>
      <c r="GD223" s="124">
        <f t="shared" ca="1" si="1756"/>
        <v>0</v>
      </c>
      <c r="GE223" s="124">
        <f t="shared" ca="1" si="1700"/>
        <v>0</v>
      </c>
      <c r="GF223" s="124">
        <f t="shared" ca="1" si="1700"/>
        <v>0</v>
      </c>
      <c r="GG223" s="554">
        <f t="shared" ca="1" si="1701"/>
        <v>0</v>
      </c>
      <c r="GH223" s="554">
        <f t="shared" ca="1" si="1701"/>
        <v>0</v>
      </c>
      <c r="GI223" s="554">
        <f t="shared" ca="1" si="1701"/>
        <v>0</v>
      </c>
      <c r="GJ223" s="125">
        <f t="shared" ca="1" si="1764"/>
        <v>0</v>
      </c>
      <c r="GK223" s="125">
        <f t="shared" ca="1" si="1764"/>
        <v>0</v>
      </c>
      <c r="GL223" s="125">
        <f t="shared" ca="1" si="1764"/>
        <v>0</v>
      </c>
      <c r="GM223" s="125">
        <f t="shared" ca="1" si="1764"/>
        <v>0</v>
      </c>
      <c r="GN223" s="125">
        <f t="shared" ca="1" si="1764"/>
        <v>0</v>
      </c>
      <c r="GO223" s="125">
        <f t="shared" ca="1" si="1764"/>
        <v>0</v>
      </c>
      <c r="GP223" s="125">
        <f t="shared" ca="1" si="1764"/>
        <v>0</v>
      </c>
      <c r="GQ223" s="125">
        <f t="shared" ca="1" si="1764"/>
        <v>0</v>
      </c>
      <c r="GR223" s="125">
        <f t="shared" ca="1" si="1764"/>
        <v>0</v>
      </c>
      <c r="GS223" s="125">
        <f t="shared" ca="1" si="1764"/>
        <v>0</v>
      </c>
      <c r="GT223" s="125">
        <f t="shared" ca="1" si="1764"/>
        <v>0</v>
      </c>
      <c r="GU223" s="125">
        <f t="shared" ca="1" si="1764"/>
        <v>0</v>
      </c>
      <c r="GV223" s="125">
        <f t="shared" ca="1" si="1764"/>
        <v>0</v>
      </c>
      <c r="GW223" s="124">
        <f t="shared" ca="1" si="1757"/>
        <v>0</v>
      </c>
      <c r="GX223" s="124">
        <f t="shared" ca="1" si="1757"/>
        <v>0</v>
      </c>
      <c r="GY223" s="124">
        <f t="shared" ca="1" si="1757"/>
        <v>0</v>
      </c>
      <c r="GZ223" s="124">
        <f t="shared" ca="1" si="1757"/>
        <v>0</v>
      </c>
      <c r="HA223" s="124">
        <f t="shared" ca="1" si="1757"/>
        <v>0</v>
      </c>
      <c r="HB223" s="124">
        <f t="shared" ca="1" si="1757"/>
        <v>0</v>
      </c>
      <c r="HC223" s="124">
        <f t="shared" ca="1" si="1757"/>
        <v>0</v>
      </c>
      <c r="HD223" s="124">
        <f t="shared" ca="1" si="1757"/>
        <v>0</v>
      </c>
      <c r="HE223" s="124">
        <f t="shared" ca="1" si="1757"/>
        <v>0</v>
      </c>
      <c r="HF223" s="124">
        <f t="shared" ca="1" si="1757"/>
        <v>0</v>
      </c>
      <c r="HG223" s="124">
        <f t="shared" ca="1" si="1757"/>
        <v>0</v>
      </c>
      <c r="HH223" s="124">
        <f t="shared" ca="1" si="1757"/>
        <v>0</v>
      </c>
      <c r="HI223" s="124">
        <f t="shared" ca="1" si="1757"/>
        <v>0</v>
      </c>
      <c r="HJ223" s="124">
        <f t="shared" ca="1" si="1757"/>
        <v>0</v>
      </c>
      <c r="HK223" s="124">
        <f t="shared" ca="1" si="1757"/>
        <v>0</v>
      </c>
      <c r="HL223" s="124">
        <f t="shared" ca="1" si="1757"/>
        <v>0</v>
      </c>
      <c r="HM223" s="124">
        <f t="shared" ca="1" si="1704"/>
        <v>0</v>
      </c>
      <c r="HN223" s="124">
        <f t="shared" ca="1" si="1704"/>
        <v>0</v>
      </c>
      <c r="HO223" s="554">
        <f t="shared" ca="1" si="1705"/>
        <v>0</v>
      </c>
      <c r="HP223" s="554">
        <f t="shared" ca="1" si="1705"/>
        <v>0</v>
      </c>
      <c r="HQ223" s="554">
        <f t="shared" ca="1" si="1705"/>
        <v>0</v>
      </c>
      <c r="HR223" s="125">
        <f t="shared" ca="1" si="1765"/>
        <v>0</v>
      </c>
      <c r="HS223" s="125">
        <f t="shared" ca="1" si="1765"/>
        <v>0</v>
      </c>
      <c r="HT223" s="125">
        <f t="shared" ca="1" si="1765"/>
        <v>0</v>
      </c>
      <c r="HU223" s="125">
        <f t="shared" ca="1" si="1765"/>
        <v>0</v>
      </c>
      <c r="HV223" s="125">
        <f t="shared" ca="1" si="1765"/>
        <v>0</v>
      </c>
      <c r="HW223" s="125">
        <f t="shared" ca="1" si="1765"/>
        <v>0</v>
      </c>
      <c r="HX223" s="125">
        <f t="shared" ca="1" si="1765"/>
        <v>0</v>
      </c>
      <c r="HY223" s="125">
        <f t="shared" ca="1" si="1765"/>
        <v>0</v>
      </c>
      <c r="HZ223" s="125">
        <f t="shared" ca="1" si="1765"/>
        <v>0</v>
      </c>
      <c r="IA223" s="125">
        <f t="shared" ca="1" si="1765"/>
        <v>0</v>
      </c>
      <c r="IB223" s="125">
        <f t="shared" ca="1" si="1765"/>
        <v>0</v>
      </c>
      <c r="IC223" s="125">
        <f t="shared" ca="1" si="1765"/>
        <v>0</v>
      </c>
      <c r="ID223" s="125">
        <f t="shared" ca="1" si="1765"/>
        <v>0</v>
      </c>
      <c r="IE223" s="5">
        <f t="shared" ca="1" si="1707"/>
        <v>67</v>
      </c>
      <c r="IF223" s="9"/>
      <c r="IG223" s="5">
        <f t="shared" ca="1" si="1708"/>
        <v>1</v>
      </c>
      <c r="IH223" s="5" t="b">
        <f t="shared" ca="1" si="1708"/>
        <v>0</v>
      </c>
      <c r="II223" s="19">
        <f t="shared" ca="1" si="1709"/>
        <v>0</v>
      </c>
      <c r="IJ223" s="5">
        <f t="shared" ca="1" si="1708"/>
        <v>55</v>
      </c>
      <c r="IK223" s="5" cm="1">
        <f t="array" ref="IK223">INDEX(i.pi_yatf,$X223+1,IK$7)</f>
        <v>1</v>
      </c>
      <c r="IL223" s="19">
        <f t="shared" ref="IL223:JN237" ca="1" si="1768">OFFSET(IL$5,$B223,0)</f>
        <v>0</v>
      </c>
      <c r="IM223" s="19">
        <f t="shared" ca="1" si="1768"/>
        <v>0</v>
      </c>
      <c r="IN223" s="19">
        <f t="shared" ca="1" si="1768"/>
        <v>0</v>
      </c>
      <c r="IO223" s="19">
        <f t="shared" ca="1" si="1768"/>
        <v>0</v>
      </c>
      <c r="IP223" s="19">
        <f t="shared" ca="1" si="1768"/>
        <v>0</v>
      </c>
      <c r="IQ223" s="19">
        <f t="shared" ca="1" si="1768"/>
        <v>0</v>
      </c>
      <c r="IR223" s="19">
        <f t="shared" ca="1" si="1768"/>
        <v>0</v>
      </c>
      <c r="IS223" s="19">
        <f t="shared" ca="1" si="1768"/>
        <v>0</v>
      </c>
      <c r="IT223" s="19">
        <f t="shared" ca="1" si="1768"/>
        <v>0</v>
      </c>
      <c r="IU223" s="19">
        <f t="shared" ca="1" si="1768"/>
        <v>0</v>
      </c>
      <c r="IV223" s="19">
        <f t="shared" ca="1" si="1768"/>
        <v>0</v>
      </c>
      <c r="IW223" s="19">
        <f t="shared" ca="1" si="1768"/>
        <v>0</v>
      </c>
      <c r="IX223" s="19">
        <f t="shared" ca="1" si="1768"/>
        <v>0</v>
      </c>
      <c r="IY223" s="19">
        <f t="shared" ca="1" si="1768"/>
        <v>0</v>
      </c>
      <c r="IZ223" s="19">
        <f t="shared" ca="1" si="1768"/>
        <v>0</v>
      </c>
      <c r="JA223" s="19">
        <f t="shared" ca="1" si="1768"/>
        <v>0</v>
      </c>
      <c r="JB223" s="19">
        <f t="shared" ca="1" si="1768"/>
        <v>0</v>
      </c>
      <c r="JC223" s="19">
        <f t="shared" ca="1" si="1768"/>
        <v>0</v>
      </c>
      <c r="JD223" s="19">
        <f t="shared" ca="1" si="1768"/>
        <v>0</v>
      </c>
      <c r="JE223" s="19">
        <f t="shared" ca="1" si="1768"/>
        <v>0</v>
      </c>
      <c r="JF223" s="19">
        <f t="shared" ca="1" si="1768"/>
        <v>0</v>
      </c>
      <c r="JG223" s="5">
        <f t="shared" ca="1" si="1711"/>
        <v>1.2500000000000001E-2</v>
      </c>
      <c r="JH223" s="567">
        <f t="shared" ca="1" si="1711"/>
        <v>0</v>
      </c>
      <c r="JI223" s="5">
        <f t="shared" ca="1" si="1711"/>
        <v>6.25E-2</v>
      </c>
      <c r="JJ223" s="5">
        <f t="shared" ca="1" si="1711"/>
        <v>6.25E-2</v>
      </c>
      <c r="JK223" s="5">
        <f t="shared" ca="1" si="1711"/>
        <v>6.25E-2</v>
      </c>
      <c r="JL223" s="19">
        <f t="shared" ca="1" si="1768"/>
        <v>1</v>
      </c>
      <c r="JM223" s="19">
        <f t="shared" ca="1" si="1768"/>
        <v>0</v>
      </c>
      <c r="JN223" s="19">
        <f t="shared" ca="1" si="1768"/>
        <v>1</v>
      </c>
      <c r="JO223" s="9"/>
      <c r="JP223" s="5" t="b">
        <f t="shared" ca="1" si="1712"/>
        <v>0</v>
      </c>
      <c r="JQ223" s="477" t="b">
        <v>0</v>
      </c>
      <c r="JR223" s="477">
        <v>12</v>
      </c>
      <c r="JS223" s="5" t="b">
        <f t="shared" ca="1" si="1713"/>
        <v>0</v>
      </c>
      <c r="JT223" s="5" t="b">
        <f t="shared" ca="1" si="1713"/>
        <v>0</v>
      </c>
      <c r="JU223" s="5" t="b">
        <f t="shared" ca="1" si="1713"/>
        <v>1</v>
      </c>
      <c r="JV223" s="144">
        <f t="shared" ca="1" si="1714"/>
        <v>1</v>
      </c>
      <c r="JW223" s="144">
        <f t="shared" ca="1" si="1714"/>
        <v>1</v>
      </c>
      <c r="JX223" s="5" t="b">
        <f t="shared" ca="1" si="1715"/>
        <v>0</v>
      </c>
      <c r="JY223" s="5" t="b">
        <f t="shared" ca="1" si="1715"/>
        <v>1</v>
      </c>
      <c r="JZ223" s="5" t="b">
        <f t="shared" ca="1" si="1715"/>
        <v>1</v>
      </c>
      <c r="KA223" s="5" t="b">
        <f t="shared" ca="1" si="1715"/>
        <v>0</v>
      </c>
      <c r="KB223" s="5">
        <f t="shared" ca="1" si="1716"/>
        <v>1</v>
      </c>
      <c r="KC223" s="5">
        <f t="shared" ca="1" si="1716"/>
        <v>0</v>
      </c>
      <c r="KD223" s="5" t="b">
        <f t="shared" ca="1" si="1717"/>
        <v>0</v>
      </c>
      <c r="KE223" s="5" t="str" cm="1">
        <f t="array" aca="1" ref="KE223" ca="1">IF(OR(KF223:KM223&lt;&gt;"-"),TRUE,"-")</f>
        <v>-</v>
      </c>
      <c r="KF223" s="19" t="str">
        <f t="shared" ca="1" si="1718"/>
        <v>-</v>
      </c>
      <c r="KG223" s="19" t="str">
        <f t="shared" ca="1" si="1718"/>
        <v>-</v>
      </c>
      <c r="KH223" s="19" t="str">
        <f t="shared" ca="1" si="1718"/>
        <v>-</v>
      </c>
      <c r="KI223" s="19" t="str">
        <f t="shared" ca="1" si="1718"/>
        <v>-</v>
      </c>
      <c r="KJ223" s="19" t="str">
        <f t="shared" ca="1" si="1718"/>
        <v>-</v>
      </c>
      <c r="KK223" s="19" t="str">
        <f t="shared" ca="1" si="1718"/>
        <v>-</v>
      </c>
      <c r="KL223" s="19" t="str">
        <f t="shared" ca="1" si="1718"/>
        <v>-</v>
      </c>
      <c r="KM223" s="19" t="str">
        <f t="shared" ca="1" si="1718"/>
        <v>-</v>
      </c>
      <c r="KN223" s="5" t="b">
        <f t="array" aca="1" ref="KN223" ca="1">IF(OR(KO223:KU223&lt;&gt;"-"),TRUE,"-")</f>
        <v>1</v>
      </c>
      <c r="KO223" s="19">
        <f t="shared" ca="1" si="1719"/>
        <v>0</v>
      </c>
      <c r="KP223" s="19" t="str">
        <f t="shared" ca="1" si="1719"/>
        <v>-</v>
      </c>
      <c r="KQ223" s="19">
        <f t="shared" ca="1" si="1719"/>
        <v>999999</v>
      </c>
      <c r="KR223" s="19">
        <f t="shared" ca="1" si="1719"/>
        <v>999999</v>
      </c>
      <c r="KS223" s="19">
        <f t="shared" ca="1" si="1719"/>
        <v>999999</v>
      </c>
      <c r="KT223" s="19">
        <f t="shared" ca="1" si="1719"/>
        <v>999999</v>
      </c>
      <c r="KU223" s="19">
        <f t="shared" ca="1" si="1719"/>
        <v>999999</v>
      </c>
      <c r="KV223" s="19" t="str">
        <f t="shared" ca="1" si="1719"/>
        <v>-</v>
      </c>
      <c r="KW223" s="19" t="str">
        <f t="shared" ca="1" si="1719"/>
        <v>-</v>
      </c>
      <c r="KX223" s="19" t="str">
        <f t="shared" ca="1" si="1719"/>
        <v>-</v>
      </c>
      <c r="KY223" s="19" t="b">
        <f t="shared" ca="1" si="1720"/>
        <v>1</v>
      </c>
      <c r="KZ223" s="19">
        <f t="shared" ca="1" si="1720"/>
        <v>0</v>
      </c>
      <c r="LA223" s="5" t="str">
        <f t="shared" ca="1" si="1721"/>
        <v>-</v>
      </c>
      <c r="LB223" s="5" t="str">
        <f t="shared" ca="1" si="1721"/>
        <v>-</v>
      </c>
      <c r="LC223" s="5" t="str">
        <f t="shared" ca="1" si="1721"/>
        <v>-</v>
      </c>
      <c r="LD223" s="5" t="str">
        <f t="shared" ca="1" si="1721"/>
        <v>-</v>
      </c>
      <c r="LE223" s="19" t="str">
        <f t="shared" ca="1" si="1722"/>
        <v>-</v>
      </c>
      <c r="LF223" s="19" t="str">
        <f t="shared" ca="1" si="1722"/>
        <v>-</v>
      </c>
      <c r="LG223" s="19" t="str">
        <f t="shared" ca="1" si="1722"/>
        <v>-</v>
      </c>
      <c r="LH223" s="19" t="str">
        <f t="shared" ca="1" si="1722"/>
        <v>-</v>
      </c>
      <c r="LI223" s="19" t="str">
        <f t="shared" ca="1" si="1722"/>
        <v>-</v>
      </c>
      <c r="LJ223" s="19" t="str">
        <f t="shared" ca="1" si="1722"/>
        <v>-</v>
      </c>
      <c r="LK223" s="19" t="str">
        <f t="shared" ca="1" si="1722"/>
        <v>-</v>
      </c>
      <c r="LL223" s="5" t="str">
        <f t="shared" ca="1" si="1723"/>
        <v>-</v>
      </c>
      <c r="LM223" s="5">
        <f t="shared" ca="1" si="1723"/>
        <v>500</v>
      </c>
      <c r="LN223" s="5">
        <f t="shared" ca="1" si="1723"/>
        <v>500</v>
      </c>
      <c r="LO223" s="5" t="str">
        <f t="shared" ca="1" si="1723"/>
        <v>-</v>
      </c>
      <c r="LP223" s="5" t="str" cm="1">
        <f t="array" aca="1" ref="LP223" ca="1">INDEX(i.meatgrid,$Q223,LP$7)</f>
        <v>-</v>
      </c>
      <c r="LQ223" s="5" t="str" cm="1">
        <f t="array" aca="1" ref="LQ223" ca="1">INDEX(i.meatgrid,$Q223,LQ$7)</f>
        <v>-</v>
      </c>
      <c r="LR223" s="5" t="str">
        <f t="shared" ca="1" si="1723"/>
        <v>-</v>
      </c>
      <c r="LS223" s="5">
        <f t="shared" ca="1" si="1724"/>
        <v>1</v>
      </c>
      <c r="LT223" s="9"/>
      <c r="LU223" s="19">
        <f t="shared" ca="1" si="1722"/>
        <v>70</v>
      </c>
      <c r="LV223" s="19">
        <f t="shared" ca="1" si="1725"/>
        <v>50</v>
      </c>
      <c r="LW223" s="19">
        <f t="shared" ca="1" si="1725"/>
        <v>80</v>
      </c>
      <c r="LX223" s="19">
        <f t="shared" ca="1" si="1725"/>
        <v>50</v>
      </c>
      <c r="LY223" s="5" t="b" cm="1">
        <f t="array" aca="1" ref="LY223" ca="1">INDEX(i.meatgrid,$Q223,LY$7)</f>
        <v>0</v>
      </c>
      <c r="LZ223" s="5" t="b" cm="1">
        <f t="array" aca="1" ref="LZ223" ca="1">INDEX(i.meatgrid,$Q223,LZ$7)</f>
        <v>0</v>
      </c>
      <c r="MA223" s="5" cm="1">
        <f t="array" aca="1" ref="MA223" ca="1">INDEX(i.meatgrid,$Q223,MA$7)</f>
        <v>40</v>
      </c>
      <c r="MB223" s="5" t="str" cm="1">
        <f t="array" aca="1" ref="MB223" ca="1">INDEX(i.meatgrid,$Q223,MB$7)</f>
        <v>-</v>
      </c>
      <c r="MC223" s="5">
        <f t="shared" si="1726"/>
        <v>1</v>
      </c>
      <c r="MD223" s="5">
        <f t="shared" si="1727"/>
        <v>0.75</v>
      </c>
      <c r="ME223" s="5" cm="1">
        <f t="array" aca="1" ref="ME223" ca="1">INDEX(i.meatgrid,$Q223,ME$7)</f>
        <v>1</v>
      </c>
      <c r="MF223" s="5" cm="1">
        <f t="array" aca="1" ref="MF223" ca="1">INDEX(i.meatgrid,$Q223,MF$7)</f>
        <v>0</v>
      </c>
      <c r="MG223" s="5" cm="1">
        <f t="array" aca="1" ref="MG223" ca="1">INDEX(i.meatgrid,$Q223,MG$7)</f>
        <v>0</v>
      </c>
      <c r="MH223" s="5" cm="1">
        <f t="array" aca="1" ref="MH223" ca="1">INDEX(i.meatgrid,$Q223,MH$7)</f>
        <v>0</v>
      </c>
      <c r="MI223" s="5" cm="1">
        <f t="array" aca="1" ref="MI223" ca="1">INDEX(i.meatgrid,$Q223,MI$7)</f>
        <v>0</v>
      </c>
      <c r="MJ223" s="5" cm="1">
        <f t="array" aca="1" ref="MJ223" ca="1">INDEX(i.meatgrid,$Q223,MJ$7)</f>
        <v>1</v>
      </c>
      <c r="MK223" s="5" cm="1">
        <f t="array" aca="1" ref="MK223" ca="1">INDEX(i.meatgrid,$Q223,MK$7)</f>
        <v>1</v>
      </c>
      <c r="ML223" s="5" cm="1">
        <f t="array" aca="1" ref="ML223" ca="1">INDEX(i.meatgrid,$Q223,ML$7)</f>
        <v>1</v>
      </c>
      <c r="MM223" s="5">
        <f t="shared" si="1728"/>
        <v>1</v>
      </c>
      <c r="MN223" s="9"/>
      <c r="MO223" s="19" t="b">
        <f t="shared" ca="1" si="1758"/>
        <v>0</v>
      </c>
      <c r="MP223" s="19" t="b">
        <f t="shared" ca="1" si="1758"/>
        <v>0</v>
      </c>
      <c r="MQ223" s="19">
        <f t="shared" ca="1" si="1758"/>
        <v>1</v>
      </c>
      <c r="MR223" s="19">
        <f t="shared" ca="1" si="1758"/>
        <v>0.75</v>
      </c>
      <c r="MS223" s="19">
        <f t="shared" ca="1" si="1758"/>
        <v>0.75</v>
      </c>
      <c r="MT223" s="19">
        <f t="shared" ca="1" si="1758"/>
        <v>0.8</v>
      </c>
      <c r="MU223" s="19">
        <f t="shared" ca="1" si="1758"/>
        <v>0.82499999999999996</v>
      </c>
      <c r="MV223" s="19">
        <f t="shared" ca="1" si="1758"/>
        <v>0.875</v>
      </c>
      <c r="MW223" s="19">
        <f t="shared" ca="1" si="1758"/>
        <v>0.9</v>
      </c>
      <c r="MX223" s="19">
        <f t="shared" ca="1" si="1758"/>
        <v>1</v>
      </c>
      <c r="MY223" s="19">
        <f t="shared" ca="1" si="1758"/>
        <v>0.875</v>
      </c>
      <c r="MZ223" s="19" t="b">
        <f t="shared" ca="1" si="1758"/>
        <v>1</v>
      </c>
      <c r="NA223" s="19">
        <f t="shared" ca="1" si="1758"/>
        <v>74.989999999999995</v>
      </c>
      <c r="NB223" s="19" t="str">
        <f t="shared" ca="1" si="1758"/>
        <v>-</v>
      </c>
      <c r="NC223" s="19" t="str">
        <f t="shared" ca="1" si="1758"/>
        <v>-</v>
      </c>
      <c r="ND223" s="19" t="str">
        <f t="shared" ca="1" si="1758"/>
        <v>-</v>
      </c>
      <c r="NE223" s="19" t="str">
        <f t="shared" ca="1" si="1740"/>
        <v>-</v>
      </c>
      <c r="NF223" s="19" t="str">
        <f t="shared" ca="1" si="1740"/>
        <v>-</v>
      </c>
      <c r="NG223" s="19" t="str">
        <f t="shared" ca="1" si="1740"/>
        <v>-</v>
      </c>
      <c r="NH223" s="19" t="str">
        <f t="shared" ca="1" si="1740"/>
        <v>-</v>
      </c>
      <c r="NI223" s="19">
        <f t="shared" ca="1" si="1740"/>
        <v>36.99</v>
      </c>
      <c r="NJ223" s="19">
        <f t="shared" ca="1" si="1740"/>
        <v>36.99</v>
      </c>
      <c r="NK223" s="19" t="str">
        <f t="shared" ca="1" si="1740"/>
        <v>-</v>
      </c>
      <c r="NL223" s="19" t="str">
        <f t="shared" ca="1" si="1740"/>
        <v>-</v>
      </c>
      <c r="NM223" s="19" t="str">
        <f t="shared" ca="1" si="1740"/>
        <v>-</v>
      </c>
      <c r="NN223" s="19" t="str">
        <f t="shared" ca="1" si="1740"/>
        <v>-</v>
      </c>
      <c r="NO223" s="19" t="str">
        <f t="shared" ca="1" si="1740"/>
        <v>-</v>
      </c>
      <c r="NP223" s="19">
        <f t="shared" ca="1" si="1740"/>
        <v>49.99</v>
      </c>
      <c r="NQ223" s="19">
        <f t="shared" ca="1" si="1740"/>
        <v>49.99</v>
      </c>
      <c r="NR223" s="19">
        <f t="shared" ca="1" si="1740"/>
        <v>49.99</v>
      </c>
      <c r="NS223" s="19">
        <f t="shared" ca="1" si="1740"/>
        <v>49.99</v>
      </c>
      <c r="NT223" s="19">
        <f t="shared" ca="1" si="1740"/>
        <v>49.99</v>
      </c>
      <c r="NU223" s="19">
        <f t="shared" ca="1" si="1737"/>
        <v>49.99</v>
      </c>
      <c r="NV223" s="19">
        <f t="shared" ca="1" si="1737"/>
        <v>49.99</v>
      </c>
      <c r="NW223" s="19">
        <f t="shared" ca="1" si="1737"/>
        <v>49.99</v>
      </c>
      <c r="NX223" s="19">
        <f t="shared" ref="NX223:OM239" ca="1" si="1769">OFFSET(NX$5,$B223,0)</f>
        <v>412.99</v>
      </c>
      <c r="NY223" s="19">
        <f t="shared" ca="1" si="1769"/>
        <v>412.99</v>
      </c>
      <c r="NZ223" s="19" t="str">
        <f t="shared" ca="1" si="1769"/>
        <v>-</v>
      </c>
      <c r="OA223" s="19" t="str">
        <f t="shared" ca="1" si="1769"/>
        <v>-</v>
      </c>
      <c r="OB223" s="19" t="str">
        <f t="shared" ca="1" si="1769"/>
        <v>-</v>
      </c>
      <c r="OC223" s="19" t="str">
        <f t="shared" ca="1" si="1769"/>
        <v>-</v>
      </c>
      <c r="OD223" s="19" t="str">
        <f t="shared" ca="1" si="1769"/>
        <v>-</v>
      </c>
      <c r="OE223" s="19">
        <f t="shared" ca="1" si="1769"/>
        <v>6.8900000000000006</v>
      </c>
      <c r="OF223" s="19">
        <f t="shared" ca="1" si="1769"/>
        <v>6.8900000000000006</v>
      </c>
      <c r="OG223" s="19">
        <f t="shared" ca="1" si="1769"/>
        <v>6.8900000000000006</v>
      </c>
      <c r="OH223" s="19">
        <f t="shared" ca="1" si="1769"/>
        <v>6.8900000000000006</v>
      </c>
      <c r="OI223" s="19">
        <f t="shared" ca="1" si="1769"/>
        <v>6.8900000000000006</v>
      </c>
      <c r="OJ223" s="19">
        <f t="shared" ca="1" si="1769"/>
        <v>6.8900000000000006</v>
      </c>
      <c r="OK223" s="19">
        <f t="shared" ca="1" si="1769"/>
        <v>6.8900000000000006</v>
      </c>
      <c r="OL223" s="19">
        <f t="shared" ca="1" si="1769"/>
        <v>6.8900000000000006</v>
      </c>
      <c r="OM223" s="19">
        <f t="shared" ca="1" si="1769"/>
        <v>346.99</v>
      </c>
      <c r="ON223" s="19">
        <f t="shared" ca="1" si="1739"/>
        <v>346.99</v>
      </c>
      <c r="OO223" s="19" t="str">
        <f t="shared" ca="1" si="1739"/>
        <v>-</v>
      </c>
      <c r="OP223" s="19" t="str">
        <f t="shared" ca="1" si="1739"/>
        <v>-</v>
      </c>
      <c r="OQ223" s="19" t="str">
        <f t="shared" ca="1" si="1739"/>
        <v>-</v>
      </c>
      <c r="OR223" s="19" t="str">
        <f t="shared" ca="1" si="1739"/>
        <v>-</v>
      </c>
      <c r="OS223" s="19" t="str">
        <f t="shared" ca="1" si="1739"/>
        <v>-</v>
      </c>
      <c r="OT223" s="19">
        <f t="shared" ca="1" si="1739"/>
        <v>0</v>
      </c>
      <c r="OU223" s="24">
        <v>0</v>
      </c>
    </row>
    <row r="224" spans="1:411" outlineLevel="1">
      <c r="A224" s="21">
        <f t="shared" si="158"/>
        <v>219</v>
      </c>
      <c r="B224" s="21">
        <f>$A$14</f>
        <v>9</v>
      </c>
      <c r="C224">
        <v>112</v>
      </c>
      <c r="D224" s="144" t="str">
        <f t="shared" si="1675"/>
        <v>GSM</v>
      </c>
      <c r="E224" t="b">
        <v>0</v>
      </c>
      <c r="F224" t="b">
        <v>0</v>
      </c>
      <c r="G224" t="b">
        <f>E224</f>
        <v>0</v>
      </c>
      <c r="H224" s="29">
        <v>2</v>
      </c>
      <c r="I224" s="29">
        <v>1</v>
      </c>
      <c r="J224" s="29" t="str">
        <f>""</f>
        <v/>
      </c>
      <c r="K224" s="29">
        <f>d.Region</f>
        <v>2</v>
      </c>
      <c r="L224" s="29">
        <v>2</v>
      </c>
      <c r="M224" s="29">
        <v>2</v>
      </c>
      <c r="N224" s="29">
        <v>3</v>
      </c>
      <c r="O224" s="29">
        <v>1</v>
      </c>
      <c r="P224" s="29">
        <v>1</v>
      </c>
      <c r="Q224" s="29">
        <v>8</v>
      </c>
      <c r="R224" s="29">
        <v>1</v>
      </c>
      <c r="S224" s="29">
        <v>1</v>
      </c>
      <c r="T224" s="29">
        <v>1</v>
      </c>
      <c r="U224" s="218"/>
      <c r="V224" s="218"/>
      <c r="W224" s="29">
        <v>0</v>
      </c>
      <c r="X224" s="218"/>
      <c r="Y224" s="218"/>
      <c r="Z224" s="218"/>
      <c r="AA224" s="218"/>
      <c r="AB224" s="218"/>
      <c r="AC224" s="218"/>
      <c r="AD224" s="218"/>
      <c r="AE224" s="218"/>
      <c r="AF224" s="144">
        <f>INDEX(CHOOSE($N224,DataAutumn!i.AdultDrys,DataWinter!i.AdultDrys,DataSpring!i.AdultDrys),1,$M224)</f>
        <v>3</v>
      </c>
      <c r="AG224" s="5">
        <f t="shared" si="1676"/>
        <v>2</v>
      </c>
      <c r="AH224" s="5">
        <f t="shared" si="1676"/>
        <v>0</v>
      </c>
      <c r="AI224" s="5">
        <f t="shared" si="1677"/>
        <v>1</v>
      </c>
      <c r="AJ224" s="218"/>
      <c r="AK224" s="218"/>
      <c r="AL224" s="365" t="str">
        <f ca="1">TEXT(LEFT(OFFSET(AL224,-1,0),5)+1,"00000")&amp;MID(OFFSET(AL224,-1,0),6,FIND(" ",OFFSET(AL224,-1,0),7)-5)
&amp; $D224           &amp; " Day"&amp;INDEX(i.DOY,$N224,1)              &amp; IF($IG224=0," FWM","")&amp;IF($IG224=1," MWM","")&amp;IF($IG224=5," Mat","")&amp;IF($IH224=TRUE,"&amp;BBT","    ")
&amp;INDEX(DataMaster!$B$98:$B$105,$Q224,0)    &amp;IF(JQ224," SR"&amp;JR224,"")&amp; " WP"&amp;TEXT($MC224*100,"000p")           &amp; " MP"&amp;TEXT($MD224*100,"000p")           &amp; " GP"&amp;TEXT($MM224*100,"000p")
&amp; " (F"&amp;3+COUNTIF($CV224:$CY224,TRUE)&amp;3&amp;"N"&amp;$DM224&amp;$DN224&amp;")"</f>
        <v>00017 DSP_ashley_lw GSM Day204 MWM    Prime 13mo SR12 WP100p MP100p GP100p (F33N11)</v>
      </c>
      <c r="AM224" s="9" t="str">
        <f ca="1">IF(COUNTIF(AL$5:AL224,AL224)=1,"-","Dup")</f>
        <v>-</v>
      </c>
      <c r="AN224" s="9"/>
      <c r="AO224" s="12" t="b">
        <v>0</v>
      </c>
      <c r="AP224" s="12" t="b">
        <v>0</v>
      </c>
      <c r="AQ224" s="12" t="b">
        <v>1</v>
      </c>
      <c r="AR224" s="12" t="b">
        <v>1</v>
      </c>
      <c r="AS224" s="12" t="b">
        <v>0</v>
      </c>
      <c r="AT224" s="12" t="b">
        <v>1</v>
      </c>
      <c r="AU224" s="12" t="b">
        <v>1</v>
      </c>
      <c r="AV224" s="12" t="b">
        <v>1</v>
      </c>
      <c r="AW224" s="9"/>
      <c r="AX224" s="5" t="b">
        <f t="shared" si="1678"/>
        <v>0</v>
      </c>
      <c r="AY224" s="5" t="str">
        <f t="shared" si="1678"/>
        <v>-</v>
      </c>
      <c r="AZ224" s="5" t="b">
        <f t="shared" si="1678"/>
        <v>0</v>
      </c>
      <c r="BA224" s="5" t="b">
        <f t="shared" si="1678"/>
        <v>1</v>
      </c>
      <c r="BB224" s="5" t="b">
        <f t="shared" si="1678"/>
        <v>1</v>
      </c>
      <c r="BC224" s="144">
        <f t="shared" si="1678"/>
        <v>0</v>
      </c>
      <c r="BD224" s="19" t="b">
        <f t="shared" ca="1" si="1679"/>
        <v>1</v>
      </c>
      <c r="BE224" s="9"/>
      <c r="BF224" s="5" t="str">
        <f t="shared" ca="1" si="1680"/>
        <v>-</v>
      </c>
      <c r="BG224" s="19" t="str">
        <f t="shared" ca="1" si="1681"/>
        <v>-</v>
      </c>
      <c r="BH224" s="19" t="str">
        <f t="shared" ca="1" si="1681"/>
        <v>-</v>
      </c>
      <c r="BI224" s="19" t="str">
        <f t="shared" ca="1" si="1681"/>
        <v>-</v>
      </c>
      <c r="BJ224" s="5" t="str">
        <f t="shared" ca="1" si="1682"/>
        <v>-</v>
      </c>
      <c r="BK224" s="19" t="str">
        <f t="shared" ca="1" si="1683"/>
        <v>-</v>
      </c>
      <c r="BL224" s="5" t="str">
        <f t="shared" ca="1" si="1684"/>
        <v>-</v>
      </c>
      <c r="BM224" s="19" t="str">
        <f t="shared" ca="1" si="1685"/>
        <v>-</v>
      </c>
      <c r="BN224" s="19" t="str">
        <f t="shared" ca="1" si="1685"/>
        <v>-</v>
      </c>
      <c r="BO224" s="19" t="str">
        <f t="shared" ca="1" si="1685"/>
        <v>-</v>
      </c>
      <c r="BP224" s="5" t="str">
        <f t="shared" ca="1" si="1686"/>
        <v>-</v>
      </c>
      <c r="BQ224" s="9"/>
      <c r="BR224" s="5" t="b">
        <f t="shared" si="1687"/>
        <v>0</v>
      </c>
      <c r="BS224" s="5" t="str">
        <f t="shared" ca="1" si="1688"/>
        <v>-</v>
      </c>
      <c r="BT224" s="5" t="str">
        <f t="shared" ca="1" si="1689"/>
        <v>-</v>
      </c>
      <c r="BU224" s="5" t="str">
        <f t="shared" ca="1" si="1689"/>
        <v>-</v>
      </c>
      <c r="BV224" s="5" t="str">
        <f t="shared" ca="1" si="1689"/>
        <v>-</v>
      </c>
      <c r="BW224" s="5" t="str">
        <f t="shared" ca="1" si="1689"/>
        <v>-</v>
      </c>
      <c r="BX224" s="5" t="str">
        <f t="shared" ca="1" si="1689"/>
        <v>-</v>
      </c>
      <c r="BY224" s="5" t="str">
        <f t="shared" ca="1" si="1689"/>
        <v>-</v>
      </c>
      <c r="BZ224" s="5" t="str">
        <f t="shared" ca="1" si="1689"/>
        <v>-</v>
      </c>
      <c r="CA224" s="5" t="str">
        <f t="shared" ca="1" si="1689"/>
        <v>-</v>
      </c>
      <c r="CB224" s="9"/>
      <c r="CC224" s="12" t="b">
        <v>1</v>
      </c>
      <c r="CD224" s="12" t="b">
        <v>1</v>
      </c>
      <c r="CE224" s="12" t="b">
        <v>1</v>
      </c>
      <c r="CF224" s="12">
        <v>203</v>
      </c>
      <c r="CG224" s="144" t="b">
        <f>NOT(CE224)</f>
        <v>0</v>
      </c>
      <c r="CH224" s="12" t="s">
        <v>34</v>
      </c>
      <c r="CI224" s="19" t="str">
        <f t="shared" ca="1" si="1690"/>
        <v>-</v>
      </c>
      <c r="CJ224" s="19" t="str">
        <f t="shared" ca="1" si="1690"/>
        <v>-</v>
      </c>
      <c r="CK224" s="19" t="str">
        <f t="shared" ca="1" si="1690"/>
        <v>-</v>
      </c>
      <c r="CL224" s="19">
        <f t="shared" ca="1" si="1690"/>
        <v>1</v>
      </c>
      <c r="CM224" s="19">
        <f t="shared" ca="1" si="1690"/>
        <v>1</v>
      </c>
      <c r="CN224" s="9"/>
      <c r="CO224" s="444">
        <f t="shared" si="1691"/>
        <v>652</v>
      </c>
      <c r="CP224" s="444">
        <f t="shared" si="1691"/>
        <v>686</v>
      </c>
      <c r="CQ224" s="444">
        <f t="shared" si="1691"/>
        <v>721</v>
      </c>
      <c r="CR224" s="152">
        <f t="shared" si="1692"/>
        <v>378</v>
      </c>
      <c r="CS224" s="152">
        <f t="shared" si="1692"/>
        <v>413</v>
      </c>
      <c r="CT224" s="152">
        <f t="shared" si="1692"/>
        <v>448</v>
      </c>
      <c r="CU224" s="19" t="str">
        <f t="shared" ref="CU224:DJ227" ca="1" si="1770">OFFSET(CU$5,$B224,0)</f>
        <v>-</v>
      </c>
      <c r="CV224" s="19" t="str">
        <f t="shared" ca="1" si="1770"/>
        <v>-</v>
      </c>
      <c r="CW224" s="19" t="str">
        <f t="shared" ca="1" si="1770"/>
        <v>-</v>
      </c>
      <c r="CX224" s="19" t="str">
        <f t="shared" ca="1" si="1770"/>
        <v>-</v>
      </c>
      <c r="CY224" s="19" t="str">
        <f t="shared" ca="1" si="1770"/>
        <v>-</v>
      </c>
      <c r="CZ224" s="19" t="b">
        <f ca="1">OFFSET(CZ$5,$B224,0)</f>
        <v>1</v>
      </c>
      <c r="DA224" s="19">
        <f t="shared" ca="1" si="1770"/>
        <v>0</v>
      </c>
      <c r="DB224" s="19">
        <f t="shared" ca="1" si="1770"/>
        <v>0</v>
      </c>
      <c r="DC224" s="19">
        <f t="shared" ca="1" si="1770"/>
        <v>0</v>
      </c>
      <c r="DD224" s="19">
        <f t="shared" ca="1" si="1770"/>
        <v>0</v>
      </c>
      <c r="DE224" s="19">
        <f t="shared" ca="1" si="1770"/>
        <v>0</v>
      </c>
      <c r="DF224" s="19">
        <f t="shared" ca="1" si="1770"/>
        <v>0</v>
      </c>
      <c r="DG224" s="19">
        <f t="shared" ca="1" si="1770"/>
        <v>0</v>
      </c>
      <c r="DH224" s="19">
        <f t="shared" ca="1" si="1770"/>
        <v>0</v>
      </c>
      <c r="DI224" s="19">
        <f t="shared" ca="1" si="1770"/>
        <v>0</v>
      </c>
      <c r="DJ224" s="19">
        <f t="shared" ca="1" si="1770"/>
        <v>0</v>
      </c>
      <c r="DK224" s="19">
        <f t="shared" ref="DK224:ED227" ca="1" si="1771">OFFSET(DK$5,$B224,0)</f>
        <v>0</v>
      </c>
      <c r="DL224" s="19">
        <f t="shared" ca="1" si="1771"/>
        <v>0</v>
      </c>
      <c r="DM224" s="19">
        <f t="shared" ca="1" si="1771"/>
        <v>1</v>
      </c>
      <c r="DN224" s="19">
        <f t="shared" ca="1" si="1771"/>
        <v>1</v>
      </c>
      <c r="DO224" s="19">
        <f t="shared" ca="1" si="1771"/>
        <v>0</v>
      </c>
      <c r="DP224" s="19" t="str">
        <f t="shared" ca="1" si="1771"/>
        <v>-</v>
      </c>
      <c r="DQ224" s="19" t="str">
        <f t="shared" ca="1" si="1771"/>
        <v>-</v>
      </c>
      <c r="DR224" s="19" t="str">
        <f t="shared" ca="1" si="1771"/>
        <v>-</v>
      </c>
      <c r="DS224" s="19" t="str">
        <f t="shared" ca="1" si="1771"/>
        <v>-</v>
      </c>
      <c r="DT224" s="19" t="str">
        <f t="shared" ca="1" si="1771"/>
        <v>-</v>
      </c>
      <c r="DU224" s="19">
        <f t="shared" ca="1" si="1771"/>
        <v>0</v>
      </c>
      <c r="DV224" s="19" t="str">
        <f t="shared" ca="1" si="1771"/>
        <v>-</v>
      </c>
      <c r="DW224" s="19" t="str">
        <f t="shared" ca="1" si="1771"/>
        <v>-</v>
      </c>
      <c r="DX224" s="19" t="str">
        <f t="shared" ca="1" si="1771"/>
        <v>-</v>
      </c>
      <c r="DY224" s="19" t="str">
        <f t="shared" ca="1" si="1771"/>
        <v>-</v>
      </c>
      <c r="DZ224" s="19" t="str">
        <f t="shared" ca="1" si="1771"/>
        <v>-</v>
      </c>
      <c r="EA224" s="19" t="str">
        <f t="shared" ca="1" si="1771"/>
        <v>-</v>
      </c>
      <c r="EB224" s="19" t="str">
        <f t="shared" ca="1" si="1771"/>
        <v>-</v>
      </c>
      <c r="EC224" s="19" t="str">
        <f t="shared" ca="1" si="1771"/>
        <v>-</v>
      </c>
      <c r="ED224" s="19">
        <f t="shared" ca="1" si="1771"/>
        <v>0</v>
      </c>
      <c r="EE224" s="444">
        <f t="shared" si="1695"/>
        <v>0</v>
      </c>
      <c r="EF224" s="444">
        <f t="shared" si="1695"/>
        <v>0</v>
      </c>
      <c r="EG224" s="124">
        <f t="shared" ref="EG224:EV227" si="1772">IF(AND($K224=EG$9,$N224=EG$11,$AB224=EG$8,$AI224=EG$12,$Y224&lt;&gt;0),INDEX(i.FS_Strategy,$Y224,$AB224),0)</f>
        <v>0</v>
      </c>
      <c r="EH224" s="124">
        <f t="shared" si="1772"/>
        <v>0</v>
      </c>
      <c r="EI224" s="124">
        <f t="shared" si="1772"/>
        <v>0</v>
      </c>
      <c r="EJ224" s="124">
        <f t="shared" si="1772"/>
        <v>0</v>
      </c>
      <c r="EK224" s="124">
        <f t="shared" si="1772"/>
        <v>0</v>
      </c>
      <c r="EL224" s="124">
        <f t="shared" si="1772"/>
        <v>0</v>
      </c>
      <c r="EM224" s="124">
        <f t="shared" si="1772"/>
        <v>0</v>
      </c>
      <c r="EN224" s="124">
        <f t="shared" si="1772"/>
        <v>0</v>
      </c>
      <c r="EO224" s="124">
        <f t="shared" si="1772"/>
        <v>0</v>
      </c>
      <c r="EP224" s="124">
        <f t="shared" si="1772"/>
        <v>0</v>
      </c>
      <c r="EQ224" s="124">
        <f t="shared" si="1772"/>
        <v>0</v>
      </c>
      <c r="ER224" s="124">
        <f t="shared" si="1772"/>
        <v>0</v>
      </c>
      <c r="ES224" s="124">
        <f t="shared" si="1772"/>
        <v>0</v>
      </c>
      <c r="ET224" s="124">
        <f t="shared" si="1772"/>
        <v>0</v>
      </c>
      <c r="EU224" s="124">
        <f t="shared" si="1772"/>
        <v>0</v>
      </c>
      <c r="EV224" s="124">
        <f t="shared" si="1772"/>
        <v>0</v>
      </c>
      <c r="EW224" s="124">
        <f t="shared" si="1697"/>
        <v>0</v>
      </c>
      <c r="EX224" s="124">
        <f t="shared" si="1697"/>
        <v>0</v>
      </c>
      <c r="EY224" s="554">
        <f t="shared" ref="EY224:FN227" si="1773">IF(AND($K224=EY$9,$N224=EY$11,$AB224=EY$8,$AI224=EY$12,$Z224&lt;&gt;0),INDEX(i.FS_Strategy,$Z224,$AB224),0)</f>
        <v>0</v>
      </c>
      <c r="EZ224" s="554">
        <f t="shared" si="1773"/>
        <v>0</v>
      </c>
      <c r="FA224" s="554">
        <f t="shared" si="1773"/>
        <v>0</v>
      </c>
      <c r="FB224" s="125">
        <f t="shared" si="1773"/>
        <v>0</v>
      </c>
      <c r="FC224" s="125">
        <f t="shared" si="1773"/>
        <v>0</v>
      </c>
      <c r="FD224" s="125">
        <f t="shared" si="1773"/>
        <v>0</v>
      </c>
      <c r="FE224" s="125">
        <f t="shared" si="1773"/>
        <v>0</v>
      </c>
      <c r="FF224" s="125">
        <f t="shared" si="1773"/>
        <v>0</v>
      </c>
      <c r="FG224" s="125">
        <f t="shared" si="1773"/>
        <v>0</v>
      </c>
      <c r="FH224" s="125">
        <f t="shared" si="1773"/>
        <v>0</v>
      </c>
      <c r="FI224" s="125">
        <f t="shared" si="1773"/>
        <v>0</v>
      </c>
      <c r="FJ224" s="125">
        <f t="shared" si="1773"/>
        <v>0</v>
      </c>
      <c r="FK224" s="125">
        <f t="shared" si="1773"/>
        <v>0</v>
      </c>
      <c r="FL224" s="125">
        <f t="shared" si="1773"/>
        <v>0</v>
      </c>
      <c r="FM224" s="125">
        <f t="shared" si="1773"/>
        <v>0</v>
      </c>
      <c r="FN224" s="125">
        <f t="shared" si="1773"/>
        <v>0</v>
      </c>
      <c r="FO224" s="124">
        <f t="shared" ref="FO224:GD227" si="1774">IF(AND($K224=FO$9,$N224=FO$11,$AB224=FO$8,$AI224=FO$12),INDEX(i.FS_Strategy,$AC224+1,$AB224),0)</f>
        <v>0</v>
      </c>
      <c r="FP224" s="124">
        <f t="shared" si="1774"/>
        <v>0</v>
      </c>
      <c r="FQ224" s="124">
        <f t="shared" si="1774"/>
        <v>0</v>
      </c>
      <c r="FR224" s="124">
        <f t="shared" si="1774"/>
        <v>0</v>
      </c>
      <c r="FS224" s="124">
        <f t="shared" si="1774"/>
        <v>0</v>
      </c>
      <c r="FT224" s="124">
        <f t="shared" si="1774"/>
        <v>0</v>
      </c>
      <c r="FU224" s="124">
        <f t="shared" si="1774"/>
        <v>0</v>
      </c>
      <c r="FV224" s="124">
        <f t="shared" si="1774"/>
        <v>0</v>
      </c>
      <c r="FW224" s="124">
        <f t="shared" si="1774"/>
        <v>0</v>
      </c>
      <c r="FX224" s="124">
        <f t="shared" si="1774"/>
        <v>0</v>
      </c>
      <c r="FY224" s="124">
        <f t="shared" si="1774"/>
        <v>0</v>
      </c>
      <c r="FZ224" s="124">
        <f t="shared" si="1774"/>
        <v>0</v>
      </c>
      <c r="GA224" s="124">
        <f t="shared" si="1774"/>
        <v>0</v>
      </c>
      <c r="GB224" s="124">
        <f t="shared" si="1774"/>
        <v>0</v>
      </c>
      <c r="GC224" s="124">
        <f t="shared" si="1774"/>
        <v>0</v>
      </c>
      <c r="GD224" s="124">
        <f t="shared" si="1774"/>
        <v>0</v>
      </c>
      <c r="GE224" s="124">
        <f t="shared" si="1700"/>
        <v>0</v>
      </c>
      <c r="GF224" s="124">
        <f t="shared" si="1700"/>
        <v>0</v>
      </c>
      <c r="GG224" s="554">
        <f t="shared" si="1701"/>
        <v>0</v>
      </c>
      <c r="GH224" s="554">
        <f t="shared" si="1701"/>
        <v>0</v>
      </c>
      <c r="GI224" s="554">
        <f t="shared" si="1701"/>
        <v>0</v>
      </c>
      <c r="GJ224" s="125">
        <f t="shared" si="1764"/>
        <v>0</v>
      </c>
      <c r="GK224" s="125">
        <f t="shared" si="1764"/>
        <v>0</v>
      </c>
      <c r="GL224" s="125">
        <f t="shared" si="1764"/>
        <v>0</v>
      </c>
      <c r="GM224" s="125">
        <f t="shared" si="1764"/>
        <v>0</v>
      </c>
      <c r="GN224" s="125">
        <f t="shared" si="1764"/>
        <v>0</v>
      </c>
      <c r="GO224" s="125">
        <f t="shared" si="1764"/>
        <v>0</v>
      </c>
      <c r="GP224" s="125">
        <f t="shared" si="1764"/>
        <v>0</v>
      </c>
      <c r="GQ224" s="125">
        <f t="shared" si="1764"/>
        <v>0</v>
      </c>
      <c r="GR224" s="125">
        <f t="shared" si="1760"/>
        <v>0</v>
      </c>
      <c r="GS224" s="125">
        <f t="shared" si="1760"/>
        <v>0</v>
      </c>
      <c r="GT224" s="125">
        <f t="shared" si="1760"/>
        <v>0</v>
      </c>
      <c r="GU224" s="125">
        <f t="shared" si="1760"/>
        <v>0</v>
      </c>
      <c r="GV224" s="125">
        <f t="shared" si="1760"/>
        <v>0</v>
      </c>
      <c r="GW224" s="124">
        <f t="shared" ref="GW224:HL227" si="1775">IF(AND($K224=GW$9,$N224=GW$11,$AB224=GW$8,$AI224=GW$12),INDEX(i.FS_Strategy,$AC224+1,$AB224),0)</f>
        <v>0</v>
      </c>
      <c r="GX224" s="124">
        <f t="shared" si="1775"/>
        <v>0</v>
      </c>
      <c r="GY224" s="124">
        <f t="shared" si="1775"/>
        <v>0</v>
      </c>
      <c r="GZ224" s="124">
        <f t="shared" si="1775"/>
        <v>0</v>
      </c>
      <c r="HA224" s="124">
        <f t="shared" si="1775"/>
        <v>0</v>
      </c>
      <c r="HB224" s="124">
        <f t="shared" si="1775"/>
        <v>0</v>
      </c>
      <c r="HC224" s="124">
        <f t="shared" si="1775"/>
        <v>0</v>
      </c>
      <c r="HD224" s="124">
        <f t="shared" si="1775"/>
        <v>0</v>
      </c>
      <c r="HE224" s="124">
        <f t="shared" si="1775"/>
        <v>0</v>
      </c>
      <c r="HF224" s="124">
        <f t="shared" si="1775"/>
        <v>0</v>
      </c>
      <c r="HG224" s="124">
        <f t="shared" si="1775"/>
        <v>0</v>
      </c>
      <c r="HH224" s="124">
        <f t="shared" si="1775"/>
        <v>0</v>
      </c>
      <c r="HI224" s="124">
        <f t="shared" si="1775"/>
        <v>0</v>
      </c>
      <c r="HJ224" s="124">
        <f t="shared" si="1775"/>
        <v>0</v>
      </c>
      <c r="HK224" s="124">
        <f t="shared" si="1775"/>
        <v>0</v>
      </c>
      <c r="HL224" s="124">
        <f t="shared" si="1775"/>
        <v>0</v>
      </c>
      <c r="HM224" s="124">
        <f t="shared" si="1704"/>
        <v>0</v>
      </c>
      <c r="HN224" s="124">
        <f t="shared" si="1704"/>
        <v>0</v>
      </c>
      <c r="HO224" s="554">
        <f t="shared" si="1705"/>
        <v>0</v>
      </c>
      <c r="HP224" s="554">
        <f t="shared" si="1705"/>
        <v>0</v>
      </c>
      <c r="HQ224" s="554">
        <f t="shared" si="1705"/>
        <v>0</v>
      </c>
      <c r="HR224" s="125">
        <f t="shared" si="1765"/>
        <v>0</v>
      </c>
      <c r="HS224" s="125">
        <f t="shared" si="1765"/>
        <v>0</v>
      </c>
      <c r="HT224" s="125">
        <f t="shared" si="1765"/>
        <v>0</v>
      </c>
      <c r="HU224" s="125">
        <f t="shared" si="1765"/>
        <v>0</v>
      </c>
      <c r="HV224" s="125">
        <f t="shared" si="1765"/>
        <v>0</v>
      </c>
      <c r="HW224" s="125">
        <f t="shared" si="1765"/>
        <v>0</v>
      </c>
      <c r="HX224" s="125">
        <f t="shared" si="1765"/>
        <v>0</v>
      </c>
      <c r="HY224" s="125">
        <f t="shared" si="1765"/>
        <v>0</v>
      </c>
      <c r="HZ224" s="125">
        <f t="shared" si="1761"/>
        <v>0</v>
      </c>
      <c r="IA224" s="125">
        <f t="shared" si="1761"/>
        <v>0</v>
      </c>
      <c r="IB224" s="125">
        <f t="shared" si="1761"/>
        <v>0</v>
      </c>
      <c r="IC224" s="125">
        <f t="shared" si="1761"/>
        <v>0</v>
      </c>
      <c r="ID224" s="125">
        <f t="shared" si="1761"/>
        <v>0</v>
      </c>
      <c r="IE224" s="5">
        <f t="shared" si="1707"/>
        <v>67</v>
      </c>
      <c r="IF224" s="9"/>
      <c r="IG224" s="5">
        <f t="shared" si="1708"/>
        <v>1</v>
      </c>
      <c r="IH224" s="5" t="b">
        <f t="shared" si="1708"/>
        <v>0</v>
      </c>
      <c r="II224" s="19">
        <f t="shared" ca="1" si="1709"/>
        <v>0</v>
      </c>
      <c r="IJ224" s="5">
        <f t="shared" si="1708"/>
        <v>55</v>
      </c>
      <c r="IK224" s="5" cm="1">
        <f t="array" ref="IK224">INDEX(i.pi_yatf,$X224+1,IK$7)</f>
        <v>1</v>
      </c>
      <c r="IL224" s="19">
        <f t="shared" ref="IL224:JN227" ca="1" si="1776">OFFSET(IL$5,$B224,0)</f>
        <v>0</v>
      </c>
      <c r="IM224" s="19">
        <f t="shared" ca="1" si="1776"/>
        <v>0</v>
      </c>
      <c r="IN224" s="19">
        <f t="shared" ca="1" si="1776"/>
        <v>0</v>
      </c>
      <c r="IO224" s="19">
        <f t="shared" ca="1" si="1776"/>
        <v>0</v>
      </c>
      <c r="IP224" s="19">
        <f t="shared" ca="1" si="1776"/>
        <v>0</v>
      </c>
      <c r="IQ224" s="19">
        <f t="shared" ca="1" si="1776"/>
        <v>0</v>
      </c>
      <c r="IR224" s="19">
        <f t="shared" ca="1" si="1776"/>
        <v>0</v>
      </c>
      <c r="IS224" s="19">
        <f t="shared" ca="1" si="1776"/>
        <v>0</v>
      </c>
      <c r="IT224" s="19">
        <f t="shared" ca="1" si="1776"/>
        <v>0</v>
      </c>
      <c r="IU224" s="19">
        <f t="shared" ca="1" si="1776"/>
        <v>0</v>
      </c>
      <c r="IV224" s="19">
        <f t="shared" ca="1" si="1776"/>
        <v>0</v>
      </c>
      <c r="IW224" s="19">
        <f t="shared" ca="1" si="1776"/>
        <v>0</v>
      </c>
      <c r="IX224" s="19">
        <f t="shared" ca="1" si="1776"/>
        <v>0</v>
      </c>
      <c r="IY224" s="19">
        <f t="shared" ca="1" si="1776"/>
        <v>0</v>
      </c>
      <c r="IZ224" s="19">
        <f t="shared" ca="1" si="1776"/>
        <v>0</v>
      </c>
      <c r="JA224" s="19">
        <f t="shared" ca="1" si="1776"/>
        <v>0</v>
      </c>
      <c r="JB224" s="19">
        <f t="shared" ca="1" si="1776"/>
        <v>0</v>
      </c>
      <c r="JC224" s="19">
        <f t="shared" ca="1" si="1776"/>
        <v>0</v>
      </c>
      <c r="JD224" s="19">
        <f t="shared" ca="1" si="1776"/>
        <v>0</v>
      </c>
      <c r="JE224" s="19">
        <f t="shared" ca="1" si="1776"/>
        <v>0</v>
      </c>
      <c r="JF224" s="19">
        <f t="shared" ca="1" si="1776"/>
        <v>0</v>
      </c>
      <c r="JG224" s="5">
        <f t="shared" si="1711"/>
        <v>1.2500000000000001E-2</v>
      </c>
      <c r="JH224" s="567">
        <f t="shared" si="1711"/>
        <v>0</v>
      </c>
      <c r="JI224" s="5">
        <f t="shared" si="1711"/>
        <v>6.25E-2</v>
      </c>
      <c r="JJ224" s="5">
        <f t="shared" si="1711"/>
        <v>6.25E-2</v>
      </c>
      <c r="JK224" s="5">
        <f t="shared" si="1711"/>
        <v>6.25E-2</v>
      </c>
      <c r="JL224" s="19">
        <f t="shared" ca="1" si="1776"/>
        <v>1</v>
      </c>
      <c r="JM224" s="19">
        <f t="shared" ca="1" si="1776"/>
        <v>0</v>
      </c>
      <c r="JN224" s="19">
        <f t="shared" ca="1" si="1776"/>
        <v>1</v>
      </c>
      <c r="JO224" s="9"/>
      <c r="JP224" s="5" t="b">
        <f t="shared" ca="1" si="1712"/>
        <v>0</v>
      </c>
      <c r="JQ224" s="477" t="b">
        <v>1</v>
      </c>
      <c r="JR224" s="477">
        <v>12</v>
      </c>
      <c r="JS224" s="5" t="b">
        <f t="shared" si="1713"/>
        <v>0</v>
      </c>
      <c r="JT224" s="5" t="b">
        <f t="shared" si="1713"/>
        <v>0</v>
      </c>
      <c r="JU224" s="5" t="b">
        <f t="shared" si="1713"/>
        <v>1</v>
      </c>
      <c r="JV224" s="144">
        <f t="shared" si="1714"/>
        <v>1</v>
      </c>
      <c r="JW224" s="144">
        <f t="shared" si="1714"/>
        <v>1</v>
      </c>
      <c r="JX224" s="5" t="b">
        <f t="shared" si="1715"/>
        <v>0</v>
      </c>
      <c r="JY224" s="5" t="b">
        <f t="shared" si="1715"/>
        <v>1</v>
      </c>
      <c r="JZ224" s="5" t="b">
        <f t="shared" si="1715"/>
        <v>1</v>
      </c>
      <c r="KA224" s="5" t="b">
        <f t="shared" si="1715"/>
        <v>0</v>
      </c>
      <c r="KB224" s="5">
        <f t="shared" si="1716"/>
        <v>1</v>
      </c>
      <c r="KC224" s="5">
        <f t="shared" si="1716"/>
        <v>0</v>
      </c>
      <c r="KD224" s="5" t="b">
        <f t="shared" si="1717"/>
        <v>0</v>
      </c>
      <c r="KE224" s="5" t="str" cm="1">
        <f t="array" aca="1" ref="KE224" ca="1">IF(OR(KF224:KM224&lt;&gt;"-"),TRUE,"-")</f>
        <v>-</v>
      </c>
      <c r="KF224" s="19" t="str">
        <f t="shared" ca="1" si="1718"/>
        <v>-</v>
      </c>
      <c r="KG224" s="19" t="str">
        <f t="shared" ca="1" si="1718"/>
        <v>-</v>
      </c>
      <c r="KH224" s="19" t="str">
        <f t="shared" ca="1" si="1718"/>
        <v>-</v>
      </c>
      <c r="KI224" s="19" t="str">
        <f t="shared" ca="1" si="1718"/>
        <v>-</v>
      </c>
      <c r="KJ224" s="19" t="str">
        <f t="shared" ca="1" si="1718"/>
        <v>-</v>
      </c>
      <c r="KK224" s="19" t="str">
        <f t="shared" ca="1" si="1718"/>
        <v>-</v>
      </c>
      <c r="KL224" s="19" t="str">
        <f t="shared" ca="1" si="1718"/>
        <v>-</v>
      </c>
      <c r="KM224" s="19" t="str">
        <f t="shared" ca="1" si="1718"/>
        <v>-</v>
      </c>
      <c r="KN224" s="5" t="b">
        <f t="array" aca="1" ref="KN224" ca="1">IF(OR(KO224:KU224&lt;&gt;"-"),TRUE,"-")</f>
        <v>1</v>
      </c>
      <c r="KO224" s="19">
        <f t="shared" ca="1" si="1719"/>
        <v>0</v>
      </c>
      <c r="KP224" s="19" t="str">
        <f t="shared" ca="1" si="1719"/>
        <v>-</v>
      </c>
      <c r="KQ224" s="19">
        <f t="shared" ca="1" si="1719"/>
        <v>999999</v>
      </c>
      <c r="KR224" s="19">
        <f t="shared" ca="1" si="1719"/>
        <v>999999</v>
      </c>
      <c r="KS224" s="19">
        <f t="shared" ca="1" si="1719"/>
        <v>999999</v>
      </c>
      <c r="KT224" s="19">
        <f t="shared" ca="1" si="1719"/>
        <v>999999</v>
      </c>
      <c r="KU224" s="19">
        <f t="shared" ca="1" si="1719"/>
        <v>999999</v>
      </c>
      <c r="KV224" s="19" t="str">
        <f t="shared" ca="1" si="1719"/>
        <v>-</v>
      </c>
      <c r="KW224" s="19" t="str">
        <f ca="1">OFFSET(KW$5,$B224,0)</f>
        <v>-</v>
      </c>
      <c r="KX224" s="19" t="str">
        <f ca="1">OFFSET(KX$5,$B224,0)</f>
        <v>-</v>
      </c>
      <c r="KY224" s="19" t="b">
        <f t="shared" ca="1" si="1720"/>
        <v>1</v>
      </c>
      <c r="KZ224" s="19">
        <f t="shared" ca="1" si="1720"/>
        <v>0</v>
      </c>
      <c r="LA224" s="5" t="str">
        <f t="shared" si="1721"/>
        <v>-</v>
      </c>
      <c r="LB224" s="5" t="str">
        <f t="shared" si="1721"/>
        <v>-</v>
      </c>
      <c r="LC224" s="5" t="str">
        <f t="shared" si="1721"/>
        <v>-</v>
      </c>
      <c r="LD224" s="5" t="str">
        <f t="shared" si="1721"/>
        <v>-</v>
      </c>
      <c r="LE224" s="19" t="str">
        <f t="shared" ca="1" si="1722"/>
        <v>-</v>
      </c>
      <c r="LF224" s="19" t="str">
        <f t="shared" ca="1" si="1722"/>
        <v>-</v>
      </c>
      <c r="LG224" s="19" t="str">
        <f t="shared" ca="1" si="1722"/>
        <v>-</v>
      </c>
      <c r="LH224" s="19" t="str">
        <f t="shared" ca="1" si="1722"/>
        <v>-</v>
      </c>
      <c r="LI224" s="19" t="str">
        <f t="shared" ca="1" si="1722"/>
        <v>-</v>
      </c>
      <c r="LJ224" s="19" t="str">
        <f t="shared" ca="1" si="1722"/>
        <v>-</v>
      </c>
      <c r="LK224" s="19" t="str">
        <f t="shared" ca="1" si="1722"/>
        <v>-</v>
      </c>
      <c r="LL224" s="5" t="str">
        <f t="shared" si="1723"/>
        <v>-</v>
      </c>
      <c r="LM224" s="5">
        <f t="shared" si="1723"/>
        <v>500</v>
      </c>
      <c r="LN224" s="5">
        <f t="shared" si="1723"/>
        <v>500</v>
      </c>
      <c r="LO224" s="5" t="str">
        <f t="shared" si="1723"/>
        <v>-</v>
      </c>
      <c r="LP224" s="5" t="str" cm="1">
        <f t="array" ref="LP224">INDEX(i.meatgrid,$Q224,LP$7)</f>
        <v>-</v>
      </c>
      <c r="LQ224" s="5" cm="1">
        <f t="array" ref="LQ224">INDEX(i.meatgrid,$Q224,LQ$7)</f>
        <v>400</v>
      </c>
      <c r="LR224" s="5" t="str">
        <f t="shared" si="1723"/>
        <v>-</v>
      </c>
      <c r="LS224" s="5">
        <f t="shared" si="1724"/>
        <v>1</v>
      </c>
      <c r="LT224" s="9"/>
      <c r="LU224" s="19">
        <f t="shared" ca="1" si="1722"/>
        <v>70</v>
      </c>
      <c r="LV224" s="19">
        <f t="shared" ca="1" si="1725"/>
        <v>50</v>
      </c>
      <c r="LW224" s="19">
        <f t="shared" ca="1" si="1725"/>
        <v>80</v>
      </c>
      <c r="LX224" s="19">
        <f t="shared" ca="1" si="1725"/>
        <v>50</v>
      </c>
      <c r="LY224" s="5" t="b" cm="1">
        <f t="array" ref="LY224">INDEX(i.meatgrid,$Q224,LY$7)</f>
        <v>0</v>
      </c>
      <c r="LZ224" s="5" t="b" cm="1">
        <f t="array" ref="LZ224">INDEX(i.meatgrid,$Q224,LZ$7)</f>
        <v>0</v>
      </c>
      <c r="MA224" s="5" cm="1">
        <f t="array" ref="MA224">INDEX(i.meatgrid,$Q224,MA$7)</f>
        <v>40</v>
      </c>
      <c r="MB224" s="5" t="str" cm="1">
        <f t="array" ref="MB224">INDEX(i.meatgrid,$Q224,MB$7)</f>
        <v>-</v>
      </c>
      <c r="MC224" s="5">
        <f t="shared" si="1726"/>
        <v>1</v>
      </c>
      <c r="MD224" s="5">
        <f t="shared" si="1727"/>
        <v>1</v>
      </c>
      <c r="ME224" s="5" cm="1">
        <f t="array" ref="ME224">INDEX(i.meatgrid,$Q224,ME$7)</f>
        <v>1</v>
      </c>
      <c r="MF224" s="5" cm="1">
        <f t="array" ref="MF224">INDEX(i.meatgrid,$Q224,MF$7)</f>
        <v>0</v>
      </c>
      <c r="MG224" s="5" cm="1">
        <f t="array" ref="MG224">INDEX(i.meatgrid,$Q224,MG$7)</f>
        <v>0</v>
      </c>
      <c r="MH224" s="5" cm="1">
        <f t="array" ref="MH224">INDEX(i.meatgrid,$Q224,MH$7)</f>
        <v>0</v>
      </c>
      <c r="MI224" s="5" cm="1">
        <f t="array" ref="MI224">INDEX(i.meatgrid,$Q224,MI$7)</f>
        <v>0</v>
      </c>
      <c r="MJ224" s="5" cm="1">
        <f t="array" ref="MJ224">INDEX(i.meatgrid,$Q224,MJ$7)</f>
        <v>1</v>
      </c>
      <c r="MK224" s="5" cm="1">
        <f t="array" ref="MK224">INDEX(i.meatgrid,$Q224,MK$7)</f>
        <v>1</v>
      </c>
      <c r="ML224" s="5" cm="1">
        <f t="array" ref="ML224">INDEX(i.meatgrid,$Q224,ML$7)</f>
        <v>1</v>
      </c>
      <c r="MM224" s="5">
        <f t="shared" si="1728"/>
        <v>1</v>
      </c>
      <c r="MN224" s="9"/>
      <c r="MO224" s="19" t="b">
        <f t="shared" ref="MO224:ND227" ca="1" si="1777">OFFSET(MO$5,$B224,0)</f>
        <v>0</v>
      </c>
      <c r="MP224" s="19" t="b">
        <f t="shared" ca="1" si="1777"/>
        <v>0</v>
      </c>
      <c r="MQ224" s="19">
        <f t="shared" ca="1" si="1777"/>
        <v>1</v>
      </c>
      <c r="MR224" s="19">
        <f t="shared" ca="1" si="1777"/>
        <v>0.75</v>
      </c>
      <c r="MS224" s="19">
        <f t="shared" ca="1" si="1777"/>
        <v>0.75</v>
      </c>
      <c r="MT224" s="19">
        <f t="shared" ca="1" si="1777"/>
        <v>0.8</v>
      </c>
      <c r="MU224" s="19">
        <f t="shared" ca="1" si="1777"/>
        <v>0.82499999999999996</v>
      </c>
      <c r="MV224" s="19">
        <f t="shared" ca="1" si="1777"/>
        <v>0.875</v>
      </c>
      <c r="MW224" s="19">
        <f t="shared" ca="1" si="1777"/>
        <v>0.9</v>
      </c>
      <c r="MX224" s="19">
        <f t="shared" ca="1" si="1777"/>
        <v>1</v>
      </c>
      <c r="MY224" s="19">
        <f t="shared" ca="1" si="1777"/>
        <v>0.875</v>
      </c>
      <c r="MZ224" s="19" t="b">
        <f t="shared" ca="1" si="1777"/>
        <v>1</v>
      </c>
      <c r="NA224" s="19">
        <f t="shared" ca="1" si="1777"/>
        <v>74.989999999999995</v>
      </c>
      <c r="NB224" s="19" t="str">
        <f t="shared" ca="1" si="1777"/>
        <v>-</v>
      </c>
      <c r="NC224" s="19" t="str">
        <f t="shared" ca="1" si="1777"/>
        <v>-</v>
      </c>
      <c r="ND224" s="19" t="str">
        <f t="shared" ca="1" si="1777"/>
        <v>-</v>
      </c>
      <c r="NE224" s="19" t="str">
        <f t="shared" ca="1" si="1740"/>
        <v>-</v>
      </c>
      <c r="NF224" s="19" t="str">
        <f t="shared" ca="1" si="1740"/>
        <v>-</v>
      </c>
      <c r="NG224" s="19" t="str">
        <f t="shared" ca="1" si="1740"/>
        <v>-</v>
      </c>
      <c r="NH224" s="19" t="str">
        <f t="shared" ca="1" si="1740"/>
        <v>-</v>
      </c>
      <c r="NI224" s="19">
        <f t="shared" ca="1" si="1740"/>
        <v>36.99</v>
      </c>
      <c r="NJ224" s="19">
        <f t="shared" ca="1" si="1740"/>
        <v>36.99</v>
      </c>
      <c r="NK224" s="19" t="str">
        <f t="shared" ca="1" si="1740"/>
        <v>-</v>
      </c>
      <c r="NL224" s="19" t="str">
        <f t="shared" ca="1" si="1740"/>
        <v>-</v>
      </c>
      <c r="NM224" s="19" t="str">
        <f t="shared" ca="1" si="1740"/>
        <v>-</v>
      </c>
      <c r="NN224" s="19" t="str">
        <f t="shared" ca="1" si="1740"/>
        <v>-</v>
      </c>
      <c r="NO224" s="19" t="str">
        <f t="shared" ca="1" si="1740"/>
        <v>-</v>
      </c>
      <c r="NP224" s="19">
        <f t="shared" ca="1" si="1740"/>
        <v>49.99</v>
      </c>
      <c r="NQ224" s="19">
        <f t="shared" ca="1" si="1740"/>
        <v>49.99</v>
      </c>
      <c r="NR224" s="19">
        <f t="shared" ca="1" si="1740"/>
        <v>49.99</v>
      </c>
      <c r="NS224" s="19">
        <f t="shared" ca="1" si="1740"/>
        <v>49.99</v>
      </c>
      <c r="NT224" s="19">
        <f t="shared" ca="1" si="1740"/>
        <v>49.99</v>
      </c>
      <c r="NU224" s="19">
        <f t="shared" ca="1" si="1737"/>
        <v>49.99</v>
      </c>
      <c r="NV224" s="19">
        <f t="shared" ca="1" si="1737"/>
        <v>49.99</v>
      </c>
      <c r="NW224" s="19">
        <f t="shared" ca="1" si="1737"/>
        <v>49.99</v>
      </c>
      <c r="NX224" s="19">
        <f t="shared" ca="1" si="1738"/>
        <v>412.99</v>
      </c>
      <c r="NY224" s="19">
        <f t="shared" ca="1" si="1738"/>
        <v>412.99</v>
      </c>
      <c r="NZ224" s="19" t="str">
        <f t="shared" ca="1" si="1738"/>
        <v>-</v>
      </c>
      <c r="OA224" s="19" t="str">
        <f t="shared" ca="1" si="1738"/>
        <v>-</v>
      </c>
      <c r="OB224" s="19" t="str">
        <f t="shared" ca="1" si="1738"/>
        <v>-</v>
      </c>
      <c r="OC224" s="19" t="str">
        <f t="shared" ca="1" si="1738"/>
        <v>-</v>
      </c>
      <c r="OD224" s="19" t="str">
        <f t="shared" ca="1" si="1738"/>
        <v>-</v>
      </c>
      <c r="OE224" s="19">
        <f t="shared" ca="1" si="1738"/>
        <v>6.8900000000000006</v>
      </c>
      <c r="OF224" s="19">
        <f t="shared" ca="1" si="1738"/>
        <v>6.8900000000000006</v>
      </c>
      <c r="OG224" s="19">
        <f t="shared" ca="1" si="1738"/>
        <v>6.8900000000000006</v>
      </c>
      <c r="OH224" s="19">
        <f t="shared" ca="1" si="1738"/>
        <v>6.8900000000000006</v>
      </c>
      <c r="OI224" s="19">
        <f t="shared" ca="1" si="1738"/>
        <v>6.8900000000000006</v>
      </c>
      <c r="OJ224" s="19">
        <f t="shared" ca="1" si="1738"/>
        <v>6.8900000000000006</v>
      </c>
      <c r="OK224" s="19">
        <f t="shared" ca="1" si="1738"/>
        <v>6.8900000000000006</v>
      </c>
      <c r="OL224" s="19">
        <f t="shared" ca="1" si="1738"/>
        <v>6.8900000000000006</v>
      </c>
      <c r="OM224" s="19">
        <f t="shared" ca="1" si="1738"/>
        <v>346.99</v>
      </c>
      <c r="ON224" s="19">
        <f t="shared" ca="1" si="1739"/>
        <v>346.99</v>
      </c>
      <c r="OO224" s="19" t="str">
        <f t="shared" ca="1" si="1739"/>
        <v>-</v>
      </c>
      <c r="OP224" s="19" t="str">
        <f t="shared" ca="1" si="1739"/>
        <v>-</v>
      </c>
      <c r="OQ224" s="19" t="str">
        <f t="shared" ca="1" si="1739"/>
        <v>-</v>
      </c>
      <c r="OR224" s="19" t="str">
        <f t="shared" ca="1" si="1739"/>
        <v>-</v>
      </c>
      <c r="OS224" s="19" t="str">
        <f t="shared" ca="1" si="1739"/>
        <v>-</v>
      </c>
      <c r="OT224" s="19">
        <f t="shared" ca="1" si="1739"/>
        <v>0</v>
      </c>
      <c r="OU224" s="24">
        <v>0</v>
      </c>
    </row>
    <row r="225" spans="1:411" outlineLevel="1">
      <c r="A225" s="21">
        <f t="shared" si="158"/>
        <v>220</v>
      </c>
      <c r="B225" s="21">
        <f t="shared" si="1731"/>
        <v>19</v>
      </c>
      <c r="C225">
        <v>112</v>
      </c>
      <c r="D225" s="144" t="str">
        <f t="shared" ca="1" si="1675"/>
        <v>GSM</v>
      </c>
      <c r="E225" t="b">
        <v>1</v>
      </c>
      <c r="F225" t="b">
        <v>0</v>
      </c>
      <c r="G225" t="b">
        <f t="shared" ref="G225:G227" si="1778">E225</f>
        <v>1</v>
      </c>
      <c r="H225" s="237">
        <f t="shared" ca="1" si="1733"/>
        <v>2</v>
      </c>
      <c r="I225" s="237">
        <f t="shared" ca="1" si="1733"/>
        <v>1</v>
      </c>
      <c r="J225" s="237" t="str">
        <f t="shared" ca="1" si="1733"/>
        <v/>
      </c>
      <c r="K225" s="237">
        <f t="shared" ca="1" si="1733"/>
        <v>2</v>
      </c>
      <c r="L225" s="237">
        <f t="shared" ca="1" si="1733"/>
        <v>2</v>
      </c>
      <c r="M225" s="237">
        <f t="shared" ca="1" si="1733"/>
        <v>2</v>
      </c>
      <c r="N225" s="237">
        <f t="shared" ca="1" si="1733"/>
        <v>3</v>
      </c>
      <c r="O225" s="237">
        <f t="shared" ca="1" si="1734"/>
        <v>1</v>
      </c>
      <c r="P225" s="237">
        <f t="shared" ca="1" si="1734"/>
        <v>1</v>
      </c>
      <c r="Q225" s="237">
        <f t="shared" ca="1" si="1734"/>
        <v>8</v>
      </c>
      <c r="R225" s="29">
        <v>1</v>
      </c>
      <c r="S225" s="29">
        <v>1</v>
      </c>
      <c r="T225" s="29">
        <v>1</v>
      </c>
      <c r="U225" s="218"/>
      <c r="V225" s="218"/>
      <c r="W225" s="182">
        <f t="array" ref="W225">MAX(W$22,MOD(W219+1*AND(R225:$V225=R$22:$V$22),W$23+1))</f>
        <v>0</v>
      </c>
      <c r="X225" s="218"/>
      <c r="Y225" s="218"/>
      <c r="Z225" s="218"/>
      <c r="AA225" s="218"/>
      <c r="AB225" s="218"/>
      <c r="AC225" s="218"/>
      <c r="AD225" s="218"/>
      <c r="AE225" s="218"/>
      <c r="AF225" s="144">
        <f ca="1">INDEX(CHOOSE($N225,DataAutumn!i.AdultDrys,DataWinter!i.AdultDrys,DataSpring!i.AdultDrys),1,$M225)</f>
        <v>3</v>
      </c>
      <c r="AG225" s="5">
        <f t="shared" ca="1" si="1676"/>
        <v>2</v>
      </c>
      <c r="AH225" s="5">
        <f t="shared" ca="1" si="1676"/>
        <v>0</v>
      </c>
      <c r="AI225" s="5">
        <f t="shared" ca="1" si="1677"/>
        <v>1</v>
      </c>
      <c r="AJ225" s="218"/>
      <c r="AK225" s="218"/>
      <c r="AL225" s="366" t="str">
        <f ca="1">TEXT(LEFT(OFFSET(AL225,-1,0),5)+1,"00000")&amp;MID(OFFSET(AL225,-1,0),6,FIND(" ",OFFSET(AL225,-1,0),7)-5)
&amp; $D225           &amp; " Day"&amp;INDEX(i.DOY,$N225,1)              &amp; IF($IG225=0," FWM","")&amp;IF($IG225=1," MWM","")&amp;IF($IG225=5," Mat","")&amp;IF($IH225=TRUE,"&amp;BBT","    ")
&amp;INDEX(DataMaster!$B$98:$B$105,$Q225,0)    &amp;IF(JQ225," SR"&amp;JR225,"")&amp; " WP"&amp;TEXT($MC225*100,"000p")           &amp; " MP"&amp;TEXT($MD225*100,"000p")           &amp; " GP"&amp;TEXT($MM225*100,"000p")
&amp; " (F"&amp;3+COUNTIF($CV225:$CY225,TRUE)&amp;3&amp;"N"&amp;$DM225&amp;$DN225&amp;")"</f>
        <v>00018 DSP_ashley_lw GSM Day204 MWM    Prime 13mo WP100p MP100p GP100p (F33N11)</v>
      </c>
      <c r="AM225" s="9" t="str">
        <f ca="1">IF(COUNTIF(AL$5:AL225,AL225)=1,"-","Dup")</f>
        <v>-</v>
      </c>
      <c r="AN225" s="9"/>
      <c r="AO225" s="12" t="b">
        <v>0</v>
      </c>
      <c r="AP225" s="12" t="b">
        <v>0</v>
      </c>
      <c r="AQ225" s="12" t="b">
        <v>1</v>
      </c>
      <c r="AR225" s="12" t="b">
        <v>1</v>
      </c>
      <c r="AS225" s="12" t="b">
        <v>0</v>
      </c>
      <c r="AT225" s="12" t="b">
        <v>1</v>
      </c>
      <c r="AU225" s="12" t="b">
        <v>1</v>
      </c>
      <c r="AV225" s="12" t="b">
        <v>1</v>
      </c>
      <c r="AW225" s="9"/>
      <c r="AX225" s="5" t="b">
        <f t="shared" ca="1" si="1678"/>
        <v>0</v>
      </c>
      <c r="AY225" s="5" t="str">
        <f t="shared" ca="1" si="1678"/>
        <v>-</v>
      </c>
      <c r="AZ225" s="5" t="b">
        <f t="shared" ca="1" si="1678"/>
        <v>0</v>
      </c>
      <c r="BA225" s="5" t="b">
        <f t="shared" ca="1" si="1678"/>
        <v>1</v>
      </c>
      <c r="BB225" s="5" t="b">
        <f t="shared" ca="1" si="1678"/>
        <v>1</v>
      </c>
      <c r="BC225" s="144">
        <f t="shared" ca="1" si="1678"/>
        <v>0</v>
      </c>
      <c r="BD225" s="19" t="b">
        <f t="shared" ca="1" si="1679"/>
        <v>1</v>
      </c>
      <c r="BE225" s="9"/>
      <c r="BF225" s="5" t="str">
        <f t="shared" ca="1" si="1680"/>
        <v>-</v>
      </c>
      <c r="BG225" s="19" t="str">
        <f t="shared" ca="1" si="1681"/>
        <v>-</v>
      </c>
      <c r="BH225" s="19" t="str">
        <f t="shared" ca="1" si="1681"/>
        <v>-</v>
      </c>
      <c r="BI225" s="19" t="str">
        <f t="shared" ca="1" si="1681"/>
        <v>-</v>
      </c>
      <c r="BJ225" s="5" t="str">
        <f t="shared" ca="1" si="1682"/>
        <v>-</v>
      </c>
      <c r="BK225" s="19" t="str">
        <f t="shared" ca="1" si="1683"/>
        <v>-</v>
      </c>
      <c r="BL225" s="5" t="str">
        <f t="shared" ca="1" si="1684"/>
        <v>-</v>
      </c>
      <c r="BM225" s="19" t="str">
        <f t="shared" ca="1" si="1685"/>
        <v>-</v>
      </c>
      <c r="BN225" s="19" t="str">
        <f t="shared" ca="1" si="1685"/>
        <v>-</v>
      </c>
      <c r="BO225" s="19" t="str">
        <f t="shared" ca="1" si="1685"/>
        <v>-</v>
      </c>
      <c r="BP225" s="5" t="str">
        <f t="shared" ca="1" si="1686"/>
        <v>-</v>
      </c>
      <c r="BQ225" s="9"/>
      <c r="BR225" s="5" t="b">
        <f t="shared" ca="1" si="1687"/>
        <v>0</v>
      </c>
      <c r="BS225" s="5" t="str">
        <f t="shared" ca="1" si="1688"/>
        <v>-</v>
      </c>
      <c r="BT225" s="5" t="str">
        <f t="shared" ca="1" si="1689"/>
        <v>-</v>
      </c>
      <c r="BU225" s="5" t="str">
        <f t="shared" ca="1" si="1689"/>
        <v>-</v>
      </c>
      <c r="BV225" s="5" t="str">
        <f t="shared" ca="1" si="1689"/>
        <v>-</v>
      </c>
      <c r="BW225" s="5" t="str">
        <f t="shared" ca="1" si="1689"/>
        <v>-</v>
      </c>
      <c r="BX225" s="5" t="str">
        <f t="shared" ca="1" si="1689"/>
        <v>-</v>
      </c>
      <c r="BY225" s="5" t="str">
        <f t="shared" ca="1" si="1689"/>
        <v>-</v>
      </c>
      <c r="BZ225" s="5" t="str">
        <f t="shared" ca="1" si="1689"/>
        <v>-</v>
      </c>
      <c r="CA225" s="5" t="str">
        <f t="shared" ca="1" si="1689"/>
        <v>-</v>
      </c>
      <c r="CB225" s="9"/>
      <c r="CC225" s="237" t="b">
        <f t="shared" ca="1" si="1735"/>
        <v>1</v>
      </c>
      <c r="CD225" s="237" t="b">
        <f t="shared" ca="1" si="1735"/>
        <v>1</v>
      </c>
      <c r="CE225" s="237" t="b">
        <f t="shared" ca="1" si="1735"/>
        <v>1</v>
      </c>
      <c r="CF225" s="12">
        <v>203</v>
      </c>
      <c r="CG225" s="144" t="b">
        <f t="shared" ref="CG225:CG227" ca="1" si="1779">NOT(CE225)</f>
        <v>0</v>
      </c>
      <c r="CH225" s="12" t="s">
        <v>34</v>
      </c>
      <c r="CI225" s="19" t="str">
        <f t="shared" ca="1" si="1690"/>
        <v>-</v>
      </c>
      <c r="CJ225" s="19" t="str">
        <f t="shared" ca="1" si="1690"/>
        <v>-</v>
      </c>
      <c r="CK225" s="19" t="str">
        <f t="shared" ca="1" si="1690"/>
        <v>-</v>
      </c>
      <c r="CL225" s="19">
        <f t="shared" ca="1" si="1690"/>
        <v>1</v>
      </c>
      <c r="CM225" s="19">
        <f t="shared" ca="1" si="1690"/>
        <v>1</v>
      </c>
      <c r="CN225" s="9"/>
      <c r="CO225" s="444">
        <f t="shared" ca="1" si="1691"/>
        <v>652</v>
      </c>
      <c r="CP225" s="444">
        <f t="shared" ca="1" si="1691"/>
        <v>686</v>
      </c>
      <c r="CQ225" s="444">
        <f t="shared" ca="1" si="1691"/>
        <v>721</v>
      </c>
      <c r="CR225" s="152">
        <f t="shared" ca="1" si="1692"/>
        <v>378</v>
      </c>
      <c r="CS225" s="152">
        <f t="shared" ca="1" si="1692"/>
        <v>413</v>
      </c>
      <c r="CT225" s="152">
        <f t="shared" ca="1" si="1692"/>
        <v>448</v>
      </c>
      <c r="CU225" s="19" t="str">
        <f t="shared" ca="1" si="1770"/>
        <v>-</v>
      </c>
      <c r="CV225" s="19" t="str">
        <f t="shared" ca="1" si="1770"/>
        <v>-</v>
      </c>
      <c r="CW225" s="19" t="str">
        <f t="shared" ca="1" si="1770"/>
        <v>-</v>
      </c>
      <c r="CX225" s="19" t="str">
        <f t="shared" ca="1" si="1770"/>
        <v>-</v>
      </c>
      <c r="CY225" s="19" t="str">
        <f t="shared" ca="1" si="1770"/>
        <v>-</v>
      </c>
      <c r="CZ225" s="19" t="b">
        <f t="shared" ca="1" si="1770"/>
        <v>1</v>
      </c>
      <c r="DA225" s="19">
        <f t="shared" ca="1" si="1770"/>
        <v>0</v>
      </c>
      <c r="DB225" s="19">
        <f t="shared" ca="1" si="1770"/>
        <v>0</v>
      </c>
      <c r="DC225" s="19">
        <f t="shared" ca="1" si="1770"/>
        <v>0</v>
      </c>
      <c r="DD225" s="19">
        <f t="shared" ca="1" si="1770"/>
        <v>0</v>
      </c>
      <c r="DE225" s="19">
        <f t="shared" ca="1" si="1770"/>
        <v>0</v>
      </c>
      <c r="DF225" s="19">
        <f t="shared" ca="1" si="1770"/>
        <v>0</v>
      </c>
      <c r="DG225" s="19">
        <f t="shared" ca="1" si="1770"/>
        <v>0</v>
      </c>
      <c r="DH225" s="19">
        <f t="shared" ca="1" si="1770"/>
        <v>0</v>
      </c>
      <c r="DI225" s="19">
        <f t="shared" ca="1" si="1770"/>
        <v>0</v>
      </c>
      <c r="DJ225" s="19">
        <f t="shared" ca="1" si="1770"/>
        <v>0</v>
      </c>
      <c r="DK225" s="19">
        <f t="shared" ca="1" si="1771"/>
        <v>0</v>
      </c>
      <c r="DL225" s="19">
        <f t="shared" ca="1" si="1771"/>
        <v>0</v>
      </c>
      <c r="DM225" s="19">
        <f t="shared" ca="1" si="1771"/>
        <v>1</v>
      </c>
      <c r="DN225" s="19">
        <f t="shared" ca="1" si="1771"/>
        <v>1</v>
      </c>
      <c r="DO225" s="19">
        <f t="shared" ca="1" si="1771"/>
        <v>0</v>
      </c>
      <c r="DP225" s="19" t="str">
        <f t="shared" ca="1" si="1771"/>
        <v>-</v>
      </c>
      <c r="DQ225" s="19" t="str">
        <f t="shared" ca="1" si="1771"/>
        <v>-</v>
      </c>
      <c r="DR225" s="19" t="str">
        <f t="shared" ca="1" si="1771"/>
        <v>-</v>
      </c>
      <c r="DS225" s="19" t="str">
        <f t="shared" ca="1" si="1771"/>
        <v>-</v>
      </c>
      <c r="DT225" s="19" t="str">
        <f t="shared" ca="1" si="1771"/>
        <v>-</v>
      </c>
      <c r="DU225" s="19">
        <f t="shared" ca="1" si="1771"/>
        <v>0</v>
      </c>
      <c r="DV225" s="19" t="str">
        <f t="shared" ca="1" si="1771"/>
        <v>-</v>
      </c>
      <c r="DW225" s="19" t="str">
        <f t="shared" ca="1" si="1771"/>
        <v>-</v>
      </c>
      <c r="DX225" s="19" t="str">
        <f t="shared" ca="1" si="1771"/>
        <v>-</v>
      </c>
      <c r="DY225" s="19" t="str">
        <f t="shared" ca="1" si="1771"/>
        <v>-</v>
      </c>
      <c r="DZ225" s="19" t="str">
        <f t="shared" ca="1" si="1771"/>
        <v>-</v>
      </c>
      <c r="EA225" s="19" t="str">
        <f t="shared" ca="1" si="1771"/>
        <v>-</v>
      </c>
      <c r="EB225" s="19" t="str">
        <f t="shared" ca="1" si="1771"/>
        <v>-</v>
      </c>
      <c r="EC225" s="19" t="str">
        <f t="shared" ca="1" si="1771"/>
        <v>-</v>
      </c>
      <c r="ED225" s="19">
        <f t="shared" ca="1" si="1771"/>
        <v>0</v>
      </c>
      <c r="EE225" s="444">
        <f t="shared" ca="1" si="1695"/>
        <v>0</v>
      </c>
      <c r="EF225" s="444">
        <f t="shared" ca="1" si="1695"/>
        <v>0</v>
      </c>
      <c r="EG225" s="124">
        <f t="shared" ca="1" si="1772"/>
        <v>0</v>
      </c>
      <c r="EH225" s="124">
        <f t="shared" ca="1" si="1772"/>
        <v>0</v>
      </c>
      <c r="EI225" s="124">
        <f t="shared" ca="1" si="1772"/>
        <v>0</v>
      </c>
      <c r="EJ225" s="124">
        <f t="shared" ca="1" si="1772"/>
        <v>0</v>
      </c>
      <c r="EK225" s="124">
        <f t="shared" ca="1" si="1772"/>
        <v>0</v>
      </c>
      <c r="EL225" s="124">
        <f t="shared" ca="1" si="1772"/>
        <v>0</v>
      </c>
      <c r="EM225" s="124">
        <f t="shared" ca="1" si="1772"/>
        <v>0</v>
      </c>
      <c r="EN225" s="124">
        <f t="shared" ca="1" si="1772"/>
        <v>0</v>
      </c>
      <c r="EO225" s="124">
        <f t="shared" ca="1" si="1772"/>
        <v>0</v>
      </c>
      <c r="EP225" s="124">
        <f t="shared" ca="1" si="1772"/>
        <v>0</v>
      </c>
      <c r="EQ225" s="124">
        <f t="shared" ca="1" si="1772"/>
        <v>0</v>
      </c>
      <c r="ER225" s="124">
        <f t="shared" ca="1" si="1772"/>
        <v>0</v>
      </c>
      <c r="ES225" s="124">
        <f t="shared" ca="1" si="1772"/>
        <v>0</v>
      </c>
      <c r="ET225" s="124">
        <f t="shared" ca="1" si="1772"/>
        <v>0</v>
      </c>
      <c r="EU225" s="124">
        <f t="shared" ca="1" si="1772"/>
        <v>0</v>
      </c>
      <c r="EV225" s="124">
        <f t="shared" ca="1" si="1772"/>
        <v>0</v>
      </c>
      <c r="EW225" s="124">
        <f t="shared" ca="1" si="1697"/>
        <v>0</v>
      </c>
      <c r="EX225" s="124">
        <f t="shared" ca="1" si="1697"/>
        <v>0</v>
      </c>
      <c r="EY225" s="554">
        <f t="shared" ca="1" si="1773"/>
        <v>0</v>
      </c>
      <c r="EZ225" s="554">
        <f t="shared" ca="1" si="1773"/>
        <v>0</v>
      </c>
      <c r="FA225" s="554">
        <f t="shared" ca="1" si="1773"/>
        <v>0</v>
      </c>
      <c r="FB225" s="125">
        <f t="shared" ca="1" si="1773"/>
        <v>0</v>
      </c>
      <c r="FC225" s="125">
        <f t="shared" ca="1" si="1773"/>
        <v>0</v>
      </c>
      <c r="FD225" s="125">
        <f t="shared" ca="1" si="1773"/>
        <v>0</v>
      </c>
      <c r="FE225" s="125">
        <f t="shared" ca="1" si="1773"/>
        <v>0</v>
      </c>
      <c r="FF225" s="125">
        <f t="shared" ca="1" si="1773"/>
        <v>0</v>
      </c>
      <c r="FG225" s="125">
        <f t="shared" ca="1" si="1773"/>
        <v>0</v>
      </c>
      <c r="FH225" s="125">
        <f t="shared" ca="1" si="1773"/>
        <v>0</v>
      </c>
      <c r="FI225" s="125">
        <f t="shared" ca="1" si="1773"/>
        <v>0</v>
      </c>
      <c r="FJ225" s="125">
        <f t="shared" ca="1" si="1773"/>
        <v>0</v>
      </c>
      <c r="FK225" s="125">
        <f t="shared" ca="1" si="1773"/>
        <v>0</v>
      </c>
      <c r="FL225" s="125">
        <f t="shared" ca="1" si="1773"/>
        <v>0</v>
      </c>
      <c r="FM225" s="125">
        <f t="shared" ca="1" si="1773"/>
        <v>0</v>
      </c>
      <c r="FN225" s="125">
        <f t="shared" ca="1" si="1773"/>
        <v>0</v>
      </c>
      <c r="FO225" s="124">
        <f t="shared" ca="1" si="1774"/>
        <v>0</v>
      </c>
      <c r="FP225" s="124">
        <f t="shared" ca="1" si="1774"/>
        <v>0</v>
      </c>
      <c r="FQ225" s="124">
        <f t="shared" ca="1" si="1774"/>
        <v>0</v>
      </c>
      <c r="FR225" s="124">
        <f t="shared" ca="1" si="1774"/>
        <v>0</v>
      </c>
      <c r="FS225" s="124">
        <f t="shared" ca="1" si="1774"/>
        <v>0</v>
      </c>
      <c r="FT225" s="124">
        <f t="shared" ca="1" si="1774"/>
        <v>0</v>
      </c>
      <c r="FU225" s="124">
        <f t="shared" ca="1" si="1774"/>
        <v>0</v>
      </c>
      <c r="FV225" s="124">
        <f t="shared" ca="1" si="1774"/>
        <v>0</v>
      </c>
      <c r="FW225" s="124">
        <f t="shared" ca="1" si="1774"/>
        <v>0</v>
      </c>
      <c r="FX225" s="124">
        <f t="shared" ca="1" si="1774"/>
        <v>0</v>
      </c>
      <c r="FY225" s="124">
        <f t="shared" ca="1" si="1774"/>
        <v>0</v>
      </c>
      <c r="FZ225" s="124">
        <f t="shared" ca="1" si="1774"/>
        <v>0</v>
      </c>
      <c r="GA225" s="124">
        <f t="shared" ca="1" si="1774"/>
        <v>0</v>
      </c>
      <c r="GB225" s="124">
        <f t="shared" ca="1" si="1774"/>
        <v>0</v>
      </c>
      <c r="GC225" s="124">
        <f t="shared" ca="1" si="1774"/>
        <v>0</v>
      </c>
      <c r="GD225" s="124">
        <f t="shared" ca="1" si="1774"/>
        <v>0</v>
      </c>
      <c r="GE225" s="124">
        <f t="shared" ca="1" si="1700"/>
        <v>0</v>
      </c>
      <c r="GF225" s="124">
        <f t="shared" ca="1" si="1700"/>
        <v>0</v>
      </c>
      <c r="GG225" s="554">
        <f t="shared" ca="1" si="1701"/>
        <v>0</v>
      </c>
      <c r="GH225" s="554">
        <f t="shared" ca="1" si="1701"/>
        <v>0</v>
      </c>
      <c r="GI225" s="554">
        <f t="shared" ca="1" si="1701"/>
        <v>0</v>
      </c>
      <c r="GJ225" s="125">
        <f t="shared" ca="1" si="1764"/>
        <v>0</v>
      </c>
      <c r="GK225" s="125">
        <f t="shared" ca="1" si="1764"/>
        <v>0</v>
      </c>
      <c r="GL225" s="125">
        <f t="shared" ca="1" si="1764"/>
        <v>0</v>
      </c>
      <c r="GM225" s="125">
        <f t="shared" ca="1" si="1764"/>
        <v>0</v>
      </c>
      <c r="GN225" s="125">
        <f t="shared" ca="1" si="1764"/>
        <v>0</v>
      </c>
      <c r="GO225" s="125">
        <f t="shared" ca="1" si="1764"/>
        <v>0</v>
      </c>
      <c r="GP225" s="125">
        <f t="shared" ca="1" si="1764"/>
        <v>0</v>
      </c>
      <c r="GQ225" s="125">
        <f t="shared" ca="1" si="1764"/>
        <v>0</v>
      </c>
      <c r="GR225" s="125">
        <f t="shared" ca="1" si="1764"/>
        <v>0</v>
      </c>
      <c r="GS225" s="125">
        <f t="shared" ca="1" si="1764"/>
        <v>0</v>
      </c>
      <c r="GT225" s="125">
        <f t="shared" ca="1" si="1764"/>
        <v>0</v>
      </c>
      <c r="GU225" s="125">
        <f t="shared" ca="1" si="1764"/>
        <v>0</v>
      </c>
      <c r="GV225" s="125">
        <f t="shared" ca="1" si="1764"/>
        <v>0</v>
      </c>
      <c r="GW225" s="124">
        <f t="shared" ca="1" si="1775"/>
        <v>0</v>
      </c>
      <c r="GX225" s="124">
        <f t="shared" ca="1" si="1775"/>
        <v>0</v>
      </c>
      <c r="GY225" s="124">
        <f t="shared" ca="1" si="1775"/>
        <v>0</v>
      </c>
      <c r="GZ225" s="124">
        <f t="shared" ca="1" si="1775"/>
        <v>0</v>
      </c>
      <c r="HA225" s="124">
        <f t="shared" ca="1" si="1775"/>
        <v>0</v>
      </c>
      <c r="HB225" s="124">
        <f t="shared" ca="1" si="1775"/>
        <v>0</v>
      </c>
      <c r="HC225" s="124">
        <f t="shared" ca="1" si="1775"/>
        <v>0</v>
      </c>
      <c r="HD225" s="124">
        <f t="shared" ca="1" si="1775"/>
        <v>0</v>
      </c>
      <c r="HE225" s="124">
        <f t="shared" ca="1" si="1775"/>
        <v>0</v>
      </c>
      <c r="HF225" s="124">
        <f t="shared" ca="1" si="1775"/>
        <v>0</v>
      </c>
      <c r="HG225" s="124">
        <f t="shared" ca="1" si="1775"/>
        <v>0</v>
      </c>
      <c r="HH225" s="124">
        <f t="shared" ca="1" si="1775"/>
        <v>0</v>
      </c>
      <c r="HI225" s="124">
        <f t="shared" ca="1" si="1775"/>
        <v>0</v>
      </c>
      <c r="HJ225" s="124">
        <f t="shared" ca="1" si="1775"/>
        <v>0</v>
      </c>
      <c r="HK225" s="124">
        <f t="shared" ca="1" si="1775"/>
        <v>0</v>
      </c>
      <c r="HL225" s="124">
        <f t="shared" ca="1" si="1775"/>
        <v>0</v>
      </c>
      <c r="HM225" s="124">
        <f t="shared" ca="1" si="1704"/>
        <v>0</v>
      </c>
      <c r="HN225" s="124">
        <f t="shared" ca="1" si="1704"/>
        <v>0</v>
      </c>
      <c r="HO225" s="554">
        <f t="shared" ca="1" si="1705"/>
        <v>0</v>
      </c>
      <c r="HP225" s="554">
        <f t="shared" ca="1" si="1705"/>
        <v>0</v>
      </c>
      <c r="HQ225" s="554">
        <f t="shared" ca="1" si="1705"/>
        <v>0</v>
      </c>
      <c r="HR225" s="125">
        <f t="shared" ca="1" si="1765"/>
        <v>0</v>
      </c>
      <c r="HS225" s="125">
        <f t="shared" ca="1" si="1765"/>
        <v>0</v>
      </c>
      <c r="HT225" s="125">
        <f t="shared" ca="1" si="1765"/>
        <v>0</v>
      </c>
      <c r="HU225" s="125">
        <f t="shared" ca="1" si="1765"/>
        <v>0</v>
      </c>
      <c r="HV225" s="125">
        <f t="shared" ca="1" si="1765"/>
        <v>0</v>
      </c>
      <c r="HW225" s="125">
        <f t="shared" ca="1" si="1765"/>
        <v>0</v>
      </c>
      <c r="HX225" s="125">
        <f t="shared" ca="1" si="1765"/>
        <v>0</v>
      </c>
      <c r="HY225" s="125">
        <f t="shared" ca="1" si="1765"/>
        <v>0</v>
      </c>
      <c r="HZ225" s="125">
        <f t="shared" ca="1" si="1765"/>
        <v>0</v>
      </c>
      <c r="IA225" s="125">
        <f t="shared" ca="1" si="1765"/>
        <v>0</v>
      </c>
      <c r="IB225" s="125">
        <f t="shared" ca="1" si="1765"/>
        <v>0</v>
      </c>
      <c r="IC225" s="125">
        <f t="shared" ca="1" si="1765"/>
        <v>0</v>
      </c>
      <c r="ID225" s="125">
        <f t="shared" ca="1" si="1765"/>
        <v>0</v>
      </c>
      <c r="IE225" s="5">
        <f t="shared" ca="1" si="1707"/>
        <v>67</v>
      </c>
      <c r="IF225" s="9"/>
      <c r="IG225" s="5">
        <f t="shared" ca="1" si="1708"/>
        <v>1</v>
      </c>
      <c r="IH225" s="5" t="b">
        <f t="shared" ca="1" si="1708"/>
        <v>0</v>
      </c>
      <c r="II225" s="19">
        <f t="shared" ca="1" si="1709"/>
        <v>0</v>
      </c>
      <c r="IJ225" s="5">
        <f t="shared" ca="1" si="1708"/>
        <v>55</v>
      </c>
      <c r="IK225" s="5" cm="1">
        <f t="array" ref="IK225">INDEX(i.pi_yatf,$X225+1,IK$7)</f>
        <v>1</v>
      </c>
      <c r="IL225" s="19">
        <f t="shared" ca="1" si="1776"/>
        <v>0</v>
      </c>
      <c r="IM225" s="19">
        <f t="shared" ca="1" si="1776"/>
        <v>0</v>
      </c>
      <c r="IN225" s="19">
        <f t="shared" ca="1" si="1776"/>
        <v>0</v>
      </c>
      <c r="IO225" s="19">
        <f t="shared" ca="1" si="1776"/>
        <v>0</v>
      </c>
      <c r="IP225" s="19">
        <f t="shared" ca="1" si="1776"/>
        <v>0</v>
      </c>
      <c r="IQ225" s="19">
        <f t="shared" ca="1" si="1776"/>
        <v>0</v>
      </c>
      <c r="IR225" s="19">
        <f t="shared" ca="1" si="1776"/>
        <v>0</v>
      </c>
      <c r="IS225" s="19">
        <f t="shared" ca="1" si="1776"/>
        <v>0</v>
      </c>
      <c r="IT225" s="19">
        <f t="shared" ca="1" si="1776"/>
        <v>0</v>
      </c>
      <c r="IU225" s="19">
        <f t="shared" ca="1" si="1776"/>
        <v>0</v>
      </c>
      <c r="IV225" s="19">
        <f t="shared" ca="1" si="1776"/>
        <v>0</v>
      </c>
      <c r="IW225" s="19">
        <f t="shared" ca="1" si="1776"/>
        <v>0</v>
      </c>
      <c r="IX225" s="19">
        <f t="shared" ca="1" si="1776"/>
        <v>0</v>
      </c>
      <c r="IY225" s="19">
        <f t="shared" ca="1" si="1776"/>
        <v>0</v>
      </c>
      <c r="IZ225" s="19">
        <f t="shared" ca="1" si="1776"/>
        <v>0</v>
      </c>
      <c r="JA225" s="19">
        <f t="shared" ca="1" si="1776"/>
        <v>0</v>
      </c>
      <c r="JB225" s="19">
        <f t="shared" ca="1" si="1776"/>
        <v>0</v>
      </c>
      <c r="JC225" s="19">
        <f t="shared" ca="1" si="1776"/>
        <v>0</v>
      </c>
      <c r="JD225" s="19">
        <f t="shared" ca="1" si="1776"/>
        <v>0</v>
      </c>
      <c r="JE225" s="19">
        <f t="shared" ca="1" si="1776"/>
        <v>0</v>
      </c>
      <c r="JF225" s="19">
        <f t="shared" ca="1" si="1776"/>
        <v>0</v>
      </c>
      <c r="JG225" s="5">
        <f t="shared" ca="1" si="1711"/>
        <v>1.2500000000000001E-2</v>
      </c>
      <c r="JH225" s="567">
        <f t="shared" ca="1" si="1711"/>
        <v>0</v>
      </c>
      <c r="JI225" s="5">
        <f t="shared" ca="1" si="1711"/>
        <v>6.25E-2</v>
      </c>
      <c r="JJ225" s="5">
        <f t="shared" ca="1" si="1711"/>
        <v>6.25E-2</v>
      </c>
      <c r="JK225" s="5">
        <f t="shared" ca="1" si="1711"/>
        <v>6.25E-2</v>
      </c>
      <c r="JL225" s="19">
        <f t="shared" ca="1" si="1776"/>
        <v>1</v>
      </c>
      <c r="JM225" s="19">
        <f t="shared" ca="1" si="1776"/>
        <v>0</v>
      </c>
      <c r="JN225" s="19">
        <f t="shared" ca="1" si="1776"/>
        <v>1</v>
      </c>
      <c r="JO225" s="9"/>
      <c r="JP225" s="5" t="b">
        <f t="shared" ca="1" si="1712"/>
        <v>0</v>
      </c>
      <c r="JQ225" s="477" t="b">
        <v>0</v>
      </c>
      <c r="JR225" s="477">
        <v>12</v>
      </c>
      <c r="JS225" s="5" t="b">
        <f t="shared" ca="1" si="1713"/>
        <v>0</v>
      </c>
      <c r="JT225" s="5" t="b">
        <f t="shared" ca="1" si="1713"/>
        <v>0</v>
      </c>
      <c r="JU225" s="5" t="b">
        <f t="shared" ca="1" si="1713"/>
        <v>1</v>
      </c>
      <c r="JV225" s="144">
        <f t="shared" ca="1" si="1714"/>
        <v>1</v>
      </c>
      <c r="JW225" s="144">
        <f t="shared" ca="1" si="1714"/>
        <v>1</v>
      </c>
      <c r="JX225" s="5" t="b">
        <f t="shared" ca="1" si="1715"/>
        <v>0</v>
      </c>
      <c r="JY225" s="5" t="b">
        <f t="shared" ca="1" si="1715"/>
        <v>1</v>
      </c>
      <c r="JZ225" s="5" t="b">
        <f t="shared" ca="1" si="1715"/>
        <v>1</v>
      </c>
      <c r="KA225" s="5" t="b">
        <f t="shared" ca="1" si="1715"/>
        <v>0</v>
      </c>
      <c r="KB225" s="5">
        <f t="shared" ca="1" si="1716"/>
        <v>1</v>
      </c>
      <c r="KC225" s="5">
        <f t="shared" ca="1" si="1716"/>
        <v>0</v>
      </c>
      <c r="KD225" s="5" t="b">
        <f t="shared" ca="1" si="1717"/>
        <v>0</v>
      </c>
      <c r="KE225" s="5" t="str" cm="1">
        <f t="array" aca="1" ref="KE225" ca="1">IF(OR(KF225:KM225&lt;&gt;"-"),TRUE,"-")</f>
        <v>-</v>
      </c>
      <c r="KF225" s="19" t="str">
        <f t="shared" ca="1" si="1718"/>
        <v>-</v>
      </c>
      <c r="KG225" s="19" t="str">
        <f t="shared" ca="1" si="1718"/>
        <v>-</v>
      </c>
      <c r="KH225" s="19" t="str">
        <f t="shared" ca="1" si="1718"/>
        <v>-</v>
      </c>
      <c r="KI225" s="19" t="str">
        <f t="shared" ca="1" si="1718"/>
        <v>-</v>
      </c>
      <c r="KJ225" s="19" t="str">
        <f t="shared" ca="1" si="1718"/>
        <v>-</v>
      </c>
      <c r="KK225" s="19" t="str">
        <f t="shared" ca="1" si="1718"/>
        <v>-</v>
      </c>
      <c r="KL225" s="19" t="str">
        <f t="shared" ca="1" si="1718"/>
        <v>-</v>
      </c>
      <c r="KM225" s="19" t="str">
        <f t="shared" ca="1" si="1718"/>
        <v>-</v>
      </c>
      <c r="KN225" s="5" t="b">
        <f t="array" aca="1" ref="KN225" ca="1">IF(OR(KO225:KU225&lt;&gt;"-"),TRUE,"-")</f>
        <v>1</v>
      </c>
      <c r="KO225" s="19">
        <f t="shared" ca="1" si="1719"/>
        <v>0</v>
      </c>
      <c r="KP225" s="19" t="str">
        <f t="shared" ca="1" si="1719"/>
        <v>-</v>
      </c>
      <c r="KQ225" s="19">
        <f t="shared" ca="1" si="1719"/>
        <v>999999</v>
      </c>
      <c r="KR225" s="19">
        <f t="shared" ca="1" si="1719"/>
        <v>999999</v>
      </c>
      <c r="KS225" s="19">
        <f t="shared" ca="1" si="1719"/>
        <v>999999</v>
      </c>
      <c r="KT225" s="19">
        <f t="shared" ca="1" si="1719"/>
        <v>999999</v>
      </c>
      <c r="KU225" s="19">
        <f t="shared" ca="1" si="1719"/>
        <v>999999</v>
      </c>
      <c r="KV225" s="19" t="str">
        <f t="shared" ca="1" si="1719"/>
        <v>-</v>
      </c>
      <c r="KW225" s="19" t="str">
        <f t="shared" ca="1" si="1719"/>
        <v>-</v>
      </c>
      <c r="KX225" s="19" t="str">
        <f t="shared" ca="1" si="1719"/>
        <v>-</v>
      </c>
      <c r="KY225" s="19" t="b">
        <f t="shared" ca="1" si="1720"/>
        <v>1</v>
      </c>
      <c r="KZ225" s="19">
        <f t="shared" ca="1" si="1720"/>
        <v>0</v>
      </c>
      <c r="LA225" s="5" t="str">
        <f t="shared" ca="1" si="1721"/>
        <v>-</v>
      </c>
      <c r="LB225" s="5" t="str">
        <f t="shared" ca="1" si="1721"/>
        <v>-</v>
      </c>
      <c r="LC225" s="5" t="str">
        <f t="shared" ca="1" si="1721"/>
        <v>-</v>
      </c>
      <c r="LD225" s="5" t="str">
        <f t="shared" ca="1" si="1721"/>
        <v>-</v>
      </c>
      <c r="LE225" s="19" t="str">
        <f t="shared" ca="1" si="1722"/>
        <v>-</v>
      </c>
      <c r="LF225" s="19" t="str">
        <f t="shared" ca="1" si="1722"/>
        <v>-</v>
      </c>
      <c r="LG225" s="19" t="str">
        <f t="shared" ca="1" si="1722"/>
        <v>-</v>
      </c>
      <c r="LH225" s="19" t="str">
        <f t="shared" ca="1" si="1722"/>
        <v>-</v>
      </c>
      <c r="LI225" s="19" t="str">
        <f t="shared" ca="1" si="1722"/>
        <v>-</v>
      </c>
      <c r="LJ225" s="19" t="str">
        <f t="shared" ca="1" si="1722"/>
        <v>-</v>
      </c>
      <c r="LK225" s="19" t="str">
        <f t="shared" ca="1" si="1722"/>
        <v>-</v>
      </c>
      <c r="LL225" s="5" t="str">
        <f t="shared" ca="1" si="1723"/>
        <v>-</v>
      </c>
      <c r="LM225" s="5">
        <f t="shared" ca="1" si="1723"/>
        <v>500</v>
      </c>
      <c r="LN225" s="5">
        <f t="shared" ca="1" si="1723"/>
        <v>500</v>
      </c>
      <c r="LO225" s="5" t="str">
        <f t="shared" ca="1" si="1723"/>
        <v>-</v>
      </c>
      <c r="LP225" s="5" t="str" cm="1">
        <f t="array" aca="1" ref="LP225" ca="1">INDEX(i.meatgrid,$Q225,LP$7)</f>
        <v>-</v>
      </c>
      <c r="LQ225" s="5" cm="1">
        <f t="array" aca="1" ref="LQ225" ca="1">INDEX(i.meatgrid,$Q225,LQ$7)</f>
        <v>400</v>
      </c>
      <c r="LR225" s="5" t="str">
        <f t="shared" ca="1" si="1723"/>
        <v>-</v>
      </c>
      <c r="LS225" s="5">
        <f t="shared" ca="1" si="1724"/>
        <v>1</v>
      </c>
      <c r="LT225" s="9"/>
      <c r="LU225" s="19">
        <f t="shared" ca="1" si="1722"/>
        <v>70</v>
      </c>
      <c r="LV225" s="19">
        <f t="shared" ca="1" si="1725"/>
        <v>50</v>
      </c>
      <c r="LW225" s="19">
        <f t="shared" ca="1" si="1725"/>
        <v>80</v>
      </c>
      <c r="LX225" s="19">
        <f t="shared" ca="1" si="1725"/>
        <v>50</v>
      </c>
      <c r="LY225" s="5" t="b" cm="1">
        <f t="array" aca="1" ref="LY225" ca="1">INDEX(i.meatgrid,$Q225,LY$7)</f>
        <v>0</v>
      </c>
      <c r="LZ225" s="5" t="b" cm="1">
        <f t="array" aca="1" ref="LZ225" ca="1">INDEX(i.meatgrid,$Q225,LZ$7)</f>
        <v>0</v>
      </c>
      <c r="MA225" s="5" cm="1">
        <f t="array" aca="1" ref="MA225" ca="1">INDEX(i.meatgrid,$Q225,MA$7)</f>
        <v>40</v>
      </c>
      <c r="MB225" s="5" t="str" cm="1">
        <f t="array" aca="1" ref="MB225" ca="1">INDEX(i.meatgrid,$Q225,MB$7)</f>
        <v>-</v>
      </c>
      <c r="MC225" s="5">
        <f t="shared" si="1726"/>
        <v>1</v>
      </c>
      <c r="MD225" s="5">
        <f t="shared" si="1727"/>
        <v>1</v>
      </c>
      <c r="ME225" s="5" cm="1">
        <f t="array" aca="1" ref="ME225" ca="1">INDEX(i.meatgrid,$Q225,ME$7)</f>
        <v>1</v>
      </c>
      <c r="MF225" s="5" cm="1">
        <f t="array" aca="1" ref="MF225" ca="1">INDEX(i.meatgrid,$Q225,MF$7)</f>
        <v>0</v>
      </c>
      <c r="MG225" s="5" cm="1">
        <f t="array" aca="1" ref="MG225" ca="1">INDEX(i.meatgrid,$Q225,MG$7)</f>
        <v>0</v>
      </c>
      <c r="MH225" s="5" cm="1">
        <f t="array" aca="1" ref="MH225" ca="1">INDEX(i.meatgrid,$Q225,MH$7)</f>
        <v>0</v>
      </c>
      <c r="MI225" s="5" cm="1">
        <f t="array" aca="1" ref="MI225" ca="1">INDEX(i.meatgrid,$Q225,MI$7)</f>
        <v>0</v>
      </c>
      <c r="MJ225" s="5" cm="1">
        <f t="array" aca="1" ref="MJ225" ca="1">INDEX(i.meatgrid,$Q225,MJ$7)</f>
        <v>1</v>
      </c>
      <c r="MK225" s="5" cm="1">
        <f t="array" aca="1" ref="MK225" ca="1">INDEX(i.meatgrid,$Q225,MK$7)</f>
        <v>1</v>
      </c>
      <c r="ML225" s="5" cm="1">
        <f t="array" aca="1" ref="ML225" ca="1">INDEX(i.meatgrid,$Q225,ML$7)</f>
        <v>1</v>
      </c>
      <c r="MM225" s="5">
        <f t="shared" si="1728"/>
        <v>1</v>
      </c>
      <c r="MN225" s="9"/>
      <c r="MO225" s="19" t="b">
        <f t="shared" ca="1" si="1777"/>
        <v>0</v>
      </c>
      <c r="MP225" s="19" t="b">
        <f t="shared" ca="1" si="1777"/>
        <v>0</v>
      </c>
      <c r="MQ225" s="19">
        <f t="shared" ca="1" si="1777"/>
        <v>1</v>
      </c>
      <c r="MR225" s="19">
        <f t="shared" ca="1" si="1777"/>
        <v>0.75</v>
      </c>
      <c r="MS225" s="19">
        <f t="shared" ca="1" si="1777"/>
        <v>0.75</v>
      </c>
      <c r="MT225" s="19">
        <f t="shared" ca="1" si="1777"/>
        <v>0.8</v>
      </c>
      <c r="MU225" s="19">
        <f t="shared" ca="1" si="1777"/>
        <v>0.82499999999999996</v>
      </c>
      <c r="MV225" s="19">
        <f t="shared" ca="1" si="1777"/>
        <v>0.875</v>
      </c>
      <c r="MW225" s="19">
        <f t="shared" ca="1" si="1777"/>
        <v>0.9</v>
      </c>
      <c r="MX225" s="19">
        <f t="shared" ca="1" si="1777"/>
        <v>1</v>
      </c>
      <c r="MY225" s="19">
        <f t="shared" ca="1" si="1777"/>
        <v>0.875</v>
      </c>
      <c r="MZ225" s="19" t="b">
        <f t="shared" ca="1" si="1777"/>
        <v>1</v>
      </c>
      <c r="NA225" s="19">
        <f t="shared" ca="1" si="1777"/>
        <v>74.989999999999995</v>
      </c>
      <c r="NB225" s="19" t="str">
        <f t="shared" ca="1" si="1777"/>
        <v>-</v>
      </c>
      <c r="NC225" s="19" t="str">
        <f t="shared" ca="1" si="1777"/>
        <v>-</v>
      </c>
      <c r="ND225" s="19" t="str">
        <f t="shared" ca="1" si="1777"/>
        <v>-</v>
      </c>
      <c r="NE225" s="19" t="str">
        <f t="shared" ca="1" si="1740"/>
        <v>-</v>
      </c>
      <c r="NF225" s="19" t="str">
        <f t="shared" ca="1" si="1740"/>
        <v>-</v>
      </c>
      <c r="NG225" s="19" t="str">
        <f t="shared" ca="1" si="1740"/>
        <v>-</v>
      </c>
      <c r="NH225" s="19" t="str">
        <f t="shared" ca="1" si="1737"/>
        <v>-</v>
      </c>
      <c r="NI225" s="19">
        <f t="shared" ca="1" si="1737"/>
        <v>36.99</v>
      </c>
      <c r="NJ225" s="19">
        <f t="shared" ca="1" si="1737"/>
        <v>36.99</v>
      </c>
      <c r="NK225" s="19" t="str">
        <f t="shared" ca="1" si="1737"/>
        <v>-</v>
      </c>
      <c r="NL225" s="19" t="str">
        <f t="shared" ca="1" si="1737"/>
        <v>-</v>
      </c>
      <c r="NM225" s="19" t="str">
        <f t="shared" ca="1" si="1737"/>
        <v>-</v>
      </c>
      <c r="NN225" s="19" t="str">
        <f t="shared" ca="1" si="1737"/>
        <v>-</v>
      </c>
      <c r="NO225" s="19" t="str">
        <f t="shared" ca="1" si="1737"/>
        <v>-</v>
      </c>
      <c r="NP225" s="19">
        <f t="shared" ca="1" si="1737"/>
        <v>49.99</v>
      </c>
      <c r="NQ225" s="19">
        <f t="shared" ca="1" si="1737"/>
        <v>49.99</v>
      </c>
      <c r="NR225" s="19">
        <f t="shared" ca="1" si="1737"/>
        <v>49.99</v>
      </c>
      <c r="NS225" s="19">
        <f t="shared" ca="1" si="1737"/>
        <v>49.99</v>
      </c>
      <c r="NT225" s="19">
        <f t="shared" ca="1" si="1737"/>
        <v>49.99</v>
      </c>
      <c r="NU225" s="19">
        <f t="shared" ca="1" si="1737"/>
        <v>49.99</v>
      </c>
      <c r="NV225" s="19">
        <f t="shared" ca="1" si="1737"/>
        <v>49.99</v>
      </c>
      <c r="NW225" s="19">
        <f t="shared" ca="1" si="1737"/>
        <v>49.99</v>
      </c>
      <c r="NX225" s="19">
        <f t="shared" ca="1" si="1738"/>
        <v>412.99</v>
      </c>
      <c r="NY225" s="19">
        <f t="shared" ca="1" si="1738"/>
        <v>412.99</v>
      </c>
      <c r="NZ225" s="19" t="str">
        <f t="shared" ca="1" si="1738"/>
        <v>-</v>
      </c>
      <c r="OA225" s="19" t="str">
        <f t="shared" ca="1" si="1738"/>
        <v>-</v>
      </c>
      <c r="OB225" s="19" t="str">
        <f t="shared" ca="1" si="1738"/>
        <v>-</v>
      </c>
      <c r="OC225" s="19" t="str">
        <f t="shared" ca="1" si="1738"/>
        <v>-</v>
      </c>
      <c r="OD225" s="19" t="str">
        <f t="shared" ca="1" si="1738"/>
        <v>-</v>
      </c>
      <c r="OE225" s="19">
        <f t="shared" ca="1" si="1738"/>
        <v>6.8900000000000006</v>
      </c>
      <c r="OF225" s="19">
        <f t="shared" ca="1" si="1738"/>
        <v>6.8900000000000006</v>
      </c>
      <c r="OG225" s="19">
        <f t="shared" ca="1" si="1738"/>
        <v>6.8900000000000006</v>
      </c>
      <c r="OH225" s="19">
        <f t="shared" ca="1" si="1738"/>
        <v>6.8900000000000006</v>
      </c>
      <c r="OI225" s="19">
        <f t="shared" ca="1" si="1738"/>
        <v>6.8900000000000006</v>
      </c>
      <c r="OJ225" s="19">
        <f t="shared" ca="1" si="1738"/>
        <v>6.8900000000000006</v>
      </c>
      <c r="OK225" s="19">
        <f t="shared" ca="1" si="1738"/>
        <v>6.8900000000000006</v>
      </c>
      <c r="OL225" s="19">
        <f t="shared" ca="1" si="1738"/>
        <v>6.8900000000000006</v>
      </c>
      <c r="OM225" s="19">
        <f t="shared" ca="1" si="1738"/>
        <v>346.99</v>
      </c>
      <c r="ON225" s="19">
        <f t="shared" ca="1" si="1739"/>
        <v>346.99</v>
      </c>
      <c r="OO225" s="19" t="str">
        <f t="shared" ca="1" si="1739"/>
        <v>-</v>
      </c>
      <c r="OP225" s="19" t="str">
        <f t="shared" ca="1" si="1739"/>
        <v>-</v>
      </c>
      <c r="OQ225" s="19" t="str">
        <f t="shared" ca="1" si="1739"/>
        <v>-</v>
      </c>
      <c r="OR225" s="19" t="str">
        <f t="shared" ca="1" si="1739"/>
        <v>-</v>
      </c>
      <c r="OS225" s="19" t="str">
        <f t="shared" ca="1" si="1739"/>
        <v>-</v>
      </c>
      <c r="OT225" s="19">
        <f t="shared" ca="1" si="1739"/>
        <v>0</v>
      </c>
      <c r="OU225" s="24">
        <v>0</v>
      </c>
    </row>
    <row r="226" spans="1:411" outlineLevel="1">
      <c r="A226" s="21">
        <f t="shared" si="158"/>
        <v>221</v>
      </c>
      <c r="B226" s="21">
        <f t="shared" si="1731"/>
        <v>19</v>
      </c>
      <c r="C226">
        <v>112</v>
      </c>
      <c r="D226" s="144" t="str">
        <f t="shared" ca="1" si="1675"/>
        <v>GSM</v>
      </c>
      <c r="E226" t="b">
        <v>0</v>
      </c>
      <c r="F226" t="b">
        <v>0</v>
      </c>
      <c r="G226" t="b">
        <f t="shared" si="1778"/>
        <v>0</v>
      </c>
      <c r="H226" s="237">
        <f t="shared" ca="1" si="1733"/>
        <v>2</v>
      </c>
      <c r="I226" s="237">
        <f t="shared" ca="1" si="1733"/>
        <v>1</v>
      </c>
      <c r="J226" s="237" t="str">
        <f t="shared" ca="1" si="1733"/>
        <v/>
      </c>
      <c r="K226" s="237">
        <f t="shared" ca="1" si="1733"/>
        <v>2</v>
      </c>
      <c r="L226" s="237">
        <f t="shared" ca="1" si="1733"/>
        <v>2</v>
      </c>
      <c r="M226" s="237">
        <f t="shared" ca="1" si="1733"/>
        <v>2</v>
      </c>
      <c r="N226" s="237">
        <f t="shared" ca="1" si="1733"/>
        <v>3</v>
      </c>
      <c r="O226" s="237">
        <f t="shared" ca="1" si="1734"/>
        <v>1</v>
      </c>
      <c r="P226" s="237">
        <f t="shared" ca="1" si="1734"/>
        <v>1</v>
      </c>
      <c r="Q226" s="237">
        <f t="shared" ca="1" si="1734"/>
        <v>8</v>
      </c>
      <c r="R226" s="29">
        <v>1</v>
      </c>
      <c r="S226" s="29">
        <v>2</v>
      </c>
      <c r="T226" s="29">
        <v>1</v>
      </c>
      <c r="U226" s="218"/>
      <c r="V226" s="218"/>
      <c r="W226" s="182">
        <f t="array" ref="W226">MAX(W$22,MOD(W220+1*AND(R226:$V226=R$22:$V$22),W$23+1))</f>
        <v>0</v>
      </c>
      <c r="X226" s="218"/>
      <c r="Y226" s="218"/>
      <c r="Z226" s="218"/>
      <c r="AA226" s="218"/>
      <c r="AB226" s="218"/>
      <c r="AC226" s="218"/>
      <c r="AD226" s="218"/>
      <c r="AE226" s="218"/>
      <c r="AF226" s="144">
        <f ca="1">INDEX(CHOOSE($N226,DataAutumn!i.AdultDrys,DataWinter!i.AdultDrys,DataSpring!i.AdultDrys),1,$M226)</f>
        <v>3</v>
      </c>
      <c r="AG226" s="5">
        <f t="shared" ca="1" si="1676"/>
        <v>2</v>
      </c>
      <c r="AH226" s="5">
        <f t="shared" ca="1" si="1676"/>
        <v>0</v>
      </c>
      <c r="AI226" s="5">
        <f t="shared" ca="1" si="1677"/>
        <v>1</v>
      </c>
      <c r="AJ226" s="218"/>
      <c r="AK226" s="218"/>
      <c r="AL226" s="366" t="str">
        <f ca="1">TEXT(LEFT(OFFSET(AL226,-1,0),5)+1,"00000")&amp;MID(OFFSET(AL226,-1,0),6,FIND(" ",OFFSET(AL226,-1,0),7)-5)
&amp; $D226           &amp; " Day"&amp;INDEX(i.DOY,$N226,1)              &amp; IF($IG226=0," FWM","")&amp;IF($IG226=1," MWM","")&amp;IF($IG226=5," Mat","")&amp;IF($IH226=TRUE,"&amp;BBT","    ")
&amp;INDEX(DataMaster!$B$98:$B$105,$Q226,0)    &amp;IF(JQ226," SR"&amp;JR226,"")&amp; " WP"&amp;TEXT($MC226*100,"000p")           &amp; " MP"&amp;TEXT($MD226*100,"000p")           &amp; " GP"&amp;TEXT($MM226*100,"000p")
&amp; " (F"&amp;3+COUNTIF($CV226:$CY226,TRUE)&amp;3&amp;"N"&amp;$DM226&amp;$DN226&amp;")"</f>
        <v>00019 DSP_ashley_lw GSM Day204 MWM    Prime 13mo SR12 WP100p MP075p GP100p (F33N11)</v>
      </c>
      <c r="AM226" s="9" t="str">
        <f ca="1">IF(COUNTIF(AL$5:AL226,AL226)=1,"-","Dup")</f>
        <v>-</v>
      </c>
      <c r="AN226" s="9"/>
      <c r="AO226" s="12" t="b">
        <v>0</v>
      </c>
      <c r="AP226" s="12" t="b">
        <v>0</v>
      </c>
      <c r="AQ226" s="12" t="b">
        <v>1</v>
      </c>
      <c r="AR226" s="12" t="b">
        <v>1</v>
      </c>
      <c r="AS226" s="12" t="b">
        <v>0</v>
      </c>
      <c r="AT226" s="12" t="b">
        <v>1</v>
      </c>
      <c r="AU226" s="12" t="b">
        <v>1</v>
      </c>
      <c r="AV226" s="12" t="b">
        <v>1</v>
      </c>
      <c r="AW226" s="9"/>
      <c r="AX226" s="5" t="b">
        <f t="shared" ca="1" si="1678"/>
        <v>0</v>
      </c>
      <c r="AY226" s="5" t="str">
        <f t="shared" ca="1" si="1678"/>
        <v>-</v>
      </c>
      <c r="AZ226" s="5" t="b">
        <f t="shared" ca="1" si="1678"/>
        <v>0</v>
      </c>
      <c r="BA226" s="5" t="b">
        <f t="shared" ca="1" si="1678"/>
        <v>1</v>
      </c>
      <c r="BB226" s="5" t="b">
        <f t="shared" ca="1" si="1678"/>
        <v>1</v>
      </c>
      <c r="BC226" s="144">
        <f t="shared" ca="1" si="1678"/>
        <v>0</v>
      </c>
      <c r="BD226" s="19" t="b">
        <f t="shared" ca="1" si="1679"/>
        <v>1</v>
      </c>
      <c r="BE226" s="9"/>
      <c r="BF226" s="5" t="str">
        <f t="shared" ca="1" si="1680"/>
        <v>-</v>
      </c>
      <c r="BG226" s="19" t="str">
        <f t="shared" ca="1" si="1681"/>
        <v>-</v>
      </c>
      <c r="BH226" s="19" t="str">
        <f t="shared" ca="1" si="1681"/>
        <v>-</v>
      </c>
      <c r="BI226" s="19" t="str">
        <f t="shared" ca="1" si="1681"/>
        <v>-</v>
      </c>
      <c r="BJ226" s="5" t="str">
        <f t="shared" ca="1" si="1682"/>
        <v>-</v>
      </c>
      <c r="BK226" s="19" t="str">
        <f t="shared" ca="1" si="1683"/>
        <v>-</v>
      </c>
      <c r="BL226" s="5" t="str">
        <f t="shared" ca="1" si="1684"/>
        <v>-</v>
      </c>
      <c r="BM226" s="19" t="str">
        <f t="shared" ca="1" si="1685"/>
        <v>-</v>
      </c>
      <c r="BN226" s="19" t="str">
        <f t="shared" ca="1" si="1685"/>
        <v>-</v>
      </c>
      <c r="BO226" s="19" t="str">
        <f t="shared" ca="1" si="1685"/>
        <v>-</v>
      </c>
      <c r="BP226" s="5" t="str">
        <f t="shared" ca="1" si="1686"/>
        <v>-</v>
      </c>
      <c r="BQ226" s="9"/>
      <c r="BR226" s="5" t="b">
        <f t="shared" ca="1" si="1687"/>
        <v>0</v>
      </c>
      <c r="BS226" s="5" t="str">
        <f t="shared" ca="1" si="1688"/>
        <v>-</v>
      </c>
      <c r="BT226" s="5" t="str">
        <f t="shared" ca="1" si="1689"/>
        <v>-</v>
      </c>
      <c r="BU226" s="5" t="str">
        <f t="shared" ca="1" si="1689"/>
        <v>-</v>
      </c>
      <c r="BV226" s="5" t="str">
        <f t="shared" ca="1" si="1689"/>
        <v>-</v>
      </c>
      <c r="BW226" s="5" t="str">
        <f t="shared" ca="1" si="1689"/>
        <v>-</v>
      </c>
      <c r="BX226" s="5" t="str">
        <f t="shared" ca="1" si="1689"/>
        <v>-</v>
      </c>
      <c r="BY226" s="5" t="str">
        <f t="shared" ca="1" si="1689"/>
        <v>-</v>
      </c>
      <c r="BZ226" s="5" t="str">
        <f t="shared" ca="1" si="1689"/>
        <v>-</v>
      </c>
      <c r="CA226" s="5" t="str">
        <f t="shared" ca="1" si="1689"/>
        <v>-</v>
      </c>
      <c r="CB226" s="9"/>
      <c r="CC226" s="237" t="b">
        <f t="shared" ca="1" si="1735"/>
        <v>1</v>
      </c>
      <c r="CD226" s="237" t="b">
        <f t="shared" ca="1" si="1735"/>
        <v>1</v>
      </c>
      <c r="CE226" s="237" t="b">
        <f t="shared" ca="1" si="1735"/>
        <v>1</v>
      </c>
      <c r="CF226" s="12">
        <v>203</v>
      </c>
      <c r="CG226" s="144" t="b">
        <f t="shared" ca="1" si="1779"/>
        <v>0</v>
      </c>
      <c r="CH226" s="12" t="s">
        <v>34</v>
      </c>
      <c r="CI226" s="19" t="str">
        <f t="shared" ca="1" si="1690"/>
        <v>-</v>
      </c>
      <c r="CJ226" s="19" t="str">
        <f t="shared" ca="1" si="1690"/>
        <v>-</v>
      </c>
      <c r="CK226" s="19" t="str">
        <f t="shared" ca="1" si="1690"/>
        <v>-</v>
      </c>
      <c r="CL226" s="19">
        <f t="shared" ca="1" si="1690"/>
        <v>1</v>
      </c>
      <c r="CM226" s="19">
        <f t="shared" ca="1" si="1690"/>
        <v>1</v>
      </c>
      <c r="CN226" s="9"/>
      <c r="CO226" s="444">
        <f t="shared" ca="1" si="1691"/>
        <v>652</v>
      </c>
      <c r="CP226" s="444">
        <f t="shared" ca="1" si="1691"/>
        <v>686</v>
      </c>
      <c r="CQ226" s="444">
        <f t="shared" ca="1" si="1691"/>
        <v>721</v>
      </c>
      <c r="CR226" s="152">
        <f t="shared" ca="1" si="1692"/>
        <v>378</v>
      </c>
      <c r="CS226" s="152">
        <f t="shared" ca="1" si="1692"/>
        <v>413</v>
      </c>
      <c r="CT226" s="152">
        <f t="shared" ca="1" si="1692"/>
        <v>448</v>
      </c>
      <c r="CU226" s="19" t="str">
        <f t="shared" ca="1" si="1770"/>
        <v>-</v>
      </c>
      <c r="CV226" s="19" t="str">
        <f t="shared" ca="1" si="1770"/>
        <v>-</v>
      </c>
      <c r="CW226" s="19" t="str">
        <f t="shared" ca="1" si="1770"/>
        <v>-</v>
      </c>
      <c r="CX226" s="19" t="str">
        <f t="shared" ca="1" si="1770"/>
        <v>-</v>
      </c>
      <c r="CY226" s="19" t="str">
        <f t="shared" ca="1" si="1770"/>
        <v>-</v>
      </c>
      <c r="CZ226" s="19" t="b">
        <f t="shared" ca="1" si="1770"/>
        <v>1</v>
      </c>
      <c r="DA226" s="19">
        <f t="shared" ca="1" si="1770"/>
        <v>0</v>
      </c>
      <c r="DB226" s="19">
        <f t="shared" ca="1" si="1770"/>
        <v>0</v>
      </c>
      <c r="DC226" s="19">
        <f t="shared" ca="1" si="1770"/>
        <v>0</v>
      </c>
      <c r="DD226" s="19">
        <f t="shared" ca="1" si="1770"/>
        <v>0</v>
      </c>
      <c r="DE226" s="19">
        <f t="shared" ca="1" si="1770"/>
        <v>0</v>
      </c>
      <c r="DF226" s="19">
        <f t="shared" ca="1" si="1770"/>
        <v>0</v>
      </c>
      <c r="DG226" s="19">
        <f t="shared" ca="1" si="1770"/>
        <v>0</v>
      </c>
      <c r="DH226" s="19">
        <f t="shared" ca="1" si="1770"/>
        <v>0</v>
      </c>
      <c r="DI226" s="19">
        <f t="shared" ca="1" si="1770"/>
        <v>0</v>
      </c>
      <c r="DJ226" s="19">
        <f t="shared" ca="1" si="1770"/>
        <v>0</v>
      </c>
      <c r="DK226" s="19">
        <f t="shared" ca="1" si="1771"/>
        <v>0</v>
      </c>
      <c r="DL226" s="19">
        <f t="shared" ca="1" si="1771"/>
        <v>0</v>
      </c>
      <c r="DM226" s="19">
        <f t="shared" ca="1" si="1771"/>
        <v>1</v>
      </c>
      <c r="DN226" s="19">
        <f t="shared" ca="1" si="1771"/>
        <v>1</v>
      </c>
      <c r="DO226" s="19">
        <f t="shared" ca="1" si="1771"/>
        <v>0</v>
      </c>
      <c r="DP226" s="19" t="str">
        <f t="shared" ca="1" si="1771"/>
        <v>-</v>
      </c>
      <c r="DQ226" s="19" t="str">
        <f t="shared" ca="1" si="1771"/>
        <v>-</v>
      </c>
      <c r="DR226" s="19" t="str">
        <f t="shared" ca="1" si="1771"/>
        <v>-</v>
      </c>
      <c r="DS226" s="19" t="str">
        <f t="shared" ca="1" si="1771"/>
        <v>-</v>
      </c>
      <c r="DT226" s="19" t="str">
        <f t="shared" ca="1" si="1771"/>
        <v>-</v>
      </c>
      <c r="DU226" s="19">
        <f t="shared" ca="1" si="1771"/>
        <v>0</v>
      </c>
      <c r="DV226" s="19" t="str">
        <f t="shared" ca="1" si="1771"/>
        <v>-</v>
      </c>
      <c r="DW226" s="19" t="str">
        <f t="shared" ca="1" si="1771"/>
        <v>-</v>
      </c>
      <c r="DX226" s="19" t="str">
        <f t="shared" ca="1" si="1771"/>
        <v>-</v>
      </c>
      <c r="DY226" s="19" t="str">
        <f t="shared" ca="1" si="1771"/>
        <v>-</v>
      </c>
      <c r="DZ226" s="19" t="str">
        <f t="shared" ca="1" si="1771"/>
        <v>-</v>
      </c>
      <c r="EA226" s="19" t="str">
        <f t="shared" ca="1" si="1771"/>
        <v>-</v>
      </c>
      <c r="EB226" s="19" t="str">
        <f t="shared" ca="1" si="1771"/>
        <v>-</v>
      </c>
      <c r="EC226" s="19" t="str">
        <f t="shared" ca="1" si="1771"/>
        <v>-</v>
      </c>
      <c r="ED226" s="19">
        <f t="shared" ca="1" si="1771"/>
        <v>0</v>
      </c>
      <c r="EE226" s="444">
        <f t="shared" ca="1" si="1695"/>
        <v>0</v>
      </c>
      <c r="EF226" s="444">
        <f t="shared" ca="1" si="1695"/>
        <v>0</v>
      </c>
      <c r="EG226" s="124">
        <f t="shared" ca="1" si="1772"/>
        <v>0</v>
      </c>
      <c r="EH226" s="124">
        <f t="shared" ca="1" si="1772"/>
        <v>0</v>
      </c>
      <c r="EI226" s="124">
        <f t="shared" ca="1" si="1772"/>
        <v>0</v>
      </c>
      <c r="EJ226" s="124">
        <f t="shared" ca="1" si="1772"/>
        <v>0</v>
      </c>
      <c r="EK226" s="124">
        <f t="shared" ca="1" si="1772"/>
        <v>0</v>
      </c>
      <c r="EL226" s="124">
        <f t="shared" ca="1" si="1772"/>
        <v>0</v>
      </c>
      <c r="EM226" s="124">
        <f t="shared" ca="1" si="1772"/>
        <v>0</v>
      </c>
      <c r="EN226" s="124">
        <f t="shared" ca="1" si="1772"/>
        <v>0</v>
      </c>
      <c r="EO226" s="124">
        <f t="shared" ca="1" si="1772"/>
        <v>0</v>
      </c>
      <c r="EP226" s="124">
        <f t="shared" ca="1" si="1772"/>
        <v>0</v>
      </c>
      <c r="EQ226" s="124">
        <f t="shared" ca="1" si="1772"/>
        <v>0</v>
      </c>
      <c r="ER226" s="124">
        <f t="shared" ca="1" si="1772"/>
        <v>0</v>
      </c>
      <c r="ES226" s="124">
        <f t="shared" ca="1" si="1772"/>
        <v>0</v>
      </c>
      <c r="ET226" s="124">
        <f t="shared" ca="1" si="1772"/>
        <v>0</v>
      </c>
      <c r="EU226" s="124">
        <f t="shared" ca="1" si="1772"/>
        <v>0</v>
      </c>
      <c r="EV226" s="124">
        <f t="shared" ca="1" si="1772"/>
        <v>0</v>
      </c>
      <c r="EW226" s="124">
        <f t="shared" ca="1" si="1697"/>
        <v>0</v>
      </c>
      <c r="EX226" s="124">
        <f t="shared" ca="1" si="1697"/>
        <v>0</v>
      </c>
      <c r="EY226" s="554">
        <f t="shared" ca="1" si="1773"/>
        <v>0</v>
      </c>
      <c r="EZ226" s="554">
        <f t="shared" ca="1" si="1773"/>
        <v>0</v>
      </c>
      <c r="FA226" s="554">
        <f t="shared" ca="1" si="1773"/>
        <v>0</v>
      </c>
      <c r="FB226" s="125">
        <f t="shared" ca="1" si="1773"/>
        <v>0</v>
      </c>
      <c r="FC226" s="125">
        <f t="shared" ca="1" si="1773"/>
        <v>0</v>
      </c>
      <c r="FD226" s="125">
        <f t="shared" ca="1" si="1773"/>
        <v>0</v>
      </c>
      <c r="FE226" s="125">
        <f t="shared" ca="1" si="1773"/>
        <v>0</v>
      </c>
      <c r="FF226" s="125">
        <f t="shared" ca="1" si="1773"/>
        <v>0</v>
      </c>
      <c r="FG226" s="125">
        <f t="shared" ca="1" si="1773"/>
        <v>0</v>
      </c>
      <c r="FH226" s="125">
        <f t="shared" ca="1" si="1773"/>
        <v>0</v>
      </c>
      <c r="FI226" s="125">
        <f t="shared" ca="1" si="1773"/>
        <v>0</v>
      </c>
      <c r="FJ226" s="125">
        <f t="shared" ca="1" si="1773"/>
        <v>0</v>
      </c>
      <c r="FK226" s="125">
        <f t="shared" ca="1" si="1773"/>
        <v>0</v>
      </c>
      <c r="FL226" s="125">
        <f t="shared" ca="1" si="1773"/>
        <v>0</v>
      </c>
      <c r="FM226" s="125">
        <f t="shared" ca="1" si="1773"/>
        <v>0</v>
      </c>
      <c r="FN226" s="125">
        <f t="shared" ca="1" si="1773"/>
        <v>0</v>
      </c>
      <c r="FO226" s="124">
        <f t="shared" ca="1" si="1774"/>
        <v>0</v>
      </c>
      <c r="FP226" s="124">
        <f t="shared" ca="1" si="1774"/>
        <v>0</v>
      </c>
      <c r="FQ226" s="124">
        <f t="shared" ca="1" si="1774"/>
        <v>0</v>
      </c>
      <c r="FR226" s="124">
        <f t="shared" ca="1" si="1774"/>
        <v>0</v>
      </c>
      <c r="FS226" s="124">
        <f t="shared" ca="1" si="1774"/>
        <v>0</v>
      </c>
      <c r="FT226" s="124">
        <f t="shared" ca="1" si="1774"/>
        <v>0</v>
      </c>
      <c r="FU226" s="124">
        <f t="shared" ca="1" si="1774"/>
        <v>0</v>
      </c>
      <c r="FV226" s="124">
        <f t="shared" ca="1" si="1774"/>
        <v>0</v>
      </c>
      <c r="FW226" s="124">
        <f t="shared" ca="1" si="1774"/>
        <v>0</v>
      </c>
      <c r="FX226" s="124">
        <f t="shared" ca="1" si="1774"/>
        <v>0</v>
      </c>
      <c r="FY226" s="124">
        <f t="shared" ca="1" si="1774"/>
        <v>0</v>
      </c>
      <c r="FZ226" s="124">
        <f t="shared" ca="1" si="1774"/>
        <v>0</v>
      </c>
      <c r="GA226" s="124">
        <f t="shared" ca="1" si="1774"/>
        <v>0</v>
      </c>
      <c r="GB226" s="124">
        <f t="shared" ca="1" si="1774"/>
        <v>0</v>
      </c>
      <c r="GC226" s="124">
        <f t="shared" ca="1" si="1774"/>
        <v>0</v>
      </c>
      <c r="GD226" s="124">
        <f t="shared" ca="1" si="1774"/>
        <v>0</v>
      </c>
      <c r="GE226" s="124">
        <f t="shared" ca="1" si="1700"/>
        <v>0</v>
      </c>
      <c r="GF226" s="124">
        <f t="shared" ca="1" si="1700"/>
        <v>0</v>
      </c>
      <c r="GG226" s="554">
        <f t="shared" ca="1" si="1701"/>
        <v>0</v>
      </c>
      <c r="GH226" s="554">
        <f t="shared" ca="1" si="1701"/>
        <v>0</v>
      </c>
      <c r="GI226" s="554">
        <f t="shared" ca="1" si="1701"/>
        <v>0</v>
      </c>
      <c r="GJ226" s="125">
        <f t="shared" ca="1" si="1764"/>
        <v>0</v>
      </c>
      <c r="GK226" s="125">
        <f t="shared" ca="1" si="1764"/>
        <v>0</v>
      </c>
      <c r="GL226" s="125">
        <f t="shared" ca="1" si="1764"/>
        <v>0</v>
      </c>
      <c r="GM226" s="125">
        <f t="shared" ca="1" si="1764"/>
        <v>0</v>
      </c>
      <c r="GN226" s="125">
        <f t="shared" ca="1" si="1764"/>
        <v>0</v>
      </c>
      <c r="GO226" s="125">
        <f t="shared" ca="1" si="1764"/>
        <v>0</v>
      </c>
      <c r="GP226" s="125">
        <f t="shared" ca="1" si="1764"/>
        <v>0</v>
      </c>
      <c r="GQ226" s="125">
        <f t="shared" ca="1" si="1764"/>
        <v>0</v>
      </c>
      <c r="GR226" s="125">
        <f t="shared" ca="1" si="1764"/>
        <v>0</v>
      </c>
      <c r="GS226" s="125">
        <f t="shared" ca="1" si="1764"/>
        <v>0</v>
      </c>
      <c r="GT226" s="125">
        <f t="shared" ca="1" si="1764"/>
        <v>0</v>
      </c>
      <c r="GU226" s="125">
        <f t="shared" ca="1" si="1764"/>
        <v>0</v>
      </c>
      <c r="GV226" s="125">
        <f t="shared" ca="1" si="1764"/>
        <v>0</v>
      </c>
      <c r="GW226" s="124">
        <f t="shared" ca="1" si="1775"/>
        <v>0</v>
      </c>
      <c r="GX226" s="124">
        <f t="shared" ca="1" si="1775"/>
        <v>0</v>
      </c>
      <c r="GY226" s="124">
        <f t="shared" ca="1" si="1775"/>
        <v>0</v>
      </c>
      <c r="GZ226" s="124">
        <f t="shared" ca="1" si="1775"/>
        <v>0</v>
      </c>
      <c r="HA226" s="124">
        <f t="shared" ca="1" si="1775"/>
        <v>0</v>
      </c>
      <c r="HB226" s="124">
        <f t="shared" ca="1" si="1775"/>
        <v>0</v>
      </c>
      <c r="HC226" s="124">
        <f t="shared" ca="1" si="1775"/>
        <v>0</v>
      </c>
      <c r="HD226" s="124">
        <f t="shared" ca="1" si="1775"/>
        <v>0</v>
      </c>
      <c r="HE226" s="124">
        <f t="shared" ca="1" si="1775"/>
        <v>0</v>
      </c>
      <c r="HF226" s="124">
        <f t="shared" ca="1" si="1775"/>
        <v>0</v>
      </c>
      <c r="HG226" s="124">
        <f t="shared" ca="1" si="1775"/>
        <v>0</v>
      </c>
      <c r="HH226" s="124">
        <f t="shared" ca="1" si="1775"/>
        <v>0</v>
      </c>
      <c r="HI226" s="124">
        <f t="shared" ca="1" si="1775"/>
        <v>0</v>
      </c>
      <c r="HJ226" s="124">
        <f t="shared" ca="1" si="1775"/>
        <v>0</v>
      </c>
      <c r="HK226" s="124">
        <f t="shared" ca="1" si="1775"/>
        <v>0</v>
      </c>
      <c r="HL226" s="124">
        <f t="shared" ca="1" si="1775"/>
        <v>0</v>
      </c>
      <c r="HM226" s="124">
        <f t="shared" ca="1" si="1704"/>
        <v>0</v>
      </c>
      <c r="HN226" s="124">
        <f t="shared" ca="1" si="1704"/>
        <v>0</v>
      </c>
      <c r="HO226" s="554">
        <f t="shared" ca="1" si="1705"/>
        <v>0</v>
      </c>
      <c r="HP226" s="554">
        <f t="shared" ca="1" si="1705"/>
        <v>0</v>
      </c>
      <c r="HQ226" s="554">
        <f t="shared" ca="1" si="1705"/>
        <v>0</v>
      </c>
      <c r="HR226" s="125">
        <f t="shared" ca="1" si="1765"/>
        <v>0</v>
      </c>
      <c r="HS226" s="125">
        <f t="shared" ca="1" si="1765"/>
        <v>0</v>
      </c>
      <c r="HT226" s="125">
        <f t="shared" ca="1" si="1765"/>
        <v>0</v>
      </c>
      <c r="HU226" s="125">
        <f t="shared" ca="1" si="1765"/>
        <v>0</v>
      </c>
      <c r="HV226" s="125">
        <f t="shared" ca="1" si="1765"/>
        <v>0</v>
      </c>
      <c r="HW226" s="125">
        <f t="shared" ca="1" si="1765"/>
        <v>0</v>
      </c>
      <c r="HX226" s="125">
        <f t="shared" ca="1" si="1765"/>
        <v>0</v>
      </c>
      <c r="HY226" s="125">
        <f t="shared" ca="1" si="1765"/>
        <v>0</v>
      </c>
      <c r="HZ226" s="125">
        <f t="shared" ca="1" si="1765"/>
        <v>0</v>
      </c>
      <c r="IA226" s="125">
        <f t="shared" ca="1" si="1765"/>
        <v>0</v>
      </c>
      <c r="IB226" s="125">
        <f t="shared" ca="1" si="1765"/>
        <v>0</v>
      </c>
      <c r="IC226" s="125">
        <f t="shared" ca="1" si="1765"/>
        <v>0</v>
      </c>
      <c r="ID226" s="125">
        <f t="shared" ca="1" si="1765"/>
        <v>0</v>
      </c>
      <c r="IE226" s="5">
        <f t="shared" ca="1" si="1707"/>
        <v>67</v>
      </c>
      <c r="IF226" s="9"/>
      <c r="IG226" s="5">
        <f t="shared" ca="1" si="1708"/>
        <v>1</v>
      </c>
      <c r="IH226" s="5" t="b">
        <f t="shared" ca="1" si="1708"/>
        <v>0</v>
      </c>
      <c r="II226" s="19">
        <f t="shared" ca="1" si="1709"/>
        <v>0</v>
      </c>
      <c r="IJ226" s="5">
        <f t="shared" ca="1" si="1708"/>
        <v>55</v>
      </c>
      <c r="IK226" s="5" cm="1">
        <f t="array" ref="IK226">INDEX(i.pi_yatf,$X226+1,IK$7)</f>
        <v>1</v>
      </c>
      <c r="IL226" s="19">
        <f t="shared" ca="1" si="1776"/>
        <v>0</v>
      </c>
      <c r="IM226" s="19">
        <f t="shared" ca="1" si="1776"/>
        <v>0</v>
      </c>
      <c r="IN226" s="19">
        <f t="shared" ca="1" si="1776"/>
        <v>0</v>
      </c>
      <c r="IO226" s="19">
        <f t="shared" ca="1" si="1776"/>
        <v>0</v>
      </c>
      <c r="IP226" s="19">
        <f t="shared" ca="1" si="1776"/>
        <v>0</v>
      </c>
      <c r="IQ226" s="19">
        <f t="shared" ca="1" si="1776"/>
        <v>0</v>
      </c>
      <c r="IR226" s="19">
        <f t="shared" ca="1" si="1776"/>
        <v>0</v>
      </c>
      <c r="IS226" s="19">
        <f t="shared" ca="1" si="1776"/>
        <v>0</v>
      </c>
      <c r="IT226" s="19">
        <f t="shared" ca="1" si="1776"/>
        <v>0</v>
      </c>
      <c r="IU226" s="19">
        <f t="shared" ca="1" si="1776"/>
        <v>0</v>
      </c>
      <c r="IV226" s="19">
        <f t="shared" ca="1" si="1776"/>
        <v>0</v>
      </c>
      <c r="IW226" s="19">
        <f t="shared" ca="1" si="1776"/>
        <v>0</v>
      </c>
      <c r="IX226" s="19">
        <f t="shared" ca="1" si="1776"/>
        <v>0</v>
      </c>
      <c r="IY226" s="19">
        <f t="shared" ca="1" si="1776"/>
        <v>0</v>
      </c>
      <c r="IZ226" s="19">
        <f t="shared" ca="1" si="1776"/>
        <v>0</v>
      </c>
      <c r="JA226" s="19">
        <f t="shared" ca="1" si="1776"/>
        <v>0</v>
      </c>
      <c r="JB226" s="19">
        <f t="shared" ca="1" si="1776"/>
        <v>0</v>
      </c>
      <c r="JC226" s="19">
        <f t="shared" ca="1" si="1776"/>
        <v>0</v>
      </c>
      <c r="JD226" s="19">
        <f t="shared" ca="1" si="1776"/>
        <v>0</v>
      </c>
      <c r="JE226" s="19">
        <f t="shared" ca="1" si="1776"/>
        <v>0</v>
      </c>
      <c r="JF226" s="19">
        <f t="shared" ca="1" si="1776"/>
        <v>0</v>
      </c>
      <c r="JG226" s="5">
        <f t="shared" ca="1" si="1711"/>
        <v>1.2500000000000001E-2</v>
      </c>
      <c r="JH226" s="567">
        <f t="shared" ca="1" si="1711"/>
        <v>0</v>
      </c>
      <c r="JI226" s="5">
        <f t="shared" ca="1" si="1711"/>
        <v>6.25E-2</v>
      </c>
      <c r="JJ226" s="5">
        <f t="shared" ca="1" si="1711"/>
        <v>6.25E-2</v>
      </c>
      <c r="JK226" s="5">
        <f t="shared" ca="1" si="1711"/>
        <v>6.25E-2</v>
      </c>
      <c r="JL226" s="19">
        <f t="shared" ca="1" si="1776"/>
        <v>1</v>
      </c>
      <c r="JM226" s="19">
        <f t="shared" ca="1" si="1776"/>
        <v>0</v>
      </c>
      <c r="JN226" s="19">
        <f t="shared" ca="1" si="1776"/>
        <v>1</v>
      </c>
      <c r="JO226" s="9"/>
      <c r="JP226" s="5" t="b">
        <f t="shared" ca="1" si="1712"/>
        <v>0</v>
      </c>
      <c r="JQ226" s="477" t="b">
        <v>1</v>
      </c>
      <c r="JR226" s="477">
        <v>12</v>
      </c>
      <c r="JS226" s="5" t="b">
        <f t="shared" ca="1" si="1713"/>
        <v>0</v>
      </c>
      <c r="JT226" s="5" t="b">
        <f t="shared" ca="1" si="1713"/>
        <v>0</v>
      </c>
      <c r="JU226" s="5" t="b">
        <f t="shared" ca="1" si="1713"/>
        <v>1</v>
      </c>
      <c r="JV226" s="144">
        <f t="shared" ca="1" si="1714"/>
        <v>1</v>
      </c>
      <c r="JW226" s="144">
        <f t="shared" ca="1" si="1714"/>
        <v>1</v>
      </c>
      <c r="JX226" s="5" t="b">
        <f t="shared" ca="1" si="1715"/>
        <v>0</v>
      </c>
      <c r="JY226" s="5" t="b">
        <f t="shared" ca="1" si="1715"/>
        <v>1</v>
      </c>
      <c r="JZ226" s="5" t="b">
        <f t="shared" ca="1" si="1715"/>
        <v>1</v>
      </c>
      <c r="KA226" s="5" t="b">
        <f t="shared" ca="1" si="1715"/>
        <v>0</v>
      </c>
      <c r="KB226" s="5">
        <f t="shared" ca="1" si="1716"/>
        <v>1</v>
      </c>
      <c r="KC226" s="5">
        <f t="shared" ca="1" si="1716"/>
        <v>0</v>
      </c>
      <c r="KD226" s="5" t="b">
        <f t="shared" ca="1" si="1717"/>
        <v>0</v>
      </c>
      <c r="KE226" s="5" t="str" cm="1">
        <f t="array" aca="1" ref="KE226" ca="1">IF(OR(KF226:KM226&lt;&gt;"-"),TRUE,"-")</f>
        <v>-</v>
      </c>
      <c r="KF226" s="19" t="str">
        <f t="shared" ca="1" si="1718"/>
        <v>-</v>
      </c>
      <c r="KG226" s="19" t="str">
        <f t="shared" ca="1" si="1718"/>
        <v>-</v>
      </c>
      <c r="KH226" s="19" t="str">
        <f t="shared" ca="1" si="1718"/>
        <v>-</v>
      </c>
      <c r="KI226" s="19" t="str">
        <f t="shared" ca="1" si="1718"/>
        <v>-</v>
      </c>
      <c r="KJ226" s="19" t="str">
        <f t="shared" ca="1" si="1718"/>
        <v>-</v>
      </c>
      <c r="KK226" s="19" t="str">
        <f t="shared" ca="1" si="1718"/>
        <v>-</v>
      </c>
      <c r="KL226" s="19" t="str">
        <f t="shared" ca="1" si="1718"/>
        <v>-</v>
      </c>
      <c r="KM226" s="19" t="str">
        <f t="shared" ca="1" si="1718"/>
        <v>-</v>
      </c>
      <c r="KN226" s="5" t="b">
        <f t="array" aca="1" ref="KN226" ca="1">IF(OR(KO226:KU226&lt;&gt;"-"),TRUE,"-")</f>
        <v>1</v>
      </c>
      <c r="KO226" s="19">
        <f t="shared" ca="1" si="1719"/>
        <v>0</v>
      </c>
      <c r="KP226" s="19" t="str">
        <f t="shared" ca="1" si="1719"/>
        <v>-</v>
      </c>
      <c r="KQ226" s="19">
        <f t="shared" ca="1" si="1719"/>
        <v>999999</v>
      </c>
      <c r="KR226" s="19">
        <f t="shared" ca="1" si="1719"/>
        <v>999999</v>
      </c>
      <c r="KS226" s="19">
        <f t="shared" ca="1" si="1719"/>
        <v>999999</v>
      </c>
      <c r="KT226" s="19">
        <f t="shared" ca="1" si="1719"/>
        <v>999999</v>
      </c>
      <c r="KU226" s="19">
        <f t="shared" ca="1" si="1719"/>
        <v>999999</v>
      </c>
      <c r="KV226" s="19" t="str">
        <f t="shared" ca="1" si="1719"/>
        <v>-</v>
      </c>
      <c r="KW226" s="19" t="str">
        <f t="shared" ca="1" si="1719"/>
        <v>-</v>
      </c>
      <c r="KX226" s="19" t="str">
        <f t="shared" ca="1" si="1719"/>
        <v>-</v>
      </c>
      <c r="KY226" s="19" t="b">
        <f t="shared" ca="1" si="1720"/>
        <v>1</v>
      </c>
      <c r="KZ226" s="19">
        <f t="shared" ca="1" si="1720"/>
        <v>0</v>
      </c>
      <c r="LA226" s="5" t="str">
        <f t="shared" ca="1" si="1721"/>
        <v>-</v>
      </c>
      <c r="LB226" s="5" t="str">
        <f t="shared" ca="1" si="1721"/>
        <v>-</v>
      </c>
      <c r="LC226" s="5" t="str">
        <f t="shared" ca="1" si="1721"/>
        <v>-</v>
      </c>
      <c r="LD226" s="5" t="str">
        <f t="shared" ca="1" si="1721"/>
        <v>-</v>
      </c>
      <c r="LE226" s="19" t="str">
        <f t="shared" ca="1" si="1722"/>
        <v>-</v>
      </c>
      <c r="LF226" s="19" t="str">
        <f t="shared" ca="1" si="1722"/>
        <v>-</v>
      </c>
      <c r="LG226" s="19" t="str">
        <f t="shared" ca="1" si="1722"/>
        <v>-</v>
      </c>
      <c r="LH226" s="19" t="str">
        <f t="shared" ca="1" si="1722"/>
        <v>-</v>
      </c>
      <c r="LI226" s="19" t="str">
        <f t="shared" ca="1" si="1722"/>
        <v>-</v>
      </c>
      <c r="LJ226" s="19" t="str">
        <f t="shared" ca="1" si="1722"/>
        <v>-</v>
      </c>
      <c r="LK226" s="19" t="str">
        <f t="shared" ca="1" si="1722"/>
        <v>-</v>
      </c>
      <c r="LL226" s="5" t="str">
        <f t="shared" ca="1" si="1723"/>
        <v>-</v>
      </c>
      <c r="LM226" s="5">
        <f t="shared" ca="1" si="1723"/>
        <v>500</v>
      </c>
      <c r="LN226" s="5">
        <f t="shared" ca="1" si="1723"/>
        <v>500</v>
      </c>
      <c r="LO226" s="5" t="str">
        <f t="shared" ca="1" si="1723"/>
        <v>-</v>
      </c>
      <c r="LP226" s="5" t="str" cm="1">
        <f t="array" aca="1" ref="LP226" ca="1">INDEX(i.meatgrid,$Q226,LP$7)</f>
        <v>-</v>
      </c>
      <c r="LQ226" s="5" cm="1">
        <f t="array" aca="1" ref="LQ226" ca="1">INDEX(i.meatgrid,$Q226,LQ$7)</f>
        <v>400</v>
      </c>
      <c r="LR226" s="5" t="str">
        <f t="shared" ca="1" si="1723"/>
        <v>-</v>
      </c>
      <c r="LS226" s="5">
        <f t="shared" ca="1" si="1724"/>
        <v>1</v>
      </c>
      <c r="LT226" s="9"/>
      <c r="LU226" s="19">
        <f t="shared" ca="1" si="1722"/>
        <v>70</v>
      </c>
      <c r="LV226" s="19">
        <f t="shared" ca="1" si="1725"/>
        <v>50</v>
      </c>
      <c r="LW226" s="19">
        <f t="shared" ca="1" si="1725"/>
        <v>80</v>
      </c>
      <c r="LX226" s="19">
        <f t="shared" ca="1" si="1725"/>
        <v>50</v>
      </c>
      <c r="LY226" s="5" t="b" cm="1">
        <f t="array" aca="1" ref="LY226" ca="1">INDEX(i.meatgrid,$Q226,LY$7)</f>
        <v>0</v>
      </c>
      <c r="LZ226" s="5" t="b" cm="1">
        <f t="array" aca="1" ref="LZ226" ca="1">INDEX(i.meatgrid,$Q226,LZ$7)</f>
        <v>0</v>
      </c>
      <c r="MA226" s="5" cm="1">
        <f t="array" aca="1" ref="MA226" ca="1">INDEX(i.meatgrid,$Q226,MA$7)</f>
        <v>40</v>
      </c>
      <c r="MB226" s="5" t="str" cm="1">
        <f t="array" aca="1" ref="MB226" ca="1">INDEX(i.meatgrid,$Q226,MB$7)</f>
        <v>-</v>
      </c>
      <c r="MC226" s="5">
        <f t="shared" si="1726"/>
        <v>1</v>
      </c>
      <c r="MD226" s="5">
        <f t="shared" si="1727"/>
        <v>0.75</v>
      </c>
      <c r="ME226" s="5" cm="1">
        <f t="array" aca="1" ref="ME226" ca="1">INDEX(i.meatgrid,$Q226,ME$7)</f>
        <v>1</v>
      </c>
      <c r="MF226" s="5" cm="1">
        <f t="array" aca="1" ref="MF226" ca="1">INDEX(i.meatgrid,$Q226,MF$7)</f>
        <v>0</v>
      </c>
      <c r="MG226" s="5" cm="1">
        <f t="array" aca="1" ref="MG226" ca="1">INDEX(i.meatgrid,$Q226,MG$7)</f>
        <v>0</v>
      </c>
      <c r="MH226" s="5" cm="1">
        <f t="array" aca="1" ref="MH226" ca="1">INDEX(i.meatgrid,$Q226,MH$7)</f>
        <v>0</v>
      </c>
      <c r="MI226" s="5" cm="1">
        <f t="array" aca="1" ref="MI226" ca="1">INDEX(i.meatgrid,$Q226,MI$7)</f>
        <v>0</v>
      </c>
      <c r="MJ226" s="5" cm="1">
        <f t="array" aca="1" ref="MJ226" ca="1">INDEX(i.meatgrid,$Q226,MJ$7)</f>
        <v>1</v>
      </c>
      <c r="MK226" s="5" cm="1">
        <f t="array" aca="1" ref="MK226" ca="1">INDEX(i.meatgrid,$Q226,MK$7)</f>
        <v>1</v>
      </c>
      <c r="ML226" s="5" cm="1">
        <f t="array" aca="1" ref="ML226" ca="1">INDEX(i.meatgrid,$Q226,ML$7)</f>
        <v>1</v>
      </c>
      <c r="MM226" s="5">
        <f t="shared" si="1728"/>
        <v>1</v>
      </c>
      <c r="MN226" s="9"/>
      <c r="MO226" s="19" t="b">
        <f t="shared" ca="1" si="1777"/>
        <v>0</v>
      </c>
      <c r="MP226" s="19" t="b">
        <f t="shared" ca="1" si="1777"/>
        <v>0</v>
      </c>
      <c r="MQ226" s="19">
        <f t="shared" ca="1" si="1777"/>
        <v>1</v>
      </c>
      <c r="MR226" s="19">
        <f t="shared" ca="1" si="1777"/>
        <v>0.75</v>
      </c>
      <c r="MS226" s="19">
        <f t="shared" ca="1" si="1777"/>
        <v>0.75</v>
      </c>
      <c r="MT226" s="19">
        <f t="shared" ca="1" si="1777"/>
        <v>0.8</v>
      </c>
      <c r="MU226" s="19">
        <f t="shared" ca="1" si="1777"/>
        <v>0.82499999999999996</v>
      </c>
      <c r="MV226" s="19">
        <f t="shared" ca="1" si="1777"/>
        <v>0.875</v>
      </c>
      <c r="MW226" s="19">
        <f t="shared" ca="1" si="1777"/>
        <v>0.9</v>
      </c>
      <c r="MX226" s="19">
        <f t="shared" ca="1" si="1777"/>
        <v>1</v>
      </c>
      <c r="MY226" s="19">
        <f t="shared" ca="1" si="1777"/>
        <v>0.875</v>
      </c>
      <c r="MZ226" s="19" t="b">
        <f t="shared" ca="1" si="1777"/>
        <v>1</v>
      </c>
      <c r="NA226" s="19">
        <f t="shared" ca="1" si="1777"/>
        <v>74.989999999999995</v>
      </c>
      <c r="NB226" s="19" t="str">
        <f t="shared" ca="1" si="1777"/>
        <v>-</v>
      </c>
      <c r="NC226" s="19" t="str">
        <f t="shared" ca="1" si="1777"/>
        <v>-</v>
      </c>
      <c r="ND226" s="19" t="str">
        <f t="shared" ca="1" si="1777"/>
        <v>-</v>
      </c>
      <c r="NE226" s="19" t="str">
        <f t="shared" ca="1" si="1740"/>
        <v>-</v>
      </c>
      <c r="NF226" s="19" t="str">
        <f t="shared" ca="1" si="1740"/>
        <v>-</v>
      </c>
      <c r="NG226" s="19" t="str">
        <f t="shared" ca="1" si="1740"/>
        <v>-</v>
      </c>
      <c r="NH226" s="19" t="str">
        <f t="shared" ca="1" si="1740"/>
        <v>-</v>
      </c>
      <c r="NI226" s="19">
        <f t="shared" ca="1" si="1740"/>
        <v>36.99</v>
      </c>
      <c r="NJ226" s="19">
        <f t="shared" ca="1" si="1740"/>
        <v>36.99</v>
      </c>
      <c r="NK226" s="19" t="str">
        <f t="shared" ca="1" si="1740"/>
        <v>-</v>
      </c>
      <c r="NL226" s="19" t="str">
        <f t="shared" ca="1" si="1740"/>
        <v>-</v>
      </c>
      <c r="NM226" s="19" t="str">
        <f t="shared" ca="1" si="1740"/>
        <v>-</v>
      </c>
      <c r="NN226" s="19" t="str">
        <f t="shared" ca="1" si="1740"/>
        <v>-</v>
      </c>
      <c r="NO226" s="19" t="str">
        <f t="shared" ca="1" si="1740"/>
        <v>-</v>
      </c>
      <c r="NP226" s="19">
        <f t="shared" ca="1" si="1740"/>
        <v>49.99</v>
      </c>
      <c r="NQ226" s="19">
        <f t="shared" ca="1" si="1740"/>
        <v>49.99</v>
      </c>
      <c r="NR226" s="19">
        <f t="shared" ca="1" si="1737"/>
        <v>49.99</v>
      </c>
      <c r="NS226" s="19">
        <f t="shared" ca="1" si="1737"/>
        <v>49.99</v>
      </c>
      <c r="NT226" s="19">
        <f t="shared" ca="1" si="1737"/>
        <v>49.99</v>
      </c>
      <c r="NU226" s="19">
        <f t="shared" ca="1" si="1737"/>
        <v>49.99</v>
      </c>
      <c r="NV226" s="19">
        <f t="shared" ca="1" si="1737"/>
        <v>49.99</v>
      </c>
      <c r="NW226" s="19">
        <f t="shared" ca="1" si="1737"/>
        <v>49.99</v>
      </c>
      <c r="NX226" s="19">
        <f t="shared" ref="NX226:OM226" ca="1" si="1780">OFFSET(NX$5,$B226,0)</f>
        <v>412.99</v>
      </c>
      <c r="NY226" s="19">
        <f t="shared" ca="1" si="1780"/>
        <v>412.99</v>
      </c>
      <c r="NZ226" s="19" t="str">
        <f t="shared" ca="1" si="1780"/>
        <v>-</v>
      </c>
      <c r="OA226" s="19" t="str">
        <f t="shared" ca="1" si="1780"/>
        <v>-</v>
      </c>
      <c r="OB226" s="19" t="str">
        <f t="shared" ca="1" si="1780"/>
        <v>-</v>
      </c>
      <c r="OC226" s="19" t="str">
        <f t="shared" ca="1" si="1780"/>
        <v>-</v>
      </c>
      <c r="OD226" s="19" t="str">
        <f t="shared" ca="1" si="1780"/>
        <v>-</v>
      </c>
      <c r="OE226" s="19">
        <f t="shared" ca="1" si="1780"/>
        <v>6.8900000000000006</v>
      </c>
      <c r="OF226" s="19">
        <f t="shared" ca="1" si="1780"/>
        <v>6.8900000000000006</v>
      </c>
      <c r="OG226" s="19">
        <f t="shared" ca="1" si="1780"/>
        <v>6.8900000000000006</v>
      </c>
      <c r="OH226" s="19">
        <f t="shared" ca="1" si="1780"/>
        <v>6.8900000000000006</v>
      </c>
      <c r="OI226" s="19">
        <f t="shared" ca="1" si="1780"/>
        <v>6.8900000000000006</v>
      </c>
      <c r="OJ226" s="19">
        <f t="shared" ca="1" si="1780"/>
        <v>6.8900000000000006</v>
      </c>
      <c r="OK226" s="19">
        <f t="shared" ca="1" si="1780"/>
        <v>6.8900000000000006</v>
      </c>
      <c r="OL226" s="19">
        <f t="shared" ca="1" si="1780"/>
        <v>6.8900000000000006</v>
      </c>
      <c r="OM226" s="19">
        <f t="shared" ca="1" si="1780"/>
        <v>346.99</v>
      </c>
      <c r="ON226" s="19">
        <f t="shared" ca="1" si="1739"/>
        <v>346.99</v>
      </c>
      <c r="OO226" s="19" t="str">
        <f t="shared" ca="1" si="1739"/>
        <v>-</v>
      </c>
      <c r="OP226" s="19" t="str">
        <f t="shared" ca="1" si="1739"/>
        <v>-</v>
      </c>
      <c r="OQ226" s="19" t="str">
        <f t="shared" ca="1" si="1739"/>
        <v>-</v>
      </c>
      <c r="OR226" s="19" t="str">
        <f t="shared" ca="1" si="1739"/>
        <v>-</v>
      </c>
      <c r="OS226" s="19" t="str">
        <f t="shared" ca="1" si="1739"/>
        <v>-</v>
      </c>
      <c r="OT226" s="19">
        <f t="shared" ca="1" si="1739"/>
        <v>0</v>
      </c>
      <c r="OU226" s="24">
        <v>0</v>
      </c>
    </row>
    <row r="227" spans="1:411" outlineLevel="1">
      <c r="A227" s="21">
        <f t="shared" ref="A227" si="1781">ROW(A227)-5</f>
        <v>222</v>
      </c>
      <c r="B227" s="21">
        <f t="shared" si="1731"/>
        <v>19</v>
      </c>
      <c r="C227">
        <v>112</v>
      </c>
      <c r="D227" s="144" t="str">
        <f t="shared" ca="1" si="1675"/>
        <v>GSM</v>
      </c>
      <c r="E227" t="b">
        <v>0</v>
      </c>
      <c r="F227" t="b">
        <v>0</v>
      </c>
      <c r="G227" t="b">
        <f t="shared" si="1778"/>
        <v>0</v>
      </c>
      <c r="H227" s="237">
        <f t="shared" ca="1" si="1733"/>
        <v>2</v>
      </c>
      <c r="I227" s="237">
        <f t="shared" ca="1" si="1733"/>
        <v>1</v>
      </c>
      <c r="J227" s="237" t="str">
        <f t="shared" ca="1" si="1733"/>
        <v/>
      </c>
      <c r="K227" s="237">
        <f t="shared" ca="1" si="1733"/>
        <v>2</v>
      </c>
      <c r="L227" s="237">
        <f t="shared" ca="1" si="1733"/>
        <v>2</v>
      </c>
      <c r="M227" s="237">
        <f t="shared" ca="1" si="1733"/>
        <v>2</v>
      </c>
      <c r="N227" s="237">
        <f t="shared" ca="1" si="1733"/>
        <v>3</v>
      </c>
      <c r="O227" s="237">
        <f t="shared" ca="1" si="1734"/>
        <v>1</v>
      </c>
      <c r="P227" s="237">
        <f t="shared" ca="1" si="1734"/>
        <v>1</v>
      </c>
      <c r="Q227" s="237">
        <f t="shared" ca="1" si="1734"/>
        <v>8</v>
      </c>
      <c r="R227" s="29">
        <v>1</v>
      </c>
      <c r="S227" s="29">
        <v>2</v>
      </c>
      <c r="T227" s="29">
        <v>1</v>
      </c>
      <c r="U227" s="218"/>
      <c r="V227" s="218"/>
      <c r="W227" s="182">
        <f t="array" ref="W227">MAX(W$22,MOD(W221+1*AND(R227:$V227=R$22:$V$22),W$23+1))</f>
        <v>0</v>
      </c>
      <c r="X227" s="218"/>
      <c r="Y227" s="218"/>
      <c r="Z227" s="218"/>
      <c r="AA227" s="218"/>
      <c r="AB227" s="218"/>
      <c r="AC227" s="218"/>
      <c r="AD227" s="218"/>
      <c r="AE227" s="218"/>
      <c r="AF227" s="144">
        <f ca="1">INDEX(CHOOSE($N227,DataAutumn!i.AdultDrys,DataWinter!i.AdultDrys,DataSpring!i.AdultDrys),1,$M227)</f>
        <v>3</v>
      </c>
      <c r="AG227" s="5">
        <f t="shared" ca="1" si="1676"/>
        <v>2</v>
      </c>
      <c r="AH227" s="5">
        <f t="shared" ca="1" si="1676"/>
        <v>0</v>
      </c>
      <c r="AI227" s="5">
        <f t="shared" ca="1" si="1677"/>
        <v>1</v>
      </c>
      <c r="AJ227" s="218"/>
      <c r="AK227" s="218"/>
      <c r="AL227" s="366" t="str">
        <f ca="1">TEXT(LEFT(OFFSET(AL227,-1,0),5)+1,"00000")&amp;MID(OFFSET(AL227,-1,0),6,FIND(" ",OFFSET(AL227,-1,0),7)-5)
&amp; $D227           &amp; " Day"&amp;INDEX(i.DOY,$N227,1)              &amp; IF($IG227=0," FWM","")&amp;IF($IG227=1," MWM","")&amp;IF($IG227=5," Mat","")&amp;IF($IH227=TRUE,"&amp;BBT","    ")
&amp;INDEX(DataMaster!$B$98:$B$105,$Q227,0)    &amp;IF(JQ227," SR"&amp;JR227,"")&amp; " WP"&amp;TEXT($MC227*100,"000p")           &amp; " MP"&amp;TEXT($MD227*100,"000p")           &amp; " GP"&amp;TEXT($MM227*100,"000p")
&amp; " (F"&amp;3+COUNTIF($CV227:$CY227,TRUE)&amp;3&amp;"N"&amp;$DM227&amp;$DN227&amp;")"</f>
        <v>00020 DSP_ashley_lw GSM Day204 MWM    Prime 13mo WP100p MP075p GP100p (F33N11)</v>
      </c>
      <c r="AM227" s="9" t="str">
        <f ca="1">IF(COUNTIF(AL$5:AL227,AL227)=1,"-","Dup")</f>
        <v>-</v>
      </c>
      <c r="AN227" s="9"/>
      <c r="AO227" s="12" t="b">
        <v>0</v>
      </c>
      <c r="AP227" s="12" t="b">
        <v>0</v>
      </c>
      <c r="AQ227" s="12" t="b">
        <v>1</v>
      </c>
      <c r="AR227" s="12" t="b">
        <v>1</v>
      </c>
      <c r="AS227" s="12" t="b">
        <v>0</v>
      </c>
      <c r="AT227" s="12" t="b">
        <v>1</v>
      </c>
      <c r="AU227" s="12" t="b">
        <v>1</v>
      </c>
      <c r="AV227" s="12" t="b">
        <v>1</v>
      </c>
      <c r="AW227" s="9"/>
      <c r="AX227" s="5" t="b">
        <f t="shared" ca="1" si="1678"/>
        <v>0</v>
      </c>
      <c r="AY227" s="5" t="str">
        <f t="shared" ca="1" si="1678"/>
        <v>-</v>
      </c>
      <c r="AZ227" s="5" t="b">
        <f t="shared" ca="1" si="1678"/>
        <v>0</v>
      </c>
      <c r="BA227" s="5" t="b">
        <f t="shared" ca="1" si="1678"/>
        <v>1</v>
      </c>
      <c r="BB227" s="5" t="b">
        <f t="shared" ca="1" si="1678"/>
        <v>1</v>
      </c>
      <c r="BC227" s="144">
        <f t="shared" ca="1" si="1678"/>
        <v>0</v>
      </c>
      <c r="BD227" s="19" t="b">
        <f t="shared" ca="1" si="1679"/>
        <v>1</v>
      </c>
      <c r="BE227" s="9"/>
      <c r="BF227" s="5" t="str">
        <f t="shared" ca="1" si="1680"/>
        <v>-</v>
      </c>
      <c r="BG227" s="19" t="str">
        <f t="shared" ca="1" si="1681"/>
        <v>-</v>
      </c>
      <c r="BH227" s="19" t="str">
        <f t="shared" ca="1" si="1681"/>
        <v>-</v>
      </c>
      <c r="BI227" s="19" t="str">
        <f t="shared" ca="1" si="1681"/>
        <v>-</v>
      </c>
      <c r="BJ227" s="5" t="str">
        <f t="shared" ca="1" si="1682"/>
        <v>-</v>
      </c>
      <c r="BK227" s="19" t="str">
        <f t="shared" ca="1" si="1683"/>
        <v>-</v>
      </c>
      <c r="BL227" s="5" t="str">
        <f t="shared" ca="1" si="1684"/>
        <v>-</v>
      </c>
      <c r="BM227" s="19" t="str">
        <f t="shared" ca="1" si="1685"/>
        <v>-</v>
      </c>
      <c r="BN227" s="19" t="str">
        <f t="shared" ca="1" si="1685"/>
        <v>-</v>
      </c>
      <c r="BO227" s="19" t="str">
        <f t="shared" ca="1" si="1685"/>
        <v>-</v>
      </c>
      <c r="BP227" s="5" t="str">
        <f t="shared" ca="1" si="1686"/>
        <v>-</v>
      </c>
      <c r="BQ227" s="9"/>
      <c r="BR227" s="5" t="b">
        <f t="shared" ca="1" si="1687"/>
        <v>0</v>
      </c>
      <c r="BS227" s="5" t="str">
        <f t="shared" ca="1" si="1688"/>
        <v>-</v>
      </c>
      <c r="BT227" s="5" t="str">
        <f t="shared" ca="1" si="1689"/>
        <v>-</v>
      </c>
      <c r="BU227" s="5" t="str">
        <f t="shared" ca="1" si="1689"/>
        <v>-</v>
      </c>
      <c r="BV227" s="5" t="str">
        <f t="shared" ca="1" si="1689"/>
        <v>-</v>
      </c>
      <c r="BW227" s="5" t="str">
        <f t="shared" ca="1" si="1689"/>
        <v>-</v>
      </c>
      <c r="BX227" s="5" t="str">
        <f t="shared" ca="1" si="1689"/>
        <v>-</v>
      </c>
      <c r="BY227" s="5" t="str">
        <f t="shared" ca="1" si="1689"/>
        <v>-</v>
      </c>
      <c r="BZ227" s="5" t="str">
        <f t="shared" ca="1" si="1689"/>
        <v>-</v>
      </c>
      <c r="CA227" s="5" t="str">
        <f t="shared" ref="CA227" ca="1" si="1782">IF($J227="",CA$14,ABS($J227)=CA$7)</f>
        <v>-</v>
      </c>
      <c r="CB227" s="9"/>
      <c r="CC227" s="237" t="b">
        <f t="shared" ca="1" si="1735"/>
        <v>1</v>
      </c>
      <c r="CD227" s="237" t="b">
        <f t="shared" ca="1" si="1735"/>
        <v>1</v>
      </c>
      <c r="CE227" s="237" t="b">
        <f t="shared" ca="1" si="1735"/>
        <v>1</v>
      </c>
      <c r="CF227" s="12">
        <v>203</v>
      </c>
      <c r="CG227" s="144" t="b">
        <f t="shared" ca="1" si="1779"/>
        <v>0</v>
      </c>
      <c r="CH227" s="12" t="s">
        <v>34</v>
      </c>
      <c r="CI227" s="19" t="str">
        <f t="shared" ca="1" si="1690"/>
        <v>-</v>
      </c>
      <c r="CJ227" s="19" t="str">
        <f t="shared" ca="1" si="1690"/>
        <v>-</v>
      </c>
      <c r="CK227" s="19" t="str">
        <f t="shared" ca="1" si="1690"/>
        <v>-</v>
      </c>
      <c r="CL227" s="19">
        <f t="shared" ca="1" si="1690"/>
        <v>1</v>
      </c>
      <c r="CM227" s="19">
        <f t="shared" ca="1" si="1690"/>
        <v>1</v>
      </c>
      <c r="CN227" s="9"/>
      <c r="CO227" s="444">
        <f t="shared" ca="1" si="1691"/>
        <v>652</v>
      </c>
      <c r="CP227" s="444">
        <f t="shared" ca="1" si="1691"/>
        <v>686</v>
      </c>
      <c r="CQ227" s="444">
        <f t="shared" ca="1" si="1691"/>
        <v>721</v>
      </c>
      <c r="CR227" s="152">
        <f t="shared" ca="1" si="1692"/>
        <v>378</v>
      </c>
      <c r="CS227" s="152">
        <f t="shared" ca="1" si="1692"/>
        <v>413</v>
      </c>
      <c r="CT227" s="152">
        <f t="shared" ca="1" si="1692"/>
        <v>448</v>
      </c>
      <c r="CU227" s="19" t="str">
        <f t="shared" ca="1" si="1770"/>
        <v>-</v>
      </c>
      <c r="CV227" s="19" t="str">
        <f t="shared" ca="1" si="1770"/>
        <v>-</v>
      </c>
      <c r="CW227" s="19" t="str">
        <f t="shared" ca="1" si="1770"/>
        <v>-</v>
      </c>
      <c r="CX227" s="19" t="str">
        <f t="shared" ca="1" si="1770"/>
        <v>-</v>
      </c>
      <c r="CY227" s="19" t="str">
        <f t="shared" ca="1" si="1770"/>
        <v>-</v>
      </c>
      <c r="CZ227" s="19" t="b">
        <f t="shared" ca="1" si="1770"/>
        <v>1</v>
      </c>
      <c r="DA227" s="19">
        <f t="shared" ca="1" si="1770"/>
        <v>0</v>
      </c>
      <c r="DB227" s="19">
        <f t="shared" ca="1" si="1770"/>
        <v>0</v>
      </c>
      <c r="DC227" s="19">
        <f t="shared" ca="1" si="1770"/>
        <v>0</v>
      </c>
      <c r="DD227" s="19">
        <f t="shared" ca="1" si="1770"/>
        <v>0</v>
      </c>
      <c r="DE227" s="19">
        <f t="shared" ca="1" si="1770"/>
        <v>0</v>
      </c>
      <c r="DF227" s="19">
        <f t="shared" ca="1" si="1770"/>
        <v>0</v>
      </c>
      <c r="DG227" s="19">
        <f t="shared" ca="1" si="1770"/>
        <v>0</v>
      </c>
      <c r="DH227" s="19">
        <f t="shared" ca="1" si="1770"/>
        <v>0</v>
      </c>
      <c r="DI227" s="19">
        <f t="shared" ca="1" si="1770"/>
        <v>0</v>
      </c>
      <c r="DJ227" s="19">
        <f t="shared" ca="1" si="1770"/>
        <v>0</v>
      </c>
      <c r="DK227" s="19">
        <f t="shared" ca="1" si="1771"/>
        <v>0</v>
      </c>
      <c r="DL227" s="19">
        <f t="shared" ca="1" si="1771"/>
        <v>0</v>
      </c>
      <c r="DM227" s="19">
        <f t="shared" ca="1" si="1771"/>
        <v>1</v>
      </c>
      <c r="DN227" s="19">
        <f t="shared" ca="1" si="1771"/>
        <v>1</v>
      </c>
      <c r="DO227" s="19">
        <f t="shared" ca="1" si="1771"/>
        <v>0</v>
      </c>
      <c r="DP227" s="19" t="str">
        <f t="shared" ca="1" si="1771"/>
        <v>-</v>
      </c>
      <c r="DQ227" s="19" t="str">
        <f t="shared" ca="1" si="1771"/>
        <v>-</v>
      </c>
      <c r="DR227" s="19" t="str">
        <f t="shared" ca="1" si="1771"/>
        <v>-</v>
      </c>
      <c r="DS227" s="19" t="str">
        <f t="shared" ca="1" si="1771"/>
        <v>-</v>
      </c>
      <c r="DT227" s="19" t="str">
        <f t="shared" ca="1" si="1771"/>
        <v>-</v>
      </c>
      <c r="DU227" s="19">
        <f t="shared" ca="1" si="1771"/>
        <v>0</v>
      </c>
      <c r="DV227" s="19" t="str">
        <f t="shared" ca="1" si="1771"/>
        <v>-</v>
      </c>
      <c r="DW227" s="19" t="str">
        <f t="shared" ca="1" si="1771"/>
        <v>-</v>
      </c>
      <c r="DX227" s="19" t="str">
        <f t="shared" ca="1" si="1771"/>
        <v>-</v>
      </c>
      <c r="DY227" s="19" t="str">
        <f t="shared" ca="1" si="1771"/>
        <v>-</v>
      </c>
      <c r="DZ227" s="19" t="str">
        <f t="shared" ca="1" si="1771"/>
        <v>-</v>
      </c>
      <c r="EA227" s="19" t="str">
        <f t="shared" ca="1" si="1771"/>
        <v>-</v>
      </c>
      <c r="EB227" s="19" t="str">
        <f t="shared" ca="1" si="1771"/>
        <v>-</v>
      </c>
      <c r="EC227" s="19" t="str">
        <f t="shared" ca="1" si="1771"/>
        <v>-</v>
      </c>
      <c r="ED227" s="19">
        <f t="shared" ca="1" si="1771"/>
        <v>0</v>
      </c>
      <c r="EE227" s="444">
        <f t="shared" ca="1" si="1695"/>
        <v>0</v>
      </c>
      <c r="EF227" s="444">
        <f t="shared" ca="1" si="1695"/>
        <v>0</v>
      </c>
      <c r="EG227" s="124">
        <f t="shared" ca="1" si="1772"/>
        <v>0</v>
      </c>
      <c r="EH227" s="124">
        <f t="shared" ca="1" si="1772"/>
        <v>0</v>
      </c>
      <c r="EI227" s="124">
        <f t="shared" ca="1" si="1772"/>
        <v>0</v>
      </c>
      <c r="EJ227" s="124">
        <f t="shared" ca="1" si="1772"/>
        <v>0</v>
      </c>
      <c r="EK227" s="124">
        <f t="shared" ca="1" si="1772"/>
        <v>0</v>
      </c>
      <c r="EL227" s="124">
        <f t="shared" ca="1" si="1772"/>
        <v>0</v>
      </c>
      <c r="EM227" s="124">
        <f t="shared" ca="1" si="1772"/>
        <v>0</v>
      </c>
      <c r="EN227" s="124">
        <f t="shared" ca="1" si="1772"/>
        <v>0</v>
      </c>
      <c r="EO227" s="124">
        <f t="shared" ca="1" si="1772"/>
        <v>0</v>
      </c>
      <c r="EP227" s="124">
        <f t="shared" ca="1" si="1772"/>
        <v>0</v>
      </c>
      <c r="EQ227" s="124">
        <f t="shared" ca="1" si="1772"/>
        <v>0</v>
      </c>
      <c r="ER227" s="124">
        <f t="shared" ca="1" si="1772"/>
        <v>0</v>
      </c>
      <c r="ES227" s="124">
        <f t="shared" ca="1" si="1772"/>
        <v>0</v>
      </c>
      <c r="ET227" s="124">
        <f t="shared" ca="1" si="1772"/>
        <v>0</v>
      </c>
      <c r="EU227" s="124">
        <f t="shared" ca="1" si="1772"/>
        <v>0</v>
      </c>
      <c r="EV227" s="124">
        <f t="shared" ca="1" si="1772"/>
        <v>0</v>
      </c>
      <c r="EW227" s="124">
        <f t="shared" ca="1" si="1697"/>
        <v>0</v>
      </c>
      <c r="EX227" s="124">
        <f t="shared" ca="1" si="1697"/>
        <v>0</v>
      </c>
      <c r="EY227" s="554">
        <f t="shared" ca="1" si="1773"/>
        <v>0</v>
      </c>
      <c r="EZ227" s="554">
        <f t="shared" ca="1" si="1773"/>
        <v>0</v>
      </c>
      <c r="FA227" s="554">
        <f t="shared" ca="1" si="1773"/>
        <v>0</v>
      </c>
      <c r="FB227" s="125">
        <f t="shared" ca="1" si="1773"/>
        <v>0</v>
      </c>
      <c r="FC227" s="125">
        <f t="shared" ca="1" si="1773"/>
        <v>0</v>
      </c>
      <c r="FD227" s="125">
        <f t="shared" ca="1" si="1773"/>
        <v>0</v>
      </c>
      <c r="FE227" s="125">
        <f t="shared" ca="1" si="1773"/>
        <v>0</v>
      </c>
      <c r="FF227" s="125">
        <f t="shared" ca="1" si="1773"/>
        <v>0</v>
      </c>
      <c r="FG227" s="125">
        <f t="shared" ca="1" si="1773"/>
        <v>0</v>
      </c>
      <c r="FH227" s="125">
        <f t="shared" ca="1" si="1773"/>
        <v>0</v>
      </c>
      <c r="FI227" s="125">
        <f t="shared" ca="1" si="1773"/>
        <v>0</v>
      </c>
      <c r="FJ227" s="125">
        <f t="shared" ca="1" si="1773"/>
        <v>0</v>
      </c>
      <c r="FK227" s="125">
        <f t="shared" ca="1" si="1773"/>
        <v>0</v>
      </c>
      <c r="FL227" s="125">
        <f t="shared" ca="1" si="1773"/>
        <v>0</v>
      </c>
      <c r="FM227" s="125">
        <f t="shared" ca="1" si="1773"/>
        <v>0</v>
      </c>
      <c r="FN227" s="125">
        <f t="shared" ca="1" si="1773"/>
        <v>0</v>
      </c>
      <c r="FO227" s="124">
        <f t="shared" ca="1" si="1774"/>
        <v>0</v>
      </c>
      <c r="FP227" s="124">
        <f t="shared" ca="1" si="1774"/>
        <v>0</v>
      </c>
      <c r="FQ227" s="124">
        <f t="shared" ca="1" si="1774"/>
        <v>0</v>
      </c>
      <c r="FR227" s="124">
        <f t="shared" ca="1" si="1774"/>
        <v>0</v>
      </c>
      <c r="FS227" s="124">
        <f t="shared" ca="1" si="1774"/>
        <v>0</v>
      </c>
      <c r="FT227" s="124">
        <f t="shared" ca="1" si="1774"/>
        <v>0</v>
      </c>
      <c r="FU227" s="124">
        <f t="shared" ca="1" si="1774"/>
        <v>0</v>
      </c>
      <c r="FV227" s="124">
        <f t="shared" ca="1" si="1774"/>
        <v>0</v>
      </c>
      <c r="FW227" s="124">
        <f t="shared" ca="1" si="1774"/>
        <v>0</v>
      </c>
      <c r="FX227" s="124">
        <f t="shared" ca="1" si="1774"/>
        <v>0</v>
      </c>
      <c r="FY227" s="124">
        <f t="shared" ca="1" si="1774"/>
        <v>0</v>
      </c>
      <c r="FZ227" s="124">
        <f t="shared" ca="1" si="1774"/>
        <v>0</v>
      </c>
      <c r="GA227" s="124">
        <f t="shared" ca="1" si="1774"/>
        <v>0</v>
      </c>
      <c r="GB227" s="124">
        <f t="shared" ca="1" si="1774"/>
        <v>0</v>
      </c>
      <c r="GC227" s="124">
        <f t="shared" ca="1" si="1774"/>
        <v>0</v>
      </c>
      <c r="GD227" s="124">
        <f t="shared" ca="1" si="1774"/>
        <v>0</v>
      </c>
      <c r="GE227" s="124">
        <f t="shared" ca="1" si="1700"/>
        <v>0</v>
      </c>
      <c r="GF227" s="124">
        <f t="shared" ca="1" si="1700"/>
        <v>0</v>
      </c>
      <c r="GG227" s="554">
        <f t="shared" ca="1" si="1701"/>
        <v>0</v>
      </c>
      <c r="GH227" s="554">
        <f t="shared" ca="1" si="1701"/>
        <v>0</v>
      </c>
      <c r="GI227" s="554">
        <f t="shared" ca="1" si="1701"/>
        <v>0</v>
      </c>
      <c r="GJ227" s="125">
        <f t="shared" ca="1" si="1764"/>
        <v>0</v>
      </c>
      <c r="GK227" s="125">
        <f t="shared" ca="1" si="1764"/>
        <v>0</v>
      </c>
      <c r="GL227" s="125">
        <f t="shared" ca="1" si="1764"/>
        <v>0</v>
      </c>
      <c r="GM227" s="125">
        <f t="shared" ca="1" si="1764"/>
        <v>0</v>
      </c>
      <c r="GN227" s="125">
        <f t="shared" ca="1" si="1764"/>
        <v>0</v>
      </c>
      <c r="GO227" s="125">
        <f t="shared" ca="1" si="1764"/>
        <v>0</v>
      </c>
      <c r="GP227" s="125">
        <f t="shared" ca="1" si="1764"/>
        <v>0</v>
      </c>
      <c r="GQ227" s="125">
        <f t="shared" ca="1" si="1764"/>
        <v>0</v>
      </c>
      <c r="GR227" s="125">
        <f t="shared" ca="1" si="1764"/>
        <v>0</v>
      </c>
      <c r="GS227" s="125">
        <f t="shared" ca="1" si="1764"/>
        <v>0</v>
      </c>
      <c r="GT227" s="125">
        <f t="shared" ca="1" si="1764"/>
        <v>0</v>
      </c>
      <c r="GU227" s="125">
        <f t="shared" ca="1" si="1764"/>
        <v>0</v>
      </c>
      <c r="GV227" s="125">
        <f t="shared" ca="1" si="1764"/>
        <v>0</v>
      </c>
      <c r="GW227" s="124">
        <f t="shared" ca="1" si="1775"/>
        <v>0</v>
      </c>
      <c r="GX227" s="124">
        <f t="shared" ca="1" si="1775"/>
        <v>0</v>
      </c>
      <c r="GY227" s="124">
        <f t="shared" ca="1" si="1775"/>
        <v>0</v>
      </c>
      <c r="GZ227" s="124">
        <f t="shared" ca="1" si="1775"/>
        <v>0</v>
      </c>
      <c r="HA227" s="124">
        <f t="shared" ca="1" si="1775"/>
        <v>0</v>
      </c>
      <c r="HB227" s="124">
        <f t="shared" ca="1" si="1775"/>
        <v>0</v>
      </c>
      <c r="HC227" s="124">
        <f t="shared" ca="1" si="1775"/>
        <v>0</v>
      </c>
      <c r="HD227" s="124">
        <f t="shared" ca="1" si="1775"/>
        <v>0</v>
      </c>
      <c r="HE227" s="124">
        <f t="shared" ca="1" si="1775"/>
        <v>0</v>
      </c>
      <c r="HF227" s="124">
        <f t="shared" ca="1" si="1775"/>
        <v>0</v>
      </c>
      <c r="HG227" s="124">
        <f t="shared" ca="1" si="1775"/>
        <v>0</v>
      </c>
      <c r="HH227" s="124">
        <f t="shared" ca="1" si="1775"/>
        <v>0</v>
      </c>
      <c r="HI227" s="124">
        <f t="shared" ca="1" si="1775"/>
        <v>0</v>
      </c>
      <c r="HJ227" s="124">
        <f t="shared" ca="1" si="1775"/>
        <v>0</v>
      </c>
      <c r="HK227" s="124">
        <f t="shared" ca="1" si="1775"/>
        <v>0</v>
      </c>
      <c r="HL227" s="124">
        <f t="shared" ca="1" si="1775"/>
        <v>0</v>
      </c>
      <c r="HM227" s="124">
        <f t="shared" ca="1" si="1704"/>
        <v>0</v>
      </c>
      <c r="HN227" s="124">
        <f t="shared" ca="1" si="1704"/>
        <v>0</v>
      </c>
      <c r="HO227" s="554">
        <f t="shared" ca="1" si="1705"/>
        <v>0</v>
      </c>
      <c r="HP227" s="554">
        <f t="shared" ca="1" si="1705"/>
        <v>0</v>
      </c>
      <c r="HQ227" s="554">
        <f t="shared" ca="1" si="1705"/>
        <v>0</v>
      </c>
      <c r="HR227" s="125">
        <f t="shared" ca="1" si="1765"/>
        <v>0</v>
      </c>
      <c r="HS227" s="125">
        <f t="shared" ca="1" si="1765"/>
        <v>0</v>
      </c>
      <c r="HT227" s="125">
        <f t="shared" ca="1" si="1765"/>
        <v>0</v>
      </c>
      <c r="HU227" s="125">
        <f t="shared" ca="1" si="1765"/>
        <v>0</v>
      </c>
      <c r="HV227" s="125">
        <f t="shared" ca="1" si="1765"/>
        <v>0</v>
      </c>
      <c r="HW227" s="125">
        <f t="shared" ca="1" si="1765"/>
        <v>0</v>
      </c>
      <c r="HX227" s="125">
        <f t="shared" ca="1" si="1765"/>
        <v>0</v>
      </c>
      <c r="HY227" s="125">
        <f t="shared" ca="1" si="1765"/>
        <v>0</v>
      </c>
      <c r="HZ227" s="125">
        <f t="shared" ca="1" si="1765"/>
        <v>0</v>
      </c>
      <c r="IA227" s="125">
        <f t="shared" ca="1" si="1765"/>
        <v>0</v>
      </c>
      <c r="IB227" s="125">
        <f t="shared" ca="1" si="1765"/>
        <v>0</v>
      </c>
      <c r="IC227" s="125">
        <f t="shared" ca="1" si="1765"/>
        <v>0</v>
      </c>
      <c r="ID227" s="125">
        <f t="shared" ca="1" si="1765"/>
        <v>0</v>
      </c>
      <c r="IE227" s="5">
        <f t="shared" ca="1" si="1707"/>
        <v>67</v>
      </c>
      <c r="IF227" s="9"/>
      <c r="IG227" s="5">
        <f t="shared" ca="1" si="1708"/>
        <v>1</v>
      </c>
      <c r="IH227" s="5" t="b">
        <f t="shared" ca="1" si="1708"/>
        <v>0</v>
      </c>
      <c r="II227" s="19">
        <f t="shared" ca="1" si="1709"/>
        <v>0</v>
      </c>
      <c r="IJ227" s="5">
        <f t="shared" ca="1" si="1708"/>
        <v>55</v>
      </c>
      <c r="IK227" s="5" cm="1">
        <f t="array" ref="IK227">INDEX(i.pi_yatf,$X227+1,IK$7)</f>
        <v>1</v>
      </c>
      <c r="IL227" s="19">
        <f t="shared" ca="1" si="1776"/>
        <v>0</v>
      </c>
      <c r="IM227" s="19">
        <f t="shared" ca="1" si="1776"/>
        <v>0</v>
      </c>
      <c r="IN227" s="19">
        <f t="shared" ca="1" si="1776"/>
        <v>0</v>
      </c>
      <c r="IO227" s="19">
        <f t="shared" ca="1" si="1776"/>
        <v>0</v>
      </c>
      <c r="IP227" s="19">
        <f t="shared" ca="1" si="1776"/>
        <v>0</v>
      </c>
      <c r="IQ227" s="19">
        <f t="shared" ca="1" si="1776"/>
        <v>0</v>
      </c>
      <c r="IR227" s="19">
        <f t="shared" ca="1" si="1776"/>
        <v>0</v>
      </c>
      <c r="IS227" s="19">
        <f t="shared" ca="1" si="1776"/>
        <v>0</v>
      </c>
      <c r="IT227" s="19">
        <f t="shared" ca="1" si="1776"/>
        <v>0</v>
      </c>
      <c r="IU227" s="19">
        <f t="shared" ca="1" si="1776"/>
        <v>0</v>
      </c>
      <c r="IV227" s="19">
        <f t="shared" ca="1" si="1776"/>
        <v>0</v>
      </c>
      <c r="IW227" s="19">
        <f t="shared" ca="1" si="1776"/>
        <v>0</v>
      </c>
      <c r="IX227" s="19">
        <f t="shared" ca="1" si="1776"/>
        <v>0</v>
      </c>
      <c r="IY227" s="19">
        <f t="shared" ca="1" si="1776"/>
        <v>0</v>
      </c>
      <c r="IZ227" s="19">
        <f t="shared" ca="1" si="1776"/>
        <v>0</v>
      </c>
      <c r="JA227" s="19">
        <f t="shared" ca="1" si="1776"/>
        <v>0</v>
      </c>
      <c r="JB227" s="19">
        <f t="shared" ca="1" si="1776"/>
        <v>0</v>
      </c>
      <c r="JC227" s="19">
        <f t="shared" ca="1" si="1776"/>
        <v>0</v>
      </c>
      <c r="JD227" s="19">
        <f t="shared" ca="1" si="1776"/>
        <v>0</v>
      </c>
      <c r="JE227" s="19">
        <f t="shared" ca="1" si="1776"/>
        <v>0</v>
      </c>
      <c r="JF227" s="19">
        <f t="shared" ca="1" si="1776"/>
        <v>0</v>
      </c>
      <c r="JG227" s="5">
        <f t="shared" ca="1" si="1711"/>
        <v>1.2500000000000001E-2</v>
      </c>
      <c r="JH227" s="567">
        <f t="shared" ca="1" si="1711"/>
        <v>0</v>
      </c>
      <c r="JI227" s="5">
        <f t="shared" ca="1" si="1711"/>
        <v>6.25E-2</v>
      </c>
      <c r="JJ227" s="5">
        <f t="shared" ca="1" si="1711"/>
        <v>6.25E-2</v>
      </c>
      <c r="JK227" s="5">
        <f t="shared" ca="1" si="1711"/>
        <v>6.25E-2</v>
      </c>
      <c r="JL227" s="19">
        <f t="shared" ca="1" si="1776"/>
        <v>1</v>
      </c>
      <c r="JM227" s="19">
        <f t="shared" ca="1" si="1776"/>
        <v>0</v>
      </c>
      <c r="JN227" s="19">
        <f t="shared" ca="1" si="1776"/>
        <v>1</v>
      </c>
      <c r="JO227" s="9"/>
      <c r="JP227" s="5" t="b">
        <f t="shared" ca="1" si="1712"/>
        <v>0</v>
      </c>
      <c r="JQ227" s="477" t="b">
        <v>0</v>
      </c>
      <c r="JR227" s="477">
        <v>12</v>
      </c>
      <c r="JS227" s="5" t="b">
        <f t="shared" ca="1" si="1713"/>
        <v>0</v>
      </c>
      <c r="JT227" s="5" t="b">
        <f t="shared" ca="1" si="1713"/>
        <v>0</v>
      </c>
      <c r="JU227" s="5" t="b">
        <f t="shared" ca="1" si="1713"/>
        <v>1</v>
      </c>
      <c r="JV227" s="144">
        <f t="shared" ca="1" si="1714"/>
        <v>1</v>
      </c>
      <c r="JW227" s="144">
        <f t="shared" ca="1" si="1714"/>
        <v>1</v>
      </c>
      <c r="JX227" s="5" t="b">
        <f t="shared" ca="1" si="1715"/>
        <v>0</v>
      </c>
      <c r="JY227" s="5" t="b">
        <f t="shared" ca="1" si="1715"/>
        <v>1</v>
      </c>
      <c r="JZ227" s="5" t="b">
        <f t="shared" ca="1" si="1715"/>
        <v>1</v>
      </c>
      <c r="KA227" s="5" t="b">
        <f t="shared" ca="1" si="1715"/>
        <v>0</v>
      </c>
      <c r="KB227" s="5">
        <f t="shared" ca="1" si="1716"/>
        <v>1</v>
      </c>
      <c r="KC227" s="5">
        <f t="shared" ca="1" si="1716"/>
        <v>0</v>
      </c>
      <c r="KD227" s="5" t="b">
        <f t="shared" ca="1" si="1717"/>
        <v>0</v>
      </c>
      <c r="KE227" s="5" t="str" cm="1">
        <f t="array" aca="1" ref="KE227" ca="1">IF(OR(KF227:KM227&lt;&gt;"-"),TRUE,"-")</f>
        <v>-</v>
      </c>
      <c r="KF227" s="19" t="str">
        <f t="shared" ca="1" si="1718"/>
        <v>-</v>
      </c>
      <c r="KG227" s="19" t="str">
        <f t="shared" ca="1" si="1718"/>
        <v>-</v>
      </c>
      <c r="KH227" s="19" t="str">
        <f t="shared" ca="1" si="1718"/>
        <v>-</v>
      </c>
      <c r="KI227" s="19" t="str">
        <f t="shared" ca="1" si="1718"/>
        <v>-</v>
      </c>
      <c r="KJ227" s="19" t="str">
        <f t="shared" ca="1" si="1718"/>
        <v>-</v>
      </c>
      <c r="KK227" s="19" t="str">
        <f t="shared" ca="1" si="1718"/>
        <v>-</v>
      </c>
      <c r="KL227" s="19" t="str">
        <f t="shared" ca="1" si="1718"/>
        <v>-</v>
      </c>
      <c r="KM227" s="19" t="str">
        <f t="shared" ref="KM227" ca="1" si="1783">OFFSET(KM$5,$B227,0)</f>
        <v>-</v>
      </c>
      <c r="KN227" s="5" t="b">
        <f t="array" aca="1" ref="KN227" ca="1">IF(OR(KO227:KU227&lt;&gt;"-"),TRUE,"-")</f>
        <v>1</v>
      </c>
      <c r="KO227" s="19">
        <f t="shared" ca="1" si="1719"/>
        <v>0</v>
      </c>
      <c r="KP227" s="19" t="str">
        <f t="shared" ca="1" si="1719"/>
        <v>-</v>
      </c>
      <c r="KQ227" s="19">
        <f t="shared" ca="1" si="1719"/>
        <v>999999</v>
      </c>
      <c r="KR227" s="19">
        <f t="shared" ca="1" si="1719"/>
        <v>999999</v>
      </c>
      <c r="KS227" s="19">
        <f t="shared" ca="1" si="1719"/>
        <v>999999</v>
      </c>
      <c r="KT227" s="19">
        <f t="shared" ca="1" si="1719"/>
        <v>999999</v>
      </c>
      <c r="KU227" s="19">
        <f t="shared" ca="1" si="1719"/>
        <v>999999</v>
      </c>
      <c r="KV227" s="19" t="str">
        <f t="shared" ca="1" si="1719"/>
        <v>-</v>
      </c>
      <c r="KW227" s="19" t="str">
        <f t="shared" ca="1" si="1719"/>
        <v>-</v>
      </c>
      <c r="KX227" s="19" t="str">
        <f t="shared" ca="1" si="1719"/>
        <v>-</v>
      </c>
      <c r="KY227" s="19" t="b">
        <f t="shared" ca="1" si="1720"/>
        <v>1</v>
      </c>
      <c r="KZ227" s="19">
        <f t="shared" ca="1" si="1720"/>
        <v>0</v>
      </c>
      <c r="LA227" s="5" t="str">
        <f t="shared" ca="1" si="1721"/>
        <v>-</v>
      </c>
      <c r="LB227" s="5" t="str">
        <f t="shared" ca="1" si="1721"/>
        <v>-</v>
      </c>
      <c r="LC227" s="5" t="str">
        <f t="shared" ca="1" si="1721"/>
        <v>-</v>
      </c>
      <c r="LD227" s="5" t="str">
        <f t="shared" ca="1" si="1721"/>
        <v>-</v>
      </c>
      <c r="LE227" s="19" t="str">
        <f t="shared" ca="1" si="1722"/>
        <v>-</v>
      </c>
      <c r="LF227" s="19" t="str">
        <f t="shared" ca="1" si="1722"/>
        <v>-</v>
      </c>
      <c r="LG227" s="19" t="str">
        <f t="shared" ca="1" si="1722"/>
        <v>-</v>
      </c>
      <c r="LH227" s="19" t="str">
        <f t="shared" ca="1" si="1722"/>
        <v>-</v>
      </c>
      <c r="LI227" s="19" t="str">
        <f t="shared" ca="1" si="1722"/>
        <v>-</v>
      </c>
      <c r="LJ227" s="19" t="str">
        <f t="shared" ca="1" si="1722"/>
        <v>-</v>
      </c>
      <c r="LK227" s="19" t="str">
        <f t="shared" ca="1" si="1722"/>
        <v>-</v>
      </c>
      <c r="LL227" s="5" t="str">
        <f t="shared" ca="1" si="1723"/>
        <v>-</v>
      </c>
      <c r="LM227" s="5">
        <f t="shared" ca="1" si="1723"/>
        <v>500</v>
      </c>
      <c r="LN227" s="5">
        <f t="shared" ca="1" si="1723"/>
        <v>500</v>
      </c>
      <c r="LO227" s="5" t="str">
        <f t="shared" ca="1" si="1723"/>
        <v>-</v>
      </c>
      <c r="LP227" s="5" t="str" cm="1">
        <f t="array" aca="1" ref="LP227" ca="1">INDEX(i.meatgrid,$Q227,LP$7)</f>
        <v>-</v>
      </c>
      <c r="LQ227" s="5" cm="1">
        <f t="array" aca="1" ref="LQ227" ca="1">INDEX(i.meatgrid,$Q227,LQ$7)</f>
        <v>400</v>
      </c>
      <c r="LR227" s="5" t="str">
        <f t="shared" ca="1" si="1723"/>
        <v>-</v>
      </c>
      <c r="LS227" s="5">
        <f t="shared" ca="1" si="1724"/>
        <v>1</v>
      </c>
      <c r="LT227" s="9"/>
      <c r="LU227" s="19">
        <f t="shared" ref="LU227" ca="1" si="1784">OFFSET(LU$5,$B227,0)</f>
        <v>70</v>
      </c>
      <c r="LV227" s="19">
        <f t="shared" ca="1" si="1725"/>
        <v>50</v>
      </c>
      <c r="LW227" s="19">
        <f t="shared" ca="1" si="1725"/>
        <v>80</v>
      </c>
      <c r="LX227" s="19">
        <f t="shared" ca="1" si="1725"/>
        <v>50</v>
      </c>
      <c r="LY227" s="5" t="b" cm="1">
        <f t="array" aca="1" ref="LY227" ca="1">INDEX(i.meatgrid,$Q227,LY$7)</f>
        <v>0</v>
      </c>
      <c r="LZ227" s="5" t="b" cm="1">
        <f t="array" aca="1" ref="LZ227" ca="1">INDEX(i.meatgrid,$Q227,LZ$7)</f>
        <v>0</v>
      </c>
      <c r="MA227" s="5" cm="1">
        <f t="array" aca="1" ref="MA227" ca="1">INDEX(i.meatgrid,$Q227,MA$7)</f>
        <v>40</v>
      </c>
      <c r="MB227" s="5" t="str" cm="1">
        <f t="array" aca="1" ref="MB227" ca="1">INDEX(i.meatgrid,$Q227,MB$7)</f>
        <v>-</v>
      </c>
      <c r="MC227" s="5">
        <f t="shared" si="1726"/>
        <v>1</v>
      </c>
      <c r="MD227" s="5">
        <f t="shared" si="1727"/>
        <v>0.75</v>
      </c>
      <c r="ME227" s="5" cm="1">
        <f t="array" aca="1" ref="ME227" ca="1">INDEX(i.meatgrid,$Q227,ME$7)</f>
        <v>1</v>
      </c>
      <c r="MF227" s="5" cm="1">
        <f t="array" aca="1" ref="MF227" ca="1">INDEX(i.meatgrid,$Q227,MF$7)</f>
        <v>0</v>
      </c>
      <c r="MG227" s="5" cm="1">
        <f t="array" aca="1" ref="MG227" ca="1">INDEX(i.meatgrid,$Q227,MG$7)</f>
        <v>0</v>
      </c>
      <c r="MH227" s="5" cm="1">
        <f t="array" aca="1" ref="MH227" ca="1">INDEX(i.meatgrid,$Q227,MH$7)</f>
        <v>0</v>
      </c>
      <c r="MI227" s="5" cm="1">
        <f t="array" aca="1" ref="MI227" ca="1">INDEX(i.meatgrid,$Q227,MI$7)</f>
        <v>0</v>
      </c>
      <c r="MJ227" s="5" cm="1">
        <f t="array" aca="1" ref="MJ227" ca="1">INDEX(i.meatgrid,$Q227,MJ$7)</f>
        <v>1</v>
      </c>
      <c r="MK227" s="5" cm="1">
        <f t="array" aca="1" ref="MK227" ca="1">INDEX(i.meatgrid,$Q227,MK$7)</f>
        <v>1</v>
      </c>
      <c r="ML227" s="5" cm="1">
        <f t="array" aca="1" ref="ML227" ca="1">INDEX(i.meatgrid,$Q227,ML$7)</f>
        <v>1</v>
      </c>
      <c r="MM227" s="5">
        <f t="shared" si="1728"/>
        <v>1</v>
      </c>
      <c r="MN227" s="9"/>
      <c r="MO227" s="19" t="b">
        <f t="shared" ca="1" si="1777"/>
        <v>0</v>
      </c>
      <c r="MP227" s="19" t="b">
        <f t="shared" ca="1" si="1777"/>
        <v>0</v>
      </c>
      <c r="MQ227" s="19">
        <f t="shared" ca="1" si="1777"/>
        <v>1</v>
      </c>
      <c r="MR227" s="19">
        <f t="shared" ca="1" si="1777"/>
        <v>0.75</v>
      </c>
      <c r="MS227" s="19">
        <f t="shared" ca="1" si="1777"/>
        <v>0.75</v>
      </c>
      <c r="MT227" s="19">
        <f t="shared" ca="1" si="1777"/>
        <v>0.8</v>
      </c>
      <c r="MU227" s="19">
        <f t="shared" ca="1" si="1777"/>
        <v>0.82499999999999996</v>
      </c>
      <c r="MV227" s="19">
        <f t="shared" ca="1" si="1777"/>
        <v>0.875</v>
      </c>
      <c r="MW227" s="19">
        <f t="shared" ca="1" si="1777"/>
        <v>0.9</v>
      </c>
      <c r="MX227" s="19">
        <f t="shared" ca="1" si="1777"/>
        <v>1</v>
      </c>
      <c r="MY227" s="19">
        <f t="shared" ca="1" si="1777"/>
        <v>0.875</v>
      </c>
      <c r="MZ227" s="19" t="b">
        <f t="shared" ca="1" si="1777"/>
        <v>1</v>
      </c>
      <c r="NA227" s="19">
        <f t="shared" ca="1" si="1777"/>
        <v>74.989999999999995</v>
      </c>
      <c r="NB227" s="19" t="str">
        <f t="shared" ca="1" si="1777"/>
        <v>-</v>
      </c>
      <c r="NC227" s="19" t="str">
        <f t="shared" ca="1" si="1777"/>
        <v>-</v>
      </c>
      <c r="ND227" s="19" t="str">
        <f t="shared" ca="1" si="1777"/>
        <v>-</v>
      </c>
      <c r="NE227" s="19" t="str">
        <f t="shared" ref="NE227:NT227" ca="1" si="1785">OFFSET(NE$5,$B227,0)</f>
        <v>-</v>
      </c>
      <c r="NF227" s="19" t="str">
        <f t="shared" ca="1" si="1785"/>
        <v>-</v>
      </c>
      <c r="NG227" s="19" t="str">
        <f t="shared" ca="1" si="1785"/>
        <v>-</v>
      </c>
      <c r="NH227" s="19" t="str">
        <f t="shared" ca="1" si="1785"/>
        <v>-</v>
      </c>
      <c r="NI227" s="19">
        <f t="shared" ca="1" si="1785"/>
        <v>36.99</v>
      </c>
      <c r="NJ227" s="19">
        <f t="shared" ca="1" si="1785"/>
        <v>36.99</v>
      </c>
      <c r="NK227" s="19" t="str">
        <f t="shared" ca="1" si="1785"/>
        <v>-</v>
      </c>
      <c r="NL227" s="19" t="str">
        <f t="shared" ca="1" si="1785"/>
        <v>-</v>
      </c>
      <c r="NM227" s="19" t="str">
        <f t="shared" ca="1" si="1785"/>
        <v>-</v>
      </c>
      <c r="NN227" s="19" t="str">
        <f t="shared" ca="1" si="1785"/>
        <v>-</v>
      </c>
      <c r="NO227" s="19" t="str">
        <f t="shared" ca="1" si="1785"/>
        <v>-</v>
      </c>
      <c r="NP227" s="19">
        <f t="shared" ca="1" si="1785"/>
        <v>49.99</v>
      </c>
      <c r="NQ227" s="19">
        <f t="shared" ca="1" si="1785"/>
        <v>49.99</v>
      </c>
      <c r="NR227" s="19">
        <f t="shared" ca="1" si="1785"/>
        <v>49.99</v>
      </c>
      <c r="NS227" s="19">
        <f t="shared" ca="1" si="1785"/>
        <v>49.99</v>
      </c>
      <c r="NT227" s="19">
        <f t="shared" ca="1" si="1785"/>
        <v>49.99</v>
      </c>
      <c r="NU227" s="19">
        <f t="shared" ca="1" si="1737"/>
        <v>49.99</v>
      </c>
      <c r="NV227" s="19">
        <f t="shared" ca="1" si="1737"/>
        <v>49.99</v>
      </c>
      <c r="NW227" s="19">
        <f t="shared" ca="1" si="1737"/>
        <v>49.99</v>
      </c>
      <c r="NX227" s="19">
        <f t="shared" ca="1" si="1769"/>
        <v>412.99</v>
      </c>
      <c r="NY227" s="19">
        <f t="shared" ca="1" si="1769"/>
        <v>412.99</v>
      </c>
      <c r="NZ227" s="19" t="str">
        <f t="shared" ca="1" si="1769"/>
        <v>-</v>
      </c>
      <c r="OA227" s="19" t="str">
        <f t="shared" ca="1" si="1769"/>
        <v>-</v>
      </c>
      <c r="OB227" s="19" t="str">
        <f t="shared" ca="1" si="1769"/>
        <v>-</v>
      </c>
      <c r="OC227" s="19" t="str">
        <f t="shared" ca="1" si="1769"/>
        <v>-</v>
      </c>
      <c r="OD227" s="19" t="str">
        <f t="shared" ca="1" si="1769"/>
        <v>-</v>
      </c>
      <c r="OE227" s="19">
        <f t="shared" ca="1" si="1769"/>
        <v>6.8900000000000006</v>
      </c>
      <c r="OF227" s="19">
        <f t="shared" ca="1" si="1769"/>
        <v>6.8900000000000006</v>
      </c>
      <c r="OG227" s="19">
        <f t="shared" ca="1" si="1769"/>
        <v>6.8900000000000006</v>
      </c>
      <c r="OH227" s="19">
        <f t="shared" ca="1" si="1769"/>
        <v>6.8900000000000006</v>
      </c>
      <c r="OI227" s="19">
        <f t="shared" ca="1" si="1769"/>
        <v>6.8900000000000006</v>
      </c>
      <c r="OJ227" s="19">
        <f t="shared" ca="1" si="1769"/>
        <v>6.8900000000000006</v>
      </c>
      <c r="OK227" s="19">
        <f t="shared" ca="1" si="1769"/>
        <v>6.8900000000000006</v>
      </c>
      <c r="OL227" s="19">
        <f t="shared" ca="1" si="1769"/>
        <v>6.8900000000000006</v>
      </c>
      <c r="OM227" s="19">
        <f t="shared" ca="1" si="1769"/>
        <v>346.99</v>
      </c>
      <c r="ON227" s="19">
        <f t="shared" ca="1" si="1739"/>
        <v>346.99</v>
      </c>
      <c r="OO227" s="19" t="str">
        <f t="shared" ca="1" si="1739"/>
        <v>-</v>
      </c>
      <c r="OP227" s="19" t="str">
        <f t="shared" ca="1" si="1739"/>
        <v>-</v>
      </c>
      <c r="OQ227" s="19" t="str">
        <f t="shared" ca="1" si="1739"/>
        <v>-</v>
      </c>
      <c r="OR227" s="19" t="str">
        <f t="shared" ca="1" si="1739"/>
        <v>-</v>
      </c>
      <c r="OS227" s="19" t="str">
        <f t="shared" ca="1" si="1739"/>
        <v>-</v>
      </c>
      <c r="OT227" s="19">
        <f t="shared" ca="1" si="1739"/>
        <v>0</v>
      </c>
      <c r="OU227" s="24">
        <v>0</v>
      </c>
    </row>
    <row r="228" spans="1:411" outlineLevel="1">
      <c r="A228" s="21">
        <f t="shared" si="158"/>
        <v>223</v>
      </c>
      <c r="B228" s="21">
        <f>$A$14</f>
        <v>9</v>
      </c>
      <c r="C228">
        <v>112</v>
      </c>
      <c r="D228" s="144" t="str">
        <f t="shared" si="1675"/>
        <v>GSM</v>
      </c>
      <c r="E228" t="b">
        <v>0</v>
      </c>
      <c r="F228" t="b">
        <v>0</v>
      </c>
      <c r="G228" t="b">
        <f>E228</f>
        <v>0</v>
      </c>
      <c r="H228" s="29">
        <v>2</v>
      </c>
      <c r="I228" s="29">
        <v>1</v>
      </c>
      <c r="J228" s="29" t="str">
        <f>""</f>
        <v/>
      </c>
      <c r="K228" s="29">
        <f>d.Region</f>
        <v>2</v>
      </c>
      <c r="L228" s="29">
        <v>2</v>
      </c>
      <c r="M228" s="29">
        <v>2</v>
      </c>
      <c r="N228" s="29">
        <v>3</v>
      </c>
      <c r="O228" s="29">
        <v>1</v>
      </c>
      <c r="P228" s="29">
        <v>1</v>
      </c>
      <c r="Q228" s="29">
        <v>2</v>
      </c>
      <c r="R228" s="29">
        <v>1</v>
      </c>
      <c r="S228" s="29">
        <v>1</v>
      </c>
      <c r="T228" s="29">
        <v>1</v>
      </c>
      <c r="U228" s="218"/>
      <c r="V228" s="218"/>
      <c r="W228" s="29">
        <v>0</v>
      </c>
      <c r="X228" s="218"/>
      <c r="Y228" s="218"/>
      <c r="Z228" s="218"/>
      <c r="AA228" s="218"/>
      <c r="AB228" s="218"/>
      <c r="AC228" s="218"/>
      <c r="AD228" s="218"/>
      <c r="AE228" s="218"/>
      <c r="AF228" s="144">
        <f>INDEX(CHOOSE($N228,DataAutumn!i.AdultDrys,DataWinter!i.AdultDrys,DataSpring!i.AdultDrys),1,$M228)</f>
        <v>3</v>
      </c>
      <c r="AG228" s="5">
        <f t="shared" si="1676"/>
        <v>2</v>
      </c>
      <c r="AH228" s="5">
        <f t="shared" si="1676"/>
        <v>0</v>
      </c>
      <c r="AI228" s="5">
        <f t="shared" si="1677"/>
        <v>1</v>
      </c>
      <c r="AJ228" s="218"/>
      <c r="AK228" s="218"/>
      <c r="AL228" s="365" t="str">
        <f ca="1">TEXT(LEFT(OFFSET(AL228,-1,0),5)+1,"00000")&amp;MID(OFFSET(AL228,-1,0),6,FIND(" ",OFFSET(AL228,-1,0),7)-5)
&amp; $D228           &amp; " Day"&amp;INDEX(i.DOY,$N228,1)              &amp; IF($IG228=0," FWM","")&amp;IF($IG228=1," MWM","")&amp;IF($IG228=5," Mat","")&amp;IF($IH228=TRUE,"&amp;BBT","    ")
&amp;INDEX(DataMaster!$B$98:$B$105,$Q228,0)    &amp;IF(JQ228," SR"&amp;JR228,"")&amp; " WP"&amp;TEXT($MC228*100,"000p")           &amp; " MP"&amp;TEXT($MD228*100,"000p")           &amp; " GP"&amp;TEXT($MM228*100,"000p")
&amp; " (F"&amp;3+COUNTIF($CV228:$CY228,TRUE)&amp;3&amp;"N"&amp;$DM228&amp;$DN228&amp;")"</f>
        <v>00021 DSP_ashley_lw GSM Day204 MWM    Only export SR12 WP100p MP100p GP100p (F33N11)</v>
      </c>
      <c r="AM228" s="9" t="str">
        <f ca="1">IF(COUNTIF(AL$5:AL228,AL228)=1,"-","Dup")</f>
        <v>-</v>
      </c>
      <c r="AN228" s="9"/>
      <c r="AO228" s="12" t="b">
        <v>0</v>
      </c>
      <c r="AP228" s="12" t="b">
        <v>0</v>
      </c>
      <c r="AQ228" s="12" t="b">
        <v>1</v>
      </c>
      <c r="AR228" s="12" t="b">
        <v>1</v>
      </c>
      <c r="AS228" s="12" t="b">
        <v>0</v>
      </c>
      <c r="AT228" s="12" t="b">
        <v>1</v>
      </c>
      <c r="AU228" s="12" t="b">
        <v>1</v>
      </c>
      <c r="AV228" s="12" t="b">
        <v>1</v>
      </c>
      <c r="AW228" s="9"/>
      <c r="AX228" s="5" t="b">
        <f t="shared" si="1678"/>
        <v>0</v>
      </c>
      <c r="AY228" s="5" t="str">
        <f t="shared" si="1678"/>
        <v>-</v>
      </c>
      <c r="AZ228" s="5" t="b">
        <f t="shared" si="1678"/>
        <v>0</v>
      </c>
      <c r="BA228" s="5" t="b">
        <f t="shared" si="1678"/>
        <v>1</v>
      </c>
      <c r="BB228" s="5" t="b">
        <f t="shared" si="1678"/>
        <v>1</v>
      </c>
      <c r="BC228" s="144">
        <f t="shared" si="1678"/>
        <v>0</v>
      </c>
      <c r="BD228" s="19" t="b">
        <f t="shared" ca="1" si="1679"/>
        <v>1</v>
      </c>
      <c r="BE228" s="9"/>
      <c r="BF228" s="5" t="str">
        <f t="shared" ca="1" si="1680"/>
        <v>-</v>
      </c>
      <c r="BG228" s="19" t="str">
        <f t="shared" ca="1" si="1681"/>
        <v>-</v>
      </c>
      <c r="BH228" s="19" t="str">
        <f t="shared" ca="1" si="1681"/>
        <v>-</v>
      </c>
      <c r="BI228" s="19" t="str">
        <f t="shared" ca="1" si="1681"/>
        <v>-</v>
      </c>
      <c r="BJ228" s="5" t="str">
        <f t="shared" ca="1" si="1682"/>
        <v>-</v>
      </c>
      <c r="BK228" s="19" t="str">
        <f t="shared" ca="1" si="1683"/>
        <v>-</v>
      </c>
      <c r="BL228" s="5" t="str">
        <f t="shared" ca="1" si="1684"/>
        <v>-</v>
      </c>
      <c r="BM228" s="19" t="str">
        <f t="shared" ca="1" si="1685"/>
        <v>-</v>
      </c>
      <c r="BN228" s="19" t="str">
        <f t="shared" ca="1" si="1685"/>
        <v>-</v>
      </c>
      <c r="BO228" s="19" t="str">
        <f t="shared" ca="1" si="1685"/>
        <v>-</v>
      </c>
      <c r="BP228" s="5" t="str">
        <f t="shared" ca="1" si="1686"/>
        <v>-</v>
      </c>
      <c r="BQ228" s="9"/>
      <c r="BR228" s="5" t="b">
        <f t="shared" si="1687"/>
        <v>0</v>
      </c>
      <c r="BS228" s="5" t="str">
        <f t="shared" ca="1" si="1688"/>
        <v>-</v>
      </c>
      <c r="BT228" s="5" t="str">
        <f t="shared" ca="1" si="1689"/>
        <v>-</v>
      </c>
      <c r="BU228" s="5" t="str">
        <f t="shared" ca="1" si="1689"/>
        <v>-</v>
      </c>
      <c r="BV228" s="5" t="str">
        <f t="shared" ca="1" si="1689"/>
        <v>-</v>
      </c>
      <c r="BW228" s="5" t="str">
        <f t="shared" ca="1" si="1689"/>
        <v>-</v>
      </c>
      <c r="BX228" s="5" t="str">
        <f t="shared" ca="1" si="1689"/>
        <v>-</v>
      </c>
      <c r="BY228" s="5" t="str">
        <f t="shared" ca="1" si="1689"/>
        <v>-</v>
      </c>
      <c r="BZ228" s="5" t="str">
        <f t="shared" ca="1" si="1689"/>
        <v>-</v>
      </c>
      <c r="CA228" s="5" t="str">
        <f t="shared" ca="1" si="1689"/>
        <v>-</v>
      </c>
      <c r="CB228" s="9"/>
      <c r="CC228" s="12" t="b">
        <v>1</v>
      </c>
      <c r="CD228" s="12" t="b">
        <v>1</v>
      </c>
      <c r="CE228" s="12" t="b">
        <v>1</v>
      </c>
      <c r="CF228" s="12">
        <v>203</v>
      </c>
      <c r="CG228" s="144" t="b">
        <f>NOT(CE228)</f>
        <v>0</v>
      </c>
      <c r="CH228" s="12" t="s">
        <v>34</v>
      </c>
      <c r="CI228" s="19" t="str">
        <f t="shared" ca="1" si="1690"/>
        <v>-</v>
      </c>
      <c r="CJ228" s="19" t="str">
        <f t="shared" ca="1" si="1690"/>
        <v>-</v>
      </c>
      <c r="CK228" s="19" t="str">
        <f t="shared" ca="1" si="1690"/>
        <v>-</v>
      </c>
      <c r="CL228" s="19">
        <f t="shared" ca="1" si="1690"/>
        <v>1</v>
      </c>
      <c r="CM228" s="19">
        <f t="shared" ca="1" si="1690"/>
        <v>1</v>
      </c>
      <c r="CN228" s="9"/>
      <c r="CO228" s="444">
        <f t="shared" si="1691"/>
        <v>652</v>
      </c>
      <c r="CP228" s="444">
        <f t="shared" si="1691"/>
        <v>686</v>
      </c>
      <c r="CQ228" s="444">
        <f t="shared" si="1691"/>
        <v>721</v>
      </c>
      <c r="CR228" s="152">
        <f t="shared" si="1692"/>
        <v>378</v>
      </c>
      <c r="CS228" s="152">
        <f t="shared" si="1692"/>
        <v>413</v>
      </c>
      <c r="CT228" s="152">
        <f t="shared" si="1692"/>
        <v>448</v>
      </c>
      <c r="CU228" s="19" t="str">
        <f t="shared" ca="1" si="1759"/>
        <v>-</v>
      </c>
      <c r="CV228" s="19" t="str">
        <f t="shared" ca="1" si="1759"/>
        <v>-</v>
      </c>
      <c r="CW228" s="19" t="str">
        <f t="shared" ca="1" si="1759"/>
        <v>-</v>
      </c>
      <c r="CX228" s="19" t="str">
        <f t="shared" ca="1" si="1759"/>
        <v>-</v>
      </c>
      <c r="CY228" s="19" t="str">
        <f t="shared" ca="1" si="1759"/>
        <v>-</v>
      </c>
      <c r="CZ228" s="19" t="b">
        <f ca="1">OFFSET(CZ$5,$B228,0)</f>
        <v>1</v>
      </c>
      <c r="DA228" s="19">
        <f t="shared" ca="1" si="1759"/>
        <v>0</v>
      </c>
      <c r="DB228" s="19">
        <f t="shared" ca="1" si="1759"/>
        <v>0</v>
      </c>
      <c r="DC228" s="19">
        <f t="shared" ca="1" si="1759"/>
        <v>0</v>
      </c>
      <c r="DD228" s="19">
        <f t="shared" ca="1" si="1759"/>
        <v>0</v>
      </c>
      <c r="DE228" s="19">
        <f t="shared" ca="1" si="1759"/>
        <v>0</v>
      </c>
      <c r="DF228" s="19">
        <f t="shared" ca="1" si="1759"/>
        <v>0</v>
      </c>
      <c r="DG228" s="19">
        <f t="shared" ca="1" si="1759"/>
        <v>0</v>
      </c>
      <c r="DH228" s="19">
        <f t="shared" ca="1" si="1759"/>
        <v>0</v>
      </c>
      <c r="DI228" s="19">
        <f t="shared" ca="1" si="1759"/>
        <v>0</v>
      </c>
      <c r="DJ228" s="19">
        <f t="shared" ca="1" si="1759"/>
        <v>0</v>
      </c>
      <c r="DK228" s="19">
        <f t="shared" ca="1" si="1745"/>
        <v>0</v>
      </c>
      <c r="DL228" s="19">
        <f t="shared" ca="1" si="1745"/>
        <v>0</v>
      </c>
      <c r="DM228" s="19">
        <f t="shared" ca="1" si="1745"/>
        <v>1</v>
      </c>
      <c r="DN228" s="19">
        <f t="shared" ca="1" si="1745"/>
        <v>1</v>
      </c>
      <c r="DO228" s="19">
        <f t="shared" ca="1" si="1745"/>
        <v>0</v>
      </c>
      <c r="DP228" s="19" t="str">
        <f t="shared" ca="1" si="1745"/>
        <v>-</v>
      </c>
      <c r="DQ228" s="19" t="str">
        <f t="shared" ca="1" si="1745"/>
        <v>-</v>
      </c>
      <c r="DR228" s="19" t="str">
        <f t="shared" ca="1" si="1745"/>
        <v>-</v>
      </c>
      <c r="DS228" s="19" t="str">
        <f t="shared" ca="1" si="1745"/>
        <v>-</v>
      </c>
      <c r="DT228" s="19" t="str">
        <f t="shared" ca="1" si="1745"/>
        <v>-</v>
      </c>
      <c r="DU228" s="19">
        <f t="shared" ca="1" si="1745"/>
        <v>0</v>
      </c>
      <c r="DV228" s="19" t="str">
        <f t="shared" ca="1" si="1745"/>
        <v>-</v>
      </c>
      <c r="DW228" s="19" t="str">
        <f t="shared" ca="1" si="1745"/>
        <v>-</v>
      </c>
      <c r="DX228" s="19" t="str">
        <f t="shared" ca="1" si="1745"/>
        <v>-</v>
      </c>
      <c r="DY228" s="19" t="str">
        <f t="shared" ca="1" si="1745"/>
        <v>-</v>
      </c>
      <c r="DZ228" s="19" t="str">
        <f t="shared" ca="1" si="1745"/>
        <v>-</v>
      </c>
      <c r="EA228" s="19" t="str">
        <f t="shared" ca="1" si="1745"/>
        <v>-</v>
      </c>
      <c r="EB228" s="19" t="str">
        <f t="shared" ca="1" si="1745"/>
        <v>-</v>
      </c>
      <c r="EC228" s="19" t="str">
        <f t="shared" ca="1" si="1745"/>
        <v>-</v>
      </c>
      <c r="ED228" s="19">
        <f t="shared" ca="1" si="1745"/>
        <v>0</v>
      </c>
      <c r="EE228" s="444">
        <f t="shared" si="1695"/>
        <v>0</v>
      </c>
      <c r="EF228" s="444">
        <f t="shared" si="1695"/>
        <v>0</v>
      </c>
      <c r="EG228" s="124">
        <f t="shared" si="1754"/>
        <v>0</v>
      </c>
      <c r="EH228" s="124">
        <f t="shared" si="1754"/>
        <v>0</v>
      </c>
      <c r="EI228" s="124">
        <f t="shared" si="1754"/>
        <v>0</v>
      </c>
      <c r="EJ228" s="124">
        <f t="shared" si="1754"/>
        <v>0</v>
      </c>
      <c r="EK228" s="124">
        <f t="shared" si="1754"/>
        <v>0</v>
      </c>
      <c r="EL228" s="124">
        <f t="shared" si="1754"/>
        <v>0</v>
      </c>
      <c r="EM228" s="124">
        <f t="shared" si="1754"/>
        <v>0</v>
      </c>
      <c r="EN228" s="124">
        <f t="shared" si="1754"/>
        <v>0</v>
      </c>
      <c r="EO228" s="124">
        <f t="shared" si="1754"/>
        <v>0</v>
      </c>
      <c r="EP228" s="124">
        <f t="shared" si="1754"/>
        <v>0</v>
      </c>
      <c r="EQ228" s="124">
        <f t="shared" si="1754"/>
        <v>0</v>
      </c>
      <c r="ER228" s="124">
        <f t="shared" si="1754"/>
        <v>0</v>
      </c>
      <c r="ES228" s="124">
        <f t="shared" si="1754"/>
        <v>0</v>
      </c>
      <c r="ET228" s="124">
        <f t="shared" si="1754"/>
        <v>0</v>
      </c>
      <c r="EU228" s="124">
        <f t="shared" si="1754"/>
        <v>0</v>
      </c>
      <c r="EV228" s="124">
        <f t="shared" si="1754"/>
        <v>0</v>
      </c>
      <c r="EW228" s="124">
        <f t="shared" si="1697"/>
        <v>0</v>
      </c>
      <c r="EX228" s="124">
        <f t="shared" si="1697"/>
        <v>0</v>
      </c>
      <c r="EY228" s="554">
        <f t="shared" si="1755"/>
        <v>0</v>
      </c>
      <c r="EZ228" s="554">
        <f t="shared" si="1755"/>
        <v>0</v>
      </c>
      <c r="FA228" s="554">
        <f t="shared" si="1755"/>
        <v>0</v>
      </c>
      <c r="FB228" s="125">
        <f t="shared" si="1755"/>
        <v>0</v>
      </c>
      <c r="FC228" s="125">
        <f t="shared" si="1755"/>
        <v>0</v>
      </c>
      <c r="FD228" s="125">
        <f t="shared" si="1755"/>
        <v>0</v>
      </c>
      <c r="FE228" s="125">
        <f t="shared" si="1755"/>
        <v>0</v>
      </c>
      <c r="FF228" s="125">
        <f t="shared" si="1755"/>
        <v>0</v>
      </c>
      <c r="FG228" s="125">
        <f t="shared" si="1755"/>
        <v>0</v>
      </c>
      <c r="FH228" s="125">
        <f t="shared" si="1755"/>
        <v>0</v>
      </c>
      <c r="FI228" s="125">
        <f t="shared" si="1755"/>
        <v>0</v>
      </c>
      <c r="FJ228" s="125">
        <f t="shared" si="1755"/>
        <v>0</v>
      </c>
      <c r="FK228" s="125">
        <f t="shared" si="1755"/>
        <v>0</v>
      </c>
      <c r="FL228" s="125">
        <f t="shared" si="1755"/>
        <v>0</v>
      </c>
      <c r="FM228" s="125">
        <f t="shared" si="1755"/>
        <v>0</v>
      </c>
      <c r="FN228" s="125">
        <f t="shared" si="1755"/>
        <v>0</v>
      </c>
      <c r="FO228" s="124">
        <f t="shared" si="1756"/>
        <v>0</v>
      </c>
      <c r="FP228" s="124">
        <f t="shared" si="1756"/>
        <v>0</v>
      </c>
      <c r="FQ228" s="124">
        <f t="shared" si="1756"/>
        <v>0</v>
      </c>
      <c r="FR228" s="124">
        <f t="shared" si="1756"/>
        <v>0</v>
      </c>
      <c r="FS228" s="124">
        <f t="shared" si="1756"/>
        <v>0</v>
      </c>
      <c r="FT228" s="124">
        <f t="shared" si="1756"/>
        <v>0</v>
      </c>
      <c r="FU228" s="124">
        <f t="shared" si="1756"/>
        <v>0</v>
      </c>
      <c r="FV228" s="124">
        <f t="shared" si="1756"/>
        <v>0</v>
      </c>
      <c r="FW228" s="124">
        <f t="shared" si="1756"/>
        <v>0</v>
      </c>
      <c r="FX228" s="124">
        <f t="shared" si="1756"/>
        <v>0</v>
      </c>
      <c r="FY228" s="124">
        <f t="shared" si="1756"/>
        <v>0</v>
      </c>
      <c r="FZ228" s="124">
        <f t="shared" si="1756"/>
        <v>0</v>
      </c>
      <c r="GA228" s="124">
        <f t="shared" si="1756"/>
        <v>0</v>
      </c>
      <c r="GB228" s="124">
        <f t="shared" si="1756"/>
        <v>0</v>
      </c>
      <c r="GC228" s="124">
        <f t="shared" si="1756"/>
        <v>0</v>
      </c>
      <c r="GD228" s="124">
        <f t="shared" si="1756"/>
        <v>0</v>
      </c>
      <c r="GE228" s="124">
        <f t="shared" si="1700"/>
        <v>0</v>
      </c>
      <c r="GF228" s="124">
        <f t="shared" si="1700"/>
        <v>0</v>
      </c>
      <c r="GG228" s="554">
        <f t="shared" si="1701"/>
        <v>0</v>
      </c>
      <c r="GH228" s="554">
        <f t="shared" si="1701"/>
        <v>0</v>
      </c>
      <c r="GI228" s="554">
        <f t="shared" si="1701"/>
        <v>0</v>
      </c>
      <c r="GJ228" s="125">
        <f t="shared" si="1764"/>
        <v>0</v>
      </c>
      <c r="GK228" s="125">
        <f t="shared" si="1764"/>
        <v>0</v>
      </c>
      <c r="GL228" s="125">
        <f t="shared" si="1764"/>
        <v>0</v>
      </c>
      <c r="GM228" s="125">
        <f t="shared" si="1764"/>
        <v>0</v>
      </c>
      <c r="GN228" s="125">
        <f t="shared" si="1764"/>
        <v>0</v>
      </c>
      <c r="GO228" s="125">
        <f t="shared" si="1764"/>
        <v>0</v>
      </c>
      <c r="GP228" s="125">
        <f t="shared" si="1764"/>
        <v>0</v>
      </c>
      <c r="GQ228" s="125">
        <f t="shared" si="1764"/>
        <v>0</v>
      </c>
      <c r="GR228" s="125">
        <f t="shared" si="1760"/>
        <v>0</v>
      </c>
      <c r="GS228" s="125">
        <f t="shared" si="1760"/>
        <v>0</v>
      </c>
      <c r="GT228" s="125">
        <f t="shared" si="1760"/>
        <v>0</v>
      </c>
      <c r="GU228" s="125">
        <f t="shared" si="1760"/>
        <v>0</v>
      </c>
      <c r="GV228" s="125">
        <f t="shared" si="1760"/>
        <v>0</v>
      </c>
      <c r="GW228" s="124">
        <f t="shared" si="1757"/>
        <v>0</v>
      </c>
      <c r="GX228" s="124">
        <f t="shared" si="1757"/>
        <v>0</v>
      </c>
      <c r="GY228" s="124">
        <f t="shared" si="1757"/>
        <v>0</v>
      </c>
      <c r="GZ228" s="124">
        <f t="shared" si="1757"/>
        <v>0</v>
      </c>
      <c r="HA228" s="124">
        <f t="shared" si="1757"/>
        <v>0</v>
      </c>
      <c r="HB228" s="124">
        <f t="shared" si="1757"/>
        <v>0</v>
      </c>
      <c r="HC228" s="124">
        <f t="shared" si="1757"/>
        <v>0</v>
      </c>
      <c r="HD228" s="124">
        <f t="shared" si="1757"/>
        <v>0</v>
      </c>
      <c r="HE228" s="124">
        <f t="shared" si="1757"/>
        <v>0</v>
      </c>
      <c r="HF228" s="124">
        <f t="shared" si="1757"/>
        <v>0</v>
      </c>
      <c r="HG228" s="124">
        <f t="shared" si="1757"/>
        <v>0</v>
      </c>
      <c r="HH228" s="124">
        <f t="shared" si="1757"/>
        <v>0</v>
      </c>
      <c r="HI228" s="124">
        <f t="shared" si="1757"/>
        <v>0</v>
      </c>
      <c r="HJ228" s="124">
        <f t="shared" si="1757"/>
        <v>0</v>
      </c>
      <c r="HK228" s="124">
        <f t="shared" si="1757"/>
        <v>0</v>
      </c>
      <c r="HL228" s="124">
        <f t="shared" si="1757"/>
        <v>0</v>
      </c>
      <c r="HM228" s="124">
        <f t="shared" si="1704"/>
        <v>0</v>
      </c>
      <c r="HN228" s="124">
        <f t="shared" si="1704"/>
        <v>0</v>
      </c>
      <c r="HO228" s="554">
        <f t="shared" si="1705"/>
        <v>0</v>
      </c>
      <c r="HP228" s="554">
        <f t="shared" si="1705"/>
        <v>0</v>
      </c>
      <c r="HQ228" s="554">
        <f t="shared" si="1705"/>
        <v>0</v>
      </c>
      <c r="HR228" s="125">
        <f t="shared" si="1765"/>
        <v>0</v>
      </c>
      <c r="HS228" s="125">
        <f t="shared" si="1765"/>
        <v>0</v>
      </c>
      <c r="HT228" s="125">
        <f t="shared" si="1765"/>
        <v>0</v>
      </c>
      <c r="HU228" s="125">
        <f t="shared" si="1765"/>
        <v>0</v>
      </c>
      <c r="HV228" s="125">
        <f t="shared" si="1765"/>
        <v>0</v>
      </c>
      <c r="HW228" s="125">
        <f t="shared" si="1765"/>
        <v>0</v>
      </c>
      <c r="HX228" s="125">
        <f t="shared" si="1765"/>
        <v>0</v>
      </c>
      <c r="HY228" s="125">
        <f t="shared" si="1765"/>
        <v>0</v>
      </c>
      <c r="HZ228" s="125">
        <f t="shared" si="1761"/>
        <v>0</v>
      </c>
      <c r="IA228" s="125">
        <f t="shared" si="1761"/>
        <v>0</v>
      </c>
      <c r="IB228" s="125">
        <f t="shared" si="1761"/>
        <v>0</v>
      </c>
      <c r="IC228" s="125">
        <f t="shared" si="1761"/>
        <v>0</v>
      </c>
      <c r="ID228" s="125">
        <f t="shared" si="1761"/>
        <v>0</v>
      </c>
      <c r="IE228" s="5">
        <f t="shared" si="1707"/>
        <v>67</v>
      </c>
      <c r="IF228" s="9"/>
      <c r="IG228" s="5">
        <f t="shared" si="1708"/>
        <v>1</v>
      </c>
      <c r="IH228" s="5" t="b">
        <f t="shared" si="1708"/>
        <v>0</v>
      </c>
      <c r="II228" s="19">
        <f t="shared" ca="1" si="1709"/>
        <v>0</v>
      </c>
      <c r="IJ228" s="5">
        <f t="shared" si="1708"/>
        <v>55</v>
      </c>
      <c r="IK228" s="5" cm="1">
        <f t="array" ref="IK228">INDEX(i.pi_yatf,$X228+1,IK$7)</f>
        <v>1</v>
      </c>
      <c r="IL228" s="19">
        <f t="shared" ca="1" si="1768"/>
        <v>0</v>
      </c>
      <c r="IM228" s="19">
        <f t="shared" ca="1" si="1768"/>
        <v>0</v>
      </c>
      <c r="IN228" s="19">
        <f t="shared" ca="1" si="1768"/>
        <v>0</v>
      </c>
      <c r="IO228" s="19">
        <f t="shared" ca="1" si="1768"/>
        <v>0</v>
      </c>
      <c r="IP228" s="19">
        <f t="shared" ca="1" si="1768"/>
        <v>0</v>
      </c>
      <c r="IQ228" s="19">
        <f t="shared" ca="1" si="1768"/>
        <v>0</v>
      </c>
      <c r="IR228" s="19">
        <f t="shared" ca="1" si="1768"/>
        <v>0</v>
      </c>
      <c r="IS228" s="19">
        <f t="shared" ca="1" si="1768"/>
        <v>0</v>
      </c>
      <c r="IT228" s="19">
        <f t="shared" ca="1" si="1768"/>
        <v>0</v>
      </c>
      <c r="IU228" s="19">
        <f t="shared" ca="1" si="1768"/>
        <v>0</v>
      </c>
      <c r="IV228" s="19">
        <f t="shared" ca="1" si="1768"/>
        <v>0</v>
      </c>
      <c r="IW228" s="19">
        <f t="shared" ca="1" si="1768"/>
        <v>0</v>
      </c>
      <c r="IX228" s="19">
        <f t="shared" ca="1" si="1768"/>
        <v>0</v>
      </c>
      <c r="IY228" s="19">
        <f t="shared" ca="1" si="1768"/>
        <v>0</v>
      </c>
      <c r="IZ228" s="19">
        <f t="shared" ca="1" si="1768"/>
        <v>0</v>
      </c>
      <c r="JA228" s="19">
        <f t="shared" ca="1" si="1768"/>
        <v>0</v>
      </c>
      <c r="JB228" s="19">
        <f t="shared" ca="1" si="1768"/>
        <v>0</v>
      </c>
      <c r="JC228" s="19">
        <f t="shared" ca="1" si="1768"/>
        <v>0</v>
      </c>
      <c r="JD228" s="19">
        <f t="shared" ca="1" si="1768"/>
        <v>0</v>
      </c>
      <c r="JE228" s="19">
        <f t="shared" ca="1" si="1768"/>
        <v>0</v>
      </c>
      <c r="JF228" s="19">
        <f t="shared" ca="1" si="1768"/>
        <v>0</v>
      </c>
      <c r="JG228" s="5">
        <f t="shared" si="1711"/>
        <v>1.2500000000000001E-2</v>
      </c>
      <c r="JH228" s="567">
        <f t="shared" si="1711"/>
        <v>0</v>
      </c>
      <c r="JI228" s="5">
        <f t="shared" si="1711"/>
        <v>6.25E-2</v>
      </c>
      <c r="JJ228" s="5">
        <f t="shared" si="1711"/>
        <v>6.25E-2</v>
      </c>
      <c r="JK228" s="5">
        <f t="shared" si="1711"/>
        <v>6.25E-2</v>
      </c>
      <c r="JL228" s="19">
        <f t="shared" ca="1" si="1768"/>
        <v>1</v>
      </c>
      <c r="JM228" s="19">
        <f t="shared" ca="1" si="1768"/>
        <v>0</v>
      </c>
      <c r="JN228" s="19">
        <f t="shared" ca="1" si="1768"/>
        <v>1</v>
      </c>
      <c r="JO228" s="9"/>
      <c r="JP228" s="5" t="b">
        <f t="shared" ca="1" si="1712"/>
        <v>0</v>
      </c>
      <c r="JQ228" s="477" t="b">
        <v>1</v>
      </c>
      <c r="JR228" s="477">
        <v>12</v>
      </c>
      <c r="JS228" s="5" t="b">
        <f t="shared" si="1713"/>
        <v>0</v>
      </c>
      <c r="JT228" s="5" t="b">
        <f t="shared" si="1713"/>
        <v>0</v>
      </c>
      <c r="JU228" s="5" t="b">
        <f t="shared" si="1713"/>
        <v>1</v>
      </c>
      <c r="JV228" s="144">
        <f t="shared" si="1714"/>
        <v>1</v>
      </c>
      <c r="JW228" s="144">
        <f t="shared" si="1714"/>
        <v>1</v>
      </c>
      <c r="JX228" s="5" t="b">
        <f t="shared" si="1715"/>
        <v>0</v>
      </c>
      <c r="JY228" s="5" t="b">
        <f t="shared" si="1715"/>
        <v>1</v>
      </c>
      <c r="JZ228" s="5" t="b">
        <f t="shared" si="1715"/>
        <v>1</v>
      </c>
      <c r="KA228" s="5" t="b">
        <f t="shared" si="1715"/>
        <v>0</v>
      </c>
      <c r="KB228" s="5">
        <f t="shared" si="1716"/>
        <v>1</v>
      </c>
      <c r="KC228" s="5">
        <f t="shared" si="1716"/>
        <v>0</v>
      </c>
      <c r="KD228" s="5" t="b">
        <f t="shared" si="1717"/>
        <v>0</v>
      </c>
      <c r="KE228" s="5" t="str" cm="1">
        <f t="array" aca="1" ref="KE228" ca="1">IF(OR(KF228:KM228&lt;&gt;"-"),TRUE,"-")</f>
        <v>-</v>
      </c>
      <c r="KF228" s="19" t="str">
        <f t="shared" ca="1" si="1718"/>
        <v>-</v>
      </c>
      <c r="KG228" s="19" t="str">
        <f t="shared" ca="1" si="1718"/>
        <v>-</v>
      </c>
      <c r="KH228" s="19" t="str">
        <f t="shared" ca="1" si="1718"/>
        <v>-</v>
      </c>
      <c r="KI228" s="19" t="str">
        <f t="shared" ca="1" si="1718"/>
        <v>-</v>
      </c>
      <c r="KJ228" s="19" t="str">
        <f t="shared" ca="1" si="1718"/>
        <v>-</v>
      </c>
      <c r="KK228" s="19" t="str">
        <f t="shared" ca="1" si="1718"/>
        <v>-</v>
      </c>
      <c r="KL228" s="19" t="str">
        <f t="shared" ca="1" si="1718"/>
        <v>-</v>
      </c>
      <c r="KM228" s="19" t="str">
        <f t="shared" ca="1" si="1718"/>
        <v>-</v>
      </c>
      <c r="KN228" s="5" t="b">
        <f t="array" aca="1" ref="KN228" ca="1">IF(OR(KO228:KU228&lt;&gt;"-"),TRUE,"-")</f>
        <v>1</v>
      </c>
      <c r="KO228" s="19">
        <f t="shared" ca="1" si="1719"/>
        <v>0</v>
      </c>
      <c r="KP228" s="19" t="str">
        <f t="shared" ca="1" si="1719"/>
        <v>-</v>
      </c>
      <c r="KQ228" s="19">
        <f t="shared" ca="1" si="1719"/>
        <v>999999</v>
      </c>
      <c r="KR228" s="19">
        <f t="shared" ca="1" si="1719"/>
        <v>999999</v>
      </c>
      <c r="KS228" s="19">
        <f t="shared" ca="1" si="1719"/>
        <v>999999</v>
      </c>
      <c r="KT228" s="19">
        <f t="shared" ca="1" si="1719"/>
        <v>999999</v>
      </c>
      <c r="KU228" s="19">
        <f t="shared" ca="1" si="1719"/>
        <v>999999</v>
      </c>
      <c r="KV228" s="19" t="str">
        <f t="shared" ca="1" si="1719"/>
        <v>-</v>
      </c>
      <c r="KW228" s="19" t="str">
        <f ca="1">OFFSET(KW$5,$B228,0)</f>
        <v>-</v>
      </c>
      <c r="KX228" s="19" t="str">
        <f ca="1">OFFSET(KX$5,$B228,0)</f>
        <v>-</v>
      </c>
      <c r="KY228" s="19" t="b">
        <f t="shared" ca="1" si="1720"/>
        <v>1</v>
      </c>
      <c r="KZ228" s="19">
        <f t="shared" ca="1" si="1720"/>
        <v>0</v>
      </c>
      <c r="LA228" s="5" t="str">
        <f t="shared" si="1721"/>
        <v>-</v>
      </c>
      <c r="LB228" s="5" t="str">
        <f t="shared" si="1721"/>
        <v>-</v>
      </c>
      <c r="LC228" s="5" t="str">
        <f t="shared" si="1721"/>
        <v>-</v>
      </c>
      <c r="LD228" s="5" t="str">
        <f t="shared" si="1721"/>
        <v>-</v>
      </c>
      <c r="LE228" s="19" t="str">
        <f t="shared" ca="1" si="1722"/>
        <v>-</v>
      </c>
      <c r="LF228" s="19" t="str">
        <f t="shared" ca="1" si="1722"/>
        <v>-</v>
      </c>
      <c r="LG228" s="19" t="str">
        <f t="shared" ca="1" si="1722"/>
        <v>-</v>
      </c>
      <c r="LH228" s="19" t="str">
        <f t="shared" ca="1" si="1722"/>
        <v>-</v>
      </c>
      <c r="LI228" s="19" t="str">
        <f t="shared" ca="1" si="1722"/>
        <v>-</v>
      </c>
      <c r="LJ228" s="19" t="str">
        <f t="shared" ca="1" si="1722"/>
        <v>-</v>
      </c>
      <c r="LK228" s="19" t="str">
        <f t="shared" ca="1" si="1722"/>
        <v>-</v>
      </c>
      <c r="LL228" s="5" t="str">
        <f t="shared" si="1723"/>
        <v>-</v>
      </c>
      <c r="LM228" s="5">
        <f t="shared" si="1723"/>
        <v>500</v>
      </c>
      <c r="LN228" s="5">
        <f t="shared" si="1723"/>
        <v>500</v>
      </c>
      <c r="LO228" s="5" t="str">
        <f t="shared" si="1723"/>
        <v>-</v>
      </c>
      <c r="LP228" s="5" t="str" cm="1">
        <f t="array" ref="LP228">INDEX(i.meatgrid,$Q228,LP$7)</f>
        <v>-</v>
      </c>
      <c r="LQ228" s="5" t="str" cm="1">
        <f t="array" ref="LQ228">INDEX(i.meatgrid,$Q228,LQ$7)</f>
        <v>-</v>
      </c>
      <c r="LR228" s="5" t="str">
        <f t="shared" si="1723"/>
        <v>-</v>
      </c>
      <c r="LS228" s="5">
        <f t="shared" si="1724"/>
        <v>1</v>
      </c>
      <c r="LT228" s="9"/>
      <c r="LU228" s="19">
        <f t="shared" ca="1" si="1722"/>
        <v>70</v>
      </c>
      <c r="LV228" s="19">
        <f t="shared" ca="1" si="1725"/>
        <v>50</v>
      </c>
      <c r="LW228" s="19">
        <f t="shared" ca="1" si="1725"/>
        <v>80</v>
      </c>
      <c r="LX228" s="19">
        <f t="shared" ca="1" si="1725"/>
        <v>50</v>
      </c>
      <c r="LY228" s="5" t="b" cm="1">
        <f t="array" ref="LY228">INDEX(i.meatgrid,$Q228,LY$7)</f>
        <v>0</v>
      </c>
      <c r="LZ228" s="5" t="b" cm="1">
        <f t="array" ref="LZ228">INDEX(i.meatgrid,$Q228,LZ$7)</f>
        <v>0</v>
      </c>
      <c r="MA228" s="5" t="str" cm="1">
        <f t="array" ref="MA228">INDEX(i.meatgrid,$Q228,MA$7)</f>
        <v>-</v>
      </c>
      <c r="MB228" s="5" t="str" cm="1">
        <f t="array" ref="MB228">INDEX(i.meatgrid,$Q228,MB$7)</f>
        <v>-</v>
      </c>
      <c r="MC228" s="5">
        <f t="shared" si="1726"/>
        <v>1</v>
      </c>
      <c r="MD228" s="5">
        <f t="shared" si="1727"/>
        <v>1</v>
      </c>
      <c r="ME228" s="5" cm="1">
        <f t="array" ref="ME228">INDEX(i.meatgrid,$Q228,ME$7)</f>
        <v>0</v>
      </c>
      <c r="MF228" s="5" cm="1">
        <f t="array" ref="MF228">INDEX(i.meatgrid,$Q228,MF$7)</f>
        <v>0</v>
      </c>
      <c r="MG228" s="5" cm="1">
        <f t="array" ref="MG228">INDEX(i.meatgrid,$Q228,MG$7)</f>
        <v>0</v>
      </c>
      <c r="MH228" s="5" cm="1">
        <f t="array" ref="MH228">INDEX(i.meatgrid,$Q228,MH$7)</f>
        <v>0</v>
      </c>
      <c r="MI228" s="5" cm="1">
        <f t="array" ref="MI228">INDEX(i.meatgrid,$Q228,MI$7)</f>
        <v>1</v>
      </c>
      <c r="MJ228" s="5" cm="1">
        <f t="array" ref="MJ228">INDEX(i.meatgrid,$Q228,MJ$7)</f>
        <v>1</v>
      </c>
      <c r="MK228" s="5" cm="1">
        <f t="array" ref="MK228">INDEX(i.meatgrid,$Q228,MK$7)</f>
        <v>1</v>
      </c>
      <c r="ML228" s="5" cm="1">
        <f t="array" ref="ML228">INDEX(i.meatgrid,$Q228,ML$7)</f>
        <v>1</v>
      </c>
      <c r="MM228" s="5">
        <f t="shared" si="1728"/>
        <v>1</v>
      </c>
      <c r="MN228" s="9"/>
      <c r="MO228" s="19" t="b">
        <f t="shared" ca="1" si="1758"/>
        <v>0</v>
      </c>
      <c r="MP228" s="19" t="b">
        <f t="shared" ca="1" si="1758"/>
        <v>0</v>
      </c>
      <c r="MQ228" s="19">
        <f t="shared" ca="1" si="1758"/>
        <v>1</v>
      </c>
      <c r="MR228" s="19">
        <f t="shared" ca="1" si="1758"/>
        <v>0.75</v>
      </c>
      <c r="MS228" s="19">
        <f t="shared" ca="1" si="1758"/>
        <v>0.75</v>
      </c>
      <c r="MT228" s="19">
        <f t="shared" ca="1" si="1758"/>
        <v>0.8</v>
      </c>
      <c r="MU228" s="19">
        <f t="shared" ca="1" si="1758"/>
        <v>0.82499999999999996</v>
      </c>
      <c r="MV228" s="19">
        <f t="shared" ca="1" si="1758"/>
        <v>0.875</v>
      </c>
      <c r="MW228" s="19">
        <f t="shared" ca="1" si="1758"/>
        <v>0.9</v>
      </c>
      <c r="MX228" s="19">
        <f t="shared" ca="1" si="1758"/>
        <v>1</v>
      </c>
      <c r="MY228" s="19">
        <f t="shared" ca="1" si="1758"/>
        <v>0.875</v>
      </c>
      <c r="MZ228" s="19" t="b">
        <f t="shared" ca="1" si="1758"/>
        <v>1</v>
      </c>
      <c r="NA228" s="19">
        <f t="shared" ca="1" si="1758"/>
        <v>74.989999999999995</v>
      </c>
      <c r="NB228" s="19" t="str">
        <f t="shared" ca="1" si="1758"/>
        <v>-</v>
      </c>
      <c r="NC228" s="19" t="str">
        <f t="shared" ca="1" si="1758"/>
        <v>-</v>
      </c>
      <c r="ND228" s="19" t="str">
        <f t="shared" ca="1" si="1758"/>
        <v>-</v>
      </c>
      <c r="NE228" s="19" t="str">
        <f t="shared" ca="1" si="1740"/>
        <v>-</v>
      </c>
      <c r="NF228" s="19" t="str">
        <f t="shared" ca="1" si="1740"/>
        <v>-</v>
      </c>
      <c r="NG228" s="19" t="str">
        <f t="shared" ca="1" si="1740"/>
        <v>-</v>
      </c>
      <c r="NH228" s="19" t="str">
        <f t="shared" ca="1" si="1740"/>
        <v>-</v>
      </c>
      <c r="NI228" s="19">
        <f t="shared" ca="1" si="1740"/>
        <v>36.99</v>
      </c>
      <c r="NJ228" s="19">
        <f t="shared" ca="1" si="1740"/>
        <v>36.99</v>
      </c>
      <c r="NK228" s="19" t="str">
        <f t="shared" ca="1" si="1740"/>
        <v>-</v>
      </c>
      <c r="NL228" s="19" t="str">
        <f t="shared" ca="1" si="1740"/>
        <v>-</v>
      </c>
      <c r="NM228" s="19" t="str">
        <f t="shared" ca="1" si="1740"/>
        <v>-</v>
      </c>
      <c r="NN228" s="19" t="str">
        <f t="shared" ca="1" si="1740"/>
        <v>-</v>
      </c>
      <c r="NO228" s="19" t="str">
        <f t="shared" ca="1" si="1740"/>
        <v>-</v>
      </c>
      <c r="NP228" s="19">
        <f t="shared" ca="1" si="1740"/>
        <v>49.99</v>
      </c>
      <c r="NQ228" s="19">
        <f t="shared" ca="1" si="1740"/>
        <v>49.99</v>
      </c>
      <c r="NR228" s="19">
        <f t="shared" ca="1" si="1740"/>
        <v>49.99</v>
      </c>
      <c r="NS228" s="19">
        <f t="shared" ca="1" si="1740"/>
        <v>49.99</v>
      </c>
      <c r="NT228" s="19">
        <f t="shared" ca="1" si="1740"/>
        <v>49.99</v>
      </c>
      <c r="NU228" s="19">
        <f t="shared" ca="1" si="1737"/>
        <v>49.99</v>
      </c>
      <c r="NV228" s="19">
        <f t="shared" ca="1" si="1737"/>
        <v>49.99</v>
      </c>
      <c r="NW228" s="19">
        <f t="shared" ca="1" si="1737"/>
        <v>49.99</v>
      </c>
      <c r="NX228" s="19">
        <f t="shared" ca="1" si="1769"/>
        <v>412.99</v>
      </c>
      <c r="NY228" s="19">
        <f t="shared" ca="1" si="1769"/>
        <v>412.99</v>
      </c>
      <c r="NZ228" s="19" t="str">
        <f t="shared" ca="1" si="1769"/>
        <v>-</v>
      </c>
      <c r="OA228" s="19" t="str">
        <f t="shared" ca="1" si="1769"/>
        <v>-</v>
      </c>
      <c r="OB228" s="19" t="str">
        <f t="shared" ca="1" si="1769"/>
        <v>-</v>
      </c>
      <c r="OC228" s="19" t="str">
        <f t="shared" ca="1" si="1769"/>
        <v>-</v>
      </c>
      <c r="OD228" s="19" t="str">
        <f t="shared" ca="1" si="1769"/>
        <v>-</v>
      </c>
      <c r="OE228" s="19">
        <f t="shared" ca="1" si="1769"/>
        <v>6.8900000000000006</v>
      </c>
      <c r="OF228" s="19">
        <f t="shared" ca="1" si="1769"/>
        <v>6.8900000000000006</v>
      </c>
      <c r="OG228" s="19">
        <f t="shared" ca="1" si="1769"/>
        <v>6.8900000000000006</v>
      </c>
      <c r="OH228" s="19">
        <f t="shared" ca="1" si="1769"/>
        <v>6.8900000000000006</v>
      </c>
      <c r="OI228" s="19">
        <f t="shared" ca="1" si="1769"/>
        <v>6.8900000000000006</v>
      </c>
      <c r="OJ228" s="19">
        <f t="shared" ca="1" si="1769"/>
        <v>6.8900000000000006</v>
      </c>
      <c r="OK228" s="19">
        <f t="shared" ca="1" si="1769"/>
        <v>6.8900000000000006</v>
      </c>
      <c r="OL228" s="19">
        <f t="shared" ca="1" si="1769"/>
        <v>6.8900000000000006</v>
      </c>
      <c r="OM228" s="19">
        <f t="shared" ca="1" si="1769"/>
        <v>346.99</v>
      </c>
      <c r="ON228" s="19">
        <f t="shared" ca="1" si="1739"/>
        <v>346.99</v>
      </c>
      <c r="OO228" s="19" t="str">
        <f t="shared" ca="1" si="1739"/>
        <v>-</v>
      </c>
      <c r="OP228" s="19" t="str">
        <f t="shared" ca="1" si="1739"/>
        <v>-</v>
      </c>
      <c r="OQ228" s="19" t="str">
        <f t="shared" ca="1" si="1739"/>
        <v>-</v>
      </c>
      <c r="OR228" s="19" t="str">
        <f t="shared" ca="1" si="1739"/>
        <v>-</v>
      </c>
      <c r="OS228" s="19" t="str">
        <f t="shared" ca="1" si="1739"/>
        <v>-</v>
      </c>
      <c r="OT228" s="19">
        <f t="shared" ca="1" si="1739"/>
        <v>0</v>
      </c>
      <c r="OU228" s="24">
        <v>0</v>
      </c>
    </row>
    <row r="229" spans="1:411" outlineLevel="1">
      <c r="A229" s="21">
        <f t="shared" si="158"/>
        <v>224</v>
      </c>
      <c r="B229" s="21">
        <f t="shared" si="1731"/>
        <v>19</v>
      </c>
      <c r="C229">
        <v>112</v>
      </c>
      <c r="D229" s="144" t="str">
        <f t="shared" ca="1" si="1675"/>
        <v>GSM</v>
      </c>
      <c r="E229" t="b">
        <v>1</v>
      </c>
      <c r="F229" t="b">
        <v>0</v>
      </c>
      <c r="G229" t="b">
        <f t="shared" ref="G229:G231" si="1786">E229</f>
        <v>1</v>
      </c>
      <c r="H229" s="237">
        <f t="shared" ca="1" si="1733"/>
        <v>2</v>
      </c>
      <c r="I229" s="237">
        <f t="shared" ca="1" si="1733"/>
        <v>1</v>
      </c>
      <c r="J229" s="237" t="str">
        <f t="shared" ca="1" si="1733"/>
        <v/>
      </c>
      <c r="K229" s="237">
        <f t="shared" ca="1" si="1733"/>
        <v>2</v>
      </c>
      <c r="L229" s="237">
        <f t="shared" ca="1" si="1733"/>
        <v>2</v>
      </c>
      <c r="M229" s="237">
        <f t="shared" ca="1" si="1733"/>
        <v>2</v>
      </c>
      <c r="N229" s="237">
        <f t="shared" ca="1" si="1733"/>
        <v>3</v>
      </c>
      <c r="O229" s="237">
        <f t="shared" ca="1" si="1734"/>
        <v>1</v>
      </c>
      <c r="P229" s="237">
        <f t="shared" ca="1" si="1734"/>
        <v>1</v>
      </c>
      <c r="Q229" s="237">
        <f t="shared" ca="1" si="1734"/>
        <v>2</v>
      </c>
      <c r="R229" s="29">
        <v>1</v>
      </c>
      <c r="S229" s="29">
        <v>1</v>
      </c>
      <c r="T229" s="29">
        <v>1</v>
      </c>
      <c r="U229" s="218"/>
      <c r="V229" s="218"/>
      <c r="W229" s="182">
        <f t="array" ref="W229">MAX(W$22,MOD(W219+1*AND(R229:$V229=R$22:$V$22),W$23+1))</f>
        <v>0</v>
      </c>
      <c r="X229" s="218"/>
      <c r="Y229" s="218"/>
      <c r="Z229" s="218"/>
      <c r="AA229" s="218"/>
      <c r="AB229" s="218"/>
      <c r="AC229" s="218"/>
      <c r="AD229" s="218"/>
      <c r="AE229" s="218"/>
      <c r="AF229" s="144">
        <f ca="1">INDEX(CHOOSE($N229,DataAutumn!i.AdultDrys,DataWinter!i.AdultDrys,DataSpring!i.AdultDrys),1,$M229)</f>
        <v>3</v>
      </c>
      <c r="AG229" s="5">
        <f t="shared" ca="1" si="1676"/>
        <v>2</v>
      </c>
      <c r="AH229" s="5">
        <f t="shared" ca="1" si="1676"/>
        <v>0</v>
      </c>
      <c r="AI229" s="5">
        <f t="shared" ca="1" si="1677"/>
        <v>1</v>
      </c>
      <c r="AJ229" s="218"/>
      <c r="AK229" s="218"/>
      <c r="AL229" s="366" t="str">
        <f ca="1">TEXT(LEFT(OFFSET(AL229,-1,0),5)+1,"00000")&amp;MID(OFFSET(AL229,-1,0),6,FIND(" ",OFFSET(AL229,-1,0),7)-5)
&amp; $D229           &amp; " Day"&amp;INDEX(i.DOY,$N229,1)              &amp; IF($IG229=0," FWM","")&amp;IF($IG229=1," MWM","")&amp;IF($IG229=5," Mat","")&amp;IF($IH229=TRUE,"&amp;BBT","    ")
&amp;INDEX(DataMaster!$B$98:$B$105,$Q229,0)    &amp;IF(JQ229," SR"&amp;JR229,"")&amp; " WP"&amp;TEXT($MC229*100,"000p")           &amp; " MP"&amp;TEXT($MD229*100,"000p")           &amp; " GP"&amp;TEXT($MM229*100,"000p")
&amp; " (F"&amp;3+COUNTIF($CV229:$CY229,TRUE)&amp;3&amp;"N"&amp;$DM229&amp;$DN229&amp;")"</f>
        <v>00022 DSP_ashley_lw GSM Day204 MWM    Only export WP100p MP100p GP100p (F33N11)</v>
      </c>
      <c r="AM229" s="9" t="str">
        <f ca="1">IF(COUNTIF(AL$5:AL229,AL229)=1,"-","Dup")</f>
        <v>-</v>
      </c>
      <c r="AN229" s="9"/>
      <c r="AO229" s="12" t="b">
        <v>0</v>
      </c>
      <c r="AP229" s="12" t="b">
        <v>0</v>
      </c>
      <c r="AQ229" s="12" t="b">
        <v>1</v>
      </c>
      <c r="AR229" s="12" t="b">
        <v>1</v>
      </c>
      <c r="AS229" s="12" t="b">
        <v>0</v>
      </c>
      <c r="AT229" s="12" t="b">
        <v>1</v>
      </c>
      <c r="AU229" s="12" t="b">
        <v>1</v>
      </c>
      <c r="AV229" s="12" t="b">
        <v>1</v>
      </c>
      <c r="AW229" s="9"/>
      <c r="AX229" s="5" t="b">
        <f t="shared" ca="1" si="1678"/>
        <v>0</v>
      </c>
      <c r="AY229" s="5" t="str">
        <f t="shared" ca="1" si="1678"/>
        <v>-</v>
      </c>
      <c r="AZ229" s="5" t="b">
        <f t="shared" ca="1" si="1678"/>
        <v>0</v>
      </c>
      <c r="BA229" s="5" t="b">
        <f t="shared" ca="1" si="1678"/>
        <v>1</v>
      </c>
      <c r="BB229" s="5" t="b">
        <f t="shared" ca="1" si="1678"/>
        <v>1</v>
      </c>
      <c r="BC229" s="144">
        <f t="shared" ca="1" si="1678"/>
        <v>0</v>
      </c>
      <c r="BD229" s="19" t="b">
        <f t="shared" ca="1" si="1679"/>
        <v>1</v>
      </c>
      <c r="BE229" s="9"/>
      <c r="BF229" s="5" t="str">
        <f t="shared" ca="1" si="1680"/>
        <v>-</v>
      </c>
      <c r="BG229" s="19" t="str">
        <f t="shared" ca="1" si="1681"/>
        <v>-</v>
      </c>
      <c r="BH229" s="19" t="str">
        <f t="shared" ca="1" si="1681"/>
        <v>-</v>
      </c>
      <c r="BI229" s="19" t="str">
        <f t="shared" ca="1" si="1681"/>
        <v>-</v>
      </c>
      <c r="BJ229" s="5" t="str">
        <f t="shared" ca="1" si="1682"/>
        <v>-</v>
      </c>
      <c r="BK229" s="19" t="str">
        <f t="shared" ca="1" si="1683"/>
        <v>-</v>
      </c>
      <c r="BL229" s="5" t="str">
        <f t="shared" ca="1" si="1684"/>
        <v>-</v>
      </c>
      <c r="BM229" s="19" t="str">
        <f t="shared" ca="1" si="1685"/>
        <v>-</v>
      </c>
      <c r="BN229" s="19" t="str">
        <f t="shared" ca="1" si="1685"/>
        <v>-</v>
      </c>
      <c r="BO229" s="19" t="str">
        <f t="shared" ca="1" si="1685"/>
        <v>-</v>
      </c>
      <c r="BP229" s="5" t="str">
        <f t="shared" ca="1" si="1686"/>
        <v>-</v>
      </c>
      <c r="BQ229" s="9"/>
      <c r="BR229" s="5" t="b">
        <f t="shared" ca="1" si="1687"/>
        <v>0</v>
      </c>
      <c r="BS229" s="5" t="str">
        <f t="shared" ca="1" si="1688"/>
        <v>-</v>
      </c>
      <c r="BT229" s="5" t="str">
        <f t="shared" ca="1" si="1689"/>
        <v>-</v>
      </c>
      <c r="BU229" s="5" t="str">
        <f t="shared" ca="1" si="1689"/>
        <v>-</v>
      </c>
      <c r="BV229" s="5" t="str">
        <f t="shared" ca="1" si="1689"/>
        <v>-</v>
      </c>
      <c r="BW229" s="5" t="str">
        <f t="shared" ca="1" si="1689"/>
        <v>-</v>
      </c>
      <c r="BX229" s="5" t="str">
        <f t="shared" ca="1" si="1689"/>
        <v>-</v>
      </c>
      <c r="BY229" s="5" t="str">
        <f t="shared" ca="1" si="1689"/>
        <v>-</v>
      </c>
      <c r="BZ229" s="5" t="str">
        <f t="shared" ca="1" si="1689"/>
        <v>-</v>
      </c>
      <c r="CA229" s="5" t="str">
        <f t="shared" ca="1" si="1689"/>
        <v>-</v>
      </c>
      <c r="CB229" s="9"/>
      <c r="CC229" s="237" t="b">
        <f t="shared" ca="1" si="1735"/>
        <v>1</v>
      </c>
      <c r="CD229" s="237" t="b">
        <f t="shared" ca="1" si="1735"/>
        <v>1</v>
      </c>
      <c r="CE229" s="237" t="b">
        <f t="shared" ca="1" si="1735"/>
        <v>1</v>
      </c>
      <c r="CF229" s="12">
        <v>203</v>
      </c>
      <c r="CG229" s="144" t="b">
        <f t="shared" ref="CG229:CG231" ca="1" si="1787">NOT(CE229)</f>
        <v>0</v>
      </c>
      <c r="CH229" s="12" t="s">
        <v>34</v>
      </c>
      <c r="CI229" s="19" t="str">
        <f t="shared" ca="1" si="1690"/>
        <v>-</v>
      </c>
      <c r="CJ229" s="19" t="str">
        <f t="shared" ca="1" si="1690"/>
        <v>-</v>
      </c>
      <c r="CK229" s="19" t="str">
        <f t="shared" ca="1" si="1690"/>
        <v>-</v>
      </c>
      <c r="CL229" s="19">
        <f t="shared" ca="1" si="1690"/>
        <v>1</v>
      </c>
      <c r="CM229" s="19">
        <f t="shared" ca="1" si="1690"/>
        <v>1</v>
      </c>
      <c r="CN229" s="9"/>
      <c r="CO229" s="444">
        <f t="shared" ca="1" si="1691"/>
        <v>652</v>
      </c>
      <c r="CP229" s="444">
        <f t="shared" ca="1" si="1691"/>
        <v>686</v>
      </c>
      <c r="CQ229" s="444">
        <f t="shared" ca="1" si="1691"/>
        <v>721</v>
      </c>
      <c r="CR229" s="152">
        <f t="shared" ca="1" si="1692"/>
        <v>378</v>
      </c>
      <c r="CS229" s="152">
        <f t="shared" ca="1" si="1692"/>
        <v>413</v>
      </c>
      <c r="CT229" s="152">
        <f t="shared" ca="1" si="1692"/>
        <v>448</v>
      </c>
      <c r="CU229" s="19" t="str">
        <f t="shared" ca="1" si="1759"/>
        <v>-</v>
      </c>
      <c r="CV229" s="19" t="str">
        <f t="shared" ca="1" si="1759"/>
        <v>-</v>
      </c>
      <c r="CW229" s="19" t="str">
        <f t="shared" ca="1" si="1759"/>
        <v>-</v>
      </c>
      <c r="CX229" s="19" t="str">
        <f t="shared" ca="1" si="1759"/>
        <v>-</v>
      </c>
      <c r="CY229" s="19" t="str">
        <f t="shared" ca="1" si="1759"/>
        <v>-</v>
      </c>
      <c r="CZ229" s="19" t="b">
        <f t="shared" ca="1" si="1759"/>
        <v>1</v>
      </c>
      <c r="DA229" s="19">
        <f t="shared" ca="1" si="1759"/>
        <v>0</v>
      </c>
      <c r="DB229" s="19">
        <f t="shared" ca="1" si="1759"/>
        <v>0</v>
      </c>
      <c r="DC229" s="19">
        <f t="shared" ca="1" si="1759"/>
        <v>0</v>
      </c>
      <c r="DD229" s="19">
        <f t="shared" ca="1" si="1759"/>
        <v>0</v>
      </c>
      <c r="DE229" s="19">
        <f t="shared" ca="1" si="1759"/>
        <v>0</v>
      </c>
      <c r="DF229" s="19">
        <f t="shared" ca="1" si="1759"/>
        <v>0</v>
      </c>
      <c r="DG229" s="19">
        <f t="shared" ca="1" si="1759"/>
        <v>0</v>
      </c>
      <c r="DH229" s="19">
        <f t="shared" ca="1" si="1759"/>
        <v>0</v>
      </c>
      <c r="DI229" s="19">
        <f t="shared" ca="1" si="1759"/>
        <v>0</v>
      </c>
      <c r="DJ229" s="19">
        <f t="shared" ca="1" si="1759"/>
        <v>0</v>
      </c>
      <c r="DK229" s="19">
        <f t="shared" ca="1" si="1745"/>
        <v>0</v>
      </c>
      <c r="DL229" s="19">
        <f t="shared" ca="1" si="1745"/>
        <v>0</v>
      </c>
      <c r="DM229" s="19">
        <f t="shared" ca="1" si="1745"/>
        <v>1</v>
      </c>
      <c r="DN229" s="19">
        <f t="shared" ca="1" si="1745"/>
        <v>1</v>
      </c>
      <c r="DO229" s="19">
        <f t="shared" ca="1" si="1745"/>
        <v>0</v>
      </c>
      <c r="DP229" s="19" t="str">
        <f t="shared" ca="1" si="1745"/>
        <v>-</v>
      </c>
      <c r="DQ229" s="19" t="str">
        <f t="shared" ca="1" si="1745"/>
        <v>-</v>
      </c>
      <c r="DR229" s="19" t="str">
        <f t="shared" ca="1" si="1745"/>
        <v>-</v>
      </c>
      <c r="DS229" s="19" t="str">
        <f t="shared" ca="1" si="1745"/>
        <v>-</v>
      </c>
      <c r="DT229" s="19" t="str">
        <f t="shared" ca="1" si="1745"/>
        <v>-</v>
      </c>
      <c r="DU229" s="19">
        <f t="shared" ca="1" si="1745"/>
        <v>0</v>
      </c>
      <c r="DV229" s="19" t="str">
        <f t="shared" ca="1" si="1745"/>
        <v>-</v>
      </c>
      <c r="DW229" s="19" t="str">
        <f t="shared" ca="1" si="1745"/>
        <v>-</v>
      </c>
      <c r="DX229" s="19" t="str">
        <f t="shared" ca="1" si="1745"/>
        <v>-</v>
      </c>
      <c r="DY229" s="19" t="str">
        <f t="shared" ca="1" si="1745"/>
        <v>-</v>
      </c>
      <c r="DZ229" s="19" t="str">
        <f t="shared" ca="1" si="1745"/>
        <v>-</v>
      </c>
      <c r="EA229" s="19" t="str">
        <f t="shared" ca="1" si="1745"/>
        <v>-</v>
      </c>
      <c r="EB229" s="19" t="str">
        <f t="shared" ca="1" si="1745"/>
        <v>-</v>
      </c>
      <c r="EC229" s="19" t="str">
        <f t="shared" ca="1" si="1745"/>
        <v>-</v>
      </c>
      <c r="ED229" s="19">
        <f t="shared" ca="1" si="1745"/>
        <v>0</v>
      </c>
      <c r="EE229" s="444">
        <f t="shared" ca="1" si="1695"/>
        <v>0</v>
      </c>
      <c r="EF229" s="444">
        <f t="shared" ca="1" si="1695"/>
        <v>0</v>
      </c>
      <c r="EG229" s="124">
        <f t="shared" ca="1" si="1754"/>
        <v>0</v>
      </c>
      <c r="EH229" s="124">
        <f t="shared" ca="1" si="1754"/>
        <v>0</v>
      </c>
      <c r="EI229" s="124">
        <f t="shared" ca="1" si="1754"/>
        <v>0</v>
      </c>
      <c r="EJ229" s="124">
        <f t="shared" ca="1" si="1754"/>
        <v>0</v>
      </c>
      <c r="EK229" s="124">
        <f t="shared" ca="1" si="1754"/>
        <v>0</v>
      </c>
      <c r="EL229" s="124">
        <f t="shared" ca="1" si="1754"/>
        <v>0</v>
      </c>
      <c r="EM229" s="124">
        <f t="shared" ca="1" si="1754"/>
        <v>0</v>
      </c>
      <c r="EN229" s="124">
        <f t="shared" ca="1" si="1754"/>
        <v>0</v>
      </c>
      <c r="EO229" s="124">
        <f t="shared" ca="1" si="1754"/>
        <v>0</v>
      </c>
      <c r="EP229" s="124">
        <f t="shared" ca="1" si="1754"/>
        <v>0</v>
      </c>
      <c r="EQ229" s="124">
        <f t="shared" ca="1" si="1754"/>
        <v>0</v>
      </c>
      <c r="ER229" s="124">
        <f t="shared" ca="1" si="1754"/>
        <v>0</v>
      </c>
      <c r="ES229" s="124">
        <f t="shared" ca="1" si="1754"/>
        <v>0</v>
      </c>
      <c r="ET229" s="124">
        <f t="shared" ca="1" si="1754"/>
        <v>0</v>
      </c>
      <c r="EU229" s="124">
        <f t="shared" ca="1" si="1754"/>
        <v>0</v>
      </c>
      <c r="EV229" s="124">
        <f t="shared" ca="1" si="1754"/>
        <v>0</v>
      </c>
      <c r="EW229" s="124">
        <f t="shared" ca="1" si="1697"/>
        <v>0</v>
      </c>
      <c r="EX229" s="124">
        <f t="shared" ca="1" si="1697"/>
        <v>0</v>
      </c>
      <c r="EY229" s="554">
        <f t="shared" ca="1" si="1755"/>
        <v>0</v>
      </c>
      <c r="EZ229" s="554">
        <f t="shared" ca="1" si="1755"/>
        <v>0</v>
      </c>
      <c r="FA229" s="554">
        <f t="shared" ca="1" si="1755"/>
        <v>0</v>
      </c>
      <c r="FB229" s="125">
        <f t="shared" ca="1" si="1755"/>
        <v>0</v>
      </c>
      <c r="FC229" s="125">
        <f t="shared" ca="1" si="1755"/>
        <v>0</v>
      </c>
      <c r="FD229" s="125">
        <f t="shared" ca="1" si="1755"/>
        <v>0</v>
      </c>
      <c r="FE229" s="125">
        <f t="shared" ca="1" si="1755"/>
        <v>0</v>
      </c>
      <c r="FF229" s="125">
        <f t="shared" ca="1" si="1755"/>
        <v>0</v>
      </c>
      <c r="FG229" s="125">
        <f t="shared" ca="1" si="1755"/>
        <v>0</v>
      </c>
      <c r="FH229" s="125">
        <f t="shared" ca="1" si="1755"/>
        <v>0</v>
      </c>
      <c r="FI229" s="125">
        <f t="shared" ca="1" si="1755"/>
        <v>0</v>
      </c>
      <c r="FJ229" s="125">
        <f t="shared" ca="1" si="1755"/>
        <v>0</v>
      </c>
      <c r="FK229" s="125">
        <f t="shared" ca="1" si="1755"/>
        <v>0</v>
      </c>
      <c r="FL229" s="125">
        <f t="shared" ca="1" si="1755"/>
        <v>0</v>
      </c>
      <c r="FM229" s="125">
        <f t="shared" ca="1" si="1755"/>
        <v>0</v>
      </c>
      <c r="FN229" s="125">
        <f t="shared" ca="1" si="1755"/>
        <v>0</v>
      </c>
      <c r="FO229" s="124">
        <f t="shared" ca="1" si="1756"/>
        <v>0</v>
      </c>
      <c r="FP229" s="124">
        <f t="shared" ca="1" si="1756"/>
        <v>0</v>
      </c>
      <c r="FQ229" s="124">
        <f t="shared" ca="1" si="1756"/>
        <v>0</v>
      </c>
      <c r="FR229" s="124">
        <f t="shared" ca="1" si="1756"/>
        <v>0</v>
      </c>
      <c r="FS229" s="124">
        <f t="shared" ca="1" si="1756"/>
        <v>0</v>
      </c>
      <c r="FT229" s="124">
        <f t="shared" ca="1" si="1756"/>
        <v>0</v>
      </c>
      <c r="FU229" s="124">
        <f t="shared" ca="1" si="1756"/>
        <v>0</v>
      </c>
      <c r="FV229" s="124">
        <f t="shared" ca="1" si="1756"/>
        <v>0</v>
      </c>
      <c r="FW229" s="124">
        <f t="shared" ca="1" si="1756"/>
        <v>0</v>
      </c>
      <c r="FX229" s="124">
        <f t="shared" ca="1" si="1756"/>
        <v>0</v>
      </c>
      <c r="FY229" s="124">
        <f t="shared" ca="1" si="1756"/>
        <v>0</v>
      </c>
      <c r="FZ229" s="124">
        <f t="shared" ca="1" si="1756"/>
        <v>0</v>
      </c>
      <c r="GA229" s="124">
        <f t="shared" ca="1" si="1756"/>
        <v>0</v>
      </c>
      <c r="GB229" s="124">
        <f t="shared" ca="1" si="1756"/>
        <v>0</v>
      </c>
      <c r="GC229" s="124">
        <f t="shared" ca="1" si="1756"/>
        <v>0</v>
      </c>
      <c r="GD229" s="124">
        <f t="shared" ca="1" si="1756"/>
        <v>0</v>
      </c>
      <c r="GE229" s="124">
        <f t="shared" ca="1" si="1700"/>
        <v>0</v>
      </c>
      <c r="GF229" s="124">
        <f t="shared" ca="1" si="1700"/>
        <v>0</v>
      </c>
      <c r="GG229" s="554">
        <f t="shared" ca="1" si="1701"/>
        <v>0</v>
      </c>
      <c r="GH229" s="554">
        <f t="shared" ca="1" si="1701"/>
        <v>0</v>
      </c>
      <c r="GI229" s="554">
        <f t="shared" ca="1" si="1701"/>
        <v>0</v>
      </c>
      <c r="GJ229" s="125">
        <f t="shared" ca="1" si="1764"/>
        <v>0</v>
      </c>
      <c r="GK229" s="125">
        <f t="shared" ca="1" si="1764"/>
        <v>0</v>
      </c>
      <c r="GL229" s="125">
        <f t="shared" ca="1" si="1764"/>
        <v>0</v>
      </c>
      <c r="GM229" s="125">
        <f t="shared" ca="1" si="1764"/>
        <v>0</v>
      </c>
      <c r="GN229" s="125">
        <f t="shared" ca="1" si="1764"/>
        <v>0</v>
      </c>
      <c r="GO229" s="125">
        <f t="shared" ca="1" si="1764"/>
        <v>0</v>
      </c>
      <c r="GP229" s="125">
        <f t="shared" ca="1" si="1764"/>
        <v>0</v>
      </c>
      <c r="GQ229" s="125">
        <f t="shared" ca="1" si="1764"/>
        <v>0</v>
      </c>
      <c r="GR229" s="125">
        <f t="shared" ca="1" si="1764"/>
        <v>0</v>
      </c>
      <c r="GS229" s="125">
        <f t="shared" ca="1" si="1764"/>
        <v>0</v>
      </c>
      <c r="GT229" s="125">
        <f t="shared" ca="1" si="1764"/>
        <v>0</v>
      </c>
      <c r="GU229" s="125">
        <f t="shared" ca="1" si="1764"/>
        <v>0</v>
      </c>
      <c r="GV229" s="125">
        <f t="shared" ca="1" si="1764"/>
        <v>0</v>
      </c>
      <c r="GW229" s="124">
        <f t="shared" ca="1" si="1757"/>
        <v>0</v>
      </c>
      <c r="GX229" s="124">
        <f t="shared" ca="1" si="1757"/>
        <v>0</v>
      </c>
      <c r="GY229" s="124">
        <f t="shared" ca="1" si="1757"/>
        <v>0</v>
      </c>
      <c r="GZ229" s="124">
        <f t="shared" ca="1" si="1757"/>
        <v>0</v>
      </c>
      <c r="HA229" s="124">
        <f t="shared" ca="1" si="1757"/>
        <v>0</v>
      </c>
      <c r="HB229" s="124">
        <f t="shared" ca="1" si="1757"/>
        <v>0</v>
      </c>
      <c r="HC229" s="124">
        <f t="shared" ca="1" si="1757"/>
        <v>0</v>
      </c>
      <c r="HD229" s="124">
        <f t="shared" ca="1" si="1757"/>
        <v>0</v>
      </c>
      <c r="HE229" s="124">
        <f t="shared" ca="1" si="1757"/>
        <v>0</v>
      </c>
      <c r="HF229" s="124">
        <f t="shared" ca="1" si="1757"/>
        <v>0</v>
      </c>
      <c r="HG229" s="124">
        <f t="shared" ca="1" si="1757"/>
        <v>0</v>
      </c>
      <c r="HH229" s="124">
        <f t="shared" ca="1" si="1757"/>
        <v>0</v>
      </c>
      <c r="HI229" s="124">
        <f t="shared" ca="1" si="1757"/>
        <v>0</v>
      </c>
      <c r="HJ229" s="124">
        <f t="shared" ca="1" si="1757"/>
        <v>0</v>
      </c>
      <c r="HK229" s="124">
        <f t="shared" ca="1" si="1757"/>
        <v>0</v>
      </c>
      <c r="HL229" s="124">
        <f t="shared" ca="1" si="1757"/>
        <v>0</v>
      </c>
      <c r="HM229" s="124">
        <f t="shared" ca="1" si="1704"/>
        <v>0</v>
      </c>
      <c r="HN229" s="124">
        <f t="shared" ca="1" si="1704"/>
        <v>0</v>
      </c>
      <c r="HO229" s="554">
        <f t="shared" ca="1" si="1705"/>
        <v>0</v>
      </c>
      <c r="HP229" s="554">
        <f t="shared" ca="1" si="1705"/>
        <v>0</v>
      </c>
      <c r="HQ229" s="554">
        <f t="shared" ca="1" si="1705"/>
        <v>0</v>
      </c>
      <c r="HR229" s="125">
        <f t="shared" ca="1" si="1765"/>
        <v>0</v>
      </c>
      <c r="HS229" s="125">
        <f t="shared" ca="1" si="1765"/>
        <v>0</v>
      </c>
      <c r="HT229" s="125">
        <f t="shared" ca="1" si="1765"/>
        <v>0</v>
      </c>
      <c r="HU229" s="125">
        <f t="shared" ca="1" si="1765"/>
        <v>0</v>
      </c>
      <c r="HV229" s="125">
        <f t="shared" ca="1" si="1765"/>
        <v>0</v>
      </c>
      <c r="HW229" s="125">
        <f t="shared" ca="1" si="1765"/>
        <v>0</v>
      </c>
      <c r="HX229" s="125">
        <f t="shared" ca="1" si="1765"/>
        <v>0</v>
      </c>
      <c r="HY229" s="125">
        <f t="shared" ca="1" si="1765"/>
        <v>0</v>
      </c>
      <c r="HZ229" s="125">
        <f t="shared" ca="1" si="1765"/>
        <v>0</v>
      </c>
      <c r="IA229" s="125">
        <f t="shared" ca="1" si="1765"/>
        <v>0</v>
      </c>
      <c r="IB229" s="125">
        <f t="shared" ca="1" si="1765"/>
        <v>0</v>
      </c>
      <c r="IC229" s="125">
        <f t="shared" ca="1" si="1765"/>
        <v>0</v>
      </c>
      <c r="ID229" s="125">
        <f t="shared" ca="1" si="1765"/>
        <v>0</v>
      </c>
      <c r="IE229" s="5">
        <f t="shared" ca="1" si="1707"/>
        <v>67</v>
      </c>
      <c r="IF229" s="9"/>
      <c r="IG229" s="5">
        <f t="shared" ca="1" si="1708"/>
        <v>1</v>
      </c>
      <c r="IH229" s="5" t="b">
        <f t="shared" ca="1" si="1708"/>
        <v>0</v>
      </c>
      <c r="II229" s="19">
        <f t="shared" ca="1" si="1709"/>
        <v>0</v>
      </c>
      <c r="IJ229" s="5">
        <f t="shared" ca="1" si="1708"/>
        <v>55</v>
      </c>
      <c r="IK229" s="5" cm="1">
        <f t="array" ref="IK229">INDEX(i.pi_yatf,$X229+1,IK$7)</f>
        <v>1</v>
      </c>
      <c r="IL229" s="19">
        <f t="shared" ca="1" si="1768"/>
        <v>0</v>
      </c>
      <c r="IM229" s="19">
        <f t="shared" ca="1" si="1768"/>
        <v>0</v>
      </c>
      <c r="IN229" s="19">
        <f t="shared" ca="1" si="1768"/>
        <v>0</v>
      </c>
      <c r="IO229" s="19">
        <f t="shared" ca="1" si="1768"/>
        <v>0</v>
      </c>
      <c r="IP229" s="19">
        <f t="shared" ca="1" si="1768"/>
        <v>0</v>
      </c>
      <c r="IQ229" s="19">
        <f t="shared" ca="1" si="1768"/>
        <v>0</v>
      </c>
      <c r="IR229" s="19">
        <f t="shared" ca="1" si="1768"/>
        <v>0</v>
      </c>
      <c r="IS229" s="19">
        <f t="shared" ca="1" si="1768"/>
        <v>0</v>
      </c>
      <c r="IT229" s="19">
        <f t="shared" ca="1" si="1768"/>
        <v>0</v>
      </c>
      <c r="IU229" s="19">
        <f t="shared" ca="1" si="1768"/>
        <v>0</v>
      </c>
      <c r="IV229" s="19">
        <f t="shared" ca="1" si="1768"/>
        <v>0</v>
      </c>
      <c r="IW229" s="19">
        <f t="shared" ca="1" si="1768"/>
        <v>0</v>
      </c>
      <c r="IX229" s="19">
        <f t="shared" ca="1" si="1768"/>
        <v>0</v>
      </c>
      <c r="IY229" s="19">
        <f t="shared" ca="1" si="1768"/>
        <v>0</v>
      </c>
      <c r="IZ229" s="19">
        <f t="shared" ca="1" si="1768"/>
        <v>0</v>
      </c>
      <c r="JA229" s="19">
        <f t="shared" ca="1" si="1768"/>
        <v>0</v>
      </c>
      <c r="JB229" s="19">
        <f t="shared" ca="1" si="1768"/>
        <v>0</v>
      </c>
      <c r="JC229" s="19">
        <f t="shared" ca="1" si="1768"/>
        <v>0</v>
      </c>
      <c r="JD229" s="19">
        <f t="shared" ca="1" si="1768"/>
        <v>0</v>
      </c>
      <c r="JE229" s="19">
        <f t="shared" ca="1" si="1768"/>
        <v>0</v>
      </c>
      <c r="JF229" s="19">
        <f t="shared" ca="1" si="1768"/>
        <v>0</v>
      </c>
      <c r="JG229" s="5">
        <f t="shared" ca="1" si="1711"/>
        <v>1.2500000000000001E-2</v>
      </c>
      <c r="JH229" s="567">
        <f t="shared" ca="1" si="1711"/>
        <v>0</v>
      </c>
      <c r="JI229" s="5">
        <f t="shared" ca="1" si="1711"/>
        <v>6.25E-2</v>
      </c>
      <c r="JJ229" s="5">
        <f t="shared" ca="1" si="1711"/>
        <v>6.25E-2</v>
      </c>
      <c r="JK229" s="5">
        <f t="shared" ca="1" si="1711"/>
        <v>6.25E-2</v>
      </c>
      <c r="JL229" s="19">
        <f t="shared" ca="1" si="1768"/>
        <v>1</v>
      </c>
      <c r="JM229" s="19">
        <f t="shared" ca="1" si="1768"/>
        <v>0</v>
      </c>
      <c r="JN229" s="19">
        <f t="shared" ca="1" si="1768"/>
        <v>1</v>
      </c>
      <c r="JO229" s="9"/>
      <c r="JP229" s="5" t="b">
        <f t="shared" ca="1" si="1712"/>
        <v>0</v>
      </c>
      <c r="JQ229" s="477" t="b">
        <v>0</v>
      </c>
      <c r="JR229" s="477">
        <v>12</v>
      </c>
      <c r="JS229" s="5" t="b">
        <f t="shared" ca="1" si="1713"/>
        <v>0</v>
      </c>
      <c r="JT229" s="5" t="b">
        <f t="shared" ca="1" si="1713"/>
        <v>0</v>
      </c>
      <c r="JU229" s="5" t="b">
        <f t="shared" ca="1" si="1713"/>
        <v>1</v>
      </c>
      <c r="JV229" s="144">
        <f t="shared" ca="1" si="1714"/>
        <v>1</v>
      </c>
      <c r="JW229" s="144">
        <f t="shared" ca="1" si="1714"/>
        <v>1</v>
      </c>
      <c r="JX229" s="5" t="b">
        <f t="shared" ca="1" si="1715"/>
        <v>0</v>
      </c>
      <c r="JY229" s="5" t="b">
        <f t="shared" ca="1" si="1715"/>
        <v>1</v>
      </c>
      <c r="JZ229" s="5" t="b">
        <f t="shared" ca="1" si="1715"/>
        <v>1</v>
      </c>
      <c r="KA229" s="5" t="b">
        <f t="shared" ca="1" si="1715"/>
        <v>0</v>
      </c>
      <c r="KB229" s="5">
        <f t="shared" ca="1" si="1716"/>
        <v>1</v>
      </c>
      <c r="KC229" s="5">
        <f t="shared" ca="1" si="1716"/>
        <v>0</v>
      </c>
      <c r="KD229" s="5" t="b">
        <f t="shared" ca="1" si="1717"/>
        <v>0</v>
      </c>
      <c r="KE229" s="5" t="str" cm="1">
        <f t="array" aca="1" ref="KE229" ca="1">IF(OR(KF229:KM229&lt;&gt;"-"),TRUE,"-")</f>
        <v>-</v>
      </c>
      <c r="KF229" s="19" t="str">
        <f t="shared" ca="1" si="1718"/>
        <v>-</v>
      </c>
      <c r="KG229" s="19" t="str">
        <f t="shared" ca="1" si="1718"/>
        <v>-</v>
      </c>
      <c r="KH229" s="19" t="str">
        <f t="shared" ca="1" si="1718"/>
        <v>-</v>
      </c>
      <c r="KI229" s="19" t="str">
        <f t="shared" ca="1" si="1718"/>
        <v>-</v>
      </c>
      <c r="KJ229" s="19" t="str">
        <f t="shared" ca="1" si="1718"/>
        <v>-</v>
      </c>
      <c r="KK229" s="19" t="str">
        <f t="shared" ca="1" si="1718"/>
        <v>-</v>
      </c>
      <c r="KL229" s="19" t="str">
        <f t="shared" ca="1" si="1718"/>
        <v>-</v>
      </c>
      <c r="KM229" s="19" t="str">
        <f t="shared" ca="1" si="1718"/>
        <v>-</v>
      </c>
      <c r="KN229" s="5" t="b">
        <f t="array" aca="1" ref="KN229" ca="1">IF(OR(KO229:KU229&lt;&gt;"-"),TRUE,"-")</f>
        <v>1</v>
      </c>
      <c r="KO229" s="19">
        <f t="shared" ca="1" si="1719"/>
        <v>0</v>
      </c>
      <c r="KP229" s="19" t="str">
        <f t="shared" ca="1" si="1719"/>
        <v>-</v>
      </c>
      <c r="KQ229" s="19">
        <f t="shared" ca="1" si="1719"/>
        <v>999999</v>
      </c>
      <c r="KR229" s="19">
        <f t="shared" ca="1" si="1719"/>
        <v>999999</v>
      </c>
      <c r="KS229" s="19">
        <f t="shared" ca="1" si="1719"/>
        <v>999999</v>
      </c>
      <c r="KT229" s="19">
        <f t="shared" ca="1" si="1719"/>
        <v>999999</v>
      </c>
      <c r="KU229" s="19">
        <f t="shared" ca="1" si="1719"/>
        <v>999999</v>
      </c>
      <c r="KV229" s="19" t="str">
        <f t="shared" ca="1" si="1719"/>
        <v>-</v>
      </c>
      <c r="KW229" s="19" t="str">
        <f t="shared" ca="1" si="1719"/>
        <v>-</v>
      </c>
      <c r="KX229" s="19" t="str">
        <f t="shared" ca="1" si="1719"/>
        <v>-</v>
      </c>
      <c r="KY229" s="19" t="b">
        <f t="shared" ca="1" si="1720"/>
        <v>1</v>
      </c>
      <c r="KZ229" s="19">
        <f t="shared" ca="1" si="1720"/>
        <v>0</v>
      </c>
      <c r="LA229" s="5" t="str">
        <f t="shared" ca="1" si="1721"/>
        <v>-</v>
      </c>
      <c r="LB229" s="5" t="str">
        <f t="shared" ca="1" si="1721"/>
        <v>-</v>
      </c>
      <c r="LC229" s="5" t="str">
        <f t="shared" ca="1" si="1721"/>
        <v>-</v>
      </c>
      <c r="LD229" s="5" t="str">
        <f t="shared" ca="1" si="1721"/>
        <v>-</v>
      </c>
      <c r="LE229" s="19" t="str">
        <f t="shared" ca="1" si="1722"/>
        <v>-</v>
      </c>
      <c r="LF229" s="19" t="str">
        <f t="shared" ca="1" si="1722"/>
        <v>-</v>
      </c>
      <c r="LG229" s="19" t="str">
        <f t="shared" ca="1" si="1722"/>
        <v>-</v>
      </c>
      <c r="LH229" s="19" t="str">
        <f t="shared" ca="1" si="1722"/>
        <v>-</v>
      </c>
      <c r="LI229" s="19" t="str">
        <f t="shared" ca="1" si="1722"/>
        <v>-</v>
      </c>
      <c r="LJ229" s="19" t="str">
        <f t="shared" ca="1" si="1722"/>
        <v>-</v>
      </c>
      <c r="LK229" s="19" t="str">
        <f t="shared" ca="1" si="1722"/>
        <v>-</v>
      </c>
      <c r="LL229" s="5" t="str">
        <f t="shared" ca="1" si="1723"/>
        <v>-</v>
      </c>
      <c r="LM229" s="5">
        <f t="shared" ca="1" si="1723"/>
        <v>500</v>
      </c>
      <c r="LN229" s="5">
        <f t="shared" ca="1" si="1723"/>
        <v>500</v>
      </c>
      <c r="LO229" s="5" t="str">
        <f t="shared" ca="1" si="1723"/>
        <v>-</v>
      </c>
      <c r="LP229" s="5" t="str" cm="1">
        <f t="array" aca="1" ref="LP229" ca="1">INDEX(i.meatgrid,$Q229,LP$7)</f>
        <v>-</v>
      </c>
      <c r="LQ229" s="5" t="str" cm="1">
        <f t="array" aca="1" ref="LQ229" ca="1">INDEX(i.meatgrid,$Q229,LQ$7)</f>
        <v>-</v>
      </c>
      <c r="LR229" s="5" t="str">
        <f t="shared" ca="1" si="1723"/>
        <v>-</v>
      </c>
      <c r="LS229" s="5">
        <f t="shared" ca="1" si="1724"/>
        <v>1</v>
      </c>
      <c r="LT229" s="9"/>
      <c r="LU229" s="19">
        <f t="shared" ca="1" si="1722"/>
        <v>70</v>
      </c>
      <c r="LV229" s="19">
        <f t="shared" ca="1" si="1725"/>
        <v>50</v>
      </c>
      <c r="LW229" s="19">
        <f t="shared" ca="1" si="1725"/>
        <v>80</v>
      </c>
      <c r="LX229" s="19">
        <f t="shared" ca="1" si="1725"/>
        <v>50</v>
      </c>
      <c r="LY229" s="5" t="b" cm="1">
        <f t="array" aca="1" ref="LY229" ca="1">INDEX(i.meatgrid,$Q229,LY$7)</f>
        <v>0</v>
      </c>
      <c r="LZ229" s="5" t="b" cm="1">
        <f t="array" aca="1" ref="LZ229" ca="1">INDEX(i.meatgrid,$Q229,LZ$7)</f>
        <v>0</v>
      </c>
      <c r="MA229" s="5" t="str" cm="1">
        <f t="array" aca="1" ref="MA229" ca="1">INDEX(i.meatgrid,$Q229,MA$7)</f>
        <v>-</v>
      </c>
      <c r="MB229" s="5" t="str" cm="1">
        <f t="array" aca="1" ref="MB229" ca="1">INDEX(i.meatgrid,$Q229,MB$7)</f>
        <v>-</v>
      </c>
      <c r="MC229" s="5">
        <f t="shared" si="1726"/>
        <v>1</v>
      </c>
      <c r="MD229" s="5">
        <f t="shared" si="1727"/>
        <v>1</v>
      </c>
      <c r="ME229" s="5" cm="1">
        <f t="array" aca="1" ref="ME229" ca="1">INDEX(i.meatgrid,$Q229,ME$7)</f>
        <v>0</v>
      </c>
      <c r="MF229" s="5" cm="1">
        <f t="array" aca="1" ref="MF229" ca="1">INDEX(i.meatgrid,$Q229,MF$7)</f>
        <v>0</v>
      </c>
      <c r="MG229" s="5" cm="1">
        <f t="array" aca="1" ref="MG229" ca="1">INDEX(i.meatgrid,$Q229,MG$7)</f>
        <v>0</v>
      </c>
      <c r="MH229" s="5" cm="1">
        <f t="array" aca="1" ref="MH229" ca="1">INDEX(i.meatgrid,$Q229,MH$7)</f>
        <v>0</v>
      </c>
      <c r="MI229" s="5" cm="1">
        <f t="array" aca="1" ref="MI229" ca="1">INDEX(i.meatgrid,$Q229,MI$7)</f>
        <v>1</v>
      </c>
      <c r="MJ229" s="5" cm="1">
        <f t="array" aca="1" ref="MJ229" ca="1">INDEX(i.meatgrid,$Q229,MJ$7)</f>
        <v>1</v>
      </c>
      <c r="MK229" s="5" cm="1">
        <f t="array" aca="1" ref="MK229" ca="1">INDEX(i.meatgrid,$Q229,MK$7)</f>
        <v>1</v>
      </c>
      <c r="ML229" s="5" cm="1">
        <f t="array" aca="1" ref="ML229" ca="1">INDEX(i.meatgrid,$Q229,ML$7)</f>
        <v>1</v>
      </c>
      <c r="MM229" s="5">
        <f t="shared" si="1728"/>
        <v>1</v>
      </c>
      <c r="MN229" s="9"/>
      <c r="MO229" s="19" t="b">
        <f t="shared" ca="1" si="1758"/>
        <v>0</v>
      </c>
      <c r="MP229" s="19" t="b">
        <f t="shared" ca="1" si="1758"/>
        <v>0</v>
      </c>
      <c r="MQ229" s="19">
        <f t="shared" ca="1" si="1758"/>
        <v>1</v>
      </c>
      <c r="MR229" s="19">
        <f t="shared" ca="1" si="1758"/>
        <v>0.75</v>
      </c>
      <c r="MS229" s="19">
        <f t="shared" ca="1" si="1758"/>
        <v>0.75</v>
      </c>
      <c r="MT229" s="19">
        <f t="shared" ca="1" si="1758"/>
        <v>0.8</v>
      </c>
      <c r="MU229" s="19">
        <f t="shared" ca="1" si="1758"/>
        <v>0.82499999999999996</v>
      </c>
      <c r="MV229" s="19">
        <f t="shared" ca="1" si="1758"/>
        <v>0.875</v>
      </c>
      <c r="MW229" s="19">
        <f t="shared" ca="1" si="1758"/>
        <v>0.9</v>
      </c>
      <c r="MX229" s="19">
        <f t="shared" ca="1" si="1758"/>
        <v>1</v>
      </c>
      <c r="MY229" s="19">
        <f t="shared" ca="1" si="1758"/>
        <v>0.875</v>
      </c>
      <c r="MZ229" s="19" t="b">
        <f t="shared" ca="1" si="1758"/>
        <v>1</v>
      </c>
      <c r="NA229" s="19">
        <f t="shared" ca="1" si="1758"/>
        <v>74.989999999999995</v>
      </c>
      <c r="NB229" s="19" t="str">
        <f t="shared" ca="1" si="1758"/>
        <v>-</v>
      </c>
      <c r="NC229" s="19" t="str">
        <f t="shared" ca="1" si="1758"/>
        <v>-</v>
      </c>
      <c r="ND229" s="19" t="str">
        <f t="shared" ca="1" si="1758"/>
        <v>-</v>
      </c>
      <c r="NE229" s="19" t="str">
        <f t="shared" ca="1" si="1740"/>
        <v>-</v>
      </c>
      <c r="NF229" s="19" t="str">
        <f t="shared" ca="1" si="1740"/>
        <v>-</v>
      </c>
      <c r="NG229" s="19" t="str">
        <f t="shared" ca="1" si="1740"/>
        <v>-</v>
      </c>
      <c r="NH229" s="19" t="str">
        <f t="shared" ca="1" si="1737"/>
        <v>-</v>
      </c>
      <c r="NI229" s="19">
        <f t="shared" ca="1" si="1737"/>
        <v>36.99</v>
      </c>
      <c r="NJ229" s="19">
        <f t="shared" ca="1" si="1737"/>
        <v>36.99</v>
      </c>
      <c r="NK229" s="19" t="str">
        <f t="shared" ca="1" si="1737"/>
        <v>-</v>
      </c>
      <c r="NL229" s="19" t="str">
        <f t="shared" ca="1" si="1737"/>
        <v>-</v>
      </c>
      <c r="NM229" s="19" t="str">
        <f t="shared" ca="1" si="1737"/>
        <v>-</v>
      </c>
      <c r="NN229" s="19" t="str">
        <f t="shared" ca="1" si="1737"/>
        <v>-</v>
      </c>
      <c r="NO229" s="19" t="str">
        <f t="shared" ca="1" si="1737"/>
        <v>-</v>
      </c>
      <c r="NP229" s="19">
        <f t="shared" ca="1" si="1737"/>
        <v>49.99</v>
      </c>
      <c r="NQ229" s="19">
        <f t="shared" ca="1" si="1737"/>
        <v>49.99</v>
      </c>
      <c r="NR229" s="19">
        <f t="shared" ca="1" si="1737"/>
        <v>49.99</v>
      </c>
      <c r="NS229" s="19">
        <f t="shared" ca="1" si="1737"/>
        <v>49.99</v>
      </c>
      <c r="NT229" s="19">
        <f t="shared" ca="1" si="1737"/>
        <v>49.99</v>
      </c>
      <c r="NU229" s="19">
        <f t="shared" ca="1" si="1737"/>
        <v>49.99</v>
      </c>
      <c r="NV229" s="19">
        <f t="shared" ca="1" si="1737"/>
        <v>49.99</v>
      </c>
      <c r="NW229" s="19">
        <f t="shared" ca="1" si="1737"/>
        <v>49.99</v>
      </c>
      <c r="NX229" s="19">
        <f t="shared" ca="1" si="1769"/>
        <v>412.99</v>
      </c>
      <c r="NY229" s="19">
        <f t="shared" ca="1" si="1769"/>
        <v>412.99</v>
      </c>
      <c r="NZ229" s="19" t="str">
        <f t="shared" ca="1" si="1769"/>
        <v>-</v>
      </c>
      <c r="OA229" s="19" t="str">
        <f t="shared" ca="1" si="1769"/>
        <v>-</v>
      </c>
      <c r="OB229" s="19" t="str">
        <f t="shared" ca="1" si="1769"/>
        <v>-</v>
      </c>
      <c r="OC229" s="19" t="str">
        <f t="shared" ca="1" si="1769"/>
        <v>-</v>
      </c>
      <c r="OD229" s="19" t="str">
        <f t="shared" ca="1" si="1769"/>
        <v>-</v>
      </c>
      <c r="OE229" s="19">
        <f t="shared" ca="1" si="1769"/>
        <v>6.8900000000000006</v>
      </c>
      <c r="OF229" s="19">
        <f t="shared" ca="1" si="1769"/>
        <v>6.8900000000000006</v>
      </c>
      <c r="OG229" s="19">
        <f t="shared" ca="1" si="1769"/>
        <v>6.8900000000000006</v>
      </c>
      <c r="OH229" s="19">
        <f t="shared" ca="1" si="1769"/>
        <v>6.8900000000000006</v>
      </c>
      <c r="OI229" s="19">
        <f t="shared" ca="1" si="1769"/>
        <v>6.8900000000000006</v>
      </c>
      <c r="OJ229" s="19">
        <f t="shared" ca="1" si="1769"/>
        <v>6.8900000000000006</v>
      </c>
      <c r="OK229" s="19">
        <f t="shared" ca="1" si="1769"/>
        <v>6.8900000000000006</v>
      </c>
      <c r="OL229" s="19">
        <f t="shared" ca="1" si="1769"/>
        <v>6.8900000000000006</v>
      </c>
      <c r="OM229" s="19">
        <f t="shared" ca="1" si="1769"/>
        <v>346.99</v>
      </c>
      <c r="ON229" s="19">
        <f t="shared" ca="1" si="1739"/>
        <v>346.99</v>
      </c>
      <c r="OO229" s="19" t="str">
        <f t="shared" ca="1" si="1739"/>
        <v>-</v>
      </c>
      <c r="OP229" s="19" t="str">
        <f t="shared" ca="1" si="1739"/>
        <v>-</v>
      </c>
      <c r="OQ229" s="19" t="str">
        <f t="shared" ca="1" si="1739"/>
        <v>-</v>
      </c>
      <c r="OR229" s="19" t="str">
        <f t="shared" ca="1" si="1739"/>
        <v>-</v>
      </c>
      <c r="OS229" s="19" t="str">
        <f t="shared" ca="1" si="1739"/>
        <v>-</v>
      </c>
      <c r="OT229" s="19">
        <f t="shared" ca="1" si="1739"/>
        <v>0</v>
      </c>
      <c r="OU229" s="24">
        <v>0</v>
      </c>
    </row>
    <row r="230" spans="1:411" outlineLevel="1">
      <c r="A230" s="21">
        <f t="shared" si="158"/>
        <v>225</v>
      </c>
      <c r="B230" s="21">
        <f t="shared" si="1731"/>
        <v>19</v>
      </c>
      <c r="C230">
        <v>112</v>
      </c>
      <c r="D230" s="144" t="str">
        <f t="shared" ca="1" si="1675"/>
        <v>GSM</v>
      </c>
      <c r="E230" t="b">
        <v>0</v>
      </c>
      <c r="F230" t="b">
        <v>0</v>
      </c>
      <c r="G230" t="b">
        <f t="shared" si="1786"/>
        <v>0</v>
      </c>
      <c r="H230" s="237">
        <f t="shared" ca="1" si="1733"/>
        <v>2</v>
      </c>
      <c r="I230" s="237">
        <f t="shared" ca="1" si="1733"/>
        <v>1</v>
      </c>
      <c r="J230" s="237" t="str">
        <f t="shared" ca="1" si="1733"/>
        <v/>
      </c>
      <c r="K230" s="237">
        <f t="shared" ca="1" si="1733"/>
        <v>2</v>
      </c>
      <c r="L230" s="237">
        <f t="shared" ca="1" si="1733"/>
        <v>2</v>
      </c>
      <c r="M230" s="237">
        <f t="shared" ca="1" si="1733"/>
        <v>2</v>
      </c>
      <c r="N230" s="237">
        <f t="shared" ca="1" si="1733"/>
        <v>3</v>
      </c>
      <c r="O230" s="237">
        <f t="shared" ca="1" si="1734"/>
        <v>1</v>
      </c>
      <c r="P230" s="237">
        <f t="shared" ca="1" si="1734"/>
        <v>1</v>
      </c>
      <c r="Q230" s="237">
        <f t="shared" ca="1" si="1734"/>
        <v>2</v>
      </c>
      <c r="R230" s="29">
        <v>1</v>
      </c>
      <c r="S230" s="29">
        <v>2</v>
      </c>
      <c r="T230" s="29">
        <v>1</v>
      </c>
      <c r="U230" s="218"/>
      <c r="V230" s="218"/>
      <c r="W230" s="182">
        <f t="array" ref="W230">MAX(W$22,MOD(W220+1*AND(R230:$V230=R$22:$V$22),W$23+1))</f>
        <v>0</v>
      </c>
      <c r="X230" s="218"/>
      <c r="Y230" s="218"/>
      <c r="Z230" s="218"/>
      <c r="AA230" s="218"/>
      <c r="AB230" s="218"/>
      <c r="AC230" s="218"/>
      <c r="AD230" s="218"/>
      <c r="AE230" s="218"/>
      <c r="AF230" s="144">
        <f ca="1">INDEX(CHOOSE($N230,DataAutumn!i.AdultDrys,DataWinter!i.AdultDrys,DataSpring!i.AdultDrys),1,$M230)</f>
        <v>3</v>
      </c>
      <c r="AG230" s="5">
        <f t="shared" ca="1" si="1676"/>
        <v>2</v>
      </c>
      <c r="AH230" s="5">
        <f t="shared" ca="1" si="1676"/>
        <v>0</v>
      </c>
      <c r="AI230" s="5">
        <f t="shared" ca="1" si="1677"/>
        <v>1</v>
      </c>
      <c r="AJ230" s="218"/>
      <c r="AK230" s="218"/>
      <c r="AL230" s="366" t="str">
        <f ca="1">TEXT(LEFT(OFFSET(AL230,-1,0),5)+1,"00000")&amp;MID(OFFSET(AL230,-1,0),6,FIND(" ",OFFSET(AL230,-1,0),7)-5)
&amp; $D230           &amp; " Day"&amp;INDEX(i.DOY,$N230,1)              &amp; IF($IG230=0," FWM","")&amp;IF($IG230=1," MWM","")&amp;IF($IG230=5," Mat","")&amp;IF($IH230=TRUE,"&amp;BBT","    ")
&amp;INDEX(DataMaster!$B$98:$B$105,$Q230,0)    &amp;IF(JQ230," SR"&amp;JR230,"")&amp; " WP"&amp;TEXT($MC230*100,"000p")           &amp; " MP"&amp;TEXT($MD230*100,"000p")           &amp; " GP"&amp;TEXT($MM230*100,"000p")
&amp; " (F"&amp;3+COUNTIF($CV230:$CY230,TRUE)&amp;3&amp;"N"&amp;$DM230&amp;$DN230&amp;")"</f>
        <v>00023 DSP_ashley_lw GSM Day204 MWM    Only export SR12 WP100p MP075p GP100p (F33N11)</v>
      </c>
      <c r="AM230" s="9" t="str">
        <f ca="1">IF(COUNTIF(AL$5:AL230,AL230)=1,"-","Dup")</f>
        <v>-</v>
      </c>
      <c r="AN230" s="9"/>
      <c r="AO230" s="12" t="b">
        <v>0</v>
      </c>
      <c r="AP230" s="12" t="b">
        <v>0</v>
      </c>
      <c r="AQ230" s="12" t="b">
        <v>1</v>
      </c>
      <c r="AR230" s="12" t="b">
        <v>1</v>
      </c>
      <c r="AS230" s="12" t="b">
        <v>0</v>
      </c>
      <c r="AT230" s="12" t="b">
        <v>1</v>
      </c>
      <c r="AU230" s="12" t="b">
        <v>1</v>
      </c>
      <c r="AV230" s="12" t="b">
        <v>1</v>
      </c>
      <c r="AW230" s="9"/>
      <c r="AX230" s="5" t="b">
        <f t="shared" ca="1" si="1678"/>
        <v>0</v>
      </c>
      <c r="AY230" s="5" t="str">
        <f t="shared" ca="1" si="1678"/>
        <v>-</v>
      </c>
      <c r="AZ230" s="5" t="b">
        <f t="shared" ca="1" si="1678"/>
        <v>0</v>
      </c>
      <c r="BA230" s="5" t="b">
        <f t="shared" ca="1" si="1678"/>
        <v>1</v>
      </c>
      <c r="BB230" s="5" t="b">
        <f t="shared" ca="1" si="1678"/>
        <v>1</v>
      </c>
      <c r="BC230" s="144">
        <f t="shared" ca="1" si="1678"/>
        <v>0</v>
      </c>
      <c r="BD230" s="19" t="b">
        <f t="shared" ca="1" si="1679"/>
        <v>1</v>
      </c>
      <c r="BE230" s="9"/>
      <c r="BF230" s="5" t="str">
        <f t="shared" ca="1" si="1680"/>
        <v>-</v>
      </c>
      <c r="BG230" s="19" t="str">
        <f t="shared" ca="1" si="1681"/>
        <v>-</v>
      </c>
      <c r="BH230" s="19" t="str">
        <f t="shared" ca="1" si="1681"/>
        <v>-</v>
      </c>
      <c r="BI230" s="19" t="str">
        <f t="shared" ca="1" si="1681"/>
        <v>-</v>
      </c>
      <c r="BJ230" s="5" t="str">
        <f t="shared" ca="1" si="1682"/>
        <v>-</v>
      </c>
      <c r="BK230" s="19" t="str">
        <f t="shared" ca="1" si="1683"/>
        <v>-</v>
      </c>
      <c r="BL230" s="5" t="str">
        <f t="shared" ca="1" si="1684"/>
        <v>-</v>
      </c>
      <c r="BM230" s="19" t="str">
        <f t="shared" ca="1" si="1685"/>
        <v>-</v>
      </c>
      <c r="BN230" s="19" t="str">
        <f t="shared" ca="1" si="1685"/>
        <v>-</v>
      </c>
      <c r="BO230" s="19" t="str">
        <f t="shared" ca="1" si="1685"/>
        <v>-</v>
      </c>
      <c r="BP230" s="5" t="str">
        <f t="shared" ca="1" si="1686"/>
        <v>-</v>
      </c>
      <c r="BQ230" s="9"/>
      <c r="BR230" s="5" t="b">
        <f t="shared" ca="1" si="1687"/>
        <v>0</v>
      </c>
      <c r="BS230" s="5" t="str">
        <f t="shared" ca="1" si="1688"/>
        <v>-</v>
      </c>
      <c r="BT230" s="5" t="str">
        <f t="shared" ca="1" si="1689"/>
        <v>-</v>
      </c>
      <c r="BU230" s="5" t="str">
        <f t="shared" ca="1" si="1689"/>
        <v>-</v>
      </c>
      <c r="BV230" s="5" t="str">
        <f t="shared" ca="1" si="1689"/>
        <v>-</v>
      </c>
      <c r="BW230" s="5" t="str">
        <f t="shared" ca="1" si="1689"/>
        <v>-</v>
      </c>
      <c r="BX230" s="5" t="str">
        <f t="shared" ca="1" si="1689"/>
        <v>-</v>
      </c>
      <c r="BY230" s="5" t="str">
        <f t="shared" ca="1" si="1689"/>
        <v>-</v>
      </c>
      <c r="BZ230" s="5" t="str">
        <f t="shared" ca="1" si="1689"/>
        <v>-</v>
      </c>
      <c r="CA230" s="5" t="str">
        <f t="shared" ca="1" si="1689"/>
        <v>-</v>
      </c>
      <c r="CB230" s="9"/>
      <c r="CC230" s="237" t="b">
        <f t="shared" ca="1" si="1735"/>
        <v>1</v>
      </c>
      <c r="CD230" s="237" t="b">
        <f t="shared" ca="1" si="1735"/>
        <v>1</v>
      </c>
      <c r="CE230" s="237" t="b">
        <f t="shared" ca="1" si="1735"/>
        <v>1</v>
      </c>
      <c r="CF230" s="12">
        <v>203</v>
      </c>
      <c r="CG230" s="144" t="b">
        <f t="shared" ca="1" si="1787"/>
        <v>0</v>
      </c>
      <c r="CH230" s="12" t="s">
        <v>34</v>
      </c>
      <c r="CI230" s="19" t="str">
        <f t="shared" ca="1" si="1690"/>
        <v>-</v>
      </c>
      <c r="CJ230" s="19" t="str">
        <f t="shared" ca="1" si="1690"/>
        <v>-</v>
      </c>
      <c r="CK230" s="19" t="str">
        <f t="shared" ca="1" si="1690"/>
        <v>-</v>
      </c>
      <c r="CL230" s="19">
        <f t="shared" ca="1" si="1690"/>
        <v>1</v>
      </c>
      <c r="CM230" s="19">
        <f t="shared" ca="1" si="1690"/>
        <v>1</v>
      </c>
      <c r="CN230" s="9"/>
      <c r="CO230" s="444">
        <f t="shared" ca="1" si="1691"/>
        <v>652</v>
      </c>
      <c r="CP230" s="444">
        <f t="shared" ca="1" si="1691"/>
        <v>686</v>
      </c>
      <c r="CQ230" s="444">
        <f t="shared" ca="1" si="1691"/>
        <v>721</v>
      </c>
      <c r="CR230" s="152">
        <f t="shared" ca="1" si="1692"/>
        <v>378</v>
      </c>
      <c r="CS230" s="152">
        <f t="shared" ca="1" si="1692"/>
        <v>413</v>
      </c>
      <c r="CT230" s="152">
        <f t="shared" ca="1" si="1692"/>
        <v>448</v>
      </c>
      <c r="CU230" s="19" t="str">
        <f t="shared" ca="1" si="1759"/>
        <v>-</v>
      </c>
      <c r="CV230" s="19" t="str">
        <f t="shared" ca="1" si="1759"/>
        <v>-</v>
      </c>
      <c r="CW230" s="19" t="str">
        <f t="shared" ca="1" si="1759"/>
        <v>-</v>
      </c>
      <c r="CX230" s="19" t="str">
        <f t="shared" ca="1" si="1759"/>
        <v>-</v>
      </c>
      <c r="CY230" s="19" t="str">
        <f t="shared" ca="1" si="1759"/>
        <v>-</v>
      </c>
      <c r="CZ230" s="19" t="b">
        <f t="shared" ca="1" si="1759"/>
        <v>1</v>
      </c>
      <c r="DA230" s="19">
        <f t="shared" ca="1" si="1759"/>
        <v>0</v>
      </c>
      <c r="DB230" s="19">
        <f t="shared" ca="1" si="1759"/>
        <v>0</v>
      </c>
      <c r="DC230" s="19">
        <f t="shared" ca="1" si="1759"/>
        <v>0</v>
      </c>
      <c r="DD230" s="19">
        <f t="shared" ca="1" si="1759"/>
        <v>0</v>
      </c>
      <c r="DE230" s="19">
        <f t="shared" ca="1" si="1759"/>
        <v>0</v>
      </c>
      <c r="DF230" s="19">
        <f t="shared" ca="1" si="1759"/>
        <v>0</v>
      </c>
      <c r="DG230" s="19">
        <f t="shared" ca="1" si="1759"/>
        <v>0</v>
      </c>
      <c r="DH230" s="19">
        <f t="shared" ca="1" si="1759"/>
        <v>0</v>
      </c>
      <c r="DI230" s="19">
        <f t="shared" ca="1" si="1759"/>
        <v>0</v>
      </c>
      <c r="DJ230" s="19">
        <f t="shared" ca="1" si="1759"/>
        <v>0</v>
      </c>
      <c r="DK230" s="19">
        <f t="shared" ca="1" si="1745"/>
        <v>0</v>
      </c>
      <c r="DL230" s="19">
        <f t="shared" ca="1" si="1745"/>
        <v>0</v>
      </c>
      <c r="DM230" s="19">
        <f t="shared" ca="1" si="1745"/>
        <v>1</v>
      </c>
      <c r="DN230" s="19">
        <f t="shared" ca="1" si="1745"/>
        <v>1</v>
      </c>
      <c r="DO230" s="19">
        <f t="shared" ca="1" si="1745"/>
        <v>0</v>
      </c>
      <c r="DP230" s="19" t="str">
        <f t="shared" ca="1" si="1745"/>
        <v>-</v>
      </c>
      <c r="DQ230" s="19" t="str">
        <f t="shared" ca="1" si="1745"/>
        <v>-</v>
      </c>
      <c r="DR230" s="19" t="str">
        <f t="shared" ca="1" si="1745"/>
        <v>-</v>
      </c>
      <c r="DS230" s="19" t="str">
        <f t="shared" ca="1" si="1745"/>
        <v>-</v>
      </c>
      <c r="DT230" s="19" t="str">
        <f t="shared" ca="1" si="1745"/>
        <v>-</v>
      </c>
      <c r="DU230" s="19">
        <f t="shared" ca="1" si="1745"/>
        <v>0</v>
      </c>
      <c r="DV230" s="19" t="str">
        <f t="shared" ca="1" si="1745"/>
        <v>-</v>
      </c>
      <c r="DW230" s="19" t="str">
        <f t="shared" ca="1" si="1745"/>
        <v>-</v>
      </c>
      <c r="DX230" s="19" t="str">
        <f t="shared" ca="1" si="1745"/>
        <v>-</v>
      </c>
      <c r="DY230" s="19" t="str">
        <f t="shared" ca="1" si="1745"/>
        <v>-</v>
      </c>
      <c r="DZ230" s="19" t="str">
        <f t="shared" ca="1" si="1745"/>
        <v>-</v>
      </c>
      <c r="EA230" s="19" t="str">
        <f t="shared" ca="1" si="1745"/>
        <v>-</v>
      </c>
      <c r="EB230" s="19" t="str">
        <f t="shared" ca="1" si="1745"/>
        <v>-</v>
      </c>
      <c r="EC230" s="19" t="str">
        <f t="shared" ca="1" si="1745"/>
        <v>-</v>
      </c>
      <c r="ED230" s="19">
        <f t="shared" ca="1" si="1745"/>
        <v>0</v>
      </c>
      <c r="EE230" s="444">
        <f t="shared" ca="1" si="1695"/>
        <v>0</v>
      </c>
      <c r="EF230" s="444">
        <f t="shared" ca="1" si="1695"/>
        <v>0</v>
      </c>
      <c r="EG230" s="124">
        <f t="shared" ca="1" si="1754"/>
        <v>0</v>
      </c>
      <c r="EH230" s="124">
        <f t="shared" ca="1" si="1754"/>
        <v>0</v>
      </c>
      <c r="EI230" s="124">
        <f t="shared" ca="1" si="1754"/>
        <v>0</v>
      </c>
      <c r="EJ230" s="124">
        <f t="shared" ca="1" si="1754"/>
        <v>0</v>
      </c>
      <c r="EK230" s="124">
        <f t="shared" ca="1" si="1754"/>
        <v>0</v>
      </c>
      <c r="EL230" s="124">
        <f t="shared" ca="1" si="1754"/>
        <v>0</v>
      </c>
      <c r="EM230" s="124">
        <f t="shared" ca="1" si="1754"/>
        <v>0</v>
      </c>
      <c r="EN230" s="124">
        <f t="shared" ca="1" si="1754"/>
        <v>0</v>
      </c>
      <c r="EO230" s="124">
        <f t="shared" ca="1" si="1754"/>
        <v>0</v>
      </c>
      <c r="EP230" s="124">
        <f t="shared" ca="1" si="1754"/>
        <v>0</v>
      </c>
      <c r="EQ230" s="124">
        <f t="shared" ca="1" si="1754"/>
        <v>0</v>
      </c>
      <c r="ER230" s="124">
        <f t="shared" ca="1" si="1754"/>
        <v>0</v>
      </c>
      <c r="ES230" s="124">
        <f t="shared" ca="1" si="1754"/>
        <v>0</v>
      </c>
      <c r="ET230" s="124">
        <f t="shared" ca="1" si="1754"/>
        <v>0</v>
      </c>
      <c r="EU230" s="124">
        <f t="shared" ca="1" si="1754"/>
        <v>0</v>
      </c>
      <c r="EV230" s="124">
        <f t="shared" ca="1" si="1754"/>
        <v>0</v>
      </c>
      <c r="EW230" s="124">
        <f t="shared" ca="1" si="1697"/>
        <v>0</v>
      </c>
      <c r="EX230" s="124">
        <f t="shared" ca="1" si="1697"/>
        <v>0</v>
      </c>
      <c r="EY230" s="554">
        <f t="shared" ca="1" si="1755"/>
        <v>0</v>
      </c>
      <c r="EZ230" s="554">
        <f t="shared" ca="1" si="1755"/>
        <v>0</v>
      </c>
      <c r="FA230" s="554">
        <f t="shared" ca="1" si="1755"/>
        <v>0</v>
      </c>
      <c r="FB230" s="125">
        <f t="shared" ca="1" si="1755"/>
        <v>0</v>
      </c>
      <c r="FC230" s="125">
        <f t="shared" ca="1" si="1755"/>
        <v>0</v>
      </c>
      <c r="FD230" s="125">
        <f t="shared" ca="1" si="1755"/>
        <v>0</v>
      </c>
      <c r="FE230" s="125">
        <f t="shared" ca="1" si="1755"/>
        <v>0</v>
      </c>
      <c r="FF230" s="125">
        <f t="shared" ca="1" si="1755"/>
        <v>0</v>
      </c>
      <c r="FG230" s="125">
        <f t="shared" ca="1" si="1755"/>
        <v>0</v>
      </c>
      <c r="FH230" s="125">
        <f t="shared" ca="1" si="1755"/>
        <v>0</v>
      </c>
      <c r="FI230" s="125">
        <f t="shared" ca="1" si="1755"/>
        <v>0</v>
      </c>
      <c r="FJ230" s="125">
        <f t="shared" ca="1" si="1755"/>
        <v>0</v>
      </c>
      <c r="FK230" s="125">
        <f t="shared" ca="1" si="1755"/>
        <v>0</v>
      </c>
      <c r="FL230" s="125">
        <f t="shared" ca="1" si="1755"/>
        <v>0</v>
      </c>
      <c r="FM230" s="125">
        <f t="shared" ca="1" si="1755"/>
        <v>0</v>
      </c>
      <c r="FN230" s="125">
        <f t="shared" ca="1" si="1755"/>
        <v>0</v>
      </c>
      <c r="FO230" s="124">
        <f t="shared" ca="1" si="1756"/>
        <v>0</v>
      </c>
      <c r="FP230" s="124">
        <f t="shared" ca="1" si="1756"/>
        <v>0</v>
      </c>
      <c r="FQ230" s="124">
        <f t="shared" ca="1" si="1756"/>
        <v>0</v>
      </c>
      <c r="FR230" s="124">
        <f t="shared" ca="1" si="1756"/>
        <v>0</v>
      </c>
      <c r="FS230" s="124">
        <f t="shared" ca="1" si="1756"/>
        <v>0</v>
      </c>
      <c r="FT230" s="124">
        <f t="shared" ca="1" si="1756"/>
        <v>0</v>
      </c>
      <c r="FU230" s="124">
        <f t="shared" ca="1" si="1756"/>
        <v>0</v>
      </c>
      <c r="FV230" s="124">
        <f t="shared" ca="1" si="1756"/>
        <v>0</v>
      </c>
      <c r="FW230" s="124">
        <f t="shared" ca="1" si="1756"/>
        <v>0</v>
      </c>
      <c r="FX230" s="124">
        <f t="shared" ca="1" si="1756"/>
        <v>0</v>
      </c>
      <c r="FY230" s="124">
        <f t="shared" ca="1" si="1756"/>
        <v>0</v>
      </c>
      <c r="FZ230" s="124">
        <f t="shared" ca="1" si="1756"/>
        <v>0</v>
      </c>
      <c r="GA230" s="124">
        <f t="shared" ca="1" si="1756"/>
        <v>0</v>
      </c>
      <c r="GB230" s="124">
        <f t="shared" ca="1" si="1756"/>
        <v>0</v>
      </c>
      <c r="GC230" s="124">
        <f t="shared" ca="1" si="1756"/>
        <v>0</v>
      </c>
      <c r="GD230" s="124">
        <f t="shared" ca="1" si="1756"/>
        <v>0</v>
      </c>
      <c r="GE230" s="124">
        <f t="shared" ca="1" si="1700"/>
        <v>0</v>
      </c>
      <c r="GF230" s="124">
        <f t="shared" ca="1" si="1700"/>
        <v>0</v>
      </c>
      <c r="GG230" s="554">
        <f t="shared" ca="1" si="1701"/>
        <v>0</v>
      </c>
      <c r="GH230" s="554">
        <f t="shared" ca="1" si="1701"/>
        <v>0</v>
      </c>
      <c r="GI230" s="554">
        <f t="shared" ca="1" si="1701"/>
        <v>0</v>
      </c>
      <c r="GJ230" s="125">
        <f t="shared" ca="1" si="1764"/>
        <v>0</v>
      </c>
      <c r="GK230" s="125">
        <f t="shared" ca="1" si="1764"/>
        <v>0</v>
      </c>
      <c r="GL230" s="125">
        <f t="shared" ca="1" si="1764"/>
        <v>0</v>
      </c>
      <c r="GM230" s="125">
        <f t="shared" ca="1" si="1764"/>
        <v>0</v>
      </c>
      <c r="GN230" s="125">
        <f t="shared" ca="1" si="1764"/>
        <v>0</v>
      </c>
      <c r="GO230" s="125">
        <f t="shared" ca="1" si="1764"/>
        <v>0</v>
      </c>
      <c r="GP230" s="125">
        <f t="shared" ca="1" si="1764"/>
        <v>0</v>
      </c>
      <c r="GQ230" s="125">
        <f t="shared" ca="1" si="1764"/>
        <v>0</v>
      </c>
      <c r="GR230" s="125">
        <f t="shared" ca="1" si="1764"/>
        <v>0</v>
      </c>
      <c r="GS230" s="125">
        <f t="shared" ca="1" si="1764"/>
        <v>0</v>
      </c>
      <c r="GT230" s="125">
        <f t="shared" ca="1" si="1764"/>
        <v>0</v>
      </c>
      <c r="GU230" s="125">
        <f t="shared" ca="1" si="1764"/>
        <v>0</v>
      </c>
      <c r="GV230" s="125">
        <f t="shared" ca="1" si="1764"/>
        <v>0</v>
      </c>
      <c r="GW230" s="124">
        <f t="shared" ca="1" si="1757"/>
        <v>0</v>
      </c>
      <c r="GX230" s="124">
        <f t="shared" ca="1" si="1757"/>
        <v>0</v>
      </c>
      <c r="GY230" s="124">
        <f t="shared" ca="1" si="1757"/>
        <v>0</v>
      </c>
      <c r="GZ230" s="124">
        <f t="shared" ca="1" si="1757"/>
        <v>0</v>
      </c>
      <c r="HA230" s="124">
        <f t="shared" ca="1" si="1757"/>
        <v>0</v>
      </c>
      <c r="HB230" s="124">
        <f t="shared" ca="1" si="1757"/>
        <v>0</v>
      </c>
      <c r="HC230" s="124">
        <f t="shared" ca="1" si="1757"/>
        <v>0</v>
      </c>
      <c r="HD230" s="124">
        <f t="shared" ca="1" si="1757"/>
        <v>0</v>
      </c>
      <c r="HE230" s="124">
        <f t="shared" ca="1" si="1757"/>
        <v>0</v>
      </c>
      <c r="HF230" s="124">
        <f t="shared" ca="1" si="1757"/>
        <v>0</v>
      </c>
      <c r="HG230" s="124">
        <f t="shared" ca="1" si="1757"/>
        <v>0</v>
      </c>
      <c r="HH230" s="124">
        <f t="shared" ca="1" si="1757"/>
        <v>0</v>
      </c>
      <c r="HI230" s="124">
        <f t="shared" ca="1" si="1757"/>
        <v>0</v>
      </c>
      <c r="HJ230" s="124">
        <f t="shared" ca="1" si="1757"/>
        <v>0</v>
      </c>
      <c r="HK230" s="124">
        <f t="shared" ca="1" si="1757"/>
        <v>0</v>
      </c>
      <c r="HL230" s="124">
        <f t="shared" ca="1" si="1757"/>
        <v>0</v>
      </c>
      <c r="HM230" s="124">
        <f t="shared" ca="1" si="1704"/>
        <v>0</v>
      </c>
      <c r="HN230" s="124">
        <f t="shared" ca="1" si="1704"/>
        <v>0</v>
      </c>
      <c r="HO230" s="554">
        <f t="shared" ca="1" si="1705"/>
        <v>0</v>
      </c>
      <c r="HP230" s="554">
        <f t="shared" ca="1" si="1705"/>
        <v>0</v>
      </c>
      <c r="HQ230" s="554">
        <f t="shared" ca="1" si="1705"/>
        <v>0</v>
      </c>
      <c r="HR230" s="125">
        <f t="shared" ca="1" si="1765"/>
        <v>0</v>
      </c>
      <c r="HS230" s="125">
        <f t="shared" ca="1" si="1765"/>
        <v>0</v>
      </c>
      <c r="HT230" s="125">
        <f t="shared" ca="1" si="1765"/>
        <v>0</v>
      </c>
      <c r="HU230" s="125">
        <f t="shared" ca="1" si="1765"/>
        <v>0</v>
      </c>
      <c r="HV230" s="125">
        <f t="shared" ca="1" si="1765"/>
        <v>0</v>
      </c>
      <c r="HW230" s="125">
        <f t="shared" ca="1" si="1765"/>
        <v>0</v>
      </c>
      <c r="HX230" s="125">
        <f t="shared" ca="1" si="1765"/>
        <v>0</v>
      </c>
      <c r="HY230" s="125">
        <f t="shared" ca="1" si="1765"/>
        <v>0</v>
      </c>
      <c r="HZ230" s="125">
        <f t="shared" ca="1" si="1765"/>
        <v>0</v>
      </c>
      <c r="IA230" s="125">
        <f t="shared" ca="1" si="1765"/>
        <v>0</v>
      </c>
      <c r="IB230" s="125">
        <f t="shared" ca="1" si="1765"/>
        <v>0</v>
      </c>
      <c r="IC230" s="125">
        <f t="shared" ca="1" si="1765"/>
        <v>0</v>
      </c>
      <c r="ID230" s="125">
        <f t="shared" ca="1" si="1765"/>
        <v>0</v>
      </c>
      <c r="IE230" s="5">
        <f t="shared" ca="1" si="1707"/>
        <v>67</v>
      </c>
      <c r="IF230" s="9"/>
      <c r="IG230" s="5">
        <f t="shared" ca="1" si="1708"/>
        <v>1</v>
      </c>
      <c r="IH230" s="5" t="b">
        <f t="shared" ca="1" si="1708"/>
        <v>0</v>
      </c>
      <c r="II230" s="19">
        <f t="shared" ca="1" si="1709"/>
        <v>0</v>
      </c>
      <c r="IJ230" s="5">
        <f t="shared" ca="1" si="1708"/>
        <v>55</v>
      </c>
      <c r="IK230" s="5" cm="1">
        <f t="array" ref="IK230">INDEX(i.pi_yatf,$X230+1,IK$7)</f>
        <v>1</v>
      </c>
      <c r="IL230" s="19">
        <f t="shared" ca="1" si="1768"/>
        <v>0</v>
      </c>
      <c r="IM230" s="19">
        <f t="shared" ca="1" si="1768"/>
        <v>0</v>
      </c>
      <c r="IN230" s="19">
        <f t="shared" ca="1" si="1768"/>
        <v>0</v>
      </c>
      <c r="IO230" s="19">
        <f t="shared" ca="1" si="1768"/>
        <v>0</v>
      </c>
      <c r="IP230" s="19">
        <f t="shared" ca="1" si="1768"/>
        <v>0</v>
      </c>
      <c r="IQ230" s="19">
        <f t="shared" ca="1" si="1768"/>
        <v>0</v>
      </c>
      <c r="IR230" s="19">
        <f t="shared" ca="1" si="1768"/>
        <v>0</v>
      </c>
      <c r="IS230" s="19">
        <f t="shared" ca="1" si="1768"/>
        <v>0</v>
      </c>
      <c r="IT230" s="19">
        <f t="shared" ca="1" si="1768"/>
        <v>0</v>
      </c>
      <c r="IU230" s="19">
        <f t="shared" ca="1" si="1768"/>
        <v>0</v>
      </c>
      <c r="IV230" s="19">
        <f t="shared" ca="1" si="1768"/>
        <v>0</v>
      </c>
      <c r="IW230" s="19">
        <f t="shared" ca="1" si="1768"/>
        <v>0</v>
      </c>
      <c r="IX230" s="19">
        <f t="shared" ca="1" si="1768"/>
        <v>0</v>
      </c>
      <c r="IY230" s="19">
        <f t="shared" ca="1" si="1768"/>
        <v>0</v>
      </c>
      <c r="IZ230" s="19">
        <f t="shared" ca="1" si="1768"/>
        <v>0</v>
      </c>
      <c r="JA230" s="19">
        <f t="shared" ca="1" si="1768"/>
        <v>0</v>
      </c>
      <c r="JB230" s="19">
        <f t="shared" ca="1" si="1768"/>
        <v>0</v>
      </c>
      <c r="JC230" s="19">
        <f t="shared" ca="1" si="1768"/>
        <v>0</v>
      </c>
      <c r="JD230" s="19">
        <f t="shared" ca="1" si="1768"/>
        <v>0</v>
      </c>
      <c r="JE230" s="19">
        <f t="shared" ca="1" si="1768"/>
        <v>0</v>
      </c>
      <c r="JF230" s="19">
        <f t="shared" ca="1" si="1768"/>
        <v>0</v>
      </c>
      <c r="JG230" s="5">
        <f t="shared" ca="1" si="1711"/>
        <v>1.2500000000000001E-2</v>
      </c>
      <c r="JH230" s="567">
        <f t="shared" ca="1" si="1711"/>
        <v>0</v>
      </c>
      <c r="JI230" s="5">
        <f t="shared" ca="1" si="1711"/>
        <v>6.25E-2</v>
      </c>
      <c r="JJ230" s="5">
        <f t="shared" ca="1" si="1711"/>
        <v>6.25E-2</v>
      </c>
      <c r="JK230" s="5">
        <f t="shared" ca="1" si="1711"/>
        <v>6.25E-2</v>
      </c>
      <c r="JL230" s="19">
        <f t="shared" ca="1" si="1768"/>
        <v>1</v>
      </c>
      <c r="JM230" s="19">
        <f t="shared" ca="1" si="1768"/>
        <v>0</v>
      </c>
      <c r="JN230" s="19">
        <f t="shared" ca="1" si="1768"/>
        <v>1</v>
      </c>
      <c r="JO230" s="9"/>
      <c r="JP230" s="5" t="b">
        <f t="shared" ca="1" si="1712"/>
        <v>0</v>
      </c>
      <c r="JQ230" s="477" t="b">
        <v>1</v>
      </c>
      <c r="JR230" s="477">
        <v>12</v>
      </c>
      <c r="JS230" s="5" t="b">
        <f t="shared" ca="1" si="1713"/>
        <v>0</v>
      </c>
      <c r="JT230" s="5" t="b">
        <f t="shared" ca="1" si="1713"/>
        <v>0</v>
      </c>
      <c r="JU230" s="5" t="b">
        <f t="shared" ca="1" si="1713"/>
        <v>1</v>
      </c>
      <c r="JV230" s="144">
        <f t="shared" ca="1" si="1714"/>
        <v>1</v>
      </c>
      <c r="JW230" s="144">
        <f t="shared" ca="1" si="1714"/>
        <v>1</v>
      </c>
      <c r="JX230" s="5" t="b">
        <f t="shared" ca="1" si="1715"/>
        <v>0</v>
      </c>
      <c r="JY230" s="5" t="b">
        <f t="shared" ca="1" si="1715"/>
        <v>1</v>
      </c>
      <c r="JZ230" s="5" t="b">
        <f t="shared" ca="1" si="1715"/>
        <v>1</v>
      </c>
      <c r="KA230" s="5" t="b">
        <f t="shared" ca="1" si="1715"/>
        <v>0</v>
      </c>
      <c r="KB230" s="5">
        <f t="shared" ca="1" si="1716"/>
        <v>1</v>
      </c>
      <c r="KC230" s="5">
        <f t="shared" ca="1" si="1716"/>
        <v>0</v>
      </c>
      <c r="KD230" s="5" t="b">
        <f t="shared" ca="1" si="1717"/>
        <v>0</v>
      </c>
      <c r="KE230" s="5" t="str" cm="1">
        <f t="array" aca="1" ref="KE230" ca="1">IF(OR(KF230:KM230&lt;&gt;"-"),TRUE,"-")</f>
        <v>-</v>
      </c>
      <c r="KF230" s="19" t="str">
        <f t="shared" ca="1" si="1718"/>
        <v>-</v>
      </c>
      <c r="KG230" s="19" t="str">
        <f t="shared" ca="1" si="1718"/>
        <v>-</v>
      </c>
      <c r="KH230" s="19" t="str">
        <f t="shared" ca="1" si="1718"/>
        <v>-</v>
      </c>
      <c r="KI230" s="19" t="str">
        <f t="shared" ca="1" si="1718"/>
        <v>-</v>
      </c>
      <c r="KJ230" s="19" t="str">
        <f t="shared" ca="1" si="1718"/>
        <v>-</v>
      </c>
      <c r="KK230" s="19" t="str">
        <f t="shared" ca="1" si="1718"/>
        <v>-</v>
      </c>
      <c r="KL230" s="19" t="str">
        <f t="shared" ca="1" si="1718"/>
        <v>-</v>
      </c>
      <c r="KM230" s="19" t="str">
        <f t="shared" ca="1" si="1718"/>
        <v>-</v>
      </c>
      <c r="KN230" s="5" t="b">
        <f t="array" aca="1" ref="KN230" ca="1">IF(OR(KO230:KU230&lt;&gt;"-"),TRUE,"-")</f>
        <v>1</v>
      </c>
      <c r="KO230" s="19">
        <f t="shared" ca="1" si="1719"/>
        <v>0</v>
      </c>
      <c r="KP230" s="19" t="str">
        <f t="shared" ca="1" si="1719"/>
        <v>-</v>
      </c>
      <c r="KQ230" s="19">
        <f t="shared" ca="1" si="1719"/>
        <v>999999</v>
      </c>
      <c r="KR230" s="19">
        <f t="shared" ca="1" si="1719"/>
        <v>999999</v>
      </c>
      <c r="KS230" s="19">
        <f t="shared" ca="1" si="1719"/>
        <v>999999</v>
      </c>
      <c r="KT230" s="19">
        <f t="shared" ca="1" si="1719"/>
        <v>999999</v>
      </c>
      <c r="KU230" s="19">
        <f t="shared" ca="1" si="1719"/>
        <v>999999</v>
      </c>
      <c r="KV230" s="19" t="str">
        <f t="shared" ca="1" si="1719"/>
        <v>-</v>
      </c>
      <c r="KW230" s="19" t="str">
        <f t="shared" ca="1" si="1719"/>
        <v>-</v>
      </c>
      <c r="KX230" s="19" t="str">
        <f t="shared" ca="1" si="1719"/>
        <v>-</v>
      </c>
      <c r="KY230" s="19" t="b">
        <f t="shared" ca="1" si="1720"/>
        <v>1</v>
      </c>
      <c r="KZ230" s="19">
        <f t="shared" ca="1" si="1720"/>
        <v>0</v>
      </c>
      <c r="LA230" s="5" t="str">
        <f t="shared" ca="1" si="1721"/>
        <v>-</v>
      </c>
      <c r="LB230" s="5" t="str">
        <f t="shared" ca="1" si="1721"/>
        <v>-</v>
      </c>
      <c r="LC230" s="5" t="str">
        <f t="shared" ca="1" si="1721"/>
        <v>-</v>
      </c>
      <c r="LD230" s="5" t="str">
        <f t="shared" ca="1" si="1721"/>
        <v>-</v>
      </c>
      <c r="LE230" s="19" t="str">
        <f t="shared" ca="1" si="1722"/>
        <v>-</v>
      </c>
      <c r="LF230" s="19" t="str">
        <f t="shared" ca="1" si="1722"/>
        <v>-</v>
      </c>
      <c r="LG230" s="19" t="str">
        <f t="shared" ca="1" si="1722"/>
        <v>-</v>
      </c>
      <c r="LH230" s="19" t="str">
        <f t="shared" ca="1" si="1722"/>
        <v>-</v>
      </c>
      <c r="LI230" s="19" t="str">
        <f t="shared" ca="1" si="1722"/>
        <v>-</v>
      </c>
      <c r="LJ230" s="19" t="str">
        <f t="shared" ca="1" si="1722"/>
        <v>-</v>
      </c>
      <c r="LK230" s="19" t="str">
        <f t="shared" ca="1" si="1722"/>
        <v>-</v>
      </c>
      <c r="LL230" s="5" t="str">
        <f t="shared" ca="1" si="1723"/>
        <v>-</v>
      </c>
      <c r="LM230" s="5">
        <f t="shared" ca="1" si="1723"/>
        <v>500</v>
      </c>
      <c r="LN230" s="5">
        <f t="shared" ca="1" si="1723"/>
        <v>500</v>
      </c>
      <c r="LO230" s="5" t="str">
        <f t="shared" ca="1" si="1723"/>
        <v>-</v>
      </c>
      <c r="LP230" s="5" t="str" cm="1">
        <f t="array" aca="1" ref="LP230" ca="1">INDEX(i.meatgrid,$Q230,LP$7)</f>
        <v>-</v>
      </c>
      <c r="LQ230" s="5" t="str" cm="1">
        <f t="array" aca="1" ref="LQ230" ca="1">INDEX(i.meatgrid,$Q230,LQ$7)</f>
        <v>-</v>
      </c>
      <c r="LR230" s="5" t="str">
        <f t="shared" ca="1" si="1723"/>
        <v>-</v>
      </c>
      <c r="LS230" s="5">
        <f t="shared" ca="1" si="1724"/>
        <v>1</v>
      </c>
      <c r="LT230" s="9"/>
      <c r="LU230" s="19">
        <f t="shared" ca="1" si="1722"/>
        <v>70</v>
      </c>
      <c r="LV230" s="19">
        <f t="shared" ca="1" si="1725"/>
        <v>50</v>
      </c>
      <c r="LW230" s="19">
        <f t="shared" ca="1" si="1725"/>
        <v>80</v>
      </c>
      <c r="LX230" s="19">
        <f t="shared" ca="1" si="1725"/>
        <v>50</v>
      </c>
      <c r="LY230" s="5" t="b" cm="1">
        <f t="array" aca="1" ref="LY230" ca="1">INDEX(i.meatgrid,$Q230,LY$7)</f>
        <v>0</v>
      </c>
      <c r="LZ230" s="5" t="b" cm="1">
        <f t="array" aca="1" ref="LZ230" ca="1">INDEX(i.meatgrid,$Q230,LZ$7)</f>
        <v>0</v>
      </c>
      <c r="MA230" s="5" t="str" cm="1">
        <f t="array" aca="1" ref="MA230" ca="1">INDEX(i.meatgrid,$Q230,MA$7)</f>
        <v>-</v>
      </c>
      <c r="MB230" s="5" t="str" cm="1">
        <f t="array" aca="1" ref="MB230" ca="1">INDEX(i.meatgrid,$Q230,MB$7)</f>
        <v>-</v>
      </c>
      <c r="MC230" s="5">
        <f t="shared" si="1726"/>
        <v>1</v>
      </c>
      <c r="MD230" s="5">
        <f t="shared" si="1727"/>
        <v>0.75</v>
      </c>
      <c r="ME230" s="5" cm="1">
        <f t="array" aca="1" ref="ME230" ca="1">INDEX(i.meatgrid,$Q230,ME$7)</f>
        <v>0</v>
      </c>
      <c r="MF230" s="5" cm="1">
        <f t="array" aca="1" ref="MF230" ca="1">INDEX(i.meatgrid,$Q230,MF$7)</f>
        <v>0</v>
      </c>
      <c r="MG230" s="5" cm="1">
        <f t="array" aca="1" ref="MG230" ca="1">INDEX(i.meatgrid,$Q230,MG$7)</f>
        <v>0</v>
      </c>
      <c r="MH230" s="5" cm="1">
        <f t="array" aca="1" ref="MH230" ca="1">INDEX(i.meatgrid,$Q230,MH$7)</f>
        <v>0</v>
      </c>
      <c r="MI230" s="5" cm="1">
        <f t="array" aca="1" ref="MI230" ca="1">INDEX(i.meatgrid,$Q230,MI$7)</f>
        <v>1</v>
      </c>
      <c r="MJ230" s="5" cm="1">
        <f t="array" aca="1" ref="MJ230" ca="1">INDEX(i.meatgrid,$Q230,MJ$7)</f>
        <v>1</v>
      </c>
      <c r="MK230" s="5" cm="1">
        <f t="array" aca="1" ref="MK230" ca="1">INDEX(i.meatgrid,$Q230,MK$7)</f>
        <v>1</v>
      </c>
      <c r="ML230" s="5" cm="1">
        <f t="array" aca="1" ref="ML230" ca="1">INDEX(i.meatgrid,$Q230,ML$7)</f>
        <v>1</v>
      </c>
      <c r="MM230" s="5">
        <f t="shared" si="1728"/>
        <v>1</v>
      </c>
      <c r="MN230" s="9"/>
      <c r="MO230" s="19" t="b">
        <f t="shared" ca="1" si="1758"/>
        <v>0</v>
      </c>
      <c r="MP230" s="19" t="b">
        <f t="shared" ca="1" si="1758"/>
        <v>0</v>
      </c>
      <c r="MQ230" s="19">
        <f t="shared" ca="1" si="1758"/>
        <v>1</v>
      </c>
      <c r="MR230" s="19">
        <f t="shared" ca="1" si="1758"/>
        <v>0.75</v>
      </c>
      <c r="MS230" s="19">
        <f t="shared" ca="1" si="1758"/>
        <v>0.75</v>
      </c>
      <c r="MT230" s="19">
        <f t="shared" ca="1" si="1758"/>
        <v>0.8</v>
      </c>
      <c r="MU230" s="19">
        <f t="shared" ca="1" si="1758"/>
        <v>0.82499999999999996</v>
      </c>
      <c r="MV230" s="19">
        <f t="shared" ca="1" si="1758"/>
        <v>0.875</v>
      </c>
      <c r="MW230" s="19">
        <f t="shared" ca="1" si="1758"/>
        <v>0.9</v>
      </c>
      <c r="MX230" s="19">
        <f t="shared" ca="1" si="1758"/>
        <v>1</v>
      </c>
      <c r="MY230" s="19">
        <f t="shared" ca="1" si="1758"/>
        <v>0.875</v>
      </c>
      <c r="MZ230" s="19" t="b">
        <f t="shared" ca="1" si="1758"/>
        <v>1</v>
      </c>
      <c r="NA230" s="19">
        <f t="shared" ca="1" si="1758"/>
        <v>74.989999999999995</v>
      </c>
      <c r="NB230" s="19" t="str">
        <f t="shared" ca="1" si="1758"/>
        <v>-</v>
      </c>
      <c r="NC230" s="19" t="str">
        <f t="shared" ca="1" si="1758"/>
        <v>-</v>
      </c>
      <c r="ND230" s="19" t="str">
        <f t="shared" ca="1" si="1758"/>
        <v>-</v>
      </c>
      <c r="NE230" s="19" t="str">
        <f t="shared" ca="1" si="1740"/>
        <v>-</v>
      </c>
      <c r="NF230" s="19" t="str">
        <f t="shared" ca="1" si="1740"/>
        <v>-</v>
      </c>
      <c r="NG230" s="19" t="str">
        <f t="shared" ca="1" si="1740"/>
        <v>-</v>
      </c>
      <c r="NH230" s="19" t="str">
        <f t="shared" ca="1" si="1740"/>
        <v>-</v>
      </c>
      <c r="NI230" s="19">
        <f t="shared" ca="1" si="1740"/>
        <v>36.99</v>
      </c>
      <c r="NJ230" s="19">
        <f t="shared" ca="1" si="1740"/>
        <v>36.99</v>
      </c>
      <c r="NK230" s="19" t="str">
        <f t="shared" ca="1" si="1740"/>
        <v>-</v>
      </c>
      <c r="NL230" s="19" t="str">
        <f t="shared" ca="1" si="1740"/>
        <v>-</v>
      </c>
      <c r="NM230" s="19" t="str">
        <f t="shared" ca="1" si="1740"/>
        <v>-</v>
      </c>
      <c r="NN230" s="19" t="str">
        <f t="shared" ca="1" si="1740"/>
        <v>-</v>
      </c>
      <c r="NO230" s="19" t="str">
        <f t="shared" ca="1" si="1740"/>
        <v>-</v>
      </c>
      <c r="NP230" s="19">
        <f t="shared" ca="1" si="1740"/>
        <v>49.99</v>
      </c>
      <c r="NQ230" s="19">
        <f t="shared" ca="1" si="1740"/>
        <v>49.99</v>
      </c>
      <c r="NR230" s="19">
        <f t="shared" ca="1" si="1740"/>
        <v>49.99</v>
      </c>
      <c r="NS230" s="19">
        <f t="shared" ca="1" si="1740"/>
        <v>49.99</v>
      </c>
      <c r="NT230" s="19">
        <f t="shared" ca="1" si="1740"/>
        <v>49.99</v>
      </c>
      <c r="NU230" s="19">
        <f t="shared" ca="1" si="1737"/>
        <v>49.99</v>
      </c>
      <c r="NV230" s="19">
        <f t="shared" ca="1" si="1737"/>
        <v>49.99</v>
      </c>
      <c r="NW230" s="19">
        <f t="shared" ca="1" si="1737"/>
        <v>49.99</v>
      </c>
      <c r="NX230" s="19">
        <f t="shared" ca="1" si="1769"/>
        <v>412.99</v>
      </c>
      <c r="NY230" s="19">
        <f t="shared" ca="1" si="1769"/>
        <v>412.99</v>
      </c>
      <c r="NZ230" s="19" t="str">
        <f t="shared" ca="1" si="1769"/>
        <v>-</v>
      </c>
      <c r="OA230" s="19" t="str">
        <f t="shared" ca="1" si="1769"/>
        <v>-</v>
      </c>
      <c r="OB230" s="19" t="str">
        <f t="shared" ca="1" si="1769"/>
        <v>-</v>
      </c>
      <c r="OC230" s="19" t="str">
        <f t="shared" ca="1" si="1769"/>
        <v>-</v>
      </c>
      <c r="OD230" s="19" t="str">
        <f t="shared" ca="1" si="1769"/>
        <v>-</v>
      </c>
      <c r="OE230" s="19">
        <f t="shared" ca="1" si="1769"/>
        <v>6.8900000000000006</v>
      </c>
      <c r="OF230" s="19">
        <f t="shared" ca="1" si="1769"/>
        <v>6.8900000000000006</v>
      </c>
      <c r="OG230" s="19">
        <f t="shared" ca="1" si="1769"/>
        <v>6.8900000000000006</v>
      </c>
      <c r="OH230" s="19">
        <f t="shared" ca="1" si="1769"/>
        <v>6.8900000000000006</v>
      </c>
      <c r="OI230" s="19">
        <f t="shared" ca="1" si="1769"/>
        <v>6.8900000000000006</v>
      </c>
      <c r="OJ230" s="19">
        <f t="shared" ca="1" si="1769"/>
        <v>6.8900000000000006</v>
      </c>
      <c r="OK230" s="19">
        <f t="shared" ca="1" si="1769"/>
        <v>6.8900000000000006</v>
      </c>
      <c r="OL230" s="19">
        <f t="shared" ca="1" si="1769"/>
        <v>6.8900000000000006</v>
      </c>
      <c r="OM230" s="19">
        <f t="shared" ca="1" si="1769"/>
        <v>346.99</v>
      </c>
      <c r="ON230" s="19">
        <f t="shared" ca="1" si="1739"/>
        <v>346.99</v>
      </c>
      <c r="OO230" s="19" t="str">
        <f t="shared" ca="1" si="1739"/>
        <v>-</v>
      </c>
      <c r="OP230" s="19" t="str">
        <f t="shared" ca="1" si="1739"/>
        <v>-</v>
      </c>
      <c r="OQ230" s="19" t="str">
        <f t="shared" ca="1" si="1739"/>
        <v>-</v>
      </c>
      <c r="OR230" s="19" t="str">
        <f t="shared" ca="1" si="1739"/>
        <v>-</v>
      </c>
      <c r="OS230" s="19" t="str">
        <f t="shared" ca="1" si="1739"/>
        <v>-</v>
      </c>
      <c r="OT230" s="19">
        <f t="shared" ca="1" si="1739"/>
        <v>0</v>
      </c>
      <c r="OU230" s="24">
        <v>0</v>
      </c>
    </row>
    <row r="231" spans="1:411" outlineLevel="1">
      <c r="A231" s="21">
        <f t="shared" si="158"/>
        <v>226</v>
      </c>
      <c r="B231" s="21">
        <f t="shared" si="1731"/>
        <v>19</v>
      </c>
      <c r="C231">
        <v>112</v>
      </c>
      <c r="D231" s="144" t="str">
        <f t="shared" ca="1" si="1675"/>
        <v>GSM</v>
      </c>
      <c r="E231" t="b">
        <v>0</v>
      </c>
      <c r="F231" t="b">
        <v>0</v>
      </c>
      <c r="G231" t="b">
        <f t="shared" si="1786"/>
        <v>0</v>
      </c>
      <c r="H231" s="237">
        <f t="shared" ca="1" si="1733"/>
        <v>2</v>
      </c>
      <c r="I231" s="237">
        <f t="shared" ca="1" si="1733"/>
        <v>1</v>
      </c>
      <c r="J231" s="237" t="str">
        <f t="shared" ca="1" si="1733"/>
        <v/>
      </c>
      <c r="K231" s="237">
        <f t="shared" ca="1" si="1733"/>
        <v>2</v>
      </c>
      <c r="L231" s="237">
        <f t="shared" ca="1" si="1733"/>
        <v>2</v>
      </c>
      <c r="M231" s="237">
        <f t="shared" ca="1" si="1733"/>
        <v>2</v>
      </c>
      <c r="N231" s="237">
        <f t="shared" ca="1" si="1733"/>
        <v>3</v>
      </c>
      <c r="O231" s="237">
        <f t="shared" ca="1" si="1734"/>
        <v>1</v>
      </c>
      <c r="P231" s="237">
        <f t="shared" ca="1" si="1734"/>
        <v>1</v>
      </c>
      <c r="Q231" s="237">
        <f t="shared" ca="1" si="1734"/>
        <v>2</v>
      </c>
      <c r="R231" s="29">
        <v>1</v>
      </c>
      <c r="S231" s="29">
        <v>2</v>
      </c>
      <c r="T231" s="29">
        <v>1</v>
      </c>
      <c r="U231" s="218"/>
      <c r="V231" s="218"/>
      <c r="W231" s="182">
        <f t="array" ref="W231">MAX(W$22,MOD(W221+1*AND(R231:$V231=R$22:$V$22),W$23+1))</f>
        <v>0</v>
      </c>
      <c r="X231" s="218"/>
      <c r="Y231" s="218"/>
      <c r="Z231" s="218"/>
      <c r="AA231" s="218"/>
      <c r="AB231" s="218"/>
      <c r="AC231" s="218"/>
      <c r="AD231" s="218"/>
      <c r="AE231" s="218"/>
      <c r="AF231" s="144">
        <f ca="1">INDEX(CHOOSE($N231,DataAutumn!i.AdultDrys,DataWinter!i.AdultDrys,DataSpring!i.AdultDrys),1,$M231)</f>
        <v>3</v>
      </c>
      <c r="AG231" s="5">
        <f t="shared" ca="1" si="1676"/>
        <v>2</v>
      </c>
      <c r="AH231" s="5">
        <f t="shared" ca="1" si="1676"/>
        <v>0</v>
      </c>
      <c r="AI231" s="5">
        <f t="shared" ca="1" si="1677"/>
        <v>1</v>
      </c>
      <c r="AJ231" s="218"/>
      <c r="AK231" s="218"/>
      <c r="AL231" s="366" t="str">
        <f ca="1">TEXT(LEFT(OFFSET(AL231,-1,0),5)+1,"00000")&amp;MID(OFFSET(AL231,-1,0),6,FIND(" ",OFFSET(AL231,-1,0),7)-5)
&amp; $D231           &amp; " Day"&amp;INDEX(i.DOY,$N231,1)              &amp; IF($IG231=0," FWM","")&amp;IF($IG231=1," MWM","")&amp;IF($IG231=5," Mat","")&amp;IF($IH231=TRUE,"&amp;BBT","    ")
&amp;INDEX(DataMaster!$B$98:$B$105,$Q231,0)    &amp;IF(JQ231," SR"&amp;JR231,"")&amp; " WP"&amp;TEXT($MC231*100,"000p")           &amp; " MP"&amp;TEXT($MD231*100,"000p")           &amp; " GP"&amp;TEXT($MM231*100,"000p")
&amp; " (F"&amp;3+COUNTIF($CV231:$CY231,TRUE)&amp;3&amp;"N"&amp;$DM231&amp;$DN231&amp;")"</f>
        <v>00024 DSP_ashley_lw GSM Day204 MWM    Only export WP100p MP075p GP100p (F33N11)</v>
      </c>
      <c r="AM231" s="9" t="str">
        <f ca="1">IF(COUNTIF(AL$5:AL231,AL231)=1,"-","Dup")</f>
        <v>-</v>
      </c>
      <c r="AN231" s="9"/>
      <c r="AO231" s="12" t="b">
        <v>0</v>
      </c>
      <c r="AP231" s="12" t="b">
        <v>0</v>
      </c>
      <c r="AQ231" s="12" t="b">
        <v>1</v>
      </c>
      <c r="AR231" s="12" t="b">
        <v>1</v>
      </c>
      <c r="AS231" s="12" t="b">
        <v>0</v>
      </c>
      <c r="AT231" s="12" t="b">
        <v>1</v>
      </c>
      <c r="AU231" s="12" t="b">
        <v>1</v>
      </c>
      <c r="AV231" s="12" t="b">
        <v>1</v>
      </c>
      <c r="AW231" s="9"/>
      <c r="AX231" s="5" t="b">
        <f t="shared" ca="1" si="1678"/>
        <v>0</v>
      </c>
      <c r="AY231" s="5" t="str">
        <f t="shared" ca="1" si="1678"/>
        <v>-</v>
      </c>
      <c r="AZ231" s="5" t="b">
        <f t="shared" ca="1" si="1678"/>
        <v>0</v>
      </c>
      <c r="BA231" s="5" t="b">
        <f t="shared" ca="1" si="1678"/>
        <v>1</v>
      </c>
      <c r="BB231" s="5" t="b">
        <f t="shared" ca="1" si="1678"/>
        <v>1</v>
      </c>
      <c r="BC231" s="144">
        <f t="shared" ca="1" si="1678"/>
        <v>0</v>
      </c>
      <c r="BD231" s="19" t="b">
        <f t="shared" ca="1" si="1679"/>
        <v>1</v>
      </c>
      <c r="BE231" s="9"/>
      <c r="BF231" s="5" t="str">
        <f t="shared" ca="1" si="1680"/>
        <v>-</v>
      </c>
      <c r="BG231" s="19" t="str">
        <f t="shared" ca="1" si="1681"/>
        <v>-</v>
      </c>
      <c r="BH231" s="19" t="str">
        <f t="shared" ca="1" si="1681"/>
        <v>-</v>
      </c>
      <c r="BI231" s="19" t="str">
        <f t="shared" ca="1" si="1681"/>
        <v>-</v>
      </c>
      <c r="BJ231" s="5" t="str">
        <f t="shared" ca="1" si="1682"/>
        <v>-</v>
      </c>
      <c r="BK231" s="19" t="str">
        <f t="shared" ca="1" si="1683"/>
        <v>-</v>
      </c>
      <c r="BL231" s="5" t="str">
        <f t="shared" ca="1" si="1684"/>
        <v>-</v>
      </c>
      <c r="BM231" s="19" t="str">
        <f t="shared" ca="1" si="1685"/>
        <v>-</v>
      </c>
      <c r="BN231" s="19" t="str">
        <f t="shared" ca="1" si="1685"/>
        <v>-</v>
      </c>
      <c r="BO231" s="19" t="str">
        <f t="shared" ca="1" si="1685"/>
        <v>-</v>
      </c>
      <c r="BP231" s="5" t="str">
        <f t="shared" ca="1" si="1686"/>
        <v>-</v>
      </c>
      <c r="BQ231" s="9"/>
      <c r="BR231" s="5" t="b">
        <f t="shared" ca="1" si="1687"/>
        <v>0</v>
      </c>
      <c r="BS231" s="5" t="str">
        <f t="shared" ca="1" si="1688"/>
        <v>-</v>
      </c>
      <c r="BT231" s="5" t="str">
        <f t="shared" ca="1" si="1689"/>
        <v>-</v>
      </c>
      <c r="BU231" s="5" t="str">
        <f t="shared" ca="1" si="1689"/>
        <v>-</v>
      </c>
      <c r="BV231" s="5" t="str">
        <f t="shared" ca="1" si="1689"/>
        <v>-</v>
      </c>
      <c r="BW231" s="5" t="str">
        <f t="shared" ca="1" si="1689"/>
        <v>-</v>
      </c>
      <c r="BX231" s="5" t="str">
        <f t="shared" ca="1" si="1689"/>
        <v>-</v>
      </c>
      <c r="BY231" s="5" t="str">
        <f t="shared" ca="1" si="1689"/>
        <v>-</v>
      </c>
      <c r="BZ231" s="5" t="str">
        <f t="shared" ca="1" si="1689"/>
        <v>-</v>
      </c>
      <c r="CA231" s="5" t="str">
        <f t="shared" ca="1" si="1689"/>
        <v>-</v>
      </c>
      <c r="CB231" s="9"/>
      <c r="CC231" s="237" t="b">
        <f t="shared" ca="1" si="1735"/>
        <v>1</v>
      </c>
      <c r="CD231" s="237" t="b">
        <f t="shared" ca="1" si="1735"/>
        <v>1</v>
      </c>
      <c r="CE231" s="237" t="b">
        <f t="shared" ca="1" si="1735"/>
        <v>1</v>
      </c>
      <c r="CF231" s="12">
        <v>203</v>
      </c>
      <c r="CG231" s="144" t="b">
        <f t="shared" ca="1" si="1787"/>
        <v>0</v>
      </c>
      <c r="CH231" s="12" t="s">
        <v>34</v>
      </c>
      <c r="CI231" s="19" t="str">
        <f t="shared" ca="1" si="1690"/>
        <v>-</v>
      </c>
      <c r="CJ231" s="19" t="str">
        <f t="shared" ca="1" si="1690"/>
        <v>-</v>
      </c>
      <c r="CK231" s="19" t="str">
        <f t="shared" ca="1" si="1690"/>
        <v>-</v>
      </c>
      <c r="CL231" s="19">
        <f t="shared" ca="1" si="1690"/>
        <v>1</v>
      </c>
      <c r="CM231" s="19">
        <f t="shared" ca="1" si="1690"/>
        <v>1</v>
      </c>
      <c r="CN231" s="9"/>
      <c r="CO231" s="444">
        <f t="shared" ca="1" si="1691"/>
        <v>652</v>
      </c>
      <c r="CP231" s="444">
        <f t="shared" ca="1" si="1691"/>
        <v>686</v>
      </c>
      <c r="CQ231" s="444">
        <f t="shared" ca="1" si="1691"/>
        <v>721</v>
      </c>
      <c r="CR231" s="152">
        <f t="shared" ca="1" si="1692"/>
        <v>378</v>
      </c>
      <c r="CS231" s="152">
        <f t="shared" ca="1" si="1692"/>
        <v>413</v>
      </c>
      <c r="CT231" s="152">
        <f t="shared" ca="1" si="1692"/>
        <v>448</v>
      </c>
      <c r="CU231" s="19" t="str">
        <f t="shared" ca="1" si="1759"/>
        <v>-</v>
      </c>
      <c r="CV231" s="19" t="str">
        <f t="shared" ca="1" si="1759"/>
        <v>-</v>
      </c>
      <c r="CW231" s="19" t="str">
        <f t="shared" ca="1" si="1759"/>
        <v>-</v>
      </c>
      <c r="CX231" s="19" t="str">
        <f t="shared" ca="1" si="1759"/>
        <v>-</v>
      </c>
      <c r="CY231" s="19" t="str">
        <f t="shared" ca="1" si="1759"/>
        <v>-</v>
      </c>
      <c r="CZ231" s="19" t="b">
        <f t="shared" ca="1" si="1759"/>
        <v>1</v>
      </c>
      <c r="DA231" s="19">
        <f t="shared" ca="1" si="1759"/>
        <v>0</v>
      </c>
      <c r="DB231" s="19">
        <f t="shared" ca="1" si="1759"/>
        <v>0</v>
      </c>
      <c r="DC231" s="19">
        <f t="shared" ca="1" si="1759"/>
        <v>0</v>
      </c>
      <c r="DD231" s="19">
        <f t="shared" ca="1" si="1759"/>
        <v>0</v>
      </c>
      <c r="DE231" s="19">
        <f t="shared" ca="1" si="1759"/>
        <v>0</v>
      </c>
      <c r="DF231" s="19">
        <f t="shared" ca="1" si="1759"/>
        <v>0</v>
      </c>
      <c r="DG231" s="19">
        <f t="shared" ca="1" si="1759"/>
        <v>0</v>
      </c>
      <c r="DH231" s="19">
        <f t="shared" ca="1" si="1759"/>
        <v>0</v>
      </c>
      <c r="DI231" s="19">
        <f t="shared" ca="1" si="1759"/>
        <v>0</v>
      </c>
      <c r="DJ231" s="19">
        <f t="shared" ca="1" si="1759"/>
        <v>0</v>
      </c>
      <c r="DK231" s="19">
        <f t="shared" ref="DK231:ED239" ca="1" si="1788">OFFSET(DK$5,$B231,0)</f>
        <v>0</v>
      </c>
      <c r="DL231" s="19">
        <f t="shared" ca="1" si="1788"/>
        <v>0</v>
      </c>
      <c r="DM231" s="19">
        <f t="shared" ca="1" si="1788"/>
        <v>1</v>
      </c>
      <c r="DN231" s="19">
        <f t="shared" ca="1" si="1788"/>
        <v>1</v>
      </c>
      <c r="DO231" s="19">
        <f t="shared" ca="1" si="1788"/>
        <v>0</v>
      </c>
      <c r="DP231" s="19" t="str">
        <f t="shared" ca="1" si="1788"/>
        <v>-</v>
      </c>
      <c r="DQ231" s="19" t="str">
        <f t="shared" ca="1" si="1788"/>
        <v>-</v>
      </c>
      <c r="DR231" s="19" t="str">
        <f t="shared" ca="1" si="1788"/>
        <v>-</v>
      </c>
      <c r="DS231" s="19" t="str">
        <f t="shared" ca="1" si="1788"/>
        <v>-</v>
      </c>
      <c r="DT231" s="19" t="str">
        <f t="shared" ca="1" si="1788"/>
        <v>-</v>
      </c>
      <c r="DU231" s="19">
        <f t="shared" ca="1" si="1788"/>
        <v>0</v>
      </c>
      <c r="DV231" s="19" t="str">
        <f t="shared" ca="1" si="1788"/>
        <v>-</v>
      </c>
      <c r="DW231" s="19" t="str">
        <f t="shared" ca="1" si="1788"/>
        <v>-</v>
      </c>
      <c r="DX231" s="19" t="str">
        <f t="shared" ca="1" si="1788"/>
        <v>-</v>
      </c>
      <c r="DY231" s="19" t="str">
        <f t="shared" ca="1" si="1788"/>
        <v>-</v>
      </c>
      <c r="DZ231" s="19" t="str">
        <f t="shared" ca="1" si="1788"/>
        <v>-</v>
      </c>
      <c r="EA231" s="19" t="str">
        <f t="shared" ca="1" si="1788"/>
        <v>-</v>
      </c>
      <c r="EB231" s="19" t="str">
        <f t="shared" ca="1" si="1788"/>
        <v>-</v>
      </c>
      <c r="EC231" s="19" t="str">
        <f t="shared" ca="1" si="1788"/>
        <v>-</v>
      </c>
      <c r="ED231" s="19">
        <f t="shared" ca="1" si="1788"/>
        <v>0</v>
      </c>
      <c r="EE231" s="444">
        <f t="shared" ca="1" si="1695"/>
        <v>0</v>
      </c>
      <c r="EF231" s="444">
        <f t="shared" ca="1" si="1695"/>
        <v>0</v>
      </c>
      <c r="EG231" s="124">
        <f t="shared" ca="1" si="1754"/>
        <v>0</v>
      </c>
      <c r="EH231" s="124">
        <f t="shared" ca="1" si="1754"/>
        <v>0</v>
      </c>
      <c r="EI231" s="124">
        <f t="shared" ca="1" si="1754"/>
        <v>0</v>
      </c>
      <c r="EJ231" s="124">
        <f t="shared" ca="1" si="1754"/>
        <v>0</v>
      </c>
      <c r="EK231" s="124">
        <f t="shared" ca="1" si="1754"/>
        <v>0</v>
      </c>
      <c r="EL231" s="124">
        <f t="shared" ca="1" si="1754"/>
        <v>0</v>
      </c>
      <c r="EM231" s="124">
        <f t="shared" ca="1" si="1754"/>
        <v>0</v>
      </c>
      <c r="EN231" s="124">
        <f t="shared" ca="1" si="1754"/>
        <v>0</v>
      </c>
      <c r="EO231" s="124">
        <f t="shared" ca="1" si="1754"/>
        <v>0</v>
      </c>
      <c r="EP231" s="124">
        <f t="shared" ca="1" si="1754"/>
        <v>0</v>
      </c>
      <c r="EQ231" s="124">
        <f t="shared" ca="1" si="1754"/>
        <v>0</v>
      </c>
      <c r="ER231" s="124">
        <f t="shared" ca="1" si="1754"/>
        <v>0</v>
      </c>
      <c r="ES231" s="124">
        <f t="shared" ca="1" si="1754"/>
        <v>0</v>
      </c>
      <c r="ET231" s="124">
        <f t="shared" ca="1" si="1754"/>
        <v>0</v>
      </c>
      <c r="EU231" s="124">
        <f t="shared" ca="1" si="1754"/>
        <v>0</v>
      </c>
      <c r="EV231" s="124">
        <f t="shared" ca="1" si="1754"/>
        <v>0</v>
      </c>
      <c r="EW231" s="124">
        <f t="shared" ca="1" si="1697"/>
        <v>0</v>
      </c>
      <c r="EX231" s="124">
        <f t="shared" ca="1" si="1697"/>
        <v>0</v>
      </c>
      <c r="EY231" s="554">
        <f t="shared" ca="1" si="1755"/>
        <v>0</v>
      </c>
      <c r="EZ231" s="554">
        <f t="shared" ca="1" si="1755"/>
        <v>0</v>
      </c>
      <c r="FA231" s="554">
        <f t="shared" ca="1" si="1755"/>
        <v>0</v>
      </c>
      <c r="FB231" s="125">
        <f t="shared" ca="1" si="1755"/>
        <v>0</v>
      </c>
      <c r="FC231" s="125">
        <f t="shared" ca="1" si="1755"/>
        <v>0</v>
      </c>
      <c r="FD231" s="125">
        <f t="shared" ca="1" si="1755"/>
        <v>0</v>
      </c>
      <c r="FE231" s="125">
        <f t="shared" ca="1" si="1755"/>
        <v>0</v>
      </c>
      <c r="FF231" s="125">
        <f t="shared" ca="1" si="1755"/>
        <v>0</v>
      </c>
      <c r="FG231" s="125">
        <f t="shared" ca="1" si="1755"/>
        <v>0</v>
      </c>
      <c r="FH231" s="125">
        <f t="shared" ca="1" si="1755"/>
        <v>0</v>
      </c>
      <c r="FI231" s="125">
        <f t="shared" ca="1" si="1755"/>
        <v>0</v>
      </c>
      <c r="FJ231" s="125">
        <f t="shared" ca="1" si="1755"/>
        <v>0</v>
      </c>
      <c r="FK231" s="125">
        <f t="shared" ca="1" si="1755"/>
        <v>0</v>
      </c>
      <c r="FL231" s="125">
        <f t="shared" ca="1" si="1755"/>
        <v>0</v>
      </c>
      <c r="FM231" s="125">
        <f t="shared" ca="1" si="1755"/>
        <v>0</v>
      </c>
      <c r="FN231" s="125">
        <f t="shared" ca="1" si="1755"/>
        <v>0</v>
      </c>
      <c r="FO231" s="124">
        <f t="shared" ca="1" si="1756"/>
        <v>0</v>
      </c>
      <c r="FP231" s="124">
        <f t="shared" ca="1" si="1756"/>
        <v>0</v>
      </c>
      <c r="FQ231" s="124">
        <f t="shared" ca="1" si="1756"/>
        <v>0</v>
      </c>
      <c r="FR231" s="124">
        <f t="shared" ca="1" si="1756"/>
        <v>0</v>
      </c>
      <c r="FS231" s="124">
        <f t="shared" ca="1" si="1756"/>
        <v>0</v>
      </c>
      <c r="FT231" s="124">
        <f t="shared" ca="1" si="1756"/>
        <v>0</v>
      </c>
      <c r="FU231" s="124">
        <f t="shared" ca="1" si="1756"/>
        <v>0</v>
      </c>
      <c r="FV231" s="124">
        <f t="shared" ca="1" si="1756"/>
        <v>0</v>
      </c>
      <c r="FW231" s="124">
        <f t="shared" ca="1" si="1756"/>
        <v>0</v>
      </c>
      <c r="FX231" s="124">
        <f t="shared" ca="1" si="1756"/>
        <v>0</v>
      </c>
      <c r="FY231" s="124">
        <f t="shared" ca="1" si="1756"/>
        <v>0</v>
      </c>
      <c r="FZ231" s="124">
        <f t="shared" ca="1" si="1756"/>
        <v>0</v>
      </c>
      <c r="GA231" s="124">
        <f t="shared" ca="1" si="1756"/>
        <v>0</v>
      </c>
      <c r="GB231" s="124">
        <f t="shared" ca="1" si="1756"/>
        <v>0</v>
      </c>
      <c r="GC231" s="124">
        <f t="shared" ca="1" si="1756"/>
        <v>0</v>
      </c>
      <c r="GD231" s="124">
        <f t="shared" ca="1" si="1756"/>
        <v>0</v>
      </c>
      <c r="GE231" s="124">
        <f t="shared" ca="1" si="1700"/>
        <v>0</v>
      </c>
      <c r="GF231" s="124">
        <f t="shared" ca="1" si="1700"/>
        <v>0</v>
      </c>
      <c r="GG231" s="554">
        <f t="shared" ca="1" si="1701"/>
        <v>0</v>
      </c>
      <c r="GH231" s="554">
        <f t="shared" ca="1" si="1701"/>
        <v>0</v>
      </c>
      <c r="GI231" s="554">
        <f t="shared" ca="1" si="1701"/>
        <v>0</v>
      </c>
      <c r="GJ231" s="125">
        <f t="shared" ca="1" si="1764"/>
        <v>0</v>
      </c>
      <c r="GK231" s="125">
        <f t="shared" ca="1" si="1764"/>
        <v>0</v>
      </c>
      <c r="GL231" s="125">
        <f t="shared" ca="1" si="1764"/>
        <v>0</v>
      </c>
      <c r="GM231" s="125">
        <f t="shared" ca="1" si="1764"/>
        <v>0</v>
      </c>
      <c r="GN231" s="125">
        <f t="shared" ca="1" si="1764"/>
        <v>0</v>
      </c>
      <c r="GO231" s="125">
        <f t="shared" ca="1" si="1764"/>
        <v>0</v>
      </c>
      <c r="GP231" s="125">
        <f t="shared" ca="1" si="1764"/>
        <v>0</v>
      </c>
      <c r="GQ231" s="125">
        <f t="shared" ca="1" si="1764"/>
        <v>0</v>
      </c>
      <c r="GR231" s="125">
        <f t="shared" ca="1" si="1764"/>
        <v>0</v>
      </c>
      <c r="GS231" s="125">
        <f t="shared" ca="1" si="1764"/>
        <v>0</v>
      </c>
      <c r="GT231" s="125">
        <f t="shared" ca="1" si="1764"/>
        <v>0</v>
      </c>
      <c r="GU231" s="125">
        <f t="shared" ca="1" si="1764"/>
        <v>0</v>
      </c>
      <c r="GV231" s="125">
        <f t="shared" ca="1" si="1764"/>
        <v>0</v>
      </c>
      <c r="GW231" s="124">
        <f t="shared" ca="1" si="1757"/>
        <v>0</v>
      </c>
      <c r="GX231" s="124">
        <f t="shared" ca="1" si="1757"/>
        <v>0</v>
      </c>
      <c r="GY231" s="124">
        <f t="shared" ca="1" si="1757"/>
        <v>0</v>
      </c>
      <c r="GZ231" s="124">
        <f t="shared" ca="1" si="1757"/>
        <v>0</v>
      </c>
      <c r="HA231" s="124">
        <f t="shared" ca="1" si="1757"/>
        <v>0</v>
      </c>
      <c r="HB231" s="124">
        <f t="shared" ca="1" si="1757"/>
        <v>0</v>
      </c>
      <c r="HC231" s="124">
        <f t="shared" ca="1" si="1757"/>
        <v>0</v>
      </c>
      <c r="HD231" s="124">
        <f t="shared" ca="1" si="1757"/>
        <v>0</v>
      </c>
      <c r="HE231" s="124">
        <f t="shared" ca="1" si="1757"/>
        <v>0</v>
      </c>
      <c r="HF231" s="124">
        <f t="shared" ca="1" si="1757"/>
        <v>0</v>
      </c>
      <c r="HG231" s="124">
        <f t="shared" ca="1" si="1757"/>
        <v>0</v>
      </c>
      <c r="HH231" s="124">
        <f t="shared" ca="1" si="1757"/>
        <v>0</v>
      </c>
      <c r="HI231" s="124">
        <f t="shared" ca="1" si="1757"/>
        <v>0</v>
      </c>
      <c r="HJ231" s="124">
        <f t="shared" ca="1" si="1757"/>
        <v>0</v>
      </c>
      <c r="HK231" s="124">
        <f t="shared" ca="1" si="1757"/>
        <v>0</v>
      </c>
      <c r="HL231" s="124">
        <f t="shared" ca="1" si="1757"/>
        <v>0</v>
      </c>
      <c r="HM231" s="124">
        <f t="shared" ca="1" si="1704"/>
        <v>0</v>
      </c>
      <c r="HN231" s="124">
        <f t="shared" ca="1" si="1704"/>
        <v>0</v>
      </c>
      <c r="HO231" s="554">
        <f t="shared" ca="1" si="1705"/>
        <v>0</v>
      </c>
      <c r="HP231" s="554">
        <f t="shared" ca="1" si="1705"/>
        <v>0</v>
      </c>
      <c r="HQ231" s="554">
        <f t="shared" ca="1" si="1705"/>
        <v>0</v>
      </c>
      <c r="HR231" s="125">
        <f t="shared" ca="1" si="1765"/>
        <v>0</v>
      </c>
      <c r="HS231" s="125">
        <f t="shared" ca="1" si="1765"/>
        <v>0</v>
      </c>
      <c r="HT231" s="125">
        <f t="shared" ca="1" si="1765"/>
        <v>0</v>
      </c>
      <c r="HU231" s="125">
        <f t="shared" ca="1" si="1765"/>
        <v>0</v>
      </c>
      <c r="HV231" s="125">
        <f t="shared" ca="1" si="1765"/>
        <v>0</v>
      </c>
      <c r="HW231" s="125">
        <f t="shared" ca="1" si="1765"/>
        <v>0</v>
      </c>
      <c r="HX231" s="125">
        <f t="shared" ca="1" si="1765"/>
        <v>0</v>
      </c>
      <c r="HY231" s="125">
        <f t="shared" ca="1" si="1765"/>
        <v>0</v>
      </c>
      <c r="HZ231" s="125">
        <f t="shared" ca="1" si="1765"/>
        <v>0</v>
      </c>
      <c r="IA231" s="125">
        <f t="shared" ca="1" si="1765"/>
        <v>0</v>
      </c>
      <c r="IB231" s="125">
        <f t="shared" ca="1" si="1765"/>
        <v>0</v>
      </c>
      <c r="IC231" s="125">
        <f t="shared" ca="1" si="1765"/>
        <v>0</v>
      </c>
      <c r="ID231" s="125">
        <f t="shared" ca="1" si="1765"/>
        <v>0</v>
      </c>
      <c r="IE231" s="5">
        <f t="shared" ca="1" si="1707"/>
        <v>67</v>
      </c>
      <c r="IF231" s="9"/>
      <c r="IG231" s="5">
        <f t="shared" ca="1" si="1708"/>
        <v>1</v>
      </c>
      <c r="IH231" s="5" t="b">
        <f t="shared" ca="1" si="1708"/>
        <v>0</v>
      </c>
      <c r="II231" s="19">
        <f t="shared" ca="1" si="1709"/>
        <v>0</v>
      </c>
      <c r="IJ231" s="5">
        <f t="shared" ca="1" si="1708"/>
        <v>55</v>
      </c>
      <c r="IK231" s="5" cm="1">
        <f t="array" ref="IK231">INDEX(i.pi_yatf,$X231+1,IK$7)</f>
        <v>1</v>
      </c>
      <c r="IL231" s="19">
        <f t="shared" ca="1" si="1768"/>
        <v>0</v>
      </c>
      <c r="IM231" s="19">
        <f t="shared" ca="1" si="1768"/>
        <v>0</v>
      </c>
      <c r="IN231" s="19">
        <f t="shared" ca="1" si="1768"/>
        <v>0</v>
      </c>
      <c r="IO231" s="19">
        <f t="shared" ca="1" si="1768"/>
        <v>0</v>
      </c>
      <c r="IP231" s="19">
        <f t="shared" ca="1" si="1768"/>
        <v>0</v>
      </c>
      <c r="IQ231" s="19">
        <f t="shared" ca="1" si="1768"/>
        <v>0</v>
      </c>
      <c r="IR231" s="19">
        <f t="shared" ca="1" si="1768"/>
        <v>0</v>
      </c>
      <c r="IS231" s="19">
        <f t="shared" ca="1" si="1768"/>
        <v>0</v>
      </c>
      <c r="IT231" s="19">
        <f t="shared" ca="1" si="1768"/>
        <v>0</v>
      </c>
      <c r="IU231" s="19">
        <f t="shared" ca="1" si="1768"/>
        <v>0</v>
      </c>
      <c r="IV231" s="19">
        <f t="shared" ca="1" si="1768"/>
        <v>0</v>
      </c>
      <c r="IW231" s="19">
        <f t="shared" ca="1" si="1768"/>
        <v>0</v>
      </c>
      <c r="IX231" s="19">
        <f t="shared" ca="1" si="1768"/>
        <v>0</v>
      </c>
      <c r="IY231" s="19">
        <f t="shared" ca="1" si="1768"/>
        <v>0</v>
      </c>
      <c r="IZ231" s="19">
        <f t="shared" ca="1" si="1768"/>
        <v>0</v>
      </c>
      <c r="JA231" s="19">
        <f t="shared" ca="1" si="1768"/>
        <v>0</v>
      </c>
      <c r="JB231" s="19">
        <f t="shared" ca="1" si="1768"/>
        <v>0</v>
      </c>
      <c r="JC231" s="19">
        <f t="shared" ca="1" si="1768"/>
        <v>0</v>
      </c>
      <c r="JD231" s="19">
        <f t="shared" ca="1" si="1768"/>
        <v>0</v>
      </c>
      <c r="JE231" s="19">
        <f t="shared" ca="1" si="1768"/>
        <v>0</v>
      </c>
      <c r="JF231" s="19">
        <f t="shared" ca="1" si="1768"/>
        <v>0</v>
      </c>
      <c r="JG231" s="5">
        <f t="shared" ca="1" si="1711"/>
        <v>1.2500000000000001E-2</v>
      </c>
      <c r="JH231" s="567">
        <f t="shared" ca="1" si="1711"/>
        <v>0</v>
      </c>
      <c r="JI231" s="5">
        <f t="shared" ca="1" si="1711"/>
        <v>6.25E-2</v>
      </c>
      <c r="JJ231" s="5">
        <f t="shared" ca="1" si="1711"/>
        <v>6.25E-2</v>
      </c>
      <c r="JK231" s="5">
        <f t="shared" ca="1" si="1711"/>
        <v>6.25E-2</v>
      </c>
      <c r="JL231" s="19">
        <f t="shared" ca="1" si="1768"/>
        <v>1</v>
      </c>
      <c r="JM231" s="19">
        <f t="shared" ca="1" si="1768"/>
        <v>0</v>
      </c>
      <c r="JN231" s="19">
        <f t="shared" ca="1" si="1768"/>
        <v>1</v>
      </c>
      <c r="JO231" s="9"/>
      <c r="JP231" s="5" t="b">
        <f t="shared" ca="1" si="1712"/>
        <v>0</v>
      </c>
      <c r="JQ231" s="477" t="b">
        <v>0</v>
      </c>
      <c r="JR231" s="477">
        <v>12</v>
      </c>
      <c r="JS231" s="5" t="b">
        <f t="shared" ca="1" si="1713"/>
        <v>0</v>
      </c>
      <c r="JT231" s="5" t="b">
        <f t="shared" ca="1" si="1713"/>
        <v>0</v>
      </c>
      <c r="JU231" s="5" t="b">
        <f t="shared" ca="1" si="1713"/>
        <v>1</v>
      </c>
      <c r="JV231" s="144">
        <f t="shared" ca="1" si="1714"/>
        <v>1</v>
      </c>
      <c r="JW231" s="144">
        <f t="shared" ca="1" si="1714"/>
        <v>1</v>
      </c>
      <c r="JX231" s="5" t="b">
        <f t="shared" ca="1" si="1715"/>
        <v>0</v>
      </c>
      <c r="JY231" s="5" t="b">
        <f t="shared" ca="1" si="1715"/>
        <v>1</v>
      </c>
      <c r="JZ231" s="5" t="b">
        <f t="shared" ca="1" si="1715"/>
        <v>1</v>
      </c>
      <c r="KA231" s="5" t="b">
        <f t="shared" ca="1" si="1715"/>
        <v>0</v>
      </c>
      <c r="KB231" s="5">
        <f t="shared" ca="1" si="1716"/>
        <v>1</v>
      </c>
      <c r="KC231" s="5">
        <f t="shared" ca="1" si="1716"/>
        <v>0</v>
      </c>
      <c r="KD231" s="5" t="b">
        <f t="shared" ca="1" si="1717"/>
        <v>0</v>
      </c>
      <c r="KE231" s="5" t="str" cm="1">
        <f t="array" aca="1" ref="KE231" ca="1">IF(OR(KF231:KM231&lt;&gt;"-"),TRUE,"-")</f>
        <v>-</v>
      </c>
      <c r="KF231" s="19" t="str">
        <f t="shared" ca="1" si="1718"/>
        <v>-</v>
      </c>
      <c r="KG231" s="19" t="str">
        <f t="shared" ca="1" si="1718"/>
        <v>-</v>
      </c>
      <c r="KH231" s="19" t="str">
        <f t="shared" ca="1" si="1718"/>
        <v>-</v>
      </c>
      <c r="KI231" s="19" t="str">
        <f t="shared" ca="1" si="1718"/>
        <v>-</v>
      </c>
      <c r="KJ231" s="19" t="str">
        <f t="shared" ca="1" si="1718"/>
        <v>-</v>
      </c>
      <c r="KK231" s="19" t="str">
        <f t="shared" ca="1" si="1718"/>
        <v>-</v>
      </c>
      <c r="KL231" s="19" t="str">
        <f t="shared" ca="1" si="1718"/>
        <v>-</v>
      </c>
      <c r="KM231" s="19" t="str">
        <f t="shared" ca="1" si="1718"/>
        <v>-</v>
      </c>
      <c r="KN231" s="5" t="b">
        <f t="array" aca="1" ref="KN231" ca="1">IF(OR(KO231:KU231&lt;&gt;"-"),TRUE,"-")</f>
        <v>1</v>
      </c>
      <c r="KO231" s="19">
        <f t="shared" ca="1" si="1719"/>
        <v>0</v>
      </c>
      <c r="KP231" s="19" t="str">
        <f t="shared" ca="1" si="1719"/>
        <v>-</v>
      </c>
      <c r="KQ231" s="19">
        <f t="shared" ca="1" si="1719"/>
        <v>999999</v>
      </c>
      <c r="KR231" s="19">
        <f t="shared" ca="1" si="1719"/>
        <v>999999</v>
      </c>
      <c r="KS231" s="19">
        <f t="shared" ca="1" si="1719"/>
        <v>999999</v>
      </c>
      <c r="KT231" s="19">
        <f t="shared" ca="1" si="1719"/>
        <v>999999</v>
      </c>
      <c r="KU231" s="19">
        <f t="shared" ca="1" si="1719"/>
        <v>999999</v>
      </c>
      <c r="KV231" s="19" t="str">
        <f t="shared" ref="KV231:KX231" ca="1" si="1789">OFFSET(KV$5,$B231,0)</f>
        <v>-</v>
      </c>
      <c r="KW231" s="19" t="str">
        <f t="shared" ca="1" si="1789"/>
        <v>-</v>
      </c>
      <c r="KX231" s="19" t="str">
        <f t="shared" ca="1" si="1789"/>
        <v>-</v>
      </c>
      <c r="KY231" s="19" t="b">
        <f t="shared" ca="1" si="1720"/>
        <v>1</v>
      </c>
      <c r="KZ231" s="19">
        <f t="shared" ca="1" si="1720"/>
        <v>0</v>
      </c>
      <c r="LA231" s="5" t="str">
        <f t="shared" ca="1" si="1721"/>
        <v>-</v>
      </c>
      <c r="LB231" s="5" t="str">
        <f t="shared" ca="1" si="1721"/>
        <v>-</v>
      </c>
      <c r="LC231" s="5" t="str">
        <f t="shared" ca="1" si="1721"/>
        <v>-</v>
      </c>
      <c r="LD231" s="5" t="str">
        <f t="shared" ca="1" si="1721"/>
        <v>-</v>
      </c>
      <c r="LE231" s="19" t="str">
        <f t="shared" ca="1" si="1722"/>
        <v>-</v>
      </c>
      <c r="LF231" s="19" t="str">
        <f t="shared" ca="1" si="1722"/>
        <v>-</v>
      </c>
      <c r="LG231" s="19" t="str">
        <f t="shared" ca="1" si="1722"/>
        <v>-</v>
      </c>
      <c r="LH231" s="19" t="str">
        <f t="shared" ca="1" si="1722"/>
        <v>-</v>
      </c>
      <c r="LI231" s="19" t="str">
        <f t="shared" ca="1" si="1722"/>
        <v>-</v>
      </c>
      <c r="LJ231" s="19" t="str">
        <f t="shared" ca="1" si="1722"/>
        <v>-</v>
      </c>
      <c r="LK231" s="19" t="str">
        <f t="shared" ca="1" si="1722"/>
        <v>-</v>
      </c>
      <c r="LL231" s="5" t="str">
        <f t="shared" ca="1" si="1723"/>
        <v>-</v>
      </c>
      <c r="LM231" s="5">
        <f t="shared" ca="1" si="1723"/>
        <v>500</v>
      </c>
      <c r="LN231" s="5">
        <f t="shared" ca="1" si="1723"/>
        <v>500</v>
      </c>
      <c r="LO231" s="5" t="str">
        <f t="shared" ca="1" si="1723"/>
        <v>-</v>
      </c>
      <c r="LP231" s="5" t="str" cm="1">
        <f t="array" aca="1" ref="LP231" ca="1">INDEX(i.meatgrid,$Q231,LP$7)</f>
        <v>-</v>
      </c>
      <c r="LQ231" s="5" t="str" cm="1">
        <f t="array" aca="1" ref="LQ231" ca="1">INDEX(i.meatgrid,$Q231,LQ$7)</f>
        <v>-</v>
      </c>
      <c r="LR231" s="5" t="str">
        <f t="shared" ca="1" si="1723"/>
        <v>-</v>
      </c>
      <c r="LS231" s="5">
        <f t="shared" ca="1" si="1724"/>
        <v>1</v>
      </c>
      <c r="LT231" s="9"/>
      <c r="LU231" s="19">
        <f t="shared" ca="1" si="1722"/>
        <v>70</v>
      </c>
      <c r="LV231" s="19">
        <f t="shared" ca="1" si="1725"/>
        <v>50</v>
      </c>
      <c r="LW231" s="19">
        <f t="shared" ca="1" si="1725"/>
        <v>80</v>
      </c>
      <c r="LX231" s="19">
        <f t="shared" ca="1" si="1725"/>
        <v>50</v>
      </c>
      <c r="LY231" s="5" t="b" cm="1">
        <f t="array" aca="1" ref="LY231" ca="1">INDEX(i.meatgrid,$Q231,LY$7)</f>
        <v>0</v>
      </c>
      <c r="LZ231" s="5" t="b" cm="1">
        <f t="array" aca="1" ref="LZ231" ca="1">INDEX(i.meatgrid,$Q231,LZ$7)</f>
        <v>0</v>
      </c>
      <c r="MA231" s="5" t="str" cm="1">
        <f t="array" aca="1" ref="MA231" ca="1">INDEX(i.meatgrid,$Q231,MA$7)</f>
        <v>-</v>
      </c>
      <c r="MB231" s="5" t="str" cm="1">
        <f t="array" aca="1" ref="MB231" ca="1">INDEX(i.meatgrid,$Q231,MB$7)</f>
        <v>-</v>
      </c>
      <c r="MC231" s="5">
        <f t="shared" si="1726"/>
        <v>1</v>
      </c>
      <c r="MD231" s="5">
        <f t="shared" si="1727"/>
        <v>0.75</v>
      </c>
      <c r="ME231" s="5" cm="1">
        <f t="array" aca="1" ref="ME231" ca="1">INDEX(i.meatgrid,$Q231,ME$7)</f>
        <v>0</v>
      </c>
      <c r="MF231" s="5" cm="1">
        <f t="array" aca="1" ref="MF231" ca="1">INDEX(i.meatgrid,$Q231,MF$7)</f>
        <v>0</v>
      </c>
      <c r="MG231" s="5" cm="1">
        <f t="array" aca="1" ref="MG231" ca="1">INDEX(i.meatgrid,$Q231,MG$7)</f>
        <v>0</v>
      </c>
      <c r="MH231" s="5" cm="1">
        <f t="array" aca="1" ref="MH231" ca="1">INDEX(i.meatgrid,$Q231,MH$7)</f>
        <v>0</v>
      </c>
      <c r="MI231" s="5" cm="1">
        <f t="array" aca="1" ref="MI231" ca="1">INDEX(i.meatgrid,$Q231,MI$7)</f>
        <v>1</v>
      </c>
      <c r="MJ231" s="5" cm="1">
        <f t="array" aca="1" ref="MJ231" ca="1">INDEX(i.meatgrid,$Q231,MJ$7)</f>
        <v>1</v>
      </c>
      <c r="MK231" s="5" cm="1">
        <f t="array" aca="1" ref="MK231" ca="1">INDEX(i.meatgrid,$Q231,MK$7)</f>
        <v>1</v>
      </c>
      <c r="ML231" s="5" cm="1">
        <f t="array" aca="1" ref="ML231" ca="1">INDEX(i.meatgrid,$Q231,ML$7)</f>
        <v>1</v>
      </c>
      <c r="MM231" s="5">
        <f t="shared" si="1728"/>
        <v>1</v>
      </c>
      <c r="MN231" s="9"/>
      <c r="MO231" s="19" t="b">
        <f t="shared" ca="1" si="1758"/>
        <v>0</v>
      </c>
      <c r="MP231" s="19" t="b">
        <f t="shared" ca="1" si="1758"/>
        <v>0</v>
      </c>
      <c r="MQ231" s="19">
        <f t="shared" ca="1" si="1758"/>
        <v>1</v>
      </c>
      <c r="MR231" s="19">
        <f t="shared" ca="1" si="1758"/>
        <v>0.75</v>
      </c>
      <c r="MS231" s="19">
        <f t="shared" ca="1" si="1758"/>
        <v>0.75</v>
      </c>
      <c r="MT231" s="19">
        <f t="shared" ca="1" si="1758"/>
        <v>0.8</v>
      </c>
      <c r="MU231" s="19">
        <f t="shared" ca="1" si="1758"/>
        <v>0.82499999999999996</v>
      </c>
      <c r="MV231" s="19">
        <f t="shared" ca="1" si="1758"/>
        <v>0.875</v>
      </c>
      <c r="MW231" s="19">
        <f t="shared" ca="1" si="1758"/>
        <v>0.9</v>
      </c>
      <c r="MX231" s="19">
        <f t="shared" ca="1" si="1758"/>
        <v>1</v>
      </c>
      <c r="MY231" s="19">
        <f t="shared" ca="1" si="1758"/>
        <v>0.875</v>
      </c>
      <c r="MZ231" s="19" t="b">
        <f t="shared" ca="1" si="1758"/>
        <v>1</v>
      </c>
      <c r="NA231" s="19">
        <f t="shared" ca="1" si="1758"/>
        <v>74.989999999999995</v>
      </c>
      <c r="NB231" s="19" t="str">
        <f t="shared" ca="1" si="1758"/>
        <v>-</v>
      </c>
      <c r="NC231" s="19" t="str">
        <f t="shared" ca="1" si="1758"/>
        <v>-</v>
      </c>
      <c r="ND231" s="19" t="str">
        <f t="shared" ca="1" si="1758"/>
        <v>-</v>
      </c>
      <c r="NE231" s="19" t="str">
        <f t="shared" ca="1" si="1740"/>
        <v>-</v>
      </c>
      <c r="NF231" s="19" t="str">
        <f t="shared" ca="1" si="1740"/>
        <v>-</v>
      </c>
      <c r="NG231" s="19" t="str">
        <f t="shared" ca="1" si="1740"/>
        <v>-</v>
      </c>
      <c r="NH231" s="19" t="str">
        <f t="shared" ref="NH231:NT231" ca="1" si="1790">OFFSET(NH$5,$B231,0)</f>
        <v>-</v>
      </c>
      <c r="NI231" s="19">
        <f t="shared" ca="1" si="1790"/>
        <v>36.99</v>
      </c>
      <c r="NJ231" s="19">
        <f t="shared" ca="1" si="1790"/>
        <v>36.99</v>
      </c>
      <c r="NK231" s="19" t="str">
        <f t="shared" ca="1" si="1790"/>
        <v>-</v>
      </c>
      <c r="NL231" s="19" t="str">
        <f t="shared" ca="1" si="1790"/>
        <v>-</v>
      </c>
      <c r="NM231" s="19" t="str">
        <f t="shared" ca="1" si="1790"/>
        <v>-</v>
      </c>
      <c r="NN231" s="19" t="str">
        <f t="shared" ca="1" si="1790"/>
        <v>-</v>
      </c>
      <c r="NO231" s="19" t="str">
        <f t="shared" ca="1" si="1790"/>
        <v>-</v>
      </c>
      <c r="NP231" s="19">
        <f t="shared" ca="1" si="1790"/>
        <v>49.99</v>
      </c>
      <c r="NQ231" s="19">
        <f t="shared" ca="1" si="1790"/>
        <v>49.99</v>
      </c>
      <c r="NR231" s="19">
        <f t="shared" ca="1" si="1790"/>
        <v>49.99</v>
      </c>
      <c r="NS231" s="19">
        <f t="shared" ca="1" si="1790"/>
        <v>49.99</v>
      </c>
      <c r="NT231" s="19">
        <f t="shared" ca="1" si="1790"/>
        <v>49.99</v>
      </c>
      <c r="NU231" s="19">
        <f t="shared" ca="1" si="1737"/>
        <v>49.99</v>
      </c>
      <c r="NV231" s="19">
        <f t="shared" ca="1" si="1737"/>
        <v>49.99</v>
      </c>
      <c r="NW231" s="19">
        <f t="shared" ca="1" si="1737"/>
        <v>49.99</v>
      </c>
      <c r="NX231" s="19">
        <f t="shared" ca="1" si="1769"/>
        <v>412.99</v>
      </c>
      <c r="NY231" s="19">
        <f t="shared" ca="1" si="1769"/>
        <v>412.99</v>
      </c>
      <c r="NZ231" s="19" t="str">
        <f t="shared" ca="1" si="1769"/>
        <v>-</v>
      </c>
      <c r="OA231" s="19" t="str">
        <f t="shared" ca="1" si="1769"/>
        <v>-</v>
      </c>
      <c r="OB231" s="19" t="str">
        <f t="shared" ca="1" si="1769"/>
        <v>-</v>
      </c>
      <c r="OC231" s="19" t="str">
        <f t="shared" ca="1" si="1769"/>
        <v>-</v>
      </c>
      <c r="OD231" s="19" t="str">
        <f t="shared" ca="1" si="1769"/>
        <v>-</v>
      </c>
      <c r="OE231" s="19">
        <f t="shared" ca="1" si="1769"/>
        <v>6.8900000000000006</v>
      </c>
      <c r="OF231" s="19">
        <f t="shared" ca="1" si="1769"/>
        <v>6.8900000000000006</v>
      </c>
      <c r="OG231" s="19">
        <f t="shared" ca="1" si="1769"/>
        <v>6.8900000000000006</v>
      </c>
      <c r="OH231" s="19">
        <f t="shared" ca="1" si="1769"/>
        <v>6.8900000000000006</v>
      </c>
      <c r="OI231" s="19">
        <f t="shared" ca="1" si="1769"/>
        <v>6.8900000000000006</v>
      </c>
      <c r="OJ231" s="19">
        <f t="shared" ca="1" si="1769"/>
        <v>6.8900000000000006</v>
      </c>
      <c r="OK231" s="19">
        <f t="shared" ca="1" si="1769"/>
        <v>6.8900000000000006</v>
      </c>
      <c r="OL231" s="19">
        <f t="shared" ca="1" si="1769"/>
        <v>6.8900000000000006</v>
      </c>
      <c r="OM231" s="19">
        <f t="shared" ca="1" si="1769"/>
        <v>346.99</v>
      </c>
      <c r="ON231" s="19">
        <f t="shared" ca="1" si="1739"/>
        <v>346.99</v>
      </c>
      <c r="OO231" s="19" t="str">
        <f t="shared" ca="1" si="1739"/>
        <v>-</v>
      </c>
      <c r="OP231" s="19" t="str">
        <f t="shared" ca="1" si="1739"/>
        <v>-</v>
      </c>
      <c r="OQ231" s="19" t="str">
        <f t="shared" ca="1" si="1739"/>
        <v>-</v>
      </c>
      <c r="OR231" s="19" t="str">
        <f t="shared" ca="1" si="1739"/>
        <v>-</v>
      </c>
      <c r="OS231" s="19" t="str">
        <f t="shared" ca="1" si="1739"/>
        <v>-</v>
      </c>
      <c r="OT231" s="19">
        <f t="shared" ca="1" si="1739"/>
        <v>0</v>
      </c>
      <c r="OU231" s="24">
        <v>0</v>
      </c>
    </row>
    <row r="232" spans="1:411" outlineLevel="1">
      <c r="A232" s="21">
        <f t="shared" si="158"/>
        <v>227</v>
      </c>
      <c r="B232" s="21">
        <f>$A$14</f>
        <v>9</v>
      </c>
      <c r="C232">
        <v>112</v>
      </c>
      <c r="D232" s="144" t="str">
        <f t="shared" si="1675"/>
        <v>GSM</v>
      </c>
      <c r="E232" t="b">
        <v>0</v>
      </c>
      <c r="F232" t="b">
        <v>0</v>
      </c>
      <c r="G232" t="b">
        <f>E232</f>
        <v>0</v>
      </c>
      <c r="H232" s="29">
        <v>2</v>
      </c>
      <c r="I232" s="29">
        <v>1</v>
      </c>
      <c r="J232" s="29" t="str">
        <f>""</f>
        <v/>
      </c>
      <c r="K232" s="29">
        <f>d.Region</f>
        <v>2</v>
      </c>
      <c r="L232" s="29">
        <v>2</v>
      </c>
      <c r="M232" s="29">
        <v>2</v>
      </c>
      <c r="N232" s="29">
        <v>3</v>
      </c>
      <c r="O232" s="29">
        <v>1</v>
      </c>
      <c r="P232" s="29">
        <v>1</v>
      </c>
      <c r="Q232" s="29">
        <v>6</v>
      </c>
      <c r="R232" s="29">
        <v>1</v>
      </c>
      <c r="S232" s="29">
        <v>1</v>
      </c>
      <c r="T232" s="29">
        <v>1</v>
      </c>
      <c r="U232" s="218"/>
      <c r="V232" s="218"/>
      <c r="W232" s="29">
        <v>0</v>
      </c>
      <c r="X232" s="218"/>
      <c r="Y232" s="218"/>
      <c r="Z232" s="218"/>
      <c r="AA232" s="218"/>
      <c r="AB232" s="218"/>
      <c r="AC232" s="218"/>
      <c r="AD232" s="218"/>
      <c r="AE232" s="218"/>
      <c r="AF232" s="144">
        <f>INDEX(CHOOSE($N232,DataAutumn!i.AdultDrys,DataWinter!i.AdultDrys,DataSpring!i.AdultDrys),1,$M232)</f>
        <v>3</v>
      </c>
      <c r="AG232" s="5">
        <f t="shared" si="1676"/>
        <v>2</v>
      </c>
      <c r="AH232" s="5">
        <f t="shared" si="1676"/>
        <v>0</v>
      </c>
      <c r="AI232" s="5">
        <f t="shared" si="1677"/>
        <v>1</v>
      </c>
      <c r="AJ232" s="218"/>
      <c r="AK232" s="218"/>
      <c r="AL232" s="365" t="str">
        <f ca="1">TEXT(LEFT(OFFSET(AL232,-1,0),5)+1,"00000")&amp;MID(OFFSET(AL232,-1,0),6,FIND(" ",OFFSET(AL232,-1,0),7)-5)
&amp; $D232           &amp; " Day"&amp;INDEX(i.DOY,$N232,1)              &amp; IF($IG232=0," FWM","")&amp;IF($IG232=1," MWM","")&amp;IF($IG232=5," Mat","")&amp;IF($IH232=TRUE,"&amp;BBT","    ")
&amp;INDEX(DataMaster!$B$98:$B$105,$Q232,0)    &amp;IF(JQ232," SR"&amp;JR232,"")&amp; " WP"&amp;TEXT($MC232*100,"000p")           &amp; " MP"&amp;TEXT($MD232*100,"000p")           &amp; " GP"&amp;TEXT($MM232*100,"000p")
&amp; " (F"&amp;3+COUNTIF($CV232:$CY232,TRUE)&amp;3&amp;"N"&amp;$DM232&amp;$DN232&amp;")"</f>
        <v>00025 DSP_ashley_lw GSM Day204 MWM    Mutton SR12 WP100p MP100p GP100p (F33N11)</v>
      </c>
      <c r="AM232" s="9" t="str">
        <f ca="1">IF(COUNTIF(AL$5:AL232,AL232)=1,"-","Dup")</f>
        <v>-</v>
      </c>
      <c r="AN232" s="9"/>
      <c r="AO232" s="12" t="b">
        <v>0</v>
      </c>
      <c r="AP232" s="12" t="b">
        <v>0</v>
      </c>
      <c r="AQ232" s="12" t="b">
        <v>1</v>
      </c>
      <c r="AR232" s="12" t="b">
        <v>1</v>
      </c>
      <c r="AS232" s="12" t="b">
        <v>0</v>
      </c>
      <c r="AT232" s="12" t="b">
        <v>1</v>
      </c>
      <c r="AU232" s="12" t="b">
        <v>1</v>
      </c>
      <c r="AV232" s="12" t="b">
        <v>1</v>
      </c>
      <c r="AW232" s="9"/>
      <c r="AX232" s="5" t="b">
        <f t="shared" si="1678"/>
        <v>0</v>
      </c>
      <c r="AY232" s="5" t="str">
        <f t="shared" si="1678"/>
        <v>-</v>
      </c>
      <c r="AZ232" s="5" t="b">
        <f t="shared" si="1678"/>
        <v>0</v>
      </c>
      <c r="BA232" s="5" t="b">
        <f t="shared" si="1678"/>
        <v>1</v>
      </c>
      <c r="BB232" s="5" t="b">
        <f t="shared" si="1678"/>
        <v>1</v>
      </c>
      <c r="BC232" s="144">
        <f t="shared" si="1678"/>
        <v>0</v>
      </c>
      <c r="BD232" s="19" t="b">
        <f t="shared" ca="1" si="1679"/>
        <v>1</v>
      </c>
      <c r="BE232" s="9"/>
      <c r="BF232" s="5" t="str">
        <f t="shared" ca="1" si="1680"/>
        <v>-</v>
      </c>
      <c r="BG232" s="19" t="str">
        <f t="shared" ca="1" si="1681"/>
        <v>-</v>
      </c>
      <c r="BH232" s="19" t="str">
        <f t="shared" ca="1" si="1681"/>
        <v>-</v>
      </c>
      <c r="BI232" s="19" t="str">
        <f t="shared" ca="1" si="1681"/>
        <v>-</v>
      </c>
      <c r="BJ232" s="5" t="str">
        <f t="shared" ca="1" si="1682"/>
        <v>-</v>
      </c>
      <c r="BK232" s="19" t="str">
        <f t="shared" ca="1" si="1683"/>
        <v>-</v>
      </c>
      <c r="BL232" s="5" t="str">
        <f t="shared" ca="1" si="1684"/>
        <v>-</v>
      </c>
      <c r="BM232" s="19" t="str">
        <f t="shared" ca="1" si="1685"/>
        <v>-</v>
      </c>
      <c r="BN232" s="19" t="str">
        <f t="shared" ca="1" si="1685"/>
        <v>-</v>
      </c>
      <c r="BO232" s="19" t="str">
        <f t="shared" ca="1" si="1685"/>
        <v>-</v>
      </c>
      <c r="BP232" s="5" t="str">
        <f t="shared" ca="1" si="1686"/>
        <v>-</v>
      </c>
      <c r="BQ232" s="9"/>
      <c r="BR232" s="5" t="b">
        <f t="shared" si="1687"/>
        <v>0</v>
      </c>
      <c r="BS232" s="5" t="str">
        <f t="shared" ca="1" si="1688"/>
        <v>-</v>
      </c>
      <c r="BT232" s="5" t="str">
        <f t="shared" ca="1" si="1689"/>
        <v>-</v>
      </c>
      <c r="BU232" s="5" t="str">
        <f t="shared" ca="1" si="1689"/>
        <v>-</v>
      </c>
      <c r="BV232" s="5" t="str">
        <f t="shared" ca="1" si="1689"/>
        <v>-</v>
      </c>
      <c r="BW232" s="5" t="str">
        <f t="shared" ca="1" si="1689"/>
        <v>-</v>
      </c>
      <c r="BX232" s="5" t="str">
        <f t="shared" ca="1" si="1689"/>
        <v>-</v>
      </c>
      <c r="BY232" s="5" t="str">
        <f t="shared" ca="1" si="1689"/>
        <v>-</v>
      </c>
      <c r="BZ232" s="5" t="str">
        <f t="shared" ca="1" si="1689"/>
        <v>-</v>
      </c>
      <c r="CA232" s="5" t="str">
        <f t="shared" ca="1" si="1689"/>
        <v>-</v>
      </c>
      <c r="CB232" s="9"/>
      <c r="CC232" s="12" t="b">
        <v>1</v>
      </c>
      <c r="CD232" s="12" t="b">
        <v>1</v>
      </c>
      <c r="CE232" s="12" t="b">
        <v>1</v>
      </c>
      <c r="CF232" s="12">
        <v>203</v>
      </c>
      <c r="CG232" s="144" t="b">
        <f>NOT(CE232)</f>
        <v>0</v>
      </c>
      <c r="CH232" s="12" t="s">
        <v>34</v>
      </c>
      <c r="CI232" s="19" t="str">
        <f t="shared" ca="1" si="1690"/>
        <v>-</v>
      </c>
      <c r="CJ232" s="19" t="str">
        <f t="shared" ca="1" si="1690"/>
        <v>-</v>
      </c>
      <c r="CK232" s="19" t="str">
        <f t="shared" ca="1" si="1690"/>
        <v>-</v>
      </c>
      <c r="CL232" s="19">
        <f t="shared" ca="1" si="1690"/>
        <v>1</v>
      </c>
      <c r="CM232" s="19">
        <f t="shared" ca="1" si="1690"/>
        <v>1</v>
      </c>
      <c r="CN232" s="9"/>
      <c r="CO232" s="444">
        <f t="shared" si="1691"/>
        <v>652</v>
      </c>
      <c r="CP232" s="444">
        <f t="shared" si="1691"/>
        <v>686</v>
      </c>
      <c r="CQ232" s="444">
        <f t="shared" si="1691"/>
        <v>721</v>
      </c>
      <c r="CR232" s="152">
        <f t="shared" si="1692"/>
        <v>378</v>
      </c>
      <c r="CS232" s="152">
        <f t="shared" si="1692"/>
        <v>413</v>
      </c>
      <c r="CT232" s="152">
        <f t="shared" si="1692"/>
        <v>448</v>
      </c>
      <c r="CU232" s="19" t="str">
        <f t="shared" ca="1" si="1759"/>
        <v>-</v>
      </c>
      <c r="CV232" s="19" t="str">
        <f t="shared" ca="1" si="1759"/>
        <v>-</v>
      </c>
      <c r="CW232" s="19" t="str">
        <f t="shared" ca="1" si="1759"/>
        <v>-</v>
      </c>
      <c r="CX232" s="19" t="str">
        <f t="shared" ca="1" si="1759"/>
        <v>-</v>
      </c>
      <c r="CY232" s="19" t="str">
        <f t="shared" ca="1" si="1759"/>
        <v>-</v>
      </c>
      <c r="CZ232" s="19" t="b">
        <f ca="1">OFFSET(CZ$5,$B232,0)</f>
        <v>1</v>
      </c>
      <c r="DA232" s="19">
        <f t="shared" ca="1" si="1759"/>
        <v>0</v>
      </c>
      <c r="DB232" s="19">
        <f t="shared" ca="1" si="1759"/>
        <v>0</v>
      </c>
      <c r="DC232" s="19">
        <f t="shared" ca="1" si="1759"/>
        <v>0</v>
      </c>
      <c r="DD232" s="19">
        <f t="shared" ca="1" si="1759"/>
        <v>0</v>
      </c>
      <c r="DE232" s="19">
        <f t="shared" ca="1" si="1759"/>
        <v>0</v>
      </c>
      <c r="DF232" s="19">
        <f t="shared" ca="1" si="1759"/>
        <v>0</v>
      </c>
      <c r="DG232" s="19">
        <f t="shared" ca="1" si="1759"/>
        <v>0</v>
      </c>
      <c r="DH232" s="19">
        <f t="shared" ca="1" si="1759"/>
        <v>0</v>
      </c>
      <c r="DI232" s="19">
        <f t="shared" ca="1" si="1759"/>
        <v>0</v>
      </c>
      <c r="DJ232" s="19">
        <f t="shared" ca="1" si="1759"/>
        <v>0</v>
      </c>
      <c r="DK232" s="19">
        <f t="shared" ca="1" si="1788"/>
        <v>0</v>
      </c>
      <c r="DL232" s="19">
        <f t="shared" ca="1" si="1788"/>
        <v>0</v>
      </c>
      <c r="DM232" s="19">
        <f t="shared" ca="1" si="1788"/>
        <v>1</v>
      </c>
      <c r="DN232" s="19">
        <f t="shared" ca="1" si="1788"/>
        <v>1</v>
      </c>
      <c r="DO232" s="19">
        <f t="shared" ca="1" si="1788"/>
        <v>0</v>
      </c>
      <c r="DP232" s="19" t="str">
        <f t="shared" ca="1" si="1788"/>
        <v>-</v>
      </c>
      <c r="DQ232" s="19" t="str">
        <f t="shared" ca="1" si="1788"/>
        <v>-</v>
      </c>
      <c r="DR232" s="19" t="str">
        <f t="shared" ca="1" si="1788"/>
        <v>-</v>
      </c>
      <c r="DS232" s="19" t="str">
        <f t="shared" ca="1" si="1788"/>
        <v>-</v>
      </c>
      <c r="DT232" s="19" t="str">
        <f t="shared" ca="1" si="1788"/>
        <v>-</v>
      </c>
      <c r="DU232" s="19">
        <f t="shared" ca="1" si="1788"/>
        <v>0</v>
      </c>
      <c r="DV232" s="19" t="str">
        <f t="shared" ca="1" si="1788"/>
        <v>-</v>
      </c>
      <c r="DW232" s="19" t="str">
        <f t="shared" ca="1" si="1788"/>
        <v>-</v>
      </c>
      <c r="DX232" s="19" t="str">
        <f t="shared" ca="1" si="1788"/>
        <v>-</v>
      </c>
      <c r="DY232" s="19" t="str">
        <f t="shared" ca="1" si="1788"/>
        <v>-</v>
      </c>
      <c r="DZ232" s="19" t="str">
        <f t="shared" ca="1" si="1788"/>
        <v>-</v>
      </c>
      <c r="EA232" s="19" t="str">
        <f t="shared" ca="1" si="1788"/>
        <v>-</v>
      </c>
      <c r="EB232" s="19" t="str">
        <f t="shared" ca="1" si="1788"/>
        <v>-</v>
      </c>
      <c r="EC232" s="19" t="str">
        <f t="shared" ca="1" si="1788"/>
        <v>-</v>
      </c>
      <c r="ED232" s="19">
        <f t="shared" ca="1" si="1788"/>
        <v>0</v>
      </c>
      <c r="EE232" s="444">
        <f t="shared" si="1695"/>
        <v>0</v>
      </c>
      <c r="EF232" s="444">
        <f t="shared" si="1695"/>
        <v>0</v>
      </c>
      <c r="EG232" s="124">
        <f t="shared" si="1754"/>
        <v>0</v>
      </c>
      <c r="EH232" s="124">
        <f t="shared" si="1754"/>
        <v>0</v>
      </c>
      <c r="EI232" s="124">
        <f t="shared" si="1754"/>
        <v>0</v>
      </c>
      <c r="EJ232" s="124">
        <f t="shared" si="1754"/>
        <v>0</v>
      </c>
      <c r="EK232" s="124">
        <f t="shared" si="1754"/>
        <v>0</v>
      </c>
      <c r="EL232" s="124">
        <f t="shared" si="1754"/>
        <v>0</v>
      </c>
      <c r="EM232" s="124">
        <f t="shared" si="1754"/>
        <v>0</v>
      </c>
      <c r="EN232" s="124">
        <f t="shared" si="1754"/>
        <v>0</v>
      </c>
      <c r="EO232" s="124">
        <f t="shared" si="1754"/>
        <v>0</v>
      </c>
      <c r="EP232" s="124">
        <f t="shared" si="1754"/>
        <v>0</v>
      </c>
      <c r="EQ232" s="124">
        <f t="shared" si="1754"/>
        <v>0</v>
      </c>
      <c r="ER232" s="124">
        <f t="shared" si="1754"/>
        <v>0</v>
      </c>
      <c r="ES232" s="124">
        <f t="shared" si="1754"/>
        <v>0</v>
      </c>
      <c r="ET232" s="124">
        <f t="shared" si="1754"/>
        <v>0</v>
      </c>
      <c r="EU232" s="124">
        <f t="shared" si="1754"/>
        <v>0</v>
      </c>
      <c r="EV232" s="124">
        <f t="shared" si="1754"/>
        <v>0</v>
      </c>
      <c r="EW232" s="124">
        <f t="shared" si="1697"/>
        <v>0</v>
      </c>
      <c r="EX232" s="124">
        <f t="shared" si="1697"/>
        <v>0</v>
      </c>
      <c r="EY232" s="554">
        <f t="shared" si="1755"/>
        <v>0</v>
      </c>
      <c r="EZ232" s="554">
        <f t="shared" si="1755"/>
        <v>0</v>
      </c>
      <c r="FA232" s="554">
        <f t="shared" si="1755"/>
        <v>0</v>
      </c>
      <c r="FB232" s="125">
        <f t="shared" si="1755"/>
        <v>0</v>
      </c>
      <c r="FC232" s="125">
        <f t="shared" si="1755"/>
        <v>0</v>
      </c>
      <c r="FD232" s="125">
        <f t="shared" si="1755"/>
        <v>0</v>
      </c>
      <c r="FE232" s="125">
        <f t="shared" si="1755"/>
        <v>0</v>
      </c>
      <c r="FF232" s="125">
        <f t="shared" si="1755"/>
        <v>0</v>
      </c>
      <c r="FG232" s="125">
        <f t="shared" si="1755"/>
        <v>0</v>
      </c>
      <c r="FH232" s="125">
        <f t="shared" si="1755"/>
        <v>0</v>
      </c>
      <c r="FI232" s="125">
        <f t="shared" si="1755"/>
        <v>0</v>
      </c>
      <c r="FJ232" s="125">
        <f t="shared" si="1755"/>
        <v>0</v>
      </c>
      <c r="FK232" s="125">
        <f t="shared" si="1755"/>
        <v>0</v>
      </c>
      <c r="FL232" s="125">
        <f t="shared" si="1755"/>
        <v>0</v>
      </c>
      <c r="FM232" s="125">
        <f t="shared" si="1755"/>
        <v>0</v>
      </c>
      <c r="FN232" s="125">
        <f t="shared" si="1755"/>
        <v>0</v>
      </c>
      <c r="FO232" s="124">
        <f t="shared" si="1756"/>
        <v>0</v>
      </c>
      <c r="FP232" s="124">
        <f t="shared" si="1756"/>
        <v>0</v>
      </c>
      <c r="FQ232" s="124">
        <f t="shared" si="1756"/>
        <v>0</v>
      </c>
      <c r="FR232" s="124">
        <f t="shared" si="1756"/>
        <v>0</v>
      </c>
      <c r="FS232" s="124">
        <f t="shared" si="1756"/>
        <v>0</v>
      </c>
      <c r="FT232" s="124">
        <f t="shared" si="1756"/>
        <v>0</v>
      </c>
      <c r="FU232" s="124">
        <f t="shared" si="1756"/>
        <v>0</v>
      </c>
      <c r="FV232" s="124">
        <f t="shared" si="1756"/>
        <v>0</v>
      </c>
      <c r="FW232" s="124">
        <f t="shared" si="1756"/>
        <v>0</v>
      </c>
      <c r="FX232" s="124">
        <f t="shared" si="1756"/>
        <v>0</v>
      </c>
      <c r="FY232" s="124">
        <f t="shared" si="1756"/>
        <v>0</v>
      </c>
      <c r="FZ232" s="124">
        <f t="shared" si="1756"/>
        <v>0</v>
      </c>
      <c r="GA232" s="124">
        <f t="shared" si="1756"/>
        <v>0</v>
      </c>
      <c r="GB232" s="124">
        <f t="shared" si="1756"/>
        <v>0</v>
      </c>
      <c r="GC232" s="124">
        <f t="shared" si="1756"/>
        <v>0</v>
      </c>
      <c r="GD232" s="124">
        <f t="shared" si="1756"/>
        <v>0</v>
      </c>
      <c r="GE232" s="124">
        <f t="shared" si="1700"/>
        <v>0</v>
      </c>
      <c r="GF232" s="124">
        <f t="shared" si="1700"/>
        <v>0</v>
      </c>
      <c r="GG232" s="554">
        <f t="shared" si="1701"/>
        <v>0</v>
      </c>
      <c r="GH232" s="554">
        <f t="shared" si="1701"/>
        <v>0</v>
      </c>
      <c r="GI232" s="554">
        <f t="shared" si="1701"/>
        <v>0</v>
      </c>
      <c r="GJ232" s="125">
        <f t="shared" si="1764"/>
        <v>0</v>
      </c>
      <c r="GK232" s="125">
        <f t="shared" si="1764"/>
        <v>0</v>
      </c>
      <c r="GL232" s="125">
        <f t="shared" si="1764"/>
        <v>0</v>
      </c>
      <c r="GM232" s="125">
        <f t="shared" si="1764"/>
        <v>0</v>
      </c>
      <c r="GN232" s="125">
        <f t="shared" si="1764"/>
        <v>0</v>
      </c>
      <c r="GO232" s="125">
        <f t="shared" si="1764"/>
        <v>0</v>
      </c>
      <c r="GP232" s="125">
        <f t="shared" si="1764"/>
        <v>0</v>
      </c>
      <c r="GQ232" s="125">
        <f t="shared" si="1764"/>
        <v>0</v>
      </c>
      <c r="GR232" s="125">
        <f t="shared" si="1764"/>
        <v>0</v>
      </c>
      <c r="GS232" s="125">
        <f t="shared" si="1764"/>
        <v>0</v>
      </c>
      <c r="GT232" s="125">
        <f t="shared" si="1764"/>
        <v>0</v>
      </c>
      <c r="GU232" s="125">
        <f t="shared" si="1764"/>
        <v>0</v>
      </c>
      <c r="GV232" s="125">
        <f t="shared" si="1764"/>
        <v>0</v>
      </c>
      <c r="GW232" s="124">
        <f t="shared" si="1757"/>
        <v>0</v>
      </c>
      <c r="GX232" s="124">
        <f t="shared" si="1757"/>
        <v>0</v>
      </c>
      <c r="GY232" s="124">
        <f t="shared" si="1757"/>
        <v>0</v>
      </c>
      <c r="GZ232" s="124">
        <f t="shared" si="1757"/>
        <v>0</v>
      </c>
      <c r="HA232" s="124">
        <f t="shared" si="1757"/>
        <v>0</v>
      </c>
      <c r="HB232" s="124">
        <f t="shared" si="1757"/>
        <v>0</v>
      </c>
      <c r="HC232" s="124">
        <f t="shared" si="1757"/>
        <v>0</v>
      </c>
      <c r="HD232" s="124">
        <f t="shared" si="1757"/>
        <v>0</v>
      </c>
      <c r="HE232" s="124">
        <f t="shared" si="1757"/>
        <v>0</v>
      </c>
      <c r="HF232" s="124">
        <f t="shared" si="1757"/>
        <v>0</v>
      </c>
      <c r="HG232" s="124">
        <f t="shared" si="1757"/>
        <v>0</v>
      </c>
      <c r="HH232" s="124">
        <f t="shared" si="1757"/>
        <v>0</v>
      </c>
      <c r="HI232" s="124">
        <f t="shared" si="1757"/>
        <v>0</v>
      </c>
      <c r="HJ232" s="124">
        <f t="shared" si="1757"/>
        <v>0</v>
      </c>
      <c r="HK232" s="124">
        <f t="shared" si="1757"/>
        <v>0</v>
      </c>
      <c r="HL232" s="124">
        <f t="shared" si="1757"/>
        <v>0</v>
      </c>
      <c r="HM232" s="124">
        <f t="shared" si="1704"/>
        <v>0</v>
      </c>
      <c r="HN232" s="124">
        <f t="shared" si="1704"/>
        <v>0</v>
      </c>
      <c r="HO232" s="554">
        <f t="shared" si="1705"/>
        <v>0</v>
      </c>
      <c r="HP232" s="554">
        <f t="shared" si="1705"/>
        <v>0</v>
      </c>
      <c r="HQ232" s="554">
        <f t="shared" si="1705"/>
        <v>0</v>
      </c>
      <c r="HR232" s="125">
        <f t="shared" si="1765"/>
        <v>0</v>
      </c>
      <c r="HS232" s="125">
        <f t="shared" si="1765"/>
        <v>0</v>
      </c>
      <c r="HT232" s="125">
        <f t="shared" si="1765"/>
        <v>0</v>
      </c>
      <c r="HU232" s="125">
        <f t="shared" si="1765"/>
        <v>0</v>
      </c>
      <c r="HV232" s="125">
        <f t="shared" si="1765"/>
        <v>0</v>
      </c>
      <c r="HW232" s="125">
        <f t="shared" si="1765"/>
        <v>0</v>
      </c>
      <c r="HX232" s="125">
        <f t="shared" si="1765"/>
        <v>0</v>
      </c>
      <c r="HY232" s="125">
        <f t="shared" si="1765"/>
        <v>0</v>
      </c>
      <c r="HZ232" s="125">
        <f t="shared" si="1765"/>
        <v>0</v>
      </c>
      <c r="IA232" s="125">
        <f t="shared" si="1765"/>
        <v>0</v>
      </c>
      <c r="IB232" s="125">
        <f t="shared" si="1765"/>
        <v>0</v>
      </c>
      <c r="IC232" s="125">
        <f t="shared" si="1765"/>
        <v>0</v>
      </c>
      <c r="ID232" s="125">
        <f t="shared" si="1765"/>
        <v>0</v>
      </c>
      <c r="IE232" s="5">
        <f t="shared" si="1707"/>
        <v>67</v>
      </c>
      <c r="IF232" s="9"/>
      <c r="IG232" s="5">
        <f t="shared" si="1708"/>
        <v>1</v>
      </c>
      <c r="IH232" s="5" t="b">
        <f t="shared" si="1708"/>
        <v>0</v>
      </c>
      <c r="II232" s="19">
        <f t="shared" ca="1" si="1709"/>
        <v>0</v>
      </c>
      <c r="IJ232" s="5">
        <f t="shared" si="1708"/>
        <v>55</v>
      </c>
      <c r="IK232" s="5" cm="1">
        <f t="array" ref="IK232">INDEX(i.pi_yatf,$X232+1,IK$7)</f>
        <v>1</v>
      </c>
      <c r="IL232" s="19">
        <f t="shared" ca="1" si="1768"/>
        <v>0</v>
      </c>
      <c r="IM232" s="19">
        <f t="shared" ca="1" si="1768"/>
        <v>0</v>
      </c>
      <c r="IN232" s="19">
        <f t="shared" ca="1" si="1768"/>
        <v>0</v>
      </c>
      <c r="IO232" s="19">
        <f t="shared" ca="1" si="1768"/>
        <v>0</v>
      </c>
      <c r="IP232" s="19">
        <f t="shared" ca="1" si="1768"/>
        <v>0</v>
      </c>
      <c r="IQ232" s="19">
        <f t="shared" ca="1" si="1768"/>
        <v>0</v>
      </c>
      <c r="IR232" s="19">
        <f t="shared" ca="1" si="1768"/>
        <v>0</v>
      </c>
      <c r="IS232" s="19">
        <f t="shared" ca="1" si="1768"/>
        <v>0</v>
      </c>
      <c r="IT232" s="19">
        <f t="shared" ca="1" si="1768"/>
        <v>0</v>
      </c>
      <c r="IU232" s="19">
        <f t="shared" ca="1" si="1768"/>
        <v>0</v>
      </c>
      <c r="IV232" s="19">
        <f t="shared" ca="1" si="1768"/>
        <v>0</v>
      </c>
      <c r="IW232" s="19">
        <f t="shared" ca="1" si="1768"/>
        <v>0</v>
      </c>
      <c r="IX232" s="19">
        <f t="shared" ca="1" si="1768"/>
        <v>0</v>
      </c>
      <c r="IY232" s="19">
        <f t="shared" ca="1" si="1768"/>
        <v>0</v>
      </c>
      <c r="IZ232" s="19">
        <f t="shared" ca="1" si="1768"/>
        <v>0</v>
      </c>
      <c r="JA232" s="19">
        <f t="shared" ca="1" si="1768"/>
        <v>0</v>
      </c>
      <c r="JB232" s="19">
        <f t="shared" ca="1" si="1768"/>
        <v>0</v>
      </c>
      <c r="JC232" s="19">
        <f t="shared" ca="1" si="1768"/>
        <v>0</v>
      </c>
      <c r="JD232" s="19">
        <f t="shared" ca="1" si="1768"/>
        <v>0</v>
      </c>
      <c r="JE232" s="19">
        <f t="shared" ca="1" si="1768"/>
        <v>0</v>
      </c>
      <c r="JF232" s="19">
        <f t="shared" ca="1" si="1768"/>
        <v>0</v>
      </c>
      <c r="JG232" s="5">
        <f t="shared" si="1711"/>
        <v>1.2500000000000001E-2</v>
      </c>
      <c r="JH232" s="567">
        <f t="shared" si="1711"/>
        <v>0</v>
      </c>
      <c r="JI232" s="5">
        <f t="shared" si="1711"/>
        <v>6.25E-2</v>
      </c>
      <c r="JJ232" s="5">
        <f t="shared" si="1711"/>
        <v>6.25E-2</v>
      </c>
      <c r="JK232" s="5">
        <f t="shared" si="1711"/>
        <v>6.25E-2</v>
      </c>
      <c r="JL232" s="19">
        <f t="shared" ca="1" si="1768"/>
        <v>1</v>
      </c>
      <c r="JM232" s="19">
        <f t="shared" ca="1" si="1768"/>
        <v>0</v>
      </c>
      <c r="JN232" s="19">
        <f t="shared" ca="1" si="1768"/>
        <v>1</v>
      </c>
      <c r="JO232" s="9"/>
      <c r="JP232" s="5" t="b">
        <f t="shared" ca="1" si="1712"/>
        <v>0</v>
      </c>
      <c r="JQ232" s="477" t="b">
        <v>1</v>
      </c>
      <c r="JR232" s="477">
        <v>12</v>
      </c>
      <c r="JS232" s="5" t="b">
        <f t="shared" si="1713"/>
        <v>0</v>
      </c>
      <c r="JT232" s="5" t="b">
        <f t="shared" si="1713"/>
        <v>0</v>
      </c>
      <c r="JU232" s="5" t="b">
        <f t="shared" si="1713"/>
        <v>1</v>
      </c>
      <c r="JV232" s="144">
        <f t="shared" si="1714"/>
        <v>1</v>
      </c>
      <c r="JW232" s="144">
        <f t="shared" si="1714"/>
        <v>1</v>
      </c>
      <c r="JX232" s="5" t="b">
        <f t="shared" si="1715"/>
        <v>0</v>
      </c>
      <c r="JY232" s="5" t="b">
        <f t="shared" si="1715"/>
        <v>1</v>
      </c>
      <c r="JZ232" s="5" t="b">
        <f t="shared" si="1715"/>
        <v>1</v>
      </c>
      <c r="KA232" s="5" t="b">
        <f t="shared" si="1715"/>
        <v>0</v>
      </c>
      <c r="KB232" s="5">
        <f t="shared" si="1716"/>
        <v>1</v>
      </c>
      <c r="KC232" s="5">
        <f t="shared" si="1716"/>
        <v>0</v>
      </c>
      <c r="KD232" s="5" t="b">
        <f t="shared" si="1717"/>
        <v>0</v>
      </c>
      <c r="KE232" s="5" t="str" cm="1">
        <f t="array" aca="1" ref="KE232" ca="1">IF(OR(KF232:KM232&lt;&gt;"-"),TRUE,"-")</f>
        <v>-</v>
      </c>
      <c r="KF232" s="19" t="str">
        <f t="shared" ca="1" si="1718"/>
        <v>-</v>
      </c>
      <c r="KG232" s="19" t="str">
        <f t="shared" ca="1" si="1718"/>
        <v>-</v>
      </c>
      <c r="KH232" s="19" t="str">
        <f t="shared" ca="1" si="1718"/>
        <v>-</v>
      </c>
      <c r="KI232" s="19" t="str">
        <f t="shared" ca="1" si="1718"/>
        <v>-</v>
      </c>
      <c r="KJ232" s="19" t="str">
        <f t="shared" ca="1" si="1718"/>
        <v>-</v>
      </c>
      <c r="KK232" s="19" t="str">
        <f t="shared" ca="1" si="1718"/>
        <v>-</v>
      </c>
      <c r="KL232" s="19" t="str">
        <f t="shared" ca="1" si="1718"/>
        <v>-</v>
      </c>
      <c r="KM232" s="19" t="str">
        <f t="shared" ca="1" si="1718"/>
        <v>-</v>
      </c>
      <c r="KN232" s="5" t="b">
        <f t="array" aca="1" ref="KN232" ca="1">IF(OR(KO232:KU232&lt;&gt;"-"),TRUE,"-")</f>
        <v>1</v>
      </c>
      <c r="KO232" s="19">
        <f t="shared" ref="KO232:KX239" ca="1" si="1791">OFFSET(KO$5,$B232,0)</f>
        <v>0</v>
      </c>
      <c r="KP232" s="19" t="str">
        <f t="shared" ca="1" si="1791"/>
        <v>-</v>
      </c>
      <c r="KQ232" s="19">
        <f t="shared" ca="1" si="1791"/>
        <v>999999</v>
      </c>
      <c r="KR232" s="19">
        <f t="shared" ca="1" si="1791"/>
        <v>999999</v>
      </c>
      <c r="KS232" s="19">
        <f t="shared" ca="1" si="1791"/>
        <v>999999</v>
      </c>
      <c r="KT232" s="19">
        <f t="shared" ca="1" si="1791"/>
        <v>999999</v>
      </c>
      <c r="KU232" s="19">
        <f t="shared" ca="1" si="1791"/>
        <v>999999</v>
      </c>
      <c r="KV232" s="19" t="str">
        <f t="shared" ca="1" si="1791"/>
        <v>-</v>
      </c>
      <c r="KW232" s="19" t="str">
        <f ca="1">OFFSET(KW$5,$B232,0)</f>
        <v>-</v>
      </c>
      <c r="KX232" s="19" t="str">
        <f ca="1">OFFSET(KX$5,$B232,0)</f>
        <v>-</v>
      </c>
      <c r="KY232" s="19" t="b">
        <f t="shared" ca="1" si="1720"/>
        <v>1</v>
      </c>
      <c r="KZ232" s="19">
        <f t="shared" ca="1" si="1720"/>
        <v>0</v>
      </c>
      <c r="LA232" s="5" t="str">
        <f t="shared" si="1721"/>
        <v>-</v>
      </c>
      <c r="LB232" s="5" t="str">
        <f t="shared" si="1721"/>
        <v>-</v>
      </c>
      <c r="LC232" s="5" t="str">
        <f t="shared" si="1721"/>
        <v>-</v>
      </c>
      <c r="LD232" s="5" t="str">
        <f t="shared" si="1721"/>
        <v>-</v>
      </c>
      <c r="LE232" s="19" t="str">
        <f t="shared" ca="1" si="1722"/>
        <v>-</v>
      </c>
      <c r="LF232" s="19" t="str">
        <f t="shared" ca="1" si="1722"/>
        <v>-</v>
      </c>
      <c r="LG232" s="19" t="str">
        <f t="shared" ca="1" si="1722"/>
        <v>-</v>
      </c>
      <c r="LH232" s="19" t="str">
        <f t="shared" ca="1" si="1722"/>
        <v>-</v>
      </c>
      <c r="LI232" s="19" t="str">
        <f t="shared" ca="1" si="1722"/>
        <v>-</v>
      </c>
      <c r="LJ232" s="19" t="str">
        <f t="shared" ca="1" si="1722"/>
        <v>-</v>
      </c>
      <c r="LK232" s="19" t="str">
        <f t="shared" ca="1" si="1722"/>
        <v>-</v>
      </c>
      <c r="LL232" s="5" t="str">
        <f t="shared" si="1723"/>
        <v>-</v>
      </c>
      <c r="LM232" s="5">
        <f t="shared" si="1723"/>
        <v>500</v>
      </c>
      <c r="LN232" s="5">
        <f t="shared" si="1723"/>
        <v>500</v>
      </c>
      <c r="LO232" s="5" t="str">
        <f t="shared" si="1723"/>
        <v>-</v>
      </c>
      <c r="LP232" s="5" t="str" cm="1">
        <f t="array" ref="LP232">INDEX(i.meatgrid,$Q232,LP$7)</f>
        <v>-</v>
      </c>
      <c r="LQ232" s="5" t="str" cm="1">
        <f t="array" ref="LQ232">INDEX(i.meatgrid,$Q232,LQ$7)</f>
        <v>-</v>
      </c>
      <c r="LR232" s="5" t="str">
        <f t="shared" si="1723"/>
        <v>-</v>
      </c>
      <c r="LS232" s="5">
        <f t="shared" si="1724"/>
        <v>1</v>
      </c>
      <c r="LT232" s="9"/>
      <c r="LU232" s="19">
        <f t="shared" ca="1" si="1722"/>
        <v>70</v>
      </c>
      <c r="LV232" s="19">
        <f t="shared" ca="1" si="1725"/>
        <v>50</v>
      </c>
      <c r="LW232" s="19">
        <f t="shared" ca="1" si="1725"/>
        <v>80</v>
      </c>
      <c r="LX232" s="19">
        <f t="shared" ca="1" si="1725"/>
        <v>50</v>
      </c>
      <c r="LY232" s="5" t="b" cm="1">
        <f t="array" ref="LY232">INDEX(i.meatgrid,$Q232,LY$7)</f>
        <v>1</v>
      </c>
      <c r="LZ232" s="5" t="b" cm="1">
        <f t="array" ref="LZ232">INDEX(i.meatgrid,$Q232,LZ$7)</f>
        <v>0</v>
      </c>
      <c r="MA232" s="5" t="str" cm="1">
        <f t="array" ref="MA232">INDEX(i.meatgrid,$Q232,MA$7)</f>
        <v>-</v>
      </c>
      <c r="MB232" s="5" t="str" cm="1">
        <f t="array" ref="MB232">INDEX(i.meatgrid,$Q232,MB$7)</f>
        <v>-</v>
      </c>
      <c r="MC232" s="5">
        <f t="shared" si="1726"/>
        <v>1</v>
      </c>
      <c r="MD232" s="5">
        <f t="shared" si="1727"/>
        <v>1</v>
      </c>
      <c r="ME232" s="5" cm="1">
        <f t="array" ref="ME232">INDEX(i.meatgrid,$Q232,ME$7)</f>
        <v>0</v>
      </c>
      <c r="MF232" s="5" cm="1">
        <f t="array" ref="MF232">INDEX(i.meatgrid,$Q232,MF$7)</f>
        <v>0</v>
      </c>
      <c r="MG232" s="5" cm="1">
        <f t="array" ref="MG232">INDEX(i.meatgrid,$Q232,MG$7)</f>
        <v>0</v>
      </c>
      <c r="MH232" s="5" cm="1">
        <f t="array" ref="MH232">INDEX(i.meatgrid,$Q232,MH$7)</f>
        <v>0</v>
      </c>
      <c r="MI232" s="5" cm="1">
        <f t="array" ref="MI232">INDEX(i.meatgrid,$Q232,MI$7)</f>
        <v>0</v>
      </c>
      <c r="MJ232" s="5" cm="1">
        <f t="array" ref="MJ232">INDEX(i.meatgrid,$Q232,MJ$7)</f>
        <v>1</v>
      </c>
      <c r="MK232" s="5" cm="1">
        <f t="array" ref="MK232">INDEX(i.meatgrid,$Q232,MK$7)</f>
        <v>1</v>
      </c>
      <c r="ML232" s="5" cm="1">
        <f t="array" ref="ML232">INDEX(i.meatgrid,$Q232,ML$7)</f>
        <v>1</v>
      </c>
      <c r="MM232" s="5">
        <f t="shared" si="1728"/>
        <v>1</v>
      </c>
      <c r="MN232" s="9"/>
      <c r="MO232" s="19" t="b">
        <f t="shared" ca="1" si="1758"/>
        <v>0</v>
      </c>
      <c r="MP232" s="19" t="b">
        <f t="shared" ca="1" si="1758"/>
        <v>0</v>
      </c>
      <c r="MQ232" s="19">
        <f t="shared" ca="1" si="1758"/>
        <v>1</v>
      </c>
      <c r="MR232" s="19">
        <f t="shared" ca="1" si="1758"/>
        <v>0.75</v>
      </c>
      <c r="MS232" s="19">
        <f t="shared" ca="1" si="1758"/>
        <v>0.75</v>
      </c>
      <c r="MT232" s="19">
        <f t="shared" ca="1" si="1758"/>
        <v>0.8</v>
      </c>
      <c r="MU232" s="19">
        <f t="shared" ca="1" si="1758"/>
        <v>0.82499999999999996</v>
      </c>
      <c r="MV232" s="19">
        <f t="shared" ca="1" si="1758"/>
        <v>0.875</v>
      </c>
      <c r="MW232" s="19">
        <f t="shared" ca="1" si="1758"/>
        <v>0.9</v>
      </c>
      <c r="MX232" s="19">
        <f t="shared" ca="1" si="1758"/>
        <v>1</v>
      </c>
      <c r="MY232" s="19">
        <f t="shared" ca="1" si="1758"/>
        <v>0.875</v>
      </c>
      <c r="MZ232" s="19" t="b">
        <f t="shared" ca="1" si="1758"/>
        <v>1</v>
      </c>
      <c r="NA232" s="19">
        <f t="shared" ca="1" si="1758"/>
        <v>74.989999999999995</v>
      </c>
      <c r="NB232" s="19" t="str">
        <f t="shared" ca="1" si="1758"/>
        <v>-</v>
      </c>
      <c r="NC232" s="19" t="str">
        <f t="shared" ca="1" si="1758"/>
        <v>-</v>
      </c>
      <c r="ND232" s="19" t="str">
        <f t="shared" ca="1" si="1758"/>
        <v>-</v>
      </c>
      <c r="NE232" s="19" t="str">
        <f t="shared" ref="NE232:NT239" ca="1" si="1792">OFFSET(NE$5,$B232,0)</f>
        <v>-</v>
      </c>
      <c r="NF232" s="19" t="str">
        <f t="shared" ca="1" si="1792"/>
        <v>-</v>
      </c>
      <c r="NG232" s="19" t="str">
        <f t="shared" ca="1" si="1792"/>
        <v>-</v>
      </c>
      <c r="NH232" s="19" t="str">
        <f t="shared" ca="1" si="1792"/>
        <v>-</v>
      </c>
      <c r="NI232" s="19">
        <f t="shared" ca="1" si="1792"/>
        <v>36.99</v>
      </c>
      <c r="NJ232" s="19">
        <f t="shared" ca="1" si="1792"/>
        <v>36.99</v>
      </c>
      <c r="NK232" s="19" t="str">
        <f t="shared" ca="1" si="1792"/>
        <v>-</v>
      </c>
      <c r="NL232" s="19" t="str">
        <f t="shared" ca="1" si="1792"/>
        <v>-</v>
      </c>
      <c r="NM232" s="19" t="str">
        <f t="shared" ca="1" si="1792"/>
        <v>-</v>
      </c>
      <c r="NN232" s="19" t="str">
        <f t="shared" ca="1" si="1792"/>
        <v>-</v>
      </c>
      <c r="NO232" s="19" t="str">
        <f t="shared" ca="1" si="1792"/>
        <v>-</v>
      </c>
      <c r="NP232" s="19">
        <f t="shared" ca="1" si="1792"/>
        <v>49.99</v>
      </c>
      <c r="NQ232" s="19">
        <f t="shared" ca="1" si="1792"/>
        <v>49.99</v>
      </c>
      <c r="NR232" s="19">
        <f t="shared" ca="1" si="1792"/>
        <v>49.99</v>
      </c>
      <c r="NS232" s="19">
        <f t="shared" ca="1" si="1792"/>
        <v>49.99</v>
      </c>
      <c r="NT232" s="19">
        <f t="shared" ca="1" si="1792"/>
        <v>49.99</v>
      </c>
      <c r="NU232" s="19">
        <f t="shared" ca="1" si="1737"/>
        <v>49.99</v>
      </c>
      <c r="NV232" s="19">
        <f t="shared" ca="1" si="1737"/>
        <v>49.99</v>
      </c>
      <c r="NW232" s="19">
        <f t="shared" ca="1" si="1737"/>
        <v>49.99</v>
      </c>
      <c r="NX232" s="19">
        <f t="shared" ca="1" si="1769"/>
        <v>412.99</v>
      </c>
      <c r="NY232" s="19">
        <f t="shared" ca="1" si="1769"/>
        <v>412.99</v>
      </c>
      <c r="NZ232" s="19" t="str">
        <f t="shared" ca="1" si="1769"/>
        <v>-</v>
      </c>
      <c r="OA232" s="19" t="str">
        <f t="shared" ca="1" si="1769"/>
        <v>-</v>
      </c>
      <c r="OB232" s="19" t="str">
        <f t="shared" ca="1" si="1769"/>
        <v>-</v>
      </c>
      <c r="OC232" s="19" t="str">
        <f t="shared" ca="1" si="1769"/>
        <v>-</v>
      </c>
      <c r="OD232" s="19" t="str">
        <f t="shared" ca="1" si="1769"/>
        <v>-</v>
      </c>
      <c r="OE232" s="19">
        <f t="shared" ca="1" si="1769"/>
        <v>6.8900000000000006</v>
      </c>
      <c r="OF232" s="19">
        <f t="shared" ca="1" si="1769"/>
        <v>6.8900000000000006</v>
      </c>
      <c r="OG232" s="19">
        <f t="shared" ca="1" si="1769"/>
        <v>6.8900000000000006</v>
      </c>
      <c r="OH232" s="19">
        <f t="shared" ca="1" si="1769"/>
        <v>6.8900000000000006</v>
      </c>
      <c r="OI232" s="19">
        <f t="shared" ca="1" si="1769"/>
        <v>6.8900000000000006</v>
      </c>
      <c r="OJ232" s="19">
        <f t="shared" ca="1" si="1769"/>
        <v>6.8900000000000006</v>
      </c>
      <c r="OK232" s="19">
        <f t="shared" ca="1" si="1769"/>
        <v>6.8900000000000006</v>
      </c>
      <c r="OL232" s="19">
        <f t="shared" ca="1" si="1769"/>
        <v>6.8900000000000006</v>
      </c>
      <c r="OM232" s="19">
        <f t="shared" ca="1" si="1769"/>
        <v>346.99</v>
      </c>
      <c r="ON232" s="19">
        <f t="shared" ca="1" si="1739"/>
        <v>346.99</v>
      </c>
      <c r="OO232" s="19" t="str">
        <f t="shared" ca="1" si="1739"/>
        <v>-</v>
      </c>
      <c r="OP232" s="19" t="str">
        <f t="shared" ca="1" si="1739"/>
        <v>-</v>
      </c>
      <c r="OQ232" s="19" t="str">
        <f t="shared" ca="1" si="1739"/>
        <v>-</v>
      </c>
      <c r="OR232" s="19" t="str">
        <f t="shared" ca="1" si="1739"/>
        <v>-</v>
      </c>
      <c r="OS232" s="19" t="str">
        <f t="shared" ca="1" si="1739"/>
        <v>-</v>
      </c>
      <c r="OT232" s="19">
        <f t="shared" ca="1" si="1739"/>
        <v>0</v>
      </c>
      <c r="OU232" s="24">
        <v>0</v>
      </c>
    </row>
    <row r="233" spans="1:411" outlineLevel="1">
      <c r="A233" s="21">
        <f t="shared" si="158"/>
        <v>228</v>
      </c>
      <c r="B233" s="21">
        <f t="shared" si="1731"/>
        <v>19</v>
      </c>
      <c r="C233">
        <v>112</v>
      </c>
      <c r="D233" s="144" t="str">
        <f t="shared" ca="1" si="1675"/>
        <v>GSM</v>
      </c>
      <c r="E233" t="b">
        <v>1</v>
      </c>
      <c r="F233" t="b">
        <v>0</v>
      </c>
      <c r="G233" t="b">
        <f t="shared" ref="G233:G235" si="1793">E233</f>
        <v>1</v>
      </c>
      <c r="H233" s="237">
        <f t="shared" ca="1" si="1733"/>
        <v>2</v>
      </c>
      <c r="I233" s="237">
        <f t="shared" ca="1" si="1733"/>
        <v>1</v>
      </c>
      <c r="J233" s="237" t="str">
        <f t="shared" ca="1" si="1733"/>
        <v/>
      </c>
      <c r="K233" s="237">
        <f t="shared" ca="1" si="1733"/>
        <v>2</v>
      </c>
      <c r="L233" s="237">
        <f t="shared" ca="1" si="1733"/>
        <v>2</v>
      </c>
      <c r="M233" s="237">
        <f t="shared" ca="1" si="1733"/>
        <v>2</v>
      </c>
      <c r="N233" s="237">
        <f t="shared" ca="1" si="1733"/>
        <v>3</v>
      </c>
      <c r="O233" s="237">
        <f t="shared" ca="1" si="1734"/>
        <v>1</v>
      </c>
      <c r="P233" s="237">
        <f t="shared" ca="1" si="1734"/>
        <v>1</v>
      </c>
      <c r="Q233" s="237">
        <f t="shared" ca="1" si="1734"/>
        <v>6</v>
      </c>
      <c r="R233" s="29">
        <v>1</v>
      </c>
      <c r="S233" s="29">
        <v>1</v>
      </c>
      <c r="T233" s="29">
        <v>1</v>
      </c>
      <c r="U233" s="218"/>
      <c r="V233" s="218"/>
      <c r="W233" s="182">
        <f t="array" ref="W233">MAX(W$22,MOD(W223+1*AND(R233:$V233=R$22:$V$22),W$23+1))</f>
        <v>0</v>
      </c>
      <c r="X233" s="218"/>
      <c r="Y233" s="218"/>
      <c r="Z233" s="218"/>
      <c r="AA233" s="218"/>
      <c r="AB233" s="218"/>
      <c r="AC233" s="218"/>
      <c r="AD233" s="218"/>
      <c r="AE233" s="218"/>
      <c r="AF233" s="144">
        <f ca="1">INDEX(CHOOSE($N233,DataAutumn!i.AdultDrys,DataWinter!i.AdultDrys,DataSpring!i.AdultDrys),1,$M233)</f>
        <v>3</v>
      </c>
      <c r="AG233" s="5">
        <f t="shared" ca="1" si="1676"/>
        <v>2</v>
      </c>
      <c r="AH233" s="5">
        <f t="shared" ca="1" si="1676"/>
        <v>0</v>
      </c>
      <c r="AI233" s="5">
        <f t="shared" ca="1" si="1677"/>
        <v>1</v>
      </c>
      <c r="AJ233" s="218"/>
      <c r="AK233" s="218"/>
      <c r="AL233" s="366" t="str">
        <f ca="1">TEXT(LEFT(OFFSET(AL233,-1,0),5)+1,"00000")&amp;MID(OFFSET(AL233,-1,0),6,FIND(" ",OFFSET(AL233,-1,0),7)-5)
&amp; $D233           &amp; " Day"&amp;INDEX(i.DOY,$N233,1)              &amp; IF($IG233=0," FWM","")&amp;IF($IG233=1," MWM","")&amp;IF($IG233=5," Mat","")&amp;IF($IH233=TRUE,"&amp;BBT","    ")
&amp;INDEX(DataMaster!$B$98:$B$105,$Q233,0)    &amp;IF(JQ233," SR"&amp;JR233,"")&amp; " WP"&amp;TEXT($MC233*100,"000p")           &amp; " MP"&amp;TEXT($MD233*100,"000p")           &amp; " GP"&amp;TEXT($MM233*100,"000p")
&amp; " (F"&amp;3+COUNTIF($CV233:$CY233,TRUE)&amp;3&amp;"N"&amp;$DM233&amp;$DN233&amp;")"</f>
        <v>00026 DSP_ashley_lw GSM Day204 MWM    Mutton WP100p MP100p GP100p (F33N11)</v>
      </c>
      <c r="AM233" s="9" t="str">
        <f ca="1">IF(COUNTIF(AL$5:AL233,AL233)=1,"-","Dup")</f>
        <v>-</v>
      </c>
      <c r="AN233" s="9"/>
      <c r="AO233" s="12" t="b">
        <v>0</v>
      </c>
      <c r="AP233" s="12" t="b">
        <v>0</v>
      </c>
      <c r="AQ233" s="12" t="b">
        <v>1</v>
      </c>
      <c r="AR233" s="12" t="b">
        <v>1</v>
      </c>
      <c r="AS233" s="12" t="b">
        <v>0</v>
      </c>
      <c r="AT233" s="12" t="b">
        <v>1</v>
      </c>
      <c r="AU233" s="12" t="b">
        <v>1</v>
      </c>
      <c r="AV233" s="12" t="b">
        <v>1</v>
      </c>
      <c r="AW233" s="9"/>
      <c r="AX233" s="5" t="b">
        <f t="shared" ca="1" si="1678"/>
        <v>0</v>
      </c>
      <c r="AY233" s="5" t="str">
        <f t="shared" ca="1" si="1678"/>
        <v>-</v>
      </c>
      <c r="AZ233" s="5" t="b">
        <f t="shared" ca="1" si="1678"/>
        <v>0</v>
      </c>
      <c r="BA233" s="5" t="b">
        <f t="shared" ca="1" si="1678"/>
        <v>1</v>
      </c>
      <c r="BB233" s="5" t="b">
        <f t="shared" ca="1" si="1678"/>
        <v>1</v>
      </c>
      <c r="BC233" s="144">
        <f t="shared" ca="1" si="1678"/>
        <v>0</v>
      </c>
      <c r="BD233" s="19" t="b">
        <f t="shared" ca="1" si="1679"/>
        <v>1</v>
      </c>
      <c r="BE233" s="9"/>
      <c r="BF233" s="5" t="str">
        <f t="shared" ca="1" si="1680"/>
        <v>-</v>
      </c>
      <c r="BG233" s="19" t="str">
        <f t="shared" ca="1" si="1681"/>
        <v>-</v>
      </c>
      <c r="BH233" s="19" t="str">
        <f t="shared" ca="1" si="1681"/>
        <v>-</v>
      </c>
      <c r="BI233" s="19" t="str">
        <f t="shared" ca="1" si="1681"/>
        <v>-</v>
      </c>
      <c r="BJ233" s="5" t="str">
        <f t="shared" ca="1" si="1682"/>
        <v>-</v>
      </c>
      <c r="BK233" s="19" t="str">
        <f t="shared" ca="1" si="1683"/>
        <v>-</v>
      </c>
      <c r="BL233" s="5" t="str">
        <f t="shared" ca="1" si="1684"/>
        <v>-</v>
      </c>
      <c r="BM233" s="19" t="str">
        <f t="shared" ca="1" si="1685"/>
        <v>-</v>
      </c>
      <c r="BN233" s="19" t="str">
        <f t="shared" ca="1" si="1685"/>
        <v>-</v>
      </c>
      <c r="BO233" s="19" t="str">
        <f t="shared" ca="1" si="1685"/>
        <v>-</v>
      </c>
      <c r="BP233" s="5" t="str">
        <f t="shared" ca="1" si="1686"/>
        <v>-</v>
      </c>
      <c r="BQ233" s="9"/>
      <c r="BR233" s="5" t="b">
        <f t="shared" ca="1" si="1687"/>
        <v>0</v>
      </c>
      <c r="BS233" s="5" t="str">
        <f t="shared" ca="1" si="1688"/>
        <v>-</v>
      </c>
      <c r="BT233" s="5" t="str">
        <f t="shared" ca="1" si="1689"/>
        <v>-</v>
      </c>
      <c r="BU233" s="5" t="str">
        <f t="shared" ca="1" si="1689"/>
        <v>-</v>
      </c>
      <c r="BV233" s="5" t="str">
        <f t="shared" ca="1" si="1689"/>
        <v>-</v>
      </c>
      <c r="BW233" s="5" t="str">
        <f t="shared" ca="1" si="1689"/>
        <v>-</v>
      </c>
      <c r="BX233" s="5" t="str">
        <f t="shared" ca="1" si="1689"/>
        <v>-</v>
      </c>
      <c r="BY233" s="5" t="str">
        <f t="shared" ca="1" si="1689"/>
        <v>-</v>
      </c>
      <c r="BZ233" s="5" t="str">
        <f t="shared" ca="1" si="1689"/>
        <v>-</v>
      </c>
      <c r="CA233" s="5" t="str">
        <f t="shared" ca="1" si="1689"/>
        <v>-</v>
      </c>
      <c r="CB233" s="9"/>
      <c r="CC233" s="237" t="b">
        <f t="shared" ca="1" si="1735"/>
        <v>1</v>
      </c>
      <c r="CD233" s="237" t="b">
        <f t="shared" ca="1" si="1735"/>
        <v>1</v>
      </c>
      <c r="CE233" s="237" t="b">
        <f t="shared" ca="1" si="1735"/>
        <v>1</v>
      </c>
      <c r="CF233" s="12">
        <v>203</v>
      </c>
      <c r="CG233" s="144" t="b">
        <f t="shared" ref="CG233:CG235" ca="1" si="1794">NOT(CE233)</f>
        <v>0</v>
      </c>
      <c r="CH233" s="12" t="s">
        <v>34</v>
      </c>
      <c r="CI233" s="19" t="str">
        <f t="shared" ca="1" si="1690"/>
        <v>-</v>
      </c>
      <c r="CJ233" s="19" t="str">
        <f t="shared" ca="1" si="1690"/>
        <v>-</v>
      </c>
      <c r="CK233" s="19" t="str">
        <f t="shared" ca="1" si="1690"/>
        <v>-</v>
      </c>
      <c r="CL233" s="19">
        <f t="shared" ca="1" si="1690"/>
        <v>1</v>
      </c>
      <c r="CM233" s="19">
        <f t="shared" ca="1" si="1690"/>
        <v>1</v>
      </c>
      <c r="CN233" s="9"/>
      <c r="CO233" s="444">
        <f t="shared" ca="1" si="1691"/>
        <v>652</v>
      </c>
      <c r="CP233" s="444">
        <f t="shared" ca="1" si="1691"/>
        <v>686</v>
      </c>
      <c r="CQ233" s="444">
        <f t="shared" ca="1" si="1691"/>
        <v>721</v>
      </c>
      <c r="CR233" s="152">
        <f t="shared" ca="1" si="1692"/>
        <v>378</v>
      </c>
      <c r="CS233" s="152">
        <f t="shared" ca="1" si="1692"/>
        <v>413</v>
      </c>
      <c r="CT233" s="152">
        <f t="shared" ca="1" si="1692"/>
        <v>448</v>
      </c>
      <c r="CU233" s="19" t="str">
        <f t="shared" ca="1" si="1759"/>
        <v>-</v>
      </c>
      <c r="CV233" s="19" t="str">
        <f t="shared" ca="1" si="1759"/>
        <v>-</v>
      </c>
      <c r="CW233" s="19" t="str">
        <f t="shared" ca="1" si="1759"/>
        <v>-</v>
      </c>
      <c r="CX233" s="19" t="str">
        <f t="shared" ca="1" si="1759"/>
        <v>-</v>
      </c>
      <c r="CY233" s="19" t="str">
        <f t="shared" ca="1" si="1759"/>
        <v>-</v>
      </c>
      <c r="CZ233" s="19" t="b">
        <f t="shared" ca="1" si="1759"/>
        <v>1</v>
      </c>
      <c r="DA233" s="19">
        <f t="shared" ca="1" si="1759"/>
        <v>0</v>
      </c>
      <c r="DB233" s="19">
        <f t="shared" ca="1" si="1759"/>
        <v>0</v>
      </c>
      <c r="DC233" s="19">
        <f t="shared" ca="1" si="1759"/>
        <v>0</v>
      </c>
      <c r="DD233" s="19">
        <f t="shared" ca="1" si="1759"/>
        <v>0</v>
      </c>
      <c r="DE233" s="19">
        <f t="shared" ca="1" si="1759"/>
        <v>0</v>
      </c>
      <c r="DF233" s="19">
        <f t="shared" ca="1" si="1759"/>
        <v>0</v>
      </c>
      <c r="DG233" s="19">
        <f t="shared" ca="1" si="1759"/>
        <v>0</v>
      </c>
      <c r="DH233" s="19">
        <f t="shared" ca="1" si="1759"/>
        <v>0</v>
      </c>
      <c r="DI233" s="19">
        <f t="shared" ca="1" si="1759"/>
        <v>0</v>
      </c>
      <c r="DJ233" s="19">
        <f t="shared" ca="1" si="1759"/>
        <v>0</v>
      </c>
      <c r="DK233" s="19">
        <f t="shared" ca="1" si="1788"/>
        <v>0</v>
      </c>
      <c r="DL233" s="19">
        <f t="shared" ca="1" si="1788"/>
        <v>0</v>
      </c>
      <c r="DM233" s="19">
        <f t="shared" ca="1" si="1788"/>
        <v>1</v>
      </c>
      <c r="DN233" s="19">
        <f t="shared" ca="1" si="1788"/>
        <v>1</v>
      </c>
      <c r="DO233" s="19">
        <f t="shared" ca="1" si="1788"/>
        <v>0</v>
      </c>
      <c r="DP233" s="19" t="str">
        <f t="shared" ca="1" si="1788"/>
        <v>-</v>
      </c>
      <c r="DQ233" s="19" t="str">
        <f t="shared" ca="1" si="1788"/>
        <v>-</v>
      </c>
      <c r="DR233" s="19" t="str">
        <f t="shared" ca="1" si="1788"/>
        <v>-</v>
      </c>
      <c r="DS233" s="19" t="str">
        <f t="shared" ca="1" si="1788"/>
        <v>-</v>
      </c>
      <c r="DT233" s="19" t="str">
        <f t="shared" ca="1" si="1788"/>
        <v>-</v>
      </c>
      <c r="DU233" s="19">
        <f t="shared" ca="1" si="1788"/>
        <v>0</v>
      </c>
      <c r="DV233" s="19" t="str">
        <f t="shared" ca="1" si="1788"/>
        <v>-</v>
      </c>
      <c r="DW233" s="19" t="str">
        <f t="shared" ca="1" si="1788"/>
        <v>-</v>
      </c>
      <c r="DX233" s="19" t="str">
        <f t="shared" ca="1" si="1788"/>
        <v>-</v>
      </c>
      <c r="DY233" s="19" t="str">
        <f t="shared" ca="1" si="1788"/>
        <v>-</v>
      </c>
      <c r="DZ233" s="19" t="str">
        <f t="shared" ca="1" si="1788"/>
        <v>-</v>
      </c>
      <c r="EA233" s="19" t="str">
        <f t="shared" ca="1" si="1788"/>
        <v>-</v>
      </c>
      <c r="EB233" s="19" t="str">
        <f t="shared" ca="1" si="1788"/>
        <v>-</v>
      </c>
      <c r="EC233" s="19" t="str">
        <f t="shared" ca="1" si="1788"/>
        <v>-</v>
      </c>
      <c r="ED233" s="19">
        <f t="shared" ca="1" si="1788"/>
        <v>0</v>
      </c>
      <c r="EE233" s="444">
        <f t="shared" ca="1" si="1695"/>
        <v>0</v>
      </c>
      <c r="EF233" s="444">
        <f t="shared" ca="1" si="1695"/>
        <v>0</v>
      </c>
      <c r="EG233" s="124">
        <f t="shared" ca="1" si="1754"/>
        <v>0</v>
      </c>
      <c r="EH233" s="124">
        <f t="shared" ca="1" si="1754"/>
        <v>0</v>
      </c>
      <c r="EI233" s="124">
        <f t="shared" ca="1" si="1754"/>
        <v>0</v>
      </c>
      <c r="EJ233" s="124">
        <f t="shared" ca="1" si="1754"/>
        <v>0</v>
      </c>
      <c r="EK233" s="124">
        <f t="shared" ca="1" si="1754"/>
        <v>0</v>
      </c>
      <c r="EL233" s="124">
        <f t="shared" ca="1" si="1754"/>
        <v>0</v>
      </c>
      <c r="EM233" s="124">
        <f t="shared" ca="1" si="1754"/>
        <v>0</v>
      </c>
      <c r="EN233" s="124">
        <f t="shared" ca="1" si="1754"/>
        <v>0</v>
      </c>
      <c r="EO233" s="124">
        <f t="shared" ca="1" si="1754"/>
        <v>0</v>
      </c>
      <c r="EP233" s="124">
        <f t="shared" ca="1" si="1754"/>
        <v>0</v>
      </c>
      <c r="EQ233" s="124">
        <f t="shared" ca="1" si="1754"/>
        <v>0</v>
      </c>
      <c r="ER233" s="124">
        <f t="shared" ca="1" si="1754"/>
        <v>0</v>
      </c>
      <c r="ES233" s="124">
        <f t="shared" ca="1" si="1754"/>
        <v>0</v>
      </c>
      <c r="ET233" s="124">
        <f t="shared" ca="1" si="1754"/>
        <v>0</v>
      </c>
      <c r="EU233" s="124">
        <f t="shared" ca="1" si="1754"/>
        <v>0</v>
      </c>
      <c r="EV233" s="124">
        <f t="shared" ca="1" si="1754"/>
        <v>0</v>
      </c>
      <c r="EW233" s="124">
        <f t="shared" ca="1" si="1697"/>
        <v>0</v>
      </c>
      <c r="EX233" s="124">
        <f t="shared" ca="1" si="1697"/>
        <v>0</v>
      </c>
      <c r="EY233" s="554">
        <f t="shared" ca="1" si="1755"/>
        <v>0</v>
      </c>
      <c r="EZ233" s="554">
        <f t="shared" ca="1" si="1755"/>
        <v>0</v>
      </c>
      <c r="FA233" s="554">
        <f t="shared" ca="1" si="1755"/>
        <v>0</v>
      </c>
      <c r="FB233" s="125">
        <f t="shared" ca="1" si="1755"/>
        <v>0</v>
      </c>
      <c r="FC233" s="125">
        <f t="shared" ca="1" si="1755"/>
        <v>0</v>
      </c>
      <c r="FD233" s="125">
        <f t="shared" ca="1" si="1755"/>
        <v>0</v>
      </c>
      <c r="FE233" s="125">
        <f t="shared" ca="1" si="1755"/>
        <v>0</v>
      </c>
      <c r="FF233" s="125">
        <f t="shared" ca="1" si="1755"/>
        <v>0</v>
      </c>
      <c r="FG233" s="125">
        <f t="shared" ca="1" si="1755"/>
        <v>0</v>
      </c>
      <c r="FH233" s="125">
        <f t="shared" ca="1" si="1755"/>
        <v>0</v>
      </c>
      <c r="FI233" s="125">
        <f t="shared" ca="1" si="1755"/>
        <v>0</v>
      </c>
      <c r="FJ233" s="125">
        <f t="shared" ca="1" si="1755"/>
        <v>0</v>
      </c>
      <c r="FK233" s="125">
        <f t="shared" ca="1" si="1755"/>
        <v>0</v>
      </c>
      <c r="FL233" s="125">
        <f t="shared" ca="1" si="1755"/>
        <v>0</v>
      </c>
      <c r="FM233" s="125">
        <f t="shared" ca="1" si="1755"/>
        <v>0</v>
      </c>
      <c r="FN233" s="125">
        <f t="shared" ca="1" si="1755"/>
        <v>0</v>
      </c>
      <c r="FO233" s="124">
        <f t="shared" ca="1" si="1756"/>
        <v>0</v>
      </c>
      <c r="FP233" s="124">
        <f t="shared" ca="1" si="1756"/>
        <v>0</v>
      </c>
      <c r="FQ233" s="124">
        <f t="shared" ca="1" si="1756"/>
        <v>0</v>
      </c>
      <c r="FR233" s="124">
        <f t="shared" ca="1" si="1756"/>
        <v>0</v>
      </c>
      <c r="FS233" s="124">
        <f t="shared" ca="1" si="1756"/>
        <v>0</v>
      </c>
      <c r="FT233" s="124">
        <f t="shared" ca="1" si="1756"/>
        <v>0</v>
      </c>
      <c r="FU233" s="124">
        <f t="shared" ca="1" si="1756"/>
        <v>0</v>
      </c>
      <c r="FV233" s="124">
        <f t="shared" ca="1" si="1756"/>
        <v>0</v>
      </c>
      <c r="FW233" s="124">
        <f t="shared" ca="1" si="1756"/>
        <v>0</v>
      </c>
      <c r="FX233" s="124">
        <f t="shared" ca="1" si="1756"/>
        <v>0</v>
      </c>
      <c r="FY233" s="124">
        <f t="shared" ca="1" si="1756"/>
        <v>0</v>
      </c>
      <c r="FZ233" s="124">
        <f t="shared" ca="1" si="1756"/>
        <v>0</v>
      </c>
      <c r="GA233" s="124">
        <f t="shared" ca="1" si="1756"/>
        <v>0</v>
      </c>
      <c r="GB233" s="124">
        <f t="shared" ca="1" si="1756"/>
        <v>0</v>
      </c>
      <c r="GC233" s="124">
        <f t="shared" ca="1" si="1756"/>
        <v>0</v>
      </c>
      <c r="GD233" s="124">
        <f t="shared" ca="1" si="1756"/>
        <v>0</v>
      </c>
      <c r="GE233" s="124">
        <f t="shared" ca="1" si="1700"/>
        <v>0</v>
      </c>
      <c r="GF233" s="124">
        <f t="shared" ca="1" si="1700"/>
        <v>0</v>
      </c>
      <c r="GG233" s="554">
        <f t="shared" ca="1" si="1701"/>
        <v>0</v>
      </c>
      <c r="GH233" s="554">
        <f t="shared" ca="1" si="1701"/>
        <v>0</v>
      </c>
      <c r="GI233" s="554">
        <f t="shared" ca="1" si="1701"/>
        <v>0</v>
      </c>
      <c r="GJ233" s="125">
        <f t="shared" ca="1" si="1764"/>
        <v>0</v>
      </c>
      <c r="GK233" s="125">
        <f t="shared" ca="1" si="1764"/>
        <v>0</v>
      </c>
      <c r="GL233" s="125">
        <f t="shared" ca="1" si="1764"/>
        <v>0</v>
      </c>
      <c r="GM233" s="125">
        <f t="shared" ca="1" si="1764"/>
        <v>0</v>
      </c>
      <c r="GN233" s="125">
        <f t="shared" ca="1" si="1764"/>
        <v>0</v>
      </c>
      <c r="GO233" s="125">
        <f t="shared" ca="1" si="1764"/>
        <v>0</v>
      </c>
      <c r="GP233" s="125">
        <f t="shared" ca="1" si="1764"/>
        <v>0</v>
      </c>
      <c r="GQ233" s="125">
        <f t="shared" ca="1" si="1764"/>
        <v>0</v>
      </c>
      <c r="GR233" s="125">
        <f t="shared" ca="1" si="1764"/>
        <v>0</v>
      </c>
      <c r="GS233" s="125">
        <f t="shared" ca="1" si="1764"/>
        <v>0</v>
      </c>
      <c r="GT233" s="125">
        <f t="shared" ca="1" si="1764"/>
        <v>0</v>
      </c>
      <c r="GU233" s="125">
        <f t="shared" ca="1" si="1764"/>
        <v>0</v>
      </c>
      <c r="GV233" s="125">
        <f t="shared" ca="1" si="1764"/>
        <v>0</v>
      </c>
      <c r="GW233" s="124">
        <f t="shared" ca="1" si="1757"/>
        <v>0</v>
      </c>
      <c r="GX233" s="124">
        <f t="shared" ca="1" si="1757"/>
        <v>0</v>
      </c>
      <c r="GY233" s="124">
        <f t="shared" ca="1" si="1757"/>
        <v>0</v>
      </c>
      <c r="GZ233" s="124">
        <f t="shared" ca="1" si="1757"/>
        <v>0</v>
      </c>
      <c r="HA233" s="124">
        <f t="shared" ca="1" si="1757"/>
        <v>0</v>
      </c>
      <c r="HB233" s="124">
        <f t="shared" ca="1" si="1757"/>
        <v>0</v>
      </c>
      <c r="HC233" s="124">
        <f t="shared" ca="1" si="1757"/>
        <v>0</v>
      </c>
      <c r="HD233" s="124">
        <f t="shared" ca="1" si="1757"/>
        <v>0</v>
      </c>
      <c r="HE233" s="124">
        <f t="shared" ca="1" si="1757"/>
        <v>0</v>
      </c>
      <c r="HF233" s="124">
        <f t="shared" ca="1" si="1757"/>
        <v>0</v>
      </c>
      <c r="HG233" s="124">
        <f t="shared" ca="1" si="1757"/>
        <v>0</v>
      </c>
      <c r="HH233" s="124">
        <f t="shared" ca="1" si="1757"/>
        <v>0</v>
      </c>
      <c r="HI233" s="124">
        <f t="shared" ca="1" si="1757"/>
        <v>0</v>
      </c>
      <c r="HJ233" s="124">
        <f t="shared" ca="1" si="1757"/>
        <v>0</v>
      </c>
      <c r="HK233" s="124">
        <f t="shared" ca="1" si="1757"/>
        <v>0</v>
      </c>
      <c r="HL233" s="124">
        <f t="shared" ca="1" si="1757"/>
        <v>0</v>
      </c>
      <c r="HM233" s="124">
        <f t="shared" ca="1" si="1704"/>
        <v>0</v>
      </c>
      <c r="HN233" s="124">
        <f t="shared" ca="1" si="1704"/>
        <v>0</v>
      </c>
      <c r="HO233" s="554">
        <f t="shared" ca="1" si="1705"/>
        <v>0</v>
      </c>
      <c r="HP233" s="554">
        <f t="shared" ca="1" si="1705"/>
        <v>0</v>
      </c>
      <c r="HQ233" s="554">
        <f t="shared" ca="1" si="1705"/>
        <v>0</v>
      </c>
      <c r="HR233" s="125">
        <f t="shared" ca="1" si="1765"/>
        <v>0</v>
      </c>
      <c r="HS233" s="125">
        <f t="shared" ca="1" si="1765"/>
        <v>0</v>
      </c>
      <c r="HT233" s="125">
        <f t="shared" ca="1" si="1765"/>
        <v>0</v>
      </c>
      <c r="HU233" s="125">
        <f t="shared" ca="1" si="1765"/>
        <v>0</v>
      </c>
      <c r="HV233" s="125">
        <f t="shared" ca="1" si="1765"/>
        <v>0</v>
      </c>
      <c r="HW233" s="125">
        <f t="shared" ca="1" si="1765"/>
        <v>0</v>
      </c>
      <c r="HX233" s="125">
        <f t="shared" ca="1" si="1765"/>
        <v>0</v>
      </c>
      <c r="HY233" s="125">
        <f t="shared" ca="1" si="1765"/>
        <v>0</v>
      </c>
      <c r="HZ233" s="125">
        <f t="shared" ca="1" si="1765"/>
        <v>0</v>
      </c>
      <c r="IA233" s="125">
        <f t="shared" ca="1" si="1765"/>
        <v>0</v>
      </c>
      <c r="IB233" s="125">
        <f t="shared" ca="1" si="1765"/>
        <v>0</v>
      </c>
      <c r="IC233" s="125">
        <f t="shared" ca="1" si="1765"/>
        <v>0</v>
      </c>
      <c r="ID233" s="125">
        <f t="shared" ca="1" si="1765"/>
        <v>0</v>
      </c>
      <c r="IE233" s="5">
        <f t="shared" ca="1" si="1707"/>
        <v>67</v>
      </c>
      <c r="IF233" s="9"/>
      <c r="IG233" s="5">
        <f t="shared" ca="1" si="1708"/>
        <v>1</v>
      </c>
      <c r="IH233" s="5" t="b">
        <f t="shared" ca="1" si="1708"/>
        <v>0</v>
      </c>
      <c r="II233" s="19">
        <f t="shared" ca="1" si="1709"/>
        <v>0</v>
      </c>
      <c r="IJ233" s="5">
        <f t="shared" ca="1" si="1708"/>
        <v>55</v>
      </c>
      <c r="IK233" s="5" cm="1">
        <f t="array" ref="IK233">INDEX(i.pi_yatf,$X233+1,IK$7)</f>
        <v>1</v>
      </c>
      <c r="IL233" s="19">
        <f t="shared" ca="1" si="1768"/>
        <v>0</v>
      </c>
      <c r="IM233" s="19">
        <f t="shared" ca="1" si="1768"/>
        <v>0</v>
      </c>
      <c r="IN233" s="19">
        <f t="shared" ca="1" si="1768"/>
        <v>0</v>
      </c>
      <c r="IO233" s="19">
        <f t="shared" ca="1" si="1768"/>
        <v>0</v>
      </c>
      <c r="IP233" s="19">
        <f t="shared" ca="1" si="1768"/>
        <v>0</v>
      </c>
      <c r="IQ233" s="19">
        <f t="shared" ca="1" si="1768"/>
        <v>0</v>
      </c>
      <c r="IR233" s="19">
        <f t="shared" ca="1" si="1768"/>
        <v>0</v>
      </c>
      <c r="IS233" s="19">
        <f t="shared" ca="1" si="1768"/>
        <v>0</v>
      </c>
      <c r="IT233" s="19">
        <f t="shared" ca="1" si="1768"/>
        <v>0</v>
      </c>
      <c r="IU233" s="19">
        <f t="shared" ca="1" si="1768"/>
        <v>0</v>
      </c>
      <c r="IV233" s="19">
        <f t="shared" ca="1" si="1768"/>
        <v>0</v>
      </c>
      <c r="IW233" s="19">
        <f t="shared" ca="1" si="1768"/>
        <v>0</v>
      </c>
      <c r="IX233" s="19">
        <f t="shared" ca="1" si="1768"/>
        <v>0</v>
      </c>
      <c r="IY233" s="19">
        <f t="shared" ca="1" si="1768"/>
        <v>0</v>
      </c>
      <c r="IZ233" s="19">
        <f t="shared" ca="1" si="1768"/>
        <v>0</v>
      </c>
      <c r="JA233" s="19">
        <f t="shared" ca="1" si="1768"/>
        <v>0</v>
      </c>
      <c r="JB233" s="19">
        <f t="shared" ca="1" si="1768"/>
        <v>0</v>
      </c>
      <c r="JC233" s="19">
        <f t="shared" ca="1" si="1768"/>
        <v>0</v>
      </c>
      <c r="JD233" s="19">
        <f t="shared" ca="1" si="1768"/>
        <v>0</v>
      </c>
      <c r="JE233" s="19">
        <f t="shared" ca="1" si="1768"/>
        <v>0</v>
      </c>
      <c r="JF233" s="19">
        <f t="shared" ca="1" si="1768"/>
        <v>0</v>
      </c>
      <c r="JG233" s="5">
        <f t="shared" ca="1" si="1711"/>
        <v>1.2500000000000001E-2</v>
      </c>
      <c r="JH233" s="567">
        <f t="shared" ca="1" si="1711"/>
        <v>0</v>
      </c>
      <c r="JI233" s="5">
        <f t="shared" ca="1" si="1711"/>
        <v>6.25E-2</v>
      </c>
      <c r="JJ233" s="5">
        <f t="shared" ca="1" si="1711"/>
        <v>6.25E-2</v>
      </c>
      <c r="JK233" s="5">
        <f t="shared" ca="1" si="1711"/>
        <v>6.25E-2</v>
      </c>
      <c r="JL233" s="19">
        <f t="shared" ca="1" si="1768"/>
        <v>1</v>
      </c>
      <c r="JM233" s="19">
        <f t="shared" ca="1" si="1768"/>
        <v>0</v>
      </c>
      <c r="JN233" s="19">
        <f t="shared" ca="1" si="1768"/>
        <v>1</v>
      </c>
      <c r="JO233" s="9"/>
      <c r="JP233" s="5" t="b">
        <f t="shared" ca="1" si="1712"/>
        <v>0</v>
      </c>
      <c r="JQ233" s="477" t="b">
        <v>0</v>
      </c>
      <c r="JR233" s="477">
        <v>12</v>
      </c>
      <c r="JS233" s="5" t="b">
        <f t="shared" ca="1" si="1713"/>
        <v>0</v>
      </c>
      <c r="JT233" s="5" t="b">
        <f t="shared" ca="1" si="1713"/>
        <v>0</v>
      </c>
      <c r="JU233" s="5" t="b">
        <f t="shared" ca="1" si="1713"/>
        <v>1</v>
      </c>
      <c r="JV233" s="144">
        <f t="shared" ca="1" si="1714"/>
        <v>1</v>
      </c>
      <c r="JW233" s="144">
        <f t="shared" ca="1" si="1714"/>
        <v>1</v>
      </c>
      <c r="JX233" s="5" t="b">
        <f t="shared" ca="1" si="1715"/>
        <v>0</v>
      </c>
      <c r="JY233" s="5" t="b">
        <f t="shared" ca="1" si="1715"/>
        <v>1</v>
      </c>
      <c r="JZ233" s="5" t="b">
        <f t="shared" ca="1" si="1715"/>
        <v>1</v>
      </c>
      <c r="KA233" s="5" t="b">
        <f t="shared" ca="1" si="1715"/>
        <v>0</v>
      </c>
      <c r="KB233" s="5">
        <f t="shared" ca="1" si="1716"/>
        <v>1</v>
      </c>
      <c r="KC233" s="5">
        <f t="shared" ca="1" si="1716"/>
        <v>0</v>
      </c>
      <c r="KD233" s="5" t="b">
        <f t="shared" ca="1" si="1717"/>
        <v>0</v>
      </c>
      <c r="KE233" s="5" t="str" cm="1">
        <f t="array" aca="1" ref="KE233" ca="1">IF(OR(KF233:KM233&lt;&gt;"-"),TRUE,"-")</f>
        <v>-</v>
      </c>
      <c r="KF233" s="19" t="str">
        <f t="shared" ca="1" si="1718"/>
        <v>-</v>
      </c>
      <c r="KG233" s="19" t="str">
        <f t="shared" ca="1" si="1718"/>
        <v>-</v>
      </c>
      <c r="KH233" s="19" t="str">
        <f t="shared" ca="1" si="1718"/>
        <v>-</v>
      </c>
      <c r="KI233" s="19" t="str">
        <f t="shared" ca="1" si="1718"/>
        <v>-</v>
      </c>
      <c r="KJ233" s="19" t="str">
        <f t="shared" ca="1" si="1718"/>
        <v>-</v>
      </c>
      <c r="KK233" s="19" t="str">
        <f t="shared" ca="1" si="1718"/>
        <v>-</v>
      </c>
      <c r="KL233" s="19" t="str">
        <f t="shared" ca="1" si="1718"/>
        <v>-</v>
      </c>
      <c r="KM233" s="19" t="str">
        <f t="shared" ca="1" si="1718"/>
        <v>-</v>
      </c>
      <c r="KN233" s="5" t="b">
        <f t="array" aca="1" ref="KN233" ca="1">IF(OR(KO233:KU233&lt;&gt;"-"),TRUE,"-")</f>
        <v>1</v>
      </c>
      <c r="KO233" s="19">
        <f t="shared" ca="1" si="1791"/>
        <v>0</v>
      </c>
      <c r="KP233" s="19" t="str">
        <f t="shared" ca="1" si="1791"/>
        <v>-</v>
      </c>
      <c r="KQ233" s="19">
        <f t="shared" ca="1" si="1791"/>
        <v>999999</v>
      </c>
      <c r="KR233" s="19">
        <f t="shared" ca="1" si="1791"/>
        <v>999999</v>
      </c>
      <c r="KS233" s="19">
        <f t="shared" ca="1" si="1791"/>
        <v>999999</v>
      </c>
      <c r="KT233" s="19">
        <f t="shared" ca="1" si="1791"/>
        <v>999999</v>
      </c>
      <c r="KU233" s="19">
        <f t="shared" ca="1" si="1791"/>
        <v>999999</v>
      </c>
      <c r="KV233" s="19" t="str">
        <f t="shared" ca="1" si="1791"/>
        <v>-</v>
      </c>
      <c r="KW233" s="19" t="str">
        <f t="shared" ca="1" si="1791"/>
        <v>-</v>
      </c>
      <c r="KX233" s="19" t="str">
        <f t="shared" ca="1" si="1791"/>
        <v>-</v>
      </c>
      <c r="KY233" s="19" t="b">
        <f t="shared" ca="1" si="1720"/>
        <v>1</v>
      </c>
      <c r="KZ233" s="19">
        <f t="shared" ca="1" si="1720"/>
        <v>0</v>
      </c>
      <c r="LA233" s="5" t="str">
        <f t="shared" ca="1" si="1721"/>
        <v>-</v>
      </c>
      <c r="LB233" s="5" t="str">
        <f t="shared" ca="1" si="1721"/>
        <v>-</v>
      </c>
      <c r="LC233" s="5" t="str">
        <f t="shared" ca="1" si="1721"/>
        <v>-</v>
      </c>
      <c r="LD233" s="5" t="str">
        <f t="shared" ca="1" si="1721"/>
        <v>-</v>
      </c>
      <c r="LE233" s="19" t="str">
        <f t="shared" ca="1" si="1722"/>
        <v>-</v>
      </c>
      <c r="LF233" s="19" t="str">
        <f t="shared" ca="1" si="1722"/>
        <v>-</v>
      </c>
      <c r="LG233" s="19" t="str">
        <f t="shared" ca="1" si="1722"/>
        <v>-</v>
      </c>
      <c r="LH233" s="19" t="str">
        <f t="shared" ca="1" si="1722"/>
        <v>-</v>
      </c>
      <c r="LI233" s="19" t="str">
        <f t="shared" ca="1" si="1722"/>
        <v>-</v>
      </c>
      <c r="LJ233" s="19" t="str">
        <f t="shared" ca="1" si="1722"/>
        <v>-</v>
      </c>
      <c r="LK233" s="19" t="str">
        <f t="shared" ca="1" si="1722"/>
        <v>-</v>
      </c>
      <c r="LL233" s="5" t="str">
        <f t="shared" ca="1" si="1723"/>
        <v>-</v>
      </c>
      <c r="LM233" s="5">
        <f t="shared" ca="1" si="1723"/>
        <v>500</v>
      </c>
      <c r="LN233" s="5">
        <f t="shared" ca="1" si="1723"/>
        <v>500</v>
      </c>
      <c r="LO233" s="5" t="str">
        <f t="shared" ca="1" si="1723"/>
        <v>-</v>
      </c>
      <c r="LP233" s="5" t="str" cm="1">
        <f t="array" aca="1" ref="LP233" ca="1">INDEX(i.meatgrid,$Q233,LP$7)</f>
        <v>-</v>
      </c>
      <c r="LQ233" s="5" t="str" cm="1">
        <f t="array" aca="1" ref="LQ233" ca="1">INDEX(i.meatgrid,$Q233,LQ$7)</f>
        <v>-</v>
      </c>
      <c r="LR233" s="5" t="str">
        <f t="shared" ca="1" si="1723"/>
        <v>-</v>
      </c>
      <c r="LS233" s="5">
        <f t="shared" ca="1" si="1724"/>
        <v>1</v>
      </c>
      <c r="LT233" s="9"/>
      <c r="LU233" s="19">
        <f t="shared" ca="1" si="1722"/>
        <v>70</v>
      </c>
      <c r="LV233" s="19">
        <f t="shared" ca="1" si="1725"/>
        <v>50</v>
      </c>
      <c r="LW233" s="19">
        <f t="shared" ca="1" si="1725"/>
        <v>80</v>
      </c>
      <c r="LX233" s="19">
        <f t="shared" ca="1" si="1725"/>
        <v>50</v>
      </c>
      <c r="LY233" s="5" t="b" cm="1">
        <f t="array" aca="1" ref="LY233" ca="1">INDEX(i.meatgrid,$Q233,LY$7)</f>
        <v>1</v>
      </c>
      <c r="LZ233" s="5" t="b" cm="1">
        <f t="array" aca="1" ref="LZ233" ca="1">INDEX(i.meatgrid,$Q233,LZ$7)</f>
        <v>0</v>
      </c>
      <c r="MA233" s="5" t="str" cm="1">
        <f t="array" aca="1" ref="MA233" ca="1">INDEX(i.meatgrid,$Q233,MA$7)</f>
        <v>-</v>
      </c>
      <c r="MB233" s="5" t="str" cm="1">
        <f t="array" aca="1" ref="MB233" ca="1">INDEX(i.meatgrid,$Q233,MB$7)</f>
        <v>-</v>
      </c>
      <c r="MC233" s="5">
        <f t="shared" si="1726"/>
        <v>1</v>
      </c>
      <c r="MD233" s="5">
        <f t="shared" si="1727"/>
        <v>1</v>
      </c>
      <c r="ME233" s="5" cm="1">
        <f t="array" aca="1" ref="ME233" ca="1">INDEX(i.meatgrid,$Q233,ME$7)</f>
        <v>0</v>
      </c>
      <c r="MF233" s="5" cm="1">
        <f t="array" aca="1" ref="MF233" ca="1">INDEX(i.meatgrid,$Q233,MF$7)</f>
        <v>0</v>
      </c>
      <c r="MG233" s="5" cm="1">
        <f t="array" aca="1" ref="MG233" ca="1">INDEX(i.meatgrid,$Q233,MG$7)</f>
        <v>0</v>
      </c>
      <c r="MH233" s="5" cm="1">
        <f t="array" aca="1" ref="MH233" ca="1">INDEX(i.meatgrid,$Q233,MH$7)</f>
        <v>0</v>
      </c>
      <c r="MI233" s="5" cm="1">
        <f t="array" aca="1" ref="MI233" ca="1">INDEX(i.meatgrid,$Q233,MI$7)</f>
        <v>0</v>
      </c>
      <c r="MJ233" s="5" cm="1">
        <f t="array" aca="1" ref="MJ233" ca="1">INDEX(i.meatgrid,$Q233,MJ$7)</f>
        <v>1</v>
      </c>
      <c r="MK233" s="5" cm="1">
        <f t="array" aca="1" ref="MK233" ca="1">INDEX(i.meatgrid,$Q233,MK$7)</f>
        <v>1</v>
      </c>
      <c r="ML233" s="5" cm="1">
        <f t="array" aca="1" ref="ML233" ca="1">INDEX(i.meatgrid,$Q233,ML$7)</f>
        <v>1</v>
      </c>
      <c r="MM233" s="5">
        <f t="shared" si="1728"/>
        <v>1</v>
      </c>
      <c r="MN233" s="9"/>
      <c r="MO233" s="19" t="b">
        <f t="shared" ca="1" si="1758"/>
        <v>0</v>
      </c>
      <c r="MP233" s="19" t="b">
        <f t="shared" ca="1" si="1758"/>
        <v>0</v>
      </c>
      <c r="MQ233" s="19">
        <f t="shared" ca="1" si="1758"/>
        <v>1</v>
      </c>
      <c r="MR233" s="19">
        <f t="shared" ca="1" si="1758"/>
        <v>0.75</v>
      </c>
      <c r="MS233" s="19">
        <f t="shared" ca="1" si="1758"/>
        <v>0.75</v>
      </c>
      <c r="MT233" s="19">
        <f t="shared" ca="1" si="1758"/>
        <v>0.8</v>
      </c>
      <c r="MU233" s="19">
        <f t="shared" ca="1" si="1758"/>
        <v>0.82499999999999996</v>
      </c>
      <c r="MV233" s="19">
        <f t="shared" ca="1" si="1758"/>
        <v>0.875</v>
      </c>
      <c r="MW233" s="19">
        <f t="shared" ca="1" si="1758"/>
        <v>0.9</v>
      </c>
      <c r="MX233" s="19">
        <f t="shared" ca="1" si="1758"/>
        <v>1</v>
      </c>
      <c r="MY233" s="19">
        <f t="shared" ca="1" si="1758"/>
        <v>0.875</v>
      </c>
      <c r="MZ233" s="19" t="b">
        <f t="shared" ca="1" si="1758"/>
        <v>1</v>
      </c>
      <c r="NA233" s="19">
        <f t="shared" ca="1" si="1758"/>
        <v>74.989999999999995</v>
      </c>
      <c r="NB233" s="19" t="str">
        <f t="shared" ca="1" si="1758"/>
        <v>-</v>
      </c>
      <c r="NC233" s="19" t="str">
        <f t="shared" ca="1" si="1758"/>
        <v>-</v>
      </c>
      <c r="ND233" s="19" t="str">
        <f t="shared" ca="1" si="1758"/>
        <v>-</v>
      </c>
      <c r="NE233" s="19" t="str">
        <f t="shared" ca="1" si="1792"/>
        <v>-</v>
      </c>
      <c r="NF233" s="19" t="str">
        <f t="shared" ca="1" si="1792"/>
        <v>-</v>
      </c>
      <c r="NG233" s="19" t="str">
        <f t="shared" ca="1" si="1792"/>
        <v>-</v>
      </c>
      <c r="NH233" s="19" t="str">
        <f t="shared" ca="1" si="1737"/>
        <v>-</v>
      </c>
      <c r="NI233" s="19">
        <f t="shared" ca="1" si="1737"/>
        <v>36.99</v>
      </c>
      <c r="NJ233" s="19">
        <f t="shared" ca="1" si="1737"/>
        <v>36.99</v>
      </c>
      <c r="NK233" s="19" t="str">
        <f t="shared" ca="1" si="1737"/>
        <v>-</v>
      </c>
      <c r="NL233" s="19" t="str">
        <f t="shared" ca="1" si="1737"/>
        <v>-</v>
      </c>
      <c r="NM233" s="19" t="str">
        <f t="shared" ca="1" si="1737"/>
        <v>-</v>
      </c>
      <c r="NN233" s="19" t="str">
        <f t="shared" ca="1" si="1737"/>
        <v>-</v>
      </c>
      <c r="NO233" s="19" t="str">
        <f t="shared" ca="1" si="1737"/>
        <v>-</v>
      </c>
      <c r="NP233" s="19">
        <f t="shared" ca="1" si="1737"/>
        <v>49.99</v>
      </c>
      <c r="NQ233" s="19">
        <f t="shared" ca="1" si="1737"/>
        <v>49.99</v>
      </c>
      <c r="NR233" s="19">
        <f t="shared" ca="1" si="1737"/>
        <v>49.99</v>
      </c>
      <c r="NS233" s="19">
        <f t="shared" ca="1" si="1737"/>
        <v>49.99</v>
      </c>
      <c r="NT233" s="19">
        <f t="shared" ca="1" si="1737"/>
        <v>49.99</v>
      </c>
      <c r="NU233" s="19">
        <f t="shared" ca="1" si="1737"/>
        <v>49.99</v>
      </c>
      <c r="NV233" s="19">
        <f t="shared" ca="1" si="1737"/>
        <v>49.99</v>
      </c>
      <c r="NW233" s="19">
        <f t="shared" ca="1" si="1737"/>
        <v>49.99</v>
      </c>
      <c r="NX233" s="19">
        <f t="shared" ca="1" si="1769"/>
        <v>412.99</v>
      </c>
      <c r="NY233" s="19">
        <f t="shared" ca="1" si="1769"/>
        <v>412.99</v>
      </c>
      <c r="NZ233" s="19" t="str">
        <f t="shared" ca="1" si="1769"/>
        <v>-</v>
      </c>
      <c r="OA233" s="19" t="str">
        <f t="shared" ca="1" si="1769"/>
        <v>-</v>
      </c>
      <c r="OB233" s="19" t="str">
        <f t="shared" ca="1" si="1769"/>
        <v>-</v>
      </c>
      <c r="OC233" s="19" t="str">
        <f t="shared" ca="1" si="1769"/>
        <v>-</v>
      </c>
      <c r="OD233" s="19" t="str">
        <f t="shared" ca="1" si="1769"/>
        <v>-</v>
      </c>
      <c r="OE233" s="19">
        <f t="shared" ca="1" si="1769"/>
        <v>6.8900000000000006</v>
      </c>
      <c r="OF233" s="19">
        <f t="shared" ca="1" si="1769"/>
        <v>6.8900000000000006</v>
      </c>
      <c r="OG233" s="19">
        <f t="shared" ca="1" si="1769"/>
        <v>6.8900000000000006</v>
      </c>
      <c r="OH233" s="19">
        <f t="shared" ca="1" si="1769"/>
        <v>6.8900000000000006</v>
      </c>
      <c r="OI233" s="19">
        <f t="shared" ca="1" si="1769"/>
        <v>6.8900000000000006</v>
      </c>
      <c r="OJ233" s="19">
        <f t="shared" ca="1" si="1769"/>
        <v>6.8900000000000006</v>
      </c>
      <c r="OK233" s="19">
        <f t="shared" ca="1" si="1769"/>
        <v>6.8900000000000006</v>
      </c>
      <c r="OL233" s="19">
        <f t="shared" ca="1" si="1769"/>
        <v>6.8900000000000006</v>
      </c>
      <c r="OM233" s="19">
        <f t="shared" ca="1" si="1769"/>
        <v>346.99</v>
      </c>
      <c r="ON233" s="19">
        <f t="shared" ca="1" si="1739"/>
        <v>346.99</v>
      </c>
      <c r="OO233" s="19" t="str">
        <f t="shared" ca="1" si="1739"/>
        <v>-</v>
      </c>
      <c r="OP233" s="19" t="str">
        <f t="shared" ca="1" si="1739"/>
        <v>-</v>
      </c>
      <c r="OQ233" s="19" t="str">
        <f t="shared" ca="1" si="1739"/>
        <v>-</v>
      </c>
      <c r="OR233" s="19" t="str">
        <f t="shared" ca="1" si="1739"/>
        <v>-</v>
      </c>
      <c r="OS233" s="19" t="str">
        <f t="shared" ca="1" si="1739"/>
        <v>-</v>
      </c>
      <c r="OT233" s="19">
        <f t="shared" ca="1" si="1739"/>
        <v>0</v>
      </c>
      <c r="OU233" s="24">
        <v>0</v>
      </c>
    </row>
    <row r="234" spans="1:411" outlineLevel="1">
      <c r="A234" s="21">
        <f t="shared" si="158"/>
        <v>229</v>
      </c>
      <c r="B234" s="21">
        <f t="shared" si="1731"/>
        <v>19</v>
      </c>
      <c r="C234">
        <v>112</v>
      </c>
      <c r="D234" s="144" t="str">
        <f t="shared" ca="1" si="1675"/>
        <v>GSM</v>
      </c>
      <c r="E234" t="b">
        <v>0</v>
      </c>
      <c r="F234" t="b">
        <v>0</v>
      </c>
      <c r="G234" t="b">
        <f t="shared" si="1793"/>
        <v>0</v>
      </c>
      <c r="H234" s="237">
        <f t="shared" ca="1" si="1733"/>
        <v>2</v>
      </c>
      <c r="I234" s="237">
        <f t="shared" ca="1" si="1733"/>
        <v>1</v>
      </c>
      <c r="J234" s="237" t="str">
        <f t="shared" ca="1" si="1733"/>
        <v/>
      </c>
      <c r="K234" s="237">
        <f t="shared" ca="1" si="1733"/>
        <v>2</v>
      </c>
      <c r="L234" s="237">
        <f t="shared" ca="1" si="1733"/>
        <v>2</v>
      </c>
      <c r="M234" s="237">
        <f t="shared" ca="1" si="1733"/>
        <v>2</v>
      </c>
      <c r="N234" s="237">
        <f t="shared" ca="1" si="1733"/>
        <v>3</v>
      </c>
      <c r="O234" s="237">
        <f t="shared" ca="1" si="1734"/>
        <v>1</v>
      </c>
      <c r="P234" s="237">
        <f t="shared" ca="1" si="1734"/>
        <v>1</v>
      </c>
      <c r="Q234" s="237">
        <f t="shared" ca="1" si="1734"/>
        <v>6</v>
      </c>
      <c r="R234" s="29">
        <v>1</v>
      </c>
      <c r="S234" s="29">
        <v>2</v>
      </c>
      <c r="T234" s="29">
        <v>1</v>
      </c>
      <c r="U234" s="218"/>
      <c r="V234" s="218"/>
      <c r="W234" s="182">
        <f t="array" ref="W234">MAX(W$22,MOD(W228+1*AND(R234:$V234=R$22:$V$22),W$23+1))</f>
        <v>0</v>
      </c>
      <c r="X234" s="218"/>
      <c r="Y234" s="218"/>
      <c r="Z234" s="218"/>
      <c r="AA234" s="218"/>
      <c r="AB234" s="218"/>
      <c r="AC234" s="218"/>
      <c r="AD234" s="218"/>
      <c r="AE234" s="218"/>
      <c r="AF234" s="144">
        <f ca="1">INDEX(CHOOSE($N234,DataAutumn!i.AdultDrys,DataWinter!i.AdultDrys,DataSpring!i.AdultDrys),1,$M234)</f>
        <v>3</v>
      </c>
      <c r="AG234" s="5">
        <f t="shared" ca="1" si="1676"/>
        <v>2</v>
      </c>
      <c r="AH234" s="5">
        <f t="shared" ca="1" si="1676"/>
        <v>0</v>
      </c>
      <c r="AI234" s="5">
        <f t="shared" ca="1" si="1677"/>
        <v>1</v>
      </c>
      <c r="AJ234" s="218"/>
      <c r="AK234" s="218"/>
      <c r="AL234" s="366" t="str">
        <f ca="1">TEXT(LEFT(OFFSET(AL234,-1,0),5)+1,"00000")&amp;MID(OFFSET(AL234,-1,0),6,FIND(" ",OFFSET(AL234,-1,0),7)-5)
&amp; $D234           &amp; " Day"&amp;INDEX(i.DOY,$N234,1)              &amp; IF($IG234=0," FWM","")&amp;IF($IG234=1," MWM","")&amp;IF($IG234=5," Mat","")&amp;IF($IH234=TRUE,"&amp;BBT","    ")
&amp;INDEX(DataMaster!$B$98:$B$105,$Q234,0)    &amp;IF(JQ234," SR"&amp;JR234,"")&amp; " WP"&amp;TEXT($MC234*100,"000p")           &amp; " MP"&amp;TEXT($MD234*100,"000p")           &amp; " GP"&amp;TEXT($MM234*100,"000p")
&amp; " (F"&amp;3+COUNTIF($CV234:$CY234,TRUE)&amp;3&amp;"N"&amp;$DM234&amp;$DN234&amp;")"</f>
        <v>00027 DSP_ashley_lw GSM Day204 MWM    Mutton SR12 WP100p MP075p GP100p (F33N11)</v>
      </c>
      <c r="AM234" s="9" t="str">
        <f ca="1">IF(COUNTIF(AL$5:AL234,AL234)=1,"-","Dup")</f>
        <v>-</v>
      </c>
      <c r="AN234" s="9"/>
      <c r="AO234" s="12" t="b">
        <v>0</v>
      </c>
      <c r="AP234" s="12" t="b">
        <v>0</v>
      </c>
      <c r="AQ234" s="12" t="b">
        <v>1</v>
      </c>
      <c r="AR234" s="12" t="b">
        <v>1</v>
      </c>
      <c r="AS234" s="12" t="b">
        <v>0</v>
      </c>
      <c r="AT234" s="12" t="b">
        <v>1</v>
      </c>
      <c r="AU234" s="12" t="b">
        <v>1</v>
      </c>
      <c r="AV234" s="12" t="b">
        <v>1</v>
      </c>
      <c r="AW234" s="9"/>
      <c r="AX234" s="5" t="b">
        <f t="shared" ca="1" si="1678"/>
        <v>0</v>
      </c>
      <c r="AY234" s="5" t="str">
        <f t="shared" ca="1" si="1678"/>
        <v>-</v>
      </c>
      <c r="AZ234" s="5" t="b">
        <f t="shared" ca="1" si="1678"/>
        <v>0</v>
      </c>
      <c r="BA234" s="5" t="b">
        <f t="shared" ca="1" si="1678"/>
        <v>1</v>
      </c>
      <c r="BB234" s="5" t="b">
        <f t="shared" ca="1" si="1678"/>
        <v>1</v>
      </c>
      <c r="BC234" s="144">
        <f t="shared" ca="1" si="1678"/>
        <v>0</v>
      </c>
      <c r="BD234" s="19" t="b">
        <f t="shared" ca="1" si="1679"/>
        <v>1</v>
      </c>
      <c r="BE234" s="9"/>
      <c r="BF234" s="5" t="str">
        <f t="shared" ca="1" si="1680"/>
        <v>-</v>
      </c>
      <c r="BG234" s="19" t="str">
        <f t="shared" ca="1" si="1681"/>
        <v>-</v>
      </c>
      <c r="BH234" s="19" t="str">
        <f t="shared" ca="1" si="1681"/>
        <v>-</v>
      </c>
      <c r="BI234" s="19" t="str">
        <f t="shared" ca="1" si="1681"/>
        <v>-</v>
      </c>
      <c r="BJ234" s="5" t="str">
        <f t="shared" ca="1" si="1682"/>
        <v>-</v>
      </c>
      <c r="BK234" s="19" t="str">
        <f t="shared" ca="1" si="1683"/>
        <v>-</v>
      </c>
      <c r="BL234" s="5" t="str">
        <f t="shared" ca="1" si="1684"/>
        <v>-</v>
      </c>
      <c r="BM234" s="19" t="str">
        <f t="shared" ca="1" si="1685"/>
        <v>-</v>
      </c>
      <c r="BN234" s="19" t="str">
        <f t="shared" ca="1" si="1685"/>
        <v>-</v>
      </c>
      <c r="BO234" s="19" t="str">
        <f t="shared" ca="1" si="1685"/>
        <v>-</v>
      </c>
      <c r="BP234" s="5" t="str">
        <f t="shared" ca="1" si="1686"/>
        <v>-</v>
      </c>
      <c r="BQ234" s="9"/>
      <c r="BR234" s="5" t="b">
        <f t="shared" ca="1" si="1687"/>
        <v>0</v>
      </c>
      <c r="BS234" s="5" t="str">
        <f t="shared" ca="1" si="1688"/>
        <v>-</v>
      </c>
      <c r="BT234" s="5" t="str">
        <f t="shared" ca="1" si="1689"/>
        <v>-</v>
      </c>
      <c r="BU234" s="5" t="str">
        <f t="shared" ca="1" si="1689"/>
        <v>-</v>
      </c>
      <c r="BV234" s="5" t="str">
        <f t="shared" ca="1" si="1689"/>
        <v>-</v>
      </c>
      <c r="BW234" s="5" t="str">
        <f t="shared" ca="1" si="1689"/>
        <v>-</v>
      </c>
      <c r="BX234" s="5" t="str">
        <f t="shared" ca="1" si="1689"/>
        <v>-</v>
      </c>
      <c r="BY234" s="5" t="str">
        <f t="shared" ca="1" si="1689"/>
        <v>-</v>
      </c>
      <c r="BZ234" s="5" t="str">
        <f t="shared" ca="1" si="1689"/>
        <v>-</v>
      </c>
      <c r="CA234" s="5" t="str">
        <f t="shared" ca="1" si="1689"/>
        <v>-</v>
      </c>
      <c r="CB234" s="9"/>
      <c r="CC234" s="237" t="b">
        <f t="shared" ca="1" si="1735"/>
        <v>1</v>
      </c>
      <c r="CD234" s="237" t="b">
        <f t="shared" ca="1" si="1735"/>
        <v>1</v>
      </c>
      <c r="CE234" s="237" t="b">
        <f t="shared" ca="1" si="1735"/>
        <v>1</v>
      </c>
      <c r="CF234" s="12">
        <v>203</v>
      </c>
      <c r="CG234" s="144" t="b">
        <f t="shared" ca="1" si="1794"/>
        <v>0</v>
      </c>
      <c r="CH234" s="12" t="s">
        <v>34</v>
      </c>
      <c r="CI234" s="19" t="str">
        <f t="shared" ca="1" si="1690"/>
        <v>-</v>
      </c>
      <c r="CJ234" s="19" t="str">
        <f t="shared" ca="1" si="1690"/>
        <v>-</v>
      </c>
      <c r="CK234" s="19" t="str">
        <f t="shared" ca="1" si="1690"/>
        <v>-</v>
      </c>
      <c r="CL234" s="19">
        <f t="shared" ca="1" si="1690"/>
        <v>1</v>
      </c>
      <c r="CM234" s="19">
        <f t="shared" ca="1" si="1690"/>
        <v>1</v>
      </c>
      <c r="CN234" s="9"/>
      <c r="CO234" s="444">
        <f t="shared" ca="1" si="1691"/>
        <v>652</v>
      </c>
      <c r="CP234" s="444">
        <f t="shared" ca="1" si="1691"/>
        <v>686</v>
      </c>
      <c r="CQ234" s="444">
        <f t="shared" ca="1" si="1691"/>
        <v>721</v>
      </c>
      <c r="CR234" s="152">
        <f t="shared" ca="1" si="1692"/>
        <v>378</v>
      </c>
      <c r="CS234" s="152">
        <f t="shared" ca="1" si="1692"/>
        <v>413</v>
      </c>
      <c r="CT234" s="152">
        <f t="shared" ca="1" si="1692"/>
        <v>448</v>
      </c>
      <c r="CU234" s="19" t="str">
        <f t="shared" ca="1" si="1759"/>
        <v>-</v>
      </c>
      <c r="CV234" s="19" t="str">
        <f t="shared" ca="1" si="1759"/>
        <v>-</v>
      </c>
      <c r="CW234" s="19" t="str">
        <f t="shared" ca="1" si="1759"/>
        <v>-</v>
      </c>
      <c r="CX234" s="19" t="str">
        <f t="shared" ca="1" si="1759"/>
        <v>-</v>
      </c>
      <c r="CY234" s="19" t="str">
        <f t="shared" ca="1" si="1759"/>
        <v>-</v>
      </c>
      <c r="CZ234" s="19" t="b">
        <f t="shared" ca="1" si="1759"/>
        <v>1</v>
      </c>
      <c r="DA234" s="19">
        <f t="shared" ca="1" si="1759"/>
        <v>0</v>
      </c>
      <c r="DB234" s="19">
        <f t="shared" ca="1" si="1759"/>
        <v>0</v>
      </c>
      <c r="DC234" s="19">
        <f t="shared" ca="1" si="1759"/>
        <v>0</v>
      </c>
      <c r="DD234" s="19">
        <f t="shared" ca="1" si="1759"/>
        <v>0</v>
      </c>
      <c r="DE234" s="19">
        <f t="shared" ca="1" si="1759"/>
        <v>0</v>
      </c>
      <c r="DF234" s="19">
        <f t="shared" ca="1" si="1759"/>
        <v>0</v>
      </c>
      <c r="DG234" s="19">
        <f t="shared" ca="1" si="1759"/>
        <v>0</v>
      </c>
      <c r="DH234" s="19">
        <f t="shared" ca="1" si="1759"/>
        <v>0</v>
      </c>
      <c r="DI234" s="19">
        <f t="shared" ca="1" si="1759"/>
        <v>0</v>
      </c>
      <c r="DJ234" s="19">
        <f t="shared" ca="1" si="1759"/>
        <v>0</v>
      </c>
      <c r="DK234" s="19">
        <f t="shared" ca="1" si="1788"/>
        <v>0</v>
      </c>
      <c r="DL234" s="19">
        <f t="shared" ca="1" si="1788"/>
        <v>0</v>
      </c>
      <c r="DM234" s="19">
        <f t="shared" ca="1" si="1788"/>
        <v>1</v>
      </c>
      <c r="DN234" s="19">
        <f t="shared" ca="1" si="1788"/>
        <v>1</v>
      </c>
      <c r="DO234" s="19">
        <f t="shared" ca="1" si="1788"/>
        <v>0</v>
      </c>
      <c r="DP234" s="19" t="str">
        <f t="shared" ca="1" si="1788"/>
        <v>-</v>
      </c>
      <c r="DQ234" s="19" t="str">
        <f t="shared" ca="1" si="1788"/>
        <v>-</v>
      </c>
      <c r="DR234" s="19" t="str">
        <f t="shared" ca="1" si="1788"/>
        <v>-</v>
      </c>
      <c r="DS234" s="19" t="str">
        <f t="shared" ca="1" si="1788"/>
        <v>-</v>
      </c>
      <c r="DT234" s="19" t="str">
        <f t="shared" ca="1" si="1788"/>
        <v>-</v>
      </c>
      <c r="DU234" s="19">
        <f t="shared" ca="1" si="1788"/>
        <v>0</v>
      </c>
      <c r="DV234" s="19" t="str">
        <f t="shared" ca="1" si="1788"/>
        <v>-</v>
      </c>
      <c r="DW234" s="19" t="str">
        <f t="shared" ca="1" si="1788"/>
        <v>-</v>
      </c>
      <c r="DX234" s="19" t="str">
        <f t="shared" ca="1" si="1788"/>
        <v>-</v>
      </c>
      <c r="DY234" s="19" t="str">
        <f t="shared" ca="1" si="1788"/>
        <v>-</v>
      </c>
      <c r="DZ234" s="19" t="str">
        <f t="shared" ca="1" si="1788"/>
        <v>-</v>
      </c>
      <c r="EA234" s="19" t="str">
        <f t="shared" ca="1" si="1788"/>
        <v>-</v>
      </c>
      <c r="EB234" s="19" t="str">
        <f t="shared" ca="1" si="1788"/>
        <v>-</v>
      </c>
      <c r="EC234" s="19" t="str">
        <f t="shared" ca="1" si="1788"/>
        <v>-</v>
      </c>
      <c r="ED234" s="19">
        <f t="shared" ca="1" si="1788"/>
        <v>0</v>
      </c>
      <c r="EE234" s="444">
        <f t="shared" ca="1" si="1695"/>
        <v>0</v>
      </c>
      <c r="EF234" s="444">
        <f t="shared" ca="1" si="1695"/>
        <v>0</v>
      </c>
      <c r="EG234" s="124">
        <f t="shared" ca="1" si="1754"/>
        <v>0</v>
      </c>
      <c r="EH234" s="124">
        <f t="shared" ca="1" si="1754"/>
        <v>0</v>
      </c>
      <c r="EI234" s="124">
        <f t="shared" ca="1" si="1754"/>
        <v>0</v>
      </c>
      <c r="EJ234" s="124">
        <f t="shared" ca="1" si="1754"/>
        <v>0</v>
      </c>
      <c r="EK234" s="124">
        <f t="shared" ca="1" si="1754"/>
        <v>0</v>
      </c>
      <c r="EL234" s="124">
        <f t="shared" ca="1" si="1754"/>
        <v>0</v>
      </c>
      <c r="EM234" s="124">
        <f t="shared" ca="1" si="1754"/>
        <v>0</v>
      </c>
      <c r="EN234" s="124">
        <f t="shared" ca="1" si="1754"/>
        <v>0</v>
      </c>
      <c r="EO234" s="124">
        <f t="shared" ca="1" si="1754"/>
        <v>0</v>
      </c>
      <c r="EP234" s="124">
        <f t="shared" ca="1" si="1754"/>
        <v>0</v>
      </c>
      <c r="EQ234" s="124">
        <f t="shared" ca="1" si="1754"/>
        <v>0</v>
      </c>
      <c r="ER234" s="124">
        <f t="shared" ca="1" si="1754"/>
        <v>0</v>
      </c>
      <c r="ES234" s="124">
        <f t="shared" ca="1" si="1754"/>
        <v>0</v>
      </c>
      <c r="ET234" s="124">
        <f t="shared" ca="1" si="1754"/>
        <v>0</v>
      </c>
      <c r="EU234" s="124">
        <f t="shared" ca="1" si="1754"/>
        <v>0</v>
      </c>
      <c r="EV234" s="124">
        <f t="shared" ca="1" si="1754"/>
        <v>0</v>
      </c>
      <c r="EW234" s="124">
        <f t="shared" ca="1" si="1697"/>
        <v>0</v>
      </c>
      <c r="EX234" s="124">
        <f t="shared" ca="1" si="1697"/>
        <v>0</v>
      </c>
      <c r="EY234" s="554">
        <f t="shared" ca="1" si="1755"/>
        <v>0</v>
      </c>
      <c r="EZ234" s="554">
        <f t="shared" ca="1" si="1755"/>
        <v>0</v>
      </c>
      <c r="FA234" s="554">
        <f t="shared" ca="1" si="1755"/>
        <v>0</v>
      </c>
      <c r="FB234" s="125">
        <f t="shared" ca="1" si="1755"/>
        <v>0</v>
      </c>
      <c r="FC234" s="125">
        <f t="shared" ca="1" si="1755"/>
        <v>0</v>
      </c>
      <c r="FD234" s="125">
        <f t="shared" ca="1" si="1755"/>
        <v>0</v>
      </c>
      <c r="FE234" s="125">
        <f t="shared" ca="1" si="1755"/>
        <v>0</v>
      </c>
      <c r="FF234" s="125">
        <f t="shared" ca="1" si="1755"/>
        <v>0</v>
      </c>
      <c r="FG234" s="125">
        <f t="shared" ca="1" si="1755"/>
        <v>0</v>
      </c>
      <c r="FH234" s="125">
        <f t="shared" ca="1" si="1755"/>
        <v>0</v>
      </c>
      <c r="FI234" s="125">
        <f t="shared" ca="1" si="1755"/>
        <v>0</v>
      </c>
      <c r="FJ234" s="125">
        <f t="shared" ca="1" si="1755"/>
        <v>0</v>
      </c>
      <c r="FK234" s="125">
        <f t="shared" ca="1" si="1755"/>
        <v>0</v>
      </c>
      <c r="FL234" s="125">
        <f t="shared" ca="1" si="1755"/>
        <v>0</v>
      </c>
      <c r="FM234" s="125">
        <f t="shared" ca="1" si="1755"/>
        <v>0</v>
      </c>
      <c r="FN234" s="125">
        <f t="shared" ca="1" si="1755"/>
        <v>0</v>
      </c>
      <c r="FO234" s="124">
        <f t="shared" ca="1" si="1756"/>
        <v>0</v>
      </c>
      <c r="FP234" s="124">
        <f t="shared" ca="1" si="1756"/>
        <v>0</v>
      </c>
      <c r="FQ234" s="124">
        <f t="shared" ca="1" si="1756"/>
        <v>0</v>
      </c>
      <c r="FR234" s="124">
        <f t="shared" ca="1" si="1756"/>
        <v>0</v>
      </c>
      <c r="FS234" s="124">
        <f t="shared" ca="1" si="1756"/>
        <v>0</v>
      </c>
      <c r="FT234" s="124">
        <f t="shared" ca="1" si="1756"/>
        <v>0</v>
      </c>
      <c r="FU234" s="124">
        <f t="shared" ca="1" si="1756"/>
        <v>0</v>
      </c>
      <c r="FV234" s="124">
        <f t="shared" ca="1" si="1756"/>
        <v>0</v>
      </c>
      <c r="FW234" s="124">
        <f t="shared" ca="1" si="1756"/>
        <v>0</v>
      </c>
      <c r="FX234" s="124">
        <f t="shared" ca="1" si="1756"/>
        <v>0</v>
      </c>
      <c r="FY234" s="124">
        <f t="shared" ca="1" si="1756"/>
        <v>0</v>
      </c>
      <c r="FZ234" s="124">
        <f t="shared" ca="1" si="1756"/>
        <v>0</v>
      </c>
      <c r="GA234" s="124">
        <f t="shared" ca="1" si="1756"/>
        <v>0</v>
      </c>
      <c r="GB234" s="124">
        <f t="shared" ca="1" si="1756"/>
        <v>0</v>
      </c>
      <c r="GC234" s="124">
        <f t="shared" ca="1" si="1756"/>
        <v>0</v>
      </c>
      <c r="GD234" s="124">
        <f t="shared" ca="1" si="1756"/>
        <v>0</v>
      </c>
      <c r="GE234" s="124">
        <f t="shared" ca="1" si="1700"/>
        <v>0</v>
      </c>
      <c r="GF234" s="124">
        <f t="shared" ca="1" si="1700"/>
        <v>0</v>
      </c>
      <c r="GG234" s="554">
        <f t="shared" ca="1" si="1701"/>
        <v>0</v>
      </c>
      <c r="GH234" s="554">
        <f t="shared" ca="1" si="1701"/>
        <v>0</v>
      </c>
      <c r="GI234" s="554">
        <f t="shared" ca="1" si="1701"/>
        <v>0</v>
      </c>
      <c r="GJ234" s="125">
        <f t="shared" ca="1" si="1764"/>
        <v>0</v>
      </c>
      <c r="GK234" s="125">
        <f t="shared" ca="1" si="1764"/>
        <v>0</v>
      </c>
      <c r="GL234" s="125">
        <f t="shared" ca="1" si="1764"/>
        <v>0</v>
      </c>
      <c r="GM234" s="125">
        <f t="shared" ca="1" si="1764"/>
        <v>0</v>
      </c>
      <c r="GN234" s="125">
        <f t="shared" ca="1" si="1764"/>
        <v>0</v>
      </c>
      <c r="GO234" s="125">
        <f t="shared" ca="1" si="1764"/>
        <v>0</v>
      </c>
      <c r="GP234" s="125">
        <f t="shared" ca="1" si="1764"/>
        <v>0</v>
      </c>
      <c r="GQ234" s="125">
        <f t="shared" ca="1" si="1764"/>
        <v>0</v>
      </c>
      <c r="GR234" s="125">
        <f t="shared" ca="1" si="1764"/>
        <v>0</v>
      </c>
      <c r="GS234" s="125">
        <f t="shared" ca="1" si="1764"/>
        <v>0</v>
      </c>
      <c r="GT234" s="125">
        <f t="shared" ca="1" si="1764"/>
        <v>0</v>
      </c>
      <c r="GU234" s="125">
        <f t="shared" ca="1" si="1764"/>
        <v>0</v>
      </c>
      <c r="GV234" s="125">
        <f t="shared" ca="1" si="1764"/>
        <v>0</v>
      </c>
      <c r="GW234" s="124">
        <f t="shared" ca="1" si="1757"/>
        <v>0</v>
      </c>
      <c r="GX234" s="124">
        <f t="shared" ca="1" si="1757"/>
        <v>0</v>
      </c>
      <c r="GY234" s="124">
        <f t="shared" ca="1" si="1757"/>
        <v>0</v>
      </c>
      <c r="GZ234" s="124">
        <f t="shared" ca="1" si="1757"/>
        <v>0</v>
      </c>
      <c r="HA234" s="124">
        <f t="shared" ca="1" si="1757"/>
        <v>0</v>
      </c>
      <c r="HB234" s="124">
        <f t="shared" ca="1" si="1757"/>
        <v>0</v>
      </c>
      <c r="HC234" s="124">
        <f t="shared" ca="1" si="1757"/>
        <v>0</v>
      </c>
      <c r="HD234" s="124">
        <f t="shared" ca="1" si="1757"/>
        <v>0</v>
      </c>
      <c r="HE234" s="124">
        <f t="shared" ca="1" si="1757"/>
        <v>0</v>
      </c>
      <c r="HF234" s="124">
        <f t="shared" ca="1" si="1757"/>
        <v>0</v>
      </c>
      <c r="HG234" s="124">
        <f t="shared" ca="1" si="1757"/>
        <v>0</v>
      </c>
      <c r="HH234" s="124">
        <f t="shared" ca="1" si="1757"/>
        <v>0</v>
      </c>
      <c r="HI234" s="124">
        <f t="shared" ca="1" si="1757"/>
        <v>0</v>
      </c>
      <c r="HJ234" s="124">
        <f t="shared" ca="1" si="1757"/>
        <v>0</v>
      </c>
      <c r="HK234" s="124">
        <f t="shared" ca="1" si="1757"/>
        <v>0</v>
      </c>
      <c r="HL234" s="124">
        <f t="shared" ca="1" si="1757"/>
        <v>0</v>
      </c>
      <c r="HM234" s="124">
        <f t="shared" ca="1" si="1704"/>
        <v>0</v>
      </c>
      <c r="HN234" s="124">
        <f t="shared" ca="1" si="1704"/>
        <v>0</v>
      </c>
      <c r="HO234" s="554">
        <f t="shared" ca="1" si="1705"/>
        <v>0</v>
      </c>
      <c r="HP234" s="554">
        <f t="shared" ca="1" si="1705"/>
        <v>0</v>
      </c>
      <c r="HQ234" s="554">
        <f t="shared" ca="1" si="1705"/>
        <v>0</v>
      </c>
      <c r="HR234" s="125">
        <f t="shared" ca="1" si="1765"/>
        <v>0</v>
      </c>
      <c r="HS234" s="125">
        <f t="shared" ca="1" si="1765"/>
        <v>0</v>
      </c>
      <c r="HT234" s="125">
        <f t="shared" ca="1" si="1765"/>
        <v>0</v>
      </c>
      <c r="HU234" s="125">
        <f t="shared" ca="1" si="1765"/>
        <v>0</v>
      </c>
      <c r="HV234" s="125">
        <f t="shared" ca="1" si="1765"/>
        <v>0</v>
      </c>
      <c r="HW234" s="125">
        <f t="shared" ca="1" si="1765"/>
        <v>0</v>
      </c>
      <c r="HX234" s="125">
        <f t="shared" ca="1" si="1765"/>
        <v>0</v>
      </c>
      <c r="HY234" s="125">
        <f t="shared" ca="1" si="1765"/>
        <v>0</v>
      </c>
      <c r="HZ234" s="125">
        <f t="shared" ca="1" si="1765"/>
        <v>0</v>
      </c>
      <c r="IA234" s="125">
        <f t="shared" ca="1" si="1765"/>
        <v>0</v>
      </c>
      <c r="IB234" s="125">
        <f t="shared" ca="1" si="1765"/>
        <v>0</v>
      </c>
      <c r="IC234" s="125">
        <f t="shared" ca="1" si="1765"/>
        <v>0</v>
      </c>
      <c r="ID234" s="125">
        <f t="shared" ca="1" si="1765"/>
        <v>0</v>
      </c>
      <c r="IE234" s="5">
        <f t="shared" ca="1" si="1707"/>
        <v>67</v>
      </c>
      <c r="IF234" s="9"/>
      <c r="IG234" s="5">
        <f t="shared" ca="1" si="1708"/>
        <v>1</v>
      </c>
      <c r="IH234" s="5" t="b">
        <f t="shared" ca="1" si="1708"/>
        <v>0</v>
      </c>
      <c r="II234" s="19">
        <f t="shared" ca="1" si="1709"/>
        <v>0</v>
      </c>
      <c r="IJ234" s="5">
        <f t="shared" ca="1" si="1708"/>
        <v>55</v>
      </c>
      <c r="IK234" s="5" cm="1">
        <f t="array" ref="IK234">INDEX(i.pi_yatf,$X234+1,IK$7)</f>
        <v>1</v>
      </c>
      <c r="IL234" s="19">
        <f t="shared" ca="1" si="1768"/>
        <v>0</v>
      </c>
      <c r="IM234" s="19">
        <f t="shared" ca="1" si="1768"/>
        <v>0</v>
      </c>
      <c r="IN234" s="19">
        <f t="shared" ca="1" si="1768"/>
        <v>0</v>
      </c>
      <c r="IO234" s="19">
        <f t="shared" ca="1" si="1768"/>
        <v>0</v>
      </c>
      <c r="IP234" s="19">
        <f t="shared" ca="1" si="1768"/>
        <v>0</v>
      </c>
      <c r="IQ234" s="19">
        <f t="shared" ca="1" si="1768"/>
        <v>0</v>
      </c>
      <c r="IR234" s="19">
        <f t="shared" ca="1" si="1768"/>
        <v>0</v>
      </c>
      <c r="IS234" s="19">
        <f t="shared" ca="1" si="1768"/>
        <v>0</v>
      </c>
      <c r="IT234" s="19">
        <f t="shared" ca="1" si="1768"/>
        <v>0</v>
      </c>
      <c r="IU234" s="19">
        <f t="shared" ca="1" si="1768"/>
        <v>0</v>
      </c>
      <c r="IV234" s="19">
        <f t="shared" ca="1" si="1768"/>
        <v>0</v>
      </c>
      <c r="IW234" s="19">
        <f t="shared" ca="1" si="1768"/>
        <v>0</v>
      </c>
      <c r="IX234" s="19">
        <f t="shared" ca="1" si="1768"/>
        <v>0</v>
      </c>
      <c r="IY234" s="19">
        <f t="shared" ca="1" si="1768"/>
        <v>0</v>
      </c>
      <c r="IZ234" s="19">
        <f t="shared" ca="1" si="1768"/>
        <v>0</v>
      </c>
      <c r="JA234" s="19">
        <f t="shared" ca="1" si="1768"/>
        <v>0</v>
      </c>
      <c r="JB234" s="19">
        <f t="shared" ca="1" si="1768"/>
        <v>0</v>
      </c>
      <c r="JC234" s="19">
        <f t="shared" ca="1" si="1768"/>
        <v>0</v>
      </c>
      <c r="JD234" s="19">
        <f t="shared" ca="1" si="1768"/>
        <v>0</v>
      </c>
      <c r="JE234" s="19">
        <f t="shared" ca="1" si="1768"/>
        <v>0</v>
      </c>
      <c r="JF234" s="19">
        <f t="shared" ca="1" si="1768"/>
        <v>0</v>
      </c>
      <c r="JG234" s="5">
        <f t="shared" ca="1" si="1711"/>
        <v>1.2500000000000001E-2</v>
      </c>
      <c r="JH234" s="567">
        <f t="shared" ca="1" si="1711"/>
        <v>0</v>
      </c>
      <c r="JI234" s="5">
        <f t="shared" ca="1" si="1711"/>
        <v>6.25E-2</v>
      </c>
      <c r="JJ234" s="5">
        <f t="shared" ca="1" si="1711"/>
        <v>6.25E-2</v>
      </c>
      <c r="JK234" s="5">
        <f t="shared" ca="1" si="1711"/>
        <v>6.25E-2</v>
      </c>
      <c r="JL234" s="19">
        <f t="shared" ca="1" si="1768"/>
        <v>1</v>
      </c>
      <c r="JM234" s="19">
        <f t="shared" ca="1" si="1768"/>
        <v>0</v>
      </c>
      <c r="JN234" s="19">
        <f t="shared" ca="1" si="1768"/>
        <v>1</v>
      </c>
      <c r="JO234" s="9"/>
      <c r="JP234" s="5" t="b">
        <f t="shared" ca="1" si="1712"/>
        <v>0</v>
      </c>
      <c r="JQ234" s="477" t="b">
        <v>1</v>
      </c>
      <c r="JR234" s="477">
        <v>12</v>
      </c>
      <c r="JS234" s="5" t="b">
        <f t="shared" ca="1" si="1713"/>
        <v>0</v>
      </c>
      <c r="JT234" s="5" t="b">
        <f t="shared" ca="1" si="1713"/>
        <v>0</v>
      </c>
      <c r="JU234" s="5" t="b">
        <f t="shared" ca="1" si="1713"/>
        <v>1</v>
      </c>
      <c r="JV234" s="144">
        <f t="shared" ca="1" si="1714"/>
        <v>1</v>
      </c>
      <c r="JW234" s="144">
        <f t="shared" ca="1" si="1714"/>
        <v>1</v>
      </c>
      <c r="JX234" s="5" t="b">
        <f t="shared" ca="1" si="1715"/>
        <v>0</v>
      </c>
      <c r="JY234" s="5" t="b">
        <f t="shared" ca="1" si="1715"/>
        <v>1</v>
      </c>
      <c r="JZ234" s="5" t="b">
        <f t="shared" ca="1" si="1715"/>
        <v>1</v>
      </c>
      <c r="KA234" s="5" t="b">
        <f t="shared" ca="1" si="1715"/>
        <v>0</v>
      </c>
      <c r="KB234" s="5">
        <f t="shared" ca="1" si="1716"/>
        <v>1</v>
      </c>
      <c r="KC234" s="5">
        <f t="shared" ca="1" si="1716"/>
        <v>0</v>
      </c>
      <c r="KD234" s="5" t="b">
        <f t="shared" ca="1" si="1717"/>
        <v>0</v>
      </c>
      <c r="KE234" s="5" t="str" cm="1">
        <f t="array" aca="1" ref="KE234" ca="1">IF(OR(KF234:KM234&lt;&gt;"-"),TRUE,"-")</f>
        <v>-</v>
      </c>
      <c r="KF234" s="19" t="str">
        <f t="shared" ca="1" si="1718"/>
        <v>-</v>
      </c>
      <c r="KG234" s="19" t="str">
        <f t="shared" ca="1" si="1718"/>
        <v>-</v>
      </c>
      <c r="KH234" s="19" t="str">
        <f t="shared" ca="1" si="1718"/>
        <v>-</v>
      </c>
      <c r="KI234" s="19" t="str">
        <f t="shared" ca="1" si="1718"/>
        <v>-</v>
      </c>
      <c r="KJ234" s="19" t="str">
        <f t="shared" ca="1" si="1718"/>
        <v>-</v>
      </c>
      <c r="KK234" s="19" t="str">
        <f t="shared" ca="1" si="1718"/>
        <v>-</v>
      </c>
      <c r="KL234" s="19" t="str">
        <f t="shared" ca="1" si="1718"/>
        <v>-</v>
      </c>
      <c r="KM234" s="19" t="str">
        <f t="shared" ca="1" si="1718"/>
        <v>-</v>
      </c>
      <c r="KN234" s="5" t="b">
        <f t="array" aca="1" ref="KN234" ca="1">IF(OR(KO234:KU234&lt;&gt;"-"),TRUE,"-")</f>
        <v>1</v>
      </c>
      <c r="KO234" s="19">
        <f t="shared" ca="1" si="1791"/>
        <v>0</v>
      </c>
      <c r="KP234" s="19" t="str">
        <f t="shared" ca="1" si="1791"/>
        <v>-</v>
      </c>
      <c r="KQ234" s="19">
        <f t="shared" ca="1" si="1791"/>
        <v>999999</v>
      </c>
      <c r="KR234" s="19">
        <f t="shared" ca="1" si="1791"/>
        <v>999999</v>
      </c>
      <c r="KS234" s="19">
        <f t="shared" ca="1" si="1791"/>
        <v>999999</v>
      </c>
      <c r="KT234" s="19">
        <f t="shared" ca="1" si="1791"/>
        <v>999999</v>
      </c>
      <c r="KU234" s="19">
        <f t="shared" ca="1" si="1791"/>
        <v>999999</v>
      </c>
      <c r="KV234" s="19" t="str">
        <f t="shared" ca="1" si="1791"/>
        <v>-</v>
      </c>
      <c r="KW234" s="19" t="str">
        <f t="shared" ca="1" si="1791"/>
        <v>-</v>
      </c>
      <c r="KX234" s="19" t="str">
        <f t="shared" ca="1" si="1791"/>
        <v>-</v>
      </c>
      <c r="KY234" s="19" t="b">
        <f t="shared" ca="1" si="1720"/>
        <v>1</v>
      </c>
      <c r="KZ234" s="19">
        <f t="shared" ca="1" si="1720"/>
        <v>0</v>
      </c>
      <c r="LA234" s="5" t="str">
        <f t="shared" ca="1" si="1721"/>
        <v>-</v>
      </c>
      <c r="LB234" s="5" t="str">
        <f t="shared" ca="1" si="1721"/>
        <v>-</v>
      </c>
      <c r="LC234" s="5" t="str">
        <f t="shared" ca="1" si="1721"/>
        <v>-</v>
      </c>
      <c r="LD234" s="5" t="str">
        <f t="shared" ca="1" si="1721"/>
        <v>-</v>
      </c>
      <c r="LE234" s="19" t="str">
        <f t="shared" ca="1" si="1722"/>
        <v>-</v>
      </c>
      <c r="LF234" s="19" t="str">
        <f t="shared" ca="1" si="1722"/>
        <v>-</v>
      </c>
      <c r="LG234" s="19" t="str">
        <f t="shared" ca="1" si="1722"/>
        <v>-</v>
      </c>
      <c r="LH234" s="19" t="str">
        <f t="shared" ca="1" si="1722"/>
        <v>-</v>
      </c>
      <c r="LI234" s="19" t="str">
        <f t="shared" ca="1" si="1722"/>
        <v>-</v>
      </c>
      <c r="LJ234" s="19" t="str">
        <f t="shared" ca="1" si="1722"/>
        <v>-</v>
      </c>
      <c r="LK234" s="19" t="str">
        <f t="shared" ca="1" si="1722"/>
        <v>-</v>
      </c>
      <c r="LL234" s="5" t="str">
        <f t="shared" ca="1" si="1723"/>
        <v>-</v>
      </c>
      <c r="LM234" s="5">
        <f t="shared" ca="1" si="1723"/>
        <v>500</v>
      </c>
      <c r="LN234" s="5">
        <f t="shared" ca="1" si="1723"/>
        <v>500</v>
      </c>
      <c r="LO234" s="5" t="str">
        <f t="shared" ca="1" si="1723"/>
        <v>-</v>
      </c>
      <c r="LP234" s="5" t="str" cm="1">
        <f t="array" aca="1" ref="LP234" ca="1">INDEX(i.meatgrid,$Q234,LP$7)</f>
        <v>-</v>
      </c>
      <c r="LQ234" s="5" t="str" cm="1">
        <f t="array" aca="1" ref="LQ234" ca="1">INDEX(i.meatgrid,$Q234,LQ$7)</f>
        <v>-</v>
      </c>
      <c r="LR234" s="5" t="str">
        <f t="shared" ca="1" si="1723"/>
        <v>-</v>
      </c>
      <c r="LS234" s="5">
        <f t="shared" ca="1" si="1724"/>
        <v>1</v>
      </c>
      <c r="LT234" s="9"/>
      <c r="LU234" s="19">
        <f t="shared" ca="1" si="1722"/>
        <v>70</v>
      </c>
      <c r="LV234" s="19">
        <f t="shared" ca="1" si="1725"/>
        <v>50</v>
      </c>
      <c r="LW234" s="19">
        <f t="shared" ca="1" si="1725"/>
        <v>80</v>
      </c>
      <c r="LX234" s="19">
        <f t="shared" ca="1" si="1725"/>
        <v>50</v>
      </c>
      <c r="LY234" s="5" t="b" cm="1">
        <f t="array" aca="1" ref="LY234" ca="1">INDEX(i.meatgrid,$Q234,LY$7)</f>
        <v>1</v>
      </c>
      <c r="LZ234" s="5" t="b" cm="1">
        <f t="array" aca="1" ref="LZ234" ca="1">INDEX(i.meatgrid,$Q234,LZ$7)</f>
        <v>0</v>
      </c>
      <c r="MA234" s="5" t="str" cm="1">
        <f t="array" aca="1" ref="MA234" ca="1">INDEX(i.meatgrid,$Q234,MA$7)</f>
        <v>-</v>
      </c>
      <c r="MB234" s="5" t="str" cm="1">
        <f t="array" aca="1" ref="MB234" ca="1">INDEX(i.meatgrid,$Q234,MB$7)</f>
        <v>-</v>
      </c>
      <c r="MC234" s="5">
        <f t="shared" si="1726"/>
        <v>1</v>
      </c>
      <c r="MD234" s="5">
        <f t="shared" si="1727"/>
        <v>0.75</v>
      </c>
      <c r="ME234" s="5" cm="1">
        <f t="array" aca="1" ref="ME234" ca="1">INDEX(i.meatgrid,$Q234,ME$7)</f>
        <v>0</v>
      </c>
      <c r="MF234" s="5" cm="1">
        <f t="array" aca="1" ref="MF234" ca="1">INDEX(i.meatgrid,$Q234,MF$7)</f>
        <v>0</v>
      </c>
      <c r="MG234" s="5" cm="1">
        <f t="array" aca="1" ref="MG234" ca="1">INDEX(i.meatgrid,$Q234,MG$7)</f>
        <v>0</v>
      </c>
      <c r="MH234" s="5" cm="1">
        <f t="array" aca="1" ref="MH234" ca="1">INDEX(i.meatgrid,$Q234,MH$7)</f>
        <v>0</v>
      </c>
      <c r="MI234" s="5" cm="1">
        <f t="array" aca="1" ref="MI234" ca="1">INDEX(i.meatgrid,$Q234,MI$7)</f>
        <v>0</v>
      </c>
      <c r="MJ234" s="5" cm="1">
        <f t="array" aca="1" ref="MJ234" ca="1">INDEX(i.meatgrid,$Q234,MJ$7)</f>
        <v>1</v>
      </c>
      <c r="MK234" s="5" cm="1">
        <f t="array" aca="1" ref="MK234" ca="1">INDEX(i.meatgrid,$Q234,MK$7)</f>
        <v>1</v>
      </c>
      <c r="ML234" s="5" cm="1">
        <f t="array" aca="1" ref="ML234" ca="1">INDEX(i.meatgrid,$Q234,ML$7)</f>
        <v>1</v>
      </c>
      <c r="MM234" s="5">
        <f t="shared" si="1728"/>
        <v>1</v>
      </c>
      <c r="MN234" s="9"/>
      <c r="MO234" s="19" t="b">
        <f t="shared" ca="1" si="1758"/>
        <v>0</v>
      </c>
      <c r="MP234" s="19" t="b">
        <f t="shared" ca="1" si="1758"/>
        <v>0</v>
      </c>
      <c r="MQ234" s="19">
        <f t="shared" ca="1" si="1758"/>
        <v>1</v>
      </c>
      <c r="MR234" s="19">
        <f t="shared" ca="1" si="1758"/>
        <v>0.75</v>
      </c>
      <c r="MS234" s="19">
        <f t="shared" ca="1" si="1758"/>
        <v>0.75</v>
      </c>
      <c r="MT234" s="19">
        <f t="shared" ca="1" si="1758"/>
        <v>0.8</v>
      </c>
      <c r="MU234" s="19">
        <f t="shared" ca="1" si="1758"/>
        <v>0.82499999999999996</v>
      </c>
      <c r="MV234" s="19">
        <f t="shared" ca="1" si="1758"/>
        <v>0.875</v>
      </c>
      <c r="MW234" s="19">
        <f t="shared" ca="1" si="1758"/>
        <v>0.9</v>
      </c>
      <c r="MX234" s="19">
        <f t="shared" ca="1" si="1758"/>
        <v>1</v>
      </c>
      <c r="MY234" s="19">
        <f t="shared" ca="1" si="1758"/>
        <v>0.875</v>
      </c>
      <c r="MZ234" s="19" t="b">
        <f t="shared" ca="1" si="1758"/>
        <v>1</v>
      </c>
      <c r="NA234" s="19">
        <f t="shared" ca="1" si="1758"/>
        <v>74.989999999999995</v>
      </c>
      <c r="NB234" s="19" t="str">
        <f t="shared" ca="1" si="1758"/>
        <v>-</v>
      </c>
      <c r="NC234" s="19" t="str">
        <f t="shared" ca="1" si="1758"/>
        <v>-</v>
      </c>
      <c r="ND234" s="19" t="str">
        <f t="shared" ca="1" si="1758"/>
        <v>-</v>
      </c>
      <c r="NE234" s="19" t="str">
        <f t="shared" ca="1" si="1792"/>
        <v>-</v>
      </c>
      <c r="NF234" s="19" t="str">
        <f t="shared" ca="1" si="1792"/>
        <v>-</v>
      </c>
      <c r="NG234" s="19" t="str">
        <f t="shared" ca="1" si="1792"/>
        <v>-</v>
      </c>
      <c r="NH234" s="19" t="str">
        <f t="shared" ca="1" si="1792"/>
        <v>-</v>
      </c>
      <c r="NI234" s="19">
        <f t="shared" ca="1" si="1792"/>
        <v>36.99</v>
      </c>
      <c r="NJ234" s="19">
        <f t="shared" ca="1" si="1792"/>
        <v>36.99</v>
      </c>
      <c r="NK234" s="19" t="str">
        <f t="shared" ca="1" si="1792"/>
        <v>-</v>
      </c>
      <c r="NL234" s="19" t="str">
        <f t="shared" ca="1" si="1792"/>
        <v>-</v>
      </c>
      <c r="NM234" s="19" t="str">
        <f t="shared" ca="1" si="1792"/>
        <v>-</v>
      </c>
      <c r="NN234" s="19" t="str">
        <f t="shared" ca="1" si="1792"/>
        <v>-</v>
      </c>
      <c r="NO234" s="19" t="str">
        <f t="shared" ca="1" si="1792"/>
        <v>-</v>
      </c>
      <c r="NP234" s="19">
        <f t="shared" ca="1" si="1792"/>
        <v>49.99</v>
      </c>
      <c r="NQ234" s="19">
        <f t="shared" ca="1" si="1792"/>
        <v>49.99</v>
      </c>
      <c r="NR234" s="19">
        <f t="shared" ca="1" si="1792"/>
        <v>49.99</v>
      </c>
      <c r="NS234" s="19">
        <f t="shared" ca="1" si="1792"/>
        <v>49.99</v>
      </c>
      <c r="NT234" s="19">
        <f t="shared" ca="1" si="1792"/>
        <v>49.99</v>
      </c>
      <c r="NU234" s="19">
        <f t="shared" ca="1" si="1737"/>
        <v>49.99</v>
      </c>
      <c r="NV234" s="19">
        <f t="shared" ca="1" si="1737"/>
        <v>49.99</v>
      </c>
      <c r="NW234" s="19">
        <f t="shared" ca="1" si="1737"/>
        <v>49.99</v>
      </c>
      <c r="NX234" s="19">
        <f t="shared" ca="1" si="1769"/>
        <v>412.99</v>
      </c>
      <c r="NY234" s="19">
        <f t="shared" ca="1" si="1769"/>
        <v>412.99</v>
      </c>
      <c r="NZ234" s="19" t="str">
        <f t="shared" ca="1" si="1769"/>
        <v>-</v>
      </c>
      <c r="OA234" s="19" t="str">
        <f t="shared" ca="1" si="1769"/>
        <v>-</v>
      </c>
      <c r="OB234" s="19" t="str">
        <f t="shared" ca="1" si="1769"/>
        <v>-</v>
      </c>
      <c r="OC234" s="19" t="str">
        <f t="shared" ca="1" si="1769"/>
        <v>-</v>
      </c>
      <c r="OD234" s="19" t="str">
        <f t="shared" ca="1" si="1769"/>
        <v>-</v>
      </c>
      <c r="OE234" s="19">
        <f t="shared" ca="1" si="1769"/>
        <v>6.8900000000000006</v>
      </c>
      <c r="OF234" s="19">
        <f t="shared" ca="1" si="1769"/>
        <v>6.8900000000000006</v>
      </c>
      <c r="OG234" s="19">
        <f t="shared" ca="1" si="1769"/>
        <v>6.8900000000000006</v>
      </c>
      <c r="OH234" s="19">
        <f t="shared" ca="1" si="1769"/>
        <v>6.8900000000000006</v>
      </c>
      <c r="OI234" s="19">
        <f t="shared" ca="1" si="1769"/>
        <v>6.8900000000000006</v>
      </c>
      <c r="OJ234" s="19">
        <f t="shared" ca="1" si="1769"/>
        <v>6.8900000000000006</v>
      </c>
      <c r="OK234" s="19">
        <f t="shared" ca="1" si="1769"/>
        <v>6.8900000000000006</v>
      </c>
      <c r="OL234" s="19">
        <f t="shared" ca="1" si="1769"/>
        <v>6.8900000000000006</v>
      </c>
      <c r="OM234" s="19">
        <f t="shared" ca="1" si="1769"/>
        <v>346.99</v>
      </c>
      <c r="ON234" s="19">
        <f t="shared" ca="1" si="1739"/>
        <v>346.99</v>
      </c>
      <c r="OO234" s="19" t="str">
        <f t="shared" ca="1" si="1739"/>
        <v>-</v>
      </c>
      <c r="OP234" s="19" t="str">
        <f t="shared" ca="1" si="1739"/>
        <v>-</v>
      </c>
      <c r="OQ234" s="19" t="str">
        <f t="shared" ca="1" si="1739"/>
        <v>-</v>
      </c>
      <c r="OR234" s="19" t="str">
        <f t="shared" ca="1" si="1739"/>
        <v>-</v>
      </c>
      <c r="OS234" s="19" t="str">
        <f t="shared" ca="1" si="1739"/>
        <v>-</v>
      </c>
      <c r="OT234" s="19">
        <f t="shared" ca="1" si="1739"/>
        <v>0</v>
      </c>
      <c r="OU234" s="24">
        <v>0</v>
      </c>
    </row>
    <row r="235" spans="1:411" outlineLevel="1">
      <c r="A235" s="21">
        <f t="shared" si="158"/>
        <v>230</v>
      </c>
      <c r="B235" s="21">
        <f t="shared" si="1731"/>
        <v>19</v>
      </c>
      <c r="C235">
        <v>112</v>
      </c>
      <c r="D235" s="144" t="str">
        <f t="shared" ca="1" si="1675"/>
        <v>GSM</v>
      </c>
      <c r="E235" t="b">
        <v>0</v>
      </c>
      <c r="F235" t="b">
        <v>0</v>
      </c>
      <c r="G235" t="b">
        <f t="shared" si="1793"/>
        <v>0</v>
      </c>
      <c r="H235" s="237">
        <f t="shared" ca="1" si="1733"/>
        <v>2</v>
      </c>
      <c r="I235" s="237">
        <f t="shared" ca="1" si="1733"/>
        <v>1</v>
      </c>
      <c r="J235" s="237" t="str">
        <f t="shared" ca="1" si="1733"/>
        <v/>
      </c>
      <c r="K235" s="237">
        <f t="shared" ca="1" si="1733"/>
        <v>2</v>
      </c>
      <c r="L235" s="237">
        <f t="shared" ca="1" si="1733"/>
        <v>2</v>
      </c>
      <c r="M235" s="237">
        <f t="shared" ca="1" si="1733"/>
        <v>2</v>
      </c>
      <c r="N235" s="237">
        <f t="shared" ca="1" si="1733"/>
        <v>3</v>
      </c>
      <c r="O235" s="237">
        <f t="shared" ca="1" si="1734"/>
        <v>1</v>
      </c>
      <c r="P235" s="237">
        <f t="shared" ca="1" si="1734"/>
        <v>1</v>
      </c>
      <c r="Q235" s="237">
        <f t="shared" ca="1" si="1734"/>
        <v>6</v>
      </c>
      <c r="R235" s="29">
        <v>1</v>
      </c>
      <c r="S235" s="29">
        <v>2</v>
      </c>
      <c r="T235" s="29">
        <v>1</v>
      </c>
      <c r="U235" s="218"/>
      <c r="V235" s="218"/>
      <c r="W235" s="182">
        <f t="array" ref="W235">MAX(W$22,MOD(W229+1*AND(R235:$V235=R$22:$V$22),W$23+1))</f>
        <v>0</v>
      </c>
      <c r="X235" s="218"/>
      <c r="Y235" s="218"/>
      <c r="Z235" s="218"/>
      <c r="AA235" s="218"/>
      <c r="AB235" s="218"/>
      <c r="AC235" s="218"/>
      <c r="AD235" s="218"/>
      <c r="AE235" s="218"/>
      <c r="AF235" s="144">
        <f ca="1">INDEX(CHOOSE($N235,DataAutumn!i.AdultDrys,DataWinter!i.AdultDrys,DataSpring!i.AdultDrys),1,$M235)</f>
        <v>3</v>
      </c>
      <c r="AG235" s="5">
        <f t="shared" ca="1" si="1676"/>
        <v>2</v>
      </c>
      <c r="AH235" s="5">
        <f t="shared" ca="1" si="1676"/>
        <v>0</v>
      </c>
      <c r="AI235" s="5">
        <f t="shared" ca="1" si="1677"/>
        <v>1</v>
      </c>
      <c r="AJ235" s="218"/>
      <c r="AK235" s="218"/>
      <c r="AL235" s="366" t="str">
        <f ca="1">TEXT(LEFT(OFFSET(AL235,-1,0),5)+1,"00000")&amp;MID(OFFSET(AL235,-1,0),6,FIND(" ",OFFSET(AL235,-1,0),7)-5)
&amp; $D235           &amp; " Day"&amp;INDEX(i.DOY,$N235,1)              &amp; IF($IG235=0," FWM","")&amp;IF($IG235=1," MWM","")&amp;IF($IG235=5," Mat","")&amp;IF($IH235=TRUE,"&amp;BBT","    ")
&amp;INDEX(DataMaster!$B$98:$B$105,$Q235,0)    &amp;IF(JQ235," SR"&amp;JR235,"")&amp; " WP"&amp;TEXT($MC235*100,"000p")           &amp; " MP"&amp;TEXT($MD235*100,"000p")           &amp; " GP"&amp;TEXT($MM235*100,"000p")
&amp; " (F"&amp;3+COUNTIF($CV235:$CY235,TRUE)&amp;3&amp;"N"&amp;$DM235&amp;$DN235&amp;")"</f>
        <v>00028 DSP_ashley_lw GSM Day204 MWM    Mutton WP100p MP075p GP100p (F33N11)</v>
      </c>
      <c r="AM235" s="9" t="str">
        <f ca="1">IF(COUNTIF(AL$5:AL235,AL235)=1,"-","Dup")</f>
        <v>-</v>
      </c>
      <c r="AN235" s="9"/>
      <c r="AO235" s="12" t="b">
        <v>0</v>
      </c>
      <c r="AP235" s="12" t="b">
        <v>0</v>
      </c>
      <c r="AQ235" s="12" t="b">
        <v>1</v>
      </c>
      <c r="AR235" s="12" t="b">
        <v>1</v>
      </c>
      <c r="AS235" s="12" t="b">
        <v>0</v>
      </c>
      <c r="AT235" s="12" t="b">
        <v>1</v>
      </c>
      <c r="AU235" s="12" t="b">
        <v>1</v>
      </c>
      <c r="AV235" s="12" t="b">
        <v>1</v>
      </c>
      <c r="AW235" s="9"/>
      <c r="AX235" s="5" t="b">
        <f t="shared" ca="1" si="1678"/>
        <v>0</v>
      </c>
      <c r="AY235" s="5" t="str">
        <f t="shared" ca="1" si="1678"/>
        <v>-</v>
      </c>
      <c r="AZ235" s="5" t="b">
        <f t="shared" ca="1" si="1678"/>
        <v>0</v>
      </c>
      <c r="BA235" s="5" t="b">
        <f t="shared" ca="1" si="1678"/>
        <v>1</v>
      </c>
      <c r="BB235" s="5" t="b">
        <f t="shared" ca="1" si="1678"/>
        <v>1</v>
      </c>
      <c r="BC235" s="144">
        <f t="shared" ca="1" si="1678"/>
        <v>0</v>
      </c>
      <c r="BD235" s="19" t="b">
        <f t="shared" ca="1" si="1679"/>
        <v>1</v>
      </c>
      <c r="BE235" s="9"/>
      <c r="BF235" s="5" t="str">
        <f t="shared" ca="1" si="1680"/>
        <v>-</v>
      </c>
      <c r="BG235" s="19" t="str">
        <f t="shared" ca="1" si="1681"/>
        <v>-</v>
      </c>
      <c r="BH235" s="19" t="str">
        <f t="shared" ca="1" si="1681"/>
        <v>-</v>
      </c>
      <c r="BI235" s="19" t="str">
        <f t="shared" ca="1" si="1681"/>
        <v>-</v>
      </c>
      <c r="BJ235" s="5" t="str">
        <f t="shared" ca="1" si="1682"/>
        <v>-</v>
      </c>
      <c r="BK235" s="19" t="str">
        <f t="shared" ca="1" si="1683"/>
        <v>-</v>
      </c>
      <c r="BL235" s="5" t="str">
        <f t="shared" ca="1" si="1684"/>
        <v>-</v>
      </c>
      <c r="BM235" s="19" t="str">
        <f t="shared" ca="1" si="1685"/>
        <v>-</v>
      </c>
      <c r="BN235" s="19" t="str">
        <f t="shared" ca="1" si="1685"/>
        <v>-</v>
      </c>
      <c r="BO235" s="19" t="str">
        <f t="shared" ca="1" si="1685"/>
        <v>-</v>
      </c>
      <c r="BP235" s="5" t="str">
        <f t="shared" ca="1" si="1686"/>
        <v>-</v>
      </c>
      <c r="BQ235" s="9"/>
      <c r="BR235" s="5" t="b">
        <f t="shared" ca="1" si="1687"/>
        <v>0</v>
      </c>
      <c r="BS235" s="5" t="str">
        <f t="shared" ca="1" si="1688"/>
        <v>-</v>
      </c>
      <c r="BT235" s="5" t="str">
        <f t="shared" ca="1" si="1689"/>
        <v>-</v>
      </c>
      <c r="BU235" s="5" t="str">
        <f t="shared" ca="1" si="1689"/>
        <v>-</v>
      </c>
      <c r="BV235" s="5" t="str">
        <f t="shared" ca="1" si="1689"/>
        <v>-</v>
      </c>
      <c r="BW235" s="5" t="str">
        <f t="shared" ca="1" si="1689"/>
        <v>-</v>
      </c>
      <c r="BX235" s="5" t="str">
        <f t="shared" ca="1" si="1689"/>
        <v>-</v>
      </c>
      <c r="BY235" s="5" t="str">
        <f t="shared" ca="1" si="1689"/>
        <v>-</v>
      </c>
      <c r="BZ235" s="5" t="str">
        <f t="shared" ca="1" si="1689"/>
        <v>-</v>
      </c>
      <c r="CA235" s="5" t="str">
        <f t="shared" ca="1" si="1689"/>
        <v>-</v>
      </c>
      <c r="CB235" s="9"/>
      <c r="CC235" s="237" t="b">
        <f t="shared" ca="1" si="1735"/>
        <v>1</v>
      </c>
      <c r="CD235" s="237" t="b">
        <f t="shared" ca="1" si="1735"/>
        <v>1</v>
      </c>
      <c r="CE235" s="237" t="b">
        <f t="shared" ca="1" si="1735"/>
        <v>1</v>
      </c>
      <c r="CF235" s="12">
        <v>203</v>
      </c>
      <c r="CG235" s="144" t="b">
        <f t="shared" ca="1" si="1794"/>
        <v>0</v>
      </c>
      <c r="CH235" s="12" t="s">
        <v>34</v>
      </c>
      <c r="CI235" s="19" t="str">
        <f t="shared" ca="1" si="1690"/>
        <v>-</v>
      </c>
      <c r="CJ235" s="19" t="str">
        <f t="shared" ca="1" si="1690"/>
        <v>-</v>
      </c>
      <c r="CK235" s="19" t="str">
        <f t="shared" ca="1" si="1690"/>
        <v>-</v>
      </c>
      <c r="CL235" s="19">
        <f t="shared" ca="1" si="1690"/>
        <v>1</v>
      </c>
      <c r="CM235" s="19">
        <f t="shared" ca="1" si="1690"/>
        <v>1</v>
      </c>
      <c r="CN235" s="9"/>
      <c r="CO235" s="444">
        <f t="shared" ca="1" si="1691"/>
        <v>652</v>
      </c>
      <c r="CP235" s="444">
        <f t="shared" ca="1" si="1691"/>
        <v>686</v>
      </c>
      <c r="CQ235" s="444">
        <f t="shared" ca="1" si="1691"/>
        <v>721</v>
      </c>
      <c r="CR235" s="152">
        <f t="shared" ca="1" si="1692"/>
        <v>378</v>
      </c>
      <c r="CS235" s="152">
        <f t="shared" ca="1" si="1692"/>
        <v>413</v>
      </c>
      <c r="CT235" s="152">
        <f t="shared" ca="1" si="1692"/>
        <v>448</v>
      </c>
      <c r="CU235" s="19" t="str">
        <f t="shared" ca="1" si="1759"/>
        <v>-</v>
      </c>
      <c r="CV235" s="19" t="str">
        <f t="shared" ca="1" si="1759"/>
        <v>-</v>
      </c>
      <c r="CW235" s="19" t="str">
        <f t="shared" ca="1" si="1759"/>
        <v>-</v>
      </c>
      <c r="CX235" s="19" t="str">
        <f t="shared" ca="1" si="1759"/>
        <v>-</v>
      </c>
      <c r="CY235" s="19" t="str">
        <f t="shared" ca="1" si="1759"/>
        <v>-</v>
      </c>
      <c r="CZ235" s="19" t="b">
        <f t="shared" ca="1" si="1759"/>
        <v>1</v>
      </c>
      <c r="DA235" s="19">
        <f t="shared" ca="1" si="1759"/>
        <v>0</v>
      </c>
      <c r="DB235" s="19">
        <f t="shared" ca="1" si="1759"/>
        <v>0</v>
      </c>
      <c r="DC235" s="19">
        <f t="shared" ca="1" si="1759"/>
        <v>0</v>
      </c>
      <c r="DD235" s="19">
        <f t="shared" ca="1" si="1759"/>
        <v>0</v>
      </c>
      <c r="DE235" s="19">
        <f t="shared" ca="1" si="1759"/>
        <v>0</v>
      </c>
      <c r="DF235" s="19">
        <f t="shared" ca="1" si="1759"/>
        <v>0</v>
      </c>
      <c r="DG235" s="19">
        <f t="shared" ca="1" si="1759"/>
        <v>0</v>
      </c>
      <c r="DH235" s="19">
        <f t="shared" ca="1" si="1759"/>
        <v>0</v>
      </c>
      <c r="DI235" s="19">
        <f t="shared" ca="1" si="1759"/>
        <v>0</v>
      </c>
      <c r="DJ235" s="19">
        <f t="shared" ca="1" si="1759"/>
        <v>0</v>
      </c>
      <c r="DK235" s="19">
        <f t="shared" ca="1" si="1788"/>
        <v>0</v>
      </c>
      <c r="DL235" s="19">
        <f t="shared" ca="1" si="1788"/>
        <v>0</v>
      </c>
      <c r="DM235" s="19">
        <f t="shared" ca="1" si="1788"/>
        <v>1</v>
      </c>
      <c r="DN235" s="19">
        <f t="shared" ca="1" si="1788"/>
        <v>1</v>
      </c>
      <c r="DO235" s="19">
        <f t="shared" ca="1" si="1788"/>
        <v>0</v>
      </c>
      <c r="DP235" s="19" t="str">
        <f t="shared" ca="1" si="1788"/>
        <v>-</v>
      </c>
      <c r="DQ235" s="19" t="str">
        <f t="shared" ca="1" si="1788"/>
        <v>-</v>
      </c>
      <c r="DR235" s="19" t="str">
        <f t="shared" ca="1" si="1788"/>
        <v>-</v>
      </c>
      <c r="DS235" s="19" t="str">
        <f t="shared" ca="1" si="1788"/>
        <v>-</v>
      </c>
      <c r="DT235" s="19" t="str">
        <f t="shared" ca="1" si="1788"/>
        <v>-</v>
      </c>
      <c r="DU235" s="19">
        <f t="shared" ca="1" si="1788"/>
        <v>0</v>
      </c>
      <c r="DV235" s="19" t="str">
        <f t="shared" ca="1" si="1788"/>
        <v>-</v>
      </c>
      <c r="DW235" s="19" t="str">
        <f t="shared" ca="1" si="1788"/>
        <v>-</v>
      </c>
      <c r="DX235" s="19" t="str">
        <f t="shared" ca="1" si="1788"/>
        <v>-</v>
      </c>
      <c r="DY235" s="19" t="str">
        <f t="shared" ca="1" si="1788"/>
        <v>-</v>
      </c>
      <c r="DZ235" s="19" t="str">
        <f t="shared" ca="1" si="1788"/>
        <v>-</v>
      </c>
      <c r="EA235" s="19" t="str">
        <f t="shared" ca="1" si="1788"/>
        <v>-</v>
      </c>
      <c r="EB235" s="19" t="str">
        <f t="shared" ca="1" si="1788"/>
        <v>-</v>
      </c>
      <c r="EC235" s="19" t="str">
        <f t="shared" ca="1" si="1788"/>
        <v>-</v>
      </c>
      <c r="ED235" s="19">
        <f t="shared" ca="1" si="1788"/>
        <v>0</v>
      </c>
      <c r="EE235" s="444">
        <f t="shared" ca="1" si="1695"/>
        <v>0</v>
      </c>
      <c r="EF235" s="444">
        <f t="shared" ca="1" si="1695"/>
        <v>0</v>
      </c>
      <c r="EG235" s="124">
        <f t="shared" ca="1" si="1754"/>
        <v>0</v>
      </c>
      <c r="EH235" s="124">
        <f t="shared" ca="1" si="1754"/>
        <v>0</v>
      </c>
      <c r="EI235" s="124">
        <f t="shared" ca="1" si="1754"/>
        <v>0</v>
      </c>
      <c r="EJ235" s="124">
        <f t="shared" ca="1" si="1754"/>
        <v>0</v>
      </c>
      <c r="EK235" s="124">
        <f t="shared" ca="1" si="1754"/>
        <v>0</v>
      </c>
      <c r="EL235" s="124">
        <f t="shared" ca="1" si="1754"/>
        <v>0</v>
      </c>
      <c r="EM235" s="124">
        <f t="shared" ca="1" si="1754"/>
        <v>0</v>
      </c>
      <c r="EN235" s="124">
        <f t="shared" ca="1" si="1754"/>
        <v>0</v>
      </c>
      <c r="EO235" s="124">
        <f t="shared" ca="1" si="1754"/>
        <v>0</v>
      </c>
      <c r="EP235" s="124">
        <f t="shared" ca="1" si="1754"/>
        <v>0</v>
      </c>
      <c r="EQ235" s="124">
        <f t="shared" ca="1" si="1754"/>
        <v>0</v>
      </c>
      <c r="ER235" s="124">
        <f t="shared" ca="1" si="1754"/>
        <v>0</v>
      </c>
      <c r="ES235" s="124">
        <f t="shared" ca="1" si="1754"/>
        <v>0</v>
      </c>
      <c r="ET235" s="124">
        <f t="shared" ca="1" si="1754"/>
        <v>0</v>
      </c>
      <c r="EU235" s="124">
        <f t="shared" ca="1" si="1754"/>
        <v>0</v>
      </c>
      <c r="EV235" s="124">
        <f t="shared" ca="1" si="1754"/>
        <v>0</v>
      </c>
      <c r="EW235" s="124">
        <f t="shared" ca="1" si="1697"/>
        <v>0</v>
      </c>
      <c r="EX235" s="124">
        <f t="shared" ca="1" si="1697"/>
        <v>0</v>
      </c>
      <c r="EY235" s="554">
        <f t="shared" ca="1" si="1755"/>
        <v>0</v>
      </c>
      <c r="EZ235" s="554">
        <f t="shared" ca="1" si="1755"/>
        <v>0</v>
      </c>
      <c r="FA235" s="554">
        <f t="shared" ca="1" si="1755"/>
        <v>0</v>
      </c>
      <c r="FB235" s="125">
        <f t="shared" ca="1" si="1755"/>
        <v>0</v>
      </c>
      <c r="FC235" s="125">
        <f t="shared" ca="1" si="1755"/>
        <v>0</v>
      </c>
      <c r="FD235" s="125">
        <f t="shared" ca="1" si="1755"/>
        <v>0</v>
      </c>
      <c r="FE235" s="125">
        <f t="shared" ca="1" si="1755"/>
        <v>0</v>
      </c>
      <c r="FF235" s="125">
        <f t="shared" ca="1" si="1755"/>
        <v>0</v>
      </c>
      <c r="FG235" s="125">
        <f t="shared" ca="1" si="1755"/>
        <v>0</v>
      </c>
      <c r="FH235" s="125">
        <f t="shared" ca="1" si="1755"/>
        <v>0</v>
      </c>
      <c r="FI235" s="125">
        <f t="shared" ca="1" si="1755"/>
        <v>0</v>
      </c>
      <c r="FJ235" s="125">
        <f t="shared" ca="1" si="1755"/>
        <v>0</v>
      </c>
      <c r="FK235" s="125">
        <f t="shared" ca="1" si="1755"/>
        <v>0</v>
      </c>
      <c r="FL235" s="125">
        <f t="shared" ca="1" si="1755"/>
        <v>0</v>
      </c>
      <c r="FM235" s="125">
        <f t="shared" ca="1" si="1755"/>
        <v>0</v>
      </c>
      <c r="FN235" s="125">
        <f t="shared" ca="1" si="1755"/>
        <v>0</v>
      </c>
      <c r="FO235" s="124">
        <f t="shared" ca="1" si="1756"/>
        <v>0</v>
      </c>
      <c r="FP235" s="124">
        <f t="shared" ca="1" si="1756"/>
        <v>0</v>
      </c>
      <c r="FQ235" s="124">
        <f t="shared" ca="1" si="1756"/>
        <v>0</v>
      </c>
      <c r="FR235" s="124">
        <f t="shared" ca="1" si="1756"/>
        <v>0</v>
      </c>
      <c r="FS235" s="124">
        <f t="shared" ca="1" si="1756"/>
        <v>0</v>
      </c>
      <c r="FT235" s="124">
        <f t="shared" ca="1" si="1756"/>
        <v>0</v>
      </c>
      <c r="FU235" s="124">
        <f t="shared" ca="1" si="1756"/>
        <v>0</v>
      </c>
      <c r="FV235" s="124">
        <f t="shared" ca="1" si="1756"/>
        <v>0</v>
      </c>
      <c r="FW235" s="124">
        <f t="shared" ca="1" si="1756"/>
        <v>0</v>
      </c>
      <c r="FX235" s="124">
        <f t="shared" ca="1" si="1756"/>
        <v>0</v>
      </c>
      <c r="FY235" s="124">
        <f t="shared" ca="1" si="1756"/>
        <v>0</v>
      </c>
      <c r="FZ235" s="124">
        <f t="shared" ca="1" si="1756"/>
        <v>0</v>
      </c>
      <c r="GA235" s="124">
        <f t="shared" ca="1" si="1756"/>
        <v>0</v>
      </c>
      <c r="GB235" s="124">
        <f t="shared" ca="1" si="1756"/>
        <v>0</v>
      </c>
      <c r="GC235" s="124">
        <f t="shared" ca="1" si="1756"/>
        <v>0</v>
      </c>
      <c r="GD235" s="124">
        <f t="shared" ca="1" si="1756"/>
        <v>0</v>
      </c>
      <c r="GE235" s="124">
        <f t="shared" ca="1" si="1700"/>
        <v>0</v>
      </c>
      <c r="GF235" s="124">
        <f t="shared" ca="1" si="1700"/>
        <v>0</v>
      </c>
      <c r="GG235" s="554">
        <f t="shared" ca="1" si="1701"/>
        <v>0</v>
      </c>
      <c r="GH235" s="554">
        <f t="shared" ca="1" si="1701"/>
        <v>0</v>
      </c>
      <c r="GI235" s="554">
        <f t="shared" ca="1" si="1701"/>
        <v>0</v>
      </c>
      <c r="GJ235" s="125">
        <f t="shared" ca="1" si="1764"/>
        <v>0</v>
      </c>
      <c r="GK235" s="125">
        <f t="shared" ca="1" si="1764"/>
        <v>0</v>
      </c>
      <c r="GL235" s="125">
        <f t="shared" ca="1" si="1764"/>
        <v>0</v>
      </c>
      <c r="GM235" s="125">
        <f t="shared" ca="1" si="1764"/>
        <v>0</v>
      </c>
      <c r="GN235" s="125">
        <f t="shared" ca="1" si="1764"/>
        <v>0</v>
      </c>
      <c r="GO235" s="125">
        <f t="shared" ca="1" si="1764"/>
        <v>0</v>
      </c>
      <c r="GP235" s="125">
        <f t="shared" ca="1" si="1764"/>
        <v>0</v>
      </c>
      <c r="GQ235" s="125">
        <f t="shared" ca="1" si="1764"/>
        <v>0</v>
      </c>
      <c r="GR235" s="125">
        <f t="shared" ca="1" si="1764"/>
        <v>0</v>
      </c>
      <c r="GS235" s="125">
        <f t="shared" ca="1" si="1764"/>
        <v>0</v>
      </c>
      <c r="GT235" s="125">
        <f t="shared" ca="1" si="1764"/>
        <v>0</v>
      </c>
      <c r="GU235" s="125">
        <f t="shared" ca="1" si="1764"/>
        <v>0</v>
      </c>
      <c r="GV235" s="125">
        <f t="shared" ca="1" si="1764"/>
        <v>0</v>
      </c>
      <c r="GW235" s="124">
        <f t="shared" ca="1" si="1757"/>
        <v>0</v>
      </c>
      <c r="GX235" s="124">
        <f t="shared" ca="1" si="1757"/>
        <v>0</v>
      </c>
      <c r="GY235" s="124">
        <f t="shared" ca="1" si="1757"/>
        <v>0</v>
      </c>
      <c r="GZ235" s="124">
        <f t="shared" ca="1" si="1757"/>
        <v>0</v>
      </c>
      <c r="HA235" s="124">
        <f t="shared" ca="1" si="1757"/>
        <v>0</v>
      </c>
      <c r="HB235" s="124">
        <f t="shared" ca="1" si="1757"/>
        <v>0</v>
      </c>
      <c r="HC235" s="124">
        <f t="shared" ca="1" si="1757"/>
        <v>0</v>
      </c>
      <c r="HD235" s="124">
        <f t="shared" ca="1" si="1757"/>
        <v>0</v>
      </c>
      <c r="HE235" s="124">
        <f t="shared" ca="1" si="1757"/>
        <v>0</v>
      </c>
      <c r="HF235" s="124">
        <f t="shared" ca="1" si="1757"/>
        <v>0</v>
      </c>
      <c r="HG235" s="124">
        <f t="shared" ca="1" si="1757"/>
        <v>0</v>
      </c>
      <c r="HH235" s="124">
        <f t="shared" ca="1" si="1757"/>
        <v>0</v>
      </c>
      <c r="HI235" s="124">
        <f t="shared" ca="1" si="1757"/>
        <v>0</v>
      </c>
      <c r="HJ235" s="124">
        <f t="shared" ca="1" si="1757"/>
        <v>0</v>
      </c>
      <c r="HK235" s="124">
        <f t="shared" ca="1" si="1757"/>
        <v>0</v>
      </c>
      <c r="HL235" s="124">
        <f t="shared" ca="1" si="1757"/>
        <v>0</v>
      </c>
      <c r="HM235" s="124">
        <f t="shared" ca="1" si="1704"/>
        <v>0</v>
      </c>
      <c r="HN235" s="124">
        <f t="shared" ca="1" si="1704"/>
        <v>0</v>
      </c>
      <c r="HO235" s="554">
        <f t="shared" ca="1" si="1705"/>
        <v>0</v>
      </c>
      <c r="HP235" s="554">
        <f t="shared" ca="1" si="1705"/>
        <v>0</v>
      </c>
      <c r="HQ235" s="554">
        <f t="shared" ca="1" si="1705"/>
        <v>0</v>
      </c>
      <c r="HR235" s="125">
        <f t="shared" ca="1" si="1765"/>
        <v>0</v>
      </c>
      <c r="HS235" s="125">
        <f t="shared" ca="1" si="1765"/>
        <v>0</v>
      </c>
      <c r="HT235" s="125">
        <f t="shared" ca="1" si="1765"/>
        <v>0</v>
      </c>
      <c r="HU235" s="125">
        <f t="shared" ca="1" si="1765"/>
        <v>0</v>
      </c>
      <c r="HV235" s="125">
        <f t="shared" ca="1" si="1765"/>
        <v>0</v>
      </c>
      <c r="HW235" s="125">
        <f t="shared" ca="1" si="1765"/>
        <v>0</v>
      </c>
      <c r="HX235" s="125">
        <f t="shared" ca="1" si="1765"/>
        <v>0</v>
      </c>
      <c r="HY235" s="125">
        <f t="shared" ca="1" si="1765"/>
        <v>0</v>
      </c>
      <c r="HZ235" s="125">
        <f t="shared" ca="1" si="1765"/>
        <v>0</v>
      </c>
      <c r="IA235" s="125">
        <f t="shared" ca="1" si="1765"/>
        <v>0</v>
      </c>
      <c r="IB235" s="125">
        <f t="shared" ca="1" si="1765"/>
        <v>0</v>
      </c>
      <c r="IC235" s="125">
        <f t="shared" ca="1" si="1765"/>
        <v>0</v>
      </c>
      <c r="ID235" s="125">
        <f t="shared" ca="1" si="1765"/>
        <v>0</v>
      </c>
      <c r="IE235" s="5">
        <f t="shared" ca="1" si="1707"/>
        <v>67</v>
      </c>
      <c r="IF235" s="9"/>
      <c r="IG235" s="5">
        <f t="shared" ca="1" si="1708"/>
        <v>1</v>
      </c>
      <c r="IH235" s="5" t="b">
        <f t="shared" ca="1" si="1708"/>
        <v>0</v>
      </c>
      <c r="II235" s="19">
        <f t="shared" ca="1" si="1709"/>
        <v>0</v>
      </c>
      <c r="IJ235" s="5">
        <f t="shared" ca="1" si="1708"/>
        <v>55</v>
      </c>
      <c r="IK235" s="5" cm="1">
        <f t="array" ref="IK235">INDEX(i.pi_yatf,$X235+1,IK$7)</f>
        <v>1</v>
      </c>
      <c r="IL235" s="19">
        <f t="shared" ca="1" si="1768"/>
        <v>0</v>
      </c>
      <c r="IM235" s="19">
        <f t="shared" ca="1" si="1768"/>
        <v>0</v>
      </c>
      <c r="IN235" s="19">
        <f t="shared" ca="1" si="1768"/>
        <v>0</v>
      </c>
      <c r="IO235" s="19">
        <f t="shared" ca="1" si="1768"/>
        <v>0</v>
      </c>
      <c r="IP235" s="19">
        <f t="shared" ca="1" si="1768"/>
        <v>0</v>
      </c>
      <c r="IQ235" s="19">
        <f t="shared" ca="1" si="1768"/>
        <v>0</v>
      </c>
      <c r="IR235" s="19">
        <f t="shared" ca="1" si="1768"/>
        <v>0</v>
      </c>
      <c r="IS235" s="19">
        <f t="shared" ca="1" si="1768"/>
        <v>0</v>
      </c>
      <c r="IT235" s="19">
        <f t="shared" ca="1" si="1768"/>
        <v>0</v>
      </c>
      <c r="IU235" s="19">
        <f t="shared" ca="1" si="1768"/>
        <v>0</v>
      </c>
      <c r="IV235" s="19">
        <f t="shared" ca="1" si="1768"/>
        <v>0</v>
      </c>
      <c r="IW235" s="19">
        <f t="shared" ca="1" si="1768"/>
        <v>0</v>
      </c>
      <c r="IX235" s="19">
        <f t="shared" ca="1" si="1768"/>
        <v>0</v>
      </c>
      <c r="IY235" s="19">
        <f t="shared" ca="1" si="1768"/>
        <v>0</v>
      </c>
      <c r="IZ235" s="19">
        <f t="shared" ca="1" si="1768"/>
        <v>0</v>
      </c>
      <c r="JA235" s="19">
        <f t="shared" ca="1" si="1768"/>
        <v>0</v>
      </c>
      <c r="JB235" s="19">
        <f t="shared" ca="1" si="1768"/>
        <v>0</v>
      </c>
      <c r="JC235" s="19">
        <f t="shared" ca="1" si="1768"/>
        <v>0</v>
      </c>
      <c r="JD235" s="19">
        <f t="shared" ca="1" si="1768"/>
        <v>0</v>
      </c>
      <c r="JE235" s="19">
        <f t="shared" ca="1" si="1768"/>
        <v>0</v>
      </c>
      <c r="JF235" s="19">
        <f t="shared" ca="1" si="1768"/>
        <v>0</v>
      </c>
      <c r="JG235" s="5">
        <f t="shared" ca="1" si="1711"/>
        <v>1.2500000000000001E-2</v>
      </c>
      <c r="JH235" s="567">
        <f t="shared" ca="1" si="1711"/>
        <v>0</v>
      </c>
      <c r="JI235" s="5">
        <f t="shared" ca="1" si="1711"/>
        <v>6.25E-2</v>
      </c>
      <c r="JJ235" s="5">
        <f t="shared" ca="1" si="1711"/>
        <v>6.25E-2</v>
      </c>
      <c r="JK235" s="5">
        <f t="shared" ca="1" si="1711"/>
        <v>6.25E-2</v>
      </c>
      <c r="JL235" s="19">
        <f t="shared" ca="1" si="1768"/>
        <v>1</v>
      </c>
      <c r="JM235" s="19">
        <f t="shared" ca="1" si="1768"/>
        <v>0</v>
      </c>
      <c r="JN235" s="19">
        <f t="shared" ca="1" si="1768"/>
        <v>1</v>
      </c>
      <c r="JO235" s="9"/>
      <c r="JP235" s="5" t="b">
        <f t="shared" ca="1" si="1712"/>
        <v>0</v>
      </c>
      <c r="JQ235" s="477" t="b">
        <v>0</v>
      </c>
      <c r="JR235" s="477">
        <v>12</v>
      </c>
      <c r="JS235" s="5" t="b">
        <f t="shared" ca="1" si="1713"/>
        <v>0</v>
      </c>
      <c r="JT235" s="5" t="b">
        <f t="shared" ca="1" si="1713"/>
        <v>0</v>
      </c>
      <c r="JU235" s="5" t="b">
        <f t="shared" ca="1" si="1713"/>
        <v>1</v>
      </c>
      <c r="JV235" s="144">
        <f t="shared" ca="1" si="1714"/>
        <v>1</v>
      </c>
      <c r="JW235" s="144">
        <f t="shared" ca="1" si="1714"/>
        <v>1</v>
      </c>
      <c r="JX235" s="5" t="b">
        <f t="shared" ca="1" si="1715"/>
        <v>0</v>
      </c>
      <c r="JY235" s="5" t="b">
        <f t="shared" ca="1" si="1715"/>
        <v>1</v>
      </c>
      <c r="JZ235" s="5" t="b">
        <f t="shared" ca="1" si="1715"/>
        <v>1</v>
      </c>
      <c r="KA235" s="5" t="b">
        <f t="shared" ca="1" si="1715"/>
        <v>0</v>
      </c>
      <c r="KB235" s="5">
        <f t="shared" ca="1" si="1716"/>
        <v>1</v>
      </c>
      <c r="KC235" s="5">
        <f t="shared" ca="1" si="1716"/>
        <v>0</v>
      </c>
      <c r="KD235" s="5" t="b">
        <f t="shared" ca="1" si="1717"/>
        <v>0</v>
      </c>
      <c r="KE235" s="5" t="str" cm="1">
        <f t="array" aca="1" ref="KE235" ca="1">IF(OR(KF235:KM235&lt;&gt;"-"),TRUE,"-")</f>
        <v>-</v>
      </c>
      <c r="KF235" s="19" t="str">
        <f t="shared" ca="1" si="1718"/>
        <v>-</v>
      </c>
      <c r="KG235" s="19" t="str">
        <f t="shared" ca="1" si="1718"/>
        <v>-</v>
      </c>
      <c r="KH235" s="19" t="str">
        <f t="shared" ca="1" si="1718"/>
        <v>-</v>
      </c>
      <c r="KI235" s="19" t="str">
        <f t="shared" ca="1" si="1718"/>
        <v>-</v>
      </c>
      <c r="KJ235" s="19" t="str">
        <f t="shared" ca="1" si="1718"/>
        <v>-</v>
      </c>
      <c r="KK235" s="19" t="str">
        <f t="shared" ca="1" si="1718"/>
        <v>-</v>
      </c>
      <c r="KL235" s="19" t="str">
        <f t="shared" ca="1" si="1718"/>
        <v>-</v>
      </c>
      <c r="KM235" s="19" t="str">
        <f t="shared" ca="1" si="1718"/>
        <v>-</v>
      </c>
      <c r="KN235" s="5" t="b">
        <f t="array" aca="1" ref="KN235" ca="1">IF(OR(KO235:KU235&lt;&gt;"-"),TRUE,"-")</f>
        <v>1</v>
      </c>
      <c r="KO235" s="19">
        <f t="shared" ca="1" si="1791"/>
        <v>0</v>
      </c>
      <c r="KP235" s="19" t="str">
        <f t="shared" ca="1" si="1791"/>
        <v>-</v>
      </c>
      <c r="KQ235" s="19">
        <f t="shared" ca="1" si="1791"/>
        <v>999999</v>
      </c>
      <c r="KR235" s="19">
        <f t="shared" ca="1" si="1791"/>
        <v>999999</v>
      </c>
      <c r="KS235" s="19">
        <f t="shared" ca="1" si="1791"/>
        <v>999999</v>
      </c>
      <c r="KT235" s="19">
        <f t="shared" ca="1" si="1791"/>
        <v>999999</v>
      </c>
      <c r="KU235" s="19">
        <f t="shared" ca="1" si="1791"/>
        <v>999999</v>
      </c>
      <c r="KV235" s="19" t="str">
        <f t="shared" ca="1" si="1791"/>
        <v>-</v>
      </c>
      <c r="KW235" s="19" t="str">
        <f t="shared" ca="1" si="1791"/>
        <v>-</v>
      </c>
      <c r="KX235" s="19" t="str">
        <f t="shared" ca="1" si="1791"/>
        <v>-</v>
      </c>
      <c r="KY235" s="19" t="b">
        <f t="shared" ca="1" si="1720"/>
        <v>1</v>
      </c>
      <c r="KZ235" s="19">
        <f t="shared" ca="1" si="1720"/>
        <v>0</v>
      </c>
      <c r="LA235" s="5" t="str">
        <f t="shared" ca="1" si="1721"/>
        <v>-</v>
      </c>
      <c r="LB235" s="5" t="str">
        <f t="shared" ca="1" si="1721"/>
        <v>-</v>
      </c>
      <c r="LC235" s="5" t="str">
        <f t="shared" ca="1" si="1721"/>
        <v>-</v>
      </c>
      <c r="LD235" s="5" t="str">
        <f t="shared" ca="1" si="1721"/>
        <v>-</v>
      </c>
      <c r="LE235" s="19" t="str">
        <f t="shared" ca="1" si="1722"/>
        <v>-</v>
      </c>
      <c r="LF235" s="19" t="str">
        <f t="shared" ca="1" si="1722"/>
        <v>-</v>
      </c>
      <c r="LG235" s="19" t="str">
        <f t="shared" ca="1" si="1722"/>
        <v>-</v>
      </c>
      <c r="LH235" s="19" t="str">
        <f t="shared" ca="1" si="1722"/>
        <v>-</v>
      </c>
      <c r="LI235" s="19" t="str">
        <f t="shared" ca="1" si="1722"/>
        <v>-</v>
      </c>
      <c r="LJ235" s="19" t="str">
        <f t="shared" ca="1" si="1722"/>
        <v>-</v>
      </c>
      <c r="LK235" s="19" t="str">
        <f t="shared" ca="1" si="1722"/>
        <v>-</v>
      </c>
      <c r="LL235" s="5" t="str">
        <f t="shared" ca="1" si="1723"/>
        <v>-</v>
      </c>
      <c r="LM235" s="5">
        <f t="shared" ca="1" si="1723"/>
        <v>500</v>
      </c>
      <c r="LN235" s="5">
        <f t="shared" ca="1" si="1723"/>
        <v>500</v>
      </c>
      <c r="LO235" s="5" t="str">
        <f t="shared" ca="1" si="1723"/>
        <v>-</v>
      </c>
      <c r="LP235" s="5" t="str" cm="1">
        <f t="array" aca="1" ref="LP235" ca="1">INDEX(i.meatgrid,$Q235,LP$7)</f>
        <v>-</v>
      </c>
      <c r="LQ235" s="5" t="str" cm="1">
        <f t="array" aca="1" ref="LQ235" ca="1">INDEX(i.meatgrid,$Q235,LQ$7)</f>
        <v>-</v>
      </c>
      <c r="LR235" s="5" t="str">
        <f t="shared" ca="1" si="1723"/>
        <v>-</v>
      </c>
      <c r="LS235" s="5">
        <f t="shared" ca="1" si="1724"/>
        <v>1</v>
      </c>
      <c r="LT235" s="9"/>
      <c r="LU235" s="19">
        <f t="shared" ca="1" si="1722"/>
        <v>70</v>
      </c>
      <c r="LV235" s="19">
        <f t="shared" ca="1" si="1725"/>
        <v>50</v>
      </c>
      <c r="LW235" s="19">
        <f t="shared" ca="1" si="1725"/>
        <v>80</v>
      </c>
      <c r="LX235" s="19">
        <f t="shared" ca="1" si="1725"/>
        <v>50</v>
      </c>
      <c r="LY235" s="5" t="b" cm="1">
        <f t="array" aca="1" ref="LY235" ca="1">INDEX(i.meatgrid,$Q235,LY$7)</f>
        <v>1</v>
      </c>
      <c r="LZ235" s="5" t="b" cm="1">
        <f t="array" aca="1" ref="LZ235" ca="1">INDEX(i.meatgrid,$Q235,LZ$7)</f>
        <v>0</v>
      </c>
      <c r="MA235" s="5" t="str" cm="1">
        <f t="array" aca="1" ref="MA235" ca="1">INDEX(i.meatgrid,$Q235,MA$7)</f>
        <v>-</v>
      </c>
      <c r="MB235" s="5" t="str" cm="1">
        <f t="array" aca="1" ref="MB235" ca="1">INDEX(i.meatgrid,$Q235,MB$7)</f>
        <v>-</v>
      </c>
      <c r="MC235" s="5">
        <f t="shared" si="1726"/>
        <v>1</v>
      </c>
      <c r="MD235" s="5">
        <f t="shared" si="1727"/>
        <v>0.75</v>
      </c>
      <c r="ME235" s="5" cm="1">
        <f t="array" aca="1" ref="ME235" ca="1">INDEX(i.meatgrid,$Q235,ME$7)</f>
        <v>0</v>
      </c>
      <c r="MF235" s="5" cm="1">
        <f t="array" aca="1" ref="MF235" ca="1">INDEX(i.meatgrid,$Q235,MF$7)</f>
        <v>0</v>
      </c>
      <c r="MG235" s="5" cm="1">
        <f t="array" aca="1" ref="MG235" ca="1">INDEX(i.meatgrid,$Q235,MG$7)</f>
        <v>0</v>
      </c>
      <c r="MH235" s="5" cm="1">
        <f t="array" aca="1" ref="MH235" ca="1">INDEX(i.meatgrid,$Q235,MH$7)</f>
        <v>0</v>
      </c>
      <c r="MI235" s="5" cm="1">
        <f t="array" aca="1" ref="MI235" ca="1">INDEX(i.meatgrid,$Q235,MI$7)</f>
        <v>0</v>
      </c>
      <c r="MJ235" s="5" cm="1">
        <f t="array" aca="1" ref="MJ235" ca="1">INDEX(i.meatgrid,$Q235,MJ$7)</f>
        <v>1</v>
      </c>
      <c r="MK235" s="5" cm="1">
        <f t="array" aca="1" ref="MK235" ca="1">INDEX(i.meatgrid,$Q235,MK$7)</f>
        <v>1</v>
      </c>
      <c r="ML235" s="5" cm="1">
        <f t="array" aca="1" ref="ML235" ca="1">INDEX(i.meatgrid,$Q235,ML$7)</f>
        <v>1</v>
      </c>
      <c r="MM235" s="5">
        <f t="shared" si="1728"/>
        <v>1</v>
      </c>
      <c r="MN235" s="9"/>
      <c r="MO235" s="19" t="b">
        <f t="shared" ca="1" si="1758"/>
        <v>0</v>
      </c>
      <c r="MP235" s="19" t="b">
        <f t="shared" ca="1" si="1758"/>
        <v>0</v>
      </c>
      <c r="MQ235" s="19">
        <f t="shared" ca="1" si="1758"/>
        <v>1</v>
      </c>
      <c r="MR235" s="19">
        <f t="shared" ca="1" si="1758"/>
        <v>0.75</v>
      </c>
      <c r="MS235" s="19">
        <f t="shared" ca="1" si="1758"/>
        <v>0.75</v>
      </c>
      <c r="MT235" s="19">
        <f t="shared" ca="1" si="1758"/>
        <v>0.8</v>
      </c>
      <c r="MU235" s="19">
        <f t="shared" ca="1" si="1758"/>
        <v>0.82499999999999996</v>
      </c>
      <c r="MV235" s="19">
        <f t="shared" ca="1" si="1758"/>
        <v>0.875</v>
      </c>
      <c r="MW235" s="19">
        <f t="shared" ca="1" si="1758"/>
        <v>0.9</v>
      </c>
      <c r="MX235" s="19">
        <f t="shared" ca="1" si="1758"/>
        <v>1</v>
      </c>
      <c r="MY235" s="19">
        <f t="shared" ca="1" si="1758"/>
        <v>0.875</v>
      </c>
      <c r="MZ235" s="19" t="b">
        <f t="shared" ca="1" si="1758"/>
        <v>1</v>
      </c>
      <c r="NA235" s="19">
        <f t="shared" ca="1" si="1758"/>
        <v>74.989999999999995</v>
      </c>
      <c r="NB235" s="19" t="str">
        <f t="shared" ca="1" si="1758"/>
        <v>-</v>
      </c>
      <c r="NC235" s="19" t="str">
        <f t="shared" ca="1" si="1758"/>
        <v>-</v>
      </c>
      <c r="ND235" s="19" t="str">
        <f t="shared" ca="1" si="1758"/>
        <v>-</v>
      </c>
      <c r="NE235" s="19" t="str">
        <f t="shared" ca="1" si="1792"/>
        <v>-</v>
      </c>
      <c r="NF235" s="19" t="str">
        <f t="shared" ca="1" si="1792"/>
        <v>-</v>
      </c>
      <c r="NG235" s="19" t="str">
        <f t="shared" ca="1" si="1792"/>
        <v>-</v>
      </c>
      <c r="NH235" s="19" t="str">
        <f t="shared" ca="1" si="1792"/>
        <v>-</v>
      </c>
      <c r="NI235" s="19">
        <f t="shared" ca="1" si="1792"/>
        <v>36.99</v>
      </c>
      <c r="NJ235" s="19">
        <f t="shared" ca="1" si="1792"/>
        <v>36.99</v>
      </c>
      <c r="NK235" s="19" t="str">
        <f t="shared" ca="1" si="1792"/>
        <v>-</v>
      </c>
      <c r="NL235" s="19" t="str">
        <f t="shared" ca="1" si="1792"/>
        <v>-</v>
      </c>
      <c r="NM235" s="19" t="str">
        <f t="shared" ca="1" si="1792"/>
        <v>-</v>
      </c>
      <c r="NN235" s="19" t="str">
        <f t="shared" ca="1" si="1792"/>
        <v>-</v>
      </c>
      <c r="NO235" s="19" t="str">
        <f t="shared" ca="1" si="1792"/>
        <v>-</v>
      </c>
      <c r="NP235" s="19">
        <f t="shared" ca="1" si="1792"/>
        <v>49.99</v>
      </c>
      <c r="NQ235" s="19">
        <f t="shared" ca="1" si="1792"/>
        <v>49.99</v>
      </c>
      <c r="NR235" s="19">
        <f t="shared" ca="1" si="1792"/>
        <v>49.99</v>
      </c>
      <c r="NS235" s="19">
        <f t="shared" ca="1" si="1792"/>
        <v>49.99</v>
      </c>
      <c r="NT235" s="19">
        <f t="shared" ca="1" si="1792"/>
        <v>49.99</v>
      </c>
      <c r="NU235" s="19">
        <f t="shared" ca="1" si="1737"/>
        <v>49.99</v>
      </c>
      <c r="NV235" s="19">
        <f t="shared" ca="1" si="1737"/>
        <v>49.99</v>
      </c>
      <c r="NW235" s="19">
        <f t="shared" ca="1" si="1737"/>
        <v>49.99</v>
      </c>
      <c r="NX235" s="19">
        <f t="shared" ca="1" si="1769"/>
        <v>412.99</v>
      </c>
      <c r="NY235" s="19">
        <f t="shared" ca="1" si="1769"/>
        <v>412.99</v>
      </c>
      <c r="NZ235" s="19" t="str">
        <f t="shared" ca="1" si="1769"/>
        <v>-</v>
      </c>
      <c r="OA235" s="19" t="str">
        <f t="shared" ca="1" si="1769"/>
        <v>-</v>
      </c>
      <c r="OB235" s="19" t="str">
        <f t="shared" ca="1" si="1769"/>
        <v>-</v>
      </c>
      <c r="OC235" s="19" t="str">
        <f t="shared" ca="1" si="1769"/>
        <v>-</v>
      </c>
      <c r="OD235" s="19" t="str">
        <f t="shared" ca="1" si="1769"/>
        <v>-</v>
      </c>
      <c r="OE235" s="19">
        <f t="shared" ca="1" si="1769"/>
        <v>6.8900000000000006</v>
      </c>
      <c r="OF235" s="19">
        <f t="shared" ca="1" si="1769"/>
        <v>6.8900000000000006</v>
      </c>
      <c r="OG235" s="19">
        <f t="shared" ca="1" si="1769"/>
        <v>6.8900000000000006</v>
      </c>
      <c r="OH235" s="19">
        <f t="shared" ca="1" si="1769"/>
        <v>6.8900000000000006</v>
      </c>
      <c r="OI235" s="19">
        <f t="shared" ca="1" si="1769"/>
        <v>6.8900000000000006</v>
      </c>
      <c r="OJ235" s="19">
        <f t="shared" ca="1" si="1769"/>
        <v>6.8900000000000006</v>
      </c>
      <c r="OK235" s="19">
        <f t="shared" ca="1" si="1769"/>
        <v>6.8900000000000006</v>
      </c>
      <c r="OL235" s="19">
        <f t="shared" ca="1" si="1769"/>
        <v>6.8900000000000006</v>
      </c>
      <c r="OM235" s="19">
        <f t="shared" ca="1" si="1769"/>
        <v>346.99</v>
      </c>
      <c r="ON235" s="19">
        <f t="shared" ca="1" si="1739"/>
        <v>346.99</v>
      </c>
      <c r="OO235" s="19" t="str">
        <f t="shared" ca="1" si="1739"/>
        <v>-</v>
      </c>
      <c r="OP235" s="19" t="str">
        <f t="shared" ca="1" si="1739"/>
        <v>-</v>
      </c>
      <c r="OQ235" s="19" t="str">
        <f t="shared" ca="1" si="1739"/>
        <v>-</v>
      </c>
      <c r="OR235" s="19" t="str">
        <f t="shared" ca="1" si="1739"/>
        <v>-</v>
      </c>
      <c r="OS235" s="19" t="str">
        <f t="shared" ca="1" si="1739"/>
        <v>-</v>
      </c>
      <c r="OT235" s="19">
        <f t="shared" ca="1" si="1739"/>
        <v>0</v>
      </c>
      <c r="OU235" s="24">
        <v>0</v>
      </c>
    </row>
    <row r="236" spans="1:411" outlineLevel="1">
      <c r="A236" s="21">
        <f t="shared" si="158"/>
        <v>231</v>
      </c>
      <c r="B236" s="21">
        <f>$A$14</f>
        <v>9</v>
      </c>
      <c r="C236">
        <v>112</v>
      </c>
      <c r="D236" s="144" t="str">
        <f t="shared" si="1675"/>
        <v>GSM</v>
      </c>
      <c r="E236" t="b">
        <v>0</v>
      </c>
      <c r="F236" t="b">
        <v>0</v>
      </c>
      <c r="G236" t="b">
        <f>E236</f>
        <v>0</v>
      </c>
      <c r="H236" s="29">
        <v>2</v>
      </c>
      <c r="I236" s="29">
        <v>1</v>
      </c>
      <c r="J236" s="29" t="str">
        <f>""</f>
        <v/>
      </c>
      <c r="K236" s="29">
        <f>d.Region</f>
        <v>2</v>
      </c>
      <c r="L236" s="29">
        <v>2</v>
      </c>
      <c r="M236" s="29">
        <v>2</v>
      </c>
      <c r="N236" s="29">
        <v>3</v>
      </c>
      <c r="O236" s="29">
        <v>1</v>
      </c>
      <c r="P236" s="29">
        <v>1</v>
      </c>
      <c r="Q236" s="29">
        <v>7</v>
      </c>
      <c r="R236" s="29">
        <v>1</v>
      </c>
      <c r="S236" s="29">
        <v>1</v>
      </c>
      <c r="T236" s="29">
        <v>1</v>
      </c>
      <c r="U236" s="218"/>
      <c r="V236" s="218"/>
      <c r="W236" s="29">
        <v>0</v>
      </c>
      <c r="X236" s="218"/>
      <c r="Y236" s="218"/>
      <c r="Z236" s="218"/>
      <c r="AA236" s="218"/>
      <c r="AB236" s="218"/>
      <c r="AC236" s="218"/>
      <c r="AD236" s="218"/>
      <c r="AE236" s="218"/>
      <c r="AF236" s="144">
        <f>INDEX(CHOOSE($N236,DataAutumn!i.AdultDrys,DataWinter!i.AdultDrys,DataSpring!i.AdultDrys),1,$M236)</f>
        <v>3</v>
      </c>
      <c r="AG236" s="5">
        <f t="shared" si="1676"/>
        <v>2</v>
      </c>
      <c r="AH236" s="5">
        <f t="shared" si="1676"/>
        <v>0</v>
      </c>
      <c r="AI236" s="5">
        <f t="shared" si="1677"/>
        <v>1</v>
      </c>
      <c r="AJ236" s="218"/>
      <c r="AK236" s="218"/>
      <c r="AL236" s="365" t="str">
        <f ca="1">TEXT(LEFT(OFFSET(AL236,-1,0),5)+1,"00000")&amp;MID(OFFSET(AL236,-1,0),6,FIND(" ",OFFSET(AL236,-1,0),7)-5)
&amp; $D236           &amp; " Day"&amp;INDEX(i.DOY,$N236,1)              &amp; IF($IG236=0," FWM","")&amp;IF($IG236=1," MWM","")&amp;IF($IG236=5," Mat","")&amp;IF($IH236=TRUE,"&amp;BBT","    ")
&amp;INDEX(DataMaster!$B$98:$B$105,$Q236,0)    &amp;IF(JQ236," SR"&amp;JR236,"")&amp; " WP"&amp;TEXT($MC236*100,"000p")           &amp; " MP"&amp;TEXT($MD236*100,"000p")           &amp; " GP"&amp;TEXT($MM236*100,"000p")
&amp; " (F"&amp;3+COUNTIF($CV236:$CY236,TRUE)&amp;3&amp;"N"&amp;$DM236&amp;$DN236&amp;")"</f>
        <v>00029 DSP_ashley_lw GSM Day204 MWM    Older Mutton SR12 WP100p MP100p GP100p (F33N11)</v>
      </c>
      <c r="AM236" s="9" t="str">
        <f ca="1">IF(COUNTIF(AL$5:AL236,AL236)=1,"-","Dup")</f>
        <v>-</v>
      </c>
      <c r="AN236" s="9"/>
      <c r="AO236" s="12" t="b">
        <v>0</v>
      </c>
      <c r="AP236" s="12" t="b">
        <v>0</v>
      </c>
      <c r="AQ236" s="12" t="b">
        <v>1</v>
      </c>
      <c r="AR236" s="12" t="b">
        <v>1</v>
      </c>
      <c r="AS236" s="12" t="b">
        <v>0</v>
      </c>
      <c r="AT236" s="12" t="b">
        <v>1</v>
      </c>
      <c r="AU236" s="12" t="b">
        <v>1</v>
      </c>
      <c r="AV236" s="12" t="b">
        <v>1</v>
      </c>
      <c r="AW236" s="9"/>
      <c r="AX236" s="5" t="b">
        <f t="shared" si="1678"/>
        <v>0</v>
      </c>
      <c r="AY236" s="5" t="str">
        <f t="shared" si="1678"/>
        <v>-</v>
      </c>
      <c r="AZ236" s="5" t="b">
        <f t="shared" si="1678"/>
        <v>0</v>
      </c>
      <c r="BA236" s="5" t="b">
        <f t="shared" si="1678"/>
        <v>1</v>
      </c>
      <c r="BB236" s="5" t="b">
        <f t="shared" si="1678"/>
        <v>1</v>
      </c>
      <c r="BC236" s="144">
        <f t="shared" si="1678"/>
        <v>0</v>
      </c>
      <c r="BD236" s="19" t="b">
        <f t="shared" ca="1" si="1679"/>
        <v>1</v>
      </c>
      <c r="BE236" s="9"/>
      <c r="BF236" s="5" t="str">
        <f t="shared" ca="1" si="1680"/>
        <v>-</v>
      </c>
      <c r="BG236" s="19" t="str">
        <f t="shared" ca="1" si="1681"/>
        <v>-</v>
      </c>
      <c r="BH236" s="19" t="str">
        <f t="shared" ca="1" si="1681"/>
        <v>-</v>
      </c>
      <c r="BI236" s="19" t="str">
        <f t="shared" ca="1" si="1681"/>
        <v>-</v>
      </c>
      <c r="BJ236" s="5" t="str">
        <f t="shared" ca="1" si="1682"/>
        <v>-</v>
      </c>
      <c r="BK236" s="19" t="str">
        <f t="shared" ca="1" si="1683"/>
        <v>-</v>
      </c>
      <c r="BL236" s="5" t="str">
        <f t="shared" ca="1" si="1684"/>
        <v>-</v>
      </c>
      <c r="BM236" s="19" t="str">
        <f t="shared" ca="1" si="1685"/>
        <v>-</v>
      </c>
      <c r="BN236" s="19" t="str">
        <f t="shared" ca="1" si="1685"/>
        <v>-</v>
      </c>
      <c r="BO236" s="19" t="str">
        <f t="shared" ca="1" si="1685"/>
        <v>-</v>
      </c>
      <c r="BP236" s="5" t="str">
        <f t="shared" ca="1" si="1686"/>
        <v>-</v>
      </c>
      <c r="BQ236" s="9"/>
      <c r="BR236" s="5" t="b">
        <f t="shared" si="1687"/>
        <v>0</v>
      </c>
      <c r="BS236" s="5" t="str">
        <f t="shared" ca="1" si="1688"/>
        <v>-</v>
      </c>
      <c r="BT236" s="5" t="str">
        <f t="shared" ca="1" si="1689"/>
        <v>-</v>
      </c>
      <c r="BU236" s="5" t="str">
        <f t="shared" ca="1" si="1689"/>
        <v>-</v>
      </c>
      <c r="BV236" s="5" t="str">
        <f t="shared" ca="1" si="1689"/>
        <v>-</v>
      </c>
      <c r="BW236" s="5" t="str">
        <f t="shared" ca="1" si="1689"/>
        <v>-</v>
      </c>
      <c r="BX236" s="5" t="str">
        <f t="shared" ca="1" si="1689"/>
        <v>-</v>
      </c>
      <c r="BY236" s="5" t="str">
        <f t="shared" ca="1" si="1689"/>
        <v>-</v>
      </c>
      <c r="BZ236" s="5" t="str">
        <f t="shared" ca="1" si="1689"/>
        <v>-</v>
      </c>
      <c r="CA236" s="5" t="str">
        <f t="shared" ca="1" si="1689"/>
        <v>-</v>
      </c>
      <c r="CB236" s="9"/>
      <c r="CC236" s="12" t="b">
        <v>1</v>
      </c>
      <c r="CD236" s="12" t="b">
        <v>1</v>
      </c>
      <c r="CE236" s="12" t="b">
        <v>1</v>
      </c>
      <c r="CF236" s="12">
        <v>203</v>
      </c>
      <c r="CG236" s="144" t="b">
        <f>NOT(CE236)</f>
        <v>0</v>
      </c>
      <c r="CH236" s="12" t="s">
        <v>34</v>
      </c>
      <c r="CI236" s="19" t="str">
        <f t="shared" ca="1" si="1690"/>
        <v>-</v>
      </c>
      <c r="CJ236" s="19" t="str">
        <f t="shared" ca="1" si="1690"/>
        <v>-</v>
      </c>
      <c r="CK236" s="19" t="str">
        <f t="shared" ca="1" si="1690"/>
        <v>-</v>
      </c>
      <c r="CL236" s="19">
        <f t="shared" ca="1" si="1690"/>
        <v>1</v>
      </c>
      <c r="CM236" s="19">
        <f t="shared" ca="1" si="1690"/>
        <v>1</v>
      </c>
      <c r="CN236" s="9"/>
      <c r="CO236" s="444">
        <f t="shared" si="1691"/>
        <v>652</v>
      </c>
      <c r="CP236" s="444">
        <f t="shared" si="1691"/>
        <v>686</v>
      </c>
      <c r="CQ236" s="444">
        <f t="shared" si="1691"/>
        <v>721</v>
      </c>
      <c r="CR236" s="152">
        <f t="shared" si="1692"/>
        <v>378</v>
      </c>
      <c r="CS236" s="152">
        <f t="shared" si="1692"/>
        <v>413</v>
      </c>
      <c r="CT236" s="152">
        <f t="shared" si="1692"/>
        <v>448</v>
      </c>
      <c r="CU236" s="19" t="str">
        <f t="shared" ca="1" si="1759"/>
        <v>-</v>
      </c>
      <c r="CV236" s="19" t="str">
        <f t="shared" ca="1" si="1759"/>
        <v>-</v>
      </c>
      <c r="CW236" s="19" t="str">
        <f t="shared" ca="1" si="1759"/>
        <v>-</v>
      </c>
      <c r="CX236" s="19" t="str">
        <f t="shared" ca="1" si="1759"/>
        <v>-</v>
      </c>
      <c r="CY236" s="19" t="str">
        <f t="shared" ca="1" si="1759"/>
        <v>-</v>
      </c>
      <c r="CZ236" s="19" t="b">
        <f ca="1">OFFSET(CZ$5,$B236,0)</f>
        <v>1</v>
      </c>
      <c r="DA236" s="19">
        <f t="shared" ca="1" si="1759"/>
        <v>0</v>
      </c>
      <c r="DB236" s="19">
        <f t="shared" ca="1" si="1759"/>
        <v>0</v>
      </c>
      <c r="DC236" s="19">
        <f t="shared" ca="1" si="1759"/>
        <v>0</v>
      </c>
      <c r="DD236" s="19">
        <f t="shared" ca="1" si="1759"/>
        <v>0</v>
      </c>
      <c r="DE236" s="19">
        <f t="shared" ca="1" si="1759"/>
        <v>0</v>
      </c>
      <c r="DF236" s="19">
        <f t="shared" ca="1" si="1759"/>
        <v>0</v>
      </c>
      <c r="DG236" s="19">
        <f t="shared" ca="1" si="1759"/>
        <v>0</v>
      </c>
      <c r="DH236" s="19">
        <f t="shared" ca="1" si="1759"/>
        <v>0</v>
      </c>
      <c r="DI236" s="19">
        <f t="shared" ca="1" si="1759"/>
        <v>0</v>
      </c>
      <c r="DJ236" s="19">
        <f t="shared" ca="1" si="1759"/>
        <v>0</v>
      </c>
      <c r="DK236" s="19">
        <f t="shared" ca="1" si="1788"/>
        <v>0</v>
      </c>
      <c r="DL236" s="19">
        <f t="shared" ca="1" si="1788"/>
        <v>0</v>
      </c>
      <c r="DM236" s="19">
        <f t="shared" ca="1" si="1788"/>
        <v>1</v>
      </c>
      <c r="DN236" s="19">
        <f t="shared" ca="1" si="1788"/>
        <v>1</v>
      </c>
      <c r="DO236" s="19">
        <f t="shared" ca="1" si="1788"/>
        <v>0</v>
      </c>
      <c r="DP236" s="19" t="str">
        <f t="shared" ca="1" si="1788"/>
        <v>-</v>
      </c>
      <c r="DQ236" s="19" t="str">
        <f t="shared" ca="1" si="1788"/>
        <v>-</v>
      </c>
      <c r="DR236" s="19" t="str">
        <f t="shared" ca="1" si="1788"/>
        <v>-</v>
      </c>
      <c r="DS236" s="19" t="str">
        <f t="shared" ca="1" si="1788"/>
        <v>-</v>
      </c>
      <c r="DT236" s="19" t="str">
        <f t="shared" ca="1" si="1788"/>
        <v>-</v>
      </c>
      <c r="DU236" s="19">
        <f t="shared" ca="1" si="1788"/>
        <v>0</v>
      </c>
      <c r="DV236" s="19" t="str">
        <f t="shared" ca="1" si="1788"/>
        <v>-</v>
      </c>
      <c r="DW236" s="19" t="str">
        <f t="shared" ca="1" si="1788"/>
        <v>-</v>
      </c>
      <c r="DX236" s="19" t="str">
        <f t="shared" ca="1" si="1788"/>
        <v>-</v>
      </c>
      <c r="DY236" s="19" t="str">
        <f t="shared" ca="1" si="1788"/>
        <v>-</v>
      </c>
      <c r="DZ236" s="19" t="str">
        <f t="shared" ca="1" si="1788"/>
        <v>-</v>
      </c>
      <c r="EA236" s="19" t="str">
        <f t="shared" ca="1" si="1788"/>
        <v>-</v>
      </c>
      <c r="EB236" s="19" t="str">
        <f t="shared" ca="1" si="1788"/>
        <v>-</v>
      </c>
      <c r="EC236" s="19" t="str">
        <f t="shared" ca="1" si="1788"/>
        <v>-</v>
      </c>
      <c r="ED236" s="19">
        <f t="shared" ca="1" si="1788"/>
        <v>0</v>
      </c>
      <c r="EE236" s="444">
        <f t="shared" si="1695"/>
        <v>0</v>
      </c>
      <c r="EF236" s="444">
        <f t="shared" si="1695"/>
        <v>0</v>
      </c>
      <c r="EG236" s="124">
        <f t="shared" si="1754"/>
        <v>0</v>
      </c>
      <c r="EH236" s="124">
        <f t="shared" si="1754"/>
        <v>0</v>
      </c>
      <c r="EI236" s="124">
        <f t="shared" si="1754"/>
        <v>0</v>
      </c>
      <c r="EJ236" s="124">
        <f t="shared" si="1754"/>
        <v>0</v>
      </c>
      <c r="EK236" s="124">
        <f t="shared" si="1754"/>
        <v>0</v>
      </c>
      <c r="EL236" s="124">
        <f t="shared" si="1754"/>
        <v>0</v>
      </c>
      <c r="EM236" s="124">
        <f t="shared" si="1754"/>
        <v>0</v>
      </c>
      <c r="EN236" s="124">
        <f t="shared" si="1754"/>
        <v>0</v>
      </c>
      <c r="EO236" s="124">
        <f t="shared" si="1754"/>
        <v>0</v>
      </c>
      <c r="EP236" s="124">
        <f t="shared" si="1754"/>
        <v>0</v>
      </c>
      <c r="EQ236" s="124">
        <f t="shared" si="1754"/>
        <v>0</v>
      </c>
      <c r="ER236" s="124">
        <f t="shared" si="1754"/>
        <v>0</v>
      </c>
      <c r="ES236" s="124">
        <f t="shared" si="1754"/>
        <v>0</v>
      </c>
      <c r="ET236" s="124">
        <f t="shared" si="1754"/>
        <v>0</v>
      </c>
      <c r="EU236" s="124">
        <f t="shared" si="1754"/>
        <v>0</v>
      </c>
      <c r="EV236" s="124">
        <f t="shared" si="1754"/>
        <v>0</v>
      </c>
      <c r="EW236" s="124">
        <f t="shared" si="1697"/>
        <v>0</v>
      </c>
      <c r="EX236" s="124">
        <f t="shared" si="1697"/>
        <v>0</v>
      </c>
      <c r="EY236" s="554">
        <f t="shared" si="1755"/>
        <v>0</v>
      </c>
      <c r="EZ236" s="554">
        <f t="shared" si="1755"/>
        <v>0</v>
      </c>
      <c r="FA236" s="554">
        <f t="shared" si="1755"/>
        <v>0</v>
      </c>
      <c r="FB236" s="125">
        <f t="shared" si="1755"/>
        <v>0</v>
      </c>
      <c r="FC236" s="125">
        <f t="shared" si="1755"/>
        <v>0</v>
      </c>
      <c r="FD236" s="125">
        <f t="shared" si="1755"/>
        <v>0</v>
      </c>
      <c r="FE236" s="125">
        <f t="shared" si="1755"/>
        <v>0</v>
      </c>
      <c r="FF236" s="125">
        <f t="shared" si="1755"/>
        <v>0</v>
      </c>
      <c r="FG236" s="125">
        <f t="shared" si="1755"/>
        <v>0</v>
      </c>
      <c r="FH236" s="125">
        <f t="shared" si="1755"/>
        <v>0</v>
      </c>
      <c r="FI236" s="125">
        <f t="shared" si="1755"/>
        <v>0</v>
      </c>
      <c r="FJ236" s="125">
        <f t="shared" si="1755"/>
        <v>0</v>
      </c>
      <c r="FK236" s="125">
        <f t="shared" si="1755"/>
        <v>0</v>
      </c>
      <c r="FL236" s="125">
        <f t="shared" si="1755"/>
        <v>0</v>
      </c>
      <c r="FM236" s="125">
        <f t="shared" si="1755"/>
        <v>0</v>
      </c>
      <c r="FN236" s="125">
        <f t="shared" si="1755"/>
        <v>0</v>
      </c>
      <c r="FO236" s="124">
        <f t="shared" si="1756"/>
        <v>0</v>
      </c>
      <c r="FP236" s="124">
        <f t="shared" si="1756"/>
        <v>0</v>
      </c>
      <c r="FQ236" s="124">
        <f t="shared" si="1756"/>
        <v>0</v>
      </c>
      <c r="FR236" s="124">
        <f t="shared" si="1756"/>
        <v>0</v>
      </c>
      <c r="FS236" s="124">
        <f t="shared" si="1756"/>
        <v>0</v>
      </c>
      <c r="FT236" s="124">
        <f t="shared" si="1756"/>
        <v>0</v>
      </c>
      <c r="FU236" s="124">
        <f t="shared" si="1756"/>
        <v>0</v>
      </c>
      <c r="FV236" s="124">
        <f t="shared" si="1756"/>
        <v>0</v>
      </c>
      <c r="FW236" s="124">
        <f t="shared" si="1756"/>
        <v>0</v>
      </c>
      <c r="FX236" s="124">
        <f t="shared" si="1756"/>
        <v>0</v>
      </c>
      <c r="FY236" s="124">
        <f t="shared" si="1756"/>
        <v>0</v>
      </c>
      <c r="FZ236" s="124">
        <f t="shared" si="1756"/>
        <v>0</v>
      </c>
      <c r="GA236" s="124">
        <f t="shared" si="1756"/>
        <v>0</v>
      </c>
      <c r="GB236" s="124">
        <f t="shared" si="1756"/>
        <v>0</v>
      </c>
      <c r="GC236" s="124">
        <f t="shared" si="1756"/>
        <v>0</v>
      </c>
      <c r="GD236" s="124">
        <f t="shared" si="1756"/>
        <v>0</v>
      </c>
      <c r="GE236" s="124">
        <f t="shared" si="1700"/>
        <v>0</v>
      </c>
      <c r="GF236" s="124">
        <f t="shared" si="1700"/>
        <v>0</v>
      </c>
      <c r="GG236" s="554">
        <f t="shared" si="1701"/>
        <v>0</v>
      </c>
      <c r="GH236" s="554">
        <f t="shared" si="1701"/>
        <v>0</v>
      </c>
      <c r="GI236" s="554">
        <f t="shared" si="1701"/>
        <v>0</v>
      </c>
      <c r="GJ236" s="125">
        <f t="shared" si="1764"/>
        <v>0</v>
      </c>
      <c r="GK236" s="125">
        <f t="shared" si="1764"/>
        <v>0</v>
      </c>
      <c r="GL236" s="125">
        <f t="shared" si="1764"/>
        <v>0</v>
      </c>
      <c r="GM236" s="125">
        <f t="shared" si="1764"/>
        <v>0</v>
      </c>
      <c r="GN236" s="125">
        <f t="shared" si="1764"/>
        <v>0</v>
      </c>
      <c r="GO236" s="125">
        <f t="shared" si="1764"/>
        <v>0</v>
      </c>
      <c r="GP236" s="125">
        <f t="shared" si="1764"/>
        <v>0</v>
      </c>
      <c r="GQ236" s="125">
        <f t="shared" si="1764"/>
        <v>0</v>
      </c>
      <c r="GR236" s="125">
        <f t="shared" si="1764"/>
        <v>0</v>
      </c>
      <c r="GS236" s="125">
        <f t="shared" si="1764"/>
        <v>0</v>
      </c>
      <c r="GT236" s="125">
        <f t="shared" si="1764"/>
        <v>0</v>
      </c>
      <c r="GU236" s="125">
        <f t="shared" si="1764"/>
        <v>0</v>
      </c>
      <c r="GV236" s="125">
        <f t="shared" si="1764"/>
        <v>0</v>
      </c>
      <c r="GW236" s="124">
        <f t="shared" si="1757"/>
        <v>0</v>
      </c>
      <c r="GX236" s="124">
        <f t="shared" si="1757"/>
        <v>0</v>
      </c>
      <c r="GY236" s="124">
        <f t="shared" si="1757"/>
        <v>0</v>
      </c>
      <c r="GZ236" s="124">
        <f t="shared" si="1757"/>
        <v>0</v>
      </c>
      <c r="HA236" s="124">
        <f t="shared" si="1757"/>
        <v>0</v>
      </c>
      <c r="HB236" s="124">
        <f t="shared" si="1757"/>
        <v>0</v>
      </c>
      <c r="HC236" s="124">
        <f t="shared" si="1757"/>
        <v>0</v>
      </c>
      <c r="HD236" s="124">
        <f t="shared" si="1757"/>
        <v>0</v>
      </c>
      <c r="HE236" s="124">
        <f t="shared" si="1757"/>
        <v>0</v>
      </c>
      <c r="HF236" s="124">
        <f t="shared" si="1757"/>
        <v>0</v>
      </c>
      <c r="HG236" s="124">
        <f t="shared" si="1757"/>
        <v>0</v>
      </c>
      <c r="HH236" s="124">
        <f t="shared" si="1757"/>
        <v>0</v>
      </c>
      <c r="HI236" s="124">
        <f t="shared" si="1757"/>
        <v>0</v>
      </c>
      <c r="HJ236" s="124">
        <f t="shared" si="1757"/>
        <v>0</v>
      </c>
      <c r="HK236" s="124">
        <f t="shared" si="1757"/>
        <v>0</v>
      </c>
      <c r="HL236" s="124">
        <f t="shared" si="1757"/>
        <v>0</v>
      </c>
      <c r="HM236" s="124">
        <f t="shared" si="1704"/>
        <v>0</v>
      </c>
      <c r="HN236" s="124">
        <f t="shared" si="1704"/>
        <v>0</v>
      </c>
      <c r="HO236" s="554">
        <f t="shared" si="1705"/>
        <v>0</v>
      </c>
      <c r="HP236" s="554">
        <f t="shared" si="1705"/>
        <v>0</v>
      </c>
      <c r="HQ236" s="554">
        <f t="shared" si="1705"/>
        <v>0</v>
      </c>
      <c r="HR236" s="125">
        <f t="shared" si="1765"/>
        <v>0</v>
      </c>
      <c r="HS236" s="125">
        <f t="shared" si="1765"/>
        <v>0</v>
      </c>
      <c r="HT236" s="125">
        <f t="shared" si="1765"/>
        <v>0</v>
      </c>
      <c r="HU236" s="125">
        <f t="shared" si="1765"/>
        <v>0</v>
      </c>
      <c r="HV236" s="125">
        <f t="shared" si="1765"/>
        <v>0</v>
      </c>
      <c r="HW236" s="125">
        <f t="shared" si="1765"/>
        <v>0</v>
      </c>
      <c r="HX236" s="125">
        <f t="shared" si="1765"/>
        <v>0</v>
      </c>
      <c r="HY236" s="125">
        <f t="shared" si="1765"/>
        <v>0</v>
      </c>
      <c r="HZ236" s="125">
        <f t="shared" si="1765"/>
        <v>0</v>
      </c>
      <c r="IA236" s="125">
        <f t="shared" si="1765"/>
        <v>0</v>
      </c>
      <c r="IB236" s="125">
        <f t="shared" si="1765"/>
        <v>0</v>
      </c>
      <c r="IC236" s="125">
        <f t="shared" si="1765"/>
        <v>0</v>
      </c>
      <c r="ID236" s="125">
        <f t="shared" si="1765"/>
        <v>0</v>
      </c>
      <c r="IE236" s="5">
        <f t="shared" si="1707"/>
        <v>67</v>
      </c>
      <c r="IF236" s="9"/>
      <c r="IG236" s="5">
        <f t="shared" si="1708"/>
        <v>1</v>
      </c>
      <c r="IH236" s="5" t="b">
        <f t="shared" si="1708"/>
        <v>0</v>
      </c>
      <c r="II236" s="19">
        <f t="shared" ca="1" si="1709"/>
        <v>0</v>
      </c>
      <c r="IJ236" s="5">
        <f t="shared" si="1708"/>
        <v>55</v>
      </c>
      <c r="IK236" s="5" cm="1">
        <f t="array" ref="IK236">INDEX(i.pi_yatf,$X236+1,IK$7)</f>
        <v>1</v>
      </c>
      <c r="IL236" s="19">
        <f t="shared" ca="1" si="1768"/>
        <v>0</v>
      </c>
      <c r="IM236" s="19">
        <f t="shared" ca="1" si="1768"/>
        <v>0</v>
      </c>
      <c r="IN236" s="19">
        <f t="shared" ca="1" si="1768"/>
        <v>0</v>
      </c>
      <c r="IO236" s="19">
        <f t="shared" ca="1" si="1768"/>
        <v>0</v>
      </c>
      <c r="IP236" s="19">
        <f t="shared" ca="1" si="1768"/>
        <v>0</v>
      </c>
      <c r="IQ236" s="19">
        <f t="shared" ca="1" si="1768"/>
        <v>0</v>
      </c>
      <c r="IR236" s="19">
        <f t="shared" ca="1" si="1768"/>
        <v>0</v>
      </c>
      <c r="IS236" s="19">
        <f t="shared" ca="1" si="1768"/>
        <v>0</v>
      </c>
      <c r="IT236" s="19">
        <f t="shared" ca="1" si="1768"/>
        <v>0</v>
      </c>
      <c r="IU236" s="19">
        <f t="shared" ca="1" si="1768"/>
        <v>0</v>
      </c>
      <c r="IV236" s="19">
        <f t="shared" ca="1" si="1768"/>
        <v>0</v>
      </c>
      <c r="IW236" s="19">
        <f t="shared" ca="1" si="1768"/>
        <v>0</v>
      </c>
      <c r="IX236" s="19">
        <f t="shared" ca="1" si="1768"/>
        <v>0</v>
      </c>
      <c r="IY236" s="19">
        <f t="shared" ca="1" si="1768"/>
        <v>0</v>
      </c>
      <c r="IZ236" s="19">
        <f t="shared" ca="1" si="1768"/>
        <v>0</v>
      </c>
      <c r="JA236" s="19">
        <f t="shared" ca="1" si="1768"/>
        <v>0</v>
      </c>
      <c r="JB236" s="19">
        <f t="shared" ca="1" si="1768"/>
        <v>0</v>
      </c>
      <c r="JC236" s="19">
        <f t="shared" ca="1" si="1768"/>
        <v>0</v>
      </c>
      <c r="JD236" s="19">
        <f t="shared" ca="1" si="1768"/>
        <v>0</v>
      </c>
      <c r="JE236" s="19">
        <f t="shared" ca="1" si="1768"/>
        <v>0</v>
      </c>
      <c r="JF236" s="19">
        <f t="shared" ca="1" si="1768"/>
        <v>0</v>
      </c>
      <c r="JG236" s="5">
        <f t="shared" si="1711"/>
        <v>1.2500000000000001E-2</v>
      </c>
      <c r="JH236" s="567">
        <f t="shared" si="1711"/>
        <v>0</v>
      </c>
      <c r="JI236" s="5">
        <f t="shared" si="1711"/>
        <v>6.25E-2</v>
      </c>
      <c r="JJ236" s="5">
        <f t="shared" si="1711"/>
        <v>6.25E-2</v>
      </c>
      <c r="JK236" s="5">
        <f t="shared" si="1711"/>
        <v>6.25E-2</v>
      </c>
      <c r="JL236" s="19">
        <f t="shared" ca="1" si="1768"/>
        <v>1</v>
      </c>
      <c r="JM236" s="19">
        <f t="shared" ca="1" si="1768"/>
        <v>0</v>
      </c>
      <c r="JN236" s="19">
        <f t="shared" ca="1" si="1768"/>
        <v>1</v>
      </c>
      <c r="JO236" s="9"/>
      <c r="JP236" s="5" t="b">
        <f t="shared" ca="1" si="1712"/>
        <v>0</v>
      </c>
      <c r="JQ236" s="477" t="b">
        <v>1</v>
      </c>
      <c r="JR236" s="477">
        <v>12</v>
      </c>
      <c r="JS236" s="5" t="b">
        <f t="shared" si="1713"/>
        <v>0</v>
      </c>
      <c r="JT236" s="5" t="b">
        <f t="shared" si="1713"/>
        <v>0</v>
      </c>
      <c r="JU236" s="5" t="b">
        <f t="shared" si="1713"/>
        <v>1</v>
      </c>
      <c r="JV236" s="144">
        <f t="shared" si="1714"/>
        <v>1</v>
      </c>
      <c r="JW236" s="144">
        <f t="shared" si="1714"/>
        <v>1</v>
      </c>
      <c r="JX236" s="5" t="b">
        <f t="shared" si="1715"/>
        <v>0</v>
      </c>
      <c r="JY236" s="5" t="b">
        <f t="shared" si="1715"/>
        <v>1</v>
      </c>
      <c r="JZ236" s="5" t="b">
        <f t="shared" si="1715"/>
        <v>1</v>
      </c>
      <c r="KA236" s="5" t="b">
        <f t="shared" si="1715"/>
        <v>0</v>
      </c>
      <c r="KB236" s="5">
        <f t="shared" si="1716"/>
        <v>1</v>
      </c>
      <c r="KC236" s="5">
        <f t="shared" si="1716"/>
        <v>0</v>
      </c>
      <c r="KD236" s="5" t="b">
        <f t="shared" si="1717"/>
        <v>0</v>
      </c>
      <c r="KE236" s="5" t="str" cm="1">
        <f t="array" aca="1" ref="KE236" ca="1">IF(OR(KF236:KM236&lt;&gt;"-"),TRUE,"-")</f>
        <v>-</v>
      </c>
      <c r="KF236" s="19" t="str">
        <f t="shared" ca="1" si="1718"/>
        <v>-</v>
      </c>
      <c r="KG236" s="19" t="str">
        <f t="shared" ca="1" si="1718"/>
        <v>-</v>
      </c>
      <c r="KH236" s="19" t="str">
        <f t="shared" ca="1" si="1718"/>
        <v>-</v>
      </c>
      <c r="KI236" s="19" t="str">
        <f t="shared" ca="1" si="1718"/>
        <v>-</v>
      </c>
      <c r="KJ236" s="19" t="str">
        <f t="shared" ca="1" si="1718"/>
        <v>-</v>
      </c>
      <c r="KK236" s="19" t="str">
        <f t="shared" ca="1" si="1718"/>
        <v>-</v>
      </c>
      <c r="KL236" s="19" t="str">
        <f t="shared" ca="1" si="1718"/>
        <v>-</v>
      </c>
      <c r="KM236" s="19" t="str">
        <f t="shared" ca="1" si="1718"/>
        <v>-</v>
      </c>
      <c r="KN236" s="5" t="b">
        <f t="array" aca="1" ref="KN236" ca="1">IF(OR(KO236:KU236&lt;&gt;"-"),TRUE,"-")</f>
        <v>1</v>
      </c>
      <c r="KO236" s="19">
        <f t="shared" ca="1" si="1791"/>
        <v>0</v>
      </c>
      <c r="KP236" s="19" t="str">
        <f t="shared" ca="1" si="1791"/>
        <v>-</v>
      </c>
      <c r="KQ236" s="19">
        <f t="shared" ca="1" si="1791"/>
        <v>999999</v>
      </c>
      <c r="KR236" s="19">
        <f t="shared" ca="1" si="1791"/>
        <v>999999</v>
      </c>
      <c r="KS236" s="19">
        <f t="shared" ca="1" si="1791"/>
        <v>999999</v>
      </c>
      <c r="KT236" s="19">
        <f t="shared" ca="1" si="1791"/>
        <v>999999</v>
      </c>
      <c r="KU236" s="19">
        <f t="shared" ca="1" si="1791"/>
        <v>999999</v>
      </c>
      <c r="KV236" s="19" t="str">
        <f t="shared" ca="1" si="1791"/>
        <v>-</v>
      </c>
      <c r="KW236" s="19" t="str">
        <f ca="1">OFFSET(KW$5,$B236,0)</f>
        <v>-</v>
      </c>
      <c r="KX236" s="19" t="str">
        <f ca="1">OFFSET(KX$5,$B236,0)</f>
        <v>-</v>
      </c>
      <c r="KY236" s="19" t="b">
        <f t="shared" ca="1" si="1720"/>
        <v>1</v>
      </c>
      <c r="KZ236" s="19">
        <f t="shared" ca="1" si="1720"/>
        <v>0</v>
      </c>
      <c r="LA236" s="5" t="str">
        <f t="shared" si="1721"/>
        <v>-</v>
      </c>
      <c r="LB236" s="5" t="str">
        <f t="shared" si="1721"/>
        <v>-</v>
      </c>
      <c r="LC236" s="5" t="str">
        <f t="shared" si="1721"/>
        <v>-</v>
      </c>
      <c r="LD236" s="5" t="str">
        <f t="shared" si="1721"/>
        <v>-</v>
      </c>
      <c r="LE236" s="19" t="str">
        <f t="shared" ca="1" si="1722"/>
        <v>-</v>
      </c>
      <c r="LF236" s="19" t="str">
        <f t="shared" ca="1" si="1722"/>
        <v>-</v>
      </c>
      <c r="LG236" s="19" t="str">
        <f t="shared" ca="1" si="1722"/>
        <v>-</v>
      </c>
      <c r="LH236" s="19" t="str">
        <f t="shared" ca="1" si="1722"/>
        <v>-</v>
      </c>
      <c r="LI236" s="19" t="str">
        <f t="shared" ca="1" si="1722"/>
        <v>-</v>
      </c>
      <c r="LJ236" s="19" t="str">
        <f t="shared" ca="1" si="1722"/>
        <v>-</v>
      </c>
      <c r="LK236" s="19" t="str">
        <f t="shared" ca="1" si="1722"/>
        <v>-</v>
      </c>
      <c r="LL236" s="5" t="str">
        <f t="shared" si="1723"/>
        <v>-</v>
      </c>
      <c r="LM236" s="5">
        <f t="shared" si="1723"/>
        <v>500</v>
      </c>
      <c r="LN236" s="5">
        <f t="shared" si="1723"/>
        <v>500</v>
      </c>
      <c r="LO236" s="5" t="str">
        <f t="shared" si="1723"/>
        <v>-</v>
      </c>
      <c r="LP236" s="5" cm="1">
        <f t="array" ref="LP236">INDEX(i.meatgrid,$Q236,LP$7)</f>
        <v>1092</v>
      </c>
      <c r="LQ236" s="5" t="str" cm="1">
        <f t="array" ref="LQ236">INDEX(i.meatgrid,$Q236,LQ$7)</f>
        <v>-</v>
      </c>
      <c r="LR236" s="5" t="str">
        <f t="shared" si="1723"/>
        <v>-</v>
      </c>
      <c r="LS236" s="5">
        <f t="shared" si="1724"/>
        <v>1</v>
      </c>
      <c r="LT236" s="9"/>
      <c r="LU236" s="19">
        <f t="shared" ca="1" si="1722"/>
        <v>70</v>
      </c>
      <c r="LV236" s="19">
        <f t="shared" ca="1" si="1725"/>
        <v>50</v>
      </c>
      <c r="LW236" s="19">
        <f t="shared" ca="1" si="1725"/>
        <v>80</v>
      </c>
      <c r="LX236" s="19">
        <f t="shared" ca="1" si="1725"/>
        <v>50</v>
      </c>
      <c r="LY236" s="5" t="b" cm="1">
        <f t="array" ref="LY236">INDEX(i.meatgrid,$Q236,LY$7)</f>
        <v>1</v>
      </c>
      <c r="LZ236" s="5" t="b" cm="1">
        <f t="array" ref="LZ236">INDEX(i.meatgrid,$Q236,LZ$7)</f>
        <v>0</v>
      </c>
      <c r="MA236" s="5" t="str" cm="1">
        <f t="array" ref="MA236">INDEX(i.meatgrid,$Q236,MA$7)</f>
        <v>-</v>
      </c>
      <c r="MB236" s="5" t="str" cm="1">
        <f t="array" ref="MB236">INDEX(i.meatgrid,$Q236,MB$7)</f>
        <v>-</v>
      </c>
      <c r="MC236" s="5">
        <f t="shared" si="1726"/>
        <v>1</v>
      </c>
      <c r="MD236" s="5">
        <f t="shared" si="1727"/>
        <v>1</v>
      </c>
      <c r="ME236" s="5" cm="1">
        <f t="array" ref="ME236">INDEX(i.meatgrid,$Q236,ME$7)</f>
        <v>0</v>
      </c>
      <c r="MF236" s="5" cm="1">
        <f t="array" ref="MF236">INDEX(i.meatgrid,$Q236,MF$7)</f>
        <v>0</v>
      </c>
      <c r="MG236" s="5" cm="1">
        <f t="array" ref="MG236">INDEX(i.meatgrid,$Q236,MG$7)</f>
        <v>0</v>
      </c>
      <c r="MH236" s="5" cm="1">
        <f t="array" ref="MH236">INDEX(i.meatgrid,$Q236,MH$7)</f>
        <v>0</v>
      </c>
      <c r="MI236" s="5" cm="1">
        <f t="array" ref="MI236">INDEX(i.meatgrid,$Q236,MI$7)</f>
        <v>0</v>
      </c>
      <c r="MJ236" s="5" cm="1">
        <f t="array" ref="MJ236">INDEX(i.meatgrid,$Q236,MJ$7)</f>
        <v>1</v>
      </c>
      <c r="MK236" s="5" cm="1">
        <f t="array" ref="MK236">INDEX(i.meatgrid,$Q236,MK$7)</f>
        <v>1</v>
      </c>
      <c r="ML236" s="5" cm="1">
        <f t="array" ref="ML236">INDEX(i.meatgrid,$Q236,ML$7)</f>
        <v>1</v>
      </c>
      <c r="MM236" s="5">
        <f t="shared" si="1728"/>
        <v>1</v>
      </c>
      <c r="MN236" s="9"/>
      <c r="MO236" s="19" t="b">
        <f t="shared" ca="1" si="1758"/>
        <v>0</v>
      </c>
      <c r="MP236" s="19" t="b">
        <f t="shared" ca="1" si="1758"/>
        <v>0</v>
      </c>
      <c r="MQ236" s="19">
        <f t="shared" ca="1" si="1758"/>
        <v>1</v>
      </c>
      <c r="MR236" s="19">
        <f t="shared" ca="1" si="1758"/>
        <v>0.75</v>
      </c>
      <c r="MS236" s="19">
        <f t="shared" ca="1" si="1758"/>
        <v>0.75</v>
      </c>
      <c r="MT236" s="19">
        <f t="shared" ca="1" si="1758"/>
        <v>0.8</v>
      </c>
      <c r="MU236" s="19">
        <f t="shared" ca="1" si="1758"/>
        <v>0.82499999999999996</v>
      </c>
      <c r="MV236" s="19">
        <f t="shared" ca="1" si="1758"/>
        <v>0.875</v>
      </c>
      <c r="MW236" s="19">
        <f t="shared" ca="1" si="1758"/>
        <v>0.9</v>
      </c>
      <c r="MX236" s="19">
        <f t="shared" ca="1" si="1758"/>
        <v>1</v>
      </c>
      <c r="MY236" s="19">
        <f t="shared" ca="1" si="1758"/>
        <v>0.875</v>
      </c>
      <c r="MZ236" s="19" t="b">
        <f t="shared" ca="1" si="1758"/>
        <v>1</v>
      </c>
      <c r="NA236" s="19">
        <f t="shared" ca="1" si="1758"/>
        <v>74.989999999999995</v>
      </c>
      <c r="NB236" s="19" t="str">
        <f t="shared" ca="1" si="1758"/>
        <v>-</v>
      </c>
      <c r="NC236" s="19" t="str">
        <f t="shared" ca="1" si="1758"/>
        <v>-</v>
      </c>
      <c r="ND236" s="19" t="str">
        <f t="shared" ca="1" si="1758"/>
        <v>-</v>
      </c>
      <c r="NE236" s="19" t="str">
        <f t="shared" ca="1" si="1792"/>
        <v>-</v>
      </c>
      <c r="NF236" s="19" t="str">
        <f t="shared" ca="1" si="1792"/>
        <v>-</v>
      </c>
      <c r="NG236" s="19" t="str">
        <f t="shared" ca="1" si="1792"/>
        <v>-</v>
      </c>
      <c r="NH236" s="19" t="str">
        <f t="shared" ca="1" si="1792"/>
        <v>-</v>
      </c>
      <c r="NI236" s="19">
        <f t="shared" ca="1" si="1792"/>
        <v>36.99</v>
      </c>
      <c r="NJ236" s="19">
        <f t="shared" ca="1" si="1792"/>
        <v>36.99</v>
      </c>
      <c r="NK236" s="19" t="str">
        <f t="shared" ca="1" si="1792"/>
        <v>-</v>
      </c>
      <c r="NL236" s="19" t="str">
        <f t="shared" ca="1" si="1792"/>
        <v>-</v>
      </c>
      <c r="NM236" s="19" t="str">
        <f t="shared" ca="1" si="1792"/>
        <v>-</v>
      </c>
      <c r="NN236" s="19" t="str">
        <f t="shared" ca="1" si="1792"/>
        <v>-</v>
      </c>
      <c r="NO236" s="19" t="str">
        <f t="shared" ca="1" si="1792"/>
        <v>-</v>
      </c>
      <c r="NP236" s="19">
        <f t="shared" ca="1" si="1792"/>
        <v>49.99</v>
      </c>
      <c r="NQ236" s="19">
        <f t="shared" ca="1" si="1792"/>
        <v>49.99</v>
      </c>
      <c r="NR236" s="19">
        <f t="shared" ca="1" si="1792"/>
        <v>49.99</v>
      </c>
      <c r="NS236" s="19">
        <f t="shared" ca="1" si="1792"/>
        <v>49.99</v>
      </c>
      <c r="NT236" s="19">
        <f t="shared" ca="1" si="1792"/>
        <v>49.99</v>
      </c>
      <c r="NU236" s="19">
        <f t="shared" ca="1" si="1737"/>
        <v>49.99</v>
      </c>
      <c r="NV236" s="19">
        <f t="shared" ca="1" si="1737"/>
        <v>49.99</v>
      </c>
      <c r="NW236" s="19">
        <f t="shared" ca="1" si="1737"/>
        <v>49.99</v>
      </c>
      <c r="NX236" s="19">
        <f t="shared" ca="1" si="1769"/>
        <v>412.99</v>
      </c>
      <c r="NY236" s="19">
        <f t="shared" ca="1" si="1769"/>
        <v>412.99</v>
      </c>
      <c r="NZ236" s="19" t="str">
        <f t="shared" ca="1" si="1769"/>
        <v>-</v>
      </c>
      <c r="OA236" s="19" t="str">
        <f t="shared" ca="1" si="1769"/>
        <v>-</v>
      </c>
      <c r="OB236" s="19" t="str">
        <f t="shared" ca="1" si="1769"/>
        <v>-</v>
      </c>
      <c r="OC236" s="19" t="str">
        <f t="shared" ca="1" si="1769"/>
        <v>-</v>
      </c>
      <c r="OD236" s="19" t="str">
        <f t="shared" ca="1" si="1769"/>
        <v>-</v>
      </c>
      <c r="OE236" s="19">
        <f t="shared" ca="1" si="1769"/>
        <v>6.8900000000000006</v>
      </c>
      <c r="OF236" s="19">
        <f t="shared" ca="1" si="1769"/>
        <v>6.8900000000000006</v>
      </c>
      <c r="OG236" s="19">
        <f t="shared" ca="1" si="1769"/>
        <v>6.8900000000000006</v>
      </c>
      <c r="OH236" s="19">
        <f t="shared" ca="1" si="1769"/>
        <v>6.8900000000000006</v>
      </c>
      <c r="OI236" s="19">
        <f t="shared" ca="1" si="1769"/>
        <v>6.8900000000000006</v>
      </c>
      <c r="OJ236" s="19">
        <f t="shared" ca="1" si="1769"/>
        <v>6.8900000000000006</v>
      </c>
      <c r="OK236" s="19">
        <f t="shared" ca="1" si="1769"/>
        <v>6.8900000000000006</v>
      </c>
      <c r="OL236" s="19">
        <f t="shared" ca="1" si="1769"/>
        <v>6.8900000000000006</v>
      </c>
      <c r="OM236" s="19">
        <f t="shared" ca="1" si="1769"/>
        <v>346.99</v>
      </c>
      <c r="ON236" s="19">
        <f t="shared" ca="1" si="1739"/>
        <v>346.99</v>
      </c>
      <c r="OO236" s="19" t="str">
        <f t="shared" ca="1" si="1739"/>
        <v>-</v>
      </c>
      <c r="OP236" s="19" t="str">
        <f t="shared" ca="1" si="1739"/>
        <v>-</v>
      </c>
      <c r="OQ236" s="19" t="str">
        <f t="shared" ca="1" si="1739"/>
        <v>-</v>
      </c>
      <c r="OR236" s="19" t="str">
        <f t="shared" ca="1" si="1739"/>
        <v>-</v>
      </c>
      <c r="OS236" s="19" t="str">
        <f t="shared" ca="1" si="1739"/>
        <v>-</v>
      </c>
      <c r="OT236" s="19">
        <f t="shared" ca="1" si="1739"/>
        <v>0</v>
      </c>
      <c r="OU236" s="24">
        <v>0</v>
      </c>
    </row>
    <row r="237" spans="1:411" outlineLevel="1">
      <c r="A237" s="21">
        <f t="shared" si="158"/>
        <v>232</v>
      </c>
      <c r="B237" s="21">
        <f t="shared" si="1731"/>
        <v>19</v>
      </c>
      <c r="C237">
        <v>112</v>
      </c>
      <c r="D237" s="144" t="str">
        <f t="shared" ca="1" si="1675"/>
        <v>GSM</v>
      </c>
      <c r="E237" t="b">
        <v>1</v>
      </c>
      <c r="F237" t="b">
        <v>0</v>
      </c>
      <c r="G237" t="b">
        <f t="shared" ref="G237:G239" si="1795">E237</f>
        <v>1</v>
      </c>
      <c r="H237" s="237">
        <f t="shared" ca="1" si="1733"/>
        <v>2</v>
      </c>
      <c r="I237" s="237">
        <f t="shared" ca="1" si="1733"/>
        <v>1</v>
      </c>
      <c r="J237" s="237" t="str">
        <f t="shared" ca="1" si="1733"/>
        <v/>
      </c>
      <c r="K237" s="237">
        <f t="shared" ca="1" si="1733"/>
        <v>2</v>
      </c>
      <c r="L237" s="237">
        <f t="shared" ca="1" si="1733"/>
        <v>2</v>
      </c>
      <c r="M237" s="237">
        <f t="shared" ca="1" si="1733"/>
        <v>2</v>
      </c>
      <c r="N237" s="237">
        <f t="shared" ca="1" si="1733"/>
        <v>3</v>
      </c>
      <c r="O237" s="237">
        <f t="shared" ca="1" si="1734"/>
        <v>1</v>
      </c>
      <c r="P237" s="237">
        <f t="shared" ca="1" si="1734"/>
        <v>1</v>
      </c>
      <c r="Q237" s="237">
        <f t="shared" ca="1" si="1734"/>
        <v>7</v>
      </c>
      <c r="R237" s="29">
        <v>1</v>
      </c>
      <c r="S237" s="29">
        <v>1</v>
      </c>
      <c r="T237" s="29">
        <v>1</v>
      </c>
      <c r="U237" s="218"/>
      <c r="V237" s="218"/>
      <c r="W237" s="182">
        <f t="array" ref="W237">MAX(W$22,MOD(W231+1*AND(R237:$V237=R$22:$V$22),W$23+1))</f>
        <v>0</v>
      </c>
      <c r="X237" s="218"/>
      <c r="Y237" s="218"/>
      <c r="Z237" s="218"/>
      <c r="AA237" s="218"/>
      <c r="AB237" s="218"/>
      <c r="AC237" s="218"/>
      <c r="AD237" s="218"/>
      <c r="AE237" s="218"/>
      <c r="AF237" s="144">
        <f ca="1">INDEX(CHOOSE($N237,DataAutumn!i.AdultDrys,DataWinter!i.AdultDrys,DataSpring!i.AdultDrys),1,$M237)</f>
        <v>3</v>
      </c>
      <c r="AG237" s="5">
        <f t="shared" ca="1" si="1676"/>
        <v>2</v>
      </c>
      <c r="AH237" s="5">
        <f t="shared" ca="1" si="1676"/>
        <v>0</v>
      </c>
      <c r="AI237" s="5">
        <f t="shared" ca="1" si="1677"/>
        <v>1</v>
      </c>
      <c r="AJ237" s="218"/>
      <c r="AK237" s="218"/>
      <c r="AL237" s="366" t="str">
        <f ca="1">TEXT(LEFT(OFFSET(AL237,-1,0),5)+1,"00000")&amp;MID(OFFSET(AL237,-1,0),6,FIND(" ",OFFSET(AL237,-1,0),7)-5)
&amp; $D237           &amp; " Day"&amp;INDEX(i.DOY,$N237,1)              &amp; IF($IG237=0," FWM","")&amp;IF($IG237=1," MWM","")&amp;IF($IG237=5," Mat","")&amp;IF($IH237=TRUE,"&amp;BBT","    ")
&amp;INDEX(DataMaster!$B$98:$B$105,$Q237,0)    &amp;IF(JQ237," SR"&amp;JR237,"")&amp; " WP"&amp;TEXT($MC237*100,"000p")           &amp; " MP"&amp;TEXT($MD237*100,"000p")           &amp; " GP"&amp;TEXT($MM237*100,"000p")
&amp; " (F"&amp;3+COUNTIF($CV237:$CY237,TRUE)&amp;3&amp;"N"&amp;$DM237&amp;$DN237&amp;")"</f>
        <v>00030 DSP_ashley_lw GSM Day204 MWM    Older Mutton WP100p MP100p GP100p (F33N11)</v>
      </c>
      <c r="AM237" s="9" t="str">
        <f ca="1">IF(COUNTIF(AL$5:AL237,AL237)=1,"-","Dup")</f>
        <v>-</v>
      </c>
      <c r="AN237" s="9"/>
      <c r="AO237" s="12" t="b">
        <v>0</v>
      </c>
      <c r="AP237" s="12" t="b">
        <v>0</v>
      </c>
      <c r="AQ237" s="12" t="b">
        <v>1</v>
      </c>
      <c r="AR237" s="12" t="b">
        <v>1</v>
      </c>
      <c r="AS237" s="12" t="b">
        <v>0</v>
      </c>
      <c r="AT237" s="12" t="b">
        <v>1</v>
      </c>
      <c r="AU237" s="12" t="b">
        <v>1</v>
      </c>
      <c r="AV237" s="12" t="b">
        <v>1</v>
      </c>
      <c r="AW237" s="9"/>
      <c r="AX237" s="5" t="b">
        <f t="shared" ca="1" si="1678"/>
        <v>0</v>
      </c>
      <c r="AY237" s="5" t="str">
        <f t="shared" ca="1" si="1678"/>
        <v>-</v>
      </c>
      <c r="AZ237" s="5" t="b">
        <f t="shared" ca="1" si="1678"/>
        <v>0</v>
      </c>
      <c r="BA237" s="5" t="b">
        <f t="shared" ca="1" si="1678"/>
        <v>1</v>
      </c>
      <c r="BB237" s="5" t="b">
        <f t="shared" ca="1" si="1678"/>
        <v>1</v>
      </c>
      <c r="BC237" s="144">
        <f t="shared" ca="1" si="1678"/>
        <v>0</v>
      </c>
      <c r="BD237" s="19" t="b">
        <f t="shared" ca="1" si="1679"/>
        <v>1</v>
      </c>
      <c r="BE237" s="9"/>
      <c r="BF237" s="5" t="str">
        <f t="shared" ca="1" si="1680"/>
        <v>-</v>
      </c>
      <c r="BG237" s="19" t="str">
        <f t="shared" ca="1" si="1681"/>
        <v>-</v>
      </c>
      <c r="BH237" s="19" t="str">
        <f t="shared" ca="1" si="1681"/>
        <v>-</v>
      </c>
      <c r="BI237" s="19" t="str">
        <f t="shared" ca="1" si="1681"/>
        <v>-</v>
      </c>
      <c r="BJ237" s="5" t="str">
        <f t="shared" ca="1" si="1682"/>
        <v>-</v>
      </c>
      <c r="BK237" s="19" t="str">
        <f t="shared" ca="1" si="1683"/>
        <v>-</v>
      </c>
      <c r="BL237" s="5" t="str">
        <f t="shared" ca="1" si="1684"/>
        <v>-</v>
      </c>
      <c r="BM237" s="19" t="str">
        <f t="shared" ca="1" si="1685"/>
        <v>-</v>
      </c>
      <c r="BN237" s="19" t="str">
        <f t="shared" ca="1" si="1685"/>
        <v>-</v>
      </c>
      <c r="BO237" s="19" t="str">
        <f t="shared" ca="1" si="1685"/>
        <v>-</v>
      </c>
      <c r="BP237" s="5" t="str">
        <f t="shared" ca="1" si="1686"/>
        <v>-</v>
      </c>
      <c r="BQ237" s="9"/>
      <c r="BR237" s="5" t="b">
        <f t="shared" ca="1" si="1687"/>
        <v>0</v>
      </c>
      <c r="BS237" s="5" t="str">
        <f t="shared" ca="1" si="1688"/>
        <v>-</v>
      </c>
      <c r="BT237" s="5" t="str">
        <f t="shared" ca="1" si="1689"/>
        <v>-</v>
      </c>
      <c r="BU237" s="5" t="str">
        <f t="shared" ca="1" si="1689"/>
        <v>-</v>
      </c>
      <c r="BV237" s="5" t="str">
        <f t="shared" ca="1" si="1689"/>
        <v>-</v>
      </c>
      <c r="BW237" s="5" t="str">
        <f t="shared" ca="1" si="1689"/>
        <v>-</v>
      </c>
      <c r="BX237" s="5" t="str">
        <f t="shared" ca="1" si="1689"/>
        <v>-</v>
      </c>
      <c r="BY237" s="5" t="str">
        <f t="shared" ca="1" si="1689"/>
        <v>-</v>
      </c>
      <c r="BZ237" s="5" t="str">
        <f t="shared" ca="1" si="1689"/>
        <v>-</v>
      </c>
      <c r="CA237" s="5" t="str">
        <f t="shared" ca="1" si="1689"/>
        <v>-</v>
      </c>
      <c r="CB237" s="9"/>
      <c r="CC237" s="237" t="b">
        <f t="shared" ca="1" si="1735"/>
        <v>1</v>
      </c>
      <c r="CD237" s="237" t="b">
        <f t="shared" ca="1" si="1735"/>
        <v>1</v>
      </c>
      <c r="CE237" s="237" t="b">
        <f t="shared" ca="1" si="1735"/>
        <v>1</v>
      </c>
      <c r="CF237" s="12">
        <v>203</v>
      </c>
      <c r="CG237" s="144" t="b">
        <f t="shared" ref="CG237:CG239" ca="1" si="1796">NOT(CE237)</f>
        <v>0</v>
      </c>
      <c r="CH237" s="12" t="s">
        <v>34</v>
      </c>
      <c r="CI237" s="19" t="str">
        <f t="shared" ca="1" si="1690"/>
        <v>-</v>
      </c>
      <c r="CJ237" s="19" t="str">
        <f t="shared" ca="1" si="1690"/>
        <v>-</v>
      </c>
      <c r="CK237" s="19" t="str">
        <f t="shared" ca="1" si="1690"/>
        <v>-</v>
      </c>
      <c r="CL237" s="19">
        <f t="shared" ca="1" si="1690"/>
        <v>1</v>
      </c>
      <c r="CM237" s="19">
        <f t="shared" ca="1" si="1690"/>
        <v>1</v>
      </c>
      <c r="CN237" s="9"/>
      <c r="CO237" s="444">
        <f t="shared" ca="1" si="1691"/>
        <v>652</v>
      </c>
      <c r="CP237" s="444">
        <f t="shared" ca="1" si="1691"/>
        <v>686</v>
      </c>
      <c r="CQ237" s="444">
        <f t="shared" ca="1" si="1691"/>
        <v>721</v>
      </c>
      <c r="CR237" s="152">
        <f t="shared" ca="1" si="1692"/>
        <v>378</v>
      </c>
      <c r="CS237" s="152">
        <f t="shared" ca="1" si="1692"/>
        <v>413</v>
      </c>
      <c r="CT237" s="152">
        <f t="shared" ca="1" si="1692"/>
        <v>448</v>
      </c>
      <c r="CU237" s="19" t="str">
        <f t="shared" ca="1" si="1759"/>
        <v>-</v>
      </c>
      <c r="CV237" s="19" t="str">
        <f t="shared" ca="1" si="1759"/>
        <v>-</v>
      </c>
      <c r="CW237" s="19" t="str">
        <f t="shared" ca="1" si="1759"/>
        <v>-</v>
      </c>
      <c r="CX237" s="19" t="str">
        <f t="shared" ca="1" si="1759"/>
        <v>-</v>
      </c>
      <c r="CY237" s="19" t="str">
        <f t="shared" ca="1" si="1759"/>
        <v>-</v>
      </c>
      <c r="CZ237" s="19" t="b">
        <f t="shared" ca="1" si="1759"/>
        <v>1</v>
      </c>
      <c r="DA237" s="19">
        <f t="shared" ca="1" si="1759"/>
        <v>0</v>
      </c>
      <c r="DB237" s="19">
        <f t="shared" ca="1" si="1759"/>
        <v>0</v>
      </c>
      <c r="DC237" s="19">
        <f t="shared" ca="1" si="1759"/>
        <v>0</v>
      </c>
      <c r="DD237" s="19">
        <f t="shared" ca="1" si="1759"/>
        <v>0</v>
      </c>
      <c r="DE237" s="19">
        <f t="shared" ca="1" si="1759"/>
        <v>0</v>
      </c>
      <c r="DF237" s="19">
        <f t="shared" ca="1" si="1759"/>
        <v>0</v>
      </c>
      <c r="DG237" s="19">
        <f t="shared" ca="1" si="1759"/>
        <v>0</v>
      </c>
      <c r="DH237" s="19">
        <f t="shared" ca="1" si="1759"/>
        <v>0</v>
      </c>
      <c r="DI237" s="19">
        <f t="shared" ca="1" si="1759"/>
        <v>0</v>
      </c>
      <c r="DJ237" s="19">
        <f t="shared" ca="1" si="1759"/>
        <v>0</v>
      </c>
      <c r="DK237" s="19">
        <f t="shared" ca="1" si="1788"/>
        <v>0</v>
      </c>
      <c r="DL237" s="19">
        <f t="shared" ca="1" si="1788"/>
        <v>0</v>
      </c>
      <c r="DM237" s="19">
        <f t="shared" ca="1" si="1788"/>
        <v>1</v>
      </c>
      <c r="DN237" s="19">
        <f t="shared" ca="1" si="1788"/>
        <v>1</v>
      </c>
      <c r="DO237" s="19">
        <f t="shared" ca="1" si="1788"/>
        <v>0</v>
      </c>
      <c r="DP237" s="19" t="str">
        <f t="shared" ca="1" si="1788"/>
        <v>-</v>
      </c>
      <c r="DQ237" s="19" t="str">
        <f t="shared" ca="1" si="1788"/>
        <v>-</v>
      </c>
      <c r="DR237" s="19" t="str">
        <f t="shared" ca="1" si="1788"/>
        <v>-</v>
      </c>
      <c r="DS237" s="19" t="str">
        <f t="shared" ca="1" si="1788"/>
        <v>-</v>
      </c>
      <c r="DT237" s="19" t="str">
        <f t="shared" ca="1" si="1788"/>
        <v>-</v>
      </c>
      <c r="DU237" s="19">
        <f t="shared" ca="1" si="1788"/>
        <v>0</v>
      </c>
      <c r="DV237" s="19" t="str">
        <f t="shared" ca="1" si="1788"/>
        <v>-</v>
      </c>
      <c r="DW237" s="19" t="str">
        <f t="shared" ca="1" si="1788"/>
        <v>-</v>
      </c>
      <c r="DX237" s="19" t="str">
        <f t="shared" ca="1" si="1788"/>
        <v>-</v>
      </c>
      <c r="DY237" s="19" t="str">
        <f t="shared" ca="1" si="1788"/>
        <v>-</v>
      </c>
      <c r="DZ237" s="19" t="str">
        <f t="shared" ca="1" si="1788"/>
        <v>-</v>
      </c>
      <c r="EA237" s="19" t="str">
        <f t="shared" ca="1" si="1788"/>
        <v>-</v>
      </c>
      <c r="EB237" s="19" t="str">
        <f t="shared" ca="1" si="1788"/>
        <v>-</v>
      </c>
      <c r="EC237" s="19" t="str">
        <f t="shared" ca="1" si="1788"/>
        <v>-</v>
      </c>
      <c r="ED237" s="19">
        <f t="shared" ca="1" si="1788"/>
        <v>0</v>
      </c>
      <c r="EE237" s="444">
        <f t="shared" ca="1" si="1695"/>
        <v>0</v>
      </c>
      <c r="EF237" s="444">
        <f t="shared" ca="1" si="1695"/>
        <v>0</v>
      </c>
      <c r="EG237" s="124">
        <f t="shared" ref="EG237:EV239" ca="1" si="1797">IF(AND($K237=EG$9,$N237=EG$11,$AB237=EG$8,$AI237=EG$12,$Y237&lt;&gt;0),INDEX(i.FS_Strategy,$Y237,$AB237),0)</f>
        <v>0</v>
      </c>
      <c r="EH237" s="124">
        <f t="shared" ca="1" si="1797"/>
        <v>0</v>
      </c>
      <c r="EI237" s="124">
        <f t="shared" ca="1" si="1797"/>
        <v>0</v>
      </c>
      <c r="EJ237" s="124">
        <f t="shared" ca="1" si="1797"/>
        <v>0</v>
      </c>
      <c r="EK237" s="124">
        <f t="shared" ca="1" si="1797"/>
        <v>0</v>
      </c>
      <c r="EL237" s="124">
        <f t="shared" ca="1" si="1797"/>
        <v>0</v>
      </c>
      <c r="EM237" s="124">
        <f t="shared" ca="1" si="1797"/>
        <v>0</v>
      </c>
      <c r="EN237" s="124">
        <f t="shared" ca="1" si="1797"/>
        <v>0</v>
      </c>
      <c r="EO237" s="124">
        <f t="shared" ca="1" si="1797"/>
        <v>0</v>
      </c>
      <c r="EP237" s="124">
        <f t="shared" ca="1" si="1797"/>
        <v>0</v>
      </c>
      <c r="EQ237" s="124">
        <f t="shared" ca="1" si="1797"/>
        <v>0</v>
      </c>
      <c r="ER237" s="124">
        <f t="shared" ca="1" si="1797"/>
        <v>0</v>
      </c>
      <c r="ES237" s="124">
        <f t="shared" ca="1" si="1797"/>
        <v>0</v>
      </c>
      <c r="ET237" s="124">
        <f t="shared" ca="1" si="1797"/>
        <v>0</v>
      </c>
      <c r="EU237" s="124">
        <f t="shared" ca="1" si="1797"/>
        <v>0</v>
      </c>
      <c r="EV237" s="124">
        <f t="shared" ca="1" si="1797"/>
        <v>0</v>
      </c>
      <c r="EW237" s="124">
        <f t="shared" ca="1" si="1697"/>
        <v>0</v>
      </c>
      <c r="EX237" s="124">
        <f t="shared" ca="1" si="1697"/>
        <v>0</v>
      </c>
      <c r="EY237" s="554">
        <f t="shared" ref="EY237:FN239" ca="1" si="1798">IF(AND($K237=EY$9,$N237=EY$11,$AB237=EY$8,$AI237=EY$12,$Z237&lt;&gt;0),INDEX(i.FS_Strategy,$Z237,$AB237),0)</f>
        <v>0</v>
      </c>
      <c r="EZ237" s="554">
        <f t="shared" ca="1" si="1798"/>
        <v>0</v>
      </c>
      <c r="FA237" s="554">
        <f t="shared" ca="1" si="1798"/>
        <v>0</v>
      </c>
      <c r="FB237" s="125">
        <f t="shared" ca="1" si="1798"/>
        <v>0</v>
      </c>
      <c r="FC237" s="125">
        <f t="shared" ca="1" si="1798"/>
        <v>0</v>
      </c>
      <c r="FD237" s="125">
        <f t="shared" ca="1" si="1798"/>
        <v>0</v>
      </c>
      <c r="FE237" s="125">
        <f t="shared" ca="1" si="1798"/>
        <v>0</v>
      </c>
      <c r="FF237" s="125">
        <f t="shared" ca="1" si="1798"/>
        <v>0</v>
      </c>
      <c r="FG237" s="125">
        <f t="shared" ca="1" si="1798"/>
        <v>0</v>
      </c>
      <c r="FH237" s="125">
        <f t="shared" ca="1" si="1798"/>
        <v>0</v>
      </c>
      <c r="FI237" s="125">
        <f t="shared" ca="1" si="1798"/>
        <v>0</v>
      </c>
      <c r="FJ237" s="125">
        <f t="shared" ca="1" si="1798"/>
        <v>0</v>
      </c>
      <c r="FK237" s="125">
        <f t="shared" ca="1" si="1798"/>
        <v>0</v>
      </c>
      <c r="FL237" s="125">
        <f t="shared" ca="1" si="1798"/>
        <v>0</v>
      </c>
      <c r="FM237" s="125">
        <f t="shared" ca="1" si="1798"/>
        <v>0</v>
      </c>
      <c r="FN237" s="125">
        <f t="shared" ca="1" si="1798"/>
        <v>0</v>
      </c>
      <c r="FO237" s="124">
        <f t="shared" ref="FO237:GD239" ca="1" si="1799">IF(AND($K237=FO$9,$N237=FO$11,$AB237=FO$8,$AI237=FO$12),INDEX(i.FS_Strategy,$AC237+1,$AB237),0)</f>
        <v>0</v>
      </c>
      <c r="FP237" s="124">
        <f t="shared" ca="1" si="1799"/>
        <v>0</v>
      </c>
      <c r="FQ237" s="124">
        <f t="shared" ca="1" si="1799"/>
        <v>0</v>
      </c>
      <c r="FR237" s="124">
        <f t="shared" ca="1" si="1799"/>
        <v>0</v>
      </c>
      <c r="FS237" s="124">
        <f t="shared" ca="1" si="1799"/>
        <v>0</v>
      </c>
      <c r="FT237" s="124">
        <f t="shared" ca="1" si="1799"/>
        <v>0</v>
      </c>
      <c r="FU237" s="124">
        <f t="shared" ca="1" si="1799"/>
        <v>0</v>
      </c>
      <c r="FV237" s="124">
        <f t="shared" ca="1" si="1799"/>
        <v>0</v>
      </c>
      <c r="FW237" s="124">
        <f t="shared" ca="1" si="1799"/>
        <v>0</v>
      </c>
      <c r="FX237" s="124">
        <f t="shared" ca="1" si="1799"/>
        <v>0</v>
      </c>
      <c r="FY237" s="124">
        <f t="shared" ca="1" si="1799"/>
        <v>0</v>
      </c>
      <c r="FZ237" s="124">
        <f t="shared" ca="1" si="1799"/>
        <v>0</v>
      </c>
      <c r="GA237" s="124">
        <f t="shared" ca="1" si="1799"/>
        <v>0</v>
      </c>
      <c r="GB237" s="124">
        <f t="shared" ca="1" si="1799"/>
        <v>0</v>
      </c>
      <c r="GC237" s="124">
        <f t="shared" ca="1" si="1799"/>
        <v>0</v>
      </c>
      <c r="GD237" s="124">
        <f t="shared" ca="1" si="1799"/>
        <v>0</v>
      </c>
      <c r="GE237" s="124">
        <f t="shared" ca="1" si="1700"/>
        <v>0</v>
      </c>
      <c r="GF237" s="124">
        <f t="shared" ca="1" si="1700"/>
        <v>0</v>
      </c>
      <c r="GG237" s="554">
        <f t="shared" ca="1" si="1701"/>
        <v>0</v>
      </c>
      <c r="GH237" s="554">
        <f t="shared" ca="1" si="1701"/>
        <v>0</v>
      </c>
      <c r="GI237" s="554">
        <f t="shared" ca="1" si="1701"/>
        <v>0</v>
      </c>
      <c r="GJ237" s="125">
        <f t="shared" ca="1" si="1764"/>
        <v>0</v>
      </c>
      <c r="GK237" s="125">
        <f t="shared" ca="1" si="1764"/>
        <v>0</v>
      </c>
      <c r="GL237" s="125">
        <f t="shared" ca="1" si="1764"/>
        <v>0</v>
      </c>
      <c r="GM237" s="125">
        <f t="shared" ca="1" si="1764"/>
        <v>0</v>
      </c>
      <c r="GN237" s="125">
        <f t="shared" ca="1" si="1764"/>
        <v>0</v>
      </c>
      <c r="GO237" s="125">
        <f t="shared" ca="1" si="1764"/>
        <v>0</v>
      </c>
      <c r="GP237" s="125">
        <f t="shared" ca="1" si="1764"/>
        <v>0</v>
      </c>
      <c r="GQ237" s="125">
        <f t="shared" ca="1" si="1764"/>
        <v>0</v>
      </c>
      <c r="GR237" s="125">
        <f t="shared" ca="1" si="1764"/>
        <v>0</v>
      </c>
      <c r="GS237" s="125">
        <f t="shared" ca="1" si="1764"/>
        <v>0</v>
      </c>
      <c r="GT237" s="125">
        <f t="shared" ca="1" si="1764"/>
        <v>0</v>
      </c>
      <c r="GU237" s="125">
        <f t="shared" ca="1" si="1764"/>
        <v>0</v>
      </c>
      <c r="GV237" s="125">
        <f t="shared" ca="1" si="1764"/>
        <v>0</v>
      </c>
      <c r="GW237" s="124">
        <f t="shared" ref="GW237:HL239" ca="1" si="1800">IF(AND($K237=GW$9,$N237=GW$11,$AB237=GW$8,$AI237=GW$12),INDEX(i.FS_Strategy,$AC237+1,$AB237),0)</f>
        <v>0</v>
      </c>
      <c r="GX237" s="124">
        <f t="shared" ca="1" si="1800"/>
        <v>0</v>
      </c>
      <c r="GY237" s="124">
        <f t="shared" ca="1" si="1800"/>
        <v>0</v>
      </c>
      <c r="GZ237" s="124">
        <f t="shared" ca="1" si="1800"/>
        <v>0</v>
      </c>
      <c r="HA237" s="124">
        <f t="shared" ca="1" si="1800"/>
        <v>0</v>
      </c>
      <c r="HB237" s="124">
        <f t="shared" ca="1" si="1800"/>
        <v>0</v>
      </c>
      <c r="HC237" s="124">
        <f t="shared" ca="1" si="1800"/>
        <v>0</v>
      </c>
      <c r="HD237" s="124">
        <f t="shared" ca="1" si="1800"/>
        <v>0</v>
      </c>
      <c r="HE237" s="124">
        <f t="shared" ca="1" si="1800"/>
        <v>0</v>
      </c>
      <c r="HF237" s="124">
        <f t="shared" ca="1" si="1800"/>
        <v>0</v>
      </c>
      <c r="HG237" s="124">
        <f t="shared" ca="1" si="1800"/>
        <v>0</v>
      </c>
      <c r="HH237" s="124">
        <f t="shared" ca="1" si="1800"/>
        <v>0</v>
      </c>
      <c r="HI237" s="124">
        <f t="shared" ca="1" si="1800"/>
        <v>0</v>
      </c>
      <c r="HJ237" s="124">
        <f t="shared" ca="1" si="1800"/>
        <v>0</v>
      </c>
      <c r="HK237" s="124">
        <f t="shared" ca="1" si="1800"/>
        <v>0</v>
      </c>
      <c r="HL237" s="124">
        <f t="shared" ca="1" si="1800"/>
        <v>0</v>
      </c>
      <c r="HM237" s="124">
        <f t="shared" ca="1" si="1704"/>
        <v>0</v>
      </c>
      <c r="HN237" s="124">
        <f t="shared" ca="1" si="1704"/>
        <v>0</v>
      </c>
      <c r="HO237" s="554">
        <f t="shared" ca="1" si="1705"/>
        <v>0</v>
      </c>
      <c r="HP237" s="554">
        <f t="shared" ca="1" si="1705"/>
        <v>0</v>
      </c>
      <c r="HQ237" s="554">
        <f t="shared" ca="1" si="1705"/>
        <v>0</v>
      </c>
      <c r="HR237" s="125">
        <f t="shared" ca="1" si="1765"/>
        <v>0</v>
      </c>
      <c r="HS237" s="125">
        <f t="shared" ca="1" si="1765"/>
        <v>0</v>
      </c>
      <c r="HT237" s="125">
        <f t="shared" ca="1" si="1765"/>
        <v>0</v>
      </c>
      <c r="HU237" s="125">
        <f t="shared" ca="1" si="1765"/>
        <v>0</v>
      </c>
      <c r="HV237" s="125">
        <f t="shared" ca="1" si="1765"/>
        <v>0</v>
      </c>
      <c r="HW237" s="125">
        <f t="shared" ca="1" si="1765"/>
        <v>0</v>
      </c>
      <c r="HX237" s="125">
        <f t="shared" ca="1" si="1765"/>
        <v>0</v>
      </c>
      <c r="HY237" s="125">
        <f t="shared" ca="1" si="1765"/>
        <v>0</v>
      </c>
      <c r="HZ237" s="125">
        <f t="shared" ca="1" si="1765"/>
        <v>0</v>
      </c>
      <c r="IA237" s="125">
        <f t="shared" ca="1" si="1765"/>
        <v>0</v>
      </c>
      <c r="IB237" s="125">
        <f t="shared" ca="1" si="1765"/>
        <v>0</v>
      </c>
      <c r="IC237" s="125">
        <f t="shared" ca="1" si="1765"/>
        <v>0</v>
      </c>
      <c r="ID237" s="125">
        <f t="shared" ca="1" si="1765"/>
        <v>0</v>
      </c>
      <c r="IE237" s="5">
        <f t="shared" ca="1" si="1707"/>
        <v>67</v>
      </c>
      <c r="IF237" s="9"/>
      <c r="IG237" s="5">
        <f t="shared" ca="1" si="1708"/>
        <v>1</v>
      </c>
      <c r="IH237" s="5" t="b">
        <f t="shared" ca="1" si="1708"/>
        <v>0</v>
      </c>
      <c r="II237" s="19">
        <f t="shared" ca="1" si="1709"/>
        <v>0</v>
      </c>
      <c r="IJ237" s="5">
        <f t="shared" ca="1" si="1708"/>
        <v>55</v>
      </c>
      <c r="IK237" s="5" cm="1">
        <f t="array" ref="IK237">INDEX(i.pi_yatf,$X237+1,IK$7)</f>
        <v>1</v>
      </c>
      <c r="IL237" s="19">
        <f t="shared" ca="1" si="1768"/>
        <v>0</v>
      </c>
      <c r="IM237" s="19">
        <f t="shared" ca="1" si="1768"/>
        <v>0</v>
      </c>
      <c r="IN237" s="19">
        <f t="shared" ca="1" si="1768"/>
        <v>0</v>
      </c>
      <c r="IO237" s="19">
        <f t="shared" ca="1" si="1768"/>
        <v>0</v>
      </c>
      <c r="IP237" s="19">
        <f t="shared" ca="1" si="1768"/>
        <v>0</v>
      </c>
      <c r="IQ237" s="19">
        <f t="shared" ca="1" si="1768"/>
        <v>0</v>
      </c>
      <c r="IR237" s="19">
        <f t="shared" ca="1" si="1768"/>
        <v>0</v>
      </c>
      <c r="IS237" s="19">
        <f t="shared" ca="1" si="1768"/>
        <v>0</v>
      </c>
      <c r="IT237" s="19">
        <f t="shared" ca="1" si="1768"/>
        <v>0</v>
      </c>
      <c r="IU237" s="19">
        <f t="shared" ca="1" si="1768"/>
        <v>0</v>
      </c>
      <c r="IV237" s="19">
        <f t="shared" ca="1" si="1768"/>
        <v>0</v>
      </c>
      <c r="IW237" s="19">
        <f t="shared" ca="1" si="1768"/>
        <v>0</v>
      </c>
      <c r="IX237" s="19">
        <f t="shared" ca="1" si="1768"/>
        <v>0</v>
      </c>
      <c r="IY237" s="19">
        <f t="shared" ca="1" si="1768"/>
        <v>0</v>
      </c>
      <c r="IZ237" s="19">
        <f t="shared" ca="1" si="1768"/>
        <v>0</v>
      </c>
      <c r="JA237" s="19">
        <f t="shared" ref="JA237:JN237" ca="1" si="1801">OFFSET(JA$5,$B237,0)</f>
        <v>0</v>
      </c>
      <c r="JB237" s="19">
        <f t="shared" ca="1" si="1801"/>
        <v>0</v>
      </c>
      <c r="JC237" s="19">
        <f t="shared" ca="1" si="1801"/>
        <v>0</v>
      </c>
      <c r="JD237" s="19">
        <f t="shared" ca="1" si="1801"/>
        <v>0</v>
      </c>
      <c r="JE237" s="19">
        <f t="shared" ca="1" si="1801"/>
        <v>0</v>
      </c>
      <c r="JF237" s="19">
        <f t="shared" ca="1" si="1801"/>
        <v>0</v>
      </c>
      <c r="JG237" s="5">
        <f t="shared" ca="1" si="1711"/>
        <v>1.2500000000000001E-2</v>
      </c>
      <c r="JH237" s="567">
        <f t="shared" ca="1" si="1711"/>
        <v>0</v>
      </c>
      <c r="JI237" s="5">
        <f t="shared" ca="1" si="1711"/>
        <v>6.25E-2</v>
      </c>
      <c r="JJ237" s="5">
        <f t="shared" ca="1" si="1711"/>
        <v>6.25E-2</v>
      </c>
      <c r="JK237" s="5">
        <f t="shared" ca="1" si="1711"/>
        <v>6.25E-2</v>
      </c>
      <c r="JL237" s="19">
        <f t="shared" ca="1" si="1801"/>
        <v>1</v>
      </c>
      <c r="JM237" s="19">
        <f t="shared" ca="1" si="1801"/>
        <v>0</v>
      </c>
      <c r="JN237" s="19">
        <f t="shared" ca="1" si="1801"/>
        <v>1</v>
      </c>
      <c r="JO237" s="9"/>
      <c r="JP237" s="5" t="b">
        <f t="shared" ca="1" si="1712"/>
        <v>0</v>
      </c>
      <c r="JQ237" s="477" t="b">
        <v>0</v>
      </c>
      <c r="JR237" s="477">
        <v>12</v>
      </c>
      <c r="JS237" s="5" t="b">
        <f t="shared" ca="1" si="1713"/>
        <v>0</v>
      </c>
      <c r="JT237" s="5" t="b">
        <f t="shared" ca="1" si="1713"/>
        <v>0</v>
      </c>
      <c r="JU237" s="5" t="b">
        <f t="shared" ca="1" si="1713"/>
        <v>1</v>
      </c>
      <c r="JV237" s="144">
        <f t="shared" ca="1" si="1714"/>
        <v>1</v>
      </c>
      <c r="JW237" s="144">
        <f t="shared" ca="1" si="1714"/>
        <v>1</v>
      </c>
      <c r="JX237" s="5" t="b">
        <f t="shared" ca="1" si="1715"/>
        <v>0</v>
      </c>
      <c r="JY237" s="5" t="b">
        <f t="shared" ca="1" si="1715"/>
        <v>1</v>
      </c>
      <c r="JZ237" s="5" t="b">
        <f t="shared" ca="1" si="1715"/>
        <v>1</v>
      </c>
      <c r="KA237" s="5" t="b">
        <f t="shared" ca="1" si="1715"/>
        <v>0</v>
      </c>
      <c r="KB237" s="5">
        <f t="shared" ca="1" si="1716"/>
        <v>1</v>
      </c>
      <c r="KC237" s="5">
        <f t="shared" ca="1" si="1716"/>
        <v>0</v>
      </c>
      <c r="KD237" s="5" t="b">
        <f t="shared" ca="1" si="1717"/>
        <v>0</v>
      </c>
      <c r="KE237" s="5" t="str" cm="1">
        <f t="array" aca="1" ref="KE237" ca="1">IF(OR(KF237:KM237&lt;&gt;"-"),TRUE,"-")</f>
        <v>-</v>
      </c>
      <c r="KF237" s="19" t="str">
        <f t="shared" ca="1" si="1718"/>
        <v>-</v>
      </c>
      <c r="KG237" s="19" t="str">
        <f t="shared" ca="1" si="1718"/>
        <v>-</v>
      </c>
      <c r="KH237" s="19" t="str">
        <f t="shared" ca="1" si="1718"/>
        <v>-</v>
      </c>
      <c r="KI237" s="19" t="str">
        <f t="shared" ca="1" si="1718"/>
        <v>-</v>
      </c>
      <c r="KJ237" s="19" t="str">
        <f t="shared" ca="1" si="1718"/>
        <v>-</v>
      </c>
      <c r="KK237" s="19" t="str">
        <f t="shared" ca="1" si="1718"/>
        <v>-</v>
      </c>
      <c r="KL237" s="19" t="str">
        <f t="shared" ca="1" si="1718"/>
        <v>-</v>
      </c>
      <c r="KM237" s="19" t="str">
        <f t="shared" ca="1" si="1718"/>
        <v>-</v>
      </c>
      <c r="KN237" s="5" t="b">
        <f t="array" aca="1" ref="KN237" ca="1">IF(OR(KO237:KU237&lt;&gt;"-"),TRUE,"-")</f>
        <v>1</v>
      </c>
      <c r="KO237" s="19">
        <f t="shared" ca="1" si="1791"/>
        <v>0</v>
      </c>
      <c r="KP237" s="19" t="str">
        <f t="shared" ca="1" si="1791"/>
        <v>-</v>
      </c>
      <c r="KQ237" s="19">
        <f t="shared" ca="1" si="1791"/>
        <v>999999</v>
      </c>
      <c r="KR237" s="19">
        <f t="shared" ca="1" si="1791"/>
        <v>999999</v>
      </c>
      <c r="KS237" s="19">
        <f t="shared" ca="1" si="1791"/>
        <v>999999</v>
      </c>
      <c r="KT237" s="19">
        <f t="shared" ca="1" si="1791"/>
        <v>999999</v>
      </c>
      <c r="KU237" s="19">
        <f t="shared" ca="1" si="1791"/>
        <v>999999</v>
      </c>
      <c r="KV237" s="19" t="str">
        <f t="shared" ca="1" si="1791"/>
        <v>-</v>
      </c>
      <c r="KW237" s="19" t="str">
        <f t="shared" ca="1" si="1791"/>
        <v>-</v>
      </c>
      <c r="KX237" s="19" t="str">
        <f t="shared" ca="1" si="1791"/>
        <v>-</v>
      </c>
      <c r="KY237" s="19" t="b">
        <f t="shared" ca="1" si="1720"/>
        <v>1</v>
      </c>
      <c r="KZ237" s="19">
        <f t="shared" ca="1" si="1720"/>
        <v>0</v>
      </c>
      <c r="LA237" s="5" t="str">
        <f t="shared" ca="1" si="1721"/>
        <v>-</v>
      </c>
      <c r="LB237" s="5" t="str">
        <f t="shared" ca="1" si="1721"/>
        <v>-</v>
      </c>
      <c r="LC237" s="5" t="str">
        <f t="shared" ca="1" si="1721"/>
        <v>-</v>
      </c>
      <c r="LD237" s="5" t="str">
        <f t="shared" ca="1" si="1721"/>
        <v>-</v>
      </c>
      <c r="LE237" s="19" t="str">
        <f t="shared" ca="1" si="1722"/>
        <v>-</v>
      </c>
      <c r="LF237" s="19" t="str">
        <f t="shared" ca="1" si="1722"/>
        <v>-</v>
      </c>
      <c r="LG237" s="19" t="str">
        <f t="shared" ca="1" si="1722"/>
        <v>-</v>
      </c>
      <c r="LH237" s="19" t="str">
        <f t="shared" ca="1" si="1722"/>
        <v>-</v>
      </c>
      <c r="LI237" s="19" t="str">
        <f t="shared" ca="1" si="1722"/>
        <v>-</v>
      </c>
      <c r="LJ237" s="19" t="str">
        <f t="shared" ca="1" si="1722"/>
        <v>-</v>
      </c>
      <c r="LK237" s="19" t="str">
        <f t="shared" ca="1" si="1722"/>
        <v>-</v>
      </c>
      <c r="LL237" s="5" t="str">
        <f t="shared" ca="1" si="1723"/>
        <v>-</v>
      </c>
      <c r="LM237" s="5">
        <f t="shared" ca="1" si="1723"/>
        <v>500</v>
      </c>
      <c r="LN237" s="5">
        <f t="shared" ca="1" si="1723"/>
        <v>500</v>
      </c>
      <c r="LO237" s="5" t="str">
        <f t="shared" ca="1" si="1723"/>
        <v>-</v>
      </c>
      <c r="LP237" s="5" cm="1">
        <f t="array" aca="1" ref="LP237" ca="1">INDEX(i.meatgrid,$Q237,LP$7)</f>
        <v>1092</v>
      </c>
      <c r="LQ237" s="5" t="str" cm="1">
        <f t="array" aca="1" ref="LQ237" ca="1">INDEX(i.meatgrid,$Q237,LQ$7)</f>
        <v>-</v>
      </c>
      <c r="LR237" s="5" t="str">
        <f t="shared" ca="1" si="1723"/>
        <v>-</v>
      </c>
      <c r="LS237" s="5">
        <f t="shared" ca="1" si="1724"/>
        <v>1</v>
      </c>
      <c r="LT237" s="9"/>
      <c r="LU237" s="19">
        <f t="shared" ca="1" si="1722"/>
        <v>70</v>
      </c>
      <c r="LV237" s="19">
        <f t="shared" ca="1" si="1725"/>
        <v>50</v>
      </c>
      <c r="LW237" s="19">
        <f t="shared" ca="1" si="1725"/>
        <v>80</v>
      </c>
      <c r="LX237" s="19">
        <f t="shared" ca="1" si="1725"/>
        <v>50</v>
      </c>
      <c r="LY237" s="5" t="b" cm="1">
        <f t="array" aca="1" ref="LY237" ca="1">INDEX(i.meatgrid,$Q237,LY$7)</f>
        <v>1</v>
      </c>
      <c r="LZ237" s="5" t="b" cm="1">
        <f t="array" aca="1" ref="LZ237" ca="1">INDEX(i.meatgrid,$Q237,LZ$7)</f>
        <v>0</v>
      </c>
      <c r="MA237" s="5" t="str" cm="1">
        <f t="array" aca="1" ref="MA237" ca="1">INDEX(i.meatgrid,$Q237,MA$7)</f>
        <v>-</v>
      </c>
      <c r="MB237" s="5" t="str" cm="1">
        <f t="array" aca="1" ref="MB237" ca="1">INDEX(i.meatgrid,$Q237,MB$7)</f>
        <v>-</v>
      </c>
      <c r="MC237" s="5">
        <f t="shared" si="1726"/>
        <v>1</v>
      </c>
      <c r="MD237" s="5">
        <f t="shared" si="1727"/>
        <v>1</v>
      </c>
      <c r="ME237" s="5" cm="1">
        <f t="array" aca="1" ref="ME237" ca="1">INDEX(i.meatgrid,$Q237,ME$7)</f>
        <v>0</v>
      </c>
      <c r="MF237" s="5" cm="1">
        <f t="array" aca="1" ref="MF237" ca="1">INDEX(i.meatgrid,$Q237,MF$7)</f>
        <v>0</v>
      </c>
      <c r="MG237" s="5" cm="1">
        <f t="array" aca="1" ref="MG237" ca="1">INDEX(i.meatgrid,$Q237,MG$7)</f>
        <v>0</v>
      </c>
      <c r="MH237" s="5" cm="1">
        <f t="array" aca="1" ref="MH237" ca="1">INDEX(i.meatgrid,$Q237,MH$7)</f>
        <v>0</v>
      </c>
      <c r="MI237" s="5" cm="1">
        <f t="array" aca="1" ref="MI237" ca="1">INDEX(i.meatgrid,$Q237,MI$7)</f>
        <v>0</v>
      </c>
      <c r="MJ237" s="5" cm="1">
        <f t="array" aca="1" ref="MJ237" ca="1">INDEX(i.meatgrid,$Q237,MJ$7)</f>
        <v>1</v>
      </c>
      <c r="MK237" s="5" cm="1">
        <f t="array" aca="1" ref="MK237" ca="1">INDEX(i.meatgrid,$Q237,MK$7)</f>
        <v>1</v>
      </c>
      <c r="ML237" s="5" cm="1">
        <f t="array" aca="1" ref="ML237" ca="1">INDEX(i.meatgrid,$Q237,ML$7)</f>
        <v>1</v>
      </c>
      <c r="MM237" s="5">
        <f t="shared" si="1728"/>
        <v>1</v>
      </c>
      <c r="MN237" s="9"/>
      <c r="MO237" s="19" t="b">
        <f t="shared" ref="MO237:ND239" ca="1" si="1802">OFFSET(MO$5,$B237,0)</f>
        <v>0</v>
      </c>
      <c r="MP237" s="19" t="b">
        <f t="shared" ca="1" si="1802"/>
        <v>0</v>
      </c>
      <c r="MQ237" s="19">
        <f t="shared" ca="1" si="1802"/>
        <v>1</v>
      </c>
      <c r="MR237" s="19">
        <f t="shared" ca="1" si="1802"/>
        <v>0.75</v>
      </c>
      <c r="MS237" s="19">
        <f t="shared" ca="1" si="1802"/>
        <v>0.75</v>
      </c>
      <c r="MT237" s="19">
        <f t="shared" ca="1" si="1802"/>
        <v>0.8</v>
      </c>
      <c r="MU237" s="19">
        <f t="shared" ca="1" si="1802"/>
        <v>0.82499999999999996</v>
      </c>
      <c r="MV237" s="19">
        <f t="shared" ca="1" si="1802"/>
        <v>0.875</v>
      </c>
      <c r="MW237" s="19">
        <f t="shared" ca="1" si="1802"/>
        <v>0.9</v>
      </c>
      <c r="MX237" s="19">
        <f t="shared" ca="1" si="1802"/>
        <v>1</v>
      </c>
      <c r="MY237" s="19">
        <f t="shared" ca="1" si="1802"/>
        <v>0.875</v>
      </c>
      <c r="MZ237" s="19" t="b">
        <f t="shared" ca="1" si="1802"/>
        <v>1</v>
      </c>
      <c r="NA237" s="19">
        <f t="shared" ca="1" si="1802"/>
        <v>74.989999999999995</v>
      </c>
      <c r="NB237" s="19" t="str">
        <f t="shared" ca="1" si="1802"/>
        <v>-</v>
      </c>
      <c r="NC237" s="19" t="str">
        <f t="shared" ca="1" si="1802"/>
        <v>-</v>
      </c>
      <c r="ND237" s="19" t="str">
        <f t="shared" ca="1" si="1802"/>
        <v>-</v>
      </c>
      <c r="NE237" s="19" t="str">
        <f t="shared" ca="1" si="1792"/>
        <v>-</v>
      </c>
      <c r="NF237" s="19" t="str">
        <f t="shared" ca="1" si="1792"/>
        <v>-</v>
      </c>
      <c r="NG237" s="19" t="str">
        <f t="shared" ca="1" si="1792"/>
        <v>-</v>
      </c>
      <c r="NH237" s="19" t="str">
        <f t="shared" ca="1" si="1737"/>
        <v>-</v>
      </c>
      <c r="NI237" s="19">
        <f t="shared" ca="1" si="1737"/>
        <v>36.99</v>
      </c>
      <c r="NJ237" s="19">
        <f t="shared" ca="1" si="1737"/>
        <v>36.99</v>
      </c>
      <c r="NK237" s="19" t="str">
        <f t="shared" ca="1" si="1737"/>
        <v>-</v>
      </c>
      <c r="NL237" s="19" t="str">
        <f t="shared" ca="1" si="1737"/>
        <v>-</v>
      </c>
      <c r="NM237" s="19" t="str">
        <f t="shared" ca="1" si="1737"/>
        <v>-</v>
      </c>
      <c r="NN237" s="19" t="str">
        <f t="shared" ca="1" si="1737"/>
        <v>-</v>
      </c>
      <c r="NO237" s="19" t="str">
        <f t="shared" ca="1" si="1737"/>
        <v>-</v>
      </c>
      <c r="NP237" s="19">
        <f t="shared" ca="1" si="1737"/>
        <v>49.99</v>
      </c>
      <c r="NQ237" s="19">
        <f t="shared" ca="1" si="1737"/>
        <v>49.99</v>
      </c>
      <c r="NR237" s="19">
        <f t="shared" ca="1" si="1737"/>
        <v>49.99</v>
      </c>
      <c r="NS237" s="19">
        <f t="shared" ca="1" si="1737"/>
        <v>49.99</v>
      </c>
      <c r="NT237" s="19">
        <f t="shared" ca="1" si="1737"/>
        <v>49.99</v>
      </c>
      <c r="NU237" s="19">
        <f t="shared" ca="1" si="1737"/>
        <v>49.99</v>
      </c>
      <c r="NV237" s="19">
        <f t="shared" ca="1" si="1737"/>
        <v>49.99</v>
      </c>
      <c r="NW237" s="19">
        <f t="shared" ca="1" si="1737"/>
        <v>49.99</v>
      </c>
      <c r="NX237" s="19">
        <f t="shared" ca="1" si="1769"/>
        <v>412.99</v>
      </c>
      <c r="NY237" s="19">
        <f t="shared" ca="1" si="1769"/>
        <v>412.99</v>
      </c>
      <c r="NZ237" s="19" t="str">
        <f t="shared" ca="1" si="1769"/>
        <v>-</v>
      </c>
      <c r="OA237" s="19" t="str">
        <f t="shared" ca="1" si="1769"/>
        <v>-</v>
      </c>
      <c r="OB237" s="19" t="str">
        <f t="shared" ca="1" si="1769"/>
        <v>-</v>
      </c>
      <c r="OC237" s="19" t="str">
        <f t="shared" ca="1" si="1769"/>
        <v>-</v>
      </c>
      <c r="OD237" s="19" t="str">
        <f t="shared" ca="1" si="1769"/>
        <v>-</v>
      </c>
      <c r="OE237" s="19">
        <f t="shared" ca="1" si="1769"/>
        <v>6.8900000000000006</v>
      </c>
      <c r="OF237" s="19">
        <f t="shared" ca="1" si="1769"/>
        <v>6.8900000000000006</v>
      </c>
      <c r="OG237" s="19">
        <f t="shared" ca="1" si="1769"/>
        <v>6.8900000000000006</v>
      </c>
      <c r="OH237" s="19">
        <f t="shared" ca="1" si="1769"/>
        <v>6.8900000000000006</v>
      </c>
      <c r="OI237" s="19">
        <f t="shared" ca="1" si="1769"/>
        <v>6.8900000000000006</v>
      </c>
      <c r="OJ237" s="19">
        <f t="shared" ca="1" si="1769"/>
        <v>6.8900000000000006</v>
      </c>
      <c r="OK237" s="19">
        <f t="shared" ca="1" si="1769"/>
        <v>6.8900000000000006</v>
      </c>
      <c r="OL237" s="19">
        <f t="shared" ca="1" si="1769"/>
        <v>6.8900000000000006</v>
      </c>
      <c r="OM237" s="19">
        <f t="shared" ca="1" si="1769"/>
        <v>346.99</v>
      </c>
      <c r="ON237" s="19">
        <f t="shared" ca="1" si="1739"/>
        <v>346.99</v>
      </c>
      <c r="OO237" s="19" t="str">
        <f t="shared" ca="1" si="1739"/>
        <v>-</v>
      </c>
      <c r="OP237" s="19" t="str">
        <f t="shared" ca="1" si="1739"/>
        <v>-</v>
      </c>
      <c r="OQ237" s="19" t="str">
        <f t="shared" ca="1" si="1739"/>
        <v>-</v>
      </c>
      <c r="OR237" s="19" t="str">
        <f t="shared" ca="1" si="1739"/>
        <v>-</v>
      </c>
      <c r="OS237" s="19" t="str">
        <f t="shared" ca="1" si="1739"/>
        <v>-</v>
      </c>
      <c r="OT237" s="19">
        <f t="shared" ca="1" si="1739"/>
        <v>0</v>
      </c>
      <c r="OU237" s="24">
        <v>0</v>
      </c>
    </row>
    <row r="238" spans="1:411" outlineLevel="1">
      <c r="A238" s="21">
        <f t="shared" si="158"/>
        <v>233</v>
      </c>
      <c r="B238" s="21">
        <f t="shared" si="1731"/>
        <v>19</v>
      </c>
      <c r="C238">
        <v>112</v>
      </c>
      <c r="D238" s="144" t="str">
        <f t="shared" ca="1" si="1675"/>
        <v>GSM</v>
      </c>
      <c r="E238" t="b">
        <v>0</v>
      </c>
      <c r="F238" t="b">
        <v>0</v>
      </c>
      <c r="G238" t="b">
        <f t="shared" si="1795"/>
        <v>0</v>
      </c>
      <c r="H238" s="237">
        <f t="shared" ca="1" si="1733"/>
        <v>2</v>
      </c>
      <c r="I238" s="237">
        <f t="shared" ca="1" si="1733"/>
        <v>1</v>
      </c>
      <c r="J238" s="237" t="str">
        <f t="shared" ca="1" si="1733"/>
        <v/>
      </c>
      <c r="K238" s="237">
        <f t="shared" ca="1" si="1733"/>
        <v>2</v>
      </c>
      <c r="L238" s="237">
        <f t="shared" ca="1" si="1733"/>
        <v>2</v>
      </c>
      <c r="M238" s="237">
        <f t="shared" ca="1" si="1733"/>
        <v>2</v>
      </c>
      <c r="N238" s="237">
        <f t="shared" ca="1" si="1733"/>
        <v>3</v>
      </c>
      <c r="O238" s="237">
        <f t="shared" ca="1" si="1734"/>
        <v>1</v>
      </c>
      <c r="P238" s="237">
        <f t="shared" ca="1" si="1734"/>
        <v>1</v>
      </c>
      <c r="Q238" s="237">
        <f t="shared" ca="1" si="1734"/>
        <v>7</v>
      </c>
      <c r="R238" s="29">
        <v>1</v>
      </c>
      <c r="S238" s="29">
        <v>2</v>
      </c>
      <c r="T238" s="29">
        <v>1</v>
      </c>
      <c r="U238" s="218"/>
      <c r="V238" s="218"/>
      <c r="W238" s="182">
        <f t="array" ref="W238">MAX(W$22,MOD(W232+1*AND(R238:$V238=R$22:$V$22),W$23+1))</f>
        <v>0</v>
      </c>
      <c r="X238" s="218"/>
      <c r="Y238" s="218"/>
      <c r="Z238" s="218"/>
      <c r="AA238" s="218"/>
      <c r="AB238" s="218"/>
      <c r="AC238" s="218"/>
      <c r="AD238" s="218"/>
      <c r="AE238" s="218"/>
      <c r="AF238" s="144">
        <f ca="1">INDEX(CHOOSE($N238,DataAutumn!i.AdultDrys,DataWinter!i.AdultDrys,DataSpring!i.AdultDrys),1,$M238)</f>
        <v>3</v>
      </c>
      <c r="AG238" s="5">
        <f t="shared" ca="1" si="1676"/>
        <v>2</v>
      </c>
      <c r="AH238" s="5">
        <f t="shared" ca="1" si="1676"/>
        <v>0</v>
      </c>
      <c r="AI238" s="5">
        <f t="shared" ca="1" si="1677"/>
        <v>1</v>
      </c>
      <c r="AJ238" s="218"/>
      <c r="AK238" s="218"/>
      <c r="AL238" s="366" t="str">
        <f ca="1">TEXT(LEFT(OFFSET(AL238,-1,0),5)+1,"00000")&amp;MID(OFFSET(AL238,-1,0),6,FIND(" ",OFFSET(AL238,-1,0),7)-5)
&amp; $D238           &amp; " Day"&amp;INDEX(i.DOY,$N238,1)              &amp; IF($IG238=0," FWM","")&amp;IF($IG238=1," MWM","")&amp;IF($IG238=5," Mat","")&amp;IF($IH238=TRUE,"&amp;BBT","    ")
&amp;INDEX(DataMaster!$B$98:$B$105,$Q238,0)    &amp;IF(JQ238," SR"&amp;JR238,"")&amp; " WP"&amp;TEXT($MC238*100,"000p")           &amp; " MP"&amp;TEXT($MD238*100,"000p")           &amp; " GP"&amp;TEXT($MM238*100,"000p")
&amp; " (F"&amp;3+COUNTIF($CV238:$CY238,TRUE)&amp;3&amp;"N"&amp;$DM238&amp;$DN238&amp;")"</f>
        <v>00031 DSP_ashley_lw GSM Day204 MWM    Older Mutton SR12 WP100p MP075p GP100p (F33N11)</v>
      </c>
      <c r="AM238" s="9" t="str">
        <f ca="1">IF(COUNTIF(AL$5:AL238,AL238)=1,"-","Dup")</f>
        <v>-</v>
      </c>
      <c r="AN238" s="9"/>
      <c r="AO238" s="12" t="b">
        <v>0</v>
      </c>
      <c r="AP238" s="12" t="b">
        <v>0</v>
      </c>
      <c r="AQ238" s="12" t="b">
        <v>1</v>
      </c>
      <c r="AR238" s="12" t="b">
        <v>1</v>
      </c>
      <c r="AS238" s="12" t="b">
        <v>0</v>
      </c>
      <c r="AT238" s="12" t="b">
        <v>1</v>
      </c>
      <c r="AU238" s="12" t="b">
        <v>1</v>
      </c>
      <c r="AV238" s="12" t="b">
        <v>1</v>
      </c>
      <c r="AW238" s="9"/>
      <c r="AX238" s="5" t="b">
        <f t="shared" ca="1" si="1678"/>
        <v>0</v>
      </c>
      <c r="AY238" s="5" t="str">
        <f t="shared" ca="1" si="1678"/>
        <v>-</v>
      </c>
      <c r="AZ238" s="5" t="b">
        <f t="shared" ca="1" si="1678"/>
        <v>0</v>
      </c>
      <c r="BA238" s="5" t="b">
        <f t="shared" ca="1" si="1678"/>
        <v>1</v>
      </c>
      <c r="BB238" s="5" t="b">
        <f t="shared" ca="1" si="1678"/>
        <v>1</v>
      </c>
      <c r="BC238" s="144">
        <f t="shared" ca="1" si="1678"/>
        <v>0</v>
      </c>
      <c r="BD238" s="19" t="b">
        <f t="shared" ca="1" si="1679"/>
        <v>1</v>
      </c>
      <c r="BE238" s="9"/>
      <c r="BF238" s="5" t="str">
        <f t="shared" ca="1" si="1680"/>
        <v>-</v>
      </c>
      <c r="BG238" s="19" t="str">
        <f t="shared" ca="1" si="1681"/>
        <v>-</v>
      </c>
      <c r="BH238" s="19" t="str">
        <f t="shared" ca="1" si="1681"/>
        <v>-</v>
      </c>
      <c r="BI238" s="19" t="str">
        <f t="shared" ca="1" si="1681"/>
        <v>-</v>
      </c>
      <c r="BJ238" s="5" t="str">
        <f t="shared" ca="1" si="1682"/>
        <v>-</v>
      </c>
      <c r="BK238" s="19" t="str">
        <f t="shared" ca="1" si="1683"/>
        <v>-</v>
      </c>
      <c r="BL238" s="5" t="str">
        <f t="shared" ca="1" si="1684"/>
        <v>-</v>
      </c>
      <c r="BM238" s="19" t="str">
        <f t="shared" ca="1" si="1685"/>
        <v>-</v>
      </c>
      <c r="BN238" s="19" t="str">
        <f t="shared" ca="1" si="1685"/>
        <v>-</v>
      </c>
      <c r="BO238" s="19" t="str">
        <f t="shared" ca="1" si="1685"/>
        <v>-</v>
      </c>
      <c r="BP238" s="5" t="str">
        <f t="shared" ca="1" si="1686"/>
        <v>-</v>
      </c>
      <c r="BQ238" s="9"/>
      <c r="BR238" s="5" t="b">
        <f t="shared" ca="1" si="1687"/>
        <v>0</v>
      </c>
      <c r="BS238" s="5" t="str">
        <f t="shared" ca="1" si="1688"/>
        <v>-</v>
      </c>
      <c r="BT238" s="5" t="str">
        <f t="shared" ca="1" si="1689"/>
        <v>-</v>
      </c>
      <c r="BU238" s="5" t="str">
        <f t="shared" ca="1" si="1689"/>
        <v>-</v>
      </c>
      <c r="BV238" s="5" t="str">
        <f t="shared" ca="1" si="1689"/>
        <v>-</v>
      </c>
      <c r="BW238" s="5" t="str">
        <f t="shared" ca="1" si="1689"/>
        <v>-</v>
      </c>
      <c r="BX238" s="5" t="str">
        <f t="shared" ca="1" si="1689"/>
        <v>-</v>
      </c>
      <c r="BY238" s="5" t="str">
        <f t="shared" ca="1" si="1689"/>
        <v>-</v>
      </c>
      <c r="BZ238" s="5" t="str">
        <f t="shared" ca="1" si="1689"/>
        <v>-</v>
      </c>
      <c r="CA238" s="5" t="str">
        <f t="shared" ca="1" si="1689"/>
        <v>-</v>
      </c>
      <c r="CB238" s="9"/>
      <c r="CC238" s="237" t="b">
        <f t="shared" ca="1" si="1735"/>
        <v>1</v>
      </c>
      <c r="CD238" s="237" t="b">
        <f t="shared" ca="1" si="1735"/>
        <v>1</v>
      </c>
      <c r="CE238" s="237" t="b">
        <f t="shared" ca="1" si="1735"/>
        <v>1</v>
      </c>
      <c r="CF238" s="12">
        <v>203</v>
      </c>
      <c r="CG238" s="144" t="b">
        <f t="shared" ca="1" si="1796"/>
        <v>0</v>
      </c>
      <c r="CH238" s="12" t="s">
        <v>34</v>
      </c>
      <c r="CI238" s="19" t="str">
        <f t="shared" ca="1" si="1690"/>
        <v>-</v>
      </c>
      <c r="CJ238" s="19" t="str">
        <f t="shared" ca="1" si="1690"/>
        <v>-</v>
      </c>
      <c r="CK238" s="19" t="str">
        <f t="shared" ca="1" si="1690"/>
        <v>-</v>
      </c>
      <c r="CL238" s="19">
        <f t="shared" ca="1" si="1690"/>
        <v>1</v>
      </c>
      <c r="CM238" s="19">
        <f t="shared" ca="1" si="1690"/>
        <v>1</v>
      </c>
      <c r="CN238" s="9"/>
      <c r="CO238" s="444">
        <f t="shared" ca="1" si="1691"/>
        <v>652</v>
      </c>
      <c r="CP238" s="444">
        <f t="shared" ca="1" si="1691"/>
        <v>686</v>
      </c>
      <c r="CQ238" s="444">
        <f t="shared" ca="1" si="1691"/>
        <v>721</v>
      </c>
      <c r="CR238" s="152">
        <f t="shared" ca="1" si="1692"/>
        <v>378</v>
      </c>
      <c r="CS238" s="152">
        <f t="shared" ca="1" si="1692"/>
        <v>413</v>
      </c>
      <c r="CT238" s="152">
        <f t="shared" ca="1" si="1692"/>
        <v>448</v>
      </c>
      <c r="CU238" s="19" t="str">
        <f t="shared" ca="1" si="1759"/>
        <v>-</v>
      </c>
      <c r="CV238" s="19" t="str">
        <f t="shared" ca="1" si="1759"/>
        <v>-</v>
      </c>
      <c r="CW238" s="19" t="str">
        <f t="shared" ca="1" si="1759"/>
        <v>-</v>
      </c>
      <c r="CX238" s="19" t="str">
        <f t="shared" ca="1" si="1759"/>
        <v>-</v>
      </c>
      <c r="CY238" s="19" t="str">
        <f t="shared" ca="1" si="1759"/>
        <v>-</v>
      </c>
      <c r="CZ238" s="19" t="b">
        <f t="shared" ca="1" si="1759"/>
        <v>1</v>
      </c>
      <c r="DA238" s="19">
        <f t="shared" ca="1" si="1759"/>
        <v>0</v>
      </c>
      <c r="DB238" s="19">
        <f t="shared" ca="1" si="1759"/>
        <v>0</v>
      </c>
      <c r="DC238" s="19">
        <f t="shared" ca="1" si="1759"/>
        <v>0</v>
      </c>
      <c r="DD238" s="19">
        <f t="shared" ca="1" si="1759"/>
        <v>0</v>
      </c>
      <c r="DE238" s="19">
        <f t="shared" ca="1" si="1759"/>
        <v>0</v>
      </c>
      <c r="DF238" s="19">
        <f t="shared" ca="1" si="1759"/>
        <v>0</v>
      </c>
      <c r="DG238" s="19">
        <f t="shared" ca="1" si="1759"/>
        <v>0</v>
      </c>
      <c r="DH238" s="19">
        <f t="shared" ca="1" si="1759"/>
        <v>0</v>
      </c>
      <c r="DI238" s="19">
        <f t="shared" ca="1" si="1759"/>
        <v>0</v>
      </c>
      <c r="DJ238" s="19">
        <f t="shared" ref="DJ238" ca="1" si="1803">OFFSET(DJ$5,$B238,0)</f>
        <v>0</v>
      </c>
      <c r="DK238" s="19">
        <f t="shared" ca="1" si="1788"/>
        <v>0</v>
      </c>
      <c r="DL238" s="19">
        <f t="shared" ca="1" si="1788"/>
        <v>0</v>
      </c>
      <c r="DM238" s="19">
        <f t="shared" ca="1" si="1788"/>
        <v>1</v>
      </c>
      <c r="DN238" s="19">
        <f t="shared" ca="1" si="1788"/>
        <v>1</v>
      </c>
      <c r="DO238" s="19">
        <f t="shared" ca="1" si="1788"/>
        <v>0</v>
      </c>
      <c r="DP238" s="19" t="str">
        <f t="shared" ca="1" si="1788"/>
        <v>-</v>
      </c>
      <c r="DQ238" s="19" t="str">
        <f t="shared" ca="1" si="1788"/>
        <v>-</v>
      </c>
      <c r="DR238" s="19" t="str">
        <f t="shared" ca="1" si="1788"/>
        <v>-</v>
      </c>
      <c r="DS238" s="19" t="str">
        <f t="shared" ca="1" si="1788"/>
        <v>-</v>
      </c>
      <c r="DT238" s="19" t="str">
        <f t="shared" ca="1" si="1788"/>
        <v>-</v>
      </c>
      <c r="DU238" s="19">
        <f t="shared" ca="1" si="1788"/>
        <v>0</v>
      </c>
      <c r="DV238" s="19" t="str">
        <f t="shared" ca="1" si="1788"/>
        <v>-</v>
      </c>
      <c r="DW238" s="19" t="str">
        <f t="shared" ca="1" si="1788"/>
        <v>-</v>
      </c>
      <c r="DX238" s="19" t="str">
        <f t="shared" ca="1" si="1788"/>
        <v>-</v>
      </c>
      <c r="DY238" s="19" t="str">
        <f t="shared" ca="1" si="1788"/>
        <v>-</v>
      </c>
      <c r="DZ238" s="19" t="str">
        <f t="shared" ca="1" si="1788"/>
        <v>-</v>
      </c>
      <c r="EA238" s="19" t="str">
        <f t="shared" ca="1" si="1788"/>
        <v>-</v>
      </c>
      <c r="EB238" s="19" t="str">
        <f t="shared" ca="1" si="1788"/>
        <v>-</v>
      </c>
      <c r="EC238" s="19" t="str">
        <f t="shared" ca="1" si="1788"/>
        <v>-</v>
      </c>
      <c r="ED238" s="19">
        <f t="shared" ca="1" si="1788"/>
        <v>0</v>
      </c>
      <c r="EE238" s="444">
        <f t="shared" ca="1" si="1695"/>
        <v>0</v>
      </c>
      <c r="EF238" s="444">
        <f t="shared" ca="1" si="1695"/>
        <v>0</v>
      </c>
      <c r="EG238" s="124">
        <f t="shared" ca="1" si="1797"/>
        <v>0</v>
      </c>
      <c r="EH238" s="124">
        <f t="shared" ca="1" si="1797"/>
        <v>0</v>
      </c>
      <c r="EI238" s="124">
        <f t="shared" ca="1" si="1797"/>
        <v>0</v>
      </c>
      <c r="EJ238" s="124">
        <f t="shared" ca="1" si="1797"/>
        <v>0</v>
      </c>
      <c r="EK238" s="124">
        <f t="shared" ca="1" si="1797"/>
        <v>0</v>
      </c>
      <c r="EL238" s="124">
        <f t="shared" ca="1" si="1797"/>
        <v>0</v>
      </c>
      <c r="EM238" s="124">
        <f t="shared" ca="1" si="1797"/>
        <v>0</v>
      </c>
      <c r="EN238" s="124">
        <f t="shared" ca="1" si="1797"/>
        <v>0</v>
      </c>
      <c r="EO238" s="124">
        <f t="shared" ca="1" si="1797"/>
        <v>0</v>
      </c>
      <c r="EP238" s="124">
        <f t="shared" ca="1" si="1797"/>
        <v>0</v>
      </c>
      <c r="EQ238" s="124">
        <f t="shared" ca="1" si="1797"/>
        <v>0</v>
      </c>
      <c r="ER238" s="124">
        <f t="shared" ca="1" si="1797"/>
        <v>0</v>
      </c>
      <c r="ES238" s="124">
        <f t="shared" ca="1" si="1797"/>
        <v>0</v>
      </c>
      <c r="ET238" s="124">
        <f t="shared" ca="1" si="1797"/>
        <v>0</v>
      </c>
      <c r="EU238" s="124">
        <f t="shared" ca="1" si="1797"/>
        <v>0</v>
      </c>
      <c r="EV238" s="124">
        <f t="shared" ca="1" si="1797"/>
        <v>0</v>
      </c>
      <c r="EW238" s="124">
        <f t="shared" ca="1" si="1697"/>
        <v>0</v>
      </c>
      <c r="EX238" s="124">
        <f t="shared" ca="1" si="1697"/>
        <v>0</v>
      </c>
      <c r="EY238" s="554">
        <f t="shared" ca="1" si="1798"/>
        <v>0</v>
      </c>
      <c r="EZ238" s="554">
        <f t="shared" ca="1" si="1798"/>
        <v>0</v>
      </c>
      <c r="FA238" s="554">
        <f t="shared" ca="1" si="1798"/>
        <v>0</v>
      </c>
      <c r="FB238" s="125">
        <f t="shared" ca="1" si="1798"/>
        <v>0</v>
      </c>
      <c r="FC238" s="125">
        <f t="shared" ca="1" si="1798"/>
        <v>0</v>
      </c>
      <c r="FD238" s="125">
        <f t="shared" ca="1" si="1798"/>
        <v>0</v>
      </c>
      <c r="FE238" s="125">
        <f t="shared" ca="1" si="1798"/>
        <v>0</v>
      </c>
      <c r="FF238" s="125">
        <f t="shared" ca="1" si="1798"/>
        <v>0</v>
      </c>
      <c r="FG238" s="125">
        <f t="shared" ca="1" si="1798"/>
        <v>0</v>
      </c>
      <c r="FH238" s="125">
        <f t="shared" ca="1" si="1798"/>
        <v>0</v>
      </c>
      <c r="FI238" s="125">
        <f t="shared" ca="1" si="1798"/>
        <v>0</v>
      </c>
      <c r="FJ238" s="125">
        <f t="shared" ca="1" si="1798"/>
        <v>0</v>
      </c>
      <c r="FK238" s="125">
        <f t="shared" ca="1" si="1798"/>
        <v>0</v>
      </c>
      <c r="FL238" s="125">
        <f t="shared" ca="1" si="1798"/>
        <v>0</v>
      </c>
      <c r="FM238" s="125">
        <f t="shared" ca="1" si="1798"/>
        <v>0</v>
      </c>
      <c r="FN238" s="125">
        <f t="shared" ca="1" si="1798"/>
        <v>0</v>
      </c>
      <c r="FO238" s="124">
        <f t="shared" ca="1" si="1799"/>
        <v>0</v>
      </c>
      <c r="FP238" s="124">
        <f t="shared" ca="1" si="1799"/>
        <v>0</v>
      </c>
      <c r="FQ238" s="124">
        <f t="shared" ca="1" si="1799"/>
        <v>0</v>
      </c>
      <c r="FR238" s="124">
        <f t="shared" ca="1" si="1799"/>
        <v>0</v>
      </c>
      <c r="FS238" s="124">
        <f t="shared" ca="1" si="1799"/>
        <v>0</v>
      </c>
      <c r="FT238" s="124">
        <f t="shared" ca="1" si="1799"/>
        <v>0</v>
      </c>
      <c r="FU238" s="124">
        <f t="shared" ca="1" si="1799"/>
        <v>0</v>
      </c>
      <c r="FV238" s="124">
        <f t="shared" ca="1" si="1799"/>
        <v>0</v>
      </c>
      <c r="FW238" s="124">
        <f t="shared" ca="1" si="1799"/>
        <v>0</v>
      </c>
      <c r="FX238" s="124">
        <f t="shared" ca="1" si="1799"/>
        <v>0</v>
      </c>
      <c r="FY238" s="124">
        <f t="shared" ca="1" si="1799"/>
        <v>0</v>
      </c>
      <c r="FZ238" s="124">
        <f t="shared" ca="1" si="1799"/>
        <v>0</v>
      </c>
      <c r="GA238" s="124">
        <f t="shared" ca="1" si="1799"/>
        <v>0</v>
      </c>
      <c r="GB238" s="124">
        <f t="shared" ca="1" si="1799"/>
        <v>0</v>
      </c>
      <c r="GC238" s="124">
        <f t="shared" ca="1" si="1799"/>
        <v>0</v>
      </c>
      <c r="GD238" s="124">
        <f t="shared" ca="1" si="1799"/>
        <v>0</v>
      </c>
      <c r="GE238" s="124">
        <f t="shared" ca="1" si="1700"/>
        <v>0</v>
      </c>
      <c r="GF238" s="124">
        <f t="shared" ca="1" si="1700"/>
        <v>0</v>
      </c>
      <c r="GG238" s="554">
        <f t="shared" ca="1" si="1701"/>
        <v>0</v>
      </c>
      <c r="GH238" s="554">
        <f t="shared" ca="1" si="1701"/>
        <v>0</v>
      </c>
      <c r="GI238" s="554">
        <f t="shared" ca="1" si="1701"/>
        <v>0</v>
      </c>
      <c r="GJ238" s="125">
        <f t="shared" ca="1" si="1764"/>
        <v>0</v>
      </c>
      <c r="GK238" s="125">
        <f t="shared" ca="1" si="1764"/>
        <v>0</v>
      </c>
      <c r="GL238" s="125">
        <f t="shared" ca="1" si="1764"/>
        <v>0</v>
      </c>
      <c r="GM238" s="125">
        <f t="shared" ca="1" si="1764"/>
        <v>0</v>
      </c>
      <c r="GN238" s="125">
        <f t="shared" ca="1" si="1764"/>
        <v>0</v>
      </c>
      <c r="GO238" s="125">
        <f t="shared" ca="1" si="1764"/>
        <v>0</v>
      </c>
      <c r="GP238" s="125">
        <f t="shared" ca="1" si="1764"/>
        <v>0</v>
      </c>
      <c r="GQ238" s="125">
        <f t="shared" ca="1" si="1764"/>
        <v>0</v>
      </c>
      <c r="GR238" s="125">
        <f t="shared" ca="1" si="1764"/>
        <v>0</v>
      </c>
      <c r="GS238" s="125">
        <f t="shared" ca="1" si="1764"/>
        <v>0</v>
      </c>
      <c r="GT238" s="125">
        <f t="shared" ca="1" si="1764"/>
        <v>0</v>
      </c>
      <c r="GU238" s="125">
        <f t="shared" ca="1" si="1764"/>
        <v>0</v>
      </c>
      <c r="GV238" s="125">
        <f t="shared" ca="1" si="1764"/>
        <v>0</v>
      </c>
      <c r="GW238" s="124">
        <f t="shared" ca="1" si="1800"/>
        <v>0</v>
      </c>
      <c r="GX238" s="124">
        <f t="shared" ca="1" si="1800"/>
        <v>0</v>
      </c>
      <c r="GY238" s="124">
        <f t="shared" ca="1" si="1800"/>
        <v>0</v>
      </c>
      <c r="GZ238" s="124">
        <f t="shared" ca="1" si="1800"/>
        <v>0</v>
      </c>
      <c r="HA238" s="124">
        <f t="shared" ca="1" si="1800"/>
        <v>0</v>
      </c>
      <c r="HB238" s="124">
        <f t="shared" ca="1" si="1800"/>
        <v>0</v>
      </c>
      <c r="HC238" s="124">
        <f t="shared" ca="1" si="1800"/>
        <v>0</v>
      </c>
      <c r="HD238" s="124">
        <f t="shared" ca="1" si="1800"/>
        <v>0</v>
      </c>
      <c r="HE238" s="124">
        <f t="shared" ca="1" si="1800"/>
        <v>0</v>
      </c>
      <c r="HF238" s="124">
        <f t="shared" ca="1" si="1800"/>
        <v>0</v>
      </c>
      <c r="HG238" s="124">
        <f t="shared" ca="1" si="1800"/>
        <v>0</v>
      </c>
      <c r="HH238" s="124">
        <f t="shared" ca="1" si="1800"/>
        <v>0</v>
      </c>
      <c r="HI238" s="124">
        <f t="shared" ca="1" si="1800"/>
        <v>0</v>
      </c>
      <c r="HJ238" s="124">
        <f t="shared" ca="1" si="1800"/>
        <v>0</v>
      </c>
      <c r="HK238" s="124">
        <f t="shared" ca="1" si="1800"/>
        <v>0</v>
      </c>
      <c r="HL238" s="124">
        <f t="shared" ca="1" si="1800"/>
        <v>0</v>
      </c>
      <c r="HM238" s="124">
        <f t="shared" ca="1" si="1704"/>
        <v>0</v>
      </c>
      <c r="HN238" s="124">
        <f t="shared" ca="1" si="1704"/>
        <v>0</v>
      </c>
      <c r="HO238" s="554">
        <f t="shared" ca="1" si="1705"/>
        <v>0</v>
      </c>
      <c r="HP238" s="554">
        <f t="shared" ca="1" si="1705"/>
        <v>0</v>
      </c>
      <c r="HQ238" s="554">
        <f t="shared" ca="1" si="1705"/>
        <v>0</v>
      </c>
      <c r="HR238" s="125">
        <f t="shared" ca="1" si="1765"/>
        <v>0</v>
      </c>
      <c r="HS238" s="125">
        <f t="shared" ca="1" si="1765"/>
        <v>0</v>
      </c>
      <c r="HT238" s="125">
        <f t="shared" ca="1" si="1765"/>
        <v>0</v>
      </c>
      <c r="HU238" s="125">
        <f t="shared" ca="1" si="1765"/>
        <v>0</v>
      </c>
      <c r="HV238" s="125">
        <f t="shared" ca="1" si="1765"/>
        <v>0</v>
      </c>
      <c r="HW238" s="125">
        <f t="shared" ca="1" si="1765"/>
        <v>0</v>
      </c>
      <c r="HX238" s="125">
        <f t="shared" ca="1" si="1765"/>
        <v>0</v>
      </c>
      <c r="HY238" s="125">
        <f t="shared" ca="1" si="1765"/>
        <v>0</v>
      </c>
      <c r="HZ238" s="125">
        <f t="shared" ca="1" si="1765"/>
        <v>0</v>
      </c>
      <c r="IA238" s="125">
        <f t="shared" ca="1" si="1765"/>
        <v>0</v>
      </c>
      <c r="IB238" s="125">
        <f t="shared" ca="1" si="1765"/>
        <v>0</v>
      </c>
      <c r="IC238" s="125">
        <f t="shared" ca="1" si="1765"/>
        <v>0</v>
      </c>
      <c r="ID238" s="125">
        <f t="shared" ca="1" si="1765"/>
        <v>0</v>
      </c>
      <c r="IE238" s="5">
        <f t="shared" ca="1" si="1707"/>
        <v>67</v>
      </c>
      <c r="IF238" s="9"/>
      <c r="IG238" s="5">
        <f t="shared" ca="1" si="1708"/>
        <v>1</v>
      </c>
      <c r="IH238" s="5" t="b">
        <f t="shared" ca="1" si="1708"/>
        <v>0</v>
      </c>
      <c r="II238" s="19">
        <f t="shared" ca="1" si="1709"/>
        <v>0</v>
      </c>
      <c r="IJ238" s="5">
        <f t="shared" ca="1" si="1708"/>
        <v>55</v>
      </c>
      <c r="IK238" s="5" cm="1">
        <f t="array" ref="IK238">INDEX(i.pi_yatf,$X238+1,IK$7)</f>
        <v>1</v>
      </c>
      <c r="IL238" s="19">
        <f t="shared" ref="IL238:JN239" ca="1" si="1804">OFFSET(IL$5,$B238,0)</f>
        <v>0</v>
      </c>
      <c r="IM238" s="19">
        <f t="shared" ca="1" si="1804"/>
        <v>0</v>
      </c>
      <c r="IN238" s="19">
        <f t="shared" ca="1" si="1804"/>
        <v>0</v>
      </c>
      <c r="IO238" s="19">
        <f t="shared" ca="1" si="1804"/>
        <v>0</v>
      </c>
      <c r="IP238" s="19">
        <f t="shared" ca="1" si="1804"/>
        <v>0</v>
      </c>
      <c r="IQ238" s="19">
        <f t="shared" ca="1" si="1804"/>
        <v>0</v>
      </c>
      <c r="IR238" s="19">
        <f t="shared" ca="1" si="1804"/>
        <v>0</v>
      </c>
      <c r="IS238" s="19">
        <f t="shared" ca="1" si="1804"/>
        <v>0</v>
      </c>
      <c r="IT238" s="19">
        <f t="shared" ca="1" si="1804"/>
        <v>0</v>
      </c>
      <c r="IU238" s="19">
        <f t="shared" ca="1" si="1804"/>
        <v>0</v>
      </c>
      <c r="IV238" s="19">
        <f t="shared" ca="1" si="1804"/>
        <v>0</v>
      </c>
      <c r="IW238" s="19">
        <f t="shared" ca="1" si="1804"/>
        <v>0</v>
      </c>
      <c r="IX238" s="19">
        <f t="shared" ca="1" si="1804"/>
        <v>0</v>
      </c>
      <c r="IY238" s="19">
        <f t="shared" ca="1" si="1804"/>
        <v>0</v>
      </c>
      <c r="IZ238" s="19">
        <f t="shared" ca="1" si="1804"/>
        <v>0</v>
      </c>
      <c r="JA238" s="19">
        <f t="shared" ca="1" si="1804"/>
        <v>0</v>
      </c>
      <c r="JB238" s="19">
        <f t="shared" ca="1" si="1804"/>
        <v>0</v>
      </c>
      <c r="JC238" s="19">
        <f t="shared" ca="1" si="1804"/>
        <v>0</v>
      </c>
      <c r="JD238" s="19">
        <f t="shared" ca="1" si="1804"/>
        <v>0</v>
      </c>
      <c r="JE238" s="19">
        <f t="shared" ca="1" si="1804"/>
        <v>0</v>
      </c>
      <c r="JF238" s="19">
        <f t="shared" ca="1" si="1804"/>
        <v>0</v>
      </c>
      <c r="JG238" s="5">
        <f t="shared" ca="1" si="1711"/>
        <v>1.2500000000000001E-2</v>
      </c>
      <c r="JH238" s="567">
        <f t="shared" ca="1" si="1711"/>
        <v>0</v>
      </c>
      <c r="JI238" s="5">
        <f t="shared" ca="1" si="1711"/>
        <v>6.25E-2</v>
      </c>
      <c r="JJ238" s="5">
        <f t="shared" ca="1" si="1711"/>
        <v>6.25E-2</v>
      </c>
      <c r="JK238" s="5">
        <f t="shared" ca="1" si="1711"/>
        <v>6.25E-2</v>
      </c>
      <c r="JL238" s="19">
        <f t="shared" ca="1" si="1804"/>
        <v>1</v>
      </c>
      <c r="JM238" s="19">
        <f t="shared" ca="1" si="1804"/>
        <v>0</v>
      </c>
      <c r="JN238" s="19">
        <f t="shared" ca="1" si="1804"/>
        <v>1</v>
      </c>
      <c r="JO238" s="9"/>
      <c r="JP238" s="5" t="b">
        <f t="shared" ca="1" si="1712"/>
        <v>0</v>
      </c>
      <c r="JQ238" s="477" t="b">
        <v>1</v>
      </c>
      <c r="JR238" s="477">
        <v>12</v>
      </c>
      <c r="JS238" s="5" t="b">
        <f t="shared" ca="1" si="1713"/>
        <v>0</v>
      </c>
      <c r="JT238" s="5" t="b">
        <f t="shared" ca="1" si="1713"/>
        <v>0</v>
      </c>
      <c r="JU238" s="5" t="b">
        <f t="shared" ca="1" si="1713"/>
        <v>1</v>
      </c>
      <c r="JV238" s="144">
        <f t="shared" ca="1" si="1714"/>
        <v>1</v>
      </c>
      <c r="JW238" s="144">
        <f t="shared" ca="1" si="1714"/>
        <v>1</v>
      </c>
      <c r="JX238" s="5" t="b">
        <f t="shared" ca="1" si="1715"/>
        <v>0</v>
      </c>
      <c r="JY238" s="5" t="b">
        <f t="shared" ca="1" si="1715"/>
        <v>1</v>
      </c>
      <c r="JZ238" s="5" t="b">
        <f t="shared" ca="1" si="1715"/>
        <v>1</v>
      </c>
      <c r="KA238" s="5" t="b">
        <f t="shared" ca="1" si="1715"/>
        <v>0</v>
      </c>
      <c r="KB238" s="5">
        <f t="shared" ca="1" si="1716"/>
        <v>1</v>
      </c>
      <c r="KC238" s="5">
        <f t="shared" ca="1" si="1716"/>
        <v>0</v>
      </c>
      <c r="KD238" s="5" t="b">
        <f t="shared" ca="1" si="1717"/>
        <v>0</v>
      </c>
      <c r="KE238" s="5" t="str" cm="1">
        <f t="array" aca="1" ref="KE238" ca="1">IF(OR(KF238:KM238&lt;&gt;"-"),TRUE,"-")</f>
        <v>-</v>
      </c>
      <c r="KF238" s="19" t="str">
        <f t="shared" ca="1" si="1718"/>
        <v>-</v>
      </c>
      <c r="KG238" s="19" t="str">
        <f t="shared" ca="1" si="1718"/>
        <v>-</v>
      </c>
      <c r="KH238" s="19" t="str">
        <f t="shared" ca="1" si="1718"/>
        <v>-</v>
      </c>
      <c r="KI238" s="19" t="str">
        <f t="shared" ca="1" si="1718"/>
        <v>-</v>
      </c>
      <c r="KJ238" s="19" t="str">
        <f t="shared" ca="1" si="1718"/>
        <v>-</v>
      </c>
      <c r="KK238" s="19" t="str">
        <f t="shared" ca="1" si="1718"/>
        <v>-</v>
      </c>
      <c r="KL238" s="19" t="str">
        <f t="shared" ca="1" si="1718"/>
        <v>-</v>
      </c>
      <c r="KM238" s="19" t="str">
        <f t="shared" ca="1" si="1718"/>
        <v>-</v>
      </c>
      <c r="KN238" s="5" t="b">
        <f t="array" aca="1" ref="KN238" ca="1">IF(OR(KO238:KU238&lt;&gt;"-"),TRUE,"-")</f>
        <v>1</v>
      </c>
      <c r="KO238" s="19">
        <f t="shared" ca="1" si="1791"/>
        <v>0</v>
      </c>
      <c r="KP238" s="19" t="str">
        <f t="shared" ca="1" si="1791"/>
        <v>-</v>
      </c>
      <c r="KQ238" s="19">
        <f t="shared" ca="1" si="1791"/>
        <v>999999</v>
      </c>
      <c r="KR238" s="19">
        <f t="shared" ca="1" si="1791"/>
        <v>999999</v>
      </c>
      <c r="KS238" s="19">
        <f t="shared" ca="1" si="1791"/>
        <v>999999</v>
      </c>
      <c r="KT238" s="19">
        <f t="shared" ca="1" si="1791"/>
        <v>999999</v>
      </c>
      <c r="KU238" s="19">
        <f t="shared" ca="1" si="1791"/>
        <v>999999</v>
      </c>
      <c r="KV238" s="19" t="str">
        <f t="shared" ca="1" si="1791"/>
        <v>-</v>
      </c>
      <c r="KW238" s="19" t="str">
        <f t="shared" ca="1" si="1791"/>
        <v>-</v>
      </c>
      <c r="KX238" s="19" t="str">
        <f t="shared" ca="1" si="1791"/>
        <v>-</v>
      </c>
      <c r="KY238" s="19" t="b">
        <f t="shared" ca="1" si="1720"/>
        <v>1</v>
      </c>
      <c r="KZ238" s="19">
        <f t="shared" ca="1" si="1720"/>
        <v>0</v>
      </c>
      <c r="LA238" s="5" t="str">
        <f t="shared" ca="1" si="1721"/>
        <v>-</v>
      </c>
      <c r="LB238" s="5" t="str">
        <f t="shared" ca="1" si="1721"/>
        <v>-</v>
      </c>
      <c r="LC238" s="5" t="str">
        <f t="shared" ca="1" si="1721"/>
        <v>-</v>
      </c>
      <c r="LD238" s="5" t="str">
        <f t="shared" ca="1" si="1721"/>
        <v>-</v>
      </c>
      <c r="LE238" s="19" t="str">
        <f t="shared" ca="1" si="1722"/>
        <v>-</v>
      </c>
      <c r="LF238" s="19" t="str">
        <f t="shared" ca="1" si="1722"/>
        <v>-</v>
      </c>
      <c r="LG238" s="19" t="str">
        <f t="shared" ca="1" si="1722"/>
        <v>-</v>
      </c>
      <c r="LH238" s="19" t="str">
        <f t="shared" ca="1" si="1722"/>
        <v>-</v>
      </c>
      <c r="LI238" s="19" t="str">
        <f t="shared" ca="1" si="1722"/>
        <v>-</v>
      </c>
      <c r="LJ238" s="19" t="str">
        <f t="shared" ca="1" si="1722"/>
        <v>-</v>
      </c>
      <c r="LK238" s="19" t="str">
        <f t="shared" ca="1" si="1722"/>
        <v>-</v>
      </c>
      <c r="LL238" s="5" t="str">
        <f t="shared" ca="1" si="1723"/>
        <v>-</v>
      </c>
      <c r="LM238" s="5">
        <f t="shared" ca="1" si="1723"/>
        <v>500</v>
      </c>
      <c r="LN238" s="5">
        <f t="shared" ca="1" si="1723"/>
        <v>500</v>
      </c>
      <c r="LO238" s="5" t="str">
        <f t="shared" ca="1" si="1723"/>
        <v>-</v>
      </c>
      <c r="LP238" s="5" cm="1">
        <f t="array" aca="1" ref="LP238" ca="1">INDEX(i.meatgrid,$Q238,LP$7)</f>
        <v>1092</v>
      </c>
      <c r="LQ238" s="5" t="str" cm="1">
        <f t="array" aca="1" ref="LQ238" ca="1">INDEX(i.meatgrid,$Q238,LQ$7)</f>
        <v>-</v>
      </c>
      <c r="LR238" s="5" t="str">
        <f t="shared" ca="1" si="1723"/>
        <v>-</v>
      </c>
      <c r="LS238" s="5">
        <f t="shared" ca="1" si="1724"/>
        <v>1</v>
      </c>
      <c r="LT238" s="9"/>
      <c r="LU238" s="19">
        <f t="shared" ca="1" si="1722"/>
        <v>70</v>
      </c>
      <c r="LV238" s="19">
        <f t="shared" ca="1" si="1725"/>
        <v>50</v>
      </c>
      <c r="LW238" s="19">
        <f t="shared" ca="1" si="1725"/>
        <v>80</v>
      </c>
      <c r="LX238" s="19">
        <f t="shared" ca="1" si="1725"/>
        <v>50</v>
      </c>
      <c r="LY238" s="5" t="b" cm="1">
        <f t="array" aca="1" ref="LY238" ca="1">INDEX(i.meatgrid,$Q238,LY$7)</f>
        <v>1</v>
      </c>
      <c r="LZ238" s="5" t="b" cm="1">
        <f t="array" aca="1" ref="LZ238" ca="1">INDEX(i.meatgrid,$Q238,LZ$7)</f>
        <v>0</v>
      </c>
      <c r="MA238" s="5" t="str" cm="1">
        <f t="array" aca="1" ref="MA238" ca="1">INDEX(i.meatgrid,$Q238,MA$7)</f>
        <v>-</v>
      </c>
      <c r="MB238" s="5" t="str" cm="1">
        <f t="array" aca="1" ref="MB238" ca="1">INDEX(i.meatgrid,$Q238,MB$7)</f>
        <v>-</v>
      </c>
      <c r="MC238" s="5">
        <f t="shared" si="1726"/>
        <v>1</v>
      </c>
      <c r="MD238" s="5">
        <f t="shared" si="1727"/>
        <v>0.75</v>
      </c>
      <c r="ME238" s="5" cm="1">
        <f t="array" aca="1" ref="ME238" ca="1">INDEX(i.meatgrid,$Q238,ME$7)</f>
        <v>0</v>
      </c>
      <c r="MF238" s="5" cm="1">
        <f t="array" aca="1" ref="MF238" ca="1">INDEX(i.meatgrid,$Q238,MF$7)</f>
        <v>0</v>
      </c>
      <c r="MG238" s="5" cm="1">
        <f t="array" aca="1" ref="MG238" ca="1">INDEX(i.meatgrid,$Q238,MG$7)</f>
        <v>0</v>
      </c>
      <c r="MH238" s="5" cm="1">
        <f t="array" aca="1" ref="MH238" ca="1">INDEX(i.meatgrid,$Q238,MH$7)</f>
        <v>0</v>
      </c>
      <c r="MI238" s="5" cm="1">
        <f t="array" aca="1" ref="MI238" ca="1">INDEX(i.meatgrid,$Q238,MI$7)</f>
        <v>0</v>
      </c>
      <c r="MJ238" s="5" cm="1">
        <f t="array" aca="1" ref="MJ238" ca="1">INDEX(i.meatgrid,$Q238,MJ$7)</f>
        <v>1</v>
      </c>
      <c r="MK238" s="5" cm="1">
        <f t="array" aca="1" ref="MK238" ca="1">INDEX(i.meatgrid,$Q238,MK$7)</f>
        <v>1</v>
      </c>
      <c r="ML238" s="5" cm="1">
        <f t="array" aca="1" ref="ML238" ca="1">INDEX(i.meatgrid,$Q238,ML$7)</f>
        <v>1</v>
      </c>
      <c r="MM238" s="5">
        <f t="shared" si="1728"/>
        <v>1</v>
      </c>
      <c r="MN238" s="9"/>
      <c r="MO238" s="19" t="b">
        <f t="shared" ca="1" si="1802"/>
        <v>0</v>
      </c>
      <c r="MP238" s="19" t="b">
        <f t="shared" ca="1" si="1802"/>
        <v>0</v>
      </c>
      <c r="MQ238" s="19">
        <f t="shared" ca="1" si="1802"/>
        <v>1</v>
      </c>
      <c r="MR238" s="19">
        <f t="shared" ca="1" si="1802"/>
        <v>0.75</v>
      </c>
      <c r="MS238" s="19">
        <f t="shared" ca="1" si="1802"/>
        <v>0.75</v>
      </c>
      <c r="MT238" s="19">
        <f t="shared" ca="1" si="1802"/>
        <v>0.8</v>
      </c>
      <c r="MU238" s="19">
        <f t="shared" ca="1" si="1802"/>
        <v>0.82499999999999996</v>
      </c>
      <c r="MV238" s="19">
        <f t="shared" ca="1" si="1802"/>
        <v>0.875</v>
      </c>
      <c r="MW238" s="19">
        <f t="shared" ca="1" si="1802"/>
        <v>0.9</v>
      </c>
      <c r="MX238" s="19">
        <f t="shared" ca="1" si="1802"/>
        <v>1</v>
      </c>
      <c r="MY238" s="19">
        <f t="shared" ca="1" si="1802"/>
        <v>0.875</v>
      </c>
      <c r="MZ238" s="19" t="b">
        <f t="shared" ca="1" si="1802"/>
        <v>1</v>
      </c>
      <c r="NA238" s="19">
        <f t="shared" ca="1" si="1802"/>
        <v>74.989999999999995</v>
      </c>
      <c r="NB238" s="19" t="str">
        <f t="shared" ca="1" si="1802"/>
        <v>-</v>
      </c>
      <c r="NC238" s="19" t="str">
        <f t="shared" ca="1" si="1802"/>
        <v>-</v>
      </c>
      <c r="ND238" s="19" t="str">
        <f t="shared" ca="1" si="1802"/>
        <v>-</v>
      </c>
      <c r="NE238" s="19" t="str">
        <f t="shared" ca="1" si="1792"/>
        <v>-</v>
      </c>
      <c r="NF238" s="19" t="str">
        <f t="shared" ca="1" si="1792"/>
        <v>-</v>
      </c>
      <c r="NG238" s="19" t="str">
        <f t="shared" ca="1" si="1792"/>
        <v>-</v>
      </c>
      <c r="NH238" s="19" t="str">
        <f t="shared" ca="1" si="1792"/>
        <v>-</v>
      </c>
      <c r="NI238" s="19">
        <f t="shared" ca="1" si="1792"/>
        <v>36.99</v>
      </c>
      <c r="NJ238" s="19">
        <f t="shared" ca="1" si="1792"/>
        <v>36.99</v>
      </c>
      <c r="NK238" s="19" t="str">
        <f t="shared" ca="1" si="1792"/>
        <v>-</v>
      </c>
      <c r="NL238" s="19" t="str">
        <f t="shared" ca="1" si="1792"/>
        <v>-</v>
      </c>
      <c r="NM238" s="19" t="str">
        <f t="shared" ca="1" si="1792"/>
        <v>-</v>
      </c>
      <c r="NN238" s="19" t="str">
        <f t="shared" ca="1" si="1792"/>
        <v>-</v>
      </c>
      <c r="NO238" s="19" t="str">
        <f t="shared" ca="1" si="1792"/>
        <v>-</v>
      </c>
      <c r="NP238" s="19">
        <f t="shared" ca="1" si="1792"/>
        <v>49.99</v>
      </c>
      <c r="NQ238" s="19">
        <f t="shared" ca="1" si="1792"/>
        <v>49.99</v>
      </c>
      <c r="NR238" s="19">
        <f t="shared" ca="1" si="1792"/>
        <v>49.99</v>
      </c>
      <c r="NS238" s="19">
        <f t="shared" ca="1" si="1792"/>
        <v>49.99</v>
      </c>
      <c r="NT238" s="19">
        <f t="shared" ca="1" si="1792"/>
        <v>49.99</v>
      </c>
      <c r="NU238" s="19">
        <f t="shared" ca="1" si="1737"/>
        <v>49.99</v>
      </c>
      <c r="NV238" s="19">
        <f t="shared" ca="1" si="1737"/>
        <v>49.99</v>
      </c>
      <c r="NW238" s="19">
        <f t="shared" ca="1" si="1737"/>
        <v>49.99</v>
      </c>
      <c r="NX238" s="19">
        <f t="shared" ca="1" si="1769"/>
        <v>412.99</v>
      </c>
      <c r="NY238" s="19">
        <f t="shared" ca="1" si="1769"/>
        <v>412.99</v>
      </c>
      <c r="NZ238" s="19" t="str">
        <f t="shared" ca="1" si="1769"/>
        <v>-</v>
      </c>
      <c r="OA238" s="19" t="str">
        <f t="shared" ca="1" si="1769"/>
        <v>-</v>
      </c>
      <c r="OB238" s="19" t="str">
        <f t="shared" ca="1" si="1769"/>
        <v>-</v>
      </c>
      <c r="OC238" s="19" t="str">
        <f t="shared" ca="1" si="1769"/>
        <v>-</v>
      </c>
      <c r="OD238" s="19" t="str">
        <f t="shared" ca="1" si="1769"/>
        <v>-</v>
      </c>
      <c r="OE238" s="19">
        <f t="shared" ca="1" si="1769"/>
        <v>6.8900000000000006</v>
      </c>
      <c r="OF238" s="19">
        <f t="shared" ca="1" si="1769"/>
        <v>6.8900000000000006</v>
      </c>
      <c r="OG238" s="19">
        <f t="shared" ca="1" si="1769"/>
        <v>6.8900000000000006</v>
      </c>
      <c r="OH238" s="19">
        <f t="shared" ca="1" si="1769"/>
        <v>6.8900000000000006</v>
      </c>
      <c r="OI238" s="19">
        <f t="shared" ca="1" si="1769"/>
        <v>6.8900000000000006</v>
      </c>
      <c r="OJ238" s="19">
        <f t="shared" ca="1" si="1769"/>
        <v>6.8900000000000006</v>
      </c>
      <c r="OK238" s="19">
        <f t="shared" ca="1" si="1769"/>
        <v>6.8900000000000006</v>
      </c>
      <c r="OL238" s="19">
        <f t="shared" ca="1" si="1769"/>
        <v>6.8900000000000006</v>
      </c>
      <c r="OM238" s="19">
        <f t="shared" ca="1" si="1769"/>
        <v>346.99</v>
      </c>
      <c r="ON238" s="19">
        <f t="shared" ca="1" si="1739"/>
        <v>346.99</v>
      </c>
      <c r="OO238" s="19" t="str">
        <f t="shared" ca="1" si="1739"/>
        <v>-</v>
      </c>
      <c r="OP238" s="19" t="str">
        <f t="shared" ca="1" si="1739"/>
        <v>-</v>
      </c>
      <c r="OQ238" s="19" t="str">
        <f t="shared" ca="1" si="1739"/>
        <v>-</v>
      </c>
      <c r="OR238" s="19" t="str">
        <f t="shared" ca="1" si="1739"/>
        <v>-</v>
      </c>
      <c r="OS238" s="19" t="str">
        <f t="shared" ca="1" si="1739"/>
        <v>-</v>
      </c>
      <c r="OT238" s="19">
        <f t="shared" ca="1" si="1739"/>
        <v>0</v>
      </c>
      <c r="OU238" s="24">
        <v>0</v>
      </c>
    </row>
    <row r="239" spans="1:411" outlineLevel="1">
      <c r="A239" s="21">
        <f t="shared" si="158"/>
        <v>234</v>
      </c>
      <c r="B239" s="21">
        <f t="shared" si="1731"/>
        <v>19</v>
      </c>
      <c r="C239">
        <v>112</v>
      </c>
      <c r="D239" s="144" t="str">
        <f t="shared" ca="1" si="1675"/>
        <v>GSM</v>
      </c>
      <c r="E239" t="b">
        <v>0</v>
      </c>
      <c r="F239" t="b">
        <v>0</v>
      </c>
      <c r="G239" t="b">
        <f t="shared" si="1795"/>
        <v>0</v>
      </c>
      <c r="H239" s="237">
        <f t="shared" ca="1" si="1733"/>
        <v>2</v>
      </c>
      <c r="I239" s="237">
        <f t="shared" ca="1" si="1733"/>
        <v>1</v>
      </c>
      <c r="J239" s="237" t="str">
        <f t="shared" ca="1" si="1733"/>
        <v/>
      </c>
      <c r="K239" s="237">
        <f t="shared" ca="1" si="1733"/>
        <v>2</v>
      </c>
      <c r="L239" s="237">
        <f t="shared" ca="1" si="1733"/>
        <v>2</v>
      </c>
      <c r="M239" s="237">
        <f t="shared" ca="1" si="1733"/>
        <v>2</v>
      </c>
      <c r="N239" s="237">
        <f t="shared" ca="1" si="1733"/>
        <v>3</v>
      </c>
      <c r="O239" s="237">
        <f t="shared" ca="1" si="1734"/>
        <v>1</v>
      </c>
      <c r="P239" s="237">
        <f t="shared" ca="1" si="1734"/>
        <v>1</v>
      </c>
      <c r="Q239" s="237">
        <f t="shared" ca="1" si="1734"/>
        <v>7</v>
      </c>
      <c r="R239" s="29">
        <v>1</v>
      </c>
      <c r="S239" s="29">
        <v>2</v>
      </c>
      <c r="T239" s="29">
        <v>1</v>
      </c>
      <c r="U239" s="218"/>
      <c r="V239" s="218"/>
      <c r="W239" s="182">
        <f t="array" ref="W239">MAX(W$22,MOD(W233+1*AND(R239:$V239=R$22:$V$22),W$23+1))</f>
        <v>0</v>
      </c>
      <c r="X239" s="218"/>
      <c r="Y239" s="218"/>
      <c r="Z239" s="218"/>
      <c r="AA239" s="218"/>
      <c r="AB239" s="218"/>
      <c r="AC239" s="218"/>
      <c r="AD239" s="218"/>
      <c r="AE239" s="218"/>
      <c r="AF239" s="144">
        <f ca="1">INDEX(CHOOSE($N239,DataAutumn!i.AdultDrys,DataWinter!i.AdultDrys,DataSpring!i.AdultDrys),1,$M239)</f>
        <v>3</v>
      </c>
      <c r="AG239" s="5">
        <f t="shared" ca="1" si="1676"/>
        <v>2</v>
      </c>
      <c r="AH239" s="5">
        <f t="shared" ca="1" si="1676"/>
        <v>0</v>
      </c>
      <c r="AI239" s="5">
        <f t="shared" ca="1" si="1677"/>
        <v>1</v>
      </c>
      <c r="AJ239" s="218"/>
      <c r="AK239" s="218"/>
      <c r="AL239" s="366" t="str">
        <f ca="1">TEXT(LEFT(OFFSET(AL239,-1,0),5)+1,"00000")&amp;MID(OFFSET(AL239,-1,0),6,FIND(" ",OFFSET(AL239,-1,0),7)-5)
&amp; $D239           &amp; " Day"&amp;INDEX(i.DOY,$N239,1)              &amp; IF($IG239=0," FWM","")&amp;IF($IG239=1," MWM","")&amp;IF($IG239=5," Mat","")&amp;IF($IH239=TRUE,"&amp;BBT","    ")
&amp;INDEX(DataMaster!$B$98:$B$105,$Q239,0)    &amp;IF(JQ239," SR"&amp;JR239,"")&amp; " WP"&amp;TEXT($MC239*100,"000p")           &amp; " MP"&amp;TEXT($MD239*100,"000p")           &amp; " GP"&amp;TEXT($MM239*100,"000p")
&amp; " (F"&amp;3+COUNTIF($CV239:$CY239,TRUE)&amp;3&amp;"N"&amp;$DM239&amp;$DN239&amp;")"</f>
        <v>00032 DSP_ashley_lw GSM Day204 MWM    Older Mutton WP100p MP075p GP100p (F33N11)</v>
      </c>
      <c r="AM239" s="9" t="str">
        <f ca="1">IF(COUNTIF(AL$5:AL239,AL239)=1,"-","Dup")</f>
        <v>-</v>
      </c>
      <c r="AN239" s="9"/>
      <c r="AO239" s="12" t="b">
        <v>0</v>
      </c>
      <c r="AP239" s="12" t="b">
        <v>0</v>
      </c>
      <c r="AQ239" s="12" t="b">
        <v>1</v>
      </c>
      <c r="AR239" s="12" t="b">
        <v>1</v>
      </c>
      <c r="AS239" s="12" t="b">
        <v>0</v>
      </c>
      <c r="AT239" s="12" t="b">
        <v>1</v>
      </c>
      <c r="AU239" s="12" t="b">
        <v>1</v>
      </c>
      <c r="AV239" s="12" t="b">
        <v>1</v>
      </c>
      <c r="AW239" s="9"/>
      <c r="AX239" s="5" t="b">
        <f t="shared" ca="1" si="1678"/>
        <v>0</v>
      </c>
      <c r="AY239" s="5" t="str">
        <f t="shared" ca="1" si="1678"/>
        <v>-</v>
      </c>
      <c r="AZ239" s="5" t="b">
        <f t="shared" ca="1" si="1678"/>
        <v>0</v>
      </c>
      <c r="BA239" s="5" t="b">
        <f t="shared" ca="1" si="1678"/>
        <v>1</v>
      </c>
      <c r="BB239" s="5" t="b">
        <f t="shared" ca="1" si="1678"/>
        <v>1</v>
      </c>
      <c r="BC239" s="144">
        <f t="shared" ca="1" si="1678"/>
        <v>0</v>
      </c>
      <c r="BD239" s="19" t="b">
        <f t="shared" ca="1" si="1679"/>
        <v>1</v>
      </c>
      <c r="BE239" s="9"/>
      <c r="BF239" s="5" t="str">
        <f t="shared" ca="1" si="1680"/>
        <v>-</v>
      </c>
      <c r="BG239" s="19" t="str">
        <f t="shared" ca="1" si="1681"/>
        <v>-</v>
      </c>
      <c r="BH239" s="19" t="str">
        <f t="shared" ca="1" si="1681"/>
        <v>-</v>
      </c>
      <c r="BI239" s="19" t="str">
        <f t="shared" ca="1" si="1681"/>
        <v>-</v>
      </c>
      <c r="BJ239" s="5" t="str">
        <f t="shared" ca="1" si="1682"/>
        <v>-</v>
      </c>
      <c r="BK239" s="19" t="str">
        <f t="shared" ca="1" si="1683"/>
        <v>-</v>
      </c>
      <c r="BL239" s="5" t="str">
        <f t="shared" ca="1" si="1684"/>
        <v>-</v>
      </c>
      <c r="BM239" s="19" t="str">
        <f t="shared" ca="1" si="1685"/>
        <v>-</v>
      </c>
      <c r="BN239" s="19" t="str">
        <f t="shared" ca="1" si="1685"/>
        <v>-</v>
      </c>
      <c r="BO239" s="19" t="str">
        <f t="shared" ca="1" si="1685"/>
        <v>-</v>
      </c>
      <c r="BP239" s="5" t="str">
        <f t="shared" ca="1" si="1686"/>
        <v>-</v>
      </c>
      <c r="BQ239" s="9"/>
      <c r="BR239" s="5" t="b">
        <f t="shared" ca="1" si="1687"/>
        <v>0</v>
      </c>
      <c r="BS239" s="5" t="str">
        <f t="shared" ca="1" si="1688"/>
        <v>-</v>
      </c>
      <c r="BT239" s="5" t="str">
        <f t="shared" ca="1" si="1689"/>
        <v>-</v>
      </c>
      <c r="BU239" s="5" t="str">
        <f t="shared" ca="1" si="1689"/>
        <v>-</v>
      </c>
      <c r="BV239" s="5" t="str">
        <f t="shared" ca="1" si="1689"/>
        <v>-</v>
      </c>
      <c r="BW239" s="5" t="str">
        <f t="shared" ca="1" si="1689"/>
        <v>-</v>
      </c>
      <c r="BX239" s="5" t="str">
        <f t="shared" ca="1" si="1689"/>
        <v>-</v>
      </c>
      <c r="BY239" s="5" t="str">
        <f t="shared" ca="1" si="1689"/>
        <v>-</v>
      </c>
      <c r="BZ239" s="5" t="str">
        <f t="shared" ca="1" si="1689"/>
        <v>-</v>
      </c>
      <c r="CA239" s="5" t="str">
        <f t="shared" ca="1" si="1689"/>
        <v>-</v>
      </c>
      <c r="CB239" s="9"/>
      <c r="CC239" s="237" t="b">
        <f t="shared" ca="1" si="1735"/>
        <v>1</v>
      </c>
      <c r="CD239" s="237" t="b">
        <f t="shared" ca="1" si="1735"/>
        <v>1</v>
      </c>
      <c r="CE239" s="237" t="b">
        <f t="shared" ca="1" si="1735"/>
        <v>1</v>
      </c>
      <c r="CF239" s="12">
        <v>203</v>
      </c>
      <c r="CG239" s="144" t="b">
        <f t="shared" ca="1" si="1796"/>
        <v>0</v>
      </c>
      <c r="CH239" s="12" t="s">
        <v>34</v>
      </c>
      <c r="CI239" s="19" t="str">
        <f t="shared" ca="1" si="1690"/>
        <v>-</v>
      </c>
      <c r="CJ239" s="19" t="str">
        <f t="shared" ca="1" si="1690"/>
        <v>-</v>
      </c>
      <c r="CK239" s="19" t="str">
        <f t="shared" ca="1" si="1690"/>
        <v>-</v>
      </c>
      <c r="CL239" s="19">
        <f t="shared" ca="1" si="1690"/>
        <v>1</v>
      </c>
      <c r="CM239" s="19">
        <f t="shared" ca="1" si="1690"/>
        <v>1</v>
      </c>
      <c r="CN239" s="9"/>
      <c r="CO239" s="444">
        <f t="shared" ca="1" si="1691"/>
        <v>652</v>
      </c>
      <c r="CP239" s="444">
        <f t="shared" ca="1" si="1691"/>
        <v>686</v>
      </c>
      <c r="CQ239" s="444">
        <f t="shared" ca="1" si="1691"/>
        <v>721</v>
      </c>
      <c r="CR239" s="152">
        <f t="shared" ca="1" si="1692"/>
        <v>378</v>
      </c>
      <c r="CS239" s="152">
        <f t="shared" ca="1" si="1692"/>
        <v>413</v>
      </c>
      <c r="CT239" s="152">
        <f t="shared" ca="1" si="1692"/>
        <v>448</v>
      </c>
      <c r="CU239" s="19" t="str">
        <f t="shared" ref="CU239:DJ239" ca="1" si="1805">OFFSET(CU$5,$B239,0)</f>
        <v>-</v>
      </c>
      <c r="CV239" s="19" t="str">
        <f t="shared" ca="1" si="1805"/>
        <v>-</v>
      </c>
      <c r="CW239" s="19" t="str">
        <f t="shared" ca="1" si="1805"/>
        <v>-</v>
      </c>
      <c r="CX239" s="19" t="str">
        <f t="shared" ca="1" si="1805"/>
        <v>-</v>
      </c>
      <c r="CY239" s="19" t="str">
        <f t="shared" ca="1" si="1805"/>
        <v>-</v>
      </c>
      <c r="CZ239" s="19" t="b">
        <f t="shared" ca="1" si="1805"/>
        <v>1</v>
      </c>
      <c r="DA239" s="19">
        <f t="shared" ca="1" si="1805"/>
        <v>0</v>
      </c>
      <c r="DB239" s="19">
        <f t="shared" ca="1" si="1805"/>
        <v>0</v>
      </c>
      <c r="DC239" s="19">
        <f t="shared" ca="1" si="1805"/>
        <v>0</v>
      </c>
      <c r="DD239" s="19">
        <f t="shared" ca="1" si="1805"/>
        <v>0</v>
      </c>
      <c r="DE239" s="19">
        <f t="shared" ca="1" si="1805"/>
        <v>0</v>
      </c>
      <c r="DF239" s="19">
        <f t="shared" ca="1" si="1805"/>
        <v>0</v>
      </c>
      <c r="DG239" s="19">
        <f t="shared" ca="1" si="1805"/>
        <v>0</v>
      </c>
      <c r="DH239" s="19">
        <f t="shared" ca="1" si="1805"/>
        <v>0</v>
      </c>
      <c r="DI239" s="19">
        <f t="shared" ca="1" si="1805"/>
        <v>0</v>
      </c>
      <c r="DJ239" s="19">
        <f t="shared" ca="1" si="1805"/>
        <v>0</v>
      </c>
      <c r="DK239" s="19">
        <f t="shared" ca="1" si="1788"/>
        <v>0</v>
      </c>
      <c r="DL239" s="19">
        <f t="shared" ca="1" si="1788"/>
        <v>0</v>
      </c>
      <c r="DM239" s="19">
        <f t="shared" ca="1" si="1788"/>
        <v>1</v>
      </c>
      <c r="DN239" s="19">
        <f t="shared" ca="1" si="1788"/>
        <v>1</v>
      </c>
      <c r="DO239" s="19">
        <f t="shared" ca="1" si="1788"/>
        <v>0</v>
      </c>
      <c r="DP239" s="19" t="str">
        <f t="shared" ca="1" si="1788"/>
        <v>-</v>
      </c>
      <c r="DQ239" s="19" t="str">
        <f t="shared" ca="1" si="1788"/>
        <v>-</v>
      </c>
      <c r="DR239" s="19" t="str">
        <f t="shared" ca="1" si="1788"/>
        <v>-</v>
      </c>
      <c r="DS239" s="19" t="str">
        <f t="shared" ca="1" si="1788"/>
        <v>-</v>
      </c>
      <c r="DT239" s="19" t="str">
        <f t="shared" ca="1" si="1788"/>
        <v>-</v>
      </c>
      <c r="DU239" s="19">
        <f t="shared" ca="1" si="1788"/>
        <v>0</v>
      </c>
      <c r="DV239" s="19" t="str">
        <f t="shared" ca="1" si="1788"/>
        <v>-</v>
      </c>
      <c r="DW239" s="19" t="str">
        <f t="shared" ca="1" si="1788"/>
        <v>-</v>
      </c>
      <c r="DX239" s="19" t="str">
        <f t="shared" ca="1" si="1788"/>
        <v>-</v>
      </c>
      <c r="DY239" s="19" t="str">
        <f t="shared" ca="1" si="1788"/>
        <v>-</v>
      </c>
      <c r="DZ239" s="19" t="str">
        <f t="shared" ca="1" si="1788"/>
        <v>-</v>
      </c>
      <c r="EA239" s="19" t="str">
        <f t="shared" ca="1" si="1788"/>
        <v>-</v>
      </c>
      <c r="EB239" s="19" t="str">
        <f t="shared" ca="1" si="1788"/>
        <v>-</v>
      </c>
      <c r="EC239" s="19" t="str">
        <f t="shared" ca="1" si="1788"/>
        <v>-</v>
      </c>
      <c r="ED239" s="19">
        <f t="shared" ca="1" si="1788"/>
        <v>0</v>
      </c>
      <c r="EE239" s="444">
        <f t="shared" ca="1" si="1695"/>
        <v>0</v>
      </c>
      <c r="EF239" s="444">
        <f t="shared" ca="1" si="1695"/>
        <v>0</v>
      </c>
      <c r="EG239" s="124">
        <f t="shared" ca="1" si="1797"/>
        <v>0</v>
      </c>
      <c r="EH239" s="124">
        <f t="shared" ca="1" si="1797"/>
        <v>0</v>
      </c>
      <c r="EI239" s="124">
        <f t="shared" ca="1" si="1797"/>
        <v>0</v>
      </c>
      <c r="EJ239" s="124">
        <f t="shared" ca="1" si="1797"/>
        <v>0</v>
      </c>
      <c r="EK239" s="124">
        <f t="shared" ca="1" si="1797"/>
        <v>0</v>
      </c>
      <c r="EL239" s="124">
        <f t="shared" ca="1" si="1797"/>
        <v>0</v>
      </c>
      <c r="EM239" s="124">
        <f t="shared" ca="1" si="1797"/>
        <v>0</v>
      </c>
      <c r="EN239" s="124">
        <f t="shared" ca="1" si="1797"/>
        <v>0</v>
      </c>
      <c r="EO239" s="124">
        <f t="shared" ca="1" si="1797"/>
        <v>0</v>
      </c>
      <c r="EP239" s="124">
        <f t="shared" ca="1" si="1797"/>
        <v>0</v>
      </c>
      <c r="EQ239" s="124">
        <f t="shared" ca="1" si="1797"/>
        <v>0</v>
      </c>
      <c r="ER239" s="124">
        <f t="shared" ca="1" si="1797"/>
        <v>0</v>
      </c>
      <c r="ES239" s="124">
        <f t="shared" ca="1" si="1797"/>
        <v>0</v>
      </c>
      <c r="ET239" s="124">
        <f t="shared" ca="1" si="1797"/>
        <v>0</v>
      </c>
      <c r="EU239" s="124">
        <f t="shared" ca="1" si="1797"/>
        <v>0</v>
      </c>
      <c r="EV239" s="124">
        <f t="shared" ca="1" si="1797"/>
        <v>0</v>
      </c>
      <c r="EW239" s="124">
        <f t="shared" ca="1" si="1697"/>
        <v>0</v>
      </c>
      <c r="EX239" s="124">
        <f t="shared" ca="1" si="1697"/>
        <v>0</v>
      </c>
      <c r="EY239" s="554">
        <f t="shared" ca="1" si="1798"/>
        <v>0</v>
      </c>
      <c r="EZ239" s="554">
        <f t="shared" ca="1" si="1798"/>
        <v>0</v>
      </c>
      <c r="FA239" s="554">
        <f t="shared" ca="1" si="1798"/>
        <v>0</v>
      </c>
      <c r="FB239" s="125">
        <f t="shared" ca="1" si="1798"/>
        <v>0</v>
      </c>
      <c r="FC239" s="125">
        <f t="shared" ca="1" si="1798"/>
        <v>0</v>
      </c>
      <c r="FD239" s="125">
        <f t="shared" ca="1" si="1798"/>
        <v>0</v>
      </c>
      <c r="FE239" s="125">
        <f t="shared" ca="1" si="1798"/>
        <v>0</v>
      </c>
      <c r="FF239" s="125">
        <f t="shared" ca="1" si="1798"/>
        <v>0</v>
      </c>
      <c r="FG239" s="125">
        <f t="shared" ca="1" si="1798"/>
        <v>0</v>
      </c>
      <c r="FH239" s="125">
        <f t="shared" ca="1" si="1798"/>
        <v>0</v>
      </c>
      <c r="FI239" s="125">
        <f t="shared" ca="1" si="1798"/>
        <v>0</v>
      </c>
      <c r="FJ239" s="125">
        <f t="shared" ca="1" si="1798"/>
        <v>0</v>
      </c>
      <c r="FK239" s="125">
        <f t="shared" ca="1" si="1798"/>
        <v>0</v>
      </c>
      <c r="FL239" s="125">
        <f t="shared" ca="1" si="1798"/>
        <v>0</v>
      </c>
      <c r="FM239" s="125">
        <f t="shared" ca="1" si="1798"/>
        <v>0</v>
      </c>
      <c r="FN239" s="125">
        <f t="shared" ca="1" si="1798"/>
        <v>0</v>
      </c>
      <c r="FO239" s="124">
        <f t="shared" ca="1" si="1799"/>
        <v>0</v>
      </c>
      <c r="FP239" s="124">
        <f t="shared" ca="1" si="1799"/>
        <v>0</v>
      </c>
      <c r="FQ239" s="124">
        <f t="shared" ca="1" si="1799"/>
        <v>0</v>
      </c>
      <c r="FR239" s="124">
        <f t="shared" ca="1" si="1799"/>
        <v>0</v>
      </c>
      <c r="FS239" s="124">
        <f t="shared" ca="1" si="1799"/>
        <v>0</v>
      </c>
      <c r="FT239" s="124">
        <f t="shared" ca="1" si="1799"/>
        <v>0</v>
      </c>
      <c r="FU239" s="124">
        <f t="shared" ca="1" si="1799"/>
        <v>0</v>
      </c>
      <c r="FV239" s="124">
        <f t="shared" ca="1" si="1799"/>
        <v>0</v>
      </c>
      <c r="FW239" s="124">
        <f t="shared" ca="1" si="1799"/>
        <v>0</v>
      </c>
      <c r="FX239" s="124">
        <f t="shared" ca="1" si="1799"/>
        <v>0</v>
      </c>
      <c r="FY239" s="124">
        <f t="shared" ca="1" si="1799"/>
        <v>0</v>
      </c>
      <c r="FZ239" s="124">
        <f t="shared" ca="1" si="1799"/>
        <v>0</v>
      </c>
      <c r="GA239" s="124">
        <f t="shared" ca="1" si="1799"/>
        <v>0</v>
      </c>
      <c r="GB239" s="124">
        <f t="shared" ca="1" si="1799"/>
        <v>0</v>
      </c>
      <c r="GC239" s="124">
        <f t="shared" ca="1" si="1799"/>
        <v>0</v>
      </c>
      <c r="GD239" s="124">
        <f t="shared" ca="1" si="1799"/>
        <v>0</v>
      </c>
      <c r="GE239" s="124">
        <f t="shared" ca="1" si="1700"/>
        <v>0</v>
      </c>
      <c r="GF239" s="124">
        <f t="shared" ca="1" si="1700"/>
        <v>0</v>
      </c>
      <c r="GG239" s="554">
        <f t="shared" ca="1" si="1701"/>
        <v>0</v>
      </c>
      <c r="GH239" s="554">
        <f t="shared" ca="1" si="1701"/>
        <v>0</v>
      </c>
      <c r="GI239" s="554">
        <f t="shared" ca="1" si="1701"/>
        <v>0</v>
      </c>
      <c r="GJ239" s="125">
        <f t="shared" ca="1" si="1764"/>
        <v>0</v>
      </c>
      <c r="GK239" s="125">
        <f t="shared" ca="1" si="1764"/>
        <v>0</v>
      </c>
      <c r="GL239" s="125">
        <f t="shared" ca="1" si="1764"/>
        <v>0</v>
      </c>
      <c r="GM239" s="125">
        <f t="shared" ca="1" si="1764"/>
        <v>0</v>
      </c>
      <c r="GN239" s="125">
        <f t="shared" ca="1" si="1764"/>
        <v>0</v>
      </c>
      <c r="GO239" s="125">
        <f t="shared" ca="1" si="1764"/>
        <v>0</v>
      </c>
      <c r="GP239" s="125">
        <f t="shared" ca="1" si="1764"/>
        <v>0</v>
      </c>
      <c r="GQ239" s="125">
        <f t="shared" ca="1" si="1764"/>
        <v>0</v>
      </c>
      <c r="GR239" s="125">
        <f t="shared" ca="1" si="1764"/>
        <v>0</v>
      </c>
      <c r="GS239" s="125">
        <f t="shared" ca="1" si="1764"/>
        <v>0</v>
      </c>
      <c r="GT239" s="125">
        <f t="shared" ca="1" si="1764"/>
        <v>0</v>
      </c>
      <c r="GU239" s="125">
        <f t="shared" ca="1" si="1764"/>
        <v>0</v>
      </c>
      <c r="GV239" s="125">
        <f t="shared" ca="1" si="1764"/>
        <v>0</v>
      </c>
      <c r="GW239" s="124">
        <f t="shared" ca="1" si="1800"/>
        <v>0</v>
      </c>
      <c r="GX239" s="124">
        <f t="shared" ca="1" si="1800"/>
        <v>0</v>
      </c>
      <c r="GY239" s="124">
        <f t="shared" ca="1" si="1800"/>
        <v>0</v>
      </c>
      <c r="GZ239" s="124">
        <f t="shared" ca="1" si="1800"/>
        <v>0</v>
      </c>
      <c r="HA239" s="124">
        <f t="shared" ca="1" si="1800"/>
        <v>0</v>
      </c>
      <c r="HB239" s="124">
        <f t="shared" ca="1" si="1800"/>
        <v>0</v>
      </c>
      <c r="HC239" s="124">
        <f t="shared" ca="1" si="1800"/>
        <v>0</v>
      </c>
      <c r="HD239" s="124">
        <f t="shared" ca="1" si="1800"/>
        <v>0</v>
      </c>
      <c r="HE239" s="124">
        <f t="shared" ca="1" si="1800"/>
        <v>0</v>
      </c>
      <c r="HF239" s="124">
        <f t="shared" ca="1" si="1800"/>
        <v>0</v>
      </c>
      <c r="HG239" s="124">
        <f t="shared" ca="1" si="1800"/>
        <v>0</v>
      </c>
      <c r="HH239" s="124">
        <f t="shared" ca="1" si="1800"/>
        <v>0</v>
      </c>
      <c r="HI239" s="124">
        <f t="shared" ca="1" si="1800"/>
        <v>0</v>
      </c>
      <c r="HJ239" s="124">
        <f t="shared" ca="1" si="1800"/>
        <v>0</v>
      </c>
      <c r="HK239" s="124">
        <f t="shared" ca="1" si="1800"/>
        <v>0</v>
      </c>
      <c r="HL239" s="124">
        <f t="shared" ca="1" si="1800"/>
        <v>0</v>
      </c>
      <c r="HM239" s="124">
        <f t="shared" ca="1" si="1704"/>
        <v>0</v>
      </c>
      <c r="HN239" s="124">
        <f t="shared" ca="1" si="1704"/>
        <v>0</v>
      </c>
      <c r="HO239" s="554">
        <f t="shared" ca="1" si="1705"/>
        <v>0</v>
      </c>
      <c r="HP239" s="554">
        <f t="shared" ca="1" si="1705"/>
        <v>0</v>
      </c>
      <c r="HQ239" s="554">
        <f t="shared" ca="1" si="1705"/>
        <v>0</v>
      </c>
      <c r="HR239" s="125">
        <f t="shared" ca="1" si="1765"/>
        <v>0</v>
      </c>
      <c r="HS239" s="125">
        <f t="shared" ca="1" si="1765"/>
        <v>0</v>
      </c>
      <c r="HT239" s="125">
        <f t="shared" ca="1" si="1765"/>
        <v>0</v>
      </c>
      <c r="HU239" s="125">
        <f t="shared" ca="1" si="1765"/>
        <v>0</v>
      </c>
      <c r="HV239" s="125">
        <f t="shared" ca="1" si="1765"/>
        <v>0</v>
      </c>
      <c r="HW239" s="125">
        <f t="shared" ca="1" si="1765"/>
        <v>0</v>
      </c>
      <c r="HX239" s="125">
        <f t="shared" ca="1" si="1765"/>
        <v>0</v>
      </c>
      <c r="HY239" s="125">
        <f t="shared" ca="1" si="1765"/>
        <v>0</v>
      </c>
      <c r="HZ239" s="125">
        <f t="shared" ca="1" si="1765"/>
        <v>0</v>
      </c>
      <c r="IA239" s="125">
        <f t="shared" ca="1" si="1765"/>
        <v>0</v>
      </c>
      <c r="IB239" s="125">
        <f t="shared" ca="1" si="1765"/>
        <v>0</v>
      </c>
      <c r="IC239" s="125">
        <f t="shared" ca="1" si="1765"/>
        <v>0</v>
      </c>
      <c r="ID239" s="125">
        <f t="shared" ca="1" si="1765"/>
        <v>0</v>
      </c>
      <c r="IE239" s="5">
        <f t="shared" ca="1" si="1707"/>
        <v>67</v>
      </c>
      <c r="IF239" s="9"/>
      <c r="IG239" s="5">
        <f t="shared" ca="1" si="1708"/>
        <v>1</v>
      </c>
      <c r="IH239" s="5" t="b">
        <f t="shared" ca="1" si="1708"/>
        <v>0</v>
      </c>
      <c r="II239" s="19">
        <f t="shared" ca="1" si="1709"/>
        <v>0</v>
      </c>
      <c r="IJ239" s="5">
        <f t="shared" ca="1" si="1708"/>
        <v>55</v>
      </c>
      <c r="IK239" s="5" cm="1">
        <f t="array" ref="IK239">INDEX(i.pi_yatf,$X239+1,IK$7)</f>
        <v>1</v>
      </c>
      <c r="IL239" s="19">
        <f t="shared" ca="1" si="1804"/>
        <v>0</v>
      </c>
      <c r="IM239" s="19">
        <f t="shared" ca="1" si="1804"/>
        <v>0</v>
      </c>
      <c r="IN239" s="19">
        <f t="shared" ca="1" si="1804"/>
        <v>0</v>
      </c>
      <c r="IO239" s="19">
        <f t="shared" ca="1" si="1804"/>
        <v>0</v>
      </c>
      <c r="IP239" s="19">
        <f t="shared" ca="1" si="1804"/>
        <v>0</v>
      </c>
      <c r="IQ239" s="19">
        <f t="shared" ca="1" si="1804"/>
        <v>0</v>
      </c>
      <c r="IR239" s="19">
        <f t="shared" ca="1" si="1804"/>
        <v>0</v>
      </c>
      <c r="IS239" s="19">
        <f t="shared" ca="1" si="1804"/>
        <v>0</v>
      </c>
      <c r="IT239" s="19">
        <f t="shared" ca="1" si="1804"/>
        <v>0</v>
      </c>
      <c r="IU239" s="19">
        <f t="shared" ca="1" si="1804"/>
        <v>0</v>
      </c>
      <c r="IV239" s="19">
        <f t="shared" ca="1" si="1804"/>
        <v>0</v>
      </c>
      <c r="IW239" s="19">
        <f t="shared" ca="1" si="1804"/>
        <v>0</v>
      </c>
      <c r="IX239" s="19">
        <f t="shared" ca="1" si="1804"/>
        <v>0</v>
      </c>
      <c r="IY239" s="19">
        <f t="shared" ca="1" si="1804"/>
        <v>0</v>
      </c>
      <c r="IZ239" s="19">
        <f t="shared" ca="1" si="1804"/>
        <v>0</v>
      </c>
      <c r="JA239" s="19">
        <f t="shared" ca="1" si="1804"/>
        <v>0</v>
      </c>
      <c r="JB239" s="19">
        <f t="shared" ca="1" si="1804"/>
        <v>0</v>
      </c>
      <c r="JC239" s="19">
        <f t="shared" ca="1" si="1804"/>
        <v>0</v>
      </c>
      <c r="JD239" s="19">
        <f t="shared" ca="1" si="1804"/>
        <v>0</v>
      </c>
      <c r="JE239" s="19">
        <f t="shared" ca="1" si="1804"/>
        <v>0</v>
      </c>
      <c r="JF239" s="19">
        <f t="shared" ca="1" si="1804"/>
        <v>0</v>
      </c>
      <c r="JG239" s="5">
        <f t="shared" ca="1" si="1711"/>
        <v>1.2500000000000001E-2</v>
      </c>
      <c r="JH239" s="567">
        <f t="shared" ca="1" si="1711"/>
        <v>0</v>
      </c>
      <c r="JI239" s="5">
        <f t="shared" ca="1" si="1711"/>
        <v>6.25E-2</v>
      </c>
      <c r="JJ239" s="5">
        <f t="shared" ca="1" si="1711"/>
        <v>6.25E-2</v>
      </c>
      <c r="JK239" s="5">
        <f t="shared" ca="1" si="1711"/>
        <v>6.25E-2</v>
      </c>
      <c r="JL239" s="19">
        <f t="shared" ca="1" si="1804"/>
        <v>1</v>
      </c>
      <c r="JM239" s="19">
        <f t="shared" ca="1" si="1804"/>
        <v>0</v>
      </c>
      <c r="JN239" s="19">
        <f t="shared" ca="1" si="1804"/>
        <v>1</v>
      </c>
      <c r="JO239" s="9"/>
      <c r="JP239" s="5" t="b">
        <f t="shared" ca="1" si="1712"/>
        <v>0</v>
      </c>
      <c r="JQ239" s="477" t="b">
        <v>0</v>
      </c>
      <c r="JR239" s="477">
        <v>12</v>
      </c>
      <c r="JS239" s="5" t="b">
        <f t="shared" ca="1" si="1713"/>
        <v>0</v>
      </c>
      <c r="JT239" s="5" t="b">
        <f t="shared" ca="1" si="1713"/>
        <v>0</v>
      </c>
      <c r="JU239" s="5" t="b">
        <f t="shared" ca="1" si="1713"/>
        <v>1</v>
      </c>
      <c r="JV239" s="144">
        <f t="shared" ca="1" si="1714"/>
        <v>1</v>
      </c>
      <c r="JW239" s="144">
        <f t="shared" ca="1" si="1714"/>
        <v>1</v>
      </c>
      <c r="JX239" s="5" t="b">
        <f t="shared" ca="1" si="1715"/>
        <v>0</v>
      </c>
      <c r="JY239" s="5" t="b">
        <f t="shared" ca="1" si="1715"/>
        <v>1</v>
      </c>
      <c r="JZ239" s="5" t="b">
        <f t="shared" ca="1" si="1715"/>
        <v>1</v>
      </c>
      <c r="KA239" s="5" t="b">
        <f t="shared" ca="1" si="1715"/>
        <v>0</v>
      </c>
      <c r="KB239" s="5">
        <f t="shared" ca="1" si="1716"/>
        <v>1</v>
      </c>
      <c r="KC239" s="5">
        <f t="shared" ca="1" si="1716"/>
        <v>0</v>
      </c>
      <c r="KD239" s="5" t="b">
        <f t="shared" ca="1" si="1717"/>
        <v>0</v>
      </c>
      <c r="KE239" s="5" t="str" cm="1">
        <f t="array" aca="1" ref="KE239" ca="1">IF(OR(KF239:KM239&lt;&gt;"-"),TRUE,"-")</f>
        <v>-</v>
      </c>
      <c r="KF239" s="19" t="str">
        <f t="shared" ca="1" si="1718"/>
        <v>-</v>
      </c>
      <c r="KG239" s="19" t="str">
        <f t="shared" ca="1" si="1718"/>
        <v>-</v>
      </c>
      <c r="KH239" s="19" t="str">
        <f t="shared" ca="1" si="1718"/>
        <v>-</v>
      </c>
      <c r="KI239" s="19" t="str">
        <f t="shared" ca="1" si="1718"/>
        <v>-</v>
      </c>
      <c r="KJ239" s="19" t="str">
        <f t="shared" ca="1" si="1718"/>
        <v>-</v>
      </c>
      <c r="KK239" s="19" t="str">
        <f t="shared" ca="1" si="1718"/>
        <v>-</v>
      </c>
      <c r="KL239" s="19" t="str">
        <f t="shared" ca="1" si="1718"/>
        <v>-</v>
      </c>
      <c r="KM239" s="19" t="str">
        <f t="shared" ca="1" si="1718"/>
        <v>-</v>
      </c>
      <c r="KN239" s="5" t="b">
        <f t="array" aca="1" ref="KN239" ca="1">IF(OR(KO239:KU239&lt;&gt;"-"),TRUE,"-")</f>
        <v>1</v>
      </c>
      <c r="KO239" s="19">
        <f t="shared" ca="1" si="1791"/>
        <v>0</v>
      </c>
      <c r="KP239" s="19" t="str">
        <f t="shared" ca="1" si="1791"/>
        <v>-</v>
      </c>
      <c r="KQ239" s="19">
        <f t="shared" ca="1" si="1791"/>
        <v>999999</v>
      </c>
      <c r="KR239" s="19">
        <f t="shared" ca="1" si="1791"/>
        <v>999999</v>
      </c>
      <c r="KS239" s="19">
        <f t="shared" ca="1" si="1791"/>
        <v>999999</v>
      </c>
      <c r="KT239" s="19">
        <f t="shared" ca="1" si="1791"/>
        <v>999999</v>
      </c>
      <c r="KU239" s="19">
        <f t="shared" ca="1" si="1791"/>
        <v>999999</v>
      </c>
      <c r="KV239" s="19" t="str">
        <f t="shared" ca="1" si="1791"/>
        <v>-</v>
      </c>
      <c r="KW239" s="19" t="str">
        <f t="shared" ca="1" si="1791"/>
        <v>-</v>
      </c>
      <c r="KX239" s="19" t="str">
        <f t="shared" ca="1" si="1791"/>
        <v>-</v>
      </c>
      <c r="KY239" s="19" t="b">
        <f t="shared" ca="1" si="1720"/>
        <v>1</v>
      </c>
      <c r="KZ239" s="19">
        <f t="shared" ca="1" si="1720"/>
        <v>0</v>
      </c>
      <c r="LA239" s="5" t="str">
        <f t="shared" ca="1" si="1721"/>
        <v>-</v>
      </c>
      <c r="LB239" s="5" t="str">
        <f t="shared" ca="1" si="1721"/>
        <v>-</v>
      </c>
      <c r="LC239" s="5" t="str">
        <f t="shared" ca="1" si="1721"/>
        <v>-</v>
      </c>
      <c r="LD239" s="5" t="str">
        <f t="shared" ca="1" si="1721"/>
        <v>-</v>
      </c>
      <c r="LE239" s="19" t="str">
        <f t="shared" ca="1" si="1722"/>
        <v>-</v>
      </c>
      <c r="LF239" s="19" t="str">
        <f t="shared" ca="1" si="1722"/>
        <v>-</v>
      </c>
      <c r="LG239" s="19" t="str">
        <f t="shared" ca="1" si="1722"/>
        <v>-</v>
      </c>
      <c r="LH239" s="19" t="str">
        <f t="shared" ca="1" si="1722"/>
        <v>-</v>
      </c>
      <c r="LI239" s="19" t="str">
        <f t="shared" ca="1" si="1722"/>
        <v>-</v>
      </c>
      <c r="LJ239" s="19" t="str">
        <f t="shared" ca="1" si="1722"/>
        <v>-</v>
      </c>
      <c r="LK239" s="19" t="str">
        <f t="shared" ca="1" si="1722"/>
        <v>-</v>
      </c>
      <c r="LL239" s="5" t="str">
        <f t="shared" ca="1" si="1723"/>
        <v>-</v>
      </c>
      <c r="LM239" s="5">
        <f t="shared" ca="1" si="1723"/>
        <v>500</v>
      </c>
      <c r="LN239" s="5">
        <f t="shared" ca="1" si="1723"/>
        <v>500</v>
      </c>
      <c r="LO239" s="5" t="str">
        <f t="shared" ca="1" si="1723"/>
        <v>-</v>
      </c>
      <c r="LP239" s="5" cm="1">
        <f t="array" aca="1" ref="LP239" ca="1">INDEX(i.meatgrid,$Q239,LP$7)</f>
        <v>1092</v>
      </c>
      <c r="LQ239" s="5" t="str" cm="1">
        <f t="array" aca="1" ref="LQ239" ca="1">INDEX(i.meatgrid,$Q239,LQ$7)</f>
        <v>-</v>
      </c>
      <c r="LR239" s="5" t="str">
        <f t="shared" ca="1" si="1723"/>
        <v>-</v>
      </c>
      <c r="LS239" s="5">
        <f t="shared" ca="1" si="1724"/>
        <v>1</v>
      </c>
      <c r="LT239" s="9"/>
      <c r="LU239" s="19">
        <f t="shared" ca="1" si="1722"/>
        <v>70</v>
      </c>
      <c r="LV239" s="19">
        <f t="shared" ca="1" si="1725"/>
        <v>50</v>
      </c>
      <c r="LW239" s="19">
        <f t="shared" ca="1" si="1725"/>
        <v>80</v>
      </c>
      <c r="LX239" s="19">
        <f t="shared" ca="1" si="1725"/>
        <v>50</v>
      </c>
      <c r="LY239" s="5" t="b" cm="1">
        <f t="array" aca="1" ref="LY239" ca="1">INDEX(i.meatgrid,$Q239,LY$7)</f>
        <v>1</v>
      </c>
      <c r="LZ239" s="5" t="b" cm="1">
        <f t="array" aca="1" ref="LZ239" ca="1">INDEX(i.meatgrid,$Q239,LZ$7)</f>
        <v>0</v>
      </c>
      <c r="MA239" s="5" t="str" cm="1">
        <f t="array" aca="1" ref="MA239" ca="1">INDEX(i.meatgrid,$Q239,MA$7)</f>
        <v>-</v>
      </c>
      <c r="MB239" s="5" t="str" cm="1">
        <f t="array" aca="1" ref="MB239" ca="1">INDEX(i.meatgrid,$Q239,MB$7)</f>
        <v>-</v>
      </c>
      <c r="MC239" s="5">
        <f t="shared" si="1726"/>
        <v>1</v>
      </c>
      <c r="MD239" s="5">
        <f t="shared" si="1727"/>
        <v>0.75</v>
      </c>
      <c r="ME239" s="5" cm="1">
        <f t="array" aca="1" ref="ME239" ca="1">INDEX(i.meatgrid,$Q239,ME$7)</f>
        <v>0</v>
      </c>
      <c r="MF239" s="5" cm="1">
        <f t="array" aca="1" ref="MF239" ca="1">INDEX(i.meatgrid,$Q239,MF$7)</f>
        <v>0</v>
      </c>
      <c r="MG239" s="5" cm="1">
        <f t="array" aca="1" ref="MG239" ca="1">INDEX(i.meatgrid,$Q239,MG$7)</f>
        <v>0</v>
      </c>
      <c r="MH239" s="5" cm="1">
        <f t="array" aca="1" ref="MH239" ca="1">INDEX(i.meatgrid,$Q239,MH$7)</f>
        <v>0</v>
      </c>
      <c r="MI239" s="5" cm="1">
        <f t="array" aca="1" ref="MI239" ca="1">INDEX(i.meatgrid,$Q239,MI$7)</f>
        <v>0</v>
      </c>
      <c r="MJ239" s="5" cm="1">
        <f t="array" aca="1" ref="MJ239" ca="1">INDEX(i.meatgrid,$Q239,MJ$7)</f>
        <v>1</v>
      </c>
      <c r="MK239" s="5" cm="1">
        <f t="array" aca="1" ref="MK239" ca="1">INDEX(i.meatgrid,$Q239,MK$7)</f>
        <v>1</v>
      </c>
      <c r="ML239" s="5" cm="1">
        <f t="array" aca="1" ref="ML239" ca="1">INDEX(i.meatgrid,$Q239,ML$7)</f>
        <v>1</v>
      </c>
      <c r="MM239" s="5">
        <f t="shared" si="1728"/>
        <v>1</v>
      </c>
      <c r="MN239" s="9"/>
      <c r="MO239" s="19" t="b">
        <f t="shared" ca="1" si="1802"/>
        <v>0</v>
      </c>
      <c r="MP239" s="19" t="b">
        <f t="shared" ca="1" si="1802"/>
        <v>0</v>
      </c>
      <c r="MQ239" s="19">
        <f t="shared" ca="1" si="1802"/>
        <v>1</v>
      </c>
      <c r="MR239" s="19">
        <f t="shared" ca="1" si="1802"/>
        <v>0.75</v>
      </c>
      <c r="MS239" s="19">
        <f t="shared" ca="1" si="1802"/>
        <v>0.75</v>
      </c>
      <c r="MT239" s="19">
        <f t="shared" ca="1" si="1802"/>
        <v>0.8</v>
      </c>
      <c r="MU239" s="19">
        <f t="shared" ca="1" si="1802"/>
        <v>0.82499999999999996</v>
      </c>
      <c r="MV239" s="19">
        <f t="shared" ca="1" si="1802"/>
        <v>0.875</v>
      </c>
      <c r="MW239" s="19">
        <f t="shared" ca="1" si="1802"/>
        <v>0.9</v>
      </c>
      <c r="MX239" s="19">
        <f t="shared" ca="1" si="1802"/>
        <v>1</v>
      </c>
      <c r="MY239" s="19">
        <f t="shared" ca="1" si="1802"/>
        <v>0.875</v>
      </c>
      <c r="MZ239" s="19" t="b">
        <f t="shared" ca="1" si="1802"/>
        <v>1</v>
      </c>
      <c r="NA239" s="19">
        <f t="shared" ca="1" si="1802"/>
        <v>74.989999999999995</v>
      </c>
      <c r="NB239" s="19" t="str">
        <f t="shared" ca="1" si="1802"/>
        <v>-</v>
      </c>
      <c r="NC239" s="19" t="str">
        <f t="shared" ca="1" si="1802"/>
        <v>-</v>
      </c>
      <c r="ND239" s="19" t="str">
        <f t="shared" ca="1" si="1802"/>
        <v>-</v>
      </c>
      <c r="NE239" s="19" t="str">
        <f t="shared" ca="1" si="1792"/>
        <v>-</v>
      </c>
      <c r="NF239" s="19" t="str">
        <f t="shared" ca="1" si="1792"/>
        <v>-</v>
      </c>
      <c r="NG239" s="19" t="str">
        <f t="shared" ca="1" si="1792"/>
        <v>-</v>
      </c>
      <c r="NH239" s="19" t="str">
        <f t="shared" ca="1" si="1792"/>
        <v>-</v>
      </c>
      <c r="NI239" s="19">
        <f t="shared" ca="1" si="1792"/>
        <v>36.99</v>
      </c>
      <c r="NJ239" s="19">
        <f t="shared" ca="1" si="1792"/>
        <v>36.99</v>
      </c>
      <c r="NK239" s="19" t="str">
        <f t="shared" ca="1" si="1792"/>
        <v>-</v>
      </c>
      <c r="NL239" s="19" t="str">
        <f t="shared" ca="1" si="1792"/>
        <v>-</v>
      </c>
      <c r="NM239" s="19" t="str">
        <f t="shared" ca="1" si="1792"/>
        <v>-</v>
      </c>
      <c r="NN239" s="19" t="str">
        <f t="shared" ca="1" si="1792"/>
        <v>-</v>
      </c>
      <c r="NO239" s="19" t="str">
        <f t="shared" ca="1" si="1792"/>
        <v>-</v>
      </c>
      <c r="NP239" s="19">
        <f t="shared" ca="1" si="1792"/>
        <v>49.99</v>
      </c>
      <c r="NQ239" s="19">
        <f t="shared" ca="1" si="1792"/>
        <v>49.99</v>
      </c>
      <c r="NR239" s="19">
        <f t="shared" ca="1" si="1792"/>
        <v>49.99</v>
      </c>
      <c r="NS239" s="19">
        <f t="shared" ca="1" si="1792"/>
        <v>49.99</v>
      </c>
      <c r="NT239" s="19">
        <f t="shared" ca="1" si="1792"/>
        <v>49.99</v>
      </c>
      <c r="NU239" s="19">
        <f t="shared" ca="1" si="1737"/>
        <v>49.99</v>
      </c>
      <c r="NV239" s="19">
        <f t="shared" ca="1" si="1737"/>
        <v>49.99</v>
      </c>
      <c r="NW239" s="19">
        <f t="shared" ca="1" si="1737"/>
        <v>49.99</v>
      </c>
      <c r="NX239" s="19">
        <f t="shared" ca="1" si="1769"/>
        <v>412.99</v>
      </c>
      <c r="NY239" s="19">
        <f t="shared" ca="1" si="1769"/>
        <v>412.99</v>
      </c>
      <c r="NZ239" s="19" t="str">
        <f t="shared" ca="1" si="1769"/>
        <v>-</v>
      </c>
      <c r="OA239" s="19" t="str">
        <f t="shared" ca="1" si="1769"/>
        <v>-</v>
      </c>
      <c r="OB239" s="19" t="str">
        <f t="shared" ca="1" si="1769"/>
        <v>-</v>
      </c>
      <c r="OC239" s="19" t="str">
        <f t="shared" ca="1" si="1769"/>
        <v>-</v>
      </c>
      <c r="OD239" s="19" t="str">
        <f t="shared" ca="1" si="1769"/>
        <v>-</v>
      </c>
      <c r="OE239" s="19">
        <f t="shared" ca="1" si="1769"/>
        <v>6.8900000000000006</v>
      </c>
      <c r="OF239" s="19">
        <f t="shared" ca="1" si="1769"/>
        <v>6.8900000000000006</v>
      </c>
      <c r="OG239" s="19">
        <f t="shared" ca="1" si="1769"/>
        <v>6.8900000000000006</v>
      </c>
      <c r="OH239" s="19">
        <f t="shared" ca="1" si="1769"/>
        <v>6.8900000000000006</v>
      </c>
      <c r="OI239" s="19">
        <f t="shared" ca="1" si="1769"/>
        <v>6.8900000000000006</v>
      </c>
      <c r="OJ239" s="19">
        <f t="shared" ca="1" si="1769"/>
        <v>6.8900000000000006</v>
      </c>
      <c r="OK239" s="19">
        <f t="shared" ca="1" si="1769"/>
        <v>6.8900000000000006</v>
      </c>
      <c r="OL239" s="19">
        <f t="shared" ca="1" si="1769"/>
        <v>6.8900000000000006</v>
      </c>
      <c r="OM239" s="19">
        <f t="shared" ca="1" si="1769"/>
        <v>346.99</v>
      </c>
      <c r="ON239" s="19">
        <f t="shared" ca="1" si="1739"/>
        <v>346.99</v>
      </c>
      <c r="OO239" s="19" t="str">
        <f t="shared" ca="1" si="1739"/>
        <v>-</v>
      </c>
      <c r="OP239" s="19" t="str">
        <f t="shared" ca="1" si="1739"/>
        <v>-</v>
      </c>
      <c r="OQ239" s="19" t="str">
        <f t="shared" ca="1" si="1739"/>
        <v>-</v>
      </c>
      <c r="OR239" s="19" t="str">
        <f t="shared" ca="1" si="1739"/>
        <v>-</v>
      </c>
      <c r="OS239" s="19" t="str">
        <f t="shared" ca="1" si="1739"/>
        <v>-</v>
      </c>
      <c r="OT239" s="19">
        <f t="shared" ca="1" si="1739"/>
        <v>0</v>
      </c>
      <c r="OU239" s="24">
        <v>0</v>
      </c>
    </row>
    <row r="240" spans="1:411" outlineLevel="1">
      <c r="A240" s="21">
        <f t="shared" si="158"/>
        <v>235</v>
      </c>
      <c r="B240" s="21"/>
      <c r="D240" s="14"/>
      <c r="E240" t="b">
        <v>0</v>
      </c>
      <c r="H240" s="21"/>
      <c r="I240" s="21"/>
      <c r="J240" s="21"/>
      <c r="K240" s="21"/>
      <c r="L240" s="21"/>
      <c r="M240" s="21"/>
      <c r="N240" s="21"/>
      <c r="O240" s="21"/>
      <c r="P240" s="21"/>
      <c r="Q240" s="21"/>
      <c r="R240" s="21"/>
      <c r="S240" s="21"/>
      <c r="T240" s="21"/>
      <c r="U240" s="218"/>
      <c r="V240" s="218"/>
      <c r="W240" s="21"/>
      <c r="X240" s="218"/>
      <c r="Y240" s="218"/>
      <c r="Z240" s="218"/>
      <c r="AA240" s="218"/>
      <c r="AB240" s="218"/>
      <c r="AC240" s="218"/>
      <c r="AD240" s="218"/>
      <c r="AE240" s="218"/>
      <c r="AJ240" s="218"/>
      <c r="AK240" s="218"/>
      <c r="AL240" s="234" t="str">
        <f ca="1">"blank "&amp;TEXT(RAND(),"0.000")</f>
        <v>blank 0.243</v>
      </c>
      <c r="AM240" s="9" t="str">
        <f ca="1">IF(COUNTIF(AL$5:AL240,AL240)=1,"-","Dup")</f>
        <v>-</v>
      </c>
      <c r="AN240" s="9"/>
      <c r="AO240" s="14"/>
      <c r="AP240" s="14"/>
      <c r="AQ240" s="14"/>
      <c r="AR240" s="14"/>
      <c r="AS240" s="14"/>
      <c r="AT240" s="14"/>
      <c r="AU240" s="563"/>
      <c r="AV240" s="563"/>
      <c r="AW240" s="9"/>
      <c r="AX240" s="14"/>
      <c r="AY240" s="14"/>
      <c r="AZ240" s="14"/>
      <c r="BA240" s="14"/>
      <c r="BB240" s="14"/>
      <c r="BC240" s="14"/>
      <c r="BD240" s="14"/>
      <c r="BE240" s="9"/>
      <c r="BF240" s="14"/>
      <c r="BG240" s="14"/>
      <c r="BH240" s="14"/>
      <c r="BI240" s="14"/>
      <c r="BJ240" s="14"/>
      <c r="BK240" s="14"/>
      <c r="BL240" s="14"/>
      <c r="BM240" s="14"/>
      <c r="BN240" s="14"/>
      <c r="BO240" s="14"/>
      <c r="BP240" s="14"/>
      <c r="BQ240" s="9"/>
      <c r="BR240" s="14"/>
      <c r="BS240" s="14"/>
      <c r="BT240" s="14"/>
      <c r="BU240" s="14"/>
      <c r="BV240" s="14"/>
      <c r="BW240" s="14"/>
      <c r="BX240" s="14"/>
      <c r="BY240" s="14"/>
      <c r="BZ240" s="14"/>
      <c r="CA240" s="14"/>
      <c r="CB240" s="9"/>
      <c r="CC240" s="14"/>
      <c r="CD240" s="14"/>
      <c r="CE240" s="14"/>
      <c r="CF240" s="14"/>
      <c r="CG240" s="14"/>
      <c r="CH240" s="14"/>
      <c r="CI240" s="14"/>
      <c r="CJ240" s="14"/>
      <c r="CK240" s="14"/>
      <c r="CL240" s="14"/>
      <c r="CM240" s="14"/>
      <c r="CN240" s="9"/>
      <c r="CO240" s="14"/>
      <c r="CP240" s="14"/>
      <c r="CQ240" s="14"/>
      <c r="CR240" s="14"/>
      <c r="CS240" s="14"/>
      <c r="CT240" s="14"/>
      <c r="CU240" s="14"/>
      <c r="CV240" s="14"/>
      <c r="CW240" s="14"/>
      <c r="CX240" s="14"/>
      <c r="CY240" s="14"/>
      <c r="CZ240" s="14"/>
      <c r="DA240" s="14"/>
      <c r="DB240" s="14"/>
      <c r="DC240" s="14"/>
      <c r="DD240" s="14"/>
      <c r="DE240" s="14"/>
      <c r="DF240" s="14"/>
      <c r="DG240" s="14"/>
      <c r="DH240" s="14"/>
      <c r="DI240" s="14"/>
      <c r="DJ240" s="14"/>
      <c r="DK240" s="14"/>
      <c r="DL240" s="14"/>
      <c r="DM240" s="14"/>
      <c r="DN240" s="14"/>
      <c r="DO240" s="14"/>
      <c r="DP240" s="14"/>
      <c r="DQ240" s="14"/>
      <c r="DR240" s="14"/>
      <c r="DS240" s="14"/>
      <c r="DT240" s="14"/>
      <c r="DU240" s="14"/>
      <c r="DV240" s="14"/>
      <c r="DW240" s="14"/>
      <c r="DX240" s="14"/>
      <c r="DY240" s="14"/>
      <c r="DZ240" s="14"/>
      <c r="EA240" s="14"/>
      <c r="EB240" s="14"/>
      <c r="EC240" s="14"/>
      <c r="ED240" s="14"/>
      <c r="EE240" s="14"/>
      <c r="EF240" s="14"/>
      <c r="EG240" s="14"/>
      <c r="EH240" s="14"/>
      <c r="EI240" s="14"/>
      <c r="EJ240" s="14"/>
      <c r="EK240" s="14"/>
      <c r="EL240" s="14"/>
      <c r="EM240" s="14"/>
      <c r="EN240" s="14"/>
      <c r="EO240" s="14"/>
      <c r="EP240" s="14"/>
      <c r="EQ240" s="14"/>
      <c r="ER240" s="14"/>
      <c r="ES240" s="14"/>
      <c r="ET240" s="14"/>
      <c r="EU240" s="14"/>
      <c r="EV240" s="14"/>
      <c r="EW240" s="14"/>
      <c r="EX240" s="14"/>
      <c r="EY240" s="14"/>
      <c r="EZ240" s="14"/>
      <c r="FA240" s="14"/>
      <c r="FB240" s="14"/>
      <c r="FC240" s="14"/>
      <c r="FD240" s="14"/>
      <c r="FE240" s="14"/>
      <c r="FF240" s="14"/>
      <c r="FG240" s="14"/>
      <c r="FH240" s="14"/>
      <c r="FI240" s="14"/>
      <c r="FJ240" s="14"/>
      <c r="FK240" s="14"/>
      <c r="FL240" s="14"/>
      <c r="FM240" s="14"/>
      <c r="FN240" s="14"/>
      <c r="FO240" s="14"/>
      <c r="FP240" s="14"/>
      <c r="FQ240" s="14"/>
      <c r="FR240" s="14"/>
      <c r="FS240" s="14"/>
      <c r="FT240" s="14"/>
      <c r="FU240" s="14"/>
      <c r="FV240" s="14"/>
      <c r="FW240" s="14"/>
      <c r="FX240" s="14"/>
      <c r="FY240" s="14"/>
      <c r="FZ240" s="14"/>
      <c r="GA240" s="14"/>
      <c r="GB240" s="14"/>
      <c r="GC240" s="14"/>
      <c r="GD240" s="14"/>
      <c r="GE240" s="14"/>
      <c r="GF240" s="14"/>
      <c r="GG240" s="14"/>
      <c r="GH240" s="14"/>
      <c r="GI240" s="14"/>
      <c r="GJ240" s="14"/>
      <c r="GK240" s="14"/>
      <c r="GL240" s="14"/>
      <c r="GM240" s="14"/>
      <c r="GN240" s="14"/>
      <c r="GO240" s="14"/>
      <c r="GP240" s="14"/>
      <c r="GQ240" s="14"/>
      <c r="GR240" s="14"/>
      <c r="GS240" s="14"/>
      <c r="GT240" s="14"/>
      <c r="GU240" s="14"/>
      <c r="GV240" s="14"/>
      <c r="GW240" s="14"/>
      <c r="GX240" s="14"/>
      <c r="GY240" s="14"/>
      <c r="GZ240" s="14"/>
      <c r="HA240" s="14"/>
      <c r="HB240" s="14"/>
      <c r="HC240" s="14"/>
      <c r="HD240" s="14"/>
      <c r="HE240" s="14"/>
      <c r="HF240" s="14"/>
      <c r="HG240" s="14"/>
      <c r="HH240" s="14"/>
      <c r="HI240" s="14"/>
      <c r="HJ240" s="14"/>
      <c r="HK240" s="14"/>
      <c r="HL240" s="14"/>
      <c r="HM240" s="14"/>
      <c r="HN240" s="14"/>
      <c r="HO240" s="14"/>
      <c r="HP240" s="14"/>
      <c r="HQ240" s="14"/>
      <c r="HR240" s="14"/>
      <c r="HS240" s="14"/>
      <c r="HT240" s="14"/>
      <c r="HU240" s="14"/>
      <c r="HV240" s="14"/>
      <c r="HW240" s="14"/>
      <c r="HX240" s="14"/>
      <c r="HY240" s="14"/>
      <c r="HZ240" s="14"/>
      <c r="IA240" s="14"/>
      <c r="IB240" s="14"/>
      <c r="IC240" s="14"/>
      <c r="ID240" s="14"/>
      <c r="IE240" s="14"/>
      <c r="IF240" s="9"/>
      <c r="IG240" s="14"/>
      <c r="IH240" s="14"/>
      <c r="II240" s="14"/>
      <c r="IJ240" s="14"/>
      <c r="IK240" s="14"/>
      <c r="IL240" s="14"/>
      <c r="IM240" s="14"/>
      <c r="IN240" s="14"/>
      <c r="IO240" s="14"/>
      <c r="IP240" s="14"/>
      <c r="IQ240" s="14"/>
      <c r="IR240" s="14"/>
      <c r="IS240" s="14"/>
      <c r="IT240" s="14"/>
      <c r="IU240" s="14"/>
      <c r="IV240" s="14"/>
      <c r="IW240" s="14"/>
      <c r="IX240" s="14"/>
      <c r="IY240" s="14"/>
      <c r="IZ240" s="14"/>
      <c r="JA240" s="14"/>
      <c r="JB240" s="14"/>
      <c r="JC240" s="14"/>
      <c r="JD240" s="14"/>
      <c r="JE240" s="14"/>
      <c r="JF240" s="14"/>
      <c r="JG240" s="14"/>
      <c r="JH240" s="14"/>
      <c r="JI240" s="14"/>
      <c r="JJ240" s="14"/>
      <c r="JK240" s="14"/>
      <c r="JL240" s="14"/>
      <c r="JM240" s="14"/>
      <c r="JN240" s="14"/>
      <c r="JO240" s="9"/>
      <c r="JP240" s="14"/>
      <c r="JQ240" s="14"/>
      <c r="JR240" s="14"/>
      <c r="JS240" s="14"/>
      <c r="JT240" s="14"/>
      <c r="JU240" s="14"/>
      <c r="JV240" s="14"/>
      <c r="JW240" s="14"/>
      <c r="JX240" s="14"/>
      <c r="JY240" s="14"/>
      <c r="JZ240" s="14"/>
      <c r="KA240" s="14"/>
      <c r="KB240" s="14"/>
      <c r="KC240" s="14"/>
      <c r="KD240" s="14"/>
      <c r="KE240" s="14"/>
      <c r="KF240" s="14"/>
      <c r="KG240" s="14"/>
      <c r="KH240" s="14"/>
      <c r="KI240" s="14"/>
      <c r="KJ240" s="14"/>
      <c r="KK240" s="14"/>
      <c r="KL240" s="14"/>
      <c r="KM240" s="14"/>
      <c r="KN240" s="14"/>
      <c r="KO240" s="14"/>
      <c r="KP240" s="14"/>
      <c r="KQ240" s="14"/>
      <c r="KR240" s="14"/>
      <c r="KS240" s="14"/>
      <c r="KT240" s="14"/>
      <c r="KU240" s="14"/>
      <c r="KV240" s="14"/>
      <c r="KW240" s="14"/>
      <c r="KX240" s="14"/>
      <c r="KY240" s="14"/>
      <c r="KZ240" s="14"/>
      <c r="LA240" s="14"/>
      <c r="LB240" s="14"/>
      <c r="LC240" s="14"/>
      <c r="LD240" s="14"/>
      <c r="LE240" s="14"/>
      <c r="LF240" s="14"/>
      <c r="LG240" s="14"/>
      <c r="LH240" s="14"/>
      <c r="LI240" s="14"/>
      <c r="LJ240" s="14"/>
      <c r="LK240" s="14"/>
      <c r="LL240" s="14"/>
      <c r="LM240" s="14"/>
      <c r="LN240" s="14"/>
      <c r="LO240" s="14"/>
      <c r="LP240" s="14"/>
      <c r="LQ240" s="14"/>
      <c r="LR240" s="14"/>
      <c r="LS240" s="14"/>
      <c r="LT240" s="9"/>
      <c r="LU240" s="14"/>
      <c r="LV240" s="14"/>
      <c r="LW240" s="14"/>
      <c r="LX240" s="14"/>
      <c r="LY240" s="14"/>
      <c r="LZ240" s="14"/>
      <c r="MA240" s="14"/>
      <c r="MB240" s="14"/>
      <c r="MC240" s="14"/>
      <c r="MD240" s="14"/>
      <c r="ME240" s="14"/>
      <c r="MF240" s="14"/>
      <c r="MG240" s="14"/>
      <c r="MH240" s="14"/>
      <c r="MI240" s="14"/>
      <c r="MJ240" s="14"/>
      <c r="MK240" s="14"/>
      <c r="ML240" s="14"/>
      <c r="MM240" s="14"/>
      <c r="MN240" s="9"/>
      <c r="MO240" s="14"/>
      <c r="MP240" s="14"/>
      <c r="MQ240" s="14"/>
      <c r="MR240" s="14"/>
      <c r="MS240" s="14"/>
      <c r="MT240" s="14"/>
      <c r="MU240" s="14"/>
      <c r="MV240" s="14"/>
      <c r="MW240" s="14"/>
      <c r="MX240" s="14"/>
      <c r="MY240" s="14"/>
      <c r="MZ240" s="14"/>
      <c r="NA240" s="14"/>
      <c r="NB240" s="14"/>
      <c r="NC240" s="14"/>
      <c r="ND240" s="14"/>
      <c r="NE240" s="14"/>
      <c r="NF240" s="14"/>
      <c r="NG240" s="14"/>
      <c r="NH240" s="14"/>
      <c r="NI240" s="14"/>
      <c r="NJ240" s="14"/>
      <c r="NK240" s="14"/>
      <c r="NL240" s="14"/>
      <c r="NM240" s="14"/>
      <c r="NN240" s="14"/>
      <c r="NO240" s="14"/>
      <c r="NP240" s="14"/>
      <c r="NQ240" s="14"/>
      <c r="NR240" s="14"/>
      <c r="NS240" s="14"/>
      <c r="NT240" s="14"/>
      <c r="NU240" s="14"/>
      <c r="NV240" s="14"/>
      <c r="NW240" s="14"/>
      <c r="NX240" s="14"/>
      <c r="NY240" s="14"/>
      <c r="NZ240" s="14"/>
      <c r="OA240" s="14"/>
      <c r="OB240" s="14"/>
      <c r="OC240" s="14"/>
      <c r="OD240" s="14"/>
      <c r="OE240" s="14"/>
      <c r="OF240" s="14"/>
      <c r="OG240" s="14"/>
      <c r="OH240" s="14"/>
      <c r="OI240" s="14"/>
      <c r="OJ240" s="14"/>
      <c r="OK240" s="14"/>
      <c r="OL240" s="14"/>
      <c r="OM240" s="14"/>
      <c r="ON240" s="14"/>
      <c r="OO240" s="14"/>
      <c r="OP240" s="14"/>
      <c r="OQ240" s="14"/>
      <c r="OR240" s="14"/>
      <c r="OS240" s="14"/>
      <c r="OT240" s="14"/>
      <c r="OU240" s="24">
        <v>0</v>
      </c>
    </row>
    <row r="241" spans="1:411" outlineLevel="1">
      <c r="A241" s="21">
        <f>ROW(A241)-5</f>
        <v>236</v>
      </c>
      <c r="B241" s="21"/>
      <c r="D241" s="14"/>
      <c r="E241" t="b">
        <v>0</v>
      </c>
      <c r="G241" s="32" t="s">
        <v>1020</v>
      </c>
      <c r="M241">
        <v>4</v>
      </c>
      <c r="N241">
        <v>3</v>
      </c>
      <c r="O241">
        <v>2</v>
      </c>
      <c r="P241">
        <v>3</v>
      </c>
      <c r="Q241">
        <v>4</v>
      </c>
      <c r="R241">
        <v>3</v>
      </c>
      <c r="S241">
        <v>4</v>
      </c>
      <c r="T241">
        <v>4</v>
      </c>
      <c r="U241" s="218"/>
      <c r="V241" s="218"/>
      <c r="W241">
        <v>0</v>
      </c>
      <c r="X241" s="218"/>
      <c r="Y241" s="218">
        <v>0</v>
      </c>
      <c r="Z241" s="218">
        <v>0</v>
      </c>
      <c r="AA241" s="218">
        <v>0</v>
      </c>
      <c r="AB241" s="218">
        <v>3</v>
      </c>
      <c r="AC241" s="218">
        <v>5</v>
      </c>
      <c r="AD241" s="218">
        <v>5</v>
      </c>
      <c r="AE241" s="218">
        <v>5</v>
      </c>
      <c r="AL241" s="559" t="s">
        <v>1856</v>
      </c>
      <c r="AM241" s="9" t="str">
        <f ca="1">IF(COUNTIF(AL$5:AL241,AL241)=1,"-","Dup")</f>
        <v>-</v>
      </c>
      <c r="AN241" s="9"/>
      <c r="AO241" s="14"/>
      <c r="AP241" s="14"/>
      <c r="AQ241" s="14"/>
      <c r="AR241" s="14"/>
      <c r="AS241" s="14"/>
      <c r="AT241" s="14"/>
      <c r="AU241" s="563"/>
      <c r="AV241" s="563"/>
      <c r="AW241" s="9"/>
      <c r="AX241" s="14"/>
      <c r="AY241" s="14"/>
      <c r="AZ241" s="14"/>
      <c r="BA241" s="14"/>
      <c r="BB241" s="14"/>
      <c r="BC241" s="14"/>
      <c r="BD241" s="14"/>
      <c r="BE241" s="9"/>
      <c r="BF241" s="14"/>
      <c r="BG241" s="14"/>
      <c r="BH241" s="14"/>
      <c r="BI241" s="14"/>
      <c r="BJ241" s="14"/>
      <c r="BK241" s="14"/>
      <c r="BL241" s="14"/>
      <c r="BM241" s="14"/>
      <c r="BN241" s="14"/>
      <c r="BO241" s="14"/>
      <c r="BP241" s="14"/>
      <c r="BQ241" s="9"/>
      <c r="BR241" s="14"/>
      <c r="BS241" s="14"/>
      <c r="BT241" s="14"/>
      <c r="BU241" s="14"/>
      <c r="BV241" s="14"/>
      <c r="BW241" s="14"/>
      <c r="BX241" s="14"/>
      <c r="BY241" s="14"/>
      <c r="BZ241" s="14"/>
      <c r="CA241" s="14"/>
      <c r="CB241" s="9"/>
      <c r="CC241" s="14"/>
      <c r="CD241" s="14"/>
      <c r="CE241" s="14"/>
      <c r="CF241" s="14"/>
      <c r="CG241" s="14"/>
      <c r="CH241" s="153"/>
      <c r="CI241" s="14"/>
      <c r="CJ241" s="14"/>
      <c r="CK241" s="14"/>
      <c r="CL241" s="14"/>
      <c r="CM241" s="14"/>
      <c r="CN241" s="9"/>
      <c r="CO241" s="14"/>
      <c r="CP241" s="14"/>
      <c r="CQ241" s="14"/>
      <c r="CR241" s="14"/>
      <c r="CS241" s="14"/>
      <c r="CT241" s="14"/>
      <c r="CU241" s="14"/>
      <c r="CV241" s="14"/>
      <c r="CW241" s="14"/>
      <c r="CX241" s="14"/>
      <c r="CY241" s="14"/>
      <c r="CZ241" s="14"/>
      <c r="DA241" s="14"/>
      <c r="DB241" s="14"/>
      <c r="DC241" s="14"/>
      <c r="DD241" s="14"/>
      <c r="DE241" s="14"/>
      <c r="DF241" s="14"/>
      <c r="DG241" s="14"/>
      <c r="DH241" s="14"/>
      <c r="DI241" s="14"/>
      <c r="DJ241" s="14"/>
      <c r="DK241" s="14"/>
      <c r="DL241" s="14"/>
      <c r="DM241" s="14"/>
      <c r="DN241" s="14"/>
      <c r="DO241" s="14"/>
      <c r="DP241" s="14"/>
      <c r="DQ241" s="14"/>
      <c r="DR241" s="14"/>
      <c r="DS241" s="14"/>
      <c r="DT241" s="14"/>
      <c r="DU241" s="14"/>
      <c r="DV241" s="14"/>
      <c r="DW241" s="14"/>
      <c r="DX241" s="14"/>
      <c r="DY241" s="14"/>
      <c r="DZ241" s="14"/>
      <c r="EA241" s="14"/>
      <c r="EB241" s="14"/>
      <c r="EC241" s="14"/>
      <c r="ED241" s="322"/>
      <c r="EE241" s="14"/>
      <c r="EF241" s="14"/>
      <c r="EG241" s="14"/>
      <c r="EH241" s="14"/>
      <c r="EI241" s="14"/>
      <c r="EJ241" s="14"/>
      <c r="EK241" s="14"/>
      <c r="EL241" s="14"/>
      <c r="EM241" s="14"/>
      <c r="EN241" s="14"/>
      <c r="EO241" s="14"/>
      <c r="EP241" s="14"/>
      <c r="EQ241" s="14"/>
      <c r="ER241" s="14"/>
      <c r="ES241" s="14"/>
      <c r="ET241" s="14"/>
      <c r="EU241" s="14"/>
      <c r="EV241" s="14"/>
      <c r="EW241" s="14"/>
      <c r="EX241" s="14"/>
      <c r="EY241" s="14"/>
      <c r="EZ241" s="14"/>
      <c r="FA241" s="14"/>
      <c r="FB241" s="14"/>
      <c r="FC241" s="14"/>
      <c r="FD241" s="14"/>
      <c r="FE241" s="14"/>
      <c r="FF241" s="14"/>
      <c r="FG241" s="14"/>
      <c r="FH241" s="14"/>
      <c r="FI241" s="14"/>
      <c r="FJ241" s="14"/>
      <c r="FK241" s="14"/>
      <c r="FL241" s="14"/>
      <c r="FM241" s="14"/>
      <c r="FN241" s="14"/>
      <c r="FO241" s="14"/>
      <c r="FP241" s="14"/>
      <c r="FQ241" s="14"/>
      <c r="FR241" s="14"/>
      <c r="FS241" s="14"/>
      <c r="FT241" s="14"/>
      <c r="FU241" s="14"/>
      <c r="FV241" s="14"/>
      <c r="FW241" s="14"/>
      <c r="FX241" s="14"/>
      <c r="FY241" s="14"/>
      <c r="FZ241" s="14"/>
      <c r="GA241" s="14"/>
      <c r="GB241" s="14"/>
      <c r="GC241" s="14"/>
      <c r="GD241" s="14"/>
      <c r="GE241" s="14"/>
      <c r="GF241" s="14"/>
      <c r="GG241" s="14"/>
      <c r="GH241" s="14"/>
      <c r="GI241" s="14"/>
      <c r="GJ241" s="14"/>
      <c r="GK241" s="14"/>
      <c r="GL241" s="14"/>
      <c r="GM241" s="14"/>
      <c r="GN241" s="14"/>
      <c r="GO241" s="14"/>
      <c r="GP241" s="14"/>
      <c r="GQ241" s="14"/>
      <c r="GR241" s="14"/>
      <c r="GS241" s="14"/>
      <c r="GT241" s="14"/>
      <c r="GU241" s="14"/>
      <c r="GV241" s="14"/>
      <c r="GW241" s="14"/>
      <c r="GX241" s="14"/>
      <c r="GY241" s="14"/>
      <c r="GZ241" s="14"/>
      <c r="HA241" s="14"/>
      <c r="HB241" s="14"/>
      <c r="HC241" s="14"/>
      <c r="HD241" s="14"/>
      <c r="HE241" s="14"/>
      <c r="HF241" s="14"/>
      <c r="HG241" s="14"/>
      <c r="HH241" s="14"/>
      <c r="HI241" s="14"/>
      <c r="HJ241" s="14"/>
      <c r="HK241" s="14"/>
      <c r="HL241" s="14"/>
      <c r="HM241" s="14"/>
      <c r="HN241" s="14"/>
      <c r="HO241" s="14"/>
      <c r="HP241" s="14"/>
      <c r="HQ241" s="14"/>
      <c r="HR241" s="14"/>
      <c r="HS241" s="14"/>
      <c r="HT241" s="14"/>
      <c r="HU241" s="14"/>
      <c r="HV241" s="14"/>
      <c r="HW241" s="14"/>
      <c r="HX241" s="14"/>
      <c r="HY241" s="14"/>
      <c r="HZ241" s="14"/>
      <c r="IA241" s="14"/>
      <c r="IB241" s="14"/>
      <c r="IC241" s="14"/>
      <c r="ID241" s="14"/>
      <c r="IE241" s="14"/>
      <c r="IF241" s="9"/>
      <c r="IG241" s="14"/>
      <c r="IH241" s="14"/>
      <c r="II241" s="14"/>
      <c r="IJ241" s="14"/>
      <c r="IK241" s="14"/>
      <c r="IL241" s="14"/>
      <c r="IM241" s="14"/>
      <c r="IN241" s="14"/>
      <c r="IO241" s="14"/>
      <c r="IP241" s="14"/>
      <c r="IQ241" s="14"/>
      <c r="IR241" s="14"/>
      <c r="IS241" s="14"/>
      <c r="IT241" s="14"/>
      <c r="IU241" s="14"/>
      <c r="IV241" s="14"/>
      <c r="IW241" s="14"/>
      <c r="IX241" s="14"/>
      <c r="IY241" s="14"/>
      <c r="IZ241" s="14"/>
      <c r="JA241" s="14"/>
      <c r="JB241" s="14"/>
      <c r="JC241" s="14"/>
      <c r="JD241" s="14"/>
      <c r="JE241" s="14"/>
      <c r="JF241" s="14"/>
      <c r="JG241" s="14"/>
      <c r="JH241" s="14"/>
      <c r="JI241" s="14"/>
      <c r="JJ241" s="14"/>
      <c r="JK241" s="14"/>
      <c r="JL241" s="14"/>
      <c r="JM241" s="14"/>
      <c r="JN241" s="14"/>
      <c r="JO241" s="9"/>
      <c r="JP241" s="14"/>
      <c r="JQ241" s="14"/>
      <c r="JR241" s="14"/>
      <c r="JS241" s="14"/>
      <c r="JT241" s="14"/>
      <c r="JU241" s="14"/>
      <c r="JV241" s="14"/>
      <c r="JW241" s="14"/>
      <c r="JX241" s="14"/>
      <c r="JY241" s="14"/>
      <c r="JZ241" s="14"/>
      <c r="KA241" s="14"/>
      <c r="KB241" s="14"/>
      <c r="KC241" s="14"/>
      <c r="KD241" s="14"/>
      <c r="KE241" s="14"/>
      <c r="KF241" s="14"/>
      <c r="KG241" s="14"/>
      <c r="KH241" s="14"/>
      <c r="KI241" s="14"/>
      <c r="KJ241" s="14"/>
      <c r="KK241" s="14"/>
      <c r="KL241" s="14"/>
      <c r="KM241" s="14"/>
      <c r="KN241" s="14"/>
      <c r="KO241" s="14"/>
      <c r="KP241" s="14"/>
      <c r="KQ241" s="14"/>
      <c r="KR241" s="14"/>
      <c r="KS241" s="14"/>
      <c r="KT241" s="14"/>
      <c r="KU241" s="14"/>
      <c r="KV241" s="14"/>
      <c r="KW241" s="14"/>
      <c r="KX241" s="14"/>
      <c r="KY241" s="14"/>
      <c r="KZ241" s="14"/>
      <c r="LA241" s="14"/>
      <c r="LB241" s="14"/>
      <c r="LC241" s="14"/>
      <c r="LD241" s="14"/>
      <c r="LE241" s="14"/>
      <c r="LF241" s="14"/>
      <c r="LG241" s="14"/>
      <c r="LH241" s="14"/>
      <c r="LI241" s="14"/>
      <c r="LJ241" s="14"/>
      <c r="LK241" s="14"/>
      <c r="LL241" s="14"/>
      <c r="LM241" s="14"/>
      <c r="LN241" s="14"/>
      <c r="LO241" s="14"/>
      <c r="LP241" s="14"/>
      <c r="LQ241" s="14"/>
      <c r="LR241" s="14"/>
      <c r="LS241" s="14"/>
      <c r="LT241" s="9"/>
      <c r="LU241" s="14"/>
      <c r="LV241" s="14"/>
      <c r="LW241" s="14"/>
      <c r="LX241" s="14"/>
      <c r="LY241" s="14"/>
      <c r="LZ241" s="14"/>
      <c r="MA241" s="14"/>
      <c r="MB241" s="14"/>
      <c r="MC241" s="14"/>
      <c r="MD241" s="14"/>
      <c r="ME241" s="14"/>
      <c r="MF241" s="14"/>
      <c r="MG241" s="14"/>
      <c r="MH241" s="14"/>
      <c r="MI241" s="14"/>
      <c r="MJ241" s="14"/>
      <c r="MK241" s="14"/>
      <c r="ML241" s="14"/>
      <c r="MM241" s="14"/>
      <c r="MN241" s="9"/>
      <c r="MO241" s="14"/>
      <c r="MP241" s="14"/>
      <c r="MQ241" s="14"/>
      <c r="MR241" s="14"/>
      <c r="MS241" s="14"/>
      <c r="MT241" s="14"/>
      <c r="MU241" s="14"/>
      <c r="MV241" s="14"/>
      <c r="MW241" s="14"/>
      <c r="MX241" s="14"/>
      <c r="MY241" s="14"/>
      <c r="MZ241" s="14"/>
      <c r="NA241" s="14"/>
      <c r="NB241" s="14"/>
      <c r="NC241" s="14"/>
      <c r="ND241" s="14"/>
      <c r="NE241" s="14"/>
      <c r="NF241" s="14"/>
      <c r="NG241" s="14"/>
      <c r="NH241" s="14"/>
      <c r="NI241" s="14"/>
      <c r="NJ241" s="14"/>
      <c r="NK241" s="14"/>
      <c r="NL241" s="14"/>
      <c r="NM241" s="14"/>
      <c r="NN241" s="14"/>
      <c r="NO241" s="14"/>
      <c r="NP241" s="14"/>
      <c r="NQ241" s="14"/>
      <c r="NR241" s="14"/>
      <c r="NS241" s="14"/>
      <c r="NT241" s="14"/>
      <c r="NU241" s="14"/>
      <c r="NV241" s="14"/>
      <c r="NW241" s="14"/>
      <c r="NX241" s="14"/>
      <c r="NY241" s="14"/>
      <c r="NZ241" s="14"/>
      <c r="OA241" s="14"/>
      <c r="OB241" s="14"/>
      <c r="OC241" s="14"/>
      <c r="OD241" s="14"/>
      <c r="OE241" s="14"/>
      <c r="OF241" s="14"/>
      <c r="OG241" s="14"/>
      <c r="OH241" s="14"/>
      <c r="OI241" s="14"/>
      <c r="OJ241" s="14"/>
      <c r="OK241" s="14"/>
      <c r="OL241" s="14"/>
      <c r="OM241" s="14"/>
      <c r="ON241" s="14"/>
      <c r="OO241" s="14"/>
      <c r="OP241" s="14"/>
      <c r="OQ241" s="14"/>
      <c r="OR241" s="14"/>
      <c r="OS241" s="14"/>
      <c r="OT241" s="14"/>
      <c r="OU241" s="24">
        <v>0</v>
      </c>
    </row>
    <row r="242" spans="1:411" outlineLevel="1">
      <c r="A242" s="21">
        <f t="shared" si="158"/>
        <v>237</v>
      </c>
      <c r="B242" s="21">
        <f>$A$14</f>
        <v>9</v>
      </c>
      <c r="C242">
        <v>112</v>
      </c>
      <c r="D242" s="144" t="str">
        <f t="shared" ref="D242:D277" si="1806">INDEX(i.Region_Desc,$K242,1)</f>
        <v>GSM</v>
      </c>
      <c r="E242" t="b">
        <v>0</v>
      </c>
      <c r="F242" t="b">
        <v>0</v>
      </c>
      <c r="G242" t="b">
        <f>E242</f>
        <v>0</v>
      </c>
      <c r="H242" s="29">
        <v>2</v>
      </c>
      <c r="I242" s="29">
        <v>1</v>
      </c>
      <c r="J242" s="29" t="str">
        <f>""</f>
        <v/>
      </c>
      <c r="K242" s="29">
        <f>d.Region</f>
        <v>2</v>
      </c>
      <c r="L242" s="29">
        <v>2</v>
      </c>
      <c r="M242" s="29">
        <v>2</v>
      </c>
      <c r="N242" s="29">
        <v>3</v>
      </c>
      <c r="O242" s="29">
        <v>1</v>
      </c>
      <c r="P242" s="29">
        <v>1</v>
      </c>
      <c r="Q242" s="29">
        <v>1</v>
      </c>
      <c r="R242" s="29">
        <v>1</v>
      </c>
      <c r="S242" s="29">
        <v>1</v>
      </c>
      <c r="T242" s="29">
        <v>1</v>
      </c>
      <c r="U242" s="218"/>
      <c r="V242" s="218"/>
      <c r="W242" s="29">
        <v>0</v>
      </c>
      <c r="X242" s="218"/>
      <c r="Y242" s="218"/>
      <c r="Z242" s="218"/>
      <c r="AA242" s="218"/>
      <c r="AB242" s="218"/>
      <c r="AC242" s="218"/>
      <c r="AD242" s="218"/>
      <c r="AE242" s="218"/>
      <c r="AF242" s="144">
        <f>INDEX(CHOOSE($N242,DataAutumn!i.AdultDrys,DataWinter!i.AdultDrys,DataSpring!i.AdultDrys),1,$M242)</f>
        <v>3</v>
      </c>
      <c r="AG242" s="5">
        <f t="shared" ref="AG242:AH277" si="1807">INDEX(i.FlkStrctr,$M242,AG$7)</f>
        <v>2</v>
      </c>
      <c r="AH242" s="5">
        <f t="shared" si="1807"/>
        <v>0</v>
      </c>
      <c r="AI242" s="5">
        <f t="shared" ref="AI242:AI277" si="1808">INDEX(i.StdELMan,($K242-1)*12+($M242-1)*3+$N242,AI$7)</f>
        <v>1</v>
      </c>
      <c r="AJ242" s="218"/>
      <c r="AK242" s="218"/>
      <c r="AL242" s="365" t="str">
        <f ca="1">TEXT(LEFT(OFFSET(AL242,-1,0),5)+1,"00000")&amp;MID(OFFSET(AL242,-1,0),6,FIND(" ",OFFSET(AL242,-1,0),7)-5)
&amp; $D242           &amp; " Day"&amp;INDEX(i.DOY,$N242,1)              &amp; IF($IG242=0," FWM","")&amp;IF($IG242=1," MWM","")&amp;IF($IG242=5," Mat","")&amp;IF($IH242=TRUE,"&amp;BBT","    ")
&amp;INDEX(DataMaster!$B$98:$B$105,$Q242,0)    &amp;IF(JQ242," SR"&amp;JR242,"")&amp; " WP"&amp;TEXT($MC242*100,"000p")           &amp; " MP"&amp;TEXT($MD242*100,"000p")           &amp; " GP"&amp;TEXT($MM242*100,"000p")
&amp; " (F"&amp;3+COUNTIF($CV242:$CY242,TRUE)&amp;3&amp;"N"&amp;$DM242&amp;$DN242&amp;")"</f>
        <v>00001 DSP_grid_lw GSM Day204 MWM    all grids SR12 WP100p MP100p GP100p (F33N11)</v>
      </c>
      <c r="AM242" s="9" t="str">
        <f ca="1">IF(COUNTIF(AL$5:AL242,AL242)=1,"-","Dup")</f>
        <v>-</v>
      </c>
      <c r="AN242" s="9"/>
      <c r="AO242" s="12" t="b">
        <v>0</v>
      </c>
      <c r="AP242" s="12" t="b">
        <v>0</v>
      </c>
      <c r="AQ242" s="12" t="b">
        <v>1</v>
      </c>
      <c r="AR242" s="12" t="b">
        <v>1</v>
      </c>
      <c r="AS242" s="12" t="b">
        <v>0</v>
      </c>
      <c r="AT242" s="12" t="b">
        <v>1</v>
      </c>
      <c r="AU242" s="12" t="b">
        <v>1</v>
      </c>
      <c r="AV242" s="12" t="b">
        <v>1</v>
      </c>
      <c r="AW242" s="9"/>
      <c r="AX242" s="5" t="b">
        <f t="shared" ref="AX242:BC277" si="1809">INDEX(i.model_structure,$H242,AX$7)</f>
        <v>0</v>
      </c>
      <c r="AY242" s="5" t="str">
        <f t="shared" si="1809"/>
        <v>-</v>
      </c>
      <c r="AZ242" s="5" t="b">
        <f t="shared" si="1809"/>
        <v>0</v>
      </c>
      <c r="BA242" s="5" t="b">
        <f t="shared" si="1809"/>
        <v>1</v>
      </c>
      <c r="BB242" s="5" t="b">
        <f t="shared" si="1809"/>
        <v>1</v>
      </c>
      <c r="BC242" s="144">
        <f t="shared" si="1809"/>
        <v>0</v>
      </c>
      <c r="BD242" s="19" t="b">
        <f t="shared" ref="BD242:BD277" ca="1" si="1810">OFFSET(BD$5,$B242,0)</f>
        <v>1</v>
      </c>
      <c r="BE242" s="9"/>
      <c r="BF242" s="5" t="str">
        <f t="shared" ref="BF242:BF277" ca="1" si="1811">IF($M242&lt;&gt;4,OFFSET(BF$5,$B242,0),1)</f>
        <v>-</v>
      </c>
      <c r="BG242" s="19" t="str">
        <f t="shared" ref="BG242:BI277" ca="1" si="1812">OFFSET(BG$5,$B242,0)</f>
        <v>-</v>
      </c>
      <c r="BH242" s="19" t="str">
        <f t="shared" ca="1" si="1812"/>
        <v>-</v>
      </c>
      <c r="BI242" s="19" t="str">
        <f t="shared" ca="1" si="1812"/>
        <v>-</v>
      </c>
      <c r="BJ242" s="5" t="str">
        <f t="shared" ref="BJ242:BJ277" ca="1" si="1813">IF($M242&lt;&gt;4,OFFSET(BJ$5,$B242,0),1)</f>
        <v>-</v>
      </c>
      <c r="BK242" s="19" t="str">
        <f t="shared" ref="BK242:BK277" ca="1" si="1814">OFFSET(BK$5,$B242,0)</f>
        <v>-</v>
      </c>
      <c r="BL242" s="5" t="str">
        <f t="shared" ref="BL242:BL277" ca="1" si="1815">IF($M242&lt;&gt;4,OFFSET(BL$5,$B242,0),1)</f>
        <v>-</v>
      </c>
      <c r="BM242" s="19" t="str">
        <f t="shared" ref="BM242:BO277" ca="1" si="1816">OFFSET(BM$5,$B242,0)</f>
        <v>-</v>
      </c>
      <c r="BN242" s="19" t="str">
        <f t="shared" ca="1" si="1816"/>
        <v>-</v>
      </c>
      <c r="BO242" s="19" t="str">
        <f t="shared" ca="1" si="1816"/>
        <v>-</v>
      </c>
      <c r="BP242" s="5" t="str">
        <f t="shared" ref="BP242:BP277" ca="1" si="1817">IF($M242&lt;&gt;4,OFFSET(BP$5,$B242,0),1)</f>
        <v>-</v>
      </c>
      <c r="BQ242" s="9"/>
      <c r="BR242" s="5" t="b">
        <f t="shared" ref="BR242:BR277" si="1818">$J242&lt;0</f>
        <v>0</v>
      </c>
      <c r="BS242" s="5" t="str">
        <f t="shared" ref="BS242:BS277" ca="1" si="1819">IF($J242="",BS$14,ABS($J242))</f>
        <v>-</v>
      </c>
      <c r="BT242" s="5" t="str">
        <f t="shared" ref="BT242:CA277" ca="1" si="1820">IF($J242="",BT$14,ABS($J242)=BT$7)</f>
        <v>-</v>
      </c>
      <c r="BU242" s="5" t="str">
        <f t="shared" ca="1" si="1820"/>
        <v>-</v>
      </c>
      <c r="BV242" s="5" t="str">
        <f t="shared" ca="1" si="1820"/>
        <v>-</v>
      </c>
      <c r="BW242" s="5" t="str">
        <f t="shared" ca="1" si="1820"/>
        <v>-</v>
      </c>
      <c r="BX242" s="5" t="str">
        <f t="shared" ca="1" si="1820"/>
        <v>-</v>
      </c>
      <c r="BY242" s="5" t="str">
        <f t="shared" ca="1" si="1820"/>
        <v>-</v>
      </c>
      <c r="BZ242" s="5" t="str">
        <f t="shared" ca="1" si="1820"/>
        <v>-</v>
      </c>
      <c r="CA242" s="5" t="str">
        <f t="shared" ca="1" si="1820"/>
        <v>-</v>
      </c>
      <c r="CB242" s="9"/>
      <c r="CC242" s="12" t="b">
        <v>1</v>
      </c>
      <c r="CD242" s="12" t="b">
        <v>1</v>
      </c>
      <c r="CE242" s="12" t="b">
        <v>1</v>
      </c>
      <c r="CF242" s="12">
        <f t="shared" ref="CF242:CF245" si="1821">VALUE($K242&amp;$M242&amp;$N242&amp;$Q242&amp;"1"&amp;"05")</f>
        <v>2231105</v>
      </c>
      <c r="CG242" s="144" t="b">
        <f>NOT(CE242)</f>
        <v>0</v>
      </c>
      <c r="CH242" s="12" t="s">
        <v>34</v>
      </c>
      <c r="CI242" s="19" t="str">
        <f t="shared" ref="CI242:CM277" ca="1" si="1822">OFFSET(CI$5,$B242,0)</f>
        <v>-</v>
      </c>
      <c r="CJ242" s="19" t="str">
        <f t="shared" ca="1" si="1822"/>
        <v>-</v>
      </c>
      <c r="CK242" s="19" t="str">
        <f t="shared" ca="1" si="1822"/>
        <v>-</v>
      </c>
      <c r="CL242" s="19">
        <f t="shared" ca="1" si="1822"/>
        <v>1</v>
      </c>
      <c r="CM242" s="19">
        <f t="shared" ca="1" si="1822"/>
        <v>1</v>
      </c>
      <c r="CN242" s="9"/>
      <c r="CO242" s="444">
        <f t="shared" ref="CO242:CQ273" si="1823">INDEX(i.UserPeriod0,$AI242,CO$7)</f>
        <v>652</v>
      </c>
      <c r="CP242" s="444">
        <f t="shared" si="1823"/>
        <v>686</v>
      </c>
      <c r="CQ242" s="444">
        <f t="shared" si="1823"/>
        <v>721</v>
      </c>
      <c r="CR242" s="152">
        <f t="shared" ref="CR242:CT273" si="1824">7*INDEX(i.end_joining,1,CR$7+($AI242-1)*3)</f>
        <v>378</v>
      </c>
      <c r="CS242" s="152">
        <f t="shared" si="1824"/>
        <v>413</v>
      </c>
      <c r="CT242" s="152">
        <f t="shared" si="1824"/>
        <v>448</v>
      </c>
      <c r="CU242" s="19" t="str">
        <f t="shared" ref="CU242:DJ258" ca="1" si="1825">OFFSET(CU$5,$B242,0)</f>
        <v>-</v>
      </c>
      <c r="CV242" s="19" t="str">
        <f t="shared" ca="1" si="1825"/>
        <v>-</v>
      </c>
      <c r="CW242" s="19" t="str">
        <f t="shared" ca="1" si="1825"/>
        <v>-</v>
      </c>
      <c r="CX242" s="19" t="str">
        <f t="shared" ca="1" si="1825"/>
        <v>-</v>
      </c>
      <c r="CY242" s="19" t="str">
        <f t="shared" ca="1" si="1825"/>
        <v>-</v>
      </c>
      <c r="CZ242" s="19" t="b">
        <f ca="1">OFFSET(CZ$5,$B242,0)</f>
        <v>1</v>
      </c>
      <c r="DA242" s="19">
        <f t="shared" ca="1" si="1825"/>
        <v>0</v>
      </c>
      <c r="DB242" s="19">
        <f t="shared" ca="1" si="1825"/>
        <v>0</v>
      </c>
      <c r="DC242" s="19">
        <f t="shared" ca="1" si="1825"/>
        <v>0</v>
      </c>
      <c r="DD242" s="19">
        <f t="shared" ca="1" si="1825"/>
        <v>0</v>
      </c>
      <c r="DE242" s="19">
        <f t="shared" ca="1" si="1825"/>
        <v>0</v>
      </c>
      <c r="DF242" s="19">
        <f t="shared" ca="1" si="1825"/>
        <v>0</v>
      </c>
      <c r="DG242" s="19">
        <f t="shared" ca="1" si="1825"/>
        <v>0</v>
      </c>
      <c r="DH242" s="19">
        <f t="shared" ca="1" si="1825"/>
        <v>0</v>
      </c>
      <c r="DI242" s="19">
        <f t="shared" ca="1" si="1825"/>
        <v>0</v>
      </c>
      <c r="DJ242" s="19">
        <f t="shared" ca="1" si="1825"/>
        <v>0</v>
      </c>
      <c r="DK242" s="19">
        <f t="shared" ref="DK242:ED254" ca="1" si="1826">OFFSET(DK$5,$B242,0)</f>
        <v>0</v>
      </c>
      <c r="DL242" s="19">
        <f t="shared" ca="1" si="1826"/>
        <v>0</v>
      </c>
      <c r="DM242" s="19">
        <f t="shared" ca="1" si="1826"/>
        <v>1</v>
      </c>
      <c r="DN242" s="19">
        <f t="shared" ca="1" si="1826"/>
        <v>1</v>
      </c>
      <c r="DO242" s="19">
        <f t="shared" ca="1" si="1826"/>
        <v>0</v>
      </c>
      <c r="DP242" s="19" t="str">
        <f t="shared" ca="1" si="1826"/>
        <v>-</v>
      </c>
      <c r="DQ242" s="19" t="str">
        <f t="shared" ca="1" si="1826"/>
        <v>-</v>
      </c>
      <c r="DR242" s="19" t="str">
        <f t="shared" ca="1" si="1826"/>
        <v>-</v>
      </c>
      <c r="DS242" s="19" t="str">
        <f t="shared" ca="1" si="1826"/>
        <v>-</v>
      </c>
      <c r="DT242" s="19" t="str">
        <f t="shared" ca="1" si="1826"/>
        <v>-</v>
      </c>
      <c r="DU242" s="19">
        <f t="shared" ca="1" si="1826"/>
        <v>0</v>
      </c>
      <c r="DV242" s="19" t="str">
        <f t="shared" ca="1" si="1826"/>
        <v>-</v>
      </c>
      <c r="DW242" s="19" t="str">
        <f t="shared" ca="1" si="1826"/>
        <v>-</v>
      </c>
      <c r="DX242" s="19" t="str">
        <f t="shared" ca="1" si="1826"/>
        <v>-</v>
      </c>
      <c r="DY242" s="19" t="str">
        <f t="shared" ca="1" si="1826"/>
        <v>-</v>
      </c>
      <c r="DZ242" s="19" t="str">
        <f t="shared" ca="1" si="1826"/>
        <v>-</v>
      </c>
      <c r="EA242" s="19" t="str">
        <f t="shared" ca="1" si="1826"/>
        <v>-</v>
      </c>
      <c r="EB242" s="19" t="str">
        <f t="shared" ca="1" si="1826"/>
        <v>-</v>
      </c>
      <c r="EC242" s="19" t="str">
        <f t="shared" ca="1" si="1826"/>
        <v>-</v>
      </c>
      <c r="ED242" s="19">
        <f t="shared" ca="1" si="1826"/>
        <v>0</v>
      </c>
      <c r="EE242" s="444">
        <f t="shared" ref="EE242:EF277" si="1827">IF(AND($N242=EE$11,$Y242&lt;&gt;0,$AI242=EE$12),INDEX(i.LTWFeedLevels,$Y242,MOD(EE$7-1,7)+1),0)</f>
        <v>0</v>
      </c>
      <c r="EF242" s="444">
        <f t="shared" si="1827"/>
        <v>0</v>
      </c>
      <c r="EG242" s="124">
        <f t="shared" ref="EG242:EV257" si="1828">IF(AND($K242=EG$9,$N242=EG$11,$AB242=EG$8,$AI242=EG$12,$Y242&lt;&gt;0),INDEX(i.FS_Strategy,$Y242,$AB242),0)</f>
        <v>0</v>
      </c>
      <c r="EH242" s="124">
        <f t="shared" si="1828"/>
        <v>0</v>
      </c>
      <c r="EI242" s="124">
        <f t="shared" si="1828"/>
        <v>0</v>
      </c>
      <c r="EJ242" s="124">
        <f t="shared" si="1828"/>
        <v>0</v>
      </c>
      <c r="EK242" s="124">
        <f t="shared" si="1828"/>
        <v>0</v>
      </c>
      <c r="EL242" s="124">
        <f t="shared" si="1828"/>
        <v>0</v>
      </c>
      <c r="EM242" s="124">
        <f t="shared" si="1828"/>
        <v>0</v>
      </c>
      <c r="EN242" s="124">
        <f t="shared" si="1828"/>
        <v>0</v>
      </c>
      <c r="EO242" s="124">
        <f t="shared" si="1828"/>
        <v>0</v>
      </c>
      <c r="EP242" s="124">
        <f t="shared" si="1828"/>
        <v>0</v>
      </c>
      <c r="EQ242" s="124">
        <f t="shared" si="1828"/>
        <v>0</v>
      </c>
      <c r="ER242" s="124">
        <f t="shared" si="1828"/>
        <v>0</v>
      </c>
      <c r="ES242" s="124">
        <f t="shared" si="1828"/>
        <v>0</v>
      </c>
      <c r="ET242" s="124">
        <f t="shared" si="1828"/>
        <v>0</v>
      </c>
      <c r="EU242" s="124">
        <f t="shared" si="1828"/>
        <v>0</v>
      </c>
      <c r="EV242" s="124">
        <f t="shared" si="1828"/>
        <v>0</v>
      </c>
      <c r="EW242" s="124">
        <f t="shared" ref="EW242:EX277" si="1829">IF(AND($K242=EW$9,$N242=EW$11,$AB242=EW$8,$AI242=EW$12,$Y242&lt;&gt;0),INDEX(i.FS_Strategy,$Y242,$AB242),0)</f>
        <v>0</v>
      </c>
      <c r="EX242" s="124">
        <f t="shared" si="1829"/>
        <v>0</v>
      </c>
      <c r="EY242" s="554">
        <f t="shared" ref="EY242:FN257" si="1830">IF(AND($K242=EY$9,$N242=EY$11,$AB242=EY$8,$AI242=EY$12,$Z242&lt;&gt;0),INDEX(i.FS_Strategy,$Z242,$AB242),0)</f>
        <v>0</v>
      </c>
      <c r="EZ242" s="554">
        <f t="shared" si="1830"/>
        <v>0</v>
      </c>
      <c r="FA242" s="554">
        <f t="shared" si="1830"/>
        <v>0</v>
      </c>
      <c r="FB242" s="125">
        <f t="shared" si="1830"/>
        <v>0</v>
      </c>
      <c r="FC242" s="125">
        <f t="shared" si="1830"/>
        <v>0</v>
      </c>
      <c r="FD242" s="125">
        <f t="shared" si="1830"/>
        <v>0</v>
      </c>
      <c r="FE242" s="125">
        <f t="shared" si="1830"/>
        <v>0</v>
      </c>
      <c r="FF242" s="125">
        <f t="shared" si="1830"/>
        <v>0</v>
      </c>
      <c r="FG242" s="125">
        <f t="shared" si="1830"/>
        <v>0</v>
      </c>
      <c r="FH242" s="125">
        <f t="shared" si="1830"/>
        <v>0</v>
      </c>
      <c r="FI242" s="125">
        <f t="shared" si="1830"/>
        <v>0</v>
      </c>
      <c r="FJ242" s="125">
        <f t="shared" si="1830"/>
        <v>0</v>
      </c>
      <c r="FK242" s="125">
        <f t="shared" si="1830"/>
        <v>0</v>
      </c>
      <c r="FL242" s="125">
        <f t="shared" si="1830"/>
        <v>0</v>
      </c>
      <c r="FM242" s="125">
        <f t="shared" si="1830"/>
        <v>0</v>
      </c>
      <c r="FN242" s="125">
        <f t="shared" si="1830"/>
        <v>0</v>
      </c>
      <c r="FO242" s="124">
        <f t="shared" ref="FO242:GD257" si="1831">IF(AND($K242=FO$9,$N242=FO$11,$AB242=FO$8,$AI242=FO$12),INDEX(i.FS_Strategy,$AC242+1,$AB242),0)</f>
        <v>0</v>
      </c>
      <c r="FP242" s="124">
        <f t="shared" si="1831"/>
        <v>0</v>
      </c>
      <c r="FQ242" s="124">
        <f t="shared" si="1831"/>
        <v>0</v>
      </c>
      <c r="FR242" s="124">
        <f t="shared" si="1831"/>
        <v>0</v>
      </c>
      <c r="FS242" s="124">
        <f t="shared" si="1831"/>
        <v>0</v>
      </c>
      <c r="FT242" s="124">
        <f t="shared" si="1831"/>
        <v>0</v>
      </c>
      <c r="FU242" s="124">
        <f t="shared" si="1831"/>
        <v>0</v>
      </c>
      <c r="FV242" s="124">
        <f t="shared" si="1831"/>
        <v>0</v>
      </c>
      <c r="FW242" s="124">
        <f t="shared" si="1831"/>
        <v>0</v>
      </c>
      <c r="FX242" s="124">
        <f t="shared" si="1831"/>
        <v>0</v>
      </c>
      <c r="FY242" s="124">
        <f t="shared" si="1831"/>
        <v>0</v>
      </c>
      <c r="FZ242" s="124">
        <f t="shared" si="1831"/>
        <v>0</v>
      </c>
      <c r="GA242" s="124">
        <f t="shared" si="1831"/>
        <v>0</v>
      </c>
      <c r="GB242" s="124">
        <f t="shared" si="1831"/>
        <v>0</v>
      </c>
      <c r="GC242" s="124">
        <f t="shared" si="1831"/>
        <v>0</v>
      </c>
      <c r="GD242" s="124">
        <f t="shared" si="1831"/>
        <v>0</v>
      </c>
      <c r="GE242" s="124">
        <f t="shared" ref="GE242:GF277" si="1832">IF(AND($K242=GE$9,$N242=GE$11,$AB242=GE$8,$AI242=GE$12),INDEX(i.FS_Strategy,$AC242+1,$AB242),0)</f>
        <v>0</v>
      </c>
      <c r="GF242" s="124">
        <f t="shared" si="1832"/>
        <v>0</v>
      </c>
      <c r="GG242" s="554">
        <f t="shared" ref="GG242:GI277" si="1833">IF(AND($K242=GG$9,$N242=GG$11,$AB242=GG$8),INDEX(i.FS_Strategy,$AD242+1,$AB242),0)</f>
        <v>0</v>
      </c>
      <c r="GH242" s="554">
        <f t="shared" si="1833"/>
        <v>0</v>
      </c>
      <c r="GI242" s="554">
        <f t="shared" si="1833"/>
        <v>0</v>
      </c>
      <c r="GJ242" s="125">
        <f t="shared" ref="GJ242:GV261" si="1834">IF(AND($K242=GJ$9,$N242=GJ$11,$AB242=GJ$8),INDEX(i.FS_Strategy,$AE242+1,$AB242),0)</f>
        <v>0</v>
      </c>
      <c r="GK242" s="125">
        <f t="shared" si="1834"/>
        <v>0</v>
      </c>
      <c r="GL242" s="125">
        <f t="shared" si="1834"/>
        <v>0</v>
      </c>
      <c r="GM242" s="125">
        <f t="shared" si="1834"/>
        <v>0</v>
      </c>
      <c r="GN242" s="125">
        <f t="shared" si="1834"/>
        <v>0</v>
      </c>
      <c r="GO242" s="125">
        <f t="shared" si="1834"/>
        <v>0</v>
      </c>
      <c r="GP242" s="125">
        <f t="shared" si="1834"/>
        <v>0</v>
      </c>
      <c r="GQ242" s="125">
        <f t="shared" si="1834"/>
        <v>0</v>
      </c>
      <c r="GR242" s="125">
        <f t="shared" si="1834"/>
        <v>0</v>
      </c>
      <c r="GS242" s="125">
        <f t="shared" si="1834"/>
        <v>0</v>
      </c>
      <c r="GT242" s="125">
        <f t="shared" si="1834"/>
        <v>0</v>
      </c>
      <c r="GU242" s="125">
        <f t="shared" si="1834"/>
        <v>0</v>
      </c>
      <c r="GV242" s="125">
        <f t="shared" si="1834"/>
        <v>0</v>
      </c>
      <c r="GW242" s="124">
        <f t="shared" ref="GW242:HL257" si="1835">IF(AND($K242=GW$9,$N242=GW$11,$AB242=GW$8,$AI242=GW$12),INDEX(i.FS_Strategy,$AC242+1,$AB242),0)</f>
        <v>0</v>
      </c>
      <c r="GX242" s="124">
        <f t="shared" si="1835"/>
        <v>0</v>
      </c>
      <c r="GY242" s="124">
        <f t="shared" si="1835"/>
        <v>0</v>
      </c>
      <c r="GZ242" s="124">
        <f t="shared" si="1835"/>
        <v>0</v>
      </c>
      <c r="HA242" s="124">
        <f t="shared" si="1835"/>
        <v>0</v>
      </c>
      <c r="HB242" s="124">
        <f t="shared" si="1835"/>
        <v>0</v>
      </c>
      <c r="HC242" s="124">
        <f t="shared" si="1835"/>
        <v>0</v>
      </c>
      <c r="HD242" s="124">
        <f t="shared" si="1835"/>
        <v>0</v>
      </c>
      <c r="HE242" s="124">
        <f t="shared" si="1835"/>
        <v>0</v>
      </c>
      <c r="HF242" s="124">
        <f t="shared" si="1835"/>
        <v>0</v>
      </c>
      <c r="HG242" s="124">
        <f t="shared" si="1835"/>
        <v>0</v>
      </c>
      <c r="HH242" s="124">
        <f t="shared" si="1835"/>
        <v>0</v>
      </c>
      <c r="HI242" s="124">
        <f t="shared" si="1835"/>
        <v>0</v>
      </c>
      <c r="HJ242" s="124">
        <f t="shared" si="1835"/>
        <v>0</v>
      </c>
      <c r="HK242" s="124">
        <f t="shared" si="1835"/>
        <v>0</v>
      </c>
      <c r="HL242" s="124">
        <f t="shared" si="1835"/>
        <v>0</v>
      </c>
      <c r="HM242" s="124">
        <f t="shared" ref="HM242:HN277" si="1836">IF(AND($K242=HM$9,$N242=HM$11,$AB242=HM$8,$AI242=HM$12),INDEX(i.FS_Strategy,$AC242+1,$AB242),0)</f>
        <v>0</v>
      </c>
      <c r="HN242" s="124">
        <f t="shared" si="1836"/>
        <v>0</v>
      </c>
      <c r="HO242" s="554">
        <f t="shared" ref="HO242:HQ277" si="1837">IF(AND($K242=HO$9,$N242=HO$11,$AB242=HO$8),INDEX(i.FS_Strategy,$AD242+1,$AB242),0)</f>
        <v>0</v>
      </c>
      <c r="HP242" s="554">
        <f t="shared" si="1837"/>
        <v>0</v>
      </c>
      <c r="HQ242" s="554">
        <f t="shared" si="1837"/>
        <v>0</v>
      </c>
      <c r="HR242" s="125">
        <f t="shared" ref="HR242:ID261" si="1838">IF(AND($K242=HR$9,$N242=HR$11,$AB242=HR$8),INDEX(i.FS_Strategy,$AE242+1,$AB242),0)</f>
        <v>0</v>
      </c>
      <c r="HS242" s="125">
        <f t="shared" si="1838"/>
        <v>0</v>
      </c>
      <c r="HT242" s="125">
        <f t="shared" si="1838"/>
        <v>0</v>
      </c>
      <c r="HU242" s="125">
        <f t="shared" si="1838"/>
        <v>0</v>
      </c>
      <c r="HV242" s="125">
        <f t="shared" si="1838"/>
        <v>0</v>
      </c>
      <c r="HW242" s="125">
        <f t="shared" si="1838"/>
        <v>0</v>
      </c>
      <c r="HX242" s="125">
        <f t="shared" si="1838"/>
        <v>0</v>
      </c>
      <c r="HY242" s="125">
        <f t="shared" si="1838"/>
        <v>0</v>
      </c>
      <c r="HZ242" s="125">
        <f t="shared" si="1838"/>
        <v>0</v>
      </c>
      <c r="IA242" s="125">
        <f t="shared" si="1838"/>
        <v>0</v>
      </c>
      <c r="IB242" s="125">
        <f t="shared" si="1838"/>
        <v>0</v>
      </c>
      <c r="IC242" s="125">
        <f t="shared" si="1838"/>
        <v>0</v>
      </c>
      <c r="ID242" s="125">
        <f t="shared" si="1838"/>
        <v>0</v>
      </c>
      <c r="IE242" s="5">
        <f t="shared" ref="IE242:IE277" si="1839">INDEX(i.TOL,$N242,IE$7)</f>
        <v>67</v>
      </c>
      <c r="IF242" s="9"/>
      <c r="IG242" s="5">
        <f t="shared" ref="IG242:IJ277" si="1840">INDEX(i.FlkStrctr,$M242,IG$7)</f>
        <v>1</v>
      </c>
      <c r="IH242" s="5" t="b">
        <f t="shared" si="1840"/>
        <v>0</v>
      </c>
      <c r="II242" s="19">
        <f t="shared" ref="II242:II277" ca="1" si="1841">OFFSET(II$5,$B242,0)</f>
        <v>0</v>
      </c>
      <c r="IJ242" s="5">
        <f t="shared" si="1840"/>
        <v>55</v>
      </c>
      <c r="IK242" s="5" cm="1">
        <f t="array" ref="IK242">INDEX(i.pi_yatf,$X242+1,IK$7)</f>
        <v>1</v>
      </c>
      <c r="IL242" s="19">
        <f t="shared" ref="IL242:JN252" ca="1" si="1842">OFFSET(IL$5,$B242,0)</f>
        <v>0</v>
      </c>
      <c r="IM242" s="19">
        <f t="shared" ca="1" si="1842"/>
        <v>0</v>
      </c>
      <c r="IN242" s="19">
        <f t="shared" ca="1" si="1842"/>
        <v>0</v>
      </c>
      <c r="IO242" s="19">
        <f t="shared" ca="1" si="1842"/>
        <v>0</v>
      </c>
      <c r="IP242" s="19">
        <f t="shared" ca="1" si="1842"/>
        <v>0</v>
      </c>
      <c r="IQ242" s="19">
        <f t="shared" ca="1" si="1842"/>
        <v>0</v>
      </c>
      <c r="IR242" s="19">
        <f t="shared" ca="1" si="1842"/>
        <v>0</v>
      </c>
      <c r="IS242" s="19">
        <f t="shared" ca="1" si="1842"/>
        <v>0</v>
      </c>
      <c r="IT242" s="19">
        <f t="shared" ca="1" si="1842"/>
        <v>0</v>
      </c>
      <c r="IU242" s="19">
        <f t="shared" ca="1" si="1842"/>
        <v>0</v>
      </c>
      <c r="IV242" s="19">
        <f t="shared" ca="1" si="1842"/>
        <v>0</v>
      </c>
      <c r="IW242" s="19">
        <f t="shared" ca="1" si="1842"/>
        <v>0</v>
      </c>
      <c r="IX242" s="19">
        <f t="shared" ca="1" si="1842"/>
        <v>0</v>
      </c>
      <c r="IY242" s="19">
        <f t="shared" ca="1" si="1842"/>
        <v>0</v>
      </c>
      <c r="IZ242" s="19">
        <f t="shared" ca="1" si="1842"/>
        <v>0</v>
      </c>
      <c r="JA242" s="19">
        <f t="shared" ca="1" si="1842"/>
        <v>0</v>
      </c>
      <c r="JB242" s="19">
        <f t="shared" ca="1" si="1842"/>
        <v>0</v>
      </c>
      <c r="JC242" s="19">
        <f t="shared" ca="1" si="1842"/>
        <v>0</v>
      </c>
      <c r="JD242" s="19">
        <f t="shared" ca="1" si="1842"/>
        <v>0</v>
      </c>
      <c r="JE242" s="19">
        <f t="shared" ca="1" si="1842"/>
        <v>0</v>
      </c>
      <c r="JF242" s="19">
        <f t="shared" ca="1" si="1842"/>
        <v>0</v>
      </c>
      <c r="JG242" s="5">
        <f t="shared" ref="JG242:JK277" si="1843">INDEX(i_dryman,($AF242-1)*4+INDEX(i.StdELMan,($K242-1)*12+($M242-1)*3+$N242,JG$8),JG$7)</f>
        <v>1.2500000000000001E-2</v>
      </c>
      <c r="JH242" s="567">
        <f t="shared" si="1843"/>
        <v>0</v>
      </c>
      <c r="JI242" s="5">
        <f t="shared" si="1843"/>
        <v>6.25E-2</v>
      </c>
      <c r="JJ242" s="5">
        <f t="shared" si="1843"/>
        <v>6.25E-2</v>
      </c>
      <c r="JK242" s="5">
        <f t="shared" si="1843"/>
        <v>6.25E-2</v>
      </c>
      <c r="JL242" s="19">
        <f t="shared" ca="1" si="1842"/>
        <v>1</v>
      </c>
      <c r="JM242" s="19">
        <f t="shared" ca="1" si="1842"/>
        <v>0</v>
      </c>
      <c r="JN242" s="19">
        <f t="shared" ca="1" si="1842"/>
        <v>1</v>
      </c>
      <c r="JO242" s="9"/>
      <c r="JP242" s="5" t="b">
        <f t="shared" ref="JP242:JP277" ca="1" si="1844">IF($L242&lt;&gt;0,INDEX(i.cropgraze_inc,$L242,JP$7),OFFSET(JP$5,$B242,0))</f>
        <v>0</v>
      </c>
      <c r="JQ242" s="477" t="b">
        <v>1</v>
      </c>
      <c r="JR242" s="477">
        <v>12</v>
      </c>
      <c r="JS242" s="5" t="b">
        <f t="shared" ref="JS242:JU277" si="1845">($N242=JS$11)</f>
        <v>0</v>
      </c>
      <c r="JT242" s="5" t="b">
        <f t="shared" si="1845"/>
        <v>0</v>
      </c>
      <c r="JU242" s="5" t="b">
        <f t="shared" si="1845"/>
        <v>1</v>
      </c>
      <c r="JV242" s="144">
        <f t="shared" ref="JV242:JW277" si="1846">$O242</f>
        <v>1</v>
      </c>
      <c r="JW242" s="144">
        <f t="shared" si="1846"/>
        <v>1</v>
      </c>
      <c r="JX242" s="5" t="b">
        <f t="shared" ref="JX242:KA277" si="1847">INDEX(i_dryman,($AF242-1)*4+INDEX(i.StdELMan,($K242-1)*12+($M242-1)*3+$N242,JX$8),JX$7)</f>
        <v>0</v>
      </c>
      <c r="JY242" s="5" t="b">
        <f t="shared" si="1847"/>
        <v>1</v>
      </c>
      <c r="JZ242" s="5" t="b">
        <f t="shared" si="1847"/>
        <v>1</v>
      </c>
      <c r="KA242" s="5" t="b">
        <f t="shared" si="1847"/>
        <v>0</v>
      </c>
      <c r="KB242" s="5">
        <f t="shared" ref="KB242:KC277" si="1848">INDEX(i_dryman,($AF242-1)*4+INDEX(i.StdELMan,($K242-1)*12+($M242-1)*3+$N242,KB$8),KB$7+$M242-1)</f>
        <v>1</v>
      </c>
      <c r="KC242" s="5">
        <f t="shared" si="1848"/>
        <v>0</v>
      </c>
      <c r="KD242" s="5" t="b">
        <f t="shared" ref="KD242:KD277" si="1849">AND(INDEX(i_dryman,($AF242-1)*4+INDEX(i.StdELMan,($K242-1)*12+($M242-1)*3+$N242,KD$8),KD$7),($JW242&gt;0))</f>
        <v>0</v>
      </c>
      <c r="KE242" s="5" t="str" cm="1">
        <f t="array" aca="1" ref="KE242" ca="1">IF(OR(KF242:KM242&lt;&gt;"-"),TRUE,"-")</f>
        <v>-</v>
      </c>
      <c r="KF242" s="19" t="str">
        <f t="shared" ref="KF242:KM277" ca="1" si="1850">OFFSET(KF$5,$B242,0)</f>
        <v>-</v>
      </c>
      <c r="KG242" s="19" t="str">
        <f t="shared" ca="1" si="1850"/>
        <v>-</v>
      </c>
      <c r="KH242" s="19" t="str">
        <f t="shared" ca="1" si="1850"/>
        <v>-</v>
      </c>
      <c r="KI242" s="19" t="str">
        <f t="shared" ca="1" si="1850"/>
        <v>-</v>
      </c>
      <c r="KJ242" s="19" t="str">
        <f t="shared" ca="1" si="1850"/>
        <v>-</v>
      </c>
      <c r="KK242" s="19" t="str">
        <f t="shared" ca="1" si="1850"/>
        <v>-</v>
      </c>
      <c r="KL242" s="19" t="str">
        <f t="shared" ca="1" si="1850"/>
        <v>-</v>
      </c>
      <c r="KM242" s="19" t="str">
        <f t="shared" ca="1" si="1850"/>
        <v>-</v>
      </c>
      <c r="KN242" s="5" t="b">
        <f t="array" aca="1" ref="KN242" ca="1">IF(OR(KO242:KU242&lt;&gt;"-"),TRUE,"-")</f>
        <v>1</v>
      </c>
      <c r="KO242" s="19">
        <f t="shared" ref="KO242:KX265" ca="1" si="1851">OFFSET(KO$5,$B242,0)</f>
        <v>0</v>
      </c>
      <c r="KP242" s="19" t="str">
        <f t="shared" ca="1" si="1851"/>
        <v>-</v>
      </c>
      <c r="KQ242" s="19">
        <f t="shared" ca="1" si="1851"/>
        <v>999999</v>
      </c>
      <c r="KR242" s="19">
        <f t="shared" ca="1" si="1851"/>
        <v>999999</v>
      </c>
      <c r="KS242" s="19">
        <f t="shared" ca="1" si="1851"/>
        <v>999999</v>
      </c>
      <c r="KT242" s="19">
        <f t="shared" ca="1" si="1851"/>
        <v>999999</v>
      </c>
      <c r="KU242" s="19">
        <f t="shared" ca="1" si="1851"/>
        <v>999999</v>
      </c>
      <c r="KV242" s="19" t="str">
        <f t="shared" ca="1" si="1851"/>
        <v>-</v>
      </c>
      <c r="KW242" s="19" t="str">
        <f ca="1">OFFSET(KW$5,$B242,0)</f>
        <v>-</v>
      </c>
      <c r="KX242" s="19" t="str">
        <f ca="1">OFFSET(KX$5,$B242,0)</f>
        <v>-</v>
      </c>
      <c r="KY242" s="19" t="b">
        <f t="shared" ref="KY242:KZ277" ca="1" si="1852">OFFSET(KY$5,$B242,0)</f>
        <v>1</v>
      </c>
      <c r="KZ242" s="19">
        <f t="shared" ca="1" si="1852"/>
        <v>0</v>
      </c>
      <c r="LA242" s="5" t="str">
        <f t="shared" ref="LA242:LD277" si="1853">INDEX(i.FlkStrctr,$M242,LA$7)</f>
        <v>-</v>
      </c>
      <c r="LB242" s="5" t="str">
        <f t="shared" si="1853"/>
        <v>-</v>
      </c>
      <c r="LC242" s="5" t="str">
        <f t="shared" si="1853"/>
        <v>-</v>
      </c>
      <c r="LD242" s="5" t="str">
        <f t="shared" si="1853"/>
        <v>-</v>
      </c>
      <c r="LE242" s="19" t="str">
        <f t="shared" ref="LE242:LU277" ca="1" si="1854">OFFSET(LE$5,$B242,0)</f>
        <v>-</v>
      </c>
      <c r="LF242" s="19" t="str">
        <f t="shared" ca="1" si="1854"/>
        <v>-</v>
      </c>
      <c r="LG242" s="19" t="str">
        <f t="shared" ca="1" si="1854"/>
        <v>-</v>
      </c>
      <c r="LH242" s="19" t="str">
        <f t="shared" ca="1" si="1854"/>
        <v>-</v>
      </c>
      <c r="LI242" s="19" t="str">
        <f t="shared" ca="1" si="1854"/>
        <v>-</v>
      </c>
      <c r="LJ242" s="19" t="str">
        <f t="shared" ca="1" si="1854"/>
        <v>-</v>
      </c>
      <c r="LK242" s="19" t="str">
        <f t="shared" ca="1" si="1854"/>
        <v>-</v>
      </c>
      <c r="LL242" s="5" t="str">
        <f t="shared" ref="LL242:LR277" si="1855">INDEX(i.FlkStrctr,$M242,LL$7)</f>
        <v>-</v>
      </c>
      <c r="LM242" s="5">
        <f t="shared" si="1855"/>
        <v>500</v>
      </c>
      <c r="LN242" s="5">
        <f t="shared" si="1855"/>
        <v>500</v>
      </c>
      <c r="LO242" s="5" t="str">
        <f t="shared" si="1855"/>
        <v>-</v>
      </c>
      <c r="LP242" s="5" t="str" cm="1">
        <f t="array" ref="LP242">INDEX(i.meatgrid,$Q242,LP$7)</f>
        <v>-</v>
      </c>
      <c r="LQ242" s="5" t="str" cm="1">
        <f t="array" ref="LQ242">INDEX(i.meatgrid,$Q242,LQ$7)</f>
        <v>-</v>
      </c>
      <c r="LR242" s="5" t="str">
        <f t="shared" si="1855"/>
        <v>-</v>
      </c>
      <c r="LS242" s="5">
        <f t="shared" ref="LS242:LS277" si="1856">INDEX(i.conservation,$W242+1,$N242)</f>
        <v>1</v>
      </c>
      <c r="LT242" s="9"/>
      <c r="LU242" s="19">
        <f t="shared" ca="1" si="1854"/>
        <v>70</v>
      </c>
      <c r="LV242" s="19">
        <f t="shared" ref="LV242:LX277" ca="1" si="1857">OFFSET(LV$5,$B242,0)</f>
        <v>50</v>
      </c>
      <c r="LW242" s="19">
        <f t="shared" ca="1" si="1857"/>
        <v>80</v>
      </c>
      <c r="LX242" s="19">
        <f t="shared" ca="1" si="1857"/>
        <v>50</v>
      </c>
      <c r="LY242" s="5" t="b" cm="1">
        <f t="array" ref="LY242">INDEX(i.meatgrid,$Q242,LY$7)</f>
        <v>1</v>
      </c>
      <c r="LZ242" s="5" t="b" cm="1">
        <f t="array" ref="LZ242">INDEX(i.meatgrid,$Q242,LZ$7)</f>
        <v>0</v>
      </c>
      <c r="MA242" s="5" t="str" cm="1">
        <f t="array" ref="MA242">INDEX(i.meatgrid,$Q242,MA$7)</f>
        <v>-</v>
      </c>
      <c r="MB242" s="5" t="str" cm="1">
        <f t="array" ref="MB242">INDEX(i.meatgrid,$Q242,MB$7)</f>
        <v>-</v>
      </c>
      <c r="MC242" s="5">
        <f t="shared" ref="MC242:MC277" si="1858">INDEX(i.WoolPrices,$R242,MC$7)</f>
        <v>1</v>
      </c>
      <c r="MD242" s="5">
        <f t="shared" ref="MD242:MD277" si="1859">INDEX(i.MeatPrices,$S242,MD$7)</f>
        <v>1</v>
      </c>
      <c r="ME242" s="5" cm="1">
        <f t="array" ref="ME242">INDEX(i.meatgrid,$Q242,ME$7)</f>
        <v>1</v>
      </c>
      <c r="MF242" s="5" cm="1">
        <f t="array" ref="MF242">INDEX(i.meatgrid,$Q242,MF$7)</f>
        <v>1</v>
      </c>
      <c r="MG242" s="5" cm="1">
        <f t="array" ref="MG242">INDEX(i.meatgrid,$Q242,MG$7)</f>
        <v>1</v>
      </c>
      <c r="MH242" s="5" cm="1">
        <f t="array" ref="MH242">INDEX(i.meatgrid,$Q242,MH$7)</f>
        <v>0</v>
      </c>
      <c r="MI242" s="5" cm="1">
        <f t="array" ref="MI242">INDEX(i.meatgrid,$Q242,MI$7)</f>
        <v>1</v>
      </c>
      <c r="MJ242" s="5" cm="1">
        <f t="array" ref="MJ242">INDEX(i.meatgrid,$Q242,MJ$7)</f>
        <v>1</v>
      </c>
      <c r="MK242" s="5" cm="1">
        <f t="array" ref="MK242">INDEX(i.meatgrid,$Q242,MK$7)</f>
        <v>1</v>
      </c>
      <c r="ML242" s="5" cm="1">
        <f t="array" ref="ML242">INDEX(i.meatgrid,$Q242,ML$7)</f>
        <v>1</v>
      </c>
      <c r="MM242" s="5">
        <f t="shared" ref="MM242:MM277" si="1860">INDEX(i.GrainPrices,$T242,MM$7)</f>
        <v>1</v>
      </c>
      <c r="MN242" s="9"/>
      <c r="MO242" s="19" t="b">
        <f t="shared" ref="MO242:ND257" ca="1" si="1861">OFFSET(MO$5,$B242,0)</f>
        <v>0</v>
      </c>
      <c r="MP242" s="19" t="b">
        <f t="shared" ca="1" si="1861"/>
        <v>0</v>
      </c>
      <c r="MQ242" s="19">
        <f t="shared" ca="1" si="1861"/>
        <v>1</v>
      </c>
      <c r="MR242" s="19">
        <f t="shared" ca="1" si="1861"/>
        <v>0.75</v>
      </c>
      <c r="MS242" s="19">
        <f t="shared" ca="1" si="1861"/>
        <v>0.75</v>
      </c>
      <c r="MT242" s="19">
        <f t="shared" ca="1" si="1861"/>
        <v>0.8</v>
      </c>
      <c r="MU242" s="19">
        <f t="shared" ca="1" si="1861"/>
        <v>0.82499999999999996</v>
      </c>
      <c r="MV242" s="19">
        <f t="shared" ca="1" si="1861"/>
        <v>0.875</v>
      </c>
      <c r="MW242" s="19">
        <f t="shared" ca="1" si="1861"/>
        <v>0.9</v>
      </c>
      <c r="MX242" s="19">
        <f t="shared" ca="1" si="1861"/>
        <v>1</v>
      </c>
      <c r="MY242" s="19">
        <f t="shared" ca="1" si="1861"/>
        <v>0.875</v>
      </c>
      <c r="MZ242" s="19" t="b">
        <f t="shared" ca="1" si="1861"/>
        <v>1</v>
      </c>
      <c r="NA242" s="19">
        <f t="shared" ca="1" si="1861"/>
        <v>74.989999999999995</v>
      </c>
      <c r="NB242" s="19" t="str">
        <f t="shared" ca="1" si="1861"/>
        <v>-</v>
      </c>
      <c r="NC242" s="19" t="str">
        <f t="shared" ca="1" si="1861"/>
        <v>-</v>
      </c>
      <c r="ND242" s="19" t="str">
        <f t="shared" ca="1" si="1861"/>
        <v>-</v>
      </c>
      <c r="NE242" s="19" t="str">
        <f t="shared" ref="NE242:OT248" ca="1" si="1862">OFFSET(NE$5,$B242,0)</f>
        <v>-</v>
      </c>
      <c r="NF242" s="19" t="str">
        <f t="shared" ca="1" si="1862"/>
        <v>-</v>
      </c>
      <c r="NG242" s="19" t="str">
        <f t="shared" ca="1" si="1862"/>
        <v>-</v>
      </c>
      <c r="NH242" s="19" t="str">
        <f t="shared" ca="1" si="1862"/>
        <v>-</v>
      </c>
      <c r="NI242" s="19">
        <f t="shared" ca="1" si="1862"/>
        <v>36.99</v>
      </c>
      <c r="NJ242" s="19">
        <f t="shared" ca="1" si="1862"/>
        <v>36.99</v>
      </c>
      <c r="NK242" s="19" t="str">
        <f t="shared" ca="1" si="1862"/>
        <v>-</v>
      </c>
      <c r="NL242" s="19" t="str">
        <f t="shared" ca="1" si="1862"/>
        <v>-</v>
      </c>
      <c r="NM242" s="19" t="str">
        <f t="shared" ca="1" si="1862"/>
        <v>-</v>
      </c>
      <c r="NN242" s="19" t="str">
        <f t="shared" ca="1" si="1862"/>
        <v>-</v>
      </c>
      <c r="NO242" s="19" t="str">
        <f t="shared" ca="1" si="1862"/>
        <v>-</v>
      </c>
      <c r="NP242" s="19">
        <f t="shared" ca="1" si="1862"/>
        <v>49.99</v>
      </c>
      <c r="NQ242" s="19">
        <f t="shared" ca="1" si="1862"/>
        <v>49.99</v>
      </c>
      <c r="NR242" s="19">
        <f t="shared" ca="1" si="1862"/>
        <v>49.99</v>
      </c>
      <c r="NS242" s="19">
        <f t="shared" ca="1" si="1862"/>
        <v>49.99</v>
      </c>
      <c r="NT242" s="19">
        <f t="shared" ca="1" si="1862"/>
        <v>49.99</v>
      </c>
      <c r="NU242" s="19">
        <f t="shared" ca="1" si="1862"/>
        <v>49.99</v>
      </c>
      <c r="NV242" s="19">
        <f t="shared" ca="1" si="1862"/>
        <v>49.99</v>
      </c>
      <c r="NW242" s="19">
        <f t="shared" ca="1" si="1862"/>
        <v>49.99</v>
      </c>
      <c r="NX242" s="19">
        <f t="shared" ca="1" si="1862"/>
        <v>412.99</v>
      </c>
      <c r="NY242" s="19">
        <f t="shared" ca="1" si="1862"/>
        <v>412.99</v>
      </c>
      <c r="NZ242" s="19" t="str">
        <f t="shared" ca="1" si="1862"/>
        <v>-</v>
      </c>
      <c r="OA242" s="19" t="str">
        <f t="shared" ca="1" si="1862"/>
        <v>-</v>
      </c>
      <c r="OB242" s="19" t="str">
        <f t="shared" ca="1" si="1862"/>
        <v>-</v>
      </c>
      <c r="OC242" s="19" t="str">
        <f t="shared" ca="1" si="1862"/>
        <v>-</v>
      </c>
      <c r="OD242" s="19" t="str">
        <f t="shared" ca="1" si="1862"/>
        <v>-</v>
      </c>
      <c r="OE242" s="19">
        <f t="shared" ca="1" si="1862"/>
        <v>6.8900000000000006</v>
      </c>
      <c r="OF242" s="19">
        <f t="shared" ca="1" si="1862"/>
        <v>6.8900000000000006</v>
      </c>
      <c r="OG242" s="19">
        <f t="shared" ca="1" si="1862"/>
        <v>6.8900000000000006</v>
      </c>
      <c r="OH242" s="19">
        <f t="shared" ca="1" si="1862"/>
        <v>6.8900000000000006</v>
      </c>
      <c r="OI242" s="19">
        <f t="shared" ca="1" si="1862"/>
        <v>6.8900000000000006</v>
      </c>
      <c r="OJ242" s="19">
        <f t="shared" ca="1" si="1862"/>
        <v>6.8900000000000006</v>
      </c>
      <c r="OK242" s="19">
        <f t="shared" ca="1" si="1862"/>
        <v>6.8900000000000006</v>
      </c>
      <c r="OL242" s="19">
        <f t="shared" ca="1" si="1862"/>
        <v>6.8900000000000006</v>
      </c>
      <c r="OM242" s="19">
        <f t="shared" ca="1" si="1862"/>
        <v>346.99</v>
      </c>
      <c r="ON242" s="19">
        <f t="shared" ca="1" si="1862"/>
        <v>346.99</v>
      </c>
      <c r="OO242" s="19" t="str">
        <f t="shared" ca="1" si="1862"/>
        <v>-</v>
      </c>
      <c r="OP242" s="19" t="str">
        <f t="shared" ca="1" si="1862"/>
        <v>-</v>
      </c>
      <c r="OQ242" s="19" t="str">
        <f t="shared" ca="1" si="1862"/>
        <v>-</v>
      </c>
      <c r="OR242" s="19" t="str">
        <f t="shared" ca="1" si="1862"/>
        <v>-</v>
      </c>
      <c r="OS242" s="19" t="str">
        <f t="shared" ca="1" si="1862"/>
        <v>-</v>
      </c>
      <c r="OT242" s="19">
        <f t="shared" ca="1" si="1862"/>
        <v>0</v>
      </c>
      <c r="OU242" s="24">
        <v>0</v>
      </c>
    </row>
    <row r="243" spans="1:411" outlineLevel="1">
      <c r="A243" s="21">
        <f t="shared" si="158"/>
        <v>238</v>
      </c>
      <c r="B243" s="21">
        <f t="shared" ref="B243:B245" si="1863">$A$24</f>
        <v>19</v>
      </c>
      <c r="C243">
        <v>112</v>
      </c>
      <c r="D243" s="144" t="str">
        <f t="shared" ca="1" si="1806"/>
        <v>GSM</v>
      </c>
      <c r="E243" t="b">
        <v>0</v>
      </c>
      <c r="F243" t="b">
        <v>0</v>
      </c>
      <c r="G243" t="b">
        <f>E243</f>
        <v>0</v>
      </c>
      <c r="H243" s="237">
        <f t="shared" ref="H243:Q245" ca="1" si="1864">OFFSET(H243,-1,0)</f>
        <v>2</v>
      </c>
      <c r="I243" s="237">
        <f t="shared" ca="1" si="1864"/>
        <v>1</v>
      </c>
      <c r="J243" s="237" t="str">
        <f t="shared" ca="1" si="1864"/>
        <v/>
      </c>
      <c r="K243" s="237">
        <f t="shared" ca="1" si="1864"/>
        <v>2</v>
      </c>
      <c r="L243" s="237">
        <f t="shared" ca="1" si="1864"/>
        <v>2</v>
      </c>
      <c r="M243" s="237">
        <f t="shared" ca="1" si="1864"/>
        <v>2</v>
      </c>
      <c r="N243" s="237">
        <f t="shared" ca="1" si="1864"/>
        <v>3</v>
      </c>
      <c r="O243" s="237">
        <f t="shared" ca="1" si="1864"/>
        <v>1</v>
      </c>
      <c r="P243" s="237">
        <f t="shared" ca="1" si="1864"/>
        <v>1</v>
      </c>
      <c r="Q243" s="237">
        <f t="shared" ca="1" si="1864"/>
        <v>1</v>
      </c>
      <c r="R243" s="29">
        <v>1</v>
      </c>
      <c r="S243" s="29">
        <v>1</v>
      </c>
      <c r="T243" s="29">
        <v>1</v>
      </c>
      <c r="U243" s="218"/>
      <c r="V243" s="218"/>
      <c r="W243" s="182">
        <f t="array" ref="W243">MAX(W$22,MOD(W237+1*AND(R243:$V243=R$22:$V$22),W$23+1))</f>
        <v>0</v>
      </c>
      <c r="X243" s="218"/>
      <c r="Y243" s="218"/>
      <c r="Z243" s="218"/>
      <c r="AA243" s="218"/>
      <c r="AB243" s="218"/>
      <c r="AC243" s="218"/>
      <c r="AD243" s="218"/>
      <c r="AE243" s="218"/>
      <c r="AF243" s="144">
        <f ca="1">INDEX(CHOOSE($N243,DataAutumn!i.AdultDrys,DataWinter!i.AdultDrys,DataSpring!i.AdultDrys),1,$M243)</f>
        <v>3</v>
      </c>
      <c r="AG243" s="5">
        <f t="shared" ca="1" si="1807"/>
        <v>2</v>
      </c>
      <c r="AH243" s="5">
        <f t="shared" ca="1" si="1807"/>
        <v>0</v>
      </c>
      <c r="AI243" s="5">
        <f t="shared" ca="1" si="1808"/>
        <v>1</v>
      </c>
      <c r="AJ243" s="218"/>
      <c r="AK243" s="218"/>
      <c r="AL243" s="366" t="str">
        <f ca="1">TEXT(LEFT(OFFSET(AL243,-1,0),5)+1,"00000")&amp;MID(OFFSET(AL243,-1,0),6,FIND(" ",OFFSET(AL243,-1,0),7)-5)
&amp; $D243           &amp; " Day"&amp;INDEX(i.DOY,$N243,1)              &amp; IF($IG243=0," FWM","")&amp;IF($IG243=1," MWM","")&amp;IF($IG243=5," Mat","")&amp;IF($IH243=TRUE,"&amp;BBT","    ")
&amp;INDEX(DataMaster!$B$98:$B$105,$Q243,0)    &amp;IF(JQ243," SR"&amp;JR243,"")&amp; " WP"&amp;TEXT($MC243*100,"000p")           &amp; " MP"&amp;TEXT($MD243*100,"000p")           &amp; " GP"&amp;TEXT($MM243*100,"000p")
&amp; " (F"&amp;3+COUNTIF($CV243:$CY243,TRUE)&amp;3&amp;"N"&amp;$DM243&amp;$DN243&amp;")"</f>
        <v>00002 DSP_grid_lw GSM Day204 MWM    all grids WP100p MP100p GP100p (F33N11)</v>
      </c>
      <c r="AM243" s="9" t="str">
        <f ca="1">IF(COUNTIF(AL$5:AL243,AL243)=1,"-","Dup")</f>
        <v>-</v>
      </c>
      <c r="AN243" s="9"/>
      <c r="AO243" s="12" t="b">
        <v>0</v>
      </c>
      <c r="AP243" s="12" t="b">
        <v>0</v>
      </c>
      <c r="AQ243" s="12" t="b">
        <v>1</v>
      </c>
      <c r="AR243" s="12" t="b">
        <v>1</v>
      </c>
      <c r="AS243" s="12" t="b">
        <v>0</v>
      </c>
      <c r="AT243" s="12" t="b">
        <v>1</v>
      </c>
      <c r="AU243" s="12" t="b">
        <v>1</v>
      </c>
      <c r="AV243" s="12" t="b">
        <v>1</v>
      </c>
      <c r="AW243" s="9"/>
      <c r="AX243" s="5" t="b">
        <f t="shared" ca="1" si="1809"/>
        <v>0</v>
      </c>
      <c r="AY243" s="5" t="str">
        <f t="shared" ca="1" si="1809"/>
        <v>-</v>
      </c>
      <c r="AZ243" s="5" t="b">
        <f t="shared" ca="1" si="1809"/>
        <v>0</v>
      </c>
      <c r="BA243" s="5" t="b">
        <f t="shared" ca="1" si="1809"/>
        <v>1</v>
      </c>
      <c r="BB243" s="5" t="b">
        <f t="shared" ca="1" si="1809"/>
        <v>1</v>
      </c>
      <c r="BC243" s="144">
        <f t="shared" ca="1" si="1809"/>
        <v>0</v>
      </c>
      <c r="BD243" s="19" t="b">
        <f t="shared" ca="1" si="1810"/>
        <v>1</v>
      </c>
      <c r="BE243" s="9"/>
      <c r="BF243" s="5" t="str">
        <f t="shared" ca="1" si="1811"/>
        <v>-</v>
      </c>
      <c r="BG243" s="19" t="str">
        <f t="shared" ca="1" si="1812"/>
        <v>-</v>
      </c>
      <c r="BH243" s="19" t="str">
        <f t="shared" ca="1" si="1812"/>
        <v>-</v>
      </c>
      <c r="BI243" s="19" t="str">
        <f t="shared" ca="1" si="1812"/>
        <v>-</v>
      </c>
      <c r="BJ243" s="5" t="str">
        <f t="shared" ca="1" si="1813"/>
        <v>-</v>
      </c>
      <c r="BK243" s="19" t="str">
        <f t="shared" ca="1" si="1814"/>
        <v>-</v>
      </c>
      <c r="BL243" s="5" t="str">
        <f t="shared" ca="1" si="1815"/>
        <v>-</v>
      </c>
      <c r="BM243" s="19" t="str">
        <f t="shared" ca="1" si="1816"/>
        <v>-</v>
      </c>
      <c r="BN243" s="19" t="str">
        <f t="shared" ca="1" si="1816"/>
        <v>-</v>
      </c>
      <c r="BO243" s="19" t="str">
        <f t="shared" ca="1" si="1816"/>
        <v>-</v>
      </c>
      <c r="BP243" s="5" t="str">
        <f t="shared" ca="1" si="1817"/>
        <v>-</v>
      </c>
      <c r="BQ243" s="9"/>
      <c r="BR243" s="5" t="b">
        <f t="shared" ca="1" si="1818"/>
        <v>0</v>
      </c>
      <c r="BS243" s="5" t="str">
        <f t="shared" ca="1" si="1819"/>
        <v>-</v>
      </c>
      <c r="BT243" s="5" t="str">
        <f t="shared" ca="1" si="1820"/>
        <v>-</v>
      </c>
      <c r="BU243" s="5" t="str">
        <f t="shared" ca="1" si="1820"/>
        <v>-</v>
      </c>
      <c r="BV243" s="5" t="str">
        <f t="shared" ca="1" si="1820"/>
        <v>-</v>
      </c>
      <c r="BW243" s="5" t="str">
        <f t="shared" ca="1" si="1820"/>
        <v>-</v>
      </c>
      <c r="BX243" s="5" t="str">
        <f t="shared" ca="1" si="1820"/>
        <v>-</v>
      </c>
      <c r="BY243" s="5" t="str">
        <f t="shared" ca="1" si="1820"/>
        <v>-</v>
      </c>
      <c r="BZ243" s="5" t="str">
        <f t="shared" ca="1" si="1820"/>
        <v>-</v>
      </c>
      <c r="CA243" s="5" t="str">
        <f t="shared" ca="1" si="1820"/>
        <v>-</v>
      </c>
      <c r="CB243" s="9"/>
      <c r="CC243" s="237" t="b">
        <f t="shared" ref="CC243:CE245" ca="1" si="1865">OFFSET(CC243,-1,0)</f>
        <v>1</v>
      </c>
      <c r="CD243" s="237" t="b">
        <f t="shared" ca="1" si="1865"/>
        <v>1</v>
      </c>
      <c r="CE243" s="237" t="b">
        <f t="shared" ca="1" si="1865"/>
        <v>1</v>
      </c>
      <c r="CF243" s="12">
        <f t="shared" ca="1" si="1821"/>
        <v>2231105</v>
      </c>
      <c r="CG243" s="144" t="b">
        <f t="shared" ref="CG243:CG245" ca="1" si="1866">NOT(CE243)</f>
        <v>0</v>
      </c>
      <c r="CH243" s="12" t="s">
        <v>34</v>
      </c>
      <c r="CI243" s="19" t="str">
        <f t="shared" ca="1" si="1822"/>
        <v>-</v>
      </c>
      <c r="CJ243" s="19" t="str">
        <f t="shared" ca="1" si="1822"/>
        <v>-</v>
      </c>
      <c r="CK243" s="19" t="str">
        <f t="shared" ca="1" si="1822"/>
        <v>-</v>
      </c>
      <c r="CL243" s="19">
        <f t="shared" ca="1" si="1822"/>
        <v>1</v>
      </c>
      <c r="CM243" s="19">
        <f t="shared" ca="1" si="1822"/>
        <v>1</v>
      </c>
      <c r="CN243" s="9"/>
      <c r="CO243" s="444">
        <f t="shared" ca="1" si="1823"/>
        <v>652</v>
      </c>
      <c r="CP243" s="444">
        <f t="shared" ca="1" si="1823"/>
        <v>686</v>
      </c>
      <c r="CQ243" s="444">
        <f t="shared" ca="1" si="1823"/>
        <v>721</v>
      </c>
      <c r="CR243" s="152">
        <f t="shared" ca="1" si="1824"/>
        <v>378</v>
      </c>
      <c r="CS243" s="152">
        <f t="shared" ca="1" si="1824"/>
        <v>413</v>
      </c>
      <c r="CT243" s="152">
        <f t="shared" ca="1" si="1824"/>
        <v>448</v>
      </c>
      <c r="CU243" s="19" t="str">
        <f t="shared" ca="1" si="1825"/>
        <v>-</v>
      </c>
      <c r="CV243" s="19" t="str">
        <f t="shared" ca="1" si="1825"/>
        <v>-</v>
      </c>
      <c r="CW243" s="19" t="str">
        <f t="shared" ca="1" si="1825"/>
        <v>-</v>
      </c>
      <c r="CX243" s="19" t="str">
        <f t="shared" ca="1" si="1825"/>
        <v>-</v>
      </c>
      <c r="CY243" s="19" t="str">
        <f t="shared" ca="1" si="1825"/>
        <v>-</v>
      </c>
      <c r="CZ243" s="19" t="b">
        <f t="shared" ca="1" si="1825"/>
        <v>1</v>
      </c>
      <c r="DA243" s="19">
        <f t="shared" ca="1" si="1825"/>
        <v>0</v>
      </c>
      <c r="DB243" s="19">
        <f t="shared" ca="1" si="1825"/>
        <v>0</v>
      </c>
      <c r="DC243" s="19">
        <f t="shared" ca="1" si="1825"/>
        <v>0</v>
      </c>
      <c r="DD243" s="19">
        <f t="shared" ca="1" si="1825"/>
        <v>0</v>
      </c>
      <c r="DE243" s="19">
        <f t="shared" ca="1" si="1825"/>
        <v>0</v>
      </c>
      <c r="DF243" s="19">
        <f t="shared" ca="1" si="1825"/>
        <v>0</v>
      </c>
      <c r="DG243" s="19">
        <f t="shared" ca="1" si="1825"/>
        <v>0</v>
      </c>
      <c r="DH243" s="19">
        <f t="shared" ca="1" si="1825"/>
        <v>0</v>
      </c>
      <c r="DI243" s="19">
        <f t="shared" ca="1" si="1825"/>
        <v>0</v>
      </c>
      <c r="DJ243" s="19">
        <f t="shared" ca="1" si="1825"/>
        <v>0</v>
      </c>
      <c r="DK243" s="19">
        <f t="shared" ca="1" si="1826"/>
        <v>0</v>
      </c>
      <c r="DL243" s="19">
        <f t="shared" ca="1" si="1826"/>
        <v>0</v>
      </c>
      <c r="DM243" s="19">
        <f t="shared" ca="1" si="1826"/>
        <v>1</v>
      </c>
      <c r="DN243" s="19">
        <f t="shared" ca="1" si="1826"/>
        <v>1</v>
      </c>
      <c r="DO243" s="19">
        <f t="shared" ca="1" si="1826"/>
        <v>0</v>
      </c>
      <c r="DP243" s="19" t="str">
        <f t="shared" ca="1" si="1826"/>
        <v>-</v>
      </c>
      <c r="DQ243" s="19" t="str">
        <f t="shared" ca="1" si="1826"/>
        <v>-</v>
      </c>
      <c r="DR243" s="19" t="str">
        <f t="shared" ca="1" si="1826"/>
        <v>-</v>
      </c>
      <c r="DS243" s="19" t="str">
        <f t="shared" ca="1" si="1826"/>
        <v>-</v>
      </c>
      <c r="DT243" s="19" t="str">
        <f t="shared" ca="1" si="1826"/>
        <v>-</v>
      </c>
      <c r="DU243" s="19">
        <f t="shared" ca="1" si="1826"/>
        <v>0</v>
      </c>
      <c r="DV243" s="19" t="str">
        <f t="shared" ca="1" si="1826"/>
        <v>-</v>
      </c>
      <c r="DW243" s="19" t="str">
        <f t="shared" ca="1" si="1826"/>
        <v>-</v>
      </c>
      <c r="DX243" s="19" t="str">
        <f t="shared" ca="1" si="1826"/>
        <v>-</v>
      </c>
      <c r="DY243" s="19" t="str">
        <f t="shared" ca="1" si="1826"/>
        <v>-</v>
      </c>
      <c r="DZ243" s="19" t="str">
        <f t="shared" ca="1" si="1826"/>
        <v>-</v>
      </c>
      <c r="EA243" s="19" t="str">
        <f t="shared" ca="1" si="1826"/>
        <v>-</v>
      </c>
      <c r="EB243" s="19" t="str">
        <f t="shared" ca="1" si="1826"/>
        <v>-</v>
      </c>
      <c r="EC243" s="19" t="str">
        <f t="shared" ca="1" si="1826"/>
        <v>-</v>
      </c>
      <c r="ED243" s="19">
        <f t="shared" ca="1" si="1826"/>
        <v>0</v>
      </c>
      <c r="EE243" s="444">
        <f t="shared" ca="1" si="1827"/>
        <v>0</v>
      </c>
      <c r="EF243" s="444">
        <f t="shared" ca="1" si="1827"/>
        <v>0</v>
      </c>
      <c r="EG243" s="124">
        <f t="shared" ca="1" si="1828"/>
        <v>0</v>
      </c>
      <c r="EH243" s="124">
        <f t="shared" ca="1" si="1828"/>
        <v>0</v>
      </c>
      <c r="EI243" s="124">
        <f t="shared" ca="1" si="1828"/>
        <v>0</v>
      </c>
      <c r="EJ243" s="124">
        <f t="shared" ca="1" si="1828"/>
        <v>0</v>
      </c>
      <c r="EK243" s="124">
        <f t="shared" ca="1" si="1828"/>
        <v>0</v>
      </c>
      <c r="EL243" s="124">
        <f t="shared" ca="1" si="1828"/>
        <v>0</v>
      </c>
      <c r="EM243" s="124">
        <f t="shared" ca="1" si="1828"/>
        <v>0</v>
      </c>
      <c r="EN243" s="124">
        <f t="shared" ca="1" si="1828"/>
        <v>0</v>
      </c>
      <c r="EO243" s="124">
        <f t="shared" ca="1" si="1828"/>
        <v>0</v>
      </c>
      <c r="EP243" s="124">
        <f t="shared" ca="1" si="1828"/>
        <v>0</v>
      </c>
      <c r="EQ243" s="124">
        <f t="shared" ca="1" si="1828"/>
        <v>0</v>
      </c>
      <c r="ER243" s="124">
        <f t="shared" ca="1" si="1828"/>
        <v>0</v>
      </c>
      <c r="ES243" s="124">
        <f t="shared" ca="1" si="1828"/>
        <v>0</v>
      </c>
      <c r="ET243" s="124">
        <f t="shared" ca="1" si="1828"/>
        <v>0</v>
      </c>
      <c r="EU243" s="124">
        <f t="shared" ca="1" si="1828"/>
        <v>0</v>
      </c>
      <c r="EV243" s="124">
        <f t="shared" ca="1" si="1828"/>
        <v>0</v>
      </c>
      <c r="EW243" s="124">
        <f t="shared" ca="1" si="1829"/>
        <v>0</v>
      </c>
      <c r="EX243" s="124">
        <f t="shared" ca="1" si="1829"/>
        <v>0</v>
      </c>
      <c r="EY243" s="554">
        <f t="shared" ca="1" si="1830"/>
        <v>0</v>
      </c>
      <c r="EZ243" s="554">
        <f t="shared" ca="1" si="1830"/>
        <v>0</v>
      </c>
      <c r="FA243" s="554">
        <f t="shared" ca="1" si="1830"/>
        <v>0</v>
      </c>
      <c r="FB243" s="125">
        <f t="shared" ca="1" si="1830"/>
        <v>0</v>
      </c>
      <c r="FC243" s="125">
        <f t="shared" ca="1" si="1830"/>
        <v>0</v>
      </c>
      <c r="FD243" s="125">
        <f t="shared" ca="1" si="1830"/>
        <v>0</v>
      </c>
      <c r="FE243" s="125">
        <f t="shared" ca="1" si="1830"/>
        <v>0</v>
      </c>
      <c r="FF243" s="125">
        <f t="shared" ca="1" si="1830"/>
        <v>0</v>
      </c>
      <c r="FG243" s="125">
        <f t="shared" ca="1" si="1830"/>
        <v>0</v>
      </c>
      <c r="FH243" s="125">
        <f t="shared" ca="1" si="1830"/>
        <v>0</v>
      </c>
      <c r="FI243" s="125">
        <f t="shared" ca="1" si="1830"/>
        <v>0</v>
      </c>
      <c r="FJ243" s="125">
        <f t="shared" ca="1" si="1830"/>
        <v>0</v>
      </c>
      <c r="FK243" s="125">
        <f t="shared" ca="1" si="1830"/>
        <v>0</v>
      </c>
      <c r="FL243" s="125">
        <f t="shared" ca="1" si="1830"/>
        <v>0</v>
      </c>
      <c r="FM243" s="125">
        <f t="shared" ca="1" si="1830"/>
        <v>0</v>
      </c>
      <c r="FN243" s="125">
        <f t="shared" ca="1" si="1830"/>
        <v>0</v>
      </c>
      <c r="FO243" s="124">
        <f t="shared" ca="1" si="1831"/>
        <v>0</v>
      </c>
      <c r="FP243" s="124">
        <f t="shared" ca="1" si="1831"/>
        <v>0</v>
      </c>
      <c r="FQ243" s="124">
        <f t="shared" ca="1" si="1831"/>
        <v>0</v>
      </c>
      <c r="FR243" s="124">
        <f t="shared" ca="1" si="1831"/>
        <v>0</v>
      </c>
      <c r="FS243" s="124">
        <f t="shared" ca="1" si="1831"/>
        <v>0</v>
      </c>
      <c r="FT243" s="124">
        <f t="shared" ca="1" si="1831"/>
        <v>0</v>
      </c>
      <c r="FU243" s="124">
        <f t="shared" ca="1" si="1831"/>
        <v>0</v>
      </c>
      <c r="FV243" s="124">
        <f t="shared" ca="1" si="1831"/>
        <v>0</v>
      </c>
      <c r="FW243" s="124">
        <f t="shared" ca="1" si="1831"/>
        <v>0</v>
      </c>
      <c r="FX243" s="124">
        <f t="shared" ca="1" si="1831"/>
        <v>0</v>
      </c>
      <c r="FY243" s="124">
        <f t="shared" ca="1" si="1831"/>
        <v>0</v>
      </c>
      <c r="FZ243" s="124">
        <f t="shared" ca="1" si="1831"/>
        <v>0</v>
      </c>
      <c r="GA243" s="124">
        <f t="shared" ca="1" si="1831"/>
        <v>0</v>
      </c>
      <c r="GB243" s="124">
        <f t="shared" ca="1" si="1831"/>
        <v>0</v>
      </c>
      <c r="GC243" s="124">
        <f t="shared" ca="1" si="1831"/>
        <v>0</v>
      </c>
      <c r="GD243" s="124">
        <f t="shared" ca="1" si="1831"/>
        <v>0</v>
      </c>
      <c r="GE243" s="124">
        <f t="shared" ca="1" si="1832"/>
        <v>0</v>
      </c>
      <c r="GF243" s="124">
        <f t="shared" ca="1" si="1832"/>
        <v>0</v>
      </c>
      <c r="GG243" s="554">
        <f t="shared" ca="1" si="1833"/>
        <v>0</v>
      </c>
      <c r="GH243" s="554">
        <f t="shared" ca="1" si="1833"/>
        <v>0</v>
      </c>
      <c r="GI243" s="554">
        <f t="shared" ca="1" si="1833"/>
        <v>0</v>
      </c>
      <c r="GJ243" s="125">
        <f t="shared" ca="1" si="1834"/>
        <v>0</v>
      </c>
      <c r="GK243" s="125">
        <f t="shared" ca="1" si="1834"/>
        <v>0</v>
      </c>
      <c r="GL243" s="125">
        <f t="shared" ca="1" si="1834"/>
        <v>0</v>
      </c>
      <c r="GM243" s="125">
        <f t="shared" ca="1" si="1834"/>
        <v>0</v>
      </c>
      <c r="GN243" s="125">
        <f t="shared" ca="1" si="1834"/>
        <v>0</v>
      </c>
      <c r="GO243" s="125">
        <f t="shared" ca="1" si="1834"/>
        <v>0</v>
      </c>
      <c r="GP243" s="125">
        <f t="shared" ca="1" si="1834"/>
        <v>0</v>
      </c>
      <c r="GQ243" s="125">
        <f t="shared" ca="1" si="1834"/>
        <v>0</v>
      </c>
      <c r="GR243" s="125">
        <f t="shared" ca="1" si="1834"/>
        <v>0</v>
      </c>
      <c r="GS243" s="125">
        <f t="shared" ca="1" si="1834"/>
        <v>0</v>
      </c>
      <c r="GT243" s="125">
        <f t="shared" ca="1" si="1834"/>
        <v>0</v>
      </c>
      <c r="GU243" s="125">
        <f t="shared" ca="1" si="1834"/>
        <v>0</v>
      </c>
      <c r="GV243" s="125">
        <f t="shared" ca="1" si="1834"/>
        <v>0</v>
      </c>
      <c r="GW243" s="124">
        <f t="shared" ca="1" si="1835"/>
        <v>0</v>
      </c>
      <c r="GX243" s="124">
        <f t="shared" ca="1" si="1835"/>
        <v>0</v>
      </c>
      <c r="GY243" s="124">
        <f t="shared" ca="1" si="1835"/>
        <v>0</v>
      </c>
      <c r="GZ243" s="124">
        <f t="shared" ca="1" si="1835"/>
        <v>0</v>
      </c>
      <c r="HA243" s="124">
        <f t="shared" ca="1" si="1835"/>
        <v>0</v>
      </c>
      <c r="HB243" s="124">
        <f t="shared" ca="1" si="1835"/>
        <v>0</v>
      </c>
      <c r="HC243" s="124">
        <f t="shared" ca="1" si="1835"/>
        <v>0</v>
      </c>
      <c r="HD243" s="124">
        <f t="shared" ca="1" si="1835"/>
        <v>0</v>
      </c>
      <c r="HE243" s="124">
        <f t="shared" ca="1" si="1835"/>
        <v>0</v>
      </c>
      <c r="HF243" s="124">
        <f t="shared" ca="1" si="1835"/>
        <v>0</v>
      </c>
      <c r="HG243" s="124">
        <f t="shared" ca="1" si="1835"/>
        <v>0</v>
      </c>
      <c r="HH243" s="124">
        <f t="shared" ca="1" si="1835"/>
        <v>0</v>
      </c>
      <c r="HI243" s="124">
        <f t="shared" ca="1" si="1835"/>
        <v>0</v>
      </c>
      <c r="HJ243" s="124">
        <f t="shared" ca="1" si="1835"/>
        <v>0</v>
      </c>
      <c r="HK243" s="124">
        <f t="shared" ca="1" si="1835"/>
        <v>0</v>
      </c>
      <c r="HL243" s="124">
        <f t="shared" ca="1" si="1835"/>
        <v>0</v>
      </c>
      <c r="HM243" s="124">
        <f t="shared" ca="1" si="1836"/>
        <v>0</v>
      </c>
      <c r="HN243" s="124">
        <f t="shared" ca="1" si="1836"/>
        <v>0</v>
      </c>
      <c r="HO243" s="554">
        <f t="shared" ca="1" si="1837"/>
        <v>0</v>
      </c>
      <c r="HP243" s="554">
        <f t="shared" ca="1" si="1837"/>
        <v>0</v>
      </c>
      <c r="HQ243" s="554">
        <f t="shared" ca="1" si="1837"/>
        <v>0</v>
      </c>
      <c r="HR243" s="125">
        <f t="shared" ca="1" si="1838"/>
        <v>0</v>
      </c>
      <c r="HS243" s="125">
        <f t="shared" ca="1" si="1838"/>
        <v>0</v>
      </c>
      <c r="HT243" s="125">
        <f t="shared" ca="1" si="1838"/>
        <v>0</v>
      </c>
      <c r="HU243" s="125">
        <f t="shared" ca="1" si="1838"/>
        <v>0</v>
      </c>
      <c r="HV243" s="125">
        <f t="shared" ca="1" si="1838"/>
        <v>0</v>
      </c>
      <c r="HW243" s="125">
        <f t="shared" ca="1" si="1838"/>
        <v>0</v>
      </c>
      <c r="HX243" s="125">
        <f t="shared" ca="1" si="1838"/>
        <v>0</v>
      </c>
      <c r="HY243" s="125">
        <f t="shared" ca="1" si="1838"/>
        <v>0</v>
      </c>
      <c r="HZ243" s="125">
        <f t="shared" ca="1" si="1838"/>
        <v>0</v>
      </c>
      <c r="IA243" s="125">
        <f t="shared" ca="1" si="1838"/>
        <v>0</v>
      </c>
      <c r="IB243" s="125">
        <f t="shared" ca="1" si="1838"/>
        <v>0</v>
      </c>
      <c r="IC243" s="125">
        <f t="shared" ca="1" si="1838"/>
        <v>0</v>
      </c>
      <c r="ID243" s="125">
        <f t="shared" ca="1" si="1838"/>
        <v>0</v>
      </c>
      <c r="IE243" s="5">
        <f t="shared" ca="1" si="1839"/>
        <v>67</v>
      </c>
      <c r="IF243" s="9"/>
      <c r="IG243" s="5">
        <f t="shared" ca="1" si="1840"/>
        <v>1</v>
      </c>
      <c r="IH243" s="5" t="b">
        <f t="shared" ca="1" si="1840"/>
        <v>0</v>
      </c>
      <c r="II243" s="19">
        <f t="shared" ca="1" si="1841"/>
        <v>0</v>
      </c>
      <c r="IJ243" s="5">
        <f t="shared" ca="1" si="1840"/>
        <v>55</v>
      </c>
      <c r="IK243" s="5" cm="1">
        <f t="array" ref="IK243">INDEX(i.pi_yatf,$X243+1,IK$7)</f>
        <v>1</v>
      </c>
      <c r="IL243" s="19">
        <f t="shared" ca="1" si="1842"/>
        <v>0</v>
      </c>
      <c r="IM243" s="19">
        <f t="shared" ca="1" si="1842"/>
        <v>0</v>
      </c>
      <c r="IN243" s="19">
        <f t="shared" ca="1" si="1842"/>
        <v>0</v>
      </c>
      <c r="IO243" s="19">
        <f t="shared" ca="1" si="1842"/>
        <v>0</v>
      </c>
      <c r="IP243" s="19">
        <f t="shared" ca="1" si="1842"/>
        <v>0</v>
      </c>
      <c r="IQ243" s="19">
        <f t="shared" ca="1" si="1842"/>
        <v>0</v>
      </c>
      <c r="IR243" s="19">
        <f t="shared" ca="1" si="1842"/>
        <v>0</v>
      </c>
      <c r="IS243" s="19">
        <f t="shared" ca="1" si="1842"/>
        <v>0</v>
      </c>
      <c r="IT243" s="19">
        <f t="shared" ca="1" si="1842"/>
        <v>0</v>
      </c>
      <c r="IU243" s="19">
        <f t="shared" ca="1" si="1842"/>
        <v>0</v>
      </c>
      <c r="IV243" s="19">
        <f t="shared" ca="1" si="1842"/>
        <v>0</v>
      </c>
      <c r="IW243" s="19">
        <f t="shared" ca="1" si="1842"/>
        <v>0</v>
      </c>
      <c r="IX243" s="19">
        <f t="shared" ca="1" si="1842"/>
        <v>0</v>
      </c>
      <c r="IY243" s="19">
        <f t="shared" ca="1" si="1842"/>
        <v>0</v>
      </c>
      <c r="IZ243" s="19">
        <f t="shared" ca="1" si="1842"/>
        <v>0</v>
      </c>
      <c r="JA243" s="19">
        <f t="shared" ca="1" si="1842"/>
        <v>0</v>
      </c>
      <c r="JB243" s="19">
        <f t="shared" ca="1" si="1842"/>
        <v>0</v>
      </c>
      <c r="JC243" s="19">
        <f t="shared" ca="1" si="1842"/>
        <v>0</v>
      </c>
      <c r="JD243" s="19">
        <f t="shared" ca="1" si="1842"/>
        <v>0</v>
      </c>
      <c r="JE243" s="19">
        <f t="shared" ca="1" si="1842"/>
        <v>0</v>
      </c>
      <c r="JF243" s="19">
        <f t="shared" ca="1" si="1842"/>
        <v>0</v>
      </c>
      <c r="JG243" s="5">
        <f t="shared" ca="1" si="1843"/>
        <v>1.2500000000000001E-2</v>
      </c>
      <c r="JH243" s="567">
        <f t="shared" ca="1" si="1843"/>
        <v>0</v>
      </c>
      <c r="JI243" s="5">
        <f t="shared" ca="1" si="1843"/>
        <v>6.25E-2</v>
      </c>
      <c r="JJ243" s="5">
        <f t="shared" ca="1" si="1843"/>
        <v>6.25E-2</v>
      </c>
      <c r="JK243" s="5">
        <f t="shared" ca="1" si="1843"/>
        <v>6.25E-2</v>
      </c>
      <c r="JL243" s="19">
        <f t="shared" ca="1" si="1842"/>
        <v>1</v>
      </c>
      <c r="JM243" s="19">
        <f t="shared" ca="1" si="1842"/>
        <v>0</v>
      </c>
      <c r="JN243" s="19">
        <f t="shared" ca="1" si="1842"/>
        <v>1</v>
      </c>
      <c r="JO243" s="9"/>
      <c r="JP243" s="5" t="b">
        <f t="shared" ca="1" si="1844"/>
        <v>0</v>
      </c>
      <c r="JQ243" s="477" t="b">
        <v>0</v>
      </c>
      <c r="JR243" s="477">
        <v>12</v>
      </c>
      <c r="JS243" s="5" t="b">
        <f t="shared" ca="1" si="1845"/>
        <v>0</v>
      </c>
      <c r="JT243" s="5" t="b">
        <f t="shared" ca="1" si="1845"/>
        <v>0</v>
      </c>
      <c r="JU243" s="5" t="b">
        <f t="shared" ca="1" si="1845"/>
        <v>1</v>
      </c>
      <c r="JV243" s="144">
        <f t="shared" ca="1" si="1846"/>
        <v>1</v>
      </c>
      <c r="JW243" s="144">
        <f t="shared" ca="1" si="1846"/>
        <v>1</v>
      </c>
      <c r="JX243" s="5" t="b">
        <f t="shared" ca="1" si="1847"/>
        <v>0</v>
      </c>
      <c r="JY243" s="5" t="b">
        <f t="shared" ca="1" si="1847"/>
        <v>1</v>
      </c>
      <c r="JZ243" s="5" t="b">
        <f t="shared" ca="1" si="1847"/>
        <v>1</v>
      </c>
      <c r="KA243" s="5" t="b">
        <f t="shared" ca="1" si="1847"/>
        <v>0</v>
      </c>
      <c r="KB243" s="5">
        <f t="shared" ca="1" si="1848"/>
        <v>1</v>
      </c>
      <c r="KC243" s="5">
        <f t="shared" ca="1" si="1848"/>
        <v>0</v>
      </c>
      <c r="KD243" s="5" t="b">
        <f t="shared" ca="1" si="1849"/>
        <v>0</v>
      </c>
      <c r="KE243" s="5" t="str" cm="1">
        <f t="array" aca="1" ref="KE243" ca="1">IF(OR(KF243:KM243&lt;&gt;"-"),TRUE,"-")</f>
        <v>-</v>
      </c>
      <c r="KF243" s="19" t="str">
        <f t="shared" ca="1" si="1850"/>
        <v>-</v>
      </c>
      <c r="KG243" s="19" t="str">
        <f t="shared" ca="1" si="1850"/>
        <v>-</v>
      </c>
      <c r="KH243" s="19" t="str">
        <f t="shared" ca="1" si="1850"/>
        <v>-</v>
      </c>
      <c r="KI243" s="19" t="str">
        <f t="shared" ca="1" si="1850"/>
        <v>-</v>
      </c>
      <c r="KJ243" s="19" t="str">
        <f t="shared" ca="1" si="1850"/>
        <v>-</v>
      </c>
      <c r="KK243" s="19" t="str">
        <f t="shared" ca="1" si="1850"/>
        <v>-</v>
      </c>
      <c r="KL243" s="19" t="str">
        <f t="shared" ca="1" si="1850"/>
        <v>-</v>
      </c>
      <c r="KM243" s="19" t="str">
        <f t="shared" ca="1" si="1850"/>
        <v>-</v>
      </c>
      <c r="KN243" s="5" t="b">
        <f t="array" aca="1" ref="KN243" ca="1">IF(OR(KO243:KU243&lt;&gt;"-"),TRUE,"-")</f>
        <v>1</v>
      </c>
      <c r="KO243" s="19">
        <f t="shared" ca="1" si="1851"/>
        <v>0</v>
      </c>
      <c r="KP243" s="19" t="str">
        <f t="shared" ca="1" si="1851"/>
        <v>-</v>
      </c>
      <c r="KQ243" s="19">
        <f t="shared" ca="1" si="1851"/>
        <v>999999</v>
      </c>
      <c r="KR243" s="19">
        <f t="shared" ca="1" si="1851"/>
        <v>999999</v>
      </c>
      <c r="KS243" s="19">
        <f t="shared" ca="1" si="1851"/>
        <v>999999</v>
      </c>
      <c r="KT243" s="19">
        <f t="shared" ca="1" si="1851"/>
        <v>999999</v>
      </c>
      <c r="KU243" s="19">
        <f t="shared" ca="1" si="1851"/>
        <v>999999</v>
      </c>
      <c r="KV243" s="19" t="str">
        <f t="shared" ca="1" si="1851"/>
        <v>-</v>
      </c>
      <c r="KW243" s="19" t="str">
        <f t="shared" ca="1" si="1851"/>
        <v>-</v>
      </c>
      <c r="KX243" s="19" t="str">
        <f t="shared" ca="1" si="1851"/>
        <v>-</v>
      </c>
      <c r="KY243" s="19" t="b">
        <f t="shared" ca="1" si="1852"/>
        <v>1</v>
      </c>
      <c r="KZ243" s="19">
        <f t="shared" ca="1" si="1852"/>
        <v>0</v>
      </c>
      <c r="LA243" s="5" t="str">
        <f t="shared" ca="1" si="1853"/>
        <v>-</v>
      </c>
      <c r="LB243" s="5" t="str">
        <f t="shared" ca="1" si="1853"/>
        <v>-</v>
      </c>
      <c r="LC243" s="5" t="str">
        <f t="shared" ca="1" si="1853"/>
        <v>-</v>
      </c>
      <c r="LD243" s="5" t="str">
        <f t="shared" ca="1" si="1853"/>
        <v>-</v>
      </c>
      <c r="LE243" s="19" t="str">
        <f t="shared" ca="1" si="1854"/>
        <v>-</v>
      </c>
      <c r="LF243" s="19" t="str">
        <f t="shared" ca="1" si="1854"/>
        <v>-</v>
      </c>
      <c r="LG243" s="19" t="str">
        <f t="shared" ca="1" si="1854"/>
        <v>-</v>
      </c>
      <c r="LH243" s="19" t="str">
        <f t="shared" ca="1" si="1854"/>
        <v>-</v>
      </c>
      <c r="LI243" s="19" t="str">
        <f t="shared" ca="1" si="1854"/>
        <v>-</v>
      </c>
      <c r="LJ243" s="19" t="str">
        <f t="shared" ca="1" si="1854"/>
        <v>-</v>
      </c>
      <c r="LK243" s="19" t="str">
        <f t="shared" ca="1" si="1854"/>
        <v>-</v>
      </c>
      <c r="LL243" s="5" t="str">
        <f t="shared" ca="1" si="1855"/>
        <v>-</v>
      </c>
      <c r="LM243" s="5">
        <f t="shared" ca="1" si="1855"/>
        <v>500</v>
      </c>
      <c r="LN243" s="5">
        <f t="shared" ca="1" si="1855"/>
        <v>500</v>
      </c>
      <c r="LO243" s="5" t="str">
        <f t="shared" ca="1" si="1855"/>
        <v>-</v>
      </c>
      <c r="LP243" s="5" t="str" cm="1">
        <f t="array" aca="1" ref="LP243" ca="1">INDEX(i.meatgrid,$Q243,LP$7)</f>
        <v>-</v>
      </c>
      <c r="LQ243" s="5" t="str" cm="1">
        <f t="array" aca="1" ref="LQ243" ca="1">INDEX(i.meatgrid,$Q243,LQ$7)</f>
        <v>-</v>
      </c>
      <c r="LR243" s="5" t="str">
        <f t="shared" ca="1" si="1855"/>
        <v>-</v>
      </c>
      <c r="LS243" s="5">
        <f t="shared" ca="1" si="1856"/>
        <v>1</v>
      </c>
      <c r="LT243" s="9"/>
      <c r="LU243" s="19">
        <f t="shared" ca="1" si="1854"/>
        <v>70</v>
      </c>
      <c r="LV243" s="19">
        <f t="shared" ca="1" si="1857"/>
        <v>50</v>
      </c>
      <c r="LW243" s="19">
        <f t="shared" ca="1" si="1857"/>
        <v>80</v>
      </c>
      <c r="LX243" s="19">
        <f t="shared" ca="1" si="1857"/>
        <v>50</v>
      </c>
      <c r="LY243" s="5" t="b" cm="1">
        <f t="array" aca="1" ref="LY243" ca="1">INDEX(i.meatgrid,$Q243,LY$7)</f>
        <v>1</v>
      </c>
      <c r="LZ243" s="5" t="b" cm="1">
        <f t="array" aca="1" ref="LZ243" ca="1">INDEX(i.meatgrid,$Q243,LZ$7)</f>
        <v>0</v>
      </c>
      <c r="MA243" s="5" t="str" cm="1">
        <f t="array" aca="1" ref="MA243" ca="1">INDEX(i.meatgrid,$Q243,MA$7)</f>
        <v>-</v>
      </c>
      <c r="MB243" s="5" t="str" cm="1">
        <f t="array" aca="1" ref="MB243" ca="1">INDEX(i.meatgrid,$Q243,MB$7)</f>
        <v>-</v>
      </c>
      <c r="MC243" s="5">
        <f t="shared" si="1858"/>
        <v>1</v>
      </c>
      <c r="MD243" s="5">
        <f t="shared" si="1859"/>
        <v>1</v>
      </c>
      <c r="ME243" s="5" cm="1">
        <f t="array" aca="1" ref="ME243" ca="1">INDEX(i.meatgrid,$Q243,ME$7)</f>
        <v>1</v>
      </c>
      <c r="MF243" s="5" cm="1">
        <f t="array" aca="1" ref="MF243" ca="1">INDEX(i.meatgrid,$Q243,MF$7)</f>
        <v>1</v>
      </c>
      <c r="MG243" s="5" cm="1">
        <f t="array" aca="1" ref="MG243" ca="1">INDEX(i.meatgrid,$Q243,MG$7)</f>
        <v>1</v>
      </c>
      <c r="MH243" s="5" cm="1">
        <f t="array" aca="1" ref="MH243" ca="1">INDEX(i.meatgrid,$Q243,MH$7)</f>
        <v>0</v>
      </c>
      <c r="MI243" s="5" cm="1">
        <f t="array" aca="1" ref="MI243" ca="1">INDEX(i.meatgrid,$Q243,MI$7)</f>
        <v>1</v>
      </c>
      <c r="MJ243" s="5" cm="1">
        <f t="array" aca="1" ref="MJ243" ca="1">INDEX(i.meatgrid,$Q243,MJ$7)</f>
        <v>1</v>
      </c>
      <c r="MK243" s="5" cm="1">
        <f t="array" aca="1" ref="MK243" ca="1">INDEX(i.meatgrid,$Q243,MK$7)</f>
        <v>1</v>
      </c>
      <c r="ML243" s="5" cm="1">
        <f t="array" aca="1" ref="ML243" ca="1">INDEX(i.meatgrid,$Q243,ML$7)</f>
        <v>1</v>
      </c>
      <c r="MM243" s="5">
        <f t="shared" si="1860"/>
        <v>1</v>
      </c>
      <c r="MN243" s="9"/>
      <c r="MO243" s="19" t="b">
        <f t="shared" ca="1" si="1861"/>
        <v>0</v>
      </c>
      <c r="MP243" s="19" t="b">
        <f t="shared" ca="1" si="1861"/>
        <v>0</v>
      </c>
      <c r="MQ243" s="19">
        <f t="shared" ca="1" si="1861"/>
        <v>1</v>
      </c>
      <c r="MR243" s="19">
        <f t="shared" ca="1" si="1861"/>
        <v>0.75</v>
      </c>
      <c r="MS243" s="19">
        <f t="shared" ca="1" si="1861"/>
        <v>0.75</v>
      </c>
      <c r="MT243" s="19">
        <f t="shared" ca="1" si="1861"/>
        <v>0.8</v>
      </c>
      <c r="MU243" s="19">
        <f t="shared" ca="1" si="1861"/>
        <v>0.82499999999999996</v>
      </c>
      <c r="MV243" s="19">
        <f t="shared" ca="1" si="1861"/>
        <v>0.875</v>
      </c>
      <c r="MW243" s="19">
        <f t="shared" ca="1" si="1861"/>
        <v>0.9</v>
      </c>
      <c r="MX243" s="19">
        <f t="shared" ca="1" si="1861"/>
        <v>1</v>
      </c>
      <c r="MY243" s="19">
        <f t="shared" ca="1" si="1861"/>
        <v>0.875</v>
      </c>
      <c r="MZ243" s="19" t="b">
        <f t="shared" ca="1" si="1861"/>
        <v>1</v>
      </c>
      <c r="NA243" s="19">
        <f t="shared" ca="1" si="1861"/>
        <v>74.989999999999995</v>
      </c>
      <c r="NB243" s="19" t="str">
        <f t="shared" ca="1" si="1861"/>
        <v>-</v>
      </c>
      <c r="NC243" s="19" t="str">
        <f t="shared" ca="1" si="1861"/>
        <v>-</v>
      </c>
      <c r="ND243" s="19" t="str">
        <f t="shared" ca="1" si="1861"/>
        <v>-</v>
      </c>
      <c r="NE243" s="19" t="str">
        <f t="shared" ca="1" si="1862"/>
        <v>-</v>
      </c>
      <c r="NF243" s="19" t="str">
        <f t="shared" ca="1" si="1862"/>
        <v>-</v>
      </c>
      <c r="NG243" s="19" t="str">
        <f t="shared" ca="1" si="1862"/>
        <v>-</v>
      </c>
      <c r="NH243" s="19" t="str">
        <f t="shared" ca="1" si="1862"/>
        <v>-</v>
      </c>
      <c r="NI243" s="19">
        <f t="shared" ca="1" si="1862"/>
        <v>36.99</v>
      </c>
      <c r="NJ243" s="19">
        <f t="shared" ca="1" si="1862"/>
        <v>36.99</v>
      </c>
      <c r="NK243" s="19" t="str">
        <f t="shared" ca="1" si="1862"/>
        <v>-</v>
      </c>
      <c r="NL243" s="19" t="str">
        <f t="shared" ca="1" si="1862"/>
        <v>-</v>
      </c>
      <c r="NM243" s="19" t="str">
        <f t="shared" ca="1" si="1862"/>
        <v>-</v>
      </c>
      <c r="NN243" s="19" t="str">
        <f t="shared" ca="1" si="1862"/>
        <v>-</v>
      </c>
      <c r="NO243" s="19" t="str">
        <f t="shared" ca="1" si="1862"/>
        <v>-</v>
      </c>
      <c r="NP243" s="19">
        <f t="shared" ca="1" si="1862"/>
        <v>49.99</v>
      </c>
      <c r="NQ243" s="19">
        <f t="shared" ca="1" si="1862"/>
        <v>49.99</v>
      </c>
      <c r="NR243" s="19">
        <f t="shared" ca="1" si="1862"/>
        <v>49.99</v>
      </c>
      <c r="NS243" s="19">
        <f t="shared" ca="1" si="1862"/>
        <v>49.99</v>
      </c>
      <c r="NT243" s="19">
        <f t="shared" ca="1" si="1862"/>
        <v>49.99</v>
      </c>
      <c r="NU243" s="19">
        <f t="shared" ca="1" si="1862"/>
        <v>49.99</v>
      </c>
      <c r="NV243" s="19">
        <f t="shared" ca="1" si="1862"/>
        <v>49.99</v>
      </c>
      <c r="NW243" s="19">
        <f t="shared" ca="1" si="1862"/>
        <v>49.99</v>
      </c>
      <c r="NX243" s="19">
        <f t="shared" ca="1" si="1862"/>
        <v>412.99</v>
      </c>
      <c r="NY243" s="19">
        <f t="shared" ca="1" si="1862"/>
        <v>412.99</v>
      </c>
      <c r="NZ243" s="19" t="str">
        <f t="shared" ca="1" si="1862"/>
        <v>-</v>
      </c>
      <c r="OA243" s="19" t="str">
        <f t="shared" ca="1" si="1862"/>
        <v>-</v>
      </c>
      <c r="OB243" s="19" t="str">
        <f t="shared" ca="1" si="1862"/>
        <v>-</v>
      </c>
      <c r="OC243" s="19" t="str">
        <f t="shared" ca="1" si="1862"/>
        <v>-</v>
      </c>
      <c r="OD243" s="19" t="str">
        <f t="shared" ca="1" si="1862"/>
        <v>-</v>
      </c>
      <c r="OE243" s="19">
        <f t="shared" ca="1" si="1862"/>
        <v>6.8900000000000006</v>
      </c>
      <c r="OF243" s="19">
        <f t="shared" ca="1" si="1862"/>
        <v>6.8900000000000006</v>
      </c>
      <c r="OG243" s="19">
        <f t="shared" ca="1" si="1862"/>
        <v>6.8900000000000006</v>
      </c>
      <c r="OH243" s="19">
        <f t="shared" ca="1" si="1862"/>
        <v>6.8900000000000006</v>
      </c>
      <c r="OI243" s="19">
        <f t="shared" ca="1" si="1862"/>
        <v>6.8900000000000006</v>
      </c>
      <c r="OJ243" s="19">
        <f t="shared" ca="1" si="1862"/>
        <v>6.8900000000000006</v>
      </c>
      <c r="OK243" s="19">
        <f t="shared" ca="1" si="1862"/>
        <v>6.8900000000000006</v>
      </c>
      <c r="OL243" s="19">
        <f t="shared" ca="1" si="1862"/>
        <v>6.8900000000000006</v>
      </c>
      <c r="OM243" s="19">
        <f t="shared" ca="1" si="1862"/>
        <v>346.99</v>
      </c>
      <c r="ON243" s="19">
        <f t="shared" ca="1" si="1862"/>
        <v>346.99</v>
      </c>
      <c r="OO243" s="19" t="str">
        <f t="shared" ca="1" si="1862"/>
        <v>-</v>
      </c>
      <c r="OP243" s="19" t="str">
        <f t="shared" ca="1" si="1862"/>
        <v>-</v>
      </c>
      <c r="OQ243" s="19" t="str">
        <f t="shared" ca="1" si="1862"/>
        <v>-</v>
      </c>
      <c r="OR243" s="19" t="str">
        <f t="shared" ca="1" si="1862"/>
        <v>-</v>
      </c>
      <c r="OS243" s="19" t="str">
        <f t="shared" ca="1" si="1862"/>
        <v>-</v>
      </c>
      <c r="OT243" s="19">
        <f t="shared" ca="1" si="1862"/>
        <v>0</v>
      </c>
      <c r="OU243" s="24">
        <v>0</v>
      </c>
    </row>
    <row r="244" spans="1:411" outlineLevel="1">
      <c r="A244" s="21">
        <f t="shared" si="158"/>
        <v>239</v>
      </c>
      <c r="B244" s="21">
        <f t="shared" si="1863"/>
        <v>19</v>
      </c>
      <c r="C244">
        <v>112</v>
      </c>
      <c r="D244" s="144" t="str">
        <f t="shared" ca="1" si="1806"/>
        <v>GSM</v>
      </c>
      <c r="E244" t="b">
        <v>0</v>
      </c>
      <c r="F244" t="b">
        <v>0</v>
      </c>
      <c r="G244" t="b">
        <f t="shared" ref="G244:G245" si="1867">E244</f>
        <v>0</v>
      </c>
      <c r="H244" s="237">
        <f t="shared" ca="1" si="1864"/>
        <v>2</v>
      </c>
      <c r="I244" s="237">
        <f t="shared" ca="1" si="1864"/>
        <v>1</v>
      </c>
      <c r="J244" s="237" t="str">
        <f t="shared" ca="1" si="1864"/>
        <v/>
      </c>
      <c r="K244" s="237">
        <f t="shared" ca="1" si="1864"/>
        <v>2</v>
      </c>
      <c r="L244" s="237">
        <f t="shared" ca="1" si="1864"/>
        <v>2</v>
      </c>
      <c r="M244" s="237">
        <f t="shared" ca="1" si="1864"/>
        <v>2</v>
      </c>
      <c r="N244" s="237">
        <f t="shared" ca="1" si="1864"/>
        <v>3</v>
      </c>
      <c r="O244" s="237">
        <f t="shared" ca="1" si="1864"/>
        <v>1</v>
      </c>
      <c r="P244" s="237">
        <f t="shared" ca="1" si="1864"/>
        <v>1</v>
      </c>
      <c r="Q244" s="237">
        <f t="shared" ca="1" si="1864"/>
        <v>1</v>
      </c>
      <c r="R244" s="29">
        <v>1</v>
      </c>
      <c r="S244" s="29">
        <v>2</v>
      </c>
      <c r="T244" s="29">
        <v>1</v>
      </c>
      <c r="U244" s="218"/>
      <c r="V244" s="218"/>
      <c r="W244" s="182">
        <f t="array" ref="W244">MAX(W$22,MOD(W238+1*AND(R244:$V244=R$22:$V$22),W$23+1))</f>
        <v>0</v>
      </c>
      <c r="X244" s="218"/>
      <c r="Y244" s="218"/>
      <c r="Z244" s="218"/>
      <c r="AA244" s="218"/>
      <c r="AB244" s="218"/>
      <c r="AC244" s="218"/>
      <c r="AD244" s="218"/>
      <c r="AE244" s="218"/>
      <c r="AF244" s="144">
        <f ca="1">INDEX(CHOOSE($N244,DataAutumn!i.AdultDrys,DataWinter!i.AdultDrys,DataSpring!i.AdultDrys),1,$M244)</f>
        <v>3</v>
      </c>
      <c r="AG244" s="5">
        <f t="shared" ca="1" si="1807"/>
        <v>2</v>
      </c>
      <c r="AH244" s="5">
        <f t="shared" ca="1" si="1807"/>
        <v>0</v>
      </c>
      <c r="AI244" s="5">
        <f t="shared" ca="1" si="1808"/>
        <v>1</v>
      </c>
      <c r="AJ244" s="218"/>
      <c r="AK244" s="218"/>
      <c r="AL244" s="366" t="str">
        <f ca="1">TEXT(LEFT(OFFSET(AL244,-1,0),5)+1,"00000")&amp;MID(OFFSET(AL244,-1,0),6,FIND(" ",OFFSET(AL244,-1,0),7)-5)
&amp; $D244           &amp; " Day"&amp;INDEX(i.DOY,$N244,1)              &amp; IF($IG244=0," FWM","")&amp;IF($IG244=1," MWM","")&amp;IF($IG244=5," Mat","")&amp;IF($IH244=TRUE,"&amp;BBT","    ")
&amp;INDEX(DataMaster!$B$98:$B$105,$Q244,0)    &amp;IF(JQ244," SR"&amp;JR244,"")&amp; " WP"&amp;TEXT($MC244*100,"000p")           &amp; " MP"&amp;TEXT($MD244*100,"000p")           &amp; " GP"&amp;TEXT($MM244*100,"000p")
&amp; " (F"&amp;3+COUNTIF($CV244:$CY244,TRUE)&amp;3&amp;"N"&amp;$DM244&amp;$DN244&amp;")"</f>
        <v>00003 DSP_grid_lw GSM Day204 MWM    all grids SR12 WP100p MP075p GP100p (F33N11)</v>
      </c>
      <c r="AM244" s="9" t="str">
        <f ca="1">IF(COUNTIF(AL$5:AL244,AL244)=1,"-","Dup")</f>
        <v>-</v>
      </c>
      <c r="AN244" s="9"/>
      <c r="AO244" s="12" t="b">
        <v>0</v>
      </c>
      <c r="AP244" s="12" t="b">
        <v>0</v>
      </c>
      <c r="AQ244" s="12" t="b">
        <v>1</v>
      </c>
      <c r="AR244" s="12" t="b">
        <v>1</v>
      </c>
      <c r="AS244" s="12" t="b">
        <v>0</v>
      </c>
      <c r="AT244" s="12" t="b">
        <v>1</v>
      </c>
      <c r="AU244" s="12" t="b">
        <v>1</v>
      </c>
      <c r="AV244" s="12" t="b">
        <v>1</v>
      </c>
      <c r="AW244" s="9"/>
      <c r="AX244" s="5" t="b">
        <f t="shared" ca="1" si="1809"/>
        <v>0</v>
      </c>
      <c r="AY244" s="5" t="str">
        <f t="shared" ca="1" si="1809"/>
        <v>-</v>
      </c>
      <c r="AZ244" s="5" t="b">
        <f t="shared" ca="1" si="1809"/>
        <v>0</v>
      </c>
      <c r="BA244" s="5" t="b">
        <f t="shared" ca="1" si="1809"/>
        <v>1</v>
      </c>
      <c r="BB244" s="5" t="b">
        <f t="shared" ca="1" si="1809"/>
        <v>1</v>
      </c>
      <c r="BC244" s="144">
        <f t="shared" ca="1" si="1809"/>
        <v>0</v>
      </c>
      <c r="BD244" s="19" t="b">
        <f t="shared" ca="1" si="1810"/>
        <v>1</v>
      </c>
      <c r="BE244" s="9"/>
      <c r="BF244" s="5" t="str">
        <f t="shared" ca="1" si="1811"/>
        <v>-</v>
      </c>
      <c r="BG244" s="19" t="str">
        <f t="shared" ca="1" si="1812"/>
        <v>-</v>
      </c>
      <c r="BH244" s="19" t="str">
        <f t="shared" ca="1" si="1812"/>
        <v>-</v>
      </c>
      <c r="BI244" s="19" t="str">
        <f t="shared" ca="1" si="1812"/>
        <v>-</v>
      </c>
      <c r="BJ244" s="5" t="str">
        <f t="shared" ca="1" si="1813"/>
        <v>-</v>
      </c>
      <c r="BK244" s="19" t="str">
        <f t="shared" ca="1" si="1814"/>
        <v>-</v>
      </c>
      <c r="BL244" s="5" t="str">
        <f t="shared" ca="1" si="1815"/>
        <v>-</v>
      </c>
      <c r="BM244" s="19" t="str">
        <f t="shared" ca="1" si="1816"/>
        <v>-</v>
      </c>
      <c r="BN244" s="19" t="str">
        <f t="shared" ca="1" si="1816"/>
        <v>-</v>
      </c>
      <c r="BO244" s="19" t="str">
        <f t="shared" ca="1" si="1816"/>
        <v>-</v>
      </c>
      <c r="BP244" s="5" t="str">
        <f t="shared" ca="1" si="1817"/>
        <v>-</v>
      </c>
      <c r="BQ244" s="9"/>
      <c r="BR244" s="5" t="b">
        <f t="shared" ca="1" si="1818"/>
        <v>0</v>
      </c>
      <c r="BS244" s="5" t="str">
        <f t="shared" ca="1" si="1819"/>
        <v>-</v>
      </c>
      <c r="BT244" s="5" t="str">
        <f t="shared" ca="1" si="1820"/>
        <v>-</v>
      </c>
      <c r="BU244" s="5" t="str">
        <f t="shared" ca="1" si="1820"/>
        <v>-</v>
      </c>
      <c r="BV244" s="5" t="str">
        <f t="shared" ca="1" si="1820"/>
        <v>-</v>
      </c>
      <c r="BW244" s="5" t="str">
        <f t="shared" ca="1" si="1820"/>
        <v>-</v>
      </c>
      <c r="BX244" s="5" t="str">
        <f t="shared" ca="1" si="1820"/>
        <v>-</v>
      </c>
      <c r="BY244" s="5" t="str">
        <f t="shared" ca="1" si="1820"/>
        <v>-</v>
      </c>
      <c r="BZ244" s="5" t="str">
        <f t="shared" ca="1" si="1820"/>
        <v>-</v>
      </c>
      <c r="CA244" s="5" t="str">
        <f t="shared" ca="1" si="1820"/>
        <v>-</v>
      </c>
      <c r="CB244" s="9"/>
      <c r="CC244" s="237" t="b">
        <f t="shared" ca="1" si="1865"/>
        <v>1</v>
      </c>
      <c r="CD244" s="237" t="b">
        <f t="shared" ca="1" si="1865"/>
        <v>1</v>
      </c>
      <c r="CE244" s="237" t="b">
        <f t="shared" ca="1" si="1865"/>
        <v>1</v>
      </c>
      <c r="CF244" s="12">
        <f t="shared" ca="1" si="1821"/>
        <v>2231105</v>
      </c>
      <c r="CG244" s="144" t="b">
        <f t="shared" ca="1" si="1866"/>
        <v>0</v>
      </c>
      <c r="CH244" s="12" t="s">
        <v>34</v>
      </c>
      <c r="CI244" s="19" t="str">
        <f t="shared" ca="1" si="1822"/>
        <v>-</v>
      </c>
      <c r="CJ244" s="19" t="str">
        <f t="shared" ca="1" si="1822"/>
        <v>-</v>
      </c>
      <c r="CK244" s="19" t="str">
        <f t="shared" ca="1" si="1822"/>
        <v>-</v>
      </c>
      <c r="CL244" s="19">
        <f t="shared" ca="1" si="1822"/>
        <v>1</v>
      </c>
      <c r="CM244" s="19">
        <f t="shared" ca="1" si="1822"/>
        <v>1</v>
      </c>
      <c r="CN244" s="9"/>
      <c r="CO244" s="444">
        <f t="shared" ca="1" si="1823"/>
        <v>652</v>
      </c>
      <c r="CP244" s="444">
        <f t="shared" ca="1" si="1823"/>
        <v>686</v>
      </c>
      <c r="CQ244" s="444">
        <f t="shared" ca="1" si="1823"/>
        <v>721</v>
      </c>
      <c r="CR244" s="152">
        <f t="shared" ca="1" si="1824"/>
        <v>378</v>
      </c>
      <c r="CS244" s="152">
        <f t="shared" ca="1" si="1824"/>
        <v>413</v>
      </c>
      <c r="CT244" s="152">
        <f t="shared" ca="1" si="1824"/>
        <v>448</v>
      </c>
      <c r="CU244" s="19" t="str">
        <f t="shared" ca="1" si="1825"/>
        <v>-</v>
      </c>
      <c r="CV244" s="19" t="str">
        <f t="shared" ca="1" si="1825"/>
        <v>-</v>
      </c>
      <c r="CW244" s="19" t="str">
        <f t="shared" ca="1" si="1825"/>
        <v>-</v>
      </c>
      <c r="CX244" s="19" t="str">
        <f t="shared" ca="1" si="1825"/>
        <v>-</v>
      </c>
      <c r="CY244" s="19" t="str">
        <f t="shared" ca="1" si="1825"/>
        <v>-</v>
      </c>
      <c r="CZ244" s="19" t="b">
        <f t="shared" ca="1" si="1825"/>
        <v>1</v>
      </c>
      <c r="DA244" s="19">
        <f t="shared" ca="1" si="1825"/>
        <v>0</v>
      </c>
      <c r="DB244" s="19">
        <f t="shared" ca="1" si="1825"/>
        <v>0</v>
      </c>
      <c r="DC244" s="19">
        <f t="shared" ca="1" si="1825"/>
        <v>0</v>
      </c>
      <c r="DD244" s="19">
        <f t="shared" ca="1" si="1825"/>
        <v>0</v>
      </c>
      <c r="DE244" s="19">
        <f t="shared" ca="1" si="1825"/>
        <v>0</v>
      </c>
      <c r="DF244" s="19">
        <f t="shared" ca="1" si="1825"/>
        <v>0</v>
      </c>
      <c r="DG244" s="19">
        <f t="shared" ca="1" si="1825"/>
        <v>0</v>
      </c>
      <c r="DH244" s="19">
        <f t="shared" ca="1" si="1825"/>
        <v>0</v>
      </c>
      <c r="DI244" s="19">
        <f t="shared" ca="1" si="1825"/>
        <v>0</v>
      </c>
      <c r="DJ244" s="19">
        <f t="shared" ca="1" si="1825"/>
        <v>0</v>
      </c>
      <c r="DK244" s="19">
        <f t="shared" ca="1" si="1826"/>
        <v>0</v>
      </c>
      <c r="DL244" s="19">
        <f t="shared" ca="1" si="1826"/>
        <v>0</v>
      </c>
      <c r="DM244" s="19">
        <f t="shared" ca="1" si="1826"/>
        <v>1</v>
      </c>
      <c r="DN244" s="19">
        <f t="shared" ca="1" si="1826"/>
        <v>1</v>
      </c>
      <c r="DO244" s="19">
        <f t="shared" ca="1" si="1826"/>
        <v>0</v>
      </c>
      <c r="DP244" s="19" t="str">
        <f t="shared" ca="1" si="1826"/>
        <v>-</v>
      </c>
      <c r="DQ244" s="19" t="str">
        <f t="shared" ca="1" si="1826"/>
        <v>-</v>
      </c>
      <c r="DR244" s="19" t="str">
        <f t="shared" ca="1" si="1826"/>
        <v>-</v>
      </c>
      <c r="DS244" s="19" t="str">
        <f t="shared" ca="1" si="1826"/>
        <v>-</v>
      </c>
      <c r="DT244" s="19" t="str">
        <f t="shared" ca="1" si="1826"/>
        <v>-</v>
      </c>
      <c r="DU244" s="19">
        <f t="shared" ca="1" si="1826"/>
        <v>0</v>
      </c>
      <c r="DV244" s="19" t="str">
        <f t="shared" ca="1" si="1826"/>
        <v>-</v>
      </c>
      <c r="DW244" s="19" t="str">
        <f t="shared" ca="1" si="1826"/>
        <v>-</v>
      </c>
      <c r="DX244" s="19" t="str">
        <f t="shared" ca="1" si="1826"/>
        <v>-</v>
      </c>
      <c r="DY244" s="19" t="str">
        <f t="shared" ca="1" si="1826"/>
        <v>-</v>
      </c>
      <c r="DZ244" s="19" t="str">
        <f t="shared" ca="1" si="1826"/>
        <v>-</v>
      </c>
      <c r="EA244" s="19" t="str">
        <f t="shared" ca="1" si="1826"/>
        <v>-</v>
      </c>
      <c r="EB244" s="19" t="str">
        <f t="shared" ca="1" si="1826"/>
        <v>-</v>
      </c>
      <c r="EC244" s="19" t="str">
        <f t="shared" ca="1" si="1826"/>
        <v>-</v>
      </c>
      <c r="ED244" s="19">
        <f t="shared" ca="1" si="1826"/>
        <v>0</v>
      </c>
      <c r="EE244" s="444">
        <f t="shared" ca="1" si="1827"/>
        <v>0</v>
      </c>
      <c r="EF244" s="444">
        <f t="shared" ca="1" si="1827"/>
        <v>0</v>
      </c>
      <c r="EG244" s="124">
        <f t="shared" ca="1" si="1828"/>
        <v>0</v>
      </c>
      <c r="EH244" s="124">
        <f t="shared" ca="1" si="1828"/>
        <v>0</v>
      </c>
      <c r="EI244" s="124">
        <f t="shared" ca="1" si="1828"/>
        <v>0</v>
      </c>
      <c r="EJ244" s="124">
        <f t="shared" ca="1" si="1828"/>
        <v>0</v>
      </c>
      <c r="EK244" s="124">
        <f t="shared" ca="1" si="1828"/>
        <v>0</v>
      </c>
      <c r="EL244" s="124">
        <f t="shared" ca="1" si="1828"/>
        <v>0</v>
      </c>
      <c r="EM244" s="124">
        <f t="shared" ca="1" si="1828"/>
        <v>0</v>
      </c>
      <c r="EN244" s="124">
        <f t="shared" ca="1" si="1828"/>
        <v>0</v>
      </c>
      <c r="EO244" s="124">
        <f t="shared" ca="1" si="1828"/>
        <v>0</v>
      </c>
      <c r="EP244" s="124">
        <f t="shared" ca="1" si="1828"/>
        <v>0</v>
      </c>
      <c r="EQ244" s="124">
        <f t="shared" ca="1" si="1828"/>
        <v>0</v>
      </c>
      <c r="ER244" s="124">
        <f t="shared" ca="1" si="1828"/>
        <v>0</v>
      </c>
      <c r="ES244" s="124">
        <f t="shared" ca="1" si="1828"/>
        <v>0</v>
      </c>
      <c r="ET244" s="124">
        <f t="shared" ca="1" si="1828"/>
        <v>0</v>
      </c>
      <c r="EU244" s="124">
        <f t="shared" ca="1" si="1828"/>
        <v>0</v>
      </c>
      <c r="EV244" s="124">
        <f t="shared" ca="1" si="1828"/>
        <v>0</v>
      </c>
      <c r="EW244" s="124">
        <f t="shared" ca="1" si="1829"/>
        <v>0</v>
      </c>
      <c r="EX244" s="124">
        <f t="shared" ca="1" si="1829"/>
        <v>0</v>
      </c>
      <c r="EY244" s="554">
        <f t="shared" ca="1" si="1830"/>
        <v>0</v>
      </c>
      <c r="EZ244" s="554">
        <f t="shared" ca="1" si="1830"/>
        <v>0</v>
      </c>
      <c r="FA244" s="554">
        <f t="shared" ca="1" si="1830"/>
        <v>0</v>
      </c>
      <c r="FB244" s="125">
        <f t="shared" ca="1" si="1830"/>
        <v>0</v>
      </c>
      <c r="FC244" s="125">
        <f t="shared" ca="1" si="1830"/>
        <v>0</v>
      </c>
      <c r="FD244" s="125">
        <f t="shared" ca="1" si="1830"/>
        <v>0</v>
      </c>
      <c r="FE244" s="125">
        <f t="shared" ca="1" si="1830"/>
        <v>0</v>
      </c>
      <c r="FF244" s="125">
        <f t="shared" ca="1" si="1830"/>
        <v>0</v>
      </c>
      <c r="FG244" s="125">
        <f t="shared" ca="1" si="1830"/>
        <v>0</v>
      </c>
      <c r="FH244" s="125">
        <f t="shared" ca="1" si="1830"/>
        <v>0</v>
      </c>
      <c r="FI244" s="125">
        <f t="shared" ca="1" si="1830"/>
        <v>0</v>
      </c>
      <c r="FJ244" s="125">
        <f t="shared" ca="1" si="1830"/>
        <v>0</v>
      </c>
      <c r="FK244" s="125">
        <f t="shared" ca="1" si="1830"/>
        <v>0</v>
      </c>
      <c r="FL244" s="125">
        <f t="shared" ca="1" si="1830"/>
        <v>0</v>
      </c>
      <c r="FM244" s="125">
        <f t="shared" ca="1" si="1830"/>
        <v>0</v>
      </c>
      <c r="FN244" s="125">
        <f t="shared" ca="1" si="1830"/>
        <v>0</v>
      </c>
      <c r="FO244" s="124">
        <f t="shared" ca="1" si="1831"/>
        <v>0</v>
      </c>
      <c r="FP244" s="124">
        <f t="shared" ca="1" si="1831"/>
        <v>0</v>
      </c>
      <c r="FQ244" s="124">
        <f t="shared" ca="1" si="1831"/>
        <v>0</v>
      </c>
      <c r="FR244" s="124">
        <f t="shared" ca="1" si="1831"/>
        <v>0</v>
      </c>
      <c r="FS244" s="124">
        <f t="shared" ca="1" si="1831"/>
        <v>0</v>
      </c>
      <c r="FT244" s="124">
        <f t="shared" ca="1" si="1831"/>
        <v>0</v>
      </c>
      <c r="FU244" s="124">
        <f t="shared" ca="1" si="1831"/>
        <v>0</v>
      </c>
      <c r="FV244" s="124">
        <f t="shared" ca="1" si="1831"/>
        <v>0</v>
      </c>
      <c r="FW244" s="124">
        <f t="shared" ca="1" si="1831"/>
        <v>0</v>
      </c>
      <c r="FX244" s="124">
        <f t="shared" ca="1" si="1831"/>
        <v>0</v>
      </c>
      <c r="FY244" s="124">
        <f t="shared" ca="1" si="1831"/>
        <v>0</v>
      </c>
      <c r="FZ244" s="124">
        <f t="shared" ca="1" si="1831"/>
        <v>0</v>
      </c>
      <c r="GA244" s="124">
        <f t="shared" ca="1" si="1831"/>
        <v>0</v>
      </c>
      <c r="GB244" s="124">
        <f t="shared" ca="1" si="1831"/>
        <v>0</v>
      </c>
      <c r="GC244" s="124">
        <f t="shared" ca="1" si="1831"/>
        <v>0</v>
      </c>
      <c r="GD244" s="124">
        <f t="shared" ca="1" si="1831"/>
        <v>0</v>
      </c>
      <c r="GE244" s="124">
        <f t="shared" ca="1" si="1832"/>
        <v>0</v>
      </c>
      <c r="GF244" s="124">
        <f t="shared" ca="1" si="1832"/>
        <v>0</v>
      </c>
      <c r="GG244" s="554">
        <f t="shared" ca="1" si="1833"/>
        <v>0</v>
      </c>
      <c r="GH244" s="554">
        <f t="shared" ca="1" si="1833"/>
        <v>0</v>
      </c>
      <c r="GI244" s="554">
        <f t="shared" ca="1" si="1833"/>
        <v>0</v>
      </c>
      <c r="GJ244" s="125">
        <f t="shared" ca="1" si="1834"/>
        <v>0</v>
      </c>
      <c r="GK244" s="125">
        <f t="shared" ca="1" si="1834"/>
        <v>0</v>
      </c>
      <c r="GL244" s="125">
        <f t="shared" ca="1" si="1834"/>
        <v>0</v>
      </c>
      <c r="GM244" s="125">
        <f t="shared" ca="1" si="1834"/>
        <v>0</v>
      </c>
      <c r="GN244" s="125">
        <f t="shared" ca="1" si="1834"/>
        <v>0</v>
      </c>
      <c r="GO244" s="125">
        <f t="shared" ca="1" si="1834"/>
        <v>0</v>
      </c>
      <c r="GP244" s="125">
        <f t="shared" ca="1" si="1834"/>
        <v>0</v>
      </c>
      <c r="GQ244" s="125">
        <f t="shared" ca="1" si="1834"/>
        <v>0</v>
      </c>
      <c r="GR244" s="125">
        <f t="shared" ca="1" si="1834"/>
        <v>0</v>
      </c>
      <c r="GS244" s="125">
        <f t="shared" ca="1" si="1834"/>
        <v>0</v>
      </c>
      <c r="GT244" s="125">
        <f t="shared" ca="1" si="1834"/>
        <v>0</v>
      </c>
      <c r="GU244" s="125">
        <f t="shared" ca="1" si="1834"/>
        <v>0</v>
      </c>
      <c r="GV244" s="125">
        <f t="shared" ca="1" si="1834"/>
        <v>0</v>
      </c>
      <c r="GW244" s="124">
        <f t="shared" ca="1" si="1835"/>
        <v>0</v>
      </c>
      <c r="GX244" s="124">
        <f t="shared" ca="1" si="1835"/>
        <v>0</v>
      </c>
      <c r="GY244" s="124">
        <f t="shared" ca="1" si="1835"/>
        <v>0</v>
      </c>
      <c r="GZ244" s="124">
        <f t="shared" ca="1" si="1835"/>
        <v>0</v>
      </c>
      <c r="HA244" s="124">
        <f t="shared" ca="1" si="1835"/>
        <v>0</v>
      </c>
      <c r="HB244" s="124">
        <f t="shared" ca="1" si="1835"/>
        <v>0</v>
      </c>
      <c r="HC244" s="124">
        <f t="shared" ca="1" si="1835"/>
        <v>0</v>
      </c>
      <c r="HD244" s="124">
        <f t="shared" ca="1" si="1835"/>
        <v>0</v>
      </c>
      <c r="HE244" s="124">
        <f t="shared" ca="1" si="1835"/>
        <v>0</v>
      </c>
      <c r="HF244" s="124">
        <f t="shared" ca="1" si="1835"/>
        <v>0</v>
      </c>
      <c r="HG244" s="124">
        <f t="shared" ca="1" si="1835"/>
        <v>0</v>
      </c>
      <c r="HH244" s="124">
        <f t="shared" ca="1" si="1835"/>
        <v>0</v>
      </c>
      <c r="HI244" s="124">
        <f t="shared" ca="1" si="1835"/>
        <v>0</v>
      </c>
      <c r="HJ244" s="124">
        <f t="shared" ca="1" si="1835"/>
        <v>0</v>
      </c>
      <c r="HK244" s="124">
        <f t="shared" ca="1" si="1835"/>
        <v>0</v>
      </c>
      <c r="HL244" s="124">
        <f t="shared" ca="1" si="1835"/>
        <v>0</v>
      </c>
      <c r="HM244" s="124">
        <f t="shared" ca="1" si="1836"/>
        <v>0</v>
      </c>
      <c r="HN244" s="124">
        <f t="shared" ca="1" si="1836"/>
        <v>0</v>
      </c>
      <c r="HO244" s="554">
        <f t="shared" ca="1" si="1837"/>
        <v>0</v>
      </c>
      <c r="HP244" s="554">
        <f t="shared" ca="1" si="1837"/>
        <v>0</v>
      </c>
      <c r="HQ244" s="554">
        <f t="shared" ca="1" si="1837"/>
        <v>0</v>
      </c>
      <c r="HR244" s="125">
        <f t="shared" ca="1" si="1838"/>
        <v>0</v>
      </c>
      <c r="HS244" s="125">
        <f t="shared" ca="1" si="1838"/>
        <v>0</v>
      </c>
      <c r="HT244" s="125">
        <f t="shared" ca="1" si="1838"/>
        <v>0</v>
      </c>
      <c r="HU244" s="125">
        <f t="shared" ca="1" si="1838"/>
        <v>0</v>
      </c>
      <c r="HV244" s="125">
        <f t="shared" ca="1" si="1838"/>
        <v>0</v>
      </c>
      <c r="HW244" s="125">
        <f t="shared" ca="1" si="1838"/>
        <v>0</v>
      </c>
      <c r="HX244" s="125">
        <f t="shared" ca="1" si="1838"/>
        <v>0</v>
      </c>
      <c r="HY244" s="125">
        <f t="shared" ca="1" si="1838"/>
        <v>0</v>
      </c>
      <c r="HZ244" s="125">
        <f t="shared" ca="1" si="1838"/>
        <v>0</v>
      </c>
      <c r="IA244" s="125">
        <f t="shared" ca="1" si="1838"/>
        <v>0</v>
      </c>
      <c r="IB244" s="125">
        <f t="shared" ca="1" si="1838"/>
        <v>0</v>
      </c>
      <c r="IC244" s="125">
        <f t="shared" ca="1" si="1838"/>
        <v>0</v>
      </c>
      <c r="ID244" s="125">
        <f t="shared" ca="1" si="1838"/>
        <v>0</v>
      </c>
      <c r="IE244" s="5">
        <f t="shared" ca="1" si="1839"/>
        <v>67</v>
      </c>
      <c r="IF244" s="9"/>
      <c r="IG244" s="5">
        <f t="shared" ca="1" si="1840"/>
        <v>1</v>
      </c>
      <c r="IH244" s="5" t="b">
        <f t="shared" ca="1" si="1840"/>
        <v>0</v>
      </c>
      <c r="II244" s="19">
        <f t="shared" ca="1" si="1841"/>
        <v>0</v>
      </c>
      <c r="IJ244" s="5">
        <f t="shared" ca="1" si="1840"/>
        <v>55</v>
      </c>
      <c r="IK244" s="5" cm="1">
        <f t="array" ref="IK244">INDEX(i.pi_yatf,$X244+1,IK$7)</f>
        <v>1</v>
      </c>
      <c r="IL244" s="19">
        <f t="shared" ca="1" si="1842"/>
        <v>0</v>
      </c>
      <c r="IM244" s="19">
        <f t="shared" ca="1" si="1842"/>
        <v>0</v>
      </c>
      <c r="IN244" s="19">
        <f t="shared" ca="1" si="1842"/>
        <v>0</v>
      </c>
      <c r="IO244" s="19">
        <f t="shared" ca="1" si="1842"/>
        <v>0</v>
      </c>
      <c r="IP244" s="19">
        <f t="shared" ca="1" si="1842"/>
        <v>0</v>
      </c>
      <c r="IQ244" s="19">
        <f t="shared" ca="1" si="1842"/>
        <v>0</v>
      </c>
      <c r="IR244" s="19">
        <f t="shared" ca="1" si="1842"/>
        <v>0</v>
      </c>
      <c r="IS244" s="19">
        <f t="shared" ca="1" si="1842"/>
        <v>0</v>
      </c>
      <c r="IT244" s="19">
        <f t="shared" ca="1" si="1842"/>
        <v>0</v>
      </c>
      <c r="IU244" s="19">
        <f t="shared" ca="1" si="1842"/>
        <v>0</v>
      </c>
      <c r="IV244" s="19">
        <f t="shared" ca="1" si="1842"/>
        <v>0</v>
      </c>
      <c r="IW244" s="19">
        <f t="shared" ca="1" si="1842"/>
        <v>0</v>
      </c>
      <c r="IX244" s="19">
        <f t="shared" ca="1" si="1842"/>
        <v>0</v>
      </c>
      <c r="IY244" s="19">
        <f t="shared" ca="1" si="1842"/>
        <v>0</v>
      </c>
      <c r="IZ244" s="19">
        <f t="shared" ca="1" si="1842"/>
        <v>0</v>
      </c>
      <c r="JA244" s="19">
        <f t="shared" ca="1" si="1842"/>
        <v>0</v>
      </c>
      <c r="JB244" s="19">
        <f t="shared" ca="1" si="1842"/>
        <v>0</v>
      </c>
      <c r="JC244" s="19">
        <f t="shared" ca="1" si="1842"/>
        <v>0</v>
      </c>
      <c r="JD244" s="19">
        <f t="shared" ca="1" si="1842"/>
        <v>0</v>
      </c>
      <c r="JE244" s="19">
        <f t="shared" ca="1" si="1842"/>
        <v>0</v>
      </c>
      <c r="JF244" s="19">
        <f t="shared" ca="1" si="1842"/>
        <v>0</v>
      </c>
      <c r="JG244" s="5">
        <f t="shared" ca="1" si="1843"/>
        <v>1.2500000000000001E-2</v>
      </c>
      <c r="JH244" s="567">
        <f t="shared" ca="1" si="1843"/>
        <v>0</v>
      </c>
      <c r="JI244" s="5">
        <f t="shared" ca="1" si="1843"/>
        <v>6.25E-2</v>
      </c>
      <c r="JJ244" s="5">
        <f t="shared" ca="1" si="1843"/>
        <v>6.25E-2</v>
      </c>
      <c r="JK244" s="5">
        <f t="shared" ca="1" si="1843"/>
        <v>6.25E-2</v>
      </c>
      <c r="JL244" s="19">
        <f t="shared" ca="1" si="1842"/>
        <v>1</v>
      </c>
      <c r="JM244" s="19">
        <f t="shared" ca="1" si="1842"/>
        <v>0</v>
      </c>
      <c r="JN244" s="19">
        <f t="shared" ca="1" si="1842"/>
        <v>1</v>
      </c>
      <c r="JO244" s="9"/>
      <c r="JP244" s="5" t="b">
        <f t="shared" ca="1" si="1844"/>
        <v>0</v>
      </c>
      <c r="JQ244" s="477" t="b">
        <v>1</v>
      </c>
      <c r="JR244" s="477">
        <v>12</v>
      </c>
      <c r="JS244" s="5" t="b">
        <f t="shared" ca="1" si="1845"/>
        <v>0</v>
      </c>
      <c r="JT244" s="5" t="b">
        <f t="shared" ca="1" si="1845"/>
        <v>0</v>
      </c>
      <c r="JU244" s="5" t="b">
        <f t="shared" ca="1" si="1845"/>
        <v>1</v>
      </c>
      <c r="JV244" s="144">
        <f t="shared" ca="1" si="1846"/>
        <v>1</v>
      </c>
      <c r="JW244" s="144">
        <f t="shared" ca="1" si="1846"/>
        <v>1</v>
      </c>
      <c r="JX244" s="5" t="b">
        <f t="shared" ca="1" si="1847"/>
        <v>0</v>
      </c>
      <c r="JY244" s="5" t="b">
        <f t="shared" ca="1" si="1847"/>
        <v>1</v>
      </c>
      <c r="JZ244" s="5" t="b">
        <f t="shared" ca="1" si="1847"/>
        <v>1</v>
      </c>
      <c r="KA244" s="5" t="b">
        <f t="shared" ca="1" si="1847"/>
        <v>0</v>
      </c>
      <c r="KB244" s="5">
        <f t="shared" ca="1" si="1848"/>
        <v>1</v>
      </c>
      <c r="KC244" s="5">
        <f t="shared" ca="1" si="1848"/>
        <v>0</v>
      </c>
      <c r="KD244" s="5" t="b">
        <f t="shared" ca="1" si="1849"/>
        <v>0</v>
      </c>
      <c r="KE244" s="5" t="str" cm="1">
        <f t="array" aca="1" ref="KE244" ca="1">IF(OR(KF244:KM244&lt;&gt;"-"),TRUE,"-")</f>
        <v>-</v>
      </c>
      <c r="KF244" s="19" t="str">
        <f t="shared" ca="1" si="1850"/>
        <v>-</v>
      </c>
      <c r="KG244" s="19" t="str">
        <f t="shared" ca="1" si="1850"/>
        <v>-</v>
      </c>
      <c r="KH244" s="19" t="str">
        <f t="shared" ca="1" si="1850"/>
        <v>-</v>
      </c>
      <c r="KI244" s="19" t="str">
        <f t="shared" ca="1" si="1850"/>
        <v>-</v>
      </c>
      <c r="KJ244" s="19" t="str">
        <f t="shared" ca="1" si="1850"/>
        <v>-</v>
      </c>
      <c r="KK244" s="19" t="str">
        <f t="shared" ca="1" si="1850"/>
        <v>-</v>
      </c>
      <c r="KL244" s="19" t="str">
        <f t="shared" ca="1" si="1850"/>
        <v>-</v>
      </c>
      <c r="KM244" s="19" t="str">
        <f t="shared" ca="1" si="1850"/>
        <v>-</v>
      </c>
      <c r="KN244" s="5" t="b">
        <f t="array" aca="1" ref="KN244" ca="1">IF(OR(KO244:KU244&lt;&gt;"-"),TRUE,"-")</f>
        <v>1</v>
      </c>
      <c r="KO244" s="19">
        <f t="shared" ca="1" si="1851"/>
        <v>0</v>
      </c>
      <c r="KP244" s="19" t="str">
        <f t="shared" ca="1" si="1851"/>
        <v>-</v>
      </c>
      <c r="KQ244" s="19">
        <f t="shared" ca="1" si="1851"/>
        <v>999999</v>
      </c>
      <c r="KR244" s="19">
        <f t="shared" ca="1" si="1851"/>
        <v>999999</v>
      </c>
      <c r="KS244" s="19">
        <f t="shared" ca="1" si="1851"/>
        <v>999999</v>
      </c>
      <c r="KT244" s="19">
        <f t="shared" ca="1" si="1851"/>
        <v>999999</v>
      </c>
      <c r="KU244" s="19">
        <f t="shared" ca="1" si="1851"/>
        <v>999999</v>
      </c>
      <c r="KV244" s="19" t="str">
        <f t="shared" ca="1" si="1851"/>
        <v>-</v>
      </c>
      <c r="KW244" s="19" t="str">
        <f t="shared" ca="1" si="1851"/>
        <v>-</v>
      </c>
      <c r="KX244" s="19" t="str">
        <f t="shared" ca="1" si="1851"/>
        <v>-</v>
      </c>
      <c r="KY244" s="19" t="b">
        <f t="shared" ca="1" si="1852"/>
        <v>1</v>
      </c>
      <c r="KZ244" s="19">
        <f t="shared" ca="1" si="1852"/>
        <v>0</v>
      </c>
      <c r="LA244" s="5" t="str">
        <f t="shared" ca="1" si="1853"/>
        <v>-</v>
      </c>
      <c r="LB244" s="5" t="str">
        <f t="shared" ca="1" si="1853"/>
        <v>-</v>
      </c>
      <c r="LC244" s="5" t="str">
        <f t="shared" ca="1" si="1853"/>
        <v>-</v>
      </c>
      <c r="LD244" s="5" t="str">
        <f t="shared" ca="1" si="1853"/>
        <v>-</v>
      </c>
      <c r="LE244" s="19" t="str">
        <f t="shared" ca="1" si="1854"/>
        <v>-</v>
      </c>
      <c r="LF244" s="19" t="str">
        <f t="shared" ca="1" si="1854"/>
        <v>-</v>
      </c>
      <c r="LG244" s="19" t="str">
        <f t="shared" ca="1" si="1854"/>
        <v>-</v>
      </c>
      <c r="LH244" s="19" t="str">
        <f t="shared" ca="1" si="1854"/>
        <v>-</v>
      </c>
      <c r="LI244" s="19" t="str">
        <f t="shared" ca="1" si="1854"/>
        <v>-</v>
      </c>
      <c r="LJ244" s="19" t="str">
        <f t="shared" ca="1" si="1854"/>
        <v>-</v>
      </c>
      <c r="LK244" s="19" t="str">
        <f t="shared" ca="1" si="1854"/>
        <v>-</v>
      </c>
      <c r="LL244" s="5" t="str">
        <f t="shared" ca="1" si="1855"/>
        <v>-</v>
      </c>
      <c r="LM244" s="5">
        <f t="shared" ca="1" si="1855"/>
        <v>500</v>
      </c>
      <c r="LN244" s="5">
        <f t="shared" ca="1" si="1855"/>
        <v>500</v>
      </c>
      <c r="LO244" s="5" t="str">
        <f t="shared" ca="1" si="1855"/>
        <v>-</v>
      </c>
      <c r="LP244" s="5" t="str" cm="1">
        <f t="array" aca="1" ref="LP244" ca="1">INDEX(i.meatgrid,$Q244,LP$7)</f>
        <v>-</v>
      </c>
      <c r="LQ244" s="5" t="str" cm="1">
        <f t="array" aca="1" ref="LQ244" ca="1">INDEX(i.meatgrid,$Q244,LQ$7)</f>
        <v>-</v>
      </c>
      <c r="LR244" s="5" t="str">
        <f t="shared" ca="1" si="1855"/>
        <v>-</v>
      </c>
      <c r="LS244" s="5">
        <f t="shared" ca="1" si="1856"/>
        <v>1</v>
      </c>
      <c r="LT244" s="9"/>
      <c r="LU244" s="19">
        <f t="shared" ca="1" si="1854"/>
        <v>70</v>
      </c>
      <c r="LV244" s="19">
        <f t="shared" ca="1" si="1857"/>
        <v>50</v>
      </c>
      <c r="LW244" s="19">
        <f t="shared" ca="1" si="1857"/>
        <v>80</v>
      </c>
      <c r="LX244" s="19">
        <f t="shared" ca="1" si="1857"/>
        <v>50</v>
      </c>
      <c r="LY244" s="5" t="b" cm="1">
        <f t="array" aca="1" ref="LY244" ca="1">INDEX(i.meatgrid,$Q244,LY$7)</f>
        <v>1</v>
      </c>
      <c r="LZ244" s="5" t="b" cm="1">
        <f t="array" aca="1" ref="LZ244" ca="1">INDEX(i.meatgrid,$Q244,LZ$7)</f>
        <v>0</v>
      </c>
      <c r="MA244" s="5" t="str" cm="1">
        <f t="array" aca="1" ref="MA244" ca="1">INDEX(i.meatgrid,$Q244,MA$7)</f>
        <v>-</v>
      </c>
      <c r="MB244" s="5" t="str" cm="1">
        <f t="array" aca="1" ref="MB244" ca="1">INDEX(i.meatgrid,$Q244,MB$7)</f>
        <v>-</v>
      </c>
      <c r="MC244" s="5">
        <f t="shared" si="1858"/>
        <v>1</v>
      </c>
      <c r="MD244" s="5">
        <f t="shared" si="1859"/>
        <v>0.75</v>
      </c>
      <c r="ME244" s="5" cm="1">
        <f t="array" aca="1" ref="ME244" ca="1">INDEX(i.meatgrid,$Q244,ME$7)</f>
        <v>1</v>
      </c>
      <c r="MF244" s="5" cm="1">
        <f t="array" aca="1" ref="MF244" ca="1">INDEX(i.meatgrid,$Q244,MF$7)</f>
        <v>1</v>
      </c>
      <c r="MG244" s="5" cm="1">
        <f t="array" aca="1" ref="MG244" ca="1">INDEX(i.meatgrid,$Q244,MG$7)</f>
        <v>1</v>
      </c>
      <c r="MH244" s="5" cm="1">
        <f t="array" aca="1" ref="MH244" ca="1">INDEX(i.meatgrid,$Q244,MH$7)</f>
        <v>0</v>
      </c>
      <c r="MI244" s="5" cm="1">
        <f t="array" aca="1" ref="MI244" ca="1">INDEX(i.meatgrid,$Q244,MI$7)</f>
        <v>1</v>
      </c>
      <c r="MJ244" s="5" cm="1">
        <f t="array" aca="1" ref="MJ244" ca="1">INDEX(i.meatgrid,$Q244,MJ$7)</f>
        <v>1</v>
      </c>
      <c r="MK244" s="5" cm="1">
        <f t="array" aca="1" ref="MK244" ca="1">INDEX(i.meatgrid,$Q244,MK$7)</f>
        <v>1</v>
      </c>
      <c r="ML244" s="5" cm="1">
        <f t="array" aca="1" ref="ML244" ca="1">INDEX(i.meatgrid,$Q244,ML$7)</f>
        <v>1</v>
      </c>
      <c r="MM244" s="5">
        <f t="shared" si="1860"/>
        <v>1</v>
      </c>
      <c r="MN244" s="9"/>
      <c r="MO244" s="19" t="b">
        <f t="shared" ca="1" si="1861"/>
        <v>0</v>
      </c>
      <c r="MP244" s="19" t="b">
        <f t="shared" ca="1" si="1861"/>
        <v>0</v>
      </c>
      <c r="MQ244" s="19">
        <f t="shared" ca="1" si="1861"/>
        <v>1</v>
      </c>
      <c r="MR244" s="19">
        <f t="shared" ca="1" si="1861"/>
        <v>0.75</v>
      </c>
      <c r="MS244" s="19">
        <f t="shared" ca="1" si="1861"/>
        <v>0.75</v>
      </c>
      <c r="MT244" s="19">
        <f t="shared" ca="1" si="1861"/>
        <v>0.8</v>
      </c>
      <c r="MU244" s="19">
        <f t="shared" ca="1" si="1861"/>
        <v>0.82499999999999996</v>
      </c>
      <c r="MV244" s="19">
        <f t="shared" ca="1" si="1861"/>
        <v>0.875</v>
      </c>
      <c r="MW244" s="19">
        <f t="shared" ca="1" si="1861"/>
        <v>0.9</v>
      </c>
      <c r="MX244" s="19">
        <f t="shared" ca="1" si="1861"/>
        <v>1</v>
      </c>
      <c r="MY244" s="19">
        <f t="shared" ca="1" si="1861"/>
        <v>0.875</v>
      </c>
      <c r="MZ244" s="19" t="b">
        <f t="shared" ca="1" si="1861"/>
        <v>1</v>
      </c>
      <c r="NA244" s="19">
        <f t="shared" ca="1" si="1861"/>
        <v>74.989999999999995</v>
      </c>
      <c r="NB244" s="19" t="str">
        <f t="shared" ca="1" si="1861"/>
        <v>-</v>
      </c>
      <c r="NC244" s="19" t="str">
        <f t="shared" ca="1" si="1861"/>
        <v>-</v>
      </c>
      <c r="ND244" s="19" t="str">
        <f t="shared" ca="1" si="1861"/>
        <v>-</v>
      </c>
      <c r="NE244" s="19" t="str">
        <f t="shared" ca="1" si="1862"/>
        <v>-</v>
      </c>
      <c r="NF244" s="19" t="str">
        <f t="shared" ca="1" si="1862"/>
        <v>-</v>
      </c>
      <c r="NG244" s="19" t="str">
        <f t="shared" ca="1" si="1862"/>
        <v>-</v>
      </c>
      <c r="NH244" s="19" t="str">
        <f t="shared" ca="1" si="1862"/>
        <v>-</v>
      </c>
      <c r="NI244" s="19">
        <f t="shared" ca="1" si="1862"/>
        <v>36.99</v>
      </c>
      <c r="NJ244" s="19">
        <f t="shared" ca="1" si="1862"/>
        <v>36.99</v>
      </c>
      <c r="NK244" s="19" t="str">
        <f t="shared" ca="1" si="1862"/>
        <v>-</v>
      </c>
      <c r="NL244" s="19" t="str">
        <f t="shared" ca="1" si="1862"/>
        <v>-</v>
      </c>
      <c r="NM244" s="19" t="str">
        <f t="shared" ca="1" si="1862"/>
        <v>-</v>
      </c>
      <c r="NN244" s="19" t="str">
        <f t="shared" ca="1" si="1862"/>
        <v>-</v>
      </c>
      <c r="NO244" s="19" t="str">
        <f t="shared" ca="1" si="1862"/>
        <v>-</v>
      </c>
      <c r="NP244" s="19">
        <f t="shared" ca="1" si="1862"/>
        <v>49.99</v>
      </c>
      <c r="NQ244" s="19">
        <f t="shared" ca="1" si="1862"/>
        <v>49.99</v>
      </c>
      <c r="NR244" s="19">
        <f t="shared" ca="1" si="1862"/>
        <v>49.99</v>
      </c>
      <c r="NS244" s="19">
        <f t="shared" ca="1" si="1862"/>
        <v>49.99</v>
      </c>
      <c r="NT244" s="19">
        <f t="shared" ca="1" si="1862"/>
        <v>49.99</v>
      </c>
      <c r="NU244" s="19">
        <f t="shared" ca="1" si="1862"/>
        <v>49.99</v>
      </c>
      <c r="NV244" s="19">
        <f t="shared" ca="1" si="1862"/>
        <v>49.99</v>
      </c>
      <c r="NW244" s="19">
        <f t="shared" ca="1" si="1862"/>
        <v>49.99</v>
      </c>
      <c r="NX244" s="19">
        <f t="shared" ca="1" si="1862"/>
        <v>412.99</v>
      </c>
      <c r="NY244" s="19">
        <f t="shared" ca="1" si="1862"/>
        <v>412.99</v>
      </c>
      <c r="NZ244" s="19" t="str">
        <f t="shared" ca="1" si="1862"/>
        <v>-</v>
      </c>
      <c r="OA244" s="19" t="str">
        <f t="shared" ca="1" si="1862"/>
        <v>-</v>
      </c>
      <c r="OB244" s="19" t="str">
        <f t="shared" ca="1" si="1862"/>
        <v>-</v>
      </c>
      <c r="OC244" s="19" t="str">
        <f t="shared" ca="1" si="1862"/>
        <v>-</v>
      </c>
      <c r="OD244" s="19" t="str">
        <f t="shared" ca="1" si="1862"/>
        <v>-</v>
      </c>
      <c r="OE244" s="19">
        <f t="shared" ca="1" si="1862"/>
        <v>6.8900000000000006</v>
      </c>
      <c r="OF244" s="19">
        <f t="shared" ca="1" si="1862"/>
        <v>6.8900000000000006</v>
      </c>
      <c r="OG244" s="19">
        <f t="shared" ca="1" si="1862"/>
        <v>6.8900000000000006</v>
      </c>
      <c r="OH244" s="19">
        <f t="shared" ca="1" si="1862"/>
        <v>6.8900000000000006</v>
      </c>
      <c r="OI244" s="19">
        <f t="shared" ca="1" si="1862"/>
        <v>6.8900000000000006</v>
      </c>
      <c r="OJ244" s="19">
        <f t="shared" ca="1" si="1862"/>
        <v>6.8900000000000006</v>
      </c>
      <c r="OK244" s="19">
        <f t="shared" ca="1" si="1862"/>
        <v>6.8900000000000006</v>
      </c>
      <c r="OL244" s="19">
        <f t="shared" ca="1" si="1862"/>
        <v>6.8900000000000006</v>
      </c>
      <c r="OM244" s="19">
        <f t="shared" ca="1" si="1862"/>
        <v>346.99</v>
      </c>
      <c r="ON244" s="19">
        <f t="shared" ca="1" si="1862"/>
        <v>346.99</v>
      </c>
      <c r="OO244" s="19" t="str">
        <f t="shared" ca="1" si="1862"/>
        <v>-</v>
      </c>
      <c r="OP244" s="19" t="str">
        <f t="shared" ca="1" si="1862"/>
        <v>-</v>
      </c>
      <c r="OQ244" s="19" t="str">
        <f t="shared" ca="1" si="1862"/>
        <v>-</v>
      </c>
      <c r="OR244" s="19" t="str">
        <f t="shared" ca="1" si="1862"/>
        <v>-</v>
      </c>
      <c r="OS244" s="19" t="str">
        <f t="shared" ca="1" si="1862"/>
        <v>-</v>
      </c>
      <c r="OT244" s="19">
        <f t="shared" ca="1" si="1862"/>
        <v>0</v>
      </c>
      <c r="OU244" s="24">
        <v>0</v>
      </c>
    </row>
    <row r="245" spans="1:411" outlineLevel="1">
      <c r="A245" s="21">
        <f t="shared" si="158"/>
        <v>240</v>
      </c>
      <c r="B245" s="21">
        <f t="shared" si="1863"/>
        <v>19</v>
      </c>
      <c r="C245">
        <v>112</v>
      </c>
      <c r="D245" s="144" t="str">
        <f t="shared" ca="1" si="1806"/>
        <v>GSM</v>
      </c>
      <c r="E245" t="b">
        <v>0</v>
      </c>
      <c r="F245" t="b">
        <v>0</v>
      </c>
      <c r="G245" t="b">
        <f t="shared" si="1867"/>
        <v>0</v>
      </c>
      <c r="H245" s="237">
        <f t="shared" ca="1" si="1864"/>
        <v>2</v>
      </c>
      <c r="I245" s="237">
        <f t="shared" ca="1" si="1864"/>
        <v>1</v>
      </c>
      <c r="J245" s="237" t="str">
        <f t="shared" ca="1" si="1864"/>
        <v/>
      </c>
      <c r="K245" s="237">
        <f t="shared" ca="1" si="1864"/>
        <v>2</v>
      </c>
      <c r="L245" s="237">
        <f t="shared" ca="1" si="1864"/>
        <v>2</v>
      </c>
      <c r="M245" s="237">
        <f t="shared" ca="1" si="1864"/>
        <v>2</v>
      </c>
      <c r="N245" s="237">
        <f t="shared" ca="1" si="1864"/>
        <v>3</v>
      </c>
      <c r="O245" s="237">
        <f t="shared" ca="1" si="1864"/>
        <v>1</v>
      </c>
      <c r="P245" s="237">
        <f t="shared" ca="1" si="1864"/>
        <v>1</v>
      </c>
      <c r="Q245" s="237">
        <f t="shared" ca="1" si="1864"/>
        <v>1</v>
      </c>
      <c r="R245" s="29">
        <v>1</v>
      </c>
      <c r="S245" s="29">
        <v>2</v>
      </c>
      <c r="T245" s="29">
        <v>1</v>
      </c>
      <c r="U245" s="218"/>
      <c r="V245" s="218"/>
      <c r="W245" s="182">
        <f t="array" ref="W245">MAX(W$22,MOD(W239+1*AND(R245:$V245=R$22:$V$22),W$23+1))</f>
        <v>0</v>
      </c>
      <c r="X245" s="218"/>
      <c r="Y245" s="218"/>
      <c r="Z245" s="218"/>
      <c r="AA245" s="218"/>
      <c r="AB245" s="218"/>
      <c r="AC245" s="218"/>
      <c r="AD245" s="218"/>
      <c r="AE245" s="218"/>
      <c r="AF245" s="144">
        <f ca="1">INDEX(CHOOSE($N245,DataAutumn!i.AdultDrys,DataWinter!i.AdultDrys,DataSpring!i.AdultDrys),1,$M245)</f>
        <v>3</v>
      </c>
      <c r="AG245" s="5">
        <f t="shared" ca="1" si="1807"/>
        <v>2</v>
      </c>
      <c r="AH245" s="5">
        <f t="shared" ca="1" si="1807"/>
        <v>0</v>
      </c>
      <c r="AI245" s="5">
        <f t="shared" ca="1" si="1808"/>
        <v>1</v>
      </c>
      <c r="AJ245" s="218"/>
      <c r="AK245" s="218"/>
      <c r="AL245" s="366" t="str">
        <f ca="1">TEXT(LEFT(OFFSET(AL245,-1,0),5)+1,"00000")&amp;MID(OFFSET(AL245,-1,0),6,FIND(" ",OFFSET(AL245,-1,0),7)-5)
&amp; $D245           &amp; " Day"&amp;INDEX(i.DOY,$N245,1)              &amp; IF($IG245=0," FWM","")&amp;IF($IG245=1," MWM","")&amp;IF($IG245=5," Mat","")&amp;IF($IH245=TRUE,"&amp;BBT","    ")
&amp;INDEX(DataMaster!$B$98:$B$105,$Q245,0)    &amp;IF(JQ245," SR"&amp;JR245,"")&amp; " WP"&amp;TEXT($MC245*100,"000p")           &amp; " MP"&amp;TEXT($MD245*100,"000p")           &amp; " GP"&amp;TEXT($MM245*100,"000p")
&amp; " (F"&amp;3+COUNTIF($CV245:$CY245,TRUE)&amp;3&amp;"N"&amp;$DM245&amp;$DN245&amp;")"</f>
        <v>00004 DSP_grid_lw GSM Day204 MWM    all grids WP100p MP075p GP100p (F33N11)</v>
      </c>
      <c r="AM245" s="9" t="str">
        <f ca="1">IF(COUNTIF(AL$5:AL245,AL245)=1,"-","Dup")</f>
        <v>-</v>
      </c>
      <c r="AN245" s="9"/>
      <c r="AO245" s="12" t="b">
        <v>0</v>
      </c>
      <c r="AP245" s="12" t="b">
        <v>0</v>
      </c>
      <c r="AQ245" s="12" t="b">
        <v>1</v>
      </c>
      <c r="AR245" s="12" t="b">
        <v>1</v>
      </c>
      <c r="AS245" s="12" t="b">
        <v>0</v>
      </c>
      <c r="AT245" s="12" t="b">
        <v>1</v>
      </c>
      <c r="AU245" s="12" t="b">
        <v>1</v>
      </c>
      <c r="AV245" s="12" t="b">
        <v>1</v>
      </c>
      <c r="AW245" s="9"/>
      <c r="AX245" s="5" t="b">
        <f t="shared" ca="1" si="1809"/>
        <v>0</v>
      </c>
      <c r="AY245" s="5" t="str">
        <f t="shared" ca="1" si="1809"/>
        <v>-</v>
      </c>
      <c r="AZ245" s="5" t="b">
        <f t="shared" ca="1" si="1809"/>
        <v>0</v>
      </c>
      <c r="BA245" s="5" t="b">
        <f t="shared" ca="1" si="1809"/>
        <v>1</v>
      </c>
      <c r="BB245" s="5" t="b">
        <f t="shared" ca="1" si="1809"/>
        <v>1</v>
      </c>
      <c r="BC245" s="144">
        <f t="shared" ca="1" si="1809"/>
        <v>0</v>
      </c>
      <c r="BD245" s="19" t="b">
        <f t="shared" ca="1" si="1810"/>
        <v>1</v>
      </c>
      <c r="BE245" s="9"/>
      <c r="BF245" s="5" t="str">
        <f t="shared" ca="1" si="1811"/>
        <v>-</v>
      </c>
      <c r="BG245" s="19" t="str">
        <f t="shared" ca="1" si="1812"/>
        <v>-</v>
      </c>
      <c r="BH245" s="19" t="str">
        <f t="shared" ca="1" si="1812"/>
        <v>-</v>
      </c>
      <c r="BI245" s="19" t="str">
        <f t="shared" ca="1" si="1812"/>
        <v>-</v>
      </c>
      <c r="BJ245" s="5" t="str">
        <f t="shared" ca="1" si="1813"/>
        <v>-</v>
      </c>
      <c r="BK245" s="19" t="str">
        <f t="shared" ca="1" si="1814"/>
        <v>-</v>
      </c>
      <c r="BL245" s="5" t="str">
        <f t="shared" ca="1" si="1815"/>
        <v>-</v>
      </c>
      <c r="BM245" s="19" t="str">
        <f t="shared" ca="1" si="1816"/>
        <v>-</v>
      </c>
      <c r="BN245" s="19" t="str">
        <f t="shared" ca="1" si="1816"/>
        <v>-</v>
      </c>
      <c r="BO245" s="19" t="str">
        <f t="shared" ca="1" si="1816"/>
        <v>-</v>
      </c>
      <c r="BP245" s="5" t="str">
        <f t="shared" ca="1" si="1817"/>
        <v>-</v>
      </c>
      <c r="BQ245" s="9"/>
      <c r="BR245" s="5" t="b">
        <f t="shared" ca="1" si="1818"/>
        <v>0</v>
      </c>
      <c r="BS245" s="5" t="str">
        <f t="shared" ca="1" si="1819"/>
        <v>-</v>
      </c>
      <c r="BT245" s="5" t="str">
        <f t="shared" ca="1" si="1820"/>
        <v>-</v>
      </c>
      <c r="BU245" s="5" t="str">
        <f t="shared" ca="1" si="1820"/>
        <v>-</v>
      </c>
      <c r="BV245" s="5" t="str">
        <f t="shared" ca="1" si="1820"/>
        <v>-</v>
      </c>
      <c r="BW245" s="5" t="str">
        <f t="shared" ca="1" si="1820"/>
        <v>-</v>
      </c>
      <c r="BX245" s="5" t="str">
        <f t="shared" ca="1" si="1820"/>
        <v>-</v>
      </c>
      <c r="BY245" s="5" t="str">
        <f t="shared" ca="1" si="1820"/>
        <v>-</v>
      </c>
      <c r="BZ245" s="5" t="str">
        <f t="shared" ca="1" si="1820"/>
        <v>-</v>
      </c>
      <c r="CA245" s="5" t="str">
        <f t="shared" ca="1" si="1820"/>
        <v>-</v>
      </c>
      <c r="CB245" s="9"/>
      <c r="CC245" s="237" t="b">
        <f t="shared" ca="1" si="1865"/>
        <v>1</v>
      </c>
      <c r="CD245" s="237" t="b">
        <f t="shared" ca="1" si="1865"/>
        <v>1</v>
      </c>
      <c r="CE245" s="237" t="b">
        <f t="shared" ca="1" si="1865"/>
        <v>1</v>
      </c>
      <c r="CF245" s="12">
        <f t="shared" ca="1" si="1821"/>
        <v>2231105</v>
      </c>
      <c r="CG245" s="144" t="b">
        <f t="shared" ca="1" si="1866"/>
        <v>0</v>
      </c>
      <c r="CH245" s="12" t="s">
        <v>34</v>
      </c>
      <c r="CI245" s="19" t="str">
        <f t="shared" ca="1" si="1822"/>
        <v>-</v>
      </c>
      <c r="CJ245" s="19" t="str">
        <f t="shared" ca="1" si="1822"/>
        <v>-</v>
      </c>
      <c r="CK245" s="19" t="str">
        <f t="shared" ca="1" si="1822"/>
        <v>-</v>
      </c>
      <c r="CL245" s="19">
        <f t="shared" ca="1" si="1822"/>
        <v>1</v>
      </c>
      <c r="CM245" s="19">
        <f t="shared" ca="1" si="1822"/>
        <v>1</v>
      </c>
      <c r="CN245" s="9"/>
      <c r="CO245" s="444">
        <f t="shared" ca="1" si="1823"/>
        <v>652</v>
      </c>
      <c r="CP245" s="444">
        <f t="shared" ca="1" si="1823"/>
        <v>686</v>
      </c>
      <c r="CQ245" s="444">
        <f t="shared" ca="1" si="1823"/>
        <v>721</v>
      </c>
      <c r="CR245" s="152">
        <f t="shared" ca="1" si="1824"/>
        <v>378</v>
      </c>
      <c r="CS245" s="152">
        <f t="shared" ca="1" si="1824"/>
        <v>413</v>
      </c>
      <c r="CT245" s="152">
        <f t="shared" ca="1" si="1824"/>
        <v>448</v>
      </c>
      <c r="CU245" s="19" t="str">
        <f t="shared" ca="1" si="1825"/>
        <v>-</v>
      </c>
      <c r="CV245" s="19" t="str">
        <f t="shared" ca="1" si="1825"/>
        <v>-</v>
      </c>
      <c r="CW245" s="19" t="str">
        <f t="shared" ca="1" si="1825"/>
        <v>-</v>
      </c>
      <c r="CX245" s="19" t="str">
        <f t="shared" ca="1" si="1825"/>
        <v>-</v>
      </c>
      <c r="CY245" s="19" t="str">
        <f t="shared" ca="1" si="1825"/>
        <v>-</v>
      </c>
      <c r="CZ245" s="19" t="b">
        <f t="shared" ca="1" si="1825"/>
        <v>1</v>
      </c>
      <c r="DA245" s="19">
        <f t="shared" ca="1" si="1825"/>
        <v>0</v>
      </c>
      <c r="DB245" s="19">
        <f t="shared" ca="1" si="1825"/>
        <v>0</v>
      </c>
      <c r="DC245" s="19">
        <f t="shared" ca="1" si="1825"/>
        <v>0</v>
      </c>
      <c r="DD245" s="19">
        <f t="shared" ca="1" si="1825"/>
        <v>0</v>
      </c>
      <c r="DE245" s="19">
        <f t="shared" ca="1" si="1825"/>
        <v>0</v>
      </c>
      <c r="DF245" s="19">
        <f t="shared" ca="1" si="1825"/>
        <v>0</v>
      </c>
      <c r="DG245" s="19">
        <f t="shared" ca="1" si="1825"/>
        <v>0</v>
      </c>
      <c r="DH245" s="19">
        <f t="shared" ca="1" si="1825"/>
        <v>0</v>
      </c>
      <c r="DI245" s="19">
        <f t="shared" ca="1" si="1825"/>
        <v>0</v>
      </c>
      <c r="DJ245" s="19">
        <f t="shared" ca="1" si="1825"/>
        <v>0</v>
      </c>
      <c r="DK245" s="19">
        <f t="shared" ca="1" si="1826"/>
        <v>0</v>
      </c>
      <c r="DL245" s="19">
        <f t="shared" ca="1" si="1826"/>
        <v>0</v>
      </c>
      <c r="DM245" s="19">
        <f t="shared" ca="1" si="1826"/>
        <v>1</v>
      </c>
      <c r="DN245" s="19">
        <f t="shared" ca="1" si="1826"/>
        <v>1</v>
      </c>
      <c r="DO245" s="19">
        <f t="shared" ca="1" si="1826"/>
        <v>0</v>
      </c>
      <c r="DP245" s="19" t="str">
        <f t="shared" ca="1" si="1826"/>
        <v>-</v>
      </c>
      <c r="DQ245" s="19" t="str">
        <f t="shared" ca="1" si="1826"/>
        <v>-</v>
      </c>
      <c r="DR245" s="19" t="str">
        <f t="shared" ca="1" si="1826"/>
        <v>-</v>
      </c>
      <c r="DS245" s="19" t="str">
        <f t="shared" ca="1" si="1826"/>
        <v>-</v>
      </c>
      <c r="DT245" s="19" t="str">
        <f t="shared" ca="1" si="1826"/>
        <v>-</v>
      </c>
      <c r="DU245" s="19">
        <f t="shared" ca="1" si="1826"/>
        <v>0</v>
      </c>
      <c r="DV245" s="19" t="str">
        <f t="shared" ca="1" si="1826"/>
        <v>-</v>
      </c>
      <c r="DW245" s="19" t="str">
        <f t="shared" ca="1" si="1826"/>
        <v>-</v>
      </c>
      <c r="DX245" s="19" t="str">
        <f t="shared" ca="1" si="1826"/>
        <v>-</v>
      </c>
      <c r="DY245" s="19" t="str">
        <f t="shared" ca="1" si="1826"/>
        <v>-</v>
      </c>
      <c r="DZ245" s="19" t="str">
        <f t="shared" ca="1" si="1826"/>
        <v>-</v>
      </c>
      <c r="EA245" s="19" t="str">
        <f t="shared" ca="1" si="1826"/>
        <v>-</v>
      </c>
      <c r="EB245" s="19" t="str">
        <f t="shared" ca="1" si="1826"/>
        <v>-</v>
      </c>
      <c r="EC245" s="19" t="str">
        <f t="shared" ca="1" si="1826"/>
        <v>-</v>
      </c>
      <c r="ED245" s="19">
        <f t="shared" ca="1" si="1826"/>
        <v>0</v>
      </c>
      <c r="EE245" s="444">
        <f t="shared" ca="1" si="1827"/>
        <v>0</v>
      </c>
      <c r="EF245" s="444">
        <f t="shared" ca="1" si="1827"/>
        <v>0</v>
      </c>
      <c r="EG245" s="124">
        <f t="shared" ca="1" si="1828"/>
        <v>0</v>
      </c>
      <c r="EH245" s="124">
        <f t="shared" ca="1" si="1828"/>
        <v>0</v>
      </c>
      <c r="EI245" s="124">
        <f t="shared" ca="1" si="1828"/>
        <v>0</v>
      </c>
      <c r="EJ245" s="124">
        <f t="shared" ca="1" si="1828"/>
        <v>0</v>
      </c>
      <c r="EK245" s="124">
        <f t="shared" ca="1" si="1828"/>
        <v>0</v>
      </c>
      <c r="EL245" s="124">
        <f t="shared" ca="1" si="1828"/>
        <v>0</v>
      </c>
      <c r="EM245" s="124">
        <f t="shared" ca="1" si="1828"/>
        <v>0</v>
      </c>
      <c r="EN245" s="124">
        <f t="shared" ca="1" si="1828"/>
        <v>0</v>
      </c>
      <c r="EO245" s="124">
        <f t="shared" ca="1" si="1828"/>
        <v>0</v>
      </c>
      <c r="EP245" s="124">
        <f t="shared" ca="1" si="1828"/>
        <v>0</v>
      </c>
      <c r="EQ245" s="124">
        <f t="shared" ca="1" si="1828"/>
        <v>0</v>
      </c>
      <c r="ER245" s="124">
        <f t="shared" ca="1" si="1828"/>
        <v>0</v>
      </c>
      <c r="ES245" s="124">
        <f t="shared" ca="1" si="1828"/>
        <v>0</v>
      </c>
      <c r="ET245" s="124">
        <f t="shared" ca="1" si="1828"/>
        <v>0</v>
      </c>
      <c r="EU245" s="124">
        <f t="shared" ca="1" si="1828"/>
        <v>0</v>
      </c>
      <c r="EV245" s="124">
        <f t="shared" ca="1" si="1828"/>
        <v>0</v>
      </c>
      <c r="EW245" s="124">
        <f t="shared" ca="1" si="1829"/>
        <v>0</v>
      </c>
      <c r="EX245" s="124">
        <f t="shared" ca="1" si="1829"/>
        <v>0</v>
      </c>
      <c r="EY245" s="554">
        <f t="shared" ca="1" si="1830"/>
        <v>0</v>
      </c>
      <c r="EZ245" s="554">
        <f t="shared" ca="1" si="1830"/>
        <v>0</v>
      </c>
      <c r="FA245" s="554">
        <f t="shared" ca="1" si="1830"/>
        <v>0</v>
      </c>
      <c r="FB245" s="125">
        <f t="shared" ca="1" si="1830"/>
        <v>0</v>
      </c>
      <c r="FC245" s="125">
        <f t="shared" ca="1" si="1830"/>
        <v>0</v>
      </c>
      <c r="FD245" s="125">
        <f t="shared" ca="1" si="1830"/>
        <v>0</v>
      </c>
      <c r="FE245" s="125">
        <f t="shared" ca="1" si="1830"/>
        <v>0</v>
      </c>
      <c r="FF245" s="125">
        <f t="shared" ca="1" si="1830"/>
        <v>0</v>
      </c>
      <c r="FG245" s="125">
        <f t="shared" ca="1" si="1830"/>
        <v>0</v>
      </c>
      <c r="FH245" s="125">
        <f t="shared" ca="1" si="1830"/>
        <v>0</v>
      </c>
      <c r="FI245" s="125">
        <f t="shared" ca="1" si="1830"/>
        <v>0</v>
      </c>
      <c r="FJ245" s="125">
        <f t="shared" ca="1" si="1830"/>
        <v>0</v>
      </c>
      <c r="FK245" s="125">
        <f t="shared" ca="1" si="1830"/>
        <v>0</v>
      </c>
      <c r="FL245" s="125">
        <f t="shared" ca="1" si="1830"/>
        <v>0</v>
      </c>
      <c r="FM245" s="125">
        <f t="shared" ca="1" si="1830"/>
        <v>0</v>
      </c>
      <c r="FN245" s="125">
        <f t="shared" ca="1" si="1830"/>
        <v>0</v>
      </c>
      <c r="FO245" s="124">
        <f t="shared" ca="1" si="1831"/>
        <v>0</v>
      </c>
      <c r="FP245" s="124">
        <f t="shared" ca="1" si="1831"/>
        <v>0</v>
      </c>
      <c r="FQ245" s="124">
        <f t="shared" ca="1" si="1831"/>
        <v>0</v>
      </c>
      <c r="FR245" s="124">
        <f t="shared" ca="1" si="1831"/>
        <v>0</v>
      </c>
      <c r="FS245" s="124">
        <f t="shared" ca="1" si="1831"/>
        <v>0</v>
      </c>
      <c r="FT245" s="124">
        <f t="shared" ca="1" si="1831"/>
        <v>0</v>
      </c>
      <c r="FU245" s="124">
        <f t="shared" ca="1" si="1831"/>
        <v>0</v>
      </c>
      <c r="FV245" s="124">
        <f t="shared" ca="1" si="1831"/>
        <v>0</v>
      </c>
      <c r="FW245" s="124">
        <f t="shared" ca="1" si="1831"/>
        <v>0</v>
      </c>
      <c r="FX245" s="124">
        <f t="shared" ca="1" si="1831"/>
        <v>0</v>
      </c>
      <c r="FY245" s="124">
        <f t="shared" ca="1" si="1831"/>
        <v>0</v>
      </c>
      <c r="FZ245" s="124">
        <f t="shared" ca="1" si="1831"/>
        <v>0</v>
      </c>
      <c r="GA245" s="124">
        <f t="shared" ca="1" si="1831"/>
        <v>0</v>
      </c>
      <c r="GB245" s="124">
        <f t="shared" ca="1" si="1831"/>
        <v>0</v>
      </c>
      <c r="GC245" s="124">
        <f t="shared" ca="1" si="1831"/>
        <v>0</v>
      </c>
      <c r="GD245" s="124">
        <f t="shared" ca="1" si="1831"/>
        <v>0</v>
      </c>
      <c r="GE245" s="124">
        <f t="shared" ca="1" si="1832"/>
        <v>0</v>
      </c>
      <c r="GF245" s="124">
        <f t="shared" ca="1" si="1832"/>
        <v>0</v>
      </c>
      <c r="GG245" s="554">
        <f t="shared" ca="1" si="1833"/>
        <v>0</v>
      </c>
      <c r="GH245" s="554">
        <f t="shared" ca="1" si="1833"/>
        <v>0</v>
      </c>
      <c r="GI245" s="554">
        <f t="shared" ca="1" si="1833"/>
        <v>0</v>
      </c>
      <c r="GJ245" s="125">
        <f t="shared" ca="1" si="1834"/>
        <v>0</v>
      </c>
      <c r="GK245" s="125">
        <f t="shared" ca="1" si="1834"/>
        <v>0</v>
      </c>
      <c r="GL245" s="125">
        <f t="shared" ca="1" si="1834"/>
        <v>0</v>
      </c>
      <c r="GM245" s="125">
        <f t="shared" ca="1" si="1834"/>
        <v>0</v>
      </c>
      <c r="GN245" s="125">
        <f t="shared" ca="1" si="1834"/>
        <v>0</v>
      </c>
      <c r="GO245" s="125">
        <f t="shared" ca="1" si="1834"/>
        <v>0</v>
      </c>
      <c r="GP245" s="125">
        <f t="shared" ca="1" si="1834"/>
        <v>0</v>
      </c>
      <c r="GQ245" s="125">
        <f t="shared" ca="1" si="1834"/>
        <v>0</v>
      </c>
      <c r="GR245" s="125">
        <f t="shared" ca="1" si="1834"/>
        <v>0</v>
      </c>
      <c r="GS245" s="125">
        <f t="shared" ca="1" si="1834"/>
        <v>0</v>
      </c>
      <c r="GT245" s="125">
        <f t="shared" ca="1" si="1834"/>
        <v>0</v>
      </c>
      <c r="GU245" s="125">
        <f t="shared" ca="1" si="1834"/>
        <v>0</v>
      </c>
      <c r="GV245" s="125">
        <f t="shared" ca="1" si="1834"/>
        <v>0</v>
      </c>
      <c r="GW245" s="124">
        <f t="shared" ca="1" si="1835"/>
        <v>0</v>
      </c>
      <c r="GX245" s="124">
        <f t="shared" ca="1" si="1835"/>
        <v>0</v>
      </c>
      <c r="GY245" s="124">
        <f t="shared" ca="1" si="1835"/>
        <v>0</v>
      </c>
      <c r="GZ245" s="124">
        <f t="shared" ca="1" si="1835"/>
        <v>0</v>
      </c>
      <c r="HA245" s="124">
        <f t="shared" ca="1" si="1835"/>
        <v>0</v>
      </c>
      <c r="HB245" s="124">
        <f t="shared" ca="1" si="1835"/>
        <v>0</v>
      </c>
      <c r="HC245" s="124">
        <f t="shared" ca="1" si="1835"/>
        <v>0</v>
      </c>
      <c r="HD245" s="124">
        <f t="shared" ca="1" si="1835"/>
        <v>0</v>
      </c>
      <c r="HE245" s="124">
        <f t="shared" ca="1" si="1835"/>
        <v>0</v>
      </c>
      <c r="HF245" s="124">
        <f t="shared" ca="1" si="1835"/>
        <v>0</v>
      </c>
      <c r="HG245" s="124">
        <f t="shared" ca="1" si="1835"/>
        <v>0</v>
      </c>
      <c r="HH245" s="124">
        <f t="shared" ca="1" si="1835"/>
        <v>0</v>
      </c>
      <c r="HI245" s="124">
        <f t="shared" ca="1" si="1835"/>
        <v>0</v>
      </c>
      <c r="HJ245" s="124">
        <f t="shared" ca="1" si="1835"/>
        <v>0</v>
      </c>
      <c r="HK245" s="124">
        <f t="shared" ca="1" si="1835"/>
        <v>0</v>
      </c>
      <c r="HL245" s="124">
        <f t="shared" ca="1" si="1835"/>
        <v>0</v>
      </c>
      <c r="HM245" s="124">
        <f t="shared" ca="1" si="1836"/>
        <v>0</v>
      </c>
      <c r="HN245" s="124">
        <f t="shared" ca="1" si="1836"/>
        <v>0</v>
      </c>
      <c r="HO245" s="554">
        <f t="shared" ca="1" si="1837"/>
        <v>0</v>
      </c>
      <c r="HP245" s="554">
        <f t="shared" ca="1" si="1837"/>
        <v>0</v>
      </c>
      <c r="HQ245" s="554">
        <f t="shared" ca="1" si="1837"/>
        <v>0</v>
      </c>
      <c r="HR245" s="125">
        <f t="shared" ca="1" si="1838"/>
        <v>0</v>
      </c>
      <c r="HS245" s="125">
        <f t="shared" ca="1" si="1838"/>
        <v>0</v>
      </c>
      <c r="HT245" s="125">
        <f t="shared" ca="1" si="1838"/>
        <v>0</v>
      </c>
      <c r="HU245" s="125">
        <f t="shared" ca="1" si="1838"/>
        <v>0</v>
      </c>
      <c r="HV245" s="125">
        <f t="shared" ca="1" si="1838"/>
        <v>0</v>
      </c>
      <c r="HW245" s="125">
        <f t="shared" ca="1" si="1838"/>
        <v>0</v>
      </c>
      <c r="HX245" s="125">
        <f t="shared" ca="1" si="1838"/>
        <v>0</v>
      </c>
      <c r="HY245" s="125">
        <f t="shared" ca="1" si="1838"/>
        <v>0</v>
      </c>
      <c r="HZ245" s="125">
        <f t="shared" ca="1" si="1838"/>
        <v>0</v>
      </c>
      <c r="IA245" s="125">
        <f t="shared" ca="1" si="1838"/>
        <v>0</v>
      </c>
      <c r="IB245" s="125">
        <f t="shared" ca="1" si="1838"/>
        <v>0</v>
      </c>
      <c r="IC245" s="125">
        <f t="shared" ca="1" si="1838"/>
        <v>0</v>
      </c>
      <c r="ID245" s="125">
        <f t="shared" ca="1" si="1838"/>
        <v>0</v>
      </c>
      <c r="IE245" s="5">
        <f t="shared" ca="1" si="1839"/>
        <v>67</v>
      </c>
      <c r="IF245" s="9"/>
      <c r="IG245" s="5">
        <f t="shared" ca="1" si="1840"/>
        <v>1</v>
      </c>
      <c r="IH245" s="5" t="b">
        <f t="shared" ca="1" si="1840"/>
        <v>0</v>
      </c>
      <c r="II245" s="19">
        <f t="shared" ca="1" si="1841"/>
        <v>0</v>
      </c>
      <c r="IJ245" s="5">
        <f t="shared" ca="1" si="1840"/>
        <v>55</v>
      </c>
      <c r="IK245" s="5" cm="1">
        <f t="array" ref="IK245">INDEX(i.pi_yatf,$X245+1,IK$7)</f>
        <v>1</v>
      </c>
      <c r="IL245" s="19">
        <f t="shared" ca="1" si="1842"/>
        <v>0</v>
      </c>
      <c r="IM245" s="19">
        <f t="shared" ca="1" si="1842"/>
        <v>0</v>
      </c>
      <c r="IN245" s="19">
        <f t="shared" ca="1" si="1842"/>
        <v>0</v>
      </c>
      <c r="IO245" s="19">
        <f t="shared" ca="1" si="1842"/>
        <v>0</v>
      </c>
      <c r="IP245" s="19">
        <f t="shared" ca="1" si="1842"/>
        <v>0</v>
      </c>
      <c r="IQ245" s="19">
        <f t="shared" ca="1" si="1842"/>
        <v>0</v>
      </c>
      <c r="IR245" s="19">
        <f t="shared" ca="1" si="1842"/>
        <v>0</v>
      </c>
      <c r="IS245" s="19">
        <f t="shared" ca="1" si="1842"/>
        <v>0</v>
      </c>
      <c r="IT245" s="19">
        <f t="shared" ca="1" si="1842"/>
        <v>0</v>
      </c>
      <c r="IU245" s="19">
        <f t="shared" ca="1" si="1842"/>
        <v>0</v>
      </c>
      <c r="IV245" s="19">
        <f t="shared" ca="1" si="1842"/>
        <v>0</v>
      </c>
      <c r="IW245" s="19">
        <f t="shared" ca="1" si="1842"/>
        <v>0</v>
      </c>
      <c r="IX245" s="19">
        <f t="shared" ca="1" si="1842"/>
        <v>0</v>
      </c>
      <c r="IY245" s="19">
        <f t="shared" ca="1" si="1842"/>
        <v>0</v>
      </c>
      <c r="IZ245" s="19">
        <f t="shared" ca="1" si="1842"/>
        <v>0</v>
      </c>
      <c r="JA245" s="19">
        <f t="shared" ca="1" si="1842"/>
        <v>0</v>
      </c>
      <c r="JB245" s="19">
        <f t="shared" ca="1" si="1842"/>
        <v>0</v>
      </c>
      <c r="JC245" s="19">
        <f t="shared" ca="1" si="1842"/>
        <v>0</v>
      </c>
      <c r="JD245" s="19">
        <f t="shared" ca="1" si="1842"/>
        <v>0</v>
      </c>
      <c r="JE245" s="19">
        <f t="shared" ca="1" si="1842"/>
        <v>0</v>
      </c>
      <c r="JF245" s="19">
        <f t="shared" ca="1" si="1842"/>
        <v>0</v>
      </c>
      <c r="JG245" s="5">
        <f t="shared" ca="1" si="1843"/>
        <v>1.2500000000000001E-2</v>
      </c>
      <c r="JH245" s="567">
        <f t="shared" ca="1" si="1843"/>
        <v>0</v>
      </c>
      <c r="JI245" s="5">
        <f t="shared" ca="1" si="1843"/>
        <v>6.25E-2</v>
      </c>
      <c r="JJ245" s="5">
        <f t="shared" ca="1" si="1843"/>
        <v>6.25E-2</v>
      </c>
      <c r="JK245" s="5">
        <f t="shared" ca="1" si="1843"/>
        <v>6.25E-2</v>
      </c>
      <c r="JL245" s="19">
        <f t="shared" ca="1" si="1842"/>
        <v>1</v>
      </c>
      <c r="JM245" s="19">
        <f t="shared" ca="1" si="1842"/>
        <v>0</v>
      </c>
      <c r="JN245" s="19">
        <f t="shared" ca="1" si="1842"/>
        <v>1</v>
      </c>
      <c r="JO245" s="9"/>
      <c r="JP245" s="5" t="b">
        <f t="shared" ca="1" si="1844"/>
        <v>0</v>
      </c>
      <c r="JQ245" s="477" t="b">
        <v>0</v>
      </c>
      <c r="JR245" s="477">
        <v>12</v>
      </c>
      <c r="JS245" s="5" t="b">
        <f t="shared" ca="1" si="1845"/>
        <v>0</v>
      </c>
      <c r="JT245" s="5" t="b">
        <f t="shared" ca="1" si="1845"/>
        <v>0</v>
      </c>
      <c r="JU245" s="5" t="b">
        <f t="shared" ca="1" si="1845"/>
        <v>1</v>
      </c>
      <c r="JV245" s="144">
        <f t="shared" ca="1" si="1846"/>
        <v>1</v>
      </c>
      <c r="JW245" s="144">
        <f t="shared" ca="1" si="1846"/>
        <v>1</v>
      </c>
      <c r="JX245" s="5" t="b">
        <f t="shared" ca="1" si="1847"/>
        <v>0</v>
      </c>
      <c r="JY245" s="5" t="b">
        <f t="shared" ca="1" si="1847"/>
        <v>1</v>
      </c>
      <c r="JZ245" s="5" t="b">
        <f t="shared" ca="1" si="1847"/>
        <v>1</v>
      </c>
      <c r="KA245" s="5" t="b">
        <f t="shared" ca="1" si="1847"/>
        <v>0</v>
      </c>
      <c r="KB245" s="5">
        <f t="shared" ca="1" si="1848"/>
        <v>1</v>
      </c>
      <c r="KC245" s="5">
        <f t="shared" ca="1" si="1848"/>
        <v>0</v>
      </c>
      <c r="KD245" s="5" t="b">
        <f t="shared" ca="1" si="1849"/>
        <v>0</v>
      </c>
      <c r="KE245" s="5" t="str" cm="1">
        <f t="array" aca="1" ref="KE245" ca="1">IF(OR(KF245:KM245&lt;&gt;"-"),TRUE,"-")</f>
        <v>-</v>
      </c>
      <c r="KF245" s="19" t="str">
        <f t="shared" ca="1" si="1850"/>
        <v>-</v>
      </c>
      <c r="KG245" s="19" t="str">
        <f t="shared" ca="1" si="1850"/>
        <v>-</v>
      </c>
      <c r="KH245" s="19" t="str">
        <f t="shared" ca="1" si="1850"/>
        <v>-</v>
      </c>
      <c r="KI245" s="19" t="str">
        <f t="shared" ca="1" si="1850"/>
        <v>-</v>
      </c>
      <c r="KJ245" s="19" t="str">
        <f t="shared" ca="1" si="1850"/>
        <v>-</v>
      </c>
      <c r="KK245" s="19" t="str">
        <f t="shared" ca="1" si="1850"/>
        <v>-</v>
      </c>
      <c r="KL245" s="19" t="str">
        <f t="shared" ca="1" si="1850"/>
        <v>-</v>
      </c>
      <c r="KM245" s="19" t="str">
        <f t="shared" ca="1" si="1850"/>
        <v>-</v>
      </c>
      <c r="KN245" s="5" t="b">
        <f t="array" aca="1" ref="KN245" ca="1">IF(OR(KO245:KU245&lt;&gt;"-"),TRUE,"-")</f>
        <v>1</v>
      </c>
      <c r="KO245" s="19">
        <f t="shared" ca="1" si="1851"/>
        <v>0</v>
      </c>
      <c r="KP245" s="19" t="str">
        <f t="shared" ca="1" si="1851"/>
        <v>-</v>
      </c>
      <c r="KQ245" s="19">
        <f t="shared" ca="1" si="1851"/>
        <v>999999</v>
      </c>
      <c r="KR245" s="19">
        <f t="shared" ca="1" si="1851"/>
        <v>999999</v>
      </c>
      <c r="KS245" s="19">
        <f t="shared" ca="1" si="1851"/>
        <v>999999</v>
      </c>
      <c r="KT245" s="19">
        <f t="shared" ca="1" si="1851"/>
        <v>999999</v>
      </c>
      <c r="KU245" s="19">
        <f t="shared" ca="1" si="1851"/>
        <v>999999</v>
      </c>
      <c r="KV245" s="19" t="str">
        <f t="shared" ca="1" si="1851"/>
        <v>-</v>
      </c>
      <c r="KW245" s="19" t="str">
        <f t="shared" ca="1" si="1851"/>
        <v>-</v>
      </c>
      <c r="KX245" s="19" t="str">
        <f t="shared" ca="1" si="1851"/>
        <v>-</v>
      </c>
      <c r="KY245" s="19" t="b">
        <f t="shared" ca="1" si="1852"/>
        <v>1</v>
      </c>
      <c r="KZ245" s="19">
        <f t="shared" ca="1" si="1852"/>
        <v>0</v>
      </c>
      <c r="LA245" s="5" t="str">
        <f t="shared" ca="1" si="1853"/>
        <v>-</v>
      </c>
      <c r="LB245" s="5" t="str">
        <f t="shared" ca="1" si="1853"/>
        <v>-</v>
      </c>
      <c r="LC245" s="5" t="str">
        <f t="shared" ca="1" si="1853"/>
        <v>-</v>
      </c>
      <c r="LD245" s="5" t="str">
        <f t="shared" ca="1" si="1853"/>
        <v>-</v>
      </c>
      <c r="LE245" s="19" t="str">
        <f t="shared" ca="1" si="1854"/>
        <v>-</v>
      </c>
      <c r="LF245" s="19" t="str">
        <f t="shared" ca="1" si="1854"/>
        <v>-</v>
      </c>
      <c r="LG245" s="19" t="str">
        <f t="shared" ca="1" si="1854"/>
        <v>-</v>
      </c>
      <c r="LH245" s="19" t="str">
        <f t="shared" ca="1" si="1854"/>
        <v>-</v>
      </c>
      <c r="LI245" s="19" t="str">
        <f t="shared" ca="1" si="1854"/>
        <v>-</v>
      </c>
      <c r="LJ245" s="19" t="str">
        <f t="shared" ca="1" si="1854"/>
        <v>-</v>
      </c>
      <c r="LK245" s="19" t="str">
        <f t="shared" ca="1" si="1854"/>
        <v>-</v>
      </c>
      <c r="LL245" s="5" t="str">
        <f t="shared" ca="1" si="1855"/>
        <v>-</v>
      </c>
      <c r="LM245" s="5">
        <f t="shared" ca="1" si="1855"/>
        <v>500</v>
      </c>
      <c r="LN245" s="5">
        <f t="shared" ca="1" si="1855"/>
        <v>500</v>
      </c>
      <c r="LO245" s="5" t="str">
        <f t="shared" ca="1" si="1855"/>
        <v>-</v>
      </c>
      <c r="LP245" s="5" t="str" cm="1">
        <f t="array" aca="1" ref="LP245" ca="1">INDEX(i.meatgrid,$Q245,LP$7)</f>
        <v>-</v>
      </c>
      <c r="LQ245" s="5" t="str" cm="1">
        <f t="array" aca="1" ref="LQ245" ca="1">INDEX(i.meatgrid,$Q245,LQ$7)</f>
        <v>-</v>
      </c>
      <c r="LR245" s="5" t="str">
        <f t="shared" ca="1" si="1855"/>
        <v>-</v>
      </c>
      <c r="LS245" s="5">
        <f t="shared" ca="1" si="1856"/>
        <v>1</v>
      </c>
      <c r="LT245" s="9"/>
      <c r="LU245" s="19">
        <f t="shared" ca="1" si="1854"/>
        <v>70</v>
      </c>
      <c r="LV245" s="19">
        <f t="shared" ca="1" si="1857"/>
        <v>50</v>
      </c>
      <c r="LW245" s="19">
        <f t="shared" ca="1" si="1857"/>
        <v>80</v>
      </c>
      <c r="LX245" s="19">
        <f t="shared" ca="1" si="1857"/>
        <v>50</v>
      </c>
      <c r="LY245" s="5" t="b" cm="1">
        <f t="array" aca="1" ref="LY245" ca="1">INDEX(i.meatgrid,$Q245,LY$7)</f>
        <v>1</v>
      </c>
      <c r="LZ245" s="5" t="b" cm="1">
        <f t="array" aca="1" ref="LZ245" ca="1">INDEX(i.meatgrid,$Q245,LZ$7)</f>
        <v>0</v>
      </c>
      <c r="MA245" s="5" t="str" cm="1">
        <f t="array" aca="1" ref="MA245" ca="1">INDEX(i.meatgrid,$Q245,MA$7)</f>
        <v>-</v>
      </c>
      <c r="MB245" s="5" t="str" cm="1">
        <f t="array" aca="1" ref="MB245" ca="1">INDEX(i.meatgrid,$Q245,MB$7)</f>
        <v>-</v>
      </c>
      <c r="MC245" s="5">
        <f t="shared" si="1858"/>
        <v>1</v>
      </c>
      <c r="MD245" s="5">
        <f t="shared" si="1859"/>
        <v>0.75</v>
      </c>
      <c r="ME245" s="5" cm="1">
        <f t="array" aca="1" ref="ME245" ca="1">INDEX(i.meatgrid,$Q245,ME$7)</f>
        <v>1</v>
      </c>
      <c r="MF245" s="5" cm="1">
        <f t="array" aca="1" ref="MF245" ca="1">INDEX(i.meatgrid,$Q245,MF$7)</f>
        <v>1</v>
      </c>
      <c r="MG245" s="5" cm="1">
        <f t="array" aca="1" ref="MG245" ca="1">INDEX(i.meatgrid,$Q245,MG$7)</f>
        <v>1</v>
      </c>
      <c r="MH245" s="5" cm="1">
        <f t="array" aca="1" ref="MH245" ca="1">INDEX(i.meatgrid,$Q245,MH$7)</f>
        <v>0</v>
      </c>
      <c r="MI245" s="5" cm="1">
        <f t="array" aca="1" ref="MI245" ca="1">INDEX(i.meatgrid,$Q245,MI$7)</f>
        <v>1</v>
      </c>
      <c r="MJ245" s="5" cm="1">
        <f t="array" aca="1" ref="MJ245" ca="1">INDEX(i.meatgrid,$Q245,MJ$7)</f>
        <v>1</v>
      </c>
      <c r="MK245" s="5" cm="1">
        <f t="array" aca="1" ref="MK245" ca="1">INDEX(i.meatgrid,$Q245,MK$7)</f>
        <v>1</v>
      </c>
      <c r="ML245" s="5" cm="1">
        <f t="array" aca="1" ref="ML245" ca="1">INDEX(i.meatgrid,$Q245,ML$7)</f>
        <v>1</v>
      </c>
      <c r="MM245" s="5">
        <f t="shared" si="1860"/>
        <v>1</v>
      </c>
      <c r="MN245" s="9"/>
      <c r="MO245" s="19" t="b">
        <f t="shared" ca="1" si="1861"/>
        <v>0</v>
      </c>
      <c r="MP245" s="19" t="b">
        <f t="shared" ca="1" si="1861"/>
        <v>0</v>
      </c>
      <c r="MQ245" s="19">
        <f t="shared" ca="1" si="1861"/>
        <v>1</v>
      </c>
      <c r="MR245" s="19">
        <f t="shared" ca="1" si="1861"/>
        <v>0.75</v>
      </c>
      <c r="MS245" s="19">
        <f t="shared" ca="1" si="1861"/>
        <v>0.75</v>
      </c>
      <c r="MT245" s="19">
        <f t="shared" ca="1" si="1861"/>
        <v>0.8</v>
      </c>
      <c r="MU245" s="19">
        <f t="shared" ca="1" si="1861"/>
        <v>0.82499999999999996</v>
      </c>
      <c r="MV245" s="19">
        <f t="shared" ca="1" si="1861"/>
        <v>0.875</v>
      </c>
      <c r="MW245" s="19">
        <f t="shared" ca="1" si="1861"/>
        <v>0.9</v>
      </c>
      <c r="MX245" s="19">
        <f t="shared" ca="1" si="1861"/>
        <v>1</v>
      </c>
      <c r="MY245" s="19">
        <f t="shared" ca="1" si="1861"/>
        <v>0.875</v>
      </c>
      <c r="MZ245" s="19" t="b">
        <f t="shared" ca="1" si="1861"/>
        <v>1</v>
      </c>
      <c r="NA245" s="19">
        <f t="shared" ca="1" si="1861"/>
        <v>74.989999999999995</v>
      </c>
      <c r="NB245" s="19" t="str">
        <f t="shared" ca="1" si="1861"/>
        <v>-</v>
      </c>
      <c r="NC245" s="19" t="str">
        <f t="shared" ca="1" si="1861"/>
        <v>-</v>
      </c>
      <c r="ND245" s="19" t="str">
        <f t="shared" ca="1" si="1861"/>
        <v>-</v>
      </c>
      <c r="NE245" s="19" t="str">
        <f t="shared" ca="1" si="1862"/>
        <v>-</v>
      </c>
      <c r="NF245" s="19" t="str">
        <f t="shared" ca="1" si="1862"/>
        <v>-</v>
      </c>
      <c r="NG245" s="19" t="str">
        <f t="shared" ca="1" si="1862"/>
        <v>-</v>
      </c>
      <c r="NH245" s="19" t="str">
        <f t="shared" ca="1" si="1862"/>
        <v>-</v>
      </c>
      <c r="NI245" s="19">
        <f t="shared" ca="1" si="1862"/>
        <v>36.99</v>
      </c>
      <c r="NJ245" s="19">
        <f t="shared" ca="1" si="1862"/>
        <v>36.99</v>
      </c>
      <c r="NK245" s="19" t="str">
        <f t="shared" ca="1" si="1862"/>
        <v>-</v>
      </c>
      <c r="NL245" s="19" t="str">
        <f t="shared" ca="1" si="1862"/>
        <v>-</v>
      </c>
      <c r="NM245" s="19" t="str">
        <f t="shared" ca="1" si="1862"/>
        <v>-</v>
      </c>
      <c r="NN245" s="19" t="str">
        <f t="shared" ca="1" si="1862"/>
        <v>-</v>
      </c>
      <c r="NO245" s="19" t="str">
        <f t="shared" ca="1" si="1862"/>
        <v>-</v>
      </c>
      <c r="NP245" s="19">
        <f t="shared" ca="1" si="1862"/>
        <v>49.99</v>
      </c>
      <c r="NQ245" s="19">
        <f t="shared" ca="1" si="1862"/>
        <v>49.99</v>
      </c>
      <c r="NR245" s="19">
        <f t="shared" ca="1" si="1862"/>
        <v>49.99</v>
      </c>
      <c r="NS245" s="19">
        <f t="shared" ca="1" si="1862"/>
        <v>49.99</v>
      </c>
      <c r="NT245" s="19">
        <f t="shared" ca="1" si="1862"/>
        <v>49.99</v>
      </c>
      <c r="NU245" s="19">
        <f t="shared" ca="1" si="1862"/>
        <v>49.99</v>
      </c>
      <c r="NV245" s="19">
        <f t="shared" ca="1" si="1862"/>
        <v>49.99</v>
      </c>
      <c r="NW245" s="19">
        <f t="shared" ca="1" si="1862"/>
        <v>49.99</v>
      </c>
      <c r="NX245" s="19">
        <f t="shared" ca="1" si="1862"/>
        <v>412.99</v>
      </c>
      <c r="NY245" s="19">
        <f t="shared" ca="1" si="1862"/>
        <v>412.99</v>
      </c>
      <c r="NZ245" s="19" t="str">
        <f t="shared" ca="1" si="1862"/>
        <v>-</v>
      </c>
      <c r="OA245" s="19" t="str">
        <f t="shared" ca="1" si="1862"/>
        <v>-</v>
      </c>
      <c r="OB245" s="19" t="str">
        <f t="shared" ca="1" si="1862"/>
        <v>-</v>
      </c>
      <c r="OC245" s="19" t="str">
        <f t="shared" ca="1" si="1862"/>
        <v>-</v>
      </c>
      <c r="OD245" s="19" t="str">
        <f t="shared" ca="1" si="1862"/>
        <v>-</v>
      </c>
      <c r="OE245" s="19">
        <f t="shared" ca="1" si="1862"/>
        <v>6.8900000000000006</v>
      </c>
      <c r="OF245" s="19">
        <f t="shared" ca="1" si="1862"/>
        <v>6.8900000000000006</v>
      </c>
      <c r="OG245" s="19">
        <f t="shared" ca="1" si="1862"/>
        <v>6.8900000000000006</v>
      </c>
      <c r="OH245" s="19">
        <f t="shared" ca="1" si="1862"/>
        <v>6.8900000000000006</v>
      </c>
      <c r="OI245" s="19">
        <f t="shared" ca="1" si="1862"/>
        <v>6.8900000000000006</v>
      </c>
      <c r="OJ245" s="19">
        <f t="shared" ca="1" si="1862"/>
        <v>6.8900000000000006</v>
      </c>
      <c r="OK245" s="19">
        <f t="shared" ca="1" si="1862"/>
        <v>6.8900000000000006</v>
      </c>
      <c r="OL245" s="19">
        <f t="shared" ca="1" si="1862"/>
        <v>6.8900000000000006</v>
      </c>
      <c r="OM245" s="19">
        <f t="shared" ca="1" si="1862"/>
        <v>346.99</v>
      </c>
      <c r="ON245" s="19">
        <f t="shared" ca="1" si="1862"/>
        <v>346.99</v>
      </c>
      <c r="OO245" s="19" t="str">
        <f t="shared" ca="1" si="1862"/>
        <v>-</v>
      </c>
      <c r="OP245" s="19" t="str">
        <f t="shared" ca="1" si="1862"/>
        <v>-</v>
      </c>
      <c r="OQ245" s="19" t="str">
        <f t="shared" ca="1" si="1862"/>
        <v>-</v>
      </c>
      <c r="OR245" s="19" t="str">
        <f t="shared" ca="1" si="1862"/>
        <v>-</v>
      </c>
      <c r="OS245" s="19" t="str">
        <f t="shared" ca="1" si="1862"/>
        <v>-</v>
      </c>
      <c r="OT245" s="19">
        <f t="shared" ca="1" si="1862"/>
        <v>0</v>
      </c>
      <c r="OU245" s="24">
        <v>0</v>
      </c>
    </row>
    <row r="246" spans="1:411" outlineLevel="1">
      <c r="A246" s="21">
        <f t="shared" si="158"/>
        <v>241</v>
      </c>
      <c r="B246" s="21">
        <f>$A$14</f>
        <v>9</v>
      </c>
      <c r="C246">
        <v>112</v>
      </c>
      <c r="D246" s="144" t="str">
        <f t="shared" si="1806"/>
        <v>GSM</v>
      </c>
      <c r="E246" t="b">
        <v>0</v>
      </c>
      <c r="F246" t="b">
        <v>0</v>
      </c>
      <c r="G246" t="b">
        <f>E246</f>
        <v>0</v>
      </c>
      <c r="H246" s="29">
        <v>2</v>
      </c>
      <c r="I246" s="29">
        <v>1</v>
      </c>
      <c r="J246" s="29" t="str">
        <f>""</f>
        <v/>
      </c>
      <c r="K246" s="29">
        <f>d.Region</f>
        <v>2</v>
      </c>
      <c r="L246" s="29">
        <v>2</v>
      </c>
      <c r="M246" s="29">
        <v>2</v>
      </c>
      <c r="N246" s="29">
        <v>3</v>
      </c>
      <c r="O246" s="29">
        <v>1</v>
      </c>
      <c r="P246" s="29">
        <v>1</v>
      </c>
      <c r="Q246" s="29">
        <v>3</v>
      </c>
      <c r="R246" s="29">
        <v>1</v>
      </c>
      <c r="S246" s="29">
        <v>1</v>
      </c>
      <c r="T246" s="29">
        <v>1</v>
      </c>
      <c r="U246" s="218"/>
      <c r="V246" s="218"/>
      <c r="W246" s="29">
        <v>0</v>
      </c>
      <c r="X246" s="218"/>
      <c r="Y246" s="218"/>
      <c r="Z246" s="218"/>
      <c r="AA246" s="218"/>
      <c r="AB246" s="218"/>
      <c r="AC246" s="218"/>
      <c r="AD246" s="218"/>
      <c r="AE246" s="218"/>
      <c r="AF246" s="144">
        <f>INDEX(CHOOSE($N246,DataAutumn!i.AdultDrys,DataWinter!i.AdultDrys,DataSpring!i.AdultDrys),1,$M246)</f>
        <v>3</v>
      </c>
      <c r="AG246" s="5">
        <f t="shared" si="1807"/>
        <v>2</v>
      </c>
      <c r="AH246" s="5">
        <f t="shared" si="1807"/>
        <v>0</v>
      </c>
      <c r="AI246" s="5">
        <f t="shared" si="1808"/>
        <v>1</v>
      </c>
      <c r="AJ246" s="218"/>
      <c r="AK246" s="218"/>
      <c r="AL246" s="365" t="str">
        <f ca="1">TEXT(LEFT(OFFSET(AL246,-1,0),5)+1,"00000")&amp;MID(OFFSET(AL246,-1,0),6,FIND(" ",OFFSET(AL246,-1,0),7)-5)
&amp; $D246           &amp; " Day"&amp;INDEX(i.DOY,$N246,1)              &amp; IF($IG246=0," FWM","")&amp;IF($IG246=1," MWM","")&amp;IF($IG246=5," Mat","")&amp;IF($IH246=TRUE,"&amp;BBT","    ")
&amp;INDEX(DataMaster!$B$98:$B$105,$Q246,0)    &amp;IF(JQ246," SR"&amp;JR246,"")&amp; " WP"&amp;TEXT($MC246*100,"000p")           &amp; " MP"&amp;TEXT($MD246*100,"000p")           &amp; " GP"&amp;TEXT($MM246*100,"000p")
&amp; " (F"&amp;3+COUNTIF($CV246:$CY246,TRUE)&amp;3&amp;"N"&amp;$DM246&amp;$DN246&amp;")"</f>
        <v>00005 DSP_grid_lw GSM Day204 MWM    No export SR12 WP100p MP100p GP100p (F33N11)</v>
      </c>
      <c r="AM246" s="9" t="str">
        <f ca="1">IF(COUNTIF(AL$5:AL246,AL246)=1,"-","Dup")</f>
        <v>-</v>
      </c>
      <c r="AN246" s="9"/>
      <c r="AO246" s="12" t="b">
        <v>0</v>
      </c>
      <c r="AP246" s="12" t="b">
        <v>0</v>
      </c>
      <c r="AQ246" s="12" t="b">
        <v>1</v>
      </c>
      <c r="AR246" s="12" t="b">
        <v>1</v>
      </c>
      <c r="AS246" s="12" t="b">
        <v>0</v>
      </c>
      <c r="AT246" s="12" t="b">
        <v>1</v>
      </c>
      <c r="AU246" s="12" t="b">
        <v>1</v>
      </c>
      <c r="AV246" s="12" t="b">
        <v>1</v>
      </c>
      <c r="AW246" s="9"/>
      <c r="AX246" s="5" t="b">
        <f t="shared" si="1809"/>
        <v>0</v>
      </c>
      <c r="AY246" s="5" t="str">
        <f t="shared" si="1809"/>
        <v>-</v>
      </c>
      <c r="AZ246" s="5" t="b">
        <f t="shared" si="1809"/>
        <v>0</v>
      </c>
      <c r="BA246" s="5" t="b">
        <f t="shared" si="1809"/>
        <v>1</v>
      </c>
      <c r="BB246" s="5" t="b">
        <f t="shared" si="1809"/>
        <v>1</v>
      </c>
      <c r="BC246" s="144">
        <f t="shared" si="1809"/>
        <v>0</v>
      </c>
      <c r="BD246" s="19" t="b">
        <f t="shared" ca="1" si="1810"/>
        <v>1</v>
      </c>
      <c r="BE246" s="9"/>
      <c r="BF246" s="5" t="str">
        <f t="shared" ca="1" si="1811"/>
        <v>-</v>
      </c>
      <c r="BG246" s="19" t="str">
        <f t="shared" ca="1" si="1812"/>
        <v>-</v>
      </c>
      <c r="BH246" s="19" t="str">
        <f t="shared" ca="1" si="1812"/>
        <v>-</v>
      </c>
      <c r="BI246" s="19" t="str">
        <f t="shared" ca="1" si="1812"/>
        <v>-</v>
      </c>
      <c r="BJ246" s="5" t="str">
        <f t="shared" ca="1" si="1813"/>
        <v>-</v>
      </c>
      <c r="BK246" s="19" t="str">
        <f t="shared" ca="1" si="1814"/>
        <v>-</v>
      </c>
      <c r="BL246" s="5" t="str">
        <f t="shared" ca="1" si="1815"/>
        <v>-</v>
      </c>
      <c r="BM246" s="19" t="str">
        <f t="shared" ca="1" si="1816"/>
        <v>-</v>
      </c>
      <c r="BN246" s="19" t="str">
        <f t="shared" ca="1" si="1816"/>
        <v>-</v>
      </c>
      <c r="BO246" s="19" t="str">
        <f t="shared" ca="1" si="1816"/>
        <v>-</v>
      </c>
      <c r="BP246" s="5" t="str">
        <f t="shared" ca="1" si="1817"/>
        <v>-</v>
      </c>
      <c r="BQ246" s="9"/>
      <c r="BR246" s="5" t="b">
        <f t="shared" si="1818"/>
        <v>0</v>
      </c>
      <c r="BS246" s="5" t="str">
        <f t="shared" ca="1" si="1819"/>
        <v>-</v>
      </c>
      <c r="BT246" s="5" t="str">
        <f t="shared" ca="1" si="1820"/>
        <v>-</v>
      </c>
      <c r="BU246" s="5" t="str">
        <f t="shared" ca="1" si="1820"/>
        <v>-</v>
      </c>
      <c r="BV246" s="5" t="str">
        <f t="shared" ca="1" si="1820"/>
        <v>-</v>
      </c>
      <c r="BW246" s="5" t="str">
        <f t="shared" ca="1" si="1820"/>
        <v>-</v>
      </c>
      <c r="BX246" s="5" t="str">
        <f t="shared" ca="1" si="1820"/>
        <v>-</v>
      </c>
      <c r="BY246" s="5" t="str">
        <f t="shared" ca="1" si="1820"/>
        <v>-</v>
      </c>
      <c r="BZ246" s="5" t="str">
        <f t="shared" ca="1" si="1820"/>
        <v>-</v>
      </c>
      <c r="CA246" s="5" t="str">
        <f t="shared" ca="1" si="1820"/>
        <v>-</v>
      </c>
      <c r="CB246" s="9"/>
      <c r="CC246" s="12" t="b">
        <v>1</v>
      </c>
      <c r="CD246" s="12" t="b">
        <v>1</v>
      </c>
      <c r="CE246" s="12" t="b">
        <v>1</v>
      </c>
      <c r="CF246" s="12">
        <f t="shared" ref="CF246:CF277" si="1868">VALUE($K246&amp;$M246&amp;$N246&amp;$Q246&amp;"1"&amp;"05")</f>
        <v>2233105</v>
      </c>
      <c r="CG246" s="144" t="b">
        <f>NOT(CE246)</f>
        <v>0</v>
      </c>
      <c r="CH246" s="12" t="s">
        <v>34</v>
      </c>
      <c r="CI246" s="19" t="str">
        <f t="shared" ca="1" si="1822"/>
        <v>-</v>
      </c>
      <c r="CJ246" s="19" t="str">
        <f t="shared" ca="1" si="1822"/>
        <v>-</v>
      </c>
      <c r="CK246" s="19" t="str">
        <f t="shared" ca="1" si="1822"/>
        <v>-</v>
      </c>
      <c r="CL246" s="19">
        <f t="shared" ca="1" si="1822"/>
        <v>1</v>
      </c>
      <c r="CM246" s="19">
        <f t="shared" ca="1" si="1822"/>
        <v>1</v>
      </c>
      <c r="CN246" s="9"/>
      <c r="CO246" s="444">
        <f t="shared" si="1823"/>
        <v>652</v>
      </c>
      <c r="CP246" s="444">
        <f t="shared" si="1823"/>
        <v>686</v>
      </c>
      <c r="CQ246" s="444">
        <f t="shared" si="1823"/>
        <v>721</v>
      </c>
      <c r="CR246" s="152">
        <f t="shared" si="1824"/>
        <v>378</v>
      </c>
      <c r="CS246" s="152">
        <f t="shared" si="1824"/>
        <v>413</v>
      </c>
      <c r="CT246" s="152">
        <f t="shared" si="1824"/>
        <v>448</v>
      </c>
      <c r="CU246" s="19" t="str">
        <f t="shared" ca="1" si="1825"/>
        <v>-</v>
      </c>
      <c r="CV246" s="19" t="str">
        <f t="shared" ca="1" si="1825"/>
        <v>-</v>
      </c>
      <c r="CW246" s="19" t="str">
        <f t="shared" ca="1" si="1825"/>
        <v>-</v>
      </c>
      <c r="CX246" s="19" t="str">
        <f t="shared" ca="1" si="1825"/>
        <v>-</v>
      </c>
      <c r="CY246" s="19" t="str">
        <f t="shared" ca="1" si="1825"/>
        <v>-</v>
      </c>
      <c r="CZ246" s="19" t="b">
        <f ca="1">OFFSET(CZ$5,$B246,0)</f>
        <v>1</v>
      </c>
      <c r="DA246" s="19">
        <f t="shared" ca="1" si="1825"/>
        <v>0</v>
      </c>
      <c r="DB246" s="19">
        <f t="shared" ca="1" si="1825"/>
        <v>0</v>
      </c>
      <c r="DC246" s="19">
        <f t="shared" ca="1" si="1825"/>
        <v>0</v>
      </c>
      <c r="DD246" s="19">
        <f t="shared" ca="1" si="1825"/>
        <v>0</v>
      </c>
      <c r="DE246" s="19">
        <f t="shared" ca="1" si="1825"/>
        <v>0</v>
      </c>
      <c r="DF246" s="19">
        <f t="shared" ca="1" si="1825"/>
        <v>0</v>
      </c>
      <c r="DG246" s="19">
        <f t="shared" ca="1" si="1825"/>
        <v>0</v>
      </c>
      <c r="DH246" s="19">
        <f t="shared" ca="1" si="1825"/>
        <v>0</v>
      </c>
      <c r="DI246" s="19">
        <f t="shared" ca="1" si="1825"/>
        <v>0</v>
      </c>
      <c r="DJ246" s="19">
        <f t="shared" ca="1" si="1825"/>
        <v>0</v>
      </c>
      <c r="DK246" s="19">
        <f t="shared" ca="1" si="1826"/>
        <v>0</v>
      </c>
      <c r="DL246" s="19">
        <f t="shared" ca="1" si="1826"/>
        <v>0</v>
      </c>
      <c r="DM246" s="19">
        <f t="shared" ca="1" si="1826"/>
        <v>1</v>
      </c>
      <c r="DN246" s="19">
        <f t="shared" ca="1" si="1826"/>
        <v>1</v>
      </c>
      <c r="DO246" s="19">
        <f t="shared" ca="1" si="1826"/>
        <v>0</v>
      </c>
      <c r="DP246" s="19" t="str">
        <f t="shared" ca="1" si="1826"/>
        <v>-</v>
      </c>
      <c r="DQ246" s="19" t="str">
        <f t="shared" ca="1" si="1826"/>
        <v>-</v>
      </c>
      <c r="DR246" s="19" t="str">
        <f t="shared" ca="1" si="1826"/>
        <v>-</v>
      </c>
      <c r="DS246" s="19" t="str">
        <f t="shared" ca="1" si="1826"/>
        <v>-</v>
      </c>
      <c r="DT246" s="19" t="str">
        <f t="shared" ca="1" si="1826"/>
        <v>-</v>
      </c>
      <c r="DU246" s="19">
        <f t="shared" ca="1" si="1826"/>
        <v>0</v>
      </c>
      <c r="DV246" s="19" t="str">
        <f t="shared" ca="1" si="1826"/>
        <v>-</v>
      </c>
      <c r="DW246" s="19" t="str">
        <f t="shared" ca="1" si="1826"/>
        <v>-</v>
      </c>
      <c r="DX246" s="19" t="str">
        <f t="shared" ca="1" si="1826"/>
        <v>-</v>
      </c>
      <c r="DY246" s="19" t="str">
        <f t="shared" ca="1" si="1826"/>
        <v>-</v>
      </c>
      <c r="DZ246" s="19" t="str">
        <f t="shared" ca="1" si="1826"/>
        <v>-</v>
      </c>
      <c r="EA246" s="19" t="str">
        <f t="shared" ca="1" si="1826"/>
        <v>-</v>
      </c>
      <c r="EB246" s="19" t="str">
        <f t="shared" ca="1" si="1826"/>
        <v>-</v>
      </c>
      <c r="EC246" s="19" t="str">
        <f t="shared" ca="1" si="1826"/>
        <v>-</v>
      </c>
      <c r="ED246" s="19">
        <f t="shared" ca="1" si="1826"/>
        <v>0</v>
      </c>
      <c r="EE246" s="444">
        <f t="shared" si="1827"/>
        <v>0</v>
      </c>
      <c r="EF246" s="444">
        <f t="shared" si="1827"/>
        <v>0</v>
      </c>
      <c r="EG246" s="124">
        <f t="shared" si="1828"/>
        <v>0</v>
      </c>
      <c r="EH246" s="124">
        <f t="shared" si="1828"/>
        <v>0</v>
      </c>
      <c r="EI246" s="124">
        <f t="shared" si="1828"/>
        <v>0</v>
      </c>
      <c r="EJ246" s="124">
        <f t="shared" si="1828"/>
        <v>0</v>
      </c>
      <c r="EK246" s="124">
        <f t="shared" si="1828"/>
        <v>0</v>
      </c>
      <c r="EL246" s="124">
        <f t="shared" si="1828"/>
        <v>0</v>
      </c>
      <c r="EM246" s="124">
        <f t="shared" si="1828"/>
        <v>0</v>
      </c>
      <c r="EN246" s="124">
        <f t="shared" si="1828"/>
        <v>0</v>
      </c>
      <c r="EO246" s="124">
        <f t="shared" si="1828"/>
        <v>0</v>
      </c>
      <c r="EP246" s="124">
        <f t="shared" si="1828"/>
        <v>0</v>
      </c>
      <c r="EQ246" s="124">
        <f t="shared" si="1828"/>
        <v>0</v>
      </c>
      <c r="ER246" s="124">
        <f t="shared" si="1828"/>
        <v>0</v>
      </c>
      <c r="ES246" s="124">
        <f t="shared" si="1828"/>
        <v>0</v>
      </c>
      <c r="ET246" s="124">
        <f t="shared" si="1828"/>
        <v>0</v>
      </c>
      <c r="EU246" s="124">
        <f t="shared" si="1828"/>
        <v>0</v>
      </c>
      <c r="EV246" s="124">
        <f t="shared" si="1828"/>
        <v>0</v>
      </c>
      <c r="EW246" s="124">
        <f t="shared" si="1829"/>
        <v>0</v>
      </c>
      <c r="EX246" s="124">
        <f t="shared" si="1829"/>
        <v>0</v>
      </c>
      <c r="EY246" s="554">
        <f t="shared" si="1830"/>
        <v>0</v>
      </c>
      <c r="EZ246" s="554">
        <f t="shared" si="1830"/>
        <v>0</v>
      </c>
      <c r="FA246" s="554">
        <f t="shared" si="1830"/>
        <v>0</v>
      </c>
      <c r="FB246" s="125">
        <f t="shared" si="1830"/>
        <v>0</v>
      </c>
      <c r="FC246" s="125">
        <f t="shared" si="1830"/>
        <v>0</v>
      </c>
      <c r="FD246" s="125">
        <f t="shared" si="1830"/>
        <v>0</v>
      </c>
      <c r="FE246" s="125">
        <f t="shared" si="1830"/>
        <v>0</v>
      </c>
      <c r="FF246" s="125">
        <f t="shared" si="1830"/>
        <v>0</v>
      </c>
      <c r="FG246" s="125">
        <f t="shared" si="1830"/>
        <v>0</v>
      </c>
      <c r="FH246" s="125">
        <f t="shared" si="1830"/>
        <v>0</v>
      </c>
      <c r="FI246" s="125">
        <f t="shared" si="1830"/>
        <v>0</v>
      </c>
      <c r="FJ246" s="125">
        <f t="shared" si="1830"/>
        <v>0</v>
      </c>
      <c r="FK246" s="125">
        <f t="shared" si="1830"/>
        <v>0</v>
      </c>
      <c r="FL246" s="125">
        <f t="shared" si="1830"/>
        <v>0</v>
      </c>
      <c r="FM246" s="125">
        <f t="shared" si="1830"/>
        <v>0</v>
      </c>
      <c r="FN246" s="125">
        <f t="shared" si="1830"/>
        <v>0</v>
      </c>
      <c r="FO246" s="124">
        <f t="shared" si="1831"/>
        <v>0</v>
      </c>
      <c r="FP246" s="124">
        <f t="shared" si="1831"/>
        <v>0</v>
      </c>
      <c r="FQ246" s="124">
        <f t="shared" si="1831"/>
        <v>0</v>
      </c>
      <c r="FR246" s="124">
        <f t="shared" si="1831"/>
        <v>0</v>
      </c>
      <c r="FS246" s="124">
        <f t="shared" si="1831"/>
        <v>0</v>
      </c>
      <c r="FT246" s="124">
        <f t="shared" si="1831"/>
        <v>0</v>
      </c>
      <c r="FU246" s="124">
        <f t="shared" si="1831"/>
        <v>0</v>
      </c>
      <c r="FV246" s="124">
        <f t="shared" si="1831"/>
        <v>0</v>
      </c>
      <c r="FW246" s="124">
        <f t="shared" si="1831"/>
        <v>0</v>
      </c>
      <c r="FX246" s="124">
        <f t="shared" si="1831"/>
        <v>0</v>
      </c>
      <c r="FY246" s="124">
        <f t="shared" si="1831"/>
        <v>0</v>
      </c>
      <c r="FZ246" s="124">
        <f t="shared" si="1831"/>
        <v>0</v>
      </c>
      <c r="GA246" s="124">
        <f t="shared" si="1831"/>
        <v>0</v>
      </c>
      <c r="GB246" s="124">
        <f t="shared" si="1831"/>
        <v>0</v>
      </c>
      <c r="GC246" s="124">
        <f t="shared" si="1831"/>
        <v>0</v>
      </c>
      <c r="GD246" s="124">
        <f t="shared" si="1831"/>
        <v>0</v>
      </c>
      <c r="GE246" s="124">
        <f t="shared" si="1832"/>
        <v>0</v>
      </c>
      <c r="GF246" s="124">
        <f t="shared" si="1832"/>
        <v>0</v>
      </c>
      <c r="GG246" s="554">
        <f t="shared" si="1833"/>
        <v>0</v>
      </c>
      <c r="GH246" s="554">
        <f t="shared" si="1833"/>
        <v>0</v>
      </c>
      <c r="GI246" s="554">
        <f t="shared" si="1833"/>
        <v>0</v>
      </c>
      <c r="GJ246" s="125">
        <f t="shared" si="1834"/>
        <v>0</v>
      </c>
      <c r="GK246" s="125">
        <f t="shared" si="1834"/>
        <v>0</v>
      </c>
      <c r="GL246" s="125">
        <f t="shared" si="1834"/>
        <v>0</v>
      </c>
      <c r="GM246" s="125">
        <f t="shared" si="1834"/>
        <v>0</v>
      </c>
      <c r="GN246" s="125">
        <f t="shared" si="1834"/>
        <v>0</v>
      </c>
      <c r="GO246" s="125">
        <f t="shared" si="1834"/>
        <v>0</v>
      </c>
      <c r="GP246" s="125">
        <f t="shared" si="1834"/>
        <v>0</v>
      </c>
      <c r="GQ246" s="125">
        <f t="shared" si="1834"/>
        <v>0</v>
      </c>
      <c r="GR246" s="125">
        <f t="shared" si="1834"/>
        <v>0</v>
      </c>
      <c r="GS246" s="125">
        <f t="shared" si="1834"/>
        <v>0</v>
      </c>
      <c r="GT246" s="125">
        <f t="shared" si="1834"/>
        <v>0</v>
      </c>
      <c r="GU246" s="125">
        <f t="shared" si="1834"/>
        <v>0</v>
      </c>
      <c r="GV246" s="125">
        <f t="shared" si="1834"/>
        <v>0</v>
      </c>
      <c r="GW246" s="124">
        <f t="shared" si="1835"/>
        <v>0</v>
      </c>
      <c r="GX246" s="124">
        <f t="shared" si="1835"/>
        <v>0</v>
      </c>
      <c r="GY246" s="124">
        <f t="shared" si="1835"/>
        <v>0</v>
      </c>
      <c r="GZ246" s="124">
        <f t="shared" si="1835"/>
        <v>0</v>
      </c>
      <c r="HA246" s="124">
        <f t="shared" si="1835"/>
        <v>0</v>
      </c>
      <c r="HB246" s="124">
        <f t="shared" si="1835"/>
        <v>0</v>
      </c>
      <c r="HC246" s="124">
        <f t="shared" si="1835"/>
        <v>0</v>
      </c>
      <c r="HD246" s="124">
        <f t="shared" si="1835"/>
        <v>0</v>
      </c>
      <c r="HE246" s="124">
        <f t="shared" si="1835"/>
        <v>0</v>
      </c>
      <c r="HF246" s="124">
        <f t="shared" si="1835"/>
        <v>0</v>
      </c>
      <c r="HG246" s="124">
        <f t="shared" si="1835"/>
        <v>0</v>
      </c>
      <c r="HH246" s="124">
        <f t="shared" si="1835"/>
        <v>0</v>
      </c>
      <c r="HI246" s="124">
        <f t="shared" si="1835"/>
        <v>0</v>
      </c>
      <c r="HJ246" s="124">
        <f t="shared" si="1835"/>
        <v>0</v>
      </c>
      <c r="HK246" s="124">
        <f t="shared" si="1835"/>
        <v>0</v>
      </c>
      <c r="HL246" s="124">
        <f t="shared" si="1835"/>
        <v>0</v>
      </c>
      <c r="HM246" s="124">
        <f t="shared" si="1836"/>
        <v>0</v>
      </c>
      <c r="HN246" s="124">
        <f t="shared" si="1836"/>
        <v>0</v>
      </c>
      <c r="HO246" s="554">
        <f t="shared" si="1837"/>
        <v>0</v>
      </c>
      <c r="HP246" s="554">
        <f t="shared" si="1837"/>
        <v>0</v>
      </c>
      <c r="HQ246" s="554">
        <f t="shared" si="1837"/>
        <v>0</v>
      </c>
      <c r="HR246" s="125">
        <f t="shared" si="1838"/>
        <v>0</v>
      </c>
      <c r="HS246" s="125">
        <f t="shared" si="1838"/>
        <v>0</v>
      </c>
      <c r="HT246" s="125">
        <f t="shared" si="1838"/>
        <v>0</v>
      </c>
      <c r="HU246" s="125">
        <f t="shared" si="1838"/>
        <v>0</v>
      </c>
      <c r="HV246" s="125">
        <f t="shared" si="1838"/>
        <v>0</v>
      </c>
      <c r="HW246" s="125">
        <f t="shared" si="1838"/>
        <v>0</v>
      </c>
      <c r="HX246" s="125">
        <f t="shared" si="1838"/>
        <v>0</v>
      </c>
      <c r="HY246" s="125">
        <f t="shared" si="1838"/>
        <v>0</v>
      </c>
      <c r="HZ246" s="125">
        <f t="shared" si="1838"/>
        <v>0</v>
      </c>
      <c r="IA246" s="125">
        <f t="shared" si="1838"/>
        <v>0</v>
      </c>
      <c r="IB246" s="125">
        <f t="shared" si="1838"/>
        <v>0</v>
      </c>
      <c r="IC246" s="125">
        <f t="shared" si="1838"/>
        <v>0</v>
      </c>
      <c r="ID246" s="125">
        <f t="shared" si="1838"/>
        <v>0</v>
      </c>
      <c r="IE246" s="5">
        <f t="shared" si="1839"/>
        <v>67</v>
      </c>
      <c r="IF246" s="9"/>
      <c r="IG246" s="5">
        <f t="shared" si="1840"/>
        <v>1</v>
      </c>
      <c r="IH246" s="5" t="b">
        <f t="shared" si="1840"/>
        <v>0</v>
      </c>
      <c r="II246" s="19">
        <f t="shared" ca="1" si="1841"/>
        <v>0</v>
      </c>
      <c r="IJ246" s="5">
        <f t="shared" si="1840"/>
        <v>55</v>
      </c>
      <c r="IK246" s="5" cm="1">
        <f t="array" ref="IK246">INDEX(i.pi_yatf,$X246+1,IK$7)</f>
        <v>1</v>
      </c>
      <c r="IL246" s="19">
        <f t="shared" ca="1" si="1842"/>
        <v>0</v>
      </c>
      <c r="IM246" s="19">
        <f t="shared" ca="1" si="1842"/>
        <v>0</v>
      </c>
      <c r="IN246" s="19">
        <f t="shared" ca="1" si="1842"/>
        <v>0</v>
      </c>
      <c r="IO246" s="19">
        <f t="shared" ca="1" si="1842"/>
        <v>0</v>
      </c>
      <c r="IP246" s="19">
        <f t="shared" ca="1" si="1842"/>
        <v>0</v>
      </c>
      <c r="IQ246" s="19">
        <f t="shared" ca="1" si="1842"/>
        <v>0</v>
      </c>
      <c r="IR246" s="19">
        <f t="shared" ca="1" si="1842"/>
        <v>0</v>
      </c>
      <c r="IS246" s="19">
        <f t="shared" ca="1" si="1842"/>
        <v>0</v>
      </c>
      <c r="IT246" s="19">
        <f t="shared" ca="1" si="1842"/>
        <v>0</v>
      </c>
      <c r="IU246" s="19">
        <f t="shared" ca="1" si="1842"/>
        <v>0</v>
      </c>
      <c r="IV246" s="19">
        <f t="shared" ca="1" si="1842"/>
        <v>0</v>
      </c>
      <c r="IW246" s="19">
        <f t="shared" ca="1" si="1842"/>
        <v>0</v>
      </c>
      <c r="IX246" s="19">
        <f t="shared" ca="1" si="1842"/>
        <v>0</v>
      </c>
      <c r="IY246" s="19">
        <f t="shared" ca="1" si="1842"/>
        <v>0</v>
      </c>
      <c r="IZ246" s="19">
        <f t="shared" ca="1" si="1842"/>
        <v>0</v>
      </c>
      <c r="JA246" s="19">
        <f t="shared" ca="1" si="1842"/>
        <v>0</v>
      </c>
      <c r="JB246" s="19">
        <f t="shared" ca="1" si="1842"/>
        <v>0</v>
      </c>
      <c r="JC246" s="19">
        <f t="shared" ca="1" si="1842"/>
        <v>0</v>
      </c>
      <c r="JD246" s="19">
        <f t="shared" ca="1" si="1842"/>
        <v>0</v>
      </c>
      <c r="JE246" s="19">
        <f t="shared" ca="1" si="1842"/>
        <v>0</v>
      </c>
      <c r="JF246" s="19">
        <f t="shared" ca="1" si="1842"/>
        <v>0</v>
      </c>
      <c r="JG246" s="5">
        <f t="shared" si="1843"/>
        <v>1.2500000000000001E-2</v>
      </c>
      <c r="JH246" s="567">
        <f t="shared" si="1843"/>
        <v>0</v>
      </c>
      <c r="JI246" s="5">
        <f t="shared" si="1843"/>
        <v>6.25E-2</v>
      </c>
      <c r="JJ246" s="5">
        <f t="shared" si="1843"/>
        <v>6.25E-2</v>
      </c>
      <c r="JK246" s="5">
        <f t="shared" si="1843"/>
        <v>6.25E-2</v>
      </c>
      <c r="JL246" s="19">
        <f t="shared" ca="1" si="1842"/>
        <v>1</v>
      </c>
      <c r="JM246" s="19">
        <f t="shared" ca="1" si="1842"/>
        <v>0</v>
      </c>
      <c r="JN246" s="19">
        <f t="shared" ca="1" si="1842"/>
        <v>1</v>
      </c>
      <c r="JO246" s="9"/>
      <c r="JP246" s="5" t="b">
        <f t="shared" ca="1" si="1844"/>
        <v>0</v>
      </c>
      <c r="JQ246" s="477" t="b">
        <v>1</v>
      </c>
      <c r="JR246" s="477">
        <v>12</v>
      </c>
      <c r="JS246" s="5" t="b">
        <f t="shared" si="1845"/>
        <v>0</v>
      </c>
      <c r="JT246" s="5" t="b">
        <f t="shared" si="1845"/>
        <v>0</v>
      </c>
      <c r="JU246" s="5" t="b">
        <f t="shared" si="1845"/>
        <v>1</v>
      </c>
      <c r="JV246" s="144">
        <f t="shared" si="1846"/>
        <v>1</v>
      </c>
      <c r="JW246" s="144">
        <f t="shared" si="1846"/>
        <v>1</v>
      </c>
      <c r="JX246" s="5" t="b">
        <f t="shared" si="1847"/>
        <v>0</v>
      </c>
      <c r="JY246" s="5" t="b">
        <f t="shared" si="1847"/>
        <v>1</v>
      </c>
      <c r="JZ246" s="5" t="b">
        <f t="shared" si="1847"/>
        <v>1</v>
      </c>
      <c r="KA246" s="5" t="b">
        <f t="shared" si="1847"/>
        <v>0</v>
      </c>
      <c r="KB246" s="5">
        <f t="shared" si="1848"/>
        <v>1</v>
      </c>
      <c r="KC246" s="5">
        <f t="shared" si="1848"/>
        <v>0</v>
      </c>
      <c r="KD246" s="5" t="b">
        <f t="shared" si="1849"/>
        <v>0</v>
      </c>
      <c r="KE246" s="5" t="str" cm="1">
        <f t="array" aca="1" ref="KE246" ca="1">IF(OR(KF246:KM246&lt;&gt;"-"),TRUE,"-")</f>
        <v>-</v>
      </c>
      <c r="KF246" s="19" t="str">
        <f t="shared" ca="1" si="1850"/>
        <v>-</v>
      </c>
      <c r="KG246" s="19" t="str">
        <f t="shared" ca="1" si="1850"/>
        <v>-</v>
      </c>
      <c r="KH246" s="19" t="str">
        <f t="shared" ca="1" si="1850"/>
        <v>-</v>
      </c>
      <c r="KI246" s="19" t="str">
        <f t="shared" ca="1" si="1850"/>
        <v>-</v>
      </c>
      <c r="KJ246" s="19" t="str">
        <f t="shared" ca="1" si="1850"/>
        <v>-</v>
      </c>
      <c r="KK246" s="19" t="str">
        <f t="shared" ca="1" si="1850"/>
        <v>-</v>
      </c>
      <c r="KL246" s="19" t="str">
        <f t="shared" ca="1" si="1850"/>
        <v>-</v>
      </c>
      <c r="KM246" s="19" t="str">
        <f t="shared" ca="1" si="1850"/>
        <v>-</v>
      </c>
      <c r="KN246" s="5" t="b">
        <f t="array" aca="1" ref="KN246" ca="1">IF(OR(KO246:KU246&lt;&gt;"-"),TRUE,"-")</f>
        <v>1</v>
      </c>
      <c r="KO246" s="19">
        <f t="shared" ca="1" si="1851"/>
        <v>0</v>
      </c>
      <c r="KP246" s="19" t="str">
        <f t="shared" ca="1" si="1851"/>
        <v>-</v>
      </c>
      <c r="KQ246" s="19">
        <f t="shared" ca="1" si="1851"/>
        <v>999999</v>
      </c>
      <c r="KR246" s="19">
        <f t="shared" ca="1" si="1851"/>
        <v>999999</v>
      </c>
      <c r="KS246" s="19">
        <f t="shared" ca="1" si="1851"/>
        <v>999999</v>
      </c>
      <c r="KT246" s="19">
        <f t="shared" ca="1" si="1851"/>
        <v>999999</v>
      </c>
      <c r="KU246" s="19">
        <f t="shared" ca="1" si="1851"/>
        <v>999999</v>
      </c>
      <c r="KV246" s="19" t="str">
        <f t="shared" ca="1" si="1851"/>
        <v>-</v>
      </c>
      <c r="KW246" s="19" t="str">
        <f ca="1">OFFSET(KW$5,$B246,0)</f>
        <v>-</v>
      </c>
      <c r="KX246" s="19" t="str">
        <f ca="1">OFFSET(KX$5,$B246,0)</f>
        <v>-</v>
      </c>
      <c r="KY246" s="19" t="b">
        <f t="shared" ca="1" si="1852"/>
        <v>1</v>
      </c>
      <c r="KZ246" s="19">
        <f t="shared" ca="1" si="1852"/>
        <v>0</v>
      </c>
      <c r="LA246" s="5" t="str">
        <f t="shared" si="1853"/>
        <v>-</v>
      </c>
      <c r="LB246" s="5" t="str">
        <f t="shared" si="1853"/>
        <v>-</v>
      </c>
      <c r="LC246" s="5" t="str">
        <f t="shared" si="1853"/>
        <v>-</v>
      </c>
      <c r="LD246" s="5" t="str">
        <f t="shared" si="1853"/>
        <v>-</v>
      </c>
      <c r="LE246" s="19" t="str">
        <f t="shared" ca="1" si="1854"/>
        <v>-</v>
      </c>
      <c r="LF246" s="19" t="str">
        <f t="shared" ca="1" si="1854"/>
        <v>-</v>
      </c>
      <c r="LG246" s="19" t="str">
        <f t="shared" ca="1" si="1854"/>
        <v>-</v>
      </c>
      <c r="LH246" s="19" t="str">
        <f t="shared" ca="1" si="1854"/>
        <v>-</v>
      </c>
      <c r="LI246" s="19" t="str">
        <f t="shared" ca="1" si="1854"/>
        <v>-</v>
      </c>
      <c r="LJ246" s="19" t="str">
        <f t="shared" ca="1" si="1854"/>
        <v>-</v>
      </c>
      <c r="LK246" s="19" t="str">
        <f t="shared" ca="1" si="1854"/>
        <v>-</v>
      </c>
      <c r="LL246" s="5" t="str">
        <f t="shared" si="1855"/>
        <v>-</v>
      </c>
      <c r="LM246" s="5">
        <f t="shared" si="1855"/>
        <v>500</v>
      </c>
      <c r="LN246" s="5">
        <f t="shared" si="1855"/>
        <v>500</v>
      </c>
      <c r="LO246" s="5" t="str">
        <f t="shared" si="1855"/>
        <v>-</v>
      </c>
      <c r="LP246" s="5" t="str" cm="1">
        <f t="array" ref="LP246">INDEX(i.meatgrid,$Q246,LP$7)</f>
        <v>-</v>
      </c>
      <c r="LQ246" s="5" t="str" cm="1">
        <f t="array" ref="LQ246">INDEX(i.meatgrid,$Q246,LQ$7)</f>
        <v>-</v>
      </c>
      <c r="LR246" s="5" t="str">
        <f t="shared" si="1855"/>
        <v>-</v>
      </c>
      <c r="LS246" s="5">
        <f t="shared" si="1856"/>
        <v>1</v>
      </c>
      <c r="LT246" s="9"/>
      <c r="LU246" s="19">
        <f t="shared" ca="1" si="1854"/>
        <v>70</v>
      </c>
      <c r="LV246" s="19">
        <f t="shared" ca="1" si="1857"/>
        <v>50</v>
      </c>
      <c r="LW246" s="19">
        <f t="shared" ca="1" si="1857"/>
        <v>80</v>
      </c>
      <c r="LX246" s="19">
        <f t="shared" ca="1" si="1857"/>
        <v>50</v>
      </c>
      <c r="LY246" s="5" t="b" cm="1">
        <f t="array" ref="LY246">INDEX(i.meatgrid,$Q246,LY$7)</f>
        <v>1</v>
      </c>
      <c r="LZ246" s="5" t="b" cm="1">
        <f t="array" ref="LZ246">INDEX(i.meatgrid,$Q246,LZ$7)</f>
        <v>0</v>
      </c>
      <c r="MA246" s="5" t="str" cm="1">
        <f t="array" ref="MA246">INDEX(i.meatgrid,$Q246,MA$7)</f>
        <v>-</v>
      </c>
      <c r="MB246" s="5" t="str" cm="1">
        <f t="array" ref="MB246">INDEX(i.meatgrid,$Q246,MB$7)</f>
        <v>-</v>
      </c>
      <c r="MC246" s="5">
        <f t="shared" si="1858"/>
        <v>1</v>
      </c>
      <c r="MD246" s="5">
        <f t="shared" si="1859"/>
        <v>1</v>
      </c>
      <c r="ME246" s="5" cm="1">
        <f t="array" ref="ME246">INDEX(i.meatgrid,$Q246,ME$7)</f>
        <v>1</v>
      </c>
      <c r="MF246" s="5" cm="1">
        <f t="array" ref="MF246">INDEX(i.meatgrid,$Q246,MF$7)</f>
        <v>1</v>
      </c>
      <c r="MG246" s="5" cm="1">
        <f t="array" ref="MG246">INDEX(i.meatgrid,$Q246,MG$7)</f>
        <v>1</v>
      </c>
      <c r="MH246" s="5" cm="1">
        <f t="array" ref="MH246">INDEX(i.meatgrid,$Q246,MH$7)</f>
        <v>0</v>
      </c>
      <c r="MI246" s="5" cm="1">
        <f t="array" ref="MI246">INDEX(i.meatgrid,$Q246,MI$7)</f>
        <v>0</v>
      </c>
      <c r="MJ246" s="5" cm="1">
        <f t="array" ref="MJ246">INDEX(i.meatgrid,$Q246,MJ$7)</f>
        <v>1</v>
      </c>
      <c r="MK246" s="5" cm="1">
        <f t="array" ref="MK246">INDEX(i.meatgrid,$Q246,MK$7)</f>
        <v>1</v>
      </c>
      <c r="ML246" s="5" cm="1">
        <f t="array" ref="ML246">INDEX(i.meatgrid,$Q246,ML$7)</f>
        <v>1</v>
      </c>
      <c r="MM246" s="5">
        <f t="shared" si="1860"/>
        <v>1</v>
      </c>
      <c r="MN246" s="9"/>
      <c r="MO246" s="19" t="b">
        <f t="shared" ca="1" si="1861"/>
        <v>0</v>
      </c>
      <c r="MP246" s="19" t="b">
        <f t="shared" ca="1" si="1861"/>
        <v>0</v>
      </c>
      <c r="MQ246" s="19">
        <f t="shared" ca="1" si="1861"/>
        <v>1</v>
      </c>
      <c r="MR246" s="19">
        <f t="shared" ca="1" si="1861"/>
        <v>0.75</v>
      </c>
      <c r="MS246" s="19">
        <f t="shared" ca="1" si="1861"/>
        <v>0.75</v>
      </c>
      <c r="MT246" s="19">
        <f t="shared" ca="1" si="1861"/>
        <v>0.8</v>
      </c>
      <c r="MU246" s="19">
        <f t="shared" ca="1" si="1861"/>
        <v>0.82499999999999996</v>
      </c>
      <c r="MV246" s="19">
        <f t="shared" ca="1" si="1861"/>
        <v>0.875</v>
      </c>
      <c r="MW246" s="19">
        <f t="shared" ca="1" si="1861"/>
        <v>0.9</v>
      </c>
      <c r="MX246" s="19">
        <f t="shared" ca="1" si="1861"/>
        <v>1</v>
      </c>
      <c r="MY246" s="19">
        <f t="shared" ca="1" si="1861"/>
        <v>0.875</v>
      </c>
      <c r="MZ246" s="19" t="b">
        <f t="shared" ca="1" si="1861"/>
        <v>1</v>
      </c>
      <c r="NA246" s="19">
        <f t="shared" ca="1" si="1861"/>
        <v>74.989999999999995</v>
      </c>
      <c r="NB246" s="19" t="str">
        <f t="shared" ca="1" si="1861"/>
        <v>-</v>
      </c>
      <c r="NC246" s="19" t="str">
        <f t="shared" ca="1" si="1861"/>
        <v>-</v>
      </c>
      <c r="ND246" s="19" t="str">
        <f t="shared" ca="1" si="1861"/>
        <v>-</v>
      </c>
      <c r="NE246" s="19" t="str">
        <f t="shared" ca="1" si="1862"/>
        <v>-</v>
      </c>
      <c r="NF246" s="19" t="str">
        <f t="shared" ca="1" si="1862"/>
        <v>-</v>
      </c>
      <c r="NG246" s="19" t="str">
        <f t="shared" ca="1" si="1862"/>
        <v>-</v>
      </c>
      <c r="NH246" s="19" t="str">
        <f t="shared" ca="1" si="1862"/>
        <v>-</v>
      </c>
      <c r="NI246" s="19">
        <f t="shared" ca="1" si="1862"/>
        <v>36.99</v>
      </c>
      <c r="NJ246" s="19">
        <f t="shared" ca="1" si="1862"/>
        <v>36.99</v>
      </c>
      <c r="NK246" s="19" t="str">
        <f t="shared" ca="1" si="1862"/>
        <v>-</v>
      </c>
      <c r="NL246" s="19" t="str">
        <f t="shared" ca="1" si="1862"/>
        <v>-</v>
      </c>
      <c r="NM246" s="19" t="str">
        <f t="shared" ca="1" si="1862"/>
        <v>-</v>
      </c>
      <c r="NN246" s="19" t="str">
        <f t="shared" ca="1" si="1862"/>
        <v>-</v>
      </c>
      <c r="NO246" s="19" t="str">
        <f t="shared" ca="1" si="1862"/>
        <v>-</v>
      </c>
      <c r="NP246" s="19">
        <f t="shared" ca="1" si="1862"/>
        <v>49.99</v>
      </c>
      <c r="NQ246" s="19">
        <f t="shared" ca="1" si="1862"/>
        <v>49.99</v>
      </c>
      <c r="NR246" s="19">
        <f t="shared" ca="1" si="1862"/>
        <v>49.99</v>
      </c>
      <c r="NS246" s="19">
        <f t="shared" ca="1" si="1862"/>
        <v>49.99</v>
      </c>
      <c r="NT246" s="19">
        <f t="shared" ca="1" si="1862"/>
        <v>49.99</v>
      </c>
      <c r="NU246" s="19">
        <f t="shared" ca="1" si="1862"/>
        <v>49.99</v>
      </c>
      <c r="NV246" s="19">
        <f t="shared" ca="1" si="1862"/>
        <v>49.99</v>
      </c>
      <c r="NW246" s="19">
        <f t="shared" ca="1" si="1862"/>
        <v>49.99</v>
      </c>
      <c r="NX246" s="19">
        <f t="shared" ca="1" si="1862"/>
        <v>412.99</v>
      </c>
      <c r="NY246" s="19">
        <f t="shared" ca="1" si="1862"/>
        <v>412.99</v>
      </c>
      <c r="NZ246" s="19" t="str">
        <f t="shared" ca="1" si="1862"/>
        <v>-</v>
      </c>
      <c r="OA246" s="19" t="str">
        <f t="shared" ca="1" si="1862"/>
        <v>-</v>
      </c>
      <c r="OB246" s="19" t="str">
        <f t="shared" ca="1" si="1862"/>
        <v>-</v>
      </c>
      <c r="OC246" s="19" t="str">
        <f t="shared" ca="1" si="1862"/>
        <v>-</v>
      </c>
      <c r="OD246" s="19" t="str">
        <f t="shared" ca="1" si="1862"/>
        <v>-</v>
      </c>
      <c r="OE246" s="19">
        <f t="shared" ca="1" si="1862"/>
        <v>6.8900000000000006</v>
      </c>
      <c r="OF246" s="19">
        <f t="shared" ca="1" si="1862"/>
        <v>6.8900000000000006</v>
      </c>
      <c r="OG246" s="19">
        <f t="shared" ca="1" si="1862"/>
        <v>6.8900000000000006</v>
      </c>
      <c r="OH246" s="19">
        <f t="shared" ca="1" si="1862"/>
        <v>6.8900000000000006</v>
      </c>
      <c r="OI246" s="19">
        <f t="shared" ca="1" si="1862"/>
        <v>6.8900000000000006</v>
      </c>
      <c r="OJ246" s="19">
        <f t="shared" ca="1" si="1862"/>
        <v>6.8900000000000006</v>
      </c>
      <c r="OK246" s="19">
        <f t="shared" ca="1" si="1862"/>
        <v>6.8900000000000006</v>
      </c>
      <c r="OL246" s="19">
        <f t="shared" ca="1" si="1862"/>
        <v>6.8900000000000006</v>
      </c>
      <c r="OM246" s="19">
        <f t="shared" ca="1" si="1862"/>
        <v>346.99</v>
      </c>
      <c r="ON246" s="19">
        <f t="shared" ca="1" si="1862"/>
        <v>346.99</v>
      </c>
      <c r="OO246" s="19" t="str">
        <f t="shared" ca="1" si="1862"/>
        <v>-</v>
      </c>
      <c r="OP246" s="19" t="str">
        <f t="shared" ca="1" si="1862"/>
        <v>-</v>
      </c>
      <c r="OQ246" s="19" t="str">
        <f t="shared" ca="1" si="1862"/>
        <v>-</v>
      </c>
      <c r="OR246" s="19" t="str">
        <f t="shared" ca="1" si="1862"/>
        <v>-</v>
      </c>
      <c r="OS246" s="19" t="str">
        <f t="shared" ca="1" si="1862"/>
        <v>-</v>
      </c>
      <c r="OT246" s="19">
        <f t="shared" ca="1" si="1862"/>
        <v>0</v>
      </c>
      <c r="OU246" s="24">
        <v>0</v>
      </c>
    </row>
    <row r="247" spans="1:411" outlineLevel="1">
      <c r="A247" s="21">
        <f t="shared" si="158"/>
        <v>242</v>
      </c>
      <c r="B247" s="21">
        <f t="shared" ref="B247:B249" si="1869">$A$24</f>
        <v>19</v>
      </c>
      <c r="C247">
        <v>112</v>
      </c>
      <c r="D247" s="144" t="str">
        <f t="shared" ca="1" si="1806"/>
        <v>GSM</v>
      </c>
      <c r="E247" t="b">
        <v>0</v>
      </c>
      <c r="F247" t="b">
        <v>0</v>
      </c>
      <c r="G247" t="b">
        <f t="shared" ref="G247:G269" si="1870">E247</f>
        <v>0</v>
      </c>
      <c r="H247" s="237">
        <f t="shared" ref="H247:Q249" ca="1" si="1871">OFFSET(H247,-1,0)</f>
        <v>2</v>
      </c>
      <c r="I247" s="237">
        <f t="shared" ca="1" si="1871"/>
        <v>1</v>
      </c>
      <c r="J247" s="237" t="str">
        <f t="shared" ca="1" si="1871"/>
        <v/>
      </c>
      <c r="K247" s="237">
        <f t="shared" ca="1" si="1871"/>
        <v>2</v>
      </c>
      <c r="L247" s="237">
        <f t="shared" ca="1" si="1871"/>
        <v>2</v>
      </c>
      <c r="M247" s="237">
        <f t="shared" ca="1" si="1871"/>
        <v>2</v>
      </c>
      <c r="N247" s="237">
        <f t="shared" ca="1" si="1871"/>
        <v>3</v>
      </c>
      <c r="O247" s="237">
        <f t="shared" ca="1" si="1871"/>
        <v>1</v>
      </c>
      <c r="P247" s="237">
        <f t="shared" ca="1" si="1871"/>
        <v>1</v>
      </c>
      <c r="Q247" s="237">
        <f t="shared" ca="1" si="1871"/>
        <v>3</v>
      </c>
      <c r="R247" s="29">
        <v>1</v>
      </c>
      <c r="S247" s="29">
        <v>1</v>
      </c>
      <c r="T247" s="29">
        <v>1</v>
      </c>
      <c r="U247" s="218"/>
      <c r="V247" s="218"/>
      <c r="W247" s="182">
        <f t="array" ref="W247">MAX(W$22,MOD(W241+1*AND(R247:$V247=R$22:$V$22),W$23+1))</f>
        <v>0</v>
      </c>
      <c r="X247" s="218"/>
      <c r="Y247" s="218"/>
      <c r="Z247" s="218"/>
      <c r="AA247" s="218"/>
      <c r="AB247" s="218"/>
      <c r="AC247" s="218"/>
      <c r="AD247" s="218"/>
      <c r="AE247" s="218"/>
      <c r="AF247" s="144">
        <f ca="1">INDEX(CHOOSE($N247,DataAutumn!i.AdultDrys,DataWinter!i.AdultDrys,DataSpring!i.AdultDrys),1,$M247)</f>
        <v>3</v>
      </c>
      <c r="AG247" s="5">
        <f t="shared" ca="1" si="1807"/>
        <v>2</v>
      </c>
      <c r="AH247" s="5">
        <f t="shared" ca="1" si="1807"/>
        <v>0</v>
      </c>
      <c r="AI247" s="5">
        <f t="shared" ca="1" si="1808"/>
        <v>1</v>
      </c>
      <c r="AJ247" s="218"/>
      <c r="AK247" s="218"/>
      <c r="AL247" s="366" t="str">
        <f ca="1">TEXT(LEFT(OFFSET(AL247,-1,0),5)+1,"00000")&amp;MID(OFFSET(AL247,-1,0),6,FIND(" ",OFFSET(AL247,-1,0),7)-5)
&amp; $D247           &amp; " Day"&amp;INDEX(i.DOY,$N247,1)              &amp; IF($IG247=0," FWM","")&amp;IF($IG247=1," MWM","")&amp;IF($IG247=5," Mat","")&amp;IF($IH247=TRUE,"&amp;BBT","    ")
&amp;INDEX(DataMaster!$B$98:$B$105,$Q247,0)    &amp;IF(JQ247," SR"&amp;JR247,"")&amp; " WP"&amp;TEXT($MC247*100,"000p")           &amp; " MP"&amp;TEXT($MD247*100,"000p")           &amp; " GP"&amp;TEXT($MM247*100,"000p")
&amp; " (F"&amp;3+COUNTIF($CV247:$CY247,TRUE)&amp;3&amp;"N"&amp;$DM247&amp;$DN247&amp;")"</f>
        <v>00006 DSP_grid_lw GSM Day204 MWM    No export WP100p MP100p GP100p (F33N11)</v>
      </c>
      <c r="AM247" s="9" t="str">
        <f ca="1">IF(COUNTIF(AL$5:AL247,AL247)=1,"-","Dup")</f>
        <v>-</v>
      </c>
      <c r="AN247" s="9"/>
      <c r="AO247" s="12" t="b">
        <v>0</v>
      </c>
      <c r="AP247" s="12" t="b">
        <v>0</v>
      </c>
      <c r="AQ247" s="12" t="b">
        <v>1</v>
      </c>
      <c r="AR247" s="12" t="b">
        <v>1</v>
      </c>
      <c r="AS247" s="12" t="b">
        <v>0</v>
      </c>
      <c r="AT247" s="12" t="b">
        <v>1</v>
      </c>
      <c r="AU247" s="12" t="b">
        <v>1</v>
      </c>
      <c r="AV247" s="12" t="b">
        <v>1</v>
      </c>
      <c r="AW247" s="9"/>
      <c r="AX247" s="5" t="b">
        <f t="shared" ca="1" si="1809"/>
        <v>0</v>
      </c>
      <c r="AY247" s="5" t="str">
        <f t="shared" ca="1" si="1809"/>
        <v>-</v>
      </c>
      <c r="AZ247" s="5" t="b">
        <f t="shared" ca="1" si="1809"/>
        <v>0</v>
      </c>
      <c r="BA247" s="5" t="b">
        <f t="shared" ca="1" si="1809"/>
        <v>1</v>
      </c>
      <c r="BB247" s="5" t="b">
        <f t="shared" ca="1" si="1809"/>
        <v>1</v>
      </c>
      <c r="BC247" s="144">
        <f t="shared" ca="1" si="1809"/>
        <v>0</v>
      </c>
      <c r="BD247" s="19" t="b">
        <f t="shared" ca="1" si="1810"/>
        <v>1</v>
      </c>
      <c r="BE247" s="9"/>
      <c r="BF247" s="5" t="str">
        <f t="shared" ca="1" si="1811"/>
        <v>-</v>
      </c>
      <c r="BG247" s="19" t="str">
        <f t="shared" ca="1" si="1812"/>
        <v>-</v>
      </c>
      <c r="BH247" s="19" t="str">
        <f t="shared" ca="1" si="1812"/>
        <v>-</v>
      </c>
      <c r="BI247" s="19" t="str">
        <f t="shared" ca="1" si="1812"/>
        <v>-</v>
      </c>
      <c r="BJ247" s="5" t="str">
        <f t="shared" ca="1" si="1813"/>
        <v>-</v>
      </c>
      <c r="BK247" s="19" t="str">
        <f t="shared" ca="1" si="1814"/>
        <v>-</v>
      </c>
      <c r="BL247" s="5" t="str">
        <f t="shared" ca="1" si="1815"/>
        <v>-</v>
      </c>
      <c r="BM247" s="19" t="str">
        <f t="shared" ca="1" si="1816"/>
        <v>-</v>
      </c>
      <c r="BN247" s="19" t="str">
        <f t="shared" ca="1" si="1816"/>
        <v>-</v>
      </c>
      <c r="BO247" s="19" t="str">
        <f t="shared" ca="1" si="1816"/>
        <v>-</v>
      </c>
      <c r="BP247" s="5" t="str">
        <f t="shared" ca="1" si="1817"/>
        <v>-</v>
      </c>
      <c r="BQ247" s="9"/>
      <c r="BR247" s="5" t="b">
        <f t="shared" ca="1" si="1818"/>
        <v>0</v>
      </c>
      <c r="BS247" s="5" t="str">
        <f t="shared" ca="1" si="1819"/>
        <v>-</v>
      </c>
      <c r="BT247" s="5" t="str">
        <f t="shared" ca="1" si="1820"/>
        <v>-</v>
      </c>
      <c r="BU247" s="5" t="str">
        <f t="shared" ca="1" si="1820"/>
        <v>-</v>
      </c>
      <c r="BV247" s="5" t="str">
        <f t="shared" ca="1" si="1820"/>
        <v>-</v>
      </c>
      <c r="BW247" s="5" t="str">
        <f t="shared" ca="1" si="1820"/>
        <v>-</v>
      </c>
      <c r="BX247" s="5" t="str">
        <f t="shared" ca="1" si="1820"/>
        <v>-</v>
      </c>
      <c r="BY247" s="5" t="str">
        <f t="shared" ca="1" si="1820"/>
        <v>-</v>
      </c>
      <c r="BZ247" s="5" t="str">
        <f t="shared" ca="1" si="1820"/>
        <v>-</v>
      </c>
      <c r="CA247" s="5" t="str">
        <f t="shared" ca="1" si="1820"/>
        <v>-</v>
      </c>
      <c r="CB247" s="9"/>
      <c r="CC247" s="237" t="b">
        <f t="shared" ref="CC247:CE249" ca="1" si="1872">OFFSET(CC247,-1,0)</f>
        <v>1</v>
      </c>
      <c r="CD247" s="237" t="b">
        <f t="shared" ca="1" si="1872"/>
        <v>1</v>
      </c>
      <c r="CE247" s="237" t="b">
        <f t="shared" ca="1" si="1872"/>
        <v>1</v>
      </c>
      <c r="CF247" s="12">
        <f t="shared" ca="1" si="1868"/>
        <v>2233105</v>
      </c>
      <c r="CG247" s="144" t="b">
        <f t="shared" ref="CG247:CG249" ca="1" si="1873">NOT(CE247)</f>
        <v>0</v>
      </c>
      <c r="CH247" s="12" t="s">
        <v>34</v>
      </c>
      <c r="CI247" s="19" t="str">
        <f t="shared" ca="1" si="1822"/>
        <v>-</v>
      </c>
      <c r="CJ247" s="19" t="str">
        <f t="shared" ca="1" si="1822"/>
        <v>-</v>
      </c>
      <c r="CK247" s="19" t="str">
        <f t="shared" ca="1" si="1822"/>
        <v>-</v>
      </c>
      <c r="CL247" s="19">
        <f t="shared" ca="1" si="1822"/>
        <v>1</v>
      </c>
      <c r="CM247" s="19">
        <f t="shared" ca="1" si="1822"/>
        <v>1</v>
      </c>
      <c r="CN247" s="9"/>
      <c r="CO247" s="444">
        <f t="shared" ca="1" si="1823"/>
        <v>652</v>
      </c>
      <c r="CP247" s="444">
        <f t="shared" ca="1" si="1823"/>
        <v>686</v>
      </c>
      <c r="CQ247" s="444">
        <f t="shared" ca="1" si="1823"/>
        <v>721</v>
      </c>
      <c r="CR247" s="152">
        <f t="shared" ca="1" si="1824"/>
        <v>378</v>
      </c>
      <c r="CS247" s="152">
        <f t="shared" ca="1" si="1824"/>
        <v>413</v>
      </c>
      <c r="CT247" s="152">
        <f t="shared" ca="1" si="1824"/>
        <v>448</v>
      </c>
      <c r="CU247" s="19" t="str">
        <f t="shared" ca="1" si="1825"/>
        <v>-</v>
      </c>
      <c r="CV247" s="19" t="str">
        <f t="shared" ca="1" si="1825"/>
        <v>-</v>
      </c>
      <c r="CW247" s="19" t="str">
        <f t="shared" ca="1" si="1825"/>
        <v>-</v>
      </c>
      <c r="CX247" s="19" t="str">
        <f t="shared" ca="1" si="1825"/>
        <v>-</v>
      </c>
      <c r="CY247" s="19" t="str">
        <f t="shared" ca="1" si="1825"/>
        <v>-</v>
      </c>
      <c r="CZ247" s="19" t="b">
        <f t="shared" ca="1" si="1825"/>
        <v>1</v>
      </c>
      <c r="DA247" s="19">
        <f t="shared" ca="1" si="1825"/>
        <v>0</v>
      </c>
      <c r="DB247" s="19">
        <f t="shared" ca="1" si="1825"/>
        <v>0</v>
      </c>
      <c r="DC247" s="19">
        <f t="shared" ca="1" si="1825"/>
        <v>0</v>
      </c>
      <c r="DD247" s="19">
        <f t="shared" ca="1" si="1825"/>
        <v>0</v>
      </c>
      <c r="DE247" s="19">
        <f t="shared" ca="1" si="1825"/>
        <v>0</v>
      </c>
      <c r="DF247" s="19">
        <f t="shared" ca="1" si="1825"/>
        <v>0</v>
      </c>
      <c r="DG247" s="19">
        <f t="shared" ca="1" si="1825"/>
        <v>0</v>
      </c>
      <c r="DH247" s="19">
        <f t="shared" ca="1" si="1825"/>
        <v>0</v>
      </c>
      <c r="DI247" s="19">
        <f t="shared" ca="1" si="1825"/>
        <v>0</v>
      </c>
      <c r="DJ247" s="19">
        <f t="shared" ca="1" si="1825"/>
        <v>0</v>
      </c>
      <c r="DK247" s="19">
        <f t="shared" ca="1" si="1826"/>
        <v>0</v>
      </c>
      <c r="DL247" s="19">
        <f t="shared" ca="1" si="1826"/>
        <v>0</v>
      </c>
      <c r="DM247" s="19">
        <f t="shared" ca="1" si="1826"/>
        <v>1</v>
      </c>
      <c r="DN247" s="19">
        <f t="shared" ca="1" si="1826"/>
        <v>1</v>
      </c>
      <c r="DO247" s="19">
        <f t="shared" ca="1" si="1826"/>
        <v>0</v>
      </c>
      <c r="DP247" s="19" t="str">
        <f t="shared" ca="1" si="1826"/>
        <v>-</v>
      </c>
      <c r="DQ247" s="19" t="str">
        <f t="shared" ca="1" si="1826"/>
        <v>-</v>
      </c>
      <c r="DR247" s="19" t="str">
        <f t="shared" ca="1" si="1826"/>
        <v>-</v>
      </c>
      <c r="DS247" s="19" t="str">
        <f t="shared" ca="1" si="1826"/>
        <v>-</v>
      </c>
      <c r="DT247" s="19" t="str">
        <f t="shared" ca="1" si="1826"/>
        <v>-</v>
      </c>
      <c r="DU247" s="19">
        <f t="shared" ca="1" si="1826"/>
        <v>0</v>
      </c>
      <c r="DV247" s="19" t="str">
        <f t="shared" ca="1" si="1826"/>
        <v>-</v>
      </c>
      <c r="DW247" s="19" t="str">
        <f t="shared" ca="1" si="1826"/>
        <v>-</v>
      </c>
      <c r="DX247" s="19" t="str">
        <f t="shared" ca="1" si="1826"/>
        <v>-</v>
      </c>
      <c r="DY247" s="19" t="str">
        <f t="shared" ca="1" si="1826"/>
        <v>-</v>
      </c>
      <c r="DZ247" s="19" t="str">
        <f t="shared" ca="1" si="1826"/>
        <v>-</v>
      </c>
      <c r="EA247" s="19" t="str">
        <f t="shared" ca="1" si="1826"/>
        <v>-</v>
      </c>
      <c r="EB247" s="19" t="str">
        <f t="shared" ca="1" si="1826"/>
        <v>-</v>
      </c>
      <c r="EC247" s="19" t="str">
        <f t="shared" ca="1" si="1826"/>
        <v>-</v>
      </c>
      <c r="ED247" s="19">
        <f t="shared" ca="1" si="1826"/>
        <v>0</v>
      </c>
      <c r="EE247" s="444">
        <f t="shared" ca="1" si="1827"/>
        <v>0</v>
      </c>
      <c r="EF247" s="444">
        <f t="shared" ca="1" si="1827"/>
        <v>0</v>
      </c>
      <c r="EG247" s="124">
        <f t="shared" ca="1" si="1828"/>
        <v>0</v>
      </c>
      <c r="EH247" s="124">
        <f t="shared" ca="1" si="1828"/>
        <v>0</v>
      </c>
      <c r="EI247" s="124">
        <f t="shared" ca="1" si="1828"/>
        <v>0</v>
      </c>
      <c r="EJ247" s="124">
        <f t="shared" ca="1" si="1828"/>
        <v>0</v>
      </c>
      <c r="EK247" s="124">
        <f t="shared" ca="1" si="1828"/>
        <v>0</v>
      </c>
      <c r="EL247" s="124">
        <f t="shared" ca="1" si="1828"/>
        <v>0</v>
      </c>
      <c r="EM247" s="124">
        <f t="shared" ca="1" si="1828"/>
        <v>0</v>
      </c>
      <c r="EN247" s="124">
        <f t="shared" ca="1" si="1828"/>
        <v>0</v>
      </c>
      <c r="EO247" s="124">
        <f t="shared" ca="1" si="1828"/>
        <v>0</v>
      </c>
      <c r="EP247" s="124">
        <f t="shared" ca="1" si="1828"/>
        <v>0</v>
      </c>
      <c r="EQ247" s="124">
        <f t="shared" ca="1" si="1828"/>
        <v>0</v>
      </c>
      <c r="ER247" s="124">
        <f t="shared" ca="1" si="1828"/>
        <v>0</v>
      </c>
      <c r="ES247" s="124">
        <f t="shared" ca="1" si="1828"/>
        <v>0</v>
      </c>
      <c r="ET247" s="124">
        <f t="shared" ca="1" si="1828"/>
        <v>0</v>
      </c>
      <c r="EU247" s="124">
        <f t="shared" ca="1" si="1828"/>
        <v>0</v>
      </c>
      <c r="EV247" s="124">
        <f t="shared" ca="1" si="1828"/>
        <v>0</v>
      </c>
      <c r="EW247" s="124">
        <f t="shared" ca="1" si="1829"/>
        <v>0</v>
      </c>
      <c r="EX247" s="124">
        <f t="shared" ca="1" si="1829"/>
        <v>0</v>
      </c>
      <c r="EY247" s="554">
        <f t="shared" ca="1" si="1830"/>
        <v>0</v>
      </c>
      <c r="EZ247" s="554">
        <f t="shared" ca="1" si="1830"/>
        <v>0</v>
      </c>
      <c r="FA247" s="554">
        <f t="shared" ca="1" si="1830"/>
        <v>0</v>
      </c>
      <c r="FB247" s="125">
        <f t="shared" ca="1" si="1830"/>
        <v>0</v>
      </c>
      <c r="FC247" s="125">
        <f t="shared" ca="1" si="1830"/>
        <v>0</v>
      </c>
      <c r="FD247" s="125">
        <f t="shared" ca="1" si="1830"/>
        <v>0</v>
      </c>
      <c r="FE247" s="125">
        <f t="shared" ca="1" si="1830"/>
        <v>0</v>
      </c>
      <c r="FF247" s="125">
        <f t="shared" ca="1" si="1830"/>
        <v>0</v>
      </c>
      <c r="FG247" s="125">
        <f t="shared" ca="1" si="1830"/>
        <v>0</v>
      </c>
      <c r="FH247" s="125">
        <f t="shared" ca="1" si="1830"/>
        <v>0</v>
      </c>
      <c r="FI247" s="125">
        <f t="shared" ca="1" si="1830"/>
        <v>0</v>
      </c>
      <c r="FJ247" s="125">
        <f t="shared" ca="1" si="1830"/>
        <v>0</v>
      </c>
      <c r="FK247" s="125">
        <f t="shared" ca="1" si="1830"/>
        <v>0</v>
      </c>
      <c r="FL247" s="125">
        <f t="shared" ca="1" si="1830"/>
        <v>0</v>
      </c>
      <c r="FM247" s="125">
        <f t="shared" ca="1" si="1830"/>
        <v>0</v>
      </c>
      <c r="FN247" s="125">
        <f t="shared" ca="1" si="1830"/>
        <v>0</v>
      </c>
      <c r="FO247" s="124">
        <f t="shared" ca="1" si="1831"/>
        <v>0</v>
      </c>
      <c r="FP247" s="124">
        <f t="shared" ca="1" si="1831"/>
        <v>0</v>
      </c>
      <c r="FQ247" s="124">
        <f t="shared" ca="1" si="1831"/>
        <v>0</v>
      </c>
      <c r="FR247" s="124">
        <f t="shared" ca="1" si="1831"/>
        <v>0</v>
      </c>
      <c r="FS247" s="124">
        <f t="shared" ca="1" si="1831"/>
        <v>0</v>
      </c>
      <c r="FT247" s="124">
        <f t="shared" ca="1" si="1831"/>
        <v>0</v>
      </c>
      <c r="FU247" s="124">
        <f t="shared" ca="1" si="1831"/>
        <v>0</v>
      </c>
      <c r="FV247" s="124">
        <f t="shared" ca="1" si="1831"/>
        <v>0</v>
      </c>
      <c r="FW247" s="124">
        <f t="shared" ca="1" si="1831"/>
        <v>0</v>
      </c>
      <c r="FX247" s="124">
        <f t="shared" ca="1" si="1831"/>
        <v>0</v>
      </c>
      <c r="FY247" s="124">
        <f t="shared" ca="1" si="1831"/>
        <v>0</v>
      </c>
      <c r="FZ247" s="124">
        <f t="shared" ca="1" si="1831"/>
        <v>0</v>
      </c>
      <c r="GA247" s="124">
        <f t="shared" ca="1" si="1831"/>
        <v>0</v>
      </c>
      <c r="GB247" s="124">
        <f t="shared" ca="1" si="1831"/>
        <v>0</v>
      </c>
      <c r="GC247" s="124">
        <f t="shared" ca="1" si="1831"/>
        <v>0</v>
      </c>
      <c r="GD247" s="124">
        <f t="shared" ca="1" si="1831"/>
        <v>0</v>
      </c>
      <c r="GE247" s="124">
        <f t="shared" ca="1" si="1832"/>
        <v>0</v>
      </c>
      <c r="GF247" s="124">
        <f t="shared" ca="1" si="1832"/>
        <v>0</v>
      </c>
      <c r="GG247" s="554">
        <f t="shared" ca="1" si="1833"/>
        <v>0</v>
      </c>
      <c r="GH247" s="554">
        <f t="shared" ca="1" si="1833"/>
        <v>0</v>
      </c>
      <c r="GI247" s="554">
        <f t="shared" ca="1" si="1833"/>
        <v>0</v>
      </c>
      <c r="GJ247" s="125">
        <f t="shared" ca="1" si="1834"/>
        <v>0</v>
      </c>
      <c r="GK247" s="125">
        <f t="shared" ca="1" si="1834"/>
        <v>0</v>
      </c>
      <c r="GL247" s="125">
        <f t="shared" ca="1" si="1834"/>
        <v>0</v>
      </c>
      <c r="GM247" s="125">
        <f t="shared" ca="1" si="1834"/>
        <v>0</v>
      </c>
      <c r="GN247" s="125">
        <f t="shared" ca="1" si="1834"/>
        <v>0</v>
      </c>
      <c r="GO247" s="125">
        <f t="shared" ca="1" si="1834"/>
        <v>0</v>
      </c>
      <c r="GP247" s="125">
        <f t="shared" ca="1" si="1834"/>
        <v>0</v>
      </c>
      <c r="GQ247" s="125">
        <f t="shared" ca="1" si="1834"/>
        <v>0</v>
      </c>
      <c r="GR247" s="125">
        <f t="shared" ca="1" si="1834"/>
        <v>0</v>
      </c>
      <c r="GS247" s="125">
        <f t="shared" ca="1" si="1834"/>
        <v>0</v>
      </c>
      <c r="GT247" s="125">
        <f t="shared" ca="1" si="1834"/>
        <v>0</v>
      </c>
      <c r="GU247" s="125">
        <f t="shared" ca="1" si="1834"/>
        <v>0</v>
      </c>
      <c r="GV247" s="125">
        <f t="shared" ca="1" si="1834"/>
        <v>0</v>
      </c>
      <c r="GW247" s="124">
        <f t="shared" ca="1" si="1835"/>
        <v>0</v>
      </c>
      <c r="GX247" s="124">
        <f t="shared" ca="1" si="1835"/>
        <v>0</v>
      </c>
      <c r="GY247" s="124">
        <f t="shared" ca="1" si="1835"/>
        <v>0</v>
      </c>
      <c r="GZ247" s="124">
        <f t="shared" ca="1" si="1835"/>
        <v>0</v>
      </c>
      <c r="HA247" s="124">
        <f t="shared" ca="1" si="1835"/>
        <v>0</v>
      </c>
      <c r="HB247" s="124">
        <f t="shared" ca="1" si="1835"/>
        <v>0</v>
      </c>
      <c r="HC247" s="124">
        <f t="shared" ca="1" si="1835"/>
        <v>0</v>
      </c>
      <c r="HD247" s="124">
        <f t="shared" ca="1" si="1835"/>
        <v>0</v>
      </c>
      <c r="HE247" s="124">
        <f t="shared" ca="1" si="1835"/>
        <v>0</v>
      </c>
      <c r="HF247" s="124">
        <f t="shared" ca="1" si="1835"/>
        <v>0</v>
      </c>
      <c r="HG247" s="124">
        <f t="shared" ca="1" si="1835"/>
        <v>0</v>
      </c>
      <c r="HH247" s="124">
        <f t="shared" ca="1" si="1835"/>
        <v>0</v>
      </c>
      <c r="HI247" s="124">
        <f t="shared" ca="1" si="1835"/>
        <v>0</v>
      </c>
      <c r="HJ247" s="124">
        <f t="shared" ca="1" si="1835"/>
        <v>0</v>
      </c>
      <c r="HK247" s="124">
        <f t="shared" ca="1" si="1835"/>
        <v>0</v>
      </c>
      <c r="HL247" s="124">
        <f t="shared" ca="1" si="1835"/>
        <v>0</v>
      </c>
      <c r="HM247" s="124">
        <f t="shared" ca="1" si="1836"/>
        <v>0</v>
      </c>
      <c r="HN247" s="124">
        <f t="shared" ca="1" si="1836"/>
        <v>0</v>
      </c>
      <c r="HO247" s="554">
        <f t="shared" ca="1" si="1837"/>
        <v>0</v>
      </c>
      <c r="HP247" s="554">
        <f t="shared" ca="1" si="1837"/>
        <v>0</v>
      </c>
      <c r="HQ247" s="554">
        <f t="shared" ca="1" si="1837"/>
        <v>0</v>
      </c>
      <c r="HR247" s="125">
        <f t="shared" ca="1" si="1838"/>
        <v>0</v>
      </c>
      <c r="HS247" s="125">
        <f t="shared" ca="1" si="1838"/>
        <v>0</v>
      </c>
      <c r="HT247" s="125">
        <f t="shared" ca="1" si="1838"/>
        <v>0</v>
      </c>
      <c r="HU247" s="125">
        <f t="shared" ca="1" si="1838"/>
        <v>0</v>
      </c>
      <c r="HV247" s="125">
        <f t="shared" ca="1" si="1838"/>
        <v>0</v>
      </c>
      <c r="HW247" s="125">
        <f t="shared" ca="1" si="1838"/>
        <v>0</v>
      </c>
      <c r="HX247" s="125">
        <f t="shared" ca="1" si="1838"/>
        <v>0</v>
      </c>
      <c r="HY247" s="125">
        <f t="shared" ca="1" si="1838"/>
        <v>0</v>
      </c>
      <c r="HZ247" s="125">
        <f t="shared" ca="1" si="1838"/>
        <v>0</v>
      </c>
      <c r="IA247" s="125">
        <f t="shared" ca="1" si="1838"/>
        <v>0</v>
      </c>
      <c r="IB247" s="125">
        <f t="shared" ca="1" si="1838"/>
        <v>0</v>
      </c>
      <c r="IC247" s="125">
        <f t="shared" ca="1" si="1838"/>
        <v>0</v>
      </c>
      <c r="ID247" s="125">
        <f t="shared" ca="1" si="1838"/>
        <v>0</v>
      </c>
      <c r="IE247" s="5">
        <f t="shared" ca="1" si="1839"/>
        <v>67</v>
      </c>
      <c r="IF247" s="9"/>
      <c r="IG247" s="5">
        <f t="shared" ca="1" si="1840"/>
        <v>1</v>
      </c>
      <c r="IH247" s="5" t="b">
        <f t="shared" ca="1" si="1840"/>
        <v>0</v>
      </c>
      <c r="II247" s="19">
        <f t="shared" ca="1" si="1841"/>
        <v>0</v>
      </c>
      <c r="IJ247" s="5">
        <f t="shared" ca="1" si="1840"/>
        <v>55</v>
      </c>
      <c r="IK247" s="5" cm="1">
        <f t="array" ref="IK247">INDEX(i.pi_yatf,$X247+1,IK$7)</f>
        <v>1</v>
      </c>
      <c r="IL247" s="19">
        <f t="shared" ca="1" si="1842"/>
        <v>0</v>
      </c>
      <c r="IM247" s="19">
        <f t="shared" ca="1" si="1842"/>
        <v>0</v>
      </c>
      <c r="IN247" s="19">
        <f t="shared" ca="1" si="1842"/>
        <v>0</v>
      </c>
      <c r="IO247" s="19">
        <f t="shared" ca="1" si="1842"/>
        <v>0</v>
      </c>
      <c r="IP247" s="19">
        <f t="shared" ca="1" si="1842"/>
        <v>0</v>
      </c>
      <c r="IQ247" s="19">
        <f t="shared" ca="1" si="1842"/>
        <v>0</v>
      </c>
      <c r="IR247" s="19">
        <f t="shared" ca="1" si="1842"/>
        <v>0</v>
      </c>
      <c r="IS247" s="19">
        <f t="shared" ca="1" si="1842"/>
        <v>0</v>
      </c>
      <c r="IT247" s="19">
        <f t="shared" ca="1" si="1842"/>
        <v>0</v>
      </c>
      <c r="IU247" s="19">
        <f t="shared" ca="1" si="1842"/>
        <v>0</v>
      </c>
      <c r="IV247" s="19">
        <f t="shared" ca="1" si="1842"/>
        <v>0</v>
      </c>
      <c r="IW247" s="19">
        <f t="shared" ca="1" si="1842"/>
        <v>0</v>
      </c>
      <c r="IX247" s="19">
        <f t="shared" ca="1" si="1842"/>
        <v>0</v>
      </c>
      <c r="IY247" s="19">
        <f t="shared" ca="1" si="1842"/>
        <v>0</v>
      </c>
      <c r="IZ247" s="19">
        <f t="shared" ca="1" si="1842"/>
        <v>0</v>
      </c>
      <c r="JA247" s="19">
        <f t="shared" ca="1" si="1842"/>
        <v>0</v>
      </c>
      <c r="JB247" s="19">
        <f t="shared" ca="1" si="1842"/>
        <v>0</v>
      </c>
      <c r="JC247" s="19">
        <f t="shared" ca="1" si="1842"/>
        <v>0</v>
      </c>
      <c r="JD247" s="19">
        <f t="shared" ca="1" si="1842"/>
        <v>0</v>
      </c>
      <c r="JE247" s="19">
        <f t="shared" ca="1" si="1842"/>
        <v>0</v>
      </c>
      <c r="JF247" s="19">
        <f t="shared" ca="1" si="1842"/>
        <v>0</v>
      </c>
      <c r="JG247" s="5">
        <f t="shared" ca="1" si="1843"/>
        <v>1.2500000000000001E-2</v>
      </c>
      <c r="JH247" s="567">
        <f t="shared" ca="1" si="1843"/>
        <v>0</v>
      </c>
      <c r="JI247" s="5">
        <f t="shared" ca="1" si="1843"/>
        <v>6.25E-2</v>
      </c>
      <c r="JJ247" s="5">
        <f t="shared" ca="1" si="1843"/>
        <v>6.25E-2</v>
      </c>
      <c r="JK247" s="5">
        <f t="shared" ca="1" si="1843"/>
        <v>6.25E-2</v>
      </c>
      <c r="JL247" s="19">
        <f t="shared" ca="1" si="1842"/>
        <v>1</v>
      </c>
      <c r="JM247" s="19">
        <f t="shared" ca="1" si="1842"/>
        <v>0</v>
      </c>
      <c r="JN247" s="19">
        <f t="shared" ca="1" si="1842"/>
        <v>1</v>
      </c>
      <c r="JO247" s="9"/>
      <c r="JP247" s="5" t="b">
        <f t="shared" ca="1" si="1844"/>
        <v>0</v>
      </c>
      <c r="JQ247" s="477" t="b">
        <v>0</v>
      </c>
      <c r="JR247" s="477">
        <v>12</v>
      </c>
      <c r="JS247" s="5" t="b">
        <f t="shared" ca="1" si="1845"/>
        <v>0</v>
      </c>
      <c r="JT247" s="5" t="b">
        <f t="shared" ca="1" si="1845"/>
        <v>0</v>
      </c>
      <c r="JU247" s="5" t="b">
        <f t="shared" ca="1" si="1845"/>
        <v>1</v>
      </c>
      <c r="JV247" s="144">
        <f t="shared" ca="1" si="1846"/>
        <v>1</v>
      </c>
      <c r="JW247" s="144">
        <f t="shared" ca="1" si="1846"/>
        <v>1</v>
      </c>
      <c r="JX247" s="5" t="b">
        <f t="shared" ca="1" si="1847"/>
        <v>0</v>
      </c>
      <c r="JY247" s="5" t="b">
        <f t="shared" ca="1" si="1847"/>
        <v>1</v>
      </c>
      <c r="JZ247" s="5" t="b">
        <f t="shared" ca="1" si="1847"/>
        <v>1</v>
      </c>
      <c r="KA247" s="5" t="b">
        <f t="shared" ca="1" si="1847"/>
        <v>0</v>
      </c>
      <c r="KB247" s="5">
        <f t="shared" ca="1" si="1848"/>
        <v>1</v>
      </c>
      <c r="KC247" s="5">
        <f t="shared" ca="1" si="1848"/>
        <v>0</v>
      </c>
      <c r="KD247" s="5" t="b">
        <f t="shared" ca="1" si="1849"/>
        <v>0</v>
      </c>
      <c r="KE247" s="5" t="str" cm="1">
        <f t="array" aca="1" ref="KE247" ca="1">IF(OR(KF247:KM247&lt;&gt;"-"),TRUE,"-")</f>
        <v>-</v>
      </c>
      <c r="KF247" s="19" t="str">
        <f t="shared" ca="1" si="1850"/>
        <v>-</v>
      </c>
      <c r="KG247" s="19" t="str">
        <f t="shared" ca="1" si="1850"/>
        <v>-</v>
      </c>
      <c r="KH247" s="19" t="str">
        <f t="shared" ca="1" si="1850"/>
        <v>-</v>
      </c>
      <c r="KI247" s="19" t="str">
        <f t="shared" ca="1" si="1850"/>
        <v>-</v>
      </c>
      <c r="KJ247" s="19" t="str">
        <f t="shared" ca="1" si="1850"/>
        <v>-</v>
      </c>
      <c r="KK247" s="19" t="str">
        <f t="shared" ca="1" si="1850"/>
        <v>-</v>
      </c>
      <c r="KL247" s="19" t="str">
        <f t="shared" ca="1" si="1850"/>
        <v>-</v>
      </c>
      <c r="KM247" s="19" t="str">
        <f t="shared" ca="1" si="1850"/>
        <v>-</v>
      </c>
      <c r="KN247" s="5" t="b">
        <f t="array" aca="1" ref="KN247" ca="1">IF(OR(KO247:KU247&lt;&gt;"-"),TRUE,"-")</f>
        <v>1</v>
      </c>
      <c r="KO247" s="19">
        <f t="shared" ca="1" si="1851"/>
        <v>0</v>
      </c>
      <c r="KP247" s="19" t="str">
        <f t="shared" ca="1" si="1851"/>
        <v>-</v>
      </c>
      <c r="KQ247" s="19">
        <f t="shared" ca="1" si="1851"/>
        <v>999999</v>
      </c>
      <c r="KR247" s="19">
        <f t="shared" ca="1" si="1851"/>
        <v>999999</v>
      </c>
      <c r="KS247" s="19">
        <f t="shared" ca="1" si="1851"/>
        <v>999999</v>
      </c>
      <c r="KT247" s="19">
        <f t="shared" ca="1" si="1851"/>
        <v>999999</v>
      </c>
      <c r="KU247" s="19">
        <f t="shared" ca="1" si="1851"/>
        <v>999999</v>
      </c>
      <c r="KV247" s="19" t="str">
        <f t="shared" ca="1" si="1851"/>
        <v>-</v>
      </c>
      <c r="KW247" s="19" t="str">
        <f t="shared" ca="1" si="1851"/>
        <v>-</v>
      </c>
      <c r="KX247" s="19" t="str">
        <f t="shared" ca="1" si="1851"/>
        <v>-</v>
      </c>
      <c r="KY247" s="19" t="b">
        <f t="shared" ca="1" si="1852"/>
        <v>1</v>
      </c>
      <c r="KZ247" s="19">
        <f t="shared" ca="1" si="1852"/>
        <v>0</v>
      </c>
      <c r="LA247" s="5" t="str">
        <f t="shared" ca="1" si="1853"/>
        <v>-</v>
      </c>
      <c r="LB247" s="5" t="str">
        <f t="shared" ca="1" si="1853"/>
        <v>-</v>
      </c>
      <c r="LC247" s="5" t="str">
        <f t="shared" ca="1" si="1853"/>
        <v>-</v>
      </c>
      <c r="LD247" s="5" t="str">
        <f t="shared" ca="1" si="1853"/>
        <v>-</v>
      </c>
      <c r="LE247" s="19" t="str">
        <f t="shared" ca="1" si="1854"/>
        <v>-</v>
      </c>
      <c r="LF247" s="19" t="str">
        <f t="shared" ca="1" si="1854"/>
        <v>-</v>
      </c>
      <c r="LG247" s="19" t="str">
        <f t="shared" ca="1" si="1854"/>
        <v>-</v>
      </c>
      <c r="LH247" s="19" t="str">
        <f t="shared" ca="1" si="1854"/>
        <v>-</v>
      </c>
      <c r="LI247" s="19" t="str">
        <f t="shared" ca="1" si="1854"/>
        <v>-</v>
      </c>
      <c r="LJ247" s="19" t="str">
        <f t="shared" ca="1" si="1854"/>
        <v>-</v>
      </c>
      <c r="LK247" s="19" t="str">
        <f t="shared" ca="1" si="1854"/>
        <v>-</v>
      </c>
      <c r="LL247" s="5" t="str">
        <f t="shared" ca="1" si="1855"/>
        <v>-</v>
      </c>
      <c r="LM247" s="5">
        <f t="shared" ca="1" si="1855"/>
        <v>500</v>
      </c>
      <c r="LN247" s="5">
        <f t="shared" ca="1" si="1855"/>
        <v>500</v>
      </c>
      <c r="LO247" s="5" t="str">
        <f t="shared" ca="1" si="1855"/>
        <v>-</v>
      </c>
      <c r="LP247" s="5" t="str" cm="1">
        <f t="array" aca="1" ref="LP247" ca="1">INDEX(i.meatgrid,$Q247,LP$7)</f>
        <v>-</v>
      </c>
      <c r="LQ247" s="5" t="str" cm="1">
        <f t="array" aca="1" ref="LQ247" ca="1">INDEX(i.meatgrid,$Q247,LQ$7)</f>
        <v>-</v>
      </c>
      <c r="LR247" s="5" t="str">
        <f t="shared" ca="1" si="1855"/>
        <v>-</v>
      </c>
      <c r="LS247" s="5">
        <f t="shared" ca="1" si="1856"/>
        <v>1</v>
      </c>
      <c r="LT247" s="9"/>
      <c r="LU247" s="19">
        <f t="shared" ca="1" si="1854"/>
        <v>70</v>
      </c>
      <c r="LV247" s="19">
        <f t="shared" ca="1" si="1857"/>
        <v>50</v>
      </c>
      <c r="LW247" s="19">
        <f t="shared" ca="1" si="1857"/>
        <v>80</v>
      </c>
      <c r="LX247" s="19">
        <f t="shared" ca="1" si="1857"/>
        <v>50</v>
      </c>
      <c r="LY247" s="5" t="b" cm="1">
        <f t="array" aca="1" ref="LY247" ca="1">INDEX(i.meatgrid,$Q247,LY$7)</f>
        <v>1</v>
      </c>
      <c r="LZ247" s="5" t="b" cm="1">
        <f t="array" aca="1" ref="LZ247" ca="1">INDEX(i.meatgrid,$Q247,LZ$7)</f>
        <v>0</v>
      </c>
      <c r="MA247" s="5" t="str" cm="1">
        <f t="array" aca="1" ref="MA247" ca="1">INDEX(i.meatgrid,$Q247,MA$7)</f>
        <v>-</v>
      </c>
      <c r="MB247" s="5" t="str" cm="1">
        <f t="array" aca="1" ref="MB247" ca="1">INDEX(i.meatgrid,$Q247,MB$7)</f>
        <v>-</v>
      </c>
      <c r="MC247" s="5">
        <f t="shared" si="1858"/>
        <v>1</v>
      </c>
      <c r="MD247" s="5">
        <f t="shared" si="1859"/>
        <v>1</v>
      </c>
      <c r="ME247" s="5" cm="1">
        <f t="array" aca="1" ref="ME247" ca="1">INDEX(i.meatgrid,$Q247,ME$7)</f>
        <v>1</v>
      </c>
      <c r="MF247" s="5" cm="1">
        <f t="array" aca="1" ref="MF247" ca="1">INDEX(i.meatgrid,$Q247,MF$7)</f>
        <v>1</v>
      </c>
      <c r="MG247" s="5" cm="1">
        <f t="array" aca="1" ref="MG247" ca="1">INDEX(i.meatgrid,$Q247,MG$7)</f>
        <v>1</v>
      </c>
      <c r="MH247" s="5" cm="1">
        <f t="array" aca="1" ref="MH247" ca="1">INDEX(i.meatgrid,$Q247,MH$7)</f>
        <v>0</v>
      </c>
      <c r="MI247" s="5" cm="1">
        <f t="array" aca="1" ref="MI247" ca="1">INDEX(i.meatgrid,$Q247,MI$7)</f>
        <v>0</v>
      </c>
      <c r="MJ247" s="5" cm="1">
        <f t="array" aca="1" ref="MJ247" ca="1">INDEX(i.meatgrid,$Q247,MJ$7)</f>
        <v>1</v>
      </c>
      <c r="MK247" s="5" cm="1">
        <f t="array" aca="1" ref="MK247" ca="1">INDEX(i.meatgrid,$Q247,MK$7)</f>
        <v>1</v>
      </c>
      <c r="ML247" s="5" cm="1">
        <f t="array" aca="1" ref="ML247" ca="1">INDEX(i.meatgrid,$Q247,ML$7)</f>
        <v>1</v>
      </c>
      <c r="MM247" s="5">
        <f t="shared" si="1860"/>
        <v>1</v>
      </c>
      <c r="MN247" s="9"/>
      <c r="MO247" s="19" t="b">
        <f t="shared" ca="1" si="1861"/>
        <v>0</v>
      </c>
      <c r="MP247" s="19" t="b">
        <f t="shared" ca="1" si="1861"/>
        <v>0</v>
      </c>
      <c r="MQ247" s="19">
        <f t="shared" ca="1" si="1861"/>
        <v>1</v>
      </c>
      <c r="MR247" s="19">
        <f t="shared" ca="1" si="1861"/>
        <v>0.75</v>
      </c>
      <c r="MS247" s="19">
        <f t="shared" ca="1" si="1861"/>
        <v>0.75</v>
      </c>
      <c r="MT247" s="19">
        <f t="shared" ca="1" si="1861"/>
        <v>0.8</v>
      </c>
      <c r="MU247" s="19">
        <f t="shared" ca="1" si="1861"/>
        <v>0.82499999999999996</v>
      </c>
      <c r="MV247" s="19">
        <f t="shared" ca="1" si="1861"/>
        <v>0.875</v>
      </c>
      <c r="MW247" s="19">
        <f t="shared" ca="1" si="1861"/>
        <v>0.9</v>
      </c>
      <c r="MX247" s="19">
        <f t="shared" ca="1" si="1861"/>
        <v>1</v>
      </c>
      <c r="MY247" s="19">
        <f t="shared" ca="1" si="1861"/>
        <v>0.875</v>
      </c>
      <c r="MZ247" s="19" t="b">
        <f t="shared" ca="1" si="1861"/>
        <v>1</v>
      </c>
      <c r="NA247" s="19">
        <f t="shared" ca="1" si="1861"/>
        <v>74.989999999999995</v>
      </c>
      <c r="NB247" s="19" t="str">
        <f t="shared" ca="1" si="1861"/>
        <v>-</v>
      </c>
      <c r="NC247" s="19" t="str">
        <f t="shared" ca="1" si="1861"/>
        <v>-</v>
      </c>
      <c r="ND247" s="19" t="str">
        <f t="shared" ca="1" si="1861"/>
        <v>-</v>
      </c>
      <c r="NE247" s="19" t="str">
        <f t="shared" ca="1" si="1862"/>
        <v>-</v>
      </c>
      <c r="NF247" s="19" t="str">
        <f t="shared" ca="1" si="1862"/>
        <v>-</v>
      </c>
      <c r="NG247" s="19" t="str">
        <f t="shared" ca="1" si="1862"/>
        <v>-</v>
      </c>
      <c r="NH247" s="19" t="str">
        <f t="shared" ca="1" si="1862"/>
        <v>-</v>
      </c>
      <c r="NI247" s="19">
        <f t="shared" ca="1" si="1862"/>
        <v>36.99</v>
      </c>
      <c r="NJ247" s="19">
        <f t="shared" ca="1" si="1862"/>
        <v>36.99</v>
      </c>
      <c r="NK247" s="19" t="str">
        <f t="shared" ca="1" si="1862"/>
        <v>-</v>
      </c>
      <c r="NL247" s="19" t="str">
        <f t="shared" ca="1" si="1862"/>
        <v>-</v>
      </c>
      <c r="NM247" s="19" t="str">
        <f t="shared" ca="1" si="1862"/>
        <v>-</v>
      </c>
      <c r="NN247" s="19" t="str">
        <f t="shared" ca="1" si="1862"/>
        <v>-</v>
      </c>
      <c r="NO247" s="19" t="str">
        <f t="shared" ca="1" si="1862"/>
        <v>-</v>
      </c>
      <c r="NP247" s="19">
        <f t="shared" ca="1" si="1862"/>
        <v>49.99</v>
      </c>
      <c r="NQ247" s="19">
        <f t="shared" ca="1" si="1862"/>
        <v>49.99</v>
      </c>
      <c r="NR247" s="19">
        <f t="shared" ca="1" si="1862"/>
        <v>49.99</v>
      </c>
      <c r="NS247" s="19">
        <f t="shared" ca="1" si="1862"/>
        <v>49.99</v>
      </c>
      <c r="NT247" s="19">
        <f t="shared" ca="1" si="1862"/>
        <v>49.99</v>
      </c>
      <c r="NU247" s="19">
        <f t="shared" ca="1" si="1862"/>
        <v>49.99</v>
      </c>
      <c r="NV247" s="19">
        <f t="shared" ca="1" si="1862"/>
        <v>49.99</v>
      </c>
      <c r="NW247" s="19">
        <f t="shared" ca="1" si="1862"/>
        <v>49.99</v>
      </c>
      <c r="NX247" s="19">
        <f t="shared" ca="1" si="1862"/>
        <v>412.99</v>
      </c>
      <c r="NY247" s="19">
        <f t="shared" ca="1" si="1862"/>
        <v>412.99</v>
      </c>
      <c r="NZ247" s="19" t="str">
        <f t="shared" ca="1" si="1862"/>
        <v>-</v>
      </c>
      <c r="OA247" s="19" t="str">
        <f t="shared" ca="1" si="1862"/>
        <v>-</v>
      </c>
      <c r="OB247" s="19" t="str">
        <f t="shared" ca="1" si="1862"/>
        <v>-</v>
      </c>
      <c r="OC247" s="19" t="str">
        <f t="shared" ca="1" si="1862"/>
        <v>-</v>
      </c>
      <c r="OD247" s="19" t="str">
        <f t="shared" ca="1" si="1862"/>
        <v>-</v>
      </c>
      <c r="OE247" s="19">
        <f t="shared" ca="1" si="1862"/>
        <v>6.8900000000000006</v>
      </c>
      <c r="OF247" s="19">
        <f t="shared" ca="1" si="1862"/>
        <v>6.8900000000000006</v>
      </c>
      <c r="OG247" s="19">
        <f t="shared" ca="1" si="1862"/>
        <v>6.8900000000000006</v>
      </c>
      <c r="OH247" s="19">
        <f t="shared" ca="1" si="1862"/>
        <v>6.8900000000000006</v>
      </c>
      <c r="OI247" s="19">
        <f t="shared" ca="1" si="1862"/>
        <v>6.8900000000000006</v>
      </c>
      <c r="OJ247" s="19">
        <f t="shared" ca="1" si="1862"/>
        <v>6.8900000000000006</v>
      </c>
      <c r="OK247" s="19">
        <f t="shared" ca="1" si="1862"/>
        <v>6.8900000000000006</v>
      </c>
      <c r="OL247" s="19">
        <f t="shared" ca="1" si="1862"/>
        <v>6.8900000000000006</v>
      </c>
      <c r="OM247" s="19">
        <f t="shared" ca="1" si="1862"/>
        <v>346.99</v>
      </c>
      <c r="ON247" s="19">
        <f t="shared" ca="1" si="1862"/>
        <v>346.99</v>
      </c>
      <c r="OO247" s="19" t="str">
        <f t="shared" ca="1" si="1862"/>
        <v>-</v>
      </c>
      <c r="OP247" s="19" t="str">
        <f t="shared" ca="1" si="1862"/>
        <v>-</v>
      </c>
      <c r="OQ247" s="19" t="str">
        <f t="shared" ca="1" si="1862"/>
        <v>-</v>
      </c>
      <c r="OR247" s="19" t="str">
        <f t="shared" ca="1" si="1862"/>
        <v>-</v>
      </c>
      <c r="OS247" s="19" t="str">
        <f t="shared" ca="1" si="1862"/>
        <v>-</v>
      </c>
      <c r="OT247" s="19">
        <f t="shared" ca="1" si="1862"/>
        <v>0</v>
      </c>
      <c r="OU247" s="24">
        <v>0</v>
      </c>
    </row>
    <row r="248" spans="1:411" outlineLevel="1">
      <c r="A248" s="21">
        <f t="shared" si="158"/>
        <v>243</v>
      </c>
      <c r="B248" s="21">
        <f t="shared" si="1869"/>
        <v>19</v>
      </c>
      <c r="C248">
        <v>112</v>
      </c>
      <c r="D248" s="144" t="str">
        <f t="shared" ca="1" si="1806"/>
        <v>GSM</v>
      </c>
      <c r="E248" t="b">
        <v>0</v>
      </c>
      <c r="F248" t="b">
        <v>0</v>
      </c>
      <c r="G248" t="b">
        <f t="shared" si="1870"/>
        <v>0</v>
      </c>
      <c r="H248" s="237">
        <f t="shared" ca="1" si="1871"/>
        <v>2</v>
      </c>
      <c r="I248" s="237">
        <f t="shared" ca="1" si="1871"/>
        <v>1</v>
      </c>
      <c r="J248" s="237" t="str">
        <f t="shared" ca="1" si="1871"/>
        <v/>
      </c>
      <c r="K248" s="237">
        <f t="shared" ca="1" si="1871"/>
        <v>2</v>
      </c>
      <c r="L248" s="237">
        <f t="shared" ca="1" si="1871"/>
        <v>2</v>
      </c>
      <c r="M248" s="237">
        <f t="shared" ca="1" si="1871"/>
        <v>2</v>
      </c>
      <c r="N248" s="237">
        <f t="shared" ca="1" si="1871"/>
        <v>3</v>
      </c>
      <c r="O248" s="237">
        <f t="shared" ca="1" si="1871"/>
        <v>1</v>
      </c>
      <c r="P248" s="237">
        <f t="shared" ca="1" si="1871"/>
        <v>1</v>
      </c>
      <c r="Q248" s="237">
        <f t="shared" ca="1" si="1871"/>
        <v>3</v>
      </c>
      <c r="R248" s="29">
        <v>1</v>
      </c>
      <c r="S248" s="29">
        <v>2</v>
      </c>
      <c r="T248" s="29">
        <v>1</v>
      </c>
      <c r="U248" s="218"/>
      <c r="V248" s="218"/>
      <c r="W248" s="182">
        <f t="array" ref="W248">MAX(W$22,MOD(W242+1*AND(R248:$V248=R$22:$V$22),W$23+1))</f>
        <v>0</v>
      </c>
      <c r="X248" s="218"/>
      <c r="Y248" s="218"/>
      <c r="Z248" s="218"/>
      <c r="AA248" s="218"/>
      <c r="AB248" s="218"/>
      <c r="AC248" s="218"/>
      <c r="AD248" s="218"/>
      <c r="AE248" s="218"/>
      <c r="AF248" s="144">
        <f ca="1">INDEX(CHOOSE($N248,DataAutumn!i.AdultDrys,DataWinter!i.AdultDrys,DataSpring!i.AdultDrys),1,$M248)</f>
        <v>3</v>
      </c>
      <c r="AG248" s="5">
        <f t="shared" ca="1" si="1807"/>
        <v>2</v>
      </c>
      <c r="AH248" s="5">
        <f t="shared" ca="1" si="1807"/>
        <v>0</v>
      </c>
      <c r="AI248" s="5">
        <f t="shared" ca="1" si="1808"/>
        <v>1</v>
      </c>
      <c r="AJ248" s="218"/>
      <c r="AK248" s="218"/>
      <c r="AL248" s="366" t="str">
        <f ca="1">TEXT(LEFT(OFFSET(AL248,-1,0),5)+1,"00000")&amp;MID(OFFSET(AL248,-1,0),6,FIND(" ",OFFSET(AL248,-1,0),7)-5)
&amp; $D248           &amp; " Day"&amp;INDEX(i.DOY,$N248,1)              &amp; IF($IG248=0," FWM","")&amp;IF($IG248=1," MWM","")&amp;IF($IG248=5," Mat","")&amp;IF($IH248=TRUE,"&amp;BBT","    ")
&amp;INDEX(DataMaster!$B$98:$B$105,$Q248,0)    &amp;IF(JQ248," SR"&amp;JR248,"")&amp; " WP"&amp;TEXT($MC248*100,"000p")           &amp; " MP"&amp;TEXT($MD248*100,"000p")           &amp; " GP"&amp;TEXT($MM248*100,"000p")
&amp; " (F"&amp;3+COUNTIF($CV248:$CY248,TRUE)&amp;3&amp;"N"&amp;$DM248&amp;$DN248&amp;")"</f>
        <v>00007 DSP_grid_lw GSM Day204 MWM    No export SR12 WP100p MP075p GP100p (F33N11)</v>
      </c>
      <c r="AM248" s="9" t="str">
        <f ca="1">IF(COUNTIF(AL$5:AL248,AL248)=1,"-","Dup")</f>
        <v>-</v>
      </c>
      <c r="AN248" s="9"/>
      <c r="AO248" s="12" t="b">
        <v>0</v>
      </c>
      <c r="AP248" s="12" t="b">
        <v>0</v>
      </c>
      <c r="AQ248" s="12" t="b">
        <v>1</v>
      </c>
      <c r="AR248" s="12" t="b">
        <v>1</v>
      </c>
      <c r="AS248" s="12" t="b">
        <v>0</v>
      </c>
      <c r="AT248" s="12" t="b">
        <v>1</v>
      </c>
      <c r="AU248" s="12" t="b">
        <v>1</v>
      </c>
      <c r="AV248" s="12" t="b">
        <v>1</v>
      </c>
      <c r="AW248" s="9"/>
      <c r="AX248" s="5" t="b">
        <f t="shared" ca="1" si="1809"/>
        <v>0</v>
      </c>
      <c r="AY248" s="5" t="str">
        <f t="shared" ca="1" si="1809"/>
        <v>-</v>
      </c>
      <c r="AZ248" s="5" t="b">
        <f t="shared" ca="1" si="1809"/>
        <v>0</v>
      </c>
      <c r="BA248" s="5" t="b">
        <f t="shared" ca="1" si="1809"/>
        <v>1</v>
      </c>
      <c r="BB248" s="5" t="b">
        <f t="shared" ca="1" si="1809"/>
        <v>1</v>
      </c>
      <c r="BC248" s="144">
        <f t="shared" ca="1" si="1809"/>
        <v>0</v>
      </c>
      <c r="BD248" s="19" t="b">
        <f t="shared" ca="1" si="1810"/>
        <v>1</v>
      </c>
      <c r="BE248" s="9"/>
      <c r="BF248" s="5" t="str">
        <f t="shared" ca="1" si="1811"/>
        <v>-</v>
      </c>
      <c r="BG248" s="19" t="str">
        <f t="shared" ca="1" si="1812"/>
        <v>-</v>
      </c>
      <c r="BH248" s="19" t="str">
        <f t="shared" ca="1" si="1812"/>
        <v>-</v>
      </c>
      <c r="BI248" s="19" t="str">
        <f t="shared" ca="1" si="1812"/>
        <v>-</v>
      </c>
      <c r="BJ248" s="5" t="str">
        <f t="shared" ca="1" si="1813"/>
        <v>-</v>
      </c>
      <c r="BK248" s="19" t="str">
        <f t="shared" ca="1" si="1814"/>
        <v>-</v>
      </c>
      <c r="BL248" s="5" t="str">
        <f t="shared" ca="1" si="1815"/>
        <v>-</v>
      </c>
      <c r="BM248" s="19" t="str">
        <f t="shared" ca="1" si="1816"/>
        <v>-</v>
      </c>
      <c r="BN248" s="19" t="str">
        <f t="shared" ca="1" si="1816"/>
        <v>-</v>
      </c>
      <c r="BO248" s="19" t="str">
        <f t="shared" ca="1" si="1816"/>
        <v>-</v>
      </c>
      <c r="BP248" s="5" t="str">
        <f t="shared" ca="1" si="1817"/>
        <v>-</v>
      </c>
      <c r="BQ248" s="9"/>
      <c r="BR248" s="5" t="b">
        <f t="shared" ca="1" si="1818"/>
        <v>0</v>
      </c>
      <c r="BS248" s="5" t="str">
        <f t="shared" ca="1" si="1819"/>
        <v>-</v>
      </c>
      <c r="BT248" s="5" t="str">
        <f t="shared" ca="1" si="1820"/>
        <v>-</v>
      </c>
      <c r="BU248" s="5" t="str">
        <f t="shared" ca="1" si="1820"/>
        <v>-</v>
      </c>
      <c r="BV248" s="5" t="str">
        <f t="shared" ca="1" si="1820"/>
        <v>-</v>
      </c>
      <c r="BW248" s="5" t="str">
        <f t="shared" ca="1" si="1820"/>
        <v>-</v>
      </c>
      <c r="BX248" s="5" t="str">
        <f t="shared" ca="1" si="1820"/>
        <v>-</v>
      </c>
      <c r="BY248" s="5" t="str">
        <f t="shared" ca="1" si="1820"/>
        <v>-</v>
      </c>
      <c r="BZ248" s="5" t="str">
        <f t="shared" ca="1" si="1820"/>
        <v>-</v>
      </c>
      <c r="CA248" s="5" t="str">
        <f t="shared" ca="1" si="1820"/>
        <v>-</v>
      </c>
      <c r="CB248" s="9"/>
      <c r="CC248" s="237" t="b">
        <f t="shared" ca="1" si="1872"/>
        <v>1</v>
      </c>
      <c r="CD248" s="237" t="b">
        <f t="shared" ca="1" si="1872"/>
        <v>1</v>
      </c>
      <c r="CE248" s="237" t="b">
        <f t="shared" ca="1" si="1872"/>
        <v>1</v>
      </c>
      <c r="CF248" s="12">
        <f t="shared" ca="1" si="1868"/>
        <v>2233105</v>
      </c>
      <c r="CG248" s="144" t="b">
        <f t="shared" ca="1" si="1873"/>
        <v>0</v>
      </c>
      <c r="CH248" s="12" t="s">
        <v>34</v>
      </c>
      <c r="CI248" s="19" t="str">
        <f t="shared" ca="1" si="1822"/>
        <v>-</v>
      </c>
      <c r="CJ248" s="19" t="str">
        <f t="shared" ca="1" si="1822"/>
        <v>-</v>
      </c>
      <c r="CK248" s="19" t="str">
        <f t="shared" ca="1" si="1822"/>
        <v>-</v>
      </c>
      <c r="CL248" s="19">
        <f t="shared" ca="1" si="1822"/>
        <v>1</v>
      </c>
      <c r="CM248" s="19">
        <f t="shared" ca="1" si="1822"/>
        <v>1</v>
      </c>
      <c r="CN248" s="9"/>
      <c r="CO248" s="444">
        <f t="shared" ca="1" si="1823"/>
        <v>652</v>
      </c>
      <c r="CP248" s="444">
        <f t="shared" ca="1" si="1823"/>
        <v>686</v>
      </c>
      <c r="CQ248" s="444">
        <f t="shared" ca="1" si="1823"/>
        <v>721</v>
      </c>
      <c r="CR248" s="152">
        <f t="shared" ca="1" si="1824"/>
        <v>378</v>
      </c>
      <c r="CS248" s="152">
        <f t="shared" ca="1" si="1824"/>
        <v>413</v>
      </c>
      <c r="CT248" s="152">
        <f t="shared" ca="1" si="1824"/>
        <v>448</v>
      </c>
      <c r="CU248" s="19" t="str">
        <f t="shared" ca="1" si="1825"/>
        <v>-</v>
      </c>
      <c r="CV248" s="19" t="str">
        <f t="shared" ca="1" si="1825"/>
        <v>-</v>
      </c>
      <c r="CW248" s="19" t="str">
        <f t="shared" ca="1" si="1825"/>
        <v>-</v>
      </c>
      <c r="CX248" s="19" t="str">
        <f t="shared" ca="1" si="1825"/>
        <v>-</v>
      </c>
      <c r="CY248" s="19" t="str">
        <f t="shared" ca="1" si="1825"/>
        <v>-</v>
      </c>
      <c r="CZ248" s="19" t="b">
        <f t="shared" ca="1" si="1825"/>
        <v>1</v>
      </c>
      <c r="DA248" s="19">
        <f t="shared" ca="1" si="1825"/>
        <v>0</v>
      </c>
      <c r="DB248" s="19">
        <f t="shared" ca="1" si="1825"/>
        <v>0</v>
      </c>
      <c r="DC248" s="19">
        <f t="shared" ca="1" si="1825"/>
        <v>0</v>
      </c>
      <c r="DD248" s="19">
        <f t="shared" ca="1" si="1825"/>
        <v>0</v>
      </c>
      <c r="DE248" s="19">
        <f t="shared" ca="1" si="1825"/>
        <v>0</v>
      </c>
      <c r="DF248" s="19">
        <f t="shared" ca="1" si="1825"/>
        <v>0</v>
      </c>
      <c r="DG248" s="19">
        <f t="shared" ca="1" si="1825"/>
        <v>0</v>
      </c>
      <c r="DH248" s="19">
        <f t="shared" ca="1" si="1825"/>
        <v>0</v>
      </c>
      <c r="DI248" s="19">
        <f t="shared" ca="1" si="1825"/>
        <v>0</v>
      </c>
      <c r="DJ248" s="19">
        <f t="shared" ca="1" si="1825"/>
        <v>0</v>
      </c>
      <c r="DK248" s="19">
        <f t="shared" ca="1" si="1826"/>
        <v>0</v>
      </c>
      <c r="DL248" s="19">
        <f t="shared" ca="1" si="1826"/>
        <v>0</v>
      </c>
      <c r="DM248" s="19">
        <f t="shared" ca="1" si="1826"/>
        <v>1</v>
      </c>
      <c r="DN248" s="19">
        <f t="shared" ca="1" si="1826"/>
        <v>1</v>
      </c>
      <c r="DO248" s="19">
        <f t="shared" ca="1" si="1826"/>
        <v>0</v>
      </c>
      <c r="DP248" s="19" t="str">
        <f t="shared" ca="1" si="1826"/>
        <v>-</v>
      </c>
      <c r="DQ248" s="19" t="str">
        <f t="shared" ca="1" si="1826"/>
        <v>-</v>
      </c>
      <c r="DR248" s="19" t="str">
        <f t="shared" ca="1" si="1826"/>
        <v>-</v>
      </c>
      <c r="DS248" s="19" t="str">
        <f t="shared" ca="1" si="1826"/>
        <v>-</v>
      </c>
      <c r="DT248" s="19" t="str">
        <f t="shared" ca="1" si="1826"/>
        <v>-</v>
      </c>
      <c r="DU248" s="19">
        <f t="shared" ca="1" si="1826"/>
        <v>0</v>
      </c>
      <c r="DV248" s="19" t="str">
        <f t="shared" ca="1" si="1826"/>
        <v>-</v>
      </c>
      <c r="DW248" s="19" t="str">
        <f t="shared" ca="1" si="1826"/>
        <v>-</v>
      </c>
      <c r="DX248" s="19" t="str">
        <f t="shared" ca="1" si="1826"/>
        <v>-</v>
      </c>
      <c r="DY248" s="19" t="str">
        <f t="shared" ca="1" si="1826"/>
        <v>-</v>
      </c>
      <c r="DZ248" s="19" t="str">
        <f t="shared" ca="1" si="1826"/>
        <v>-</v>
      </c>
      <c r="EA248" s="19" t="str">
        <f t="shared" ca="1" si="1826"/>
        <v>-</v>
      </c>
      <c r="EB248" s="19" t="str">
        <f t="shared" ca="1" si="1826"/>
        <v>-</v>
      </c>
      <c r="EC248" s="19" t="str">
        <f t="shared" ca="1" si="1826"/>
        <v>-</v>
      </c>
      <c r="ED248" s="19">
        <f t="shared" ca="1" si="1826"/>
        <v>0</v>
      </c>
      <c r="EE248" s="444">
        <f t="shared" ca="1" si="1827"/>
        <v>0</v>
      </c>
      <c r="EF248" s="444">
        <f t="shared" ca="1" si="1827"/>
        <v>0</v>
      </c>
      <c r="EG248" s="124">
        <f t="shared" ca="1" si="1828"/>
        <v>0</v>
      </c>
      <c r="EH248" s="124">
        <f t="shared" ca="1" si="1828"/>
        <v>0</v>
      </c>
      <c r="EI248" s="124">
        <f t="shared" ca="1" si="1828"/>
        <v>0</v>
      </c>
      <c r="EJ248" s="124">
        <f t="shared" ca="1" si="1828"/>
        <v>0</v>
      </c>
      <c r="EK248" s="124">
        <f t="shared" ca="1" si="1828"/>
        <v>0</v>
      </c>
      <c r="EL248" s="124">
        <f t="shared" ca="1" si="1828"/>
        <v>0</v>
      </c>
      <c r="EM248" s="124">
        <f t="shared" ca="1" si="1828"/>
        <v>0</v>
      </c>
      <c r="EN248" s="124">
        <f t="shared" ca="1" si="1828"/>
        <v>0</v>
      </c>
      <c r="EO248" s="124">
        <f t="shared" ca="1" si="1828"/>
        <v>0</v>
      </c>
      <c r="EP248" s="124">
        <f t="shared" ca="1" si="1828"/>
        <v>0</v>
      </c>
      <c r="EQ248" s="124">
        <f t="shared" ca="1" si="1828"/>
        <v>0</v>
      </c>
      <c r="ER248" s="124">
        <f t="shared" ca="1" si="1828"/>
        <v>0</v>
      </c>
      <c r="ES248" s="124">
        <f t="shared" ca="1" si="1828"/>
        <v>0</v>
      </c>
      <c r="ET248" s="124">
        <f t="shared" ca="1" si="1828"/>
        <v>0</v>
      </c>
      <c r="EU248" s="124">
        <f t="shared" ca="1" si="1828"/>
        <v>0</v>
      </c>
      <c r="EV248" s="124">
        <f t="shared" ca="1" si="1828"/>
        <v>0</v>
      </c>
      <c r="EW248" s="124">
        <f t="shared" ca="1" si="1829"/>
        <v>0</v>
      </c>
      <c r="EX248" s="124">
        <f t="shared" ca="1" si="1829"/>
        <v>0</v>
      </c>
      <c r="EY248" s="554">
        <f t="shared" ca="1" si="1830"/>
        <v>0</v>
      </c>
      <c r="EZ248" s="554">
        <f t="shared" ca="1" si="1830"/>
        <v>0</v>
      </c>
      <c r="FA248" s="554">
        <f t="shared" ca="1" si="1830"/>
        <v>0</v>
      </c>
      <c r="FB248" s="125">
        <f t="shared" ca="1" si="1830"/>
        <v>0</v>
      </c>
      <c r="FC248" s="125">
        <f t="shared" ca="1" si="1830"/>
        <v>0</v>
      </c>
      <c r="FD248" s="125">
        <f t="shared" ca="1" si="1830"/>
        <v>0</v>
      </c>
      <c r="FE248" s="125">
        <f t="shared" ca="1" si="1830"/>
        <v>0</v>
      </c>
      <c r="FF248" s="125">
        <f t="shared" ca="1" si="1830"/>
        <v>0</v>
      </c>
      <c r="FG248" s="125">
        <f t="shared" ca="1" si="1830"/>
        <v>0</v>
      </c>
      <c r="FH248" s="125">
        <f t="shared" ca="1" si="1830"/>
        <v>0</v>
      </c>
      <c r="FI248" s="125">
        <f t="shared" ca="1" si="1830"/>
        <v>0</v>
      </c>
      <c r="FJ248" s="125">
        <f t="shared" ca="1" si="1830"/>
        <v>0</v>
      </c>
      <c r="FK248" s="125">
        <f t="shared" ca="1" si="1830"/>
        <v>0</v>
      </c>
      <c r="FL248" s="125">
        <f t="shared" ca="1" si="1830"/>
        <v>0</v>
      </c>
      <c r="FM248" s="125">
        <f t="shared" ca="1" si="1830"/>
        <v>0</v>
      </c>
      <c r="FN248" s="125">
        <f t="shared" ca="1" si="1830"/>
        <v>0</v>
      </c>
      <c r="FO248" s="124">
        <f t="shared" ca="1" si="1831"/>
        <v>0</v>
      </c>
      <c r="FP248" s="124">
        <f t="shared" ca="1" si="1831"/>
        <v>0</v>
      </c>
      <c r="FQ248" s="124">
        <f t="shared" ca="1" si="1831"/>
        <v>0</v>
      </c>
      <c r="FR248" s="124">
        <f t="shared" ca="1" si="1831"/>
        <v>0</v>
      </c>
      <c r="FS248" s="124">
        <f t="shared" ca="1" si="1831"/>
        <v>0</v>
      </c>
      <c r="FT248" s="124">
        <f t="shared" ca="1" si="1831"/>
        <v>0</v>
      </c>
      <c r="FU248" s="124">
        <f t="shared" ca="1" si="1831"/>
        <v>0</v>
      </c>
      <c r="FV248" s="124">
        <f t="shared" ca="1" si="1831"/>
        <v>0</v>
      </c>
      <c r="FW248" s="124">
        <f t="shared" ca="1" si="1831"/>
        <v>0</v>
      </c>
      <c r="FX248" s="124">
        <f t="shared" ca="1" si="1831"/>
        <v>0</v>
      </c>
      <c r="FY248" s="124">
        <f t="shared" ca="1" si="1831"/>
        <v>0</v>
      </c>
      <c r="FZ248" s="124">
        <f t="shared" ca="1" si="1831"/>
        <v>0</v>
      </c>
      <c r="GA248" s="124">
        <f t="shared" ca="1" si="1831"/>
        <v>0</v>
      </c>
      <c r="GB248" s="124">
        <f t="shared" ca="1" si="1831"/>
        <v>0</v>
      </c>
      <c r="GC248" s="124">
        <f t="shared" ca="1" si="1831"/>
        <v>0</v>
      </c>
      <c r="GD248" s="124">
        <f t="shared" ca="1" si="1831"/>
        <v>0</v>
      </c>
      <c r="GE248" s="124">
        <f t="shared" ca="1" si="1832"/>
        <v>0</v>
      </c>
      <c r="GF248" s="124">
        <f t="shared" ca="1" si="1832"/>
        <v>0</v>
      </c>
      <c r="GG248" s="554">
        <f t="shared" ca="1" si="1833"/>
        <v>0</v>
      </c>
      <c r="GH248" s="554">
        <f t="shared" ca="1" si="1833"/>
        <v>0</v>
      </c>
      <c r="GI248" s="554">
        <f t="shared" ca="1" si="1833"/>
        <v>0</v>
      </c>
      <c r="GJ248" s="125">
        <f t="shared" ca="1" si="1834"/>
        <v>0</v>
      </c>
      <c r="GK248" s="125">
        <f t="shared" ca="1" si="1834"/>
        <v>0</v>
      </c>
      <c r="GL248" s="125">
        <f t="shared" ca="1" si="1834"/>
        <v>0</v>
      </c>
      <c r="GM248" s="125">
        <f t="shared" ca="1" si="1834"/>
        <v>0</v>
      </c>
      <c r="GN248" s="125">
        <f t="shared" ca="1" si="1834"/>
        <v>0</v>
      </c>
      <c r="GO248" s="125">
        <f t="shared" ca="1" si="1834"/>
        <v>0</v>
      </c>
      <c r="GP248" s="125">
        <f t="shared" ca="1" si="1834"/>
        <v>0</v>
      </c>
      <c r="GQ248" s="125">
        <f t="shared" ca="1" si="1834"/>
        <v>0</v>
      </c>
      <c r="GR248" s="125">
        <f t="shared" ca="1" si="1834"/>
        <v>0</v>
      </c>
      <c r="GS248" s="125">
        <f t="shared" ca="1" si="1834"/>
        <v>0</v>
      </c>
      <c r="GT248" s="125">
        <f t="shared" ca="1" si="1834"/>
        <v>0</v>
      </c>
      <c r="GU248" s="125">
        <f t="shared" ca="1" si="1834"/>
        <v>0</v>
      </c>
      <c r="GV248" s="125">
        <f t="shared" ca="1" si="1834"/>
        <v>0</v>
      </c>
      <c r="GW248" s="124">
        <f t="shared" ca="1" si="1835"/>
        <v>0</v>
      </c>
      <c r="GX248" s="124">
        <f t="shared" ca="1" si="1835"/>
        <v>0</v>
      </c>
      <c r="GY248" s="124">
        <f t="shared" ca="1" si="1835"/>
        <v>0</v>
      </c>
      <c r="GZ248" s="124">
        <f t="shared" ca="1" si="1835"/>
        <v>0</v>
      </c>
      <c r="HA248" s="124">
        <f t="shared" ca="1" si="1835"/>
        <v>0</v>
      </c>
      <c r="HB248" s="124">
        <f t="shared" ca="1" si="1835"/>
        <v>0</v>
      </c>
      <c r="HC248" s="124">
        <f t="shared" ca="1" si="1835"/>
        <v>0</v>
      </c>
      <c r="HD248" s="124">
        <f t="shared" ca="1" si="1835"/>
        <v>0</v>
      </c>
      <c r="HE248" s="124">
        <f t="shared" ca="1" si="1835"/>
        <v>0</v>
      </c>
      <c r="HF248" s="124">
        <f t="shared" ca="1" si="1835"/>
        <v>0</v>
      </c>
      <c r="HG248" s="124">
        <f t="shared" ca="1" si="1835"/>
        <v>0</v>
      </c>
      <c r="HH248" s="124">
        <f t="shared" ca="1" si="1835"/>
        <v>0</v>
      </c>
      <c r="HI248" s="124">
        <f t="shared" ca="1" si="1835"/>
        <v>0</v>
      </c>
      <c r="HJ248" s="124">
        <f t="shared" ca="1" si="1835"/>
        <v>0</v>
      </c>
      <c r="HK248" s="124">
        <f t="shared" ca="1" si="1835"/>
        <v>0</v>
      </c>
      <c r="HL248" s="124">
        <f t="shared" ca="1" si="1835"/>
        <v>0</v>
      </c>
      <c r="HM248" s="124">
        <f t="shared" ca="1" si="1836"/>
        <v>0</v>
      </c>
      <c r="HN248" s="124">
        <f t="shared" ca="1" si="1836"/>
        <v>0</v>
      </c>
      <c r="HO248" s="554">
        <f t="shared" ca="1" si="1837"/>
        <v>0</v>
      </c>
      <c r="HP248" s="554">
        <f t="shared" ca="1" si="1837"/>
        <v>0</v>
      </c>
      <c r="HQ248" s="554">
        <f t="shared" ca="1" si="1837"/>
        <v>0</v>
      </c>
      <c r="HR248" s="125">
        <f t="shared" ca="1" si="1838"/>
        <v>0</v>
      </c>
      <c r="HS248" s="125">
        <f t="shared" ca="1" si="1838"/>
        <v>0</v>
      </c>
      <c r="HT248" s="125">
        <f t="shared" ca="1" si="1838"/>
        <v>0</v>
      </c>
      <c r="HU248" s="125">
        <f t="shared" ca="1" si="1838"/>
        <v>0</v>
      </c>
      <c r="HV248" s="125">
        <f t="shared" ca="1" si="1838"/>
        <v>0</v>
      </c>
      <c r="HW248" s="125">
        <f t="shared" ca="1" si="1838"/>
        <v>0</v>
      </c>
      <c r="HX248" s="125">
        <f t="shared" ca="1" si="1838"/>
        <v>0</v>
      </c>
      <c r="HY248" s="125">
        <f t="shared" ca="1" si="1838"/>
        <v>0</v>
      </c>
      <c r="HZ248" s="125">
        <f t="shared" ca="1" si="1838"/>
        <v>0</v>
      </c>
      <c r="IA248" s="125">
        <f t="shared" ca="1" si="1838"/>
        <v>0</v>
      </c>
      <c r="IB248" s="125">
        <f t="shared" ca="1" si="1838"/>
        <v>0</v>
      </c>
      <c r="IC248" s="125">
        <f t="shared" ca="1" si="1838"/>
        <v>0</v>
      </c>
      <c r="ID248" s="125">
        <f t="shared" ca="1" si="1838"/>
        <v>0</v>
      </c>
      <c r="IE248" s="5">
        <f t="shared" ca="1" si="1839"/>
        <v>67</v>
      </c>
      <c r="IF248" s="9"/>
      <c r="IG248" s="5">
        <f t="shared" ca="1" si="1840"/>
        <v>1</v>
      </c>
      <c r="IH248" s="5" t="b">
        <f t="shared" ca="1" si="1840"/>
        <v>0</v>
      </c>
      <c r="II248" s="19">
        <f t="shared" ca="1" si="1841"/>
        <v>0</v>
      </c>
      <c r="IJ248" s="5">
        <f t="shared" ca="1" si="1840"/>
        <v>55</v>
      </c>
      <c r="IK248" s="5" cm="1">
        <f t="array" ref="IK248">INDEX(i.pi_yatf,$X248+1,IK$7)</f>
        <v>1</v>
      </c>
      <c r="IL248" s="19">
        <f t="shared" ca="1" si="1842"/>
        <v>0</v>
      </c>
      <c r="IM248" s="19">
        <f t="shared" ca="1" si="1842"/>
        <v>0</v>
      </c>
      <c r="IN248" s="19">
        <f t="shared" ca="1" si="1842"/>
        <v>0</v>
      </c>
      <c r="IO248" s="19">
        <f t="shared" ca="1" si="1842"/>
        <v>0</v>
      </c>
      <c r="IP248" s="19">
        <f t="shared" ca="1" si="1842"/>
        <v>0</v>
      </c>
      <c r="IQ248" s="19">
        <f t="shared" ca="1" si="1842"/>
        <v>0</v>
      </c>
      <c r="IR248" s="19">
        <f t="shared" ca="1" si="1842"/>
        <v>0</v>
      </c>
      <c r="IS248" s="19">
        <f t="shared" ca="1" si="1842"/>
        <v>0</v>
      </c>
      <c r="IT248" s="19">
        <f t="shared" ca="1" si="1842"/>
        <v>0</v>
      </c>
      <c r="IU248" s="19">
        <f t="shared" ca="1" si="1842"/>
        <v>0</v>
      </c>
      <c r="IV248" s="19">
        <f t="shared" ca="1" si="1842"/>
        <v>0</v>
      </c>
      <c r="IW248" s="19">
        <f t="shared" ca="1" si="1842"/>
        <v>0</v>
      </c>
      <c r="IX248" s="19">
        <f t="shared" ca="1" si="1842"/>
        <v>0</v>
      </c>
      <c r="IY248" s="19">
        <f t="shared" ca="1" si="1842"/>
        <v>0</v>
      </c>
      <c r="IZ248" s="19">
        <f t="shared" ca="1" si="1842"/>
        <v>0</v>
      </c>
      <c r="JA248" s="19">
        <f t="shared" ca="1" si="1842"/>
        <v>0</v>
      </c>
      <c r="JB248" s="19">
        <f t="shared" ca="1" si="1842"/>
        <v>0</v>
      </c>
      <c r="JC248" s="19">
        <f t="shared" ca="1" si="1842"/>
        <v>0</v>
      </c>
      <c r="JD248" s="19">
        <f t="shared" ca="1" si="1842"/>
        <v>0</v>
      </c>
      <c r="JE248" s="19">
        <f t="shared" ca="1" si="1842"/>
        <v>0</v>
      </c>
      <c r="JF248" s="19">
        <f t="shared" ca="1" si="1842"/>
        <v>0</v>
      </c>
      <c r="JG248" s="5">
        <f t="shared" ca="1" si="1843"/>
        <v>1.2500000000000001E-2</v>
      </c>
      <c r="JH248" s="567">
        <f t="shared" ca="1" si="1843"/>
        <v>0</v>
      </c>
      <c r="JI248" s="5">
        <f t="shared" ca="1" si="1843"/>
        <v>6.25E-2</v>
      </c>
      <c r="JJ248" s="5">
        <f t="shared" ca="1" si="1843"/>
        <v>6.25E-2</v>
      </c>
      <c r="JK248" s="5">
        <f t="shared" ca="1" si="1843"/>
        <v>6.25E-2</v>
      </c>
      <c r="JL248" s="19">
        <f t="shared" ca="1" si="1842"/>
        <v>1</v>
      </c>
      <c r="JM248" s="19">
        <f t="shared" ca="1" si="1842"/>
        <v>0</v>
      </c>
      <c r="JN248" s="19">
        <f t="shared" ca="1" si="1842"/>
        <v>1</v>
      </c>
      <c r="JO248" s="9"/>
      <c r="JP248" s="5" t="b">
        <f t="shared" ca="1" si="1844"/>
        <v>0</v>
      </c>
      <c r="JQ248" s="477" t="b">
        <v>1</v>
      </c>
      <c r="JR248" s="477">
        <v>12</v>
      </c>
      <c r="JS248" s="5" t="b">
        <f t="shared" ca="1" si="1845"/>
        <v>0</v>
      </c>
      <c r="JT248" s="5" t="b">
        <f t="shared" ca="1" si="1845"/>
        <v>0</v>
      </c>
      <c r="JU248" s="5" t="b">
        <f t="shared" ca="1" si="1845"/>
        <v>1</v>
      </c>
      <c r="JV248" s="144">
        <f t="shared" ca="1" si="1846"/>
        <v>1</v>
      </c>
      <c r="JW248" s="144">
        <f t="shared" ca="1" si="1846"/>
        <v>1</v>
      </c>
      <c r="JX248" s="5" t="b">
        <f t="shared" ca="1" si="1847"/>
        <v>0</v>
      </c>
      <c r="JY248" s="5" t="b">
        <f t="shared" ca="1" si="1847"/>
        <v>1</v>
      </c>
      <c r="JZ248" s="5" t="b">
        <f t="shared" ca="1" si="1847"/>
        <v>1</v>
      </c>
      <c r="KA248" s="5" t="b">
        <f t="shared" ca="1" si="1847"/>
        <v>0</v>
      </c>
      <c r="KB248" s="5">
        <f t="shared" ca="1" si="1848"/>
        <v>1</v>
      </c>
      <c r="KC248" s="5">
        <f t="shared" ca="1" si="1848"/>
        <v>0</v>
      </c>
      <c r="KD248" s="5" t="b">
        <f t="shared" ca="1" si="1849"/>
        <v>0</v>
      </c>
      <c r="KE248" s="5" t="str" cm="1">
        <f t="array" aca="1" ref="KE248" ca="1">IF(OR(KF248:KM248&lt;&gt;"-"),TRUE,"-")</f>
        <v>-</v>
      </c>
      <c r="KF248" s="19" t="str">
        <f t="shared" ca="1" si="1850"/>
        <v>-</v>
      </c>
      <c r="KG248" s="19" t="str">
        <f t="shared" ca="1" si="1850"/>
        <v>-</v>
      </c>
      <c r="KH248" s="19" t="str">
        <f t="shared" ca="1" si="1850"/>
        <v>-</v>
      </c>
      <c r="KI248" s="19" t="str">
        <f t="shared" ca="1" si="1850"/>
        <v>-</v>
      </c>
      <c r="KJ248" s="19" t="str">
        <f t="shared" ca="1" si="1850"/>
        <v>-</v>
      </c>
      <c r="KK248" s="19" t="str">
        <f t="shared" ca="1" si="1850"/>
        <v>-</v>
      </c>
      <c r="KL248" s="19" t="str">
        <f t="shared" ca="1" si="1850"/>
        <v>-</v>
      </c>
      <c r="KM248" s="19" t="str">
        <f t="shared" ca="1" si="1850"/>
        <v>-</v>
      </c>
      <c r="KN248" s="5" t="b">
        <f t="array" aca="1" ref="KN248" ca="1">IF(OR(KO248:KU248&lt;&gt;"-"),TRUE,"-")</f>
        <v>1</v>
      </c>
      <c r="KO248" s="19">
        <f t="shared" ca="1" si="1851"/>
        <v>0</v>
      </c>
      <c r="KP248" s="19" t="str">
        <f t="shared" ca="1" si="1851"/>
        <v>-</v>
      </c>
      <c r="KQ248" s="19">
        <f t="shared" ca="1" si="1851"/>
        <v>999999</v>
      </c>
      <c r="KR248" s="19">
        <f t="shared" ca="1" si="1851"/>
        <v>999999</v>
      </c>
      <c r="KS248" s="19">
        <f t="shared" ca="1" si="1851"/>
        <v>999999</v>
      </c>
      <c r="KT248" s="19">
        <f t="shared" ca="1" si="1851"/>
        <v>999999</v>
      </c>
      <c r="KU248" s="19">
        <f t="shared" ca="1" si="1851"/>
        <v>999999</v>
      </c>
      <c r="KV248" s="19" t="str">
        <f t="shared" ca="1" si="1851"/>
        <v>-</v>
      </c>
      <c r="KW248" s="19" t="str">
        <f t="shared" ca="1" si="1851"/>
        <v>-</v>
      </c>
      <c r="KX248" s="19" t="str">
        <f t="shared" ca="1" si="1851"/>
        <v>-</v>
      </c>
      <c r="KY248" s="19" t="b">
        <f t="shared" ca="1" si="1852"/>
        <v>1</v>
      </c>
      <c r="KZ248" s="19">
        <f t="shared" ca="1" si="1852"/>
        <v>0</v>
      </c>
      <c r="LA248" s="5" t="str">
        <f t="shared" ca="1" si="1853"/>
        <v>-</v>
      </c>
      <c r="LB248" s="5" t="str">
        <f t="shared" ca="1" si="1853"/>
        <v>-</v>
      </c>
      <c r="LC248" s="5" t="str">
        <f t="shared" ca="1" si="1853"/>
        <v>-</v>
      </c>
      <c r="LD248" s="5" t="str">
        <f t="shared" ca="1" si="1853"/>
        <v>-</v>
      </c>
      <c r="LE248" s="19" t="str">
        <f t="shared" ca="1" si="1854"/>
        <v>-</v>
      </c>
      <c r="LF248" s="19" t="str">
        <f t="shared" ca="1" si="1854"/>
        <v>-</v>
      </c>
      <c r="LG248" s="19" t="str">
        <f t="shared" ca="1" si="1854"/>
        <v>-</v>
      </c>
      <c r="LH248" s="19" t="str">
        <f t="shared" ca="1" si="1854"/>
        <v>-</v>
      </c>
      <c r="LI248" s="19" t="str">
        <f t="shared" ca="1" si="1854"/>
        <v>-</v>
      </c>
      <c r="LJ248" s="19" t="str">
        <f t="shared" ca="1" si="1854"/>
        <v>-</v>
      </c>
      <c r="LK248" s="19" t="str">
        <f t="shared" ca="1" si="1854"/>
        <v>-</v>
      </c>
      <c r="LL248" s="5" t="str">
        <f t="shared" ca="1" si="1855"/>
        <v>-</v>
      </c>
      <c r="LM248" s="5">
        <f t="shared" ca="1" si="1855"/>
        <v>500</v>
      </c>
      <c r="LN248" s="5">
        <f t="shared" ca="1" si="1855"/>
        <v>500</v>
      </c>
      <c r="LO248" s="5" t="str">
        <f t="shared" ca="1" si="1855"/>
        <v>-</v>
      </c>
      <c r="LP248" s="5" t="str" cm="1">
        <f t="array" aca="1" ref="LP248" ca="1">INDEX(i.meatgrid,$Q248,LP$7)</f>
        <v>-</v>
      </c>
      <c r="LQ248" s="5" t="str" cm="1">
        <f t="array" aca="1" ref="LQ248" ca="1">INDEX(i.meatgrid,$Q248,LQ$7)</f>
        <v>-</v>
      </c>
      <c r="LR248" s="5" t="str">
        <f t="shared" ca="1" si="1855"/>
        <v>-</v>
      </c>
      <c r="LS248" s="5">
        <f t="shared" ca="1" si="1856"/>
        <v>1</v>
      </c>
      <c r="LT248" s="9"/>
      <c r="LU248" s="19">
        <f t="shared" ca="1" si="1854"/>
        <v>70</v>
      </c>
      <c r="LV248" s="19">
        <f t="shared" ca="1" si="1857"/>
        <v>50</v>
      </c>
      <c r="LW248" s="19">
        <f t="shared" ca="1" si="1857"/>
        <v>80</v>
      </c>
      <c r="LX248" s="19">
        <f t="shared" ca="1" si="1857"/>
        <v>50</v>
      </c>
      <c r="LY248" s="5" t="b" cm="1">
        <f t="array" aca="1" ref="LY248" ca="1">INDEX(i.meatgrid,$Q248,LY$7)</f>
        <v>1</v>
      </c>
      <c r="LZ248" s="5" t="b" cm="1">
        <f t="array" aca="1" ref="LZ248" ca="1">INDEX(i.meatgrid,$Q248,LZ$7)</f>
        <v>0</v>
      </c>
      <c r="MA248" s="5" t="str" cm="1">
        <f t="array" aca="1" ref="MA248" ca="1">INDEX(i.meatgrid,$Q248,MA$7)</f>
        <v>-</v>
      </c>
      <c r="MB248" s="5" t="str" cm="1">
        <f t="array" aca="1" ref="MB248" ca="1">INDEX(i.meatgrid,$Q248,MB$7)</f>
        <v>-</v>
      </c>
      <c r="MC248" s="5">
        <f t="shared" si="1858"/>
        <v>1</v>
      </c>
      <c r="MD248" s="5">
        <f t="shared" si="1859"/>
        <v>0.75</v>
      </c>
      <c r="ME248" s="5" cm="1">
        <f t="array" aca="1" ref="ME248" ca="1">INDEX(i.meatgrid,$Q248,ME$7)</f>
        <v>1</v>
      </c>
      <c r="MF248" s="5" cm="1">
        <f t="array" aca="1" ref="MF248" ca="1">INDEX(i.meatgrid,$Q248,MF$7)</f>
        <v>1</v>
      </c>
      <c r="MG248" s="5" cm="1">
        <f t="array" aca="1" ref="MG248" ca="1">INDEX(i.meatgrid,$Q248,MG$7)</f>
        <v>1</v>
      </c>
      <c r="MH248" s="5" cm="1">
        <f t="array" aca="1" ref="MH248" ca="1">INDEX(i.meatgrid,$Q248,MH$7)</f>
        <v>0</v>
      </c>
      <c r="MI248" s="5" cm="1">
        <f t="array" aca="1" ref="MI248" ca="1">INDEX(i.meatgrid,$Q248,MI$7)</f>
        <v>0</v>
      </c>
      <c r="MJ248" s="5" cm="1">
        <f t="array" aca="1" ref="MJ248" ca="1">INDEX(i.meatgrid,$Q248,MJ$7)</f>
        <v>1</v>
      </c>
      <c r="MK248" s="5" cm="1">
        <f t="array" aca="1" ref="MK248" ca="1">INDEX(i.meatgrid,$Q248,MK$7)</f>
        <v>1</v>
      </c>
      <c r="ML248" s="5" cm="1">
        <f t="array" aca="1" ref="ML248" ca="1">INDEX(i.meatgrid,$Q248,ML$7)</f>
        <v>1</v>
      </c>
      <c r="MM248" s="5">
        <f t="shared" si="1860"/>
        <v>1</v>
      </c>
      <c r="MN248" s="9"/>
      <c r="MO248" s="19" t="b">
        <f t="shared" ca="1" si="1861"/>
        <v>0</v>
      </c>
      <c r="MP248" s="19" t="b">
        <f t="shared" ca="1" si="1861"/>
        <v>0</v>
      </c>
      <c r="MQ248" s="19">
        <f t="shared" ca="1" si="1861"/>
        <v>1</v>
      </c>
      <c r="MR248" s="19">
        <f t="shared" ca="1" si="1861"/>
        <v>0.75</v>
      </c>
      <c r="MS248" s="19">
        <f t="shared" ca="1" si="1861"/>
        <v>0.75</v>
      </c>
      <c r="MT248" s="19">
        <f t="shared" ca="1" si="1861"/>
        <v>0.8</v>
      </c>
      <c r="MU248" s="19">
        <f t="shared" ca="1" si="1861"/>
        <v>0.82499999999999996</v>
      </c>
      <c r="MV248" s="19">
        <f t="shared" ca="1" si="1861"/>
        <v>0.875</v>
      </c>
      <c r="MW248" s="19">
        <f t="shared" ca="1" si="1861"/>
        <v>0.9</v>
      </c>
      <c r="MX248" s="19">
        <f t="shared" ca="1" si="1861"/>
        <v>1</v>
      </c>
      <c r="MY248" s="19">
        <f t="shared" ca="1" si="1861"/>
        <v>0.875</v>
      </c>
      <c r="MZ248" s="19" t="b">
        <f t="shared" ca="1" si="1861"/>
        <v>1</v>
      </c>
      <c r="NA248" s="19">
        <f t="shared" ca="1" si="1861"/>
        <v>74.989999999999995</v>
      </c>
      <c r="NB248" s="19" t="str">
        <f t="shared" ca="1" si="1861"/>
        <v>-</v>
      </c>
      <c r="NC248" s="19" t="str">
        <f t="shared" ca="1" si="1861"/>
        <v>-</v>
      </c>
      <c r="ND248" s="19" t="str">
        <f t="shared" ca="1" si="1861"/>
        <v>-</v>
      </c>
      <c r="NE248" s="19" t="str">
        <f t="shared" ca="1" si="1862"/>
        <v>-</v>
      </c>
      <c r="NF248" s="19" t="str">
        <f t="shared" ca="1" si="1862"/>
        <v>-</v>
      </c>
      <c r="NG248" s="19" t="str">
        <f t="shared" ca="1" si="1862"/>
        <v>-</v>
      </c>
      <c r="NH248" s="19" t="str">
        <f t="shared" ref="NH248:NW277" ca="1" si="1874">OFFSET(NH$5,$B248,0)</f>
        <v>-</v>
      </c>
      <c r="NI248" s="19">
        <f t="shared" ca="1" si="1874"/>
        <v>36.99</v>
      </c>
      <c r="NJ248" s="19">
        <f t="shared" ca="1" si="1874"/>
        <v>36.99</v>
      </c>
      <c r="NK248" s="19" t="str">
        <f t="shared" ca="1" si="1874"/>
        <v>-</v>
      </c>
      <c r="NL248" s="19" t="str">
        <f t="shared" ca="1" si="1874"/>
        <v>-</v>
      </c>
      <c r="NM248" s="19" t="str">
        <f t="shared" ca="1" si="1874"/>
        <v>-</v>
      </c>
      <c r="NN248" s="19" t="str">
        <f t="shared" ca="1" si="1874"/>
        <v>-</v>
      </c>
      <c r="NO248" s="19" t="str">
        <f t="shared" ca="1" si="1874"/>
        <v>-</v>
      </c>
      <c r="NP248" s="19">
        <f t="shared" ca="1" si="1874"/>
        <v>49.99</v>
      </c>
      <c r="NQ248" s="19">
        <f t="shared" ca="1" si="1874"/>
        <v>49.99</v>
      </c>
      <c r="NR248" s="19">
        <f t="shared" ca="1" si="1874"/>
        <v>49.99</v>
      </c>
      <c r="NS248" s="19">
        <f t="shared" ca="1" si="1874"/>
        <v>49.99</v>
      </c>
      <c r="NT248" s="19">
        <f t="shared" ca="1" si="1874"/>
        <v>49.99</v>
      </c>
      <c r="NU248" s="19">
        <f t="shared" ca="1" si="1874"/>
        <v>49.99</v>
      </c>
      <c r="NV248" s="19">
        <f t="shared" ca="1" si="1874"/>
        <v>49.99</v>
      </c>
      <c r="NW248" s="19">
        <f t="shared" ca="1" si="1874"/>
        <v>49.99</v>
      </c>
      <c r="NX248" s="19">
        <f t="shared" ref="NX248:OM267" ca="1" si="1875">OFFSET(NX$5,$B248,0)</f>
        <v>412.99</v>
      </c>
      <c r="NY248" s="19">
        <f t="shared" ca="1" si="1875"/>
        <v>412.99</v>
      </c>
      <c r="NZ248" s="19" t="str">
        <f t="shared" ca="1" si="1875"/>
        <v>-</v>
      </c>
      <c r="OA248" s="19" t="str">
        <f t="shared" ca="1" si="1875"/>
        <v>-</v>
      </c>
      <c r="OB248" s="19" t="str">
        <f t="shared" ca="1" si="1875"/>
        <v>-</v>
      </c>
      <c r="OC248" s="19" t="str">
        <f t="shared" ca="1" si="1875"/>
        <v>-</v>
      </c>
      <c r="OD248" s="19" t="str">
        <f t="shared" ca="1" si="1875"/>
        <v>-</v>
      </c>
      <c r="OE248" s="19">
        <f t="shared" ca="1" si="1875"/>
        <v>6.8900000000000006</v>
      </c>
      <c r="OF248" s="19">
        <f t="shared" ca="1" si="1875"/>
        <v>6.8900000000000006</v>
      </c>
      <c r="OG248" s="19">
        <f t="shared" ca="1" si="1875"/>
        <v>6.8900000000000006</v>
      </c>
      <c r="OH248" s="19">
        <f t="shared" ca="1" si="1875"/>
        <v>6.8900000000000006</v>
      </c>
      <c r="OI248" s="19">
        <f t="shared" ca="1" si="1875"/>
        <v>6.8900000000000006</v>
      </c>
      <c r="OJ248" s="19">
        <f t="shared" ca="1" si="1875"/>
        <v>6.8900000000000006</v>
      </c>
      <c r="OK248" s="19">
        <f t="shared" ca="1" si="1875"/>
        <v>6.8900000000000006</v>
      </c>
      <c r="OL248" s="19">
        <f t="shared" ca="1" si="1875"/>
        <v>6.8900000000000006</v>
      </c>
      <c r="OM248" s="19">
        <f t="shared" ca="1" si="1875"/>
        <v>346.99</v>
      </c>
      <c r="ON248" s="19">
        <f t="shared" ref="ON248:OT277" ca="1" si="1876">OFFSET(ON$5,$B248,0)</f>
        <v>346.99</v>
      </c>
      <c r="OO248" s="19" t="str">
        <f t="shared" ca="1" si="1876"/>
        <v>-</v>
      </c>
      <c r="OP248" s="19" t="str">
        <f t="shared" ca="1" si="1876"/>
        <v>-</v>
      </c>
      <c r="OQ248" s="19" t="str">
        <f t="shared" ca="1" si="1876"/>
        <v>-</v>
      </c>
      <c r="OR248" s="19" t="str">
        <f t="shared" ca="1" si="1876"/>
        <v>-</v>
      </c>
      <c r="OS248" s="19" t="str">
        <f t="shared" ca="1" si="1876"/>
        <v>-</v>
      </c>
      <c r="OT248" s="19">
        <f t="shared" ca="1" si="1876"/>
        <v>0</v>
      </c>
      <c r="OU248" s="24">
        <v>0</v>
      </c>
    </row>
    <row r="249" spans="1:411" outlineLevel="1">
      <c r="A249" s="21">
        <f t="shared" si="158"/>
        <v>244</v>
      </c>
      <c r="B249" s="21">
        <f t="shared" si="1869"/>
        <v>19</v>
      </c>
      <c r="C249">
        <v>112</v>
      </c>
      <c r="D249" s="144" t="str">
        <f t="shared" ca="1" si="1806"/>
        <v>GSM</v>
      </c>
      <c r="E249" t="b">
        <v>0</v>
      </c>
      <c r="F249" t="b">
        <v>0</v>
      </c>
      <c r="G249" t="b">
        <f t="shared" si="1870"/>
        <v>0</v>
      </c>
      <c r="H249" s="237">
        <f t="shared" ca="1" si="1871"/>
        <v>2</v>
      </c>
      <c r="I249" s="237">
        <f t="shared" ca="1" si="1871"/>
        <v>1</v>
      </c>
      <c r="J249" s="237" t="str">
        <f t="shared" ca="1" si="1871"/>
        <v/>
      </c>
      <c r="K249" s="237">
        <f t="shared" ca="1" si="1871"/>
        <v>2</v>
      </c>
      <c r="L249" s="237">
        <f t="shared" ca="1" si="1871"/>
        <v>2</v>
      </c>
      <c r="M249" s="237">
        <f t="shared" ca="1" si="1871"/>
        <v>2</v>
      </c>
      <c r="N249" s="237">
        <f t="shared" ca="1" si="1871"/>
        <v>3</v>
      </c>
      <c r="O249" s="237">
        <f t="shared" ca="1" si="1871"/>
        <v>1</v>
      </c>
      <c r="P249" s="237">
        <f t="shared" ca="1" si="1871"/>
        <v>1</v>
      </c>
      <c r="Q249" s="237">
        <f t="shared" ca="1" si="1871"/>
        <v>3</v>
      </c>
      <c r="R249" s="29">
        <v>1</v>
      </c>
      <c r="S249" s="29">
        <v>2</v>
      </c>
      <c r="T249" s="29">
        <v>1</v>
      </c>
      <c r="U249" s="218"/>
      <c r="V249" s="218"/>
      <c r="W249" s="182">
        <f t="array" ref="W249">MAX(W$22,MOD(W243+1*AND(R249:$V249=R$22:$V$22),W$23+1))</f>
        <v>0</v>
      </c>
      <c r="X249" s="218"/>
      <c r="Y249" s="218"/>
      <c r="Z249" s="218"/>
      <c r="AA249" s="218"/>
      <c r="AB249" s="218"/>
      <c r="AC249" s="218"/>
      <c r="AD249" s="218"/>
      <c r="AE249" s="218"/>
      <c r="AF249" s="144">
        <f ca="1">INDEX(CHOOSE($N249,DataAutumn!i.AdultDrys,DataWinter!i.AdultDrys,DataSpring!i.AdultDrys),1,$M249)</f>
        <v>3</v>
      </c>
      <c r="AG249" s="5">
        <f t="shared" ca="1" si="1807"/>
        <v>2</v>
      </c>
      <c r="AH249" s="5">
        <f t="shared" ca="1" si="1807"/>
        <v>0</v>
      </c>
      <c r="AI249" s="5">
        <f t="shared" ca="1" si="1808"/>
        <v>1</v>
      </c>
      <c r="AJ249" s="218"/>
      <c r="AK249" s="218"/>
      <c r="AL249" s="366" t="str">
        <f ca="1">TEXT(LEFT(OFFSET(AL249,-1,0),5)+1,"00000")&amp;MID(OFFSET(AL249,-1,0),6,FIND(" ",OFFSET(AL249,-1,0),7)-5)
&amp; $D249           &amp; " Day"&amp;INDEX(i.DOY,$N249,1)              &amp; IF($IG249=0," FWM","")&amp;IF($IG249=1," MWM","")&amp;IF($IG249=5," Mat","")&amp;IF($IH249=TRUE,"&amp;BBT","    ")
&amp;INDEX(DataMaster!$B$98:$B$105,$Q249,0)    &amp;IF(JQ249," SR"&amp;JR249,"")&amp; " WP"&amp;TEXT($MC249*100,"000p")           &amp; " MP"&amp;TEXT($MD249*100,"000p")           &amp; " GP"&amp;TEXT($MM249*100,"000p")
&amp; " (F"&amp;3+COUNTIF($CV249:$CY249,TRUE)&amp;3&amp;"N"&amp;$DM249&amp;$DN249&amp;")"</f>
        <v>00008 DSP_grid_lw GSM Day204 MWM    No export WP100p MP075p GP100p (F33N11)</v>
      </c>
      <c r="AM249" s="9" t="str">
        <f ca="1">IF(COUNTIF(AL$5:AL249,AL249)=1,"-","Dup")</f>
        <v>-</v>
      </c>
      <c r="AN249" s="9"/>
      <c r="AO249" s="12" t="b">
        <v>0</v>
      </c>
      <c r="AP249" s="12" t="b">
        <v>0</v>
      </c>
      <c r="AQ249" s="12" t="b">
        <v>1</v>
      </c>
      <c r="AR249" s="12" t="b">
        <v>1</v>
      </c>
      <c r="AS249" s="12" t="b">
        <v>0</v>
      </c>
      <c r="AT249" s="12" t="b">
        <v>1</v>
      </c>
      <c r="AU249" s="12" t="b">
        <v>1</v>
      </c>
      <c r="AV249" s="12" t="b">
        <v>1</v>
      </c>
      <c r="AW249" s="9"/>
      <c r="AX249" s="5" t="b">
        <f t="shared" ca="1" si="1809"/>
        <v>0</v>
      </c>
      <c r="AY249" s="5" t="str">
        <f t="shared" ca="1" si="1809"/>
        <v>-</v>
      </c>
      <c r="AZ249" s="5" t="b">
        <f t="shared" ca="1" si="1809"/>
        <v>0</v>
      </c>
      <c r="BA249" s="5" t="b">
        <f t="shared" ca="1" si="1809"/>
        <v>1</v>
      </c>
      <c r="BB249" s="5" t="b">
        <f t="shared" ca="1" si="1809"/>
        <v>1</v>
      </c>
      <c r="BC249" s="144">
        <f t="shared" ca="1" si="1809"/>
        <v>0</v>
      </c>
      <c r="BD249" s="19" t="b">
        <f t="shared" ca="1" si="1810"/>
        <v>1</v>
      </c>
      <c r="BE249" s="9"/>
      <c r="BF249" s="5" t="str">
        <f t="shared" ca="1" si="1811"/>
        <v>-</v>
      </c>
      <c r="BG249" s="19" t="str">
        <f t="shared" ca="1" si="1812"/>
        <v>-</v>
      </c>
      <c r="BH249" s="19" t="str">
        <f t="shared" ca="1" si="1812"/>
        <v>-</v>
      </c>
      <c r="BI249" s="19" t="str">
        <f t="shared" ca="1" si="1812"/>
        <v>-</v>
      </c>
      <c r="BJ249" s="5" t="str">
        <f t="shared" ca="1" si="1813"/>
        <v>-</v>
      </c>
      <c r="BK249" s="19" t="str">
        <f t="shared" ca="1" si="1814"/>
        <v>-</v>
      </c>
      <c r="BL249" s="5" t="str">
        <f t="shared" ca="1" si="1815"/>
        <v>-</v>
      </c>
      <c r="BM249" s="19" t="str">
        <f t="shared" ca="1" si="1816"/>
        <v>-</v>
      </c>
      <c r="BN249" s="19" t="str">
        <f t="shared" ca="1" si="1816"/>
        <v>-</v>
      </c>
      <c r="BO249" s="19" t="str">
        <f t="shared" ca="1" si="1816"/>
        <v>-</v>
      </c>
      <c r="BP249" s="5" t="str">
        <f t="shared" ca="1" si="1817"/>
        <v>-</v>
      </c>
      <c r="BQ249" s="9"/>
      <c r="BR249" s="5" t="b">
        <f t="shared" ca="1" si="1818"/>
        <v>0</v>
      </c>
      <c r="BS249" s="5" t="str">
        <f t="shared" ca="1" si="1819"/>
        <v>-</v>
      </c>
      <c r="BT249" s="5" t="str">
        <f t="shared" ca="1" si="1820"/>
        <v>-</v>
      </c>
      <c r="BU249" s="5" t="str">
        <f t="shared" ca="1" si="1820"/>
        <v>-</v>
      </c>
      <c r="BV249" s="5" t="str">
        <f t="shared" ca="1" si="1820"/>
        <v>-</v>
      </c>
      <c r="BW249" s="5" t="str">
        <f t="shared" ca="1" si="1820"/>
        <v>-</v>
      </c>
      <c r="BX249" s="5" t="str">
        <f t="shared" ca="1" si="1820"/>
        <v>-</v>
      </c>
      <c r="BY249" s="5" t="str">
        <f t="shared" ca="1" si="1820"/>
        <v>-</v>
      </c>
      <c r="BZ249" s="5" t="str">
        <f t="shared" ca="1" si="1820"/>
        <v>-</v>
      </c>
      <c r="CA249" s="5" t="str">
        <f t="shared" ca="1" si="1820"/>
        <v>-</v>
      </c>
      <c r="CB249" s="9"/>
      <c r="CC249" s="237" t="b">
        <f t="shared" ca="1" si="1872"/>
        <v>1</v>
      </c>
      <c r="CD249" s="237" t="b">
        <f t="shared" ca="1" si="1872"/>
        <v>1</v>
      </c>
      <c r="CE249" s="237" t="b">
        <f t="shared" ca="1" si="1872"/>
        <v>1</v>
      </c>
      <c r="CF249" s="12">
        <f t="shared" ca="1" si="1868"/>
        <v>2233105</v>
      </c>
      <c r="CG249" s="144" t="b">
        <f t="shared" ca="1" si="1873"/>
        <v>0</v>
      </c>
      <c r="CH249" s="12" t="s">
        <v>34</v>
      </c>
      <c r="CI249" s="19" t="str">
        <f t="shared" ca="1" si="1822"/>
        <v>-</v>
      </c>
      <c r="CJ249" s="19" t="str">
        <f t="shared" ca="1" si="1822"/>
        <v>-</v>
      </c>
      <c r="CK249" s="19" t="str">
        <f t="shared" ca="1" si="1822"/>
        <v>-</v>
      </c>
      <c r="CL249" s="19">
        <f t="shared" ca="1" si="1822"/>
        <v>1</v>
      </c>
      <c r="CM249" s="19">
        <f t="shared" ca="1" si="1822"/>
        <v>1</v>
      </c>
      <c r="CN249" s="9"/>
      <c r="CO249" s="444">
        <f t="shared" ca="1" si="1823"/>
        <v>652</v>
      </c>
      <c r="CP249" s="444">
        <f t="shared" ca="1" si="1823"/>
        <v>686</v>
      </c>
      <c r="CQ249" s="444">
        <f t="shared" ca="1" si="1823"/>
        <v>721</v>
      </c>
      <c r="CR249" s="152">
        <f t="shared" ca="1" si="1824"/>
        <v>378</v>
      </c>
      <c r="CS249" s="152">
        <f t="shared" ca="1" si="1824"/>
        <v>413</v>
      </c>
      <c r="CT249" s="152">
        <f t="shared" ca="1" si="1824"/>
        <v>448</v>
      </c>
      <c r="CU249" s="19" t="str">
        <f t="shared" ca="1" si="1825"/>
        <v>-</v>
      </c>
      <c r="CV249" s="19" t="str">
        <f t="shared" ca="1" si="1825"/>
        <v>-</v>
      </c>
      <c r="CW249" s="19" t="str">
        <f t="shared" ca="1" si="1825"/>
        <v>-</v>
      </c>
      <c r="CX249" s="19" t="str">
        <f t="shared" ca="1" si="1825"/>
        <v>-</v>
      </c>
      <c r="CY249" s="19" t="str">
        <f t="shared" ca="1" si="1825"/>
        <v>-</v>
      </c>
      <c r="CZ249" s="19" t="b">
        <f t="shared" ca="1" si="1825"/>
        <v>1</v>
      </c>
      <c r="DA249" s="19">
        <f t="shared" ca="1" si="1825"/>
        <v>0</v>
      </c>
      <c r="DB249" s="19">
        <f t="shared" ca="1" si="1825"/>
        <v>0</v>
      </c>
      <c r="DC249" s="19">
        <f t="shared" ca="1" si="1825"/>
        <v>0</v>
      </c>
      <c r="DD249" s="19">
        <f t="shared" ca="1" si="1825"/>
        <v>0</v>
      </c>
      <c r="DE249" s="19">
        <f t="shared" ca="1" si="1825"/>
        <v>0</v>
      </c>
      <c r="DF249" s="19">
        <f t="shared" ca="1" si="1825"/>
        <v>0</v>
      </c>
      <c r="DG249" s="19">
        <f t="shared" ca="1" si="1825"/>
        <v>0</v>
      </c>
      <c r="DH249" s="19">
        <f t="shared" ca="1" si="1825"/>
        <v>0</v>
      </c>
      <c r="DI249" s="19">
        <f t="shared" ca="1" si="1825"/>
        <v>0</v>
      </c>
      <c r="DJ249" s="19">
        <f t="shared" ca="1" si="1825"/>
        <v>0</v>
      </c>
      <c r="DK249" s="19">
        <f t="shared" ca="1" si="1826"/>
        <v>0</v>
      </c>
      <c r="DL249" s="19">
        <f t="shared" ca="1" si="1826"/>
        <v>0</v>
      </c>
      <c r="DM249" s="19">
        <f t="shared" ca="1" si="1826"/>
        <v>1</v>
      </c>
      <c r="DN249" s="19">
        <f t="shared" ca="1" si="1826"/>
        <v>1</v>
      </c>
      <c r="DO249" s="19">
        <f t="shared" ca="1" si="1826"/>
        <v>0</v>
      </c>
      <c r="DP249" s="19" t="str">
        <f t="shared" ca="1" si="1826"/>
        <v>-</v>
      </c>
      <c r="DQ249" s="19" t="str">
        <f t="shared" ca="1" si="1826"/>
        <v>-</v>
      </c>
      <c r="DR249" s="19" t="str">
        <f t="shared" ca="1" si="1826"/>
        <v>-</v>
      </c>
      <c r="DS249" s="19" t="str">
        <f t="shared" ca="1" si="1826"/>
        <v>-</v>
      </c>
      <c r="DT249" s="19" t="str">
        <f t="shared" ca="1" si="1826"/>
        <v>-</v>
      </c>
      <c r="DU249" s="19">
        <f t="shared" ca="1" si="1826"/>
        <v>0</v>
      </c>
      <c r="DV249" s="19" t="str">
        <f t="shared" ca="1" si="1826"/>
        <v>-</v>
      </c>
      <c r="DW249" s="19" t="str">
        <f t="shared" ca="1" si="1826"/>
        <v>-</v>
      </c>
      <c r="DX249" s="19" t="str">
        <f t="shared" ca="1" si="1826"/>
        <v>-</v>
      </c>
      <c r="DY249" s="19" t="str">
        <f t="shared" ca="1" si="1826"/>
        <v>-</v>
      </c>
      <c r="DZ249" s="19" t="str">
        <f t="shared" ca="1" si="1826"/>
        <v>-</v>
      </c>
      <c r="EA249" s="19" t="str">
        <f t="shared" ca="1" si="1826"/>
        <v>-</v>
      </c>
      <c r="EB249" s="19" t="str">
        <f t="shared" ca="1" si="1826"/>
        <v>-</v>
      </c>
      <c r="EC249" s="19" t="str">
        <f t="shared" ca="1" si="1826"/>
        <v>-</v>
      </c>
      <c r="ED249" s="19">
        <f t="shared" ca="1" si="1826"/>
        <v>0</v>
      </c>
      <c r="EE249" s="444">
        <f t="shared" ca="1" si="1827"/>
        <v>0</v>
      </c>
      <c r="EF249" s="444">
        <f t="shared" ca="1" si="1827"/>
        <v>0</v>
      </c>
      <c r="EG249" s="124">
        <f t="shared" ca="1" si="1828"/>
        <v>0</v>
      </c>
      <c r="EH249" s="124">
        <f t="shared" ca="1" si="1828"/>
        <v>0</v>
      </c>
      <c r="EI249" s="124">
        <f t="shared" ca="1" si="1828"/>
        <v>0</v>
      </c>
      <c r="EJ249" s="124">
        <f t="shared" ca="1" si="1828"/>
        <v>0</v>
      </c>
      <c r="EK249" s="124">
        <f t="shared" ca="1" si="1828"/>
        <v>0</v>
      </c>
      <c r="EL249" s="124">
        <f t="shared" ca="1" si="1828"/>
        <v>0</v>
      </c>
      <c r="EM249" s="124">
        <f t="shared" ca="1" si="1828"/>
        <v>0</v>
      </c>
      <c r="EN249" s="124">
        <f t="shared" ca="1" si="1828"/>
        <v>0</v>
      </c>
      <c r="EO249" s="124">
        <f t="shared" ca="1" si="1828"/>
        <v>0</v>
      </c>
      <c r="EP249" s="124">
        <f t="shared" ca="1" si="1828"/>
        <v>0</v>
      </c>
      <c r="EQ249" s="124">
        <f t="shared" ca="1" si="1828"/>
        <v>0</v>
      </c>
      <c r="ER249" s="124">
        <f t="shared" ca="1" si="1828"/>
        <v>0</v>
      </c>
      <c r="ES249" s="124">
        <f t="shared" ca="1" si="1828"/>
        <v>0</v>
      </c>
      <c r="ET249" s="124">
        <f t="shared" ca="1" si="1828"/>
        <v>0</v>
      </c>
      <c r="EU249" s="124">
        <f t="shared" ca="1" si="1828"/>
        <v>0</v>
      </c>
      <c r="EV249" s="124">
        <f t="shared" ca="1" si="1828"/>
        <v>0</v>
      </c>
      <c r="EW249" s="124">
        <f t="shared" ca="1" si="1829"/>
        <v>0</v>
      </c>
      <c r="EX249" s="124">
        <f t="shared" ca="1" si="1829"/>
        <v>0</v>
      </c>
      <c r="EY249" s="554">
        <f t="shared" ca="1" si="1830"/>
        <v>0</v>
      </c>
      <c r="EZ249" s="554">
        <f t="shared" ca="1" si="1830"/>
        <v>0</v>
      </c>
      <c r="FA249" s="554">
        <f t="shared" ca="1" si="1830"/>
        <v>0</v>
      </c>
      <c r="FB249" s="125">
        <f t="shared" ca="1" si="1830"/>
        <v>0</v>
      </c>
      <c r="FC249" s="125">
        <f t="shared" ca="1" si="1830"/>
        <v>0</v>
      </c>
      <c r="FD249" s="125">
        <f t="shared" ca="1" si="1830"/>
        <v>0</v>
      </c>
      <c r="FE249" s="125">
        <f t="shared" ca="1" si="1830"/>
        <v>0</v>
      </c>
      <c r="FF249" s="125">
        <f t="shared" ca="1" si="1830"/>
        <v>0</v>
      </c>
      <c r="FG249" s="125">
        <f t="shared" ca="1" si="1830"/>
        <v>0</v>
      </c>
      <c r="FH249" s="125">
        <f t="shared" ca="1" si="1830"/>
        <v>0</v>
      </c>
      <c r="FI249" s="125">
        <f t="shared" ca="1" si="1830"/>
        <v>0</v>
      </c>
      <c r="FJ249" s="125">
        <f t="shared" ca="1" si="1830"/>
        <v>0</v>
      </c>
      <c r="FK249" s="125">
        <f t="shared" ca="1" si="1830"/>
        <v>0</v>
      </c>
      <c r="FL249" s="125">
        <f t="shared" ca="1" si="1830"/>
        <v>0</v>
      </c>
      <c r="FM249" s="125">
        <f t="shared" ca="1" si="1830"/>
        <v>0</v>
      </c>
      <c r="FN249" s="125">
        <f t="shared" ca="1" si="1830"/>
        <v>0</v>
      </c>
      <c r="FO249" s="124">
        <f t="shared" ca="1" si="1831"/>
        <v>0</v>
      </c>
      <c r="FP249" s="124">
        <f t="shared" ca="1" si="1831"/>
        <v>0</v>
      </c>
      <c r="FQ249" s="124">
        <f t="shared" ca="1" si="1831"/>
        <v>0</v>
      </c>
      <c r="FR249" s="124">
        <f t="shared" ca="1" si="1831"/>
        <v>0</v>
      </c>
      <c r="FS249" s="124">
        <f t="shared" ca="1" si="1831"/>
        <v>0</v>
      </c>
      <c r="FT249" s="124">
        <f t="shared" ca="1" si="1831"/>
        <v>0</v>
      </c>
      <c r="FU249" s="124">
        <f t="shared" ca="1" si="1831"/>
        <v>0</v>
      </c>
      <c r="FV249" s="124">
        <f t="shared" ca="1" si="1831"/>
        <v>0</v>
      </c>
      <c r="FW249" s="124">
        <f t="shared" ca="1" si="1831"/>
        <v>0</v>
      </c>
      <c r="FX249" s="124">
        <f t="shared" ca="1" si="1831"/>
        <v>0</v>
      </c>
      <c r="FY249" s="124">
        <f t="shared" ca="1" si="1831"/>
        <v>0</v>
      </c>
      <c r="FZ249" s="124">
        <f t="shared" ca="1" si="1831"/>
        <v>0</v>
      </c>
      <c r="GA249" s="124">
        <f t="shared" ca="1" si="1831"/>
        <v>0</v>
      </c>
      <c r="GB249" s="124">
        <f t="shared" ca="1" si="1831"/>
        <v>0</v>
      </c>
      <c r="GC249" s="124">
        <f t="shared" ca="1" si="1831"/>
        <v>0</v>
      </c>
      <c r="GD249" s="124">
        <f t="shared" ca="1" si="1831"/>
        <v>0</v>
      </c>
      <c r="GE249" s="124">
        <f t="shared" ca="1" si="1832"/>
        <v>0</v>
      </c>
      <c r="GF249" s="124">
        <f t="shared" ca="1" si="1832"/>
        <v>0</v>
      </c>
      <c r="GG249" s="554">
        <f t="shared" ca="1" si="1833"/>
        <v>0</v>
      </c>
      <c r="GH249" s="554">
        <f t="shared" ca="1" si="1833"/>
        <v>0</v>
      </c>
      <c r="GI249" s="554">
        <f t="shared" ca="1" si="1833"/>
        <v>0</v>
      </c>
      <c r="GJ249" s="125">
        <f t="shared" ca="1" si="1834"/>
        <v>0</v>
      </c>
      <c r="GK249" s="125">
        <f t="shared" ca="1" si="1834"/>
        <v>0</v>
      </c>
      <c r="GL249" s="125">
        <f t="shared" ca="1" si="1834"/>
        <v>0</v>
      </c>
      <c r="GM249" s="125">
        <f t="shared" ca="1" si="1834"/>
        <v>0</v>
      </c>
      <c r="GN249" s="125">
        <f t="shared" ca="1" si="1834"/>
        <v>0</v>
      </c>
      <c r="GO249" s="125">
        <f t="shared" ca="1" si="1834"/>
        <v>0</v>
      </c>
      <c r="GP249" s="125">
        <f t="shared" ca="1" si="1834"/>
        <v>0</v>
      </c>
      <c r="GQ249" s="125">
        <f t="shared" ca="1" si="1834"/>
        <v>0</v>
      </c>
      <c r="GR249" s="125">
        <f t="shared" ca="1" si="1834"/>
        <v>0</v>
      </c>
      <c r="GS249" s="125">
        <f t="shared" ca="1" si="1834"/>
        <v>0</v>
      </c>
      <c r="GT249" s="125">
        <f t="shared" ca="1" si="1834"/>
        <v>0</v>
      </c>
      <c r="GU249" s="125">
        <f t="shared" ca="1" si="1834"/>
        <v>0</v>
      </c>
      <c r="GV249" s="125">
        <f t="shared" ca="1" si="1834"/>
        <v>0</v>
      </c>
      <c r="GW249" s="124">
        <f t="shared" ca="1" si="1835"/>
        <v>0</v>
      </c>
      <c r="GX249" s="124">
        <f t="shared" ca="1" si="1835"/>
        <v>0</v>
      </c>
      <c r="GY249" s="124">
        <f t="shared" ca="1" si="1835"/>
        <v>0</v>
      </c>
      <c r="GZ249" s="124">
        <f t="shared" ca="1" si="1835"/>
        <v>0</v>
      </c>
      <c r="HA249" s="124">
        <f t="shared" ca="1" si="1835"/>
        <v>0</v>
      </c>
      <c r="HB249" s="124">
        <f t="shared" ca="1" si="1835"/>
        <v>0</v>
      </c>
      <c r="HC249" s="124">
        <f t="shared" ca="1" si="1835"/>
        <v>0</v>
      </c>
      <c r="HD249" s="124">
        <f t="shared" ca="1" si="1835"/>
        <v>0</v>
      </c>
      <c r="HE249" s="124">
        <f t="shared" ca="1" si="1835"/>
        <v>0</v>
      </c>
      <c r="HF249" s="124">
        <f t="shared" ca="1" si="1835"/>
        <v>0</v>
      </c>
      <c r="HG249" s="124">
        <f t="shared" ca="1" si="1835"/>
        <v>0</v>
      </c>
      <c r="HH249" s="124">
        <f t="shared" ca="1" si="1835"/>
        <v>0</v>
      </c>
      <c r="HI249" s="124">
        <f t="shared" ca="1" si="1835"/>
        <v>0</v>
      </c>
      <c r="HJ249" s="124">
        <f t="shared" ca="1" si="1835"/>
        <v>0</v>
      </c>
      <c r="HK249" s="124">
        <f t="shared" ca="1" si="1835"/>
        <v>0</v>
      </c>
      <c r="HL249" s="124">
        <f t="shared" ca="1" si="1835"/>
        <v>0</v>
      </c>
      <c r="HM249" s="124">
        <f t="shared" ca="1" si="1836"/>
        <v>0</v>
      </c>
      <c r="HN249" s="124">
        <f t="shared" ca="1" si="1836"/>
        <v>0</v>
      </c>
      <c r="HO249" s="554">
        <f t="shared" ca="1" si="1837"/>
        <v>0</v>
      </c>
      <c r="HP249" s="554">
        <f t="shared" ca="1" si="1837"/>
        <v>0</v>
      </c>
      <c r="HQ249" s="554">
        <f t="shared" ca="1" si="1837"/>
        <v>0</v>
      </c>
      <c r="HR249" s="125">
        <f t="shared" ca="1" si="1838"/>
        <v>0</v>
      </c>
      <c r="HS249" s="125">
        <f t="shared" ca="1" si="1838"/>
        <v>0</v>
      </c>
      <c r="HT249" s="125">
        <f t="shared" ca="1" si="1838"/>
        <v>0</v>
      </c>
      <c r="HU249" s="125">
        <f t="shared" ca="1" si="1838"/>
        <v>0</v>
      </c>
      <c r="HV249" s="125">
        <f t="shared" ca="1" si="1838"/>
        <v>0</v>
      </c>
      <c r="HW249" s="125">
        <f t="shared" ca="1" si="1838"/>
        <v>0</v>
      </c>
      <c r="HX249" s="125">
        <f t="shared" ca="1" si="1838"/>
        <v>0</v>
      </c>
      <c r="HY249" s="125">
        <f t="shared" ca="1" si="1838"/>
        <v>0</v>
      </c>
      <c r="HZ249" s="125">
        <f t="shared" ca="1" si="1838"/>
        <v>0</v>
      </c>
      <c r="IA249" s="125">
        <f t="shared" ca="1" si="1838"/>
        <v>0</v>
      </c>
      <c r="IB249" s="125">
        <f t="shared" ca="1" si="1838"/>
        <v>0</v>
      </c>
      <c r="IC249" s="125">
        <f t="shared" ca="1" si="1838"/>
        <v>0</v>
      </c>
      <c r="ID249" s="125">
        <f t="shared" ca="1" si="1838"/>
        <v>0</v>
      </c>
      <c r="IE249" s="5">
        <f t="shared" ca="1" si="1839"/>
        <v>67</v>
      </c>
      <c r="IF249" s="9"/>
      <c r="IG249" s="5">
        <f t="shared" ca="1" si="1840"/>
        <v>1</v>
      </c>
      <c r="IH249" s="5" t="b">
        <f t="shared" ca="1" si="1840"/>
        <v>0</v>
      </c>
      <c r="II249" s="19">
        <f t="shared" ca="1" si="1841"/>
        <v>0</v>
      </c>
      <c r="IJ249" s="5">
        <f t="shared" ca="1" si="1840"/>
        <v>55</v>
      </c>
      <c r="IK249" s="5" cm="1">
        <f t="array" ref="IK249">INDEX(i.pi_yatf,$X249+1,IK$7)</f>
        <v>1</v>
      </c>
      <c r="IL249" s="19">
        <f t="shared" ca="1" si="1842"/>
        <v>0</v>
      </c>
      <c r="IM249" s="19">
        <f t="shared" ca="1" si="1842"/>
        <v>0</v>
      </c>
      <c r="IN249" s="19">
        <f t="shared" ca="1" si="1842"/>
        <v>0</v>
      </c>
      <c r="IO249" s="19">
        <f t="shared" ca="1" si="1842"/>
        <v>0</v>
      </c>
      <c r="IP249" s="19">
        <f t="shared" ca="1" si="1842"/>
        <v>0</v>
      </c>
      <c r="IQ249" s="19">
        <f t="shared" ca="1" si="1842"/>
        <v>0</v>
      </c>
      <c r="IR249" s="19">
        <f t="shared" ca="1" si="1842"/>
        <v>0</v>
      </c>
      <c r="IS249" s="19">
        <f t="shared" ca="1" si="1842"/>
        <v>0</v>
      </c>
      <c r="IT249" s="19">
        <f t="shared" ca="1" si="1842"/>
        <v>0</v>
      </c>
      <c r="IU249" s="19">
        <f t="shared" ca="1" si="1842"/>
        <v>0</v>
      </c>
      <c r="IV249" s="19">
        <f t="shared" ca="1" si="1842"/>
        <v>0</v>
      </c>
      <c r="IW249" s="19">
        <f t="shared" ca="1" si="1842"/>
        <v>0</v>
      </c>
      <c r="IX249" s="19">
        <f t="shared" ca="1" si="1842"/>
        <v>0</v>
      </c>
      <c r="IY249" s="19">
        <f t="shared" ca="1" si="1842"/>
        <v>0</v>
      </c>
      <c r="IZ249" s="19">
        <f t="shared" ca="1" si="1842"/>
        <v>0</v>
      </c>
      <c r="JA249" s="19">
        <f t="shared" ca="1" si="1842"/>
        <v>0</v>
      </c>
      <c r="JB249" s="19">
        <f t="shared" ca="1" si="1842"/>
        <v>0</v>
      </c>
      <c r="JC249" s="19">
        <f t="shared" ca="1" si="1842"/>
        <v>0</v>
      </c>
      <c r="JD249" s="19">
        <f t="shared" ca="1" si="1842"/>
        <v>0</v>
      </c>
      <c r="JE249" s="19">
        <f t="shared" ca="1" si="1842"/>
        <v>0</v>
      </c>
      <c r="JF249" s="19">
        <f t="shared" ca="1" si="1842"/>
        <v>0</v>
      </c>
      <c r="JG249" s="5">
        <f t="shared" ca="1" si="1843"/>
        <v>1.2500000000000001E-2</v>
      </c>
      <c r="JH249" s="567">
        <f t="shared" ca="1" si="1843"/>
        <v>0</v>
      </c>
      <c r="JI249" s="5">
        <f t="shared" ca="1" si="1843"/>
        <v>6.25E-2</v>
      </c>
      <c r="JJ249" s="5">
        <f t="shared" ca="1" si="1843"/>
        <v>6.25E-2</v>
      </c>
      <c r="JK249" s="5">
        <f t="shared" ca="1" si="1843"/>
        <v>6.25E-2</v>
      </c>
      <c r="JL249" s="19">
        <f t="shared" ca="1" si="1842"/>
        <v>1</v>
      </c>
      <c r="JM249" s="19">
        <f t="shared" ca="1" si="1842"/>
        <v>0</v>
      </c>
      <c r="JN249" s="19">
        <f t="shared" ca="1" si="1842"/>
        <v>1</v>
      </c>
      <c r="JO249" s="9"/>
      <c r="JP249" s="5" t="b">
        <f t="shared" ca="1" si="1844"/>
        <v>0</v>
      </c>
      <c r="JQ249" s="477" t="b">
        <v>0</v>
      </c>
      <c r="JR249" s="477">
        <v>12</v>
      </c>
      <c r="JS249" s="5" t="b">
        <f t="shared" ca="1" si="1845"/>
        <v>0</v>
      </c>
      <c r="JT249" s="5" t="b">
        <f t="shared" ca="1" si="1845"/>
        <v>0</v>
      </c>
      <c r="JU249" s="5" t="b">
        <f t="shared" ca="1" si="1845"/>
        <v>1</v>
      </c>
      <c r="JV249" s="144">
        <f t="shared" ca="1" si="1846"/>
        <v>1</v>
      </c>
      <c r="JW249" s="144">
        <f t="shared" ca="1" si="1846"/>
        <v>1</v>
      </c>
      <c r="JX249" s="5" t="b">
        <f t="shared" ca="1" si="1847"/>
        <v>0</v>
      </c>
      <c r="JY249" s="5" t="b">
        <f t="shared" ca="1" si="1847"/>
        <v>1</v>
      </c>
      <c r="JZ249" s="5" t="b">
        <f t="shared" ca="1" si="1847"/>
        <v>1</v>
      </c>
      <c r="KA249" s="5" t="b">
        <f t="shared" ca="1" si="1847"/>
        <v>0</v>
      </c>
      <c r="KB249" s="5">
        <f t="shared" ca="1" si="1848"/>
        <v>1</v>
      </c>
      <c r="KC249" s="5">
        <f t="shared" ca="1" si="1848"/>
        <v>0</v>
      </c>
      <c r="KD249" s="5" t="b">
        <f t="shared" ca="1" si="1849"/>
        <v>0</v>
      </c>
      <c r="KE249" s="5" t="str" cm="1">
        <f t="array" aca="1" ref="KE249" ca="1">IF(OR(KF249:KM249&lt;&gt;"-"),TRUE,"-")</f>
        <v>-</v>
      </c>
      <c r="KF249" s="19" t="str">
        <f t="shared" ca="1" si="1850"/>
        <v>-</v>
      </c>
      <c r="KG249" s="19" t="str">
        <f t="shared" ca="1" si="1850"/>
        <v>-</v>
      </c>
      <c r="KH249" s="19" t="str">
        <f t="shared" ca="1" si="1850"/>
        <v>-</v>
      </c>
      <c r="KI249" s="19" t="str">
        <f t="shared" ca="1" si="1850"/>
        <v>-</v>
      </c>
      <c r="KJ249" s="19" t="str">
        <f t="shared" ca="1" si="1850"/>
        <v>-</v>
      </c>
      <c r="KK249" s="19" t="str">
        <f t="shared" ca="1" si="1850"/>
        <v>-</v>
      </c>
      <c r="KL249" s="19" t="str">
        <f t="shared" ca="1" si="1850"/>
        <v>-</v>
      </c>
      <c r="KM249" s="19" t="str">
        <f t="shared" ca="1" si="1850"/>
        <v>-</v>
      </c>
      <c r="KN249" s="5" t="b">
        <f t="array" aca="1" ref="KN249" ca="1">IF(OR(KO249:KU249&lt;&gt;"-"),TRUE,"-")</f>
        <v>1</v>
      </c>
      <c r="KO249" s="19">
        <f t="shared" ca="1" si="1851"/>
        <v>0</v>
      </c>
      <c r="KP249" s="19" t="str">
        <f t="shared" ca="1" si="1851"/>
        <v>-</v>
      </c>
      <c r="KQ249" s="19">
        <f t="shared" ca="1" si="1851"/>
        <v>999999</v>
      </c>
      <c r="KR249" s="19">
        <f t="shared" ca="1" si="1851"/>
        <v>999999</v>
      </c>
      <c r="KS249" s="19">
        <f t="shared" ca="1" si="1851"/>
        <v>999999</v>
      </c>
      <c r="KT249" s="19">
        <f t="shared" ca="1" si="1851"/>
        <v>999999</v>
      </c>
      <c r="KU249" s="19">
        <f t="shared" ca="1" si="1851"/>
        <v>999999</v>
      </c>
      <c r="KV249" s="19" t="str">
        <f t="shared" ca="1" si="1851"/>
        <v>-</v>
      </c>
      <c r="KW249" s="19" t="str">
        <f t="shared" ca="1" si="1851"/>
        <v>-</v>
      </c>
      <c r="KX249" s="19" t="str">
        <f t="shared" ca="1" si="1851"/>
        <v>-</v>
      </c>
      <c r="KY249" s="19" t="b">
        <f t="shared" ca="1" si="1852"/>
        <v>1</v>
      </c>
      <c r="KZ249" s="19">
        <f t="shared" ca="1" si="1852"/>
        <v>0</v>
      </c>
      <c r="LA249" s="5" t="str">
        <f t="shared" ca="1" si="1853"/>
        <v>-</v>
      </c>
      <c r="LB249" s="5" t="str">
        <f t="shared" ca="1" si="1853"/>
        <v>-</v>
      </c>
      <c r="LC249" s="5" t="str">
        <f t="shared" ca="1" si="1853"/>
        <v>-</v>
      </c>
      <c r="LD249" s="5" t="str">
        <f t="shared" ca="1" si="1853"/>
        <v>-</v>
      </c>
      <c r="LE249" s="19" t="str">
        <f t="shared" ca="1" si="1854"/>
        <v>-</v>
      </c>
      <c r="LF249" s="19" t="str">
        <f t="shared" ca="1" si="1854"/>
        <v>-</v>
      </c>
      <c r="LG249" s="19" t="str">
        <f t="shared" ca="1" si="1854"/>
        <v>-</v>
      </c>
      <c r="LH249" s="19" t="str">
        <f t="shared" ca="1" si="1854"/>
        <v>-</v>
      </c>
      <c r="LI249" s="19" t="str">
        <f t="shared" ca="1" si="1854"/>
        <v>-</v>
      </c>
      <c r="LJ249" s="19" t="str">
        <f t="shared" ca="1" si="1854"/>
        <v>-</v>
      </c>
      <c r="LK249" s="19" t="str">
        <f t="shared" ca="1" si="1854"/>
        <v>-</v>
      </c>
      <c r="LL249" s="5" t="str">
        <f t="shared" ca="1" si="1855"/>
        <v>-</v>
      </c>
      <c r="LM249" s="5">
        <f t="shared" ca="1" si="1855"/>
        <v>500</v>
      </c>
      <c r="LN249" s="5">
        <f t="shared" ca="1" si="1855"/>
        <v>500</v>
      </c>
      <c r="LO249" s="5" t="str">
        <f t="shared" ca="1" si="1855"/>
        <v>-</v>
      </c>
      <c r="LP249" s="5" t="str" cm="1">
        <f t="array" aca="1" ref="LP249" ca="1">INDEX(i.meatgrid,$Q249,LP$7)</f>
        <v>-</v>
      </c>
      <c r="LQ249" s="5" t="str" cm="1">
        <f t="array" aca="1" ref="LQ249" ca="1">INDEX(i.meatgrid,$Q249,LQ$7)</f>
        <v>-</v>
      </c>
      <c r="LR249" s="5" t="str">
        <f t="shared" ca="1" si="1855"/>
        <v>-</v>
      </c>
      <c r="LS249" s="5">
        <f t="shared" ca="1" si="1856"/>
        <v>1</v>
      </c>
      <c r="LT249" s="9"/>
      <c r="LU249" s="19">
        <f t="shared" ca="1" si="1854"/>
        <v>70</v>
      </c>
      <c r="LV249" s="19">
        <f t="shared" ca="1" si="1857"/>
        <v>50</v>
      </c>
      <c r="LW249" s="19">
        <f t="shared" ca="1" si="1857"/>
        <v>80</v>
      </c>
      <c r="LX249" s="19">
        <f t="shared" ca="1" si="1857"/>
        <v>50</v>
      </c>
      <c r="LY249" s="5" t="b" cm="1">
        <f t="array" aca="1" ref="LY249" ca="1">INDEX(i.meatgrid,$Q249,LY$7)</f>
        <v>1</v>
      </c>
      <c r="LZ249" s="5" t="b" cm="1">
        <f t="array" aca="1" ref="LZ249" ca="1">INDEX(i.meatgrid,$Q249,LZ$7)</f>
        <v>0</v>
      </c>
      <c r="MA249" s="5" t="str" cm="1">
        <f t="array" aca="1" ref="MA249" ca="1">INDEX(i.meatgrid,$Q249,MA$7)</f>
        <v>-</v>
      </c>
      <c r="MB249" s="5" t="str" cm="1">
        <f t="array" aca="1" ref="MB249" ca="1">INDEX(i.meatgrid,$Q249,MB$7)</f>
        <v>-</v>
      </c>
      <c r="MC249" s="5">
        <f t="shared" si="1858"/>
        <v>1</v>
      </c>
      <c r="MD249" s="5">
        <f t="shared" si="1859"/>
        <v>0.75</v>
      </c>
      <c r="ME249" s="5" cm="1">
        <f t="array" aca="1" ref="ME249" ca="1">INDEX(i.meatgrid,$Q249,ME$7)</f>
        <v>1</v>
      </c>
      <c r="MF249" s="5" cm="1">
        <f t="array" aca="1" ref="MF249" ca="1">INDEX(i.meatgrid,$Q249,MF$7)</f>
        <v>1</v>
      </c>
      <c r="MG249" s="5" cm="1">
        <f t="array" aca="1" ref="MG249" ca="1">INDEX(i.meatgrid,$Q249,MG$7)</f>
        <v>1</v>
      </c>
      <c r="MH249" s="5" cm="1">
        <f t="array" aca="1" ref="MH249" ca="1">INDEX(i.meatgrid,$Q249,MH$7)</f>
        <v>0</v>
      </c>
      <c r="MI249" s="5" cm="1">
        <f t="array" aca="1" ref="MI249" ca="1">INDEX(i.meatgrid,$Q249,MI$7)</f>
        <v>0</v>
      </c>
      <c r="MJ249" s="5" cm="1">
        <f t="array" aca="1" ref="MJ249" ca="1">INDEX(i.meatgrid,$Q249,MJ$7)</f>
        <v>1</v>
      </c>
      <c r="MK249" s="5" cm="1">
        <f t="array" aca="1" ref="MK249" ca="1">INDEX(i.meatgrid,$Q249,MK$7)</f>
        <v>1</v>
      </c>
      <c r="ML249" s="5" cm="1">
        <f t="array" aca="1" ref="ML249" ca="1">INDEX(i.meatgrid,$Q249,ML$7)</f>
        <v>1</v>
      </c>
      <c r="MM249" s="5">
        <f t="shared" si="1860"/>
        <v>1</v>
      </c>
      <c r="MN249" s="9"/>
      <c r="MO249" s="19" t="b">
        <f t="shared" ca="1" si="1861"/>
        <v>0</v>
      </c>
      <c r="MP249" s="19" t="b">
        <f t="shared" ca="1" si="1861"/>
        <v>0</v>
      </c>
      <c r="MQ249" s="19">
        <f t="shared" ca="1" si="1861"/>
        <v>1</v>
      </c>
      <c r="MR249" s="19">
        <f t="shared" ca="1" si="1861"/>
        <v>0.75</v>
      </c>
      <c r="MS249" s="19">
        <f t="shared" ca="1" si="1861"/>
        <v>0.75</v>
      </c>
      <c r="MT249" s="19">
        <f t="shared" ca="1" si="1861"/>
        <v>0.8</v>
      </c>
      <c r="MU249" s="19">
        <f t="shared" ca="1" si="1861"/>
        <v>0.82499999999999996</v>
      </c>
      <c r="MV249" s="19">
        <f t="shared" ca="1" si="1861"/>
        <v>0.875</v>
      </c>
      <c r="MW249" s="19">
        <f t="shared" ca="1" si="1861"/>
        <v>0.9</v>
      </c>
      <c r="MX249" s="19">
        <f t="shared" ca="1" si="1861"/>
        <v>1</v>
      </c>
      <c r="MY249" s="19">
        <f t="shared" ca="1" si="1861"/>
        <v>0.875</v>
      </c>
      <c r="MZ249" s="19" t="b">
        <f t="shared" ca="1" si="1861"/>
        <v>1</v>
      </c>
      <c r="NA249" s="19">
        <f t="shared" ca="1" si="1861"/>
        <v>74.989999999999995</v>
      </c>
      <c r="NB249" s="19" t="str">
        <f t="shared" ca="1" si="1861"/>
        <v>-</v>
      </c>
      <c r="NC249" s="19" t="str">
        <f t="shared" ca="1" si="1861"/>
        <v>-</v>
      </c>
      <c r="ND249" s="19" t="str">
        <f t="shared" ca="1" si="1861"/>
        <v>-</v>
      </c>
      <c r="NE249" s="19" t="str">
        <f t="shared" ref="NE249:NT268" ca="1" si="1877">OFFSET(NE$5,$B249,0)</f>
        <v>-</v>
      </c>
      <c r="NF249" s="19" t="str">
        <f t="shared" ca="1" si="1877"/>
        <v>-</v>
      </c>
      <c r="NG249" s="19" t="str">
        <f t="shared" ca="1" si="1877"/>
        <v>-</v>
      </c>
      <c r="NH249" s="19" t="str">
        <f t="shared" ca="1" si="1877"/>
        <v>-</v>
      </c>
      <c r="NI249" s="19">
        <f t="shared" ca="1" si="1877"/>
        <v>36.99</v>
      </c>
      <c r="NJ249" s="19">
        <f t="shared" ca="1" si="1877"/>
        <v>36.99</v>
      </c>
      <c r="NK249" s="19" t="str">
        <f t="shared" ca="1" si="1877"/>
        <v>-</v>
      </c>
      <c r="NL249" s="19" t="str">
        <f t="shared" ca="1" si="1877"/>
        <v>-</v>
      </c>
      <c r="NM249" s="19" t="str">
        <f t="shared" ca="1" si="1877"/>
        <v>-</v>
      </c>
      <c r="NN249" s="19" t="str">
        <f t="shared" ca="1" si="1877"/>
        <v>-</v>
      </c>
      <c r="NO249" s="19" t="str">
        <f t="shared" ca="1" si="1877"/>
        <v>-</v>
      </c>
      <c r="NP249" s="19">
        <f t="shared" ca="1" si="1877"/>
        <v>49.99</v>
      </c>
      <c r="NQ249" s="19">
        <f t="shared" ca="1" si="1877"/>
        <v>49.99</v>
      </c>
      <c r="NR249" s="19">
        <f t="shared" ca="1" si="1877"/>
        <v>49.99</v>
      </c>
      <c r="NS249" s="19">
        <f t="shared" ca="1" si="1877"/>
        <v>49.99</v>
      </c>
      <c r="NT249" s="19">
        <f t="shared" ca="1" si="1877"/>
        <v>49.99</v>
      </c>
      <c r="NU249" s="19">
        <f t="shared" ca="1" si="1874"/>
        <v>49.99</v>
      </c>
      <c r="NV249" s="19">
        <f t="shared" ca="1" si="1874"/>
        <v>49.99</v>
      </c>
      <c r="NW249" s="19">
        <f t="shared" ca="1" si="1874"/>
        <v>49.99</v>
      </c>
      <c r="NX249" s="19">
        <f t="shared" ca="1" si="1875"/>
        <v>412.99</v>
      </c>
      <c r="NY249" s="19">
        <f t="shared" ca="1" si="1875"/>
        <v>412.99</v>
      </c>
      <c r="NZ249" s="19" t="str">
        <f t="shared" ca="1" si="1875"/>
        <v>-</v>
      </c>
      <c r="OA249" s="19" t="str">
        <f t="shared" ca="1" si="1875"/>
        <v>-</v>
      </c>
      <c r="OB249" s="19" t="str">
        <f t="shared" ca="1" si="1875"/>
        <v>-</v>
      </c>
      <c r="OC249" s="19" t="str">
        <f t="shared" ca="1" si="1875"/>
        <v>-</v>
      </c>
      <c r="OD249" s="19" t="str">
        <f t="shared" ca="1" si="1875"/>
        <v>-</v>
      </c>
      <c r="OE249" s="19">
        <f t="shared" ca="1" si="1875"/>
        <v>6.8900000000000006</v>
      </c>
      <c r="OF249" s="19">
        <f t="shared" ca="1" si="1875"/>
        <v>6.8900000000000006</v>
      </c>
      <c r="OG249" s="19">
        <f t="shared" ca="1" si="1875"/>
        <v>6.8900000000000006</v>
      </c>
      <c r="OH249" s="19">
        <f t="shared" ca="1" si="1875"/>
        <v>6.8900000000000006</v>
      </c>
      <c r="OI249" s="19">
        <f t="shared" ca="1" si="1875"/>
        <v>6.8900000000000006</v>
      </c>
      <c r="OJ249" s="19">
        <f t="shared" ca="1" si="1875"/>
        <v>6.8900000000000006</v>
      </c>
      <c r="OK249" s="19">
        <f t="shared" ca="1" si="1875"/>
        <v>6.8900000000000006</v>
      </c>
      <c r="OL249" s="19">
        <f t="shared" ca="1" si="1875"/>
        <v>6.8900000000000006</v>
      </c>
      <c r="OM249" s="19">
        <f t="shared" ca="1" si="1875"/>
        <v>346.99</v>
      </c>
      <c r="ON249" s="19">
        <f t="shared" ca="1" si="1876"/>
        <v>346.99</v>
      </c>
      <c r="OO249" s="19" t="str">
        <f t="shared" ca="1" si="1876"/>
        <v>-</v>
      </c>
      <c r="OP249" s="19" t="str">
        <f t="shared" ca="1" si="1876"/>
        <v>-</v>
      </c>
      <c r="OQ249" s="19" t="str">
        <f t="shared" ca="1" si="1876"/>
        <v>-</v>
      </c>
      <c r="OR249" s="19" t="str">
        <f t="shared" ca="1" si="1876"/>
        <v>-</v>
      </c>
      <c r="OS249" s="19" t="str">
        <f t="shared" ca="1" si="1876"/>
        <v>-</v>
      </c>
      <c r="OT249" s="19">
        <f t="shared" ca="1" si="1876"/>
        <v>0</v>
      </c>
      <c r="OU249" s="24">
        <v>0</v>
      </c>
    </row>
    <row r="250" spans="1:411" outlineLevel="1">
      <c r="A250" s="21">
        <f t="shared" si="158"/>
        <v>245</v>
      </c>
      <c r="B250" s="21">
        <f>$A$14</f>
        <v>9</v>
      </c>
      <c r="C250">
        <v>112</v>
      </c>
      <c r="D250" s="144" t="str">
        <f t="shared" si="1806"/>
        <v>GSM</v>
      </c>
      <c r="E250" t="b">
        <v>0</v>
      </c>
      <c r="F250" t="b">
        <v>0</v>
      </c>
      <c r="G250" t="b">
        <f t="shared" si="1870"/>
        <v>0</v>
      </c>
      <c r="H250" s="29">
        <v>2</v>
      </c>
      <c r="I250" s="29">
        <v>1</v>
      </c>
      <c r="J250" s="29" t="str">
        <f>""</f>
        <v/>
      </c>
      <c r="K250" s="29">
        <f>d.Region</f>
        <v>2</v>
      </c>
      <c r="L250" s="29">
        <v>2</v>
      </c>
      <c r="M250" s="29">
        <v>2</v>
      </c>
      <c r="N250" s="29">
        <v>3</v>
      </c>
      <c r="O250" s="29">
        <v>1</v>
      </c>
      <c r="P250" s="29">
        <v>1</v>
      </c>
      <c r="Q250" s="29">
        <v>5</v>
      </c>
      <c r="R250" s="29">
        <v>1</v>
      </c>
      <c r="S250" s="29">
        <v>1</v>
      </c>
      <c r="T250" s="29">
        <v>1</v>
      </c>
      <c r="U250" s="218"/>
      <c r="V250" s="218"/>
      <c r="W250" s="29">
        <v>0</v>
      </c>
      <c r="X250" s="218"/>
      <c r="Y250" s="218"/>
      <c r="Z250" s="218"/>
      <c r="AA250" s="218"/>
      <c r="AB250" s="218"/>
      <c r="AC250" s="218"/>
      <c r="AD250" s="218"/>
      <c r="AE250" s="218"/>
      <c r="AF250" s="144">
        <f>INDEX(CHOOSE($N250,DataAutumn!i.AdultDrys,DataWinter!i.AdultDrys,DataSpring!i.AdultDrys),1,$M250)</f>
        <v>3</v>
      </c>
      <c r="AG250" s="5">
        <f t="shared" si="1807"/>
        <v>2</v>
      </c>
      <c r="AH250" s="5">
        <f t="shared" si="1807"/>
        <v>0</v>
      </c>
      <c r="AI250" s="5">
        <f t="shared" si="1808"/>
        <v>1</v>
      </c>
      <c r="AJ250" s="218"/>
      <c r="AK250" s="218"/>
      <c r="AL250" s="365" t="str">
        <f ca="1">TEXT(LEFT(OFFSET(AL250,-1,0),5)+1,"00000")&amp;MID(OFFSET(AL250,-1,0),6,FIND(" ",OFFSET(AL250,-1,0),7)-5)
&amp; $D250           &amp; " Day"&amp;INDEX(i.DOY,$N250,1)              &amp; IF($IG250=0," FWM","")&amp;IF($IG250=1," MWM","")&amp;IF($IG250=5," Mat","")&amp;IF($IH250=TRUE,"&amp;BBT","    ")
&amp;INDEX(DataMaster!$B$98:$B$105,$Q250,0)    &amp;IF(JQ250," SR"&amp;JR250,"")&amp; " WP"&amp;TEXT($MC250*100,"000p")           &amp; " MP"&amp;TEXT($MD250*100,"000p")           &amp; " GP"&amp;TEXT($MM250*100,"000p")
&amp; " (F"&amp;3+COUNTIF($CV250:$CY250,TRUE)&amp;3&amp;"N"&amp;$DM250&amp;$DN250&amp;")"</f>
        <v>00009 DSP_grid_lw GSM Day204 MWM    Air SR12 WP100p MP100p GP100p (F33N11)</v>
      </c>
      <c r="AM250" s="9" t="str">
        <f ca="1">IF(COUNTIF(AL$5:AL250,AL250)=1,"-","Dup")</f>
        <v>-</v>
      </c>
      <c r="AN250" s="9"/>
      <c r="AO250" s="12" t="b">
        <v>0</v>
      </c>
      <c r="AP250" s="12" t="b">
        <v>0</v>
      </c>
      <c r="AQ250" s="12" t="b">
        <v>1</v>
      </c>
      <c r="AR250" s="12" t="b">
        <v>1</v>
      </c>
      <c r="AS250" s="12" t="b">
        <v>0</v>
      </c>
      <c r="AT250" s="12" t="b">
        <v>1</v>
      </c>
      <c r="AU250" s="12" t="b">
        <v>1</v>
      </c>
      <c r="AV250" s="12" t="b">
        <v>1</v>
      </c>
      <c r="AW250" s="9"/>
      <c r="AX250" s="5" t="b">
        <f t="shared" si="1809"/>
        <v>0</v>
      </c>
      <c r="AY250" s="5" t="str">
        <f t="shared" si="1809"/>
        <v>-</v>
      </c>
      <c r="AZ250" s="5" t="b">
        <f t="shared" si="1809"/>
        <v>0</v>
      </c>
      <c r="BA250" s="5" t="b">
        <f t="shared" si="1809"/>
        <v>1</v>
      </c>
      <c r="BB250" s="5" t="b">
        <f t="shared" si="1809"/>
        <v>1</v>
      </c>
      <c r="BC250" s="144">
        <f t="shared" si="1809"/>
        <v>0</v>
      </c>
      <c r="BD250" s="19" t="b">
        <f t="shared" ca="1" si="1810"/>
        <v>1</v>
      </c>
      <c r="BE250" s="9"/>
      <c r="BF250" s="5" t="str">
        <f t="shared" ca="1" si="1811"/>
        <v>-</v>
      </c>
      <c r="BG250" s="19" t="str">
        <f t="shared" ca="1" si="1812"/>
        <v>-</v>
      </c>
      <c r="BH250" s="19" t="str">
        <f t="shared" ca="1" si="1812"/>
        <v>-</v>
      </c>
      <c r="BI250" s="19" t="str">
        <f t="shared" ca="1" si="1812"/>
        <v>-</v>
      </c>
      <c r="BJ250" s="5" t="str">
        <f t="shared" ca="1" si="1813"/>
        <v>-</v>
      </c>
      <c r="BK250" s="19" t="str">
        <f t="shared" ca="1" si="1814"/>
        <v>-</v>
      </c>
      <c r="BL250" s="5" t="str">
        <f t="shared" ca="1" si="1815"/>
        <v>-</v>
      </c>
      <c r="BM250" s="19" t="str">
        <f t="shared" ca="1" si="1816"/>
        <v>-</v>
      </c>
      <c r="BN250" s="19" t="str">
        <f t="shared" ca="1" si="1816"/>
        <v>-</v>
      </c>
      <c r="BO250" s="19" t="str">
        <f t="shared" ca="1" si="1816"/>
        <v>-</v>
      </c>
      <c r="BP250" s="5" t="str">
        <f t="shared" ca="1" si="1817"/>
        <v>-</v>
      </c>
      <c r="BQ250" s="9"/>
      <c r="BR250" s="5" t="b">
        <f t="shared" si="1818"/>
        <v>0</v>
      </c>
      <c r="BS250" s="5" t="str">
        <f t="shared" ca="1" si="1819"/>
        <v>-</v>
      </c>
      <c r="BT250" s="5" t="str">
        <f t="shared" ca="1" si="1820"/>
        <v>-</v>
      </c>
      <c r="BU250" s="5" t="str">
        <f t="shared" ca="1" si="1820"/>
        <v>-</v>
      </c>
      <c r="BV250" s="5" t="str">
        <f t="shared" ca="1" si="1820"/>
        <v>-</v>
      </c>
      <c r="BW250" s="5" t="str">
        <f t="shared" ca="1" si="1820"/>
        <v>-</v>
      </c>
      <c r="BX250" s="5" t="str">
        <f t="shared" ca="1" si="1820"/>
        <v>-</v>
      </c>
      <c r="BY250" s="5" t="str">
        <f t="shared" ca="1" si="1820"/>
        <v>-</v>
      </c>
      <c r="BZ250" s="5" t="str">
        <f t="shared" ca="1" si="1820"/>
        <v>-</v>
      </c>
      <c r="CA250" s="5" t="str">
        <f t="shared" ca="1" si="1820"/>
        <v>-</v>
      </c>
      <c r="CB250" s="9"/>
      <c r="CC250" s="12" t="b">
        <v>1</v>
      </c>
      <c r="CD250" s="12" t="b">
        <v>1</v>
      </c>
      <c r="CE250" s="12" t="b">
        <v>1</v>
      </c>
      <c r="CF250" s="12">
        <f t="shared" si="1868"/>
        <v>2235105</v>
      </c>
      <c r="CG250" s="144" t="b">
        <f>NOT(CE250)</f>
        <v>0</v>
      </c>
      <c r="CH250" s="12" t="s">
        <v>34</v>
      </c>
      <c r="CI250" s="19" t="str">
        <f t="shared" ca="1" si="1822"/>
        <v>-</v>
      </c>
      <c r="CJ250" s="19" t="str">
        <f t="shared" ca="1" si="1822"/>
        <v>-</v>
      </c>
      <c r="CK250" s="19" t="str">
        <f t="shared" ca="1" si="1822"/>
        <v>-</v>
      </c>
      <c r="CL250" s="19">
        <f t="shared" ca="1" si="1822"/>
        <v>1</v>
      </c>
      <c r="CM250" s="19">
        <f t="shared" ca="1" si="1822"/>
        <v>1</v>
      </c>
      <c r="CN250" s="9"/>
      <c r="CO250" s="444">
        <f t="shared" si="1823"/>
        <v>652</v>
      </c>
      <c r="CP250" s="444">
        <f t="shared" si="1823"/>
        <v>686</v>
      </c>
      <c r="CQ250" s="444">
        <f t="shared" si="1823"/>
        <v>721</v>
      </c>
      <c r="CR250" s="152">
        <f t="shared" si="1824"/>
        <v>378</v>
      </c>
      <c r="CS250" s="152">
        <f t="shared" si="1824"/>
        <v>413</v>
      </c>
      <c r="CT250" s="152">
        <f t="shared" si="1824"/>
        <v>448</v>
      </c>
      <c r="CU250" s="19" t="str">
        <f t="shared" ca="1" si="1825"/>
        <v>-</v>
      </c>
      <c r="CV250" s="19" t="str">
        <f t="shared" ca="1" si="1825"/>
        <v>-</v>
      </c>
      <c r="CW250" s="19" t="str">
        <f t="shared" ca="1" si="1825"/>
        <v>-</v>
      </c>
      <c r="CX250" s="19" t="str">
        <f t="shared" ca="1" si="1825"/>
        <v>-</v>
      </c>
      <c r="CY250" s="19" t="str">
        <f t="shared" ca="1" si="1825"/>
        <v>-</v>
      </c>
      <c r="CZ250" s="19" t="b">
        <f ca="1">OFFSET(CZ$5,$B250,0)</f>
        <v>1</v>
      </c>
      <c r="DA250" s="19">
        <f t="shared" ca="1" si="1825"/>
        <v>0</v>
      </c>
      <c r="DB250" s="19">
        <f t="shared" ca="1" si="1825"/>
        <v>0</v>
      </c>
      <c r="DC250" s="19">
        <f t="shared" ca="1" si="1825"/>
        <v>0</v>
      </c>
      <c r="DD250" s="19">
        <f t="shared" ca="1" si="1825"/>
        <v>0</v>
      </c>
      <c r="DE250" s="19">
        <f t="shared" ca="1" si="1825"/>
        <v>0</v>
      </c>
      <c r="DF250" s="19">
        <f t="shared" ca="1" si="1825"/>
        <v>0</v>
      </c>
      <c r="DG250" s="19">
        <f t="shared" ca="1" si="1825"/>
        <v>0</v>
      </c>
      <c r="DH250" s="19">
        <f t="shared" ca="1" si="1825"/>
        <v>0</v>
      </c>
      <c r="DI250" s="19">
        <f t="shared" ca="1" si="1825"/>
        <v>0</v>
      </c>
      <c r="DJ250" s="19">
        <f t="shared" ca="1" si="1825"/>
        <v>0</v>
      </c>
      <c r="DK250" s="19">
        <f t="shared" ca="1" si="1826"/>
        <v>0</v>
      </c>
      <c r="DL250" s="19">
        <f t="shared" ca="1" si="1826"/>
        <v>0</v>
      </c>
      <c r="DM250" s="19">
        <f t="shared" ca="1" si="1826"/>
        <v>1</v>
      </c>
      <c r="DN250" s="19">
        <f t="shared" ca="1" si="1826"/>
        <v>1</v>
      </c>
      <c r="DO250" s="19">
        <f t="shared" ca="1" si="1826"/>
        <v>0</v>
      </c>
      <c r="DP250" s="19" t="str">
        <f t="shared" ca="1" si="1826"/>
        <v>-</v>
      </c>
      <c r="DQ250" s="19" t="str">
        <f t="shared" ca="1" si="1826"/>
        <v>-</v>
      </c>
      <c r="DR250" s="19" t="str">
        <f t="shared" ca="1" si="1826"/>
        <v>-</v>
      </c>
      <c r="DS250" s="19" t="str">
        <f t="shared" ca="1" si="1826"/>
        <v>-</v>
      </c>
      <c r="DT250" s="19" t="str">
        <f t="shared" ca="1" si="1826"/>
        <v>-</v>
      </c>
      <c r="DU250" s="19">
        <f t="shared" ca="1" si="1826"/>
        <v>0</v>
      </c>
      <c r="DV250" s="19" t="str">
        <f t="shared" ca="1" si="1826"/>
        <v>-</v>
      </c>
      <c r="DW250" s="19" t="str">
        <f t="shared" ca="1" si="1826"/>
        <v>-</v>
      </c>
      <c r="DX250" s="19" t="str">
        <f t="shared" ca="1" si="1826"/>
        <v>-</v>
      </c>
      <c r="DY250" s="19" t="str">
        <f t="shared" ca="1" si="1826"/>
        <v>-</v>
      </c>
      <c r="DZ250" s="19" t="str">
        <f t="shared" ca="1" si="1826"/>
        <v>-</v>
      </c>
      <c r="EA250" s="19" t="str">
        <f t="shared" ca="1" si="1826"/>
        <v>-</v>
      </c>
      <c r="EB250" s="19" t="str">
        <f t="shared" ca="1" si="1826"/>
        <v>-</v>
      </c>
      <c r="EC250" s="19" t="str">
        <f t="shared" ca="1" si="1826"/>
        <v>-</v>
      </c>
      <c r="ED250" s="19">
        <f t="shared" ca="1" si="1826"/>
        <v>0</v>
      </c>
      <c r="EE250" s="444">
        <f t="shared" si="1827"/>
        <v>0</v>
      </c>
      <c r="EF250" s="444">
        <f t="shared" si="1827"/>
        <v>0</v>
      </c>
      <c r="EG250" s="124">
        <f t="shared" si="1828"/>
        <v>0</v>
      </c>
      <c r="EH250" s="124">
        <f t="shared" si="1828"/>
        <v>0</v>
      </c>
      <c r="EI250" s="124">
        <f t="shared" si="1828"/>
        <v>0</v>
      </c>
      <c r="EJ250" s="124">
        <f t="shared" si="1828"/>
        <v>0</v>
      </c>
      <c r="EK250" s="124">
        <f t="shared" si="1828"/>
        <v>0</v>
      </c>
      <c r="EL250" s="124">
        <f t="shared" si="1828"/>
        <v>0</v>
      </c>
      <c r="EM250" s="124">
        <f t="shared" si="1828"/>
        <v>0</v>
      </c>
      <c r="EN250" s="124">
        <f t="shared" si="1828"/>
        <v>0</v>
      </c>
      <c r="EO250" s="124">
        <f t="shared" si="1828"/>
        <v>0</v>
      </c>
      <c r="EP250" s="124">
        <f t="shared" si="1828"/>
        <v>0</v>
      </c>
      <c r="EQ250" s="124">
        <f t="shared" si="1828"/>
        <v>0</v>
      </c>
      <c r="ER250" s="124">
        <f t="shared" si="1828"/>
        <v>0</v>
      </c>
      <c r="ES250" s="124">
        <f t="shared" si="1828"/>
        <v>0</v>
      </c>
      <c r="ET250" s="124">
        <f t="shared" si="1828"/>
        <v>0</v>
      </c>
      <c r="EU250" s="124">
        <f t="shared" si="1828"/>
        <v>0</v>
      </c>
      <c r="EV250" s="124">
        <f t="shared" si="1828"/>
        <v>0</v>
      </c>
      <c r="EW250" s="124">
        <f t="shared" si="1829"/>
        <v>0</v>
      </c>
      <c r="EX250" s="124">
        <f t="shared" si="1829"/>
        <v>0</v>
      </c>
      <c r="EY250" s="554">
        <f t="shared" si="1830"/>
        <v>0</v>
      </c>
      <c r="EZ250" s="554">
        <f t="shared" si="1830"/>
        <v>0</v>
      </c>
      <c r="FA250" s="554">
        <f t="shared" si="1830"/>
        <v>0</v>
      </c>
      <c r="FB250" s="125">
        <f t="shared" si="1830"/>
        <v>0</v>
      </c>
      <c r="FC250" s="125">
        <f t="shared" si="1830"/>
        <v>0</v>
      </c>
      <c r="FD250" s="125">
        <f t="shared" si="1830"/>
        <v>0</v>
      </c>
      <c r="FE250" s="125">
        <f t="shared" si="1830"/>
        <v>0</v>
      </c>
      <c r="FF250" s="125">
        <f t="shared" si="1830"/>
        <v>0</v>
      </c>
      <c r="FG250" s="125">
        <f t="shared" si="1830"/>
        <v>0</v>
      </c>
      <c r="FH250" s="125">
        <f t="shared" si="1830"/>
        <v>0</v>
      </c>
      <c r="FI250" s="125">
        <f t="shared" si="1830"/>
        <v>0</v>
      </c>
      <c r="FJ250" s="125">
        <f t="shared" si="1830"/>
        <v>0</v>
      </c>
      <c r="FK250" s="125">
        <f t="shared" si="1830"/>
        <v>0</v>
      </c>
      <c r="FL250" s="125">
        <f t="shared" si="1830"/>
        <v>0</v>
      </c>
      <c r="FM250" s="125">
        <f t="shared" si="1830"/>
        <v>0</v>
      </c>
      <c r="FN250" s="125">
        <f t="shared" si="1830"/>
        <v>0</v>
      </c>
      <c r="FO250" s="124">
        <f t="shared" si="1831"/>
        <v>0</v>
      </c>
      <c r="FP250" s="124">
        <f t="shared" si="1831"/>
        <v>0</v>
      </c>
      <c r="FQ250" s="124">
        <f t="shared" si="1831"/>
        <v>0</v>
      </c>
      <c r="FR250" s="124">
        <f t="shared" si="1831"/>
        <v>0</v>
      </c>
      <c r="FS250" s="124">
        <f t="shared" si="1831"/>
        <v>0</v>
      </c>
      <c r="FT250" s="124">
        <f t="shared" si="1831"/>
        <v>0</v>
      </c>
      <c r="FU250" s="124">
        <f t="shared" si="1831"/>
        <v>0</v>
      </c>
      <c r="FV250" s="124">
        <f t="shared" si="1831"/>
        <v>0</v>
      </c>
      <c r="FW250" s="124">
        <f t="shared" si="1831"/>
        <v>0</v>
      </c>
      <c r="FX250" s="124">
        <f t="shared" si="1831"/>
        <v>0</v>
      </c>
      <c r="FY250" s="124">
        <f t="shared" si="1831"/>
        <v>0</v>
      </c>
      <c r="FZ250" s="124">
        <f t="shared" si="1831"/>
        <v>0</v>
      </c>
      <c r="GA250" s="124">
        <f t="shared" si="1831"/>
        <v>0</v>
      </c>
      <c r="GB250" s="124">
        <f t="shared" si="1831"/>
        <v>0</v>
      </c>
      <c r="GC250" s="124">
        <f t="shared" si="1831"/>
        <v>0</v>
      </c>
      <c r="GD250" s="124">
        <f t="shared" si="1831"/>
        <v>0</v>
      </c>
      <c r="GE250" s="124">
        <f t="shared" si="1832"/>
        <v>0</v>
      </c>
      <c r="GF250" s="124">
        <f t="shared" si="1832"/>
        <v>0</v>
      </c>
      <c r="GG250" s="554">
        <f t="shared" si="1833"/>
        <v>0</v>
      </c>
      <c r="GH250" s="554">
        <f t="shared" si="1833"/>
        <v>0</v>
      </c>
      <c r="GI250" s="554">
        <f t="shared" si="1833"/>
        <v>0</v>
      </c>
      <c r="GJ250" s="125">
        <f t="shared" si="1834"/>
        <v>0</v>
      </c>
      <c r="GK250" s="125">
        <f t="shared" si="1834"/>
        <v>0</v>
      </c>
      <c r="GL250" s="125">
        <f t="shared" si="1834"/>
        <v>0</v>
      </c>
      <c r="GM250" s="125">
        <f t="shared" si="1834"/>
        <v>0</v>
      </c>
      <c r="GN250" s="125">
        <f t="shared" si="1834"/>
        <v>0</v>
      </c>
      <c r="GO250" s="125">
        <f t="shared" si="1834"/>
        <v>0</v>
      </c>
      <c r="GP250" s="125">
        <f t="shared" si="1834"/>
        <v>0</v>
      </c>
      <c r="GQ250" s="125">
        <f t="shared" si="1834"/>
        <v>0</v>
      </c>
      <c r="GR250" s="125">
        <f t="shared" si="1834"/>
        <v>0</v>
      </c>
      <c r="GS250" s="125">
        <f t="shared" si="1834"/>
        <v>0</v>
      </c>
      <c r="GT250" s="125">
        <f t="shared" si="1834"/>
        <v>0</v>
      </c>
      <c r="GU250" s="125">
        <f t="shared" si="1834"/>
        <v>0</v>
      </c>
      <c r="GV250" s="125">
        <f t="shared" si="1834"/>
        <v>0</v>
      </c>
      <c r="GW250" s="124">
        <f t="shared" si="1835"/>
        <v>0</v>
      </c>
      <c r="GX250" s="124">
        <f t="shared" si="1835"/>
        <v>0</v>
      </c>
      <c r="GY250" s="124">
        <f t="shared" si="1835"/>
        <v>0</v>
      </c>
      <c r="GZ250" s="124">
        <f t="shared" si="1835"/>
        <v>0</v>
      </c>
      <c r="HA250" s="124">
        <f t="shared" si="1835"/>
        <v>0</v>
      </c>
      <c r="HB250" s="124">
        <f t="shared" si="1835"/>
        <v>0</v>
      </c>
      <c r="HC250" s="124">
        <f t="shared" si="1835"/>
        <v>0</v>
      </c>
      <c r="HD250" s="124">
        <f t="shared" si="1835"/>
        <v>0</v>
      </c>
      <c r="HE250" s="124">
        <f t="shared" si="1835"/>
        <v>0</v>
      </c>
      <c r="HF250" s="124">
        <f t="shared" si="1835"/>
        <v>0</v>
      </c>
      <c r="HG250" s="124">
        <f t="shared" si="1835"/>
        <v>0</v>
      </c>
      <c r="HH250" s="124">
        <f t="shared" si="1835"/>
        <v>0</v>
      </c>
      <c r="HI250" s="124">
        <f t="shared" si="1835"/>
        <v>0</v>
      </c>
      <c r="HJ250" s="124">
        <f t="shared" si="1835"/>
        <v>0</v>
      </c>
      <c r="HK250" s="124">
        <f t="shared" si="1835"/>
        <v>0</v>
      </c>
      <c r="HL250" s="124">
        <f t="shared" si="1835"/>
        <v>0</v>
      </c>
      <c r="HM250" s="124">
        <f t="shared" si="1836"/>
        <v>0</v>
      </c>
      <c r="HN250" s="124">
        <f t="shared" si="1836"/>
        <v>0</v>
      </c>
      <c r="HO250" s="554">
        <f t="shared" si="1837"/>
        <v>0</v>
      </c>
      <c r="HP250" s="554">
        <f t="shared" si="1837"/>
        <v>0</v>
      </c>
      <c r="HQ250" s="554">
        <f t="shared" si="1837"/>
        <v>0</v>
      </c>
      <c r="HR250" s="125">
        <f t="shared" si="1838"/>
        <v>0</v>
      </c>
      <c r="HS250" s="125">
        <f t="shared" si="1838"/>
        <v>0</v>
      </c>
      <c r="HT250" s="125">
        <f t="shared" si="1838"/>
        <v>0</v>
      </c>
      <c r="HU250" s="125">
        <f t="shared" si="1838"/>
        <v>0</v>
      </c>
      <c r="HV250" s="125">
        <f t="shared" si="1838"/>
        <v>0</v>
      </c>
      <c r="HW250" s="125">
        <f t="shared" si="1838"/>
        <v>0</v>
      </c>
      <c r="HX250" s="125">
        <f t="shared" si="1838"/>
        <v>0</v>
      </c>
      <c r="HY250" s="125">
        <f t="shared" si="1838"/>
        <v>0</v>
      </c>
      <c r="HZ250" s="125">
        <f t="shared" si="1838"/>
        <v>0</v>
      </c>
      <c r="IA250" s="125">
        <f t="shared" si="1838"/>
        <v>0</v>
      </c>
      <c r="IB250" s="125">
        <f t="shared" si="1838"/>
        <v>0</v>
      </c>
      <c r="IC250" s="125">
        <f t="shared" si="1838"/>
        <v>0</v>
      </c>
      <c r="ID250" s="125">
        <f t="shared" si="1838"/>
        <v>0</v>
      </c>
      <c r="IE250" s="5">
        <f t="shared" si="1839"/>
        <v>67</v>
      </c>
      <c r="IF250" s="9"/>
      <c r="IG250" s="5">
        <f t="shared" si="1840"/>
        <v>1</v>
      </c>
      <c r="IH250" s="5" t="b">
        <f t="shared" si="1840"/>
        <v>0</v>
      </c>
      <c r="II250" s="19">
        <f t="shared" ca="1" si="1841"/>
        <v>0</v>
      </c>
      <c r="IJ250" s="5">
        <f t="shared" si="1840"/>
        <v>55</v>
      </c>
      <c r="IK250" s="5" cm="1">
        <f t="array" ref="IK250">INDEX(i.pi_yatf,$X250+1,IK$7)</f>
        <v>1</v>
      </c>
      <c r="IL250" s="19">
        <f t="shared" ca="1" si="1842"/>
        <v>0</v>
      </c>
      <c r="IM250" s="19">
        <f t="shared" ca="1" si="1842"/>
        <v>0</v>
      </c>
      <c r="IN250" s="19">
        <f t="shared" ca="1" si="1842"/>
        <v>0</v>
      </c>
      <c r="IO250" s="19">
        <f t="shared" ca="1" si="1842"/>
        <v>0</v>
      </c>
      <c r="IP250" s="19">
        <f t="shared" ca="1" si="1842"/>
        <v>0</v>
      </c>
      <c r="IQ250" s="19">
        <f t="shared" ca="1" si="1842"/>
        <v>0</v>
      </c>
      <c r="IR250" s="19">
        <f t="shared" ca="1" si="1842"/>
        <v>0</v>
      </c>
      <c r="IS250" s="19">
        <f t="shared" ca="1" si="1842"/>
        <v>0</v>
      </c>
      <c r="IT250" s="19">
        <f t="shared" ca="1" si="1842"/>
        <v>0</v>
      </c>
      <c r="IU250" s="19">
        <f t="shared" ca="1" si="1842"/>
        <v>0</v>
      </c>
      <c r="IV250" s="19">
        <f t="shared" ca="1" si="1842"/>
        <v>0</v>
      </c>
      <c r="IW250" s="19">
        <f t="shared" ca="1" si="1842"/>
        <v>0</v>
      </c>
      <c r="IX250" s="19">
        <f t="shared" ca="1" si="1842"/>
        <v>0</v>
      </c>
      <c r="IY250" s="19">
        <f t="shared" ca="1" si="1842"/>
        <v>0</v>
      </c>
      <c r="IZ250" s="19">
        <f t="shared" ca="1" si="1842"/>
        <v>0</v>
      </c>
      <c r="JA250" s="19">
        <f t="shared" ca="1" si="1842"/>
        <v>0</v>
      </c>
      <c r="JB250" s="19">
        <f t="shared" ca="1" si="1842"/>
        <v>0</v>
      </c>
      <c r="JC250" s="19">
        <f t="shared" ca="1" si="1842"/>
        <v>0</v>
      </c>
      <c r="JD250" s="19">
        <f t="shared" ca="1" si="1842"/>
        <v>0</v>
      </c>
      <c r="JE250" s="19">
        <f t="shared" ca="1" si="1842"/>
        <v>0</v>
      </c>
      <c r="JF250" s="19">
        <f t="shared" ca="1" si="1842"/>
        <v>0</v>
      </c>
      <c r="JG250" s="5">
        <f t="shared" si="1843"/>
        <v>1.2500000000000001E-2</v>
      </c>
      <c r="JH250" s="567">
        <f t="shared" si="1843"/>
        <v>0</v>
      </c>
      <c r="JI250" s="5">
        <f t="shared" si="1843"/>
        <v>6.25E-2</v>
      </c>
      <c r="JJ250" s="5">
        <f t="shared" si="1843"/>
        <v>6.25E-2</v>
      </c>
      <c r="JK250" s="5">
        <f t="shared" si="1843"/>
        <v>6.25E-2</v>
      </c>
      <c r="JL250" s="19">
        <f t="shared" ca="1" si="1842"/>
        <v>1</v>
      </c>
      <c r="JM250" s="19">
        <f t="shared" ca="1" si="1842"/>
        <v>0</v>
      </c>
      <c r="JN250" s="19">
        <f t="shared" ca="1" si="1842"/>
        <v>1</v>
      </c>
      <c r="JO250" s="9"/>
      <c r="JP250" s="5" t="b">
        <f t="shared" ca="1" si="1844"/>
        <v>0</v>
      </c>
      <c r="JQ250" s="477" t="b">
        <v>1</v>
      </c>
      <c r="JR250" s="477">
        <v>12</v>
      </c>
      <c r="JS250" s="5" t="b">
        <f t="shared" si="1845"/>
        <v>0</v>
      </c>
      <c r="JT250" s="5" t="b">
        <f t="shared" si="1845"/>
        <v>0</v>
      </c>
      <c r="JU250" s="5" t="b">
        <f t="shared" si="1845"/>
        <v>1</v>
      </c>
      <c r="JV250" s="144">
        <f t="shared" si="1846"/>
        <v>1</v>
      </c>
      <c r="JW250" s="144">
        <f t="shared" si="1846"/>
        <v>1</v>
      </c>
      <c r="JX250" s="5" t="b">
        <f t="shared" si="1847"/>
        <v>0</v>
      </c>
      <c r="JY250" s="5" t="b">
        <f t="shared" si="1847"/>
        <v>1</v>
      </c>
      <c r="JZ250" s="5" t="b">
        <f t="shared" si="1847"/>
        <v>1</v>
      </c>
      <c r="KA250" s="5" t="b">
        <f t="shared" si="1847"/>
        <v>0</v>
      </c>
      <c r="KB250" s="5">
        <f t="shared" si="1848"/>
        <v>1</v>
      </c>
      <c r="KC250" s="5">
        <f t="shared" si="1848"/>
        <v>0</v>
      </c>
      <c r="KD250" s="5" t="b">
        <f t="shared" si="1849"/>
        <v>0</v>
      </c>
      <c r="KE250" s="5" t="str" cm="1">
        <f t="array" aca="1" ref="KE250" ca="1">IF(OR(KF250:KM250&lt;&gt;"-"),TRUE,"-")</f>
        <v>-</v>
      </c>
      <c r="KF250" s="19" t="str">
        <f t="shared" ca="1" si="1850"/>
        <v>-</v>
      </c>
      <c r="KG250" s="19" t="str">
        <f t="shared" ca="1" si="1850"/>
        <v>-</v>
      </c>
      <c r="KH250" s="19" t="str">
        <f t="shared" ca="1" si="1850"/>
        <v>-</v>
      </c>
      <c r="KI250" s="19" t="str">
        <f t="shared" ca="1" si="1850"/>
        <v>-</v>
      </c>
      <c r="KJ250" s="19" t="str">
        <f t="shared" ca="1" si="1850"/>
        <v>-</v>
      </c>
      <c r="KK250" s="19" t="str">
        <f t="shared" ca="1" si="1850"/>
        <v>-</v>
      </c>
      <c r="KL250" s="19" t="str">
        <f t="shared" ca="1" si="1850"/>
        <v>-</v>
      </c>
      <c r="KM250" s="19" t="str">
        <f t="shared" ca="1" si="1850"/>
        <v>-</v>
      </c>
      <c r="KN250" s="5" t="b">
        <f t="array" aca="1" ref="KN250" ca="1">IF(OR(KO250:KU250&lt;&gt;"-"),TRUE,"-")</f>
        <v>1</v>
      </c>
      <c r="KO250" s="19">
        <f t="shared" ca="1" si="1851"/>
        <v>0</v>
      </c>
      <c r="KP250" s="19" t="str">
        <f t="shared" ca="1" si="1851"/>
        <v>-</v>
      </c>
      <c r="KQ250" s="19">
        <f t="shared" ca="1" si="1851"/>
        <v>999999</v>
      </c>
      <c r="KR250" s="19">
        <f t="shared" ca="1" si="1851"/>
        <v>999999</v>
      </c>
      <c r="KS250" s="19">
        <f t="shared" ca="1" si="1851"/>
        <v>999999</v>
      </c>
      <c r="KT250" s="19">
        <f t="shared" ca="1" si="1851"/>
        <v>999999</v>
      </c>
      <c r="KU250" s="19">
        <f t="shared" ca="1" si="1851"/>
        <v>999999</v>
      </c>
      <c r="KV250" s="19" t="str">
        <f t="shared" ca="1" si="1851"/>
        <v>-</v>
      </c>
      <c r="KW250" s="19" t="str">
        <f ca="1">OFFSET(KW$5,$B250,0)</f>
        <v>-</v>
      </c>
      <c r="KX250" s="19" t="str">
        <f ca="1">OFFSET(KX$5,$B250,0)</f>
        <v>-</v>
      </c>
      <c r="KY250" s="19" t="b">
        <f t="shared" ca="1" si="1852"/>
        <v>1</v>
      </c>
      <c r="KZ250" s="19">
        <f t="shared" ca="1" si="1852"/>
        <v>0</v>
      </c>
      <c r="LA250" s="5" t="str">
        <f t="shared" si="1853"/>
        <v>-</v>
      </c>
      <c r="LB250" s="5" t="str">
        <f t="shared" si="1853"/>
        <v>-</v>
      </c>
      <c r="LC250" s="5" t="str">
        <f t="shared" si="1853"/>
        <v>-</v>
      </c>
      <c r="LD250" s="5" t="str">
        <f t="shared" si="1853"/>
        <v>-</v>
      </c>
      <c r="LE250" s="19" t="str">
        <f t="shared" ca="1" si="1854"/>
        <v>-</v>
      </c>
      <c r="LF250" s="19" t="str">
        <f t="shared" ca="1" si="1854"/>
        <v>-</v>
      </c>
      <c r="LG250" s="19" t="str">
        <f t="shared" ca="1" si="1854"/>
        <v>-</v>
      </c>
      <c r="LH250" s="19" t="str">
        <f t="shared" ca="1" si="1854"/>
        <v>-</v>
      </c>
      <c r="LI250" s="19" t="str">
        <f t="shared" ca="1" si="1854"/>
        <v>-</v>
      </c>
      <c r="LJ250" s="19" t="str">
        <f t="shared" ca="1" si="1854"/>
        <v>-</v>
      </c>
      <c r="LK250" s="19" t="str">
        <f t="shared" ca="1" si="1854"/>
        <v>-</v>
      </c>
      <c r="LL250" s="5" t="str">
        <f t="shared" si="1855"/>
        <v>-</v>
      </c>
      <c r="LM250" s="5">
        <f t="shared" si="1855"/>
        <v>500</v>
      </c>
      <c r="LN250" s="5">
        <f t="shared" si="1855"/>
        <v>500</v>
      </c>
      <c r="LO250" s="5" t="str">
        <f t="shared" si="1855"/>
        <v>-</v>
      </c>
      <c r="LP250" s="5" t="str" cm="1">
        <f t="array" ref="LP250">INDEX(i.meatgrid,$Q250,LP$7)</f>
        <v>-</v>
      </c>
      <c r="LQ250" s="5" t="str" cm="1">
        <f t="array" ref="LQ250">INDEX(i.meatgrid,$Q250,LQ$7)</f>
        <v>-</v>
      </c>
      <c r="LR250" s="5" t="str">
        <f t="shared" si="1855"/>
        <v>-</v>
      </c>
      <c r="LS250" s="5">
        <f t="shared" si="1856"/>
        <v>1</v>
      </c>
      <c r="LT250" s="9"/>
      <c r="LU250" s="19">
        <f t="shared" ca="1" si="1854"/>
        <v>70</v>
      </c>
      <c r="LV250" s="19">
        <f t="shared" ca="1" si="1857"/>
        <v>50</v>
      </c>
      <c r="LW250" s="19">
        <f t="shared" ca="1" si="1857"/>
        <v>80</v>
      </c>
      <c r="LX250" s="19">
        <f t="shared" ca="1" si="1857"/>
        <v>50</v>
      </c>
      <c r="LY250" s="5" t="b" cm="1">
        <f t="array" ref="LY250">INDEX(i.meatgrid,$Q250,LY$7)</f>
        <v>0</v>
      </c>
      <c r="LZ250" s="5" t="b" cm="1">
        <f t="array" ref="LZ250">INDEX(i.meatgrid,$Q250,LZ$7)</f>
        <v>0</v>
      </c>
      <c r="MA250" s="5" t="str" cm="1">
        <f t="array" ref="MA250">INDEX(i.meatgrid,$Q250,MA$7)</f>
        <v>-</v>
      </c>
      <c r="MB250" s="5" cm="1">
        <f t="array" ref="MB250">INDEX(i.meatgrid,$Q250,MB$7)</f>
        <v>40</v>
      </c>
      <c r="MC250" s="5">
        <f t="shared" si="1858"/>
        <v>1</v>
      </c>
      <c r="MD250" s="5">
        <f t="shared" si="1859"/>
        <v>1</v>
      </c>
      <c r="ME250" s="5" cm="1">
        <f t="array" ref="ME250">INDEX(i.meatgrid,$Q250,ME$7)</f>
        <v>1</v>
      </c>
      <c r="MF250" s="5" cm="1">
        <f t="array" ref="MF250">INDEX(i.meatgrid,$Q250,MF$7)</f>
        <v>0</v>
      </c>
      <c r="MG250" s="5" cm="1">
        <f t="array" ref="MG250">INDEX(i.meatgrid,$Q250,MG$7)</f>
        <v>0</v>
      </c>
      <c r="MH250" s="5" cm="1">
        <f t="array" ref="MH250">INDEX(i.meatgrid,$Q250,MH$7)</f>
        <v>0</v>
      </c>
      <c r="MI250" s="5" cm="1">
        <f t="array" ref="MI250">INDEX(i.meatgrid,$Q250,MI$7)</f>
        <v>0</v>
      </c>
      <c r="MJ250" s="5" cm="1">
        <f t="array" ref="MJ250">INDEX(i.meatgrid,$Q250,MJ$7)</f>
        <v>1</v>
      </c>
      <c r="MK250" s="5" cm="1">
        <f t="array" ref="MK250">INDEX(i.meatgrid,$Q250,MK$7)</f>
        <v>1</v>
      </c>
      <c r="ML250" s="5" cm="1">
        <f t="array" ref="ML250">INDEX(i.meatgrid,$Q250,ML$7)</f>
        <v>1</v>
      </c>
      <c r="MM250" s="5">
        <f t="shared" si="1860"/>
        <v>1</v>
      </c>
      <c r="MN250" s="9"/>
      <c r="MO250" s="19" t="b">
        <f t="shared" ca="1" si="1861"/>
        <v>0</v>
      </c>
      <c r="MP250" s="19" t="b">
        <f t="shared" ca="1" si="1861"/>
        <v>0</v>
      </c>
      <c r="MQ250" s="19">
        <f t="shared" ca="1" si="1861"/>
        <v>1</v>
      </c>
      <c r="MR250" s="19">
        <f t="shared" ca="1" si="1861"/>
        <v>0.75</v>
      </c>
      <c r="MS250" s="19">
        <f t="shared" ca="1" si="1861"/>
        <v>0.75</v>
      </c>
      <c r="MT250" s="19">
        <f t="shared" ca="1" si="1861"/>
        <v>0.8</v>
      </c>
      <c r="MU250" s="19">
        <f t="shared" ca="1" si="1861"/>
        <v>0.82499999999999996</v>
      </c>
      <c r="MV250" s="19">
        <f t="shared" ca="1" si="1861"/>
        <v>0.875</v>
      </c>
      <c r="MW250" s="19">
        <f t="shared" ca="1" si="1861"/>
        <v>0.9</v>
      </c>
      <c r="MX250" s="19">
        <f t="shared" ca="1" si="1861"/>
        <v>1</v>
      </c>
      <c r="MY250" s="19">
        <f t="shared" ca="1" si="1861"/>
        <v>0.875</v>
      </c>
      <c r="MZ250" s="19" t="b">
        <f t="shared" ca="1" si="1861"/>
        <v>1</v>
      </c>
      <c r="NA250" s="19">
        <f t="shared" ca="1" si="1861"/>
        <v>74.989999999999995</v>
      </c>
      <c r="NB250" s="19" t="str">
        <f t="shared" ca="1" si="1861"/>
        <v>-</v>
      </c>
      <c r="NC250" s="19" t="str">
        <f t="shared" ca="1" si="1861"/>
        <v>-</v>
      </c>
      <c r="ND250" s="19" t="str">
        <f t="shared" ca="1" si="1861"/>
        <v>-</v>
      </c>
      <c r="NE250" s="19" t="str">
        <f t="shared" ca="1" si="1877"/>
        <v>-</v>
      </c>
      <c r="NF250" s="19" t="str">
        <f t="shared" ca="1" si="1877"/>
        <v>-</v>
      </c>
      <c r="NG250" s="19" t="str">
        <f t="shared" ca="1" si="1877"/>
        <v>-</v>
      </c>
      <c r="NH250" s="19" t="str">
        <f t="shared" ca="1" si="1877"/>
        <v>-</v>
      </c>
      <c r="NI250" s="19">
        <f t="shared" ca="1" si="1877"/>
        <v>36.99</v>
      </c>
      <c r="NJ250" s="19">
        <f t="shared" ca="1" si="1877"/>
        <v>36.99</v>
      </c>
      <c r="NK250" s="19" t="str">
        <f t="shared" ca="1" si="1877"/>
        <v>-</v>
      </c>
      <c r="NL250" s="19" t="str">
        <f t="shared" ca="1" si="1877"/>
        <v>-</v>
      </c>
      <c r="NM250" s="19" t="str">
        <f t="shared" ca="1" si="1877"/>
        <v>-</v>
      </c>
      <c r="NN250" s="19" t="str">
        <f t="shared" ca="1" si="1877"/>
        <v>-</v>
      </c>
      <c r="NO250" s="19" t="str">
        <f t="shared" ca="1" si="1877"/>
        <v>-</v>
      </c>
      <c r="NP250" s="19">
        <f t="shared" ca="1" si="1877"/>
        <v>49.99</v>
      </c>
      <c r="NQ250" s="19">
        <f t="shared" ca="1" si="1877"/>
        <v>49.99</v>
      </c>
      <c r="NR250" s="19">
        <f t="shared" ca="1" si="1877"/>
        <v>49.99</v>
      </c>
      <c r="NS250" s="19">
        <f t="shared" ca="1" si="1877"/>
        <v>49.99</v>
      </c>
      <c r="NT250" s="19">
        <f t="shared" ca="1" si="1877"/>
        <v>49.99</v>
      </c>
      <c r="NU250" s="19">
        <f t="shared" ca="1" si="1874"/>
        <v>49.99</v>
      </c>
      <c r="NV250" s="19">
        <f t="shared" ca="1" si="1874"/>
        <v>49.99</v>
      </c>
      <c r="NW250" s="19">
        <f t="shared" ca="1" si="1874"/>
        <v>49.99</v>
      </c>
      <c r="NX250" s="19">
        <f t="shared" ca="1" si="1875"/>
        <v>412.99</v>
      </c>
      <c r="NY250" s="19">
        <f t="shared" ca="1" si="1875"/>
        <v>412.99</v>
      </c>
      <c r="NZ250" s="19" t="str">
        <f t="shared" ca="1" si="1875"/>
        <v>-</v>
      </c>
      <c r="OA250" s="19" t="str">
        <f t="shared" ca="1" si="1875"/>
        <v>-</v>
      </c>
      <c r="OB250" s="19" t="str">
        <f t="shared" ca="1" si="1875"/>
        <v>-</v>
      </c>
      <c r="OC250" s="19" t="str">
        <f t="shared" ca="1" si="1875"/>
        <v>-</v>
      </c>
      <c r="OD250" s="19" t="str">
        <f t="shared" ca="1" si="1875"/>
        <v>-</v>
      </c>
      <c r="OE250" s="19">
        <f t="shared" ca="1" si="1875"/>
        <v>6.8900000000000006</v>
      </c>
      <c r="OF250" s="19">
        <f t="shared" ca="1" si="1875"/>
        <v>6.8900000000000006</v>
      </c>
      <c r="OG250" s="19">
        <f t="shared" ca="1" si="1875"/>
        <v>6.8900000000000006</v>
      </c>
      <c r="OH250" s="19">
        <f t="shared" ca="1" si="1875"/>
        <v>6.8900000000000006</v>
      </c>
      <c r="OI250" s="19">
        <f t="shared" ca="1" si="1875"/>
        <v>6.8900000000000006</v>
      </c>
      <c r="OJ250" s="19">
        <f t="shared" ca="1" si="1875"/>
        <v>6.8900000000000006</v>
      </c>
      <c r="OK250" s="19">
        <f t="shared" ca="1" si="1875"/>
        <v>6.8900000000000006</v>
      </c>
      <c r="OL250" s="19">
        <f t="shared" ca="1" si="1875"/>
        <v>6.8900000000000006</v>
      </c>
      <c r="OM250" s="19">
        <f t="shared" ca="1" si="1875"/>
        <v>346.99</v>
      </c>
      <c r="ON250" s="19">
        <f t="shared" ca="1" si="1876"/>
        <v>346.99</v>
      </c>
      <c r="OO250" s="19" t="str">
        <f t="shared" ca="1" si="1876"/>
        <v>-</v>
      </c>
      <c r="OP250" s="19" t="str">
        <f t="shared" ca="1" si="1876"/>
        <v>-</v>
      </c>
      <c r="OQ250" s="19" t="str">
        <f t="shared" ca="1" si="1876"/>
        <v>-</v>
      </c>
      <c r="OR250" s="19" t="str">
        <f t="shared" ca="1" si="1876"/>
        <v>-</v>
      </c>
      <c r="OS250" s="19" t="str">
        <f t="shared" ca="1" si="1876"/>
        <v>-</v>
      </c>
      <c r="OT250" s="19">
        <f t="shared" ca="1" si="1876"/>
        <v>0</v>
      </c>
      <c r="OU250" s="24">
        <v>0</v>
      </c>
    </row>
    <row r="251" spans="1:411" outlineLevel="1">
      <c r="A251" s="21">
        <f t="shared" si="158"/>
        <v>246</v>
      </c>
      <c r="B251" s="21">
        <f t="shared" ref="B251:B253" si="1878">$A$24</f>
        <v>19</v>
      </c>
      <c r="C251">
        <v>112</v>
      </c>
      <c r="D251" s="144" t="str">
        <f t="shared" ca="1" si="1806"/>
        <v>GSM</v>
      </c>
      <c r="E251" t="b">
        <v>1</v>
      </c>
      <c r="F251" t="b">
        <v>0</v>
      </c>
      <c r="G251" t="b">
        <f t="shared" si="1870"/>
        <v>1</v>
      </c>
      <c r="H251" s="237">
        <f t="shared" ref="H251:Q253" ca="1" si="1879">OFFSET(H251,-1,0)</f>
        <v>2</v>
      </c>
      <c r="I251" s="237">
        <f t="shared" ca="1" si="1879"/>
        <v>1</v>
      </c>
      <c r="J251" s="237" t="str">
        <f t="shared" ca="1" si="1879"/>
        <v/>
      </c>
      <c r="K251" s="237">
        <f t="shared" ca="1" si="1879"/>
        <v>2</v>
      </c>
      <c r="L251" s="237">
        <f t="shared" ca="1" si="1879"/>
        <v>2</v>
      </c>
      <c r="M251" s="237">
        <f t="shared" ca="1" si="1879"/>
        <v>2</v>
      </c>
      <c r="N251" s="237">
        <f t="shared" ca="1" si="1879"/>
        <v>3</v>
      </c>
      <c r="O251" s="237">
        <f t="shared" ca="1" si="1879"/>
        <v>1</v>
      </c>
      <c r="P251" s="237">
        <f t="shared" ca="1" si="1879"/>
        <v>1</v>
      </c>
      <c r="Q251" s="237">
        <f t="shared" ca="1" si="1879"/>
        <v>5</v>
      </c>
      <c r="R251" s="29">
        <v>1</v>
      </c>
      <c r="S251" s="29">
        <v>1</v>
      </c>
      <c r="T251" s="29">
        <v>1</v>
      </c>
      <c r="U251" s="218"/>
      <c r="V251" s="218"/>
      <c r="W251" s="182">
        <f t="array" ref="W251">MAX(W$22,MOD(W245+1*AND(R251:$V251=R$22:$V$22),W$23+1))</f>
        <v>0</v>
      </c>
      <c r="X251" s="218"/>
      <c r="Y251" s="218"/>
      <c r="Z251" s="218"/>
      <c r="AA251" s="218"/>
      <c r="AB251" s="218"/>
      <c r="AC251" s="218"/>
      <c r="AD251" s="218"/>
      <c r="AE251" s="218"/>
      <c r="AF251" s="144">
        <f ca="1">INDEX(CHOOSE($N251,DataAutumn!i.AdultDrys,DataWinter!i.AdultDrys,DataSpring!i.AdultDrys),1,$M251)</f>
        <v>3</v>
      </c>
      <c r="AG251" s="5">
        <f t="shared" ca="1" si="1807"/>
        <v>2</v>
      </c>
      <c r="AH251" s="5">
        <f t="shared" ca="1" si="1807"/>
        <v>0</v>
      </c>
      <c r="AI251" s="5">
        <f t="shared" ca="1" si="1808"/>
        <v>1</v>
      </c>
      <c r="AJ251" s="218"/>
      <c r="AK251" s="218"/>
      <c r="AL251" s="366" t="str">
        <f ca="1">TEXT(LEFT(OFFSET(AL251,-1,0),5)+1,"00000")&amp;MID(OFFSET(AL251,-1,0),6,FIND(" ",OFFSET(AL251,-1,0),7)-5)
&amp; $D251           &amp; " Day"&amp;INDEX(i.DOY,$N251,1)              &amp; IF($IG251=0," FWM","")&amp;IF($IG251=1," MWM","")&amp;IF($IG251=5," Mat","")&amp;IF($IH251=TRUE,"&amp;BBT","    ")
&amp;INDEX(DataMaster!$B$98:$B$105,$Q251,0)    &amp;IF(JQ251," SR"&amp;JR251,"")&amp; " WP"&amp;TEXT($MC251*100,"000p")           &amp; " MP"&amp;TEXT($MD251*100,"000p")           &amp; " GP"&amp;TEXT($MM251*100,"000p")
&amp; " (F"&amp;3+COUNTIF($CV251:$CY251,TRUE)&amp;3&amp;"N"&amp;$DM251&amp;$DN251&amp;")"</f>
        <v>00010 DSP_grid_lw GSM Day204 MWM    Air WP100p MP100p GP100p (F33N11)</v>
      </c>
      <c r="AM251" s="9" t="str">
        <f ca="1">IF(COUNTIF(AL$5:AL251,AL251)=1,"-","Dup")</f>
        <v>-</v>
      </c>
      <c r="AN251" s="9"/>
      <c r="AO251" s="12" t="b">
        <v>0</v>
      </c>
      <c r="AP251" s="12" t="b">
        <v>0</v>
      </c>
      <c r="AQ251" s="12" t="b">
        <v>1</v>
      </c>
      <c r="AR251" s="12" t="b">
        <v>1</v>
      </c>
      <c r="AS251" s="12" t="b">
        <v>0</v>
      </c>
      <c r="AT251" s="12" t="b">
        <v>1</v>
      </c>
      <c r="AU251" s="12" t="b">
        <v>1</v>
      </c>
      <c r="AV251" s="12" t="b">
        <v>1</v>
      </c>
      <c r="AW251" s="9"/>
      <c r="AX251" s="5" t="b">
        <f t="shared" ca="1" si="1809"/>
        <v>0</v>
      </c>
      <c r="AY251" s="5" t="str">
        <f t="shared" ca="1" si="1809"/>
        <v>-</v>
      </c>
      <c r="AZ251" s="5" t="b">
        <f t="shared" ca="1" si="1809"/>
        <v>0</v>
      </c>
      <c r="BA251" s="5" t="b">
        <f t="shared" ca="1" si="1809"/>
        <v>1</v>
      </c>
      <c r="BB251" s="5" t="b">
        <f t="shared" ca="1" si="1809"/>
        <v>1</v>
      </c>
      <c r="BC251" s="144">
        <f t="shared" ca="1" si="1809"/>
        <v>0</v>
      </c>
      <c r="BD251" s="19" t="b">
        <f t="shared" ca="1" si="1810"/>
        <v>1</v>
      </c>
      <c r="BE251" s="9"/>
      <c r="BF251" s="5" t="str">
        <f t="shared" ca="1" si="1811"/>
        <v>-</v>
      </c>
      <c r="BG251" s="19" t="str">
        <f t="shared" ca="1" si="1812"/>
        <v>-</v>
      </c>
      <c r="BH251" s="19" t="str">
        <f t="shared" ca="1" si="1812"/>
        <v>-</v>
      </c>
      <c r="BI251" s="19" t="str">
        <f t="shared" ca="1" si="1812"/>
        <v>-</v>
      </c>
      <c r="BJ251" s="5" t="str">
        <f t="shared" ca="1" si="1813"/>
        <v>-</v>
      </c>
      <c r="BK251" s="19" t="str">
        <f t="shared" ca="1" si="1814"/>
        <v>-</v>
      </c>
      <c r="BL251" s="5" t="str">
        <f t="shared" ca="1" si="1815"/>
        <v>-</v>
      </c>
      <c r="BM251" s="19" t="str">
        <f t="shared" ca="1" si="1816"/>
        <v>-</v>
      </c>
      <c r="BN251" s="19" t="str">
        <f t="shared" ca="1" si="1816"/>
        <v>-</v>
      </c>
      <c r="BO251" s="19" t="str">
        <f t="shared" ca="1" si="1816"/>
        <v>-</v>
      </c>
      <c r="BP251" s="5" t="str">
        <f t="shared" ca="1" si="1817"/>
        <v>-</v>
      </c>
      <c r="BQ251" s="9"/>
      <c r="BR251" s="5" t="b">
        <f t="shared" ca="1" si="1818"/>
        <v>0</v>
      </c>
      <c r="BS251" s="5" t="str">
        <f t="shared" ca="1" si="1819"/>
        <v>-</v>
      </c>
      <c r="BT251" s="5" t="str">
        <f t="shared" ca="1" si="1820"/>
        <v>-</v>
      </c>
      <c r="BU251" s="5" t="str">
        <f t="shared" ca="1" si="1820"/>
        <v>-</v>
      </c>
      <c r="BV251" s="5" t="str">
        <f t="shared" ca="1" si="1820"/>
        <v>-</v>
      </c>
      <c r="BW251" s="5" t="str">
        <f t="shared" ca="1" si="1820"/>
        <v>-</v>
      </c>
      <c r="BX251" s="5" t="str">
        <f t="shared" ca="1" si="1820"/>
        <v>-</v>
      </c>
      <c r="BY251" s="5" t="str">
        <f t="shared" ca="1" si="1820"/>
        <v>-</v>
      </c>
      <c r="BZ251" s="5" t="str">
        <f t="shared" ca="1" si="1820"/>
        <v>-</v>
      </c>
      <c r="CA251" s="5" t="str">
        <f t="shared" ca="1" si="1820"/>
        <v>-</v>
      </c>
      <c r="CB251" s="9"/>
      <c r="CC251" s="237" t="b">
        <f t="shared" ref="CC251:CE253" ca="1" si="1880">OFFSET(CC251,-1,0)</f>
        <v>1</v>
      </c>
      <c r="CD251" s="237" t="b">
        <f t="shared" ca="1" si="1880"/>
        <v>1</v>
      </c>
      <c r="CE251" s="237" t="b">
        <f t="shared" ca="1" si="1880"/>
        <v>1</v>
      </c>
      <c r="CF251" s="12">
        <f t="shared" ca="1" si="1868"/>
        <v>2235105</v>
      </c>
      <c r="CG251" s="144" t="b">
        <f t="shared" ref="CG251:CG253" ca="1" si="1881">NOT(CE251)</f>
        <v>0</v>
      </c>
      <c r="CH251" s="12" t="s">
        <v>34</v>
      </c>
      <c r="CI251" s="19" t="str">
        <f t="shared" ca="1" si="1822"/>
        <v>-</v>
      </c>
      <c r="CJ251" s="19" t="str">
        <f t="shared" ca="1" si="1822"/>
        <v>-</v>
      </c>
      <c r="CK251" s="19" t="str">
        <f t="shared" ca="1" si="1822"/>
        <v>-</v>
      </c>
      <c r="CL251" s="19">
        <f t="shared" ca="1" si="1822"/>
        <v>1</v>
      </c>
      <c r="CM251" s="19">
        <f t="shared" ca="1" si="1822"/>
        <v>1</v>
      </c>
      <c r="CN251" s="9"/>
      <c r="CO251" s="444">
        <f t="shared" ca="1" si="1823"/>
        <v>652</v>
      </c>
      <c r="CP251" s="444">
        <f t="shared" ca="1" si="1823"/>
        <v>686</v>
      </c>
      <c r="CQ251" s="444">
        <f t="shared" ca="1" si="1823"/>
        <v>721</v>
      </c>
      <c r="CR251" s="152">
        <f t="shared" ca="1" si="1824"/>
        <v>378</v>
      </c>
      <c r="CS251" s="152">
        <f t="shared" ca="1" si="1824"/>
        <v>413</v>
      </c>
      <c r="CT251" s="152">
        <f t="shared" ca="1" si="1824"/>
        <v>448</v>
      </c>
      <c r="CU251" s="19" t="str">
        <f t="shared" ca="1" si="1825"/>
        <v>-</v>
      </c>
      <c r="CV251" s="19" t="str">
        <f t="shared" ca="1" si="1825"/>
        <v>-</v>
      </c>
      <c r="CW251" s="19" t="str">
        <f t="shared" ca="1" si="1825"/>
        <v>-</v>
      </c>
      <c r="CX251" s="19" t="str">
        <f t="shared" ca="1" si="1825"/>
        <v>-</v>
      </c>
      <c r="CY251" s="19" t="str">
        <f t="shared" ca="1" si="1825"/>
        <v>-</v>
      </c>
      <c r="CZ251" s="19" t="b">
        <f t="shared" ca="1" si="1825"/>
        <v>1</v>
      </c>
      <c r="DA251" s="19">
        <f t="shared" ca="1" si="1825"/>
        <v>0</v>
      </c>
      <c r="DB251" s="19">
        <f t="shared" ca="1" si="1825"/>
        <v>0</v>
      </c>
      <c r="DC251" s="19">
        <f t="shared" ca="1" si="1825"/>
        <v>0</v>
      </c>
      <c r="DD251" s="19">
        <f t="shared" ca="1" si="1825"/>
        <v>0</v>
      </c>
      <c r="DE251" s="19">
        <f t="shared" ca="1" si="1825"/>
        <v>0</v>
      </c>
      <c r="DF251" s="19">
        <f t="shared" ca="1" si="1825"/>
        <v>0</v>
      </c>
      <c r="DG251" s="19">
        <f t="shared" ca="1" si="1825"/>
        <v>0</v>
      </c>
      <c r="DH251" s="19">
        <f t="shared" ca="1" si="1825"/>
        <v>0</v>
      </c>
      <c r="DI251" s="19">
        <f t="shared" ca="1" si="1825"/>
        <v>0</v>
      </c>
      <c r="DJ251" s="19">
        <f t="shared" ca="1" si="1825"/>
        <v>0</v>
      </c>
      <c r="DK251" s="19">
        <f t="shared" ca="1" si="1826"/>
        <v>0</v>
      </c>
      <c r="DL251" s="19">
        <f t="shared" ca="1" si="1826"/>
        <v>0</v>
      </c>
      <c r="DM251" s="19">
        <f t="shared" ca="1" si="1826"/>
        <v>1</v>
      </c>
      <c r="DN251" s="19">
        <f t="shared" ca="1" si="1826"/>
        <v>1</v>
      </c>
      <c r="DO251" s="19">
        <f t="shared" ca="1" si="1826"/>
        <v>0</v>
      </c>
      <c r="DP251" s="19" t="str">
        <f t="shared" ca="1" si="1826"/>
        <v>-</v>
      </c>
      <c r="DQ251" s="19" t="str">
        <f t="shared" ca="1" si="1826"/>
        <v>-</v>
      </c>
      <c r="DR251" s="19" t="str">
        <f t="shared" ca="1" si="1826"/>
        <v>-</v>
      </c>
      <c r="DS251" s="19" t="str">
        <f t="shared" ca="1" si="1826"/>
        <v>-</v>
      </c>
      <c r="DT251" s="19" t="str">
        <f t="shared" ca="1" si="1826"/>
        <v>-</v>
      </c>
      <c r="DU251" s="19">
        <f t="shared" ca="1" si="1826"/>
        <v>0</v>
      </c>
      <c r="DV251" s="19" t="str">
        <f t="shared" ca="1" si="1826"/>
        <v>-</v>
      </c>
      <c r="DW251" s="19" t="str">
        <f t="shared" ca="1" si="1826"/>
        <v>-</v>
      </c>
      <c r="DX251" s="19" t="str">
        <f t="shared" ca="1" si="1826"/>
        <v>-</v>
      </c>
      <c r="DY251" s="19" t="str">
        <f t="shared" ca="1" si="1826"/>
        <v>-</v>
      </c>
      <c r="DZ251" s="19" t="str">
        <f t="shared" ca="1" si="1826"/>
        <v>-</v>
      </c>
      <c r="EA251" s="19" t="str">
        <f t="shared" ca="1" si="1826"/>
        <v>-</v>
      </c>
      <c r="EB251" s="19" t="str">
        <f t="shared" ca="1" si="1826"/>
        <v>-</v>
      </c>
      <c r="EC251" s="19" t="str">
        <f t="shared" ca="1" si="1826"/>
        <v>-</v>
      </c>
      <c r="ED251" s="19">
        <f t="shared" ca="1" si="1826"/>
        <v>0</v>
      </c>
      <c r="EE251" s="444">
        <f t="shared" ca="1" si="1827"/>
        <v>0</v>
      </c>
      <c r="EF251" s="444">
        <f t="shared" ca="1" si="1827"/>
        <v>0</v>
      </c>
      <c r="EG251" s="124">
        <f t="shared" ca="1" si="1828"/>
        <v>0</v>
      </c>
      <c r="EH251" s="124">
        <f t="shared" ca="1" si="1828"/>
        <v>0</v>
      </c>
      <c r="EI251" s="124">
        <f t="shared" ca="1" si="1828"/>
        <v>0</v>
      </c>
      <c r="EJ251" s="124">
        <f t="shared" ca="1" si="1828"/>
        <v>0</v>
      </c>
      <c r="EK251" s="124">
        <f t="shared" ca="1" si="1828"/>
        <v>0</v>
      </c>
      <c r="EL251" s="124">
        <f t="shared" ca="1" si="1828"/>
        <v>0</v>
      </c>
      <c r="EM251" s="124">
        <f t="shared" ca="1" si="1828"/>
        <v>0</v>
      </c>
      <c r="EN251" s="124">
        <f t="shared" ca="1" si="1828"/>
        <v>0</v>
      </c>
      <c r="EO251" s="124">
        <f t="shared" ca="1" si="1828"/>
        <v>0</v>
      </c>
      <c r="EP251" s="124">
        <f t="shared" ca="1" si="1828"/>
        <v>0</v>
      </c>
      <c r="EQ251" s="124">
        <f t="shared" ca="1" si="1828"/>
        <v>0</v>
      </c>
      <c r="ER251" s="124">
        <f t="shared" ca="1" si="1828"/>
        <v>0</v>
      </c>
      <c r="ES251" s="124">
        <f t="shared" ca="1" si="1828"/>
        <v>0</v>
      </c>
      <c r="ET251" s="124">
        <f t="shared" ca="1" si="1828"/>
        <v>0</v>
      </c>
      <c r="EU251" s="124">
        <f t="shared" ca="1" si="1828"/>
        <v>0</v>
      </c>
      <c r="EV251" s="124">
        <f t="shared" ca="1" si="1828"/>
        <v>0</v>
      </c>
      <c r="EW251" s="124">
        <f t="shared" ca="1" si="1829"/>
        <v>0</v>
      </c>
      <c r="EX251" s="124">
        <f t="shared" ca="1" si="1829"/>
        <v>0</v>
      </c>
      <c r="EY251" s="554">
        <f t="shared" ca="1" si="1830"/>
        <v>0</v>
      </c>
      <c r="EZ251" s="554">
        <f t="shared" ca="1" si="1830"/>
        <v>0</v>
      </c>
      <c r="FA251" s="554">
        <f t="shared" ca="1" si="1830"/>
        <v>0</v>
      </c>
      <c r="FB251" s="125">
        <f t="shared" ca="1" si="1830"/>
        <v>0</v>
      </c>
      <c r="FC251" s="125">
        <f t="shared" ca="1" si="1830"/>
        <v>0</v>
      </c>
      <c r="FD251" s="125">
        <f t="shared" ca="1" si="1830"/>
        <v>0</v>
      </c>
      <c r="FE251" s="125">
        <f t="shared" ca="1" si="1830"/>
        <v>0</v>
      </c>
      <c r="FF251" s="125">
        <f t="shared" ca="1" si="1830"/>
        <v>0</v>
      </c>
      <c r="FG251" s="125">
        <f t="shared" ca="1" si="1830"/>
        <v>0</v>
      </c>
      <c r="FH251" s="125">
        <f t="shared" ca="1" si="1830"/>
        <v>0</v>
      </c>
      <c r="FI251" s="125">
        <f t="shared" ca="1" si="1830"/>
        <v>0</v>
      </c>
      <c r="FJ251" s="125">
        <f t="shared" ca="1" si="1830"/>
        <v>0</v>
      </c>
      <c r="FK251" s="125">
        <f t="shared" ca="1" si="1830"/>
        <v>0</v>
      </c>
      <c r="FL251" s="125">
        <f t="shared" ca="1" si="1830"/>
        <v>0</v>
      </c>
      <c r="FM251" s="125">
        <f t="shared" ca="1" si="1830"/>
        <v>0</v>
      </c>
      <c r="FN251" s="125">
        <f t="shared" ca="1" si="1830"/>
        <v>0</v>
      </c>
      <c r="FO251" s="124">
        <f t="shared" ca="1" si="1831"/>
        <v>0</v>
      </c>
      <c r="FP251" s="124">
        <f t="shared" ca="1" si="1831"/>
        <v>0</v>
      </c>
      <c r="FQ251" s="124">
        <f t="shared" ca="1" si="1831"/>
        <v>0</v>
      </c>
      <c r="FR251" s="124">
        <f t="shared" ca="1" si="1831"/>
        <v>0</v>
      </c>
      <c r="FS251" s="124">
        <f t="shared" ca="1" si="1831"/>
        <v>0</v>
      </c>
      <c r="FT251" s="124">
        <f t="shared" ca="1" si="1831"/>
        <v>0</v>
      </c>
      <c r="FU251" s="124">
        <f t="shared" ca="1" si="1831"/>
        <v>0</v>
      </c>
      <c r="FV251" s="124">
        <f t="shared" ca="1" si="1831"/>
        <v>0</v>
      </c>
      <c r="FW251" s="124">
        <f t="shared" ca="1" si="1831"/>
        <v>0</v>
      </c>
      <c r="FX251" s="124">
        <f t="shared" ca="1" si="1831"/>
        <v>0</v>
      </c>
      <c r="FY251" s="124">
        <f t="shared" ca="1" si="1831"/>
        <v>0</v>
      </c>
      <c r="FZ251" s="124">
        <f t="shared" ca="1" si="1831"/>
        <v>0</v>
      </c>
      <c r="GA251" s="124">
        <f t="shared" ca="1" si="1831"/>
        <v>0</v>
      </c>
      <c r="GB251" s="124">
        <f t="shared" ca="1" si="1831"/>
        <v>0</v>
      </c>
      <c r="GC251" s="124">
        <f t="shared" ca="1" si="1831"/>
        <v>0</v>
      </c>
      <c r="GD251" s="124">
        <f t="shared" ca="1" si="1831"/>
        <v>0</v>
      </c>
      <c r="GE251" s="124">
        <f t="shared" ca="1" si="1832"/>
        <v>0</v>
      </c>
      <c r="GF251" s="124">
        <f t="shared" ca="1" si="1832"/>
        <v>0</v>
      </c>
      <c r="GG251" s="554">
        <f t="shared" ca="1" si="1833"/>
        <v>0</v>
      </c>
      <c r="GH251" s="554">
        <f t="shared" ca="1" si="1833"/>
        <v>0</v>
      </c>
      <c r="GI251" s="554">
        <f t="shared" ca="1" si="1833"/>
        <v>0</v>
      </c>
      <c r="GJ251" s="125">
        <f t="shared" ca="1" si="1834"/>
        <v>0</v>
      </c>
      <c r="GK251" s="125">
        <f t="shared" ca="1" si="1834"/>
        <v>0</v>
      </c>
      <c r="GL251" s="125">
        <f t="shared" ca="1" si="1834"/>
        <v>0</v>
      </c>
      <c r="GM251" s="125">
        <f t="shared" ca="1" si="1834"/>
        <v>0</v>
      </c>
      <c r="GN251" s="125">
        <f t="shared" ca="1" si="1834"/>
        <v>0</v>
      </c>
      <c r="GO251" s="125">
        <f t="shared" ca="1" si="1834"/>
        <v>0</v>
      </c>
      <c r="GP251" s="125">
        <f t="shared" ca="1" si="1834"/>
        <v>0</v>
      </c>
      <c r="GQ251" s="125">
        <f t="shared" ca="1" si="1834"/>
        <v>0</v>
      </c>
      <c r="GR251" s="125">
        <f t="shared" ca="1" si="1834"/>
        <v>0</v>
      </c>
      <c r="GS251" s="125">
        <f t="shared" ca="1" si="1834"/>
        <v>0</v>
      </c>
      <c r="GT251" s="125">
        <f t="shared" ca="1" si="1834"/>
        <v>0</v>
      </c>
      <c r="GU251" s="125">
        <f t="shared" ca="1" si="1834"/>
        <v>0</v>
      </c>
      <c r="GV251" s="125">
        <f t="shared" ca="1" si="1834"/>
        <v>0</v>
      </c>
      <c r="GW251" s="124">
        <f t="shared" ca="1" si="1835"/>
        <v>0</v>
      </c>
      <c r="GX251" s="124">
        <f t="shared" ca="1" si="1835"/>
        <v>0</v>
      </c>
      <c r="GY251" s="124">
        <f t="shared" ca="1" si="1835"/>
        <v>0</v>
      </c>
      <c r="GZ251" s="124">
        <f t="shared" ca="1" si="1835"/>
        <v>0</v>
      </c>
      <c r="HA251" s="124">
        <f t="shared" ca="1" si="1835"/>
        <v>0</v>
      </c>
      <c r="HB251" s="124">
        <f t="shared" ca="1" si="1835"/>
        <v>0</v>
      </c>
      <c r="HC251" s="124">
        <f t="shared" ca="1" si="1835"/>
        <v>0</v>
      </c>
      <c r="HD251" s="124">
        <f t="shared" ca="1" si="1835"/>
        <v>0</v>
      </c>
      <c r="HE251" s="124">
        <f t="shared" ca="1" si="1835"/>
        <v>0</v>
      </c>
      <c r="HF251" s="124">
        <f t="shared" ca="1" si="1835"/>
        <v>0</v>
      </c>
      <c r="HG251" s="124">
        <f t="shared" ca="1" si="1835"/>
        <v>0</v>
      </c>
      <c r="HH251" s="124">
        <f t="shared" ca="1" si="1835"/>
        <v>0</v>
      </c>
      <c r="HI251" s="124">
        <f t="shared" ca="1" si="1835"/>
        <v>0</v>
      </c>
      <c r="HJ251" s="124">
        <f t="shared" ca="1" si="1835"/>
        <v>0</v>
      </c>
      <c r="HK251" s="124">
        <f t="shared" ca="1" si="1835"/>
        <v>0</v>
      </c>
      <c r="HL251" s="124">
        <f t="shared" ca="1" si="1835"/>
        <v>0</v>
      </c>
      <c r="HM251" s="124">
        <f t="shared" ca="1" si="1836"/>
        <v>0</v>
      </c>
      <c r="HN251" s="124">
        <f t="shared" ca="1" si="1836"/>
        <v>0</v>
      </c>
      <c r="HO251" s="554">
        <f t="shared" ca="1" si="1837"/>
        <v>0</v>
      </c>
      <c r="HP251" s="554">
        <f t="shared" ca="1" si="1837"/>
        <v>0</v>
      </c>
      <c r="HQ251" s="554">
        <f t="shared" ca="1" si="1837"/>
        <v>0</v>
      </c>
      <c r="HR251" s="125">
        <f t="shared" ca="1" si="1838"/>
        <v>0</v>
      </c>
      <c r="HS251" s="125">
        <f t="shared" ca="1" si="1838"/>
        <v>0</v>
      </c>
      <c r="HT251" s="125">
        <f t="shared" ca="1" si="1838"/>
        <v>0</v>
      </c>
      <c r="HU251" s="125">
        <f t="shared" ca="1" si="1838"/>
        <v>0</v>
      </c>
      <c r="HV251" s="125">
        <f t="shared" ca="1" si="1838"/>
        <v>0</v>
      </c>
      <c r="HW251" s="125">
        <f t="shared" ca="1" si="1838"/>
        <v>0</v>
      </c>
      <c r="HX251" s="125">
        <f t="shared" ca="1" si="1838"/>
        <v>0</v>
      </c>
      <c r="HY251" s="125">
        <f t="shared" ca="1" si="1838"/>
        <v>0</v>
      </c>
      <c r="HZ251" s="125">
        <f t="shared" ca="1" si="1838"/>
        <v>0</v>
      </c>
      <c r="IA251" s="125">
        <f t="shared" ca="1" si="1838"/>
        <v>0</v>
      </c>
      <c r="IB251" s="125">
        <f t="shared" ca="1" si="1838"/>
        <v>0</v>
      </c>
      <c r="IC251" s="125">
        <f t="shared" ca="1" si="1838"/>
        <v>0</v>
      </c>
      <c r="ID251" s="125">
        <f t="shared" ca="1" si="1838"/>
        <v>0</v>
      </c>
      <c r="IE251" s="5">
        <f t="shared" ca="1" si="1839"/>
        <v>67</v>
      </c>
      <c r="IF251" s="9"/>
      <c r="IG251" s="5">
        <f t="shared" ca="1" si="1840"/>
        <v>1</v>
      </c>
      <c r="IH251" s="5" t="b">
        <f t="shared" ca="1" si="1840"/>
        <v>0</v>
      </c>
      <c r="II251" s="19">
        <f t="shared" ca="1" si="1841"/>
        <v>0</v>
      </c>
      <c r="IJ251" s="5">
        <f t="shared" ca="1" si="1840"/>
        <v>55</v>
      </c>
      <c r="IK251" s="5" cm="1">
        <f t="array" ref="IK251">INDEX(i.pi_yatf,$X251+1,IK$7)</f>
        <v>1</v>
      </c>
      <c r="IL251" s="19">
        <f t="shared" ca="1" si="1842"/>
        <v>0</v>
      </c>
      <c r="IM251" s="19">
        <f t="shared" ca="1" si="1842"/>
        <v>0</v>
      </c>
      <c r="IN251" s="19">
        <f t="shared" ca="1" si="1842"/>
        <v>0</v>
      </c>
      <c r="IO251" s="19">
        <f t="shared" ca="1" si="1842"/>
        <v>0</v>
      </c>
      <c r="IP251" s="19">
        <f t="shared" ca="1" si="1842"/>
        <v>0</v>
      </c>
      <c r="IQ251" s="19">
        <f t="shared" ca="1" si="1842"/>
        <v>0</v>
      </c>
      <c r="IR251" s="19">
        <f t="shared" ca="1" si="1842"/>
        <v>0</v>
      </c>
      <c r="IS251" s="19">
        <f t="shared" ca="1" si="1842"/>
        <v>0</v>
      </c>
      <c r="IT251" s="19">
        <f t="shared" ca="1" si="1842"/>
        <v>0</v>
      </c>
      <c r="IU251" s="19">
        <f t="shared" ca="1" si="1842"/>
        <v>0</v>
      </c>
      <c r="IV251" s="19">
        <f t="shared" ca="1" si="1842"/>
        <v>0</v>
      </c>
      <c r="IW251" s="19">
        <f t="shared" ca="1" si="1842"/>
        <v>0</v>
      </c>
      <c r="IX251" s="19">
        <f t="shared" ca="1" si="1842"/>
        <v>0</v>
      </c>
      <c r="IY251" s="19">
        <f t="shared" ca="1" si="1842"/>
        <v>0</v>
      </c>
      <c r="IZ251" s="19">
        <f t="shared" ca="1" si="1842"/>
        <v>0</v>
      </c>
      <c r="JA251" s="19">
        <f t="shared" ca="1" si="1842"/>
        <v>0</v>
      </c>
      <c r="JB251" s="19">
        <f t="shared" ca="1" si="1842"/>
        <v>0</v>
      </c>
      <c r="JC251" s="19">
        <f t="shared" ca="1" si="1842"/>
        <v>0</v>
      </c>
      <c r="JD251" s="19">
        <f t="shared" ca="1" si="1842"/>
        <v>0</v>
      </c>
      <c r="JE251" s="19">
        <f t="shared" ca="1" si="1842"/>
        <v>0</v>
      </c>
      <c r="JF251" s="19">
        <f t="shared" ca="1" si="1842"/>
        <v>0</v>
      </c>
      <c r="JG251" s="5">
        <f t="shared" ca="1" si="1843"/>
        <v>1.2500000000000001E-2</v>
      </c>
      <c r="JH251" s="567">
        <f t="shared" ca="1" si="1843"/>
        <v>0</v>
      </c>
      <c r="JI251" s="5">
        <f t="shared" ca="1" si="1843"/>
        <v>6.25E-2</v>
      </c>
      <c r="JJ251" s="5">
        <f t="shared" ca="1" si="1843"/>
        <v>6.25E-2</v>
      </c>
      <c r="JK251" s="5">
        <f t="shared" ca="1" si="1843"/>
        <v>6.25E-2</v>
      </c>
      <c r="JL251" s="19">
        <f t="shared" ca="1" si="1842"/>
        <v>1</v>
      </c>
      <c r="JM251" s="19">
        <f t="shared" ca="1" si="1842"/>
        <v>0</v>
      </c>
      <c r="JN251" s="19">
        <f t="shared" ca="1" si="1842"/>
        <v>1</v>
      </c>
      <c r="JO251" s="9"/>
      <c r="JP251" s="5" t="b">
        <f t="shared" ca="1" si="1844"/>
        <v>0</v>
      </c>
      <c r="JQ251" s="477" t="b">
        <v>0</v>
      </c>
      <c r="JR251" s="477">
        <v>12</v>
      </c>
      <c r="JS251" s="5" t="b">
        <f t="shared" ca="1" si="1845"/>
        <v>0</v>
      </c>
      <c r="JT251" s="5" t="b">
        <f t="shared" ca="1" si="1845"/>
        <v>0</v>
      </c>
      <c r="JU251" s="5" t="b">
        <f t="shared" ca="1" si="1845"/>
        <v>1</v>
      </c>
      <c r="JV251" s="144">
        <f t="shared" ca="1" si="1846"/>
        <v>1</v>
      </c>
      <c r="JW251" s="144">
        <f t="shared" ca="1" si="1846"/>
        <v>1</v>
      </c>
      <c r="JX251" s="5" t="b">
        <f t="shared" ca="1" si="1847"/>
        <v>0</v>
      </c>
      <c r="JY251" s="5" t="b">
        <f t="shared" ca="1" si="1847"/>
        <v>1</v>
      </c>
      <c r="JZ251" s="5" t="b">
        <f t="shared" ca="1" si="1847"/>
        <v>1</v>
      </c>
      <c r="KA251" s="5" t="b">
        <f t="shared" ca="1" si="1847"/>
        <v>0</v>
      </c>
      <c r="KB251" s="5">
        <f t="shared" ca="1" si="1848"/>
        <v>1</v>
      </c>
      <c r="KC251" s="5">
        <f t="shared" ca="1" si="1848"/>
        <v>0</v>
      </c>
      <c r="KD251" s="5" t="b">
        <f t="shared" ca="1" si="1849"/>
        <v>0</v>
      </c>
      <c r="KE251" s="5" t="str" cm="1">
        <f t="array" aca="1" ref="KE251" ca="1">IF(OR(KF251:KM251&lt;&gt;"-"),TRUE,"-")</f>
        <v>-</v>
      </c>
      <c r="KF251" s="19" t="str">
        <f t="shared" ca="1" si="1850"/>
        <v>-</v>
      </c>
      <c r="KG251" s="19" t="str">
        <f t="shared" ca="1" si="1850"/>
        <v>-</v>
      </c>
      <c r="KH251" s="19" t="str">
        <f t="shared" ca="1" si="1850"/>
        <v>-</v>
      </c>
      <c r="KI251" s="19" t="str">
        <f t="shared" ca="1" si="1850"/>
        <v>-</v>
      </c>
      <c r="KJ251" s="19" t="str">
        <f t="shared" ca="1" si="1850"/>
        <v>-</v>
      </c>
      <c r="KK251" s="19" t="str">
        <f t="shared" ca="1" si="1850"/>
        <v>-</v>
      </c>
      <c r="KL251" s="19" t="str">
        <f t="shared" ca="1" si="1850"/>
        <v>-</v>
      </c>
      <c r="KM251" s="19" t="str">
        <f t="shared" ca="1" si="1850"/>
        <v>-</v>
      </c>
      <c r="KN251" s="5" t="b">
        <f t="array" aca="1" ref="KN251" ca="1">IF(OR(KO251:KU251&lt;&gt;"-"),TRUE,"-")</f>
        <v>1</v>
      </c>
      <c r="KO251" s="19">
        <f t="shared" ca="1" si="1851"/>
        <v>0</v>
      </c>
      <c r="KP251" s="19" t="str">
        <f t="shared" ca="1" si="1851"/>
        <v>-</v>
      </c>
      <c r="KQ251" s="19">
        <f t="shared" ca="1" si="1851"/>
        <v>999999</v>
      </c>
      <c r="KR251" s="19">
        <f t="shared" ca="1" si="1851"/>
        <v>999999</v>
      </c>
      <c r="KS251" s="19">
        <f t="shared" ca="1" si="1851"/>
        <v>999999</v>
      </c>
      <c r="KT251" s="19">
        <f t="shared" ca="1" si="1851"/>
        <v>999999</v>
      </c>
      <c r="KU251" s="19">
        <f t="shared" ca="1" si="1851"/>
        <v>999999</v>
      </c>
      <c r="KV251" s="19" t="str">
        <f t="shared" ca="1" si="1851"/>
        <v>-</v>
      </c>
      <c r="KW251" s="19" t="str">
        <f t="shared" ca="1" si="1851"/>
        <v>-</v>
      </c>
      <c r="KX251" s="19" t="str">
        <f t="shared" ca="1" si="1851"/>
        <v>-</v>
      </c>
      <c r="KY251" s="19" t="b">
        <f t="shared" ca="1" si="1852"/>
        <v>1</v>
      </c>
      <c r="KZ251" s="19">
        <f t="shared" ca="1" si="1852"/>
        <v>0</v>
      </c>
      <c r="LA251" s="5" t="str">
        <f t="shared" ca="1" si="1853"/>
        <v>-</v>
      </c>
      <c r="LB251" s="5" t="str">
        <f t="shared" ca="1" si="1853"/>
        <v>-</v>
      </c>
      <c r="LC251" s="5" t="str">
        <f t="shared" ca="1" si="1853"/>
        <v>-</v>
      </c>
      <c r="LD251" s="5" t="str">
        <f t="shared" ca="1" si="1853"/>
        <v>-</v>
      </c>
      <c r="LE251" s="19" t="str">
        <f t="shared" ca="1" si="1854"/>
        <v>-</v>
      </c>
      <c r="LF251" s="19" t="str">
        <f t="shared" ca="1" si="1854"/>
        <v>-</v>
      </c>
      <c r="LG251" s="19" t="str">
        <f t="shared" ca="1" si="1854"/>
        <v>-</v>
      </c>
      <c r="LH251" s="19" t="str">
        <f t="shared" ca="1" si="1854"/>
        <v>-</v>
      </c>
      <c r="LI251" s="19" t="str">
        <f t="shared" ca="1" si="1854"/>
        <v>-</v>
      </c>
      <c r="LJ251" s="19" t="str">
        <f t="shared" ca="1" si="1854"/>
        <v>-</v>
      </c>
      <c r="LK251" s="19" t="str">
        <f t="shared" ca="1" si="1854"/>
        <v>-</v>
      </c>
      <c r="LL251" s="5" t="str">
        <f t="shared" ca="1" si="1855"/>
        <v>-</v>
      </c>
      <c r="LM251" s="5">
        <f t="shared" ca="1" si="1855"/>
        <v>500</v>
      </c>
      <c r="LN251" s="5">
        <f t="shared" ca="1" si="1855"/>
        <v>500</v>
      </c>
      <c r="LO251" s="5" t="str">
        <f t="shared" ca="1" si="1855"/>
        <v>-</v>
      </c>
      <c r="LP251" s="5" t="str" cm="1">
        <f t="array" aca="1" ref="LP251" ca="1">INDEX(i.meatgrid,$Q251,LP$7)</f>
        <v>-</v>
      </c>
      <c r="LQ251" s="5" t="str" cm="1">
        <f t="array" aca="1" ref="LQ251" ca="1">INDEX(i.meatgrid,$Q251,LQ$7)</f>
        <v>-</v>
      </c>
      <c r="LR251" s="5" t="str">
        <f t="shared" ca="1" si="1855"/>
        <v>-</v>
      </c>
      <c r="LS251" s="5">
        <f t="shared" ca="1" si="1856"/>
        <v>1</v>
      </c>
      <c r="LT251" s="9"/>
      <c r="LU251" s="19">
        <f t="shared" ca="1" si="1854"/>
        <v>70</v>
      </c>
      <c r="LV251" s="19">
        <f t="shared" ca="1" si="1857"/>
        <v>50</v>
      </c>
      <c r="LW251" s="19">
        <f t="shared" ca="1" si="1857"/>
        <v>80</v>
      </c>
      <c r="LX251" s="19">
        <f t="shared" ca="1" si="1857"/>
        <v>50</v>
      </c>
      <c r="LY251" s="5" t="b" cm="1">
        <f t="array" aca="1" ref="LY251" ca="1">INDEX(i.meatgrid,$Q251,LY$7)</f>
        <v>0</v>
      </c>
      <c r="LZ251" s="5" t="b" cm="1">
        <f t="array" aca="1" ref="LZ251" ca="1">INDEX(i.meatgrid,$Q251,LZ$7)</f>
        <v>0</v>
      </c>
      <c r="MA251" s="5" t="str" cm="1">
        <f t="array" aca="1" ref="MA251" ca="1">INDEX(i.meatgrid,$Q251,MA$7)</f>
        <v>-</v>
      </c>
      <c r="MB251" s="5" cm="1">
        <f t="array" aca="1" ref="MB251" ca="1">INDEX(i.meatgrid,$Q251,MB$7)</f>
        <v>40</v>
      </c>
      <c r="MC251" s="5">
        <f t="shared" si="1858"/>
        <v>1</v>
      </c>
      <c r="MD251" s="5">
        <f t="shared" si="1859"/>
        <v>1</v>
      </c>
      <c r="ME251" s="5" cm="1">
        <f t="array" aca="1" ref="ME251" ca="1">INDEX(i.meatgrid,$Q251,ME$7)</f>
        <v>1</v>
      </c>
      <c r="MF251" s="5" cm="1">
        <f t="array" aca="1" ref="MF251" ca="1">INDEX(i.meatgrid,$Q251,MF$7)</f>
        <v>0</v>
      </c>
      <c r="MG251" s="5" cm="1">
        <f t="array" aca="1" ref="MG251" ca="1">INDEX(i.meatgrid,$Q251,MG$7)</f>
        <v>0</v>
      </c>
      <c r="MH251" s="5" cm="1">
        <f t="array" aca="1" ref="MH251" ca="1">INDEX(i.meatgrid,$Q251,MH$7)</f>
        <v>0</v>
      </c>
      <c r="MI251" s="5" cm="1">
        <f t="array" aca="1" ref="MI251" ca="1">INDEX(i.meatgrid,$Q251,MI$7)</f>
        <v>0</v>
      </c>
      <c r="MJ251" s="5" cm="1">
        <f t="array" aca="1" ref="MJ251" ca="1">INDEX(i.meatgrid,$Q251,MJ$7)</f>
        <v>1</v>
      </c>
      <c r="MK251" s="5" cm="1">
        <f t="array" aca="1" ref="MK251" ca="1">INDEX(i.meatgrid,$Q251,MK$7)</f>
        <v>1</v>
      </c>
      <c r="ML251" s="5" cm="1">
        <f t="array" aca="1" ref="ML251" ca="1">INDEX(i.meatgrid,$Q251,ML$7)</f>
        <v>1</v>
      </c>
      <c r="MM251" s="5">
        <f t="shared" si="1860"/>
        <v>1</v>
      </c>
      <c r="MN251" s="9"/>
      <c r="MO251" s="19" t="b">
        <f t="shared" ca="1" si="1861"/>
        <v>0</v>
      </c>
      <c r="MP251" s="19" t="b">
        <f t="shared" ca="1" si="1861"/>
        <v>0</v>
      </c>
      <c r="MQ251" s="19">
        <f t="shared" ca="1" si="1861"/>
        <v>1</v>
      </c>
      <c r="MR251" s="19">
        <f t="shared" ca="1" si="1861"/>
        <v>0.75</v>
      </c>
      <c r="MS251" s="19">
        <f t="shared" ca="1" si="1861"/>
        <v>0.75</v>
      </c>
      <c r="MT251" s="19">
        <f t="shared" ca="1" si="1861"/>
        <v>0.8</v>
      </c>
      <c r="MU251" s="19">
        <f t="shared" ca="1" si="1861"/>
        <v>0.82499999999999996</v>
      </c>
      <c r="MV251" s="19">
        <f t="shared" ca="1" si="1861"/>
        <v>0.875</v>
      </c>
      <c r="MW251" s="19">
        <f t="shared" ca="1" si="1861"/>
        <v>0.9</v>
      </c>
      <c r="MX251" s="19">
        <f t="shared" ca="1" si="1861"/>
        <v>1</v>
      </c>
      <c r="MY251" s="19">
        <f t="shared" ca="1" si="1861"/>
        <v>0.875</v>
      </c>
      <c r="MZ251" s="19" t="b">
        <f t="shared" ca="1" si="1861"/>
        <v>1</v>
      </c>
      <c r="NA251" s="19">
        <f t="shared" ca="1" si="1861"/>
        <v>74.989999999999995</v>
      </c>
      <c r="NB251" s="19" t="str">
        <f t="shared" ca="1" si="1861"/>
        <v>-</v>
      </c>
      <c r="NC251" s="19" t="str">
        <f t="shared" ca="1" si="1861"/>
        <v>-</v>
      </c>
      <c r="ND251" s="19" t="str">
        <f t="shared" ca="1" si="1861"/>
        <v>-</v>
      </c>
      <c r="NE251" s="19" t="str">
        <f t="shared" ca="1" si="1877"/>
        <v>-</v>
      </c>
      <c r="NF251" s="19" t="str">
        <f t="shared" ca="1" si="1877"/>
        <v>-</v>
      </c>
      <c r="NG251" s="19" t="str">
        <f t="shared" ca="1" si="1877"/>
        <v>-</v>
      </c>
      <c r="NH251" s="19" t="str">
        <f t="shared" ca="1" si="1877"/>
        <v>-</v>
      </c>
      <c r="NI251" s="19">
        <f t="shared" ca="1" si="1877"/>
        <v>36.99</v>
      </c>
      <c r="NJ251" s="19">
        <f t="shared" ca="1" si="1877"/>
        <v>36.99</v>
      </c>
      <c r="NK251" s="19" t="str">
        <f t="shared" ca="1" si="1877"/>
        <v>-</v>
      </c>
      <c r="NL251" s="19" t="str">
        <f t="shared" ca="1" si="1877"/>
        <v>-</v>
      </c>
      <c r="NM251" s="19" t="str">
        <f t="shared" ca="1" si="1877"/>
        <v>-</v>
      </c>
      <c r="NN251" s="19" t="str">
        <f t="shared" ca="1" si="1877"/>
        <v>-</v>
      </c>
      <c r="NO251" s="19" t="str">
        <f t="shared" ca="1" si="1877"/>
        <v>-</v>
      </c>
      <c r="NP251" s="19">
        <f t="shared" ca="1" si="1877"/>
        <v>49.99</v>
      </c>
      <c r="NQ251" s="19">
        <f t="shared" ca="1" si="1877"/>
        <v>49.99</v>
      </c>
      <c r="NR251" s="19">
        <f t="shared" ca="1" si="1877"/>
        <v>49.99</v>
      </c>
      <c r="NS251" s="19">
        <f t="shared" ca="1" si="1877"/>
        <v>49.99</v>
      </c>
      <c r="NT251" s="19">
        <f t="shared" ca="1" si="1877"/>
        <v>49.99</v>
      </c>
      <c r="NU251" s="19">
        <f t="shared" ca="1" si="1874"/>
        <v>49.99</v>
      </c>
      <c r="NV251" s="19">
        <f t="shared" ca="1" si="1874"/>
        <v>49.99</v>
      </c>
      <c r="NW251" s="19">
        <f t="shared" ca="1" si="1874"/>
        <v>49.99</v>
      </c>
      <c r="NX251" s="19">
        <f t="shared" ca="1" si="1875"/>
        <v>412.99</v>
      </c>
      <c r="NY251" s="19">
        <f t="shared" ca="1" si="1875"/>
        <v>412.99</v>
      </c>
      <c r="NZ251" s="19" t="str">
        <f t="shared" ca="1" si="1875"/>
        <v>-</v>
      </c>
      <c r="OA251" s="19" t="str">
        <f t="shared" ca="1" si="1875"/>
        <v>-</v>
      </c>
      <c r="OB251" s="19" t="str">
        <f t="shared" ca="1" si="1875"/>
        <v>-</v>
      </c>
      <c r="OC251" s="19" t="str">
        <f t="shared" ca="1" si="1875"/>
        <v>-</v>
      </c>
      <c r="OD251" s="19" t="str">
        <f t="shared" ca="1" si="1875"/>
        <v>-</v>
      </c>
      <c r="OE251" s="19">
        <f t="shared" ca="1" si="1875"/>
        <v>6.8900000000000006</v>
      </c>
      <c r="OF251" s="19">
        <f t="shared" ca="1" si="1875"/>
        <v>6.8900000000000006</v>
      </c>
      <c r="OG251" s="19">
        <f t="shared" ca="1" si="1875"/>
        <v>6.8900000000000006</v>
      </c>
      <c r="OH251" s="19">
        <f t="shared" ca="1" si="1875"/>
        <v>6.8900000000000006</v>
      </c>
      <c r="OI251" s="19">
        <f t="shared" ca="1" si="1875"/>
        <v>6.8900000000000006</v>
      </c>
      <c r="OJ251" s="19">
        <f t="shared" ca="1" si="1875"/>
        <v>6.8900000000000006</v>
      </c>
      <c r="OK251" s="19">
        <f t="shared" ca="1" si="1875"/>
        <v>6.8900000000000006</v>
      </c>
      <c r="OL251" s="19">
        <f t="shared" ca="1" si="1875"/>
        <v>6.8900000000000006</v>
      </c>
      <c r="OM251" s="19">
        <f t="shared" ca="1" si="1875"/>
        <v>346.99</v>
      </c>
      <c r="ON251" s="19">
        <f t="shared" ca="1" si="1876"/>
        <v>346.99</v>
      </c>
      <c r="OO251" s="19" t="str">
        <f t="shared" ca="1" si="1876"/>
        <v>-</v>
      </c>
      <c r="OP251" s="19" t="str">
        <f t="shared" ca="1" si="1876"/>
        <v>-</v>
      </c>
      <c r="OQ251" s="19" t="str">
        <f t="shared" ca="1" si="1876"/>
        <v>-</v>
      </c>
      <c r="OR251" s="19" t="str">
        <f t="shared" ca="1" si="1876"/>
        <v>-</v>
      </c>
      <c r="OS251" s="19" t="str">
        <f t="shared" ca="1" si="1876"/>
        <v>-</v>
      </c>
      <c r="OT251" s="19">
        <f t="shared" ca="1" si="1876"/>
        <v>0</v>
      </c>
      <c r="OU251" s="24">
        <v>0</v>
      </c>
    </row>
    <row r="252" spans="1:411" outlineLevel="1">
      <c r="A252" s="21">
        <f t="shared" si="158"/>
        <v>247</v>
      </c>
      <c r="B252" s="21">
        <f t="shared" si="1878"/>
        <v>19</v>
      </c>
      <c r="C252">
        <v>112</v>
      </c>
      <c r="D252" s="144" t="str">
        <f t="shared" ca="1" si="1806"/>
        <v>GSM</v>
      </c>
      <c r="E252" t="b">
        <v>0</v>
      </c>
      <c r="F252" t="b">
        <v>0</v>
      </c>
      <c r="G252" t="b">
        <f t="shared" si="1870"/>
        <v>0</v>
      </c>
      <c r="H252" s="237">
        <f t="shared" ca="1" si="1879"/>
        <v>2</v>
      </c>
      <c r="I252" s="237">
        <f t="shared" ca="1" si="1879"/>
        <v>1</v>
      </c>
      <c r="J252" s="237" t="str">
        <f t="shared" ca="1" si="1879"/>
        <v/>
      </c>
      <c r="K252" s="237">
        <f t="shared" ca="1" si="1879"/>
        <v>2</v>
      </c>
      <c r="L252" s="237">
        <f t="shared" ca="1" si="1879"/>
        <v>2</v>
      </c>
      <c r="M252" s="237">
        <f t="shared" ca="1" si="1879"/>
        <v>2</v>
      </c>
      <c r="N252" s="237">
        <f t="shared" ca="1" si="1879"/>
        <v>3</v>
      </c>
      <c r="O252" s="237">
        <f t="shared" ca="1" si="1879"/>
        <v>1</v>
      </c>
      <c r="P252" s="237">
        <f t="shared" ca="1" si="1879"/>
        <v>1</v>
      </c>
      <c r="Q252" s="237">
        <f t="shared" ca="1" si="1879"/>
        <v>5</v>
      </c>
      <c r="R252" s="29">
        <v>1</v>
      </c>
      <c r="S252" s="29">
        <v>2</v>
      </c>
      <c r="T252" s="29">
        <v>1</v>
      </c>
      <c r="U252" s="218"/>
      <c r="V252" s="218"/>
      <c r="W252" s="182">
        <f t="array" ref="W252">MAX(W$22,MOD(W246+1*AND(R252:$V252=R$22:$V$22),W$23+1))</f>
        <v>0</v>
      </c>
      <c r="X252" s="218"/>
      <c r="Y252" s="218"/>
      <c r="Z252" s="218"/>
      <c r="AA252" s="218"/>
      <c r="AB252" s="218"/>
      <c r="AC252" s="218"/>
      <c r="AD252" s="218"/>
      <c r="AE252" s="218"/>
      <c r="AF252" s="144">
        <f ca="1">INDEX(CHOOSE($N252,DataAutumn!i.AdultDrys,DataWinter!i.AdultDrys,DataSpring!i.AdultDrys),1,$M252)</f>
        <v>3</v>
      </c>
      <c r="AG252" s="5">
        <f t="shared" ca="1" si="1807"/>
        <v>2</v>
      </c>
      <c r="AH252" s="5">
        <f t="shared" ca="1" si="1807"/>
        <v>0</v>
      </c>
      <c r="AI252" s="5">
        <f t="shared" ca="1" si="1808"/>
        <v>1</v>
      </c>
      <c r="AJ252" s="218"/>
      <c r="AK252" s="218"/>
      <c r="AL252" s="366" t="str">
        <f ca="1">TEXT(LEFT(OFFSET(AL252,-1,0),5)+1,"00000")&amp;MID(OFFSET(AL252,-1,0),6,FIND(" ",OFFSET(AL252,-1,0),7)-5)
&amp; $D252           &amp; " Day"&amp;INDEX(i.DOY,$N252,1)              &amp; IF($IG252=0," FWM","")&amp;IF($IG252=1," MWM","")&amp;IF($IG252=5," Mat","")&amp;IF($IH252=TRUE,"&amp;BBT","    ")
&amp;INDEX(DataMaster!$B$98:$B$105,$Q252,0)    &amp;IF(JQ252," SR"&amp;JR252,"")&amp; " WP"&amp;TEXT($MC252*100,"000p")           &amp; " MP"&amp;TEXT($MD252*100,"000p")           &amp; " GP"&amp;TEXT($MM252*100,"000p")
&amp; " (F"&amp;3+COUNTIF($CV252:$CY252,TRUE)&amp;3&amp;"N"&amp;$DM252&amp;$DN252&amp;")"</f>
        <v>00011 DSP_grid_lw GSM Day204 MWM    Air SR12 WP100p MP075p GP100p (F33N11)</v>
      </c>
      <c r="AM252" s="9" t="str">
        <f ca="1">IF(COUNTIF(AL$5:AL252,AL252)=1,"-","Dup")</f>
        <v>-</v>
      </c>
      <c r="AN252" s="9"/>
      <c r="AO252" s="12" t="b">
        <v>0</v>
      </c>
      <c r="AP252" s="12" t="b">
        <v>0</v>
      </c>
      <c r="AQ252" s="12" t="b">
        <v>1</v>
      </c>
      <c r="AR252" s="12" t="b">
        <v>1</v>
      </c>
      <c r="AS252" s="12" t="b">
        <v>0</v>
      </c>
      <c r="AT252" s="12" t="b">
        <v>1</v>
      </c>
      <c r="AU252" s="12" t="b">
        <v>1</v>
      </c>
      <c r="AV252" s="12" t="b">
        <v>1</v>
      </c>
      <c r="AW252" s="9"/>
      <c r="AX252" s="5" t="b">
        <f t="shared" ca="1" si="1809"/>
        <v>0</v>
      </c>
      <c r="AY252" s="5" t="str">
        <f t="shared" ca="1" si="1809"/>
        <v>-</v>
      </c>
      <c r="AZ252" s="5" t="b">
        <f t="shared" ca="1" si="1809"/>
        <v>0</v>
      </c>
      <c r="BA252" s="5" t="b">
        <f t="shared" ca="1" si="1809"/>
        <v>1</v>
      </c>
      <c r="BB252" s="5" t="b">
        <f t="shared" ca="1" si="1809"/>
        <v>1</v>
      </c>
      <c r="BC252" s="144">
        <f t="shared" ca="1" si="1809"/>
        <v>0</v>
      </c>
      <c r="BD252" s="19" t="b">
        <f t="shared" ca="1" si="1810"/>
        <v>1</v>
      </c>
      <c r="BE252" s="9"/>
      <c r="BF252" s="5" t="str">
        <f t="shared" ca="1" si="1811"/>
        <v>-</v>
      </c>
      <c r="BG252" s="19" t="str">
        <f t="shared" ca="1" si="1812"/>
        <v>-</v>
      </c>
      <c r="BH252" s="19" t="str">
        <f t="shared" ca="1" si="1812"/>
        <v>-</v>
      </c>
      <c r="BI252" s="19" t="str">
        <f t="shared" ca="1" si="1812"/>
        <v>-</v>
      </c>
      <c r="BJ252" s="5" t="str">
        <f t="shared" ca="1" si="1813"/>
        <v>-</v>
      </c>
      <c r="BK252" s="19" t="str">
        <f t="shared" ca="1" si="1814"/>
        <v>-</v>
      </c>
      <c r="BL252" s="5" t="str">
        <f t="shared" ca="1" si="1815"/>
        <v>-</v>
      </c>
      <c r="BM252" s="19" t="str">
        <f t="shared" ca="1" si="1816"/>
        <v>-</v>
      </c>
      <c r="BN252" s="19" t="str">
        <f t="shared" ca="1" si="1816"/>
        <v>-</v>
      </c>
      <c r="BO252" s="19" t="str">
        <f t="shared" ca="1" si="1816"/>
        <v>-</v>
      </c>
      <c r="BP252" s="5" t="str">
        <f t="shared" ca="1" si="1817"/>
        <v>-</v>
      </c>
      <c r="BQ252" s="9"/>
      <c r="BR252" s="5" t="b">
        <f t="shared" ca="1" si="1818"/>
        <v>0</v>
      </c>
      <c r="BS252" s="5" t="str">
        <f t="shared" ca="1" si="1819"/>
        <v>-</v>
      </c>
      <c r="BT252" s="5" t="str">
        <f t="shared" ca="1" si="1820"/>
        <v>-</v>
      </c>
      <c r="BU252" s="5" t="str">
        <f t="shared" ca="1" si="1820"/>
        <v>-</v>
      </c>
      <c r="BV252" s="5" t="str">
        <f t="shared" ca="1" si="1820"/>
        <v>-</v>
      </c>
      <c r="BW252" s="5" t="str">
        <f t="shared" ca="1" si="1820"/>
        <v>-</v>
      </c>
      <c r="BX252" s="5" t="str">
        <f t="shared" ca="1" si="1820"/>
        <v>-</v>
      </c>
      <c r="BY252" s="5" t="str">
        <f t="shared" ca="1" si="1820"/>
        <v>-</v>
      </c>
      <c r="BZ252" s="5" t="str">
        <f t="shared" ca="1" si="1820"/>
        <v>-</v>
      </c>
      <c r="CA252" s="5" t="str">
        <f t="shared" ca="1" si="1820"/>
        <v>-</v>
      </c>
      <c r="CB252" s="9"/>
      <c r="CC252" s="237" t="b">
        <f t="shared" ca="1" si="1880"/>
        <v>1</v>
      </c>
      <c r="CD252" s="237" t="b">
        <f t="shared" ca="1" si="1880"/>
        <v>1</v>
      </c>
      <c r="CE252" s="237" t="b">
        <f t="shared" ca="1" si="1880"/>
        <v>1</v>
      </c>
      <c r="CF252" s="12">
        <f t="shared" ca="1" si="1868"/>
        <v>2235105</v>
      </c>
      <c r="CG252" s="144" t="b">
        <f t="shared" ca="1" si="1881"/>
        <v>0</v>
      </c>
      <c r="CH252" s="12" t="s">
        <v>34</v>
      </c>
      <c r="CI252" s="19" t="str">
        <f t="shared" ca="1" si="1822"/>
        <v>-</v>
      </c>
      <c r="CJ252" s="19" t="str">
        <f t="shared" ca="1" si="1822"/>
        <v>-</v>
      </c>
      <c r="CK252" s="19" t="str">
        <f t="shared" ca="1" si="1822"/>
        <v>-</v>
      </c>
      <c r="CL252" s="19">
        <f t="shared" ca="1" si="1822"/>
        <v>1</v>
      </c>
      <c r="CM252" s="19">
        <f t="shared" ca="1" si="1822"/>
        <v>1</v>
      </c>
      <c r="CN252" s="9"/>
      <c r="CO252" s="444">
        <f t="shared" ca="1" si="1823"/>
        <v>652</v>
      </c>
      <c r="CP252" s="444">
        <f t="shared" ca="1" si="1823"/>
        <v>686</v>
      </c>
      <c r="CQ252" s="444">
        <f t="shared" ca="1" si="1823"/>
        <v>721</v>
      </c>
      <c r="CR252" s="152">
        <f t="shared" ca="1" si="1824"/>
        <v>378</v>
      </c>
      <c r="CS252" s="152">
        <f t="shared" ca="1" si="1824"/>
        <v>413</v>
      </c>
      <c r="CT252" s="152">
        <f t="shared" ca="1" si="1824"/>
        <v>448</v>
      </c>
      <c r="CU252" s="19" t="str">
        <f t="shared" ca="1" si="1825"/>
        <v>-</v>
      </c>
      <c r="CV252" s="19" t="str">
        <f t="shared" ca="1" si="1825"/>
        <v>-</v>
      </c>
      <c r="CW252" s="19" t="str">
        <f t="shared" ca="1" si="1825"/>
        <v>-</v>
      </c>
      <c r="CX252" s="19" t="str">
        <f t="shared" ca="1" si="1825"/>
        <v>-</v>
      </c>
      <c r="CY252" s="19" t="str">
        <f t="shared" ca="1" si="1825"/>
        <v>-</v>
      </c>
      <c r="CZ252" s="19" t="b">
        <f t="shared" ca="1" si="1825"/>
        <v>1</v>
      </c>
      <c r="DA252" s="19">
        <f t="shared" ca="1" si="1825"/>
        <v>0</v>
      </c>
      <c r="DB252" s="19">
        <f t="shared" ca="1" si="1825"/>
        <v>0</v>
      </c>
      <c r="DC252" s="19">
        <f t="shared" ca="1" si="1825"/>
        <v>0</v>
      </c>
      <c r="DD252" s="19">
        <f t="shared" ca="1" si="1825"/>
        <v>0</v>
      </c>
      <c r="DE252" s="19">
        <f t="shared" ca="1" si="1825"/>
        <v>0</v>
      </c>
      <c r="DF252" s="19">
        <f t="shared" ca="1" si="1825"/>
        <v>0</v>
      </c>
      <c r="DG252" s="19">
        <f t="shared" ca="1" si="1825"/>
        <v>0</v>
      </c>
      <c r="DH252" s="19">
        <f t="shared" ca="1" si="1825"/>
        <v>0</v>
      </c>
      <c r="DI252" s="19">
        <f t="shared" ca="1" si="1825"/>
        <v>0</v>
      </c>
      <c r="DJ252" s="19">
        <f t="shared" ca="1" si="1825"/>
        <v>0</v>
      </c>
      <c r="DK252" s="19">
        <f t="shared" ca="1" si="1826"/>
        <v>0</v>
      </c>
      <c r="DL252" s="19">
        <f t="shared" ca="1" si="1826"/>
        <v>0</v>
      </c>
      <c r="DM252" s="19">
        <f t="shared" ca="1" si="1826"/>
        <v>1</v>
      </c>
      <c r="DN252" s="19">
        <f t="shared" ca="1" si="1826"/>
        <v>1</v>
      </c>
      <c r="DO252" s="19">
        <f t="shared" ca="1" si="1826"/>
        <v>0</v>
      </c>
      <c r="DP252" s="19" t="str">
        <f t="shared" ca="1" si="1826"/>
        <v>-</v>
      </c>
      <c r="DQ252" s="19" t="str">
        <f t="shared" ca="1" si="1826"/>
        <v>-</v>
      </c>
      <c r="DR252" s="19" t="str">
        <f t="shared" ca="1" si="1826"/>
        <v>-</v>
      </c>
      <c r="DS252" s="19" t="str">
        <f t="shared" ca="1" si="1826"/>
        <v>-</v>
      </c>
      <c r="DT252" s="19" t="str">
        <f t="shared" ca="1" si="1826"/>
        <v>-</v>
      </c>
      <c r="DU252" s="19">
        <f t="shared" ca="1" si="1826"/>
        <v>0</v>
      </c>
      <c r="DV252" s="19" t="str">
        <f t="shared" ca="1" si="1826"/>
        <v>-</v>
      </c>
      <c r="DW252" s="19" t="str">
        <f t="shared" ca="1" si="1826"/>
        <v>-</v>
      </c>
      <c r="DX252" s="19" t="str">
        <f t="shared" ca="1" si="1826"/>
        <v>-</v>
      </c>
      <c r="DY252" s="19" t="str">
        <f t="shared" ca="1" si="1826"/>
        <v>-</v>
      </c>
      <c r="DZ252" s="19" t="str">
        <f t="shared" ca="1" si="1826"/>
        <v>-</v>
      </c>
      <c r="EA252" s="19" t="str">
        <f t="shared" ca="1" si="1826"/>
        <v>-</v>
      </c>
      <c r="EB252" s="19" t="str">
        <f t="shared" ca="1" si="1826"/>
        <v>-</v>
      </c>
      <c r="EC252" s="19" t="str">
        <f t="shared" ca="1" si="1826"/>
        <v>-</v>
      </c>
      <c r="ED252" s="19">
        <f t="shared" ca="1" si="1826"/>
        <v>0</v>
      </c>
      <c r="EE252" s="444">
        <f t="shared" ca="1" si="1827"/>
        <v>0</v>
      </c>
      <c r="EF252" s="444">
        <f t="shared" ca="1" si="1827"/>
        <v>0</v>
      </c>
      <c r="EG252" s="124">
        <f t="shared" ca="1" si="1828"/>
        <v>0</v>
      </c>
      <c r="EH252" s="124">
        <f t="shared" ca="1" si="1828"/>
        <v>0</v>
      </c>
      <c r="EI252" s="124">
        <f t="shared" ca="1" si="1828"/>
        <v>0</v>
      </c>
      <c r="EJ252" s="124">
        <f t="shared" ca="1" si="1828"/>
        <v>0</v>
      </c>
      <c r="EK252" s="124">
        <f t="shared" ca="1" si="1828"/>
        <v>0</v>
      </c>
      <c r="EL252" s="124">
        <f t="shared" ca="1" si="1828"/>
        <v>0</v>
      </c>
      <c r="EM252" s="124">
        <f t="shared" ca="1" si="1828"/>
        <v>0</v>
      </c>
      <c r="EN252" s="124">
        <f t="shared" ca="1" si="1828"/>
        <v>0</v>
      </c>
      <c r="EO252" s="124">
        <f t="shared" ca="1" si="1828"/>
        <v>0</v>
      </c>
      <c r="EP252" s="124">
        <f t="shared" ca="1" si="1828"/>
        <v>0</v>
      </c>
      <c r="EQ252" s="124">
        <f t="shared" ca="1" si="1828"/>
        <v>0</v>
      </c>
      <c r="ER252" s="124">
        <f t="shared" ca="1" si="1828"/>
        <v>0</v>
      </c>
      <c r="ES252" s="124">
        <f t="shared" ca="1" si="1828"/>
        <v>0</v>
      </c>
      <c r="ET252" s="124">
        <f t="shared" ca="1" si="1828"/>
        <v>0</v>
      </c>
      <c r="EU252" s="124">
        <f t="shared" ca="1" si="1828"/>
        <v>0</v>
      </c>
      <c r="EV252" s="124">
        <f t="shared" ca="1" si="1828"/>
        <v>0</v>
      </c>
      <c r="EW252" s="124">
        <f t="shared" ca="1" si="1829"/>
        <v>0</v>
      </c>
      <c r="EX252" s="124">
        <f t="shared" ca="1" si="1829"/>
        <v>0</v>
      </c>
      <c r="EY252" s="554">
        <f t="shared" ca="1" si="1830"/>
        <v>0</v>
      </c>
      <c r="EZ252" s="554">
        <f t="shared" ca="1" si="1830"/>
        <v>0</v>
      </c>
      <c r="FA252" s="554">
        <f t="shared" ca="1" si="1830"/>
        <v>0</v>
      </c>
      <c r="FB252" s="125">
        <f t="shared" ca="1" si="1830"/>
        <v>0</v>
      </c>
      <c r="FC252" s="125">
        <f t="shared" ca="1" si="1830"/>
        <v>0</v>
      </c>
      <c r="FD252" s="125">
        <f t="shared" ca="1" si="1830"/>
        <v>0</v>
      </c>
      <c r="FE252" s="125">
        <f t="shared" ca="1" si="1830"/>
        <v>0</v>
      </c>
      <c r="FF252" s="125">
        <f t="shared" ca="1" si="1830"/>
        <v>0</v>
      </c>
      <c r="FG252" s="125">
        <f t="shared" ca="1" si="1830"/>
        <v>0</v>
      </c>
      <c r="FH252" s="125">
        <f t="shared" ca="1" si="1830"/>
        <v>0</v>
      </c>
      <c r="FI252" s="125">
        <f t="shared" ca="1" si="1830"/>
        <v>0</v>
      </c>
      <c r="FJ252" s="125">
        <f t="shared" ca="1" si="1830"/>
        <v>0</v>
      </c>
      <c r="FK252" s="125">
        <f t="shared" ca="1" si="1830"/>
        <v>0</v>
      </c>
      <c r="FL252" s="125">
        <f t="shared" ca="1" si="1830"/>
        <v>0</v>
      </c>
      <c r="FM252" s="125">
        <f t="shared" ca="1" si="1830"/>
        <v>0</v>
      </c>
      <c r="FN252" s="125">
        <f t="shared" ca="1" si="1830"/>
        <v>0</v>
      </c>
      <c r="FO252" s="124">
        <f t="shared" ca="1" si="1831"/>
        <v>0</v>
      </c>
      <c r="FP252" s="124">
        <f t="shared" ca="1" si="1831"/>
        <v>0</v>
      </c>
      <c r="FQ252" s="124">
        <f t="shared" ca="1" si="1831"/>
        <v>0</v>
      </c>
      <c r="FR252" s="124">
        <f t="shared" ca="1" si="1831"/>
        <v>0</v>
      </c>
      <c r="FS252" s="124">
        <f t="shared" ca="1" si="1831"/>
        <v>0</v>
      </c>
      <c r="FT252" s="124">
        <f t="shared" ca="1" si="1831"/>
        <v>0</v>
      </c>
      <c r="FU252" s="124">
        <f t="shared" ca="1" si="1831"/>
        <v>0</v>
      </c>
      <c r="FV252" s="124">
        <f t="shared" ca="1" si="1831"/>
        <v>0</v>
      </c>
      <c r="FW252" s="124">
        <f t="shared" ca="1" si="1831"/>
        <v>0</v>
      </c>
      <c r="FX252" s="124">
        <f t="shared" ca="1" si="1831"/>
        <v>0</v>
      </c>
      <c r="FY252" s="124">
        <f t="shared" ca="1" si="1831"/>
        <v>0</v>
      </c>
      <c r="FZ252" s="124">
        <f t="shared" ca="1" si="1831"/>
        <v>0</v>
      </c>
      <c r="GA252" s="124">
        <f t="shared" ca="1" si="1831"/>
        <v>0</v>
      </c>
      <c r="GB252" s="124">
        <f t="shared" ca="1" si="1831"/>
        <v>0</v>
      </c>
      <c r="GC252" s="124">
        <f t="shared" ca="1" si="1831"/>
        <v>0</v>
      </c>
      <c r="GD252" s="124">
        <f t="shared" ca="1" si="1831"/>
        <v>0</v>
      </c>
      <c r="GE252" s="124">
        <f t="shared" ca="1" si="1832"/>
        <v>0</v>
      </c>
      <c r="GF252" s="124">
        <f t="shared" ca="1" si="1832"/>
        <v>0</v>
      </c>
      <c r="GG252" s="554">
        <f t="shared" ca="1" si="1833"/>
        <v>0</v>
      </c>
      <c r="GH252" s="554">
        <f t="shared" ca="1" si="1833"/>
        <v>0</v>
      </c>
      <c r="GI252" s="554">
        <f t="shared" ca="1" si="1833"/>
        <v>0</v>
      </c>
      <c r="GJ252" s="125">
        <f t="shared" ca="1" si="1834"/>
        <v>0</v>
      </c>
      <c r="GK252" s="125">
        <f t="shared" ca="1" si="1834"/>
        <v>0</v>
      </c>
      <c r="GL252" s="125">
        <f t="shared" ca="1" si="1834"/>
        <v>0</v>
      </c>
      <c r="GM252" s="125">
        <f t="shared" ca="1" si="1834"/>
        <v>0</v>
      </c>
      <c r="GN252" s="125">
        <f t="shared" ca="1" si="1834"/>
        <v>0</v>
      </c>
      <c r="GO252" s="125">
        <f t="shared" ca="1" si="1834"/>
        <v>0</v>
      </c>
      <c r="GP252" s="125">
        <f t="shared" ca="1" si="1834"/>
        <v>0</v>
      </c>
      <c r="GQ252" s="125">
        <f t="shared" ca="1" si="1834"/>
        <v>0</v>
      </c>
      <c r="GR252" s="125">
        <f t="shared" ca="1" si="1834"/>
        <v>0</v>
      </c>
      <c r="GS252" s="125">
        <f t="shared" ca="1" si="1834"/>
        <v>0</v>
      </c>
      <c r="GT252" s="125">
        <f t="shared" ca="1" si="1834"/>
        <v>0</v>
      </c>
      <c r="GU252" s="125">
        <f t="shared" ca="1" si="1834"/>
        <v>0</v>
      </c>
      <c r="GV252" s="125">
        <f t="shared" ca="1" si="1834"/>
        <v>0</v>
      </c>
      <c r="GW252" s="124">
        <f t="shared" ca="1" si="1835"/>
        <v>0</v>
      </c>
      <c r="GX252" s="124">
        <f t="shared" ca="1" si="1835"/>
        <v>0</v>
      </c>
      <c r="GY252" s="124">
        <f t="shared" ca="1" si="1835"/>
        <v>0</v>
      </c>
      <c r="GZ252" s="124">
        <f t="shared" ca="1" si="1835"/>
        <v>0</v>
      </c>
      <c r="HA252" s="124">
        <f t="shared" ca="1" si="1835"/>
        <v>0</v>
      </c>
      <c r="HB252" s="124">
        <f t="shared" ca="1" si="1835"/>
        <v>0</v>
      </c>
      <c r="HC252" s="124">
        <f t="shared" ca="1" si="1835"/>
        <v>0</v>
      </c>
      <c r="HD252" s="124">
        <f t="shared" ca="1" si="1835"/>
        <v>0</v>
      </c>
      <c r="HE252" s="124">
        <f t="shared" ca="1" si="1835"/>
        <v>0</v>
      </c>
      <c r="HF252" s="124">
        <f t="shared" ca="1" si="1835"/>
        <v>0</v>
      </c>
      <c r="HG252" s="124">
        <f t="shared" ca="1" si="1835"/>
        <v>0</v>
      </c>
      <c r="HH252" s="124">
        <f t="shared" ca="1" si="1835"/>
        <v>0</v>
      </c>
      <c r="HI252" s="124">
        <f t="shared" ca="1" si="1835"/>
        <v>0</v>
      </c>
      <c r="HJ252" s="124">
        <f t="shared" ca="1" si="1835"/>
        <v>0</v>
      </c>
      <c r="HK252" s="124">
        <f t="shared" ca="1" si="1835"/>
        <v>0</v>
      </c>
      <c r="HL252" s="124">
        <f t="shared" ca="1" si="1835"/>
        <v>0</v>
      </c>
      <c r="HM252" s="124">
        <f t="shared" ca="1" si="1836"/>
        <v>0</v>
      </c>
      <c r="HN252" s="124">
        <f t="shared" ca="1" si="1836"/>
        <v>0</v>
      </c>
      <c r="HO252" s="554">
        <f t="shared" ca="1" si="1837"/>
        <v>0</v>
      </c>
      <c r="HP252" s="554">
        <f t="shared" ca="1" si="1837"/>
        <v>0</v>
      </c>
      <c r="HQ252" s="554">
        <f t="shared" ca="1" si="1837"/>
        <v>0</v>
      </c>
      <c r="HR252" s="125">
        <f t="shared" ca="1" si="1838"/>
        <v>0</v>
      </c>
      <c r="HS252" s="125">
        <f t="shared" ca="1" si="1838"/>
        <v>0</v>
      </c>
      <c r="HT252" s="125">
        <f t="shared" ca="1" si="1838"/>
        <v>0</v>
      </c>
      <c r="HU252" s="125">
        <f t="shared" ca="1" si="1838"/>
        <v>0</v>
      </c>
      <c r="HV252" s="125">
        <f t="shared" ca="1" si="1838"/>
        <v>0</v>
      </c>
      <c r="HW252" s="125">
        <f t="shared" ca="1" si="1838"/>
        <v>0</v>
      </c>
      <c r="HX252" s="125">
        <f t="shared" ca="1" si="1838"/>
        <v>0</v>
      </c>
      <c r="HY252" s="125">
        <f t="shared" ca="1" si="1838"/>
        <v>0</v>
      </c>
      <c r="HZ252" s="125">
        <f t="shared" ca="1" si="1838"/>
        <v>0</v>
      </c>
      <c r="IA252" s="125">
        <f t="shared" ca="1" si="1838"/>
        <v>0</v>
      </c>
      <c r="IB252" s="125">
        <f t="shared" ca="1" si="1838"/>
        <v>0</v>
      </c>
      <c r="IC252" s="125">
        <f t="shared" ca="1" si="1838"/>
        <v>0</v>
      </c>
      <c r="ID252" s="125">
        <f t="shared" ca="1" si="1838"/>
        <v>0</v>
      </c>
      <c r="IE252" s="5">
        <f t="shared" ca="1" si="1839"/>
        <v>67</v>
      </c>
      <c r="IF252" s="9"/>
      <c r="IG252" s="5">
        <f t="shared" ca="1" si="1840"/>
        <v>1</v>
      </c>
      <c r="IH252" s="5" t="b">
        <f t="shared" ca="1" si="1840"/>
        <v>0</v>
      </c>
      <c r="II252" s="19">
        <f t="shared" ca="1" si="1841"/>
        <v>0</v>
      </c>
      <c r="IJ252" s="5">
        <f t="shared" ca="1" si="1840"/>
        <v>55</v>
      </c>
      <c r="IK252" s="5" cm="1">
        <f t="array" ref="IK252">INDEX(i.pi_yatf,$X252+1,IK$7)</f>
        <v>1</v>
      </c>
      <c r="IL252" s="19">
        <f t="shared" ca="1" si="1842"/>
        <v>0</v>
      </c>
      <c r="IM252" s="19">
        <f t="shared" ca="1" si="1842"/>
        <v>0</v>
      </c>
      <c r="IN252" s="19">
        <f t="shared" ca="1" si="1842"/>
        <v>0</v>
      </c>
      <c r="IO252" s="19">
        <f t="shared" ca="1" si="1842"/>
        <v>0</v>
      </c>
      <c r="IP252" s="19">
        <f t="shared" ca="1" si="1842"/>
        <v>0</v>
      </c>
      <c r="IQ252" s="19">
        <f t="shared" ca="1" si="1842"/>
        <v>0</v>
      </c>
      <c r="IR252" s="19">
        <f t="shared" ca="1" si="1842"/>
        <v>0</v>
      </c>
      <c r="IS252" s="19">
        <f t="shared" ca="1" si="1842"/>
        <v>0</v>
      </c>
      <c r="IT252" s="19">
        <f t="shared" ca="1" si="1842"/>
        <v>0</v>
      </c>
      <c r="IU252" s="19">
        <f t="shared" ca="1" si="1842"/>
        <v>0</v>
      </c>
      <c r="IV252" s="19">
        <f t="shared" ca="1" si="1842"/>
        <v>0</v>
      </c>
      <c r="IW252" s="19">
        <f t="shared" ca="1" si="1842"/>
        <v>0</v>
      </c>
      <c r="IX252" s="19">
        <f t="shared" ca="1" si="1842"/>
        <v>0</v>
      </c>
      <c r="IY252" s="19">
        <f t="shared" ca="1" si="1842"/>
        <v>0</v>
      </c>
      <c r="IZ252" s="19">
        <f t="shared" ca="1" si="1842"/>
        <v>0</v>
      </c>
      <c r="JA252" s="19">
        <f t="shared" ref="JA252:JN252" ca="1" si="1882">OFFSET(JA$5,$B252,0)</f>
        <v>0</v>
      </c>
      <c r="JB252" s="19">
        <f t="shared" ca="1" si="1882"/>
        <v>0</v>
      </c>
      <c r="JC252" s="19">
        <f t="shared" ca="1" si="1882"/>
        <v>0</v>
      </c>
      <c r="JD252" s="19">
        <f t="shared" ca="1" si="1882"/>
        <v>0</v>
      </c>
      <c r="JE252" s="19">
        <f t="shared" ca="1" si="1882"/>
        <v>0</v>
      </c>
      <c r="JF252" s="19">
        <f t="shared" ca="1" si="1882"/>
        <v>0</v>
      </c>
      <c r="JG252" s="5">
        <f t="shared" ca="1" si="1843"/>
        <v>1.2500000000000001E-2</v>
      </c>
      <c r="JH252" s="567">
        <f t="shared" ca="1" si="1843"/>
        <v>0</v>
      </c>
      <c r="JI252" s="5">
        <f t="shared" ca="1" si="1843"/>
        <v>6.25E-2</v>
      </c>
      <c r="JJ252" s="5">
        <f t="shared" ca="1" si="1843"/>
        <v>6.25E-2</v>
      </c>
      <c r="JK252" s="5">
        <f t="shared" ca="1" si="1843"/>
        <v>6.25E-2</v>
      </c>
      <c r="JL252" s="19">
        <f t="shared" ca="1" si="1882"/>
        <v>1</v>
      </c>
      <c r="JM252" s="19">
        <f t="shared" ca="1" si="1882"/>
        <v>0</v>
      </c>
      <c r="JN252" s="19">
        <f t="shared" ca="1" si="1882"/>
        <v>1</v>
      </c>
      <c r="JO252" s="9"/>
      <c r="JP252" s="5" t="b">
        <f t="shared" ca="1" si="1844"/>
        <v>0</v>
      </c>
      <c r="JQ252" s="477" t="b">
        <v>1</v>
      </c>
      <c r="JR252" s="477">
        <v>12</v>
      </c>
      <c r="JS252" s="5" t="b">
        <f t="shared" ca="1" si="1845"/>
        <v>0</v>
      </c>
      <c r="JT252" s="5" t="b">
        <f t="shared" ca="1" si="1845"/>
        <v>0</v>
      </c>
      <c r="JU252" s="5" t="b">
        <f t="shared" ca="1" si="1845"/>
        <v>1</v>
      </c>
      <c r="JV252" s="144">
        <f t="shared" ca="1" si="1846"/>
        <v>1</v>
      </c>
      <c r="JW252" s="144">
        <f t="shared" ca="1" si="1846"/>
        <v>1</v>
      </c>
      <c r="JX252" s="5" t="b">
        <f t="shared" ca="1" si="1847"/>
        <v>0</v>
      </c>
      <c r="JY252" s="5" t="b">
        <f t="shared" ca="1" si="1847"/>
        <v>1</v>
      </c>
      <c r="JZ252" s="5" t="b">
        <f t="shared" ca="1" si="1847"/>
        <v>1</v>
      </c>
      <c r="KA252" s="5" t="b">
        <f t="shared" ca="1" si="1847"/>
        <v>0</v>
      </c>
      <c r="KB252" s="5">
        <f t="shared" ca="1" si="1848"/>
        <v>1</v>
      </c>
      <c r="KC252" s="5">
        <f t="shared" ca="1" si="1848"/>
        <v>0</v>
      </c>
      <c r="KD252" s="5" t="b">
        <f t="shared" ca="1" si="1849"/>
        <v>0</v>
      </c>
      <c r="KE252" s="5" t="str" cm="1">
        <f t="array" aca="1" ref="KE252" ca="1">IF(OR(KF252:KM252&lt;&gt;"-"),TRUE,"-")</f>
        <v>-</v>
      </c>
      <c r="KF252" s="19" t="str">
        <f t="shared" ca="1" si="1850"/>
        <v>-</v>
      </c>
      <c r="KG252" s="19" t="str">
        <f t="shared" ca="1" si="1850"/>
        <v>-</v>
      </c>
      <c r="KH252" s="19" t="str">
        <f t="shared" ca="1" si="1850"/>
        <v>-</v>
      </c>
      <c r="KI252" s="19" t="str">
        <f t="shared" ca="1" si="1850"/>
        <v>-</v>
      </c>
      <c r="KJ252" s="19" t="str">
        <f t="shared" ca="1" si="1850"/>
        <v>-</v>
      </c>
      <c r="KK252" s="19" t="str">
        <f t="shared" ca="1" si="1850"/>
        <v>-</v>
      </c>
      <c r="KL252" s="19" t="str">
        <f t="shared" ca="1" si="1850"/>
        <v>-</v>
      </c>
      <c r="KM252" s="19" t="str">
        <f t="shared" ca="1" si="1850"/>
        <v>-</v>
      </c>
      <c r="KN252" s="5" t="b">
        <f t="array" aca="1" ref="KN252" ca="1">IF(OR(KO252:KU252&lt;&gt;"-"),TRUE,"-")</f>
        <v>1</v>
      </c>
      <c r="KO252" s="19">
        <f t="shared" ca="1" si="1851"/>
        <v>0</v>
      </c>
      <c r="KP252" s="19" t="str">
        <f t="shared" ca="1" si="1851"/>
        <v>-</v>
      </c>
      <c r="KQ252" s="19">
        <f t="shared" ca="1" si="1851"/>
        <v>999999</v>
      </c>
      <c r="KR252" s="19">
        <f t="shared" ca="1" si="1851"/>
        <v>999999</v>
      </c>
      <c r="KS252" s="19">
        <f t="shared" ca="1" si="1851"/>
        <v>999999</v>
      </c>
      <c r="KT252" s="19">
        <f t="shared" ca="1" si="1851"/>
        <v>999999</v>
      </c>
      <c r="KU252" s="19">
        <f t="shared" ca="1" si="1851"/>
        <v>999999</v>
      </c>
      <c r="KV252" s="19" t="str">
        <f t="shared" ca="1" si="1851"/>
        <v>-</v>
      </c>
      <c r="KW252" s="19" t="str">
        <f t="shared" ca="1" si="1851"/>
        <v>-</v>
      </c>
      <c r="KX252" s="19" t="str">
        <f t="shared" ca="1" si="1851"/>
        <v>-</v>
      </c>
      <c r="KY252" s="19" t="b">
        <f t="shared" ca="1" si="1852"/>
        <v>1</v>
      </c>
      <c r="KZ252" s="19">
        <f t="shared" ca="1" si="1852"/>
        <v>0</v>
      </c>
      <c r="LA252" s="5" t="str">
        <f t="shared" ca="1" si="1853"/>
        <v>-</v>
      </c>
      <c r="LB252" s="5" t="str">
        <f t="shared" ca="1" si="1853"/>
        <v>-</v>
      </c>
      <c r="LC252" s="5" t="str">
        <f t="shared" ca="1" si="1853"/>
        <v>-</v>
      </c>
      <c r="LD252" s="5" t="str">
        <f t="shared" ca="1" si="1853"/>
        <v>-</v>
      </c>
      <c r="LE252" s="19" t="str">
        <f t="shared" ca="1" si="1854"/>
        <v>-</v>
      </c>
      <c r="LF252" s="19" t="str">
        <f t="shared" ca="1" si="1854"/>
        <v>-</v>
      </c>
      <c r="LG252" s="19" t="str">
        <f t="shared" ca="1" si="1854"/>
        <v>-</v>
      </c>
      <c r="LH252" s="19" t="str">
        <f t="shared" ca="1" si="1854"/>
        <v>-</v>
      </c>
      <c r="LI252" s="19" t="str">
        <f t="shared" ca="1" si="1854"/>
        <v>-</v>
      </c>
      <c r="LJ252" s="19" t="str">
        <f t="shared" ca="1" si="1854"/>
        <v>-</v>
      </c>
      <c r="LK252" s="19" t="str">
        <f t="shared" ca="1" si="1854"/>
        <v>-</v>
      </c>
      <c r="LL252" s="5" t="str">
        <f t="shared" ca="1" si="1855"/>
        <v>-</v>
      </c>
      <c r="LM252" s="5">
        <f t="shared" ca="1" si="1855"/>
        <v>500</v>
      </c>
      <c r="LN252" s="5">
        <f t="shared" ca="1" si="1855"/>
        <v>500</v>
      </c>
      <c r="LO252" s="5" t="str">
        <f t="shared" ca="1" si="1855"/>
        <v>-</v>
      </c>
      <c r="LP252" s="5" t="str" cm="1">
        <f t="array" aca="1" ref="LP252" ca="1">INDEX(i.meatgrid,$Q252,LP$7)</f>
        <v>-</v>
      </c>
      <c r="LQ252" s="5" t="str" cm="1">
        <f t="array" aca="1" ref="LQ252" ca="1">INDEX(i.meatgrid,$Q252,LQ$7)</f>
        <v>-</v>
      </c>
      <c r="LR252" s="5" t="str">
        <f t="shared" ca="1" si="1855"/>
        <v>-</v>
      </c>
      <c r="LS252" s="5">
        <f t="shared" ca="1" si="1856"/>
        <v>1</v>
      </c>
      <c r="LT252" s="9"/>
      <c r="LU252" s="19">
        <f t="shared" ca="1" si="1854"/>
        <v>70</v>
      </c>
      <c r="LV252" s="19">
        <f t="shared" ca="1" si="1857"/>
        <v>50</v>
      </c>
      <c r="LW252" s="19">
        <f t="shared" ca="1" si="1857"/>
        <v>80</v>
      </c>
      <c r="LX252" s="19">
        <f t="shared" ca="1" si="1857"/>
        <v>50</v>
      </c>
      <c r="LY252" s="5" t="b" cm="1">
        <f t="array" aca="1" ref="LY252" ca="1">INDEX(i.meatgrid,$Q252,LY$7)</f>
        <v>0</v>
      </c>
      <c r="LZ252" s="5" t="b" cm="1">
        <f t="array" aca="1" ref="LZ252" ca="1">INDEX(i.meatgrid,$Q252,LZ$7)</f>
        <v>0</v>
      </c>
      <c r="MA252" s="5" t="str" cm="1">
        <f t="array" aca="1" ref="MA252" ca="1">INDEX(i.meatgrid,$Q252,MA$7)</f>
        <v>-</v>
      </c>
      <c r="MB252" s="5" cm="1">
        <f t="array" aca="1" ref="MB252" ca="1">INDEX(i.meatgrid,$Q252,MB$7)</f>
        <v>40</v>
      </c>
      <c r="MC252" s="5">
        <f t="shared" si="1858"/>
        <v>1</v>
      </c>
      <c r="MD252" s="5">
        <f t="shared" si="1859"/>
        <v>0.75</v>
      </c>
      <c r="ME252" s="5" cm="1">
        <f t="array" aca="1" ref="ME252" ca="1">INDEX(i.meatgrid,$Q252,ME$7)</f>
        <v>1</v>
      </c>
      <c r="MF252" s="5" cm="1">
        <f t="array" aca="1" ref="MF252" ca="1">INDEX(i.meatgrid,$Q252,MF$7)</f>
        <v>0</v>
      </c>
      <c r="MG252" s="5" cm="1">
        <f t="array" aca="1" ref="MG252" ca="1">INDEX(i.meatgrid,$Q252,MG$7)</f>
        <v>0</v>
      </c>
      <c r="MH252" s="5" cm="1">
        <f t="array" aca="1" ref="MH252" ca="1">INDEX(i.meatgrid,$Q252,MH$7)</f>
        <v>0</v>
      </c>
      <c r="MI252" s="5" cm="1">
        <f t="array" aca="1" ref="MI252" ca="1">INDEX(i.meatgrid,$Q252,MI$7)</f>
        <v>0</v>
      </c>
      <c r="MJ252" s="5" cm="1">
        <f t="array" aca="1" ref="MJ252" ca="1">INDEX(i.meatgrid,$Q252,MJ$7)</f>
        <v>1</v>
      </c>
      <c r="MK252" s="5" cm="1">
        <f t="array" aca="1" ref="MK252" ca="1">INDEX(i.meatgrid,$Q252,MK$7)</f>
        <v>1</v>
      </c>
      <c r="ML252" s="5" cm="1">
        <f t="array" aca="1" ref="ML252" ca="1">INDEX(i.meatgrid,$Q252,ML$7)</f>
        <v>1</v>
      </c>
      <c r="MM252" s="5">
        <f t="shared" si="1860"/>
        <v>1</v>
      </c>
      <c r="MN252" s="9"/>
      <c r="MO252" s="19" t="b">
        <f t="shared" ca="1" si="1861"/>
        <v>0</v>
      </c>
      <c r="MP252" s="19" t="b">
        <f t="shared" ca="1" si="1861"/>
        <v>0</v>
      </c>
      <c r="MQ252" s="19">
        <f t="shared" ca="1" si="1861"/>
        <v>1</v>
      </c>
      <c r="MR252" s="19">
        <f t="shared" ca="1" si="1861"/>
        <v>0.75</v>
      </c>
      <c r="MS252" s="19">
        <f t="shared" ca="1" si="1861"/>
        <v>0.75</v>
      </c>
      <c r="MT252" s="19">
        <f t="shared" ca="1" si="1861"/>
        <v>0.8</v>
      </c>
      <c r="MU252" s="19">
        <f t="shared" ca="1" si="1861"/>
        <v>0.82499999999999996</v>
      </c>
      <c r="MV252" s="19">
        <f t="shared" ca="1" si="1861"/>
        <v>0.875</v>
      </c>
      <c r="MW252" s="19">
        <f t="shared" ca="1" si="1861"/>
        <v>0.9</v>
      </c>
      <c r="MX252" s="19">
        <f t="shared" ca="1" si="1861"/>
        <v>1</v>
      </c>
      <c r="MY252" s="19">
        <f t="shared" ca="1" si="1861"/>
        <v>0.875</v>
      </c>
      <c r="MZ252" s="19" t="b">
        <f t="shared" ca="1" si="1861"/>
        <v>1</v>
      </c>
      <c r="NA252" s="19">
        <f t="shared" ca="1" si="1861"/>
        <v>74.989999999999995</v>
      </c>
      <c r="NB252" s="19" t="str">
        <f t="shared" ca="1" si="1861"/>
        <v>-</v>
      </c>
      <c r="NC252" s="19" t="str">
        <f t="shared" ca="1" si="1861"/>
        <v>-</v>
      </c>
      <c r="ND252" s="19" t="str">
        <f t="shared" ca="1" si="1861"/>
        <v>-</v>
      </c>
      <c r="NE252" s="19" t="str">
        <f t="shared" ca="1" si="1877"/>
        <v>-</v>
      </c>
      <c r="NF252" s="19" t="str">
        <f t="shared" ca="1" si="1877"/>
        <v>-</v>
      </c>
      <c r="NG252" s="19" t="str">
        <f t="shared" ca="1" si="1877"/>
        <v>-</v>
      </c>
      <c r="NH252" s="19" t="str">
        <f t="shared" ca="1" si="1877"/>
        <v>-</v>
      </c>
      <c r="NI252" s="19">
        <f t="shared" ca="1" si="1877"/>
        <v>36.99</v>
      </c>
      <c r="NJ252" s="19">
        <f t="shared" ca="1" si="1877"/>
        <v>36.99</v>
      </c>
      <c r="NK252" s="19" t="str">
        <f t="shared" ca="1" si="1877"/>
        <v>-</v>
      </c>
      <c r="NL252" s="19" t="str">
        <f t="shared" ca="1" si="1877"/>
        <v>-</v>
      </c>
      <c r="NM252" s="19" t="str">
        <f t="shared" ca="1" si="1877"/>
        <v>-</v>
      </c>
      <c r="NN252" s="19" t="str">
        <f t="shared" ca="1" si="1877"/>
        <v>-</v>
      </c>
      <c r="NO252" s="19" t="str">
        <f t="shared" ca="1" si="1877"/>
        <v>-</v>
      </c>
      <c r="NP252" s="19">
        <f t="shared" ca="1" si="1877"/>
        <v>49.99</v>
      </c>
      <c r="NQ252" s="19">
        <f t="shared" ca="1" si="1877"/>
        <v>49.99</v>
      </c>
      <c r="NR252" s="19">
        <f t="shared" ca="1" si="1877"/>
        <v>49.99</v>
      </c>
      <c r="NS252" s="19">
        <f t="shared" ca="1" si="1877"/>
        <v>49.99</v>
      </c>
      <c r="NT252" s="19">
        <f t="shared" ca="1" si="1877"/>
        <v>49.99</v>
      </c>
      <c r="NU252" s="19">
        <f t="shared" ca="1" si="1874"/>
        <v>49.99</v>
      </c>
      <c r="NV252" s="19">
        <f t="shared" ca="1" si="1874"/>
        <v>49.99</v>
      </c>
      <c r="NW252" s="19">
        <f t="shared" ca="1" si="1874"/>
        <v>49.99</v>
      </c>
      <c r="NX252" s="19">
        <f t="shared" ca="1" si="1875"/>
        <v>412.99</v>
      </c>
      <c r="NY252" s="19">
        <f t="shared" ca="1" si="1875"/>
        <v>412.99</v>
      </c>
      <c r="NZ252" s="19" t="str">
        <f t="shared" ca="1" si="1875"/>
        <v>-</v>
      </c>
      <c r="OA252" s="19" t="str">
        <f t="shared" ca="1" si="1875"/>
        <v>-</v>
      </c>
      <c r="OB252" s="19" t="str">
        <f t="shared" ca="1" si="1875"/>
        <v>-</v>
      </c>
      <c r="OC252" s="19" t="str">
        <f t="shared" ca="1" si="1875"/>
        <v>-</v>
      </c>
      <c r="OD252" s="19" t="str">
        <f t="shared" ca="1" si="1875"/>
        <v>-</v>
      </c>
      <c r="OE252" s="19">
        <f t="shared" ca="1" si="1875"/>
        <v>6.8900000000000006</v>
      </c>
      <c r="OF252" s="19">
        <f t="shared" ca="1" si="1875"/>
        <v>6.8900000000000006</v>
      </c>
      <c r="OG252" s="19">
        <f t="shared" ca="1" si="1875"/>
        <v>6.8900000000000006</v>
      </c>
      <c r="OH252" s="19">
        <f t="shared" ca="1" si="1875"/>
        <v>6.8900000000000006</v>
      </c>
      <c r="OI252" s="19">
        <f t="shared" ca="1" si="1875"/>
        <v>6.8900000000000006</v>
      </c>
      <c r="OJ252" s="19">
        <f t="shared" ca="1" si="1875"/>
        <v>6.8900000000000006</v>
      </c>
      <c r="OK252" s="19">
        <f t="shared" ca="1" si="1875"/>
        <v>6.8900000000000006</v>
      </c>
      <c r="OL252" s="19">
        <f t="shared" ca="1" si="1875"/>
        <v>6.8900000000000006</v>
      </c>
      <c r="OM252" s="19">
        <f t="shared" ca="1" si="1875"/>
        <v>346.99</v>
      </c>
      <c r="ON252" s="19">
        <f t="shared" ca="1" si="1876"/>
        <v>346.99</v>
      </c>
      <c r="OO252" s="19" t="str">
        <f t="shared" ca="1" si="1876"/>
        <v>-</v>
      </c>
      <c r="OP252" s="19" t="str">
        <f t="shared" ca="1" si="1876"/>
        <v>-</v>
      </c>
      <c r="OQ252" s="19" t="str">
        <f t="shared" ca="1" si="1876"/>
        <v>-</v>
      </c>
      <c r="OR252" s="19" t="str">
        <f t="shared" ca="1" si="1876"/>
        <v>-</v>
      </c>
      <c r="OS252" s="19" t="str">
        <f t="shared" ca="1" si="1876"/>
        <v>-</v>
      </c>
      <c r="OT252" s="19">
        <f t="shared" ca="1" si="1876"/>
        <v>0</v>
      </c>
      <c r="OU252" s="24">
        <v>0</v>
      </c>
    </row>
    <row r="253" spans="1:411" outlineLevel="1">
      <c r="A253" s="21">
        <f t="shared" si="158"/>
        <v>248</v>
      </c>
      <c r="B253" s="21">
        <f t="shared" si="1878"/>
        <v>19</v>
      </c>
      <c r="C253">
        <v>112</v>
      </c>
      <c r="D253" s="144" t="str">
        <f t="shared" ca="1" si="1806"/>
        <v>GSM</v>
      </c>
      <c r="E253" t="b">
        <v>0</v>
      </c>
      <c r="F253" t="b">
        <v>0</v>
      </c>
      <c r="G253" t="b">
        <f t="shared" si="1870"/>
        <v>0</v>
      </c>
      <c r="H253" s="237">
        <f t="shared" ca="1" si="1879"/>
        <v>2</v>
      </c>
      <c r="I253" s="237">
        <f t="shared" ca="1" si="1879"/>
        <v>1</v>
      </c>
      <c r="J253" s="237" t="str">
        <f t="shared" ca="1" si="1879"/>
        <v/>
      </c>
      <c r="K253" s="237">
        <f t="shared" ca="1" si="1879"/>
        <v>2</v>
      </c>
      <c r="L253" s="237">
        <f t="shared" ca="1" si="1879"/>
        <v>2</v>
      </c>
      <c r="M253" s="237">
        <f t="shared" ca="1" si="1879"/>
        <v>2</v>
      </c>
      <c r="N253" s="237">
        <f t="shared" ca="1" si="1879"/>
        <v>3</v>
      </c>
      <c r="O253" s="237">
        <f t="shared" ca="1" si="1879"/>
        <v>1</v>
      </c>
      <c r="P253" s="237">
        <f t="shared" ca="1" si="1879"/>
        <v>1</v>
      </c>
      <c r="Q253" s="237">
        <f t="shared" ca="1" si="1879"/>
        <v>5</v>
      </c>
      <c r="R253" s="29">
        <v>1</v>
      </c>
      <c r="S253" s="29">
        <v>2</v>
      </c>
      <c r="T253" s="29">
        <v>1</v>
      </c>
      <c r="U253" s="218"/>
      <c r="V253" s="218"/>
      <c r="W253" s="182">
        <f t="array" ref="W253">MAX(W$22,MOD(W247+1*AND(R253:$V253=R$22:$V$22),W$23+1))</f>
        <v>0</v>
      </c>
      <c r="X253" s="218"/>
      <c r="Y253" s="218"/>
      <c r="Z253" s="218"/>
      <c r="AA253" s="218"/>
      <c r="AB253" s="218"/>
      <c r="AC253" s="218"/>
      <c r="AD253" s="218"/>
      <c r="AE253" s="218"/>
      <c r="AF253" s="144">
        <f ca="1">INDEX(CHOOSE($N253,DataAutumn!i.AdultDrys,DataWinter!i.AdultDrys,DataSpring!i.AdultDrys),1,$M253)</f>
        <v>3</v>
      </c>
      <c r="AG253" s="5">
        <f t="shared" ca="1" si="1807"/>
        <v>2</v>
      </c>
      <c r="AH253" s="5">
        <f t="shared" ca="1" si="1807"/>
        <v>0</v>
      </c>
      <c r="AI253" s="5">
        <f t="shared" ca="1" si="1808"/>
        <v>1</v>
      </c>
      <c r="AJ253" s="218"/>
      <c r="AK253" s="218"/>
      <c r="AL253" s="366" t="str">
        <f ca="1">TEXT(LEFT(OFFSET(AL253,-1,0),5)+1,"00000")&amp;MID(OFFSET(AL253,-1,0),6,FIND(" ",OFFSET(AL253,-1,0),7)-5)
&amp; $D253           &amp; " Day"&amp;INDEX(i.DOY,$N253,1)              &amp; IF($IG253=0," FWM","")&amp;IF($IG253=1," MWM","")&amp;IF($IG253=5," Mat","")&amp;IF($IH253=TRUE,"&amp;BBT","    ")
&amp;INDEX(DataMaster!$B$98:$B$105,$Q253,0)    &amp;IF(JQ253," SR"&amp;JR253,"")&amp; " WP"&amp;TEXT($MC253*100,"000p")           &amp; " MP"&amp;TEXT($MD253*100,"000p")           &amp; " GP"&amp;TEXT($MM253*100,"000p")
&amp; " (F"&amp;3+COUNTIF($CV253:$CY253,TRUE)&amp;3&amp;"N"&amp;$DM253&amp;$DN253&amp;")"</f>
        <v>00012 DSP_grid_lw GSM Day204 MWM    Air WP100p MP075p GP100p (F33N11)</v>
      </c>
      <c r="AM253" s="9" t="str">
        <f ca="1">IF(COUNTIF(AL$5:AL253,AL253)=1,"-","Dup")</f>
        <v>-</v>
      </c>
      <c r="AN253" s="9"/>
      <c r="AO253" s="12" t="b">
        <v>0</v>
      </c>
      <c r="AP253" s="12" t="b">
        <v>0</v>
      </c>
      <c r="AQ253" s="12" t="b">
        <v>1</v>
      </c>
      <c r="AR253" s="12" t="b">
        <v>1</v>
      </c>
      <c r="AS253" s="12" t="b">
        <v>0</v>
      </c>
      <c r="AT253" s="12" t="b">
        <v>1</v>
      </c>
      <c r="AU253" s="12" t="b">
        <v>1</v>
      </c>
      <c r="AV253" s="12" t="b">
        <v>1</v>
      </c>
      <c r="AW253" s="9"/>
      <c r="AX253" s="5" t="b">
        <f t="shared" ca="1" si="1809"/>
        <v>0</v>
      </c>
      <c r="AY253" s="5" t="str">
        <f t="shared" ca="1" si="1809"/>
        <v>-</v>
      </c>
      <c r="AZ253" s="5" t="b">
        <f t="shared" ca="1" si="1809"/>
        <v>0</v>
      </c>
      <c r="BA253" s="5" t="b">
        <f t="shared" ca="1" si="1809"/>
        <v>1</v>
      </c>
      <c r="BB253" s="5" t="b">
        <f t="shared" ca="1" si="1809"/>
        <v>1</v>
      </c>
      <c r="BC253" s="144">
        <f t="shared" ca="1" si="1809"/>
        <v>0</v>
      </c>
      <c r="BD253" s="19" t="b">
        <f t="shared" ca="1" si="1810"/>
        <v>1</v>
      </c>
      <c r="BE253" s="9"/>
      <c r="BF253" s="5" t="str">
        <f t="shared" ca="1" si="1811"/>
        <v>-</v>
      </c>
      <c r="BG253" s="19" t="str">
        <f t="shared" ca="1" si="1812"/>
        <v>-</v>
      </c>
      <c r="BH253" s="19" t="str">
        <f t="shared" ca="1" si="1812"/>
        <v>-</v>
      </c>
      <c r="BI253" s="19" t="str">
        <f t="shared" ca="1" si="1812"/>
        <v>-</v>
      </c>
      <c r="BJ253" s="5" t="str">
        <f t="shared" ca="1" si="1813"/>
        <v>-</v>
      </c>
      <c r="BK253" s="19" t="str">
        <f t="shared" ca="1" si="1814"/>
        <v>-</v>
      </c>
      <c r="BL253" s="5" t="str">
        <f t="shared" ca="1" si="1815"/>
        <v>-</v>
      </c>
      <c r="BM253" s="19" t="str">
        <f t="shared" ca="1" si="1816"/>
        <v>-</v>
      </c>
      <c r="BN253" s="19" t="str">
        <f t="shared" ca="1" si="1816"/>
        <v>-</v>
      </c>
      <c r="BO253" s="19" t="str">
        <f t="shared" ca="1" si="1816"/>
        <v>-</v>
      </c>
      <c r="BP253" s="5" t="str">
        <f t="shared" ca="1" si="1817"/>
        <v>-</v>
      </c>
      <c r="BQ253" s="9"/>
      <c r="BR253" s="5" t="b">
        <f t="shared" ca="1" si="1818"/>
        <v>0</v>
      </c>
      <c r="BS253" s="5" t="str">
        <f t="shared" ca="1" si="1819"/>
        <v>-</v>
      </c>
      <c r="BT253" s="5" t="str">
        <f t="shared" ca="1" si="1820"/>
        <v>-</v>
      </c>
      <c r="BU253" s="5" t="str">
        <f t="shared" ca="1" si="1820"/>
        <v>-</v>
      </c>
      <c r="BV253" s="5" t="str">
        <f t="shared" ca="1" si="1820"/>
        <v>-</v>
      </c>
      <c r="BW253" s="5" t="str">
        <f t="shared" ca="1" si="1820"/>
        <v>-</v>
      </c>
      <c r="BX253" s="5" t="str">
        <f t="shared" ca="1" si="1820"/>
        <v>-</v>
      </c>
      <c r="BY253" s="5" t="str">
        <f t="shared" ca="1" si="1820"/>
        <v>-</v>
      </c>
      <c r="BZ253" s="5" t="str">
        <f t="shared" ca="1" si="1820"/>
        <v>-</v>
      </c>
      <c r="CA253" s="5" t="str">
        <f t="shared" ca="1" si="1820"/>
        <v>-</v>
      </c>
      <c r="CB253" s="9"/>
      <c r="CC253" s="237" t="b">
        <f t="shared" ca="1" si="1880"/>
        <v>1</v>
      </c>
      <c r="CD253" s="237" t="b">
        <f t="shared" ca="1" si="1880"/>
        <v>1</v>
      </c>
      <c r="CE253" s="237" t="b">
        <f t="shared" ca="1" si="1880"/>
        <v>1</v>
      </c>
      <c r="CF253" s="12">
        <f t="shared" ca="1" si="1868"/>
        <v>2235105</v>
      </c>
      <c r="CG253" s="144" t="b">
        <f t="shared" ca="1" si="1881"/>
        <v>0</v>
      </c>
      <c r="CH253" s="12" t="s">
        <v>34</v>
      </c>
      <c r="CI253" s="19" t="str">
        <f t="shared" ca="1" si="1822"/>
        <v>-</v>
      </c>
      <c r="CJ253" s="19" t="str">
        <f t="shared" ca="1" si="1822"/>
        <v>-</v>
      </c>
      <c r="CK253" s="19" t="str">
        <f t="shared" ca="1" si="1822"/>
        <v>-</v>
      </c>
      <c r="CL253" s="19">
        <f t="shared" ca="1" si="1822"/>
        <v>1</v>
      </c>
      <c r="CM253" s="19">
        <f t="shared" ca="1" si="1822"/>
        <v>1</v>
      </c>
      <c r="CN253" s="9"/>
      <c r="CO253" s="444">
        <f t="shared" ca="1" si="1823"/>
        <v>652</v>
      </c>
      <c r="CP253" s="444">
        <f t="shared" ca="1" si="1823"/>
        <v>686</v>
      </c>
      <c r="CQ253" s="444">
        <f t="shared" ca="1" si="1823"/>
        <v>721</v>
      </c>
      <c r="CR253" s="152">
        <f t="shared" ca="1" si="1824"/>
        <v>378</v>
      </c>
      <c r="CS253" s="152">
        <f t="shared" ca="1" si="1824"/>
        <v>413</v>
      </c>
      <c r="CT253" s="152">
        <f t="shared" ca="1" si="1824"/>
        <v>448</v>
      </c>
      <c r="CU253" s="19" t="str">
        <f t="shared" ca="1" si="1825"/>
        <v>-</v>
      </c>
      <c r="CV253" s="19" t="str">
        <f t="shared" ca="1" si="1825"/>
        <v>-</v>
      </c>
      <c r="CW253" s="19" t="str">
        <f t="shared" ca="1" si="1825"/>
        <v>-</v>
      </c>
      <c r="CX253" s="19" t="str">
        <f t="shared" ca="1" si="1825"/>
        <v>-</v>
      </c>
      <c r="CY253" s="19" t="str">
        <f t="shared" ca="1" si="1825"/>
        <v>-</v>
      </c>
      <c r="CZ253" s="19" t="b">
        <f t="shared" ca="1" si="1825"/>
        <v>1</v>
      </c>
      <c r="DA253" s="19">
        <f t="shared" ca="1" si="1825"/>
        <v>0</v>
      </c>
      <c r="DB253" s="19">
        <f t="shared" ca="1" si="1825"/>
        <v>0</v>
      </c>
      <c r="DC253" s="19">
        <f t="shared" ca="1" si="1825"/>
        <v>0</v>
      </c>
      <c r="DD253" s="19">
        <f t="shared" ca="1" si="1825"/>
        <v>0</v>
      </c>
      <c r="DE253" s="19">
        <f t="shared" ca="1" si="1825"/>
        <v>0</v>
      </c>
      <c r="DF253" s="19">
        <f t="shared" ca="1" si="1825"/>
        <v>0</v>
      </c>
      <c r="DG253" s="19">
        <f t="shared" ca="1" si="1825"/>
        <v>0</v>
      </c>
      <c r="DH253" s="19">
        <f t="shared" ca="1" si="1825"/>
        <v>0</v>
      </c>
      <c r="DI253" s="19">
        <f t="shared" ca="1" si="1825"/>
        <v>0</v>
      </c>
      <c r="DJ253" s="19">
        <f t="shared" ca="1" si="1825"/>
        <v>0</v>
      </c>
      <c r="DK253" s="19">
        <f t="shared" ca="1" si="1826"/>
        <v>0</v>
      </c>
      <c r="DL253" s="19">
        <f t="shared" ca="1" si="1826"/>
        <v>0</v>
      </c>
      <c r="DM253" s="19">
        <f t="shared" ca="1" si="1826"/>
        <v>1</v>
      </c>
      <c r="DN253" s="19">
        <f t="shared" ca="1" si="1826"/>
        <v>1</v>
      </c>
      <c r="DO253" s="19">
        <f t="shared" ca="1" si="1826"/>
        <v>0</v>
      </c>
      <c r="DP253" s="19" t="str">
        <f t="shared" ca="1" si="1826"/>
        <v>-</v>
      </c>
      <c r="DQ253" s="19" t="str">
        <f t="shared" ca="1" si="1826"/>
        <v>-</v>
      </c>
      <c r="DR253" s="19" t="str">
        <f t="shared" ca="1" si="1826"/>
        <v>-</v>
      </c>
      <c r="DS253" s="19" t="str">
        <f t="shared" ca="1" si="1826"/>
        <v>-</v>
      </c>
      <c r="DT253" s="19" t="str">
        <f t="shared" ca="1" si="1826"/>
        <v>-</v>
      </c>
      <c r="DU253" s="19">
        <f t="shared" ca="1" si="1826"/>
        <v>0</v>
      </c>
      <c r="DV253" s="19" t="str">
        <f t="shared" ca="1" si="1826"/>
        <v>-</v>
      </c>
      <c r="DW253" s="19" t="str">
        <f t="shared" ca="1" si="1826"/>
        <v>-</v>
      </c>
      <c r="DX253" s="19" t="str">
        <f t="shared" ca="1" si="1826"/>
        <v>-</v>
      </c>
      <c r="DY253" s="19" t="str">
        <f t="shared" ca="1" si="1826"/>
        <v>-</v>
      </c>
      <c r="DZ253" s="19" t="str">
        <f t="shared" ca="1" si="1826"/>
        <v>-</v>
      </c>
      <c r="EA253" s="19" t="str">
        <f t="shared" ca="1" si="1826"/>
        <v>-</v>
      </c>
      <c r="EB253" s="19" t="str">
        <f t="shared" ca="1" si="1826"/>
        <v>-</v>
      </c>
      <c r="EC253" s="19" t="str">
        <f t="shared" ca="1" si="1826"/>
        <v>-</v>
      </c>
      <c r="ED253" s="19">
        <f t="shared" ca="1" si="1826"/>
        <v>0</v>
      </c>
      <c r="EE253" s="444">
        <f t="shared" ca="1" si="1827"/>
        <v>0</v>
      </c>
      <c r="EF253" s="444">
        <f t="shared" ca="1" si="1827"/>
        <v>0</v>
      </c>
      <c r="EG253" s="124">
        <f t="shared" ca="1" si="1828"/>
        <v>0</v>
      </c>
      <c r="EH253" s="124">
        <f t="shared" ca="1" si="1828"/>
        <v>0</v>
      </c>
      <c r="EI253" s="124">
        <f t="shared" ca="1" si="1828"/>
        <v>0</v>
      </c>
      <c r="EJ253" s="124">
        <f t="shared" ca="1" si="1828"/>
        <v>0</v>
      </c>
      <c r="EK253" s="124">
        <f t="shared" ca="1" si="1828"/>
        <v>0</v>
      </c>
      <c r="EL253" s="124">
        <f t="shared" ca="1" si="1828"/>
        <v>0</v>
      </c>
      <c r="EM253" s="124">
        <f t="shared" ca="1" si="1828"/>
        <v>0</v>
      </c>
      <c r="EN253" s="124">
        <f t="shared" ca="1" si="1828"/>
        <v>0</v>
      </c>
      <c r="EO253" s="124">
        <f t="shared" ca="1" si="1828"/>
        <v>0</v>
      </c>
      <c r="EP253" s="124">
        <f t="shared" ca="1" si="1828"/>
        <v>0</v>
      </c>
      <c r="EQ253" s="124">
        <f t="shared" ca="1" si="1828"/>
        <v>0</v>
      </c>
      <c r="ER253" s="124">
        <f t="shared" ca="1" si="1828"/>
        <v>0</v>
      </c>
      <c r="ES253" s="124">
        <f t="shared" ca="1" si="1828"/>
        <v>0</v>
      </c>
      <c r="ET253" s="124">
        <f t="shared" ca="1" si="1828"/>
        <v>0</v>
      </c>
      <c r="EU253" s="124">
        <f t="shared" ca="1" si="1828"/>
        <v>0</v>
      </c>
      <c r="EV253" s="124">
        <f t="shared" ca="1" si="1828"/>
        <v>0</v>
      </c>
      <c r="EW253" s="124">
        <f t="shared" ca="1" si="1829"/>
        <v>0</v>
      </c>
      <c r="EX253" s="124">
        <f t="shared" ca="1" si="1829"/>
        <v>0</v>
      </c>
      <c r="EY253" s="554">
        <f t="shared" ca="1" si="1830"/>
        <v>0</v>
      </c>
      <c r="EZ253" s="554">
        <f t="shared" ca="1" si="1830"/>
        <v>0</v>
      </c>
      <c r="FA253" s="554">
        <f t="shared" ca="1" si="1830"/>
        <v>0</v>
      </c>
      <c r="FB253" s="125">
        <f t="shared" ca="1" si="1830"/>
        <v>0</v>
      </c>
      <c r="FC253" s="125">
        <f t="shared" ca="1" si="1830"/>
        <v>0</v>
      </c>
      <c r="FD253" s="125">
        <f t="shared" ca="1" si="1830"/>
        <v>0</v>
      </c>
      <c r="FE253" s="125">
        <f t="shared" ca="1" si="1830"/>
        <v>0</v>
      </c>
      <c r="FF253" s="125">
        <f t="shared" ca="1" si="1830"/>
        <v>0</v>
      </c>
      <c r="FG253" s="125">
        <f t="shared" ca="1" si="1830"/>
        <v>0</v>
      </c>
      <c r="FH253" s="125">
        <f t="shared" ca="1" si="1830"/>
        <v>0</v>
      </c>
      <c r="FI253" s="125">
        <f t="shared" ca="1" si="1830"/>
        <v>0</v>
      </c>
      <c r="FJ253" s="125">
        <f t="shared" ca="1" si="1830"/>
        <v>0</v>
      </c>
      <c r="FK253" s="125">
        <f t="shared" ca="1" si="1830"/>
        <v>0</v>
      </c>
      <c r="FL253" s="125">
        <f t="shared" ca="1" si="1830"/>
        <v>0</v>
      </c>
      <c r="FM253" s="125">
        <f t="shared" ca="1" si="1830"/>
        <v>0</v>
      </c>
      <c r="FN253" s="125">
        <f t="shared" ca="1" si="1830"/>
        <v>0</v>
      </c>
      <c r="FO253" s="124">
        <f t="shared" ca="1" si="1831"/>
        <v>0</v>
      </c>
      <c r="FP253" s="124">
        <f t="shared" ca="1" si="1831"/>
        <v>0</v>
      </c>
      <c r="FQ253" s="124">
        <f t="shared" ca="1" si="1831"/>
        <v>0</v>
      </c>
      <c r="FR253" s="124">
        <f t="shared" ca="1" si="1831"/>
        <v>0</v>
      </c>
      <c r="FS253" s="124">
        <f t="shared" ca="1" si="1831"/>
        <v>0</v>
      </c>
      <c r="FT253" s="124">
        <f t="shared" ca="1" si="1831"/>
        <v>0</v>
      </c>
      <c r="FU253" s="124">
        <f t="shared" ca="1" si="1831"/>
        <v>0</v>
      </c>
      <c r="FV253" s="124">
        <f t="shared" ca="1" si="1831"/>
        <v>0</v>
      </c>
      <c r="FW253" s="124">
        <f t="shared" ca="1" si="1831"/>
        <v>0</v>
      </c>
      <c r="FX253" s="124">
        <f t="shared" ca="1" si="1831"/>
        <v>0</v>
      </c>
      <c r="FY253" s="124">
        <f t="shared" ca="1" si="1831"/>
        <v>0</v>
      </c>
      <c r="FZ253" s="124">
        <f t="shared" ca="1" si="1831"/>
        <v>0</v>
      </c>
      <c r="GA253" s="124">
        <f t="shared" ca="1" si="1831"/>
        <v>0</v>
      </c>
      <c r="GB253" s="124">
        <f t="shared" ca="1" si="1831"/>
        <v>0</v>
      </c>
      <c r="GC253" s="124">
        <f t="shared" ca="1" si="1831"/>
        <v>0</v>
      </c>
      <c r="GD253" s="124">
        <f t="shared" ca="1" si="1831"/>
        <v>0</v>
      </c>
      <c r="GE253" s="124">
        <f t="shared" ca="1" si="1832"/>
        <v>0</v>
      </c>
      <c r="GF253" s="124">
        <f t="shared" ca="1" si="1832"/>
        <v>0</v>
      </c>
      <c r="GG253" s="554">
        <f t="shared" ca="1" si="1833"/>
        <v>0</v>
      </c>
      <c r="GH253" s="554">
        <f t="shared" ca="1" si="1833"/>
        <v>0</v>
      </c>
      <c r="GI253" s="554">
        <f t="shared" ca="1" si="1833"/>
        <v>0</v>
      </c>
      <c r="GJ253" s="125">
        <f t="shared" ca="1" si="1834"/>
        <v>0</v>
      </c>
      <c r="GK253" s="125">
        <f t="shared" ca="1" si="1834"/>
        <v>0</v>
      </c>
      <c r="GL253" s="125">
        <f t="shared" ca="1" si="1834"/>
        <v>0</v>
      </c>
      <c r="GM253" s="125">
        <f t="shared" ca="1" si="1834"/>
        <v>0</v>
      </c>
      <c r="GN253" s="125">
        <f t="shared" ca="1" si="1834"/>
        <v>0</v>
      </c>
      <c r="GO253" s="125">
        <f t="shared" ca="1" si="1834"/>
        <v>0</v>
      </c>
      <c r="GP253" s="125">
        <f t="shared" ca="1" si="1834"/>
        <v>0</v>
      </c>
      <c r="GQ253" s="125">
        <f t="shared" ca="1" si="1834"/>
        <v>0</v>
      </c>
      <c r="GR253" s="125">
        <f t="shared" ca="1" si="1834"/>
        <v>0</v>
      </c>
      <c r="GS253" s="125">
        <f t="shared" ca="1" si="1834"/>
        <v>0</v>
      </c>
      <c r="GT253" s="125">
        <f t="shared" ca="1" si="1834"/>
        <v>0</v>
      </c>
      <c r="GU253" s="125">
        <f t="shared" ca="1" si="1834"/>
        <v>0</v>
      </c>
      <c r="GV253" s="125">
        <f t="shared" ca="1" si="1834"/>
        <v>0</v>
      </c>
      <c r="GW253" s="124">
        <f t="shared" ca="1" si="1835"/>
        <v>0</v>
      </c>
      <c r="GX253" s="124">
        <f t="shared" ca="1" si="1835"/>
        <v>0</v>
      </c>
      <c r="GY253" s="124">
        <f t="shared" ca="1" si="1835"/>
        <v>0</v>
      </c>
      <c r="GZ253" s="124">
        <f t="shared" ca="1" si="1835"/>
        <v>0</v>
      </c>
      <c r="HA253" s="124">
        <f t="shared" ca="1" si="1835"/>
        <v>0</v>
      </c>
      <c r="HB253" s="124">
        <f t="shared" ca="1" si="1835"/>
        <v>0</v>
      </c>
      <c r="HC253" s="124">
        <f t="shared" ca="1" si="1835"/>
        <v>0</v>
      </c>
      <c r="HD253" s="124">
        <f t="shared" ca="1" si="1835"/>
        <v>0</v>
      </c>
      <c r="HE253" s="124">
        <f t="shared" ca="1" si="1835"/>
        <v>0</v>
      </c>
      <c r="HF253" s="124">
        <f t="shared" ca="1" si="1835"/>
        <v>0</v>
      </c>
      <c r="HG253" s="124">
        <f t="shared" ca="1" si="1835"/>
        <v>0</v>
      </c>
      <c r="HH253" s="124">
        <f t="shared" ca="1" si="1835"/>
        <v>0</v>
      </c>
      <c r="HI253" s="124">
        <f t="shared" ca="1" si="1835"/>
        <v>0</v>
      </c>
      <c r="HJ253" s="124">
        <f t="shared" ca="1" si="1835"/>
        <v>0</v>
      </c>
      <c r="HK253" s="124">
        <f t="shared" ca="1" si="1835"/>
        <v>0</v>
      </c>
      <c r="HL253" s="124">
        <f t="shared" ca="1" si="1835"/>
        <v>0</v>
      </c>
      <c r="HM253" s="124">
        <f t="shared" ca="1" si="1836"/>
        <v>0</v>
      </c>
      <c r="HN253" s="124">
        <f t="shared" ca="1" si="1836"/>
        <v>0</v>
      </c>
      <c r="HO253" s="554">
        <f t="shared" ca="1" si="1837"/>
        <v>0</v>
      </c>
      <c r="HP253" s="554">
        <f t="shared" ca="1" si="1837"/>
        <v>0</v>
      </c>
      <c r="HQ253" s="554">
        <f t="shared" ca="1" si="1837"/>
        <v>0</v>
      </c>
      <c r="HR253" s="125">
        <f t="shared" ca="1" si="1838"/>
        <v>0</v>
      </c>
      <c r="HS253" s="125">
        <f t="shared" ca="1" si="1838"/>
        <v>0</v>
      </c>
      <c r="HT253" s="125">
        <f t="shared" ca="1" si="1838"/>
        <v>0</v>
      </c>
      <c r="HU253" s="125">
        <f t="shared" ca="1" si="1838"/>
        <v>0</v>
      </c>
      <c r="HV253" s="125">
        <f t="shared" ca="1" si="1838"/>
        <v>0</v>
      </c>
      <c r="HW253" s="125">
        <f t="shared" ca="1" si="1838"/>
        <v>0</v>
      </c>
      <c r="HX253" s="125">
        <f t="shared" ca="1" si="1838"/>
        <v>0</v>
      </c>
      <c r="HY253" s="125">
        <f t="shared" ca="1" si="1838"/>
        <v>0</v>
      </c>
      <c r="HZ253" s="125">
        <f t="shared" ca="1" si="1838"/>
        <v>0</v>
      </c>
      <c r="IA253" s="125">
        <f t="shared" ca="1" si="1838"/>
        <v>0</v>
      </c>
      <c r="IB253" s="125">
        <f t="shared" ca="1" si="1838"/>
        <v>0</v>
      </c>
      <c r="IC253" s="125">
        <f t="shared" ca="1" si="1838"/>
        <v>0</v>
      </c>
      <c r="ID253" s="125">
        <f t="shared" ca="1" si="1838"/>
        <v>0</v>
      </c>
      <c r="IE253" s="5">
        <f t="shared" ca="1" si="1839"/>
        <v>67</v>
      </c>
      <c r="IF253" s="9"/>
      <c r="IG253" s="5">
        <f t="shared" ca="1" si="1840"/>
        <v>1</v>
      </c>
      <c r="IH253" s="5" t="b">
        <f t="shared" ca="1" si="1840"/>
        <v>0</v>
      </c>
      <c r="II253" s="19">
        <f t="shared" ca="1" si="1841"/>
        <v>0</v>
      </c>
      <c r="IJ253" s="5">
        <f t="shared" ca="1" si="1840"/>
        <v>55</v>
      </c>
      <c r="IK253" s="5" cm="1">
        <f t="array" ref="IK253">INDEX(i.pi_yatf,$X253+1,IK$7)</f>
        <v>1</v>
      </c>
      <c r="IL253" s="19">
        <f t="shared" ref="IL253:JN267" ca="1" si="1883">OFFSET(IL$5,$B253,0)</f>
        <v>0</v>
      </c>
      <c r="IM253" s="19">
        <f t="shared" ca="1" si="1883"/>
        <v>0</v>
      </c>
      <c r="IN253" s="19">
        <f t="shared" ca="1" si="1883"/>
        <v>0</v>
      </c>
      <c r="IO253" s="19">
        <f t="shared" ca="1" si="1883"/>
        <v>0</v>
      </c>
      <c r="IP253" s="19">
        <f t="shared" ca="1" si="1883"/>
        <v>0</v>
      </c>
      <c r="IQ253" s="19">
        <f t="shared" ca="1" si="1883"/>
        <v>0</v>
      </c>
      <c r="IR253" s="19">
        <f t="shared" ca="1" si="1883"/>
        <v>0</v>
      </c>
      <c r="IS253" s="19">
        <f t="shared" ca="1" si="1883"/>
        <v>0</v>
      </c>
      <c r="IT253" s="19">
        <f t="shared" ca="1" si="1883"/>
        <v>0</v>
      </c>
      <c r="IU253" s="19">
        <f t="shared" ca="1" si="1883"/>
        <v>0</v>
      </c>
      <c r="IV253" s="19">
        <f t="shared" ca="1" si="1883"/>
        <v>0</v>
      </c>
      <c r="IW253" s="19">
        <f t="shared" ca="1" si="1883"/>
        <v>0</v>
      </c>
      <c r="IX253" s="19">
        <f t="shared" ca="1" si="1883"/>
        <v>0</v>
      </c>
      <c r="IY253" s="19">
        <f t="shared" ca="1" si="1883"/>
        <v>0</v>
      </c>
      <c r="IZ253" s="19">
        <f t="shared" ca="1" si="1883"/>
        <v>0</v>
      </c>
      <c r="JA253" s="19">
        <f t="shared" ca="1" si="1883"/>
        <v>0</v>
      </c>
      <c r="JB253" s="19">
        <f t="shared" ca="1" si="1883"/>
        <v>0</v>
      </c>
      <c r="JC253" s="19">
        <f t="shared" ca="1" si="1883"/>
        <v>0</v>
      </c>
      <c r="JD253" s="19">
        <f t="shared" ca="1" si="1883"/>
        <v>0</v>
      </c>
      <c r="JE253" s="19">
        <f t="shared" ca="1" si="1883"/>
        <v>0</v>
      </c>
      <c r="JF253" s="19">
        <f t="shared" ca="1" si="1883"/>
        <v>0</v>
      </c>
      <c r="JG253" s="5">
        <f t="shared" ca="1" si="1843"/>
        <v>1.2500000000000001E-2</v>
      </c>
      <c r="JH253" s="567">
        <f t="shared" ca="1" si="1843"/>
        <v>0</v>
      </c>
      <c r="JI253" s="5">
        <f t="shared" ca="1" si="1843"/>
        <v>6.25E-2</v>
      </c>
      <c r="JJ253" s="5">
        <f t="shared" ca="1" si="1843"/>
        <v>6.25E-2</v>
      </c>
      <c r="JK253" s="5">
        <f t="shared" ca="1" si="1843"/>
        <v>6.25E-2</v>
      </c>
      <c r="JL253" s="19">
        <f t="shared" ca="1" si="1883"/>
        <v>1</v>
      </c>
      <c r="JM253" s="19">
        <f t="shared" ca="1" si="1883"/>
        <v>0</v>
      </c>
      <c r="JN253" s="19">
        <f t="shared" ca="1" si="1883"/>
        <v>1</v>
      </c>
      <c r="JO253" s="9"/>
      <c r="JP253" s="5" t="b">
        <f t="shared" ca="1" si="1844"/>
        <v>0</v>
      </c>
      <c r="JQ253" s="477" t="b">
        <v>0</v>
      </c>
      <c r="JR253" s="477">
        <v>12</v>
      </c>
      <c r="JS253" s="5" t="b">
        <f t="shared" ca="1" si="1845"/>
        <v>0</v>
      </c>
      <c r="JT253" s="5" t="b">
        <f t="shared" ca="1" si="1845"/>
        <v>0</v>
      </c>
      <c r="JU253" s="5" t="b">
        <f t="shared" ca="1" si="1845"/>
        <v>1</v>
      </c>
      <c r="JV253" s="144">
        <f t="shared" ca="1" si="1846"/>
        <v>1</v>
      </c>
      <c r="JW253" s="144">
        <f t="shared" ca="1" si="1846"/>
        <v>1</v>
      </c>
      <c r="JX253" s="5" t="b">
        <f t="shared" ca="1" si="1847"/>
        <v>0</v>
      </c>
      <c r="JY253" s="5" t="b">
        <f t="shared" ca="1" si="1847"/>
        <v>1</v>
      </c>
      <c r="JZ253" s="5" t="b">
        <f t="shared" ca="1" si="1847"/>
        <v>1</v>
      </c>
      <c r="KA253" s="5" t="b">
        <f t="shared" ca="1" si="1847"/>
        <v>0</v>
      </c>
      <c r="KB253" s="5">
        <f t="shared" ca="1" si="1848"/>
        <v>1</v>
      </c>
      <c r="KC253" s="5">
        <f t="shared" ca="1" si="1848"/>
        <v>0</v>
      </c>
      <c r="KD253" s="5" t="b">
        <f t="shared" ca="1" si="1849"/>
        <v>0</v>
      </c>
      <c r="KE253" s="5" t="str" cm="1">
        <f t="array" aca="1" ref="KE253" ca="1">IF(OR(KF253:KM253&lt;&gt;"-"),TRUE,"-")</f>
        <v>-</v>
      </c>
      <c r="KF253" s="19" t="str">
        <f t="shared" ca="1" si="1850"/>
        <v>-</v>
      </c>
      <c r="KG253" s="19" t="str">
        <f t="shared" ca="1" si="1850"/>
        <v>-</v>
      </c>
      <c r="KH253" s="19" t="str">
        <f t="shared" ca="1" si="1850"/>
        <v>-</v>
      </c>
      <c r="KI253" s="19" t="str">
        <f t="shared" ca="1" si="1850"/>
        <v>-</v>
      </c>
      <c r="KJ253" s="19" t="str">
        <f t="shared" ca="1" si="1850"/>
        <v>-</v>
      </c>
      <c r="KK253" s="19" t="str">
        <f t="shared" ca="1" si="1850"/>
        <v>-</v>
      </c>
      <c r="KL253" s="19" t="str">
        <f t="shared" ca="1" si="1850"/>
        <v>-</v>
      </c>
      <c r="KM253" s="19" t="str">
        <f t="shared" ca="1" si="1850"/>
        <v>-</v>
      </c>
      <c r="KN253" s="5" t="b">
        <f t="array" aca="1" ref="KN253" ca="1">IF(OR(KO253:KU253&lt;&gt;"-"),TRUE,"-")</f>
        <v>1</v>
      </c>
      <c r="KO253" s="19">
        <f t="shared" ca="1" si="1851"/>
        <v>0</v>
      </c>
      <c r="KP253" s="19" t="str">
        <f t="shared" ca="1" si="1851"/>
        <v>-</v>
      </c>
      <c r="KQ253" s="19">
        <f t="shared" ca="1" si="1851"/>
        <v>999999</v>
      </c>
      <c r="KR253" s="19">
        <f t="shared" ca="1" si="1851"/>
        <v>999999</v>
      </c>
      <c r="KS253" s="19">
        <f t="shared" ca="1" si="1851"/>
        <v>999999</v>
      </c>
      <c r="KT253" s="19">
        <f t="shared" ca="1" si="1851"/>
        <v>999999</v>
      </c>
      <c r="KU253" s="19">
        <f t="shared" ca="1" si="1851"/>
        <v>999999</v>
      </c>
      <c r="KV253" s="19" t="str">
        <f t="shared" ca="1" si="1851"/>
        <v>-</v>
      </c>
      <c r="KW253" s="19" t="str">
        <f t="shared" ca="1" si="1851"/>
        <v>-</v>
      </c>
      <c r="KX253" s="19" t="str">
        <f t="shared" ca="1" si="1851"/>
        <v>-</v>
      </c>
      <c r="KY253" s="19" t="b">
        <f t="shared" ca="1" si="1852"/>
        <v>1</v>
      </c>
      <c r="KZ253" s="19">
        <f t="shared" ca="1" si="1852"/>
        <v>0</v>
      </c>
      <c r="LA253" s="5" t="str">
        <f t="shared" ca="1" si="1853"/>
        <v>-</v>
      </c>
      <c r="LB253" s="5" t="str">
        <f t="shared" ca="1" si="1853"/>
        <v>-</v>
      </c>
      <c r="LC253" s="5" t="str">
        <f t="shared" ca="1" si="1853"/>
        <v>-</v>
      </c>
      <c r="LD253" s="5" t="str">
        <f t="shared" ca="1" si="1853"/>
        <v>-</v>
      </c>
      <c r="LE253" s="19" t="str">
        <f t="shared" ca="1" si="1854"/>
        <v>-</v>
      </c>
      <c r="LF253" s="19" t="str">
        <f t="shared" ca="1" si="1854"/>
        <v>-</v>
      </c>
      <c r="LG253" s="19" t="str">
        <f t="shared" ca="1" si="1854"/>
        <v>-</v>
      </c>
      <c r="LH253" s="19" t="str">
        <f t="shared" ca="1" si="1854"/>
        <v>-</v>
      </c>
      <c r="LI253" s="19" t="str">
        <f t="shared" ca="1" si="1854"/>
        <v>-</v>
      </c>
      <c r="LJ253" s="19" t="str">
        <f t="shared" ca="1" si="1854"/>
        <v>-</v>
      </c>
      <c r="LK253" s="19" t="str">
        <f t="shared" ca="1" si="1854"/>
        <v>-</v>
      </c>
      <c r="LL253" s="5" t="str">
        <f t="shared" ca="1" si="1855"/>
        <v>-</v>
      </c>
      <c r="LM253" s="5">
        <f t="shared" ca="1" si="1855"/>
        <v>500</v>
      </c>
      <c r="LN253" s="5">
        <f t="shared" ca="1" si="1855"/>
        <v>500</v>
      </c>
      <c r="LO253" s="5" t="str">
        <f t="shared" ca="1" si="1855"/>
        <v>-</v>
      </c>
      <c r="LP253" s="5" t="str" cm="1">
        <f t="array" aca="1" ref="LP253" ca="1">INDEX(i.meatgrid,$Q253,LP$7)</f>
        <v>-</v>
      </c>
      <c r="LQ253" s="5" t="str" cm="1">
        <f t="array" aca="1" ref="LQ253" ca="1">INDEX(i.meatgrid,$Q253,LQ$7)</f>
        <v>-</v>
      </c>
      <c r="LR253" s="5" t="str">
        <f t="shared" ca="1" si="1855"/>
        <v>-</v>
      </c>
      <c r="LS253" s="5">
        <f t="shared" ca="1" si="1856"/>
        <v>1</v>
      </c>
      <c r="LT253" s="9"/>
      <c r="LU253" s="19">
        <f t="shared" ca="1" si="1854"/>
        <v>70</v>
      </c>
      <c r="LV253" s="19">
        <f t="shared" ca="1" si="1857"/>
        <v>50</v>
      </c>
      <c r="LW253" s="19">
        <f t="shared" ca="1" si="1857"/>
        <v>80</v>
      </c>
      <c r="LX253" s="19">
        <f t="shared" ca="1" si="1857"/>
        <v>50</v>
      </c>
      <c r="LY253" s="5" t="b" cm="1">
        <f t="array" aca="1" ref="LY253" ca="1">INDEX(i.meatgrid,$Q253,LY$7)</f>
        <v>0</v>
      </c>
      <c r="LZ253" s="5" t="b" cm="1">
        <f t="array" aca="1" ref="LZ253" ca="1">INDEX(i.meatgrid,$Q253,LZ$7)</f>
        <v>0</v>
      </c>
      <c r="MA253" s="5" t="str" cm="1">
        <f t="array" aca="1" ref="MA253" ca="1">INDEX(i.meatgrid,$Q253,MA$7)</f>
        <v>-</v>
      </c>
      <c r="MB253" s="5" cm="1">
        <f t="array" aca="1" ref="MB253" ca="1">INDEX(i.meatgrid,$Q253,MB$7)</f>
        <v>40</v>
      </c>
      <c r="MC253" s="5">
        <f t="shared" si="1858"/>
        <v>1</v>
      </c>
      <c r="MD253" s="5">
        <f t="shared" si="1859"/>
        <v>0.75</v>
      </c>
      <c r="ME253" s="5" cm="1">
        <f t="array" aca="1" ref="ME253" ca="1">INDEX(i.meatgrid,$Q253,ME$7)</f>
        <v>1</v>
      </c>
      <c r="MF253" s="5" cm="1">
        <f t="array" aca="1" ref="MF253" ca="1">INDEX(i.meatgrid,$Q253,MF$7)</f>
        <v>0</v>
      </c>
      <c r="MG253" s="5" cm="1">
        <f t="array" aca="1" ref="MG253" ca="1">INDEX(i.meatgrid,$Q253,MG$7)</f>
        <v>0</v>
      </c>
      <c r="MH253" s="5" cm="1">
        <f t="array" aca="1" ref="MH253" ca="1">INDEX(i.meatgrid,$Q253,MH$7)</f>
        <v>0</v>
      </c>
      <c r="MI253" s="5" cm="1">
        <f t="array" aca="1" ref="MI253" ca="1">INDEX(i.meatgrid,$Q253,MI$7)</f>
        <v>0</v>
      </c>
      <c r="MJ253" s="5" cm="1">
        <f t="array" aca="1" ref="MJ253" ca="1">INDEX(i.meatgrid,$Q253,MJ$7)</f>
        <v>1</v>
      </c>
      <c r="MK253" s="5" cm="1">
        <f t="array" aca="1" ref="MK253" ca="1">INDEX(i.meatgrid,$Q253,MK$7)</f>
        <v>1</v>
      </c>
      <c r="ML253" s="5" cm="1">
        <f t="array" aca="1" ref="ML253" ca="1">INDEX(i.meatgrid,$Q253,ML$7)</f>
        <v>1</v>
      </c>
      <c r="MM253" s="5">
        <f t="shared" si="1860"/>
        <v>1</v>
      </c>
      <c r="MN253" s="9"/>
      <c r="MO253" s="19" t="b">
        <f t="shared" ca="1" si="1861"/>
        <v>0</v>
      </c>
      <c r="MP253" s="19" t="b">
        <f t="shared" ca="1" si="1861"/>
        <v>0</v>
      </c>
      <c r="MQ253" s="19">
        <f t="shared" ca="1" si="1861"/>
        <v>1</v>
      </c>
      <c r="MR253" s="19">
        <f t="shared" ca="1" si="1861"/>
        <v>0.75</v>
      </c>
      <c r="MS253" s="19">
        <f t="shared" ca="1" si="1861"/>
        <v>0.75</v>
      </c>
      <c r="MT253" s="19">
        <f t="shared" ca="1" si="1861"/>
        <v>0.8</v>
      </c>
      <c r="MU253" s="19">
        <f t="shared" ca="1" si="1861"/>
        <v>0.82499999999999996</v>
      </c>
      <c r="MV253" s="19">
        <f t="shared" ca="1" si="1861"/>
        <v>0.875</v>
      </c>
      <c r="MW253" s="19">
        <f t="shared" ca="1" si="1861"/>
        <v>0.9</v>
      </c>
      <c r="MX253" s="19">
        <f t="shared" ca="1" si="1861"/>
        <v>1</v>
      </c>
      <c r="MY253" s="19">
        <f t="shared" ca="1" si="1861"/>
        <v>0.875</v>
      </c>
      <c r="MZ253" s="19" t="b">
        <f t="shared" ca="1" si="1861"/>
        <v>1</v>
      </c>
      <c r="NA253" s="19">
        <f t="shared" ca="1" si="1861"/>
        <v>74.989999999999995</v>
      </c>
      <c r="NB253" s="19" t="str">
        <f t="shared" ca="1" si="1861"/>
        <v>-</v>
      </c>
      <c r="NC253" s="19" t="str">
        <f t="shared" ca="1" si="1861"/>
        <v>-</v>
      </c>
      <c r="ND253" s="19" t="str">
        <f t="shared" ca="1" si="1861"/>
        <v>-</v>
      </c>
      <c r="NE253" s="19" t="str">
        <f t="shared" ca="1" si="1877"/>
        <v>-</v>
      </c>
      <c r="NF253" s="19" t="str">
        <f t="shared" ca="1" si="1877"/>
        <v>-</v>
      </c>
      <c r="NG253" s="19" t="str">
        <f t="shared" ca="1" si="1877"/>
        <v>-</v>
      </c>
      <c r="NH253" s="19" t="str">
        <f t="shared" ca="1" si="1877"/>
        <v>-</v>
      </c>
      <c r="NI253" s="19">
        <f t="shared" ca="1" si="1877"/>
        <v>36.99</v>
      </c>
      <c r="NJ253" s="19">
        <f t="shared" ca="1" si="1877"/>
        <v>36.99</v>
      </c>
      <c r="NK253" s="19" t="str">
        <f t="shared" ca="1" si="1877"/>
        <v>-</v>
      </c>
      <c r="NL253" s="19" t="str">
        <f t="shared" ca="1" si="1877"/>
        <v>-</v>
      </c>
      <c r="NM253" s="19" t="str">
        <f t="shared" ca="1" si="1877"/>
        <v>-</v>
      </c>
      <c r="NN253" s="19" t="str">
        <f t="shared" ca="1" si="1877"/>
        <v>-</v>
      </c>
      <c r="NO253" s="19" t="str">
        <f t="shared" ca="1" si="1877"/>
        <v>-</v>
      </c>
      <c r="NP253" s="19">
        <f t="shared" ca="1" si="1877"/>
        <v>49.99</v>
      </c>
      <c r="NQ253" s="19">
        <f t="shared" ca="1" si="1877"/>
        <v>49.99</v>
      </c>
      <c r="NR253" s="19">
        <f t="shared" ca="1" si="1877"/>
        <v>49.99</v>
      </c>
      <c r="NS253" s="19">
        <f t="shared" ca="1" si="1877"/>
        <v>49.99</v>
      </c>
      <c r="NT253" s="19">
        <f t="shared" ca="1" si="1877"/>
        <v>49.99</v>
      </c>
      <c r="NU253" s="19">
        <f t="shared" ca="1" si="1874"/>
        <v>49.99</v>
      </c>
      <c r="NV253" s="19">
        <f t="shared" ca="1" si="1874"/>
        <v>49.99</v>
      </c>
      <c r="NW253" s="19">
        <f t="shared" ca="1" si="1874"/>
        <v>49.99</v>
      </c>
      <c r="NX253" s="19">
        <f t="shared" ca="1" si="1875"/>
        <v>412.99</v>
      </c>
      <c r="NY253" s="19">
        <f t="shared" ca="1" si="1875"/>
        <v>412.99</v>
      </c>
      <c r="NZ253" s="19" t="str">
        <f t="shared" ca="1" si="1875"/>
        <v>-</v>
      </c>
      <c r="OA253" s="19" t="str">
        <f t="shared" ca="1" si="1875"/>
        <v>-</v>
      </c>
      <c r="OB253" s="19" t="str">
        <f t="shared" ca="1" si="1875"/>
        <v>-</v>
      </c>
      <c r="OC253" s="19" t="str">
        <f t="shared" ca="1" si="1875"/>
        <v>-</v>
      </c>
      <c r="OD253" s="19" t="str">
        <f t="shared" ca="1" si="1875"/>
        <v>-</v>
      </c>
      <c r="OE253" s="19">
        <f t="shared" ca="1" si="1875"/>
        <v>6.8900000000000006</v>
      </c>
      <c r="OF253" s="19">
        <f t="shared" ca="1" si="1875"/>
        <v>6.8900000000000006</v>
      </c>
      <c r="OG253" s="19">
        <f t="shared" ca="1" si="1875"/>
        <v>6.8900000000000006</v>
      </c>
      <c r="OH253" s="19">
        <f t="shared" ca="1" si="1875"/>
        <v>6.8900000000000006</v>
      </c>
      <c r="OI253" s="19">
        <f t="shared" ca="1" si="1875"/>
        <v>6.8900000000000006</v>
      </c>
      <c r="OJ253" s="19">
        <f t="shared" ca="1" si="1875"/>
        <v>6.8900000000000006</v>
      </c>
      <c r="OK253" s="19">
        <f t="shared" ca="1" si="1875"/>
        <v>6.8900000000000006</v>
      </c>
      <c r="OL253" s="19">
        <f t="shared" ca="1" si="1875"/>
        <v>6.8900000000000006</v>
      </c>
      <c r="OM253" s="19">
        <f t="shared" ca="1" si="1875"/>
        <v>346.99</v>
      </c>
      <c r="ON253" s="19">
        <f t="shared" ca="1" si="1876"/>
        <v>346.99</v>
      </c>
      <c r="OO253" s="19" t="str">
        <f t="shared" ca="1" si="1876"/>
        <v>-</v>
      </c>
      <c r="OP253" s="19" t="str">
        <f t="shared" ca="1" si="1876"/>
        <v>-</v>
      </c>
      <c r="OQ253" s="19" t="str">
        <f t="shared" ca="1" si="1876"/>
        <v>-</v>
      </c>
      <c r="OR253" s="19" t="str">
        <f t="shared" ca="1" si="1876"/>
        <v>-</v>
      </c>
      <c r="OS253" s="19" t="str">
        <f t="shared" ca="1" si="1876"/>
        <v>-</v>
      </c>
      <c r="OT253" s="19">
        <f t="shared" ca="1" si="1876"/>
        <v>0</v>
      </c>
      <c r="OU253" s="24">
        <v>0</v>
      </c>
    </row>
    <row r="254" spans="1:411" outlineLevel="1">
      <c r="A254" s="21">
        <f t="shared" si="158"/>
        <v>249</v>
      </c>
      <c r="B254" s="21">
        <f>$A$14</f>
        <v>9</v>
      </c>
      <c r="C254">
        <v>112</v>
      </c>
      <c r="D254" s="144" t="str">
        <f t="shared" si="1806"/>
        <v>GSM</v>
      </c>
      <c r="E254" t="b">
        <v>0</v>
      </c>
      <c r="F254" t="b">
        <v>0</v>
      </c>
      <c r="G254" t="b">
        <f t="shared" si="1870"/>
        <v>0</v>
      </c>
      <c r="H254" s="29">
        <v>2</v>
      </c>
      <c r="I254" s="29">
        <v>1</v>
      </c>
      <c r="J254" s="29" t="str">
        <f>""</f>
        <v/>
      </c>
      <c r="K254" s="29">
        <f>d.Region</f>
        <v>2</v>
      </c>
      <c r="L254" s="29">
        <v>2</v>
      </c>
      <c r="M254" s="29">
        <v>2</v>
      </c>
      <c r="N254" s="29">
        <v>3</v>
      </c>
      <c r="O254" s="29">
        <v>1</v>
      </c>
      <c r="P254" s="29">
        <v>1</v>
      </c>
      <c r="Q254" s="29">
        <v>4</v>
      </c>
      <c r="R254" s="29">
        <v>1</v>
      </c>
      <c r="S254" s="29">
        <v>1</v>
      </c>
      <c r="T254" s="29">
        <v>1</v>
      </c>
      <c r="U254" s="218"/>
      <c r="V254" s="218"/>
      <c r="W254" s="29">
        <v>0</v>
      </c>
      <c r="X254" s="218"/>
      <c r="Y254" s="218"/>
      <c r="Z254" s="218"/>
      <c r="AA254" s="218"/>
      <c r="AB254" s="218"/>
      <c r="AC254" s="218"/>
      <c r="AD254" s="218"/>
      <c r="AE254" s="218"/>
      <c r="AF254" s="144">
        <f>INDEX(CHOOSE($N254,DataAutumn!i.AdultDrys,DataWinter!i.AdultDrys,DataSpring!i.AdultDrys),1,$M254)</f>
        <v>3</v>
      </c>
      <c r="AG254" s="5">
        <f t="shared" si="1807"/>
        <v>2</v>
      </c>
      <c r="AH254" s="5">
        <f t="shared" si="1807"/>
        <v>0</v>
      </c>
      <c r="AI254" s="5">
        <f t="shared" si="1808"/>
        <v>1</v>
      </c>
      <c r="AJ254" s="218"/>
      <c r="AK254" s="218"/>
      <c r="AL254" s="365" t="str">
        <f ca="1">TEXT(LEFT(OFFSET(AL254,-1,0),5)+1,"00000")&amp;MID(OFFSET(AL254,-1,0),6,FIND(" ",OFFSET(AL254,-1,0),7)-5)
&amp; $D254           &amp; " Day"&amp;INDEX(i.DOY,$N254,1)              &amp; IF($IG254=0," FWM","")&amp;IF($IG254=1," MWM","")&amp;IF($IG254=5," Mat","")&amp;IF($IH254=TRUE,"&amp;BBT","    ")
&amp;INDEX(DataMaster!$B$98:$B$105,$Q254,0)    &amp;IF(JQ254," SR"&amp;JR254,"")&amp; " WP"&amp;TEXT($MC254*100,"000p")           &amp; " MP"&amp;TEXT($MD254*100,"000p")           &amp; " GP"&amp;TEXT($MM254*100,"000p")
&amp; " (F"&amp;3+COUNTIF($CV254:$CY254,TRUE)&amp;3&amp;"N"&amp;$DM254&amp;$DN254&amp;")"</f>
        <v>00013 DSP_grid_lw GSM Day204 MWM    Prime SR12 WP100p MP100p GP100p (F33N11)</v>
      </c>
      <c r="AM254" s="9" t="str">
        <f ca="1">IF(COUNTIF(AL$5:AL254,AL254)=1,"-","Dup")</f>
        <v>-</v>
      </c>
      <c r="AN254" s="9"/>
      <c r="AO254" s="12" t="b">
        <v>0</v>
      </c>
      <c r="AP254" s="12" t="b">
        <v>0</v>
      </c>
      <c r="AQ254" s="12" t="b">
        <v>1</v>
      </c>
      <c r="AR254" s="12" t="b">
        <v>1</v>
      </c>
      <c r="AS254" s="12" t="b">
        <v>0</v>
      </c>
      <c r="AT254" s="12" t="b">
        <v>1</v>
      </c>
      <c r="AU254" s="12" t="b">
        <v>1</v>
      </c>
      <c r="AV254" s="12" t="b">
        <v>1</v>
      </c>
      <c r="AW254" s="9"/>
      <c r="AX254" s="5" t="b">
        <f t="shared" si="1809"/>
        <v>0</v>
      </c>
      <c r="AY254" s="5" t="str">
        <f t="shared" si="1809"/>
        <v>-</v>
      </c>
      <c r="AZ254" s="5" t="b">
        <f t="shared" si="1809"/>
        <v>0</v>
      </c>
      <c r="BA254" s="5" t="b">
        <f t="shared" si="1809"/>
        <v>1</v>
      </c>
      <c r="BB254" s="5" t="b">
        <f t="shared" si="1809"/>
        <v>1</v>
      </c>
      <c r="BC254" s="144">
        <f t="shared" si="1809"/>
        <v>0</v>
      </c>
      <c r="BD254" s="19" t="b">
        <f t="shared" ca="1" si="1810"/>
        <v>1</v>
      </c>
      <c r="BE254" s="9"/>
      <c r="BF254" s="5" t="str">
        <f t="shared" ca="1" si="1811"/>
        <v>-</v>
      </c>
      <c r="BG254" s="19" t="str">
        <f t="shared" ca="1" si="1812"/>
        <v>-</v>
      </c>
      <c r="BH254" s="19" t="str">
        <f t="shared" ca="1" si="1812"/>
        <v>-</v>
      </c>
      <c r="BI254" s="19" t="str">
        <f t="shared" ca="1" si="1812"/>
        <v>-</v>
      </c>
      <c r="BJ254" s="5" t="str">
        <f t="shared" ca="1" si="1813"/>
        <v>-</v>
      </c>
      <c r="BK254" s="19" t="str">
        <f t="shared" ca="1" si="1814"/>
        <v>-</v>
      </c>
      <c r="BL254" s="5" t="str">
        <f t="shared" ca="1" si="1815"/>
        <v>-</v>
      </c>
      <c r="BM254" s="19" t="str">
        <f t="shared" ca="1" si="1816"/>
        <v>-</v>
      </c>
      <c r="BN254" s="19" t="str">
        <f t="shared" ca="1" si="1816"/>
        <v>-</v>
      </c>
      <c r="BO254" s="19" t="str">
        <f t="shared" ca="1" si="1816"/>
        <v>-</v>
      </c>
      <c r="BP254" s="5" t="str">
        <f t="shared" ca="1" si="1817"/>
        <v>-</v>
      </c>
      <c r="BQ254" s="9"/>
      <c r="BR254" s="5" t="b">
        <f t="shared" si="1818"/>
        <v>0</v>
      </c>
      <c r="BS254" s="5" t="str">
        <f t="shared" ca="1" si="1819"/>
        <v>-</v>
      </c>
      <c r="BT254" s="5" t="str">
        <f t="shared" ca="1" si="1820"/>
        <v>-</v>
      </c>
      <c r="BU254" s="5" t="str">
        <f t="shared" ca="1" si="1820"/>
        <v>-</v>
      </c>
      <c r="BV254" s="5" t="str">
        <f t="shared" ca="1" si="1820"/>
        <v>-</v>
      </c>
      <c r="BW254" s="5" t="str">
        <f t="shared" ca="1" si="1820"/>
        <v>-</v>
      </c>
      <c r="BX254" s="5" t="str">
        <f t="shared" ca="1" si="1820"/>
        <v>-</v>
      </c>
      <c r="BY254" s="5" t="str">
        <f t="shared" ca="1" si="1820"/>
        <v>-</v>
      </c>
      <c r="BZ254" s="5" t="str">
        <f t="shared" ca="1" si="1820"/>
        <v>-</v>
      </c>
      <c r="CA254" s="5" t="str">
        <f t="shared" ca="1" si="1820"/>
        <v>-</v>
      </c>
      <c r="CB254" s="9"/>
      <c r="CC254" s="12" t="b">
        <v>1</v>
      </c>
      <c r="CD254" s="12" t="b">
        <v>1</v>
      </c>
      <c r="CE254" s="12" t="b">
        <v>1</v>
      </c>
      <c r="CF254" s="12">
        <f t="shared" si="1868"/>
        <v>2234105</v>
      </c>
      <c r="CG254" s="144" t="b">
        <f>NOT(CE254)</f>
        <v>0</v>
      </c>
      <c r="CH254" s="12" t="s">
        <v>34</v>
      </c>
      <c r="CI254" s="19" t="str">
        <f t="shared" ca="1" si="1822"/>
        <v>-</v>
      </c>
      <c r="CJ254" s="19" t="str">
        <f t="shared" ca="1" si="1822"/>
        <v>-</v>
      </c>
      <c r="CK254" s="19" t="str">
        <f t="shared" ca="1" si="1822"/>
        <v>-</v>
      </c>
      <c r="CL254" s="19">
        <f t="shared" ca="1" si="1822"/>
        <v>1</v>
      </c>
      <c r="CM254" s="19">
        <f t="shared" ca="1" si="1822"/>
        <v>1</v>
      </c>
      <c r="CN254" s="9"/>
      <c r="CO254" s="444">
        <f t="shared" si="1823"/>
        <v>652</v>
      </c>
      <c r="CP254" s="444">
        <f t="shared" si="1823"/>
        <v>686</v>
      </c>
      <c r="CQ254" s="444">
        <f t="shared" si="1823"/>
        <v>721</v>
      </c>
      <c r="CR254" s="152">
        <f t="shared" si="1824"/>
        <v>378</v>
      </c>
      <c r="CS254" s="152">
        <f t="shared" si="1824"/>
        <v>413</v>
      </c>
      <c r="CT254" s="152">
        <f t="shared" si="1824"/>
        <v>448</v>
      </c>
      <c r="CU254" s="19" t="str">
        <f t="shared" ca="1" si="1825"/>
        <v>-</v>
      </c>
      <c r="CV254" s="19" t="str">
        <f t="shared" ca="1" si="1825"/>
        <v>-</v>
      </c>
      <c r="CW254" s="19" t="str">
        <f t="shared" ca="1" si="1825"/>
        <v>-</v>
      </c>
      <c r="CX254" s="19" t="str">
        <f t="shared" ca="1" si="1825"/>
        <v>-</v>
      </c>
      <c r="CY254" s="19" t="str">
        <f t="shared" ca="1" si="1825"/>
        <v>-</v>
      </c>
      <c r="CZ254" s="19" t="b">
        <f ca="1">OFFSET(CZ$5,$B254,0)</f>
        <v>1</v>
      </c>
      <c r="DA254" s="19">
        <f t="shared" ca="1" si="1825"/>
        <v>0</v>
      </c>
      <c r="DB254" s="19">
        <f t="shared" ca="1" si="1825"/>
        <v>0</v>
      </c>
      <c r="DC254" s="19">
        <f t="shared" ca="1" si="1825"/>
        <v>0</v>
      </c>
      <c r="DD254" s="19">
        <f t="shared" ca="1" si="1825"/>
        <v>0</v>
      </c>
      <c r="DE254" s="19">
        <f t="shared" ca="1" si="1825"/>
        <v>0</v>
      </c>
      <c r="DF254" s="19">
        <f t="shared" ca="1" si="1825"/>
        <v>0</v>
      </c>
      <c r="DG254" s="19">
        <f t="shared" ca="1" si="1825"/>
        <v>0</v>
      </c>
      <c r="DH254" s="19">
        <f t="shared" ca="1" si="1825"/>
        <v>0</v>
      </c>
      <c r="DI254" s="19">
        <f t="shared" ca="1" si="1825"/>
        <v>0</v>
      </c>
      <c r="DJ254" s="19">
        <f t="shared" ca="1" si="1825"/>
        <v>0</v>
      </c>
      <c r="DK254" s="19">
        <f t="shared" ca="1" si="1826"/>
        <v>0</v>
      </c>
      <c r="DL254" s="19">
        <f t="shared" ca="1" si="1826"/>
        <v>0</v>
      </c>
      <c r="DM254" s="19">
        <f t="shared" ca="1" si="1826"/>
        <v>1</v>
      </c>
      <c r="DN254" s="19">
        <f t="shared" ca="1" si="1826"/>
        <v>1</v>
      </c>
      <c r="DO254" s="19">
        <f t="shared" ca="1" si="1826"/>
        <v>0</v>
      </c>
      <c r="DP254" s="19" t="str">
        <f t="shared" ca="1" si="1826"/>
        <v>-</v>
      </c>
      <c r="DQ254" s="19" t="str">
        <f t="shared" ca="1" si="1826"/>
        <v>-</v>
      </c>
      <c r="DR254" s="19" t="str">
        <f t="shared" ca="1" si="1826"/>
        <v>-</v>
      </c>
      <c r="DS254" s="19" t="str">
        <f t="shared" ca="1" si="1826"/>
        <v>-</v>
      </c>
      <c r="DT254" s="19" t="str">
        <f t="shared" ca="1" si="1826"/>
        <v>-</v>
      </c>
      <c r="DU254" s="19">
        <f t="shared" ca="1" si="1826"/>
        <v>0</v>
      </c>
      <c r="DV254" s="19" t="str">
        <f t="shared" ca="1" si="1826"/>
        <v>-</v>
      </c>
      <c r="DW254" s="19" t="str">
        <f t="shared" ca="1" si="1826"/>
        <v>-</v>
      </c>
      <c r="DX254" s="19" t="str">
        <f t="shared" ca="1" si="1826"/>
        <v>-</v>
      </c>
      <c r="DY254" s="19" t="str">
        <f t="shared" ca="1" si="1826"/>
        <v>-</v>
      </c>
      <c r="DZ254" s="19" t="str">
        <f t="shared" ref="DZ254:ED254" ca="1" si="1884">OFFSET(DZ$5,$B254,0)</f>
        <v>-</v>
      </c>
      <c r="EA254" s="19" t="str">
        <f t="shared" ca="1" si="1884"/>
        <v>-</v>
      </c>
      <c r="EB254" s="19" t="str">
        <f t="shared" ca="1" si="1884"/>
        <v>-</v>
      </c>
      <c r="EC254" s="19" t="str">
        <f t="shared" ca="1" si="1884"/>
        <v>-</v>
      </c>
      <c r="ED254" s="19">
        <f t="shared" ca="1" si="1884"/>
        <v>0</v>
      </c>
      <c r="EE254" s="444">
        <f t="shared" si="1827"/>
        <v>0</v>
      </c>
      <c r="EF254" s="444">
        <f t="shared" si="1827"/>
        <v>0</v>
      </c>
      <c r="EG254" s="124">
        <f t="shared" si="1828"/>
        <v>0</v>
      </c>
      <c r="EH254" s="124">
        <f t="shared" si="1828"/>
        <v>0</v>
      </c>
      <c r="EI254" s="124">
        <f t="shared" si="1828"/>
        <v>0</v>
      </c>
      <c r="EJ254" s="124">
        <f t="shared" si="1828"/>
        <v>0</v>
      </c>
      <c r="EK254" s="124">
        <f t="shared" si="1828"/>
        <v>0</v>
      </c>
      <c r="EL254" s="124">
        <f t="shared" si="1828"/>
        <v>0</v>
      </c>
      <c r="EM254" s="124">
        <f t="shared" si="1828"/>
        <v>0</v>
      </c>
      <c r="EN254" s="124">
        <f t="shared" si="1828"/>
        <v>0</v>
      </c>
      <c r="EO254" s="124">
        <f t="shared" si="1828"/>
        <v>0</v>
      </c>
      <c r="EP254" s="124">
        <f t="shared" si="1828"/>
        <v>0</v>
      </c>
      <c r="EQ254" s="124">
        <f t="shared" si="1828"/>
        <v>0</v>
      </c>
      <c r="ER254" s="124">
        <f t="shared" si="1828"/>
        <v>0</v>
      </c>
      <c r="ES254" s="124">
        <f t="shared" si="1828"/>
        <v>0</v>
      </c>
      <c r="ET254" s="124">
        <f t="shared" si="1828"/>
        <v>0</v>
      </c>
      <c r="EU254" s="124">
        <f t="shared" si="1828"/>
        <v>0</v>
      </c>
      <c r="EV254" s="124">
        <f t="shared" si="1828"/>
        <v>0</v>
      </c>
      <c r="EW254" s="124">
        <f t="shared" si="1829"/>
        <v>0</v>
      </c>
      <c r="EX254" s="124">
        <f t="shared" si="1829"/>
        <v>0</v>
      </c>
      <c r="EY254" s="554">
        <f t="shared" si="1830"/>
        <v>0</v>
      </c>
      <c r="EZ254" s="554">
        <f t="shared" si="1830"/>
        <v>0</v>
      </c>
      <c r="FA254" s="554">
        <f t="shared" si="1830"/>
        <v>0</v>
      </c>
      <c r="FB254" s="125">
        <f t="shared" si="1830"/>
        <v>0</v>
      </c>
      <c r="FC254" s="125">
        <f t="shared" si="1830"/>
        <v>0</v>
      </c>
      <c r="FD254" s="125">
        <f t="shared" si="1830"/>
        <v>0</v>
      </c>
      <c r="FE254" s="125">
        <f t="shared" si="1830"/>
        <v>0</v>
      </c>
      <c r="FF254" s="125">
        <f t="shared" si="1830"/>
        <v>0</v>
      </c>
      <c r="FG254" s="125">
        <f t="shared" si="1830"/>
        <v>0</v>
      </c>
      <c r="FH254" s="125">
        <f t="shared" si="1830"/>
        <v>0</v>
      </c>
      <c r="FI254" s="125">
        <f t="shared" si="1830"/>
        <v>0</v>
      </c>
      <c r="FJ254" s="125">
        <f t="shared" si="1830"/>
        <v>0</v>
      </c>
      <c r="FK254" s="125">
        <f t="shared" si="1830"/>
        <v>0</v>
      </c>
      <c r="FL254" s="125">
        <f t="shared" si="1830"/>
        <v>0</v>
      </c>
      <c r="FM254" s="125">
        <f t="shared" si="1830"/>
        <v>0</v>
      </c>
      <c r="FN254" s="125">
        <f t="shared" si="1830"/>
        <v>0</v>
      </c>
      <c r="FO254" s="124">
        <f t="shared" si="1831"/>
        <v>0</v>
      </c>
      <c r="FP254" s="124">
        <f t="shared" si="1831"/>
        <v>0</v>
      </c>
      <c r="FQ254" s="124">
        <f t="shared" si="1831"/>
        <v>0</v>
      </c>
      <c r="FR254" s="124">
        <f t="shared" si="1831"/>
        <v>0</v>
      </c>
      <c r="FS254" s="124">
        <f t="shared" si="1831"/>
        <v>0</v>
      </c>
      <c r="FT254" s="124">
        <f t="shared" si="1831"/>
        <v>0</v>
      </c>
      <c r="FU254" s="124">
        <f t="shared" si="1831"/>
        <v>0</v>
      </c>
      <c r="FV254" s="124">
        <f t="shared" si="1831"/>
        <v>0</v>
      </c>
      <c r="FW254" s="124">
        <f t="shared" si="1831"/>
        <v>0</v>
      </c>
      <c r="FX254" s="124">
        <f t="shared" si="1831"/>
        <v>0</v>
      </c>
      <c r="FY254" s="124">
        <f t="shared" si="1831"/>
        <v>0</v>
      </c>
      <c r="FZ254" s="124">
        <f t="shared" si="1831"/>
        <v>0</v>
      </c>
      <c r="GA254" s="124">
        <f t="shared" si="1831"/>
        <v>0</v>
      </c>
      <c r="GB254" s="124">
        <f t="shared" si="1831"/>
        <v>0</v>
      </c>
      <c r="GC254" s="124">
        <f t="shared" si="1831"/>
        <v>0</v>
      </c>
      <c r="GD254" s="124">
        <f t="shared" si="1831"/>
        <v>0</v>
      </c>
      <c r="GE254" s="124">
        <f t="shared" si="1832"/>
        <v>0</v>
      </c>
      <c r="GF254" s="124">
        <f t="shared" si="1832"/>
        <v>0</v>
      </c>
      <c r="GG254" s="554">
        <f t="shared" si="1833"/>
        <v>0</v>
      </c>
      <c r="GH254" s="554">
        <f t="shared" si="1833"/>
        <v>0</v>
      </c>
      <c r="GI254" s="554">
        <f t="shared" si="1833"/>
        <v>0</v>
      </c>
      <c r="GJ254" s="125">
        <f t="shared" si="1834"/>
        <v>0</v>
      </c>
      <c r="GK254" s="125">
        <f t="shared" si="1834"/>
        <v>0</v>
      </c>
      <c r="GL254" s="125">
        <f t="shared" si="1834"/>
        <v>0</v>
      </c>
      <c r="GM254" s="125">
        <f t="shared" si="1834"/>
        <v>0</v>
      </c>
      <c r="GN254" s="125">
        <f t="shared" si="1834"/>
        <v>0</v>
      </c>
      <c r="GO254" s="125">
        <f t="shared" si="1834"/>
        <v>0</v>
      </c>
      <c r="GP254" s="125">
        <f t="shared" si="1834"/>
        <v>0</v>
      </c>
      <c r="GQ254" s="125">
        <f t="shared" si="1834"/>
        <v>0</v>
      </c>
      <c r="GR254" s="125">
        <f t="shared" si="1834"/>
        <v>0</v>
      </c>
      <c r="GS254" s="125">
        <f t="shared" si="1834"/>
        <v>0</v>
      </c>
      <c r="GT254" s="125">
        <f t="shared" si="1834"/>
        <v>0</v>
      </c>
      <c r="GU254" s="125">
        <f t="shared" si="1834"/>
        <v>0</v>
      </c>
      <c r="GV254" s="125">
        <f t="shared" si="1834"/>
        <v>0</v>
      </c>
      <c r="GW254" s="124">
        <f t="shared" si="1835"/>
        <v>0</v>
      </c>
      <c r="GX254" s="124">
        <f t="shared" si="1835"/>
        <v>0</v>
      </c>
      <c r="GY254" s="124">
        <f t="shared" si="1835"/>
        <v>0</v>
      </c>
      <c r="GZ254" s="124">
        <f t="shared" si="1835"/>
        <v>0</v>
      </c>
      <c r="HA254" s="124">
        <f t="shared" si="1835"/>
        <v>0</v>
      </c>
      <c r="HB254" s="124">
        <f t="shared" si="1835"/>
        <v>0</v>
      </c>
      <c r="HC254" s="124">
        <f t="shared" si="1835"/>
        <v>0</v>
      </c>
      <c r="HD254" s="124">
        <f t="shared" si="1835"/>
        <v>0</v>
      </c>
      <c r="HE254" s="124">
        <f t="shared" si="1835"/>
        <v>0</v>
      </c>
      <c r="HF254" s="124">
        <f t="shared" si="1835"/>
        <v>0</v>
      </c>
      <c r="HG254" s="124">
        <f t="shared" si="1835"/>
        <v>0</v>
      </c>
      <c r="HH254" s="124">
        <f t="shared" si="1835"/>
        <v>0</v>
      </c>
      <c r="HI254" s="124">
        <f t="shared" si="1835"/>
        <v>0</v>
      </c>
      <c r="HJ254" s="124">
        <f t="shared" si="1835"/>
        <v>0</v>
      </c>
      <c r="HK254" s="124">
        <f t="shared" si="1835"/>
        <v>0</v>
      </c>
      <c r="HL254" s="124">
        <f t="shared" si="1835"/>
        <v>0</v>
      </c>
      <c r="HM254" s="124">
        <f t="shared" si="1836"/>
        <v>0</v>
      </c>
      <c r="HN254" s="124">
        <f t="shared" si="1836"/>
        <v>0</v>
      </c>
      <c r="HO254" s="554">
        <f t="shared" si="1837"/>
        <v>0</v>
      </c>
      <c r="HP254" s="554">
        <f t="shared" si="1837"/>
        <v>0</v>
      </c>
      <c r="HQ254" s="554">
        <f t="shared" si="1837"/>
        <v>0</v>
      </c>
      <c r="HR254" s="125">
        <f t="shared" si="1838"/>
        <v>0</v>
      </c>
      <c r="HS254" s="125">
        <f t="shared" si="1838"/>
        <v>0</v>
      </c>
      <c r="HT254" s="125">
        <f t="shared" si="1838"/>
        <v>0</v>
      </c>
      <c r="HU254" s="125">
        <f t="shared" si="1838"/>
        <v>0</v>
      </c>
      <c r="HV254" s="125">
        <f t="shared" si="1838"/>
        <v>0</v>
      </c>
      <c r="HW254" s="125">
        <f t="shared" si="1838"/>
        <v>0</v>
      </c>
      <c r="HX254" s="125">
        <f t="shared" si="1838"/>
        <v>0</v>
      </c>
      <c r="HY254" s="125">
        <f t="shared" si="1838"/>
        <v>0</v>
      </c>
      <c r="HZ254" s="125">
        <f t="shared" si="1838"/>
        <v>0</v>
      </c>
      <c r="IA254" s="125">
        <f t="shared" si="1838"/>
        <v>0</v>
      </c>
      <c r="IB254" s="125">
        <f t="shared" si="1838"/>
        <v>0</v>
      </c>
      <c r="IC254" s="125">
        <f t="shared" si="1838"/>
        <v>0</v>
      </c>
      <c r="ID254" s="125">
        <f t="shared" si="1838"/>
        <v>0</v>
      </c>
      <c r="IE254" s="5">
        <f t="shared" si="1839"/>
        <v>67</v>
      </c>
      <c r="IF254" s="9"/>
      <c r="IG254" s="5">
        <f t="shared" si="1840"/>
        <v>1</v>
      </c>
      <c r="IH254" s="5" t="b">
        <f t="shared" si="1840"/>
        <v>0</v>
      </c>
      <c r="II254" s="19">
        <f t="shared" ca="1" si="1841"/>
        <v>0</v>
      </c>
      <c r="IJ254" s="5">
        <f t="shared" si="1840"/>
        <v>55</v>
      </c>
      <c r="IK254" s="5" cm="1">
        <f t="array" ref="IK254">INDEX(i.pi_yatf,$X254+1,IK$7)</f>
        <v>1</v>
      </c>
      <c r="IL254" s="19">
        <f t="shared" ca="1" si="1883"/>
        <v>0</v>
      </c>
      <c r="IM254" s="19">
        <f t="shared" ca="1" si="1883"/>
        <v>0</v>
      </c>
      <c r="IN254" s="19">
        <f t="shared" ca="1" si="1883"/>
        <v>0</v>
      </c>
      <c r="IO254" s="19">
        <f t="shared" ca="1" si="1883"/>
        <v>0</v>
      </c>
      <c r="IP254" s="19">
        <f t="shared" ca="1" si="1883"/>
        <v>0</v>
      </c>
      <c r="IQ254" s="19">
        <f t="shared" ca="1" si="1883"/>
        <v>0</v>
      </c>
      <c r="IR254" s="19">
        <f t="shared" ca="1" si="1883"/>
        <v>0</v>
      </c>
      <c r="IS254" s="19">
        <f t="shared" ca="1" si="1883"/>
        <v>0</v>
      </c>
      <c r="IT254" s="19">
        <f t="shared" ca="1" si="1883"/>
        <v>0</v>
      </c>
      <c r="IU254" s="19">
        <f t="shared" ca="1" si="1883"/>
        <v>0</v>
      </c>
      <c r="IV254" s="19">
        <f t="shared" ca="1" si="1883"/>
        <v>0</v>
      </c>
      <c r="IW254" s="19">
        <f t="shared" ca="1" si="1883"/>
        <v>0</v>
      </c>
      <c r="IX254" s="19">
        <f t="shared" ca="1" si="1883"/>
        <v>0</v>
      </c>
      <c r="IY254" s="19">
        <f t="shared" ca="1" si="1883"/>
        <v>0</v>
      </c>
      <c r="IZ254" s="19">
        <f t="shared" ca="1" si="1883"/>
        <v>0</v>
      </c>
      <c r="JA254" s="19">
        <f t="shared" ca="1" si="1883"/>
        <v>0</v>
      </c>
      <c r="JB254" s="19">
        <f t="shared" ca="1" si="1883"/>
        <v>0</v>
      </c>
      <c r="JC254" s="19">
        <f t="shared" ca="1" si="1883"/>
        <v>0</v>
      </c>
      <c r="JD254" s="19">
        <f t="shared" ca="1" si="1883"/>
        <v>0</v>
      </c>
      <c r="JE254" s="19">
        <f t="shared" ca="1" si="1883"/>
        <v>0</v>
      </c>
      <c r="JF254" s="19">
        <f t="shared" ca="1" si="1883"/>
        <v>0</v>
      </c>
      <c r="JG254" s="5">
        <f t="shared" si="1843"/>
        <v>1.2500000000000001E-2</v>
      </c>
      <c r="JH254" s="567">
        <f t="shared" si="1843"/>
        <v>0</v>
      </c>
      <c r="JI254" s="5">
        <f t="shared" si="1843"/>
        <v>6.25E-2</v>
      </c>
      <c r="JJ254" s="5">
        <f t="shared" si="1843"/>
        <v>6.25E-2</v>
      </c>
      <c r="JK254" s="5">
        <f t="shared" si="1843"/>
        <v>6.25E-2</v>
      </c>
      <c r="JL254" s="19">
        <f t="shared" ca="1" si="1883"/>
        <v>1</v>
      </c>
      <c r="JM254" s="19">
        <f t="shared" ca="1" si="1883"/>
        <v>0</v>
      </c>
      <c r="JN254" s="19">
        <f t="shared" ca="1" si="1883"/>
        <v>1</v>
      </c>
      <c r="JO254" s="9"/>
      <c r="JP254" s="5" t="b">
        <f t="shared" ca="1" si="1844"/>
        <v>0</v>
      </c>
      <c r="JQ254" s="477" t="b">
        <v>1</v>
      </c>
      <c r="JR254" s="477">
        <v>12</v>
      </c>
      <c r="JS254" s="5" t="b">
        <f t="shared" si="1845"/>
        <v>0</v>
      </c>
      <c r="JT254" s="5" t="b">
        <f t="shared" si="1845"/>
        <v>0</v>
      </c>
      <c r="JU254" s="5" t="b">
        <f t="shared" si="1845"/>
        <v>1</v>
      </c>
      <c r="JV254" s="144">
        <f t="shared" si="1846"/>
        <v>1</v>
      </c>
      <c r="JW254" s="144">
        <f t="shared" si="1846"/>
        <v>1</v>
      </c>
      <c r="JX254" s="5" t="b">
        <f t="shared" si="1847"/>
        <v>0</v>
      </c>
      <c r="JY254" s="5" t="b">
        <f t="shared" si="1847"/>
        <v>1</v>
      </c>
      <c r="JZ254" s="5" t="b">
        <f t="shared" si="1847"/>
        <v>1</v>
      </c>
      <c r="KA254" s="5" t="b">
        <f t="shared" si="1847"/>
        <v>0</v>
      </c>
      <c r="KB254" s="5">
        <f t="shared" si="1848"/>
        <v>1</v>
      </c>
      <c r="KC254" s="5">
        <f t="shared" si="1848"/>
        <v>0</v>
      </c>
      <c r="KD254" s="5" t="b">
        <f t="shared" si="1849"/>
        <v>0</v>
      </c>
      <c r="KE254" s="5" t="str" cm="1">
        <f t="array" aca="1" ref="KE254" ca="1">IF(OR(KF254:KM254&lt;&gt;"-"),TRUE,"-")</f>
        <v>-</v>
      </c>
      <c r="KF254" s="19" t="str">
        <f t="shared" ca="1" si="1850"/>
        <v>-</v>
      </c>
      <c r="KG254" s="19" t="str">
        <f t="shared" ca="1" si="1850"/>
        <v>-</v>
      </c>
      <c r="KH254" s="19" t="str">
        <f t="shared" ca="1" si="1850"/>
        <v>-</v>
      </c>
      <c r="KI254" s="19" t="str">
        <f t="shared" ca="1" si="1850"/>
        <v>-</v>
      </c>
      <c r="KJ254" s="19" t="str">
        <f t="shared" ca="1" si="1850"/>
        <v>-</v>
      </c>
      <c r="KK254" s="19" t="str">
        <f t="shared" ca="1" si="1850"/>
        <v>-</v>
      </c>
      <c r="KL254" s="19" t="str">
        <f t="shared" ca="1" si="1850"/>
        <v>-</v>
      </c>
      <c r="KM254" s="19" t="str">
        <f t="shared" ca="1" si="1850"/>
        <v>-</v>
      </c>
      <c r="KN254" s="5" t="b">
        <f t="array" aca="1" ref="KN254" ca="1">IF(OR(KO254:KU254&lt;&gt;"-"),TRUE,"-")</f>
        <v>1</v>
      </c>
      <c r="KO254" s="19">
        <f t="shared" ca="1" si="1851"/>
        <v>0</v>
      </c>
      <c r="KP254" s="19" t="str">
        <f t="shared" ca="1" si="1851"/>
        <v>-</v>
      </c>
      <c r="KQ254" s="19">
        <f t="shared" ca="1" si="1851"/>
        <v>999999</v>
      </c>
      <c r="KR254" s="19">
        <f t="shared" ca="1" si="1851"/>
        <v>999999</v>
      </c>
      <c r="KS254" s="19">
        <f t="shared" ca="1" si="1851"/>
        <v>999999</v>
      </c>
      <c r="KT254" s="19">
        <f t="shared" ca="1" si="1851"/>
        <v>999999</v>
      </c>
      <c r="KU254" s="19">
        <f t="shared" ca="1" si="1851"/>
        <v>999999</v>
      </c>
      <c r="KV254" s="19" t="str">
        <f t="shared" ca="1" si="1851"/>
        <v>-</v>
      </c>
      <c r="KW254" s="19" t="str">
        <f ca="1">OFFSET(KW$5,$B254,0)</f>
        <v>-</v>
      </c>
      <c r="KX254" s="19" t="str">
        <f ca="1">OFFSET(KX$5,$B254,0)</f>
        <v>-</v>
      </c>
      <c r="KY254" s="19" t="b">
        <f t="shared" ca="1" si="1852"/>
        <v>1</v>
      </c>
      <c r="KZ254" s="19">
        <f t="shared" ca="1" si="1852"/>
        <v>0</v>
      </c>
      <c r="LA254" s="5" t="str">
        <f t="shared" si="1853"/>
        <v>-</v>
      </c>
      <c r="LB254" s="5" t="str">
        <f t="shared" si="1853"/>
        <v>-</v>
      </c>
      <c r="LC254" s="5" t="str">
        <f t="shared" si="1853"/>
        <v>-</v>
      </c>
      <c r="LD254" s="5" t="str">
        <f t="shared" si="1853"/>
        <v>-</v>
      </c>
      <c r="LE254" s="19" t="str">
        <f t="shared" ca="1" si="1854"/>
        <v>-</v>
      </c>
      <c r="LF254" s="19" t="str">
        <f t="shared" ca="1" si="1854"/>
        <v>-</v>
      </c>
      <c r="LG254" s="19" t="str">
        <f t="shared" ca="1" si="1854"/>
        <v>-</v>
      </c>
      <c r="LH254" s="19" t="str">
        <f t="shared" ca="1" si="1854"/>
        <v>-</v>
      </c>
      <c r="LI254" s="19" t="str">
        <f t="shared" ca="1" si="1854"/>
        <v>-</v>
      </c>
      <c r="LJ254" s="19" t="str">
        <f t="shared" ca="1" si="1854"/>
        <v>-</v>
      </c>
      <c r="LK254" s="19" t="str">
        <f t="shared" ca="1" si="1854"/>
        <v>-</v>
      </c>
      <c r="LL254" s="5" t="str">
        <f t="shared" si="1855"/>
        <v>-</v>
      </c>
      <c r="LM254" s="5">
        <f t="shared" si="1855"/>
        <v>500</v>
      </c>
      <c r="LN254" s="5">
        <f t="shared" si="1855"/>
        <v>500</v>
      </c>
      <c r="LO254" s="5" t="str">
        <f t="shared" si="1855"/>
        <v>-</v>
      </c>
      <c r="LP254" s="5" t="str" cm="1">
        <f t="array" ref="LP254">INDEX(i.meatgrid,$Q254,LP$7)</f>
        <v>-</v>
      </c>
      <c r="LQ254" s="5" t="str" cm="1">
        <f t="array" ref="LQ254">INDEX(i.meatgrid,$Q254,LQ$7)</f>
        <v>-</v>
      </c>
      <c r="LR254" s="5" t="str">
        <f t="shared" si="1855"/>
        <v>-</v>
      </c>
      <c r="LS254" s="5">
        <f t="shared" si="1856"/>
        <v>1</v>
      </c>
      <c r="LT254" s="9"/>
      <c r="LU254" s="19">
        <f t="shared" ca="1" si="1854"/>
        <v>70</v>
      </c>
      <c r="LV254" s="19">
        <f t="shared" ca="1" si="1857"/>
        <v>50</v>
      </c>
      <c r="LW254" s="19">
        <f t="shared" ca="1" si="1857"/>
        <v>80</v>
      </c>
      <c r="LX254" s="19">
        <f t="shared" ca="1" si="1857"/>
        <v>50</v>
      </c>
      <c r="LY254" s="5" t="b" cm="1">
        <f t="array" ref="LY254">INDEX(i.meatgrid,$Q254,LY$7)</f>
        <v>0</v>
      </c>
      <c r="LZ254" s="5" t="b" cm="1">
        <f t="array" ref="LZ254">INDEX(i.meatgrid,$Q254,LZ$7)</f>
        <v>0</v>
      </c>
      <c r="MA254" s="5" cm="1">
        <f t="array" ref="MA254">INDEX(i.meatgrid,$Q254,MA$7)</f>
        <v>40</v>
      </c>
      <c r="MB254" s="5" t="str" cm="1">
        <f t="array" ref="MB254">INDEX(i.meatgrid,$Q254,MB$7)</f>
        <v>-</v>
      </c>
      <c r="MC254" s="5">
        <f t="shared" si="1858"/>
        <v>1</v>
      </c>
      <c r="MD254" s="5">
        <f t="shared" si="1859"/>
        <v>1</v>
      </c>
      <c r="ME254" s="5" cm="1">
        <f t="array" ref="ME254">INDEX(i.meatgrid,$Q254,ME$7)</f>
        <v>1</v>
      </c>
      <c r="MF254" s="5" cm="1">
        <f t="array" ref="MF254">INDEX(i.meatgrid,$Q254,MF$7)</f>
        <v>0</v>
      </c>
      <c r="MG254" s="5" cm="1">
        <f t="array" ref="MG254">INDEX(i.meatgrid,$Q254,MG$7)</f>
        <v>0</v>
      </c>
      <c r="MH254" s="5" cm="1">
        <f t="array" ref="MH254">INDEX(i.meatgrid,$Q254,MH$7)</f>
        <v>0</v>
      </c>
      <c r="MI254" s="5" cm="1">
        <f t="array" ref="MI254">INDEX(i.meatgrid,$Q254,MI$7)</f>
        <v>0</v>
      </c>
      <c r="MJ254" s="5" cm="1">
        <f t="array" ref="MJ254">INDEX(i.meatgrid,$Q254,MJ$7)</f>
        <v>1</v>
      </c>
      <c r="MK254" s="5" cm="1">
        <f t="array" ref="MK254">INDEX(i.meatgrid,$Q254,MK$7)</f>
        <v>1</v>
      </c>
      <c r="ML254" s="5" cm="1">
        <f t="array" ref="ML254">INDEX(i.meatgrid,$Q254,ML$7)</f>
        <v>1</v>
      </c>
      <c r="MM254" s="5">
        <f t="shared" si="1860"/>
        <v>1</v>
      </c>
      <c r="MN254" s="9"/>
      <c r="MO254" s="19" t="b">
        <f t="shared" ca="1" si="1861"/>
        <v>0</v>
      </c>
      <c r="MP254" s="19" t="b">
        <f t="shared" ca="1" si="1861"/>
        <v>0</v>
      </c>
      <c r="MQ254" s="19">
        <f t="shared" ca="1" si="1861"/>
        <v>1</v>
      </c>
      <c r="MR254" s="19">
        <f t="shared" ca="1" si="1861"/>
        <v>0.75</v>
      </c>
      <c r="MS254" s="19">
        <f t="shared" ca="1" si="1861"/>
        <v>0.75</v>
      </c>
      <c r="MT254" s="19">
        <f t="shared" ca="1" si="1861"/>
        <v>0.8</v>
      </c>
      <c r="MU254" s="19">
        <f t="shared" ca="1" si="1861"/>
        <v>0.82499999999999996</v>
      </c>
      <c r="MV254" s="19">
        <f t="shared" ca="1" si="1861"/>
        <v>0.875</v>
      </c>
      <c r="MW254" s="19">
        <f t="shared" ca="1" si="1861"/>
        <v>0.9</v>
      </c>
      <c r="MX254" s="19">
        <f t="shared" ca="1" si="1861"/>
        <v>1</v>
      </c>
      <c r="MY254" s="19">
        <f t="shared" ca="1" si="1861"/>
        <v>0.875</v>
      </c>
      <c r="MZ254" s="19" t="b">
        <f t="shared" ca="1" si="1861"/>
        <v>1</v>
      </c>
      <c r="NA254" s="19">
        <f t="shared" ca="1" si="1861"/>
        <v>74.989999999999995</v>
      </c>
      <c r="NB254" s="19" t="str">
        <f t="shared" ca="1" si="1861"/>
        <v>-</v>
      </c>
      <c r="NC254" s="19" t="str">
        <f t="shared" ca="1" si="1861"/>
        <v>-</v>
      </c>
      <c r="ND254" s="19" t="str">
        <f t="shared" ca="1" si="1861"/>
        <v>-</v>
      </c>
      <c r="NE254" s="19" t="str">
        <f t="shared" ca="1" si="1877"/>
        <v>-</v>
      </c>
      <c r="NF254" s="19" t="str">
        <f t="shared" ca="1" si="1877"/>
        <v>-</v>
      </c>
      <c r="NG254" s="19" t="str">
        <f t="shared" ca="1" si="1877"/>
        <v>-</v>
      </c>
      <c r="NH254" s="19" t="str">
        <f t="shared" ca="1" si="1877"/>
        <v>-</v>
      </c>
      <c r="NI254" s="19">
        <f t="shared" ca="1" si="1877"/>
        <v>36.99</v>
      </c>
      <c r="NJ254" s="19">
        <f t="shared" ca="1" si="1877"/>
        <v>36.99</v>
      </c>
      <c r="NK254" s="19" t="str">
        <f t="shared" ca="1" si="1877"/>
        <v>-</v>
      </c>
      <c r="NL254" s="19" t="str">
        <f t="shared" ca="1" si="1877"/>
        <v>-</v>
      </c>
      <c r="NM254" s="19" t="str">
        <f t="shared" ca="1" si="1877"/>
        <v>-</v>
      </c>
      <c r="NN254" s="19" t="str">
        <f t="shared" ca="1" si="1877"/>
        <v>-</v>
      </c>
      <c r="NO254" s="19" t="str">
        <f t="shared" ca="1" si="1877"/>
        <v>-</v>
      </c>
      <c r="NP254" s="19">
        <f t="shared" ca="1" si="1877"/>
        <v>49.99</v>
      </c>
      <c r="NQ254" s="19">
        <f t="shared" ca="1" si="1877"/>
        <v>49.99</v>
      </c>
      <c r="NR254" s="19">
        <f t="shared" ca="1" si="1877"/>
        <v>49.99</v>
      </c>
      <c r="NS254" s="19">
        <f t="shared" ca="1" si="1877"/>
        <v>49.99</v>
      </c>
      <c r="NT254" s="19">
        <f t="shared" ca="1" si="1877"/>
        <v>49.99</v>
      </c>
      <c r="NU254" s="19">
        <f t="shared" ca="1" si="1874"/>
        <v>49.99</v>
      </c>
      <c r="NV254" s="19">
        <f t="shared" ca="1" si="1874"/>
        <v>49.99</v>
      </c>
      <c r="NW254" s="19">
        <f t="shared" ca="1" si="1874"/>
        <v>49.99</v>
      </c>
      <c r="NX254" s="19">
        <f t="shared" ca="1" si="1875"/>
        <v>412.99</v>
      </c>
      <c r="NY254" s="19">
        <f t="shared" ca="1" si="1875"/>
        <v>412.99</v>
      </c>
      <c r="NZ254" s="19" t="str">
        <f t="shared" ca="1" si="1875"/>
        <v>-</v>
      </c>
      <c r="OA254" s="19" t="str">
        <f t="shared" ca="1" si="1875"/>
        <v>-</v>
      </c>
      <c r="OB254" s="19" t="str">
        <f t="shared" ca="1" si="1875"/>
        <v>-</v>
      </c>
      <c r="OC254" s="19" t="str">
        <f t="shared" ca="1" si="1875"/>
        <v>-</v>
      </c>
      <c r="OD254" s="19" t="str">
        <f t="shared" ca="1" si="1875"/>
        <v>-</v>
      </c>
      <c r="OE254" s="19">
        <f t="shared" ca="1" si="1875"/>
        <v>6.8900000000000006</v>
      </c>
      <c r="OF254" s="19">
        <f t="shared" ca="1" si="1875"/>
        <v>6.8900000000000006</v>
      </c>
      <c r="OG254" s="19">
        <f t="shared" ca="1" si="1875"/>
        <v>6.8900000000000006</v>
      </c>
      <c r="OH254" s="19">
        <f t="shared" ca="1" si="1875"/>
        <v>6.8900000000000006</v>
      </c>
      <c r="OI254" s="19">
        <f t="shared" ca="1" si="1875"/>
        <v>6.8900000000000006</v>
      </c>
      <c r="OJ254" s="19">
        <f t="shared" ca="1" si="1875"/>
        <v>6.8900000000000006</v>
      </c>
      <c r="OK254" s="19">
        <f t="shared" ca="1" si="1875"/>
        <v>6.8900000000000006</v>
      </c>
      <c r="OL254" s="19">
        <f t="shared" ca="1" si="1875"/>
        <v>6.8900000000000006</v>
      </c>
      <c r="OM254" s="19">
        <f t="shared" ca="1" si="1875"/>
        <v>346.99</v>
      </c>
      <c r="ON254" s="19">
        <f t="shared" ca="1" si="1876"/>
        <v>346.99</v>
      </c>
      <c r="OO254" s="19" t="str">
        <f t="shared" ca="1" si="1876"/>
        <v>-</v>
      </c>
      <c r="OP254" s="19" t="str">
        <f t="shared" ca="1" si="1876"/>
        <v>-</v>
      </c>
      <c r="OQ254" s="19" t="str">
        <f t="shared" ca="1" si="1876"/>
        <v>-</v>
      </c>
      <c r="OR254" s="19" t="str">
        <f t="shared" ca="1" si="1876"/>
        <v>-</v>
      </c>
      <c r="OS254" s="19" t="str">
        <f t="shared" ca="1" si="1876"/>
        <v>-</v>
      </c>
      <c r="OT254" s="19">
        <f t="shared" ca="1" si="1876"/>
        <v>0</v>
      </c>
      <c r="OU254" s="24">
        <v>0</v>
      </c>
    </row>
    <row r="255" spans="1:411" outlineLevel="1">
      <c r="A255" s="21">
        <f t="shared" si="158"/>
        <v>250</v>
      </c>
      <c r="B255" s="21">
        <f t="shared" ref="B255:B261" si="1885">$A$24</f>
        <v>19</v>
      </c>
      <c r="C255">
        <v>1112</v>
      </c>
      <c r="D255" s="144" t="str">
        <f t="shared" ca="1" si="1806"/>
        <v>GSM</v>
      </c>
      <c r="E255" t="b">
        <v>1</v>
      </c>
      <c r="F255" t="b">
        <v>0</v>
      </c>
      <c r="G255" t="b">
        <f t="shared" si="1870"/>
        <v>1</v>
      </c>
      <c r="H255" s="237">
        <f t="shared" ref="H255:Q261" ca="1" si="1886">OFFSET(H255,-1,0)</f>
        <v>2</v>
      </c>
      <c r="I255" s="237">
        <f t="shared" ca="1" si="1886"/>
        <v>1</v>
      </c>
      <c r="J255" s="237" t="str">
        <f t="shared" ca="1" si="1886"/>
        <v/>
      </c>
      <c r="K255" s="237">
        <f t="shared" ca="1" si="1886"/>
        <v>2</v>
      </c>
      <c r="L255" s="237">
        <f t="shared" ca="1" si="1886"/>
        <v>2</v>
      </c>
      <c r="M255" s="237">
        <f t="shared" ca="1" si="1886"/>
        <v>2</v>
      </c>
      <c r="N255" s="237">
        <f t="shared" ca="1" si="1886"/>
        <v>3</v>
      </c>
      <c r="O255" s="237">
        <f t="shared" ca="1" si="1886"/>
        <v>1</v>
      </c>
      <c r="P255" s="237">
        <f t="shared" ca="1" si="1886"/>
        <v>1</v>
      </c>
      <c r="Q255" s="237">
        <f t="shared" ca="1" si="1886"/>
        <v>4</v>
      </c>
      <c r="R255" s="29">
        <v>1</v>
      </c>
      <c r="S255" s="29">
        <v>1</v>
      </c>
      <c r="T255" s="29">
        <v>1</v>
      </c>
      <c r="U255" s="218"/>
      <c r="V255" s="218"/>
      <c r="W255" s="182">
        <f t="array" ref="W255">MAX(W$22,MOD(W249+1*AND(R255:$V255=R$22:$V$22),W$23+1))</f>
        <v>0</v>
      </c>
      <c r="X255" s="218"/>
      <c r="Y255" s="218"/>
      <c r="Z255" s="218"/>
      <c r="AA255" s="218"/>
      <c r="AB255" s="218"/>
      <c r="AC255" s="218"/>
      <c r="AD255" s="218"/>
      <c r="AE255" s="218"/>
      <c r="AF255" s="144">
        <f ca="1">INDEX(CHOOSE($N255,DataAutumn!i.AdultDrys,DataWinter!i.AdultDrys,DataSpring!i.AdultDrys),1,$M255)</f>
        <v>3</v>
      </c>
      <c r="AG255" s="5">
        <f t="shared" ca="1" si="1807"/>
        <v>2</v>
      </c>
      <c r="AH255" s="5">
        <f t="shared" ca="1" si="1807"/>
        <v>0</v>
      </c>
      <c r="AI255" s="5">
        <f t="shared" ca="1" si="1808"/>
        <v>1</v>
      </c>
      <c r="AJ255" s="218"/>
      <c r="AK255" s="218"/>
      <c r="AL255" s="366" t="str">
        <f ca="1">TEXT(LEFT(OFFSET(AL255,-1,0),5)+1,"00000")&amp;MID(OFFSET(AL255,-1,0),6,FIND(" ",OFFSET(AL255,-1,0),7)-5)
&amp; $D255           &amp; " Day"&amp;INDEX(i.DOY,$N255,1)              &amp; IF($IG255=0," FWM","")&amp;IF($IG255=1," MWM","")&amp;IF($IG255=5," Mat","")&amp;IF($IH255=TRUE,"&amp;BBT","    ")
&amp;INDEX(DataMaster!$B$98:$B$105,$Q255,0)    &amp;IF(JQ255," SR"&amp;JR255,"")&amp; " WP"&amp;TEXT($MC255*100,"000p")           &amp; " MP"&amp;TEXT($MD255*100,"000p")           &amp; " GP"&amp;TEXT($MM255*100,"000p")
&amp; " (F"&amp;3+COUNTIF($CV255:$CY255,TRUE)&amp;3&amp;"N"&amp;$DM255&amp;$DN255&amp;")"</f>
        <v>00014 DSP_grid_lw GSM Day204 MWM    Prime WP100p MP100p GP100p (F33N11)</v>
      </c>
      <c r="AM255" s="9" t="str">
        <f ca="1">IF(COUNTIF(AL$5:AL255,AL255)=1,"-","Dup")</f>
        <v>-</v>
      </c>
      <c r="AN255" s="9"/>
      <c r="AO255" s="12" t="b">
        <v>0</v>
      </c>
      <c r="AP255" s="12" t="b">
        <v>0</v>
      </c>
      <c r="AQ255" s="12" t="b">
        <v>1</v>
      </c>
      <c r="AR255" s="12" t="b">
        <v>1</v>
      </c>
      <c r="AS255" s="12" t="b">
        <v>0</v>
      </c>
      <c r="AT255" s="12" t="b">
        <v>1</v>
      </c>
      <c r="AU255" s="12" t="b">
        <v>1</v>
      </c>
      <c r="AV255" s="12" t="b">
        <v>1</v>
      </c>
      <c r="AW255" s="9"/>
      <c r="AX255" s="5" t="b">
        <f t="shared" ca="1" si="1809"/>
        <v>0</v>
      </c>
      <c r="AY255" s="5" t="str">
        <f t="shared" ca="1" si="1809"/>
        <v>-</v>
      </c>
      <c r="AZ255" s="5" t="b">
        <f t="shared" ca="1" si="1809"/>
        <v>0</v>
      </c>
      <c r="BA255" s="5" t="b">
        <f t="shared" ca="1" si="1809"/>
        <v>1</v>
      </c>
      <c r="BB255" s="5" t="b">
        <f t="shared" ca="1" si="1809"/>
        <v>1</v>
      </c>
      <c r="BC255" s="144">
        <f t="shared" ca="1" si="1809"/>
        <v>0</v>
      </c>
      <c r="BD255" s="19" t="b">
        <f t="shared" ca="1" si="1810"/>
        <v>1</v>
      </c>
      <c r="BE255" s="9"/>
      <c r="BF255" s="5" t="str">
        <f t="shared" ca="1" si="1811"/>
        <v>-</v>
      </c>
      <c r="BG255" s="19" t="str">
        <f t="shared" ca="1" si="1812"/>
        <v>-</v>
      </c>
      <c r="BH255" s="19" t="str">
        <f t="shared" ca="1" si="1812"/>
        <v>-</v>
      </c>
      <c r="BI255" s="19" t="str">
        <f t="shared" ca="1" si="1812"/>
        <v>-</v>
      </c>
      <c r="BJ255" s="5" t="str">
        <f t="shared" ca="1" si="1813"/>
        <v>-</v>
      </c>
      <c r="BK255" s="19" t="str">
        <f t="shared" ca="1" si="1814"/>
        <v>-</v>
      </c>
      <c r="BL255" s="5" t="str">
        <f t="shared" ca="1" si="1815"/>
        <v>-</v>
      </c>
      <c r="BM255" s="19" t="str">
        <f t="shared" ca="1" si="1816"/>
        <v>-</v>
      </c>
      <c r="BN255" s="19" t="str">
        <f t="shared" ca="1" si="1816"/>
        <v>-</v>
      </c>
      <c r="BO255" s="19" t="str">
        <f t="shared" ca="1" si="1816"/>
        <v>-</v>
      </c>
      <c r="BP255" s="5" t="str">
        <f t="shared" ca="1" si="1817"/>
        <v>-</v>
      </c>
      <c r="BQ255" s="9"/>
      <c r="BR255" s="5" t="b">
        <f t="shared" ca="1" si="1818"/>
        <v>0</v>
      </c>
      <c r="BS255" s="5" t="str">
        <f t="shared" ca="1" si="1819"/>
        <v>-</v>
      </c>
      <c r="BT255" s="5" t="str">
        <f t="shared" ca="1" si="1820"/>
        <v>-</v>
      </c>
      <c r="BU255" s="5" t="str">
        <f t="shared" ca="1" si="1820"/>
        <v>-</v>
      </c>
      <c r="BV255" s="5" t="str">
        <f t="shared" ca="1" si="1820"/>
        <v>-</v>
      </c>
      <c r="BW255" s="5" t="str">
        <f t="shared" ca="1" si="1820"/>
        <v>-</v>
      </c>
      <c r="BX255" s="5" t="str">
        <f t="shared" ca="1" si="1820"/>
        <v>-</v>
      </c>
      <c r="BY255" s="5" t="str">
        <f t="shared" ca="1" si="1820"/>
        <v>-</v>
      </c>
      <c r="BZ255" s="5" t="str">
        <f t="shared" ca="1" si="1820"/>
        <v>-</v>
      </c>
      <c r="CA255" s="5" t="str">
        <f t="shared" ca="1" si="1820"/>
        <v>-</v>
      </c>
      <c r="CB255" s="9"/>
      <c r="CC255" s="237" t="b">
        <f t="shared" ref="CC255:CE261" ca="1" si="1887">OFFSET(CC255,-1,0)</f>
        <v>1</v>
      </c>
      <c r="CD255" s="237" t="b">
        <f t="shared" ca="1" si="1887"/>
        <v>1</v>
      </c>
      <c r="CE255" s="237" t="b">
        <f t="shared" ca="1" si="1887"/>
        <v>1</v>
      </c>
      <c r="CF255" s="12">
        <f t="shared" ca="1" si="1868"/>
        <v>2234105</v>
      </c>
      <c r="CG255" s="144" t="b">
        <f t="shared" ref="CG255:CG257" ca="1" si="1888">NOT(CE255)</f>
        <v>0</v>
      </c>
      <c r="CH255" s="12" t="s">
        <v>34</v>
      </c>
      <c r="CI255" s="19" t="str">
        <f t="shared" ca="1" si="1822"/>
        <v>-</v>
      </c>
      <c r="CJ255" s="19" t="str">
        <f t="shared" ca="1" si="1822"/>
        <v>-</v>
      </c>
      <c r="CK255" s="19" t="str">
        <f t="shared" ca="1" si="1822"/>
        <v>-</v>
      </c>
      <c r="CL255" s="19">
        <f t="shared" ca="1" si="1822"/>
        <v>1</v>
      </c>
      <c r="CM255" s="19">
        <f t="shared" ca="1" si="1822"/>
        <v>1</v>
      </c>
      <c r="CN255" s="9"/>
      <c r="CO255" s="444">
        <f t="shared" ca="1" si="1823"/>
        <v>652</v>
      </c>
      <c r="CP255" s="444">
        <f t="shared" ca="1" si="1823"/>
        <v>686</v>
      </c>
      <c r="CQ255" s="444">
        <f t="shared" ca="1" si="1823"/>
        <v>721</v>
      </c>
      <c r="CR255" s="152">
        <f t="shared" ca="1" si="1824"/>
        <v>378</v>
      </c>
      <c r="CS255" s="152">
        <f t="shared" ca="1" si="1824"/>
        <v>413</v>
      </c>
      <c r="CT255" s="152">
        <f t="shared" ca="1" si="1824"/>
        <v>448</v>
      </c>
      <c r="CU255" s="19" t="str">
        <f t="shared" ca="1" si="1825"/>
        <v>-</v>
      </c>
      <c r="CV255" s="19" t="str">
        <f t="shared" ca="1" si="1825"/>
        <v>-</v>
      </c>
      <c r="CW255" s="19" t="str">
        <f t="shared" ca="1" si="1825"/>
        <v>-</v>
      </c>
      <c r="CX255" s="19" t="str">
        <f t="shared" ca="1" si="1825"/>
        <v>-</v>
      </c>
      <c r="CY255" s="19" t="str">
        <f t="shared" ca="1" si="1825"/>
        <v>-</v>
      </c>
      <c r="CZ255" s="19" t="b">
        <f t="shared" ca="1" si="1825"/>
        <v>1</v>
      </c>
      <c r="DA255" s="19">
        <f t="shared" ca="1" si="1825"/>
        <v>0</v>
      </c>
      <c r="DB255" s="19">
        <f t="shared" ca="1" si="1825"/>
        <v>0</v>
      </c>
      <c r="DC255" s="19">
        <f t="shared" ca="1" si="1825"/>
        <v>0</v>
      </c>
      <c r="DD255" s="19">
        <f t="shared" ca="1" si="1825"/>
        <v>0</v>
      </c>
      <c r="DE255" s="19">
        <f t="shared" ca="1" si="1825"/>
        <v>0</v>
      </c>
      <c r="DF255" s="19">
        <f t="shared" ca="1" si="1825"/>
        <v>0</v>
      </c>
      <c r="DG255" s="19">
        <f t="shared" ca="1" si="1825"/>
        <v>0</v>
      </c>
      <c r="DH255" s="19">
        <f t="shared" ca="1" si="1825"/>
        <v>0</v>
      </c>
      <c r="DI255" s="19">
        <f t="shared" ca="1" si="1825"/>
        <v>0</v>
      </c>
      <c r="DJ255" s="19">
        <f t="shared" ca="1" si="1825"/>
        <v>0</v>
      </c>
      <c r="DK255" s="19">
        <f t="shared" ref="DK255:ED271" ca="1" si="1889">OFFSET(DK$5,$B255,0)</f>
        <v>0</v>
      </c>
      <c r="DL255" s="19">
        <f t="shared" ca="1" si="1889"/>
        <v>0</v>
      </c>
      <c r="DM255" s="19">
        <f t="shared" ca="1" si="1889"/>
        <v>1</v>
      </c>
      <c r="DN255" s="19">
        <f t="shared" ca="1" si="1889"/>
        <v>1</v>
      </c>
      <c r="DO255" s="19">
        <f t="shared" ca="1" si="1889"/>
        <v>0</v>
      </c>
      <c r="DP255" s="19" t="str">
        <f t="shared" ca="1" si="1889"/>
        <v>-</v>
      </c>
      <c r="DQ255" s="19" t="str">
        <f t="shared" ca="1" si="1889"/>
        <v>-</v>
      </c>
      <c r="DR255" s="19" t="str">
        <f t="shared" ca="1" si="1889"/>
        <v>-</v>
      </c>
      <c r="DS255" s="19" t="str">
        <f t="shared" ca="1" si="1889"/>
        <v>-</v>
      </c>
      <c r="DT255" s="19" t="str">
        <f t="shared" ca="1" si="1889"/>
        <v>-</v>
      </c>
      <c r="DU255" s="19">
        <f t="shared" ca="1" si="1889"/>
        <v>0</v>
      </c>
      <c r="DV255" s="19" t="str">
        <f t="shared" ca="1" si="1889"/>
        <v>-</v>
      </c>
      <c r="DW255" s="19" t="str">
        <f t="shared" ca="1" si="1889"/>
        <v>-</v>
      </c>
      <c r="DX255" s="19" t="str">
        <f t="shared" ca="1" si="1889"/>
        <v>-</v>
      </c>
      <c r="DY255" s="19" t="str">
        <f t="shared" ca="1" si="1889"/>
        <v>-</v>
      </c>
      <c r="DZ255" s="19" t="str">
        <f t="shared" ca="1" si="1889"/>
        <v>-</v>
      </c>
      <c r="EA255" s="19" t="str">
        <f t="shared" ca="1" si="1889"/>
        <v>-</v>
      </c>
      <c r="EB255" s="19" t="str">
        <f t="shared" ca="1" si="1889"/>
        <v>-</v>
      </c>
      <c r="EC255" s="19" t="str">
        <f t="shared" ca="1" si="1889"/>
        <v>-</v>
      </c>
      <c r="ED255" s="19">
        <f t="shared" ca="1" si="1889"/>
        <v>0</v>
      </c>
      <c r="EE255" s="444">
        <f t="shared" ca="1" si="1827"/>
        <v>0</v>
      </c>
      <c r="EF255" s="444">
        <f t="shared" ca="1" si="1827"/>
        <v>0</v>
      </c>
      <c r="EG255" s="124">
        <f t="shared" ca="1" si="1828"/>
        <v>0</v>
      </c>
      <c r="EH255" s="124">
        <f t="shared" ca="1" si="1828"/>
        <v>0</v>
      </c>
      <c r="EI255" s="124">
        <f t="shared" ca="1" si="1828"/>
        <v>0</v>
      </c>
      <c r="EJ255" s="124">
        <f t="shared" ca="1" si="1828"/>
        <v>0</v>
      </c>
      <c r="EK255" s="124">
        <f t="shared" ca="1" si="1828"/>
        <v>0</v>
      </c>
      <c r="EL255" s="124">
        <f t="shared" ca="1" si="1828"/>
        <v>0</v>
      </c>
      <c r="EM255" s="124">
        <f t="shared" ca="1" si="1828"/>
        <v>0</v>
      </c>
      <c r="EN255" s="124">
        <f t="shared" ca="1" si="1828"/>
        <v>0</v>
      </c>
      <c r="EO255" s="124">
        <f t="shared" ca="1" si="1828"/>
        <v>0</v>
      </c>
      <c r="EP255" s="124">
        <f t="shared" ca="1" si="1828"/>
        <v>0</v>
      </c>
      <c r="EQ255" s="124">
        <f t="shared" ca="1" si="1828"/>
        <v>0</v>
      </c>
      <c r="ER255" s="124">
        <f t="shared" ca="1" si="1828"/>
        <v>0</v>
      </c>
      <c r="ES255" s="124">
        <f t="shared" ca="1" si="1828"/>
        <v>0</v>
      </c>
      <c r="ET255" s="124">
        <f t="shared" ca="1" si="1828"/>
        <v>0</v>
      </c>
      <c r="EU255" s="124">
        <f t="shared" ca="1" si="1828"/>
        <v>0</v>
      </c>
      <c r="EV255" s="124">
        <f t="shared" ca="1" si="1828"/>
        <v>0</v>
      </c>
      <c r="EW255" s="124">
        <f t="shared" ca="1" si="1829"/>
        <v>0</v>
      </c>
      <c r="EX255" s="124">
        <f t="shared" ca="1" si="1829"/>
        <v>0</v>
      </c>
      <c r="EY255" s="554">
        <f t="shared" ca="1" si="1830"/>
        <v>0</v>
      </c>
      <c r="EZ255" s="554">
        <f t="shared" ca="1" si="1830"/>
        <v>0</v>
      </c>
      <c r="FA255" s="554">
        <f t="shared" ca="1" si="1830"/>
        <v>0</v>
      </c>
      <c r="FB255" s="125">
        <f t="shared" ca="1" si="1830"/>
        <v>0</v>
      </c>
      <c r="FC255" s="125">
        <f t="shared" ca="1" si="1830"/>
        <v>0</v>
      </c>
      <c r="FD255" s="125">
        <f t="shared" ca="1" si="1830"/>
        <v>0</v>
      </c>
      <c r="FE255" s="125">
        <f t="shared" ca="1" si="1830"/>
        <v>0</v>
      </c>
      <c r="FF255" s="125">
        <f t="shared" ca="1" si="1830"/>
        <v>0</v>
      </c>
      <c r="FG255" s="125">
        <f t="shared" ca="1" si="1830"/>
        <v>0</v>
      </c>
      <c r="FH255" s="125">
        <f t="shared" ca="1" si="1830"/>
        <v>0</v>
      </c>
      <c r="FI255" s="125">
        <f t="shared" ca="1" si="1830"/>
        <v>0</v>
      </c>
      <c r="FJ255" s="125">
        <f t="shared" ca="1" si="1830"/>
        <v>0</v>
      </c>
      <c r="FK255" s="125">
        <f t="shared" ca="1" si="1830"/>
        <v>0</v>
      </c>
      <c r="FL255" s="125">
        <f t="shared" ca="1" si="1830"/>
        <v>0</v>
      </c>
      <c r="FM255" s="125">
        <f t="shared" ca="1" si="1830"/>
        <v>0</v>
      </c>
      <c r="FN255" s="125">
        <f t="shared" ca="1" si="1830"/>
        <v>0</v>
      </c>
      <c r="FO255" s="124">
        <f t="shared" ca="1" si="1831"/>
        <v>0</v>
      </c>
      <c r="FP255" s="124">
        <f t="shared" ca="1" si="1831"/>
        <v>0</v>
      </c>
      <c r="FQ255" s="124">
        <f t="shared" ca="1" si="1831"/>
        <v>0</v>
      </c>
      <c r="FR255" s="124">
        <f t="shared" ca="1" si="1831"/>
        <v>0</v>
      </c>
      <c r="FS255" s="124">
        <f t="shared" ca="1" si="1831"/>
        <v>0</v>
      </c>
      <c r="FT255" s="124">
        <f t="shared" ca="1" si="1831"/>
        <v>0</v>
      </c>
      <c r="FU255" s="124">
        <f t="shared" ca="1" si="1831"/>
        <v>0</v>
      </c>
      <c r="FV255" s="124">
        <f t="shared" ca="1" si="1831"/>
        <v>0</v>
      </c>
      <c r="FW255" s="124">
        <f t="shared" ca="1" si="1831"/>
        <v>0</v>
      </c>
      <c r="FX255" s="124">
        <f t="shared" ca="1" si="1831"/>
        <v>0</v>
      </c>
      <c r="FY255" s="124">
        <f t="shared" ca="1" si="1831"/>
        <v>0</v>
      </c>
      <c r="FZ255" s="124">
        <f t="shared" ca="1" si="1831"/>
        <v>0</v>
      </c>
      <c r="GA255" s="124">
        <f t="shared" ca="1" si="1831"/>
        <v>0</v>
      </c>
      <c r="GB255" s="124">
        <f t="shared" ca="1" si="1831"/>
        <v>0</v>
      </c>
      <c r="GC255" s="124">
        <f t="shared" ca="1" si="1831"/>
        <v>0</v>
      </c>
      <c r="GD255" s="124">
        <f t="shared" ca="1" si="1831"/>
        <v>0</v>
      </c>
      <c r="GE255" s="124">
        <f t="shared" ca="1" si="1832"/>
        <v>0</v>
      </c>
      <c r="GF255" s="124">
        <f t="shared" ca="1" si="1832"/>
        <v>0</v>
      </c>
      <c r="GG255" s="554">
        <f t="shared" ca="1" si="1833"/>
        <v>0</v>
      </c>
      <c r="GH255" s="554">
        <f t="shared" ca="1" si="1833"/>
        <v>0</v>
      </c>
      <c r="GI255" s="554">
        <f t="shared" ca="1" si="1833"/>
        <v>0</v>
      </c>
      <c r="GJ255" s="125">
        <f t="shared" ca="1" si="1834"/>
        <v>0</v>
      </c>
      <c r="GK255" s="125">
        <f t="shared" ca="1" si="1834"/>
        <v>0</v>
      </c>
      <c r="GL255" s="125">
        <f t="shared" ca="1" si="1834"/>
        <v>0</v>
      </c>
      <c r="GM255" s="125">
        <f t="shared" ca="1" si="1834"/>
        <v>0</v>
      </c>
      <c r="GN255" s="125">
        <f t="shared" ca="1" si="1834"/>
        <v>0</v>
      </c>
      <c r="GO255" s="125">
        <f t="shared" ca="1" si="1834"/>
        <v>0</v>
      </c>
      <c r="GP255" s="125">
        <f t="shared" ca="1" si="1834"/>
        <v>0</v>
      </c>
      <c r="GQ255" s="125">
        <f t="shared" ca="1" si="1834"/>
        <v>0</v>
      </c>
      <c r="GR255" s="125">
        <f t="shared" ca="1" si="1834"/>
        <v>0</v>
      </c>
      <c r="GS255" s="125">
        <f t="shared" ca="1" si="1834"/>
        <v>0</v>
      </c>
      <c r="GT255" s="125">
        <f t="shared" ca="1" si="1834"/>
        <v>0</v>
      </c>
      <c r="GU255" s="125">
        <f t="shared" ca="1" si="1834"/>
        <v>0</v>
      </c>
      <c r="GV255" s="125">
        <f t="shared" ca="1" si="1834"/>
        <v>0</v>
      </c>
      <c r="GW255" s="124">
        <f t="shared" ca="1" si="1835"/>
        <v>0</v>
      </c>
      <c r="GX255" s="124">
        <f t="shared" ca="1" si="1835"/>
        <v>0</v>
      </c>
      <c r="GY255" s="124">
        <f t="shared" ca="1" si="1835"/>
        <v>0</v>
      </c>
      <c r="GZ255" s="124">
        <f t="shared" ca="1" si="1835"/>
        <v>0</v>
      </c>
      <c r="HA255" s="124">
        <f t="shared" ca="1" si="1835"/>
        <v>0</v>
      </c>
      <c r="HB255" s="124">
        <f t="shared" ca="1" si="1835"/>
        <v>0</v>
      </c>
      <c r="HC255" s="124">
        <f t="shared" ca="1" si="1835"/>
        <v>0</v>
      </c>
      <c r="HD255" s="124">
        <f t="shared" ca="1" si="1835"/>
        <v>0</v>
      </c>
      <c r="HE255" s="124">
        <f t="shared" ca="1" si="1835"/>
        <v>0</v>
      </c>
      <c r="HF255" s="124">
        <f t="shared" ca="1" si="1835"/>
        <v>0</v>
      </c>
      <c r="HG255" s="124">
        <f t="shared" ca="1" si="1835"/>
        <v>0</v>
      </c>
      <c r="HH255" s="124">
        <f t="shared" ca="1" si="1835"/>
        <v>0</v>
      </c>
      <c r="HI255" s="124">
        <f t="shared" ca="1" si="1835"/>
        <v>0</v>
      </c>
      <c r="HJ255" s="124">
        <f t="shared" ca="1" si="1835"/>
        <v>0</v>
      </c>
      <c r="HK255" s="124">
        <f t="shared" ca="1" si="1835"/>
        <v>0</v>
      </c>
      <c r="HL255" s="124">
        <f t="shared" ca="1" si="1835"/>
        <v>0</v>
      </c>
      <c r="HM255" s="124">
        <f t="shared" ca="1" si="1836"/>
        <v>0</v>
      </c>
      <c r="HN255" s="124">
        <f t="shared" ca="1" si="1836"/>
        <v>0</v>
      </c>
      <c r="HO255" s="554">
        <f t="shared" ca="1" si="1837"/>
        <v>0</v>
      </c>
      <c r="HP255" s="554">
        <f t="shared" ca="1" si="1837"/>
        <v>0</v>
      </c>
      <c r="HQ255" s="554">
        <f t="shared" ca="1" si="1837"/>
        <v>0</v>
      </c>
      <c r="HR255" s="125">
        <f t="shared" ca="1" si="1838"/>
        <v>0</v>
      </c>
      <c r="HS255" s="125">
        <f t="shared" ca="1" si="1838"/>
        <v>0</v>
      </c>
      <c r="HT255" s="125">
        <f t="shared" ca="1" si="1838"/>
        <v>0</v>
      </c>
      <c r="HU255" s="125">
        <f t="shared" ca="1" si="1838"/>
        <v>0</v>
      </c>
      <c r="HV255" s="125">
        <f t="shared" ca="1" si="1838"/>
        <v>0</v>
      </c>
      <c r="HW255" s="125">
        <f t="shared" ca="1" si="1838"/>
        <v>0</v>
      </c>
      <c r="HX255" s="125">
        <f t="shared" ca="1" si="1838"/>
        <v>0</v>
      </c>
      <c r="HY255" s="125">
        <f t="shared" ca="1" si="1838"/>
        <v>0</v>
      </c>
      <c r="HZ255" s="125">
        <f t="shared" ca="1" si="1838"/>
        <v>0</v>
      </c>
      <c r="IA255" s="125">
        <f t="shared" ca="1" si="1838"/>
        <v>0</v>
      </c>
      <c r="IB255" s="125">
        <f t="shared" ca="1" si="1838"/>
        <v>0</v>
      </c>
      <c r="IC255" s="125">
        <f t="shared" ca="1" si="1838"/>
        <v>0</v>
      </c>
      <c r="ID255" s="125">
        <f t="shared" ca="1" si="1838"/>
        <v>0</v>
      </c>
      <c r="IE255" s="5">
        <f t="shared" ca="1" si="1839"/>
        <v>67</v>
      </c>
      <c r="IF255" s="9"/>
      <c r="IG255" s="5">
        <f t="shared" ca="1" si="1840"/>
        <v>1</v>
      </c>
      <c r="IH255" s="5" t="b">
        <f t="shared" ca="1" si="1840"/>
        <v>0</v>
      </c>
      <c r="II255" s="19">
        <f t="shared" ca="1" si="1841"/>
        <v>0</v>
      </c>
      <c r="IJ255" s="5">
        <f t="shared" ca="1" si="1840"/>
        <v>55</v>
      </c>
      <c r="IK255" s="5" cm="1">
        <f t="array" ref="IK255">INDEX(i.pi_yatf,$X255+1,IK$7)</f>
        <v>1</v>
      </c>
      <c r="IL255" s="19">
        <f t="shared" ca="1" si="1883"/>
        <v>0</v>
      </c>
      <c r="IM255" s="19">
        <f t="shared" ca="1" si="1883"/>
        <v>0</v>
      </c>
      <c r="IN255" s="19">
        <f t="shared" ca="1" si="1883"/>
        <v>0</v>
      </c>
      <c r="IO255" s="19">
        <f t="shared" ca="1" si="1883"/>
        <v>0</v>
      </c>
      <c r="IP255" s="19">
        <f t="shared" ca="1" si="1883"/>
        <v>0</v>
      </c>
      <c r="IQ255" s="19">
        <f t="shared" ca="1" si="1883"/>
        <v>0</v>
      </c>
      <c r="IR255" s="19">
        <f t="shared" ca="1" si="1883"/>
        <v>0</v>
      </c>
      <c r="IS255" s="19">
        <f t="shared" ca="1" si="1883"/>
        <v>0</v>
      </c>
      <c r="IT255" s="19">
        <f t="shared" ca="1" si="1883"/>
        <v>0</v>
      </c>
      <c r="IU255" s="19">
        <f t="shared" ca="1" si="1883"/>
        <v>0</v>
      </c>
      <c r="IV255" s="19">
        <f t="shared" ca="1" si="1883"/>
        <v>0</v>
      </c>
      <c r="IW255" s="19">
        <f t="shared" ca="1" si="1883"/>
        <v>0</v>
      </c>
      <c r="IX255" s="19">
        <f t="shared" ca="1" si="1883"/>
        <v>0</v>
      </c>
      <c r="IY255" s="19">
        <f t="shared" ca="1" si="1883"/>
        <v>0</v>
      </c>
      <c r="IZ255" s="19">
        <f t="shared" ca="1" si="1883"/>
        <v>0</v>
      </c>
      <c r="JA255" s="19">
        <f t="shared" ca="1" si="1883"/>
        <v>0</v>
      </c>
      <c r="JB255" s="19">
        <f t="shared" ca="1" si="1883"/>
        <v>0</v>
      </c>
      <c r="JC255" s="19">
        <f t="shared" ca="1" si="1883"/>
        <v>0</v>
      </c>
      <c r="JD255" s="19">
        <f t="shared" ca="1" si="1883"/>
        <v>0</v>
      </c>
      <c r="JE255" s="19">
        <f t="shared" ca="1" si="1883"/>
        <v>0</v>
      </c>
      <c r="JF255" s="19">
        <f t="shared" ca="1" si="1883"/>
        <v>0</v>
      </c>
      <c r="JG255" s="5">
        <f t="shared" ca="1" si="1843"/>
        <v>1.2500000000000001E-2</v>
      </c>
      <c r="JH255" s="567">
        <f t="shared" ca="1" si="1843"/>
        <v>0</v>
      </c>
      <c r="JI255" s="5">
        <f t="shared" ca="1" si="1843"/>
        <v>6.25E-2</v>
      </c>
      <c r="JJ255" s="5">
        <f t="shared" ca="1" si="1843"/>
        <v>6.25E-2</v>
      </c>
      <c r="JK255" s="5">
        <f t="shared" ca="1" si="1843"/>
        <v>6.25E-2</v>
      </c>
      <c r="JL255" s="19">
        <f t="shared" ca="1" si="1883"/>
        <v>1</v>
      </c>
      <c r="JM255" s="19">
        <f t="shared" ca="1" si="1883"/>
        <v>0</v>
      </c>
      <c r="JN255" s="19">
        <f t="shared" ca="1" si="1883"/>
        <v>1</v>
      </c>
      <c r="JO255" s="9"/>
      <c r="JP255" s="5" t="b">
        <f t="shared" ca="1" si="1844"/>
        <v>0</v>
      </c>
      <c r="JQ255" s="477" t="b">
        <v>0</v>
      </c>
      <c r="JR255" s="477">
        <v>12</v>
      </c>
      <c r="JS255" s="5" t="b">
        <f t="shared" ca="1" si="1845"/>
        <v>0</v>
      </c>
      <c r="JT255" s="5" t="b">
        <f t="shared" ca="1" si="1845"/>
        <v>0</v>
      </c>
      <c r="JU255" s="5" t="b">
        <f t="shared" ca="1" si="1845"/>
        <v>1</v>
      </c>
      <c r="JV255" s="144">
        <f t="shared" ca="1" si="1846"/>
        <v>1</v>
      </c>
      <c r="JW255" s="144">
        <f t="shared" ca="1" si="1846"/>
        <v>1</v>
      </c>
      <c r="JX255" s="5" t="b">
        <f t="shared" ca="1" si="1847"/>
        <v>0</v>
      </c>
      <c r="JY255" s="5" t="b">
        <f t="shared" ca="1" si="1847"/>
        <v>1</v>
      </c>
      <c r="JZ255" s="5" t="b">
        <f t="shared" ca="1" si="1847"/>
        <v>1</v>
      </c>
      <c r="KA255" s="5" t="b">
        <f t="shared" ca="1" si="1847"/>
        <v>0</v>
      </c>
      <c r="KB255" s="5">
        <f t="shared" ca="1" si="1848"/>
        <v>1</v>
      </c>
      <c r="KC255" s="5">
        <f t="shared" ca="1" si="1848"/>
        <v>0</v>
      </c>
      <c r="KD255" s="5" t="b">
        <f t="shared" ca="1" si="1849"/>
        <v>0</v>
      </c>
      <c r="KE255" s="5" t="str" cm="1">
        <f t="array" aca="1" ref="KE255" ca="1">IF(OR(KF255:KM255&lt;&gt;"-"),TRUE,"-")</f>
        <v>-</v>
      </c>
      <c r="KF255" s="19" t="str">
        <f t="shared" ca="1" si="1850"/>
        <v>-</v>
      </c>
      <c r="KG255" s="19" t="str">
        <f t="shared" ca="1" si="1850"/>
        <v>-</v>
      </c>
      <c r="KH255" s="19" t="str">
        <f t="shared" ca="1" si="1850"/>
        <v>-</v>
      </c>
      <c r="KI255" s="19" t="str">
        <f t="shared" ca="1" si="1850"/>
        <v>-</v>
      </c>
      <c r="KJ255" s="19" t="str">
        <f t="shared" ca="1" si="1850"/>
        <v>-</v>
      </c>
      <c r="KK255" s="19" t="str">
        <f t="shared" ca="1" si="1850"/>
        <v>-</v>
      </c>
      <c r="KL255" s="19" t="str">
        <f t="shared" ca="1" si="1850"/>
        <v>-</v>
      </c>
      <c r="KM255" s="19" t="str">
        <f t="shared" ca="1" si="1850"/>
        <v>-</v>
      </c>
      <c r="KN255" s="5" t="b">
        <f t="array" aca="1" ref="KN255" ca="1">IF(OR(KO255:KU255&lt;&gt;"-"),TRUE,"-")</f>
        <v>1</v>
      </c>
      <c r="KO255" s="19">
        <f t="shared" ca="1" si="1851"/>
        <v>0</v>
      </c>
      <c r="KP255" s="19" t="str">
        <f t="shared" ca="1" si="1851"/>
        <v>-</v>
      </c>
      <c r="KQ255" s="19">
        <f t="shared" ca="1" si="1851"/>
        <v>999999</v>
      </c>
      <c r="KR255" s="19">
        <f t="shared" ca="1" si="1851"/>
        <v>999999</v>
      </c>
      <c r="KS255" s="19">
        <f t="shared" ca="1" si="1851"/>
        <v>999999</v>
      </c>
      <c r="KT255" s="19">
        <f t="shared" ca="1" si="1851"/>
        <v>999999</v>
      </c>
      <c r="KU255" s="19">
        <f t="shared" ca="1" si="1851"/>
        <v>999999</v>
      </c>
      <c r="KV255" s="19" t="str">
        <f t="shared" ca="1" si="1851"/>
        <v>-</v>
      </c>
      <c r="KW255" s="19" t="str">
        <f t="shared" ca="1" si="1851"/>
        <v>-</v>
      </c>
      <c r="KX255" s="19" t="str">
        <f t="shared" ca="1" si="1851"/>
        <v>-</v>
      </c>
      <c r="KY255" s="19" t="b">
        <f t="shared" ca="1" si="1852"/>
        <v>1</v>
      </c>
      <c r="KZ255" s="19">
        <f t="shared" ca="1" si="1852"/>
        <v>0</v>
      </c>
      <c r="LA255" s="5" t="str">
        <f t="shared" ca="1" si="1853"/>
        <v>-</v>
      </c>
      <c r="LB255" s="5" t="str">
        <f t="shared" ca="1" si="1853"/>
        <v>-</v>
      </c>
      <c r="LC255" s="5" t="str">
        <f t="shared" ca="1" si="1853"/>
        <v>-</v>
      </c>
      <c r="LD255" s="5" t="str">
        <f t="shared" ca="1" si="1853"/>
        <v>-</v>
      </c>
      <c r="LE255" s="19" t="str">
        <f t="shared" ca="1" si="1854"/>
        <v>-</v>
      </c>
      <c r="LF255" s="19" t="str">
        <f t="shared" ca="1" si="1854"/>
        <v>-</v>
      </c>
      <c r="LG255" s="19" t="str">
        <f t="shared" ca="1" si="1854"/>
        <v>-</v>
      </c>
      <c r="LH255" s="19" t="str">
        <f t="shared" ca="1" si="1854"/>
        <v>-</v>
      </c>
      <c r="LI255" s="19" t="str">
        <f t="shared" ca="1" si="1854"/>
        <v>-</v>
      </c>
      <c r="LJ255" s="19" t="str">
        <f t="shared" ca="1" si="1854"/>
        <v>-</v>
      </c>
      <c r="LK255" s="19" t="str">
        <f t="shared" ca="1" si="1854"/>
        <v>-</v>
      </c>
      <c r="LL255" s="5" t="str">
        <f t="shared" ca="1" si="1855"/>
        <v>-</v>
      </c>
      <c r="LM255" s="5">
        <f t="shared" ca="1" si="1855"/>
        <v>500</v>
      </c>
      <c r="LN255" s="5">
        <f t="shared" ca="1" si="1855"/>
        <v>500</v>
      </c>
      <c r="LO255" s="5" t="str">
        <f t="shared" ca="1" si="1855"/>
        <v>-</v>
      </c>
      <c r="LP255" s="5" t="str" cm="1">
        <f t="array" aca="1" ref="LP255" ca="1">INDEX(i.meatgrid,$Q255,LP$7)</f>
        <v>-</v>
      </c>
      <c r="LQ255" s="5" t="str" cm="1">
        <f t="array" aca="1" ref="LQ255" ca="1">INDEX(i.meatgrid,$Q255,LQ$7)</f>
        <v>-</v>
      </c>
      <c r="LR255" s="5" t="str">
        <f t="shared" ca="1" si="1855"/>
        <v>-</v>
      </c>
      <c r="LS255" s="5">
        <f t="shared" ca="1" si="1856"/>
        <v>1</v>
      </c>
      <c r="LT255" s="9"/>
      <c r="LU255" s="19">
        <f t="shared" ca="1" si="1854"/>
        <v>70</v>
      </c>
      <c r="LV255" s="19">
        <f t="shared" ca="1" si="1857"/>
        <v>50</v>
      </c>
      <c r="LW255" s="19">
        <f t="shared" ca="1" si="1857"/>
        <v>80</v>
      </c>
      <c r="LX255" s="19">
        <f t="shared" ca="1" si="1857"/>
        <v>50</v>
      </c>
      <c r="LY255" s="5" t="b" cm="1">
        <f t="array" aca="1" ref="LY255" ca="1">INDEX(i.meatgrid,$Q255,LY$7)</f>
        <v>0</v>
      </c>
      <c r="LZ255" s="5" t="b" cm="1">
        <f t="array" aca="1" ref="LZ255" ca="1">INDEX(i.meatgrid,$Q255,LZ$7)</f>
        <v>0</v>
      </c>
      <c r="MA255" s="5" cm="1">
        <f t="array" aca="1" ref="MA255" ca="1">INDEX(i.meatgrid,$Q255,MA$7)</f>
        <v>40</v>
      </c>
      <c r="MB255" s="5" t="str" cm="1">
        <f t="array" aca="1" ref="MB255" ca="1">INDEX(i.meatgrid,$Q255,MB$7)</f>
        <v>-</v>
      </c>
      <c r="MC255" s="5">
        <f t="shared" si="1858"/>
        <v>1</v>
      </c>
      <c r="MD255" s="5">
        <f t="shared" si="1859"/>
        <v>1</v>
      </c>
      <c r="ME255" s="5" cm="1">
        <f t="array" aca="1" ref="ME255" ca="1">INDEX(i.meatgrid,$Q255,ME$7)</f>
        <v>1</v>
      </c>
      <c r="MF255" s="5" cm="1">
        <f t="array" aca="1" ref="MF255" ca="1">INDEX(i.meatgrid,$Q255,MF$7)</f>
        <v>0</v>
      </c>
      <c r="MG255" s="5" cm="1">
        <f t="array" aca="1" ref="MG255" ca="1">INDEX(i.meatgrid,$Q255,MG$7)</f>
        <v>0</v>
      </c>
      <c r="MH255" s="5" cm="1">
        <f t="array" aca="1" ref="MH255" ca="1">INDEX(i.meatgrid,$Q255,MH$7)</f>
        <v>0</v>
      </c>
      <c r="MI255" s="5" cm="1">
        <f t="array" aca="1" ref="MI255" ca="1">INDEX(i.meatgrid,$Q255,MI$7)</f>
        <v>0</v>
      </c>
      <c r="MJ255" s="5" cm="1">
        <f t="array" aca="1" ref="MJ255" ca="1">INDEX(i.meatgrid,$Q255,MJ$7)</f>
        <v>1</v>
      </c>
      <c r="MK255" s="5" cm="1">
        <f t="array" aca="1" ref="MK255" ca="1">INDEX(i.meatgrid,$Q255,MK$7)</f>
        <v>1</v>
      </c>
      <c r="ML255" s="5" cm="1">
        <f t="array" aca="1" ref="ML255" ca="1">INDEX(i.meatgrid,$Q255,ML$7)</f>
        <v>1</v>
      </c>
      <c r="MM255" s="5">
        <f t="shared" si="1860"/>
        <v>1</v>
      </c>
      <c r="MN255" s="9"/>
      <c r="MO255" s="19" t="b">
        <f t="shared" ca="1" si="1861"/>
        <v>0</v>
      </c>
      <c r="MP255" s="19" t="b">
        <f t="shared" ca="1" si="1861"/>
        <v>0</v>
      </c>
      <c r="MQ255" s="19">
        <f t="shared" ca="1" si="1861"/>
        <v>1</v>
      </c>
      <c r="MR255" s="19">
        <f t="shared" ca="1" si="1861"/>
        <v>0.75</v>
      </c>
      <c r="MS255" s="19">
        <f t="shared" ca="1" si="1861"/>
        <v>0.75</v>
      </c>
      <c r="MT255" s="19">
        <f t="shared" ca="1" si="1861"/>
        <v>0.8</v>
      </c>
      <c r="MU255" s="19">
        <f t="shared" ca="1" si="1861"/>
        <v>0.82499999999999996</v>
      </c>
      <c r="MV255" s="19">
        <f t="shared" ca="1" si="1861"/>
        <v>0.875</v>
      </c>
      <c r="MW255" s="19">
        <f t="shared" ca="1" si="1861"/>
        <v>0.9</v>
      </c>
      <c r="MX255" s="19">
        <f t="shared" ca="1" si="1861"/>
        <v>1</v>
      </c>
      <c r="MY255" s="19">
        <f t="shared" ca="1" si="1861"/>
        <v>0.875</v>
      </c>
      <c r="MZ255" s="19" t="b">
        <f t="shared" ca="1" si="1861"/>
        <v>1</v>
      </c>
      <c r="NA255" s="19">
        <f t="shared" ca="1" si="1861"/>
        <v>74.989999999999995</v>
      </c>
      <c r="NB255" s="19" t="str">
        <f t="shared" ca="1" si="1861"/>
        <v>-</v>
      </c>
      <c r="NC255" s="19" t="str">
        <f t="shared" ca="1" si="1861"/>
        <v>-</v>
      </c>
      <c r="ND255" s="19" t="str">
        <f t="shared" ca="1" si="1861"/>
        <v>-</v>
      </c>
      <c r="NE255" s="19" t="str">
        <f t="shared" ca="1" si="1877"/>
        <v>-</v>
      </c>
      <c r="NF255" s="19" t="str">
        <f t="shared" ca="1" si="1877"/>
        <v>-</v>
      </c>
      <c r="NG255" s="19" t="str">
        <f t="shared" ca="1" si="1877"/>
        <v>-</v>
      </c>
      <c r="NH255" s="19" t="str">
        <f t="shared" ca="1" si="1877"/>
        <v>-</v>
      </c>
      <c r="NI255" s="19">
        <f t="shared" ca="1" si="1877"/>
        <v>36.99</v>
      </c>
      <c r="NJ255" s="19">
        <f t="shared" ca="1" si="1877"/>
        <v>36.99</v>
      </c>
      <c r="NK255" s="19" t="str">
        <f t="shared" ca="1" si="1877"/>
        <v>-</v>
      </c>
      <c r="NL255" s="19" t="str">
        <f t="shared" ca="1" si="1877"/>
        <v>-</v>
      </c>
      <c r="NM255" s="19" t="str">
        <f t="shared" ca="1" si="1877"/>
        <v>-</v>
      </c>
      <c r="NN255" s="19" t="str">
        <f t="shared" ca="1" si="1877"/>
        <v>-</v>
      </c>
      <c r="NO255" s="19" t="str">
        <f t="shared" ca="1" si="1877"/>
        <v>-</v>
      </c>
      <c r="NP255" s="19">
        <f t="shared" ca="1" si="1877"/>
        <v>49.99</v>
      </c>
      <c r="NQ255" s="19">
        <f t="shared" ca="1" si="1877"/>
        <v>49.99</v>
      </c>
      <c r="NR255" s="19">
        <f t="shared" ca="1" si="1877"/>
        <v>49.99</v>
      </c>
      <c r="NS255" s="19">
        <f t="shared" ca="1" si="1877"/>
        <v>49.99</v>
      </c>
      <c r="NT255" s="19">
        <f t="shared" ca="1" si="1877"/>
        <v>49.99</v>
      </c>
      <c r="NU255" s="19">
        <f t="shared" ca="1" si="1874"/>
        <v>49.99</v>
      </c>
      <c r="NV255" s="19">
        <f t="shared" ca="1" si="1874"/>
        <v>49.99</v>
      </c>
      <c r="NW255" s="19">
        <f t="shared" ca="1" si="1874"/>
        <v>49.99</v>
      </c>
      <c r="NX255" s="19">
        <f t="shared" ca="1" si="1875"/>
        <v>412.99</v>
      </c>
      <c r="NY255" s="19">
        <f t="shared" ca="1" si="1875"/>
        <v>412.99</v>
      </c>
      <c r="NZ255" s="19" t="str">
        <f t="shared" ca="1" si="1875"/>
        <v>-</v>
      </c>
      <c r="OA255" s="19" t="str">
        <f t="shared" ca="1" si="1875"/>
        <v>-</v>
      </c>
      <c r="OB255" s="19" t="str">
        <f t="shared" ca="1" si="1875"/>
        <v>-</v>
      </c>
      <c r="OC255" s="19" t="str">
        <f t="shared" ca="1" si="1875"/>
        <v>-</v>
      </c>
      <c r="OD255" s="19" t="str">
        <f t="shared" ca="1" si="1875"/>
        <v>-</v>
      </c>
      <c r="OE255" s="19">
        <f t="shared" ca="1" si="1875"/>
        <v>6.8900000000000006</v>
      </c>
      <c r="OF255" s="19">
        <f t="shared" ca="1" si="1875"/>
        <v>6.8900000000000006</v>
      </c>
      <c r="OG255" s="19">
        <f t="shared" ca="1" si="1875"/>
        <v>6.8900000000000006</v>
      </c>
      <c r="OH255" s="19">
        <f t="shared" ca="1" si="1875"/>
        <v>6.8900000000000006</v>
      </c>
      <c r="OI255" s="19">
        <f t="shared" ca="1" si="1875"/>
        <v>6.8900000000000006</v>
      </c>
      <c r="OJ255" s="19">
        <f t="shared" ca="1" si="1875"/>
        <v>6.8900000000000006</v>
      </c>
      <c r="OK255" s="19">
        <f t="shared" ca="1" si="1875"/>
        <v>6.8900000000000006</v>
      </c>
      <c r="OL255" s="19">
        <f t="shared" ca="1" si="1875"/>
        <v>6.8900000000000006</v>
      </c>
      <c r="OM255" s="19">
        <f t="shared" ca="1" si="1875"/>
        <v>346.99</v>
      </c>
      <c r="ON255" s="19">
        <f t="shared" ca="1" si="1876"/>
        <v>346.99</v>
      </c>
      <c r="OO255" s="19" t="str">
        <f t="shared" ca="1" si="1876"/>
        <v>-</v>
      </c>
      <c r="OP255" s="19" t="str">
        <f t="shared" ca="1" si="1876"/>
        <v>-</v>
      </c>
      <c r="OQ255" s="19" t="str">
        <f t="shared" ca="1" si="1876"/>
        <v>-</v>
      </c>
      <c r="OR255" s="19" t="str">
        <f t="shared" ca="1" si="1876"/>
        <v>-</v>
      </c>
      <c r="OS255" s="19" t="str">
        <f t="shared" ca="1" si="1876"/>
        <v>-</v>
      </c>
      <c r="OT255" s="19">
        <f t="shared" ca="1" si="1876"/>
        <v>0</v>
      </c>
      <c r="OU255" s="24">
        <v>0</v>
      </c>
    </row>
    <row r="256" spans="1:411" outlineLevel="1">
      <c r="A256" s="21">
        <f t="shared" si="158"/>
        <v>251</v>
      </c>
      <c r="B256" s="21">
        <f t="shared" si="1885"/>
        <v>19</v>
      </c>
      <c r="C256">
        <v>112</v>
      </c>
      <c r="D256" s="144" t="str">
        <f t="shared" ca="1" si="1806"/>
        <v>GSM</v>
      </c>
      <c r="E256" t="b">
        <v>0</v>
      </c>
      <c r="F256" t="b">
        <v>0</v>
      </c>
      <c r="G256" t="b">
        <f t="shared" si="1870"/>
        <v>0</v>
      </c>
      <c r="H256" s="237">
        <f t="shared" ca="1" si="1886"/>
        <v>2</v>
      </c>
      <c r="I256" s="237">
        <f t="shared" ca="1" si="1886"/>
        <v>1</v>
      </c>
      <c r="J256" s="237" t="str">
        <f t="shared" ca="1" si="1886"/>
        <v/>
      </c>
      <c r="K256" s="237">
        <f t="shared" ca="1" si="1886"/>
        <v>2</v>
      </c>
      <c r="L256" s="237">
        <f t="shared" ca="1" si="1886"/>
        <v>2</v>
      </c>
      <c r="M256" s="237">
        <f t="shared" ca="1" si="1886"/>
        <v>2</v>
      </c>
      <c r="N256" s="237">
        <f t="shared" ca="1" si="1886"/>
        <v>3</v>
      </c>
      <c r="O256" s="237">
        <f t="shared" ca="1" si="1886"/>
        <v>1</v>
      </c>
      <c r="P256" s="237">
        <f t="shared" ca="1" si="1886"/>
        <v>1</v>
      </c>
      <c r="Q256" s="237">
        <f t="shared" ca="1" si="1886"/>
        <v>4</v>
      </c>
      <c r="R256" s="29">
        <v>1</v>
      </c>
      <c r="S256" s="29">
        <v>2</v>
      </c>
      <c r="T256" s="29">
        <v>1</v>
      </c>
      <c r="U256" s="218"/>
      <c r="V256" s="218"/>
      <c r="W256" s="182">
        <f t="array" ref="W256">MAX(W$22,MOD(W250+1*AND(R256:$V256=R$22:$V$22),W$23+1))</f>
        <v>0</v>
      </c>
      <c r="X256" s="218"/>
      <c r="Y256" s="218"/>
      <c r="Z256" s="218"/>
      <c r="AA256" s="218"/>
      <c r="AB256" s="218"/>
      <c r="AC256" s="218"/>
      <c r="AD256" s="218"/>
      <c r="AE256" s="218"/>
      <c r="AF256" s="144">
        <f ca="1">INDEX(CHOOSE($N256,DataAutumn!i.AdultDrys,DataWinter!i.AdultDrys,DataSpring!i.AdultDrys),1,$M256)</f>
        <v>3</v>
      </c>
      <c r="AG256" s="5">
        <f t="shared" ca="1" si="1807"/>
        <v>2</v>
      </c>
      <c r="AH256" s="5">
        <f t="shared" ca="1" si="1807"/>
        <v>0</v>
      </c>
      <c r="AI256" s="5">
        <f t="shared" ca="1" si="1808"/>
        <v>1</v>
      </c>
      <c r="AJ256" s="218"/>
      <c r="AK256" s="218"/>
      <c r="AL256" s="366" t="str">
        <f ca="1">TEXT(LEFT(OFFSET(AL256,-1,0),5)+1,"00000")&amp;MID(OFFSET(AL256,-1,0),6,FIND(" ",OFFSET(AL256,-1,0),7)-5)
&amp; $D256           &amp; " Day"&amp;INDEX(i.DOY,$N256,1)              &amp; IF($IG256=0," FWM","")&amp;IF($IG256=1," MWM","")&amp;IF($IG256=5," Mat","")&amp;IF($IH256=TRUE,"&amp;BBT","    ")
&amp;INDEX(DataMaster!$B$98:$B$105,$Q256,0)    &amp;IF(JQ256," SR"&amp;JR256,"")&amp; " WP"&amp;TEXT($MC256*100,"000p")           &amp; " MP"&amp;TEXT($MD256*100,"000p")           &amp; " GP"&amp;TEXT($MM256*100,"000p")
&amp; " (F"&amp;3+COUNTIF($CV256:$CY256,TRUE)&amp;3&amp;"N"&amp;$DM256&amp;$DN256&amp;")"</f>
        <v>00015 DSP_grid_lw GSM Day204 MWM    Prime SR12 WP100p MP075p GP100p (F33N11)</v>
      </c>
      <c r="AM256" s="9" t="str">
        <f ca="1">IF(COUNTIF(AL$5:AL256,AL256)=1,"-","Dup")</f>
        <v>-</v>
      </c>
      <c r="AN256" s="9"/>
      <c r="AO256" s="12" t="b">
        <v>0</v>
      </c>
      <c r="AP256" s="12" t="b">
        <v>0</v>
      </c>
      <c r="AQ256" s="12" t="b">
        <v>1</v>
      </c>
      <c r="AR256" s="12" t="b">
        <v>1</v>
      </c>
      <c r="AS256" s="12" t="b">
        <v>0</v>
      </c>
      <c r="AT256" s="12" t="b">
        <v>1</v>
      </c>
      <c r="AU256" s="12" t="b">
        <v>1</v>
      </c>
      <c r="AV256" s="12" t="b">
        <v>1</v>
      </c>
      <c r="AW256" s="9"/>
      <c r="AX256" s="5" t="b">
        <f t="shared" ca="1" si="1809"/>
        <v>0</v>
      </c>
      <c r="AY256" s="5" t="str">
        <f t="shared" ca="1" si="1809"/>
        <v>-</v>
      </c>
      <c r="AZ256" s="5" t="b">
        <f t="shared" ca="1" si="1809"/>
        <v>0</v>
      </c>
      <c r="BA256" s="5" t="b">
        <f t="shared" ca="1" si="1809"/>
        <v>1</v>
      </c>
      <c r="BB256" s="5" t="b">
        <f t="shared" ca="1" si="1809"/>
        <v>1</v>
      </c>
      <c r="BC256" s="144">
        <f t="shared" ca="1" si="1809"/>
        <v>0</v>
      </c>
      <c r="BD256" s="19" t="b">
        <f t="shared" ca="1" si="1810"/>
        <v>1</v>
      </c>
      <c r="BE256" s="9"/>
      <c r="BF256" s="5" t="str">
        <f t="shared" ca="1" si="1811"/>
        <v>-</v>
      </c>
      <c r="BG256" s="19" t="str">
        <f t="shared" ca="1" si="1812"/>
        <v>-</v>
      </c>
      <c r="BH256" s="19" t="str">
        <f t="shared" ca="1" si="1812"/>
        <v>-</v>
      </c>
      <c r="BI256" s="19" t="str">
        <f t="shared" ca="1" si="1812"/>
        <v>-</v>
      </c>
      <c r="BJ256" s="5" t="str">
        <f t="shared" ca="1" si="1813"/>
        <v>-</v>
      </c>
      <c r="BK256" s="19" t="str">
        <f t="shared" ca="1" si="1814"/>
        <v>-</v>
      </c>
      <c r="BL256" s="5" t="str">
        <f t="shared" ca="1" si="1815"/>
        <v>-</v>
      </c>
      <c r="BM256" s="19" t="str">
        <f t="shared" ca="1" si="1816"/>
        <v>-</v>
      </c>
      <c r="BN256" s="19" t="str">
        <f t="shared" ca="1" si="1816"/>
        <v>-</v>
      </c>
      <c r="BO256" s="19" t="str">
        <f t="shared" ca="1" si="1816"/>
        <v>-</v>
      </c>
      <c r="BP256" s="5" t="str">
        <f t="shared" ca="1" si="1817"/>
        <v>-</v>
      </c>
      <c r="BQ256" s="9"/>
      <c r="BR256" s="5" t="b">
        <f t="shared" ca="1" si="1818"/>
        <v>0</v>
      </c>
      <c r="BS256" s="5" t="str">
        <f t="shared" ca="1" si="1819"/>
        <v>-</v>
      </c>
      <c r="BT256" s="5" t="str">
        <f t="shared" ca="1" si="1820"/>
        <v>-</v>
      </c>
      <c r="BU256" s="5" t="str">
        <f t="shared" ca="1" si="1820"/>
        <v>-</v>
      </c>
      <c r="BV256" s="5" t="str">
        <f t="shared" ca="1" si="1820"/>
        <v>-</v>
      </c>
      <c r="BW256" s="5" t="str">
        <f t="shared" ca="1" si="1820"/>
        <v>-</v>
      </c>
      <c r="BX256" s="5" t="str">
        <f t="shared" ca="1" si="1820"/>
        <v>-</v>
      </c>
      <c r="BY256" s="5" t="str">
        <f t="shared" ca="1" si="1820"/>
        <v>-</v>
      </c>
      <c r="BZ256" s="5" t="str">
        <f t="shared" ca="1" si="1820"/>
        <v>-</v>
      </c>
      <c r="CA256" s="5" t="str">
        <f t="shared" ca="1" si="1820"/>
        <v>-</v>
      </c>
      <c r="CB256" s="9"/>
      <c r="CC256" s="237" t="b">
        <f t="shared" ca="1" si="1887"/>
        <v>1</v>
      </c>
      <c r="CD256" s="237" t="b">
        <f t="shared" ca="1" si="1887"/>
        <v>1</v>
      </c>
      <c r="CE256" s="237" t="b">
        <f t="shared" ca="1" si="1887"/>
        <v>1</v>
      </c>
      <c r="CF256" s="12">
        <f t="shared" ca="1" si="1868"/>
        <v>2234105</v>
      </c>
      <c r="CG256" s="144" t="b">
        <f t="shared" ca="1" si="1888"/>
        <v>0</v>
      </c>
      <c r="CH256" s="12" t="s">
        <v>34</v>
      </c>
      <c r="CI256" s="19" t="str">
        <f t="shared" ca="1" si="1822"/>
        <v>-</v>
      </c>
      <c r="CJ256" s="19" t="str">
        <f t="shared" ca="1" si="1822"/>
        <v>-</v>
      </c>
      <c r="CK256" s="19" t="str">
        <f t="shared" ca="1" si="1822"/>
        <v>-</v>
      </c>
      <c r="CL256" s="19">
        <f t="shared" ca="1" si="1822"/>
        <v>1</v>
      </c>
      <c r="CM256" s="19">
        <f t="shared" ca="1" si="1822"/>
        <v>1</v>
      </c>
      <c r="CN256" s="9"/>
      <c r="CO256" s="444">
        <f t="shared" ca="1" si="1823"/>
        <v>652</v>
      </c>
      <c r="CP256" s="444">
        <f t="shared" ca="1" si="1823"/>
        <v>686</v>
      </c>
      <c r="CQ256" s="444">
        <f t="shared" ca="1" si="1823"/>
        <v>721</v>
      </c>
      <c r="CR256" s="152">
        <f t="shared" ca="1" si="1824"/>
        <v>378</v>
      </c>
      <c r="CS256" s="152">
        <f t="shared" ca="1" si="1824"/>
        <v>413</v>
      </c>
      <c r="CT256" s="152">
        <f t="shared" ca="1" si="1824"/>
        <v>448</v>
      </c>
      <c r="CU256" s="19" t="str">
        <f t="shared" ca="1" si="1825"/>
        <v>-</v>
      </c>
      <c r="CV256" s="19" t="str">
        <f t="shared" ca="1" si="1825"/>
        <v>-</v>
      </c>
      <c r="CW256" s="19" t="str">
        <f t="shared" ca="1" si="1825"/>
        <v>-</v>
      </c>
      <c r="CX256" s="19" t="str">
        <f t="shared" ca="1" si="1825"/>
        <v>-</v>
      </c>
      <c r="CY256" s="19" t="str">
        <f t="shared" ca="1" si="1825"/>
        <v>-</v>
      </c>
      <c r="CZ256" s="19" t="b">
        <f t="shared" ca="1" si="1825"/>
        <v>1</v>
      </c>
      <c r="DA256" s="19">
        <f t="shared" ca="1" si="1825"/>
        <v>0</v>
      </c>
      <c r="DB256" s="19">
        <f t="shared" ca="1" si="1825"/>
        <v>0</v>
      </c>
      <c r="DC256" s="19">
        <f t="shared" ca="1" si="1825"/>
        <v>0</v>
      </c>
      <c r="DD256" s="19">
        <f t="shared" ca="1" si="1825"/>
        <v>0</v>
      </c>
      <c r="DE256" s="19">
        <f t="shared" ca="1" si="1825"/>
        <v>0</v>
      </c>
      <c r="DF256" s="19">
        <f t="shared" ca="1" si="1825"/>
        <v>0</v>
      </c>
      <c r="DG256" s="19">
        <f t="shared" ca="1" si="1825"/>
        <v>0</v>
      </c>
      <c r="DH256" s="19">
        <f t="shared" ca="1" si="1825"/>
        <v>0</v>
      </c>
      <c r="DI256" s="19">
        <f t="shared" ca="1" si="1825"/>
        <v>0</v>
      </c>
      <c r="DJ256" s="19">
        <f t="shared" ca="1" si="1825"/>
        <v>0</v>
      </c>
      <c r="DK256" s="19">
        <f t="shared" ca="1" si="1889"/>
        <v>0</v>
      </c>
      <c r="DL256" s="19">
        <f t="shared" ca="1" si="1889"/>
        <v>0</v>
      </c>
      <c r="DM256" s="19">
        <f t="shared" ca="1" si="1889"/>
        <v>1</v>
      </c>
      <c r="DN256" s="19">
        <f t="shared" ca="1" si="1889"/>
        <v>1</v>
      </c>
      <c r="DO256" s="19">
        <f t="shared" ca="1" si="1889"/>
        <v>0</v>
      </c>
      <c r="DP256" s="19" t="str">
        <f t="shared" ca="1" si="1889"/>
        <v>-</v>
      </c>
      <c r="DQ256" s="19" t="str">
        <f t="shared" ca="1" si="1889"/>
        <v>-</v>
      </c>
      <c r="DR256" s="19" t="str">
        <f t="shared" ca="1" si="1889"/>
        <v>-</v>
      </c>
      <c r="DS256" s="19" t="str">
        <f t="shared" ca="1" si="1889"/>
        <v>-</v>
      </c>
      <c r="DT256" s="19" t="str">
        <f t="shared" ca="1" si="1889"/>
        <v>-</v>
      </c>
      <c r="DU256" s="19">
        <f t="shared" ca="1" si="1889"/>
        <v>0</v>
      </c>
      <c r="DV256" s="19" t="str">
        <f t="shared" ca="1" si="1889"/>
        <v>-</v>
      </c>
      <c r="DW256" s="19" t="str">
        <f t="shared" ca="1" si="1889"/>
        <v>-</v>
      </c>
      <c r="DX256" s="19" t="str">
        <f t="shared" ca="1" si="1889"/>
        <v>-</v>
      </c>
      <c r="DY256" s="19" t="str">
        <f t="shared" ca="1" si="1889"/>
        <v>-</v>
      </c>
      <c r="DZ256" s="19" t="str">
        <f t="shared" ca="1" si="1889"/>
        <v>-</v>
      </c>
      <c r="EA256" s="19" t="str">
        <f t="shared" ca="1" si="1889"/>
        <v>-</v>
      </c>
      <c r="EB256" s="19" t="str">
        <f t="shared" ca="1" si="1889"/>
        <v>-</v>
      </c>
      <c r="EC256" s="19" t="str">
        <f t="shared" ca="1" si="1889"/>
        <v>-</v>
      </c>
      <c r="ED256" s="19">
        <f t="shared" ca="1" si="1889"/>
        <v>0</v>
      </c>
      <c r="EE256" s="444">
        <f t="shared" ca="1" si="1827"/>
        <v>0</v>
      </c>
      <c r="EF256" s="444">
        <f t="shared" ca="1" si="1827"/>
        <v>0</v>
      </c>
      <c r="EG256" s="124">
        <f t="shared" ca="1" si="1828"/>
        <v>0</v>
      </c>
      <c r="EH256" s="124">
        <f t="shared" ca="1" si="1828"/>
        <v>0</v>
      </c>
      <c r="EI256" s="124">
        <f t="shared" ca="1" si="1828"/>
        <v>0</v>
      </c>
      <c r="EJ256" s="124">
        <f t="shared" ca="1" si="1828"/>
        <v>0</v>
      </c>
      <c r="EK256" s="124">
        <f t="shared" ca="1" si="1828"/>
        <v>0</v>
      </c>
      <c r="EL256" s="124">
        <f t="shared" ca="1" si="1828"/>
        <v>0</v>
      </c>
      <c r="EM256" s="124">
        <f t="shared" ca="1" si="1828"/>
        <v>0</v>
      </c>
      <c r="EN256" s="124">
        <f t="shared" ca="1" si="1828"/>
        <v>0</v>
      </c>
      <c r="EO256" s="124">
        <f t="shared" ca="1" si="1828"/>
        <v>0</v>
      </c>
      <c r="EP256" s="124">
        <f t="shared" ca="1" si="1828"/>
        <v>0</v>
      </c>
      <c r="EQ256" s="124">
        <f t="shared" ca="1" si="1828"/>
        <v>0</v>
      </c>
      <c r="ER256" s="124">
        <f t="shared" ca="1" si="1828"/>
        <v>0</v>
      </c>
      <c r="ES256" s="124">
        <f t="shared" ca="1" si="1828"/>
        <v>0</v>
      </c>
      <c r="ET256" s="124">
        <f t="shared" ca="1" si="1828"/>
        <v>0</v>
      </c>
      <c r="EU256" s="124">
        <f t="shared" ca="1" si="1828"/>
        <v>0</v>
      </c>
      <c r="EV256" s="124">
        <f t="shared" ca="1" si="1828"/>
        <v>0</v>
      </c>
      <c r="EW256" s="124">
        <f t="shared" ca="1" si="1829"/>
        <v>0</v>
      </c>
      <c r="EX256" s="124">
        <f t="shared" ca="1" si="1829"/>
        <v>0</v>
      </c>
      <c r="EY256" s="554">
        <f t="shared" ca="1" si="1830"/>
        <v>0</v>
      </c>
      <c r="EZ256" s="554">
        <f t="shared" ca="1" si="1830"/>
        <v>0</v>
      </c>
      <c r="FA256" s="554">
        <f t="shared" ca="1" si="1830"/>
        <v>0</v>
      </c>
      <c r="FB256" s="125">
        <f t="shared" ca="1" si="1830"/>
        <v>0</v>
      </c>
      <c r="FC256" s="125">
        <f t="shared" ca="1" si="1830"/>
        <v>0</v>
      </c>
      <c r="FD256" s="125">
        <f t="shared" ca="1" si="1830"/>
        <v>0</v>
      </c>
      <c r="FE256" s="125">
        <f t="shared" ca="1" si="1830"/>
        <v>0</v>
      </c>
      <c r="FF256" s="125">
        <f t="shared" ca="1" si="1830"/>
        <v>0</v>
      </c>
      <c r="FG256" s="125">
        <f t="shared" ca="1" si="1830"/>
        <v>0</v>
      </c>
      <c r="FH256" s="125">
        <f t="shared" ca="1" si="1830"/>
        <v>0</v>
      </c>
      <c r="FI256" s="125">
        <f t="shared" ca="1" si="1830"/>
        <v>0</v>
      </c>
      <c r="FJ256" s="125">
        <f t="shared" ca="1" si="1830"/>
        <v>0</v>
      </c>
      <c r="FK256" s="125">
        <f t="shared" ca="1" si="1830"/>
        <v>0</v>
      </c>
      <c r="FL256" s="125">
        <f t="shared" ca="1" si="1830"/>
        <v>0</v>
      </c>
      <c r="FM256" s="125">
        <f t="shared" ca="1" si="1830"/>
        <v>0</v>
      </c>
      <c r="FN256" s="125">
        <f t="shared" ca="1" si="1830"/>
        <v>0</v>
      </c>
      <c r="FO256" s="124">
        <f t="shared" ca="1" si="1831"/>
        <v>0</v>
      </c>
      <c r="FP256" s="124">
        <f t="shared" ca="1" si="1831"/>
        <v>0</v>
      </c>
      <c r="FQ256" s="124">
        <f t="shared" ca="1" si="1831"/>
        <v>0</v>
      </c>
      <c r="FR256" s="124">
        <f t="shared" ca="1" si="1831"/>
        <v>0</v>
      </c>
      <c r="FS256" s="124">
        <f t="shared" ca="1" si="1831"/>
        <v>0</v>
      </c>
      <c r="FT256" s="124">
        <f t="shared" ca="1" si="1831"/>
        <v>0</v>
      </c>
      <c r="FU256" s="124">
        <f t="shared" ca="1" si="1831"/>
        <v>0</v>
      </c>
      <c r="FV256" s="124">
        <f t="shared" ca="1" si="1831"/>
        <v>0</v>
      </c>
      <c r="FW256" s="124">
        <f t="shared" ca="1" si="1831"/>
        <v>0</v>
      </c>
      <c r="FX256" s="124">
        <f t="shared" ca="1" si="1831"/>
        <v>0</v>
      </c>
      <c r="FY256" s="124">
        <f t="shared" ca="1" si="1831"/>
        <v>0</v>
      </c>
      <c r="FZ256" s="124">
        <f t="shared" ca="1" si="1831"/>
        <v>0</v>
      </c>
      <c r="GA256" s="124">
        <f t="shared" ca="1" si="1831"/>
        <v>0</v>
      </c>
      <c r="GB256" s="124">
        <f t="shared" ca="1" si="1831"/>
        <v>0</v>
      </c>
      <c r="GC256" s="124">
        <f t="shared" ca="1" si="1831"/>
        <v>0</v>
      </c>
      <c r="GD256" s="124">
        <f t="shared" ca="1" si="1831"/>
        <v>0</v>
      </c>
      <c r="GE256" s="124">
        <f t="shared" ca="1" si="1832"/>
        <v>0</v>
      </c>
      <c r="GF256" s="124">
        <f t="shared" ca="1" si="1832"/>
        <v>0</v>
      </c>
      <c r="GG256" s="554">
        <f t="shared" ca="1" si="1833"/>
        <v>0</v>
      </c>
      <c r="GH256" s="554">
        <f t="shared" ca="1" si="1833"/>
        <v>0</v>
      </c>
      <c r="GI256" s="554">
        <f t="shared" ca="1" si="1833"/>
        <v>0</v>
      </c>
      <c r="GJ256" s="125">
        <f t="shared" ca="1" si="1834"/>
        <v>0</v>
      </c>
      <c r="GK256" s="125">
        <f t="shared" ca="1" si="1834"/>
        <v>0</v>
      </c>
      <c r="GL256" s="125">
        <f t="shared" ca="1" si="1834"/>
        <v>0</v>
      </c>
      <c r="GM256" s="125">
        <f t="shared" ca="1" si="1834"/>
        <v>0</v>
      </c>
      <c r="GN256" s="125">
        <f t="shared" ca="1" si="1834"/>
        <v>0</v>
      </c>
      <c r="GO256" s="125">
        <f t="shared" ca="1" si="1834"/>
        <v>0</v>
      </c>
      <c r="GP256" s="125">
        <f t="shared" ca="1" si="1834"/>
        <v>0</v>
      </c>
      <c r="GQ256" s="125">
        <f t="shared" ca="1" si="1834"/>
        <v>0</v>
      </c>
      <c r="GR256" s="125">
        <f t="shared" ca="1" si="1834"/>
        <v>0</v>
      </c>
      <c r="GS256" s="125">
        <f t="shared" ca="1" si="1834"/>
        <v>0</v>
      </c>
      <c r="GT256" s="125">
        <f t="shared" ca="1" si="1834"/>
        <v>0</v>
      </c>
      <c r="GU256" s="125">
        <f t="shared" ca="1" si="1834"/>
        <v>0</v>
      </c>
      <c r="GV256" s="125">
        <f t="shared" ca="1" si="1834"/>
        <v>0</v>
      </c>
      <c r="GW256" s="124">
        <f t="shared" ca="1" si="1835"/>
        <v>0</v>
      </c>
      <c r="GX256" s="124">
        <f t="shared" ca="1" si="1835"/>
        <v>0</v>
      </c>
      <c r="GY256" s="124">
        <f t="shared" ca="1" si="1835"/>
        <v>0</v>
      </c>
      <c r="GZ256" s="124">
        <f t="shared" ca="1" si="1835"/>
        <v>0</v>
      </c>
      <c r="HA256" s="124">
        <f t="shared" ca="1" si="1835"/>
        <v>0</v>
      </c>
      <c r="HB256" s="124">
        <f t="shared" ca="1" si="1835"/>
        <v>0</v>
      </c>
      <c r="HC256" s="124">
        <f t="shared" ca="1" si="1835"/>
        <v>0</v>
      </c>
      <c r="HD256" s="124">
        <f t="shared" ca="1" si="1835"/>
        <v>0</v>
      </c>
      <c r="HE256" s="124">
        <f t="shared" ca="1" si="1835"/>
        <v>0</v>
      </c>
      <c r="HF256" s="124">
        <f t="shared" ca="1" si="1835"/>
        <v>0</v>
      </c>
      <c r="HG256" s="124">
        <f t="shared" ca="1" si="1835"/>
        <v>0</v>
      </c>
      <c r="HH256" s="124">
        <f t="shared" ca="1" si="1835"/>
        <v>0</v>
      </c>
      <c r="HI256" s="124">
        <f t="shared" ca="1" si="1835"/>
        <v>0</v>
      </c>
      <c r="HJ256" s="124">
        <f t="shared" ca="1" si="1835"/>
        <v>0</v>
      </c>
      <c r="HK256" s="124">
        <f t="shared" ca="1" si="1835"/>
        <v>0</v>
      </c>
      <c r="HL256" s="124">
        <f t="shared" ca="1" si="1835"/>
        <v>0</v>
      </c>
      <c r="HM256" s="124">
        <f t="shared" ca="1" si="1836"/>
        <v>0</v>
      </c>
      <c r="HN256" s="124">
        <f t="shared" ca="1" si="1836"/>
        <v>0</v>
      </c>
      <c r="HO256" s="554">
        <f t="shared" ca="1" si="1837"/>
        <v>0</v>
      </c>
      <c r="HP256" s="554">
        <f t="shared" ca="1" si="1837"/>
        <v>0</v>
      </c>
      <c r="HQ256" s="554">
        <f t="shared" ca="1" si="1837"/>
        <v>0</v>
      </c>
      <c r="HR256" s="125">
        <f t="shared" ca="1" si="1838"/>
        <v>0</v>
      </c>
      <c r="HS256" s="125">
        <f t="shared" ca="1" si="1838"/>
        <v>0</v>
      </c>
      <c r="HT256" s="125">
        <f t="shared" ca="1" si="1838"/>
        <v>0</v>
      </c>
      <c r="HU256" s="125">
        <f t="shared" ca="1" si="1838"/>
        <v>0</v>
      </c>
      <c r="HV256" s="125">
        <f t="shared" ca="1" si="1838"/>
        <v>0</v>
      </c>
      <c r="HW256" s="125">
        <f t="shared" ca="1" si="1838"/>
        <v>0</v>
      </c>
      <c r="HX256" s="125">
        <f t="shared" ca="1" si="1838"/>
        <v>0</v>
      </c>
      <c r="HY256" s="125">
        <f t="shared" ca="1" si="1838"/>
        <v>0</v>
      </c>
      <c r="HZ256" s="125">
        <f t="shared" ca="1" si="1838"/>
        <v>0</v>
      </c>
      <c r="IA256" s="125">
        <f t="shared" ca="1" si="1838"/>
        <v>0</v>
      </c>
      <c r="IB256" s="125">
        <f t="shared" ca="1" si="1838"/>
        <v>0</v>
      </c>
      <c r="IC256" s="125">
        <f t="shared" ca="1" si="1838"/>
        <v>0</v>
      </c>
      <c r="ID256" s="125">
        <f t="shared" ca="1" si="1838"/>
        <v>0</v>
      </c>
      <c r="IE256" s="5">
        <f t="shared" ca="1" si="1839"/>
        <v>67</v>
      </c>
      <c r="IF256" s="9"/>
      <c r="IG256" s="5">
        <f t="shared" ca="1" si="1840"/>
        <v>1</v>
      </c>
      <c r="IH256" s="5" t="b">
        <f t="shared" ca="1" si="1840"/>
        <v>0</v>
      </c>
      <c r="II256" s="19">
        <f t="shared" ca="1" si="1841"/>
        <v>0</v>
      </c>
      <c r="IJ256" s="5">
        <f t="shared" ca="1" si="1840"/>
        <v>55</v>
      </c>
      <c r="IK256" s="5" cm="1">
        <f t="array" ref="IK256">INDEX(i.pi_yatf,$X256+1,IK$7)</f>
        <v>1</v>
      </c>
      <c r="IL256" s="19">
        <f t="shared" ca="1" si="1883"/>
        <v>0</v>
      </c>
      <c r="IM256" s="19">
        <f t="shared" ca="1" si="1883"/>
        <v>0</v>
      </c>
      <c r="IN256" s="19">
        <f t="shared" ca="1" si="1883"/>
        <v>0</v>
      </c>
      <c r="IO256" s="19">
        <f t="shared" ca="1" si="1883"/>
        <v>0</v>
      </c>
      <c r="IP256" s="19">
        <f t="shared" ca="1" si="1883"/>
        <v>0</v>
      </c>
      <c r="IQ256" s="19">
        <f t="shared" ca="1" si="1883"/>
        <v>0</v>
      </c>
      <c r="IR256" s="19">
        <f t="shared" ca="1" si="1883"/>
        <v>0</v>
      </c>
      <c r="IS256" s="19">
        <f t="shared" ca="1" si="1883"/>
        <v>0</v>
      </c>
      <c r="IT256" s="19">
        <f t="shared" ca="1" si="1883"/>
        <v>0</v>
      </c>
      <c r="IU256" s="19">
        <f t="shared" ca="1" si="1883"/>
        <v>0</v>
      </c>
      <c r="IV256" s="19">
        <f t="shared" ca="1" si="1883"/>
        <v>0</v>
      </c>
      <c r="IW256" s="19">
        <f t="shared" ca="1" si="1883"/>
        <v>0</v>
      </c>
      <c r="IX256" s="19">
        <f t="shared" ca="1" si="1883"/>
        <v>0</v>
      </c>
      <c r="IY256" s="19">
        <f t="shared" ca="1" si="1883"/>
        <v>0</v>
      </c>
      <c r="IZ256" s="19">
        <f t="shared" ca="1" si="1883"/>
        <v>0</v>
      </c>
      <c r="JA256" s="19">
        <f t="shared" ca="1" si="1883"/>
        <v>0</v>
      </c>
      <c r="JB256" s="19">
        <f t="shared" ca="1" si="1883"/>
        <v>0</v>
      </c>
      <c r="JC256" s="19">
        <f t="shared" ca="1" si="1883"/>
        <v>0</v>
      </c>
      <c r="JD256" s="19">
        <f t="shared" ca="1" si="1883"/>
        <v>0</v>
      </c>
      <c r="JE256" s="19">
        <f t="shared" ca="1" si="1883"/>
        <v>0</v>
      </c>
      <c r="JF256" s="19">
        <f t="shared" ca="1" si="1883"/>
        <v>0</v>
      </c>
      <c r="JG256" s="5">
        <f t="shared" ca="1" si="1843"/>
        <v>1.2500000000000001E-2</v>
      </c>
      <c r="JH256" s="567">
        <f t="shared" ca="1" si="1843"/>
        <v>0</v>
      </c>
      <c r="JI256" s="5">
        <f t="shared" ca="1" si="1843"/>
        <v>6.25E-2</v>
      </c>
      <c r="JJ256" s="5">
        <f t="shared" ca="1" si="1843"/>
        <v>6.25E-2</v>
      </c>
      <c r="JK256" s="5">
        <f t="shared" ca="1" si="1843"/>
        <v>6.25E-2</v>
      </c>
      <c r="JL256" s="19">
        <f t="shared" ca="1" si="1883"/>
        <v>1</v>
      </c>
      <c r="JM256" s="19">
        <f t="shared" ca="1" si="1883"/>
        <v>0</v>
      </c>
      <c r="JN256" s="19">
        <f t="shared" ca="1" si="1883"/>
        <v>1</v>
      </c>
      <c r="JO256" s="9"/>
      <c r="JP256" s="5" t="b">
        <f t="shared" ca="1" si="1844"/>
        <v>0</v>
      </c>
      <c r="JQ256" s="477" t="b">
        <v>1</v>
      </c>
      <c r="JR256" s="477">
        <v>12</v>
      </c>
      <c r="JS256" s="5" t="b">
        <f t="shared" ca="1" si="1845"/>
        <v>0</v>
      </c>
      <c r="JT256" s="5" t="b">
        <f t="shared" ca="1" si="1845"/>
        <v>0</v>
      </c>
      <c r="JU256" s="5" t="b">
        <f t="shared" ca="1" si="1845"/>
        <v>1</v>
      </c>
      <c r="JV256" s="144">
        <f t="shared" ca="1" si="1846"/>
        <v>1</v>
      </c>
      <c r="JW256" s="144">
        <f t="shared" ca="1" si="1846"/>
        <v>1</v>
      </c>
      <c r="JX256" s="5" t="b">
        <f t="shared" ca="1" si="1847"/>
        <v>0</v>
      </c>
      <c r="JY256" s="5" t="b">
        <f t="shared" ca="1" si="1847"/>
        <v>1</v>
      </c>
      <c r="JZ256" s="5" t="b">
        <f t="shared" ca="1" si="1847"/>
        <v>1</v>
      </c>
      <c r="KA256" s="5" t="b">
        <f t="shared" ca="1" si="1847"/>
        <v>0</v>
      </c>
      <c r="KB256" s="5">
        <f t="shared" ca="1" si="1848"/>
        <v>1</v>
      </c>
      <c r="KC256" s="5">
        <f t="shared" ca="1" si="1848"/>
        <v>0</v>
      </c>
      <c r="KD256" s="5" t="b">
        <f t="shared" ca="1" si="1849"/>
        <v>0</v>
      </c>
      <c r="KE256" s="5" t="str" cm="1">
        <f t="array" aca="1" ref="KE256" ca="1">IF(OR(KF256:KM256&lt;&gt;"-"),TRUE,"-")</f>
        <v>-</v>
      </c>
      <c r="KF256" s="19" t="str">
        <f t="shared" ca="1" si="1850"/>
        <v>-</v>
      </c>
      <c r="KG256" s="19" t="str">
        <f t="shared" ca="1" si="1850"/>
        <v>-</v>
      </c>
      <c r="KH256" s="19" t="str">
        <f t="shared" ca="1" si="1850"/>
        <v>-</v>
      </c>
      <c r="KI256" s="19" t="str">
        <f t="shared" ca="1" si="1850"/>
        <v>-</v>
      </c>
      <c r="KJ256" s="19" t="str">
        <f t="shared" ca="1" si="1850"/>
        <v>-</v>
      </c>
      <c r="KK256" s="19" t="str">
        <f t="shared" ca="1" si="1850"/>
        <v>-</v>
      </c>
      <c r="KL256" s="19" t="str">
        <f t="shared" ca="1" si="1850"/>
        <v>-</v>
      </c>
      <c r="KM256" s="19" t="str">
        <f t="shared" ca="1" si="1850"/>
        <v>-</v>
      </c>
      <c r="KN256" s="5" t="b">
        <f t="array" aca="1" ref="KN256" ca="1">IF(OR(KO256:KU256&lt;&gt;"-"),TRUE,"-")</f>
        <v>1</v>
      </c>
      <c r="KO256" s="19">
        <f t="shared" ca="1" si="1851"/>
        <v>0</v>
      </c>
      <c r="KP256" s="19" t="str">
        <f t="shared" ca="1" si="1851"/>
        <v>-</v>
      </c>
      <c r="KQ256" s="19">
        <f t="shared" ca="1" si="1851"/>
        <v>999999</v>
      </c>
      <c r="KR256" s="19">
        <f t="shared" ca="1" si="1851"/>
        <v>999999</v>
      </c>
      <c r="KS256" s="19">
        <f t="shared" ca="1" si="1851"/>
        <v>999999</v>
      </c>
      <c r="KT256" s="19">
        <f t="shared" ca="1" si="1851"/>
        <v>999999</v>
      </c>
      <c r="KU256" s="19">
        <f t="shared" ca="1" si="1851"/>
        <v>999999</v>
      </c>
      <c r="KV256" s="19" t="str">
        <f t="shared" ca="1" si="1851"/>
        <v>-</v>
      </c>
      <c r="KW256" s="19" t="str">
        <f t="shared" ca="1" si="1851"/>
        <v>-</v>
      </c>
      <c r="KX256" s="19" t="str">
        <f t="shared" ca="1" si="1851"/>
        <v>-</v>
      </c>
      <c r="KY256" s="19" t="b">
        <f t="shared" ca="1" si="1852"/>
        <v>1</v>
      </c>
      <c r="KZ256" s="19">
        <f t="shared" ca="1" si="1852"/>
        <v>0</v>
      </c>
      <c r="LA256" s="5" t="str">
        <f t="shared" ca="1" si="1853"/>
        <v>-</v>
      </c>
      <c r="LB256" s="5" t="str">
        <f t="shared" ca="1" si="1853"/>
        <v>-</v>
      </c>
      <c r="LC256" s="5" t="str">
        <f t="shared" ca="1" si="1853"/>
        <v>-</v>
      </c>
      <c r="LD256" s="5" t="str">
        <f t="shared" ca="1" si="1853"/>
        <v>-</v>
      </c>
      <c r="LE256" s="19" t="str">
        <f t="shared" ca="1" si="1854"/>
        <v>-</v>
      </c>
      <c r="LF256" s="19" t="str">
        <f t="shared" ca="1" si="1854"/>
        <v>-</v>
      </c>
      <c r="LG256" s="19" t="str">
        <f t="shared" ca="1" si="1854"/>
        <v>-</v>
      </c>
      <c r="LH256" s="19" t="str">
        <f t="shared" ca="1" si="1854"/>
        <v>-</v>
      </c>
      <c r="LI256" s="19" t="str">
        <f t="shared" ca="1" si="1854"/>
        <v>-</v>
      </c>
      <c r="LJ256" s="19" t="str">
        <f t="shared" ca="1" si="1854"/>
        <v>-</v>
      </c>
      <c r="LK256" s="19" t="str">
        <f t="shared" ca="1" si="1854"/>
        <v>-</v>
      </c>
      <c r="LL256" s="5" t="str">
        <f t="shared" ca="1" si="1855"/>
        <v>-</v>
      </c>
      <c r="LM256" s="5">
        <f t="shared" ca="1" si="1855"/>
        <v>500</v>
      </c>
      <c r="LN256" s="5">
        <f t="shared" ca="1" si="1855"/>
        <v>500</v>
      </c>
      <c r="LO256" s="5" t="str">
        <f t="shared" ca="1" si="1855"/>
        <v>-</v>
      </c>
      <c r="LP256" s="5" t="str" cm="1">
        <f t="array" aca="1" ref="LP256" ca="1">INDEX(i.meatgrid,$Q256,LP$7)</f>
        <v>-</v>
      </c>
      <c r="LQ256" s="5" t="str" cm="1">
        <f t="array" aca="1" ref="LQ256" ca="1">INDEX(i.meatgrid,$Q256,LQ$7)</f>
        <v>-</v>
      </c>
      <c r="LR256" s="5" t="str">
        <f t="shared" ca="1" si="1855"/>
        <v>-</v>
      </c>
      <c r="LS256" s="5">
        <f t="shared" ca="1" si="1856"/>
        <v>1</v>
      </c>
      <c r="LT256" s="9"/>
      <c r="LU256" s="19">
        <f t="shared" ca="1" si="1854"/>
        <v>70</v>
      </c>
      <c r="LV256" s="19">
        <f t="shared" ca="1" si="1857"/>
        <v>50</v>
      </c>
      <c r="LW256" s="19">
        <f t="shared" ca="1" si="1857"/>
        <v>80</v>
      </c>
      <c r="LX256" s="19">
        <f t="shared" ca="1" si="1857"/>
        <v>50</v>
      </c>
      <c r="LY256" s="5" t="b" cm="1">
        <f t="array" aca="1" ref="LY256" ca="1">INDEX(i.meatgrid,$Q256,LY$7)</f>
        <v>0</v>
      </c>
      <c r="LZ256" s="5" t="b" cm="1">
        <f t="array" aca="1" ref="LZ256" ca="1">INDEX(i.meatgrid,$Q256,LZ$7)</f>
        <v>0</v>
      </c>
      <c r="MA256" s="5" cm="1">
        <f t="array" aca="1" ref="MA256" ca="1">INDEX(i.meatgrid,$Q256,MA$7)</f>
        <v>40</v>
      </c>
      <c r="MB256" s="5" t="str" cm="1">
        <f t="array" aca="1" ref="MB256" ca="1">INDEX(i.meatgrid,$Q256,MB$7)</f>
        <v>-</v>
      </c>
      <c r="MC256" s="5">
        <f t="shared" si="1858"/>
        <v>1</v>
      </c>
      <c r="MD256" s="5">
        <f t="shared" si="1859"/>
        <v>0.75</v>
      </c>
      <c r="ME256" s="5" cm="1">
        <f t="array" aca="1" ref="ME256" ca="1">INDEX(i.meatgrid,$Q256,ME$7)</f>
        <v>1</v>
      </c>
      <c r="MF256" s="5" cm="1">
        <f t="array" aca="1" ref="MF256" ca="1">INDEX(i.meatgrid,$Q256,MF$7)</f>
        <v>0</v>
      </c>
      <c r="MG256" s="5" cm="1">
        <f t="array" aca="1" ref="MG256" ca="1">INDEX(i.meatgrid,$Q256,MG$7)</f>
        <v>0</v>
      </c>
      <c r="MH256" s="5" cm="1">
        <f t="array" aca="1" ref="MH256" ca="1">INDEX(i.meatgrid,$Q256,MH$7)</f>
        <v>0</v>
      </c>
      <c r="MI256" s="5" cm="1">
        <f t="array" aca="1" ref="MI256" ca="1">INDEX(i.meatgrid,$Q256,MI$7)</f>
        <v>0</v>
      </c>
      <c r="MJ256" s="5" cm="1">
        <f t="array" aca="1" ref="MJ256" ca="1">INDEX(i.meatgrid,$Q256,MJ$7)</f>
        <v>1</v>
      </c>
      <c r="MK256" s="5" cm="1">
        <f t="array" aca="1" ref="MK256" ca="1">INDEX(i.meatgrid,$Q256,MK$7)</f>
        <v>1</v>
      </c>
      <c r="ML256" s="5" cm="1">
        <f t="array" aca="1" ref="ML256" ca="1">INDEX(i.meatgrid,$Q256,ML$7)</f>
        <v>1</v>
      </c>
      <c r="MM256" s="5">
        <f t="shared" si="1860"/>
        <v>1</v>
      </c>
      <c r="MN256" s="9"/>
      <c r="MO256" s="19" t="b">
        <f t="shared" ca="1" si="1861"/>
        <v>0</v>
      </c>
      <c r="MP256" s="19" t="b">
        <f t="shared" ca="1" si="1861"/>
        <v>0</v>
      </c>
      <c r="MQ256" s="19">
        <f t="shared" ca="1" si="1861"/>
        <v>1</v>
      </c>
      <c r="MR256" s="19">
        <f t="shared" ca="1" si="1861"/>
        <v>0.75</v>
      </c>
      <c r="MS256" s="19">
        <f t="shared" ca="1" si="1861"/>
        <v>0.75</v>
      </c>
      <c r="MT256" s="19">
        <f t="shared" ca="1" si="1861"/>
        <v>0.8</v>
      </c>
      <c r="MU256" s="19">
        <f t="shared" ca="1" si="1861"/>
        <v>0.82499999999999996</v>
      </c>
      <c r="MV256" s="19">
        <f t="shared" ca="1" si="1861"/>
        <v>0.875</v>
      </c>
      <c r="MW256" s="19">
        <f t="shared" ca="1" si="1861"/>
        <v>0.9</v>
      </c>
      <c r="MX256" s="19">
        <f t="shared" ca="1" si="1861"/>
        <v>1</v>
      </c>
      <c r="MY256" s="19">
        <f t="shared" ca="1" si="1861"/>
        <v>0.875</v>
      </c>
      <c r="MZ256" s="19" t="b">
        <f t="shared" ca="1" si="1861"/>
        <v>1</v>
      </c>
      <c r="NA256" s="19">
        <f t="shared" ca="1" si="1861"/>
        <v>74.989999999999995</v>
      </c>
      <c r="NB256" s="19" t="str">
        <f t="shared" ca="1" si="1861"/>
        <v>-</v>
      </c>
      <c r="NC256" s="19" t="str">
        <f t="shared" ca="1" si="1861"/>
        <v>-</v>
      </c>
      <c r="ND256" s="19" t="str">
        <f t="shared" ca="1" si="1861"/>
        <v>-</v>
      </c>
      <c r="NE256" s="19" t="str">
        <f t="shared" ca="1" si="1877"/>
        <v>-</v>
      </c>
      <c r="NF256" s="19" t="str">
        <f t="shared" ca="1" si="1877"/>
        <v>-</v>
      </c>
      <c r="NG256" s="19" t="str">
        <f t="shared" ca="1" si="1877"/>
        <v>-</v>
      </c>
      <c r="NH256" s="19" t="str">
        <f t="shared" ca="1" si="1877"/>
        <v>-</v>
      </c>
      <c r="NI256" s="19">
        <f t="shared" ca="1" si="1877"/>
        <v>36.99</v>
      </c>
      <c r="NJ256" s="19">
        <f t="shared" ca="1" si="1877"/>
        <v>36.99</v>
      </c>
      <c r="NK256" s="19" t="str">
        <f t="shared" ca="1" si="1877"/>
        <v>-</v>
      </c>
      <c r="NL256" s="19" t="str">
        <f t="shared" ca="1" si="1877"/>
        <v>-</v>
      </c>
      <c r="NM256" s="19" t="str">
        <f t="shared" ca="1" si="1877"/>
        <v>-</v>
      </c>
      <c r="NN256" s="19" t="str">
        <f t="shared" ca="1" si="1877"/>
        <v>-</v>
      </c>
      <c r="NO256" s="19" t="str">
        <f t="shared" ca="1" si="1877"/>
        <v>-</v>
      </c>
      <c r="NP256" s="19">
        <f t="shared" ca="1" si="1877"/>
        <v>49.99</v>
      </c>
      <c r="NQ256" s="19">
        <f t="shared" ca="1" si="1877"/>
        <v>49.99</v>
      </c>
      <c r="NR256" s="19">
        <f t="shared" ca="1" si="1877"/>
        <v>49.99</v>
      </c>
      <c r="NS256" s="19">
        <f t="shared" ca="1" si="1877"/>
        <v>49.99</v>
      </c>
      <c r="NT256" s="19">
        <f t="shared" ca="1" si="1877"/>
        <v>49.99</v>
      </c>
      <c r="NU256" s="19">
        <f t="shared" ca="1" si="1874"/>
        <v>49.99</v>
      </c>
      <c r="NV256" s="19">
        <f t="shared" ca="1" si="1874"/>
        <v>49.99</v>
      </c>
      <c r="NW256" s="19">
        <f t="shared" ca="1" si="1874"/>
        <v>49.99</v>
      </c>
      <c r="NX256" s="19">
        <f t="shared" ca="1" si="1875"/>
        <v>412.99</v>
      </c>
      <c r="NY256" s="19">
        <f t="shared" ca="1" si="1875"/>
        <v>412.99</v>
      </c>
      <c r="NZ256" s="19" t="str">
        <f t="shared" ca="1" si="1875"/>
        <v>-</v>
      </c>
      <c r="OA256" s="19" t="str">
        <f t="shared" ca="1" si="1875"/>
        <v>-</v>
      </c>
      <c r="OB256" s="19" t="str">
        <f t="shared" ca="1" si="1875"/>
        <v>-</v>
      </c>
      <c r="OC256" s="19" t="str">
        <f t="shared" ca="1" si="1875"/>
        <v>-</v>
      </c>
      <c r="OD256" s="19" t="str">
        <f t="shared" ca="1" si="1875"/>
        <v>-</v>
      </c>
      <c r="OE256" s="19">
        <f t="shared" ca="1" si="1875"/>
        <v>6.8900000000000006</v>
      </c>
      <c r="OF256" s="19">
        <f t="shared" ca="1" si="1875"/>
        <v>6.8900000000000006</v>
      </c>
      <c r="OG256" s="19">
        <f t="shared" ca="1" si="1875"/>
        <v>6.8900000000000006</v>
      </c>
      <c r="OH256" s="19">
        <f t="shared" ca="1" si="1875"/>
        <v>6.8900000000000006</v>
      </c>
      <c r="OI256" s="19">
        <f t="shared" ca="1" si="1875"/>
        <v>6.8900000000000006</v>
      </c>
      <c r="OJ256" s="19">
        <f t="shared" ca="1" si="1875"/>
        <v>6.8900000000000006</v>
      </c>
      <c r="OK256" s="19">
        <f t="shared" ca="1" si="1875"/>
        <v>6.8900000000000006</v>
      </c>
      <c r="OL256" s="19">
        <f t="shared" ca="1" si="1875"/>
        <v>6.8900000000000006</v>
      </c>
      <c r="OM256" s="19">
        <f t="shared" ca="1" si="1875"/>
        <v>346.99</v>
      </c>
      <c r="ON256" s="19">
        <f t="shared" ca="1" si="1876"/>
        <v>346.99</v>
      </c>
      <c r="OO256" s="19" t="str">
        <f t="shared" ca="1" si="1876"/>
        <v>-</v>
      </c>
      <c r="OP256" s="19" t="str">
        <f t="shared" ca="1" si="1876"/>
        <v>-</v>
      </c>
      <c r="OQ256" s="19" t="str">
        <f t="shared" ca="1" si="1876"/>
        <v>-</v>
      </c>
      <c r="OR256" s="19" t="str">
        <f t="shared" ca="1" si="1876"/>
        <v>-</v>
      </c>
      <c r="OS256" s="19" t="str">
        <f t="shared" ca="1" si="1876"/>
        <v>-</v>
      </c>
      <c r="OT256" s="19">
        <f t="shared" ca="1" si="1876"/>
        <v>0</v>
      </c>
      <c r="OU256" s="24">
        <v>0</v>
      </c>
    </row>
    <row r="257" spans="1:411" outlineLevel="1">
      <c r="A257" s="21">
        <f t="shared" si="158"/>
        <v>252</v>
      </c>
      <c r="B257" s="21">
        <f t="shared" si="1885"/>
        <v>19</v>
      </c>
      <c r="C257">
        <v>112</v>
      </c>
      <c r="D257" s="144" t="str">
        <f t="shared" ca="1" si="1806"/>
        <v>GSM</v>
      </c>
      <c r="E257" t="b">
        <v>0</v>
      </c>
      <c r="F257" t="b">
        <v>0</v>
      </c>
      <c r="G257" t="b">
        <f t="shared" si="1870"/>
        <v>0</v>
      </c>
      <c r="H257" s="237">
        <f t="shared" ca="1" si="1886"/>
        <v>2</v>
      </c>
      <c r="I257" s="237">
        <f t="shared" ca="1" si="1886"/>
        <v>1</v>
      </c>
      <c r="J257" s="237" t="str">
        <f t="shared" ca="1" si="1886"/>
        <v/>
      </c>
      <c r="K257" s="237">
        <f t="shared" ca="1" si="1886"/>
        <v>2</v>
      </c>
      <c r="L257" s="237">
        <f t="shared" ca="1" si="1886"/>
        <v>2</v>
      </c>
      <c r="M257" s="237">
        <f t="shared" ca="1" si="1886"/>
        <v>2</v>
      </c>
      <c r="N257" s="237">
        <f t="shared" ca="1" si="1886"/>
        <v>3</v>
      </c>
      <c r="O257" s="237">
        <f t="shared" ca="1" si="1886"/>
        <v>1</v>
      </c>
      <c r="P257" s="237">
        <f t="shared" ca="1" si="1886"/>
        <v>1</v>
      </c>
      <c r="Q257" s="237">
        <f t="shared" ca="1" si="1886"/>
        <v>4</v>
      </c>
      <c r="R257" s="29">
        <v>1</v>
      </c>
      <c r="S257" s="29">
        <v>2</v>
      </c>
      <c r="T257" s="29">
        <v>1</v>
      </c>
      <c r="U257" s="218"/>
      <c r="V257" s="218"/>
      <c r="W257" s="182">
        <f t="array" ref="W257">MAX(W$22,MOD(W251+1*AND(R257:$V257=R$22:$V$22),W$23+1))</f>
        <v>0</v>
      </c>
      <c r="X257" s="218"/>
      <c r="Y257" s="218"/>
      <c r="Z257" s="218"/>
      <c r="AA257" s="218"/>
      <c r="AB257" s="218"/>
      <c r="AC257" s="218"/>
      <c r="AD257" s="218"/>
      <c r="AE257" s="218"/>
      <c r="AF257" s="144">
        <f ca="1">INDEX(CHOOSE($N257,DataAutumn!i.AdultDrys,DataWinter!i.AdultDrys,DataSpring!i.AdultDrys),1,$M257)</f>
        <v>3</v>
      </c>
      <c r="AG257" s="5">
        <f t="shared" ca="1" si="1807"/>
        <v>2</v>
      </c>
      <c r="AH257" s="5">
        <f t="shared" ca="1" si="1807"/>
        <v>0</v>
      </c>
      <c r="AI257" s="5">
        <f t="shared" ca="1" si="1808"/>
        <v>1</v>
      </c>
      <c r="AJ257" s="218"/>
      <c r="AK257" s="218"/>
      <c r="AL257" s="366" t="str">
        <f ca="1">TEXT(LEFT(OFFSET(AL257,-1,0),5)+1,"00000")&amp;MID(OFFSET(AL257,-1,0),6,FIND(" ",OFFSET(AL257,-1,0),7)-5)
&amp; $D257           &amp; " Day"&amp;INDEX(i.DOY,$N257,1)              &amp; IF($IG257=0," FWM","")&amp;IF($IG257=1," MWM","")&amp;IF($IG257=5," Mat","")&amp;IF($IH257=TRUE,"&amp;BBT","    ")
&amp;INDEX(DataMaster!$B$98:$B$105,$Q257,0)    &amp;IF(JQ257," SR"&amp;JR257,"")&amp; " WP"&amp;TEXT($MC257*100,"000p")           &amp; " MP"&amp;TEXT($MD257*100,"000p")           &amp; " GP"&amp;TEXT($MM257*100,"000p")
&amp; " (F"&amp;3+COUNTIF($CV257:$CY257,TRUE)&amp;3&amp;"N"&amp;$DM257&amp;$DN257&amp;")"</f>
        <v>00016 DSP_grid_lw GSM Day204 MWM    Prime WP100p MP075p GP100p (F33N11)</v>
      </c>
      <c r="AM257" s="9" t="str">
        <f ca="1">IF(COUNTIF(AL$5:AL257,AL257)=1,"-","Dup")</f>
        <v>-</v>
      </c>
      <c r="AN257" s="9"/>
      <c r="AO257" s="12" t="b">
        <v>0</v>
      </c>
      <c r="AP257" s="12" t="b">
        <v>0</v>
      </c>
      <c r="AQ257" s="12" t="b">
        <v>1</v>
      </c>
      <c r="AR257" s="12" t="b">
        <v>1</v>
      </c>
      <c r="AS257" s="12" t="b">
        <v>0</v>
      </c>
      <c r="AT257" s="12" t="b">
        <v>1</v>
      </c>
      <c r="AU257" s="12" t="b">
        <v>1</v>
      </c>
      <c r="AV257" s="12" t="b">
        <v>1</v>
      </c>
      <c r="AW257" s="9"/>
      <c r="AX257" s="5" t="b">
        <f t="shared" ca="1" si="1809"/>
        <v>0</v>
      </c>
      <c r="AY257" s="5" t="str">
        <f t="shared" ca="1" si="1809"/>
        <v>-</v>
      </c>
      <c r="AZ257" s="5" t="b">
        <f t="shared" ca="1" si="1809"/>
        <v>0</v>
      </c>
      <c r="BA257" s="5" t="b">
        <f t="shared" ca="1" si="1809"/>
        <v>1</v>
      </c>
      <c r="BB257" s="5" t="b">
        <f t="shared" ca="1" si="1809"/>
        <v>1</v>
      </c>
      <c r="BC257" s="144">
        <f t="shared" ca="1" si="1809"/>
        <v>0</v>
      </c>
      <c r="BD257" s="19" t="b">
        <f t="shared" ca="1" si="1810"/>
        <v>1</v>
      </c>
      <c r="BE257" s="9"/>
      <c r="BF257" s="5" t="str">
        <f t="shared" ca="1" si="1811"/>
        <v>-</v>
      </c>
      <c r="BG257" s="19" t="str">
        <f t="shared" ca="1" si="1812"/>
        <v>-</v>
      </c>
      <c r="BH257" s="19" t="str">
        <f t="shared" ca="1" si="1812"/>
        <v>-</v>
      </c>
      <c r="BI257" s="19" t="str">
        <f t="shared" ca="1" si="1812"/>
        <v>-</v>
      </c>
      <c r="BJ257" s="5" t="str">
        <f t="shared" ca="1" si="1813"/>
        <v>-</v>
      </c>
      <c r="BK257" s="19" t="str">
        <f t="shared" ca="1" si="1814"/>
        <v>-</v>
      </c>
      <c r="BL257" s="5" t="str">
        <f t="shared" ca="1" si="1815"/>
        <v>-</v>
      </c>
      <c r="BM257" s="19" t="str">
        <f t="shared" ca="1" si="1816"/>
        <v>-</v>
      </c>
      <c r="BN257" s="19" t="str">
        <f t="shared" ca="1" si="1816"/>
        <v>-</v>
      </c>
      <c r="BO257" s="19" t="str">
        <f t="shared" ca="1" si="1816"/>
        <v>-</v>
      </c>
      <c r="BP257" s="5" t="str">
        <f t="shared" ca="1" si="1817"/>
        <v>-</v>
      </c>
      <c r="BQ257" s="9"/>
      <c r="BR257" s="5" t="b">
        <f t="shared" ca="1" si="1818"/>
        <v>0</v>
      </c>
      <c r="BS257" s="5" t="str">
        <f t="shared" ca="1" si="1819"/>
        <v>-</v>
      </c>
      <c r="BT257" s="5" t="str">
        <f t="shared" ca="1" si="1820"/>
        <v>-</v>
      </c>
      <c r="BU257" s="5" t="str">
        <f t="shared" ca="1" si="1820"/>
        <v>-</v>
      </c>
      <c r="BV257" s="5" t="str">
        <f t="shared" ca="1" si="1820"/>
        <v>-</v>
      </c>
      <c r="BW257" s="5" t="str">
        <f t="shared" ca="1" si="1820"/>
        <v>-</v>
      </c>
      <c r="BX257" s="5" t="str">
        <f t="shared" ca="1" si="1820"/>
        <v>-</v>
      </c>
      <c r="BY257" s="5" t="str">
        <f t="shared" ca="1" si="1820"/>
        <v>-</v>
      </c>
      <c r="BZ257" s="5" t="str">
        <f t="shared" ca="1" si="1820"/>
        <v>-</v>
      </c>
      <c r="CA257" s="5" t="str">
        <f t="shared" ca="1" si="1820"/>
        <v>-</v>
      </c>
      <c r="CB257" s="9"/>
      <c r="CC257" s="237" t="b">
        <f t="shared" ca="1" si="1887"/>
        <v>1</v>
      </c>
      <c r="CD257" s="237" t="b">
        <f t="shared" ca="1" si="1887"/>
        <v>1</v>
      </c>
      <c r="CE257" s="237" t="b">
        <f t="shared" ca="1" si="1887"/>
        <v>1</v>
      </c>
      <c r="CF257" s="12">
        <f t="shared" ca="1" si="1868"/>
        <v>2234105</v>
      </c>
      <c r="CG257" s="144" t="b">
        <f t="shared" ca="1" si="1888"/>
        <v>0</v>
      </c>
      <c r="CH257" s="12" t="s">
        <v>34</v>
      </c>
      <c r="CI257" s="19" t="str">
        <f t="shared" ca="1" si="1822"/>
        <v>-</v>
      </c>
      <c r="CJ257" s="19" t="str">
        <f t="shared" ca="1" si="1822"/>
        <v>-</v>
      </c>
      <c r="CK257" s="19" t="str">
        <f t="shared" ca="1" si="1822"/>
        <v>-</v>
      </c>
      <c r="CL257" s="19">
        <f t="shared" ca="1" si="1822"/>
        <v>1</v>
      </c>
      <c r="CM257" s="19">
        <f t="shared" ca="1" si="1822"/>
        <v>1</v>
      </c>
      <c r="CN257" s="9"/>
      <c r="CO257" s="444">
        <f t="shared" ca="1" si="1823"/>
        <v>652</v>
      </c>
      <c r="CP257" s="444">
        <f t="shared" ca="1" si="1823"/>
        <v>686</v>
      </c>
      <c r="CQ257" s="444">
        <f t="shared" ca="1" si="1823"/>
        <v>721</v>
      </c>
      <c r="CR257" s="152">
        <f t="shared" ca="1" si="1824"/>
        <v>378</v>
      </c>
      <c r="CS257" s="152">
        <f t="shared" ca="1" si="1824"/>
        <v>413</v>
      </c>
      <c r="CT257" s="152">
        <f t="shared" ca="1" si="1824"/>
        <v>448</v>
      </c>
      <c r="CU257" s="19" t="str">
        <f t="shared" ca="1" si="1825"/>
        <v>-</v>
      </c>
      <c r="CV257" s="19" t="str">
        <f t="shared" ca="1" si="1825"/>
        <v>-</v>
      </c>
      <c r="CW257" s="19" t="str">
        <f t="shared" ca="1" si="1825"/>
        <v>-</v>
      </c>
      <c r="CX257" s="19" t="str">
        <f t="shared" ca="1" si="1825"/>
        <v>-</v>
      </c>
      <c r="CY257" s="19" t="str">
        <f t="shared" ca="1" si="1825"/>
        <v>-</v>
      </c>
      <c r="CZ257" s="19" t="b">
        <f t="shared" ca="1" si="1825"/>
        <v>1</v>
      </c>
      <c r="DA257" s="19">
        <f t="shared" ca="1" si="1825"/>
        <v>0</v>
      </c>
      <c r="DB257" s="19">
        <f t="shared" ca="1" si="1825"/>
        <v>0</v>
      </c>
      <c r="DC257" s="19">
        <f t="shared" ca="1" si="1825"/>
        <v>0</v>
      </c>
      <c r="DD257" s="19">
        <f t="shared" ca="1" si="1825"/>
        <v>0</v>
      </c>
      <c r="DE257" s="19">
        <f t="shared" ca="1" si="1825"/>
        <v>0</v>
      </c>
      <c r="DF257" s="19">
        <f t="shared" ca="1" si="1825"/>
        <v>0</v>
      </c>
      <c r="DG257" s="19">
        <f t="shared" ca="1" si="1825"/>
        <v>0</v>
      </c>
      <c r="DH257" s="19">
        <f t="shared" ca="1" si="1825"/>
        <v>0</v>
      </c>
      <c r="DI257" s="19">
        <f t="shared" ca="1" si="1825"/>
        <v>0</v>
      </c>
      <c r="DJ257" s="19">
        <f t="shared" ca="1" si="1825"/>
        <v>0</v>
      </c>
      <c r="DK257" s="19">
        <f t="shared" ca="1" si="1889"/>
        <v>0</v>
      </c>
      <c r="DL257" s="19">
        <f t="shared" ca="1" si="1889"/>
        <v>0</v>
      </c>
      <c r="DM257" s="19">
        <f t="shared" ca="1" si="1889"/>
        <v>1</v>
      </c>
      <c r="DN257" s="19">
        <f t="shared" ca="1" si="1889"/>
        <v>1</v>
      </c>
      <c r="DO257" s="19">
        <f t="shared" ca="1" si="1889"/>
        <v>0</v>
      </c>
      <c r="DP257" s="19" t="str">
        <f t="shared" ca="1" si="1889"/>
        <v>-</v>
      </c>
      <c r="DQ257" s="19" t="str">
        <f t="shared" ca="1" si="1889"/>
        <v>-</v>
      </c>
      <c r="DR257" s="19" t="str">
        <f t="shared" ca="1" si="1889"/>
        <v>-</v>
      </c>
      <c r="DS257" s="19" t="str">
        <f t="shared" ca="1" si="1889"/>
        <v>-</v>
      </c>
      <c r="DT257" s="19" t="str">
        <f t="shared" ca="1" si="1889"/>
        <v>-</v>
      </c>
      <c r="DU257" s="19">
        <f t="shared" ca="1" si="1889"/>
        <v>0</v>
      </c>
      <c r="DV257" s="19" t="str">
        <f t="shared" ca="1" si="1889"/>
        <v>-</v>
      </c>
      <c r="DW257" s="19" t="str">
        <f t="shared" ca="1" si="1889"/>
        <v>-</v>
      </c>
      <c r="DX257" s="19" t="str">
        <f t="shared" ca="1" si="1889"/>
        <v>-</v>
      </c>
      <c r="DY257" s="19" t="str">
        <f t="shared" ca="1" si="1889"/>
        <v>-</v>
      </c>
      <c r="DZ257" s="19" t="str">
        <f t="shared" ca="1" si="1889"/>
        <v>-</v>
      </c>
      <c r="EA257" s="19" t="str">
        <f t="shared" ca="1" si="1889"/>
        <v>-</v>
      </c>
      <c r="EB257" s="19" t="str">
        <f t="shared" ca="1" si="1889"/>
        <v>-</v>
      </c>
      <c r="EC257" s="19" t="str">
        <f t="shared" ca="1" si="1889"/>
        <v>-</v>
      </c>
      <c r="ED257" s="19">
        <f t="shared" ca="1" si="1889"/>
        <v>0</v>
      </c>
      <c r="EE257" s="444">
        <f t="shared" ca="1" si="1827"/>
        <v>0</v>
      </c>
      <c r="EF257" s="444">
        <f t="shared" ca="1" si="1827"/>
        <v>0</v>
      </c>
      <c r="EG257" s="124">
        <f t="shared" ca="1" si="1828"/>
        <v>0</v>
      </c>
      <c r="EH257" s="124">
        <f t="shared" ca="1" si="1828"/>
        <v>0</v>
      </c>
      <c r="EI257" s="124">
        <f t="shared" ca="1" si="1828"/>
        <v>0</v>
      </c>
      <c r="EJ257" s="124">
        <f t="shared" ca="1" si="1828"/>
        <v>0</v>
      </c>
      <c r="EK257" s="124">
        <f t="shared" ca="1" si="1828"/>
        <v>0</v>
      </c>
      <c r="EL257" s="124">
        <f t="shared" ca="1" si="1828"/>
        <v>0</v>
      </c>
      <c r="EM257" s="124">
        <f t="shared" ca="1" si="1828"/>
        <v>0</v>
      </c>
      <c r="EN257" s="124">
        <f t="shared" ca="1" si="1828"/>
        <v>0</v>
      </c>
      <c r="EO257" s="124">
        <f t="shared" ca="1" si="1828"/>
        <v>0</v>
      </c>
      <c r="EP257" s="124">
        <f t="shared" ca="1" si="1828"/>
        <v>0</v>
      </c>
      <c r="EQ257" s="124">
        <f t="shared" ca="1" si="1828"/>
        <v>0</v>
      </c>
      <c r="ER257" s="124">
        <f t="shared" ca="1" si="1828"/>
        <v>0</v>
      </c>
      <c r="ES257" s="124">
        <f t="shared" ca="1" si="1828"/>
        <v>0</v>
      </c>
      <c r="ET257" s="124">
        <f t="shared" ca="1" si="1828"/>
        <v>0</v>
      </c>
      <c r="EU257" s="124">
        <f t="shared" ca="1" si="1828"/>
        <v>0</v>
      </c>
      <c r="EV257" s="124">
        <f t="shared" ref="EV257" ca="1" si="1890">IF(AND($K257=EV$9,$N257=EV$11,$AB257=EV$8,$AI257=EV$12,$Y257&lt;&gt;0),INDEX(i.FS_Strategy,$Y257,$AB257),0)</f>
        <v>0</v>
      </c>
      <c r="EW257" s="124">
        <f t="shared" ca="1" si="1829"/>
        <v>0</v>
      </c>
      <c r="EX257" s="124">
        <f t="shared" ca="1" si="1829"/>
        <v>0</v>
      </c>
      <c r="EY257" s="554">
        <f t="shared" ca="1" si="1830"/>
        <v>0</v>
      </c>
      <c r="EZ257" s="554">
        <f t="shared" ca="1" si="1830"/>
        <v>0</v>
      </c>
      <c r="FA257" s="554">
        <f t="shared" ca="1" si="1830"/>
        <v>0</v>
      </c>
      <c r="FB257" s="125">
        <f t="shared" ca="1" si="1830"/>
        <v>0</v>
      </c>
      <c r="FC257" s="125">
        <f t="shared" ca="1" si="1830"/>
        <v>0</v>
      </c>
      <c r="FD257" s="125">
        <f t="shared" ca="1" si="1830"/>
        <v>0</v>
      </c>
      <c r="FE257" s="125">
        <f t="shared" ca="1" si="1830"/>
        <v>0</v>
      </c>
      <c r="FF257" s="125">
        <f t="shared" ca="1" si="1830"/>
        <v>0</v>
      </c>
      <c r="FG257" s="125">
        <f t="shared" ca="1" si="1830"/>
        <v>0</v>
      </c>
      <c r="FH257" s="125">
        <f t="shared" ca="1" si="1830"/>
        <v>0</v>
      </c>
      <c r="FI257" s="125">
        <f t="shared" ca="1" si="1830"/>
        <v>0</v>
      </c>
      <c r="FJ257" s="125">
        <f t="shared" ca="1" si="1830"/>
        <v>0</v>
      </c>
      <c r="FK257" s="125">
        <f t="shared" ca="1" si="1830"/>
        <v>0</v>
      </c>
      <c r="FL257" s="125">
        <f t="shared" ca="1" si="1830"/>
        <v>0</v>
      </c>
      <c r="FM257" s="125">
        <f t="shared" ca="1" si="1830"/>
        <v>0</v>
      </c>
      <c r="FN257" s="125">
        <f t="shared" ref="FN257" ca="1" si="1891">IF(AND($K257=FN$9,$N257=FN$11,$AB257=FN$8,$AI257=FN$12,$Z257&lt;&gt;0),INDEX(i.FS_Strategy,$Z257,$AB257),0)</f>
        <v>0</v>
      </c>
      <c r="FO257" s="124">
        <f t="shared" ca="1" si="1831"/>
        <v>0</v>
      </c>
      <c r="FP257" s="124">
        <f t="shared" ca="1" si="1831"/>
        <v>0</v>
      </c>
      <c r="FQ257" s="124">
        <f t="shared" ca="1" si="1831"/>
        <v>0</v>
      </c>
      <c r="FR257" s="124">
        <f t="shared" ca="1" si="1831"/>
        <v>0</v>
      </c>
      <c r="FS257" s="124">
        <f t="shared" ca="1" si="1831"/>
        <v>0</v>
      </c>
      <c r="FT257" s="124">
        <f t="shared" ca="1" si="1831"/>
        <v>0</v>
      </c>
      <c r="FU257" s="124">
        <f t="shared" ca="1" si="1831"/>
        <v>0</v>
      </c>
      <c r="FV257" s="124">
        <f t="shared" ca="1" si="1831"/>
        <v>0</v>
      </c>
      <c r="FW257" s="124">
        <f t="shared" ca="1" si="1831"/>
        <v>0</v>
      </c>
      <c r="FX257" s="124">
        <f t="shared" ca="1" si="1831"/>
        <v>0</v>
      </c>
      <c r="FY257" s="124">
        <f t="shared" ca="1" si="1831"/>
        <v>0</v>
      </c>
      <c r="FZ257" s="124">
        <f t="shared" ca="1" si="1831"/>
        <v>0</v>
      </c>
      <c r="GA257" s="124">
        <f t="shared" ca="1" si="1831"/>
        <v>0</v>
      </c>
      <c r="GB257" s="124">
        <f t="shared" ca="1" si="1831"/>
        <v>0</v>
      </c>
      <c r="GC257" s="124">
        <f t="shared" ca="1" si="1831"/>
        <v>0</v>
      </c>
      <c r="GD257" s="124">
        <f t="shared" ref="GD257" ca="1" si="1892">IF(AND($K257=GD$9,$N257=GD$11,$AB257=GD$8,$AI257=GD$12),INDEX(i.FS_Strategy,$AC257+1,$AB257),0)</f>
        <v>0</v>
      </c>
      <c r="GE257" s="124">
        <f t="shared" ca="1" si="1832"/>
        <v>0</v>
      </c>
      <c r="GF257" s="124">
        <f t="shared" ca="1" si="1832"/>
        <v>0</v>
      </c>
      <c r="GG257" s="554">
        <f t="shared" ca="1" si="1833"/>
        <v>0</v>
      </c>
      <c r="GH257" s="554">
        <f t="shared" ca="1" si="1833"/>
        <v>0</v>
      </c>
      <c r="GI257" s="554">
        <f t="shared" ca="1" si="1833"/>
        <v>0</v>
      </c>
      <c r="GJ257" s="125">
        <f t="shared" ca="1" si="1834"/>
        <v>0</v>
      </c>
      <c r="GK257" s="125">
        <f t="shared" ca="1" si="1834"/>
        <v>0</v>
      </c>
      <c r="GL257" s="125">
        <f t="shared" ca="1" si="1834"/>
        <v>0</v>
      </c>
      <c r="GM257" s="125">
        <f t="shared" ca="1" si="1834"/>
        <v>0</v>
      </c>
      <c r="GN257" s="125">
        <f t="shared" ca="1" si="1834"/>
        <v>0</v>
      </c>
      <c r="GO257" s="125">
        <f t="shared" ca="1" si="1834"/>
        <v>0</v>
      </c>
      <c r="GP257" s="125">
        <f t="shared" ca="1" si="1834"/>
        <v>0</v>
      </c>
      <c r="GQ257" s="125">
        <f t="shared" ca="1" si="1834"/>
        <v>0</v>
      </c>
      <c r="GR257" s="125">
        <f t="shared" ca="1" si="1834"/>
        <v>0</v>
      </c>
      <c r="GS257" s="125">
        <f t="shared" ca="1" si="1834"/>
        <v>0</v>
      </c>
      <c r="GT257" s="125">
        <f t="shared" ca="1" si="1834"/>
        <v>0</v>
      </c>
      <c r="GU257" s="125">
        <f t="shared" ca="1" si="1834"/>
        <v>0</v>
      </c>
      <c r="GV257" s="125">
        <f t="shared" ca="1" si="1834"/>
        <v>0</v>
      </c>
      <c r="GW257" s="124">
        <f t="shared" ca="1" si="1835"/>
        <v>0</v>
      </c>
      <c r="GX257" s="124">
        <f t="shared" ca="1" si="1835"/>
        <v>0</v>
      </c>
      <c r="GY257" s="124">
        <f t="shared" ca="1" si="1835"/>
        <v>0</v>
      </c>
      <c r="GZ257" s="124">
        <f t="shared" ca="1" si="1835"/>
        <v>0</v>
      </c>
      <c r="HA257" s="124">
        <f t="shared" ca="1" si="1835"/>
        <v>0</v>
      </c>
      <c r="HB257" s="124">
        <f t="shared" ca="1" si="1835"/>
        <v>0</v>
      </c>
      <c r="HC257" s="124">
        <f t="shared" ca="1" si="1835"/>
        <v>0</v>
      </c>
      <c r="HD257" s="124">
        <f t="shared" ca="1" si="1835"/>
        <v>0</v>
      </c>
      <c r="HE257" s="124">
        <f t="shared" ca="1" si="1835"/>
        <v>0</v>
      </c>
      <c r="HF257" s="124">
        <f t="shared" ca="1" si="1835"/>
        <v>0</v>
      </c>
      <c r="HG257" s="124">
        <f t="shared" ca="1" si="1835"/>
        <v>0</v>
      </c>
      <c r="HH257" s="124">
        <f t="shared" ca="1" si="1835"/>
        <v>0</v>
      </c>
      <c r="HI257" s="124">
        <f t="shared" ca="1" si="1835"/>
        <v>0</v>
      </c>
      <c r="HJ257" s="124">
        <f t="shared" ca="1" si="1835"/>
        <v>0</v>
      </c>
      <c r="HK257" s="124">
        <f t="shared" ca="1" si="1835"/>
        <v>0</v>
      </c>
      <c r="HL257" s="124">
        <f t="shared" ref="HL257" ca="1" si="1893">IF(AND($K257=HL$9,$N257=HL$11,$AB257=HL$8,$AI257=HL$12),INDEX(i.FS_Strategy,$AC257+1,$AB257),0)</f>
        <v>0</v>
      </c>
      <c r="HM257" s="124">
        <f t="shared" ca="1" si="1836"/>
        <v>0</v>
      </c>
      <c r="HN257" s="124">
        <f t="shared" ca="1" si="1836"/>
        <v>0</v>
      </c>
      <c r="HO257" s="554">
        <f t="shared" ca="1" si="1837"/>
        <v>0</v>
      </c>
      <c r="HP257" s="554">
        <f t="shared" ca="1" si="1837"/>
        <v>0</v>
      </c>
      <c r="HQ257" s="554">
        <f t="shared" ca="1" si="1837"/>
        <v>0</v>
      </c>
      <c r="HR257" s="125">
        <f t="shared" ca="1" si="1838"/>
        <v>0</v>
      </c>
      <c r="HS257" s="125">
        <f t="shared" ca="1" si="1838"/>
        <v>0</v>
      </c>
      <c r="HT257" s="125">
        <f t="shared" ca="1" si="1838"/>
        <v>0</v>
      </c>
      <c r="HU257" s="125">
        <f t="shared" ca="1" si="1838"/>
        <v>0</v>
      </c>
      <c r="HV257" s="125">
        <f t="shared" ca="1" si="1838"/>
        <v>0</v>
      </c>
      <c r="HW257" s="125">
        <f t="shared" ca="1" si="1838"/>
        <v>0</v>
      </c>
      <c r="HX257" s="125">
        <f t="shared" ca="1" si="1838"/>
        <v>0</v>
      </c>
      <c r="HY257" s="125">
        <f t="shared" ca="1" si="1838"/>
        <v>0</v>
      </c>
      <c r="HZ257" s="125">
        <f t="shared" ca="1" si="1838"/>
        <v>0</v>
      </c>
      <c r="IA257" s="125">
        <f t="shared" ca="1" si="1838"/>
        <v>0</v>
      </c>
      <c r="IB257" s="125">
        <f t="shared" ca="1" si="1838"/>
        <v>0</v>
      </c>
      <c r="IC257" s="125">
        <f t="shared" ca="1" si="1838"/>
        <v>0</v>
      </c>
      <c r="ID257" s="125">
        <f t="shared" ca="1" si="1838"/>
        <v>0</v>
      </c>
      <c r="IE257" s="5">
        <f t="shared" ca="1" si="1839"/>
        <v>67</v>
      </c>
      <c r="IF257" s="9"/>
      <c r="IG257" s="5">
        <f t="shared" ca="1" si="1840"/>
        <v>1</v>
      </c>
      <c r="IH257" s="5" t="b">
        <f t="shared" ca="1" si="1840"/>
        <v>0</v>
      </c>
      <c r="II257" s="19">
        <f t="shared" ca="1" si="1841"/>
        <v>0</v>
      </c>
      <c r="IJ257" s="5">
        <f t="shared" ca="1" si="1840"/>
        <v>55</v>
      </c>
      <c r="IK257" s="5" cm="1">
        <f t="array" ref="IK257">INDEX(i.pi_yatf,$X257+1,IK$7)</f>
        <v>1</v>
      </c>
      <c r="IL257" s="19">
        <f t="shared" ca="1" si="1883"/>
        <v>0</v>
      </c>
      <c r="IM257" s="19">
        <f t="shared" ca="1" si="1883"/>
        <v>0</v>
      </c>
      <c r="IN257" s="19">
        <f t="shared" ca="1" si="1883"/>
        <v>0</v>
      </c>
      <c r="IO257" s="19">
        <f t="shared" ca="1" si="1883"/>
        <v>0</v>
      </c>
      <c r="IP257" s="19">
        <f t="shared" ca="1" si="1883"/>
        <v>0</v>
      </c>
      <c r="IQ257" s="19">
        <f t="shared" ca="1" si="1883"/>
        <v>0</v>
      </c>
      <c r="IR257" s="19">
        <f t="shared" ca="1" si="1883"/>
        <v>0</v>
      </c>
      <c r="IS257" s="19">
        <f t="shared" ca="1" si="1883"/>
        <v>0</v>
      </c>
      <c r="IT257" s="19">
        <f t="shared" ca="1" si="1883"/>
        <v>0</v>
      </c>
      <c r="IU257" s="19">
        <f t="shared" ca="1" si="1883"/>
        <v>0</v>
      </c>
      <c r="IV257" s="19">
        <f t="shared" ca="1" si="1883"/>
        <v>0</v>
      </c>
      <c r="IW257" s="19">
        <f t="shared" ca="1" si="1883"/>
        <v>0</v>
      </c>
      <c r="IX257" s="19">
        <f t="shared" ca="1" si="1883"/>
        <v>0</v>
      </c>
      <c r="IY257" s="19">
        <f t="shared" ca="1" si="1883"/>
        <v>0</v>
      </c>
      <c r="IZ257" s="19">
        <f t="shared" ca="1" si="1883"/>
        <v>0</v>
      </c>
      <c r="JA257" s="19">
        <f t="shared" ca="1" si="1883"/>
        <v>0</v>
      </c>
      <c r="JB257" s="19">
        <f t="shared" ca="1" si="1883"/>
        <v>0</v>
      </c>
      <c r="JC257" s="19">
        <f t="shared" ca="1" si="1883"/>
        <v>0</v>
      </c>
      <c r="JD257" s="19">
        <f t="shared" ca="1" si="1883"/>
        <v>0</v>
      </c>
      <c r="JE257" s="19">
        <f t="shared" ca="1" si="1883"/>
        <v>0</v>
      </c>
      <c r="JF257" s="19">
        <f t="shared" ca="1" si="1883"/>
        <v>0</v>
      </c>
      <c r="JG257" s="5">
        <f t="shared" ca="1" si="1843"/>
        <v>1.2500000000000001E-2</v>
      </c>
      <c r="JH257" s="567">
        <f t="shared" ca="1" si="1843"/>
        <v>0</v>
      </c>
      <c r="JI257" s="5">
        <f t="shared" ca="1" si="1843"/>
        <v>6.25E-2</v>
      </c>
      <c r="JJ257" s="5">
        <f t="shared" ca="1" si="1843"/>
        <v>6.25E-2</v>
      </c>
      <c r="JK257" s="5">
        <f t="shared" ca="1" si="1843"/>
        <v>6.25E-2</v>
      </c>
      <c r="JL257" s="19">
        <f t="shared" ca="1" si="1883"/>
        <v>1</v>
      </c>
      <c r="JM257" s="19">
        <f t="shared" ca="1" si="1883"/>
        <v>0</v>
      </c>
      <c r="JN257" s="19">
        <f t="shared" ca="1" si="1883"/>
        <v>1</v>
      </c>
      <c r="JO257" s="9"/>
      <c r="JP257" s="5" t="b">
        <f t="shared" ca="1" si="1844"/>
        <v>0</v>
      </c>
      <c r="JQ257" s="477" t="b">
        <v>0</v>
      </c>
      <c r="JR257" s="477">
        <v>12</v>
      </c>
      <c r="JS257" s="5" t="b">
        <f t="shared" ca="1" si="1845"/>
        <v>0</v>
      </c>
      <c r="JT257" s="5" t="b">
        <f t="shared" ca="1" si="1845"/>
        <v>0</v>
      </c>
      <c r="JU257" s="5" t="b">
        <f t="shared" ca="1" si="1845"/>
        <v>1</v>
      </c>
      <c r="JV257" s="144">
        <f t="shared" ca="1" si="1846"/>
        <v>1</v>
      </c>
      <c r="JW257" s="144">
        <f t="shared" ca="1" si="1846"/>
        <v>1</v>
      </c>
      <c r="JX257" s="5" t="b">
        <f t="shared" ca="1" si="1847"/>
        <v>0</v>
      </c>
      <c r="JY257" s="5" t="b">
        <f t="shared" ca="1" si="1847"/>
        <v>1</v>
      </c>
      <c r="JZ257" s="5" t="b">
        <f t="shared" ca="1" si="1847"/>
        <v>1</v>
      </c>
      <c r="KA257" s="5" t="b">
        <f t="shared" ca="1" si="1847"/>
        <v>0</v>
      </c>
      <c r="KB257" s="5">
        <f t="shared" ca="1" si="1848"/>
        <v>1</v>
      </c>
      <c r="KC257" s="5">
        <f t="shared" ca="1" si="1848"/>
        <v>0</v>
      </c>
      <c r="KD257" s="5" t="b">
        <f t="shared" ca="1" si="1849"/>
        <v>0</v>
      </c>
      <c r="KE257" s="5" t="str" cm="1">
        <f t="array" aca="1" ref="KE257" ca="1">IF(OR(KF257:KM257&lt;&gt;"-"),TRUE,"-")</f>
        <v>-</v>
      </c>
      <c r="KF257" s="19" t="str">
        <f t="shared" ca="1" si="1850"/>
        <v>-</v>
      </c>
      <c r="KG257" s="19" t="str">
        <f t="shared" ca="1" si="1850"/>
        <v>-</v>
      </c>
      <c r="KH257" s="19" t="str">
        <f t="shared" ca="1" si="1850"/>
        <v>-</v>
      </c>
      <c r="KI257" s="19" t="str">
        <f t="shared" ca="1" si="1850"/>
        <v>-</v>
      </c>
      <c r="KJ257" s="19" t="str">
        <f t="shared" ca="1" si="1850"/>
        <v>-</v>
      </c>
      <c r="KK257" s="19" t="str">
        <f t="shared" ca="1" si="1850"/>
        <v>-</v>
      </c>
      <c r="KL257" s="19" t="str">
        <f t="shared" ca="1" si="1850"/>
        <v>-</v>
      </c>
      <c r="KM257" s="19" t="str">
        <f t="shared" ca="1" si="1850"/>
        <v>-</v>
      </c>
      <c r="KN257" s="5" t="b">
        <f t="array" aca="1" ref="KN257" ca="1">IF(OR(KO257:KU257&lt;&gt;"-"),TRUE,"-")</f>
        <v>1</v>
      </c>
      <c r="KO257" s="19">
        <f t="shared" ca="1" si="1851"/>
        <v>0</v>
      </c>
      <c r="KP257" s="19" t="str">
        <f t="shared" ca="1" si="1851"/>
        <v>-</v>
      </c>
      <c r="KQ257" s="19">
        <f t="shared" ca="1" si="1851"/>
        <v>999999</v>
      </c>
      <c r="KR257" s="19">
        <f t="shared" ca="1" si="1851"/>
        <v>999999</v>
      </c>
      <c r="KS257" s="19">
        <f t="shared" ca="1" si="1851"/>
        <v>999999</v>
      </c>
      <c r="KT257" s="19">
        <f t="shared" ca="1" si="1851"/>
        <v>999999</v>
      </c>
      <c r="KU257" s="19">
        <f t="shared" ca="1" si="1851"/>
        <v>999999</v>
      </c>
      <c r="KV257" s="19" t="str">
        <f t="shared" ca="1" si="1851"/>
        <v>-</v>
      </c>
      <c r="KW257" s="19" t="str">
        <f t="shared" ca="1" si="1851"/>
        <v>-</v>
      </c>
      <c r="KX257" s="19" t="str">
        <f t="shared" ca="1" si="1851"/>
        <v>-</v>
      </c>
      <c r="KY257" s="19" t="b">
        <f t="shared" ca="1" si="1852"/>
        <v>1</v>
      </c>
      <c r="KZ257" s="19">
        <f t="shared" ca="1" si="1852"/>
        <v>0</v>
      </c>
      <c r="LA257" s="5" t="str">
        <f t="shared" ca="1" si="1853"/>
        <v>-</v>
      </c>
      <c r="LB257" s="5" t="str">
        <f t="shared" ca="1" si="1853"/>
        <v>-</v>
      </c>
      <c r="LC257" s="5" t="str">
        <f t="shared" ca="1" si="1853"/>
        <v>-</v>
      </c>
      <c r="LD257" s="5" t="str">
        <f t="shared" ca="1" si="1853"/>
        <v>-</v>
      </c>
      <c r="LE257" s="19" t="str">
        <f t="shared" ca="1" si="1854"/>
        <v>-</v>
      </c>
      <c r="LF257" s="19" t="str">
        <f t="shared" ca="1" si="1854"/>
        <v>-</v>
      </c>
      <c r="LG257" s="19" t="str">
        <f t="shared" ca="1" si="1854"/>
        <v>-</v>
      </c>
      <c r="LH257" s="19" t="str">
        <f t="shared" ca="1" si="1854"/>
        <v>-</v>
      </c>
      <c r="LI257" s="19" t="str">
        <f t="shared" ca="1" si="1854"/>
        <v>-</v>
      </c>
      <c r="LJ257" s="19" t="str">
        <f t="shared" ca="1" si="1854"/>
        <v>-</v>
      </c>
      <c r="LK257" s="19" t="str">
        <f t="shared" ca="1" si="1854"/>
        <v>-</v>
      </c>
      <c r="LL257" s="5" t="str">
        <f t="shared" ca="1" si="1855"/>
        <v>-</v>
      </c>
      <c r="LM257" s="5">
        <f t="shared" ca="1" si="1855"/>
        <v>500</v>
      </c>
      <c r="LN257" s="5">
        <f t="shared" ca="1" si="1855"/>
        <v>500</v>
      </c>
      <c r="LO257" s="5" t="str">
        <f t="shared" ca="1" si="1855"/>
        <v>-</v>
      </c>
      <c r="LP257" s="5" t="str" cm="1">
        <f t="array" aca="1" ref="LP257" ca="1">INDEX(i.meatgrid,$Q257,LP$7)</f>
        <v>-</v>
      </c>
      <c r="LQ257" s="5" t="str" cm="1">
        <f t="array" aca="1" ref="LQ257" ca="1">INDEX(i.meatgrid,$Q257,LQ$7)</f>
        <v>-</v>
      </c>
      <c r="LR257" s="5" t="str">
        <f t="shared" ca="1" si="1855"/>
        <v>-</v>
      </c>
      <c r="LS257" s="5">
        <f t="shared" ca="1" si="1856"/>
        <v>1</v>
      </c>
      <c r="LT257" s="9"/>
      <c r="LU257" s="19">
        <f t="shared" ca="1" si="1854"/>
        <v>70</v>
      </c>
      <c r="LV257" s="19">
        <f t="shared" ca="1" si="1857"/>
        <v>50</v>
      </c>
      <c r="LW257" s="19">
        <f t="shared" ca="1" si="1857"/>
        <v>80</v>
      </c>
      <c r="LX257" s="19">
        <f t="shared" ca="1" si="1857"/>
        <v>50</v>
      </c>
      <c r="LY257" s="5" t="b" cm="1">
        <f t="array" aca="1" ref="LY257" ca="1">INDEX(i.meatgrid,$Q257,LY$7)</f>
        <v>0</v>
      </c>
      <c r="LZ257" s="5" t="b" cm="1">
        <f t="array" aca="1" ref="LZ257" ca="1">INDEX(i.meatgrid,$Q257,LZ$7)</f>
        <v>0</v>
      </c>
      <c r="MA257" s="5" cm="1">
        <f t="array" aca="1" ref="MA257" ca="1">INDEX(i.meatgrid,$Q257,MA$7)</f>
        <v>40</v>
      </c>
      <c r="MB257" s="5" t="str" cm="1">
        <f t="array" aca="1" ref="MB257" ca="1">INDEX(i.meatgrid,$Q257,MB$7)</f>
        <v>-</v>
      </c>
      <c r="MC257" s="5">
        <f t="shared" si="1858"/>
        <v>1</v>
      </c>
      <c r="MD257" s="5">
        <f t="shared" si="1859"/>
        <v>0.75</v>
      </c>
      <c r="ME257" s="5" cm="1">
        <f t="array" aca="1" ref="ME257" ca="1">INDEX(i.meatgrid,$Q257,ME$7)</f>
        <v>1</v>
      </c>
      <c r="MF257" s="5" cm="1">
        <f t="array" aca="1" ref="MF257" ca="1">INDEX(i.meatgrid,$Q257,MF$7)</f>
        <v>0</v>
      </c>
      <c r="MG257" s="5" cm="1">
        <f t="array" aca="1" ref="MG257" ca="1">INDEX(i.meatgrid,$Q257,MG$7)</f>
        <v>0</v>
      </c>
      <c r="MH257" s="5" cm="1">
        <f t="array" aca="1" ref="MH257" ca="1">INDEX(i.meatgrid,$Q257,MH$7)</f>
        <v>0</v>
      </c>
      <c r="MI257" s="5" cm="1">
        <f t="array" aca="1" ref="MI257" ca="1">INDEX(i.meatgrid,$Q257,MI$7)</f>
        <v>0</v>
      </c>
      <c r="MJ257" s="5" cm="1">
        <f t="array" aca="1" ref="MJ257" ca="1">INDEX(i.meatgrid,$Q257,MJ$7)</f>
        <v>1</v>
      </c>
      <c r="MK257" s="5" cm="1">
        <f t="array" aca="1" ref="MK257" ca="1">INDEX(i.meatgrid,$Q257,MK$7)</f>
        <v>1</v>
      </c>
      <c r="ML257" s="5" cm="1">
        <f t="array" aca="1" ref="ML257" ca="1">INDEX(i.meatgrid,$Q257,ML$7)</f>
        <v>1</v>
      </c>
      <c r="MM257" s="5">
        <f t="shared" si="1860"/>
        <v>1</v>
      </c>
      <c r="MN257" s="9"/>
      <c r="MO257" s="19" t="b">
        <f t="shared" ca="1" si="1861"/>
        <v>0</v>
      </c>
      <c r="MP257" s="19" t="b">
        <f t="shared" ca="1" si="1861"/>
        <v>0</v>
      </c>
      <c r="MQ257" s="19">
        <f t="shared" ca="1" si="1861"/>
        <v>1</v>
      </c>
      <c r="MR257" s="19">
        <f t="shared" ca="1" si="1861"/>
        <v>0.75</v>
      </c>
      <c r="MS257" s="19">
        <f t="shared" ca="1" si="1861"/>
        <v>0.75</v>
      </c>
      <c r="MT257" s="19">
        <f t="shared" ca="1" si="1861"/>
        <v>0.8</v>
      </c>
      <c r="MU257" s="19">
        <f t="shared" ca="1" si="1861"/>
        <v>0.82499999999999996</v>
      </c>
      <c r="MV257" s="19">
        <f t="shared" ca="1" si="1861"/>
        <v>0.875</v>
      </c>
      <c r="MW257" s="19">
        <f t="shared" ca="1" si="1861"/>
        <v>0.9</v>
      </c>
      <c r="MX257" s="19">
        <f t="shared" ca="1" si="1861"/>
        <v>1</v>
      </c>
      <c r="MY257" s="19">
        <f t="shared" ca="1" si="1861"/>
        <v>0.875</v>
      </c>
      <c r="MZ257" s="19" t="b">
        <f t="shared" ca="1" si="1861"/>
        <v>1</v>
      </c>
      <c r="NA257" s="19">
        <f t="shared" ca="1" si="1861"/>
        <v>74.989999999999995</v>
      </c>
      <c r="NB257" s="19" t="str">
        <f t="shared" ca="1" si="1861"/>
        <v>-</v>
      </c>
      <c r="NC257" s="19" t="str">
        <f t="shared" ca="1" si="1861"/>
        <v>-</v>
      </c>
      <c r="ND257" s="19" t="str">
        <f t="shared" ref="ND257" ca="1" si="1894">OFFSET(ND$5,$B257,0)</f>
        <v>-</v>
      </c>
      <c r="NE257" s="19" t="str">
        <f t="shared" ca="1" si="1877"/>
        <v>-</v>
      </c>
      <c r="NF257" s="19" t="str">
        <f t="shared" ca="1" si="1877"/>
        <v>-</v>
      </c>
      <c r="NG257" s="19" t="str">
        <f t="shared" ca="1" si="1877"/>
        <v>-</v>
      </c>
      <c r="NH257" s="19" t="str">
        <f t="shared" ca="1" si="1877"/>
        <v>-</v>
      </c>
      <c r="NI257" s="19">
        <f t="shared" ca="1" si="1877"/>
        <v>36.99</v>
      </c>
      <c r="NJ257" s="19">
        <f t="shared" ca="1" si="1877"/>
        <v>36.99</v>
      </c>
      <c r="NK257" s="19" t="str">
        <f t="shared" ca="1" si="1877"/>
        <v>-</v>
      </c>
      <c r="NL257" s="19" t="str">
        <f t="shared" ca="1" si="1877"/>
        <v>-</v>
      </c>
      <c r="NM257" s="19" t="str">
        <f t="shared" ca="1" si="1877"/>
        <v>-</v>
      </c>
      <c r="NN257" s="19" t="str">
        <f t="shared" ca="1" si="1877"/>
        <v>-</v>
      </c>
      <c r="NO257" s="19" t="str">
        <f t="shared" ca="1" si="1877"/>
        <v>-</v>
      </c>
      <c r="NP257" s="19">
        <f t="shared" ca="1" si="1877"/>
        <v>49.99</v>
      </c>
      <c r="NQ257" s="19">
        <f t="shared" ca="1" si="1877"/>
        <v>49.99</v>
      </c>
      <c r="NR257" s="19">
        <f t="shared" ca="1" si="1877"/>
        <v>49.99</v>
      </c>
      <c r="NS257" s="19">
        <f t="shared" ca="1" si="1877"/>
        <v>49.99</v>
      </c>
      <c r="NT257" s="19">
        <f t="shared" ca="1" si="1877"/>
        <v>49.99</v>
      </c>
      <c r="NU257" s="19">
        <f t="shared" ca="1" si="1874"/>
        <v>49.99</v>
      </c>
      <c r="NV257" s="19">
        <f t="shared" ca="1" si="1874"/>
        <v>49.99</v>
      </c>
      <c r="NW257" s="19">
        <f t="shared" ca="1" si="1874"/>
        <v>49.99</v>
      </c>
      <c r="NX257" s="19">
        <f t="shared" ca="1" si="1875"/>
        <v>412.99</v>
      </c>
      <c r="NY257" s="19">
        <f t="shared" ca="1" si="1875"/>
        <v>412.99</v>
      </c>
      <c r="NZ257" s="19" t="str">
        <f t="shared" ca="1" si="1875"/>
        <v>-</v>
      </c>
      <c r="OA257" s="19" t="str">
        <f t="shared" ca="1" si="1875"/>
        <v>-</v>
      </c>
      <c r="OB257" s="19" t="str">
        <f t="shared" ca="1" si="1875"/>
        <v>-</v>
      </c>
      <c r="OC257" s="19" t="str">
        <f t="shared" ca="1" si="1875"/>
        <v>-</v>
      </c>
      <c r="OD257" s="19" t="str">
        <f t="shared" ca="1" si="1875"/>
        <v>-</v>
      </c>
      <c r="OE257" s="19">
        <f t="shared" ca="1" si="1875"/>
        <v>6.8900000000000006</v>
      </c>
      <c r="OF257" s="19">
        <f t="shared" ca="1" si="1875"/>
        <v>6.8900000000000006</v>
      </c>
      <c r="OG257" s="19">
        <f t="shared" ca="1" si="1875"/>
        <v>6.8900000000000006</v>
      </c>
      <c r="OH257" s="19">
        <f t="shared" ca="1" si="1875"/>
        <v>6.8900000000000006</v>
      </c>
      <c r="OI257" s="19">
        <f t="shared" ca="1" si="1875"/>
        <v>6.8900000000000006</v>
      </c>
      <c r="OJ257" s="19">
        <f t="shared" ca="1" si="1875"/>
        <v>6.8900000000000006</v>
      </c>
      <c r="OK257" s="19">
        <f t="shared" ca="1" si="1875"/>
        <v>6.8900000000000006</v>
      </c>
      <c r="OL257" s="19">
        <f t="shared" ca="1" si="1875"/>
        <v>6.8900000000000006</v>
      </c>
      <c r="OM257" s="19">
        <f t="shared" ca="1" si="1875"/>
        <v>346.99</v>
      </c>
      <c r="ON257" s="19">
        <f t="shared" ca="1" si="1876"/>
        <v>346.99</v>
      </c>
      <c r="OO257" s="19" t="str">
        <f t="shared" ca="1" si="1876"/>
        <v>-</v>
      </c>
      <c r="OP257" s="19" t="str">
        <f t="shared" ca="1" si="1876"/>
        <v>-</v>
      </c>
      <c r="OQ257" s="19" t="str">
        <f t="shared" ca="1" si="1876"/>
        <v>-</v>
      </c>
      <c r="OR257" s="19" t="str">
        <f t="shared" ca="1" si="1876"/>
        <v>-</v>
      </c>
      <c r="OS257" s="19" t="str">
        <f t="shared" ca="1" si="1876"/>
        <v>-</v>
      </c>
      <c r="OT257" s="19">
        <f t="shared" ca="1" si="1876"/>
        <v>0</v>
      </c>
      <c r="OU257" s="24">
        <v>0</v>
      </c>
    </row>
    <row r="258" spans="1:411" outlineLevel="1">
      <c r="A258" s="21">
        <f t="shared" ref="A258:A261" si="1895">ROW(A258)-5</f>
        <v>253</v>
      </c>
      <c r="B258" s="21">
        <f>$A$14</f>
        <v>9</v>
      </c>
      <c r="C258">
        <v>112</v>
      </c>
      <c r="D258" s="144" t="str">
        <f t="shared" si="1806"/>
        <v>GSM</v>
      </c>
      <c r="E258" t="b">
        <v>0</v>
      </c>
      <c r="F258" t="b">
        <v>0</v>
      </c>
      <c r="G258" t="b">
        <f t="shared" ref="G258:G261" si="1896">E258</f>
        <v>0</v>
      </c>
      <c r="H258" s="29">
        <v>2</v>
      </c>
      <c r="I258" s="29">
        <v>1</v>
      </c>
      <c r="J258" s="29" t="str">
        <f>""</f>
        <v/>
      </c>
      <c r="K258" s="29">
        <f>d.Region</f>
        <v>2</v>
      </c>
      <c r="L258" s="29">
        <v>2</v>
      </c>
      <c r="M258" s="29">
        <v>2</v>
      </c>
      <c r="N258" s="29">
        <v>3</v>
      </c>
      <c r="O258" s="29">
        <v>1</v>
      </c>
      <c r="P258" s="29">
        <v>1</v>
      </c>
      <c r="Q258" s="29">
        <v>8</v>
      </c>
      <c r="R258" s="29">
        <v>1</v>
      </c>
      <c r="S258" s="29">
        <v>1</v>
      </c>
      <c r="T258" s="29">
        <v>1</v>
      </c>
      <c r="U258" s="218"/>
      <c r="V258" s="218"/>
      <c r="W258" s="29">
        <v>0</v>
      </c>
      <c r="X258" s="218"/>
      <c r="Y258" s="218"/>
      <c r="Z258" s="218"/>
      <c r="AA258" s="218"/>
      <c r="AB258" s="218"/>
      <c r="AC258" s="218"/>
      <c r="AD258" s="218"/>
      <c r="AE258" s="218"/>
      <c r="AF258" s="144">
        <f>INDEX(CHOOSE($N258,DataAutumn!i.AdultDrys,DataWinter!i.AdultDrys,DataSpring!i.AdultDrys),1,$M258)</f>
        <v>3</v>
      </c>
      <c r="AG258" s="5">
        <f t="shared" si="1807"/>
        <v>2</v>
      </c>
      <c r="AH258" s="5">
        <f t="shared" si="1807"/>
        <v>0</v>
      </c>
      <c r="AI258" s="5">
        <f t="shared" si="1808"/>
        <v>1</v>
      </c>
      <c r="AJ258" s="218"/>
      <c r="AK258" s="218"/>
      <c r="AL258" s="365" t="str">
        <f ca="1">TEXT(LEFT(OFFSET(AL258,-1,0),5)+1,"00000")&amp;MID(OFFSET(AL258,-1,0),6,FIND(" ",OFFSET(AL258,-1,0),7)-5)
&amp; $D258           &amp; " Day"&amp;INDEX(i.DOY,$N258,1)              &amp; IF($IG258=0," FWM","")&amp;IF($IG258=1," MWM","")&amp;IF($IG258=5," Mat","")&amp;IF($IH258=TRUE,"&amp;BBT","    ")
&amp;INDEX(DataMaster!$B$98:$B$105,$Q258,0)    &amp;IF(JQ258," SR"&amp;JR258,"")&amp; " WP"&amp;TEXT($MC258*100,"000p")           &amp; " MP"&amp;TEXT($MD258*100,"000p")           &amp; " GP"&amp;TEXT($MM258*100,"000p")
&amp; " (F"&amp;3+COUNTIF($CV258:$CY258,TRUE)&amp;3&amp;"N"&amp;$DM258&amp;$DN258&amp;")"</f>
        <v>00017 DSP_grid_lw GSM Day204 MWM    Prime 13mo SR12 WP100p MP100p GP100p (F33N11)</v>
      </c>
      <c r="AM258" s="9" t="str">
        <f ca="1">IF(COUNTIF(AL$5:AL258,AL258)=1,"-","Dup")</f>
        <v>-</v>
      </c>
      <c r="AN258" s="9"/>
      <c r="AO258" s="12" t="b">
        <v>0</v>
      </c>
      <c r="AP258" s="12" t="b">
        <v>0</v>
      </c>
      <c r="AQ258" s="12" t="b">
        <v>1</v>
      </c>
      <c r="AR258" s="12" t="b">
        <v>1</v>
      </c>
      <c r="AS258" s="12" t="b">
        <v>0</v>
      </c>
      <c r="AT258" s="12" t="b">
        <v>1</v>
      </c>
      <c r="AU258" s="12" t="b">
        <v>1</v>
      </c>
      <c r="AV258" s="12" t="b">
        <v>1</v>
      </c>
      <c r="AW258" s="9"/>
      <c r="AX258" s="5" t="b">
        <f t="shared" si="1809"/>
        <v>0</v>
      </c>
      <c r="AY258" s="5" t="str">
        <f t="shared" si="1809"/>
        <v>-</v>
      </c>
      <c r="AZ258" s="5" t="b">
        <f t="shared" si="1809"/>
        <v>0</v>
      </c>
      <c r="BA258" s="5" t="b">
        <f t="shared" si="1809"/>
        <v>1</v>
      </c>
      <c r="BB258" s="5" t="b">
        <f t="shared" si="1809"/>
        <v>1</v>
      </c>
      <c r="BC258" s="144">
        <f t="shared" si="1809"/>
        <v>0</v>
      </c>
      <c r="BD258" s="19" t="b">
        <f t="shared" ca="1" si="1810"/>
        <v>1</v>
      </c>
      <c r="BE258" s="9"/>
      <c r="BF258" s="5" t="str">
        <f t="shared" ca="1" si="1811"/>
        <v>-</v>
      </c>
      <c r="BG258" s="19" t="str">
        <f t="shared" ca="1" si="1812"/>
        <v>-</v>
      </c>
      <c r="BH258" s="19" t="str">
        <f t="shared" ca="1" si="1812"/>
        <v>-</v>
      </c>
      <c r="BI258" s="19" t="str">
        <f t="shared" ca="1" si="1812"/>
        <v>-</v>
      </c>
      <c r="BJ258" s="5" t="str">
        <f t="shared" ca="1" si="1813"/>
        <v>-</v>
      </c>
      <c r="BK258" s="19" t="str">
        <f t="shared" ca="1" si="1814"/>
        <v>-</v>
      </c>
      <c r="BL258" s="5" t="str">
        <f t="shared" ca="1" si="1815"/>
        <v>-</v>
      </c>
      <c r="BM258" s="19" t="str">
        <f t="shared" ca="1" si="1816"/>
        <v>-</v>
      </c>
      <c r="BN258" s="19" t="str">
        <f t="shared" ca="1" si="1816"/>
        <v>-</v>
      </c>
      <c r="BO258" s="19" t="str">
        <f t="shared" ca="1" si="1816"/>
        <v>-</v>
      </c>
      <c r="BP258" s="5" t="str">
        <f t="shared" ca="1" si="1817"/>
        <v>-</v>
      </c>
      <c r="BQ258" s="9"/>
      <c r="BR258" s="5" t="b">
        <f t="shared" si="1818"/>
        <v>0</v>
      </c>
      <c r="BS258" s="5" t="str">
        <f t="shared" ca="1" si="1819"/>
        <v>-</v>
      </c>
      <c r="BT258" s="5" t="str">
        <f t="shared" ref="BT258:CA261" ca="1" si="1897">IF($J258="",BT$14,ABS($J258)=BT$7)</f>
        <v>-</v>
      </c>
      <c r="BU258" s="5" t="str">
        <f t="shared" ca="1" si="1897"/>
        <v>-</v>
      </c>
      <c r="BV258" s="5" t="str">
        <f t="shared" ca="1" si="1897"/>
        <v>-</v>
      </c>
      <c r="BW258" s="5" t="str">
        <f t="shared" ca="1" si="1897"/>
        <v>-</v>
      </c>
      <c r="BX258" s="5" t="str">
        <f t="shared" ca="1" si="1897"/>
        <v>-</v>
      </c>
      <c r="BY258" s="5" t="str">
        <f t="shared" ca="1" si="1897"/>
        <v>-</v>
      </c>
      <c r="BZ258" s="5" t="str">
        <f t="shared" ca="1" si="1897"/>
        <v>-</v>
      </c>
      <c r="CA258" s="5" t="str">
        <f t="shared" ca="1" si="1897"/>
        <v>-</v>
      </c>
      <c r="CB258" s="9"/>
      <c r="CC258" s="12" t="b">
        <v>1</v>
      </c>
      <c r="CD258" s="12" t="b">
        <v>1</v>
      </c>
      <c r="CE258" s="12" t="b">
        <v>1</v>
      </c>
      <c r="CF258" s="12">
        <f t="shared" si="1868"/>
        <v>2238105</v>
      </c>
      <c r="CG258" s="144" t="b">
        <f>NOT(CE258)</f>
        <v>0</v>
      </c>
      <c r="CH258" s="12" t="s">
        <v>34</v>
      </c>
      <c r="CI258" s="19" t="str">
        <f t="shared" ca="1" si="1822"/>
        <v>-</v>
      </c>
      <c r="CJ258" s="19" t="str">
        <f t="shared" ca="1" si="1822"/>
        <v>-</v>
      </c>
      <c r="CK258" s="19" t="str">
        <f t="shared" ca="1" si="1822"/>
        <v>-</v>
      </c>
      <c r="CL258" s="19">
        <f t="shared" ca="1" si="1822"/>
        <v>1</v>
      </c>
      <c r="CM258" s="19">
        <f t="shared" ca="1" si="1822"/>
        <v>1</v>
      </c>
      <c r="CN258" s="9"/>
      <c r="CO258" s="444">
        <f t="shared" si="1823"/>
        <v>652</v>
      </c>
      <c r="CP258" s="444">
        <f t="shared" si="1823"/>
        <v>686</v>
      </c>
      <c r="CQ258" s="444">
        <f t="shared" si="1823"/>
        <v>721</v>
      </c>
      <c r="CR258" s="152">
        <f t="shared" si="1824"/>
        <v>378</v>
      </c>
      <c r="CS258" s="152">
        <f t="shared" si="1824"/>
        <v>413</v>
      </c>
      <c r="CT258" s="152">
        <f t="shared" si="1824"/>
        <v>448</v>
      </c>
      <c r="CU258" s="19" t="str">
        <f t="shared" ca="1" si="1825"/>
        <v>-</v>
      </c>
      <c r="CV258" s="19" t="str">
        <f t="shared" ca="1" si="1825"/>
        <v>-</v>
      </c>
      <c r="CW258" s="19" t="str">
        <f t="shared" ca="1" si="1825"/>
        <v>-</v>
      </c>
      <c r="CX258" s="19" t="str">
        <f t="shared" ref="CX258:DM261" ca="1" si="1898">OFFSET(CX$5,$B258,0)</f>
        <v>-</v>
      </c>
      <c r="CY258" s="19" t="str">
        <f t="shared" ca="1" si="1898"/>
        <v>-</v>
      </c>
      <c r="CZ258" s="19" t="b">
        <f ca="1">OFFSET(CZ$5,$B258,0)</f>
        <v>1</v>
      </c>
      <c r="DA258" s="19">
        <f t="shared" ca="1" si="1898"/>
        <v>0</v>
      </c>
      <c r="DB258" s="19">
        <f t="shared" ca="1" si="1898"/>
        <v>0</v>
      </c>
      <c r="DC258" s="19">
        <f t="shared" ca="1" si="1898"/>
        <v>0</v>
      </c>
      <c r="DD258" s="19">
        <f t="shared" ca="1" si="1898"/>
        <v>0</v>
      </c>
      <c r="DE258" s="19">
        <f t="shared" ca="1" si="1898"/>
        <v>0</v>
      </c>
      <c r="DF258" s="19">
        <f t="shared" ca="1" si="1898"/>
        <v>0</v>
      </c>
      <c r="DG258" s="19">
        <f t="shared" ca="1" si="1898"/>
        <v>0</v>
      </c>
      <c r="DH258" s="19">
        <f t="shared" ca="1" si="1898"/>
        <v>0</v>
      </c>
      <c r="DI258" s="19">
        <f t="shared" ca="1" si="1898"/>
        <v>0</v>
      </c>
      <c r="DJ258" s="19">
        <f t="shared" ca="1" si="1898"/>
        <v>0</v>
      </c>
      <c r="DK258" s="19">
        <f t="shared" ca="1" si="1898"/>
        <v>0</v>
      </c>
      <c r="DL258" s="19">
        <f t="shared" ca="1" si="1898"/>
        <v>0</v>
      </c>
      <c r="DM258" s="19">
        <f t="shared" ca="1" si="1898"/>
        <v>1</v>
      </c>
      <c r="DN258" s="19">
        <f t="shared" ref="DN258:ED261" ca="1" si="1899">OFFSET(DN$5,$B258,0)</f>
        <v>1</v>
      </c>
      <c r="DO258" s="19">
        <f t="shared" ca="1" si="1899"/>
        <v>0</v>
      </c>
      <c r="DP258" s="19" t="str">
        <f t="shared" ca="1" si="1899"/>
        <v>-</v>
      </c>
      <c r="DQ258" s="19" t="str">
        <f t="shared" ca="1" si="1899"/>
        <v>-</v>
      </c>
      <c r="DR258" s="19" t="str">
        <f t="shared" ca="1" si="1899"/>
        <v>-</v>
      </c>
      <c r="DS258" s="19" t="str">
        <f t="shared" ca="1" si="1899"/>
        <v>-</v>
      </c>
      <c r="DT258" s="19" t="str">
        <f t="shared" ca="1" si="1899"/>
        <v>-</v>
      </c>
      <c r="DU258" s="19">
        <f t="shared" ca="1" si="1899"/>
        <v>0</v>
      </c>
      <c r="DV258" s="19" t="str">
        <f t="shared" ca="1" si="1899"/>
        <v>-</v>
      </c>
      <c r="DW258" s="19" t="str">
        <f t="shared" ca="1" si="1899"/>
        <v>-</v>
      </c>
      <c r="DX258" s="19" t="str">
        <f t="shared" ca="1" si="1899"/>
        <v>-</v>
      </c>
      <c r="DY258" s="19" t="str">
        <f t="shared" ca="1" si="1899"/>
        <v>-</v>
      </c>
      <c r="DZ258" s="19" t="str">
        <f t="shared" ca="1" si="1899"/>
        <v>-</v>
      </c>
      <c r="EA258" s="19" t="str">
        <f t="shared" ca="1" si="1899"/>
        <v>-</v>
      </c>
      <c r="EB258" s="19" t="str">
        <f t="shared" ca="1" si="1899"/>
        <v>-</v>
      </c>
      <c r="EC258" s="19" t="str">
        <f t="shared" ca="1" si="1899"/>
        <v>-</v>
      </c>
      <c r="ED258" s="19">
        <f t="shared" ca="1" si="1899"/>
        <v>0</v>
      </c>
      <c r="EE258" s="444">
        <f t="shared" si="1827"/>
        <v>0</v>
      </c>
      <c r="EF258" s="444">
        <f t="shared" si="1827"/>
        <v>0</v>
      </c>
      <c r="EG258" s="124">
        <f t="shared" ref="EG258:EV261" si="1900">IF(AND($K258=EG$9,$N258=EG$11,$AB258=EG$8,$AI258=EG$12,$Y258&lt;&gt;0),INDEX(i.FS_Strategy,$Y258,$AB258),0)</f>
        <v>0</v>
      </c>
      <c r="EH258" s="124">
        <f t="shared" si="1900"/>
        <v>0</v>
      </c>
      <c r="EI258" s="124">
        <f t="shared" si="1900"/>
        <v>0</v>
      </c>
      <c r="EJ258" s="124">
        <f t="shared" si="1900"/>
        <v>0</v>
      </c>
      <c r="EK258" s="124">
        <f t="shared" si="1900"/>
        <v>0</v>
      </c>
      <c r="EL258" s="124">
        <f t="shared" si="1900"/>
        <v>0</v>
      </c>
      <c r="EM258" s="124">
        <f t="shared" si="1900"/>
        <v>0</v>
      </c>
      <c r="EN258" s="124">
        <f t="shared" si="1900"/>
        <v>0</v>
      </c>
      <c r="EO258" s="124">
        <f t="shared" si="1900"/>
        <v>0</v>
      </c>
      <c r="EP258" s="124">
        <f t="shared" si="1900"/>
        <v>0</v>
      </c>
      <c r="EQ258" s="124">
        <f t="shared" si="1900"/>
        <v>0</v>
      </c>
      <c r="ER258" s="124">
        <f t="shared" si="1900"/>
        <v>0</v>
      </c>
      <c r="ES258" s="124">
        <f t="shared" si="1900"/>
        <v>0</v>
      </c>
      <c r="ET258" s="124">
        <f t="shared" si="1900"/>
        <v>0</v>
      </c>
      <c r="EU258" s="124">
        <f t="shared" si="1900"/>
        <v>0</v>
      </c>
      <c r="EV258" s="124">
        <f t="shared" si="1900"/>
        <v>0</v>
      </c>
      <c r="EW258" s="124">
        <f t="shared" si="1829"/>
        <v>0</v>
      </c>
      <c r="EX258" s="124">
        <f t="shared" si="1829"/>
        <v>0</v>
      </c>
      <c r="EY258" s="554">
        <f t="shared" ref="EY258:FN261" si="1901">IF(AND($K258=EY$9,$N258=EY$11,$AB258=EY$8,$AI258=EY$12,$Z258&lt;&gt;0),INDEX(i.FS_Strategy,$Z258,$AB258),0)</f>
        <v>0</v>
      </c>
      <c r="EZ258" s="554">
        <f t="shared" si="1901"/>
        <v>0</v>
      </c>
      <c r="FA258" s="554">
        <f t="shared" si="1901"/>
        <v>0</v>
      </c>
      <c r="FB258" s="125">
        <f t="shared" si="1901"/>
        <v>0</v>
      </c>
      <c r="FC258" s="125">
        <f t="shared" si="1901"/>
        <v>0</v>
      </c>
      <c r="FD258" s="125">
        <f t="shared" si="1901"/>
        <v>0</v>
      </c>
      <c r="FE258" s="125">
        <f t="shared" si="1901"/>
        <v>0</v>
      </c>
      <c r="FF258" s="125">
        <f t="shared" si="1901"/>
        <v>0</v>
      </c>
      <c r="FG258" s="125">
        <f t="shared" si="1901"/>
        <v>0</v>
      </c>
      <c r="FH258" s="125">
        <f t="shared" si="1901"/>
        <v>0</v>
      </c>
      <c r="FI258" s="125">
        <f t="shared" si="1901"/>
        <v>0</v>
      </c>
      <c r="FJ258" s="125">
        <f t="shared" si="1901"/>
        <v>0</v>
      </c>
      <c r="FK258" s="125">
        <f t="shared" si="1901"/>
        <v>0</v>
      </c>
      <c r="FL258" s="125">
        <f t="shared" si="1901"/>
        <v>0</v>
      </c>
      <c r="FM258" s="125">
        <f t="shared" si="1901"/>
        <v>0</v>
      </c>
      <c r="FN258" s="125">
        <f t="shared" si="1901"/>
        <v>0</v>
      </c>
      <c r="FO258" s="124">
        <f t="shared" ref="FO258:GD261" si="1902">IF(AND($K258=FO$9,$N258=FO$11,$AB258=FO$8,$AI258=FO$12),INDEX(i.FS_Strategy,$AC258+1,$AB258),0)</f>
        <v>0</v>
      </c>
      <c r="FP258" s="124">
        <f t="shared" si="1902"/>
        <v>0</v>
      </c>
      <c r="FQ258" s="124">
        <f t="shared" si="1902"/>
        <v>0</v>
      </c>
      <c r="FR258" s="124">
        <f t="shared" si="1902"/>
        <v>0</v>
      </c>
      <c r="FS258" s="124">
        <f t="shared" si="1902"/>
        <v>0</v>
      </c>
      <c r="FT258" s="124">
        <f t="shared" si="1902"/>
        <v>0</v>
      </c>
      <c r="FU258" s="124">
        <f t="shared" si="1902"/>
        <v>0</v>
      </c>
      <c r="FV258" s="124">
        <f t="shared" si="1902"/>
        <v>0</v>
      </c>
      <c r="FW258" s="124">
        <f t="shared" si="1902"/>
        <v>0</v>
      </c>
      <c r="FX258" s="124">
        <f t="shared" si="1902"/>
        <v>0</v>
      </c>
      <c r="FY258" s="124">
        <f t="shared" si="1902"/>
        <v>0</v>
      </c>
      <c r="FZ258" s="124">
        <f t="shared" si="1902"/>
        <v>0</v>
      </c>
      <c r="GA258" s="124">
        <f t="shared" si="1902"/>
        <v>0</v>
      </c>
      <c r="GB258" s="124">
        <f t="shared" si="1902"/>
        <v>0</v>
      </c>
      <c r="GC258" s="124">
        <f t="shared" si="1902"/>
        <v>0</v>
      </c>
      <c r="GD258" s="124">
        <f t="shared" si="1902"/>
        <v>0</v>
      </c>
      <c r="GE258" s="124">
        <f t="shared" si="1832"/>
        <v>0</v>
      </c>
      <c r="GF258" s="124">
        <f t="shared" si="1832"/>
        <v>0</v>
      </c>
      <c r="GG258" s="554">
        <f t="shared" si="1833"/>
        <v>0</v>
      </c>
      <c r="GH258" s="554">
        <f t="shared" si="1833"/>
        <v>0</v>
      </c>
      <c r="GI258" s="554">
        <f t="shared" si="1833"/>
        <v>0</v>
      </c>
      <c r="GJ258" s="125">
        <f t="shared" si="1834"/>
        <v>0</v>
      </c>
      <c r="GK258" s="125">
        <f t="shared" si="1834"/>
        <v>0</v>
      </c>
      <c r="GL258" s="125">
        <f t="shared" si="1834"/>
        <v>0</v>
      </c>
      <c r="GM258" s="125">
        <f t="shared" si="1834"/>
        <v>0</v>
      </c>
      <c r="GN258" s="125">
        <f t="shared" si="1834"/>
        <v>0</v>
      </c>
      <c r="GO258" s="125">
        <f t="shared" si="1834"/>
        <v>0</v>
      </c>
      <c r="GP258" s="125">
        <f t="shared" si="1834"/>
        <v>0</v>
      </c>
      <c r="GQ258" s="125">
        <f t="shared" si="1834"/>
        <v>0</v>
      </c>
      <c r="GR258" s="125">
        <f t="shared" si="1834"/>
        <v>0</v>
      </c>
      <c r="GS258" s="125">
        <f t="shared" si="1834"/>
        <v>0</v>
      </c>
      <c r="GT258" s="125">
        <f t="shared" si="1834"/>
        <v>0</v>
      </c>
      <c r="GU258" s="125">
        <f t="shared" si="1834"/>
        <v>0</v>
      </c>
      <c r="GV258" s="125">
        <f t="shared" si="1834"/>
        <v>0</v>
      </c>
      <c r="GW258" s="124">
        <f t="shared" ref="GW258:HL261" si="1903">IF(AND($K258=GW$9,$N258=GW$11,$AB258=GW$8,$AI258=GW$12),INDEX(i.FS_Strategy,$AC258+1,$AB258),0)</f>
        <v>0</v>
      </c>
      <c r="GX258" s="124">
        <f t="shared" si="1903"/>
        <v>0</v>
      </c>
      <c r="GY258" s="124">
        <f t="shared" si="1903"/>
        <v>0</v>
      </c>
      <c r="GZ258" s="124">
        <f t="shared" si="1903"/>
        <v>0</v>
      </c>
      <c r="HA258" s="124">
        <f t="shared" si="1903"/>
        <v>0</v>
      </c>
      <c r="HB258" s="124">
        <f t="shared" si="1903"/>
        <v>0</v>
      </c>
      <c r="HC258" s="124">
        <f t="shared" si="1903"/>
        <v>0</v>
      </c>
      <c r="HD258" s="124">
        <f t="shared" si="1903"/>
        <v>0</v>
      </c>
      <c r="HE258" s="124">
        <f t="shared" si="1903"/>
        <v>0</v>
      </c>
      <c r="HF258" s="124">
        <f t="shared" si="1903"/>
        <v>0</v>
      </c>
      <c r="HG258" s="124">
        <f t="shared" si="1903"/>
        <v>0</v>
      </c>
      <c r="HH258" s="124">
        <f t="shared" si="1903"/>
        <v>0</v>
      </c>
      <c r="HI258" s="124">
        <f t="shared" si="1903"/>
        <v>0</v>
      </c>
      <c r="HJ258" s="124">
        <f t="shared" si="1903"/>
        <v>0</v>
      </c>
      <c r="HK258" s="124">
        <f t="shared" si="1903"/>
        <v>0</v>
      </c>
      <c r="HL258" s="124">
        <f t="shared" si="1903"/>
        <v>0</v>
      </c>
      <c r="HM258" s="124">
        <f t="shared" si="1836"/>
        <v>0</v>
      </c>
      <c r="HN258" s="124">
        <f t="shared" si="1836"/>
        <v>0</v>
      </c>
      <c r="HO258" s="554">
        <f t="shared" si="1837"/>
        <v>0</v>
      </c>
      <c r="HP258" s="554">
        <f t="shared" si="1837"/>
        <v>0</v>
      </c>
      <c r="HQ258" s="554">
        <f t="shared" si="1837"/>
        <v>0</v>
      </c>
      <c r="HR258" s="125">
        <f t="shared" si="1838"/>
        <v>0</v>
      </c>
      <c r="HS258" s="125">
        <f t="shared" si="1838"/>
        <v>0</v>
      </c>
      <c r="HT258" s="125">
        <f t="shared" si="1838"/>
        <v>0</v>
      </c>
      <c r="HU258" s="125">
        <f t="shared" si="1838"/>
        <v>0</v>
      </c>
      <c r="HV258" s="125">
        <f t="shared" si="1838"/>
        <v>0</v>
      </c>
      <c r="HW258" s="125">
        <f t="shared" si="1838"/>
        <v>0</v>
      </c>
      <c r="HX258" s="125">
        <f t="shared" si="1838"/>
        <v>0</v>
      </c>
      <c r="HY258" s="125">
        <f t="shared" si="1838"/>
        <v>0</v>
      </c>
      <c r="HZ258" s="125">
        <f t="shared" si="1838"/>
        <v>0</v>
      </c>
      <c r="IA258" s="125">
        <f t="shared" si="1838"/>
        <v>0</v>
      </c>
      <c r="IB258" s="125">
        <f t="shared" si="1838"/>
        <v>0</v>
      </c>
      <c r="IC258" s="125">
        <f t="shared" si="1838"/>
        <v>0</v>
      </c>
      <c r="ID258" s="125">
        <f t="shared" si="1838"/>
        <v>0</v>
      </c>
      <c r="IE258" s="5">
        <f t="shared" si="1839"/>
        <v>67</v>
      </c>
      <c r="IF258" s="9"/>
      <c r="IG258" s="5">
        <f t="shared" si="1840"/>
        <v>1</v>
      </c>
      <c r="IH258" s="5" t="b">
        <f t="shared" si="1840"/>
        <v>0</v>
      </c>
      <c r="II258" s="19">
        <f t="shared" ca="1" si="1841"/>
        <v>0</v>
      </c>
      <c r="IJ258" s="5">
        <f t="shared" si="1840"/>
        <v>55</v>
      </c>
      <c r="IK258" s="5" cm="1">
        <f t="array" ref="IK258">INDEX(i.pi_yatf,$X258+1,IK$7)</f>
        <v>1</v>
      </c>
      <c r="IL258" s="19">
        <f t="shared" ref="IL258:JN261" ca="1" si="1904">OFFSET(IL$5,$B258,0)</f>
        <v>0</v>
      </c>
      <c r="IM258" s="19">
        <f t="shared" ca="1" si="1904"/>
        <v>0</v>
      </c>
      <c r="IN258" s="19">
        <f t="shared" ca="1" si="1904"/>
        <v>0</v>
      </c>
      <c r="IO258" s="19">
        <f t="shared" ca="1" si="1904"/>
        <v>0</v>
      </c>
      <c r="IP258" s="19">
        <f t="shared" ca="1" si="1904"/>
        <v>0</v>
      </c>
      <c r="IQ258" s="19">
        <f t="shared" ca="1" si="1904"/>
        <v>0</v>
      </c>
      <c r="IR258" s="19">
        <f t="shared" ca="1" si="1904"/>
        <v>0</v>
      </c>
      <c r="IS258" s="19">
        <f t="shared" ca="1" si="1904"/>
        <v>0</v>
      </c>
      <c r="IT258" s="19">
        <f t="shared" ca="1" si="1904"/>
        <v>0</v>
      </c>
      <c r="IU258" s="19">
        <f t="shared" ca="1" si="1904"/>
        <v>0</v>
      </c>
      <c r="IV258" s="19">
        <f t="shared" ca="1" si="1904"/>
        <v>0</v>
      </c>
      <c r="IW258" s="19">
        <f t="shared" ca="1" si="1904"/>
        <v>0</v>
      </c>
      <c r="IX258" s="19">
        <f t="shared" ca="1" si="1904"/>
        <v>0</v>
      </c>
      <c r="IY258" s="19">
        <f t="shared" ca="1" si="1904"/>
        <v>0</v>
      </c>
      <c r="IZ258" s="19">
        <f t="shared" ca="1" si="1904"/>
        <v>0</v>
      </c>
      <c r="JA258" s="19">
        <f t="shared" ca="1" si="1904"/>
        <v>0</v>
      </c>
      <c r="JB258" s="19">
        <f t="shared" ca="1" si="1904"/>
        <v>0</v>
      </c>
      <c r="JC258" s="19">
        <f t="shared" ca="1" si="1904"/>
        <v>0</v>
      </c>
      <c r="JD258" s="19">
        <f t="shared" ca="1" si="1904"/>
        <v>0</v>
      </c>
      <c r="JE258" s="19">
        <f t="shared" ca="1" si="1904"/>
        <v>0</v>
      </c>
      <c r="JF258" s="19">
        <f t="shared" ca="1" si="1904"/>
        <v>0</v>
      </c>
      <c r="JG258" s="5">
        <f t="shared" si="1843"/>
        <v>1.2500000000000001E-2</v>
      </c>
      <c r="JH258" s="567">
        <f t="shared" si="1843"/>
        <v>0</v>
      </c>
      <c r="JI258" s="5">
        <f t="shared" si="1843"/>
        <v>6.25E-2</v>
      </c>
      <c r="JJ258" s="5">
        <f t="shared" si="1843"/>
        <v>6.25E-2</v>
      </c>
      <c r="JK258" s="5">
        <f t="shared" si="1843"/>
        <v>6.25E-2</v>
      </c>
      <c r="JL258" s="19">
        <f t="shared" ca="1" si="1904"/>
        <v>1</v>
      </c>
      <c r="JM258" s="19">
        <f t="shared" ca="1" si="1904"/>
        <v>0</v>
      </c>
      <c r="JN258" s="19">
        <f t="shared" ca="1" si="1904"/>
        <v>1</v>
      </c>
      <c r="JO258" s="9"/>
      <c r="JP258" s="5" t="b">
        <f t="shared" ca="1" si="1844"/>
        <v>0</v>
      </c>
      <c r="JQ258" s="477" t="b">
        <v>1</v>
      </c>
      <c r="JR258" s="477">
        <v>12</v>
      </c>
      <c r="JS258" s="5" t="b">
        <f t="shared" si="1845"/>
        <v>0</v>
      </c>
      <c r="JT258" s="5" t="b">
        <f t="shared" si="1845"/>
        <v>0</v>
      </c>
      <c r="JU258" s="5" t="b">
        <f t="shared" si="1845"/>
        <v>1</v>
      </c>
      <c r="JV258" s="144">
        <f t="shared" si="1846"/>
        <v>1</v>
      </c>
      <c r="JW258" s="144">
        <f t="shared" si="1846"/>
        <v>1</v>
      </c>
      <c r="JX258" s="5" t="b">
        <f t="shared" si="1847"/>
        <v>0</v>
      </c>
      <c r="JY258" s="5" t="b">
        <f t="shared" si="1847"/>
        <v>1</v>
      </c>
      <c r="JZ258" s="5" t="b">
        <f t="shared" si="1847"/>
        <v>1</v>
      </c>
      <c r="KA258" s="5" t="b">
        <f t="shared" si="1847"/>
        <v>0</v>
      </c>
      <c r="KB258" s="5">
        <f t="shared" si="1848"/>
        <v>1</v>
      </c>
      <c r="KC258" s="5">
        <f t="shared" si="1848"/>
        <v>0</v>
      </c>
      <c r="KD258" s="5" t="b">
        <f t="shared" si="1849"/>
        <v>0</v>
      </c>
      <c r="KE258" s="5" t="str" cm="1">
        <f t="array" aca="1" ref="KE258" ca="1">IF(OR(KF258:KM258&lt;&gt;"-"),TRUE,"-")</f>
        <v>-</v>
      </c>
      <c r="KF258" s="19" t="str">
        <f t="shared" ref="KF258:KM261" ca="1" si="1905">OFFSET(KF$5,$B258,0)</f>
        <v>-</v>
      </c>
      <c r="KG258" s="19" t="str">
        <f t="shared" ca="1" si="1905"/>
        <v>-</v>
      </c>
      <c r="KH258" s="19" t="str">
        <f t="shared" ca="1" si="1905"/>
        <v>-</v>
      </c>
      <c r="KI258" s="19" t="str">
        <f t="shared" ca="1" si="1905"/>
        <v>-</v>
      </c>
      <c r="KJ258" s="19" t="str">
        <f t="shared" ca="1" si="1905"/>
        <v>-</v>
      </c>
      <c r="KK258" s="19" t="str">
        <f t="shared" ca="1" si="1905"/>
        <v>-</v>
      </c>
      <c r="KL258" s="19" t="str">
        <f t="shared" ca="1" si="1905"/>
        <v>-</v>
      </c>
      <c r="KM258" s="19" t="str">
        <f t="shared" ca="1" si="1905"/>
        <v>-</v>
      </c>
      <c r="KN258" s="5" t="b">
        <f t="array" aca="1" ref="KN258" ca="1">IF(OR(KO258:KU258&lt;&gt;"-"),TRUE,"-")</f>
        <v>1</v>
      </c>
      <c r="KO258" s="19">
        <f t="shared" ca="1" si="1851"/>
        <v>0</v>
      </c>
      <c r="KP258" s="19" t="str">
        <f t="shared" ca="1" si="1851"/>
        <v>-</v>
      </c>
      <c r="KQ258" s="19">
        <f t="shared" ca="1" si="1851"/>
        <v>999999</v>
      </c>
      <c r="KR258" s="19">
        <f t="shared" ca="1" si="1851"/>
        <v>999999</v>
      </c>
      <c r="KS258" s="19">
        <f t="shared" ca="1" si="1851"/>
        <v>999999</v>
      </c>
      <c r="KT258" s="19">
        <f t="shared" ca="1" si="1851"/>
        <v>999999</v>
      </c>
      <c r="KU258" s="19">
        <f t="shared" ca="1" si="1851"/>
        <v>999999</v>
      </c>
      <c r="KV258" s="19" t="str">
        <f t="shared" ca="1" si="1851"/>
        <v>-</v>
      </c>
      <c r="KW258" s="19" t="str">
        <f ca="1">OFFSET(KW$5,$B258,0)</f>
        <v>-</v>
      </c>
      <c r="KX258" s="19" t="str">
        <f ca="1">OFFSET(KX$5,$B258,0)</f>
        <v>-</v>
      </c>
      <c r="KY258" s="19" t="b">
        <f t="shared" ca="1" si="1852"/>
        <v>1</v>
      </c>
      <c r="KZ258" s="19">
        <f t="shared" ca="1" si="1852"/>
        <v>0</v>
      </c>
      <c r="LA258" s="5" t="str">
        <f t="shared" si="1853"/>
        <v>-</v>
      </c>
      <c r="LB258" s="5" t="str">
        <f t="shared" si="1853"/>
        <v>-</v>
      </c>
      <c r="LC258" s="5" t="str">
        <f t="shared" si="1853"/>
        <v>-</v>
      </c>
      <c r="LD258" s="5" t="str">
        <f t="shared" si="1853"/>
        <v>-</v>
      </c>
      <c r="LE258" s="19" t="str">
        <f t="shared" ref="LE258:LK261" ca="1" si="1906">OFFSET(LE$5,$B258,0)</f>
        <v>-</v>
      </c>
      <c r="LF258" s="19" t="str">
        <f t="shared" ca="1" si="1906"/>
        <v>-</v>
      </c>
      <c r="LG258" s="19" t="str">
        <f t="shared" ca="1" si="1906"/>
        <v>-</v>
      </c>
      <c r="LH258" s="19" t="str">
        <f t="shared" ca="1" si="1906"/>
        <v>-</v>
      </c>
      <c r="LI258" s="19" t="str">
        <f t="shared" ca="1" si="1906"/>
        <v>-</v>
      </c>
      <c r="LJ258" s="19" t="str">
        <f t="shared" ca="1" si="1906"/>
        <v>-</v>
      </c>
      <c r="LK258" s="19" t="str">
        <f t="shared" ca="1" si="1906"/>
        <v>-</v>
      </c>
      <c r="LL258" s="5" t="str">
        <f t="shared" si="1855"/>
        <v>-</v>
      </c>
      <c r="LM258" s="5">
        <f t="shared" si="1855"/>
        <v>500</v>
      </c>
      <c r="LN258" s="5">
        <f t="shared" si="1855"/>
        <v>500</v>
      </c>
      <c r="LO258" s="5" t="str">
        <f t="shared" si="1855"/>
        <v>-</v>
      </c>
      <c r="LP258" s="5" t="str" cm="1">
        <f t="array" ref="LP258">INDEX(i.meatgrid,$Q258,LP$7)</f>
        <v>-</v>
      </c>
      <c r="LQ258" s="5" cm="1">
        <f t="array" ref="LQ258">INDEX(i.meatgrid,$Q258,LQ$7)</f>
        <v>400</v>
      </c>
      <c r="LR258" s="5" t="str">
        <f t="shared" si="1855"/>
        <v>-</v>
      </c>
      <c r="LS258" s="5">
        <f t="shared" si="1856"/>
        <v>1</v>
      </c>
      <c r="LT258" s="9"/>
      <c r="LU258" s="19">
        <f t="shared" ref="LU258:LU261" ca="1" si="1907">OFFSET(LU$5,$B258,0)</f>
        <v>70</v>
      </c>
      <c r="LV258" s="19">
        <f t="shared" ca="1" si="1857"/>
        <v>50</v>
      </c>
      <c r="LW258" s="19">
        <f t="shared" ca="1" si="1857"/>
        <v>80</v>
      </c>
      <c r="LX258" s="19">
        <f t="shared" ca="1" si="1857"/>
        <v>50</v>
      </c>
      <c r="LY258" s="5" t="b" cm="1">
        <f t="array" ref="LY258">INDEX(i.meatgrid,$Q258,LY$7)</f>
        <v>0</v>
      </c>
      <c r="LZ258" s="5" t="b" cm="1">
        <f t="array" ref="LZ258">INDEX(i.meatgrid,$Q258,LZ$7)</f>
        <v>0</v>
      </c>
      <c r="MA258" s="5" cm="1">
        <f t="array" ref="MA258">INDEX(i.meatgrid,$Q258,MA$7)</f>
        <v>40</v>
      </c>
      <c r="MB258" s="5" t="str" cm="1">
        <f t="array" ref="MB258">INDEX(i.meatgrid,$Q258,MB$7)</f>
        <v>-</v>
      </c>
      <c r="MC258" s="5">
        <f t="shared" si="1858"/>
        <v>1</v>
      </c>
      <c r="MD258" s="5">
        <f t="shared" si="1859"/>
        <v>1</v>
      </c>
      <c r="ME258" s="5" cm="1">
        <f t="array" ref="ME258">INDEX(i.meatgrid,$Q258,ME$7)</f>
        <v>1</v>
      </c>
      <c r="MF258" s="5" cm="1">
        <f t="array" ref="MF258">INDEX(i.meatgrid,$Q258,MF$7)</f>
        <v>0</v>
      </c>
      <c r="MG258" s="5" cm="1">
        <f t="array" ref="MG258">INDEX(i.meatgrid,$Q258,MG$7)</f>
        <v>0</v>
      </c>
      <c r="MH258" s="5" cm="1">
        <f t="array" ref="MH258">INDEX(i.meatgrid,$Q258,MH$7)</f>
        <v>0</v>
      </c>
      <c r="MI258" s="5" cm="1">
        <f t="array" ref="MI258">INDEX(i.meatgrid,$Q258,MI$7)</f>
        <v>0</v>
      </c>
      <c r="MJ258" s="5" cm="1">
        <f t="array" ref="MJ258">INDEX(i.meatgrid,$Q258,MJ$7)</f>
        <v>1</v>
      </c>
      <c r="MK258" s="5" cm="1">
        <f t="array" ref="MK258">INDEX(i.meatgrid,$Q258,MK$7)</f>
        <v>1</v>
      </c>
      <c r="ML258" s="5" cm="1">
        <f t="array" ref="ML258">INDEX(i.meatgrid,$Q258,ML$7)</f>
        <v>1</v>
      </c>
      <c r="MM258" s="5">
        <f t="shared" si="1860"/>
        <v>1</v>
      </c>
      <c r="MN258" s="9"/>
      <c r="MO258" s="19" t="b">
        <f t="shared" ref="MO258:ND261" ca="1" si="1908">OFFSET(MO$5,$B258,0)</f>
        <v>0</v>
      </c>
      <c r="MP258" s="19" t="b">
        <f t="shared" ca="1" si="1908"/>
        <v>0</v>
      </c>
      <c r="MQ258" s="19">
        <f t="shared" ca="1" si="1908"/>
        <v>1</v>
      </c>
      <c r="MR258" s="19">
        <f t="shared" ca="1" si="1908"/>
        <v>0.75</v>
      </c>
      <c r="MS258" s="19">
        <f t="shared" ca="1" si="1908"/>
        <v>0.75</v>
      </c>
      <c r="MT258" s="19">
        <f t="shared" ca="1" si="1908"/>
        <v>0.8</v>
      </c>
      <c r="MU258" s="19">
        <f t="shared" ca="1" si="1908"/>
        <v>0.82499999999999996</v>
      </c>
      <c r="MV258" s="19">
        <f t="shared" ca="1" si="1908"/>
        <v>0.875</v>
      </c>
      <c r="MW258" s="19">
        <f t="shared" ca="1" si="1908"/>
        <v>0.9</v>
      </c>
      <c r="MX258" s="19">
        <f t="shared" ca="1" si="1908"/>
        <v>1</v>
      </c>
      <c r="MY258" s="19">
        <f t="shared" ca="1" si="1908"/>
        <v>0.875</v>
      </c>
      <c r="MZ258" s="19" t="b">
        <f t="shared" ca="1" si="1908"/>
        <v>1</v>
      </c>
      <c r="NA258" s="19">
        <f t="shared" ca="1" si="1908"/>
        <v>74.989999999999995</v>
      </c>
      <c r="NB258" s="19" t="str">
        <f t="shared" ca="1" si="1908"/>
        <v>-</v>
      </c>
      <c r="NC258" s="19" t="str">
        <f t="shared" ca="1" si="1908"/>
        <v>-</v>
      </c>
      <c r="ND258" s="19" t="str">
        <f t="shared" ca="1" si="1908"/>
        <v>-</v>
      </c>
      <c r="NE258" s="19" t="str">
        <f t="shared" ref="NE258:NT261" ca="1" si="1909">OFFSET(NE$5,$B258,0)</f>
        <v>-</v>
      </c>
      <c r="NF258" s="19" t="str">
        <f t="shared" ca="1" si="1909"/>
        <v>-</v>
      </c>
      <c r="NG258" s="19" t="str">
        <f t="shared" ca="1" si="1909"/>
        <v>-</v>
      </c>
      <c r="NH258" s="19" t="str">
        <f t="shared" ca="1" si="1909"/>
        <v>-</v>
      </c>
      <c r="NI258" s="19">
        <f t="shared" ca="1" si="1909"/>
        <v>36.99</v>
      </c>
      <c r="NJ258" s="19">
        <f t="shared" ca="1" si="1909"/>
        <v>36.99</v>
      </c>
      <c r="NK258" s="19" t="str">
        <f t="shared" ca="1" si="1909"/>
        <v>-</v>
      </c>
      <c r="NL258" s="19" t="str">
        <f t="shared" ca="1" si="1909"/>
        <v>-</v>
      </c>
      <c r="NM258" s="19" t="str">
        <f t="shared" ca="1" si="1909"/>
        <v>-</v>
      </c>
      <c r="NN258" s="19" t="str">
        <f t="shared" ca="1" si="1909"/>
        <v>-</v>
      </c>
      <c r="NO258" s="19" t="str">
        <f t="shared" ca="1" si="1909"/>
        <v>-</v>
      </c>
      <c r="NP258" s="19">
        <f t="shared" ca="1" si="1909"/>
        <v>49.99</v>
      </c>
      <c r="NQ258" s="19">
        <f t="shared" ca="1" si="1909"/>
        <v>49.99</v>
      </c>
      <c r="NR258" s="19">
        <f t="shared" ca="1" si="1909"/>
        <v>49.99</v>
      </c>
      <c r="NS258" s="19">
        <f t="shared" ca="1" si="1909"/>
        <v>49.99</v>
      </c>
      <c r="NT258" s="19">
        <f t="shared" ca="1" si="1909"/>
        <v>49.99</v>
      </c>
      <c r="NU258" s="19">
        <f t="shared" ca="1" si="1874"/>
        <v>49.99</v>
      </c>
      <c r="NV258" s="19">
        <f t="shared" ca="1" si="1874"/>
        <v>49.99</v>
      </c>
      <c r="NW258" s="19">
        <f t="shared" ca="1" si="1874"/>
        <v>49.99</v>
      </c>
      <c r="NX258" s="19">
        <f t="shared" ref="NX258:OM261" ca="1" si="1910">OFFSET(NX$5,$B258,0)</f>
        <v>412.99</v>
      </c>
      <c r="NY258" s="19">
        <f t="shared" ca="1" si="1910"/>
        <v>412.99</v>
      </c>
      <c r="NZ258" s="19" t="str">
        <f t="shared" ca="1" si="1910"/>
        <v>-</v>
      </c>
      <c r="OA258" s="19" t="str">
        <f t="shared" ca="1" si="1910"/>
        <v>-</v>
      </c>
      <c r="OB258" s="19" t="str">
        <f t="shared" ca="1" si="1910"/>
        <v>-</v>
      </c>
      <c r="OC258" s="19" t="str">
        <f t="shared" ca="1" si="1910"/>
        <v>-</v>
      </c>
      <c r="OD258" s="19" t="str">
        <f t="shared" ca="1" si="1910"/>
        <v>-</v>
      </c>
      <c r="OE258" s="19">
        <f t="shared" ca="1" si="1910"/>
        <v>6.8900000000000006</v>
      </c>
      <c r="OF258" s="19">
        <f t="shared" ca="1" si="1910"/>
        <v>6.8900000000000006</v>
      </c>
      <c r="OG258" s="19">
        <f t="shared" ca="1" si="1910"/>
        <v>6.8900000000000006</v>
      </c>
      <c r="OH258" s="19">
        <f t="shared" ca="1" si="1910"/>
        <v>6.8900000000000006</v>
      </c>
      <c r="OI258" s="19">
        <f t="shared" ca="1" si="1910"/>
        <v>6.8900000000000006</v>
      </c>
      <c r="OJ258" s="19">
        <f t="shared" ca="1" si="1910"/>
        <v>6.8900000000000006</v>
      </c>
      <c r="OK258" s="19">
        <f t="shared" ca="1" si="1910"/>
        <v>6.8900000000000006</v>
      </c>
      <c r="OL258" s="19">
        <f t="shared" ca="1" si="1910"/>
        <v>6.8900000000000006</v>
      </c>
      <c r="OM258" s="19">
        <f t="shared" ca="1" si="1910"/>
        <v>346.99</v>
      </c>
      <c r="ON258" s="19">
        <f t="shared" ca="1" si="1876"/>
        <v>346.99</v>
      </c>
      <c r="OO258" s="19" t="str">
        <f t="shared" ca="1" si="1876"/>
        <v>-</v>
      </c>
      <c r="OP258" s="19" t="str">
        <f t="shared" ca="1" si="1876"/>
        <v>-</v>
      </c>
      <c r="OQ258" s="19" t="str">
        <f t="shared" ca="1" si="1876"/>
        <v>-</v>
      </c>
      <c r="OR258" s="19" t="str">
        <f t="shared" ca="1" si="1876"/>
        <v>-</v>
      </c>
      <c r="OS258" s="19" t="str">
        <f t="shared" ca="1" si="1876"/>
        <v>-</v>
      </c>
      <c r="OT258" s="19">
        <f t="shared" ca="1" si="1876"/>
        <v>0</v>
      </c>
      <c r="OU258" s="24">
        <v>0</v>
      </c>
    </row>
    <row r="259" spans="1:411" outlineLevel="1">
      <c r="A259" s="21">
        <f t="shared" si="1895"/>
        <v>254</v>
      </c>
      <c r="B259" s="21">
        <f t="shared" si="1885"/>
        <v>19</v>
      </c>
      <c r="C259">
        <v>1112</v>
      </c>
      <c r="D259" s="144" t="str">
        <f t="shared" ca="1" si="1806"/>
        <v>GSM</v>
      </c>
      <c r="E259" t="b">
        <v>1</v>
      </c>
      <c r="F259" t="b">
        <v>0</v>
      </c>
      <c r="G259" t="b">
        <f t="shared" si="1896"/>
        <v>1</v>
      </c>
      <c r="H259" s="237">
        <f t="shared" ca="1" si="1886"/>
        <v>2</v>
      </c>
      <c r="I259" s="237">
        <f t="shared" ca="1" si="1886"/>
        <v>1</v>
      </c>
      <c r="J259" s="237" t="str">
        <f t="shared" ca="1" si="1886"/>
        <v/>
      </c>
      <c r="K259" s="237">
        <f t="shared" ca="1" si="1886"/>
        <v>2</v>
      </c>
      <c r="L259" s="237">
        <f t="shared" ca="1" si="1886"/>
        <v>2</v>
      </c>
      <c r="M259" s="237">
        <f t="shared" ca="1" si="1886"/>
        <v>2</v>
      </c>
      <c r="N259" s="237">
        <f t="shared" ca="1" si="1886"/>
        <v>3</v>
      </c>
      <c r="O259" s="237">
        <f t="shared" ca="1" si="1886"/>
        <v>1</v>
      </c>
      <c r="P259" s="237">
        <f t="shared" ca="1" si="1886"/>
        <v>1</v>
      </c>
      <c r="Q259" s="237">
        <f t="shared" ca="1" si="1886"/>
        <v>8</v>
      </c>
      <c r="R259" s="29">
        <v>1</v>
      </c>
      <c r="S259" s="29">
        <v>1</v>
      </c>
      <c r="T259" s="29">
        <v>1</v>
      </c>
      <c r="U259" s="218"/>
      <c r="V259" s="218"/>
      <c r="W259" s="182">
        <f t="array" ref="W259">MAX(W$22,MOD(W253+1*AND(R259:$V259=R$22:$V$22),W$23+1))</f>
        <v>0</v>
      </c>
      <c r="X259" s="218"/>
      <c r="Y259" s="218"/>
      <c r="Z259" s="218"/>
      <c r="AA259" s="218"/>
      <c r="AB259" s="218"/>
      <c r="AC259" s="218"/>
      <c r="AD259" s="218"/>
      <c r="AE259" s="218"/>
      <c r="AF259" s="144">
        <f ca="1">INDEX(CHOOSE($N259,DataAutumn!i.AdultDrys,DataWinter!i.AdultDrys,DataSpring!i.AdultDrys),1,$M259)</f>
        <v>3</v>
      </c>
      <c r="AG259" s="5">
        <f t="shared" ca="1" si="1807"/>
        <v>2</v>
      </c>
      <c r="AH259" s="5">
        <f t="shared" ca="1" si="1807"/>
        <v>0</v>
      </c>
      <c r="AI259" s="5">
        <f t="shared" ca="1" si="1808"/>
        <v>1</v>
      </c>
      <c r="AJ259" s="218"/>
      <c r="AK259" s="218"/>
      <c r="AL259" s="366" t="str">
        <f ca="1">TEXT(LEFT(OFFSET(AL259,-1,0),5)+1,"00000")&amp;MID(OFFSET(AL259,-1,0),6,FIND(" ",OFFSET(AL259,-1,0),7)-5)
&amp; $D259           &amp; " Day"&amp;INDEX(i.DOY,$N259,1)              &amp; IF($IG259=0," FWM","")&amp;IF($IG259=1," MWM","")&amp;IF($IG259=5," Mat","")&amp;IF($IH259=TRUE,"&amp;BBT","    ")
&amp;INDEX(DataMaster!$B$98:$B$105,$Q259,0)    &amp;IF(JQ259," SR"&amp;JR259,"")&amp; " WP"&amp;TEXT($MC259*100,"000p")           &amp; " MP"&amp;TEXT($MD259*100,"000p")           &amp; " GP"&amp;TEXT($MM259*100,"000p")
&amp; " (F"&amp;3+COUNTIF($CV259:$CY259,TRUE)&amp;3&amp;"N"&amp;$DM259&amp;$DN259&amp;")"</f>
        <v>00018 DSP_grid_lw GSM Day204 MWM    Prime 13mo WP100p MP100p GP100p (F33N11)</v>
      </c>
      <c r="AM259" s="9" t="str">
        <f ca="1">IF(COUNTIF(AL$5:AL259,AL259)=1,"-","Dup")</f>
        <v>-</v>
      </c>
      <c r="AN259" s="9"/>
      <c r="AO259" s="12" t="b">
        <v>0</v>
      </c>
      <c r="AP259" s="12" t="b">
        <v>0</v>
      </c>
      <c r="AQ259" s="12" t="b">
        <v>1</v>
      </c>
      <c r="AR259" s="12" t="b">
        <v>1</v>
      </c>
      <c r="AS259" s="12" t="b">
        <v>0</v>
      </c>
      <c r="AT259" s="12" t="b">
        <v>1</v>
      </c>
      <c r="AU259" s="12" t="b">
        <v>1</v>
      </c>
      <c r="AV259" s="12" t="b">
        <v>1</v>
      </c>
      <c r="AW259" s="9"/>
      <c r="AX259" s="5" t="b">
        <f t="shared" ca="1" si="1809"/>
        <v>0</v>
      </c>
      <c r="AY259" s="5" t="str">
        <f t="shared" ca="1" si="1809"/>
        <v>-</v>
      </c>
      <c r="AZ259" s="5" t="b">
        <f t="shared" ca="1" si="1809"/>
        <v>0</v>
      </c>
      <c r="BA259" s="5" t="b">
        <f t="shared" ca="1" si="1809"/>
        <v>1</v>
      </c>
      <c r="BB259" s="5" t="b">
        <f t="shared" ca="1" si="1809"/>
        <v>1</v>
      </c>
      <c r="BC259" s="144">
        <f t="shared" ca="1" si="1809"/>
        <v>0</v>
      </c>
      <c r="BD259" s="19" t="b">
        <f t="shared" ca="1" si="1810"/>
        <v>1</v>
      </c>
      <c r="BE259" s="9"/>
      <c r="BF259" s="5" t="str">
        <f t="shared" ca="1" si="1811"/>
        <v>-</v>
      </c>
      <c r="BG259" s="19" t="str">
        <f t="shared" ca="1" si="1812"/>
        <v>-</v>
      </c>
      <c r="BH259" s="19" t="str">
        <f t="shared" ca="1" si="1812"/>
        <v>-</v>
      </c>
      <c r="BI259" s="19" t="str">
        <f t="shared" ca="1" si="1812"/>
        <v>-</v>
      </c>
      <c r="BJ259" s="5" t="str">
        <f t="shared" ca="1" si="1813"/>
        <v>-</v>
      </c>
      <c r="BK259" s="19" t="str">
        <f t="shared" ca="1" si="1814"/>
        <v>-</v>
      </c>
      <c r="BL259" s="5" t="str">
        <f t="shared" ca="1" si="1815"/>
        <v>-</v>
      </c>
      <c r="BM259" s="19" t="str">
        <f t="shared" ca="1" si="1816"/>
        <v>-</v>
      </c>
      <c r="BN259" s="19" t="str">
        <f t="shared" ca="1" si="1816"/>
        <v>-</v>
      </c>
      <c r="BO259" s="19" t="str">
        <f t="shared" ca="1" si="1816"/>
        <v>-</v>
      </c>
      <c r="BP259" s="5" t="str">
        <f t="shared" ca="1" si="1817"/>
        <v>-</v>
      </c>
      <c r="BQ259" s="9"/>
      <c r="BR259" s="5" t="b">
        <f t="shared" ca="1" si="1818"/>
        <v>0</v>
      </c>
      <c r="BS259" s="5" t="str">
        <f t="shared" ca="1" si="1819"/>
        <v>-</v>
      </c>
      <c r="BT259" s="5" t="str">
        <f t="shared" ca="1" si="1897"/>
        <v>-</v>
      </c>
      <c r="BU259" s="5" t="str">
        <f t="shared" ca="1" si="1897"/>
        <v>-</v>
      </c>
      <c r="BV259" s="5" t="str">
        <f t="shared" ca="1" si="1897"/>
        <v>-</v>
      </c>
      <c r="BW259" s="5" t="str">
        <f t="shared" ca="1" si="1897"/>
        <v>-</v>
      </c>
      <c r="BX259" s="5" t="str">
        <f t="shared" ca="1" si="1897"/>
        <v>-</v>
      </c>
      <c r="BY259" s="5" t="str">
        <f t="shared" ca="1" si="1897"/>
        <v>-</v>
      </c>
      <c r="BZ259" s="5" t="str">
        <f t="shared" ca="1" si="1897"/>
        <v>-</v>
      </c>
      <c r="CA259" s="5" t="str">
        <f t="shared" ca="1" si="1897"/>
        <v>-</v>
      </c>
      <c r="CB259" s="9"/>
      <c r="CC259" s="237" t="b">
        <f t="shared" ca="1" si="1887"/>
        <v>1</v>
      </c>
      <c r="CD259" s="237" t="b">
        <f t="shared" ca="1" si="1887"/>
        <v>1</v>
      </c>
      <c r="CE259" s="237" t="b">
        <f t="shared" ca="1" si="1887"/>
        <v>1</v>
      </c>
      <c r="CF259" s="12">
        <f t="shared" ca="1" si="1868"/>
        <v>2238105</v>
      </c>
      <c r="CG259" s="144" t="b">
        <f t="shared" ref="CG259:CG261" ca="1" si="1911">NOT(CE259)</f>
        <v>0</v>
      </c>
      <c r="CH259" s="12" t="s">
        <v>34</v>
      </c>
      <c r="CI259" s="19" t="str">
        <f t="shared" ca="1" si="1822"/>
        <v>-</v>
      </c>
      <c r="CJ259" s="19" t="str">
        <f t="shared" ca="1" si="1822"/>
        <v>-</v>
      </c>
      <c r="CK259" s="19" t="str">
        <f t="shared" ca="1" si="1822"/>
        <v>-</v>
      </c>
      <c r="CL259" s="19">
        <f t="shared" ca="1" si="1822"/>
        <v>1</v>
      </c>
      <c r="CM259" s="19">
        <f t="shared" ca="1" si="1822"/>
        <v>1</v>
      </c>
      <c r="CN259" s="9"/>
      <c r="CO259" s="444">
        <f t="shared" ca="1" si="1823"/>
        <v>652</v>
      </c>
      <c r="CP259" s="444">
        <f t="shared" ca="1" si="1823"/>
        <v>686</v>
      </c>
      <c r="CQ259" s="444">
        <f t="shared" ca="1" si="1823"/>
        <v>721</v>
      </c>
      <c r="CR259" s="152">
        <f t="shared" ca="1" si="1824"/>
        <v>378</v>
      </c>
      <c r="CS259" s="152">
        <f t="shared" ca="1" si="1824"/>
        <v>413</v>
      </c>
      <c r="CT259" s="152">
        <f t="shared" ca="1" si="1824"/>
        <v>448</v>
      </c>
      <c r="CU259" s="19" t="str">
        <f t="shared" ref="CU259:DJ261" ca="1" si="1912">OFFSET(CU$5,$B259,0)</f>
        <v>-</v>
      </c>
      <c r="CV259" s="19" t="str">
        <f t="shared" ca="1" si="1912"/>
        <v>-</v>
      </c>
      <c r="CW259" s="19" t="str">
        <f t="shared" ca="1" si="1912"/>
        <v>-</v>
      </c>
      <c r="CX259" s="19" t="str">
        <f t="shared" ca="1" si="1912"/>
        <v>-</v>
      </c>
      <c r="CY259" s="19" t="str">
        <f t="shared" ca="1" si="1912"/>
        <v>-</v>
      </c>
      <c r="CZ259" s="19" t="b">
        <f t="shared" ca="1" si="1912"/>
        <v>1</v>
      </c>
      <c r="DA259" s="19">
        <f t="shared" ca="1" si="1912"/>
        <v>0</v>
      </c>
      <c r="DB259" s="19">
        <f t="shared" ca="1" si="1912"/>
        <v>0</v>
      </c>
      <c r="DC259" s="19">
        <f t="shared" ca="1" si="1912"/>
        <v>0</v>
      </c>
      <c r="DD259" s="19">
        <f t="shared" ca="1" si="1912"/>
        <v>0</v>
      </c>
      <c r="DE259" s="19">
        <f t="shared" ca="1" si="1912"/>
        <v>0</v>
      </c>
      <c r="DF259" s="19">
        <f t="shared" ca="1" si="1912"/>
        <v>0</v>
      </c>
      <c r="DG259" s="19">
        <f t="shared" ca="1" si="1912"/>
        <v>0</v>
      </c>
      <c r="DH259" s="19">
        <f t="shared" ca="1" si="1912"/>
        <v>0</v>
      </c>
      <c r="DI259" s="19">
        <f t="shared" ca="1" si="1912"/>
        <v>0</v>
      </c>
      <c r="DJ259" s="19">
        <f t="shared" ca="1" si="1912"/>
        <v>0</v>
      </c>
      <c r="DK259" s="19">
        <f t="shared" ca="1" si="1898"/>
        <v>0</v>
      </c>
      <c r="DL259" s="19">
        <f t="shared" ca="1" si="1898"/>
        <v>0</v>
      </c>
      <c r="DM259" s="19">
        <f t="shared" ca="1" si="1898"/>
        <v>1</v>
      </c>
      <c r="DN259" s="19">
        <f t="shared" ca="1" si="1899"/>
        <v>1</v>
      </c>
      <c r="DO259" s="19">
        <f t="shared" ca="1" si="1899"/>
        <v>0</v>
      </c>
      <c r="DP259" s="19" t="str">
        <f t="shared" ca="1" si="1899"/>
        <v>-</v>
      </c>
      <c r="DQ259" s="19" t="str">
        <f t="shared" ca="1" si="1899"/>
        <v>-</v>
      </c>
      <c r="DR259" s="19" t="str">
        <f t="shared" ca="1" si="1899"/>
        <v>-</v>
      </c>
      <c r="DS259" s="19" t="str">
        <f t="shared" ca="1" si="1899"/>
        <v>-</v>
      </c>
      <c r="DT259" s="19" t="str">
        <f t="shared" ca="1" si="1899"/>
        <v>-</v>
      </c>
      <c r="DU259" s="19">
        <f t="shared" ca="1" si="1899"/>
        <v>0</v>
      </c>
      <c r="DV259" s="19" t="str">
        <f t="shared" ca="1" si="1899"/>
        <v>-</v>
      </c>
      <c r="DW259" s="19" t="str">
        <f t="shared" ca="1" si="1899"/>
        <v>-</v>
      </c>
      <c r="DX259" s="19" t="str">
        <f t="shared" ca="1" si="1899"/>
        <v>-</v>
      </c>
      <c r="DY259" s="19" t="str">
        <f t="shared" ca="1" si="1899"/>
        <v>-</v>
      </c>
      <c r="DZ259" s="19" t="str">
        <f t="shared" ca="1" si="1899"/>
        <v>-</v>
      </c>
      <c r="EA259" s="19" t="str">
        <f t="shared" ca="1" si="1899"/>
        <v>-</v>
      </c>
      <c r="EB259" s="19" t="str">
        <f t="shared" ca="1" si="1899"/>
        <v>-</v>
      </c>
      <c r="EC259" s="19" t="str">
        <f t="shared" ca="1" si="1899"/>
        <v>-</v>
      </c>
      <c r="ED259" s="19">
        <f t="shared" ca="1" si="1899"/>
        <v>0</v>
      </c>
      <c r="EE259" s="444">
        <f t="shared" ca="1" si="1827"/>
        <v>0</v>
      </c>
      <c r="EF259" s="444">
        <f t="shared" ca="1" si="1827"/>
        <v>0</v>
      </c>
      <c r="EG259" s="124">
        <f t="shared" ca="1" si="1900"/>
        <v>0</v>
      </c>
      <c r="EH259" s="124">
        <f t="shared" ca="1" si="1900"/>
        <v>0</v>
      </c>
      <c r="EI259" s="124">
        <f t="shared" ca="1" si="1900"/>
        <v>0</v>
      </c>
      <c r="EJ259" s="124">
        <f t="shared" ca="1" si="1900"/>
        <v>0</v>
      </c>
      <c r="EK259" s="124">
        <f t="shared" ca="1" si="1900"/>
        <v>0</v>
      </c>
      <c r="EL259" s="124">
        <f t="shared" ca="1" si="1900"/>
        <v>0</v>
      </c>
      <c r="EM259" s="124">
        <f t="shared" ca="1" si="1900"/>
        <v>0</v>
      </c>
      <c r="EN259" s="124">
        <f t="shared" ca="1" si="1900"/>
        <v>0</v>
      </c>
      <c r="EO259" s="124">
        <f t="shared" ca="1" si="1900"/>
        <v>0</v>
      </c>
      <c r="EP259" s="124">
        <f t="shared" ca="1" si="1900"/>
        <v>0</v>
      </c>
      <c r="EQ259" s="124">
        <f t="shared" ca="1" si="1900"/>
        <v>0</v>
      </c>
      <c r="ER259" s="124">
        <f t="shared" ca="1" si="1900"/>
        <v>0</v>
      </c>
      <c r="ES259" s="124">
        <f t="shared" ca="1" si="1900"/>
        <v>0</v>
      </c>
      <c r="ET259" s="124">
        <f t="shared" ca="1" si="1900"/>
        <v>0</v>
      </c>
      <c r="EU259" s="124">
        <f t="shared" ca="1" si="1900"/>
        <v>0</v>
      </c>
      <c r="EV259" s="124">
        <f t="shared" ca="1" si="1900"/>
        <v>0</v>
      </c>
      <c r="EW259" s="124">
        <f t="shared" ca="1" si="1829"/>
        <v>0</v>
      </c>
      <c r="EX259" s="124">
        <f t="shared" ca="1" si="1829"/>
        <v>0</v>
      </c>
      <c r="EY259" s="554">
        <f t="shared" ca="1" si="1901"/>
        <v>0</v>
      </c>
      <c r="EZ259" s="554">
        <f t="shared" ca="1" si="1901"/>
        <v>0</v>
      </c>
      <c r="FA259" s="554">
        <f t="shared" ca="1" si="1901"/>
        <v>0</v>
      </c>
      <c r="FB259" s="125">
        <f t="shared" ca="1" si="1901"/>
        <v>0</v>
      </c>
      <c r="FC259" s="125">
        <f t="shared" ca="1" si="1901"/>
        <v>0</v>
      </c>
      <c r="FD259" s="125">
        <f t="shared" ca="1" si="1901"/>
        <v>0</v>
      </c>
      <c r="FE259" s="125">
        <f t="shared" ca="1" si="1901"/>
        <v>0</v>
      </c>
      <c r="FF259" s="125">
        <f t="shared" ca="1" si="1901"/>
        <v>0</v>
      </c>
      <c r="FG259" s="125">
        <f t="shared" ca="1" si="1901"/>
        <v>0</v>
      </c>
      <c r="FH259" s="125">
        <f t="shared" ca="1" si="1901"/>
        <v>0</v>
      </c>
      <c r="FI259" s="125">
        <f t="shared" ca="1" si="1901"/>
        <v>0</v>
      </c>
      <c r="FJ259" s="125">
        <f t="shared" ca="1" si="1901"/>
        <v>0</v>
      </c>
      <c r="FK259" s="125">
        <f t="shared" ca="1" si="1901"/>
        <v>0</v>
      </c>
      <c r="FL259" s="125">
        <f t="shared" ca="1" si="1901"/>
        <v>0</v>
      </c>
      <c r="FM259" s="125">
        <f t="shared" ca="1" si="1901"/>
        <v>0</v>
      </c>
      <c r="FN259" s="125">
        <f t="shared" ca="1" si="1901"/>
        <v>0</v>
      </c>
      <c r="FO259" s="124">
        <f t="shared" ca="1" si="1902"/>
        <v>0</v>
      </c>
      <c r="FP259" s="124">
        <f t="shared" ca="1" si="1902"/>
        <v>0</v>
      </c>
      <c r="FQ259" s="124">
        <f t="shared" ca="1" si="1902"/>
        <v>0</v>
      </c>
      <c r="FR259" s="124">
        <f t="shared" ca="1" si="1902"/>
        <v>0</v>
      </c>
      <c r="FS259" s="124">
        <f t="shared" ca="1" si="1902"/>
        <v>0</v>
      </c>
      <c r="FT259" s="124">
        <f t="shared" ca="1" si="1902"/>
        <v>0</v>
      </c>
      <c r="FU259" s="124">
        <f t="shared" ca="1" si="1902"/>
        <v>0</v>
      </c>
      <c r="FV259" s="124">
        <f t="shared" ca="1" si="1902"/>
        <v>0</v>
      </c>
      <c r="FW259" s="124">
        <f t="shared" ca="1" si="1902"/>
        <v>0</v>
      </c>
      <c r="FX259" s="124">
        <f t="shared" ca="1" si="1902"/>
        <v>0</v>
      </c>
      <c r="FY259" s="124">
        <f t="shared" ca="1" si="1902"/>
        <v>0</v>
      </c>
      <c r="FZ259" s="124">
        <f t="shared" ca="1" si="1902"/>
        <v>0</v>
      </c>
      <c r="GA259" s="124">
        <f t="shared" ca="1" si="1902"/>
        <v>0</v>
      </c>
      <c r="GB259" s="124">
        <f t="shared" ca="1" si="1902"/>
        <v>0</v>
      </c>
      <c r="GC259" s="124">
        <f t="shared" ca="1" si="1902"/>
        <v>0</v>
      </c>
      <c r="GD259" s="124">
        <f t="shared" ca="1" si="1902"/>
        <v>0</v>
      </c>
      <c r="GE259" s="124">
        <f t="shared" ca="1" si="1832"/>
        <v>0</v>
      </c>
      <c r="GF259" s="124">
        <f t="shared" ca="1" si="1832"/>
        <v>0</v>
      </c>
      <c r="GG259" s="554">
        <f t="shared" ca="1" si="1833"/>
        <v>0</v>
      </c>
      <c r="GH259" s="554">
        <f t="shared" ca="1" si="1833"/>
        <v>0</v>
      </c>
      <c r="GI259" s="554">
        <f t="shared" ca="1" si="1833"/>
        <v>0</v>
      </c>
      <c r="GJ259" s="125">
        <f t="shared" ca="1" si="1834"/>
        <v>0</v>
      </c>
      <c r="GK259" s="125">
        <f t="shared" ca="1" si="1834"/>
        <v>0</v>
      </c>
      <c r="GL259" s="125">
        <f t="shared" ca="1" si="1834"/>
        <v>0</v>
      </c>
      <c r="GM259" s="125">
        <f t="shared" ca="1" si="1834"/>
        <v>0</v>
      </c>
      <c r="GN259" s="125">
        <f t="shared" ca="1" si="1834"/>
        <v>0</v>
      </c>
      <c r="GO259" s="125">
        <f t="shared" ca="1" si="1834"/>
        <v>0</v>
      </c>
      <c r="GP259" s="125">
        <f t="shared" ca="1" si="1834"/>
        <v>0</v>
      </c>
      <c r="GQ259" s="125">
        <f t="shared" ca="1" si="1834"/>
        <v>0</v>
      </c>
      <c r="GR259" s="125">
        <f t="shared" ca="1" si="1834"/>
        <v>0</v>
      </c>
      <c r="GS259" s="125">
        <f t="shared" ca="1" si="1834"/>
        <v>0</v>
      </c>
      <c r="GT259" s="125">
        <f t="shared" ca="1" si="1834"/>
        <v>0</v>
      </c>
      <c r="GU259" s="125">
        <f t="shared" ca="1" si="1834"/>
        <v>0</v>
      </c>
      <c r="GV259" s="125">
        <f t="shared" ca="1" si="1834"/>
        <v>0</v>
      </c>
      <c r="GW259" s="124">
        <f t="shared" ca="1" si="1903"/>
        <v>0</v>
      </c>
      <c r="GX259" s="124">
        <f t="shared" ca="1" si="1903"/>
        <v>0</v>
      </c>
      <c r="GY259" s="124">
        <f t="shared" ca="1" si="1903"/>
        <v>0</v>
      </c>
      <c r="GZ259" s="124">
        <f t="shared" ca="1" si="1903"/>
        <v>0</v>
      </c>
      <c r="HA259" s="124">
        <f t="shared" ca="1" si="1903"/>
        <v>0</v>
      </c>
      <c r="HB259" s="124">
        <f t="shared" ca="1" si="1903"/>
        <v>0</v>
      </c>
      <c r="HC259" s="124">
        <f t="shared" ca="1" si="1903"/>
        <v>0</v>
      </c>
      <c r="HD259" s="124">
        <f t="shared" ca="1" si="1903"/>
        <v>0</v>
      </c>
      <c r="HE259" s="124">
        <f t="shared" ca="1" si="1903"/>
        <v>0</v>
      </c>
      <c r="HF259" s="124">
        <f t="shared" ca="1" si="1903"/>
        <v>0</v>
      </c>
      <c r="HG259" s="124">
        <f t="shared" ca="1" si="1903"/>
        <v>0</v>
      </c>
      <c r="HH259" s="124">
        <f t="shared" ca="1" si="1903"/>
        <v>0</v>
      </c>
      <c r="HI259" s="124">
        <f t="shared" ca="1" si="1903"/>
        <v>0</v>
      </c>
      <c r="HJ259" s="124">
        <f t="shared" ca="1" si="1903"/>
        <v>0</v>
      </c>
      <c r="HK259" s="124">
        <f t="shared" ca="1" si="1903"/>
        <v>0</v>
      </c>
      <c r="HL259" s="124">
        <f t="shared" ca="1" si="1903"/>
        <v>0</v>
      </c>
      <c r="HM259" s="124">
        <f t="shared" ca="1" si="1836"/>
        <v>0</v>
      </c>
      <c r="HN259" s="124">
        <f t="shared" ca="1" si="1836"/>
        <v>0</v>
      </c>
      <c r="HO259" s="554">
        <f t="shared" ca="1" si="1837"/>
        <v>0</v>
      </c>
      <c r="HP259" s="554">
        <f t="shared" ca="1" si="1837"/>
        <v>0</v>
      </c>
      <c r="HQ259" s="554">
        <f t="shared" ca="1" si="1837"/>
        <v>0</v>
      </c>
      <c r="HR259" s="125">
        <f t="shared" ca="1" si="1838"/>
        <v>0</v>
      </c>
      <c r="HS259" s="125">
        <f t="shared" ca="1" si="1838"/>
        <v>0</v>
      </c>
      <c r="HT259" s="125">
        <f t="shared" ca="1" si="1838"/>
        <v>0</v>
      </c>
      <c r="HU259" s="125">
        <f t="shared" ca="1" si="1838"/>
        <v>0</v>
      </c>
      <c r="HV259" s="125">
        <f t="shared" ca="1" si="1838"/>
        <v>0</v>
      </c>
      <c r="HW259" s="125">
        <f t="shared" ca="1" si="1838"/>
        <v>0</v>
      </c>
      <c r="HX259" s="125">
        <f t="shared" ca="1" si="1838"/>
        <v>0</v>
      </c>
      <c r="HY259" s="125">
        <f t="shared" ca="1" si="1838"/>
        <v>0</v>
      </c>
      <c r="HZ259" s="125">
        <f t="shared" ca="1" si="1838"/>
        <v>0</v>
      </c>
      <c r="IA259" s="125">
        <f t="shared" ca="1" si="1838"/>
        <v>0</v>
      </c>
      <c r="IB259" s="125">
        <f t="shared" ca="1" si="1838"/>
        <v>0</v>
      </c>
      <c r="IC259" s="125">
        <f t="shared" ca="1" si="1838"/>
        <v>0</v>
      </c>
      <c r="ID259" s="125">
        <f t="shared" ca="1" si="1838"/>
        <v>0</v>
      </c>
      <c r="IE259" s="5">
        <f t="shared" ca="1" si="1839"/>
        <v>67</v>
      </c>
      <c r="IF259" s="9"/>
      <c r="IG259" s="5">
        <f t="shared" ca="1" si="1840"/>
        <v>1</v>
      </c>
      <c r="IH259" s="5" t="b">
        <f t="shared" ca="1" si="1840"/>
        <v>0</v>
      </c>
      <c r="II259" s="19">
        <f t="shared" ca="1" si="1841"/>
        <v>0</v>
      </c>
      <c r="IJ259" s="5">
        <f t="shared" ca="1" si="1840"/>
        <v>55</v>
      </c>
      <c r="IK259" s="5" cm="1">
        <f t="array" ref="IK259">INDEX(i.pi_yatf,$X259+1,IK$7)</f>
        <v>1</v>
      </c>
      <c r="IL259" s="19">
        <f t="shared" ca="1" si="1904"/>
        <v>0</v>
      </c>
      <c r="IM259" s="19">
        <f t="shared" ca="1" si="1904"/>
        <v>0</v>
      </c>
      <c r="IN259" s="19">
        <f t="shared" ca="1" si="1904"/>
        <v>0</v>
      </c>
      <c r="IO259" s="19">
        <f t="shared" ca="1" si="1904"/>
        <v>0</v>
      </c>
      <c r="IP259" s="19">
        <f t="shared" ca="1" si="1904"/>
        <v>0</v>
      </c>
      <c r="IQ259" s="19">
        <f t="shared" ca="1" si="1904"/>
        <v>0</v>
      </c>
      <c r="IR259" s="19">
        <f t="shared" ca="1" si="1904"/>
        <v>0</v>
      </c>
      <c r="IS259" s="19">
        <f t="shared" ca="1" si="1904"/>
        <v>0</v>
      </c>
      <c r="IT259" s="19">
        <f t="shared" ca="1" si="1904"/>
        <v>0</v>
      </c>
      <c r="IU259" s="19">
        <f t="shared" ca="1" si="1904"/>
        <v>0</v>
      </c>
      <c r="IV259" s="19">
        <f t="shared" ca="1" si="1904"/>
        <v>0</v>
      </c>
      <c r="IW259" s="19">
        <f t="shared" ca="1" si="1904"/>
        <v>0</v>
      </c>
      <c r="IX259" s="19">
        <f t="shared" ca="1" si="1904"/>
        <v>0</v>
      </c>
      <c r="IY259" s="19">
        <f t="shared" ca="1" si="1904"/>
        <v>0</v>
      </c>
      <c r="IZ259" s="19">
        <f t="shared" ca="1" si="1904"/>
        <v>0</v>
      </c>
      <c r="JA259" s="19">
        <f t="shared" ca="1" si="1904"/>
        <v>0</v>
      </c>
      <c r="JB259" s="19">
        <f t="shared" ca="1" si="1904"/>
        <v>0</v>
      </c>
      <c r="JC259" s="19">
        <f t="shared" ca="1" si="1904"/>
        <v>0</v>
      </c>
      <c r="JD259" s="19">
        <f t="shared" ca="1" si="1904"/>
        <v>0</v>
      </c>
      <c r="JE259" s="19">
        <f t="shared" ca="1" si="1904"/>
        <v>0</v>
      </c>
      <c r="JF259" s="19">
        <f t="shared" ca="1" si="1904"/>
        <v>0</v>
      </c>
      <c r="JG259" s="5">
        <f t="shared" ca="1" si="1843"/>
        <v>1.2500000000000001E-2</v>
      </c>
      <c r="JH259" s="567">
        <f t="shared" ca="1" si="1843"/>
        <v>0</v>
      </c>
      <c r="JI259" s="5">
        <f t="shared" ca="1" si="1843"/>
        <v>6.25E-2</v>
      </c>
      <c r="JJ259" s="5">
        <f t="shared" ca="1" si="1843"/>
        <v>6.25E-2</v>
      </c>
      <c r="JK259" s="5">
        <f t="shared" ca="1" si="1843"/>
        <v>6.25E-2</v>
      </c>
      <c r="JL259" s="19">
        <f t="shared" ca="1" si="1904"/>
        <v>1</v>
      </c>
      <c r="JM259" s="19">
        <f t="shared" ca="1" si="1904"/>
        <v>0</v>
      </c>
      <c r="JN259" s="19">
        <f t="shared" ca="1" si="1904"/>
        <v>1</v>
      </c>
      <c r="JO259" s="9"/>
      <c r="JP259" s="5" t="b">
        <f t="shared" ca="1" si="1844"/>
        <v>0</v>
      </c>
      <c r="JQ259" s="477" t="b">
        <v>0</v>
      </c>
      <c r="JR259" s="477">
        <v>12</v>
      </c>
      <c r="JS259" s="5" t="b">
        <f t="shared" ca="1" si="1845"/>
        <v>0</v>
      </c>
      <c r="JT259" s="5" t="b">
        <f t="shared" ca="1" si="1845"/>
        <v>0</v>
      </c>
      <c r="JU259" s="5" t="b">
        <f t="shared" ca="1" si="1845"/>
        <v>1</v>
      </c>
      <c r="JV259" s="144">
        <f t="shared" ca="1" si="1846"/>
        <v>1</v>
      </c>
      <c r="JW259" s="144">
        <f t="shared" ca="1" si="1846"/>
        <v>1</v>
      </c>
      <c r="JX259" s="5" t="b">
        <f t="shared" ca="1" si="1847"/>
        <v>0</v>
      </c>
      <c r="JY259" s="5" t="b">
        <f t="shared" ca="1" si="1847"/>
        <v>1</v>
      </c>
      <c r="JZ259" s="5" t="b">
        <f t="shared" ca="1" si="1847"/>
        <v>1</v>
      </c>
      <c r="KA259" s="5" t="b">
        <f t="shared" ca="1" si="1847"/>
        <v>0</v>
      </c>
      <c r="KB259" s="5">
        <f t="shared" ca="1" si="1848"/>
        <v>1</v>
      </c>
      <c r="KC259" s="5">
        <f t="shared" ca="1" si="1848"/>
        <v>0</v>
      </c>
      <c r="KD259" s="5" t="b">
        <f t="shared" ca="1" si="1849"/>
        <v>0</v>
      </c>
      <c r="KE259" s="5" t="str" cm="1">
        <f t="array" aca="1" ref="KE259" ca="1">IF(OR(KF259:KM259&lt;&gt;"-"),TRUE,"-")</f>
        <v>-</v>
      </c>
      <c r="KF259" s="19" t="str">
        <f t="shared" ca="1" si="1905"/>
        <v>-</v>
      </c>
      <c r="KG259" s="19" t="str">
        <f t="shared" ca="1" si="1905"/>
        <v>-</v>
      </c>
      <c r="KH259" s="19" t="str">
        <f t="shared" ca="1" si="1905"/>
        <v>-</v>
      </c>
      <c r="KI259" s="19" t="str">
        <f t="shared" ca="1" si="1905"/>
        <v>-</v>
      </c>
      <c r="KJ259" s="19" t="str">
        <f t="shared" ca="1" si="1905"/>
        <v>-</v>
      </c>
      <c r="KK259" s="19" t="str">
        <f t="shared" ca="1" si="1905"/>
        <v>-</v>
      </c>
      <c r="KL259" s="19" t="str">
        <f t="shared" ca="1" si="1905"/>
        <v>-</v>
      </c>
      <c r="KM259" s="19" t="str">
        <f t="shared" ca="1" si="1905"/>
        <v>-</v>
      </c>
      <c r="KN259" s="5" t="b">
        <f t="array" aca="1" ref="KN259" ca="1">IF(OR(KO259:KU259&lt;&gt;"-"),TRUE,"-")</f>
        <v>1</v>
      </c>
      <c r="KO259" s="19">
        <f t="shared" ca="1" si="1851"/>
        <v>0</v>
      </c>
      <c r="KP259" s="19" t="str">
        <f t="shared" ca="1" si="1851"/>
        <v>-</v>
      </c>
      <c r="KQ259" s="19">
        <f t="shared" ca="1" si="1851"/>
        <v>999999</v>
      </c>
      <c r="KR259" s="19">
        <f t="shared" ca="1" si="1851"/>
        <v>999999</v>
      </c>
      <c r="KS259" s="19">
        <f t="shared" ca="1" si="1851"/>
        <v>999999</v>
      </c>
      <c r="KT259" s="19">
        <f t="shared" ca="1" si="1851"/>
        <v>999999</v>
      </c>
      <c r="KU259" s="19">
        <f t="shared" ca="1" si="1851"/>
        <v>999999</v>
      </c>
      <c r="KV259" s="19" t="str">
        <f t="shared" ca="1" si="1851"/>
        <v>-</v>
      </c>
      <c r="KW259" s="19" t="str">
        <f t="shared" ca="1" si="1851"/>
        <v>-</v>
      </c>
      <c r="KX259" s="19" t="str">
        <f t="shared" ca="1" si="1851"/>
        <v>-</v>
      </c>
      <c r="KY259" s="19" t="b">
        <f t="shared" ca="1" si="1852"/>
        <v>1</v>
      </c>
      <c r="KZ259" s="19">
        <f t="shared" ca="1" si="1852"/>
        <v>0</v>
      </c>
      <c r="LA259" s="5" t="str">
        <f t="shared" ca="1" si="1853"/>
        <v>-</v>
      </c>
      <c r="LB259" s="5" t="str">
        <f t="shared" ca="1" si="1853"/>
        <v>-</v>
      </c>
      <c r="LC259" s="5" t="str">
        <f t="shared" ca="1" si="1853"/>
        <v>-</v>
      </c>
      <c r="LD259" s="5" t="str">
        <f t="shared" ca="1" si="1853"/>
        <v>-</v>
      </c>
      <c r="LE259" s="19" t="str">
        <f t="shared" ca="1" si="1906"/>
        <v>-</v>
      </c>
      <c r="LF259" s="19" t="str">
        <f t="shared" ca="1" si="1906"/>
        <v>-</v>
      </c>
      <c r="LG259" s="19" t="str">
        <f t="shared" ca="1" si="1906"/>
        <v>-</v>
      </c>
      <c r="LH259" s="19" t="str">
        <f t="shared" ca="1" si="1906"/>
        <v>-</v>
      </c>
      <c r="LI259" s="19" t="str">
        <f t="shared" ca="1" si="1906"/>
        <v>-</v>
      </c>
      <c r="LJ259" s="19" t="str">
        <f t="shared" ca="1" si="1906"/>
        <v>-</v>
      </c>
      <c r="LK259" s="19" t="str">
        <f t="shared" ca="1" si="1906"/>
        <v>-</v>
      </c>
      <c r="LL259" s="5" t="str">
        <f t="shared" ca="1" si="1855"/>
        <v>-</v>
      </c>
      <c r="LM259" s="5">
        <f t="shared" ca="1" si="1855"/>
        <v>500</v>
      </c>
      <c r="LN259" s="5">
        <f t="shared" ca="1" si="1855"/>
        <v>500</v>
      </c>
      <c r="LO259" s="5" t="str">
        <f t="shared" ca="1" si="1855"/>
        <v>-</v>
      </c>
      <c r="LP259" s="5" t="str" cm="1">
        <f t="array" aca="1" ref="LP259" ca="1">INDEX(i.meatgrid,$Q259,LP$7)</f>
        <v>-</v>
      </c>
      <c r="LQ259" s="5" cm="1">
        <f t="array" aca="1" ref="LQ259" ca="1">INDEX(i.meatgrid,$Q259,LQ$7)</f>
        <v>400</v>
      </c>
      <c r="LR259" s="5" t="str">
        <f t="shared" ca="1" si="1855"/>
        <v>-</v>
      </c>
      <c r="LS259" s="5">
        <f t="shared" ca="1" si="1856"/>
        <v>1</v>
      </c>
      <c r="LT259" s="9"/>
      <c r="LU259" s="19">
        <f t="shared" ca="1" si="1907"/>
        <v>70</v>
      </c>
      <c r="LV259" s="19">
        <f t="shared" ca="1" si="1857"/>
        <v>50</v>
      </c>
      <c r="LW259" s="19">
        <f t="shared" ca="1" si="1857"/>
        <v>80</v>
      </c>
      <c r="LX259" s="19">
        <f t="shared" ca="1" si="1857"/>
        <v>50</v>
      </c>
      <c r="LY259" s="5" t="b" cm="1">
        <f t="array" aca="1" ref="LY259" ca="1">INDEX(i.meatgrid,$Q259,LY$7)</f>
        <v>0</v>
      </c>
      <c r="LZ259" s="5" t="b" cm="1">
        <f t="array" aca="1" ref="LZ259" ca="1">INDEX(i.meatgrid,$Q259,LZ$7)</f>
        <v>0</v>
      </c>
      <c r="MA259" s="5" cm="1">
        <f t="array" aca="1" ref="MA259" ca="1">INDEX(i.meatgrid,$Q259,MA$7)</f>
        <v>40</v>
      </c>
      <c r="MB259" s="5" t="str" cm="1">
        <f t="array" aca="1" ref="MB259" ca="1">INDEX(i.meatgrid,$Q259,MB$7)</f>
        <v>-</v>
      </c>
      <c r="MC259" s="5">
        <f t="shared" si="1858"/>
        <v>1</v>
      </c>
      <c r="MD259" s="5">
        <f t="shared" si="1859"/>
        <v>1</v>
      </c>
      <c r="ME259" s="5" cm="1">
        <f t="array" aca="1" ref="ME259" ca="1">INDEX(i.meatgrid,$Q259,ME$7)</f>
        <v>1</v>
      </c>
      <c r="MF259" s="5" cm="1">
        <f t="array" aca="1" ref="MF259" ca="1">INDEX(i.meatgrid,$Q259,MF$7)</f>
        <v>0</v>
      </c>
      <c r="MG259" s="5" cm="1">
        <f t="array" aca="1" ref="MG259" ca="1">INDEX(i.meatgrid,$Q259,MG$7)</f>
        <v>0</v>
      </c>
      <c r="MH259" s="5" cm="1">
        <f t="array" aca="1" ref="MH259" ca="1">INDEX(i.meatgrid,$Q259,MH$7)</f>
        <v>0</v>
      </c>
      <c r="MI259" s="5" cm="1">
        <f t="array" aca="1" ref="MI259" ca="1">INDEX(i.meatgrid,$Q259,MI$7)</f>
        <v>0</v>
      </c>
      <c r="MJ259" s="5" cm="1">
        <f t="array" aca="1" ref="MJ259" ca="1">INDEX(i.meatgrid,$Q259,MJ$7)</f>
        <v>1</v>
      </c>
      <c r="MK259" s="5" cm="1">
        <f t="array" aca="1" ref="MK259" ca="1">INDEX(i.meatgrid,$Q259,MK$7)</f>
        <v>1</v>
      </c>
      <c r="ML259" s="5" cm="1">
        <f t="array" aca="1" ref="ML259" ca="1">INDEX(i.meatgrid,$Q259,ML$7)</f>
        <v>1</v>
      </c>
      <c r="MM259" s="5">
        <f t="shared" si="1860"/>
        <v>1</v>
      </c>
      <c r="MN259" s="9"/>
      <c r="MO259" s="19" t="b">
        <f t="shared" ca="1" si="1908"/>
        <v>0</v>
      </c>
      <c r="MP259" s="19" t="b">
        <f t="shared" ca="1" si="1908"/>
        <v>0</v>
      </c>
      <c r="MQ259" s="19">
        <f t="shared" ca="1" si="1908"/>
        <v>1</v>
      </c>
      <c r="MR259" s="19">
        <f t="shared" ca="1" si="1908"/>
        <v>0.75</v>
      </c>
      <c r="MS259" s="19">
        <f t="shared" ca="1" si="1908"/>
        <v>0.75</v>
      </c>
      <c r="MT259" s="19">
        <f t="shared" ca="1" si="1908"/>
        <v>0.8</v>
      </c>
      <c r="MU259" s="19">
        <f t="shared" ca="1" si="1908"/>
        <v>0.82499999999999996</v>
      </c>
      <c r="MV259" s="19">
        <f t="shared" ca="1" si="1908"/>
        <v>0.875</v>
      </c>
      <c r="MW259" s="19">
        <f t="shared" ca="1" si="1908"/>
        <v>0.9</v>
      </c>
      <c r="MX259" s="19">
        <f t="shared" ca="1" si="1908"/>
        <v>1</v>
      </c>
      <c r="MY259" s="19">
        <f t="shared" ca="1" si="1908"/>
        <v>0.875</v>
      </c>
      <c r="MZ259" s="19" t="b">
        <f t="shared" ca="1" si="1908"/>
        <v>1</v>
      </c>
      <c r="NA259" s="19">
        <f t="shared" ca="1" si="1908"/>
        <v>74.989999999999995</v>
      </c>
      <c r="NB259" s="19" t="str">
        <f t="shared" ca="1" si="1908"/>
        <v>-</v>
      </c>
      <c r="NC259" s="19" t="str">
        <f t="shared" ca="1" si="1908"/>
        <v>-</v>
      </c>
      <c r="ND259" s="19" t="str">
        <f t="shared" ca="1" si="1908"/>
        <v>-</v>
      </c>
      <c r="NE259" s="19" t="str">
        <f t="shared" ca="1" si="1909"/>
        <v>-</v>
      </c>
      <c r="NF259" s="19" t="str">
        <f t="shared" ca="1" si="1909"/>
        <v>-</v>
      </c>
      <c r="NG259" s="19" t="str">
        <f t="shared" ca="1" si="1909"/>
        <v>-</v>
      </c>
      <c r="NH259" s="19" t="str">
        <f t="shared" ca="1" si="1909"/>
        <v>-</v>
      </c>
      <c r="NI259" s="19">
        <f t="shared" ca="1" si="1909"/>
        <v>36.99</v>
      </c>
      <c r="NJ259" s="19">
        <f t="shared" ca="1" si="1909"/>
        <v>36.99</v>
      </c>
      <c r="NK259" s="19" t="str">
        <f t="shared" ca="1" si="1909"/>
        <v>-</v>
      </c>
      <c r="NL259" s="19" t="str">
        <f t="shared" ca="1" si="1909"/>
        <v>-</v>
      </c>
      <c r="NM259" s="19" t="str">
        <f t="shared" ca="1" si="1909"/>
        <v>-</v>
      </c>
      <c r="NN259" s="19" t="str">
        <f t="shared" ca="1" si="1909"/>
        <v>-</v>
      </c>
      <c r="NO259" s="19" t="str">
        <f t="shared" ca="1" si="1909"/>
        <v>-</v>
      </c>
      <c r="NP259" s="19">
        <f t="shared" ca="1" si="1909"/>
        <v>49.99</v>
      </c>
      <c r="NQ259" s="19">
        <f t="shared" ca="1" si="1909"/>
        <v>49.99</v>
      </c>
      <c r="NR259" s="19">
        <f t="shared" ca="1" si="1909"/>
        <v>49.99</v>
      </c>
      <c r="NS259" s="19">
        <f t="shared" ca="1" si="1909"/>
        <v>49.99</v>
      </c>
      <c r="NT259" s="19">
        <f t="shared" ca="1" si="1909"/>
        <v>49.99</v>
      </c>
      <c r="NU259" s="19">
        <f t="shared" ca="1" si="1874"/>
        <v>49.99</v>
      </c>
      <c r="NV259" s="19">
        <f t="shared" ca="1" si="1874"/>
        <v>49.99</v>
      </c>
      <c r="NW259" s="19">
        <f t="shared" ca="1" si="1874"/>
        <v>49.99</v>
      </c>
      <c r="NX259" s="19">
        <f t="shared" ca="1" si="1910"/>
        <v>412.99</v>
      </c>
      <c r="NY259" s="19">
        <f t="shared" ca="1" si="1910"/>
        <v>412.99</v>
      </c>
      <c r="NZ259" s="19" t="str">
        <f t="shared" ca="1" si="1910"/>
        <v>-</v>
      </c>
      <c r="OA259" s="19" t="str">
        <f t="shared" ca="1" si="1910"/>
        <v>-</v>
      </c>
      <c r="OB259" s="19" t="str">
        <f t="shared" ca="1" si="1910"/>
        <v>-</v>
      </c>
      <c r="OC259" s="19" t="str">
        <f t="shared" ca="1" si="1910"/>
        <v>-</v>
      </c>
      <c r="OD259" s="19" t="str">
        <f t="shared" ca="1" si="1910"/>
        <v>-</v>
      </c>
      <c r="OE259" s="19">
        <f t="shared" ca="1" si="1910"/>
        <v>6.8900000000000006</v>
      </c>
      <c r="OF259" s="19">
        <f t="shared" ca="1" si="1910"/>
        <v>6.8900000000000006</v>
      </c>
      <c r="OG259" s="19">
        <f t="shared" ca="1" si="1910"/>
        <v>6.8900000000000006</v>
      </c>
      <c r="OH259" s="19">
        <f t="shared" ca="1" si="1910"/>
        <v>6.8900000000000006</v>
      </c>
      <c r="OI259" s="19">
        <f t="shared" ca="1" si="1910"/>
        <v>6.8900000000000006</v>
      </c>
      <c r="OJ259" s="19">
        <f t="shared" ca="1" si="1910"/>
        <v>6.8900000000000006</v>
      </c>
      <c r="OK259" s="19">
        <f t="shared" ca="1" si="1910"/>
        <v>6.8900000000000006</v>
      </c>
      <c r="OL259" s="19">
        <f t="shared" ca="1" si="1910"/>
        <v>6.8900000000000006</v>
      </c>
      <c r="OM259" s="19">
        <f t="shared" ca="1" si="1910"/>
        <v>346.99</v>
      </c>
      <c r="ON259" s="19">
        <f t="shared" ca="1" si="1876"/>
        <v>346.99</v>
      </c>
      <c r="OO259" s="19" t="str">
        <f t="shared" ca="1" si="1876"/>
        <v>-</v>
      </c>
      <c r="OP259" s="19" t="str">
        <f t="shared" ca="1" si="1876"/>
        <v>-</v>
      </c>
      <c r="OQ259" s="19" t="str">
        <f t="shared" ca="1" si="1876"/>
        <v>-</v>
      </c>
      <c r="OR259" s="19" t="str">
        <f t="shared" ca="1" si="1876"/>
        <v>-</v>
      </c>
      <c r="OS259" s="19" t="str">
        <f t="shared" ca="1" si="1876"/>
        <v>-</v>
      </c>
      <c r="OT259" s="19">
        <f t="shared" ca="1" si="1876"/>
        <v>0</v>
      </c>
      <c r="OU259" s="24">
        <v>0</v>
      </c>
    </row>
    <row r="260" spans="1:411" outlineLevel="1">
      <c r="A260" s="21">
        <f t="shared" si="1895"/>
        <v>255</v>
      </c>
      <c r="B260" s="21">
        <f t="shared" si="1885"/>
        <v>19</v>
      </c>
      <c r="C260">
        <v>112</v>
      </c>
      <c r="D260" s="144" t="str">
        <f t="shared" ca="1" si="1806"/>
        <v>GSM</v>
      </c>
      <c r="E260" t="b">
        <v>0</v>
      </c>
      <c r="F260" t="b">
        <v>0</v>
      </c>
      <c r="G260" t="b">
        <f t="shared" si="1896"/>
        <v>0</v>
      </c>
      <c r="H260" s="237">
        <f t="shared" ca="1" si="1886"/>
        <v>2</v>
      </c>
      <c r="I260" s="237">
        <f t="shared" ca="1" si="1886"/>
        <v>1</v>
      </c>
      <c r="J260" s="237" t="str">
        <f t="shared" ca="1" si="1886"/>
        <v/>
      </c>
      <c r="K260" s="237">
        <f t="shared" ca="1" si="1886"/>
        <v>2</v>
      </c>
      <c r="L260" s="237">
        <f t="shared" ca="1" si="1886"/>
        <v>2</v>
      </c>
      <c r="M260" s="237">
        <f t="shared" ca="1" si="1886"/>
        <v>2</v>
      </c>
      <c r="N260" s="237">
        <f t="shared" ca="1" si="1886"/>
        <v>3</v>
      </c>
      <c r="O260" s="237">
        <f t="shared" ca="1" si="1886"/>
        <v>1</v>
      </c>
      <c r="P260" s="237">
        <f t="shared" ca="1" si="1886"/>
        <v>1</v>
      </c>
      <c r="Q260" s="237">
        <f t="shared" ca="1" si="1886"/>
        <v>8</v>
      </c>
      <c r="R260" s="29">
        <v>1</v>
      </c>
      <c r="S260" s="29">
        <v>2</v>
      </c>
      <c r="T260" s="29">
        <v>1</v>
      </c>
      <c r="U260" s="218"/>
      <c r="V260" s="218"/>
      <c r="W260" s="182">
        <f t="array" ref="W260">MAX(W$22,MOD(W254+1*AND(R260:$V260=R$22:$V$22),W$23+1))</f>
        <v>0</v>
      </c>
      <c r="X260" s="218"/>
      <c r="Y260" s="218"/>
      <c r="Z260" s="218"/>
      <c r="AA260" s="218"/>
      <c r="AB260" s="218"/>
      <c r="AC260" s="218"/>
      <c r="AD260" s="218"/>
      <c r="AE260" s="218"/>
      <c r="AF260" s="144">
        <f ca="1">INDEX(CHOOSE($N260,DataAutumn!i.AdultDrys,DataWinter!i.AdultDrys,DataSpring!i.AdultDrys),1,$M260)</f>
        <v>3</v>
      </c>
      <c r="AG260" s="5">
        <f t="shared" ca="1" si="1807"/>
        <v>2</v>
      </c>
      <c r="AH260" s="5">
        <f t="shared" ca="1" si="1807"/>
        <v>0</v>
      </c>
      <c r="AI260" s="5">
        <f t="shared" ca="1" si="1808"/>
        <v>1</v>
      </c>
      <c r="AJ260" s="218"/>
      <c r="AK260" s="218"/>
      <c r="AL260" s="366" t="str">
        <f ca="1">TEXT(LEFT(OFFSET(AL260,-1,0),5)+1,"00000")&amp;MID(OFFSET(AL260,-1,0),6,FIND(" ",OFFSET(AL260,-1,0),7)-5)
&amp; $D260           &amp; " Day"&amp;INDEX(i.DOY,$N260,1)              &amp; IF($IG260=0," FWM","")&amp;IF($IG260=1," MWM","")&amp;IF($IG260=5," Mat","")&amp;IF($IH260=TRUE,"&amp;BBT","    ")
&amp;INDEX(DataMaster!$B$98:$B$105,$Q260,0)    &amp;IF(JQ260," SR"&amp;JR260,"")&amp; " WP"&amp;TEXT($MC260*100,"000p")           &amp; " MP"&amp;TEXT($MD260*100,"000p")           &amp; " GP"&amp;TEXT($MM260*100,"000p")
&amp; " (F"&amp;3+COUNTIF($CV260:$CY260,TRUE)&amp;3&amp;"N"&amp;$DM260&amp;$DN260&amp;")"</f>
        <v>00019 DSP_grid_lw GSM Day204 MWM    Prime 13mo SR12 WP100p MP075p GP100p (F33N11)</v>
      </c>
      <c r="AM260" s="9" t="str">
        <f ca="1">IF(COUNTIF(AL$5:AL260,AL260)=1,"-","Dup")</f>
        <v>-</v>
      </c>
      <c r="AN260" s="9"/>
      <c r="AO260" s="12" t="b">
        <v>0</v>
      </c>
      <c r="AP260" s="12" t="b">
        <v>0</v>
      </c>
      <c r="AQ260" s="12" t="b">
        <v>1</v>
      </c>
      <c r="AR260" s="12" t="b">
        <v>1</v>
      </c>
      <c r="AS260" s="12" t="b">
        <v>0</v>
      </c>
      <c r="AT260" s="12" t="b">
        <v>1</v>
      </c>
      <c r="AU260" s="12" t="b">
        <v>1</v>
      </c>
      <c r="AV260" s="12" t="b">
        <v>1</v>
      </c>
      <c r="AW260" s="9"/>
      <c r="AX260" s="5" t="b">
        <f t="shared" ca="1" si="1809"/>
        <v>0</v>
      </c>
      <c r="AY260" s="5" t="str">
        <f t="shared" ca="1" si="1809"/>
        <v>-</v>
      </c>
      <c r="AZ260" s="5" t="b">
        <f t="shared" ca="1" si="1809"/>
        <v>0</v>
      </c>
      <c r="BA260" s="5" t="b">
        <f t="shared" ca="1" si="1809"/>
        <v>1</v>
      </c>
      <c r="BB260" s="5" t="b">
        <f t="shared" ca="1" si="1809"/>
        <v>1</v>
      </c>
      <c r="BC260" s="144">
        <f t="shared" ca="1" si="1809"/>
        <v>0</v>
      </c>
      <c r="BD260" s="19" t="b">
        <f t="shared" ca="1" si="1810"/>
        <v>1</v>
      </c>
      <c r="BE260" s="9"/>
      <c r="BF260" s="5" t="str">
        <f t="shared" ca="1" si="1811"/>
        <v>-</v>
      </c>
      <c r="BG260" s="19" t="str">
        <f t="shared" ca="1" si="1812"/>
        <v>-</v>
      </c>
      <c r="BH260" s="19" t="str">
        <f t="shared" ca="1" si="1812"/>
        <v>-</v>
      </c>
      <c r="BI260" s="19" t="str">
        <f t="shared" ca="1" si="1812"/>
        <v>-</v>
      </c>
      <c r="BJ260" s="5" t="str">
        <f t="shared" ca="1" si="1813"/>
        <v>-</v>
      </c>
      <c r="BK260" s="19" t="str">
        <f t="shared" ca="1" si="1814"/>
        <v>-</v>
      </c>
      <c r="BL260" s="5" t="str">
        <f t="shared" ca="1" si="1815"/>
        <v>-</v>
      </c>
      <c r="BM260" s="19" t="str">
        <f t="shared" ca="1" si="1816"/>
        <v>-</v>
      </c>
      <c r="BN260" s="19" t="str">
        <f t="shared" ca="1" si="1816"/>
        <v>-</v>
      </c>
      <c r="BO260" s="19" t="str">
        <f t="shared" ca="1" si="1816"/>
        <v>-</v>
      </c>
      <c r="BP260" s="5" t="str">
        <f t="shared" ca="1" si="1817"/>
        <v>-</v>
      </c>
      <c r="BQ260" s="9"/>
      <c r="BR260" s="5" t="b">
        <f t="shared" ca="1" si="1818"/>
        <v>0</v>
      </c>
      <c r="BS260" s="5" t="str">
        <f t="shared" ca="1" si="1819"/>
        <v>-</v>
      </c>
      <c r="BT260" s="5" t="str">
        <f t="shared" ca="1" si="1897"/>
        <v>-</v>
      </c>
      <c r="BU260" s="5" t="str">
        <f t="shared" ca="1" si="1897"/>
        <v>-</v>
      </c>
      <c r="BV260" s="5" t="str">
        <f t="shared" ca="1" si="1897"/>
        <v>-</v>
      </c>
      <c r="BW260" s="5" t="str">
        <f t="shared" ca="1" si="1897"/>
        <v>-</v>
      </c>
      <c r="BX260" s="5" t="str">
        <f t="shared" ca="1" si="1897"/>
        <v>-</v>
      </c>
      <c r="BY260" s="5" t="str">
        <f t="shared" ca="1" si="1897"/>
        <v>-</v>
      </c>
      <c r="BZ260" s="5" t="str">
        <f t="shared" ca="1" si="1897"/>
        <v>-</v>
      </c>
      <c r="CA260" s="5" t="str">
        <f t="shared" ca="1" si="1897"/>
        <v>-</v>
      </c>
      <c r="CB260" s="9"/>
      <c r="CC260" s="237" t="b">
        <f t="shared" ca="1" si="1887"/>
        <v>1</v>
      </c>
      <c r="CD260" s="237" t="b">
        <f t="shared" ca="1" si="1887"/>
        <v>1</v>
      </c>
      <c r="CE260" s="237" t="b">
        <f t="shared" ca="1" si="1887"/>
        <v>1</v>
      </c>
      <c r="CF260" s="12">
        <f t="shared" ca="1" si="1868"/>
        <v>2238105</v>
      </c>
      <c r="CG260" s="144" t="b">
        <f t="shared" ca="1" si="1911"/>
        <v>0</v>
      </c>
      <c r="CH260" s="12" t="s">
        <v>34</v>
      </c>
      <c r="CI260" s="19" t="str">
        <f t="shared" ca="1" si="1822"/>
        <v>-</v>
      </c>
      <c r="CJ260" s="19" t="str">
        <f t="shared" ca="1" si="1822"/>
        <v>-</v>
      </c>
      <c r="CK260" s="19" t="str">
        <f t="shared" ca="1" si="1822"/>
        <v>-</v>
      </c>
      <c r="CL260" s="19">
        <f t="shared" ca="1" si="1822"/>
        <v>1</v>
      </c>
      <c r="CM260" s="19">
        <f t="shared" ca="1" si="1822"/>
        <v>1</v>
      </c>
      <c r="CN260" s="9"/>
      <c r="CO260" s="444">
        <f t="shared" ca="1" si="1823"/>
        <v>652</v>
      </c>
      <c r="CP260" s="444">
        <f t="shared" ca="1" si="1823"/>
        <v>686</v>
      </c>
      <c r="CQ260" s="444">
        <f t="shared" ca="1" si="1823"/>
        <v>721</v>
      </c>
      <c r="CR260" s="152">
        <f t="shared" ca="1" si="1824"/>
        <v>378</v>
      </c>
      <c r="CS260" s="152">
        <f t="shared" ca="1" si="1824"/>
        <v>413</v>
      </c>
      <c r="CT260" s="152">
        <f t="shared" ca="1" si="1824"/>
        <v>448</v>
      </c>
      <c r="CU260" s="19" t="str">
        <f t="shared" ca="1" si="1912"/>
        <v>-</v>
      </c>
      <c r="CV260" s="19" t="str">
        <f t="shared" ca="1" si="1912"/>
        <v>-</v>
      </c>
      <c r="CW260" s="19" t="str">
        <f t="shared" ca="1" si="1912"/>
        <v>-</v>
      </c>
      <c r="CX260" s="19" t="str">
        <f t="shared" ca="1" si="1912"/>
        <v>-</v>
      </c>
      <c r="CY260" s="19" t="str">
        <f t="shared" ca="1" si="1912"/>
        <v>-</v>
      </c>
      <c r="CZ260" s="19" t="b">
        <f t="shared" ca="1" si="1912"/>
        <v>1</v>
      </c>
      <c r="DA260" s="19">
        <f t="shared" ca="1" si="1912"/>
        <v>0</v>
      </c>
      <c r="DB260" s="19">
        <f t="shared" ca="1" si="1912"/>
        <v>0</v>
      </c>
      <c r="DC260" s="19">
        <f t="shared" ca="1" si="1912"/>
        <v>0</v>
      </c>
      <c r="DD260" s="19">
        <f t="shared" ca="1" si="1912"/>
        <v>0</v>
      </c>
      <c r="DE260" s="19">
        <f t="shared" ca="1" si="1912"/>
        <v>0</v>
      </c>
      <c r="DF260" s="19">
        <f t="shared" ca="1" si="1912"/>
        <v>0</v>
      </c>
      <c r="DG260" s="19">
        <f t="shared" ca="1" si="1912"/>
        <v>0</v>
      </c>
      <c r="DH260" s="19">
        <f t="shared" ca="1" si="1912"/>
        <v>0</v>
      </c>
      <c r="DI260" s="19">
        <f t="shared" ca="1" si="1912"/>
        <v>0</v>
      </c>
      <c r="DJ260" s="19">
        <f t="shared" ca="1" si="1912"/>
        <v>0</v>
      </c>
      <c r="DK260" s="19">
        <f t="shared" ca="1" si="1898"/>
        <v>0</v>
      </c>
      <c r="DL260" s="19">
        <f t="shared" ca="1" si="1898"/>
        <v>0</v>
      </c>
      <c r="DM260" s="19">
        <f t="shared" ca="1" si="1898"/>
        <v>1</v>
      </c>
      <c r="DN260" s="19">
        <f t="shared" ca="1" si="1899"/>
        <v>1</v>
      </c>
      <c r="DO260" s="19">
        <f t="shared" ca="1" si="1899"/>
        <v>0</v>
      </c>
      <c r="DP260" s="19" t="str">
        <f t="shared" ca="1" si="1899"/>
        <v>-</v>
      </c>
      <c r="DQ260" s="19" t="str">
        <f t="shared" ca="1" si="1899"/>
        <v>-</v>
      </c>
      <c r="DR260" s="19" t="str">
        <f t="shared" ca="1" si="1899"/>
        <v>-</v>
      </c>
      <c r="DS260" s="19" t="str">
        <f t="shared" ca="1" si="1899"/>
        <v>-</v>
      </c>
      <c r="DT260" s="19" t="str">
        <f t="shared" ca="1" si="1899"/>
        <v>-</v>
      </c>
      <c r="DU260" s="19">
        <f t="shared" ca="1" si="1899"/>
        <v>0</v>
      </c>
      <c r="DV260" s="19" t="str">
        <f t="shared" ca="1" si="1899"/>
        <v>-</v>
      </c>
      <c r="DW260" s="19" t="str">
        <f t="shared" ca="1" si="1899"/>
        <v>-</v>
      </c>
      <c r="DX260" s="19" t="str">
        <f t="shared" ca="1" si="1899"/>
        <v>-</v>
      </c>
      <c r="DY260" s="19" t="str">
        <f t="shared" ca="1" si="1899"/>
        <v>-</v>
      </c>
      <c r="DZ260" s="19" t="str">
        <f t="shared" ca="1" si="1899"/>
        <v>-</v>
      </c>
      <c r="EA260" s="19" t="str">
        <f t="shared" ca="1" si="1899"/>
        <v>-</v>
      </c>
      <c r="EB260" s="19" t="str">
        <f t="shared" ca="1" si="1899"/>
        <v>-</v>
      </c>
      <c r="EC260" s="19" t="str">
        <f t="shared" ca="1" si="1899"/>
        <v>-</v>
      </c>
      <c r="ED260" s="19">
        <f t="shared" ca="1" si="1899"/>
        <v>0</v>
      </c>
      <c r="EE260" s="444">
        <f t="shared" ca="1" si="1827"/>
        <v>0</v>
      </c>
      <c r="EF260" s="444">
        <f t="shared" ca="1" si="1827"/>
        <v>0</v>
      </c>
      <c r="EG260" s="124">
        <f t="shared" ca="1" si="1900"/>
        <v>0</v>
      </c>
      <c r="EH260" s="124">
        <f t="shared" ca="1" si="1900"/>
        <v>0</v>
      </c>
      <c r="EI260" s="124">
        <f t="shared" ca="1" si="1900"/>
        <v>0</v>
      </c>
      <c r="EJ260" s="124">
        <f t="shared" ca="1" si="1900"/>
        <v>0</v>
      </c>
      <c r="EK260" s="124">
        <f t="shared" ca="1" si="1900"/>
        <v>0</v>
      </c>
      <c r="EL260" s="124">
        <f t="shared" ca="1" si="1900"/>
        <v>0</v>
      </c>
      <c r="EM260" s="124">
        <f t="shared" ca="1" si="1900"/>
        <v>0</v>
      </c>
      <c r="EN260" s="124">
        <f t="shared" ca="1" si="1900"/>
        <v>0</v>
      </c>
      <c r="EO260" s="124">
        <f t="shared" ca="1" si="1900"/>
        <v>0</v>
      </c>
      <c r="EP260" s="124">
        <f t="shared" ca="1" si="1900"/>
        <v>0</v>
      </c>
      <c r="EQ260" s="124">
        <f t="shared" ca="1" si="1900"/>
        <v>0</v>
      </c>
      <c r="ER260" s="124">
        <f t="shared" ca="1" si="1900"/>
        <v>0</v>
      </c>
      <c r="ES260" s="124">
        <f t="shared" ca="1" si="1900"/>
        <v>0</v>
      </c>
      <c r="ET260" s="124">
        <f t="shared" ca="1" si="1900"/>
        <v>0</v>
      </c>
      <c r="EU260" s="124">
        <f t="shared" ca="1" si="1900"/>
        <v>0</v>
      </c>
      <c r="EV260" s="124">
        <f t="shared" ca="1" si="1900"/>
        <v>0</v>
      </c>
      <c r="EW260" s="124">
        <f t="shared" ca="1" si="1829"/>
        <v>0</v>
      </c>
      <c r="EX260" s="124">
        <f t="shared" ca="1" si="1829"/>
        <v>0</v>
      </c>
      <c r="EY260" s="554">
        <f t="shared" ca="1" si="1901"/>
        <v>0</v>
      </c>
      <c r="EZ260" s="554">
        <f t="shared" ca="1" si="1901"/>
        <v>0</v>
      </c>
      <c r="FA260" s="554">
        <f t="shared" ca="1" si="1901"/>
        <v>0</v>
      </c>
      <c r="FB260" s="125">
        <f t="shared" ca="1" si="1901"/>
        <v>0</v>
      </c>
      <c r="FC260" s="125">
        <f t="shared" ca="1" si="1901"/>
        <v>0</v>
      </c>
      <c r="FD260" s="125">
        <f t="shared" ca="1" si="1901"/>
        <v>0</v>
      </c>
      <c r="FE260" s="125">
        <f t="shared" ca="1" si="1901"/>
        <v>0</v>
      </c>
      <c r="FF260" s="125">
        <f t="shared" ca="1" si="1901"/>
        <v>0</v>
      </c>
      <c r="FG260" s="125">
        <f t="shared" ca="1" si="1901"/>
        <v>0</v>
      </c>
      <c r="FH260" s="125">
        <f t="shared" ca="1" si="1901"/>
        <v>0</v>
      </c>
      <c r="FI260" s="125">
        <f t="shared" ca="1" si="1901"/>
        <v>0</v>
      </c>
      <c r="FJ260" s="125">
        <f t="shared" ca="1" si="1901"/>
        <v>0</v>
      </c>
      <c r="FK260" s="125">
        <f t="shared" ca="1" si="1901"/>
        <v>0</v>
      </c>
      <c r="FL260" s="125">
        <f t="shared" ca="1" si="1901"/>
        <v>0</v>
      </c>
      <c r="FM260" s="125">
        <f t="shared" ca="1" si="1901"/>
        <v>0</v>
      </c>
      <c r="FN260" s="125">
        <f t="shared" ca="1" si="1901"/>
        <v>0</v>
      </c>
      <c r="FO260" s="124">
        <f t="shared" ca="1" si="1902"/>
        <v>0</v>
      </c>
      <c r="FP260" s="124">
        <f t="shared" ca="1" si="1902"/>
        <v>0</v>
      </c>
      <c r="FQ260" s="124">
        <f t="shared" ca="1" si="1902"/>
        <v>0</v>
      </c>
      <c r="FR260" s="124">
        <f t="shared" ca="1" si="1902"/>
        <v>0</v>
      </c>
      <c r="FS260" s="124">
        <f t="shared" ca="1" si="1902"/>
        <v>0</v>
      </c>
      <c r="FT260" s="124">
        <f t="shared" ca="1" si="1902"/>
        <v>0</v>
      </c>
      <c r="FU260" s="124">
        <f t="shared" ca="1" si="1902"/>
        <v>0</v>
      </c>
      <c r="FV260" s="124">
        <f t="shared" ca="1" si="1902"/>
        <v>0</v>
      </c>
      <c r="FW260" s="124">
        <f t="shared" ca="1" si="1902"/>
        <v>0</v>
      </c>
      <c r="FX260" s="124">
        <f t="shared" ca="1" si="1902"/>
        <v>0</v>
      </c>
      <c r="FY260" s="124">
        <f t="shared" ca="1" si="1902"/>
        <v>0</v>
      </c>
      <c r="FZ260" s="124">
        <f t="shared" ca="1" si="1902"/>
        <v>0</v>
      </c>
      <c r="GA260" s="124">
        <f t="shared" ca="1" si="1902"/>
        <v>0</v>
      </c>
      <c r="GB260" s="124">
        <f t="shared" ca="1" si="1902"/>
        <v>0</v>
      </c>
      <c r="GC260" s="124">
        <f t="shared" ca="1" si="1902"/>
        <v>0</v>
      </c>
      <c r="GD260" s="124">
        <f t="shared" ca="1" si="1902"/>
        <v>0</v>
      </c>
      <c r="GE260" s="124">
        <f t="shared" ca="1" si="1832"/>
        <v>0</v>
      </c>
      <c r="GF260" s="124">
        <f t="shared" ca="1" si="1832"/>
        <v>0</v>
      </c>
      <c r="GG260" s="554">
        <f t="shared" ca="1" si="1833"/>
        <v>0</v>
      </c>
      <c r="GH260" s="554">
        <f t="shared" ca="1" si="1833"/>
        <v>0</v>
      </c>
      <c r="GI260" s="554">
        <f t="shared" ca="1" si="1833"/>
        <v>0</v>
      </c>
      <c r="GJ260" s="125">
        <f t="shared" ca="1" si="1834"/>
        <v>0</v>
      </c>
      <c r="GK260" s="125">
        <f t="shared" ca="1" si="1834"/>
        <v>0</v>
      </c>
      <c r="GL260" s="125">
        <f t="shared" ca="1" si="1834"/>
        <v>0</v>
      </c>
      <c r="GM260" s="125">
        <f t="shared" ca="1" si="1834"/>
        <v>0</v>
      </c>
      <c r="GN260" s="125">
        <f t="shared" ca="1" si="1834"/>
        <v>0</v>
      </c>
      <c r="GO260" s="125">
        <f t="shared" ca="1" si="1834"/>
        <v>0</v>
      </c>
      <c r="GP260" s="125">
        <f t="shared" ca="1" si="1834"/>
        <v>0</v>
      </c>
      <c r="GQ260" s="125">
        <f t="shared" ca="1" si="1834"/>
        <v>0</v>
      </c>
      <c r="GR260" s="125">
        <f t="shared" ca="1" si="1834"/>
        <v>0</v>
      </c>
      <c r="GS260" s="125">
        <f t="shared" ca="1" si="1834"/>
        <v>0</v>
      </c>
      <c r="GT260" s="125">
        <f t="shared" ca="1" si="1834"/>
        <v>0</v>
      </c>
      <c r="GU260" s="125">
        <f t="shared" ca="1" si="1834"/>
        <v>0</v>
      </c>
      <c r="GV260" s="125">
        <f t="shared" ca="1" si="1834"/>
        <v>0</v>
      </c>
      <c r="GW260" s="124">
        <f t="shared" ca="1" si="1903"/>
        <v>0</v>
      </c>
      <c r="GX260" s="124">
        <f t="shared" ca="1" si="1903"/>
        <v>0</v>
      </c>
      <c r="GY260" s="124">
        <f t="shared" ca="1" si="1903"/>
        <v>0</v>
      </c>
      <c r="GZ260" s="124">
        <f t="shared" ca="1" si="1903"/>
        <v>0</v>
      </c>
      <c r="HA260" s="124">
        <f t="shared" ca="1" si="1903"/>
        <v>0</v>
      </c>
      <c r="HB260" s="124">
        <f t="shared" ca="1" si="1903"/>
        <v>0</v>
      </c>
      <c r="HC260" s="124">
        <f t="shared" ca="1" si="1903"/>
        <v>0</v>
      </c>
      <c r="HD260" s="124">
        <f t="shared" ca="1" si="1903"/>
        <v>0</v>
      </c>
      <c r="HE260" s="124">
        <f t="shared" ca="1" si="1903"/>
        <v>0</v>
      </c>
      <c r="HF260" s="124">
        <f t="shared" ca="1" si="1903"/>
        <v>0</v>
      </c>
      <c r="HG260" s="124">
        <f t="shared" ca="1" si="1903"/>
        <v>0</v>
      </c>
      <c r="HH260" s="124">
        <f t="shared" ca="1" si="1903"/>
        <v>0</v>
      </c>
      <c r="HI260" s="124">
        <f t="shared" ca="1" si="1903"/>
        <v>0</v>
      </c>
      <c r="HJ260" s="124">
        <f t="shared" ca="1" si="1903"/>
        <v>0</v>
      </c>
      <c r="HK260" s="124">
        <f t="shared" ca="1" si="1903"/>
        <v>0</v>
      </c>
      <c r="HL260" s="124">
        <f t="shared" ca="1" si="1903"/>
        <v>0</v>
      </c>
      <c r="HM260" s="124">
        <f t="shared" ca="1" si="1836"/>
        <v>0</v>
      </c>
      <c r="HN260" s="124">
        <f t="shared" ca="1" si="1836"/>
        <v>0</v>
      </c>
      <c r="HO260" s="554">
        <f t="shared" ca="1" si="1837"/>
        <v>0</v>
      </c>
      <c r="HP260" s="554">
        <f t="shared" ca="1" si="1837"/>
        <v>0</v>
      </c>
      <c r="HQ260" s="554">
        <f t="shared" ca="1" si="1837"/>
        <v>0</v>
      </c>
      <c r="HR260" s="125">
        <f t="shared" ca="1" si="1838"/>
        <v>0</v>
      </c>
      <c r="HS260" s="125">
        <f t="shared" ca="1" si="1838"/>
        <v>0</v>
      </c>
      <c r="HT260" s="125">
        <f t="shared" ca="1" si="1838"/>
        <v>0</v>
      </c>
      <c r="HU260" s="125">
        <f t="shared" ca="1" si="1838"/>
        <v>0</v>
      </c>
      <c r="HV260" s="125">
        <f t="shared" ca="1" si="1838"/>
        <v>0</v>
      </c>
      <c r="HW260" s="125">
        <f t="shared" ca="1" si="1838"/>
        <v>0</v>
      </c>
      <c r="HX260" s="125">
        <f t="shared" ca="1" si="1838"/>
        <v>0</v>
      </c>
      <c r="HY260" s="125">
        <f t="shared" ca="1" si="1838"/>
        <v>0</v>
      </c>
      <c r="HZ260" s="125">
        <f t="shared" ca="1" si="1838"/>
        <v>0</v>
      </c>
      <c r="IA260" s="125">
        <f t="shared" ca="1" si="1838"/>
        <v>0</v>
      </c>
      <c r="IB260" s="125">
        <f t="shared" ca="1" si="1838"/>
        <v>0</v>
      </c>
      <c r="IC260" s="125">
        <f t="shared" ca="1" si="1838"/>
        <v>0</v>
      </c>
      <c r="ID260" s="125">
        <f t="shared" ca="1" si="1838"/>
        <v>0</v>
      </c>
      <c r="IE260" s="5">
        <f t="shared" ca="1" si="1839"/>
        <v>67</v>
      </c>
      <c r="IF260" s="9"/>
      <c r="IG260" s="5">
        <f t="shared" ca="1" si="1840"/>
        <v>1</v>
      </c>
      <c r="IH260" s="5" t="b">
        <f t="shared" ca="1" si="1840"/>
        <v>0</v>
      </c>
      <c r="II260" s="19">
        <f t="shared" ca="1" si="1841"/>
        <v>0</v>
      </c>
      <c r="IJ260" s="5">
        <f t="shared" ca="1" si="1840"/>
        <v>55</v>
      </c>
      <c r="IK260" s="5" cm="1">
        <f t="array" ref="IK260">INDEX(i.pi_yatf,$X260+1,IK$7)</f>
        <v>1</v>
      </c>
      <c r="IL260" s="19">
        <f t="shared" ca="1" si="1904"/>
        <v>0</v>
      </c>
      <c r="IM260" s="19">
        <f t="shared" ca="1" si="1904"/>
        <v>0</v>
      </c>
      <c r="IN260" s="19">
        <f t="shared" ca="1" si="1904"/>
        <v>0</v>
      </c>
      <c r="IO260" s="19">
        <f t="shared" ca="1" si="1904"/>
        <v>0</v>
      </c>
      <c r="IP260" s="19">
        <f t="shared" ca="1" si="1904"/>
        <v>0</v>
      </c>
      <c r="IQ260" s="19">
        <f t="shared" ca="1" si="1904"/>
        <v>0</v>
      </c>
      <c r="IR260" s="19">
        <f t="shared" ca="1" si="1904"/>
        <v>0</v>
      </c>
      <c r="IS260" s="19">
        <f t="shared" ca="1" si="1904"/>
        <v>0</v>
      </c>
      <c r="IT260" s="19">
        <f t="shared" ca="1" si="1904"/>
        <v>0</v>
      </c>
      <c r="IU260" s="19">
        <f t="shared" ca="1" si="1904"/>
        <v>0</v>
      </c>
      <c r="IV260" s="19">
        <f t="shared" ca="1" si="1904"/>
        <v>0</v>
      </c>
      <c r="IW260" s="19">
        <f t="shared" ca="1" si="1904"/>
        <v>0</v>
      </c>
      <c r="IX260" s="19">
        <f t="shared" ca="1" si="1904"/>
        <v>0</v>
      </c>
      <c r="IY260" s="19">
        <f t="shared" ca="1" si="1904"/>
        <v>0</v>
      </c>
      <c r="IZ260" s="19">
        <f t="shared" ca="1" si="1904"/>
        <v>0</v>
      </c>
      <c r="JA260" s="19">
        <f t="shared" ca="1" si="1904"/>
        <v>0</v>
      </c>
      <c r="JB260" s="19">
        <f t="shared" ca="1" si="1904"/>
        <v>0</v>
      </c>
      <c r="JC260" s="19">
        <f t="shared" ca="1" si="1904"/>
        <v>0</v>
      </c>
      <c r="JD260" s="19">
        <f t="shared" ca="1" si="1904"/>
        <v>0</v>
      </c>
      <c r="JE260" s="19">
        <f t="shared" ca="1" si="1904"/>
        <v>0</v>
      </c>
      <c r="JF260" s="19">
        <f t="shared" ca="1" si="1904"/>
        <v>0</v>
      </c>
      <c r="JG260" s="5">
        <f t="shared" ca="1" si="1843"/>
        <v>1.2500000000000001E-2</v>
      </c>
      <c r="JH260" s="567">
        <f t="shared" ca="1" si="1843"/>
        <v>0</v>
      </c>
      <c r="JI260" s="5">
        <f t="shared" ca="1" si="1843"/>
        <v>6.25E-2</v>
      </c>
      <c r="JJ260" s="5">
        <f t="shared" ca="1" si="1843"/>
        <v>6.25E-2</v>
      </c>
      <c r="JK260" s="5">
        <f t="shared" ca="1" si="1843"/>
        <v>6.25E-2</v>
      </c>
      <c r="JL260" s="19">
        <f t="shared" ca="1" si="1904"/>
        <v>1</v>
      </c>
      <c r="JM260" s="19">
        <f t="shared" ca="1" si="1904"/>
        <v>0</v>
      </c>
      <c r="JN260" s="19">
        <f t="shared" ca="1" si="1904"/>
        <v>1</v>
      </c>
      <c r="JO260" s="9"/>
      <c r="JP260" s="5" t="b">
        <f t="shared" ca="1" si="1844"/>
        <v>0</v>
      </c>
      <c r="JQ260" s="477" t="b">
        <v>1</v>
      </c>
      <c r="JR260" s="477">
        <v>12</v>
      </c>
      <c r="JS260" s="5" t="b">
        <f t="shared" ca="1" si="1845"/>
        <v>0</v>
      </c>
      <c r="JT260" s="5" t="b">
        <f t="shared" ca="1" si="1845"/>
        <v>0</v>
      </c>
      <c r="JU260" s="5" t="b">
        <f t="shared" ca="1" si="1845"/>
        <v>1</v>
      </c>
      <c r="JV260" s="144">
        <f t="shared" ca="1" si="1846"/>
        <v>1</v>
      </c>
      <c r="JW260" s="144">
        <f t="shared" ca="1" si="1846"/>
        <v>1</v>
      </c>
      <c r="JX260" s="5" t="b">
        <f t="shared" ca="1" si="1847"/>
        <v>0</v>
      </c>
      <c r="JY260" s="5" t="b">
        <f t="shared" ca="1" si="1847"/>
        <v>1</v>
      </c>
      <c r="JZ260" s="5" t="b">
        <f t="shared" ca="1" si="1847"/>
        <v>1</v>
      </c>
      <c r="KA260" s="5" t="b">
        <f t="shared" ca="1" si="1847"/>
        <v>0</v>
      </c>
      <c r="KB260" s="5">
        <f t="shared" ca="1" si="1848"/>
        <v>1</v>
      </c>
      <c r="KC260" s="5">
        <f t="shared" ca="1" si="1848"/>
        <v>0</v>
      </c>
      <c r="KD260" s="5" t="b">
        <f t="shared" ca="1" si="1849"/>
        <v>0</v>
      </c>
      <c r="KE260" s="5" t="str" cm="1">
        <f t="array" aca="1" ref="KE260" ca="1">IF(OR(KF260:KM260&lt;&gt;"-"),TRUE,"-")</f>
        <v>-</v>
      </c>
      <c r="KF260" s="19" t="str">
        <f t="shared" ca="1" si="1905"/>
        <v>-</v>
      </c>
      <c r="KG260" s="19" t="str">
        <f t="shared" ca="1" si="1905"/>
        <v>-</v>
      </c>
      <c r="KH260" s="19" t="str">
        <f t="shared" ca="1" si="1905"/>
        <v>-</v>
      </c>
      <c r="KI260" s="19" t="str">
        <f t="shared" ca="1" si="1905"/>
        <v>-</v>
      </c>
      <c r="KJ260" s="19" t="str">
        <f t="shared" ca="1" si="1905"/>
        <v>-</v>
      </c>
      <c r="KK260" s="19" t="str">
        <f t="shared" ca="1" si="1905"/>
        <v>-</v>
      </c>
      <c r="KL260" s="19" t="str">
        <f t="shared" ca="1" si="1905"/>
        <v>-</v>
      </c>
      <c r="KM260" s="19" t="str">
        <f t="shared" ca="1" si="1905"/>
        <v>-</v>
      </c>
      <c r="KN260" s="5" t="b">
        <f t="array" aca="1" ref="KN260" ca="1">IF(OR(KO260:KU260&lt;&gt;"-"),TRUE,"-")</f>
        <v>1</v>
      </c>
      <c r="KO260" s="19">
        <f t="shared" ca="1" si="1851"/>
        <v>0</v>
      </c>
      <c r="KP260" s="19" t="str">
        <f t="shared" ca="1" si="1851"/>
        <v>-</v>
      </c>
      <c r="KQ260" s="19">
        <f t="shared" ca="1" si="1851"/>
        <v>999999</v>
      </c>
      <c r="KR260" s="19">
        <f t="shared" ca="1" si="1851"/>
        <v>999999</v>
      </c>
      <c r="KS260" s="19">
        <f t="shared" ca="1" si="1851"/>
        <v>999999</v>
      </c>
      <c r="KT260" s="19">
        <f t="shared" ca="1" si="1851"/>
        <v>999999</v>
      </c>
      <c r="KU260" s="19">
        <f t="shared" ca="1" si="1851"/>
        <v>999999</v>
      </c>
      <c r="KV260" s="19" t="str">
        <f t="shared" ca="1" si="1851"/>
        <v>-</v>
      </c>
      <c r="KW260" s="19" t="str">
        <f t="shared" ca="1" si="1851"/>
        <v>-</v>
      </c>
      <c r="KX260" s="19" t="str">
        <f t="shared" ca="1" si="1851"/>
        <v>-</v>
      </c>
      <c r="KY260" s="19" t="b">
        <f t="shared" ca="1" si="1852"/>
        <v>1</v>
      </c>
      <c r="KZ260" s="19">
        <f t="shared" ca="1" si="1852"/>
        <v>0</v>
      </c>
      <c r="LA260" s="5" t="str">
        <f t="shared" ca="1" si="1853"/>
        <v>-</v>
      </c>
      <c r="LB260" s="5" t="str">
        <f t="shared" ca="1" si="1853"/>
        <v>-</v>
      </c>
      <c r="LC260" s="5" t="str">
        <f t="shared" ca="1" si="1853"/>
        <v>-</v>
      </c>
      <c r="LD260" s="5" t="str">
        <f t="shared" ca="1" si="1853"/>
        <v>-</v>
      </c>
      <c r="LE260" s="19" t="str">
        <f t="shared" ca="1" si="1906"/>
        <v>-</v>
      </c>
      <c r="LF260" s="19" t="str">
        <f t="shared" ca="1" si="1906"/>
        <v>-</v>
      </c>
      <c r="LG260" s="19" t="str">
        <f t="shared" ca="1" si="1906"/>
        <v>-</v>
      </c>
      <c r="LH260" s="19" t="str">
        <f t="shared" ca="1" si="1906"/>
        <v>-</v>
      </c>
      <c r="LI260" s="19" t="str">
        <f t="shared" ca="1" si="1906"/>
        <v>-</v>
      </c>
      <c r="LJ260" s="19" t="str">
        <f t="shared" ca="1" si="1906"/>
        <v>-</v>
      </c>
      <c r="LK260" s="19" t="str">
        <f t="shared" ca="1" si="1906"/>
        <v>-</v>
      </c>
      <c r="LL260" s="5" t="str">
        <f t="shared" ca="1" si="1855"/>
        <v>-</v>
      </c>
      <c r="LM260" s="5">
        <f t="shared" ca="1" si="1855"/>
        <v>500</v>
      </c>
      <c r="LN260" s="5">
        <f t="shared" ca="1" si="1855"/>
        <v>500</v>
      </c>
      <c r="LO260" s="5" t="str">
        <f t="shared" ca="1" si="1855"/>
        <v>-</v>
      </c>
      <c r="LP260" s="5" t="str" cm="1">
        <f t="array" aca="1" ref="LP260" ca="1">INDEX(i.meatgrid,$Q260,LP$7)</f>
        <v>-</v>
      </c>
      <c r="LQ260" s="5" cm="1">
        <f t="array" aca="1" ref="LQ260" ca="1">INDEX(i.meatgrid,$Q260,LQ$7)</f>
        <v>400</v>
      </c>
      <c r="LR260" s="5" t="str">
        <f t="shared" ca="1" si="1855"/>
        <v>-</v>
      </c>
      <c r="LS260" s="5">
        <f t="shared" ca="1" si="1856"/>
        <v>1</v>
      </c>
      <c r="LT260" s="9"/>
      <c r="LU260" s="19">
        <f t="shared" ca="1" si="1907"/>
        <v>70</v>
      </c>
      <c r="LV260" s="19">
        <f t="shared" ca="1" si="1857"/>
        <v>50</v>
      </c>
      <c r="LW260" s="19">
        <f t="shared" ca="1" si="1857"/>
        <v>80</v>
      </c>
      <c r="LX260" s="19">
        <f t="shared" ca="1" si="1857"/>
        <v>50</v>
      </c>
      <c r="LY260" s="5" t="b" cm="1">
        <f t="array" aca="1" ref="LY260" ca="1">INDEX(i.meatgrid,$Q260,LY$7)</f>
        <v>0</v>
      </c>
      <c r="LZ260" s="5" t="b" cm="1">
        <f t="array" aca="1" ref="LZ260" ca="1">INDEX(i.meatgrid,$Q260,LZ$7)</f>
        <v>0</v>
      </c>
      <c r="MA260" s="5" cm="1">
        <f t="array" aca="1" ref="MA260" ca="1">INDEX(i.meatgrid,$Q260,MA$7)</f>
        <v>40</v>
      </c>
      <c r="MB260" s="5" t="str" cm="1">
        <f t="array" aca="1" ref="MB260" ca="1">INDEX(i.meatgrid,$Q260,MB$7)</f>
        <v>-</v>
      </c>
      <c r="MC260" s="5">
        <f t="shared" si="1858"/>
        <v>1</v>
      </c>
      <c r="MD260" s="5">
        <f t="shared" si="1859"/>
        <v>0.75</v>
      </c>
      <c r="ME260" s="5" cm="1">
        <f t="array" aca="1" ref="ME260" ca="1">INDEX(i.meatgrid,$Q260,ME$7)</f>
        <v>1</v>
      </c>
      <c r="MF260" s="5" cm="1">
        <f t="array" aca="1" ref="MF260" ca="1">INDEX(i.meatgrid,$Q260,MF$7)</f>
        <v>0</v>
      </c>
      <c r="MG260" s="5" cm="1">
        <f t="array" aca="1" ref="MG260" ca="1">INDEX(i.meatgrid,$Q260,MG$7)</f>
        <v>0</v>
      </c>
      <c r="MH260" s="5" cm="1">
        <f t="array" aca="1" ref="MH260" ca="1">INDEX(i.meatgrid,$Q260,MH$7)</f>
        <v>0</v>
      </c>
      <c r="MI260" s="5" cm="1">
        <f t="array" aca="1" ref="MI260" ca="1">INDEX(i.meatgrid,$Q260,MI$7)</f>
        <v>0</v>
      </c>
      <c r="MJ260" s="5" cm="1">
        <f t="array" aca="1" ref="MJ260" ca="1">INDEX(i.meatgrid,$Q260,MJ$7)</f>
        <v>1</v>
      </c>
      <c r="MK260" s="5" cm="1">
        <f t="array" aca="1" ref="MK260" ca="1">INDEX(i.meatgrid,$Q260,MK$7)</f>
        <v>1</v>
      </c>
      <c r="ML260" s="5" cm="1">
        <f t="array" aca="1" ref="ML260" ca="1">INDEX(i.meatgrid,$Q260,ML$7)</f>
        <v>1</v>
      </c>
      <c r="MM260" s="5">
        <f t="shared" si="1860"/>
        <v>1</v>
      </c>
      <c r="MN260" s="9"/>
      <c r="MO260" s="19" t="b">
        <f t="shared" ca="1" si="1908"/>
        <v>0</v>
      </c>
      <c r="MP260" s="19" t="b">
        <f t="shared" ca="1" si="1908"/>
        <v>0</v>
      </c>
      <c r="MQ260" s="19">
        <f t="shared" ca="1" si="1908"/>
        <v>1</v>
      </c>
      <c r="MR260" s="19">
        <f t="shared" ca="1" si="1908"/>
        <v>0.75</v>
      </c>
      <c r="MS260" s="19">
        <f t="shared" ca="1" si="1908"/>
        <v>0.75</v>
      </c>
      <c r="MT260" s="19">
        <f t="shared" ca="1" si="1908"/>
        <v>0.8</v>
      </c>
      <c r="MU260" s="19">
        <f t="shared" ca="1" si="1908"/>
        <v>0.82499999999999996</v>
      </c>
      <c r="MV260" s="19">
        <f t="shared" ca="1" si="1908"/>
        <v>0.875</v>
      </c>
      <c r="MW260" s="19">
        <f t="shared" ca="1" si="1908"/>
        <v>0.9</v>
      </c>
      <c r="MX260" s="19">
        <f t="shared" ca="1" si="1908"/>
        <v>1</v>
      </c>
      <c r="MY260" s="19">
        <f t="shared" ca="1" si="1908"/>
        <v>0.875</v>
      </c>
      <c r="MZ260" s="19" t="b">
        <f t="shared" ca="1" si="1908"/>
        <v>1</v>
      </c>
      <c r="NA260" s="19">
        <f t="shared" ca="1" si="1908"/>
        <v>74.989999999999995</v>
      </c>
      <c r="NB260" s="19" t="str">
        <f t="shared" ca="1" si="1908"/>
        <v>-</v>
      </c>
      <c r="NC260" s="19" t="str">
        <f t="shared" ca="1" si="1908"/>
        <v>-</v>
      </c>
      <c r="ND260" s="19" t="str">
        <f t="shared" ca="1" si="1908"/>
        <v>-</v>
      </c>
      <c r="NE260" s="19" t="str">
        <f t="shared" ca="1" si="1909"/>
        <v>-</v>
      </c>
      <c r="NF260" s="19" t="str">
        <f t="shared" ca="1" si="1909"/>
        <v>-</v>
      </c>
      <c r="NG260" s="19" t="str">
        <f t="shared" ca="1" si="1909"/>
        <v>-</v>
      </c>
      <c r="NH260" s="19" t="str">
        <f t="shared" ca="1" si="1909"/>
        <v>-</v>
      </c>
      <c r="NI260" s="19">
        <f t="shared" ca="1" si="1909"/>
        <v>36.99</v>
      </c>
      <c r="NJ260" s="19">
        <f t="shared" ca="1" si="1909"/>
        <v>36.99</v>
      </c>
      <c r="NK260" s="19" t="str">
        <f t="shared" ca="1" si="1909"/>
        <v>-</v>
      </c>
      <c r="NL260" s="19" t="str">
        <f t="shared" ca="1" si="1909"/>
        <v>-</v>
      </c>
      <c r="NM260" s="19" t="str">
        <f t="shared" ca="1" si="1909"/>
        <v>-</v>
      </c>
      <c r="NN260" s="19" t="str">
        <f t="shared" ca="1" si="1909"/>
        <v>-</v>
      </c>
      <c r="NO260" s="19" t="str">
        <f t="shared" ca="1" si="1909"/>
        <v>-</v>
      </c>
      <c r="NP260" s="19">
        <f t="shared" ca="1" si="1909"/>
        <v>49.99</v>
      </c>
      <c r="NQ260" s="19">
        <f t="shared" ca="1" si="1909"/>
        <v>49.99</v>
      </c>
      <c r="NR260" s="19">
        <f t="shared" ca="1" si="1909"/>
        <v>49.99</v>
      </c>
      <c r="NS260" s="19">
        <f t="shared" ca="1" si="1909"/>
        <v>49.99</v>
      </c>
      <c r="NT260" s="19">
        <f t="shared" ca="1" si="1909"/>
        <v>49.99</v>
      </c>
      <c r="NU260" s="19">
        <f t="shared" ca="1" si="1874"/>
        <v>49.99</v>
      </c>
      <c r="NV260" s="19">
        <f t="shared" ca="1" si="1874"/>
        <v>49.99</v>
      </c>
      <c r="NW260" s="19">
        <f t="shared" ca="1" si="1874"/>
        <v>49.99</v>
      </c>
      <c r="NX260" s="19">
        <f t="shared" ca="1" si="1910"/>
        <v>412.99</v>
      </c>
      <c r="NY260" s="19">
        <f t="shared" ca="1" si="1910"/>
        <v>412.99</v>
      </c>
      <c r="NZ260" s="19" t="str">
        <f t="shared" ca="1" si="1910"/>
        <v>-</v>
      </c>
      <c r="OA260" s="19" t="str">
        <f t="shared" ca="1" si="1910"/>
        <v>-</v>
      </c>
      <c r="OB260" s="19" t="str">
        <f t="shared" ca="1" si="1910"/>
        <v>-</v>
      </c>
      <c r="OC260" s="19" t="str">
        <f t="shared" ca="1" si="1910"/>
        <v>-</v>
      </c>
      <c r="OD260" s="19" t="str">
        <f t="shared" ca="1" si="1910"/>
        <v>-</v>
      </c>
      <c r="OE260" s="19">
        <f t="shared" ca="1" si="1910"/>
        <v>6.8900000000000006</v>
      </c>
      <c r="OF260" s="19">
        <f t="shared" ca="1" si="1910"/>
        <v>6.8900000000000006</v>
      </c>
      <c r="OG260" s="19">
        <f t="shared" ca="1" si="1910"/>
        <v>6.8900000000000006</v>
      </c>
      <c r="OH260" s="19">
        <f t="shared" ca="1" si="1910"/>
        <v>6.8900000000000006</v>
      </c>
      <c r="OI260" s="19">
        <f t="shared" ca="1" si="1910"/>
        <v>6.8900000000000006</v>
      </c>
      <c r="OJ260" s="19">
        <f t="shared" ca="1" si="1910"/>
        <v>6.8900000000000006</v>
      </c>
      <c r="OK260" s="19">
        <f t="shared" ca="1" si="1910"/>
        <v>6.8900000000000006</v>
      </c>
      <c r="OL260" s="19">
        <f t="shared" ca="1" si="1910"/>
        <v>6.8900000000000006</v>
      </c>
      <c r="OM260" s="19">
        <f t="shared" ca="1" si="1910"/>
        <v>346.99</v>
      </c>
      <c r="ON260" s="19">
        <f t="shared" ca="1" si="1876"/>
        <v>346.99</v>
      </c>
      <c r="OO260" s="19" t="str">
        <f t="shared" ca="1" si="1876"/>
        <v>-</v>
      </c>
      <c r="OP260" s="19" t="str">
        <f t="shared" ca="1" si="1876"/>
        <v>-</v>
      </c>
      <c r="OQ260" s="19" t="str">
        <f t="shared" ca="1" si="1876"/>
        <v>-</v>
      </c>
      <c r="OR260" s="19" t="str">
        <f t="shared" ca="1" si="1876"/>
        <v>-</v>
      </c>
      <c r="OS260" s="19" t="str">
        <f t="shared" ca="1" si="1876"/>
        <v>-</v>
      </c>
      <c r="OT260" s="19">
        <f t="shared" ca="1" si="1876"/>
        <v>0</v>
      </c>
      <c r="OU260" s="24">
        <v>0</v>
      </c>
    </row>
    <row r="261" spans="1:411" outlineLevel="1">
      <c r="A261" s="21">
        <f t="shared" si="1895"/>
        <v>256</v>
      </c>
      <c r="B261" s="21">
        <f t="shared" si="1885"/>
        <v>19</v>
      </c>
      <c r="C261">
        <v>112</v>
      </c>
      <c r="D261" s="144" t="str">
        <f t="shared" ca="1" si="1806"/>
        <v>GSM</v>
      </c>
      <c r="E261" t="b">
        <v>0</v>
      </c>
      <c r="F261" t="b">
        <v>0</v>
      </c>
      <c r="G261" t="b">
        <f t="shared" si="1896"/>
        <v>0</v>
      </c>
      <c r="H261" s="237">
        <f t="shared" ca="1" si="1886"/>
        <v>2</v>
      </c>
      <c r="I261" s="237">
        <f t="shared" ca="1" si="1886"/>
        <v>1</v>
      </c>
      <c r="J261" s="237" t="str">
        <f t="shared" ca="1" si="1886"/>
        <v/>
      </c>
      <c r="K261" s="237">
        <f t="shared" ca="1" si="1886"/>
        <v>2</v>
      </c>
      <c r="L261" s="237">
        <f t="shared" ca="1" si="1886"/>
        <v>2</v>
      </c>
      <c r="M261" s="237">
        <f t="shared" ca="1" si="1886"/>
        <v>2</v>
      </c>
      <c r="N261" s="237">
        <f t="shared" ca="1" si="1886"/>
        <v>3</v>
      </c>
      <c r="O261" s="237">
        <f t="shared" ca="1" si="1886"/>
        <v>1</v>
      </c>
      <c r="P261" s="237">
        <f t="shared" ca="1" si="1886"/>
        <v>1</v>
      </c>
      <c r="Q261" s="237">
        <f t="shared" ca="1" si="1886"/>
        <v>8</v>
      </c>
      <c r="R261" s="29">
        <v>1</v>
      </c>
      <c r="S261" s="29">
        <v>2</v>
      </c>
      <c r="T261" s="29">
        <v>1</v>
      </c>
      <c r="U261" s="218"/>
      <c r="V261" s="218"/>
      <c r="W261" s="182">
        <f t="array" ref="W261">MAX(W$22,MOD(W255+1*AND(R261:$V261=R$22:$V$22),W$23+1))</f>
        <v>0</v>
      </c>
      <c r="X261" s="218"/>
      <c r="Y261" s="218"/>
      <c r="Z261" s="218"/>
      <c r="AA261" s="218"/>
      <c r="AB261" s="218"/>
      <c r="AC261" s="218"/>
      <c r="AD261" s="218"/>
      <c r="AE261" s="218"/>
      <c r="AF261" s="144">
        <f ca="1">INDEX(CHOOSE($N261,DataAutumn!i.AdultDrys,DataWinter!i.AdultDrys,DataSpring!i.AdultDrys),1,$M261)</f>
        <v>3</v>
      </c>
      <c r="AG261" s="5">
        <f t="shared" ca="1" si="1807"/>
        <v>2</v>
      </c>
      <c r="AH261" s="5">
        <f t="shared" ca="1" si="1807"/>
        <v>0</v>
      </c>
      <c r="AI261" s="5">
        <f t="shared" ca="1" si="1808"/>
        <v>1</v>
      </c>
      <c r="AJ261" s="218"/>
      <c r="AK261" s="218"/>
      <c r="AL261" s="366" t="str">
        <f ca="1">TEXT(LEFT(OFFSET(AL261,-1,0),5)+1,"00000")&amp;MID(OFFSET(AL261,-1,0),6,FIND(" ",OFFSET(AL261,-1,0),7)-5)
&amp; $D261           &amp; " Day"&amp;INDEX(i.DOY,$N261,1)              &amp; IF($IG261=0," FWM","")&amp;IF($IG261=1," MWM","")&amp;IF($IG261=5," Mat","")&amp;IF($IH261=TRUE,"&amp;BBT","    ")
&amp;INDEX(DataMaster!$B$98:$B$105,$Q261,0)    &amp;IF(JQ261," SR"&amp;JR261,"")&amp; " WP"&amp;TEXT($MC261*100,"000p")           &amp; " MP"&amp;TEXT($MD261*100,"000p")           &amp; " GP"&amp;TEXT($MM261*100,"000p")
&amp; " (F"&amp;3+COUNTIF($CV261:$CY261,TRUE)&amp;3&amp;"N"&amp;$DM261&amp;$DN261&amp;")"</f>
        <v>00020 DSP_grid_lw GSM Day204 MWM    Prime 13mo WP100p MP075p GP100p (F33N11)</v>
      </c>
      <c r="AM261" s="9" t="str">
        <f ca="1">IF(COUNTIF(AL$5:AL261,AL261)=1,"-","Dup")</f>
        <v>-</v>
      </c>
      <c r="AN261" s="9"/>
      <c r="AO261" s="12" t="b">
        <v>0</v>
      </c>
      <c r="AP261" s="12" t="b">
        <v>0</v>
      </c>
      <c r="AQ261" s="12" t="b">
        <v>1</v>
      </c>
      <c r="AR261" s="12" t="b">
        <v>1</v>
      </c>
      <c r="AS261" s="12" t="b">
        <v>0</v>
      </c>
      <c r="AT261" s="12" t="b">
        <v>1</v>
      </c>
      <c r="AU261" s="12" t="b">
        <v>1</v>
      </c>
      <c r="AV261" s="12" t="b">
        <v>1</v>
      </c>
      <c r="AW261" s="9"/>
      <c r="AX261" s="5" t="b">
        <f t="shared" ca="1" si="1809"/>
        <v>0</v>
      </c>
      <c r="AY261" s="5" t="str">
        <f t="shared" ca="1" si="1809"/>
        <v>-</v>
      </c>
      <c r="AZ261" s="5" t="b">
        <f t="shared" ca="1" si="1809"/>
        <v>0</v>
      </c>
      <c r="BA261" s="5" t="b">
        <f t="shared" ca="1" si="1809"/>
        <v>1</v>
      </c>
      <c r="BB261" s="5" t="b">
        <f t="shared" ca="1" si="1809"/>
        <v>1</v>
      </c>
      <c r="BC261" s="144">
        <f t="shared" ca="1" si="1809"/>
        <v>0</v>
      </c>
      <c r="BD261" s="19" t="b">
        <f t="shared" ca="1" si="1810"/>
        <v>1</v>
      </c>
      <c r="BE261" s="9"/>
      <c r="BF261" s="5" t="str">
        <f t="shared" ca="1" si="1811"/>
        <v>-</v>
      </c>
      <c r="BG261" s="19" t="str">
        <f t="shared" ca="1" si="1812"/>
        <v>-</v>
      </c>
      <c r="BH261" s="19" t="str">
        <f t="shared" ca="1" si="1812"/>
        <v>-</v>
      </c>
      <c r="BI261" s="19" t="str">
        <f t="shared" ca="1" si="1812"/>
        <v>-</v>
      </c>
      <c r="BJ261" s="5" t="str">
        <f t="shared" ca="1" si="1813"/>
        <v>-</v>
      </c>
      <c r="BK261" s="19" t="str">
        <f t="shared" ca="1" si="1814"/>
        <v>-</v>
      </c>
      <c r="BL261" s="5" t="str">
        <f t="shared" ca="1" si="1815"/>
        <v>-</v>
      </c>
      <c r="BM261" s="19" t="str">
        <f t="shared" ca="1" si="1816"/>
        <v>-</v>
      </c>
      <c r="BN261" s="19" t="str">
        <f t="shared" ca="1" si="1816"/>
        <v>-</v>
      </c>
      <c r="BO261" s="19" t="str">
        <f t="shared" ca="1" si="1816"/>
        <v>-</v>
      </c>
      <c r="BP261" s="5" t="str">
        <f t="shared" ca="1" si="1817"/>
        <v>-</v>
      </c>
      <c r="BQ261" s="9"/>
      <c r="BR261" s="5" t="b">
        <f t="shared" ca="1" si="1818"/>
        <v>0</v>
      </c>
      <c r="BS261" s="5" t="str">
        <f t="shared" ca="1" si="1819"/>
        <v>-</v>
      </c>
      <c r="BT261" s="5" t="str">
        <f t="shared" ca="1" si="1897"/>
        <v>-</v>
      </c>
      <c r="BU261" s="5" t="str">
        <f t="shared" ca="1" si="1897"/>
        <v>-</v>
      </c>
      <c r="BV261" s="5" t="str">
        <f t="shared" ca="1" si="1897"/>
        <v>-</v>
      </c>
      <c r="BW261" s="5" t="str">
        <f t="shared" ca="1" si="1897"/>
        <v>-</v>
      </c>
      <c r="BX261" s="5" t="str">
        <f t="shared" ca="1" si="1897"/>
        <v>-</v>
      </c>
      <c r="BY261" s="5" t="str">
        <f t="shared" ca="1" si="1897"/>
        <v>-</v>
      </c>
      <c r="BZ261" s="5" t="str">
        <f t="shared" ca="1" si="1897"/>
        <v>-</v>
      </c>
      <c r="CA261" s="5" t="str">
        <f t="shared" ca="1" si="1897"/>
        <v>-</v>
      </c>
      <c r="CB261" s="9"/>
      <c r="CC261" s="237" t="b">
        <f t="shared" ca="1" si="1887"/>
        <v>1</v>
      </c>
      <c r="CD261" s="237" t="b">
        <f t="shared" ca="1" si="1887"/>
        <v>1</v>
      </c>
      <c r="CE261" s="237" t="b">
        <f t="shared" ca="1" si="1887"/>
        <v>1</v>
      </c>
      <c r="CF261" s="12">
        <f t="shared" ca="1" si="1868"/>
        <v>2238105</v>
      </c>
      <c r="CG261" s="144" t="b">
        <f t="shared" ca="1" si="1911"/>
        <v>0</v>
      </c>
      <c r="CH261" s="12" t="s">
        <v>34</v>
      </c>
      <c r="CI261" s="19" t="str">
        <f t="shared" ca="1" si="1822"/>
        <v>-</v>
      </c>
      <c r="CJ261" s="19" t="str">
        <f t="shared" ca="1" si="1822"/>
        <v>-</v>
      </c>
      <c r="CK261" s="19" t="str">
        <f t="shared" ca="1" si="1822"/>
        <v>-</v>
      </c>
      <c r="CL261" s="19">
        <f t="shared" ca="1" si="1822"/>
        <v>1</v>
      </c>
      <c r="CM261" s="19">
        <f t="shared" ca="1" si="1822"/>
        <v>1</v>
      </c>
      <c r="CN261" s="9"/>
      <c r="CO261" s="444">
        <f t="shared" ca="1" si="1823"/>
        <v>652</v>
      </c>
      <c r="CP261" s="444">
        <f t="shared" ca="1" si="1823"/>
        <v>686</v>
      </c>
      <c r="CQ261" s="444">
        <f t="shared" ca="1" si="1823"/>
        <v>721</v>
      </c>
      <c r="CR261" s="152">
        <f t="shared" ca="1" si="1824"/>
        <v>378</v>
      </c>
      <c r="CS261" s="152">
        <f t="shared" ca="1" si="1824"/>
        <v>413</v>
      </c>
      <c r="CT261" s="152">
        <f t="shared" ca="1" si="1824"/>
        <v>448</v>
      </c>
      <c r="CU261" s="19" t="str">
        <f t="shared" ca="1" si="1912"/>
        <v>-</v>
      </c>
      <c r="CV261" s="19" t="str">
        <f t="shared" ca="1" si="1912"/>
        <v>-</v>
      </c>
      <c r="CW261" s="19" t="str">
        <f t="shared" ca="1" si="1912"/>
        <v>-</v>
      </c>
      <c r="CX261" s="19" t="str">
        <f t="shared" ca="1" si="1912"/>
        <v>-</v>
      </c>
      <c r="CY261" s="19" t="str">
        <f t="shared" ca="1" si="1912"/>
        <v>-</v>
      </c>
      <c r="CZ261" s="19" t="b">
        <f t="shared" ca="1" si="1912"/>
        <v>1</v>
      </c>
      <c r="DA261" s="19">
        <f t="shared" ca="1" si="1912"/>
        <v>0</v>
      </c>
      <c r="DB261" s="19">
        <f t="shared" ca="1" si="1912"/>
        <v>0</v>
      </c>
      <c r="DC261" s="19">
        <f t="shared" ca="1" si="1912"/>
        <v>0</v>
      </c>
      <c r="DD261" s="19">
        <f t="shared" ca="1" si="1912"/>
        <v>0</v>
      </c>
      <c r="DE261" s="19">
        <f t="shared" ca="1" si="1912"/>
        <v>0</v>
      </c>
      <c r="DF261" s="19">
        <f t="shared" ca="1" si="1912"/>
        <v>0</v>
      </c>
      <c r="DG261" s="19">
        <f t="shared" ca="1" si="1912"/>
        <v>0</v>
      </c>
      <c r="DH261" s="19">
        <f t="shared" ca="1" si="1912"/>
        <v>0</v>
      </c>
      <c r="DI261" s="19">
        <f t="shared" ca="1" si="1912"/>
        <v>0</v>
      </c>
      <c r="DJ261" s="19">
        <f t="shared" ca="1" si="1912"/>
        <v>0</v>
      </c>
      <c r="DK261" s="19">
        <f t="shared" ca="1" si="1898"/>
        <v>0</v>
      </c>
      <c r="DL261" s="19">
        <f t="shared" ca="1" si="1898"/>
        <v>0</v>
      </c>
      <c r="DM261" s="19">
        <f t="shared" ca="1" si="1898"/>
        <v>1</v>
      </c>
      <c r="DN261" s="19">
        <f t="shared" ca="1" si="1899"/>
        <v>1</v>
      </c>
      <c r="DO261" s="19">
        <f t="shared" ca="1" si="1899"/>
        <v>0</v>
      </c>
      <c r="DP261" s="19" t="str">
        <f t="shared" ca="1" si="1899"/>
        <v>-</v>
      </c>
      <c r="DQ261" s="19" t="str">
        <f t="shared" ca="1" si="1899"/>
        <v>-</v>
      </c>
      <c r="DR261" s="19" t="str">
        <f t="shared" ca="1" si="1899"/>
        <v>-</v>
      </c>
      <c r="DS261" s="19" t="str">
        <f t="shared" ca="1" si="1899"/>
        <v>-</v>
      </c>
      <c r="DT261" s="19" t="str">
        <f t="shared" ca="1" si="1899"/>
        <v>-</v>
      </c>
      <c r="DU261" s="19">
        <f t="shared" ca="1" si="1899"/>
        <v>0</v>
      </c>
      <c r="DV261" s="19" t="str">
        <f t="shared" ca="1" si="1899"/>
        <v>-</v>
      </c>
      <c r="DW261" s="19" t="str">
        <f t="shared" ca="1" si="1899"/>
        <v>-</v>
      </c>
      <c r="DX261" s="19" t="str">
        <f t="shared" ca="1" si="1899"/>
        <v>-</v>
      </c>
      <c r="DY261" s="19" t="str">
        <f t="shared" ca="1" si="1899"/>
        <v>-</v>
      </c>
      <c r="DZ261" s="19" t="str">
        <f t="shared" ca="1" si="1899"/>
        <v>-</v>
      </c>
      <c r="EA261" s="19" t="str">
        <f t="shared" ca="1" si="1899"/>
        <v>-</v>
      </c>
      <c r="EB261" s="19" t="str">
        <f t="shared" ca="1" si="1899"/>
        <v>-</v>
      </c>
      <c r="EC261" s="19" t="str">
        <f t="shared" ca="1" si="1899"/>
        <v>-</v>
      </c>
      <c r="ED261" s="19">
        <f t="shared" ca="1" si="1899"/>
        <v>0</v>
      </c>
      <c r="EE261" s="444">
        <f t="shared" ca="1" si="1827"/>
        <v>0</v>
      </c>
      <c r="EF261" s="444">
        <f t="shared" ca="1" si="1827"/>
        <v>0</v>
      </c>
      <c r="EG261" s="124">
        <f t="shared" ca="1" si="1900"/>
        <v>0</v>
      </c>
      <c r="EH261" s="124">
        <f t="shared" ca="1" si="1900"/>
        <v>0</v>
      </c>
      <c r="EI261" s="124">
        <f t="shared" ca="1" si="1900"/>
        <v>0</v>
      </c>
      <c r="EJ261" s="124">
        <f t="shared" ca="1" si="1900"/>
        <v>0</v>
      </c>
      <c r="EK261" s="124">
        <f t="shared" ca="1" si="1900"/>
        <v>0</v>
      </c>
      <c r="EL261" s="124">
        <f t="shared" ca="1" si="1900"/>
        <v>0</v>
      </c>
      <c r="EM261" s="124">
        <f t="shared" ca="1" si="1900"/>
        <v>0</v>
      </c>
      <c r="EN261" s="124">
        <f t="shared" ca="1" si="1900"/>
        <v>0</v>
      </c>
      <c r="EO261" s="124">
        <f t="shared" ca="1" si="1900"/>
        <v>0</v>
      </c>
      <c r="EP261" s="124">
        <f t="shared" ca="1" si="1900"/>
        <v>0</v>
      </c>
      <c r="EQ261" s="124">
        <f t="shared" ca="1" si="1900"/>
        <v>0</v>
      </c>
      <c r="ER261" s="124">
        <f t="shared" ca="1" si="1900"/>
        <v>0</v>
      </c>
      <c r="ES261" s="124">
        <f t="shared" ca="1" si="1900"/>
        <v>0</v>
      </c>
      <c r="ET261" s="124">
        <f t="shared" ca="1" si="1900"/>
        <v>0</v>
      </c>
      <c r="EU261" s="124">
        <f t="shared" ca="1" si="1900"/>
        <v>0</v>
      </c>
      <c r="EV261" s="124">
        <f t="shared" ca="1" si="1900"/>
        <v>0</v>
      </c>
      <c r="EW261" s="124">
        <f t="shared" ca="1" si="1829"/>
        <v>0</v>
      </c>
      <c r="EX261" s="124">
        <f t="shared" ca="1" si="1829"/>
        <v>0</v>
      </c>
      <c r="EY261" s="554">
        <f t="shared" ca="1" si="1901"/>
        <v>0</v>
      </c>
      <c r="EZ261" s="554">
        <f t="shared" ca="1" si="1901"/>
        <v>0</v>
      </c>
      <c r="FA261" s="554">
        <f t="shared" ca="1" si="1901"/>
        <v>0</v>
      </c>
      <c r="FB261" s="125">
        <f t="shared" ca="1" si="1901"/>
        <v>0</v>
      </c>
      <c r="FC261" s="125">
        <f t="shared" ca="1" si="1901"/>
        <v>0</v>
      </c>
      <c r="FD261" s="125">
        <f t="shared" ca="1" si="1901"/>
        <v>0</v>
      </c>
      <c r="FE261" s="125">
        <f t="shared" ca="1" si="1901"/>
        <v>0</v>
      </c>
      <c r="FF261" s="125">
        <f t="shared" ca="1" si="1901"/>
        <v>0</v>
      </c>
      <c r="FG261" s="125">
        <f t="shared" ca="1" si="1901"/>
        <v>0</v>
      </c>
      <c r="FH261" s="125">
        <f t="shared" ca="1" si="1901"/>
        <v>0</v>
      </c>
      <c r="FI261" s="125">
        <f t="shared" ca="1" si="1901"/>
        <v>0</v>
      </c>
      <c r="FJ261" s="125">
        <f t="shared" ca="1" si="1901"/>
        <v>0</v>
      </c>
      <c r="FK261" s="125">
        <f t="shared" ca="1" si="1901"/>
        <v>0</v>
      </c>
      <c r="FL261" s="125">
        <f t="shared" ca="1" si="1901"/>
        <v>0</v>
      </c>
      <c r="FM261" s="125">
        <f t="shared" ca="1" si="1901"/>
        <v>0</v>
      </c>
      <c r="FN261" s="125">
        <f t="shared" ca="1" si="1901"/>
        <v>0</v>
      </c>
      <c r="FO261" s="124">
        <f t="shared" ca="1" si="1902"/>
        <v>0</v>
      </c>
      <c r="FP261" s="124">
        <f t="shared" ca="1" si="1902"/>
        <v>0</v>
      </c>
      <c r="FQ261" s="124">
        <f t="shared" ca="1" si="1902"/>
        <v>0</v>
      </c>
      <c r="FR261" s="124">
        <f t="shared" ca="1" si="1902"/>
        <v>0</v>
      </c>
      <c r="FS261" s="124">
        <f t="shared" ca="1" si="1902"/>
        <v>0</v>
      </c>
      <c r="FT261" s="124">
        <f t="shared" ca="1" si="1902"/>
        <v>0</v>
      </c>
      <c r="FU261" s="124">
        <f t="shared" ca="1" si="1902"/>
        <v>0</v>
      </c>
      <c r="FV261" s="124">
        <f t="shared" ca="1" si="1902"/>
        <v>0</v>
      </c>
      <c r="FW261" s="124">
        <f t="shared" ca="1" si="1902"/>
        <v>0</v>
      </c>
      <c r="FX261" s="124">
        <f t="shared" ca="1" si="1902"/>
        <v>0</v>
      </c>
      <c r="FY261" s="124">
        <f t="shared" ca="1" si="1902"/>
        <v>0</v>
      </c>
      <c r="FZ261" s="124">
        <f t="shared" ca="1" si="1902"/>
        <v>0</v>
      </c>
      <c r="GA261" s="124">
        <f t="shared" ca="1" si="1902"/>
        <v>0</v>
      </c>
      <c r="GB261" s="124">
        <f t="shared" ca="1" si="1902"/>
        <v>0</v>
      </c>
      <c r="GC261" s="124">
        <f t="shared" ca="1" si="1902"/>
        <v>0</v>
      </c>
      <c r="GD261" s="124">
        <f t="shared" ca="1" si="1902"/>
        <v>0</v>
      </c>
      <c r="GE261" s="124">
        <f t="shared" ca="1" si="1832"/>
        <v>0</v>
      </c>
      <c r="GF261" s="124">
        <f t="shared" ca="1" si="1832"/>
        <v>0</v>
      </c>
      <c r="GG261" s="554">
        <f t="shared" ca="1" si="1833"/>
        <v>0</v>
      </c>
      <c r="GH261" s="554">
        <f t="shared" ca="1" si="1833"/>
        <v>0</v>
      </c>
      <c r="GI261" s="554">
        <f t="shared" ca="1" si="1833"/>
        <v>0</v>
      </c>
      <c r="GJ261" s="125">
        <f t="shared" ca="1" si="1834"/>
        <v>0</v>
      </c>
      <c r="GK261" s="125">
        <f t="shared" ca="1" si="1834"/>
        <v>0</v>
      </c>
      <c r="GL261" s="125">
        <f t="shared" ca="1" si="1834"/>
        <v>0</v>
      </c>
      <c r="GM261" s="125">
        <f t="shared" ca="1" si="1834"/>
        <v>0</v>
      </c>
      <c r="GN261" s="125">
        <f t="shared" ca="1" si="1834"/>
        <v>0</v>
      </c>
      <c r="GO261" s="125">
        <f t="shared" ca="1" si="1834"/>
        <v>0</v>
      </c>
      <c r="GP261" s="125">
        <f t="shared" ca="1" si="1834"/>
        <v>0</v>
      </c>
      <c r="GQ261" s="125">
        <f t="shared" ca="1" si="1834"/>
        <v>0</v>
      </c>
      <c r="GR261" s="125">
        <f t="shared" ref="GR261:GV261" ca="1" si="1913">IF(AND($K261=GR$9,$N261=GR$11,$AB261=GR$8),INDEX(i.FS_Strategy,$AE261+1,$AB261),0)</f>
        <v>0</v>
      </c>
      <c r="GS261" s="125">
        <f t="shared" ca="1" si="1913"/>
        <v>0</v>
      </c>
      <c r="GT261" s="125">
        <f t="shared" ca="1" si="1913"/>
        <v>0</v>
      </c>
      <c r="GU261" s="125">
        <f t="shared" ca="1" si="1913"/>
        <v>0</v>
      </c>
      <c r="GV261" s="125">
        <f t="shared" ca="1" si="1913"/>
        <v>0</v>
      </c>
      <c r="GW261" s="124">
        <f t="shared" ca="1" si="1903"/>
        <v>0</v>
      </c>
      <c r="GX261" s="124">
        <f t="shared" ca="1" si="1903"/>
        <v>0</v>
      </c>
      <c r="GY261" s="124">
        <f t="shared" ca="1" si="1903"/>
        <v>0</v>
      </c>
      <c r="GZ261" s="124">
        <f t="shared" ca="1" si="1903"/>
        <v>0</v>
      </c>
      <c r="HA261" s="124">
        <f t="shared" ca="1" si="1903"/>
        <v>0</v>
      </c>
      <c r="HB261" s="124">
        <f t="shared" ca="1" si="1903"/>
        <v>0</v>
      </c>
      <c r="HC261" s="124">
        <f t="shared" ca="1" si="1903"/>
        <v>0</v>
      </c>
      <c r="HD261" s="124">
        <f t="shared" ca="1" si="1903"/>
        <v>0</v>
      </c>
      <c r="HE261" s="124">
        <f t="shared" ca="1" si="1903"/>
        <v>0</v>
      </c>
      <c r="HF261" s="124">
        <f t="shared" ca="1" si="1903"/>
        <v>0</v>
      </c>
      <c r="HG261" s="124">
        <f t="shared" ca="1" si="1903"/>
        <v>0</v>
      </c>
      <c r="HH261" s="124">
        <f t="shared" ca="1" si="1903"/>
        <v>0</v>
      </c>
      <c r="HI261" s="124">
        <f t="shared" ca="1" si="1903"/>
        <v>0</v>
      </c>
      <c r="HJ261" s="124">
        <f t="shared" ca="1" si="1903"/>
        <v>0</v>
      </c>
      <c r="HK261" s="124">
        <f t="shared" ca="1" si="1903"/>
        <v>0</v>
      </c>
      <c r="HL261" s="124">
        <f t="shared" ca="1" si="1903"/>
        <v>0</v>
      </c>
      <c r="HM261" s="124">
        <f t="shared" ca="1" si="1836"/>
        <v>0</v>
      </c>
      <c r="HN261" s="124">
        <f t="shared" ca="1" si="1836"/>
        <v>0</v>
      </c>
      <c r="HO261" s="554">
        <f t="shared" ca="1" si="1837"/>
        <v>0</v>
      </c>
      <c r="HP261" s="554">
        <f t="shared" ca="1" si="1837"/>
        <v>0</v>
      </c>
      <c r="HQ261" s="554">
        <f t="shared" ca="1" si="1837"/>
        <v>0</v>
      </c>
      <c r="HR261" s="125">
        <f t="shared" ca="1" si="1838"/>
        <v>0</v>
      </c>
      <c r="HS261" s="125">
        <f t="shared" ca="1" si="1838"/>
        <v>0</v>
      </c>
      <c r="HT261" s="125">
        <f t="shared" ca="1" si="1838"/>
        <v>0</v>
      </c>
      <c r="HU261" s="125">
        <f t="shared" ca="1" si="1838"/>
        <v>0</v>
      </c>
      <c r="HV261" s="125">
        <f t="shared" ca="1" si="1838"/>
        <v>0</v>
      </c>
      <c r="HW261" s="125">
        <f t="shared" ca="1" si="1838"/>
        <v>0</v>
      </c>
      <c r="HX261" s="125">
        <f t="shared" ca="1" si="1838"/>
        <v>0</v>
      </c>
      <c r="HY261" s="125">
        <f t="shared" ca="1" si="1838"/>
        <v>0</v>
      </c>
      <c r="HZ261" s="125">
        <f t="shared" ref="HZ261:ID261" ca="1" si="1914">IF(AND($K261=HZ$9,$N261=HZ$11,$AB261=HZ$8),INDEX(i.FS_Strategy,$AE261+1,$AB261),0)</f>
        <v>0</v>
      </c>
      <c r="IA261" s="125">
        <f t="shared" ca="1" si="1914"/>
        <v>0</v>
      </c>
      <c r="IB261" s="125">
        <f t="shared" ca="1" si="1914"/>
        <v>0</v>
      </c>
      <c r="IC261" s="125">
        <f t="shared" ca="1" si="1914"/>
        <v>0</v>
      </c>
      <c r="ID261" s="125">
        <f t="shared" ca="1" si="1914"/>
        <v>0</v>
      </c>
      <c r="IE261" s="5">
        <f t="shared" ca="1" si="1839"/>
        <v>67</v>
      </c>
      <c r="IF261" s="9"/>
      <c r="IG261" s="5">
        <f t="shared" ca="1" si="1840"/>
        <v>1</v>
      </c>
      <c r="IH261" s="5" t="b">
        <f t="shared" ca="1" si="1840"/>
        <v>0</v>
      </c>
      <c r="II261" s="19">
        <f t="shared" ca="1" si="1841"/>
        <v>0</v>
      </c>
      <c r="IJ261" s="5">
        <f t="shared" ca="1" si="1840"/>
        <v>55</v>
      </c>
      <c r="IK261" s="5" cm="1">
        <f t="array" ref="IK261">INDEX(i.pi_yatf,$X261+1,IK$7)</f>
        <v>1</v>
      </c>
      <c r="IL261" s="19">
        <f t="shared" ca="1" si="1904"/>
        <v>0</v>
      </c>
      <c r="IM261" s="19">
        <f t="shared" ca="1" si="1904"/>
        <v>0</v>
      </c>
      <c r="IN261" s="19">
        <f t="shared" ca="1" si="1904"/>
        <v>0</v>
      </c>
      <c r="IO261" s="19">
        <f t="shared" ca="1" si="1904"/>
        <v>0</v>
      </c>
      <c r="IP261" s="19">
        <f t="shared" ca="1" si="1904"/>
        <v>0</v>
      </c>
      <c r="IQ261" s="19">
        <f t="shared" ca="1" si="1904"/>
        <v>0</v>
      </c>
      <c r="IR261" s="19">
        <f t="shared" ca="1" si="1904"/>
        <v>0</v>
      </c>
      <c r="IS261" s="19">
        <f t="shared" ca="1" si="1904"/>
        <v>0</v>
      </c>
      <c r="IT261" s="19">
        <f t="shared" ca="1" si="1904"/>
        <v>0</v>
      </c>
      <c r="IU261" s="19">
        <f t="shared" ca="1" si="1904"/>
        <v>0</v>
      </c>
      <c r="IV261" s="19">
        <f t="shared" ca="1" si="1904"/>
        <v>0</v>
      </c>
      <c r="IW261" s="19">
        <f t="shared" ca="1" si="1904"/>
        <v>0</v>
      </c>
      <c r="IX261" s="19">
        <f t="shared" ca="1" si="1904"/>
        <v>0</v>
      </c>
      <c r="IY261" s="19">
        <f t="shared" ca="1" si="1904"/>
        <v>0</v>
      </c>
      <c r="IZ261" s="19">
        <f t="shared" ca="1" si="1904"/>
        <v>0</v>
      </c>
      <c r="JA261" s="19">
        <f t="shared" ca="1" si="1904"/>
        <v>0</v>
      </c>
      <c r="JB261" s="19">
        <f t="shared" ca="1" si="1904"/>
        <v>0</v>
      </c>
      <c r="JC261" s="19">
        <f t="shared" ca="1" si="1904"/>
        <v>0</v>
      </c>
      <c r="JD261" s="19">
        <f t="shared" ca="1" si="1904"/>
        <v>0</v>
      </c>
      <c r="JE261" s="19">
        <f t="shared" ca="1" si="1904"/>
        <v>0</v>
      </c>
      <c r="JF261" s="19">
        <f t="shared" ca="1" si="1904"/>
        <v>0</v>
      </c>
      <c r="JG261" s="5">
        <f t="shared" ca="1" si="1843"/>
        <v>1.2500000000000001E-2</v>
      </c>
      <c r="JH261" s="567">
        <f t="shared" ca="1" si="1843"/>
        <v>0</v>
      </c>
      <c r="JI261" s="5">
        <f t="shared" ca="1" si="1843"/>
        <v>6.25E-2</v>
      </c>
      <c r="JJ261" s="5">
        <f t="shared" ca="1" si="1843"/>
        <v>6.25E-2</v>
      </c>
      <c r="JK261" s="5">
        <f t="shared" ca="1" si="1843"/>
        <v>6.25E-2</v>
      </c>
      <c r="JL261" s="19">
        <f t="shared" ca="1" si="1904"/>
        <v>1</v>
      </c>
      <c r="JM261" s="19">
        <f t="shared" ca="1" si="1904"/>
        <v>0</v>
      </c>
      <c r="JN261" s="19">
        <f t="shared" ca="1" si="1904"/>
        <v>1</v>
      </c>
      <c r="JO261" s="9"/>
      <c r="JP261" s="5" t="b">
        <f t="shared" ca="1" si="1844"/>
        <v>0</v>
      </c>
      <c r="JQ261" s="477" t="b">
        <v>0</v>
      </c>
      <c r="JR261" s="477">
        <v>12</v>
      </c>
      <c r="JS261" s="5" t="b">
        <f t="shared" ca="1" si="1845"/>
        <v>0</v>
      </c>
      <c r="JT261" s="5" t="b">
        <f t="shared" ca="1" si="1845"/>
        <v>0</v>
      </c>
      <c r="JU261" s="5" t="b">
        <f t="shared" ca="1" si="1845"/>
        <v>1</v>
      </c>
      <c r="JV261" s="144">
        <f t="shared" ca="1" si="1846"/>
        <v>1</v>
      </c>
      <c r="JW261" s="144">
        <f t="shared" ca="1" si="1846"/>
        <v>1</v>
      </c>
      <c r="JX261" s="5" t="b">
        <f t="shared" ca="1" si="1847"/>
        <v>0</v>
      </c>
      <c r="JY261" s="5" t="b">
        <f t="shared" ca="1" si="1847"/>
        <v>1</v>
      </c>
      <c r="JZ261" s="5" t="b">
        <f t="shared" ca="1" si="1847"/>
        <v>1</v>
      </c>
      <c r="KA261" s="5" t="b">
        <f t="shared" ca="1" si="1847"/>
        <v>0</v>
      </c>
      <c r="KB261" s="5">
        <f t="shared" ca="1" si="1848"/>
        <v>1</v>
      </c>
      <c r="KC261" s="5">
        <f t="shared" ca="1" si="1848"/>
        <v>0</v>
      </c>
      <c r="KD261" s="5" t="b">
        <f t="shared" ca="1" si="1849"/>
        <v>0</v>
      </c>
      <c r="KE261" s="5" t="str" cm="1">
        <f t="array" aca="1" ref="KE261" ca="1">IF(OR(KF261:KM261&lt;&gt;"-"),TRUE,"-")</f>
        <v>-</v>
      </c>
      <c r="KF261" s="19" t="str">
        <f t="shared" ca="1" si="1905"/>
        <v>-</v>
      </c>
      <c r="KG261" s="19" t="str">
        <f t="shared" ca="1" si="1905"/>
        <v>-</v>
      </c>
      <c r="KH261" s="19" t="str">
        <f t="shared" ca="1" si="1905"/>
        <v>-</v>
      </c>
      <c r="KI261" s="19" t="str">
        <f t="shared" ca="1" si="1905"/>
        <v>-</v>
      </c>
      <c r="KJ261" s="19" t="str">
        <f t="shared" ca="1" si="1905"/>
        <v>-</v>
      </c>
      <c r="KK261" s="19" t="str">
        <f t="shared" ca="1" si="1905"/>
        <v>-</v>
      </c>
      <c r="KL261" s="19" t="str">
        <f t="shared" ca="1" si="1905"/>
        <v>-</v>
      </c>
      <c r="KM261" s="19" t="str">
        <f t="shared" ca="1" si="1905"/>
        <v>-</v>
      </c>
      <c r="KN261" s="5" t="b">
        <f t="array" aca="1" ref="KN261" ca="1">IF(OR(KO261:KU261&lt;&gt;"-"),TRUE,"-")</f>
        <v>1</v>
      </c>
      <c r="KO261" s="19">
        <f t="shared" ca="1" si="1851"/>
        <v>0</v>
      </c>
      <c r="KP261" s="19" t="str">
        <f t="shared" ca="1" si="1851"/>
        <v>-</v>
      </c>
      <c r="KQ261" s="19">
        <f t="shared" ca="1" si="1851"/>
        <v>999999</v>
      </c>
      <c r="KR261" s="19">
        <f t="shared" ca="1" si="1851"/>
        <v>999999</v>
      </c>
      <c r="KS261" s="19">
        <f t="shared" ca="1" si="1851"/>
        <v>999999</v>
      </c>
      <c r="KT261" s="19">
        <f t="shared" ca="1" si="1851"/>
        <v>999999</v>
      </c>
      <c r="KU261" s="19">
        <f t="shared" ca="1" si="1851"/>
        <v>999999</v>
      </c>
      <c r="KV261" s="19" t="str">
        <f t="shared" ca="1" si="1851"/>
        <v>-</v>
      </c>
      <c r="KW261" s="19" t="str">
        <f t="shared" ca="1" si="1851"/>
        <v>-</v>
      </c>
      <c r="KX261" s="19" t="str">
        <f t="shared" ca="1" si="1851"/>
        <v>-</v>
      </c>
      <c r="KY261" s="19" t="b">
        <f t="shared" ca="1" si="1852"/>
        <v>1</v>
      </c>
      <c r="KZ261" s="19">
        <f t="shared" ca="1" si="1852"/>
        <v>0</v>
      </c>
      <c r="LA261" s="5" t="str">
        <f t="shared" ca="1" si="1853"/>
        <v>-</v>
      </c>
      <c r="LB261" s="5" t="str">
        <f t="shared" ca="1" si="1853"/>
        <v>-</v>
      </c>
      <c r="LC261" s="5" t="str">
        <f t="shared" ca="1" si="1853"/>
        <v>-</v>
      </c>
      <c r="LD261" s="5" t="str">
        <f t="shared" ca="1" si="1853"/>
        <v>-</v>
      </c>
      <c r="LE261" s="19" t="str">
        <f t="shared" ca="1" si="1906"/>
        <v>-</v>
      </c>
      <c r="LF261" s="19" t="str">
        <f t="shared" ca="1" si="1906"/>
        <v>-</v>
      </c>
      <c r="LG261" s="19" t="str">
        <f t="shared" ca="1" si="1906"/>
        <v>-</v>
      </c>
      <c r="LH261" s="19" t="str">
        <f t="shared" ca="1" si="1906"/>
        <v>-</v>
      </c>
      <c r="LI261" s="19" t="str">
        <f t="shared" ca="1" si="1906"/>
        <v>-</v>
      </c>
      <c r="LJ261" s="19" t="str">
        <f t="shared" ca="1" si="1906"/>
        <v>-</v>
      </c>
      <c r="LK261" s="19" t="str">
        <f t="shared" ca="1" si="1906"/>
        <v>-</v>
      </c>
      <c r="LL261" s="5" t="str">
        <f t="shared" ca="1" si="1855"/>
        <v>-</v>
      </c>
      <c r="LM261" s="5">
        <f t="shared" ca="1" si="1855"/>
        <v>500</v>
      </c>
      <c r="LN261" s="5">
        <f t="shared" ca="1" si="1855"/>
        <v>500</v>
      </c>
      <c r="LO261" s="5" t="str">
        <f t="shared" ca="1" si="1855"/>
        <v>-</v>
      </c>
      <c r="LP261" s="5" t="str" cm="1">
        <f t="array" aca="1" ref="LP261" ca="1">INDEX(i.meatgrid,$Q261,LP$7)</f>
        <v>-</v>
      </c>
      <c r="LQ261" s="5" cm="1">
        <f t="array" aca="1" ref="LQ261" ca="1">INDEX(i.meatgrid,$Q261,LQ$7)</f>
        <v>400</v>
      </c>
      <c r="LR261" s="5" t="str">
        <f t="shared" ca="1" si="1855"/>
        <v>-</v>
      </c>
      <c r="LS261" s="5">
        <f t="shared" ca="1" si="1856"/>
        <v>1</v>
      </c>
      <c r="LT261" s="9"/>
      <c r="LU261" s="19">
        <f t="shared" ca="1" si="1907"/>
        <v>70</v>
      </c>
      <c r="LV261" s="19">
        <f t="shared" ca="1" si="1857"/>
        <v>50</v>
      </c>
      <c r="LW261" s="19">
        <f t="shared" ca="1" si="1857"/>
        <v>80</v>
      </c>
      <c r="LX261" s="19">
        <f t="shared" ca="1" si="1857"/>
        <v>50</v>
      </c>
      <c r="LY261" s="5" t="b" cm="1">
        <f t="array" aca="1" ref="LY261" ca="1">INDEX(i.meatgrid,$Q261,LY$7)</f>
        <v>0</v>
      </c>
      <c r="LZ261" s="5" t="b" cm="1">
        <f t="array" aca="1" ref="LZ261" ca="1">INDEX(i.meatgrid,$Q261,LZ$7)</f>
        <v>0</v>
      </c>
      <c r="MA261" s="5" cm="1">
        <f t="array" aca="1" ref="MA261" ca="1">INDEX(i.meatgrid,$Q261,MA$7)</f>
        <v>40</v>
      </c>
      <c r="MB261" s="5" t="str" cm="1">
        <f t="array" aca="1" ref="MB261" ca="1">INDEX(i.meatgrid,$Q261,MB$7)</f>
        <v>-</v>
      </c>
      <c r="MC261" s="5">
        <f t="shared" si="1858"/>
        <v>1</v>
      </c>
      <c r="MD261" s="5">
        <f t="shared" si="1859"/>
        <v>0.75</v>
      </c>
      <c r="ME261" s="5" cm="1">
        <f t="array" aca="1" ref="ME261" ca="1">INDEX(i.meatgrid,$Q261,ME$7)</f>
        <v>1</v>
      </c>
      <c r="MF261" s="5" cm="1">
        <f t="array" aca="1" ref="MF261" ca="1">INDEX(i.meatgrid,$Q261,MF$7)</f>
        <v>0</v>
      </c>
      <c r="MG261" s="5" cm="1">
        <f t="array" aca="1" ref="MG261" ca="1">INDEX(i.meatgrid,$Q261,MG$7)</f>
        <v>0</v>
      </c>
      <c r="MH261" s="5" cm="1">
        <f t="array" aca="1" ref="MH261" ca="1">INDEX(i.meatgrid,$Q261,MH$7)</f>
        <v>0</v>
      </c>
      <c r="MI261" s="5" cm="1">
        <f t="array" aca="1" ref="MI261" ca="1">INDEX(i.meatgrid,$Q261,MI$7)</f>
        <v>0</v>
      </c>
      <c r="MJ261" s="5" cm="1">
        <f t="array" aca="1" ref="MJ261" ca="1">INDEX(i.meatgrid,$Q261,MJ$7)</f>
        <v>1</v>
      </c>
      <c r="MK261" s="5" cm="1">
        <f t="array" aca="1" ref="MK261" ca="1">INDEX(i.meatgrid,$Q261,MK$7)</f>
        <v>1</v>
      </c>
      <c r="ML261" s="5" cm="1">
        <f t="array" aca="1" ref="ML261" ca="1">INDEX(i.meatgrid,$Q261,ML$7)</f>
        <v>1</v>
      </c>
      <c r="MM261" s="5">
        <f t="shared" si="1860"/>
        <v>1</v>
      </c>
      <c r="MN261" s="9"/>
      <c r="MO261" s="19" t="b">
        <f t="shared" ca="1" si="1908"/>
        <v>0</v>
      </c>
      <c r="MP261" s="19" t="b">
        <f t="shared" ca="1" si="1908"/>
        <v>0</v>
      </c>
      <c r="MQ261" s="19">
        <f t="shared" ca="1" si="1908"/>
        <v>1</v>
      </c>
      <c r="MR261" s="19">
        <f t="shared" ca="1" si="1908"/>
        <v>0.75</v>
      </c>
      <c r="MS261" s="19">
        <f t="shared" ca="1" si="1908"/>
        <v>0.75</v>
      </c>
      <c r="MT261" s="19">
        <f t="shared" ca="1" si="1908"/>
        <v>0.8</v>
      </c>
      <c r="MU261" s="19">
        <f t="shared" ca="1" si="1908"/>
        <v>0.82499999999999996</v>
      </c>
      <c r="MV261" s="19">
        <f t="shared" ca="1" si="1908"/>
        <v>0.875</v>
      </c>
      <c r="MW261" s="19">
        <f t="shared" ca="1" si="1908"/>
        <v>0.9</v>
      </c>
      <c r="MX261" s="19">
        <f t="shared" ca="1" si="1908"/>
        <v>1</v>
      </c>
      <c r="MY261" s="19">
        <f t="shared" ca="1" si="1908"/>
        <v>0.875</v>
      </c>
      <c r="MZ261" s="19" t="b">
        <f t="shared" ca="1" si="1908"/>
        <v>1</v>
      </c>
      <c r="NA261" s="19">
        <f t="shared" ca="1" si="1908"/>
        <v>74.989999999999995</v>
      </c>
      <c r="NB261" s="19" t="str">
        <f t="shared" ca="1" si="1908"/>
        <v>-</v>
      </c>
      <c r="NC261" s="19" t="str">
        <f t="shared" ca="1" si="1908"/>
        <v>-</v>
      </c>
      <c r="ND261" s="19" t="str">
        <f t="shared" ca="1" si="1908"/>
        <v>-</v>
      </c>
      <c r="NE261" s="19" t="str">
        <f t="shared" ca="1" si="1909"/>
        <v>-</v>
      </c>
      <c r="NF261" s="19" t="str">
        <f t="shared" ca="1" si="1909"/>
        <v>-</v>
      </c>
      <c r="NG261" s="19" t="str">
        <f t="shared" ca="1" si="1909"/>
        <v>-</v>
      </c>
      <c r="NH261" s="19" t="str">
        <f t="shared" ca="1" si="1909"/>
        <v>-</v>
      </c>
      <c r="NI261" s="19">
        <f t="shared" ca="1" si="1909"/>
        <v>36.99</v>
      </c>
      <c r="NJ261" s="19">
        <f t="shared" ca="1" si="1909"/>
        <v>36.99</v>
      </c>
      <c r="NK261" s="19" t="str">
        <f t="shared" ca="1" si="1909"/>
        <v>-</v>
      </c>
      <c r="NL261" s="19" t="str">
        <f t="shared" ca="1" si="1909"/>
        <v>-</v>
      </c>
      <c r="NM261" s="19" t="str">
        <f t="shared" ca="1" si="1909"/>
        <v>-</v>
      </c>
      <c r="NN261" s="19" t="str">
        <f t="shared" ca="1" si="1909"/>
        <v>-</v>
      </c>
      <c r="NO261" s="19" t="str">
        <f t="shared" ca="1" si="1909"/>
        <v>-</v>
      </c>
      <c r="NP261" s="19">
        <f t="shared" ca="1" si="1909"/>
        <v>49.99</v>
      </c>
      <c r="NQ261" s="19">
        <f t="shared" ca="1" si="1909"/>
        <v>49.99</v>
      </c>
      <c r="NR261" s="19">
        <f t="shared" ca="1" si="1909"/>
        <v>49.99</v>
      </c>
      <c r="NS261" s="19">
        <f t="shared" ca="1" si="1909"/>
        <v>49.99</v>
      </c>
      <c r="NT261" s="19">
        <f t="shared" ca="1" si="1909"/>
        <v>49.99</v>
      </c>
      <c r="NU261" s="19">
        <f t="shared" ca="1" si="1874"/>
        <v>49.99</v>
      </c>
      <c r="NV261" s="19">
        <f t="shared" ca="1" si="1874"/>
        <v>49.99</v>
      </c>
      <c r="NW261" s="19">
        <f t="shared" ca="1" si="1874"/>
        <v>49.99</v>
      </c>
      <c r="NX261" s="19">
        <f t="shared" ca="1" si="1910"/>
        <v>412.99</v>
      </c>
      <c r="NY261" s="19">
        <f t="shared" ca="1" si="1910"/>
        <v>412.99</v>
      </c>
      <c r="NZ261" s="19" t="str">
        <f t="shared" ca="1" si="1910"/>
        <v>-</v>
      </c>
      <c r="OA261" s="19" t="str">
        <f t="shared" ca="1" si="1910"/>
        <v>-</v>
      </c>
      <c r="OB261" s="19" t="str">
        <f t="shared" ca="1" si="1910"/>
        <v>-</v>
      </c>
      <c r="OC261" s="19" t="str">
        <f t="shared" ca="1" si="1910"/>
        <v>-</v>
      </c>
      <c r="OD261" s="19" t="str">
        <f t="shared" ca="1" si="1910"/>
        <v>-</v>
      </c>
      <c r="OE261" s="19">
        <f t="shared" ca="1" si="1910"/>
        <v>6.8900000000000006</v>
      </c>
      <c r="OF261" s="19">
        <f t="shared" ca="1" si="1910"/>
        <v>6.8900000000000006</v>
      </c>
      <c r="OG261" s="19">
        <f t="shared" ca="1" si="1910"/>
        <v>6.8900000000000006</v>
      </c>
      <c r="OH261" s="19">
        <f t="shared" ca="1" si="1910"/>
        <v>6.8900000000000006</v>
      </c>
      <c r="OI261" s="19">
        <f t="shared" ca="1" si="1910"/>
        <v>6.8900000000000006</v>
      </c>
      <c r="OJ261" s="19">
        <f t="shared" ca="1" si="1910"/>
        <v>6.8900000000000006</v>
      </c>
      <c r="OK261" s="19">
        <f t="shared" ca="1" si="1910"/>
        <v>6.8900000000000006</v>
      </c>
      <c r="OL261" s="19">
        <f t="shared" ca="1" si="1910"/>
        <v>6.8900000000000006</v>
      </c>
      <c r="OM261" s="19">
        <f t="shared" ca="1" si="1910"/>
        <v>346.99</v>
      </c>
      <c r="ON261" s="19">
        <f t="shared" ca="1" si="1876"/>
        <v>346.99</v>
      </c>
      <c r="OO261" s="19" t="str">
        <f t="shared" ca="1" si="1876"/>
        <v>-</v>
      </c>
      <c r="OP261" s="19" t="str">
        <f t="shared" ca="1" si="1876"/>
        <v>-</v>
      </c>
      <c r="OQ261" s="19" t="str">
        <f t="shared" ca="1" si="1876"/>
        <v>-</v>
      </c>
      <c r="OR261" s="19" t="str">
        <f t="shared" ca="1" si="1876"/>
        <v>-</v>
      </c>
      <c r="OS261" s="19" t="str">
        <f t="shared" ca="1" si="1876"/>
        <v>-</v>
      </c>
      <c r="OT261" s="19">
        <f t="shared" ca="1" si="1876"/>
        <v>0</v>
      </c>
      <c r="OU261" s="24">
        <v>0</v>
      </c>
    </row>
    <row r="262" spans="1:411" outlineLevel="1">
      <c r="A262" s="21">
        <f t="shared" si="158"/>
        <v>257</v>
      </c>
      <c r="B262" s="21">
        <f>$A$14</f>
        <v>9</v>
      </c>
      <c r="C262">
        <v>112</v>
      </c>
      <c r="D262" s="144" t="str">
        <f t="shared" si="1806"/>
        <v>GSM</v>
      </c>
      <c r="E262" t="b">
        <v>0</v>
      </c>
      <c r="F262" t="b">
        <v>0</v>
      </c>
      <c r="G262" t="b">
        <f t="shared" si="1870"/>
        <v>0</v>
      </c>
      <c r="H262" s="29">
        <v>2</v>
      </c>
      <c r="I262" s="29">
        <v>1</v>
      </c>
      <c r="J262" s="29" t="str">
        <f>""</f>
        <v/>
      </c>
      <c r="K262" s="29">
        <f>d.Region</f>
        <v>2</v>
      </c>
      <c r="L262" s="29">
        <v>2</v>
      </c>
      <c r="M262" s="29">
        <v>2</v>
      </c>
      <c r="N262" s="29">
        <v>3</v>
      </c>
      <c r="O262" s="29">
        <v>1</v>
      </c>
      <c r="P262" s="29">
        <v>1</v>
      </c>
      <c r="Q262" s="29">
        <v>2</v>
      </c>
      <c r="R262" s="29">
        <v>1</v>
      </c>
      <c r="S262" s="29">
        <v>1</v>
      </c>
      <c r="T262" s="29">
        <v>1</v>
      </c>
      <c r="U262" s="218"/>
      <c r="V262" s="218"/>
      <c r="W262" s="29">
        <v>0</v>
      </c>
      <c r="X262" s="218"/>
      <c r="Y262" s="218"/>
      <c r="Z262" s="218"/>
      <c r="AA262" s="218"/>
      <c r="AB262" s="218"/>
      <c r="AC262" s="218"/>
      <c r="AD262" s="218"/>
      <c r="AE262" s="218"/>
      <c r="AF262" s="144">
        <f>INDEX(CHOOSE($N262,DataAutumn!i.AdultDrys,DataWinter!i.AdultDrys,DataSpring!i.AdultDrys),1,$M262)</f>
        <v>3</v>
      </c>
      <c r="AG262" s="5">
        <f t="shared" si="1807"/>
        <v>2</v>
      </c>
      <c r="AH262" s="5">
        <f t="shared" si="1807"/>
        <v>0</v>
      </c>
      <c r="AI262" s="5">
        <f t="shared" si="1808"/>
        <v>1</v>
      </c>
      <c r="AJ262" s="218"/>
      <c r="AK262" s="218"/>
      <c r="AL262" s="365" t="str">
        <f ca="1">TEXT(LEFT(OFFSET(AL262,-1,0),5)+1,"00000")&amp;MID(OFFSET(AL262,-1,0),6,FIND(" ",OFFSET(AL262,-1,0),7)-5)
&amp; $D262           &amp; " Day"&amp;INDEX(i.DOY,$N262,1)              &amp; IF($IG262=0," FWM","")&amp;IF($IG262=1," MWM","")&amp;IF($IG262=5," Mat","")&amp;IF($IH262=TRUE,"&amp;BBT","    ")
&amp;INDEX(DataMaster!$B$98:$B$105,$Q262,0)    &amp;IF(JQ262," SR"&amp;JR262,"")&amp; " WP"&amp;TEXT($MC262*100,"000p")           &amp; " MP"&amp;TEXT($MD262*100,"000p")           &amp; " GP"&amp;TEXT($MM262*100,"000p")
&amp; " (F"&amp;3+COUNTIF($CV262:$CY262,TRUE)&amp;3&amp;"N"&amp;$DM262&amp;$DN262&amp;")"</f>
        <v>00021 DSP_grid_lw GSM Day204 MWM    Only export SR12 WP100p MP100p GP100p (F33N11)</v>
      </c>
      <c r="AM262" s="9" t="str">
        <f ca="1">IF(COUNTIF(AL$5:AL262,AL262)=1,"-","Dup")</f>
        <v>-</v>
      </c>
      <c r="AN262" s="9"/>
      <c r="AO262" s="12" t="b">
        <v>0</v>
      </c>
      <c r="AP262" s="12" t="b">
        <v>0</v>
      </c>
      <c r="AQ262" s="12" t="b">
        <v>1</v>
      </c>
      <c r="AR262" s="12" t="b">
        <v>1</v>
      </c>
      <c r="AS262" s="12" t="b">
        <v>0</v>
      </c>
      <c r="AT262" s="12" t="b">
        <v>1</v>
      </c>
      <c r="AU262" s="12" t="b">
        <v>1</v>
      </c>
      <c r="AV262" s="12" t="b">
        <v>1</v>
      </c>
      <c r="AW262" s="9"/>
      <c r="AX262" s="5" t="b">
        <f t="shared" si="1809"/>
        <v>0</v>
      </c>
      <c r="AY262" s="5" t="str">
        <f t="shared" si="1809"/>
        <v>-</v>
      </c>
      <c r="AZ262" s="5" t="b">
        <f t="shared" si="1809"/>
        <v>0</v>
      </c>
      <c r="BA262" s="5" t="b">
        <f t="shared" si="1809"/>
        <v>1</v>
      </c>
      <c r="BB262" s="5" t="b">
        <f t="shared" si="1809"/>
        <v>1</v>
      </c>
      <c r="BC262" s="144">
        <f t="shared" si="1809"/>
        <v>0</v>
      </c>
      <c r="BD262" s="19" t="b">
        <f t="shared" ca="1" si="1810"/>
        <v>1</v>
      </c>
      <c r="BE262" s="9"/>
      <c r="BF262" s="5" t="str">
        <f t="shared" ca="1" si="1811"/>
        <v>-</v>
      </c>
      <c r="BG262" s="19" t="str">
        <f t="shared" ca="1" si="1812"/>
        <v>-</v>
      </c>
      <c r="BH262" s="19" t="str">
        <f t="shared" ca="1" si="1812"/>
        <v>-</v>
      </c>
      <c r="BI262" s="19" t="str">
        <f t="shared" ca="1" si="1812"/>
        <v>-</v>
      </c>
      <c r="BJ262" s="5" t="str">
        <f t="shared" ca="1" si="1813"/>
        <v>-</v>
      </c>
      <c r="BK262" s="19" t="str">
        <f t="shared" ca="1" si="1814"/>
        <v>-</v>
      </c>
      <c r="BL262" s="5" t="str">
        <f t="shared" ca="1" si="1815"/>
        <v>-</v>
      </c>
      <c r="BM262" s="19" t="str">
        <f t="shared" ca="1" si="1816"/>
        <v>-</v>
      </c>
      <c r="BN262" s="19" t="str">
        <f t="shared" ca="1" si="1816"/>
        <v>-</v>
      </c>
      <c r="BO262" s="19" t="str">
        <f t="shared" ca="1" si="1816"/>
        <v>-</v>
      </c>
      <c r="BP262" s="5" t="str">
        <f t="shared" ca="1" si="1817"/>
        <v>-</v>
      </c>
      <c r="BQ262" s="9"/>
      <c r="BR262" s="5" t="b">
        <f t="shared" si="1818"/>
        <v>0</v>
      </c>
      <c r="BS262" s="5" t="str">
        <f t="shared" ca="1" si="1819"/>
        <v>-</v>
      </c>
      <c r="BT262" s="5" t="str">
        <f t="shared" ca="1" si="1820"/>
        <v>-</v>
      </c>
      <c r="BU262" s="5" t="str">
        <f t="shared" ca="1" si="1820"/>
        <v>-</v>
      </c>
      <c r="BV262" s="5" t="str">
        <f t="shared" ca="1" si="1820"/>
        <v>-</v>
      </c>
      <c r="BW262" s="5" t="str">
        <f t="shared" ca="1" si="1820"/>
        <v>-</v>
      </c>
      <c r="BX262" s="5" t="str">
        <f t="shared" ca="1" si="1820"/>
        <v>-</v>
      </c>
      <c r="BY262" s="5" t="str">
        <f t="shared" ca="1" si="1820"/>
        <v>-</v>
      </c>
      <c r="BZ262" s="5" t="str">
        <f t="shared" ca="1" si="1820"/>
        <v>-</v>
      </c>
      <c r="CA262" s="5" t="str">
        <f t="shared" ca="1" si="1820"/>
        <v>-</v>
      </c>
      <c r="CB262" s="9"/>
      <c r="CC262" s="12" t="b">
        <v>1</v>
      </c>
      <c r="CD262" s="12" t="b">
        <v>1</v>
      </c>
      <c r="CE262" s="12" t="b">
        <v>1</v>
      </c>
      <c r="CF262" s="12">
        <f t="shared" si="1868"/>
        <v>2232105</v>
      </c>
      <c r="CG262" s="144" t="b">
        <f>NOT(CE262)</f>
        <v>0</v>
      </c>
      <c r="CH262" s="12" t="s">
        <v>34</v>
      </c>
      <c r="CI262" s="19" t="str">
        <f t="shared" ca="1" si="1822"/>
        <v>-</v>
      </c>
      <c r="CJ262" s="19" t="str">
        <f t="shared" ca="1" si="1822"/>
        <v>-</v>
      </c>
      <c r="CK262" s="19" t="str">
        <f t="shared" ca="1" si="1822"/>
        <v>-</v>
      </c>
      <c r="CL262" s="19">
        <f t="shared" ca="1" si="1822"/>
        <v>1</v>
      </c>
      <c r="CM262" s="19">
        <f t="shared" ca="1" si="1822"/>
        <v>1</v>
      </c>
      <c r="CN262" s="9"/>
      <c r="CO262" s="444">
        <f t="shared" si="1823"/>
        <v>652</v>
      </c>
      <c r="CP262" s="444">
        <f t="shared" si="1823"/>
        <v>686</v>
      </c>
      <c r="CQ262" s="444">
        <f t="shared" si="1823"/>
        <v>721</v>
      </c>
      <c r="CR262" s="152">
        <f t="shared" si="1824"/>
        <v>378</v>
      </c>
      <c r="CS262" s="152">
        <f t="shared" si="1824"/>
        <v>413</v>
      </c>
      <c r="CT262" s="152">
        <f t="shared" si="1824"/>
        <v>448</v>
      </c>
      <c r="CU262" s="19" t="str">
        <f t="shared" ref="CU262:DJ277" ca="1" si="1915">OFFSET(CU$5,$B262,0)</f>
        <v>-</v>
      </c>
      <c r="CV262" s="19" t="str">
        <f t="shared" ca="1" si="1915"/>
        <v>-</v>
      </c>
      <c r="CW262" s="19" t="str">
        <f t="shared" ca="1" si="1915"/>
        <v>-</v>
      </c>
      <c r="CX262" s="19" t="str">
        <f t="shared" ca="1" si="1915"/>
        <v>-</v>
      </c>
      <c r="CY262" s="19" t="str">
        <f t="shared" ca="1" si="1915"/>
        <v>-</v>
      </c>
      <c r="CZ262" s="19" t="b">
        <f ca="1">OFFSET(CZ$5,$B262,0)</f>
        <v>1</v>
      </c>
      <c r="DA262" s="19">
        <f t="shared" ca="1" si="1915"/>
        <v>0</v>
      </c>
      <c r="DB262" s="19">
        <f t="shared" ca="1" si="1915"/>
        <v>0</v>
      </c>
      <c r="DC262" s="19">
        <f t="shared" ca="1" si="1915"/>
        <v>0</v>
      </c>
      <c r="DD262" s="19">
        <f t="shared" ca="1" si="1915"/>
        <v>0</v>
      </c>
      <c r="DE262" s="19">
        <f t="shared" ca="1" si="1915"/>
        <v>0</v>
      </c>
      <c r="DF262" s="19">
        <f t="shared" ca="1" si="1915"/>
        <v>0</v>
      </c>
      <c r="DG262" s="19">
        <f t="shared" ca="1" si="1915"/>
        <v>0</v>
      </c>
      <c r="DH262" s="19">
        <f t="shared" ca="1" si="1915"/>
        <v>0</v>
      </c>
      <c r="DI262" s="19">
        <f t="shared" ca="1" si="1915"/>
        <v>0</v>
      </c>
      <c r="DJ262" s="19">
        <f t="shared" ca="1" si="1915"/>
        <v>0</v>
      </c>
      <c r="DK262" s="19">
        <f t="shared" ca="1" si="1889"/>
        <v>0</v>
      </c>
      <c r="DL262" s="19">
        <f t="shared" ca="1" si="1889"/>
        <v>0</v>
      </c>
      <c r="DM262" s="19">
        <f t="shared" ca="1" si="1889"/>
        <v>1</v>
      </c>
      <c r="DN262" s="19">
        <f t="shared" ca="1" si="1889"/>
        <v>1</v>
      </c>
      <c r="DO262" s="19">
        <f t="shared" ca="1" si="1889"/>
        <v>0</v>
      </c>
      <c r="DP262" s="19" t="str">
        <f t="shared" ca="1" si="1889"/>
        <v>-</v>
      </c>
      <c r="DQ262" s="19" t="str">
        <f t="shared" ca="1" si="1889"/>
        <v>-</v>
      </c>
      <c r="DR262" s="19" t="str">
        <f t="shared" ca="1" si="1889"/>
        <v>-</v>
      </c>
      <c r="DS262" s="19" t="str">
        <f t="shared" ca="1" si="1889"/>
        <v>-</v>
      </c>
      <c r="DT262" s="19" t="str">
        <f t="shared" ca="1" si="1889"/>
        <v>-</v>
      </c>
      <c r="DU262" s="19">
        <f t="shared" ca="1" si="1889"/>
        <v>0</v>
      </c>
      <c r="DV262" s="19" t="str">
        <f t="shared" ca="1" si="1889"/>
        <v>-</v>
      </c>
      <c r="DW262" s="19" t="str">
        <f t="shared" ca="1" si="1889"/>
        <v>-</v>
      </c>
      <c r="DX262" s="19" t="str">
        <f t="shared" ca="1" si="1889"/>
        <v>-</v>
      </c>
      <c r="DY262" s="19" t="str">
        <f t="shared" ca="1" si="1889"/>
        <v>-</v>
      </c>
      <c r="DZ262" s="19" t="str">
        <f t="shared" ca="1" si="1889"/>
        <v>-</v>
      </c>
      <c r="EA262" s="19" t="str">
        <f t="shared" ca="1" si="1889"/>
        <v>-</v>
      </c>
      <c r="EB262" s="19" t="str">
        <f t="shared" ca="1" si="1889"/>
        <v>-</v>
      </c>
      <c r="EC262" s="19" t="str">
        <f t="shared" ca="1" si="1889"/>
        <v>-</v>
      </c>
      <c r="ED262" s="19">
        <f t="shared" ca="1" si="1889"/>
        <v>0</v>
      </c>
      <c r="EE262" s="444">
        <f t="shared" si="1827"/>
        <v>0</v>
      </c>
      <c r="EF262" s="444">
        <f t="shared" si="1827"/>
        <v>0</v>
      </c>
      <c r="EG262" s="124">
        <f t="shared" ref="EG262:EV277" si="1916">IF(AND($K262=EG$9,$N262=EG$11,$AB262=EG$8,$AI262=EG$12,$Y262&lt;&gt;0),INDEX(i.FS_Strategy,$Y262,$AB262),0)</f>
        <v>0</v>
      </c>
      <c r="EH262" s="124">
        <f t="shared" si="1916"/>
        <v>0</v>
      </c>
      <c r="EI262" s="124">
        <f t="shared" si="1916"/>
        <v>0</v>
      </c>
      <c r="EJ262" s="124">
        <f t="shared" si="1916"/>
        <v>0</v>
      </c>
      <c r="EK262" s="124">
        <f t="shared" si="1916"/>
        <v>0</v>
      </c>
      <c r="EL262" s="124">
        <f t="shared" si="1916"/>
        <v>0</v>
      </c>
      <c r="EM262" s="124">
        <f t="shared" si="1916"/>
        <v>0</v>
      </c>
      <c r="EN262" s="124">
        <f t="shared" si="1916"/>
        <v>0</v>
      </c>
      <c r="EO262" s="124">
        <f t="shared" si="1916"/>
        <v>0</v>
      </c>
      <c r="EP262" s="124">
        <f t="shared" si="1916"/>
        <v>0</v>
      </c>
      <c r="EQ262" s="124">
        <f t="shared" si="1916"/>
        <v>0</v>
      </c>
      <c r="ER262" s="124">
        <f t="shared" si="1916"/>
        <v>0</v>
      </c>
      <c r="ES262" s="124">
        <f t="shared" si="1916"/>
        <v>0</v>
      </c>
      <c r="ET262" s="124">
        <f t="shared" si="1916"/>
        <v>0</v>
      </c>
      <c r="EU262" s="124">
        <f t="shared" si="1916"/>
        <v>0</v>
      </c>
      <c r="EV262" s="124">
        <f t="shared" si="1916"/>
        <v>0</v>
      </c>
      <c r="EW262" s="124">
        <f t="shared" si="1829"/>
        <v>0</v>
      </c>
      <c r="EX262" s="124">
        <f t="shared" si="1829"/>
        <v>0</v>
      </c>
      <c r="EY262" s="554">
        <f t="shared" ref="EY262:FN277" si="1917">IF(AND($K262=EY$9,$N262=EY$11,$AB262=EY$8,$AI262=EY$12,$Z262&lt;&gt;0),INDEX(i.FS_Strategy,$Z262,$AB262),0)</f>
        <v>0</v>
      </c>
      <c r="EZ262" s="554">
        <f t="shared" si="1917"/>
        <v>0</v>
      </c>
      <c r="FA262" s="554">
        <f t="shared" si="1917"/>
        <v>0</v>
      </c>
      <c r="FB262" s="125">
        <f t="shared" si="1917"/>
        <v>0</v>
      </c>
      <c r="FC262" s="125">
        <f t="shared" si="1917"/>
        <v>0</v>
      </c>
      <c r="FD262" s="125">
        <f t="shared" si="1917"/>
        <v>0</v>
      </c>
      <c r="FE262" s="125">
        <f t="shared" si="1917"/>
        <v>0</v>
      </c>
      <c r="FF262" s="125">
        <f t="shared" si="1917"/>
        <v>0</v>
      </c>
      <c r="FG262" s="125">
        <f t="shared" si="1917"/>
        <v>0</v>
      </c>
      <c r="FH262" s="125">
        <f t="shared" si="1917"/>
        <v>0</v>
      </c>
      <c r="FI262" s="125">
        <f t="shared" si="1917"/>
        <v>0</v>
      </c>
      <c r="FJ262" s="125">
        <f t="shared" si="1917"/>
        <v>0</v>
      </c>
      <c r="FK262" s="125">
        <f t="shared" si="1917"/>
        <v>0</v>
      </c>
      <c r="FL262" s="125">
        <f t="shared" si="1917"/>
        <v>0</v>
      </c>
      <c r="FM262" s="125">
        <f t="shared" si="1917"/>
        <v>0</v>
      </c>
      <c r="FN262" s="125">
        <f t="shared" si="1917"/>
        <v>0</v>
      </c>
      <c r="FO262" s="124">
        <f t="shared" ref="FO262:GD277" si="1918">IF(AND($K262=FO$9,$N262=FO$11,$AB262=FO$8,$AI262=FO$12),INDEX(i.FS_Strategy,$AC262+1,$AB262),0)</f>
        <v>0</v>
      </c>
      <c r="FP262" s="124">
        <f t="shared" si="1918"/>
        <v>0</v>
      </c>
      <c r="FQ262" s="124">
        <f t="shared" si="1918"/>
        <v>0</v>
      </c>
      <c r="FR262" s="124">
        <f t="shared" si="1918"/>
        <v>0</v>
      </c>
      <c r="FS262" s="124">
        <f t="shared" si="1918"/>
        <v>0</v>
      </c>
      <c r="FT262" s="124">
        <f t="shared" si="1918"/>
        <v>0</v>
      </c>
      <c r="FU262" s="124">
        <f t="shared" si="1918"/>
        <v>0</v>
      </c>
      <c r="FV262" s="124">
        <f t="shared" si="1918"/>
        <v>0</v>
      </c>
      <c r="FW262" s="124">
        <f t="shared" si="1918"/>
        <v>0</v>
      </c>
      <c r="FX262" s="124">
        <f t="shared" si="1918"/>
        <v>0</v>
      </c>
      <c r="FY262" s="124">
        <f t="shared" si="1918"/>
        <v>0</v>
      </c>
      <c r="FZ262" s="124">
        <f t="shared" si="1918"/>
        <v>0</v>
      </c>
      <c r="GA262" s="124">
        <f t="shared" si="1918"/>
        <v>0</v>
      </c>
      <c r="GB262" s="124">
        <f t="shared" si="1918"/>
        <v>0</v>
      </c>
      <c r="GC262" s="124">
        <f t="shared" si="1918"/>
        <v>0</v>
      </c>
      <c r="GD262" s="124">
        <f t="shared" si="1918"/>
        <v>0</v>
      </c>
      <c r="GE262" s="124">
        <f t="shared" si="1832"/>
        <v>0</v>
      </c>
      <c r="GF262" s="124">
        <f t="shared" si="1832"/>
        <v>0</v>
      </c>
      <c r="GG262" s="554">
        <f t="shared" si="1833"/>
        <v>0</v>
      </c>
      <c r="GH262" s="554">
        <f t="shared" si="1833"/>
        <v>0</v>
      </c>
      <c r="GI262" s="554">
        <f t="shared" si="1833"/>
        <v>0</v>
      </c>
      <c r="GJ262" s="125">
        <f t="shared" ref="GJ262:GV277" si="1919">IF(AND($K262=GJ$9,$N262=GJ$11,$AB262=GJ$8),INDEX(i.FS_Strategy,$AE262+1,$AB262),0)</f>
        <v>0</v>
      </c>
      <c r="GK262" s="125">
        <f t="shared" si="1919"/>
        <v>0</v>
      </c>
      <c r="GL262" s="125">
        <f t="shared" si="1919"/>
        <v>0</v>
      </c>
      <c r="GM262" s="125">
        <f t="shared" si="1919"/>
        <v>0</v>
      </c>
      <c r="GN262" s="125">
        <f t="shared" si="1919"/>
        <v>0</v>
      </c>
      <c r="GO262" s="125">
        <f t="shared" si="1919"/>
        <v>0</v>
      </c>
      <c r="GP262" s="125">
        <f t="shared" si="1919"/>
        <v>0</v>
      </c>
      <c r="GQ262" s="125">
        <f t="shared" si="1919"/>
        <v>0</v>
      </c>
      <c r="GR262" s="125">
        <f t="shared" si="1919"/>
        <v>0</v>
      </c>
      <c r="GS262" s="125">
        <f t="shared" si="1919"/>
        <v>0</v>
      </c>
      <c r="GT262" s="125">
        <f t="shared" si="1919"/>
        <v>0</v>
      </c>
      <c r="GU262" s="125">
        <f t="shared" si="1919"/>
        <v>0</v>
      </c>
      <c r="GV262" s="125">
        <f t="shared" si="1919"/>
        <v>0</v>
      </c>
      <c r="GW262" s="124">
        <f t="shared" ref="GW262:HL277" si="1920">IF(AND($K262=GW$9,$N262=GW$11,$AB262=GW$8,$AI262=GW$12),INDEX(i.FS_Strategy,$AC262+1,$AB262),0)</f>
        <v>0</v>
      </c>
      <c r="GX262" s="124">
        <f t="shared" si="1920"/>
        <v>0</v>
      </c>
      <c r="GY262" s="124">
        <f t="shared" si="1920"/>
        <v>0</v>
      </c>
      <c r="GZ262" s="124">
        <f t="shared" si="1920"/>
        <v>0</v>
      </c>
      <c r="HA262" s="124">
        <f t="shared" si="1920"/>
        <v>0</v>
      </c>
      <c r="HB262" s="124">
        <f t="shared" si="1920"/>
        <v>0</v>
      </c>
      <c r="HC262" s="124">
        <f t="shared" si="1920"/>
        <v>0</v>
      </c>
      <c r="HD262" s="124">
        <f t="shared" si="1920"/>
        <v>0</v>
      </c>
      <c r="HE262" s="124">
        <f t="shared" si="1920"/>
        <v>0</v>
      </c>
      <c r="HF262" s="124">
        <f t="shared" si="1920"/>
        <v>0</v>
      </c>
      <c r="HG262" s="124">
        <f t="shared" si="1920"/>
        <v>0</v>
      </c>
      <c r="HH262" s="124">
        <f t="shared" si="1920"/>
        <v>0</v>
      </c>
      <c r="HI262" s="124">
        <f t="shared" si="1920"/>
        <v>0</v>
      </c>
      <c r="HJ262" s="124">
        <f t="shared" si="1920"/>
        <v>0</v>
      </c>
      <c r="HK262" s="124">
        <f t="shared" si="1920"/>
        <v>0</v>
      </c>
      <c r="HL262" s="124">
        <f t="shared" si="1920"/>
        <v>0</v>
      </c>
      <c r="HM262" s="124">
        <f t="shared" si="1836"/>
        <v>0</v>
      </c>
      <c r="HN262" s="124">
        <f t="shared" si="1836"/>
        <v>0</v>
      </c>
      <c r="HO262" s="554">
        <f t="shared" si="1837"/>
        <v>0</v>
      </c>
      <c r="HP262" s="554">
        <f t="shared" si="1837"/>
        <v>0</v>
      </c>
      <c r="HQ262" s="554">
        <f t="shared" si="1837"/>
        <v>0</v>
      </c>
      <c r="HR262" s="125">
        <f t="shared" ref="HR262:ID277" si="1921">IF(AND($K262=HR$9,$N262=HR$11,$AB262=HR$8),INDEX(i.FS_Strategy,$AE262+1,$AB262),0)</f>
        <v>0</v>
      </c>
      <c r="HS262" s="125">
        <f t="shared" si="1921"/>
        <v>0</v>
      </c>
      <c r="HT262" s="125">
        <f t="shared" si="1921"/>
        <v>0</v>
      </c>
      <c r="HU262" s="125">
        <f t="shared" si="1921"/>
        <v>0</v>
      </c>
      <c r="HV262" s="125">
        <f t="shared" si="1921"/>
        <v>0</v>
      </c>
      <c r="HW262" s="125">
        <f t="shared" si="1921"/>
        <v>0</v>
      </c>
      <c r="HX262" s="125">
        <f t="shared" si="1921"/>
        <v>0</v>
      </c>
      <c r="HY262" s="125">
        <f t="shared" si="1921"/>
        <v>0</v>
      </c>
      <c r="HZ262" s="125">
        <f t="shared" si="1921"/>
        <v>0</v>
      </c>
      <c r="IA262" s="125">
        <f t="shared" si="1921"/>
        <v>0</v>
      </c>
      <c r="IB262" s="125">
        <f t="shared" si="1921"/>
        <v>0</v>
      </c>
      <c r="IC262" s="125">
        <f t="shared" si="1921"/>
        <v>0</v>
      </c>
      <c r="ID262" s="125">
        <f t="shared" si="1921"/>
        <v>0</v>
      </c>
      <c r="IE262" s="5">
        <f t="shared" si="1839"/>
        <v>67</v>
      </c>
      <c r="IF262" s="9"/>
      <c r="IG262" s="5">
        <f t="shared" si="1840"/>
        <v>1</v>
      </c>
      <c r="IH262" s="5" t="b">
        <f t="shared" si="1840"/>
        <v>0</v>
      </c>
      <c r="II262" s="19">
        <f t="shared" ca="1" si="1841"/>
        <v>0</v>
      </c>
      <c r="IJ262" s="5">
        <f t="shared" si="1840"/>
        <v>55</v>
      </c>
      <c r="IK262" s="5" cm="1">
        <f t="array" ref="IK262">INDEX(i.pi_yatf,$X262+1,IK$7)</f>
        <v>1</v>
      </c>
      <c r="IL262" s="19">
        <f t="shared" ca="1" si="1883"/>
        <v>0</v>
      </c>
      <c r="IM262" s="19">
        <f t="shared" ca="1" si="1883"/>
        <v>0</v>
      </c>
      <c r="IN262" s="19">
        <f t="shared" ca="1" si="1883"/>
        <v>0</v>
      </c>
      <c r="IO262" s="19">
        <f t="shared" ca="1" si="1883"/>
        <v>0</v>
      </c>
      <c r="IP262" s="19">
        <f t="shared" ca="1" si="1883"/>
        <v>0</v>
      </c>
      <c r="IQ262" s="19">
        <f t="shared" ca="1" si="1883"/>
        <v>0</v>
      </c>
      <c r="IR262" s="19">
        <f t="shared" ca="1" si="1883"/>
        <v>0</v>
      </c>
      <c r="IS262" s="19">
        <f t="shared" ca="1" si="1883"/>
        <v>0</v>
      </c>
      <c r="IT262" s="19">
        <f t="shared" ca="1" si="1883"/>
        <v>0</v>
      </c>
      <c r="IU262" s="19">
        <f t="shared" ca="1" si="1883"/>
        <v>0</v>
      </c>
      <c r="IV262" s="19">
        <f t="shared" ca="1" si="1883"/>
        <v>0</v>
      </c>
      <c r="IW262" s="19">
        <f t="shared" ca="1" si="1883"/>
        <v>0</v>
      </c>
      <c r="IX262" s="19">
        <f t="shared" ca="1" si="1883"/>
        <v>0</v>
      </c>
      <c r="IY262" s="19">
        <f t="shared" ca="1" si="1883"/>
        <v>0</v>
      </c>
      <c r="IZ262" s="19">
        <f t="shared" ca="1" si="1883"/>
        <v>0</v>
      </c>
      <c r="JA262" s="19">
        <f t="shared" ca="1" si="1883"/>
        <v>0</v>
      </c>
      <c r="JB262" s="19">
        <f t="shared" ca="1" si="1883"/>
        <v>0</v>
      </c>
      <c r="JC262" s="19">
        <f t="shared" ca="1" si="1883"/>
        <v>0</v>
      </c>
      <c r="JD262" s="19">
        <f t="shared" ca="1" si="1883"/>
        <v>0</v>
      </c>
      <c r="JE262" s="19">
        <f t="shared" ca="1" si="1883"/>
        <v>0</v>
      </c>
      <c r="JF262" s="19">
        <f t="shared" ca="1" si="1883"/>
        <v>0</v>
      </c>
      <c r="JG262" s="5">
        <f t="shared" si="1843"/>
        <v>1.2500000000000001E-2</v>
      </c>
      <c r="JH262" s="567">
        <f t="shared" si="1843"/>
        <v>0</v>
      </c>
      <c r="JI262" s="5">
        <f t="shared" si="1843"/>
        <v>6.25E-2</v>
      </c>
      <c r="JJ262" s="5">
        <f t="shared" si="1843"/>
        <v>6.25E-2</v>
      </c>
      <c r="JK262" s="5">
        <f t="shared" si="1843"/>
        <v>6.25E-2</v>
      </c>
      <c r="JL262" s="19">
        <f t="shared" ca="1" si="1883"/>
        <v>1</v>
      </c>
      <c r="JM262" s="19">
        <f t="shared" ca="1" si="1883"/>
        <v>0</v>
      </c>
      <c r="JN262" s="19">
        <f t="shared" ca="1" si="1883"/>
        <v>1</v>
      </c>
      <c r="JO262" s="9"/>
      <c r="JP262" s="5" t="b">
        <f t="shared" ca="1" si="1844"/>
        <v>0</v>
      </c>
      <c r="JQ262" s="477" t="b">
        <v>1</v>
      </c>
      <c r="JR262" s="477">
        <v>12</v>
      </c>
      <c r="JS262" s="5" t="b">
        <f t="shared" si="1845"/>
        <v>0</v>
      </c>
      <c r="JT262" s="5" t="b">
        <f t="shared" si="1845"/>
        <v>0</v>
      </c>
      <c r="JU262" s="5" t="b">
        <f t="shared" si="1845"/>
        <v>1</v>
      </c>
      <c r="JV262" s="144">
        <f t="shared" si="1846"/>
        <v>1</v>
      </c>
      <c r="JW262" s="144">
        <f t="shared" si="1846"/>
        <v>1</v>
      </c>
      <c r="JX262" s="5" t="b">
        <f t="shared" si="1847"/>
        <v>0</v>
      </c>
      <c r="JY262" s="5" t="b">
        <f t="shared" si="1847"/>
        <v>1</v>
      </c>
      <c r="JZ262" s="5" t="b">
        <f t="shared" si="1847"/>
        <v>1</v>
      </c>
      <c r="KA262" s="5" t="b">
        <f t="shared" si="1847"/>
        <v>0</v>
      </c>
      <c r="KB262" s="5">
        <f t="shared" si="1848"/>
        <v>1</v>
      </c>
      <c r="KC262" s="5">
        <f t="shared" si="1848"/>
        <v>0</v>
      </c>
      <c r="KD262" s="5" t="b">
        <f t="shared" si="1849"/>
        <v>0</v>
      </c>
      <c r="KE262" s="5" t="str" cm="1">
        <f t="array" aca="1" ref="KE262" ca="1">IF(OR(KF262:KM262&lt;&gt;"-"),TRUE,"-")</f>
        <v>-</v>
      </c>
      <c r="KF262" s="19" t="str">
        <f t="shared" ca="1" si="1850"/>
        <v>-</v>
      </c>
      <c r="KG262" s="19" t="str">
        <f t="shared" ca="1" si="1850"/>
        <v>-</v>
      </c>
      <c r="KH262" s="19" t="str">
        <f t="shared" ca="1" si="1850"/>
        <v>-</v>
      </c>
      <c r="KI262" s="19" t="str">
        <f t="shared" ca="1" si="1850"/>
        <v>-</v>
      </c>
      <c r="KJ262" s="19" t="str">
        <f t="shared" ca="1" si="1850"/>
        <v>-</v>
      </c>
      <c r="KK262" s="19" t="str">
        <f t="shared" ca="1" si="1850"/>
        <v>-</v>
      </c>
      <c r="KL262" s="19" t="str">
        <f t="shared" ca="1" si="1850"/>
        <v>-</v>
      </c>
      <c r="KM262" s="19" t="str">
        <f t="shared" ca="1" si="1850"/>
        <v>-</v>
      </c>
      <c r="KN262" s="5" t="b">
        <f t="array" aca="1" ref="KN262" ca="1">IF(OR(KO262:KU262&lt;&gt;"-"),TRUE,"-")</f>
        <v>1</v>
      </c>
      <c r="KO262" s="19">
        <f t="shared" ca="1" si="1851"/>
        <v>0</v>
      </c>
      <c r="KP262" s="19" t="str">
        <f t="shared" ca="1" si="1851"/>
        <v>-</v>
      </c>
      <c r="KQ262" s="19">
        <f t="shared" ca="1" si="1851"/>
        <v>999999</v>
      </c>
      <c r="KR262" s="19">
        <f t="shared" ca="1" si="1851"/>
        <v>999999</v>
      </c>
      <c r="KS262" s="19">
        <f t="shared" ca="1" si="1851"/>
        <v>999999</v>
      </c>
      <c r="KT262" s="19">
        <f t="shared" ca="1" si="1851"/>
        <v>999999</v>
      </c>
      <c r="KU262" s="19">
        <f t="shared" ca="1" si="1851"/>
        <v>999999</v>
      </c>
      <c r="KV262" s="19" t="str">
        <f t="shared" ca="1" si="1851"/>
        <v>-</v>
      </c>
      <c r="KW262" s="19" t="str">
        <f ca="1">OFFSET(KW$5,$B262,0)</f>
        <v>-</v>
      </c>
      <c r="KX262" s="19" t="str">
        <f ca="1">OFFSET(KX$5,$B262,0)</f>
        <v>-</v>
      </c>
      <c r="KY262" s="19" t="b">
        <f t="shared" ca="1" si="1852"/>
        <v>1</v>
      </c>
      <c r="KZ262" s="19">
        <f t="shared" ca="1" si="1852"/>
        <v>0</v>
      </c>
      <c r="LA262" s="5" t="str">
        <f t="shared" si="1853"/>
        <v>-</v>
      </c>
      <c r="LB262" s="5" t="str">
        <f t="shared" si="1853"/>
        <v>-</v>
      </c>
      <c r="LC262" s="5" t="str">
        <f t="shared" si="1853"/>
        <v>-</v>
      </c>
      <c r="LD262" s="5" t="str">
        <f t="shared" si="1853"/>
        <v>-</v>
      </c>
      <c r="LE262" s="19" t="str">
        <f t="shared" ca="1" si="1854"/>
        <v>-</v>
      </c>
      <c r="LF262" s="19" t="str">
        <f t="shared" ca="1" si="1854"/>
        <v>-</v>
      </c>
      <c r="LG262" s="19" t="str">
        <f t="shared" ca="1" si="1854"/>
        <v>-</v>
      </c>
      <c r="LH262" s="19" t="str">
        <f t="shared" ca="1" si="1854"/>
        <v>-</v>
      </c>
      <c r="LI262" s="19" t="str">
        <f t="shared" ca="1" si="1854"/>
        <v>-</v>
      </c>
      <c r="LJ262" s="19" t="str">
        <f t="shared" ca="1" si="1854"/>
        <v>-</v>
      </c>
      <c r="LK262" s="19" t="str">
        <f t="shared" ca="1" si="1854"/>
        <v>-</v>
      </c>
      <c r="LL262" s="5" t="str">
        <f t="shared" si="1855"/>
        <v>-</v>
      </c>
      <c r="LM262" s="5">
        <f t="shared" si="1855"/>
        <v>500</v>
      </c>
      <c r="LN262" s="5">
        <f t="shared" si="1855"/>
        <v>500</v>
      </c>
      <c r="LO262" s="5" t="str">
        <f t="shared" si="1855"/>
        <v>-</v>
      </c>
      <c r="LP262" s="5" t="str" cm="1">
        <f t="array" ref="LP262">INDEX(i.meatgrid,$Q262,LP$7)</f>
        <v>-</v>
      </c>
      <c r="LQ262" s="5" t="str" cm="1">
        <f t="array" ref="LQ262">INDEX(i.meatgrid,$Q262,LQ$7)</f>
        <v>-</v>
      </c>
      <c r="LR262" s="5" t="str">
        <f t="shared" si="1855"/>
        <v>-</v>
      </c>
      <c r="LS262" s="5">
        <f t="shared" si="1856"/>
        <v>1</v>
      </c>
      <c r="LT262" s="9"/>
      <c r="LU262" s="19">
        <f t="shared" ca="1" si="1854"/>
        <v>70</v>
      </c>
      <c r="LV262" s="19">
        <f t="shared" ca="1" si="1857"/>
        <v>50</v>
      </c>
      <c r="LW262" s="19">
        <f t="shared" ca="1" si="1857"/>
        <v>80</v>
      </c>
      <c r="LX262" s="19">
        <f t="shared" ca="1" si="1857"/>
        <v>50</v>
      </c>
      <c r="LY262" s="5" t="b" cm="1">
        <f t="array" ref="LY262">INDEX(i.meatgrid,$Q262,LY$7)</f>
        <v>0</v>
      </c>
      <c r="LZ262" s="5" t="b" cm="1">
        <f t="array" ref="LZ262">INDEX(i.meatgrid,$Q262,LZ$7)</f>
        <v>0</v>
      </c>
      <c r="MA262" s="5" t="str" cm="1">
        <f t="array" ref="MA262">INDEX(i.meatgrid,$Q262,MA$7)</f>
        <v>-</v>
      </c>
      <c r="MB262" s="5" t="str" cm="1">
        <f t="array" ref="MB262">INDEX(i.meatgrid,$Q262,MB$7)</f>
        <v>-</v>
      </c>
      <c r="MC262" s="5">
        <f t="shared" si="1858"/>
        <v>1</v>
      </c>
      <c r="MD262" s="5">
        <f t="shared" si="1859"/>
        <v>1</v>
      </c>
      <c r="ME262" s="5" cm="1">
        <f t="array" ref="ME262">INDEX(i.meatgrid,$Q262,ME$7)</f>
        <v>0</v>
      </c>
      <c r="MF262" s="5" cm="1">
        <f t="array" ref="MF262">INDEX(i.meatgrid,$Q262,MF$7)</f>
        <v>0</v>
      </c>
      <c r="MG262" s="5" cm="1">
        <f t="array" ref="MG262">INDEX(i.meatgrid,$Q262,MG$7)</f>
        <v>0</v>
      </c>
      <c r="MH262" s="5" cm="1">
        <f t="array" ref="MH262">INDEX(i.meatgrid,$Q262,MH$7)</f>
        <v>0</v>
      </c>
      <c r="MI262" s="5" cm="1">
        <f t="array" ref="MI262">INDEX(i.meatgrid,$Q262,MI$7)</f>
        <v>1</v>
      </c>
      <c r="MJ262" s="5" cm="1">
        <f t="array" ref="MJ262">INDEX(i.meatgrid,$Q262,MJ$7)</f>
        <v>1</v>
      </c>
      <c r="MK262" s="5" cm="1">
        <f t="array" ref="MK262">INDEX(i.meatgrid,$Q262,MK$7)</f>
        <v>1</v>
      </c>
      <c r="ML262" s="5" cm="1">
        <f t="array" ref="ML262">INDEX(i.meatgrid,$Q262,ML$7)</f>
        <v>1</v>
      </c>
      <c r="MM262" s="5">
        <f t="shared" si="1860"/>
        <v>1</v>
      </c>
      <c r="MN262" s="9"/>
      <c r="MO262" s="19" t="b">
        <f t="shared" ref="MO262:ND277" ca="1" si="1922">OFFSET(MO$5,$B262,0)</f>
        <v>0</v>
      </c>
      <c r="MP262" s="19" t="b">
        <f t="shared" ca="1" si="1922"/>
        <v>0</v>
      </c>
      <c r="MQ262" s="19">
        <f t="shared" ca="1" si="1922"/>
        <v>1</v>
      </c>
      <c r="MR262" s="19">
        <f t="shared" ca="1" si="1922"/>
        <v>0.75</v>
      </c>
      <c r="MS262" s="19">
        <f t="shared" ca="1" si="1922"/>
        <v>0.75</v>
      </c>
      <c r="MT262" s="19">
        <f t="shared" ca="1" si="1922"/>
        <v>0.8</v>
      </c>
      <c r="MU262" s="19">
        <f t="shared" ca="1" si="1922"/>
        <v>0.82499999999999996</v>
      </c>
      <c r="MV262" s="19">
        <f t="shared" ca="1" si="1922"/>
        <v>0.875</v>
      </c>
      <c r="MW262" s="19">
        <f t="shared" ca="1" si="1922"/>
        <v>0.9</v>
      </c>
      <c r="MX262" s="19">
        <f t="shared" ca="1" si="1922"/>
        <v>1</v>
      </c>
      <c r="MY262" s="19">
        <f t="shared" ca="1" si="1922"/>
        <v>0.875</v>
      </c>
      <c r="MZ262" s="19" t="b">
        <f t="shared" ca="1" si="1922"/>
        <v>1</v>
      </c>
      <c r="NA262" s="19">
        <f t="shared" ca="1" si="1922"/>
        <v>74.989999999999995</v>
      </c>
      <c r="NB262" s="19" t="str">
        <f t="shared" ca="1" si="1922"/>
        <v>-</v>
      </c>
      <c r="NC262" s="19" t="str">
        <f t="shared" ca="1" si="1922"/>
        <v>-</v>
      </c>
      <c r="ND262" s="19" t="str">
        <f t="shared" ca="1" si="1922"/>
        <v>-</v>
      </c>
      <c r="NE262" s="19" t="str">
        <f t="shared" ca="1" si="1877"/>
        <v>-</v>
      </c>
      <c r="NF262" s="19" t="str">
        <f t="shared" ca="1" si="1877"/>
        <v>-</v>
      </c>
      <c r="NG262" s="19" t="str">
        <f t="shared" ca="1" si="1877"/>
        <v>-</v>
      </c>
      <c r="NH262" s="19" t="str">
        <f t="shared" ca="1" si="1877"/>
        <v>-</v>
      </c>
      <c r="NI262" s="19">
        <f t="shared" ca="1" si="1877"/>
        <v>36.99</v>
      </c>
      <c r="NJ262" s="19">
        <f t="shared" ca="1" si="1877"/>
        <v>36.99</v>
      </c>
      <c r="NK262" s="19" t="str">
        <f t="shared" ca="1" si="1877"/>
        <v>-</v>
      </c>
      <c r="NL262" s="19" t="str">
        <f t="shared" ca="1" si="1877"/>
        <v>-</v>
      </c>
      <c r="NM262" s="19" t="str">
        <f t="shared" ca="1" si="1877"/>
        <v>-</v>
      </c>
      <c r="NN262" s="19" t="str">
        <f t="shared" ca="1" si="1877"/>
        <v>-</v>
      </c>
      <c r="NO262" s="19" t="str">
        <f t="shared" ca="1" si="1877"/>
        <v>-</v>
      </c>
      <c r="NP262" s="19">
        <f t="shared" ca="1" si="1877"/>
        <v>49.99</v>
      </c>
      <c r="NQ262" s="19">
        <f t="shared" ca="1" si="1877"/>
        <v>49.99</v>
      </c>
      <c r="NR262" s="19">
        <f t="shared" ca="1" si="1877"/>
        <v>49.99</v>
      </c>
      <c r="NS262" s="19">
        <f t="shared" ca="1" si="1877"/>
        <v>49.99</v>
      </c>
      <c r="NT262" s="19">
        <f t="shared" ca="1" si="1877"/>
        <v>49.99</v>
      </c>
      <c r="NU262" s="19">
        <f t="shared" ca="1" si="1874"/>
        <v>49.99</v>
      </c>
      <c r="NV262" s="19">
        <f t="shared" ca="1" si="1874"/>
        <v>49.99</v>
      </c>
      <c r="NW262" s="19">
        <f t="shared" ca="1" si="1874"/>
        <v>49.99</v>
      </c>
      <c r="NX262" s="19">
        <f t="shared" ca="1" si="1875"/>
        <v>412.99</v>
      </c>
      <c r="NY262" s="19">
        <f t="shared" ca="1" si="1875"/>
        <v>412.99</v>
      </c>
      <c r="NZ262" s="19" t="str">
        <f t="shared" ca="1" si="1875"/>
        <v>-</v>
      </c>
      <c r="OA262" s="19" t="str">
        <f t="shared" ca="1" si="1875"/>
        <v>-</v>
      </c>
      <c r="OB262" s="19" t="str">
        <f t="shared" ca="1" si="1875"/>
        <v>-</v>
      </c>
      <c r="OC262" s="19" t="str">
        <f t="shared" ca="1" si="1875"/>
        <v>-</v>
      </c>
      <c r="OD262" s="19" t="str">
        <f t="shared" ca="1" si="1875"/>
        <v>-</v>
      </c>
      <c r="OE262" s="19">
        <f t="shared" ca="1" si="1875"/>
        <v>6.8900000000000006</v>
      </c>
      <c r="OF262" s="19">
        <f t="shared" ca="1" si="1875"/>
        <v>6.8900000000000006</v>
      </c>
      <c r="OG262" s="19">
        <f t="shared" ca="1" si="1875"/>
        <v>6.8900000000000006</v>
      </c>
      <c r="OH262" s="19">
        <f t="shared" ca="1" si="1875"/>
        <v>6.8900000000000006</v>
      </c>
      <c r="OI262" s="19">
        <f t="shared" ca="1" si="1875"/>
        <v>6.8900000000000006</v>
      </c>
      <c r="OJ262" s="19">
        <f t="shared" ca="1" si="1875"/>
        <v>6.8900000000000006</v>
      </c>
      <c r="OK262" s="19">
        <f t="shared" ca="1" si="1875"/>
        <v>6.8900000000000006</v>
      </c>
      <c r="OL262" s="19">
        <f t="shared" ca="1" si="1875"/>
        <v>6.8900000000000006</v>
      </c>
      <c r="OM262" s="19">
        <f t="shared" ca="1" si="1875"/>
        <v>346.99</v>
      </c>
      <c r="ON262" s="19">
        <f t="shared" ca="1" si="1876"/>
        <v>346.99</v>
      </c>
      <c r="OO262" s="19" t="str">
        <f t="shared" ca="1" si="1876"/>
        <v>-</v>
      </c>
      <c r="OP262" s="19" t="str">
        <f t="shared" ca="1" si="1876"/>
        <v>-</v>
      </c>
      <c r="OQ262" s="19" t="str">
        <f t="shared" ca="1" si="1876"/>
        <v>-</v>
      </c>
      <c r="OR262" s="19" t="str">
        <f t="shared" ca="1" si="1876"/>
        <v>-</v>
      </c>
      <c r="OS262" s="19" t="str">
        <f t="shared" ca="1" si="1876"/>
        <v>-</v>
      </c>
      <c r="OT262" s="19">
        <f t="shared" ca="1" si="1876"/>
        <v>0</v>
      </c>
      <c r="OU262" s="24">
        <v>0</v>
      </c>
    </row>
    <row r="263" spans="1:411" outlineLevel="1">
      <c r="A263" s="21">
        <f t="shared" si="158"/>
        <v>258</v>
      </c>
      <c r="B263" s="21">
        <f t="shared" ref="B263:B265" si="1923">$A$24</f>
        <v>19</v>
      </c>
      <c r="C263">
        <v>112</v>
      </c>
      <c r="D263" s="144" t="str">
        <f t="shared" ca="1" si="1806"/>
        <v>GSM</v>
      </c>
      <c r="E263" t="b">
        <v>1</v>
      </c>
      <c r="F263" t="b">
        <v>0</v>
      </c>
      <c r="G263" t="b">
        <f t="shared" si="1870"/>
        <v>1</v>
      </c>
      <c r="H263" s="237">
        <f t="shared" ref="H263:Q265" ca="1" si="1924">OFFSET(H263,-1,0)</f>
        <v>2</v>
      </c>
      <c r="I263" s="237">
        <f t="shared" ca="1" si="1924"/>
        <v>1</v>
      </c>
      <c r="J263" s="237" t="str">
        <f t="shared" ca="1" si="1924"/>
        <v/>
      </c>
      <c r="K263" s="237">
        <f t="shared" ca="1" si="1924"/>
        <v>2</v>
      </c>
      <c r="L263" s="237">
        <f t="shared" ca="1" si="1924"/>
        <v>2</v>
      </c>
      <c r="M263" s="237">
        <f t="shared" ca="1" si="1924"/>
        <v>2</v>
      </c>
      <c r="N263" s="237">
        <f t="shared" ca="1" si="1924"/>
        <v>3</v>
      </c>
      <c r="O263" s="237">
        <f t="shared" ca="1" si="1924"/>
        <v>1</v>
      </c>
      <c r="P263" s="237">
        <f t="shared" ca="1" si="1924"/>
        <v>1</v>
      </c>
      <c r="Q263" s="237">
        <f t="shared" ca="1" si="1924"/>
        <v>2</v>
      </c>
      <c r="R263" s="29">
        <v>1</v>
      </c>
      <c r="S263" s="29">
        <v>1</v>
      </c>
      <c r="T263" s="29">
        <v>1</v>
      </c>
      <c r="U263" s="218"/>
      <c r="V263" s="218"/>
      <c r="W263" s="182">
        <f t="array" ref="W263">MAX(W$22,MOD(W253+1*AND(R263:$V263=R$22:$V$22),W$23+1))</f>
        <v>0</v>
      </c>
      <c r="X263" s="218"/>
      <c r="Y263" s="218"/>
      <c r="Z263" s="218"/>
      <c r="AA263" s="218"/>
      <c r="AB263" s="218"/>
      <c r="AC263" s="218"/>
      <c r="AD263" s="218"/>
      <c r="AE263" s="218"/>
      <c r="AF263" s="144">
        <f ca="1">INDEX(CHOOSE($N263,DataAutumn!i.AdultDrys,DataWinter!i.AdultDrys,DataSpring!i.AdultDrys),1,$M263)</f>
        <v>3</v>
      </c>
      <c r="AG263" s="5">
        <f t="shared" ca="1" si="1807"/>
        <v>2</v>
      </c>
      <c r="AH263" s="5">
        <f t="shared" ca="1" si="1807"/>
        <v>0</v>
      </c>
      <c r="AI263" s="5">
        <f t="shared" ca="1" si="1808"/>
        <v>1</v>
      </c>
      <c r="AJ263" s="218"/>
      <c r="AK263" s="218"/>
      <c r="AL263" s="366" t="str">
        <f ca="1">TEXT(LEFT(OFFSET(AL263,-1,0),5)+1,"00000")&amp;MID(OFFSET(AL263,-1,0),6,FIND(" ",OFFSET(AL263,-1,0),7)-5)
&amp; $D263           &amp; " Day"&amp;INDEX(i.DOY,$N263,1)              &amp; IF($IG263=0," FWM","")&amp;IF($IG263=1," MWM","")&amp;IF($IG263=5," Mat","")&amp;IF($IH263=TRUE,"&amp;BBT","    ")
&amp;INDEX(DataMaster!$B$98:$B$105,$Q263,0)    &amp;IF(JQ263," SR"&amp;JR263,"")&amp; " WP"&amp;TEXT($MC263*100,"000p")           &amp; " MP"&amp;TEXT($MD263*100,"000p")           &amp; " GP"&amp;TEXT($MM263*100,"000p")
&amp; " (F"&amp;3+COUNTIF($CV263:$CY263,TRUE)&amp;3&amp;"N"&amp;$DM263&amp;$DN263&amp;")"</f>
        <v>00022 DSP_grid_lw GSM Day204 MWM    Only export WP100p MP100p GP100p (F33N11)</v>
      </c>
      <c r="AM263" s="9" t="str">
        <f ca="1">IF(COUNTIF(AL$5:AL263,AL263)=1,"-","Dup")</f>
        <v>-</v>
      </c>
      <c r="AN263" s="9"/>
      <c r="AO263" s="12" t="b">
        <v>0</v>
      </c>
      <c r="AP263" s="12" t="b">
        <v>0</v>
      </c>
      <c r="AQ263" s="12" t="b">
        <v>1</v>
      </c>
      <c r="AR263" s="12" t="b">
        <v>1</v>
      </c>
      <c r="AS263" s="12" t="b">
        <v>0</v>
      </c>
      <c r="AT263" s="12" t="b">
        <v>1</v>
      </c>
      <c r="AU263" s="12" t="b">
        <v>1</v>
      </c>
      <c r="AV263" s="12" t="b">
        <v>1</v>
      </c>
      <c r="AW263" s="9"/>
      <c r="AX263" s="5" t="b">
        <f t="shared" ca="1" si="1809"/>
        <v>0</v>
      </c>
      <c r="AY263" s="5" t="str">
        <f t="shared" ca="1" si="1809"/>
        <v>-</v>
      </c>
      <c r="AZ263" s="5" t="b">
        <f t="shared" ca="1" si="1809"/>
        <v>0</v>
      </c>
      <c r="BA263" s="5" t="b">
        <f t="shared" ca="1" si="1809"/>
        <v>1</v>
      </c>
      <c r="BB263" s="5" t="b">
        <f t="shared" ca="1" si="1809"/>
        <v>1</v>
      </c>
      <c r="BC263" s="144">
        <f t="shared" ca="1" si="1809"/>
        <v>0</v>
      </c>
      <c r="BD263" s="19" t="b">
        <f t="shared" ca="1" si="1810"/>
        <v>1</v>
      </c>
      <c r="BE263" s="9"/>
      <c r="BF263" s="5" t="str">
        <f t="shared" ca="1" si="1811"/>
        <v>-</v>
      </c>
      <c r="BG263" s="19" t="str">
        <f t="shared" ca="1" si="1812"/>
        <v>-</v>
      </c>
      <c r="BH263" s="19" t="str">
        <f t="shared" ca="1" si="1812"/>
        <v>-</v>
      </c>
      <c r="BI263" s="19" t="str">
        <f t="shared" ca="1" si="1812"/>
        <v>-</v>
      </c>
      <c r="BJ263" s="5" t="str">
        <f t="shared" ca="1" si="1813"/>
        <v>-</v>
      </c>
      <c r="BK263" s="19" t="str">
        <f t="shared" ca="1" si="1814"/>
        <v>-</v>
      </c>
      <c r="BL263" s="5" t="str">
        <f t="shared" ca="1" si="1815"/>
        <v>-</v>
      </c>
      <c r="BM263" s="19" t="str">
        <f t="shared" ca="1" si="1816"/>
        <v>-</v>
      </c>
      <c r="BN263" s="19" t="str">
        <f t="shared" ca="1" si="1816"/>
        <v>-</v>
      </c>
      <c r="BO263" s="19" t="str">
        <f t="shared" ca="1" si="1816"/>
        <v>-</v>
      </c>
      <c r="BP263" s="5" t="str">
        <f t="shared" ca="1" si="1817"/>
        <v>-</v>
      </c>
      <c r="BQ263" s="9"/>
      <c r="BR263" s="5" t="b">
        <f t="shared" ca="1" si="1818"/>
        <v>0</v>
      </c>
      <c r="BS263" s="5" t="str">
        <f t="shared" ca="1" si="1819"/>
        <v>-</v>
      </c>
      <c r="BT263" s="5" t="str">
        <f t="shared" ca="1" si="1820"/>
        <v>-</v>
      </c>
      <c r="BU263" s="5" t="str">
        <f t="shared" ca="1" si="1820"/>
        <v>-</v>
      </c>
      <c r="BV263" s="5" t="str">
        <f t="shared" ca="1" si="1820"/>
        <v>-</v>
      </c>
      <c r="BW263" s="5" t="str">
        <f t="shared" ca="1" si="1820"/>
        <v>-</v>
      </c>
      <c r="BX263" s="5" t="str">
        <f t="shared" ca="1" si="1820"/>
        <v>-</v>
      </c>
      <c r="BY263" s="5" t="str">
        <f t="shared" ca="1" si="1820"/>
        <v>-</v>
      </c>
      <c r="BZ263" s="5" t="str">
        <f t="shared" ca="1" si="1820"/>
        <v>-</v>
      </c>
      <c r="CA263" s="5" t="str">
        <f t="shared" ca="1" si="1820"/>
        <v>-</v>
      </c>
      <c r="CB263" s="9"/>
      <c r="CC263" s="237" t="b">
        <f t="shared" ref="CC263:CE265" ca="1" si="1925">OFFSET(CC263,-1,0)</f>
        <v>1</v>
      </c>
      <c r="CD263" s="237" t="b">
        <f t="shared" ca="1" si="1925"/>
        <v>1</v>
      </c>
      <c r="CE263" s="237" t="b">
        <f t="shared" ca="1" si="1925"/>
        <v>1</v>
      </c>
      <c r="CF263" s="12">
        <f t="shared" ca="1" si="1868"/>
        <v>2232105</v>
      </c>
      <c r="CG263" s="144" t="b">
        <f t="shared" ref="CG263:CG265" ca="1" si="1926">NOT(CE263)</f>
        <v>0</v>
      </c>
      <c r="CH263" s="12" t="s">
        <v>34</v>
      </c>
      <c r="CI263" s="19" t="str">
        <f t="shared" ca="1" si="1822"/>
        <v>-</v>
      </c>
      <c r="CJ263" s="19" t="str">
        <f t="shared" ca="1" si="1822"/>
        <v>-</v>
      </c>
      <c r="CK263" s="19" t="str">
        <f t="shared" ca="1" si="1822"/>
        <v>-</v>
      </c>
      <c r="CL263" s="19">
        <f t="shared" ca="1" si="1822"/>
        <v>1</v>
      </c>
      <c r="CM263" s="19">
        <f t="shared" ca="1" si="1822"/>
        <v>1</v>
      </c>
      <c r="CN263" s="9"/>
      <c r="CO263" s="444">
        <f t="shared" ca="1" si="1823"/>
        <v>652</v>
      </c>
      <c r="CP263" s="444">
        <f t="shared" ca="1" si="1823"/>
        <v>686</v>
      </c>
      <c r="CQ263" s="444">
        <f t="shared" ca="1" si="1823"/>
        <v>721</v>
      </c>
      <c r="CR263" s="152">
        <f t="shared" ca="1" si="1824"/>
        <v>378</v>
      </c>
      <c r="CS263" s="152">
        <f t="shared" ca="1" si="1824"/>
        <v>413</v>
      </c>
      <c r="CT263" s="152">
        <f t="shared" ca="1" si="1824"/>
        <v>448</v>
      </c>
      <c r="CU263" s="19" t="str">
        <f t="shared" ca="1" si="1915"/>
        <v>-</v>
      </c>
      <c r="CV263" s="19" t="str">
        <f t="shared" ca="1" si="1915"/>
        <v>-</v>
      </c>
      <c r="CW263" s="19" t="str">
        <f t="shared" ca="1" si="1915"/>
        <v>-</v>
      </c>
      <c r="CX263" s="19" t="str">
        <f t="shared" ca="1" si="1915"/>
        <v>-</v>
      </c>
      <c r="CY263" s="19" t="str">
        <f t="shared" ca="1" si="1915"/>
        <v>-</v>
      </c>
      <c r="CZ263" s="19" t="b">
        <f t="shared" ca="1" si="1915"/>
        <v>1</v>
      </c>
      <c r="DA263" s="19">
        <f t="shared" ca="1" si="1915"/>
        <v>0</v>
      </c>
      <c r="DB263" s="19">
        <f t="shared" ca="1" si="1915"/>
        <v>0</v>
      </c>
      <c r="DC263" s="19">
        <f t="shared" ca="1" si="1915"/>
        <v>0</v>
      </c>
      <c r="DD263" s="19">
        <f t="shared" ca="1" si="1915"/>
        <v>0</v>
      </c>
      <c r="DE263" s="19">
        <f t="shared" ca="1" si="1915"/>
        <v>0</v>
      </c>
      <c r="DF263" s="19">
        <f t="shared" ca="1" si="1915"/>
        <v>0</v>
      </c>
      <c r="DG263" s="19">
        <f t="shared" ca="1" si="1915"/>
        <v>0</v>
      </c>
      <c r="DH263" s="19">
        <f t="shared" ca="1" si="1915"/>
        <v>0</v>
      </c>
      <c r="DI263" s="19">
        <f t="shared" ca="1" si="1915"/>
        <v>0</v>
      </c>
      <c r="DJ263" s="19">
        <f t="shared" ca="1" si="1915"/>
        <v>0</v>
      </c>
      <c r="DK263" s="19">
        <f t="shared" ca="1" si="1889"/>
        <v>0</v>
      </c>
      <c r="DL263" s="19">
        <f t="shared" ca="1" si="1889"/>
        <v>0</v>
      </c>
      <c r="DM263" s="19">
        <f t="shared" ca="1" si="1889"/>
        <v>1</v>
      </c>
      <c r="DN263" s="19">
        <f t="shared" ca="1" si="1889"/>
        <v>1</v>
      </c>
      <c r="DO263" s="19">
        <f t="shared" ca="1" si="1889"/>
        <v>0</v>
      </c>
      <c r="DP263" s="19" t="str">
        <f t="shared" ca="1" si="1889"/>
        <v>-</v>
      </c>
      <c r="DQ263" s="19" t="str">
        <f t="shared" ca="1" si="1889"/>
        <v>-</v>
      </c>
      <c r="DR263" s="19" t="str">
        <f t="shared" ca="1" si="1889"/>
        <v>-</v>
      </c>
      <c r="DS263" s="19" t="str">
        <f t="shared" ca="1" si="1889"/>
        <v>-</v>
      </c>
      <c r="DT263" s="19" t="str">
        <f t="shared" ca="1" si="1889"/>
        <v>-</v>
      </c>
      <c r="DU263" s="19">
        <f t="shared" ca="1" si="1889"/>
        <v>0</v>
      </c>
      <c r="DV263" s="19" t="str">
        <f t="shared" ca="1" si="1889"/>
        <v>-</v>
      </c>
      <c r="DW263" s="19" t="str">
        <f t="shared" ca="1" si="1889"/>
        <v>-</v>
      </c>
      <c r="DX263" s="19" t="str">
        <f t="shared" ca="1" si="1889"/>
        <v>-</v>
      </c>
      <c r="DY263" s="19" t="str">
        <f t="shared" ca="1" si="1889"/>
        <v>-</v>
      </c>
      <c r="DZ263" s="19" t="str">
        <f t="shared" ca="1" si="1889"/>
        <v>-</v>
      </c>
      <c r="EA263" s="19" t="str">
        <f t="shared" ca="1" si="1889"/>
        <v>-</v>
      </c>
      <c r="EB263" s="19" t="str">
        <f t="shared" ca="1" si="1889"/>
        <v>-</v>
      </c>
      <c r="EC263" s="19" t="str">
        <f t="shared" ca="1" si="1889"/>
        <v>-</v>
      </c>
      <c r="ED263" s="19">
        <f t="shared" ca="1" si="1889"/>
        <v>0</v>
      </c>
      <c r="EE263" s="444">
        <f t="shared" ca="1" si="1827"/>
        <v>0</v>
      </c>
      <c r="EF263" s="444">
        <f t="shared" ca="1" si="1827"/>
        <v>0</v>
      </c>
      <c r="EG263" s="124">
        <f t="shared" ca="1" si="1916"/>
        <v>0</v>
      </c>
      <c r="EH263" s="124">
        <f t="shared" ca="1" si="1916"/>
        <v>0</v>
      </c>
      <c r="EI263" s="124">
        <f t="shared" ca="1" si="1916"/>
        <v>0</v>
      </c>
      <c r="EJ263" s="124">
        <f t="shared" ca="1" si="1916"/>
        <v>0</v>
      </c>
      <c r="EK263" s="124">
        <f t="shared" ca="1" si="1916"/>
        <v>0</v>
      </c>
      <c r="EL263" s="124">
        <f t="shared" ca="1" si="1916"/>
        <v>0</v>
      </c>
      <c r="EM263" s="124">
        <f t="shared" ca="1" si="1916"/>
        <v>0</v>
      </c>
      <c r="EN263" s="124">
        <f t="shared" ca="1" si="1916"/>
        <v>0</v>
      </c>
      <c r="EO263" s="124">
        <f t="shared" ca="1" si="1916"/>
        <v>0</v>
      </c>
      <c r="EP263" s="124">
        <f t="shared" ca="1" si="1916"/>
        <v>0</v>
      </c>
      <c r="EQ263" s="124">
        <f t="shared" ca="1" si="1916"/>
        <v>0</v>
      </c>
      <c r="ER263" s="124">
        <f t="shared" ca="1" si="1916"/>
        <v>0</v>
      </c>
      <c r="ES263" s="124">
        <f t="shared" ca="1" si="1916"/>
        <v>0</v>
      </c>
      <c r="ET263" s="124">
        <f t="shared" ca="1" si="1916"/>
        <v>0</v>
      </c>
      <c r="EU263" s="124">
        <f t="shared" ca="1" si="1916"/>
        <v>0</v>
      </c>
      <c r="EV263" s="124">
        <f t="shared" ca="1" si="1916"/>
        <v>0</v>
      </c>
      <c r="EW263" s="124">
        <f t="shared" ca="1" si="1829"/>
        <v>0</v>
      </c>
      <c r="EX263" s="124">
        <f t="shared" ca="1" si="1829"/>
        <v>0</v>
      </c>
      <c r="EY263" s="554">
        <f t="shared" ca="1" si="1917"/>
        <v>0</v>
      </c>
      <c r="EZ263" s="554">
        <f t="shared" ca="1" si="1917"/>
        <v>0</v>
      </c>
      <c r="FA263" s="554">
        <f t="shared" ca="1" si="1917"/>
        <v>0</v>
      </c>
      <c r="FB263" s="125">
        <f t="shared" ca="1" si="1917"/>
        <v>0</v>
      </c>
      <c r="FC263" s="125">
        <f t="shared" ca="1" si="1917"/>
        <v>0</v>
      </c>
      <c r="FD263" s="125">
        <f t="shared" ca="1" si="1917"/>
        <v>0</v>
      </c>
      <c r="FE263" s="125">
        <f t="shared" ca="1" si="1917"/>
        <v>0</v>
      </c>
      <c r="FF263" s="125">
        <f t="shared" ca="1" si="1917"/>
        <v>0</v>
      </c>
      <c r="FG263" s="125">
        <f t="shared" ca="1" si="1917"/>
        <v>0</v>
      </c>
      <c r="FH263" s="125">
        <f t="shared" ca="1" si="1917"/>
        <v>0</v>
      </c>
      <c r="FI263" s="125">
        <f t="shared" ca="1" si="1917"/>
        <v>0</v>
      </c>
      <c r="FJ263" s="125">
        <f t="shared" ca="1" si="1917"/>
        <v>0</v>
      </c>
      <c r="FK263" s="125">
        <f t="shared" ca="1" si="1917"/>
        <v>0</v>
      </c>
      <c r="FL263" s="125">
        <f t="shared" ca="1" si="1917"/>
        <v>0</v>
      </c>
      <c r="FM263" s="125">
        <f t="shared" ca="1" si="1917"/>
        <v>0</v>
      </c>
      <c r="FN263" s="125">
        <f t="shared" ca="1" si="1917"/>
        <v>0</v>
      </c>
      <c r="FO263" s="124">
        <f t="shared" ca="1" si="1918"/>
        <v>0</v>
      </c>
      <c r="FP263" s="124">
        <f t="shared" ca="1" si="1918"/>
        <v>0</v>
      </c>
      <c r="FQ263" s="124">
        <f t="shared" ca="1" si="1918"/>
        <v>0</v>
      </c>
      <c r="FR263" s="124">
        <f t="shared" ca="1" si="1918"/>
        <v>0</v>
      </c>
      <c r="FS263" s="124">
        <f t="shared" ca="1" si="1918"/>
        <v>0</v>
      </c>
      <c r="FT263" s="124">
        <f t="shared" ca="1" si="1918"/>
        <v>0</v>
      </c>
      <c r="FU263" s="124">
        <f t="shared" ca="1" si="1918"/>
        <v>0</v>
      </c>
      <c r="FV263" s="124">
        <f t="shared" ca="1" si="1918"/>
        <v>0</v>
      </c>
      <c r="FW263" s="124">
        <f t="shared" ca="1" si="1918"/>
        <v>0</v>
      </c>
      <c r="FX263" s="124">
        <f t="shared" ca="1" si="1918"/>
        <v>0</v>
      </c>
      <c r="FY263" s="124">
        <f t="shared" ca="1" si="1918"/>
        <v>0</v>
      </c>
      <c r="FZ263" s="124">
        <f t="shared" ca="1" si="1918"/>
        <v>0</v>
      </c>
      <c r="GA263" s="124">
        <f t="shared" ca="1" si="1918"/>
        <v>0</v>
      </c>
      <c r="GB263" s="124">
        <f t="shared" ca="1" si="1918"/>
        <v>0</v>
      </c>
      <c r="GC263" s="124">
        <f t="shared" ca="1" si="1918"/>
        <v>0</v>
      </c>
      <c r="GD263" s="124">
        <f t="shared" ca="1" si="1918"/>
        <v>0</v>
      </c>
      <c r="GE263" s="124">
        <f t="shared" ca="1" si="1832"/>
        <v>0</v>
      </c>
      <c r="GF263" s="124">
        <f t="shared" ca="1" si="1832"/>
        <v>0</v>
      </c>
      <c r="GG263" s="554">
        <f t="shared" ca="1" si="1833"/>
        <v>0</v>
      </c>
      <c r="GH263" s="554">
        <f t="shared" ca="1" si="1833"/>
        <v>0</v>
      </c>
      <c r="GI263" s="554">
        <f t="shared" ca="1" si="1833"/>
        <v>0</v>
      </c>
      <c r="GJ263" s="125">
        <f t="shared" ca="1" si="1919"/>
        <v>0</v>
      </c>
      <c r="GK263" s="125">
        <f t="shared" ca="1" si="1919"/>
        <v>0</v>
      </c>
      <c r="GL263" s="125">
        <f t="shared" ca="1" si="1919"/>
        <v>0</v>
      </c>
      <c r="GM263" s="125">
        <f t="shared" ca="1" si="1919"/>
        <v>0</v>
      </c>
      <c r="GN263" s="125">
        <f t="shared" ca="1" si="1919"/>
        <v>0</v>
      </c>
      <c r="GO263" s="125">
        <f t="shared" ca="1" si="1919"/>
        <v>0</v>
      </c>
      <c r="GP263" s="125">
        <f t="shared" ca="1" si="1919"/>
        <v>0</v>
      </c>
      <c r="GQ263" s="125">
        <f t="shared" ca="1" si="1919"/>
        <v>0</v>
      </c>
      <c r="GR263" s="125">
        <f t="shared" ca="1" si="1919"/>
        <v>0</v>
      </c>
      <c r="GS263" s="125">
        <f t="shared" ca="1" si="1919"/>
        <v>0</v>
      </c>
      <c r="GT263" s="125">
        <f t="shared" ca="1" si="1919"/>
        <v>0</v>
      </c>
      <c r="GU263" s="125">
        <f t="shared" ca="1" si="1919"/>
        <v>0</v>
      </c>
      <c r="GV263" s="125">
        <f t="shared" ca="1" si="1919"/>
        <v>0</v>
      </c>
      <c r="GW263" s="124">
        <f t="shared" ca="1" si="1920"/>
        <v>0</v>
      </c>
      <c r="GX263" s="124">
        <f t="shared" ca="1" si="1920"/>
        <v>0</v>
      </c>
      <c r="GY263" s="124">
        <f t="shared" ca="1" si="1920"/>
        <v>0</v>
      </c>
      <c r="GZ263" s="124">
        <f t="shared" ca="1" si="1920"/>
        <v>0</v>
      </c>
      <c r="HA263" s="124">
        <f t="shared" ca="1" si="1920"/>
        <v>0</v>
      </c>
      <c r="HB263" s="124">
        <f t="shared" ca="1" si="1920"/>
        <v>0</v>
      </c>
      <c r="HC263" s="124">
        <f t="shared" ca="1" si="1920"/>
        <v>0</v>
      </c>
      <c r="HD263" s="124">
        <f t="shared" ca="1" si="1920"/>
        <v>0</v>
      </c>
      <c r="HE263" s="124">
        <f t="shared" ca="1" si="1920"/>
        <v>0</v>
      </c>
      <c r="HF263" s="124">
        <f t="shared" ca="1" si="1920"/>
        <v>0</v>
      </c>
      <c r="HG263" s="124">
        <f t="shared" ca="1" si="1920"/>
        <v>0</v>
      </c>
      <c r="HH263" s="124">
        <f t="shared" ca="1" si="1920"/>
        <v>0</v>
      </c>
      <c r="HI263" s="124">
        <f t="shared" ca="1" si="1920"/>
        <v>0</v>
      </c>
      <c r="HJ263" s="124">
        <f t="shared" ca="1" si="1920"/>
        <v>0</v>
      </c>
      <c r="HK263" s="124">
        <f t="shared" ca="1" si="1920"/>
        <v>0</v>
      </c>
      <c r="HL263" s="124">
        <f t="shared" ca="1" si="1920"/>
        <v>0</v>
      </c>
      <c r="HM263" s="124">
        <f t="shared" ca="1" si="1836"/>
        <v>0</v>
      </c>
      <c r="HN263" s="124">
        <f t="shared" ca="1" si="1836"/>
        <v>0</v>
      </c>
      <c r="HO263" s="554">
        <f t="shared" ca="1" si="1837"/>
        <v>0</v>
      </c>
      <c r="HP263" s="554">
        <f t="shared" ca="1" si="1837"/>
        <v>0</v>
      </c>
      <c r="HQ263" s="554">
        <f t="shared" ca="1" si="1837"/>
        <v>0</v>
      </c>
      <c r="HR263" s="125">
        <f t="shared" ca="1" si="1921"/>
        <v>0</v>
      </c>
      <c r="HS263" s="125">
        <f t="shared" ca="1" si="1921"/>
        <v>0</v>
      </c>
      <c r="HT263" s="125">
        <f t="shared" ca="1" si="1921"/>
        <v>0</v>
      </c>
      <c r="HU263" s="125">
        <f t="shared" ca="1" si="1921"/>
        <v>0</v>
      </c>
      <c r="HV263" s="125">
        <f t="shared" ca="1" si="1921"/>
        <v>0</v>
      </c>
      <c r="HW263" s="125">
        <f t="shared" ca="1" si="1921"/>
        <v>0</v>
      </c>
      <c r="HX263" s="125">
        <f t="shared" ca="1" si="1921"/>
        <v>0</v>
      </c>
      <c r="HY263" s="125">
        <f t="shared" ca="1" si="1921"/>
        <v>0</v>
      </c>
      <c r="HZ263" s="125">
        <f t="shared" ca="1" si="1921"/>
        <v>0</v>
      </c>
      <c r="IA263" s="125">
        <f t="shared" ca="1" si="1921"/>
        <v>0</v>
      </c>
      <c r="IB263" s="125">
        <f t="shared" ca="1" si="1921"/>
        <v>0</v>
      </c>
      <c r="IC263" s="125">
        <f t="shared" ca="1" si="1921"/>
        <v>0</v>
      </c>
      <c r="ID263" s="125">
        <f t="shared" ca="1" si="1921"/>
        <v>0</v>
      </c>
      <c r="IE263" s="5">
        <f t="shared" ca="1" si="1839"/>
        <v>67</v>
      </c>
      <c r="IF263" s="9"/>
      <c r="IG263" s="5">
        <f t="shared" ca="1" si="1840"/>
        <v>1</v>
      </c>
      <c r="IH263" s="5" t="b">
        <f t="shared" ca="1" si="1840"/>
        <v>0</v>
      </c>
      <c r="II263" s="19">
        <f t="shared" ca="1" si="1841"/>
        <v>0</v>
      </c>
      <c r="IJ263" s="5">
        <f t="shared" ca="1" si="1840"/>
        <v>55</v>
      </c>
      <c r="IK263" s="5" cm="1">
        <f t="array" ref="IK263">INDEX(i.pi_yatf,$X263+1,IK$7)</f>
        <v>1</v>
      </c>
      <c r="IL263" s="19">
        <f t="shared" ca="1" si="1883"/>
        <v>0</v>
      </c>
      <c r="IM263" s="19">
        <f t="shared" ca="1" si="1883"/>
        <v>0</v>
      </c>
      <c r="IN263" s="19">
        <f t="shared" ca="1" si="1883"/>
        <v>0</v>
      </c>
      <c r="IO263" s="19">
        <f t="shared" ca="1" si="1883"/>
        <v>0</v>
      </c>
      <c r="IP263" s="19">
        <f t="shared" ca="1" si="1883"/>
        <v>0</v>
      </c>
      <c r="IQ263" s="19">
        <f t="shared" ca="1" si="1883"/>
        <v>0</v>
      </c>
      <c r="IR263" s="19">
        <f t="shared" ca="1" si="1883"/>
        <v>0</v>
      </c>
      <c r="IS263" s="19">
        <f t="shared" ca="1" si="1883"/>
        <v>0</v>
      </c>
      <c r="IT263" s="19">
        <f t="shared" ca="1" si="1883"/>
        <v>0</v>
      </c>
      <c r="IU263" s="19">
        <f t="shared" ca="1" si="1883"/>
        <v>0</v>
      </c>
      <c r="IV263" s="19">
        <f t="shared" ca="1" si="1883"/>
        <v>0</v>
      </c>
      <c r="IW263" s="19">
        <f t="shared" ca="1" si="1883"/>
        <v>0</v>
      </c>
      <c r="IX263" s="19">
        <f t="shared" ca="1" si="1883"/>
        <v>0</v>
      </c>
      <c r="IY263" s="19">
        <f t="shared" ca="1" si="1883"/>
        <v>0</v>
      </c>
      <c r="IZ263" s="19">
        <f t="shared" ca="1" si="1883"/>
        <v>0</v>
      </c>
      <c r="JA263" s="19">
        <f t="shared" ca="1" si="1883"/>
        <v>0</v>
      </c>
      <c r="JB263" s="19">
        <f t="shared" ca="1" si="1883"/>
        <v>0</v>
      </c>
      <c r="JC263" s="19">
        <f t="shared" ca="1" si="1883"/>
        <v>0</v>
      </c>
      <c r="JD263" s="19">
        <f t="shared" ca="1" si="1883"/>
        <v>0</v>
      </c>
      <c r="JE263" s="19">
        <f t="shared" ca="1" si="1883"/>
        <v>0</v>
      </c>
      <c r="JF263" s="19">
        <f t="shared" ca="1" si="1883"/>
        <v>0</v>
      </c>
      <c r="JG263" s="5">
        <f t="shared" ca="1" si="1843"/>
        <v>1.2500000000000001E-2</v>
      </c>
      <c r="JH263" s="567">
        <f t="shared" ca="1" si="1843"/>
        <v>0</v>
      </c>
      <c r="JI263" s="5">
        <f t="shared" ca="1" si="1843"/>
        <v>6.25E-2</v>
      </c>
      <c r="JJ263" s="5">
        <f t="shared" ca="1" si="1843"/>
        <v>6.25E-2</v>
      </c>
      <c r="JK263" s="5">
        <f t="shared" ca="1" si="1843"/>
        <v>6.25E-2</v>
      </c>
      <c r="JL263" s="19">
        <f t="shared" ca="1" si="1883"/>
        <v>1</v>
      </c>
      <c r="JM263" s="19">
        <f t="shared" ca="1" si="1883"/>
        <v>0</v>
      </c>
      <c r="JN263" s="19">
        <f t="shared" ca="1" si="1883"/>
        <v>1</v>
      </c>
      <c r="JO263" s="9"/>
      <c r="JP263" s="5" t="b">
        <f t="shared" ca="1" si="1844"/>
        <v>0</v>
      </c>
      <c r="JQ263" s="477" t="b">
        <v>0</v>
      </c>
      <c r="JR263" s="477">
        <v>12</v>
      </c>
      <c r="JS263" s="5" t="b">
        <f t="shared" ca="1" si="1845"/>
        <v>0</v>
      </c>
      <c r="JT263" s="5" t="b">
        <f t="shared" ca="1" si="1845"/>
        <v>0</v>
      </c>
      <c r="JU263" s="5" t="b">
        <f t="shared" ca="1" si="1845"/>
        <v>1</v>
      </c>
      <c r="JV263" s="144">
        <f t="shared" ca="1" si="1846"/>
        <v>1</v>
      </c>
      <c r="JW263" s="144">
        <f t="shared" ca="1" si="1846"/>
        <v>1</v>
      </c>
      <c r="JX263" s="5" t="b">
        <f t="shared" ca="1" si="1847"/>
        <v>0</v>
      </c>
      <c r="JY263" s="5" t="b">
        <f t="shared" ca="1" si="1847"/>
        <v>1</v>
      </c>
      <c r="JZ263" s="5" t="b">
        <f t="shared" ca="1" si="1847"/>
        <v>1</v>
      </c>
      <c r="KA263" s="5" t="b">
        <f t="shared" ca="1" si="1847"/>
        <v>0</v>
      </c>
      <c r="KB263" s="5">
        <f t="shared" ca="1" si="1848"/>
        <v>1</v>
      </c>
      <c r="KC263" s="5">
        <f t="shared" ca="1" si="1848"/>
        <v>0</v>
      </c>
      <c r="KD263" s="5" t="b">
        <f t="shared" ca="1" si="1849"/>
        <v>0</v>
      </c>
      <c r="KE263" s="5" t="str" cm="1">
        <f t="array" aca="1" ref="KE263" ca="1">IF(OR(KF263:KM263&lt;&gt;"-"),TRUE,"-")</f>
        <v>-</v>
      </c>
      <c r="KF263" s="19" t="str">
        <f t="shared" ca="1" si="1850"/>
        <v>-</v>
      </c>
      <c r="KG263" s="19" t="str">
        <f t="shared" ca="1" si="1850"/>
        <v>-</v>
      </c>
      <c r="KH263" s="19" t="str">
        <f t="shared" ca="1" si="1850"/>
        <v>-</v>
      </c>
      <c r="KI263" s="19" t="str">
        <f t="shared" ca="1" si="1850"/>
        <v>-</v>
      </c>
      <c r="KJ263" s="19" t="str">
        <f t="shared" ca="1" si="1850"/>
        <v>-</v>
      </c>
      <c r="KK263" s="19" t="str">
        <f t="shared" ca="1" si="1850"/>
        <v>-</v>
      </c>
      <c r="KL263" s="19" t="str">
        <f t="shared" ca="1" si="1850"/>
        <v>-</v>
      </c>
      <c r="KM263" s="19" t="str">
        <f t="shared" ca="1" si="1850"/>
        <v>-</v>
      </c>
      <c r="KN263" s="5" t="b">
        <f t="array" aca="1" ref="KN263" ca="1">IF(OR(KO263:KU263&lt;&gt;"-"),TRUE,"-")</f>
        <v>1</v>
      </c>
      <c r="KO263" s="19">
        <f t="shared" ca="1" si="1851"/>
        <v>0</v>
      </c>
      <c r="KP263" s="19" t="str">
        <f t="shared" ca="1" si="1851"/>
        <v>-</v>
      </c>
      <c r="KQ263" s="19">
        <f t="shared" ca="1" si="1851"/>
        <v>999999</v>
      </c>
      <c r="KR263" s="19">
        <f t="shared" ca="1" si="1851"/>
        <v>999999</v>
      </c>
      <c r="KS263" s="19">
        <f t="shared" ca="1" si="1851"/>
        <v>999999</v>
      </c>
      <c r="KT263" s="19">
        <f t="shared" ca="1" si="1851"/>
        <v>999999</v>
      </c>
      <c r="KU263" s="19">
        <f t="shared" ca="1" si="1851"/>
        <v>999999</v>
      </c>
      <c r="KV263" s="19" t="str">
        <f t="shared" ca="1" si="1851"/>
        <v>-</v>
      </c>
      <c r="KW263" s="19" t="str">
        <f t="shared" ca="1" si="1851"/>
        <v>-</v>
      </c>
      <c r="KX263" s="19" t="str">
        <f t="shared" ca="1" si="1851"/>
        <v>-</v>
      </c>
      <c r="KY263" s="19" t="b">
        <f t="shared" ca="1" si="1852"/>
        <v>1</v>
      </c>
      <c r="KZ263" s="19">
        <f t="shared" ca="1" si="1852"/>
        <v>0</v>
      </c>
      <c r="LA263" s="5" t="str">
        <f t="shared" ca="1" si="1853"/>
        <v>-</v>
      </c>
      <c r="LB263" s="5" t="str">
        <f t="shared" ca="1" si="1853"/>
        <v>-</v>
      </c>
      <c r="LC263" s="5" t="str">
        <f t="shared" ca="1" si="1853"/>
        <v>-</v>
      </c>
      <c r="LD263" s="5" t="str">
        <f t="shared" ca="1" si="1853"/>
        <v>-</v>
      </c>
      <c r="LE263" s="19" t="str">
        <f t="shared" ca="1" si="1854"/>
        <v>-</v>
      </c>
      <c r="LF263" s="19" t="str">
        <f t="shared" ca="1" si="1854"/>
        <v>-</v>
      </c>
      <c r="LG263" s="19" t="str">
        <f t="shared" ca="1" si="1854"/>
        <v>-</v>
      </c>
      <c r="LH263" s="19" t="str">
        <f t="shared" ca="1" si="1854"/>
        <v>-</v>
      </c>
      <c r="LI263" s="19" t="str">
        <f t="shared" ca="1" si="1854"/>
        <v>-</v>
      </c>
      <c r="LJ263" s="19" t="str">
        <f t="shared" ca="1" si="1854"/>
        <v>-</v>
      </c>
      <c r="LK263" s="19" t="str">
        <f t="shared" ca="1" si="1854"/>
        <v>-</v>
      </c>
      <c r="LL263" s="5" t="str">
        <f t="shared" ca="1" si="1855"/>
        <v>-</v>
      </c>
      <c r="LM263" s="5">
        <f t="shared" ca="1" si="1855"/>
        <v>500</v>
      </c>
      <c r="LN263" s="5">
        <f t="shared" ca="1" si="1855"/>
        <v>500</v>
      </c>
      <c r="LO263" s="5" t="str">
        <f t="shared" ca="1" si="1855"/>
        <v>-</v>
      </c>
      <c r="LP263" s="5" t="str" cm="1">
        <f t="array" aca="1" ref="LP263" ca="1">INDEX(i.meatgrid,$Q263,LP$7)</f>
        <v>-</v>
      </c>
      <c r="LQ263" s="5" t="str" cm="1">
        <f t="array" aca="1" ref="LQ263" ca="1">INDEX(i.meatgrid,$Q263,LQ$7)</f>
        <v>-</v>
      </c>
      <c r="LR263" s="5" t="str">
        <f t="shared" ca="1" si="1855"/>
        <v>-</v>
      </c>
      <c r="LS263" s="5">
        <f t="shared" ca="1" si="1856"/>
        <v>1</v>
      </c>
      <c r="LT263" s="9"/>
      <c r="LU263" s="19">
        <f t="shared" ca="1" si="1854"/>
        <v>70</v>
      </c>
      <c r="LV263" s="19">
        <f t="shared" ca="1" si="1857"/>
        <v>50</v>
      </c>
      <c r="LW263" s="19">
        <f t="shared" ca="1" si="1857"/>
        <v>80</v>
      </c>
      <c r="LX263" s="19">
        <f t="shared" ca="1" si="1857"/>
        <v>50</v>
      </c>
      <c r="LY263" s="5" t="b" cm="1">
        <f t="array" aca="1" ref="LY263" ca="1">INDEX(i.meatgrid,$Q263,LY$7)</f>
        <v>0</v>
      </c>
      <c r="LZ263" s="5" t="b" cm="1">
        <f t="array" aca="1" ref="LZ263" ca="1">INDEX(i.meatgrid,$Q263,LZ$7)</f>
        <v>0</v>
      </c>
      <c r="MA263" s="5" t="str" cm="1">
        <f t="array" aca="1" ref="MA263" ca="1">INDEX(i.meatgrid,$Q263,MA$7)</f>
        <v>-</v>
      </c>
      <c r="MB263" s="5" t="str" cm="1">
        <f t="array" aca="1" ref="MB263" ca="1">INDEX(i.meatgrid,$Q263,MB$7)</f>
        <v>-</v>
      </c>
      <c r="MC263" s="5">
        <f t="shared" si="1858"/>
        <v>1</v>
      </c>
      <c r="MD263" s="5">
        <f t="shared" si="1859"/>
        <v>1</v>
      </c>
      <c r="ME263" s="5" cm="1">
        <f t="array" aca="1" ref="ME263" ca="1">INDEX(i.meatgrid,$Q263,ME$7)</f>
        <v>0</v>
      </c>
      <c r="MF263" s="5" cm="1">
        <f t="array" aca="1" ref="MF263" ca="1">INDEX(i.meatgrid,$Q263,MF$7)</f>
        <v>0</v>
      </c>
      <c r="MG263" s="5" cm="1">
        <f t="array" aca="1" ref="MG263" ca="1">INDEX(i.meatgrid,$Q263,MG$7)</f>
        <v>0</v>
      </c>
      <c r="MH263" s="5" cm="1">
        <f t="array" aca="1" ref="MH263" ca="1">INDEX(i.meatgrid,$Q263,MH$7)</f>
        <v>0</v>
      </c>
      <c r="MI263" s="5" cm="1">
        <f t="array" aca="1" ref="MI263" ca="1">INDEX(i.meatgrid,$Q263,MI$7)</f>
        <v>1</v>
      </c>
      <c r="MJ263" s="5" cm="1">
        <f t="array" aca="1" ref="MJ263" ca="1">INDEX(i.meatgrid,$Q263,MJ$7)</f>
        <v>1</v>
      </c>
      <c r="MK263" s="5" cm="1">
        <f t="array" aca="1" ref="MK263" ca="1">INDEX(i.meatgrid,$Q263,MK$7)</f>
        <v>1</v>
      </c>
      <c r="ML263" s="5" cm="1">
        <f t="array" aca="1" ref="ML263" ca="1">INDEX(i.meatgrid,$Q263,ML$7)</f>
        <v>1</v>
      </c>
      <c r="MM263" s="5">
        <f t="shared" si="1860"/>
        <v>1</v>
      </c>
      <c r="MN263" s="9"/>
      <c r="MO263" s="19" t="b">
        <f t="shared" ca="1" si="1922"/>
        <v>0</v>
      </c>
      <c r="MP263" s="19" t="b">
        <f t="shared" ca="1" si="1922"/>
        <v>0</v>
      </c>
      <c r="MQ263" s="19">
        <f t="shared" ca="1" si="1922"/>
        <v>1</v>
      </c>
      <c r="MR263" s="19">
        <f t="shared" ca="1" si="1922"/>
        <v>0.75</v>
      </c>
      <c r="MS263" s="19">
        <f t="shared" ca="1" si="1922"/>
        <v>0.75</v>
      </c>
      <c r="MT263" s="19">
        <f t="shared" ca="1" si="1922"/>
        <v>0.8</v>
      </c>
      <c r="MU263" s="19">
        <f t="shared" ca="1" si="1922"/>
        <v>0.82499999999999996</v>
      </c>
      <c r="MV263" s="19">
        <f t="shared" ca="1" si="1922"/>
        <v>0.875</v>
      </c>
      <c r="MW263" s="19">
        <f t="shared" ca="1" si="1922"/>
        <v>0.9</v>
      </c>
      <c r="MX263" s="19">
        <f t="shared" ca="1" si="1922"/>
        <v>1</v>
      </c>
      <c r="MY263" s="19">
        <f t="shared" ca="1" si="1922"/>
        <v>0.875</v>
      </c>
      <c r="MZ263" s="19" t="b">
        <f t="shared" ca="1" si="1922"/>
        <v>1</v>
      </c>
      <c r="NA263" s="19">
        <f t="shared" ca="1" si="1922"/>
        <v>74.989999999999995</v>
      </c>
      <c r="NB263" s="19" t="str">
        <f t="shared" ca="1" si="1922"/>
        <v>-</v>
      </c>
      <c r="NC263" s="19" t="str">
        <f t="shared" ca="1" si="1922"/>
        <v>-</v>
      </c>
      <c r="ND263" s="19" t="str">
        <f t="shared" ca="1" si="1922"/>
        <v>-</v>
      </c>
      <c r="NE263" s="19" t="str">
        <f t="shared" ca="1" si="1877"/>
        <v>-</v>
      </c>
      <c r="NF263" s="19" t="str">
        <f t="shared" ca="1" si="1877"/>
        <v>-</v>
      </c>
      <c r="NG263" s="19" t="str">
        <f t="shared" ca="1" si="1877"/>
        <v>-</v>
      </c>
      <c r="NH263" s="19" t="str">
        <f t="shared" ca="1" si="1877"/>
        <v>-</v>
      </c>
      <c r="NI263" s="19">
        <f t="shared" ca="1" si="1877"/>
        <v>36.99</v>
      </c>
      <c r="NJ263" s="19">
        <f t="shared" ca="1" si="1877"/>
        <v>36.99</v>
      </c>
      <c r="NK263" s="19" t="str">
        <f t="shared" ca="1" si="1877"/>
        <v>-</v>
      </c>
      <c r="NL263" s="19" t="str">
        <f t="shared" ca="1" si="1877"/>
        <v>-</v>
      </c>
      <c r="NM263" s="19" t="str">
        <f t="shared" ca="1" si="1877"/>
        <v>-</v>
      </c>
      <c r="NN263" s="19" t="str">
        <f t="shared" ca="1" si="1877"/>
        <v>-</v>
      </c>
      <c r="NO263" s="19" t="str">
        <f t="shared" ca="1" si="1877"/>
        <v>-</v>
      </c>
      <c r="NP263" s="19">
        <f t="shared" ca="1" si="1877"/>
        <v>49.99</v>
      </c>
      <c r="NQ263" s="19">
        <f t="shared" ca="1" si="1877"/>
        <v>49.99</v>
      </c>
      <c r="NR263" s="19">
        <f t="shared" ca="1" si="1877"/>
        <v>49.99</v>
      </c>
      <c r="NS263" s="19">
        <f t="shared" ca="1" si="1877"/>
        <v>49.99</v>
      </c>
      <c r="NT263" s="19">
        <f t="shared" ca="1" si="1877"/>
        <v>49.99</v>
      </c>
      <c r="NU263" s="19">
        <f t="shared" ca="1" si="1874"/>
        <v>49.99</v>
      </c>
      <c r="NV263" s="19">
        <f t="shared" ca="1" si="1874"/>
        <v>49.99</v>
      </c>
      <c r="NW263" s="19">
        <f t="shared" ca="1" si="1874"/>
        <v>49.99</v>
      </c>
      <c r="NX263" s="19">
        <f t="shared" ca="1" si="1875"/>
        <v>412.99</v>
      </c>
      <c r="NY263" s="19">
        <f t="shared" ca="1" si="1875"/>
        <v>412.99</v>
      </c>
      <c r="NZ263" s="19" t="str">
        <f t="shared" ca="1" si="1875"/>
        <v>-</v>
      </c>
      <c r="OA263" s="19" t="str">
        <f t="shared" ca="1" si="1875"/>
        <v>-</v>
      </c>
      <c r="OB263" s="19" t="str">
        <f t="shared" ca="1" si="1875"/>
        <v>-</v>
      </c>
      <c r="OC263" s="19" t="str">
        <f t="shared" ca="1" si="1875"/>
        <v>-</v>
      </c>
      <c r="OD263" s="19" t="str">
        <f t="shared" ca="1" si="1875"/>
        <v>-</v>
      </c>
      <c r="OE263" s="19">
        <f t="shared" ca="1" si="1875"/>
        <v>6.8900000000000006</v>
      </c>
      <c r="OF263" s="19">
        <f t="shared" ca="1" si="1875"/>
        <v>6.8900000000000006</v>
      </c>
      <c r="OG263" s="19">
        <f t="shared" ca="1" si="1875"/>
        <v>6.8900000000000006</v>
      </c>
      <c r="OH263" s="19">
        <f t="shared" ca="1" si="1875"/>
        <v>6.8900000000000006</v>
      </c>
      <c r="OI263" s="19">
        <f t="shared" ca="1" si="1875"/>
        <v>6.8900000000000006</v>
      </c>
      <c r="OJ263" s="19">
        <f t="shared" ca="1" si="1875"/>
        <v>6.8900000000000006</v>
      </c>
      <c r="OK263" s="19">
        <f t="shared" ca="1" si="1875"/>
        <v>6.8900000000000006</v>
      </c>
      <c r="OL263" s="19">
        <f t="shared" ca="1" si="1875"/>
        <v>6.8900000000000006</v>
      </c>
      <c r="OM263" s="19">
        <f t="shared" ca="1" si="1875"/>
        <v>346.99</v>
      </c>
      <c r="ON263" s="19">
        <f t="shared" ca="1" si="1876"/>
        <v>346.99</v>
      </c>
      <c r="OO263" s="19" t="str">
        <f t="shared" ca="1" si="1876"/>
        <v>-</v>
      </c>
      <c r="OP263" s="19" t="str">
        <f t="shared" ca="1" si="1876"/>
        <v>-</v>
      </c>
      <c r="OQ263" s="19" t="str">
        <f t="shared" ca="1" si="1876"/>
        <v>-</v>
      </c>
      <c r="OR263" s="19" t="str">
        <f t="shared" ca="1" si="1876"/>
        <v>-</v>
      </c>
      <c r="OS263" s="19" t="str">
        <f t="shared" ca="1" si="1876"/>
        <v>-</v>
      </c>
      <c r="OT263" s="19">
        <f t="shared" ca="1" si="1876"/>
        <v>0</v>
      </c>
      <c r="OU263" s="24">
        <v>0</v>
      </c>
    </row>
    <row r="264" spans="1:411" outlineLevel="1">
      <c r="A264" s="21">
        <f t="shared" si="158"/>
        <v>259</v>
      </c>
      <c r="B264" s="21">
        <f t="shared" si="1923"/>
        <v>19</v>
      </c>
      <c r="C264">
        <v>112</v>
      </c>
      <c r="D264" s="144" t="str">
        <f t="shared" ca="1" si="1806"/>
        <v>GSM</v>
      </c>
      <c r="E264" t="b">
        <v>0</v>
      </c>
      <c r="F264" t="b">
        <v>0</v>
      </c>
      <c r="G264" t="b">
        <f t="shared" si="1870"/>
        <v>0</v>
      </c>
      <c r="H264" s="237">
        <f t="shared" ca="1" si="1924"/>
        <v>2</v>
      </c>
      <c r="I264" s="237">
        <f t="shared" ca="1" si="1924"/>
        <v>1</v>
      </c>
      <c r="J264" s="237" t="str">
        <f t="shared" ca="1" si="1924"/>
        <v/>
      </c>
      <c r="K264" s="237">
        <f t="shared" ca="1" si="1924"/>
        <v>2</v>
      </c>
      <c r="L264" s="237">
        <f t="shared" ca="1" si="1924"/>
        <v>2</v>
      </c>
      <c r="M264" s="237">
        <f t="shared" ca="1" si="1924"/>
        <v>2</v>
      </c>
      <c r="N264" s="237">
        <f t="shared" ca="1" si="1924"/>
        <v>3</v>
      </c>
      <c r="O264" s="237">
        <f t="shared" ca="1" si="1924"/>
        <v>1</v>
      </c>
      <c r="P264" s="237">
        <f t="shared" ca="1" si="1924"/>
        <v>1</v>
      </c>
      <c r="Q264" s="237">
        <f t="shared" ca="1" si="1924"/>
        <v>2</v>
      </c>
      <c r="R264" s="29">
        <v>1</v>
      </c>
      <c r="S264" s="29">
        <v>2</v>
      </c>
      <c r="T264" s="29">
        <v>1</v>
      </c>
      <c r="U264" s="218"/>
      <c r="V264" s="218"/>
      <c r="W264" s="182">
        <f t="array" ref="W264">MAX(W$22,MOD(W254+1*AND(R264:$V264=R$22:$V$22),W$23+1))</f>
        <v>0</v>
      </c>
      <c r="X264" s="218"/>
      <c r="Y264" s="218"/>
      <c r="Z264" s="218"/>
      <c r="AA264" s="218"/>
      <c r="AB264" s="218"/>
      <c r="AC264" s="218"/>
      <c r="AD264" s="218"/>
      <c r="AE264" s="218"/>
      <c r="AF264" s="144">
        <f ca="1">INDEX(CHOOSE($N264,DataAutumn!i.AdultDrys,DataWinter!i.AdultDrys,DataSpring!i.AdultDrys),1,$M264)</f>
        <v>3</v>
      </c>
      <c r="AG264" s="5">
        <f t="shared" ca="1" si="1807"/>
        <v>2</v>
      </c>
      <c r="AH264" s="5">
        <f t="shared" ca="1" si="1807"/>
        <v>0</v>
      </c>
      <c r="AI264" s="5">
        <f t="shared" ca="1" si="1808"/>
        <v>1</v>
      </c>
      <c r="AJ264" s="218"/>
      <c r="AK264" s="218"/>
      <c r="AL264" s="366" t="str">
        <f ca="1">TEXT(LEFT(OFFSET(AL264,-1,0),5)+1,"00000")&amp;MID(OFFSET(AL264,-1,0),6,FIND(" ",OFFSET(AL264,-1,0),7)-5)
&amp; $D264           &amp; " Day"&amp;INDEX(i.DOY,$N264,1)              &amp; IF($IG264=0," FWM","")&amp;IF($IG264=1," MWM","")&amp;IF($IG264=5," Mat","")&amp;IF($IH264=TRUE,"&amp;BBT","    ")
&amp;INDEX(DataMaster!$B$98:$B$105,$Q264,0)    &amp;IF(JQ264," SR"&amp;JR264,"")&amp; " WP"&amp;TEXT($MC264*100,"000p")           &amp; " MP"&amp;TEXT($MD264*100,"000p")           &amp; " GP"&amp;TEXT($MM264*100,"000p")
&amp; " (F"&amp;3+COUNTIF($CV264:$CY264,TRUE)&amp;3&amp;"N"&amp;$DM264&amp;$DN264&amp;")"</f>
        <v>00023 DSP_grid_lw GSM Day204 MWM    Only export SR12 WP100p MP075p GP100p (F33N11)</v>
      </c>
      <c r="AM264" s="9" t="str">
        <f ca="1">IF(COUNTIF(AL$5:AL264,AL264)=1,"-","Dup")</f>
        <v>-</v>
      </c>
      <c r="AN264" s="9"/>
      <c r="AO264" s="12" t="b">
        <v>0</v>
      </c>
      <c r="AP264" s="12" t="b">
        <v>0</v>
      </c>
      <c r="AQ264" s="12" t="b">
        <v>1</v>
      </c>
      <c r="AR264" s="12" t="b">
        <v>1</v>
      </c>
      <c r="AS264" s="12" t="b">
        <v>0</v>
      </c>
      <c r="AT264" s="12" t="b">
        <v>1</v>
      </c>
      <c r="AU264" s="12" t="b">
        <v>1</v>
      </c>
      <c r="AV264" s="12" t="b">
        <v>1</v>
      </c>
      <c r="AW264" s="9"/>
      <c r="AX264" s="5" t="b">
        <f t="shared" ca="1" si="1809"/>
        <v>0</v>
      </c>
      <c r="AY264" s="5" t="str">
        <f t="shared" ca="1" si="1809"/>
        <v>-</v>
      </c>
      <c r="AZ264" s="5" t="b">
        <f t="shared" ca="1" si="1809"/>
        <v>0</v>
      </c>
      <c r="BA264" s="5" t="b">
        <f t="shared" ca="1" si="1809"/>
        <v>1</v>
      </c>
      <c r="BB264" s="5" t="b">
        <f t="shared" ca="1" si="1809"/>
        <v>1</v>
      </c>
      <c r="BC264" s="144">
        <f t="shared" ca="1" si="1809"/>
        <v>0</v>
      </c>
      <c r="BD264" s="19" t="b">
        <f t="shared" ca="1" si="1810"/>
        <v>1</v>
      </c>
      <c r="BE264" s="9"/>
      <c r="BF264" s="5" t="str">
        <f t="shared" ca="1" si="1811"/>
        <v>-</v>
      </c>
      <c r="BG264" s="19" t="str">
        <f t="shared" ca="1" si="1812"/>
        <v>-</v>
      </c>
      <c r="BH264" s="19" t="str">
        <f t="shared" ca="1" si="1812"/>
        <v>-</v>
      </c>
      <c r="BI264" s="19" t="str">
        <f t="shared" ca="1" si="1812"/>
        <v>-</v>
      </c>
      <c r="BJ264" s="5" t="str">
        <f t="shared" ca="1" si="1813"/>
        <v>-</v>
      </c>
      <c r="BK264" s="19" t="str">
        <f t="shared" ca="1" si="1814"/>
        <v>-</v>
      </c>
      <c r="BL264" s="5" t="str">
        <f t="shared" ca="1" si="1815"/>
        <v>-</v>
      </c>
      <c r="BM264" s="19" t="str">
        <f t="shared" ca="1" si="1816"/>
        <v>-</v>
      </c>
      <c r="BN264" s="19" t="str">
        <f t="shared" ca="1" si="1816"/>
        <v>-</v>
      </c>
      <c r="BO264" s="19" t="str">
        <f t="shared" ca="1" si="1816"/>
        <v>-</v>
      </c>
      <c r="BP264" s="5" t="str">
        <f t="shared" ca="1" si="1817"/>
        <v>-</v>
      </c>
      <c r="BQ264" s="9"/>
      <c r="BR264" s="5" t="b">
        <f t="shared" ca="1" si="1818"/>
        <v>0</v>
      </c>
      <c r="BS264" s="5" t="str">
        <f t="shared" ca="1" si="1819"/>
        <v>-</v>
      </c>
      <c r="BT264" s="5" t="str">
        <f t="shared" ca="1" si="1820"/>
        <v>-</v>
      </c>
      <c r="BU264" s="5" t="str">
        <f t="shared" ca="1" si="1820"/>
        <v>-</v>
      </c>
      <c r="BV264" s="5" t="str">
        <f t="shared" ca="1" si="1820"/>
        <v>-</v>
      </c>
      <c r="BW264" s="5" t="str">
        <f t="shared" ca="1" si="1820"/>
        <v>-</v>
      </c>
      <c r="BX264" s="5" t="str">
        <f t="shared" ca="1" si="1820"/>
        <v>-</v>
      </c>
      <c r="BY264" s="5" t="str">
        <f t="shared" ca="1" si="1820"/>
        <v>-</v>
      </c>
      <c r="BZ264" s="5" t="str">
        <f t="shared" ca="1" si="1820"/>
        <v>-</v>
      </c>
      <c r="CA264" s="5" t="str">
        <f t="shared" ca="1" si="1820"/>
        <v>-</v>
      </c>
      <c r="CB264" s="9"/>
      <c r="CC264" s="237" t="b">
        <f t="shared" ca="1" si="1925"/>
        <v>1</v>
      </c>
      <c r="CD264" s="237" t="b">
        <f t="shared" ca="1" si="1925"/>
        <v>1</v>
      </c>
      <c r="CE264" s="237" t="b">
        <f t="shared" ca="1" si="1925"/>
        <v>1</v>
      </c>
      <c r="CF264" s="12">
        <f t="shared" ca="1" si="1868"/>
        <v>2232105</v>
      </c>
      <c r="CG264" s="144" t="b">
        <f t="shared" ca="1" si="1926"/>
        <v>0</v>
      </c>
      <c r="CH264" s="12" t="s">
        <v>34</v>
      </c>
      <c r="CI264" s="19" t="str">
        <f t="shared" ca="1" si="1822"/>
        <v>-</v>
      </c>
      <c r="CJ264" s="19" t="str">
        <f t="shared" ca="1" si="1822"/>
        <v>-</v>
      </c>
      <c r="CK264" s="19" t="str">
        <f t="shared" ca="1" si="1822"/>
        <v>-</v>
      </c>
      <c r="CL264" s="19">
        <f t="shared" ca="1" si="1822"/>
        <v>1</v>
      </c>
      <c r="CM264" s="19">
        <f t="shared" ca="1" si="1822"/>
        <v>1</v>
      </c>
      <c r="CN264" s="9"/>
      <c r="CO264" s="444">
        <f t="shared" ca="1" si="1823"/>
        <v>652</v>
      </c>
      <c r="CP264" s="444">
        <f t="shared" ca="1" si="1823"/>
        <v>686</v>
      </c>
      <c r="CQ264" s="444">
        <f t="shared" ca="1" si="1823"/>
        <v>721</v>
      </c>
      <c r="CR264" s="152">
        <f t="shared" ca="1" si="1824"/>
        <v>378</v>
      </c>
      <c r="CS264" s="152">
        <f t="shared" ca="1" si="1824"/>
        <v>413</v>
      </c>
      <c r="CT264" s="152">
        <f t="shared" ca="1" si="1824"/>
        <v>448</v>
      </c>
      <c r="CU264" s="19" t="str">
        <f t="shared" ca="1" si="1915"/>
        <v>-</v>
      </c>
      <c r="CV264" s="19" t="str">
        <f t="shared" ca="1" si="1915"/>
        <v>-</v>
      </c>
      <c r="CW264" s="19" t="str">
        <f t="shared" ca="1" si="1915"/>
        <v>-</v>
      </c>
      <c r="CX264" s="19" t="str">
        <f t="shared" ca="1" si="1915"/>
        <v>-</v>
      </c>
      <c r="CY264" s="19" t="str">
        <f t="shared" ca="1" si="1915"/>
        <v>-</v>
      </c>
      <c r="CZ264" s="19" t="b">
        <f t="shared" ca="1" si="1915"/>
        <v>1</v>
      </c>
      <c r="DA264" s="19">
        <f t="shared" ca="1" si="1915"/>
        <v>0</v>
      </c>
      <c r="DB264" s="19">
        <f t="shared" ca="1" si="1915"/>
        <v>0</v>
      </c>
      <c r="DC264" s="19">
        <f t="shared" ca="1" si="1915"/>
        <v>0</v>
      </c>
      <c r="DD264" s="19">
        <f t="shared" ca="1" si="1915"/>
        <v>0</v>
      </c>
      <c r="DE264" s="19">
        <f t="shared" ca="1" si="1915"/>
        <v>0</v>
      </c>
      <c r="DF264" s="19">
        <f t="shared" ca="1" si="1915"/>
        <v>0</v>
      </c>
      <c r="DG264" s="19">
        <f t="shared" ca="1" si="1915"/>
        <v>0</v>
      </c>
      <c r="DH264" s="19">
        <f t="shared" ca="1" si="1915"/>
        <v>0</v>
      </c>
      <c r="DI264" s="19">
        <f t="shared" ca="1" si="1915"/>
        <v>0</v>
      </c>
      <c r="DJ264" s="19">
        <f t="shared" ca="1" si="1915"/>
        <v>0</v>
      </c>
      <c r="DK264" s="19">
        <f t="shared" ca="1" si="1889"/>
        <v>0</v>
      </c>
      <c r="DL264" s="19">
        <f t="shared" ca="1" si="1889"/>
        <v>0</v>
      </c>
      <c r="DM264" s="19">
        <f t="shared" ca="1" si="1889"/>
        <v>1</v>
      </c>
      <c r="DN264" s="19">
        <f t="shared" ca="1" si="1889"/>
        <v>1</v>
      </c>
      <c r="DO264" s="19">
        <f t="shared" ca="1" si="1889"/>
        <v>0</v>
      </c>
      <c r="DP264" s="19" t="str">
        <f t="shared" ca="1" si="1889"/>
        <v>-</v>
      </c>
      <c r="DQ264" s="19" t="str">
        <f t="shared" ca="1" si="1889"/>
        <v>-</v>
      </c>
      <c r="DR264" s="19" t="str">
        <f t="shared" ca="1" si="1889"/>
        <v>-</v>
      </c>
      <c r="DS264" s="19" t="str">
        <f t="shared" ca="1" si="1889"/>
        <v>-</v>
      </c>
      <c r="DT264" s="19" t="str">
        <f t="shared" ca="1" si="1889"/>
        <v>-</v>
      </c>
      <c r="DU264" s="19">
        <f t="shared" ca="1" si="1889"/>
        <v>0</v>
      </c>
      <c r="DV264" s="19" t="str">
        <f t="shared" ca="1" si="1889"/>
        <v>-</v>
      </c>
      <c r="DW264" s="19" t="str">
        <f t="shared" ca="1" si="1889"/>
        <v>-</v>
      </c>
      <c r="DX264" s="19" t="str">
        <f t="shared" ca="1" si="1889"/>
        <v>-</v>
      </c>
      <c r="DY264" s="19" t="str">
        <f t="shared" ca="1" si="1889"/>
        <v>-</v>
      </c>
      <c r="DZ264" s="19" t="str">
        <f t="shared" ca="1" si="1889"/>
        <v>-</v>
      </c>
      <c r="EA264" s="19" t="str">
        <f t="shared" ca="1" si="1889"/>
        <v>-</v>
      </c>
      <c r="EB264" s="19" t="str">
        <f t="shared" ca="1" si="1889"/>
        <v>-</v>
      </c>
      <c r="EC264" s="19" t="str">
        <f t="shared" ca="1" si="1889"/>
        <v>-</v>
      </c>
      <c r="ED264" s="19">
        <f t="shared" ca="1" si="1889"/>
        <v>0</v>
      </c>
      <c r="EE264" s="444">
        <f t="shared" ca="1" si="1827"/>
        <v>0</v>
      </c>
      <c r="EF264" s="444">
        <f t="shared" ca="1" si="1827"/>
        <v>0</v>
      </c>
      <c r="EG264" s="124">
        <f t="shared" ca="1" si="1916"/>
        <v>0</v>
      </c>
      <c r="EH264" s="124">
        <f t="shared" ca="1" si="1916"/>
        <v>0</v>
      </c>
      <c r="EI264" s="124">
        <f t="shared" ca="1" si="1916"/>
        <v>0</v>
      </c>
      <c r="EJ264" s="124">
        <f t="shared" ca="1" si="1916"/>
        <v>0</v>
      </c>
      <c r="EK264" s="124">
        <f t="shared" ca="1" si="1916"/>
        <v>0</v>
      </c>
      <c r="EL264" s="124">
        <f t="shared" ca="1" si="1916"/>
        <v>0</v>
      </c>
      <c r="EM264" s="124">
        <f t="shared" ca="1" si="1916"/>
        <v>0</v>
      </c>
      <c r="EN264" s="124">
        <f t="shared" ca="1" si="1916"/>
        <v>0</v>
      </c>
      <c r="EO264" s="124">
        <f t="shared" ca="1" si="1916"/>
        <v>0</v>
      </c>
      <c r="EP264" s="124">
        <f t="shared" ca="1" si="1916"/>
        <v>0</v>
      </c>
      <c r="EQ264" s="124">
        <f t="shared" ca="1" si="1916"/>
        <v>0</v>
      </c>
      <c r="ER264" s="124">
        <f t="shared" ca="1" si="1916"/>
        <v>0</v>
      </c>
      <c r="ES264" s="124">
        <f t="shared" ca="1" si="1916"/>
        <v>0</v>
      </c>
      <c r="ET264" s="124">
        <f t="shared" ca="1" si="1916"/>
        <v>0</v>
      </c>
      <c r="EU264" s="124">
        <f t="shared" ca="1" si="1916"/>
        <v>0</v>
      </c>
      <c r="EV264" s="124">
        <f t="shared" ca="1" si="1916"/>
        <v>0</v>
      </c>
      <c r="EW264" s="124">
        <f t="shared" ca="1" si="1829"/>
        <v>0</v>
      </c>
      <c r="EX264" s="124">
        <f t="shared" ca="1" si="1829"/>
        <v>0</v>
      </c>
      <c r="EY264" s="554">
        <f t="shared" ca="1" si="1917"/>
        <v>0</v>
      </c>
      <c r="EZ264" s="554">
        <f t="shared" ca="1" si="1917"/>
        <v>0</v>
      </c>
      <c r="FA264" s="554">
        <f t="shared" ca="1" si="1917"/>
        <v>0</v>
      </c>
      <c r="FB264" s="125">
        <f t="shared" ca="1" si="1917"/>
        <v>0</v>
      </c>
      <c r="FC264" s="125">
        <f t="shared" ca="1" si="1917"/>
        <v>0</v>
      </c>
      <c r="FD264" s="125">
        <f t="shared" ca="1" si="1917"/>
        <v>0</v>
      </c>
      <c r="FE264" s="125">
        <f t="shared" ca="1" si="1917"/>
        <v>0</v>
      </c>
      <c r="FF264" s="125">
        <f t="shared" ca="1" si="1917"/>
        <v>0</v>
      </c>
      <c r="FG264" s="125">
        <f t="shared" ca="1" si="1917"/>
        <v>0</v>
      </c>
      <c r="FH264" s="125">
        <f t="shared" ca="1" si="1917"/>
        <v>0</v>
      </c>
      <c r="FI264" s="125">
        <f t="shared" ca="1" si="1917"/>
        <v>0</v>
      </c>
      <c r="FJ264" s="125">
        <f t="shared" ca="1" si="1917"/>
        <v>0</v>
      </c>
      <c r="FK264" s="125">
        <f t="shared" ca="1" si="1917"/>
        <v>0</v>
      </c>
      <c r="FL264" s="125">
        <f t="shared" ca="1" si="1917"/>
        <v>0</v>
      </c>
      <c r="FM264" s="125">
        <f t="shared" ca="1" si="1917"/>
        <v>0</v>
      </c>
      <c r="FN264" s="125">
        <f t="shared" ca="1" si="1917"/>
        <v>0</v>
      </c>
      <c r="FO264" s="124">
        <f t="shared" ca="1" si="1918"/>
        <v>0</v>
      </c>
      <c r="FP264" s="124">
        <f t="shared" ca="1" si="1918"/>
        <v>0</v>
      </c>
      <c r="FQ264" s="124">
        <f t="shared" ca="1" si="1918"/>
        <v>0</v>
      </c>
      <c r="FR264" s="124">
        <f t="shared" ca="1" si="1918"/>
        <v>0</v>
      </c>
      <c r="FS264" s="124">
        <f t="shared" ca="1" si="1918"/>
        <v>0</v>
      </c>
      <c r="FT264" s="124">
        <f t="shared" ca="1" si="1918"/>
        <v>0</v>
      </c>
      <c r="FU264" s="124">
        <f t="shared" ca="1" si="1918"/>
        <v>0</v>
      </c>
      <c r="FV264" s="124">
        <f t="shared" ca="1" si="1918"/>
        <v>0</v>
      </c>
      <c r="FW264" s="124">
        <f t="shared" ca="1" si="1918"/>
        <v>0</v>
      </c>
      <c r="FX264" s="124">
        <f t="shared" ca="1" si="1918"/>
        <v>0</v>
      </c>
      <c r="FY264" s="124">
        <f t="shared" ca="1" si="1918"/>
        <v>0</v>
      </c>
      <c r="FZ264" s="124">
        <f t="shared" ca="1" si="1918"/>
        <v>0</v>
      </c>
      <c r="GA264" s="124">
        <f t="shared" ca="1" si="1918"/>
        <v>0</v>
      </c>
      <c r="GB264" s="124">
        <f t="shared" ca="1" si="1918"/>
        <v>0</v>
      </c>
      <c r="GC264" s="124">
        <f t="shared" ca="1" si="1918"/>
        <v>0</v>
      </c>
      <c r="GD264" s="124">
        <f t="shared" ca="1" si="1918"/>
        <v>0</v>
      </c>
      <c r="GE264" s="124">
        <f t="shared" ca="1" si="1832"/>
        <v>0</v>
      </c>
      <c r="GF264" s="124">
        <f t="shared" ca="1" si="1832"/>
        <v>0</v>
      </c>
      <c r="GG264" s="554">
        <f t="shared" ca="1" si="1833"/>
        <v>0</v>
      </c>
      <c r="GH264" s="554">
        <f t="shared" ca="1" si="1833"/>
        <v>0</v>
      </c>
      <c r="GI264" s="554">
        <f t="shared" ca="1" si="1833"/>
        <v>0</v>
      </c>
      <c r="GJ264" s="125">
        <f t="shared" ca="1" si="1919"/>
        <v>0</v>
      </c>
      <c r="GK264" s="125">
        <f t="shared" ca="1" si="1919"/>
        <v>0</v>
      </c>
      <c r="GL264" s="125">
        <f t="shared" ca="1" si="1919"/>
        <v>0</v>
      </c>
      <c r="GM264" s="125">
        <f t="shared" ca="1" si="1919"/>
        <v>0</v>
      </c>
      <c r="GN264" s="125">
        <f t="shared" ca="1" si="1919"/>
        <v>0</v>
      </c>
      <c r="GO264" s="125">
        <f t="shared" ca="1" si="1919"/>
        <v>0</v>
      </c>
      <c r="GP264" s="125">
        <f t="shared" ca="1" si="1919"/>
        <v>0</v>
      </c>
      <c r="GQ264" s="125">
        <f t="shared" ca="1" si="1919"/>
        <v>0</v>
      </c>
      <c r="GR264" s="125">
        <f t="shared" ca="1" si="1919"/>
        <v>0</v>
      </c>
      <c r="GS264" s="125">
        <f t="shared" ca="1" si="1919"/>
        <v>0</v>
      </c>
      <c r="GT264" s="125">
        <f t="shared" ca="1" si="1919"/>
        <v>0</v>
      </c>
      <c r="GU264" s="125">
        <f t="shared" ca="1" si="1919"/>
        <v>0</v>
      </c>
      <c r="GV264" s="125">
        <f t="shared" ca="1" si="1919"/>
        <v>0</v>
      </c>
      <c r="GW264" s="124">
        <f t="shared" ca="1" si="1920"/>
        <v>0</v>
      </c>
      <c r="GX264" s="124">
        <f t="shared" ca="1" si="1920"/>
        <v>0</v>
      </c>
      <c r="GY264" s="124">
        <f t="shared" ca="1" si="1920"/>
        <v>0</v>
      </c>
      <c r="GZ264" s="124">
        <f t="shared" ca="1" si="1920"/>
        <v>0</v>
      </c>
      <c r="HA264" s="124">
        <f t="shared" ca="1" si="1920"/>
        <v>0</v>
      </c>
      <c r="HB264" s="124">
        <f t="shared" ca="1" si="1920"/>
        <v>0</v>
      </c>
      <c r="HC264" s="124">
        <f t="shared" ca="1" si="1920"/>
        <v>0</v>
      </c>
      <c r="HD264" s="124">
        <f t="shared" ca="1" si="1920"/>
        <v>0</v>
      </c>
      <c r="HE264" s="124">
        <f t="shared" ca="1" si="1920"/>
        <v>0</v>
      </c>
      <c r="HF264" s="124">
        <f t="shared" ca="1" si="1920"/>
        <v>0</v>
      </c>
      <c r="HG264" s="124">
        <f t="shared" ca="1" si="1920"/>
        <v>0</v>
      </c>
      <c r="HH264" s="124">
        <f t="shared" ca="1" si="1920"/>
        <v>0</v>
      </c>
      <c r="HI264" s="124">
        <f t="shared" ca="1" si="1920"/>
        <v>0</v>
      </c>
      <c r="HJ264" s="124">
        <f t="shared" ca="1" si="1920"/>
        <v>0</v>
      </c>
      <c r="HK264" s="124">
        <f t="shared" ca="1" si="1920"/>
        <v>0</v>
      </c>
      <c r="HL264" s="124">
        <f t="shared" ca="1" si="1920"/>
        <v>0</v>
      </c>
      <c r="HM264" s="124">
        <f t="shared" ca="1" si="1836"/>
        <v>0</v>
      </c>
      <c r="HN264" s="124">
        <f t="shared" ca="1" si="1836"/>
        <v>0</v>
      </c>
      <c r="HO264" s="554">
        <f t="shared" ca="1" si="1837"/>
        <v>0</v>
      </c>
      <c r="HP264" s="554">
        <f t="shared" ca="1" si="1837"/>
        <v>0</v>
      </c>
      <c r="HQ264" s="554">
        <f t="shared" ca="1" si="1837"/>
        <v>0</v>
      </c>
      <c r="HR264" s="125">
        <f t="shared" ca="1" si="1921"/>
        <v>0</v>
      </c>
      <c r="HS264" s="125">
        <f t="shared" ca="1" si="1921"/>
        <v>0</v>
      </c>
      <c r="HT264" s="125">
        <f t="shared" ca="1" si="1921"/>
        <v>0</v>
      </c>
      <c r="HU264" s="125">
        <f t="shared" ca="1" si="1921"/>
        <v>0</v>
      </c>
      <c r="HV264" s="125">
        <f t="shared" ca="1" si="1921"/>
        <v>0</v>
      </c>
      <c r="HW264" s="125">
        <f t="shared" ca="1" si="1921"/>
        <v>0</v>
      </c>
      <c r="HX264" s="125">
        <f t="shared" ca="1" si="1921"/>
        <v>0</v>
      </c>
      <c r="HY264" s="125">
        <f t="shared" ca="1" si="1921"/>
        <v>0</v>
      </c>
      <c r="HZ264" s="125">
        <f t="shared" ca="1" si="1921"/>
        <v>0</v>
      </c>
      <c r="IA264" s="125">
        <f t="shared" ca="1" si="1921"/>
        <v>0</v>
      </c>
      <c r="IB264" s="125">
        <f t="shared" ca="1" si="1921"/>
        <v>0</v>
      </c>
      <c r="IC264" s="125">
        <f t="shared" ca="1" si="1921"/>
        <v>0</v>
      </c>
      <c r="ID264" s="125">
        <f t="shared" ca="1" si="1921"/>
        <v>0</v>
      </c>
      <c r="IE264" s="5">
        <f t="shared" ca="1" si="1839"/>
        <v>67</v>
      </c>
      <c r="IF264" s="9"/>
      <c r="IG264" s="5">
        <f t="shared" ca="1" si="1840"/>
        <v>1</v>
      </c>
      <c r="IH264" s="5" t="b">
        <f t="shared" ca="1" si="1840"/>
        <v>0</v>
      </c>
      <c r="II264" s="19">
        <f t="shared" ca="1" si="1841"/>
        <v>0</v>
      </c>
      <c r="IJ264" s="5">
        <f t="shared" ca="1" si="1840"/>
        <v>55</v>
      </c>
      <c r="IK264" s="5" cm="1">
        <f t="array" ref="IK264">INDEX(i.pi_yatf,$X264+1,IK$7)</f>
        <v>1</v>
      </c>
      <c r="IL264" s="19">
        <f t="shared" ca="1" si="1883"/>
        <v>0</v>
      </c>
      <c r="IM264" s="19">
        <f t="shared" ca="1" si="1883"/>
        <v>0</v>
      </c>
      <c r="IN264" s="19">
        <f t="shared" ca="1" si="1883"/>
        <v>0</v>
      </c>
      <c r="IO264" s="19">
        <f t="shared" ca="1" si="1883"/>
        <v>0</v>
      </c>
      <c r="IP264" s="19">
        <f t="shared" ca="1" si="1883"/>
        <v>0</v>
      </c>
      <c r="IQ264" s="19">
        <f t="shared" ca="1" si="1883"/>
        <v>0</v>
      </c>
      <c r="IR264" s="19">
        <f t="shared" ca="1" si="1883"/>
        <v>0</v>
      </c>
      <c r="IS264" s="19">
        <f t="shared" ca="1" si="1883"/>
        <v>0</v>
      </c>
      <c r="IT264" s="19">
        <f t="shared" ca="1" si="1883"/>
        <v>0</v>
      </c>
      <c r="IU264" s="19">
        <f t="shared" ca="1" si="1883"/>
        <v>0</v>
      </c>
      <c r="IV264" s="19">
        <f t="shared" ca="1" si="1883"/>
        <v>0</v>
      </c>
      <c r="IW264" s="19">
        <f t="shared" ca="1" si="1883"/>
        <v>0</v>
      </c>
      <c r="IX264" s="19">
        <f t="shared" ca="1" si="1883"/>
        <v>0</v>
      </c>
      <c r="IY264" s="19">
        <f t="shared" ca="1" si="1883"/>
        <v>0</v>
      </c>
      <c r="IZ264" s="19">
        <f t="shared" ca="1" si="1883"/>
        <v>0</v>
      </c>
      <c r="JA264" s="19">
        <f t="shared" ca="1" si="1883"/>
        <v>0</v>
      </c>
      <c r="JB264" s="19">
        <f t="shared" ca="1" si="1883"/>
        <v>0</v>
      </c>
      <c r="JC264" s="19">
        <f t="shared" ca="1" si="1883"/>
        <v>0</v>
      </c>
      <c r="JD264" s="19">
        <f t="shared" ca="1" si="1883"/>
        <v>0</v>
      </c>
      <c r="JE264" s="19">
        <f t="shared" ca="1" si="1883"/>
        <v>0</v>
      </c>
      <c r="JF264" s="19">
        <f t="shared" ca="1" si="1883"/>
        <v>0</v>
      </c>
      <c r="JG264" s="5">
        <f t="shared" ca="1" si="1843"/>
        <v>1.2500000000000001E-2</v>
      </c>
      <c r="JH264" s="567">
        <f t="shared" ca="1" si="1843"/>
        <v>0</v>
      </c>
      <c r="JI264" s="5">
        <f t="shared" ca="1" si="1843"/>
        <v>6.25E-2</v>
      </c>
      <c r="JJ264" s="5">
        <f t="shared" ca="1" si="1843"/>
        <v>6.25E-2</v>
      </c>
      <c r="JK264" s="5">
        <f t="shared" ca="1" si="1843"/>
        <v>6.25E-2</v>
      </c>
      <c r="JL264" s="19">
        <f t="shared" ca="1" si="1883"/>
        <v>1</v>
      </c>
      <c r="JM264" s="19">
        <f t="shared" ca="1" si="1883"/>
        <v>0</v>
      </c>
      <c r="JN264" s="19">
        <f t="shared" ca="1" si="1883"/>
        <v>1</v>
      </c>
      <c r="JO264" s="9"/>
      <c r="JP264" s="5" t="b">
        <f t="shared" ca="1" si="1844"/>
        <v>0</v>
      </c>
      <c r="JQ264" s="477" t="b">
        <v>1</v>
      </c>
      <c r="JR264" s="477">
        <v>12</v>
      </c>
      <c r="JS264" s="5" t="b">
        <f t="shared" ca="1" si="1845"/>
        <v>0</v>
      </c>
      <c r="JT264" s="5" t="b">
        <f t="shared" ca="1" si="1845"/>
        <v>0</v>
      </c>
      <c r="JU264" s="5" t="b">
        <f t="shared" ca="1" si="1845"/>
        <v>1</v>
      </c>
      <c r="JV264" s="144">
        <f t="shared" ca="1" si="1846"/>
        <v>1</v>
      </c>
      <c r="JW264" s="144">
        <f t="shared" ca="1" si="1846"/>
        <v>1</v>
      </c>
      <c r="JX264" s="5" t="b">
        <f t="shared" ca="1" si="1847"/>
        <v>0</v>
      </c>
      <c r="JY264" s="5" t="b">
        <f t="shared" ca="1" si="1847"/>
        <v>1</v>
      </c>
      <c r="JZ264" s="5" t="b">
        <f t="shared" ca="1" si="1847"/>
        <v>1</v>
      </c>
      <c r="KA264" s="5" t="b">
        <f t="shared" ca="1" si="1847"/>
        <v>0</v>
      </c>
      <c r="KB264" s="5">
        <f t="shared" ca="1" si="1848"/>
        <v>1</v>
      </c>
      <c r="KC264" s="5">
        <f t="shared" ca="1" si="1848"/>
        <v>0</v>
      </c>
      <c r="KD264" s="5" t="b">
        <f t="shared" ca="1" si="1849"/>
        <v>0</v>
      </c>
      <c r="KE264" s="5" t="str" cm="1">
        <f t="array" aca="1" ref="KE264" ca="1">IF(OR(KF264:KM264&lt;&gt;"-"),TRUE,"-")</f>
        <v>-</v>
      </c>
      <c r="KF264" s="19" t="str">
        <f t="shared" ca="1" si="1850"/>
        <v>-</v>
      </c>
      <c r="KG264" s="19" t="str">
        <f t="shared" ca="1" si="1850"/>
        <v>-</v>
      </c>
      <c r="KH264" s="19" t="str">
        <f t="shared" ca="1" si="1850"/>
        <v>-</v>
      </c>
      <c r="KI264" s="19" t="str">
        <f t="shared" ca="1" si="1850"/>
        <v>-</v>
      </c>
      <c r="KJ264" s="19" t="str">
        <f t="shared" ca="1" si="1850"/>
        <v>-</v>
      </c>
      <c r="KK264" s="19" t="str">
        <f t="shared" ca="1" si="1850"/>
        <v>-</v>
      </c>
      <c r="KL264" s="19" t="str">
        <f t="shared" ca="1" si="1850"/>
        <v>-</v>
      </c>
      <c r="KM264" s="19" t="str">
        <f t="shared" ca="1" si="1850"/>
        <v>-</v>
      </c>
      <c r="KN264" s="5" t="b">
        <f t="array" aca="1" ref="KN264" ca="1">IF(OR(KO264:KU264&lt;&gt;"-"),TRUE,"-")</f>
        <v>1</v>
      </c>
      <c r="KO264" s="19">
        <f t="shared" ca="1" si="1851"/>
        <v>0</v>
      </c>
      <c r="KP264" s="19" t="str">
        <f t="shared" ca="1" si="1851"/>
        <v>-</v>
      </c>
      <c r="KQ264" s="19">
        <f t="shared" ca="1" si="1851"/>
        <v>999999</v>
      </c>
      <c r="KR264" s="19">
        <f t="shared" ca="1" si="1851"/>
        <v>999999</v>
      </c>
      <c r="KS264" s="19">
        <f t="shared" ca="1" si="1851"/>
        <v>999999</v>
      </c>
      <c r="KT264" s="19">
        <f t="shared" ca="1" si="1851"/>
        <v>999999</v>
      </c>
      <c r="KU264" s="19">
        <f t="shared" ca="1" si="1851"/>
        <v>999999</v>
      </c>
      <c r="KV264" s="19" t="str">
        <f t="shared" ca="1" si="1851"/>
        <v>-</v>
      </c>
      <c r="KW264" s="19" t="str">
        <f t="shared" ca="1" si="1851"/>
        <v>-</v>
      </c>
      <c r="KX264" s="19" t="str">
        <f t="shared" ca="1" si="1851"/>
        <v>-</v>
      </c>
      <c r="KY264" s="19" t="b">
        <f t="shared" ca="1" si="1852"/>
        <v>1</v>
      </c>
      <c r="KZ264" s="19">
        <f t="shared" ca="1" si="1852"/>
        <v>0</v>
      </c>
      <c r="LA264" s="5" t="str">
        <f t="shared" ca="1" si="1853"/>
        <v>-</v>
      </c>
      <c r="LB264" s="5" t="str">
        <f t="shared" ca="1" si="1853"/>
        <v>-</v>
      </c>
      <c r="LC264" s="5" t="str">
        <f t="shared" ca="1" si="1853"/>
        <v>-</v>
      </c>
      <c r="LD264" s="5" t="str">
        <f t="shared" ca="1" si="1853"/>
        <v>-</v>
      </c>
      <c r="LE264" s="19" t="str">
        <f t="shared" ca="1" si="1854"/>
        <v>-</v>
      </c>
      <c r="LF264" s="19" t="str">
        <f t="shared" ca="1" si="1854"/>
        <v>-</v>
      </c>
      <c r="LG264" s="19" t="str">
        <f t="shared" ca="1" si="1854"/>
        <v>-</v>
      </c>
      <c r="LH264" s="19" t="str">
        <f t="shared" ca="1" si="1854"/>
        <v>-</v>
      </c>
      <c r="LI264" s="19" t="str">
        <f t="shared" ca="1" si="1854"/>
        <v>-</v>
      </c>
      <c r="LJ264" s="19" t="str">
        <f t="shared" ca="1" si="1854"/>
        <v>-</v>
      </c>
      <c r="LK264" s="19" t="str">
        <f t="shared" ca="1" si="1854"/>
        <v>-</v>
      </c>
      <c r="LL264" s="5" t="str">
        <f t="shared" ca="1" si="1855"/>
        <v>-</v>
      </c>
      <c r="LM264" s="5">
        <f t="shared" ca="1" si="1855"/>
        <v>500</v>
      </c>
      <c r="LN264" s="5">
        <f t="shared" ca="1" si="1855"/>
        <v>500</v>
      </c>
      <c r="LO264" s="5" t="str">
        <f t="shared" ca="1" si="1855"/>
        <v>-</v>
      </c>
      <c r="LP264" s="5" t="str" cm="1">
        <f t="array" aca="1" ref="LP264" ca="1">INDEX(i.meatgrid,$Q264,LP$7)</f>
        <v>-</v>
      </c>
      <c r="LQ264" s="5" t="str" cm="1">
        <f t="array" aca="1" ref="LQ264" ca="1">INDEX(i.meatgrid,$Q264,LQ$7)</f>
        <v>-</v>
      </c>
      <c r="LR264" s="5" t="str">
        <f t="shared" ca="1" si="1855"/>
        <v>-</v>
      </c>
      <c r="LS264" s="5">
        <f t="shared" ca="1" si="1856"/>
        <v>1</v>
      </c>
      <c r="LT264" s="9"/>
      <c r="LU264" s="19">
        <f t="shared" ca="1" si="1854"/>
        <v>70</v>
      </c>
      <c r="LV264" s="19">
        <f t="shared" ca="1" si="1857"/>
        <v>50</v>
      </c>
      <c r="LW264" s="19">
        <f t="shared" ca="1" si="1857"/>
        <v>80</v>
      </c>
      <c r="LX264" s="19">
        <f t="shared" ca="1" si="1857"/>
        <v>50</v>
      </c>
      <c r="LY264" s="5" t="b" cm="1">
        <f t="array" aca="1" ref="LY264" ca="1">INDEX(i.meatgrid,$Q264,LY$7)</f>
        <v>0</v>
      </c>
      <c r="LZ264" s="5" t="b" cm="1">
        <f t="array" aca="1" ref="LZ264" ca="1">INDEX(i.meatgrid,$Q264,LZ$7)</f>
        <v>0</v>
      </c>
      <c r="MA264" s="5" t="str" cm="1">
        <f t="array" aca="1" ref="MA264" ca="1">INDEX(i.meatgrid,$Q264,MA$7)</f>
        <v>-</v>
      </c>
      <c r="MB264" s="5" t="str" cm="1">
        <f t="array" aca="1" ref="MB264" ca="1">INDEX(i.meatgrid,$Q264,MB$7)</f>
        <v>-</v>
      </c>
      <c r="MC264" s="5">
        <f t="shared" si="1858"/>
        <v>1</v>
      </c>
      <c r="MD264" s="5">
        <f t="shared" si="1859"/>
        <v>0.75</v>
      </c>
      <c r="ME264" s="5" cm="1">
        <f t="array" aca="1" ref="ME264" ca="1">INDEX(i.meatgrid,$Q264,ME$7)</f>
        <v>0</v>
      </c>
      <c r="MF264" s="5" cm="1">
        <f t="array" aca="1" ref="MF264" ca="1">INDEX(i.meatgrid,$Q264,MF$7)</f>
        <v>0</v>
      </c>
      <c r="MG264" s="5" cm="1">
        <f t="array" aca="1" ref="MG264" ca="1">INDEX(i.meatgrid,$Q264,MG$7)</f>
        <v>0</v>
      </c>
      <c r="MH264" s="5" cm="1">
        <f t="array" aca="1" ref="MH264" ca="1">INDEX(i.meatgrid,$Q264,MH$7)</f>
        <v>0</v>
      </c>
      <c r="MI264" s="5" cm="1">
        <f t="array" aca="1" ref="MI264" ca="1">INDEX(i.meatgrid,$Q264,MI$7)</f>
        <v>1</v>
      </c>
      <c r="MJ264" s="5" cm="1">
        <f t="array" aca="1" ref="MJ264" ca="1">INDEX(i.meatgrid,$Q264,MJ$7)</f>
        <v>1</v>
      </c>
      <c r="MK264" s="5" cm="1">
        <f t="array" aca="1" ref="MK264" ca="1">INDEX(i.meatgrid,$Q264,MK$7)</f>
        <v>1</v>
      </c>
      <c r="ML264" s="5" cm="1">
        <f t="array" aca="1" ref="ML264" ca="1">INDEX(i.meatgrid,$Q264,ML$7)</f>
        <v>1</v>
      </c>
      <c r="MM264" s="5">
        <f t="shared" si="1860"/>
        <v>1</v>
      </c>
      <c r="MN264" s="9"/>
      <c r="MO264" s="19" t="b">
        <f t="shared" ca="1" si="1922"/>
        <v>0</v>
      </c>
      <c r="MP264" s="19" t="b">
        <f t="shared" ca="1" si="1922"/>
        <v>0</v>
      </c>
      <c r="MQ264" s="19">
        <f t="shared" ca="1" si="1922"/>
        <v>1</v>
      </c>
      <c r="MR264" s="19">
        <f t="shared" ca="1" si="1922"/>
        <v>0.75</v>
      </c>
      <c r="MS264" s="19">
        <f t="shared" ca="1" si="1922"/>
        <v>0.75</v>
      </c>
      <c r="MT264" s="19">
        <f t="shared" ca="1" si="1922"/>
        <v>0.8</v>
      </c>
      <c r="MU264" s="19">
        <f t="shared" ca="1" si="1922"/>
        <v>0.82499999999999996</v>
      </c>
      <c r="MV264" s="19">
        <f t="shared" ca="1" si="1922"/>
        <v>0.875</v>
      </c>
      <c r="MW264" s="19">
        <f t="shared" ca="1" si="1922"/>
        <v>0.9</v>
      </c>
      <c r="MX264" s="19">
        <f t="shared" ca="1" si="1922"/>
        <v>1</v>
      </c>
      <c r="MY264" s="19">
        <f t="shared" ca="1" si="1922"/>
        <v>0.875</v>
      </c>
      <c r="MZ264" s="19" t="b">
        <f t="shared" ca="1" si="1922"/>
        <v>1</v>
      </c>
      <c r="NA264" s="19">
        <f t="shared" ca="1" si="1922"/>
        <v>74.989999999999995</v>
      </c>
      <c r="NB264" s="19" t="str">
        <f t="shared" ca="1" si="1922"/>
        <v>-</v>
      </c>
      <c r="NC264" s="19" t="str">
        <f t="shared" ca="1" si="1922"/>
        <v>-</v>
      </c>
      <c r="ND264" s="19" t="str">
        <f t="shared" ca="1" si="1922"/>
        <v>-</v>
      </c>
      <c r="NE264" s="19" t="str">
        <f t="shared" ca="1" si="1877"/>
        <v>-</v>
      </c>
      <c r="NF264" s="19" t="str">
        <f t="shared" ca="1" si="1877"/>
        <v>-</v>
      </c>
      <c r="NG264" s="19" t="str">
        <f t="shared" ca="1" si="1877"/>
        <v>-</v>
      </c>
      <c r="NH264" s="19" t="str">
        <f t="shared" ca="1" si="1877"/>
        <v>-</v>
      </c>
      <c r="NI264" s="19">
        <f t="shared" ca="1" si="1877"/>
        <v>36.99</v>
      </c>
      <c r="NJ264" s="19">
        <f t="shared" ca="1" si="1877"/>
        <v>36.99</v>
      </c>
      <c r="NK264" s="19" t="str">
        <f t="shared" ca="1" si="1877"/>
        <v>-</v>
      </c>
      <c r="NL264" s="19" t="str">
        <f t="shared" ca="1" si="1877"/>
        <v>-</v>
      </c>
      <c r="NM264" s="19" t="str">
        <f t="shared" ca="1" si="1877"/>
        <v>-</v>
      </c>
      <c r="NN264" s="19" t="str">
        <f t="shared" ca="1" si="1877"/>
        <v>-</v>
      </c>
      <c r="NO264" s="19" t="str">
        <f t="shared" ca="1" si="1877"/>
        <v>-</v>
      </c>
      <c r="NP264" s="19">
        <f t="shared" ca="1" si="1877"/>
        <v>49.99</v>
      </c>
      <c r="NQ264" s="19">
        <f t="shared" ca="1" si="1877"/>
        <v>49.99</v>
      </c>
      <c r="NR264" s="19">
        <f t="shared" ca="1" si="1877"/>
        <v>49.99</v>
      </c>
      <c r="NS264" s="19">
        <f t="shared" ca="1" si="1877"/>
        <v>49.99</v>
      </c>
      <c r="NT264" s="19">
        <f t="shared" ca="1" si="1877"/>
        <v>49.99</v>
      </c>
      <c r="NU264" s="19">
        <f t="shared" ca="1" si="1874"/>
        <v>49.99</v>
      </c>
      <c r="NV264" s="19">
        <f t="shared" ca="1" si="1874"/>
        <v>49.99</v>
      </c>
      <c r="NW264" s="19">
        <f t="shared" ca="1" si="1874"/>
        <v>49.99</v>
      </c>
      <c r="NX264" s="19">
        <f t="shared" ca="1" si="1875"/>
        <v>412.99</v>
      </c>
      <c r="NY264" s="19">
        <f t="shared" ca="1" si="1875"/>
        <v>412.99</v>
      </c>
      <c r="NZ264" s="19" t="str">
        <f t="shared" ca="1" si="1875"/>
        <v>-</v>
      </c>
      <c r="OA264" s="19" t="str">
        <f t="shared" ca="1" si="1875"/>
        <v>-</v>
      </c>
      <c r="OB264" s="19" t="str">
        <f t="shared" ca="1" si="1875"/>
        <v>-</v>
      </c>
      <c r="OC264" s="19" t="str">
        <f t="shared" ca="1" si="1875"/>
        <v>-</v>
      </c>
      <c r="OD264" s="19" t="str">
        <f t="shared" ca="1" si="1875"/>
        <v>-</v>
      </c>
      <c r="OE264" s="19">
        <f t="shared" ca="1" si="1875"/>
        <v>6.8900000000000006</v>
      </c>
      <c r="OF264" s="19">
        <f t="shared" ca="1" si="1875"/>
        <v>6.8900000000000006</v>
      </c>
      <c r="OG264" s="19">
        <f t="shared" ca="1" si="1875"/>
        <v>6.8900000000000006</v>
      </c>
      <c r="OH264" s="19">
        <f t="shared" ca="1" si="1875"/>
        <v>6.8900000000000006</v>
      </c>
      <c r="OI264" s="19">
        <f t="shared" ca="1" si="1875"/>
        <v>6.8900000000000006</v>
      </c>
      <c r="OJ264" s="19">
        <f t="shared" ca="1" si="1875"/>
        <v>6.8900000000000006</v>
      </c>
      <c r="OK264" s="19">
        <f t="shared" ca="1" si="1875"/>
        <v>6.8900000000000006</v>
      </c>
      <c r="OL264" s="19">
        <f t="shared" ca="1" si="1875"/>
        <v>6.8900000000000006</v>
      </c>
      <c r="OM264" s="19">
        <f t="shared" ca="1" si="1875"/>
        <v>346.99</v>
      </c>
      <c r="ON264" s="19">
        <f t="shared" ca="1" si="1876"/>
        <v>346.99</v>
      </c>
      <c r="OO264" s="19" t="str">
        <f t="shared" ca="1" si="1876"/>
        <v>-</v>
      </c>
      <c r="OP264" s="19" t="str">
        <f t="shared" ca="1" si="1876"/>
        <v>-</v>
      </c>
      <c r="OQ264" s="19" t="str">
        <f t="shared" ca="1" si="1876"/>
        <v>-</v>
      </c>
      <c r="OR264" s="19" t="str">
        <f t="shared" ca="1" si="1876"/>
        <v>-</v>
      </c>
      <c r="OS264" s="19" t="str">
        <f t="shared" ca="1" si="1876"/>
        <v>-</v>
      </c>
      <c r="OT264" s="19">
        <f t="shared" ca="1" si="1876"/>
        <v>0</v>
      </c>
      <c r="OU264" s="24">
        <v>0</v>
      </c>
    </row>
    <row r="265" spans="1:411" outlineLevel="1">
      <c r="A265" s="21">
        <f t="shared" si="158"/>
        <v>260</v>
      </c>
      <c r="B265" s="21">
        <f t="shared" si="1923"/>
        <v>19</v>
      </c>
      <c r="C265">
        <v>112</v>
      </c>
      <c r="D265" s="144" t="str">
        <f t="shared" ca="1" si="1806"/>
        <v>GSM</v>
      </c>
      <c r="E265" t="b">
        <v>0</v>
      </c>
      <c r="F265" t="b">
        <v>0</v>
      </c>
      <c r="G265" t="b">
        <f t="shared" si="1870"/>
        <v>0</v>
      </c>
      <c r="H265" s="237">
        <f t="shared" ca="1" si="1924"/>
        <v>2</v>
      </c>
      <c r="I265" s="237">
        <f t="shared" ca="1" si="1924"/>
        <v>1</v>
      </c>
      <c r="J265" s="237" t="str">
        <f t="shared" ca="1" si="1924"/>
        <v/>
      </c>
      <c r="K265" s="237">
        <f t="shared" ca="1" si="1924"/>
        <v>2</v>
      </c>
      <c r="L265" s="237">
        <f t="shared" ca="1" si="1924"/>
        <v>2</v>
      </c>
      <c r="M265" s="237">
        <f t="shared" ca="1" si="1924"/>
        <v>2</v>
      </c>
      <c r="N265" s="237">
        <f t="shared" ca="1" si="1924"/>
        <v>3</v>
      </c>
      <c r="O265" s="237">
        <f t="shared" ca="1" si="1924"/>
        <v>1</v>
      </c>
      <c r="P265" s="237">
        <f t="shared" ca="1" si="1924"/>
        <v>1</v>
      </c>
      <c r="Q265" s="237">
        <f t="shared" ca="1" si="1924"/>
        <v>2</v>
      </c>
      <c r="R265" s="29">
        <v>1</v>
      </c>
      <c r="S265" s="29">
        <v>2</v>
      </c>
      <c r="T265" s="29">
        <v>1</v>
      </c>
      <c r="U265" s="218"/>
      <c r="V265" s="218"/>
      <c r="W265" s="182">
        <f t="array" ref="W265">MAX(W$22,MOD(W255+1*AND(R265:$V265=R$22:$V$22),W$23+1))</f>
        <v>0</v>
      </c>
      <c r="X265" s="218"/>
      <c r="Y265" s="218"/>
      <c r="Z265" s="218"/>
      <c r="AA265" s="218"/>
      <c r="AB265" s="218"/>
      <c r="AC265" s="218"/>
      <c r="AD265" s="218"/>
      <c r="AE265" s="218"/>
      <c r="AF265" s="144">
        <f ca="1">INDEX(CHOOSE($N265,DataAutumn!i.AdultDrys,DataWinter!i.AdultDrys,DataSpring!i.AdultDrys),1,$M265)</f>
        <v>3</v>
      </c>
      <c r="AG265" s="5">
        <f t="shared" ca="1" si="1807"/>
        <v>2</v>
      </c>
      <c r="AH265" s="5">
        <f t="shared" ca="1" si="1807"/>
        <v>0</v>
      </c>
      <c r="AI265" s="5">
        <f t="shared" ca="1" si="1808"/>
        <v>1</v>
      </c>
      <c r="AJ265" s="218"/>
      <c r="AK265" s="218"/>
      <c r="AL265" s="366" t="str">
        <f ca="1">TEXT(LEFT(OFFSET(AL265,-1,0),5)+1,"00000")&amp;MID(OFFSET(AL265,-1,0),6,FIND(" ",OFFSET(AL265,-1,0),7)-5)
&amp; $D265           &amp; " Day"&amp;INDEX(i.DOY,$N265,1)              &amp; IF($IG265=0," FWM","")&amp;IF($IG265=1," MWM","")&amp;IF($IG265=5," Mat","")&amp;IF($IH265=TRUE,"&amp;BBT","    ")
&amp;INDEX(DataMaster!$B$98:$B$105,$Q265,0)    &amp;IF(JQ265," SR"&amp;JR265,"")&amp; " WP"&amp;TEXT($MC265*100,"000p")           &amp; " MP"&amp;TEXT($MD265*100,"000p")           &amp; " GP"&amp;TEXT($MM265*100,"000p")
&amp; " (F"&amp;3+COUNTIF($CV265:$CY265,TRUE)&amp;3&amp;"N"&amp;$DM265&amp;$DN265&amp;")"</f>
        <v>00024 DSP_grid_lw GSM Day204 MWM    Only export WP100p MP075p GP100p (F33N11)</v>
      </c>
      <c r="AM265" s="9" t="str">
        <f ca="1">IF(COUNTIF(AL$5:AL265,AL265)=1,"-","Dup")</f>
        <v>-</v>
      </c>
      <c r="AN265" s="9"/>
      <c r="AO265" s="12" t="b">
        <v>0</v>
      </c>
      <c r="AP265" s="12" t="b">
        <v>0</v>
      </c>
      <c r="AQ265" s="12" t="b">
        <v>1</v>
      </c>
      <c r="AR265" s="12" t="b">
        <v>1</v>
      </c>
      <c r="AS265" s="12" t="b">
        <v>0</v>
      </c>
      <c r="AT265" s="12" t="b">
        <v>1</v>
      </c>
      <c r="AU265" s="12" t="b">
        <v>1</v>
      </c>
      <c r="AV265" s="12" t="b">
        <v>1</v>
      </c>
      <c r="AW265" s="9"/>
      <c r="AX265" s="5" t="b">
        <f t="shared" ca="1" si="1809"/>
        <v>0</v>
      </c>
      <c r="AY265" s="5" t="str">
        <f t="shared" ca="1" si="1809"/>
        <v>-</v>
      </c>
      <c r="AZ265" s="5" t="b">
        <f t="shared" ca="1" si="1809"/>
        <v>0</v>
      </c>
      <c r="BA265" s="5" t="b">
        <f t="shared" ca="1" si="1809"/>
        <v>1</v>
      </c>
      <c r="BB265" s="5" t="b">
        <f t="shared" ca="1" si="1809"/>
        <v>1</v>
      </c>
      <c r="BC265" s="144">
        <f t="shared" ca="1" si="1809"/>
        <v>0</v>
      </c>
      <c r="BD265" s="19" t="b">
        <f t="shared" ca="1" si="1810"/>
        <v>1</v>
      </c>
      <c r="BE265" s="9"/>
      <c r="BF265" s="5" t="str">
        <f t="shared" ca="1" si="1811"/>
        <v>-</v>
      </c>
      <c r="BG265" s="19" t="str">
        <f t="shared" ca="1" si="1812"/>
        <v>-</v>
      </c>
      <c r="BH265" s="19" t="str">
        <f t="shared" ca="1" si="1812"/>
        <v>-</v>
      </c>
      <c r="BI265" s="19" t="str">
        <f t="shared" ca="1" si="1812"/>
        <v>-</v>
      </c>
      <c r="BJ265" s="5" t="str">
        <f t="shared" ca="1" si="1813"/>
        <v>-</v>
      </c>
      <c r="BK265" s="19" t="str">
        <f t="shared" ca="1" si="1814"/>
        <v>-</v>
      </c>
      <c r="BL265" s="5" t="str">
        <f t="shared" ca="1" si="1815"/>
        <v>-</v>
      </c>
      <c r="BM265" s="19" t="str">
        <f t="shared" ca="1" si="1816"/>
        <v>-</v>
      </c>
      <c r="BN265" s="19" t="str">
        <f t="shared" ca="1" si="1816"/>
        <v>-</v>
      </c>
      <c r="BO265" s="19" t="str">
        <f t="shared" ca="1" si="1816"/>
        <v>-</v>
      </c>
      <c r="BP265" s="5" t="str">
        <f t="shared" ca="1" si="1817"/>
        <v>-</v>
      </c>
      <c r="BQ265" s="9"/>
      <c r="BR265" s="5" t="b">
        <f t="shared" ca="1" si="1818"/>
        <v>0</v>
      </c>
      <c r="BS265" s="5" t="str">
        <f t="shared" ca="1" si="1819"/>
        <v>-</v>
      </c>
      <c r="BT265" s="5" t="str">
        <f t="shared" ca="1" si="1820"/>
        <v>-</v>
      </c>
      <c r="BU265" s="5" t="str">
        <f t="shared" ca="1" si="1820"/>
        <v>-</v>
      </c>
      <c r="BV265" s="5" t="str">
        <f t="shared" ca="1" si="1820"/>
        <v>-</v>
      </c>
      <c r="BW265" s="5" t="str">
        <f t="shared" ca="1" si="1820"/>
        <v>-</v>
      </c>
      <c r="BX265" s="5" t="str">
        <f t="shared" ca="1" si="1820"/>
        <v>-</v>
      </c>
      <c r="BY265" s="5" t="str">
        <f t="shared" ca="1" si="1820"/>
        <v>-</v>
      </c>
      <c r="BZ265" s="5" t="str">
        <f t="shared" ca="1" si="1820"/>
        <v>-</v>
      </c>
      <c r="CA265" s="5" t="str">
        <f t="shared" ca="1" si="1820"/>
        <v>-</v>
      </c>
      <c r="CB265" s="9"/>
      <c r="CC265" s="237" t="b">
        <f t="shared" ca="1" si="1925"/>
        <v>1</v>
      </c>
      <c r="CD265" s="237" t="b">
        <f t="shared" ca="1" si="1925"/>
        <v>1</v>
      </c>
      <c r="CE265" s="237" t="b">
        <f t="shared" ca="1" si="1925"/>
        <v>1</v>
      </c>
      <c r="CF265" s="12">
        <f t="shared" ca="1" si="1868"/>
        <v>2232105</v>
      </c>
      <c r="CG265" s="144" t="b">
        <f t="shared" ca="1" si="1926"/>
        <v>0</v>
      </c>
      <c r="CH265" s="12" t="s">
        <v>34</v>
      </c>
      <c r="CI265" s="19" t="str">
        <f t="shared" ca="1" si="1822"/>
        <v>-</v>
      </c>
      <c r="CJ265" s="19" t="str">
        <f t="shared" ca="1" si="1822"/>
        <v>-</v>
      </c>
      <c r="CK265" s="19" t="str">
        <f t="shared" ca="1" si="1822"/>
        <v>-</v>
      </c>
      <c r="CL265" s="19">
        <f t="shared" ca="1" si="1822"/>
        <v>1</v>
      </c>
      <c r="CM265" s="19">
        <f t="shared" ca="1" si="1822"/>
        <v>1</v>
      </c>
      <c r="CN265" s="9"/>
      <c r="CO265" s="444">
        <f t="shared" ca="1" si="1823"/>
        <v>652</v>
      </c>
      <c r="CP265" s="444">
        <f t="shared" ca="1" si="1823"/>
        <v>686</v>
      </c>
      <c r="CQ265" s="444">
        <f t="shared" ca="1" si="1823"/>
        <v>721</v>
      </c>
      <c r="CR265" s="152">
        <f t="shared" ca="1" si="1824"/>
        <v>378</v>
      </c>
      <c r="CS265" s="152">
        <f t="shared" ca="1" si="1824"/>
        <v>413</v>
      </c>
      <c r="CT265" s="152">
        <f t="shared" ca="1" si="1824"/>
        <v>448</v>
      </c>
      <c r="CU265" s="19" t="str">
        <f t="shared" ca="1" si="1915"/>
        <v>-</v>
      </c>
      <c r="CV265" s="19" t="str">
        <f t="shared" ca="1" si="1915"/>
        <v>-</v>
      </c>
      <c r="CW265" s="19" t="str">
        <f t="shared" ca="1" si="1915"/>
        <v>-</v>
      </c>
      <c r="CX265" s="19" t="str">
        <f t="shared" ca="1" si="1915"/>
        <v>-</v>
      </c>
      <c r="CY265" s="19" t="str">
        <f t="shared" ca="1" si="1915"/>
        <v>-</v>
      </c>
      <c r="CZ265" s="19" t="b">
        <f t="shared" ca="1" si="1915"/>
        <v>1</v>
      </c>
      <c r="DA265" s="19">
        <f t="shared" ca="1" si="1915"/>
        <v>0</v>
      </c>
      <c r="DB265" s="19">
        <f t="shared" ca="1" si="1915"/>
        <v>0</v>
      </c>
      <c r="DC265" s="19">
        <f t="shared" ca="1" si="1915"/>
        <v>0</v>
      </c>
      <c r="DD265" s="19">
        <f t="shared" ca="1" si="1915"/>
        <v>0</v>
      </c>
      <c r="DE265" s="19">
        <f t="shared" ca="1" si="1915"/>
        <v>0</v>
      </c>
      <c r="DF265" s="19">
        <f t="shared" ca="1" si="1915"/>
        <v>0</v>
      </c>
      <c r="DG265" s="19">
        <f t="shared" ca="1" si="1915"/>
        <v>0</v>
      </c>
      <c r="DH265" s="19">
        <f t="shared" ca="1" si="1915"/>
        <v>0</v>
      </c>
      <c r="DI265" s="19">
        <f t="shared" ca="1" si="1915"/>
        <v>0</v>
      </c>
      <c r="DJ265" s="19">
        <f t="shared" ca="1" si="1915"/>
        <v>0</v>
      </c>
      <c r="DK265" s="19">
        <f t="shared" ca="1" si="1889"/>
        <v>0</v>
      </c>
      <c r="DL265" s="19">
        <f t="shared" ca="1" si="1889"/>
        <v>0</v>
      </c>
      <c r="DM265" s="19">
        <f t="shared" ca="1" si="1889"/>
        <v>1</v>
      </c>
      <c r="DN265" s="19">
        <f t="shared" ca="1" si="1889"/>
        <v>1</v>
      </c>
      <c r="DO265" s="19">
        <f t="shared" ca="1" si="1889"/>
        <v>0</v>
      </c>
      <c r="DP265" s="19" t="str">
        <f t="shared" ca="1" si="1889"/>
        <v>-</v>
      </c>
      <c r="DQ265" s="19" t="str">
        <f t="shared" ca="1" si="1889"/>
        <v>-</v>
      </c>
      <c r="DR265" s="19" t="str">
        <f t="shared" ca="1" si="1889"/>
        <v>-</v>
      </c>
      <c r="DS265" s="19" t="str">
        <f t="shared" ca="1" si="1889"/>
        <v>-</v>
      </c>
      <c r="DT265" s="19" t="str">
        <f t="shared" ca="1" si="1889"/>
        <v>-</v>
      </c>
      <c r="DU265" s="19">
        <f t="shared" ca="1" si="1889"/>
        <v>0</v>
      </c>
      <c r="DV265" s="19" t="str">
        <f t="shared" ca="1" si="1889"/>
        <v>-</v>
      </c>
      <c r="DW265" s="19" t="str">
        <f t="shared" ca="1" si="1889"/>
        <v>-</v>
      </c>
      <c r="DX265" s="19" t="str">
        <f t="shared" ca="1" si="1889"/>
        <v>-</v>
      </c>
      <c r="DY265" s="19" t="str">
        <f t="shared" ca="1" si="1889"/>
        <v>-</v>
      </c>
      <c r="DZ265" s="19" t="str">
        <f t="shared" ca="1" si="1889"/>
        <v>-</v>
      </c>
      <c r="EA265" s="19" t="str">
        <f t="shared" ca="1" si="1889"/>
        <v>-</v>
      </c>
      <c r="EB265" s="19" t="str">
        <f t="shared" ca="1" si="1889"/>
        <v>-</v>
      </c>
      <c r="EC265" s="19" t="str">
        <f t="shared" ca="1" si="1889"/>
        <v>-</v>
      </c>
      <c r="ED265" s="19">
        <f t="shared" ca="1" si="1889"/>
        <v>0</v>
      </c>
      <c r="EE265" s="444">
        <f t="shared" ca="1" si="1827"/>
        <v>0</v>
      </c>
      <c r="EF265" s="444">
        <f t="shared" ca="1" si="1827"/>
        <v>0</v>
      </c>
      <c r="EG265" s="124">
        <f t="shared" ca="1" si="1916"/>
        <v>0</v>
      </c>
      <c r="EH265" s="124">
        <f t="shared" ca="1" si="1916"/>
        <v>0</v>
      </c>
      <c r="EI265" s="124">
        <f t="shared" ca="1" si="1916"/>
        <v>0</v>
      </c>
      <c r="EJ265" s="124">
        <f t="shared" ca="1" si="1916"/>
        <v>0</v>
      </c>
      <c r="EK265" s="124">
        <f t="shared" ca="1" si="1916"/>
        <v>0</v>
      </c>
      <c r="EL265" s="124">
        <f t="shared" ca="1" si="1916"/>
        <v>0</v>
      </c>
      <c r="EM265" s="124">
        <f t="shared" ca="1" si="1916"/>
        <v>0</v>
      </c>
      <c r="EN265" s="124">
        <f t="shared" ca="1" si="1916"/>
        <v>0</v>
      </c>
      <c r="EO265" s="124">
        <f t="shared" ca="1" si="1916"/>
        <v>0</v>
      </c>
      <c r="EP265" s="124">
        <f t="shared" ca="1" si="1916"/>
        <v>0</v>
      </c>
      <c r="EQ265" s="124">
        <f t="shared" ca="1" si="1916"/>
        <v>0</v>
      </c>
      <c r="ER265" s="124">
        <f t="shared" ca="1" si="1916"/>
        <v>0</v>
      </c>
      <c r="ES265" s="124">
        <f t="shared" ca="1" si="1916"/>
        <v>0</v>
      </c>
      <c r="ET265" s="124">
        <f t="shared" ca="1" si="1916"/>
        <v>0</v>
      </c>
      <c r="EU265" s="124">
        <f t="shared" ca="1" si="1916"/>
        <v>0</v>
      </c>
      <c r="EV265" s="124">
        <f t="shared" ca="1" si="1916"/>
        <v>0</v>
      </c>
      <c r="EW265" s="124">
        <f t="shared" ca="1" si="1829"/>
        <v>0</v>
      </c>
      <c r="EX265" s="124">
        <f t="shared" ca="1" si="1829"/>
        <v>0</v>
      </c>
      <c r="EY265" s="554">
        <f t="shared" ca="1" si="1917"/>
        <v>0</v>
      </c>
      <c r="EZ265" s="554">
        <f t="shared" ca="1" si="1917"/>
        <v>0</v>
      </c>
      <c r="FA265" s="554">
        <f t="shared" ca="1" si="1917"/>
        <v>0</v>
      </c>
      <c r="FB265" s="125">
        <f t="shared" ca="1" si="1917"/>
        <v>0</v>
      </c>
      <c r="FC265" s="125">
        <f t="shared" ca="1" si="1917"/>
        <v>0</v>
      </c>
      <c r="FD265" s="125">
        <f t="shared" ca="1" si="1917"/>
        <v>0</v>
      </c>
      <c r="FE265" s="125">
        <f t="shared" ca="1" si="1917"/>
        <v>0</v>
      </c>
      <c r="FF265" s="125">
        <f t="shared" ca="1" si="1917"/>
        <v>0</v>
      </c>
      <c r="FG265" s="125">
        <f t="shared" ca="1" si="1917"/>
        <v>0</v>
      </c>
      <c r="FH265" s="125">
        <f t="shared" ca="1" si="1917"/>
        <v>0</v>
      </c>
      <c r="FI265" s="125">
        <f t="shared" ca="1" si="1917"/>
        <v>0</v>
      </c>
      <c r="FJ265" s="125">
        <f t="shared" ca="1" si="1917"/>
        <v>0</v>
      </c>
      <c r="FK265" s="125">
        <f t="shared" ca="1" si="1917"/>
        <v>0</v>
      </c>
      <c r="FL265" s="125">
        <f t="shared" ca="1" si="1917"/>
        <v>0</v>
      </c>
      <c r="FM265" s="125">
        <f t="shared" ca="1" si="1917"/>
        <v>0</v>
      </c>
      <c r="FN265" s="125">
        <f t="shared" ca="1" si="1917"/>
        <v>0</v>
      </c>
      <c r="FO265" s="124">
        <f t="shared" ca="1" si="1918"/>
        <v>0</v>
      </c>
      <c r="FP265" s="124">
        <f t="shared" ca="1" si="1918"/>
        <v>0</v>
      </c>
      <c r="FQ265" s="124">
        <f t="shared" ca="1" si="1918"/>
        <v>0</v>
      </c>
      <c r="FR265" s="124">
        <f t="shared" ca="1" si="1918"/>
        <v>0</v>
      </c>
      <c r="FS265" s="124">
        <f t="shared" ca="1" si="1918"/>
        <v>0</v>
      </c>
      <c r="FT265" s="124">
        <f t="shared" ca="1" si="1918"/>
        <v>0</v>
      </c>
      <c r="FU265" s="124">
        <f t="shared" ca="1" si="1918"/>
        <v>0</v>
      </c>
      <c r="FV265" s="124">
        <f t="shared" ca="1" si="1918"/>
        <v>0</v>
      </c>
      <c r="FW265" s="124">
        <f t="shared" ca="1" si="1918"/>
        <v>0</v>
      </c>
      <c r="FX265" s="124">
        <f t="shared" ca="1" si="1918"/>
        <v>0</v>
      </c>
      <c r="FY265" s="124">
        <f t="shared" ca="1" si="1918"/>
        <v>0</v>
      </c>
      <c r="FZ265" s="124">
        <f t="shared" ca="1" si="1918"/>
        <v>0</v>
      </c>
      <c r="GA265" s="124">
        <f t="shared" ca="1" si="1918"/>
        <v>0</v>
      </c>
      <c r="GB265" s="124">
        <f t="shared" ca="1" si="1918"/>
        <v>0</v>
      </c>
      <c r="GC265" s="124">
        <f t="shared" ca="1" si="1918"/>
        <v>0</v>
      </c>
      <c r="GD265" s="124">
        <f t="shared" ca="1" si="1918"/>
        <v>0</v>
      </c>
      <c r="GE265" s="124">
        <f t="shared" ca="1" si="1832"/>
        <v>0</v>
      </c>
      <c r="GF265" s="124">
        <f t="shared" ca="1" si="1832"/>
        <v>0</v>
      </c>
      <c r="GG265" s="554">
        <f t="shared" ca="1" si="1833"/>
        <v>0</v>
      </c>
      <c r="GH265" s="554">
        <f t="shared" ca="1" si="1833"/>
        <v>0</v>
      </c>
      <c r="GI265" s="554">
        <f t="shared" ca="1" si="1833"/>
        <v>0</v>
      </c>
      <c r="GJ265" s="125">
        <f t="shared" ca="1" si="1919"/>
        <v>0</v>
      </c>
      <c r="GK265" s="125">
        <f t="shared" ca="1" si="1919"/>
        <v>0</v>
      </c>
      <c r="GL265" s="125">
        <f t="shared" ca="1" si="1919"/>
        <v>0</v>
      </c>
      <c r="GM265" s="125">
        <f t="shared" ca="1" si="1919"/>
        <v>0</v>
      </c>
      <c r="GN265" s="125">
        <f t="shared" ca="1" si="1919"/>
        <v>0</v>
      </c>
      <c r="GO265" s="125">
        <f t="shared" ca="1" si="1919"/>
        <v>0</v>
      </c>
      <c r="GP265" s="125">
        <f t="shared" ca="1" si="1919"/>
        <v>0</v>
      </c>
      <c r="GQ265" s="125">
        <f t="shared" ca="1" si="1919"/>
        <v>0</v>
      </c>
      <c r="GR265" s="125">
        <f t="shared" ca="1" si="1919"/>
        <v>0</v>
      </c>
      <c r="GS265" s="125">
        <f t="shared" ca="1" si="1919"/>
        <v>0</v>
      </c>
      <c r="GT265" s="125">
        <f t="shared" ca="1" si="1919"/>
        <v>0</v>
      </c>
      <c r="GU265" s="125">
        <f t="shared" ca="1" si="1919"/>
        <v>0</v>
      </c>
      <c r="GV265" s="125">
        <f t="shared" ca="1" si="1919"/>
        <v>0</v>
      </c>
      <c r="GW265" s="124">
        <f t="shared" ca="1" si="1920"/>
        <v>0</v>
      </c>
      <c r="GX265" s="124">
        <f t="shared" ca="1" si="1920"/>
        <v>0</v>
      </c>
      <c r="GY265" s="124">
        <f t="shared" ca="1" si="1920"/>
        <v>0</v>
      </c>
      <c r="GZ265" s="124">
        <f t="shared" ca="1" si="1920"/>
        <v>0</v>
      </c>
      <c r="HA265" s="124">
        <f t="shared" ca="1" si="1920"/>
        <v>0</v>
      </c>
      <c r="HB265" s="124">
        <f t="shared" ca="1" si="1920"/>
        <v>0</v>
      </c>
      <c r="HC265" s="124">
        <f t="shared" ca="1" si="1920"/>
        <v>0</v>
      </c>
      <c r="HD265" s="124">
        <f t="shared" ca="1" si="1920"/>
        <v>0</v>
      </c>
      <c r="HE265" s="124">
        <f t="shared" ca="1" si="1920"/>
        <v>0</v>
      </c>
      <c r="HF265" s="124">
        <f t="shared" ca="1" si="1920"/>
        <v>0</v>
      </c>
      <c r="HG265" s="124">
        <f t="shared" ca="1" si="1920"/>
        <v>0</v>
      </c>
      <c r="HH265" s="124">
        <f t="shared" ca="1" si="1920"/>
        <v>0</v>
      </c>
      <c r="HI265" s="124">
        <f t="shared" ca="1" si="1920"/>
        <v>0</v>
      </c>
      <c r="HJ265" s="124">
        <f t="shared" ca="1" si="1920"/>
        <v>0</v>
      </c>
      <c r="HK265" s="124">
        <f t="shared" ca="1" si="1920"/>
        <v>0</v>
      </c>
      <c r="HL265" s="124">
        <f t="shared" ca="1" si="1920"/>
        <v>0</v>
      </c>
      <c r="HM265" s="124">
        <f t="shared" ca="1" si="1836"/>
        <v>0</v>
      </c>
      <c r="HN265" s="124">
        <f t="shared" ca="1" si="1836"/>
        <v>0</v>
      </c>
      <c r="HO265" s="554">
        <f t="shared" ca="1" si="1837"/>
        <v>0</v>
      </c>
      <c r="HP265" s="554">
        <f t="shared" ca="1" si="1837"/>
        <v>0</v>
      </c>
      <c r="HQ265" s="554">
        <f t="shared" ca="1" si="1837"/>
        <v>0</v>
      </c>
      <c r="HR265" s="125">
        <f t="shared" ca="1" si="1921"/>
        <v>0</v>
      </c>
      <c r="HS265" s="125">
        <f t="shared" ca="1" si="1921"/>
        <v>0</v>
      </c>
      <c r="HT265" s="125">
        <f t="shared" ca="1" si="1921"/>
        <v>0</v>
      </c>
      <c r="HU265" s="125">
        <f t="shared" ca="1" si="1921"/>
        <v>0</v>
      </c>
      <c r="HV265" s="125">
        <f t="shared" ca="1" si="1921"/>
        <v>0</v>
      </c>
      <c r="HW265" s="125">
        <f t="shared" ca="1" si="1921"/>
        <v>0</v>
      </c>
      <c r="HX265" s="125">
        <f t="shared" ca="1" si="1921"/>
        <v>0</v>
      </c>
      <c r="HY265" s="125">
        <f t="shared" ca="1" si="1921"/>
        <v>0</v>
      </c>
      <c r="HZ265" s="125">
        <f t="shared" ca="1" si="1921"/>
        <v>0</v>
      </c>
      <c r="IA265" s="125">
        <f t="shared" ca="1" si="1921"/>
        <v>0</v>
      </c>
      <c r="IB265" s="125">
        <f t="shared" ca="1" si="1921"/>
        <v>0</v>
      </c>
      <c r="IC265" s="125">
        <f t="shared" ca="1" si="1921"/>
        <v>0</v>
      </c>
      <c r="ID265" s="125">
        <f t="shared" ca="1" si="1921"/>
        <v>0</v>
      </c>
      <c r="IE265" s="5">
        <f t="shared" ca="1" si="1839"/>
        <v>67</v>
      </c>
      <c r="IF265" s="9"/>
      <c r="IG265" s="5">
        <f t="shared" ca="1" si="1840"/>
        <v>1</v>
      </c>
      <c r="IH265" s="5" t="b">
        <f t="shared" ca="1" si="1840"/>
        <v>0</v>
      </c>
      <c r="II265" s="19">
        <f t="shared" ca="1" si="1841"/>
        <v>0</v>
      </c>
      <c r="IJ265" s="5">
        <f t="shared" ca="1" si="1840"/>
        <v>55</v>
      </c>
      <c r="IK265" s="5" cm="1">
        <f t="array" ref="IK265">INDEX(i.pi_yatf,$X265+1,IK$7)</f>
        <v>1</v>
      </c>
      <c r="IL265" s="19">
        <f t="shared" ca="1" si="1883"/>
        <v>0</v>
      </c>
      <c r="IM265" s="19">
        <f t="shared" ca="1" si="1883"/>
        <v>0</v>
      </c>
      <c r="IN265" s="19">
        <f t="shared" ca="1" si="1883"/>
        <v>0</v>
      </c>
      <c r="IO265" s="19">
        <f t="shared" ca="1" si="1883"/>
        <v>0</v>
      </c>
      <c r="IP265" s="19">
        <f t="shared" ca="1" si="1883"/>
        <v>0</v>
      </c>
      <c r="IQ265" s="19">
        <f t="shared" ca="1" si="1883"/>
        <v>0</v>
      </c>
      <c r="IR265" s="19">
        <f t="shared" ca="1" si="1883"/>
        <v>0</v>
      </c>
      <c r="IS265" s="19">
        <f t="shared" ca="1" si="1883"/>
        <v>0</v>
      </c>
      <c r="IT265" s="19">
        <f t="shared" ca="1" si="1883"/>
        <v>0</v>
      </c>
      <c r="IU265" s="19">
        <f t="shared" ca="1" si="1883"/>
        <v>0</v>
      </c>
      <c r="IV265" s="19">
        <f t="shared" ca="1" si="1883"/>
        <v>0</v>
      </c>
      <c r="IW265" s="19">
        <f t="shared" ca="1" si="1883"/>
        <v>0</v>
      </c>
      <c r="IX265" s="19">
        <f t="shared" ca="1" si="1883"/>
        <v>0</v>
      </c>
      <c r="IY265" s="19">
        <f t="shared" ca="1" si="1883"/>
        <v>0</v>
      </c>
      <c r="IZ265" s="19">
        <f t="shared" ca="1" si="1883"/>
        <v>0</v>
      </c>
      <c r="JA265" s="19">
        <f t="shared" ca="1" si="1883"/>
        <v>0</v>
      </c>
      <c r="JB265" s="19">
        <f t="shared" ca="1" si="1883"/>
        <v>0</v>
      </c>
      <c r="JC265" s="19">
        <f t="shared" ca="1" si="1883"/>
        <v>0</v>
      </c>
      <c r="JD265" s="19">
        <f t="shared" ca="1" si="1883"/>
        <v>0</v>
      </c>
      <c r="JE265" s="19">
        <f t="shared" ca="1" si="1883"/>
        <v>0</v>
      </c>
      <c r="JF265" s="19">
        <f t="shared" ca="1" si="1883"/>
        <v>0</v>
      </c>
      <c r="JG265" s="5">
        <f t="shared" ca="1" si="1843"/>
        <v>1.2500000000000001E-2</v>
      </c>
      <c r="JH265" s="567">
        <f t="shared" ca="1" si="1843"/>
        <v>0</v>
      </c>
      <c r="JI265" s="5">
        <f t="shared" ca="1" si="1843"/>
        <v>6.25E-2</v>
      </c>
      <c r="JJ265" s="5">
        <f t="shared" ca="1" si="1843"/>
        <v>6.25E-2</v>
      </c>
      <c r="JK265" s="5">
        <f t="shared" ca="1" si="1843"/>
        <v>6.25E-2</v>
      </c>
      <c r="JL265" s="19">
        <f t="shared" ca="1" si="1883"/>
        <v>1</v>
      </c>
      <c r="JM265" s="19">
        <f t="shared" ca="1" si="1883"/>
        <v>0</v>
      </c>
      <c r="JN265" s="19">
        <f t="shared" ca="1" si="1883"/>
        <v>1</v>
      </c>
      <c r="JO265" s="9"/>
      <c r="JP265" s="5" t="b">
        <f t="shared" ca="1" si="1844"/>
        <v>0</v>
      </c>
      <c r="JQ265" s="477" t="b">
        <v>0</v>
      </c>
      <c r="JR265" s="477">
        <v>12</v>
      </c>
      <c r="JS265" s="5" t="b">
        <f t="shared" ca="1" si="1845"/>
        <v>0</v>
      </c>
      <c r="JT265" s="5" t="b">
        <f t="shared" ca="1" si="1845"/>
        <v>0</v>
      </c>
      <c r="JU265" s="5" t="b">
        <f t="shared" ca="1" si="1845"/>
        <v>1</v>
      </c>
      <c r="JV265" s="144">
        <f t="shared" ca="1" si="1846"/>
        <v>1</v>
      </c>
      <c r="JW265" s="144">
        <f t="shared" ca="1" si="1846"/>
        <v>1</v>
      </c>
      <c r="JX265" s="5" t="b">
        <f t="shared" ca="1" si="1847"/>
        <v>0</v>
      </c>
      <c r="JY265" s="5" t="b">
        <f t="shared" ca="1" si="1847"/>
        <v>1</v>
      </c>
      <c r="JZ265" s="5" t="b">
        <f t="shared" ca="1" si="1847"/>
        <v>1</v>
      </c>
      <c r="KA265" s="5" t="b">
        <f t="shared" ca="1" si="1847"/>
        <v>0</v>
      </c>
      <c r="KB265" s="5">
        <f t="shared" ca="1" si="1848"/>
        <v>1</v>
      </c>
      <c r="KC265" s="5">
        <f t="shared" ca="1" si="1848"/>
        <v>0</v>
      </c>
      <c r="KD265" s="5" t="b">
        <f t="shared" ca="1" si="1849"/>
        <v>0</v>
      </c>
      <c r="KE265" s="5" t="str" cm="1">
        <f t="array" aca="1" ref="KE265" ca="1">IF(OR(KF265:KM265&lt;&gt;"-"),TRUE,"-")</f>
        <v>-</v>
      </c>
      <c r="KF265" s="19" t="str">
        <f t="shared" ca="1" si="1850"/>
        <v>-</v>
      </c>
      <c r="KG265" s="19" t="str">
        <f t="shared" ca="1" si="1850"/>
        <v>-</v>
      </c>
      <c r="KH265" s="19" t="str">
        <f t="shared" ca="1" si="1850"/>
        <v>-</v>
      </c>
      <c r="KI265" s="19" t="str">
        <f t="shared" ca="1" si="1850"/>
        <v>-</v>
      </c>
      <c r="KJ265" s="19" t="str">
        <f t="shared" ca="1" si="1850"/>
        <v>-</v>
      </c>
      <c r="KK265" s="19" t="str">
        <f t="shared" ca="1" si="1850"/>
        <v>-</v>
      </c>
      <c r="KL265" s="19" t="str">
        <f t="shared" ca="1" si="1850"/>
        <v>-</v>
      </c>
      <c r="KM265" s="19" t="str">
        <f t="shared" ca="1" si="1850"/>
        <v>-</v>
      </c>
      <c r="KN265" s="5" t="b">
        <f t="array" aca="1" ref="KN265" ca="1">IF(OR(KO265:KU265&lt;&gt;"-"),TRUE,"-")</f>
        <v>1</v>
      </c>
      <c r="KO265" s="19">
        <f t="shared" ca="1" si="1851"/>
        <v>0</v>
      </c>
      <c r="KP265" s="19" t="str">
        <f t="shared" ca="1" si="1851"/>
        <v>-</v>
      </c>
      <c r="KQ265" s="19">
        <f t="shared" ca="1" si="1851"/>
        <v>999999</v>
      </c>
      <c r="KR265" s="19">
        <f t="shared" ca="1" si="1851"/>
        <v>999999</v>
      </c>
      <c r="KS265" s="19">
        <f t="shared" ca="1" si="1851"/>
        <v>999999</v>
      </c>
      <c r="KT265" s="19">
        <f t="shared" ca="1" si="1851"/>
        <v>999999</v>
      </c>
      <c r="KU265" s="19">
        <f t="shared" ca="1" si="1851"/>
        <v>999999</v>
      </c>
      <c r="KV265" s="19" t="str">
        <f t="shared" ca="1" si="1851"/>
        <v>-</v>
      </c>
      <c r="KW265" s="19" t="str">
        <f t="shared" ca="1" si="1851"/>
        <v>-</v>
      </c>
      <c r="KX265" s="19" t="str">
        <f t="shared" ca="1" si="1851"/>
        <v>-</v>
      </c>
      <c r="KY265" s="19" t="b">
        <f t="shared" ca="1" si="1852"/>
        <v>1</v>
      </c>
      <c r="KZ265" s="19">
        <f t="shared" ca="1" si="1852"/>
        <v>0</v>
      </c>
      <c r="LA265" s="5" t="str">
        <f t="shared" ca="1" si="1853"/>
        <v>-</v>
      </c>
      <c r="LB265" s="5" t="str">
        <f t="shared" ca="1" si="1853"/>
        <v>-</v>
      </c>
      <c r="LC265" s="5" t="str">
        <f t="shared" ca="1" si="1853"/>
        <v>-</v>
      </c>
      <c r="LD265" s="5" t="str">
        <f t="shared" ca="1" si="1853"/>
        <v>-</v>
      </c>
      <c r="LE265" s="19" t="str">
        <f t="shared" ca="1" si="1854"/>
        <v>-</v>
      </c>
      <c r="LF265" s="19" t="str">
        <f t="shared" ca="1" si="1854"/>
        <v>-</v>
      </c>
      <c r="LG265" s="19" t="str">
        <f t="shared" ca="1" si="1854"/>
        <v>-</v>
      </c>
      <c r="LH265" s="19" t="str">
        <f t="shared" ca="1" si="1854"/>
        <v>-</v>
      </c>
      <c r="LI265" s="19" t="str">
        <f t="shared" ca="1" si="1854"/>
        <v>-</v>
      </c>
      <c r="LJ265" s="19" t="str">
        <f t="shared" ca="1" si="1854"/>
        <v>-</v>
      </c>
      <c r="LK265" s="19" t="str">
        <f t="shared" ca="1" si="1854"/>
        <v>-</v>
      </c>
      <c r="LL265" s="5" t="str">
        <f t="shared" ca="1" si="1855"/>
        <v>-</v>
      </c>
      <c r="LM265" s="5">
        <f t="shared" ca="1" si="1855"/>
        <v>500</v>
      </c>
      <c r="LN265" s="5">
        <f t="shared" ca="1" si="1855"/>
        <v>500</v>
      </c>
      <c r="LO265" s="5" t="str">
        <f t="shared" ca="1" si="1855"/>
        <v>-</v>
      </c>
      <c r="LP265" s="5" t="str" cm="1">
        <f t="array" aca="1" ref="LP265" ca="1">INDEX(i.meatgrid,$Q265,LP$7)</f>
        <v>-</v>
      </c>
      <c r="LQ265" s="5" t="str" cm="1">
        <f t="array" aca="1" ref="LQ265" ca="1">INDEX(i.meatgrid,$Q265,LQ$7)</f>
        <v>-</v>
      </c>
      <c r="LR265" s="5" t="str">
        <f t="shared" ca="1" si="1855"/>
        <v>-</v>
      </c>
      <c r="LS265" s="5">
        <f t="shared" ca="1" si="1856"/>
        <v>1</v>
      </c>
      <c r="LT265" s="9"/>
      <c r="LU265" s="19">
        <f t="shared" ca="1" si="1854"/>
        <v>70</v>
      </c>
      <c r="LV265" s="19">
        <f t="shared" ca="1" si="1857"/>
        <v>50</v>
      </c>
      <c r="LW265" s="19">
        <f t="shared" ca="1" si="1857"/>
        <v>80</v>
      </c>
      <c r="LX265" s="19">
        <f t="shared" ca="1" si="1857"/>
        <v>50</v>
      </c>
      <c r="LY265" s="5" t="b" cm="1">
        <f t="array" aca="1" ref="LY265" ca="1">INDEX(i.meatgrid,$Q265,LY$7)</f>
        <v>0</v>
      </c>
      <c r="LZ265" s="5" t="b" cm="1">
        <f t="array" aca="1" ref="LZ265" ca="1">INDEX(i.meatgrid,$Q265,LZ$7)</f>
        <v>0</v>
      </c>
      <c r="MA265" s="5" t="str" cm="1">
        <f t="array" aca="1" ref="MA265" ca="1">INDEX(i.meatgrid,$Q265,MA$7)</f>
        <v>-</v>
      </c>
      <c r="MB265" s="5" t="str" cm="1">
        <f t="array" aca="1" ref="MB265" ca="1">INDEX(i.meatgrid,$Q265,MB$7)</f>
        <v>-</v>
      </c>
      <c r="MC265" s="5">
        <f t="shared" si="1858"/>
        <v>1</v>
      </c>
      <c r="MD265" s="5">
        <f t="shared" si="1859"/>
        <v>0.75</v>
      </c>
      <c r="ME265" s="5" cm="1">
        <f t="array" aca="1" ref="ME265" ca="1">INDEX(i.meatgrid,$Q265,ME$7)</f>
        <v>0</v>
      </c>
      <c r="MF265" s="5" cm="1">
        <f t="array" aca="1" ref="MF265" ca="1">INDEX(i.meatgrid,$Q265,MF$7)</f>
        <v>0</v>
      </c>
      <c r="MG265" s="5" cm="1">
        <f t="array" aca="1" ref="MG265" ca="1">INDEX(i.meatgrid,$Q265,MG$7)</f>
        <v>0</v>
      </c>
      <c r="MH265" s="5" cm="1">
        <f t="array" aca="1" ref="MH265" ca="1">INDEX(i.meatgrid,$Q265,MH$7)</f>
        <v>0</v>
      </c>
      <c r="MI265" s="5" cm="1">
        <f t="array" aca="1" ref="MI265" ca="1">INDEX(i.meatgrid,$Q265,MI$7)</f>
        <v>1</v>
      </c>
      <c r="MJ265" s="5" cm="1">
        <f t="array" aca="1" ref="MJ265" ca="1">INDEX(i.meatgrid,$Q265,MJ$7)</f>
        <v>1</v>
      </c>
      <c r="MK265" s="5" cm="1">
        <f t="array" aca="1" ref="MK265" ca="1">INDEX(i.meatgrid,$Q265,MK$7)</f>
        <v>1</v>
      </c>
      <c r="ML265" s="5" cm="1">
        <f t="array" aca="1" ref="ML265" ca="1">INDEX(i.meatgrid,$Q265,ML$7)</f>
        <v>1</v>
      </c>
      <c r="MM265" s="5">
        <f t="shared" si="1860"/>
        <v>1</v>
      </c>
      <c r="MN265" s="9"/>
      <c r="MO265" s="19" t="b">
        <f t="shared" ca="1" si="1922"/>
        <v>0</v>
      </c>
      <c r="MP265" s="19" t="b">
        <f t="shared" ca="1" si="1922"/>
        <v>0</v>
      </c>
      <c r="MQ265" s="19">
        <f t="shared" ca="1" si="1922"/>
        <v>1</v>
      </c>
      <c r="MR265" s="19">
        <f t="shared" ca="1" si="1922"/>
        <v>0.75</v>
      </c>
      <c r="MS265" s="19">
        <f t="shared" ca="1" si="1922"/>
        <v>0.75</v>
      </c>
      <c r="MT265" s="19">
        <f t="shared" ca="1" si="1922"/>
        <v>0.8</v>
      </c>
      <c r="MU265" s="19">
        <f t="shared" ca="1" si="1922"/>
        <v>0.82499999999999996</v>
      </c>
      <c r="MV265" s="19">
        <f t="shared" ca="1" si="1922"/>
        <v>0.875</v>
      </c>
      <c r="MW265" s="19">
        <f t="shared" ca="1" si="1922"/>
        <v>0.9</v>
      </c>
      <c r="MX265" s="19">
        <f t="shared" ca="1" si="1922"/>
        <v>1</v>
      </c>
      <c r="MY265" s="19">
        <f t="shared" ca="1" si="1922"/>
        <v>0.875</v>
      </c>
      <c r="MZ265" s="19" t="b">
        <f t="shared" ca="1" si="1922"/>
        <v>1</v>
      </c>
      <c r="NA265" s="19">
        <f t="shared" ca="1" si="1922"/>
        <v>74.989999999999995</v>
      </c>
      <c r="NB265" s="19" t="str">
        <f t="shared" ca="1" si="1922"/>
        <v>-</v>
      </c>
      <c r="NC265" s="19" t="str">
        <f t="shared" ca="1" si="1922"/>
        <v>-</v>
      </c>
      <c r="ND265" s="19" t="str">
        <f t="shared" ca="1" si="1922"/>
        <v>-</v>
      </c>
      <c r="NE265" s="19" t="str">
        <f t="shared" ca="1" si="1877"/>
        <v>-</v>
      </c>
      <c r="NF265" s="19" t="str">
        <f t="shared" ca="1" si="1877"/>
        <v>-</v>
      </c>
      <c r="NG265" s="19" t="str">
        <f t="shared" ca="1" si="1877"/>
        <v>-</v>
      </c>
      <c r="NH265" s="19" t="str">
        <f t="shared" ca="1" si="1877"/>
        <v>-</v>
      </c>
      <c r="NI265" s="19">
        <f t="shared" ca="1" si="1877"/>
        <v>36.99</v>
      </c>
      <c r="NJ265" s="19">
        <f t="shared" ca="1" si="1877"/>
        <v>36.99</v>
      </c>
      <c r="NK265" s="19" t="str">
        <f t="shared" ca="1" si="1877"/>
        <v>-</v>
      </c>
      <c r="NL265" s="19" t="str">
        <f t="shared" ca="1" si="1877"/>
        <v>-</v>
      </c>
      <c r="NM265" s="19" t="str">
        <f t="shared" ca="1" si="1877"/>
        <v>-</v>
      </c>
      <c r="NN265" s="19" t="str">
        <f t="shared" ca="1" si="1877"/>
        <v>-</v>
      </c>
      <c r="NO265" s="19" t="str">
        <f t="shared" ca="1" si="1877"/>
        <v>-</v>
      </c>
      <c r="NP265" s="19">
        <f t="shared" ca="1" si="1877"/>
        <v>49.99</v>
      </c>
      <c r="NQ265" s="19">
        <f t="shared" ca="1" si="1877"/>
        <v>49.99</v>
      </c>
      <c r="NR265" s="19">
        <f t="shared" ca="1" si="1877"/>
        <v>49.99</v>
      </c>
      <c r="NS265" s="19">
        <f t="shared" ca="1" si="1877"/>
        <v>49.99</v>
      </c>
      <c r="NT265" s="19">
        <f t="shared" ca="1" si="1877"/>
        <v>49.99</v>
      </c>
      <c r="NU265" s="19">
        <f t="shared" ca="1" si="1874"/>
        <v>49.99</v>
      </c>
      <c r="NV265" s="19">
        <f t="shared" ca="1" si="1874"/>
        <v>49.99</v>
      </c>
      <c r="NW265" s="19">
        <f t="shared" ca="1" si="1874"/>
        <v>49.99</v>
      </c>
      <c r="NX265" s="19">
        <f t="shared" ca="1" si="1875"/>
        <v>412.99</v>
      </c>
      <c r="NY265" s="19">
        <f t="shared" ca="1" si="1875"/>
        <v>412.99</v>
      </c>
      <c r="NZ265" s="19" t="str">
        <f t="shared" ca="1" si="1875"/>
        <v>-</v>
      </c>
      <c r="OA265" s="19" t="str">
        <f t="shared" ca="1" si="1875"/>
        <v>-</v>
      </c>
      <c r="OB265" s="19" t="str">
        <f t="shared" ca="1" si="1875"/>
        <v>-</v>
      </c>
      <c r="OC265" s="19" t="str">
        <f t="shared" ca="1" si="1875"/>
        <v>-</v>
      </c>
      <c r="OD265" s="19" t="str">
        <f t="shared" ca="1" si="1875"/>
        <v>-</v>
      </c>
      <c r="OE265" s="19">
        <f t="shared" ca="1" si="1875"/>
        <v>6.8900000000000006</v>
      </c>
      <c r="OF265" s="19">
        <f t="shared" ca="1" si="1875"/>
        <v>6.8900000000000006</v>
      </c>
      <c r="OG265" s="19">
        <f t="shared" ca="1" si="1875"/>
        <v>6.8900000000000006</v>
      </c>
      <c r="OH265" s="19">
        <f t="shared" ca="1" si="1875"/>
        <v>6.8900000000000006</v>
      </c>
      <c r="OI265" s="19">
        <f t="shared" ca="1" si="1875"/>
        <v>6.8900000000000006</v>
      </c>
      <c r="OJ265" s="19">
        <f t="shared" ca="1" si="1875"/>
        <v>6.8900000000000006</v>
      </c>
      <c r="OK265" s="19">
        <f t="shared" ca="1" si="1875"/>
        <v>6.8900000000000006</v>
      </c>
      <c r="OL265" s="19">
        <f t="shared" ca="1" si="1875"/>
        <v>6.8900000000000006</v>
      </c>
      <c r="OM265" s="19">
        <f t="shared" ca="1" si="1875"/>
        <v>346.99</v>
      </c>
      <c r="ON265" s="19">
        <f t="shared" ca="1" si="1876"/>
        <v>346.99</v>
      </c>
      <c r="OO265" s="19" t="str">
        <f t="shared" ca="1" si="1876"/>
        <v>-</v>
      </c>
      <c r="OP265" s="19" t="str">
        <f t="shared" ca="1" si="1876"/>
        <v>-</v>
      </c>
      <c r="OQ265" s="19" t="str">
        <f t="shared" ca="1" si="1876"/>
        <v>-</v>
      </c>
      <c r="OR265" s="19" t="str">
        <f t="shared" ca="1" si="1876"/>
        <v>-</v>
      </c>
      <c r="OS265" s="19" t="str">
        <f t="shared" ca="1" si="1876"/>
        <v>-</v>
      </c>
      <c r="OT265" s="19">
        <f t="shared" ca="1" si="1876"/>
        <v>0</v>
      </c>
      <c r="OU265" s="24">
        <v>0</v>
      </c>
    </row>
    <row r="266" spans="1:411" outlineLevel="1">
      <c r="A266" s="21">
        <f t="shared" si="158"/>
        <v>261</v>
      </c>
      <c r="B266" s="21">
        <f>$A$14</f>
        <v>9</v>
      </c>
      <c r="C266">
        <v>112</v>
      </c>
      <c r="D266" s="144" t="str">
        <f t="shared" si="1806"/>
        <v>GSM</v>
      </c>
      <c r="E266" t="b">
        <v>0</v>
      </c>
      <c r="F266" t="b">
        <v>0</v>
      </c>
      <c r="G266" t="b">
        <f t="shared" si="1870"/>
        <v>0</v>
      </c>
      <c r="H266" s="29">
        <v>2</v>
      </c>
      <c r="I266" s="29">
        <v>1</v>
      </c>
      <c r="J266" s="29" t="str">
        <f>""</f>
        <v/>
      </c>
      <c r="K266" s="29">
        <f>d.Region</f>
        <v>2</v>
      </c>
      <c r="L266" s="29">
        <v>2</v>
      </c>
      <c r="M266" s="29">
        <v>2</v>
      </c>
      <c r="N266" s="29">
        <v>3</v>
      </c>
      <c r="O266" s="29">
        <v>1</v>
      </c>
      <c r="P266" s="29">
        <v>1</v>
      </c>
      <c r="Q266" s="29">
        <v>6</v>
      </c>
      <c r="R266" s="29">
        <v>1</v>
      </c>
      <c r="S266" s="29">
        <v>1</v>
      </c>
      <c r="T266" s="29">
        <v>1</v>
      </c>
      <c r="U266" s="218"/>
      <c r="V266" s="218"/>
      <c r="W266" s="29">
        <v>0</v>
      </c>
      <c r="X266" s="218"/>
      <c r="Y266" s="218"/>
      <c r="Z266" s="218"/>
      <c r="AA266" s="218"/>
      <c r="AB266" s="218"/>
      <c r="AC266" s="218"/>
      <c r="AD266" s="218"/>
      <c r="AE266" s="218"/>
      <c r="AF266" s="144">
        <f>INDEX(CHOOSE($N266,DataAutumn!i.AdultDrys,DataWinter!i.AdultDrys,DataSpring!i.AdultDrys),1,$M266)</f>
        <v>3</v>
      </c>
      <c r="AG266" s="5">
        <f t="shared" si="1807"/>
        <v>2</v>
      </c>
      <c r="AH266" s="5">
        <f t="shared" si="1807"/>
        <v>0</v>
      </c>
      <c r="AI266" s="5">
        <f t="shared" si="1808"/>
        <v>1</v>
      </c>
      <c r="AJ266" s="218"/>
      <c r="AK266" s="218"/>
      <c r="AL266" s="365" t="str">
        <f ca="1">TEXT(LEFT(OFFSET(AL266,-1,0),5)+1,"00000")&amp;MID(OFFSET(AL266,-1,0),6,FIND(" ",OFFSET(AL266,-1,0),7)-5)
&amp; $D266           &amp; " Day"&amp;INDEX(i.DOY,$N266,1)              &amp; IF($IG266=0," FWM","")&amp;IF($IG266=1," MWM","")&amp;IF($IG266=5," Mat","")&amp;IF($IH266=TRUE,"&amp;BBT","    ")
&amp;INDEX(DataMaster!$B$98:$B$105,$Q266,0)    &amp;IF(JQ266," SR"&amp;JR266,"")&amp; " WP"&amp;TEXT($MC266*100,"000p")           &amp; " MP"&amp;TEXT($MD266*100,"000p")           &amp; " GP"&amp;TEXT($MM266*100,"000p")
&amp; " (F"&amp;3+COUNTIF($CV266:$CY266,TRUE)&amp;3&amp;"N"&amp;$DM266&amp;$DN266&amp;")"</f>
        <v>00025 DSP_grid_lw GSM Day204 MWM    Mutton SR12 WP100p MP100p GP100p (F33N11)</v>
      </c>
      <c r="AM266" s="9" t="str">
        <f ca="1">IF(COUNTIF(AL$5:AL266,AL266)=1,"-","Dup")</f>
        <v>-</v>
      </c>
      <c r="AN266" s="9"/>
      <c r="AO266" s="12" t="b">
        <v>0</v>
      </c>
      <c r="AP266" s="12" t="b">
        <v>0</v>
      </c>
      <c r="AQ266" s="12" t="b">
        <v>1</v>
      </c>
      <c r="AR266" s="12" t="b">
        <v>1</v>
      </c>
      <c r="AS266" s="12" t="b">
        <v>0</v>
      </c>
      <c r="AT266" s="12" t="b">
        <v>1</v>
      </c>
      <c r="AU266" s="12" t="b">
        <v>1</v>
      </c>
      <c r="AV266" s="12" t="b">
        <v>1</v>
      </c>
      <c r="AW266" s="9"/>
      <c r="AX266" s="5" t="b">
        <f t="shared" si="1809"/>
        <v>0</v>
      </c>
      <c r="AY266" s="5" t="str">
        <f t="shared" si="1809"/>
        <v>-</v>
      </c>
      <c r="AZ266" s="5" t="b">
        <f t="shared" si="1809"/>
        <v>0</v>
      </c>
      <c r="BA266" s="5" t="b">
        <f t="shared" si="1809"/>
        <v>1</v>
      </c>
      <c r="BB266" s="5" t="b">
        <f t="shared" si="1809"/>
        <v>1</v>
      </c>
      <c r="BC266" s="144">
        <f t="shared" si="1809"/>
        <v>0</v>
      </c>
      <c r="BD266" s="19" t="b">
        <f t="shared" ca="1" si="1810"/>
        <v>1</v>
      </c>
      <c r="BE266" s="9"/>
      <c r="BF266" s="5" t="str">
        <f t="shared" ca="1" si="1811"/>
        <v>-</v>
      </c>
      <c r="BG266" s="19" t="str">
        <f t="shared" ca="1" si="1812"/>
        <v>-</v>
      </c>
      <c r="BH266" s="19" t="str">
        <f t="shared" ca="1" si="1812"/>
        <v>-</v>
      </c>
      <c r="BI266" s="19" t="str">
        <f t="shared" ca="1" si="1812"/>
        <v>-</v>
      </c>
      <c r="BJ266" s="5" t="str">
        <f t="shared" ca="1" si="1813"/>
        <v>-</v>
      </c>
      <c r="BK266" s="19" t="str">
        <f t="shared" ca="1" si="1814"/>
        <v>-</v>
      </c>
      <c r="BL266" s="5" t="str">
        <f t="shared" ca="1" si="1815"/>
        <v>-</v>
      </c>
      <c r="BM266" s="19" t="str">
        <f t="shared" ca="1" si="1816"/>
        <v>-</v>
      </c>
      <c r="BN266" s="19" t="str">
        <f t="shared" ca="1" si="1816"/>
        <v>-</v>
      </c>
      <c r="BO266" s="19" t="str">
        <f t="shared" ca="1" si="1816"/>
        <v>-</v>
      </c>
      <c r="BP266" s="5" t="str">
        <f t="shared" ca="1" si="1817"/>
        <v>-</v>
      </c>
      <c r="BQ266" s="9"/>
      <c r="BR266" s="5" t="b">
        <f t="shared" si="1818"/>
        <v>0</v>
      </c>
      <c r="BS266" s="5" t="str">
        <f t="shared" ca="1" si="1819"/>
        <v>-</v>
      </c>
      <c r="BT266" s="5" t="str">
        <f t="shared" ca="1" si="1820"/>
        <v>-</v>
      </c>
      <c r="BU266" s="5" t="str">
        <f t="shared" ca="1" si="1820"/>
        <v>-</v>
      </c>
      <c r="BV266" s="5" t="str">
        <f t="shared" ca="1" si="1820"/>
        <v>-</v>
      </c>
      <c r="BW266" s="5" t="str">
        <f t="shared" ca="1" si="1820"/>
        <v>-</v>
      </c>
      <c r="BX266" s="5" t="str">
        <f t="shared" ca="1" si="1820"/>
        <v>-</v>
      </c>
      <c r="BY266" s="5" t="str">
        <f t="shared" ca="1" si="1820"/>
        <v>-</v>
      </c>
      <c r="BZ266" s="5" t="str">
        <f t="shared" ca="1" si="1820"/>
        <v>-</v>
      </c>
      <c r="CA266" s="5" t="str">
        <f t="shared" ca="1" si="1820"/>
        <v>-</v>
      </c>
      <c r="CB266" s="9"/>
      <c r="CC266" s="12" t="b">
        <v>1</v>
      </c>
      <c r="CD266" s="12" t="b">
        <v>1</v>
      </c>
      <c r="CE266" s="12" t="b">
        <v>1</v>
      </c>
      <c r="CF266" s="12">
        <f t="shared" si="1868"/>
        <v>2236105</v>
      </c>
      <c r="CG266" s="144" t="b">
        <f>NOT(CE266)</f>
        <v>0</v>
      </c>
      <c r="CH266" s="12" t="s">
        <v>34</v>
      </c>
      <c r="CI266" s="19" t="str">
        <f t="shared" ca="1" si="1822"/>
        <v>-</v>
      </c>
      <c r="CJ266" s="19" t="str">
        <f t="shared" ca="1" si="1822"/>
        <v>-</v>
      </c>
      <c r="CK266" s="19" t="str">
        <f t="shared" ca="1" si="1822"/>
        <v>-</v>
      </c>
      <c r="CL266" s="19">
        <f t="shared" ca="1" si="1822"/>
        <v>1</v>
      </c>
      <c r="CM266" s="19">
        <f t="shared" ca="1" si="1822"/>
        <v>1</v>
      </c>
      <c r="CN266" s="9"/>
      <c r="CO266" s="444">
        <f t="shared" si="1823"/>
        <v>652</v>
      </c>
      <c r="CP266" s="444">
        <f t="shared" si="1823"/>
        <v>686</v>
      </c>
      <c r="CQ266" s="444">
        <f t="shared" si="1823"/>
        <v>721</v>
      </c>
      <c r="CR266" s="152">
        <f t="shared" si="1824"/>
        <v>378</v>
      </c>
      <c r="CS266" s="152">
        <f t="shared" si="1824"/>
        <v>413</v>
      </c>
      <c r="CT266" s="152">
        <f t="shared" si="1824"/>
        <v>448</v>
      </c>
      <c r="CU266" s="19" t="str">
        <f t="shared" ca="1" si="1915"/>
        <v>-</v>
      </c>
      <c r="CV266" s="19" t="str">
        <f t="shared" ca="1" si="1915"/>
        <v>-</v>
      </c>
      <c r="CW266" s="19" t="str">
        <f t="shared" ca="1" si="1915"/>
        <v>-</v>
      </c>
      <c r="CX266" s="19" t="str">
        <f t="shared" ca="1" si="1915"/>
        <v>-</v>
      </c>
      <c r="CY266" s="19" t="str">
        <f t="shared" ca="1" si="1915"/>
        <v>-</v>
      </c>
      <c r="CZ266" s="19" t="b">
        <f ca="1">OFFSET(CZ$5,$B266,0)</f>
        <v>1</v>
      </c>
      <c r="DA266" s="19">
        <f t="shared" ca="1" si="1915"/>
        <v>0</v>
      </c>
      <c r="DB266" s="19">
        <f t="shared" ca="1" si="1915"/>
        <v>0</v>
      </c>
      <c r="DC266" s="19">
        <f t="shared" ca="1" si="1915"/>
        <v>0</v>
      </c>
      <c r="DD266" s="19">
        <f t="shared" ca="1" si="1915"/>
        <v>0</v>
      </c>
      <c r="DE266" s="19">
        <f t="shared" ca="1" si="1915"/>
        <v>0</v>
      </c>
      <c r="DF266" s="19">
        <f t="shared" ca="1" si="1915"/>
        <v>0</v>
      </c>
      <c r="DG266" s="19">
        <f t="shared" ca="1" si="1915"/>
        <v>0</v>
      </c>
      <c r="DH266" s="19">
        <f t="shared" ca="1" si="1915"/>
        <v>0</v>
      </c>
      <c r="DI266" s="19">
        <f t="shared" ca="1" si="1915"/>
        <v>0</v>
      </c>
      <c r="DJ266" s="19">
        <f t="shared" ca="1" si="1915"/>
        <v>0</v>
      </c>
      <c r="DK266" s="19">
        <f t="shared" ca="1" si="1889"/>
        <v>0</v>
      </c>
      <c r="DL266" s="19">
        <f t="shared" ca="1" si="1889"/>
        <v>0</v>
      </c>
      <c r="DM266" s="19">
        <f t="shared" ca="1" si="1889"/>
        <v>1</v>
      </c>
      <c r="DN266" s="19">
        <f t="shared" ca="1" si="1889"/>
        <v>1</v>
      </c>
      <c r="DO266" s="19">
        <f t="shared" ca="1" si="1889"/>
        <v>0</v>
      </c>
      <c r="DP266" s="19" t="str">
        <f t="shared" ca="1" si="1889"/>
        <v>-</v>
      </c>
      <c r="DQ266" s="19" t="str">
        <f t="shared" ca="1" si="1889"/>
        <v>-</v>
      </c>
      <c r="DR266" s="19" t="str">
        <f t="shared" ca="1" si="1889"/>
        <v>-</v>
      </c>
      <c r="DS266" s="19" t="str">
        <f t="shared" ca="1" si="1889"/>
        <v>-</v>
      </c>
      <c r="DT266" s="19" t="str">
        <f t="shared" ca="1" si="1889"/>
        <v>-</v>
      </c>
      <c r="DU266" s="19">
        <f t="shared" ca="1" si="1889"/>
        <v>0</v>
      </c>
      <c r="DV266" s="19" t="str">
        <f t="shared" ca="1" si="1889"/>
        <v>-</v>
      </c>
      <c r="DW266" s="19" t="str">
        <f t="shared" ca="1" si="1889"/>
        <v>-</v>
      </c>
      <c r="DX266" s="19" t="str">
        <f t="shared" ca="1" si="1889"/>
        <v>-</v>
      </c>
      <c r="DY266" s="19" t="str">
        <f t="shared" ca="1" si="1889"/>
        <v>-</v>
      </c>
      <c r="DZ266" s="19" t="str">
        <f t="shared" ca="1" si="1889"/>
        <v>-</v>
      </c>
      <c r="EA266" s="19" t="str">
        <f t="shared" ca="1" si="1889"/>
        <v>-</v>
      </c>
      <c r="EB266" s="19" t="str">
        <f t="shared" ca="1" si="1889"/>
        <v>-</v>
      </c>
      <c r="EC266" s="19" t="str">
        <f t="shared" ca="1" si="1889"/>
        <v>-</v>
      </c>
      <c r="ED266" s="19">
        <f t="shared" ca="1" si="1889"/>
        <v>0</v>
      </c>
      <c r="EE266" s="444">
        <f t="shared" si="1827"/>
        <v>0</v>
      </c>
      <c r="EF266" s="444">
        <f t="shared" si="1827"/>
        <v>0</v>
      </c>
      <c r="EG266" s="124">
        <f t="shared" si="1916"/>
        <v>0</v>
      </c>
      <c r="EH266" s="124">
        <f t="shared" si="1916"/>
        <v>0</v>
      </c>
      <c r="EI266" s="124">
        <f t="shared" si="1916"/>
        <v>0</v>
      </c>
      <c r="EJ266" s="124">
        <f t="shared" si="1916"/>
        <v>0</v>
      </c>
      <c r="EK266" s="124">
        <f t="shared" si="1916"/>
        <v>0</v>
      </c>
      <c r="EL266" s="124">
        <f t="shared" si="1916"/>
        <v>0</v>
      </c>
      <c r="EM266" s="124">
        <f t="shared" si="1916"/>
        <v>0</v>
      </c>
      <c r="EN266" s="124">
        <f t="shared" si="1916"/>
        <v>0</v>
      </c>
      <c r="EO266" s="124">
        <f t="shared" si="1916"/>
        <v>0</v>
      </c>
      <c r="EP266" s="124">
        <f t="shared" si="1916"/>
        <v>0</v>
      </c>
      <c r="EQ266" s="124">
        <f t="shared" si="1916"/>
        <v>0</v>
      </c>
      <c r="ER266" s="124">
        <f t="shared" si="1916"/>
        <v>0</v>
      </c>
      <c r="ES266" s="124">
        <f t="shared" si="1916"/>
        <v>0</v>
      </c>
      <c r="ET266" s="124">
        <f t="shared" si="1916"/>
        <v>0</v>
      </c>
      <c r="EU266" s="124">
        <f t="shared" si="1916"/>
        <v>0</v>
      </c>
      <c r="EV266" s="124">
        <f t="shared" si="1916"/>
        <v>0</v>
      </c>
      <c r="EW266" s="124">
        <f t="shared" si="1829"/>
        <v>0</v>
      </c>
      <c r="EX266" s="124">
        <f t="shared" si="1829"/>
        <v>0</v>
      </c>
      <c r="EY266" s="554">
        <f t="shared" si="1917"/>
        <v>0</v>
      </c>
      <c r="EZ266" s="554">
        <f t="shared" si="1917"/>
        <v>0</v>
      </c>
      <c r="FA266" s="554">
        <f t="shared" si="1917"/>
        <v>0</v>
      </c>
      <c r="FB266" s="125">
        <f t="shared" si="1917"/>
        <v>0</v>
      </c>
      <c r="FC266" s="125">
        <f t="shared" si="1917"/>
        <v>0</v>
      </c>
      <c r="FD266" s="125">
        <f t="shared" si="1917"/>
        <v>0</v>
      </c>
      <c r="FE266" s="125">
        <f t="shared" si="1917"/>
        <v>0</v>
      </c>
      <c r="FF266" s="125">
        <f t="shared" si="1917"/>
        <v>0</v>
      </c>
      <c r="FG266" s="125">
        <f t="shared" si="1917"/>
        <v>0</v>
      </c>
      <c r="FH266" s="125">
        <f t="shared" si="1917"/>
        <v>0</v>
      </c>
      <c r="FI266" s="125">
        <f t="shared" si="1917"/>
        <v>0</v>
      </c>
      <c r="FJ266" s="125">
        <f t="shared" si="1917"/>
        <v>0</v>
      </c>
      <c r="FK266" s="125">
        <f t="shared" si="1917"/>
        <v>0</v>
      </c>
      <c r="FL266" s="125">
        <f t="shared" si="1917"/>
        <v>0</v>
      </c>
      <c r="FM266" s="125">
        <f t="shared" si="1917"/>
        <v>0</v>
      </c>
      <c r="FN266" s="125">
        <f t="shared" si="1917"/>
        <v>0</v>
      </c>
      <c r="FO266" s="124">
        <f t="shared" si="1918"/>
        <v>0</v>
      </c>
      <c r="FP266" s="124">
        <f t="shared" si="1918"/>
        <v>0</v>
      </c>
      <c r="FQ266" s="124">
        <f t="shared" si="1918"/>
        <v>0</v>
      </c>
      <c r="FR266" s="124">
        <f t="shared" si="1918"/>
        <v>0</v>
      </c>
      <c r="FS266" s="124">
        <f t="shared" si="1918"/>
        <v>0</v>
      </c>
      <c r="FT266" s="124">
        <f t="shared" si="1918"/>
        <v>0</v>
      </c>
      <c r="FU266" s="124">
        <f t="shared" si="1918"/>
        <v>0</v>
      </c>
      <c r="FV266" s="124">
        <f t="shared" si="1918"/>
        <v>0</v>
      </c>
      <c r="FW266" s="124">
        <f t="shared" si="1918"/>
        <v>0</v>
      </c>
      <c r="FX266" s="124">
        <f t="shared" si="1918"/>
        <v>0</v>
      </c>
      <c r="FY266" s="124">
        <f t="shared" si="1918"/>
        <v>0</v>
      </c>
      <c r="FZ266" s="124">
        <f t="shared" si="1918"/>
        <v>0</v>
      </c>
      <c r="GA266" s="124">
        <f t="shared" si="1918"/>
        <v>0</v>
      </c>
      <c r="GB266" s="124">
        <f t="shared" si="1918"/>
        <v>0</v>
      </c>
      <c r="GC266" s="124">
        <f t="shared" si="1918"/>
        <v>0</v>
      </c>
      <c r="GD266" s="124">
        <f t="shared" si="1918"/>
        <v>0</v>
      </c>
      <c r="GE266" s="124">
        <f t="shared" si="1832"/>
        <v>0</v>
      </c>
      <c r="GF266" s="124">
        <f t="shared" si="1832"/>
        <v>0</v>
      </c>
      <c r="GG266" s="554">
        <f t="shared" si="1833"/>
        <v>0</v>
      </c>
      <c r="GH266" s="554">
        <f t="shared" si="1833"/>
        <v>0</v>
      </c>
      <c r="GI266" s="554">
        <f t="shared" si="1833"/>
        <v>0</v>
      </c>
      <c r="GJ266" s="125">
        <f t="shared" si="1919"/>
        <v>0</v>
      </c>
      <c r="GK266" s="125">
        <f t="shared" si="1919"/>
        <v>0</v>
      </c>
      <c r="GL266" s="125">
        <f t="shared" si="1919"/>
        <v>0</v>
      </c>
      <c r="GM266" s="125">
        <f t="shared" si="1919"/>
        <v>0</v>
      </c>
      <c r="GN266" s="125">
        <f t="shared" si="1919"/>
        <v>0</v>
      </c>
      <c r="GO266" s="125">
        <f t="shared" si="1919"/>
        <v>0</v>
      </c>
      <c r="GP266" s="125">
        <f t="shared" si="1919"/>
        <v>0</v>
      </c>
      <c r="GQ266" s="125">
        <f t="shared" si="1919"/>
        <v>0</v>
      </c>
      <c r="GR266" s="125">
        <f t="shared" si="1919"/>
        <v>0</v>
      </c>
      <c r="GS266" s="125">
        <f t="shared" si="1919"/>
        <v>0</v>
      </c>
      <c r="GT266" s="125">
        <f t="shared" si="1919"/>
        <v>0</v>
      </c>
      <c r="GU266" s="125">
        <f t="shared" si="1919"/>
        <v>0</v>
      </c>
      <c r="GV266" s="125">
        <f t="shared" si="1919"/>
        <v>0</v>
      </c>
      <c r="GW266" s="124">
        <f t="shared" si="1920"/>
        <v>0</v>
      </c>
      <c r="GX266" s="124">
        <f t="shared" si="1920"/>
        <v>0</v>
      </c>
      <c r="GY266" s="124">
        <f t="shared" si="1920"/>
        <v>0</v>
      </c>
      <c r="GZ266" s="124">
        <f t="shared" si="1920"/>
        <v>0</v>
      </c>
      <c r="HA266" s="124">
        <f t="shared" si="1920"/>
        <v>0</v>
      </c>
      <c r="HB266" s="124">
        <f t="shared" si="1920"/>
        <v>0</v>
      </c>
      <c r="HC266" s="124">
        <f t="shared" si="1920"/>
        <v>0</v>
      </c>
      <c r="HD266" s="124">
        <f t="shared" si="1920"/>
        <v>0</v>
      </c>
      <c r="HE266" s="124">
        <f t="shared" si="1920"/>
        <v>0</v>
      </c>
      <c r="HF266" s="124">
        <f t="shared" si="1920"/>
        <v>0</v>
      </c>
      <c r="HG266" s="124">
        <f t="shared" si="1920"/>
        <v>0</v>
      </c>
      <c r="HH266" s="124">
        <f t="shared" si="1920"/>
        <v>0</v>
      </c>
      <c r="HI266" s="124">
        <f t="shared" si="1920"/>
        <v>0</v>
      </c>
      <c r="HJ266" s="124">
        <f t="shared" si="1920"/>
        <v>0</v>
      </c>
      <c r="HK266" s="124">
        <f t="shared" si="1920"/>
        <v>0</v>
      </c>
      <c r="HL266" s="124">
        <f t="shared" si="1920"/>
        <v>0</v>
      </c>
      <c r="HM266" s="124">
        <f t="shared" si="1836"/>
        <v>0</v>
      </c>
      <c r="HN266" s="124">
        <f t="shared" si="1836"/>
        <v>0</v>
      </c>
      <c r="HO266" s="554">
        <f t="shared" si="1837"/>
        <v>0</v>
      </c>
      <c r="HP266" s="554">
        <f t="shared" si="1837"/>
        <v>0</v>
      </c>
      <c r="HQ266" s="554">
        <f t="shared" si="1837"/>
        <v>0</v>
      </c>
      <c r="HR266" s="125">
        <f t="shared" si="1921"/>
        <v>0</v>
      </c>
      <c r="HS266" s="125">
        <f t="shared" si="1921"/>
        <v>0</v>
      </c>
      <c r="HT266" s="125">
        <f t="shared" si="1921"/>
        <v>0</v>
      </c>
      <c r="HU266" s="125">
        <f t="shared" si="1921"/>
        <v>0</v>
      </c>
      <c r="HV266" s="125">
        <f t="shared" si="1921"/>
        <v>0</v>
      </c>
      <c r="HW266" s="125">
        <f t="shared" si="1921"/>
        <v>0</v>
      </c>
      <c r="HX266" s="125">
        <f t="shared" si="1921"/>
        <v>0</v>
      </c>
      <c r="HY266" s="125">
        <f t="shared" si="1921"/>
        <v>0</v>
      </c>
      <c r="HZ266" s="125">
        <f t="shared" si="1921"/>
        <v>0</v>
      </c>
      <c r="IA266" s="125">
        <f t="shared" si="1921"/>
        <v>0</v>
      </c>
      <c r="IB266" s="125">
        <f t="shared" si="1921"/>
        <v>0</v>
      </c>
      <c r="IC266" s="125">
        <f t="shared" si="1921"/>
        <v>0</v>
      </c>
      <c r="ID266" s="125">
        <f t="shared" si="1921"/>
        <v>0</v>
      </c>
      <c r="IE266" s="5">
        <f t="shared" si="1839"/>
        <v>67</v>
      </c>
      <c r="IF266" s="9"/>
      <c r="IG266" s="5">
        <f t="shared" si="1840"/>
        <v>1</v>
      </c>
      <c r="IH266" s="5" t="b">
        <f t="shared" si="1840"/>
        <v>0</v>
      </c>
      <c r="II266" s="19">
        <f t="shared" ca="1" si="1841"/>
        <v>0</v>
      </c>
      <c r="IJ266" s="5">
        <f t="shared" si="1840"/>
        <v>55</v>
      </c>
      <c r="IK266" s="5" cm="1">
        <f t="array" ref="IK266">INDEX(i.pi_yatf,$X266+1,IK$7)</f>
        <v>1</v>
      </c>
      <c r="IL266" s="19">
        <f t="shared" ca="1" si="1883"/>
        <v>0</v>
      </c>
      <c r="IM266" s="19">
        <f t="shared" ca="1" si="1883"/>
        <v>0</v>
      </c>
      <c r="IN266" s="19">
        <f t="shared" ca="1" si="1883"/>
        <v>0</v>
      </c>
      <c r="IO266" s="19">
        <f t="shared" ca="1" si="1883"/>
        <v>0</v>
      </c>
      <c r="IP266" s="19">
        <f t="shared" ca="1" si="1883"/>
        <v>0</v>
      </c>
      <c r="IQ266" s="19">
        <f t="shared" ca="1" si="1883"/>
        <v>0</v>
      </c>
      <c r="IR266" s="19">
        <f t="shared" ca="1" si="1883"/>
        <v>0</v>
      </c>
      <c r="IS266" s="19">
        <f t="shared" ca="1" si="1883"/>
        <v>0</v>
      </c>
      <c r="IT266" s="19">
        <f t="shared" ca="1" si="1883"/>
        <v>0</v>
      </c>
      <c r="IU266" s="19">
        <f t="shared" ca="1" si="1883"/>
        <v>0</v>
      </c>
      <c r="IV266" s="19">
        <f t="shared" ca="1" si="1883"/>
        <v>0</v>
      </c>
      <c r="IW266" s="19">
        <f t="shared" ca="1" si="1883"/>
        <v>0</v>
      </c>
      <c r="IX266" s="19">
        <f t="shared" ca="1" si="1883"/>
        <v>0</v>
      </c>
      <c r="IY266" s="19">
        <f t="shared" ca="1" si="1883"/>
        <v>0</v>
      </c>
      <c r="IZ266" s="19">
        <f t="shared" ca="1" si="1883"/>
        <v>0</v>
      </c>
      <c r="JA266" s="19">
        <f t="shared" ca="1" si="1883"/>
        <v>0</v>
      </c>
      <c r="JB266" s="19">
        <f t="shared" ca="1" si="1883"/>
        <v>0</v>
      </c>
      <c r="JC266" s="19">
        <f t="shared" ca="1" si="1883"/>
        <v>0</v>
      </c>
      <c r="JD266" s="19">
        <f t="shared" ca="1" si="1883"/>
        <v>0</v>
      </c>
      <c r="JE266" s="19">
        <f t="shared" ca="1" si="1883"/>
        <v>0</v>
      </c>
      <c r="JF266" s="19">
        <f t="shared" ca="1" si="1883"/>
        <v>0</v>
      </c>
      <c r="JG266" s="5">
        <f t="shared" si="1843"/>
        <v>1.2500000000000001E-2</v>
      </c>
      <c r="JH266" s="567">
        <f t="shared" si="1843"/>
        <v>0</v>
      </c>
      <c r="JI266" s="5">
        <f t="shared" si="1843"/>
        <v>6.25E-2</v>
      </c>
      <c r="JJ266" s="5">
        <f t="shared" si="1843"/>
        <v>6.25E-2</v>
      </c>
      <c r="JK266" s="5">
        <f t="shared" si="1843"/>
        <v>6.25E-2</v>
      </c>
      <c r="JL266" s="19">
        <f t="shared" ca="1" si="1883"/>
        <v>1</v>
      </c>
      <c r="JM266" s="19">
        <f t="shared" ca="1" si="1883"/>
        <v>0</v>
      </c>
      <c r="JN266" s="19">
        <f t="shared" ca="1" si="1883"/>
        <v>1</v>
      </c>
      <c r="JO266" s="9"/>
      <c r="JP266" s="5" t="b">
        <f t="shared" ca="1" si="1844"/>
        <v>0</v>
      </c>
      <c r="JQ266" s="477" t="b">
        <v>1</v>
      </c>
      <c r="JR266" s="477">
        <v>12</v>
      </c>
      <c r="JS266" s="5" t="b">
        <f t="shared" si="1845"/>
        <v>0</v>
      </c>
      <c r="JT266" s="5" t="b">
        <f t="shared" si="1845"/>
        <v>0</v>
      </c>
      <c r="JU266" s="5" t="b">
        <f t="shared" si="1845"/>
        <v>1</v>
      </c>
      <c r="JV266" s="144">
        <f t="shared" si="1846"/>
        <v>1</v>
      </c>
      <c r="JW266" s="144">
        <f t="shared" si="1846"/>
        <v>1</v>
      </c>
      <c r="JX266" s="5" t="b">
        <f t="shared" si="1847"/>
        <v>0</v>
      </c>
      <c r="JY266" s="5" t="b">
        <f t="shared" si="1847"/>
        <v>1</v>
      </c>
      <c r="JZ266" s="5" t="b">
        <f t="shared" si="1847"/>
        <v>1</v>
      </c>
      <c r="KA266" s="5" t="b">
        <f t="shared" si="1847"/>
        <v>0</v>
      </c>
      <c r="KB266" s="5">
        <f t="shared" si="1848"/>
        <v>1</v>
      </c>
      <c r="KC266" s="5">
        <f t="shared" si="1848"/>
        <v>0</v>
      </c>
      <c r="KD266" s="5" t="b">
        <f t="shared" si="1849"/>
        <v>0</v>
      </c>
      <c r="KE266" s="5" t="str" cm="1">
        <f t="array" aca="1" ref="KE266" ca="1">IF(OR(KF266:KM266&lt;&gt;"-"),TRUE,"-")</f>
        <v>-</v>
      </c>
      <c r="KF266" s="19" t="str">
        <f t="shared" ca="1" si="1850"/>
        <v>-</v>
      </c>
      <c r="KG266" s="19" t="str">
        <f t="shared" ca="1" si="1850"/>
        <v>-</v>
      </c>
      <c r="KH266" s="19" t="str">
        <f t="shared" ca="1" si="1850"/>
        <v>-</v>
      </c>
      <c r="KI266" s="19" t="str">
        <f t="shared" ca="1" si="1850"/>
        <v>-</v>
      </c>
      <c r="KJ266" s="19" t="str">
        <f t="shared" ca="1" si="1850"/>
        <v>-</v>
      </c>
      <c r="KK266" s="19" t="str">
        <f t="shared" ca="1" si="1850"/>
        <v>-</v>
      </c>
      <c r="KL266" s="19" t="str">
        <f t="shared" ca="1" si="1850"/>
        <v>-</v>
      </c>
      <c r="KM266" s="19" t="str">
        <f t="shared" ca="1" si="1850"/>
        <v>-</v>
      </c>
      <c r="KN266" s="5" t="b">
        <f t="array" aca="1" ref="KN266" ca="1">IF(OR(KO266:KU266&lt;&gt;"-"),TRUE,"-")</f>
        <v>1</v>
      </c>
      <c r="KO266" s="19">
        <f t="shared" ref="KO266:KX277" ca="1" si="1927">OFFSET(KO$5,$B266,0)</f>
        <v>0</v>
      </c>
      <c r="KP266" s="19" t="str">
        <f t="shared" ca="1" si="1927"/>
        <v>-</v>
      </c>
      <c r="KQ266" s="19">
        <f t="shared" ca="1" si="1927"/>
        <v>999999</v>
      </c>
      <c r="KR266" s="19">
        <f t="shared" ca="1" si="1927"/>
        <v>999999</v>
      </c>
      <c r="KS266" s="19">
        <f t="shared" ca="1" si="1927"/>
        <v>999999</v>
      </c>
      <c r="KT266" s="19">
        <f t="shared" ca="1" si="1927"/>
        <v>999999</v>
      </c>
      <c r="KU266" s="19">
        <f t="shared" ca="1" si="1927"/>
        <v>999999</v>
      </c>
      <c r="KV266" s="19" t="str">
        <f t="shared" ca="1" si="1927"/>
        <v>-</v>
      </c>
      <c r="KW266" s="19" t="str">
        <f ca="1">OFFSET(KW$5,$B266,0)</f>
        <v>-</v>
      </c>
      <c r="KX266" s="19" t="str">
        <f ca="1">OFFSET(KX$5,$B266,0)</f>
        <v>-</v>
      </c>
      <c r="KY266" s="19" t="b">
        <f t="shared" ca="1" si="1852"/>
        <v>1</v>
      </c>
      <c r="KZ266" s="19">
        <f t="shared" ca="1" si="1852"/>
        <v>0</v>
      </c>
      <c r="LA266" s="5" t="str">
        <f t="shared" si="1853"/>
        <v>-</v>
      </c>
      <c r="LB266" s="5" t="str">
        <f t="shared" si="1853"/>
        <v>-</v>
      </c>
      <c r="LC266" s="5" t="str">
        <f t="shared" si="1853"/>
        <v>-</v>
      </c>
      <c r="LD266" s="5" t="str">
        <f t="shared" si="1853"/>
        <v>-</v>
      </c>
      <c r="LE266" s="19" t="str">
        <f t="shared" ca="1" si="1854"/>
        <v>-</v>
      </c>
      <c r="LF266" s="19" t="str">
        <f t="shared" ca="1" si="1854"/>
        <v>-</v>
      </c>
      <c r="LG266" s="19" t="str">
        <f t="shared" ca="1" si="1854"/>
        <v>-</v>
      </c>
      <c r="LH266" s="19" t="str">
        <f t="shared" ca="1" si="1854"/>
        <v>-</v>
      </c>
      <c r="LI266" s="19" t="str">
        <f t="shared" ca="1" si="1854"/>
        <v>-</v>
      </c>
      <c r="LJ266" s="19" t="str">
        <f t="shared" ca="1" si="1854"/>
        <v>-</v>
      </c>
      <c r="LK266" s="19" t="str">
        <f t="shared" ca="1" si="1854"/>
        <v>-</v>
      </c>
      <c r="LL266" s="5" t="str">
        <f t="shared" si="1855"/>
        <v>-</v>
      </c>
      <c r="LM266" s="5">
        <f t="shared" si="1855"/>
        <v>500</v>
      </c>
      <c r="LN266" s="5">
        <f t="shared" si="1855"/>
        <v>500</v>
      </c>
      <c r="LO266" s="5" t="str">
        <f t="shared" si="1855"/>
        <v>-</v>
      </c>
      <c r="LP266" s="5" t="str" cm="1">
        <f t="array" ref="LP266">INDEX(i.meatgrid,$Q266,LP$7)</f>
        <v>-</v>
      </c>
      <c r="LQ266" s="5" t="str" cm="1">
        <f t="array" ref="LQ266">INDEX(i.meatgrid,$Q266,LQ$7)</f>
        <v>-</v>
      </c>
      <c r="LR266" s="5" t="str">
        <f t="shared" si="1855"/>
        <v>-</v>
      </c>
      <c r="LS266" s="5">
        <f t="shared" si="1856"/>
        <v>1</v>
      </c>
      <c r="LT266" s="9"/>
      <c r="LU266" s="19">
        <f t="shared" ca="1" si="1854"/>
        <v>70</v>
      </c>
      <c r="LV266" s="19">
        <f t="shared" ca="1" si="1857"/>
        <v>50</v>
      </c>
      <c r="LW266" s="19">
        <f t="shared" ca="1" si="1857"/>
        <v>80</v>
      </c>
      <c r="LX266" s="19">
        <f t="shared" ca="1" si="1857"/>
        <v>50</v>
      </c>
      <c r="LY266" s="5" t="b" cm="1">
        <f t="array" ref="LY266">INDEX(i.meatgrid,$Q266,LY$7)</f>
        <v>1</v>
      </c>
      <c r="LZ266" s="5" t="b" cm="1">
        <f t="array" ref="LZ266">INDEX(i.meatgrid,$Q266,LZ$7)</f>
        <v>0</v>
      </c>
      <c r="MA266" s="5" t="str" cm="1">
        <f t="array" ref="MA266">INDEX(i.meatgrid,$Q266,MA$7)</f>
        <v>-</v>
      </c>
      <c r="MB266" s="5" t="str" cm="1">
        <f t="array" ref="MB266">INDEX(i.meatgrid,$Q266,MB$7)</f>
        <v>-</v>
      </c>
      <c r="MC266" s="5">
        <f t="shared" si="1858"/>
        <v>1</v>
      </c>
      <c r="MD266" s="5">
        <f t="shared" si="1859"/>
        <v>1</v>
      </c>
      <c r="ME266" s="5" cm="1">
        <f t="array" ref="ME266">INDEX(i.meatgrid,$Q266,ME$7)</f>
        <v>0</v>
      </c>
      <c r="MF266" s="5" cm="1">
        <f t="array" ref="MF266">INDEX(i.meatgrid,$Q266,MF$7)</f>
        <v>0</v>
      </c>
      <c r="MG266" s="5" cm="1">
        <f t="array" ref="MG266">INDEX(i.meatgrid,$Q266,MG$7)</f>
        <v>0</v>
      </c>
      <c r="MH266" s="5" cm="1">
        <f t="array" ref="MH266">INDEX(i.meatgrid,$Q266,MH$7)</f>
        <v>0</v>
      </c>
      <c r="MI266" s="5" cm="1">
        <f t="array" ref="MI266">INDEX(i.meatgrid,$Q266,MI$7)</f>
        <v>0</v>
      </c>
      <c r="MJ266" s="5" cm="1">
        <f t="array" ref="MJ266">INDEX(i.meatgrid,$Q266,MJ$7)</f>
        <v>1</v>
      </c>
      <c r="MK266" s="5" cm="1">
        <f t="array" ref="MK266">INDEX(i.meatgrid,$Q266,MK$7)</f>
        <v>1</v>
      </c>
      <c r="ML266" s="5" cm="1">
        <f t="array" ref="ML266">INDEX(i.meatgrid,$Q266,ML$7)</f>
        <v>1</v>
      </c>
      <c r="MM266" s="5">
        <f t="shared" si="1860"/>
        <v>1</v>
      </c>
      <c r="MN266" s="9"/>
      <c r="MO266" s="19" t="b">
        <f t="shared" ca="1" si="1922"/>
        <v>0</v>
      </c>
      <c r="MP266" s="19" t="b">
        <f t="shared" ca="1" si="1922"/>
        <v>0</v>
      </c>
      <c r="MQ266" s="19">
        <f t="shared" ca="1" si="1922"/>
        <v>1</v>
      </c>
      <c r="MR266" s="19">
        <f t="shared" ca="1" si="1922"/>
        <v>0.75</v>
      </c>
      <c r="MS266" s="19">
        <f t="shared" ca="1" si="1922"/>
        <v>0.75</v>
      </c>
      <c r="MT266" s="19">
        <f t="shared" ca="1" si="1922"/>
        <v>0.8</v>
      </c>
      <c r="MU266" s="19">
        <f t="shared" ca="1" si="1922"/>
        <v>0.82499999999999996</v>
      </c>
      <c r="MV266" s="19">
        <f t="shared" ca="1" si="1922"/>
        <v>0.875</v>
      </c>
      <c r="MW266" s="19">
        <f t="shared" ca="1" si="1922"/>
        <v>0.9</v>
      </c>
      <c r="MX266" s="19">
        <f t="shared" ca="1" si="1922"/>
        <v>1</v>
      </c>
      <c r="MY266" s="19">
        <f t="shared" ca="1" si="1922"/>
        <v>0.875</v>
      </c>
      <c r="MZ266" s="19" t="b">
        <f t="shared" ca="1" si="1922"/>
        <v>1</v>
      </c>
      <c r="NA266" s="19">
        <f t="shared" ca="1" si="1922"/>
        <v>74.989999999999995</v>
      </c>
      <c r="NB266" s="19" t="str">
        <f t="shared" ca="1" si="1922"/>
        <v>-</v>
      </c>
      <c r="NC266" s="19" t="str">
        <f t="shared" ca="1" si="1922"/>
        <v>-</v>
      </c>
      <c r="ND266" s="19" t="str">
        <f t="shared" ca="1" si="1922"/>
        <v>-</v>
      </c>
      <c r="NE266" s="19" t="str">
        <f t="shared" ca="1" si="1877"/>
        <v>-</v>
      </c>
      <c r="NF266" s="19" t="str">
        <f t="shared" ca="1" si="1877"/>
        <v>-</v>
      </c>
      <c r="NG266" s="19" t="str">
        <f t="shared" ca="1" si="1877"/>
        <v>-</v>
      </c>
      <c r="NH266" s="19" t="str">
        <f t="shared" ca="1" si="1877"/>
        <v>-</v>
      </c>
      <c r="NI266" s="19">
        <f t="shared" ca="1" si="1877"/>
        <v>36.99</v>
      </c>
      <c r="NJ266" s="19">
        <f t="shared" ca="1" si="1877"/>
        <v>36.99</v>
      </c>
      <c r="NK266" s="19" t="str">
        <f t="shared" ca="1" si="1877"/>
        <v>-</v>
      </c>
      <c r="NL266" s="19" t="str">
        <f t="shared" ca="1" si="1877"/>
        <v>-</v>
      </c>
      <c r="NM266" s="19" t="str">
        <f t="shared" ca="1" si="1877"/>
        <v>-</v>
      </c>
      <c r="NN266" s="19" t="str">
        <f t="shared" ca="1" si="1877"/>
        <v>-</v>
      </c>
      <c r="NO266" s="19" t="str">
        <f t="shared" ca="1" si="1877"/>
        <v>-</v>
      </c>
      <c r="NP266" s="19">
        <f t="shared" ca="1" si="1877"/>
        <v>49.99</v>
      </c>
      <c r="NQ266" s="19">
        <f t="shared" ca="1" si="1877"/>
        <v>49.99</v>
      </c>
      <c r="NR266" s="19">
        <f t="shared" ca="1" si="1877"/>
        <v>49.99</v>
      </c>
      <c r="NS266" s="19">
        <f t="shared" ca="1" si="1877"/>
        <v>49.99</v>
      </c>
      <c r="NT266" s="19">
        <f t="shared" ca="1" si="1877"/>
        <v>49.99</v>
      </c>
      <c r="NU266" s="19">
        <f t="shared" ca="1" si="1874"/>
        <v>49.99</v>
      </c>
      <c r="NV266" s="19">
        <f t="shared" ca="1" si="1874"/>
        <v>49.99</v>
      </c>
      <c r="NW266" s="19">
        <f t="shared" ca="1" si="1874"/>
        <v>49.99</v>
      </c>
      <c r="NX266" s="19">
        <f t="shared" ca="1" si="1875"/>
        <v>412.99</v>
      </c>
      <c r="NY266" s="19">
        <f t="shared" ca="1" si="1875"/>
        <v>412.99</v>
      </c>
      <c r="NZ266" s="19" t="str">
        <f t="shared" ca="1" si="1875"/>
        <v>-</v>
      </c>
      <c r="OA266" s="19" t="str">
        <f t="shared" ca="1" si="1875"/>
        <v>-</v>
      </c>
      <c r="OB266" s="19" t="str">
        <f t="shared" ca="1" si="1875"/>
        <v>-</v>
      </c>
      <c r="OC266" s="19" t="str">
        <f t="shared" ca="1" si="1875"/>
        <v>-</v>
      </c>
      <c r="OD266" s="19" t="str">
        <f t="shared" ca="1" si="1875"/>
        <v>-</v>
      </c>
      <c r="OE266" s="19">
        <f t="shared" ca="1" si="1875"/>
        <v>6.8900000000000006</v>
      </c>
      <c r="OF266" s="19">
        <f t="shared" ca="1" si="1875"/>
        <v>6.8900000000000006</v>
      </c>
      <c r="OG266" s="19">
        <f t="shared" ca="1" si="1875"/>
        <v>6.8900000000000006</v>
      </c>
      <c r="OH266" s="19">
        <f t="shared" ca="1" si="1875"/>
        <v>6.8900000000000006</v>
      </c>
      <c r="OI266" s="19">
        <f t="shared" ca="1" si="1875"/>
        <v>6.8900000000000006</v>
      </c>
      <c r="OJ266" s="19">
        <f t="shared" ca="1" si="1875"/>
        <v>6.8900000000000006</v>
      </c>
      <c r="OK266" s="19">
        <f t="shared" ca="1" si="1875"/>
        <v>6.8900000000000006</v>
      </c>
      <c r="OL266" s="19">
        <f t="shared" ca="1" si="1875"/>
        <v>6.8900000000000006</v>
      </c>
      <c r="OM266" s="19">
        <f t="shared" ca="1" si="1875"/>
        <v>346.99</v>
      </c>
      <c r="ON266" s="19">
        <f t="shared" ca="1" si="1876"/>
        <v>346.99</v>
      </c>
      <c r="OO266" s="19" t="str">
        <f t="shared" ca="1" si="1876"/>
        <v>-</v>
      </c>
      <c r="OP266" s="19" t="str">
        <f t="shared" ca="1" si="1876"/>
        <v>-</v>
      </c>
      <c r="OQ266" s="19" t="str">
        <f t="shared" ca="1" si="1876"/>
        <v>-</v>
      </c>
      <c r="OR266" s="19" t="str">
        <f t="shared" ca="1" si="1876"/>
        <v>-</v>
      </c>
      <c r="OS266" s="19" t="str">
        <f t="shared" ca="1" si="1876"/>
        <v>-</v>
      </c>
      <c r="OT266" s="19">
        <f t="shared" ca="1" si="1876"/>
        <v>0</v>
      </c>
      <c r="OU266" s="24">
        <v>0</v>
      </c>
    </row>
    <row r="267" spans="1:411" outlineLevel="1">
      <c r="A267" s="21">
        <f t="shared" si="158"/>
        <v>262</v>
      </c>
      <c r="B267" s="21">
        <f t="shared" ref="B267:B277" si="1928">$A$24</f>
        <v>19</v>
      </c>
      <c r="C267">
        <v>112</v>
      </c>
      <c r="D267" s="144" t="str">
        <f t="shared" ca="1" si="1806"/>
        <v>GSM</v>
      </c>
      <c r="E267" t="b">
        <v>1</v>
      </c>
      <c r="F267" t="b">
        <v>0</v>
      </c>
      <c r="G267" t="b">
        <f t="shared" si="1870"/>
        <v>1</v>
      </c>
      <c r="H267" s="237">
        <f t="shared" ref="H267:Q277" ca="1" si="1929">OFFSET(H267,-1,0)</f>
        <v>2</v>
      </c>
      <c r="I267" s="237">
        <f t="shared" ca="1" si="1929"/>
        <v>1</v>
      </c>
      <c r="J267" s="237" t="str">
        <f t="shared" ca="1" si="1929"/>
        <v/>
      </c>
      <c r="K267" s="237">
        <f t="shared" ca="1" si="1929"/>
        <v>2</v>
      </c>
      <c r="L267" s="237">
        <f t="shared" ca="1" si="1929"/>
        <v>2</v>
      </c>
      <c r="M267" s="237">
        <f t="shared" ca="1" si="1929"/>
        <v>2</v>
      </c>
      <c r="N267" s="237">
        <f t="shared" ca="1" si="1929"/>
        <v>3</v>
      </c>
      <c r="O267" s="237">
        <f t="shared" ca="1" si="1929"/>
        <v>1</v>
      </c>
      <c r="P267" s="237">
        <f t="shared" ca="1" si="1929"/>
        <v>1</v>
      </c>
      <c r="Q267" s="237">
        <f t="shared" ca="1" si="1929"/>
        <v>6</v>
      </c>
      <c r="R267" s="29">
        <v>1</v>
      </c>
      <c r="S267" s="29">
        <v>1</v>
      </c>
      <c r="T267" s="29">
        <v>1</v>
      </c>
      <c r="U267" s="218"/>
      <c r="V267" s="218"/>
      <c r="W267" s="182">
        <f t="array" ref="W267">MAX(W$22,MOD(W257+1*AND(R267:$V267=R$22:$V$22),W$23+1))</f>
        <v>0</v>
      </c>
      <c r="X267" s="218"/>
      <c r="Y267" s="218"/>
      <c r="Z267" s="218"/>
      <c r="AA267" s="218"/>
      <c r="AB267" s="218"/>
      <c r="AC267" s="218"/>
      <c r="AD267" s="218"/>
      <c r="AE267" s="218"/>
      <c r="AF267" s="144">
        <f ca="1">INDEX(CHOOSE($N267,DataAutumn!i.AdultDrys,DataWinter!i.AdultDrys,DataSpring!i.AdultDrys),1,$M267)</f>
        <v>3</v>
      </c>
      <c r="AG267" s="5">
        <f t="shared" ca="1" si="1807"/>
        <v>2</v>
      </c>
      <c r="AH267" s="5">
        <f t="shared" ca="1" si="1807"/>
        <v>0</v>
      </c>
      <c r="AI267" s="5">
        <f t="shared" ca="1" si="1808"/>
        <v>1</v>
      </c>
      <c r="AJ267" s="218"/>
      <c r="AK267" s="218"/>
      <c r="AL267" s="366" t="str">
        <f ca="1">TEXT(LEFT(OFFSET(AL267,-1,0),5)+1,"00000")&amp;MID(OFFSET(AL267,-1,0),6,FIND(" ",OFFSET(AL267,-1,0),7)-5)
&amp; $D267           &amp; " Day"&amp;INDEX(i.DOY,$N267,1)              &amp; IF($IG267=0," FWM","")&amp;IF($IG267=1," MWM","")&amp;IF($IG267=5," Mat","")&amp;IF($IH267=TRUE,"&amp;BBT","    ")
&amp;INDEX(DataMaster!$B$98:$B$105,$Q267,0)    &amp;IF(JQ267," SR"&amp;JR267,"")&amp; " WP"&amp;TEXT($MC267*100,"000p")           &amp; " MP"&amp;TEXT($MD267*100,"000p")           &amp; " GP"&amp;TEXT($MM267*100,"000p")
&amp; " (F"&amp;3+COUNTIF($CV267:$CY267,TRUE)&amp;3&amp;"N"&amp;$DM267&amp;$DN267&amp;")"</f>
        <v>00026 DSP_grid_lw GSM Day204 MWM    Mutton WP100p MP100p GP100p (F33N11)</v>
      </c>
      <c r="AM267" s="9" t="str">
        <f ca="1">IF(COUNTIF(AL$5:AL267,AL267)=1,"-","Dup")</f>
        <v>-</v>
      </c>
      <c r="AN267" s="9"/>
      <c r="AO267" s="12" t="b">
        <v>0</v>
      </c>
      <c r="AP267" s="12" t="b">
        <v>0</v>
      </c>
      <c r="AQ267" s="12" t="b">
        <v>1</v>
      </c>
      <c r="AR267" s="12" t="b">
        <v>1</v>
      </c>
      <c r="AS267" s="12" t="b">
        <v>0</v>
      </c>
      <c r="AT267" s="12" t="b">
        <v>1</v>
      </c>
      <c r="AU267" s="12" t="b">
        <v>1</v>
      </c>
      <c r="AV267" s="12" t="b">
        <v>1</v>
      </c>
      <c r="AW267" s="9"/>
      <c r="AX267" s="5" t="b">
        <f t="shared" ca="1" si="1809"/>
        <v>0</v>
      </c>
      <c r="AY267" s="5" t="str">
        <f t="shared" ca="1" si="1809"/>
        <v>-</v>
      </c>
      <c r="AZ267" s="5" t="b">
        <f t="shared" ca="1" si="1809"/>
        <v>0</v>
      </c>
      <c r="BA267" s="5" t="b">
        <f t="shared" ca="1" si="1809"/>
        <v>1</v>
      </c>
      <c r="BB267" s="5" t="b">
        <f t="shared" ca="1" si="1809"/>
        <v>1</v>
      </c>
      <c r="BC267" s="144">
        <f t="shared" ca="1" si="1809"/>
        <v>0</v>
      </c>
      <c r="BD267" s="19" t="b">
        <f t="shared" ca="1" si="1810"/>
        <v>1</v>
      </c>
      <c r="BE267" s="9"/>
      <c r="BF267" s="5" t="str">
        <f t="shared" ca="1" si="1811"/>
        <v>-</v>
      </c>
      <c r="BG267" s="19" t="str">
        <f t="shared" ca="1" si="1812"/>
        <v>-</v>
      </c>
      <c r="BH267" s="19" t="str">
        <f t="shared" ca="1" si="1812"/>
        <v>-</v>
      </c>
      <c r="BI267" s="19" t="str">
        <f t="shared" ca="1" si="1812"/>
        <v>-</v>
      </c>
      <c r="BJ267" s="5" t="str">
        <f t="shared" ca="1" si="1813"/>
        <v>-</v>
      </c>
      <c r="BK267" s="19" t="str">
        <f t="shared" ca="1" si="1814"/>
        <v>-</v>
      </c>
      <c r="BL267" s="5" t="str">
        <f t="shared" ca="1" si="1815"/>
        <v>-</v>
      </c>
      <c r="BM267" s="19" t="str">
        <f t="shared" ca="1" si="1816"/>
        <v>-</v>
      </c>
      <c r="BN267" s="19" t="str">
        <f t="shared" ca="1" si="1816"/>
        <v>-</v>
      </c>
      <c r="BO267" s="19" t="str">
        <f t="shared" ca="1" si="1816"/>
        <v>-</v>
      </c>
      <c r="BP267" s="5" t="str">
        <f t="shared" ca="1" si="1817"/>
        <v>-</v>
      </c>
      <c r="BQ267" s="9"/>
      <c r="BR267" s="5" t="b">
        <f t="shared" ca="1" si="1818"/>
        <v>0</v>
      </c>
      <c r="BS267" s="5" t="str">
        <f t="shared" ca="1" si="1819"/>
        <v>-</v>
      </c>
      <c r="BT267" s="5" t="str">
        <f t="shared" ca="1" si="1820"/>
        <v>-</v>
      </c>
      <c r="BU267" s="5" t="str">
        <f t="shared" ca="1" si="1820"/>
        <v>-</v>
      </c>
      <c r="BV267" s="5" t="str">
        <f t="shared" ca="1" si="1820"/>
        <v>-</v>
      </c>
      <c r="BW267" s="5" t="str">
        <f t="shared" ca="1" si="1820"/>
        <v>-</v>
      </c>
      <c r="BX267" s="5" t="str">
        <f t="shared" ca="1" si="1820"/>
        <v>-</v>
      </c>
      <c r="BY267" s="5" t="str">
        <f t="shared" ca="1" si="1820"/>
        <v>-</v>
      </c>
      <c r="BZ267" s="5" t="str">
        <f t="shared" ca="1" si="1820"/>
        <v>-</v>
      </c>
      <c r="CA267" s="5" t="str">
        <f t="shared" ca="1" si="1820"/>
        <v>-</v>
      </c>
      <c r="CB267" s="9"/>
      <c r="CC267" s="237" t="b">
        <f t="shared" ref="CC267:CE277" ca="1" si="1930">OFFSET(CC267,-1,0)</f>
        <v>1</v>
      </c>
      <c r="CD267" s="237" t="b">
        <f t="shared" ca="1" si="1930"/>
        <v>1</v>
      </c>
      <c r="CE267" s="237" t="b">
        <f t="shared" ca="1" si="1930"/>
        <v>1</v>
      </c>
      <c r="CF267" s="12">
        <f t="shared" ca="1" si="1868"/>
        <v>2236105</v>
      </c>
      <c r="CG267" s="144" t="b">
        <f t="shared" ref="CG267:CG269" ca="1" si="1931">NOT(CE267)</f>
        <v>0</v>
      </c>
      <c r="CH267" s="12" t="s">
        <v>34</v>
      </c>
      <c r="CI267" s="19" t="str">
        <f t="shared" ca="1" si="1822"/>
        <v>-</v>
      </c>
      <c r="CJ267" s="19" t="str">
        <f t="shared" ca="1" si="1822"/>
        <v>-</v>
      </c>
      <c r="CK267" s="19" t="str">
        <f t="shared" ca="1" si="1822"/>
        <v>-</v>
      </c>
      <c r="CL267" s="19">
        <f t="shared" ca="1" si="1822"/>
        <v>1</v>
      </c>
      <c r="CM267" s="19">
        <f t="shared" ca="1" si="1822"/>
        <v>1</v>
      </c>
      <c r="CN267" s="9"/>
      <c r="CO267" s="444">
        <f t="shared" ca="1" si="1823"/>
        <v>652</v>
      </c>
      <c r="CP267" s="444">
        <f t="shared" ca="1" si="1823"/>
        <v>686</v>
      </c>
      <c r="CQ267" s="444">
        <f t="shared" ca="1" si="1823"/>
        <v>721</v>
      </c>
      <c r="CR267" s="152">
        <f t="shared" ca="1" si="1824"/>
        <v>378</v>
      </c>
      <c r="CS267" s="152">
        <f t="shared" ca="1" si="1824"/>
        <v>413</v>
      </c>
      <c r="CT267" s="152">
        <f t="shared" ca="1" si="1824"/>
        <v>448</v>
      </c>
      <c r="CU267" s="19" t="str">
        <f t="shared" ca="1" si="1915"/>
        <v>-</v>
      </c>
      <c r="CV267" s="19" t="str">
        <f t="shared" ca="1" si="1915"/>
        <v>-</v>
      </c>
      <c r="CW267" s="19" t="str">
        <f t="shared" ca="1" si="1915"/>
        <v>-</v>
      </c>
      <c r="CX267" s="19" t="str">
        <f t="shared" ca="1" si="1915"/>
        <v>-</v>
      </c>
      <c r="CY267" s="19" t="str">
        <f t="shared" ca="1" si="1915"/>
        <v>-</v>
      </c>
      <c r="CZ267" s="19" t="b">
        <f t="shared" ca="1" si="1915"/>
        <v>1</v>
      </c>
      <c r="DA267" s="19">
        <f t="shared" ca="1" si="1915"/>
        <v>0</v>
      </c>
      <c r="DB267" s="19">
        <f t="shared" ca="1" si="1915"/>
        <v>0</v>
      </c>
      <c r="DC267" s="19">
        <f t="shared" ca="1" si="1915"/>
        <v>0</v>
      </c>
      <c r="DD267" s="19">
        <f t="shared" ca="1" si="1915"/>
        <v>0</v>
      </c>
      <c r="DE267" s="19">
        <f t="shared" ca="1" si="1915"/>
        <v>0</v>
      </c>
      <c r="DF267" s="19">
        <f t="shared" ca="1" si="1915"/>
        <v>0</v>
      </c>
      <c r="DG267" s="19">
        <f t="shared" ca="1" si="1915"/>
        <v>0</v>
      </c>
      <c r="DH267" s="19">
        <f t="shared" ca="1" si="1915"/>
        <v>0</v>
      </c>
      <c r="DI267" s="19">
        <f t="shared" ca="1" si="1915"/>
        <v>0</v>
      </c>
      <c r="DJ267" s="19">
        <f t="shared" ca="1" si="1915"/>
        <v>0</v>
      </c>
      <c r="DK267" s="19">
        <f t="shared" ca="1" si="1889"/>
        <v>0</v>
      </c>
      <c r="DL267" s="19">
        <f t="shared" ca="1" si="1889"/>
        <v>0</v>
      </c>
      <c r="DM267" s="19">
        <f t="shared" ca="1" si="1889"/>
        <v>1</v>
      </c>
      <c r="DN267" s="19">
        <f t="shared" ca="1" si="1889"/>
        <v>1</v>
      </c>
      <c r="DO267" s="19">
        <f t="shared" ca="1" si="1889"/>
        <v>0</v>
      </c>
      <c r="DP267" s="19" t="str">
        <f t="shared" ca="1" si="1889"/>
        <v>-</v>
      </c>
      <c r="DQ267" s="19" t="str">
        <f t="shared" ca="1" si="1889"/>
        <v>-</v>
      </c>
      <c r="DR267" s="19" t="str">
        <f t="shared" ca="1" si="1889"/>
        <v>-</v>
      </c>
      <c r="DS267" s="19" t="str">
        <f t="shared" ca="1" si="1889"/>
        <v>-</v>
      </c>
      <c r="DT267" s="19" t="str">
        <f t="shared" ca="1" si="1889"/>
        <v>-</v>
      </c>
      <c r="DU267" s="19">
        <f t="shared" ca="1" si="1889"/>
        <v>0</v>
      </c>
      <c r="DV267" s="19" t="str">
        <f t="shared" ca="1" si="1889"/>
        <v>-</v>
      </c>
      <c r="DW267" s="19" t="str">
        <f t="shared" ca="1" si="1889"/>
        <v>-</v>
      </c>
      <c r="DX267" s="19" t="str">
        <f t="shared" ca="1" si="1889"/>
        <v>-</v>
      </c>
      <c r="DY267" s="19" t="str">
        <f t="shared" ca="1" si="1889"/>
        <v>-</v>
      </c>
      <c r="DZ267" s="19" t="str">
        <f t="shared" ca="1" si="1889"/>
        <v>-</v>
      </c>
      <c r="EA267" s="19" t="str">
        <f t="shared" ca="1" si="1889"/>
        <v>-</v>
      </c>
      <c r="EB267" s="19" t="str">
        <f t="shared" ca="1" si="1889"/>
        <v>-</v>
      </c>
      <c r="EC267" s="19" t="str">
        <f t="shared" ca="1" si="1889"/>
        <v>-</v>
      </c>
      <c r="ED267" s="19">
        <f t="shared" ca="1" si="1889"/>
        <v>0</v>
      </c>
      <c r="EE267" s="444">
        <f t="shared" ca="1" si="1827"/>
        <v>0</v>
      </c>
      <c r="EF267" s="444">
        <f t="shared" ca="1" si="1827"/>
        <v>0</v>
      </c>
      <c r="EG267" s="124">
        <f t="shared" ca="1" si="1916"/>
        <v>0</v>
      </c>
      <c r="EH267" s="124">
        <f t="shared" ca="1" si="1916"/>
        <v>0</v>
      </c>
      <c r="EI267" s="124">
        <f t="shared" ca="1" si="1916"/>
        <v>0</v>
      </c>
      <c r="EJ267" s="124">
        <f t="shared" ca="1" si="1916"/>
        <v>0</v>
      </c>
      <c r="EK267" s="124">
        <f t="shared" ca="1" si="1916"/>
        <v>0</v>
      </c>
      <c r="EL267" s="124">
        <f t="shared" ca="1" si="1916"/>
        <v>0</v>
      </c>
      <c r="EM267" s="124">
        <f t="shared" ca="1" si="1916"/>
        <v>0</v>
      </c>
      <c r="EN267" s="124">
        <f t="shared" ca="1" si="1916"/>
        <v>0</v>
      </c>
      <c r="EO267" s="124">
        <f t="shared" ca="1" si="1916"/>
        <v>0</v>
      </c>
      <c r="EP267" s="124">
        <f t="shared" ca="1" si="1916"/>
        <v>0</v>
      </c>
      <c r="EQ267" s="124">
        <f t="shared" ca="1" si="1916"/>
        <v>0</v>
      </c>
      <c r="ER267" s="124">
        <f t="shared" ca="1" si="1916"/>
        <v>0</v>
      </c>
      <c r="ES267" s="124">
        <f t="shared" ca="1" si="1916"/>
        <v>0</v>
      </c>
      <c r="ET267" s="124">
        <f t="shared" ca="1" si="1916"/>
        <v>0</v>
      </c>
      <c r="EU267" s="124">
        <f t="shared" ca="1" si="1916"/>
        <v>0</v>
      </c>
      <c r="EV267" s="124">
        <f t="shared" ca="1" si="1916"/>
        <v>0</v>
      </c>
      <c r="EW267" s="124">
        <f t="shared" ca="1" si="1829"/>
        <v>0</v>
      </c>
      <c r="EX267" s="124">
        <f t="shared" ca="1" si="1829"/>
        <v>0</v>
      </c>
      <c r="EY267" s="554">
        <f t="shared" ca="1" si="1917"/>
        <v>0</v>
      </c>
      <c r="EZ267" s="554">
        <f t="shared" ca="1" si="1917"/>
        <v>0</v>
      </c>
      <c r="FA267" s="554">
        <f t="shared" ca="1" si="1917"/>
        <v>0</v>
      </c>
      <c r="FB267" s="125">
        <f t="shared" ca="1" si="1917"/>
        <v>0</v>
      </c>
      <c r="FC267" s="125">
        <f t="shared" ca="1" si="1917"/>
        <v>0</v>
      </c>
      <c r="FD267" s="125">
        <f t="shared" ca="1" si="1917"/>
        <v>0</v>
      </c>
      <c r="FE267" s="125">
        <f t="shared" ca="1" si="1917"/>
        <v>0</v>
      </c>
      <c r="FF267" s="125">
        <f t="shared" ca="1" si="1917"/>
        <v>0</v>
      </c>
      <c r="FG267" s="125">
        <f t="shared" ca="1" si="1917"/>
        <v>0</v>
      </c>
      <c r="FH267" s="125">
        <f t="shared" ca="1" si="1917"/>
        <v>0</v>
      </c>
      <c r="FI267" s="125">
        <f t="shared" ca="1" si="1917"/>
        <v>0</v>
      </c>
      <c r="FJ267" s="125">
        <f t="shared" ca="1" si="1917"/>
        <v>0</v>
      </c>
      <c r="FK267" s="125">
        <f t="shared" ca="1" si="1917"/>
        <v>0</v>
      </c>
      <c r="FL267" s="125">
        <f t="shared" ca="1" si="1917"/>
        <v>0</v>
      </c>
      <c r="FM267" s="125">
        <f t="shared" ca="1" si="1917"/>
        <v>0</v>
      </c>
      <c r="FN267" s="125">
        <f t="shared" ca="1" si="1917"/>
        <v>0</v>
      </c>
      <c r="FO267" s="124">
        <f t="shared" ca="1" si="1918"/>
        <v>0</v>
      </c>
      <c r="FP267" s="124">
        <f t="shared" ca="1" si="1918"/>
        <v>0</v>
      </c>
      <c r="FQ267" s="124">
        <f t="shared" ca="1" si="1918"/>
        <v>0</v>
      </c>
      <c r="FR267" s="124">
        <f t="shared" ca="1" si="1918"/>
        <v>0</v>
      </c>
      <c r="FS267" s="124">
        <f t="shared" ca="1" si="1918"/>
        <v>0</v>
      </c>
      <c r="FT267" s="124">
        <f t="shared" ca="1" si="1918"/>
        <v>0</v>
      </c>
      <c r="FU267" s="124">
        <f t="shared" ca="1" si="1918"/>
        <v>0</v>
      </c>
      <c r="FV267" s="124">
        <f t="shared" ca="1" si="1918"/>
        <v>0</v>
      </c>
      <c r="FW267" s="124">
        <f t="shared" ca="1" si="1918"/>
        <v>0</v>
      </c>
      <c r="FX267" s="124">
        <f t="shared" ca="1" si="1918"/>
        <v>0</v>
      </c>
      <c r="FY267" s="124">
        <f t="shared" ca="1" si="1918"/>
        <v>0</v>
      </c>
      <c r="FZ267" s="124">
        <f t="shared" ca="1" si="1918"/>
        <v>0</v>
      </c>
      <c r="GA267" s="124">
        <f t="shared" ca="1" si="1918"/>
        <v>0</v>
      </c>
      <c r="GB267" s="124">
        <f t="shared" ca="1" si="1918"/>
        <v>0</v>
      </c>
      <c r="GC267" s="124">
        <f t="shared" ca="1" si="1918"/>
        <v>0</v>
      </c>
      <c r="GD267" s="124">
        <f t="shared" ca="1" si="1918"/>
        <v>0</v>
      </c>
      <c r="GE267" s="124">
        <f t="shared" ca="1" si="1832"/>
        <v>0</v>
      </c>
      <c r="GF267" s="124">
        <f t="shared" ca="1" si="1832"/>
        <v>0</v>
      </c>
      <c r="GG267" s="554">
        <f t="shared" ca="1" si="1833"/>
        <v>0</v>
      </c>
      <c r="GH267" s="554">
        <f t="shared" ca="1" si="1833"/>
        <v>0</v>
      </c>
      <c r="GI267" s="554">
        <f t="shared" ca="1" si="1833"/>
        <v>0</v>
      </c>
      <c r="GJ267" s="125">
        <f t="shared" ca="1" si="1919"/>
        <v>0</v>
      </c>
      <c r="GK267" s="125">
        <f t="shared" ca="1" si="1919"/>
        <v>0</v>
      </c>
      <c r="GL267" s="125">
        <f t="shared" ca="1" si="1919"/>
        <v>0</v>
      </c>
      <c r="GM267" s="125">
        <f t="shared" ca="1" si="1919"/>
        <v>0</v>
      </c>
      <c r="GN267" s="125">
        <f t="shared" ca="1" si="1919"/>
        <v>0</v>
      </c>
      <c r="GO267" s="125">
        <f t="shared" ca="1" si="1919"/>
        <v>0</v>
      </c>
      <c r="GP267" s="125">
        <f t="shared" ca="1" si="1919"/>
        <v>0</v>
      </c>
      <c r="GQ267" s="125">
        <f t="shared" ca="1" si="1919"/>
        <v>0</v>
      </c>
      <c r="GR267" s="125">
        <f t="shared" ca="1" si="1919"/>
        <v>0</v>
      </c>
      <c r="GS267" s="125">
        <f t="shared" ca="1" si="1919"/>
        <v>0</v>
      </c>
      <c r="GT267" s="125">
        <f t="shared" ca="1" si="1919"/>
        <v>0</v>
      </c>
      <c r="GU267" s="125">
        <f t="shared" ca="1" si="1919"/>
        <v>0</v>
      </c>
      <c r="GV267" s="125">
        <f t="shared" ca="1" si="1919"/>
        <v>0</v>
      </c>
      <c r="GW267" s="124">
        <f t="shared" ca="1" si="1920"/>
        <v>0</v>
      </c>
      <c r="GX267" s="124">
        <f t="shared" ca="1" si="1920"/>
        <v>0</v>
      </c>
      <c r="GY267" s="124">
        <f t="shared" ca="1" si="1920"/>
        <v>0</v>
      </c>
      <c r="GZ267" s="124">
        <f t="shared" ca="1" si="1920"/>
        <v>0</v>
      </c>
      <c r="HA267" s="124">
        <f t="shared" ca="1" si="1920"/>
        <v>0</v>
      </c>
      <c r="HB267" s="124">
        <f t="shared" ca="1" si="1920"/>
        <v>0</v>
      </c>
      <c r="HC267" s="124">
        <f t="shared" ca="1" si="1920"/>
        <v>0</v>
      </c>
      <c r="HD267" s="124">
        <f t="shared" ca="1" si="1920"/>
        <v>0</v>
      </c>
      <c r="HE267" s="124">
        <f t="shared" ca="1" si="1920"/>
        <v>0</v>
      </c>
      <c r="HF267" s="124">
        <f t="shared" ca="1" si="1920"/>
        <v>0</v>
      </c>
      <c r="HG267" s="124">
        <f t="shared" ca="1" si="1920"/>
        <v>0</v>
      </c>
      <c r="HH267" s="124">
        <f t="shared" ca="1" si="1920"/>
        <v>0</v>
      </c>
      <c r="HI267" s="124">
        <f t="shared" ca="1" si="1920"/>
        <v>0</v>
      </c>
      <c r="HJ267" s="124">
        <f t="shared" ca="1" si="1920"/>
        <v>0</v>
      </c>
      <c r="HK267" s="124">
        <f t="shared" ca="1" si="1920"/>
        <v>0</v>
      </c>
      <c r="HL267" s="124">
        <f t="shared" ca="1" si="1920"/>
        <v>0</v>
      </c>
      <c r="HM267" s="124">
        <f t="shared" ca="1" si="1836"/>
        <v>0</v>
      </c>
      <c r="HN267" s="124">
        <f t="shared" ca="1" si="1836"/>
        <v>0</v>
      </c>
      <c r="HO267" s="554">
        <f t="shared" ca="1" si="1837"/>
        <v>0</v>
      </c>
      <c r="HP267" s="554">
        <f t="shared" ca="1" si="1837"/>
        <v>0</v>
      </c>
      <c r="HQ267" s="554">
        <f t="shared" ca="1" si="1837"/>
        <v>0</v>
      </c>
      <c r="HR267" s="125">
        <f t="shared" ca="1" si="1921"/>
        <v>0</v>
      </c>
      <c r="HS267" s="125">
        <f t="shared" ca="1" si="1921"/>
        <v>0</v>
      </c>
      <c r="HT267" s="125">
        <f t="shared" ca="1" si="1921"/>
        <v>0</v>
      </c>
      <c r="HU267" s="125">
        <f t="shared" ca="1" si="1921"/>
        <v>0</v>
      </c>
      <c r="HV267" s="125">
        <f t="shared" ca="1" si="1921"/>
        <v>0</v>
      </c>
      <c r="HW267" s="125">
        <f t="shared" ca="1" si="1921"/>
        <v>0</v>
      </c>
      <c r="HX267" s="125">
        <f t="shared" ca="1" si="1921"/>
        <v>0</v>
      </c>
      <c r="HY267" s="125">
        <f t="shared" ca="1" si="1921"/>
        <v>0</v>
      </c>
      <c r="HZ267" s="125">
        <f t="shared" ca="1" si="1921"/>
        <v>0</v>
      </c>
      <c r="IA267" s="125">
        <f t="shared" ca="1" si="1921"/>
        <v>0</v>
      </c>
      <c r="IB267" s="125">
        <f t="shared" ca="1" si="1921"/>
        <v>0</v>
      </c>
      <c r="IC267" s="125">
        <f t="shared" ca="1" si="1921"/>
        <v>0</v>
      </c>
      <c r="ID267" s="125">
        <f t="shared" ca="1" si="1921"/>
        <v>0</v>
      </c>
      <c r="IE267" s="5">
        <f t="shared" ca="1" si="1839"/>
        <v>67</v>
      </c>
      <c r="IF267" s="9"/>
      <c r="IG267" s="5">
        <f t="shared" ca="1" si="1840"/>
        <v>1</v>
      </c>
      <c r="IH267" s="5" t="b">
        <f t="shared" ca="1" si="1840"/>
        <v>0</v>
      </c>
      <c r="II267" s="19">
        <f t="shared" ca="1" si="1841"/>
        <v>0</v>
      </c>
      <c r="IJ267" s="5">
        <f t="shared" ca="1" si="1840"/>
        <v>55</v>
      </c>
      <c r="IK267" s="5" cm="1">
        <f t="array" ref="IK267">INDEX(i.pi_yatf,$X267+1,IK$7)</f>
        <v>1</v>
      </c>
      <c r="IL267" s="19">
        <f t="shared" ca="1" si="1883"/>
        <v>0</v>
      </c>
      <c r="IM267" s="19">
        <f t="shared" ca="1" si="1883"/>
        <v>0</v>
      </c>
      <c r="IN267" s="19">
        <f t="shared" ca="1" si="1883"/>
        <v>0</v>
      </c>
      <c r="IO267" s="19">
        <f t="shared" ca="1" si="1883"/>
        <v>0</v>
      </c>
      <c r="IP267" s="19">
        <f t="shared" ca="1" si="1883"/>
        <v>0</v>
      </c>
      <c r="IQ267" s="19">
        <f t="shared" ca="1" si="1883"/>
        <v>0</v>
      </c>
      <c r="IR267" s="19">
        <f t="shared" ca="1" si="1883"/>
        <v>0</v>
      </c>
      <c r="IS267" s="19">
        <f t="shared" ca="1" si="1883"/>
        <v>0</v>
      </c>
      <c r="IT267" s="19">
        <f t="shared" ca="1" si="1883"/>
        <v>0</v>
      </c>
      <c r="IU267" s="19">
        <f t="shared" ca="1" si="1883"/>
        <v>0</v>
      </c>
      <c r="IV267" s="19">
        <f t="shared" ca="1" si="1883"/>
        <v>0</v>
      </c>
      <c r="IW267" s="19">
        <f t="shared" ca="1" si="1883"/>
        <v>0</v>
      </c>
      <c r="IX267" s="19">
        <f t="shared" ca="1" si="1883"/>
        <v>0</v>
      </c>
      <c r="IY267" s="19">
        <f t="shared" ca="1" si="1883"/>
        <v>0</v>
      </c>
      <c r="IZ267" s="19">
        <f t="shared" ca="1" si="1883"/>
        <v>0</v>
      </c>
      <c r="JA267" s="19">
        <f t="shared" ref="JA267:JN267" ca="1" si="1932">OFFSET(JA$5,$B267,0)</f>
        <v>0</v>
      </c>
      <c r="JB267" s="19">
        <f t="shared" ca="1" si="1932"/>
        <v>0</v>
      </c>
      <c r="JC267" s="19">
        <f t="shared" ca="1" si="1932"/>
        <v>0</v>
      </c>
      <c r="JD267" s="19">
        <f t="shared" ca="1" si="1932"/>
        <v>0</v>
      </c>
      <c r="JE267" s="19">
        <f t="shared" ca="1" si="1932"/>
        <v>0</v>
      </c>
      <c r="JF267" s="19">
        <f t="shared" ca="1" si="1932"/>
        <v>0</v>
      </c>
      <c r="JG267" s="5">
        <f t="shared" ca="1" si="1843"/>
        <v>1.2500000000000001E-2</v>
      </c>
      <c r="JH267" s="567">
        <f t="shared" ca="1" si="1843"/>
        <v>0</v>
      </c>
      <c r="JI267" s="5">
        <f t="shared" ca="1" si="1843"/>
        <v>6.25E-2</v>
      </c>
      <c r="JJ267" s="5">
        <f t="shared" ca="1" si="1843"/>
        <v>6.25E-2</v>
      </c>
      <c r="JK267" s="5">
        <f t="shared" ca="1" si="1843"/>
        <v>6.25E-2</v>
      </c>
      <c r="JL267" s="19">
        <f t="shared" ca="1" si="1932"/>
        <v>1</v>
      </c>
      <c r="JM267" s="19">
        <f t="shared" ca="1" si="1932"/>
        <v>0</v>
      </c>
      <c r="JN267" s="19">
        <f t="shared" ca="1" si="1932"/>
        <v>1</v>
      </c>
      <c r="JO267" s="9"/>
      <c r="JP267" s="5" t="b">
        <f t="shared" ca="1" si="1844"/>
        <v>0</v>
      </c>
      <c r="JQ267" s="477" t="b">
        <v>0</v>
      </c>
      <c r="JR267" s="477">
        <v>12</v>
      </c>
      <c r="JS267" s="5" t="b">
        <f t="shared" ca="1" si="1845"/>
        <v>0</v>
      </c>
      <c r="JT267" s="5" t="b">
        <f t="shared" ca="1" si="1845"/>
        <v>0</v>
      </c>
      <c r="JU267" s="5" t="b">
        <f t="shared" ca="1" si="1845"/>
        <v>1</v>
      </c>
      <c r="JV267" s="144">
        <f t="shared" ca="1" si="1846"/>
        <v>1</v>
      </c>
      <c r="JW267" s="144">
        <f t="shared" ca="1" si="1846"/>
        <v>1</v>
      </c>
      <c r="JX267" s="5" t="b">
        <f t="shared" ca="1" si="1847"/>
        <v>0</v>
      </c>
      <c r="JY267" s="5" t="b">
        <f t="shared" ca="1" si="1847"/>
        <v>1</v>
      </c>
      <c r="JZ267" s="5" t="b">
        <f t="shared" ca="1" si="1847"/>
        <v>1</v>
      </c>
      <c r="KA267" s="5" t="b">
        <f t="shared" ca="1" si="1847"/>
        <v>0</v>
      </c>
      <c r="KB267" s="5">
        <f t="shared" ca="1" si="1848"/>
        <v>1</v>
      </c>
      <c r="KC267" s="5">
        <f t="shared" ca="1" si="1848"/>
        <v>0</v>
      </c>
      <c r="KD267" s="5" t="b">
        <f t="shared" ca="1" si="1849"/>
        <v>0</v>
      </c>
      <c r="KE267" s="5" t="str" cm="1">
        <f t="array" aca="1" ref="KE267" ca="1">IF(OR(KF267:KM267&lt;&gt;"-"),TRUE,"-")</f>
        <v>-</v>
      </c>
      <c r="KF267" s="19" t="str">
        <f t="shared" ca="1" si="1850"/>
        <v>-</v>
      </c>
      <c r="KG267" s="19" t="str">
        <f t="shared" ca="1" si="1850"/>
        <v>-</v>
      </c>
      <c r="KH267" s="19" t="str">
        <f t="shared" ca="1" si="1850"/>
        <v>-</v>
      </c>
      <c r="KI267" s="19" t="str">
        <f t="shared" ca="1" si="1850"/>
        <v>-</v>
      </c>
      <c r="KJ267" s="19" t="str">
        <f t="shared" ca="1" si="1850"/>
        <v>-</v>
      </c>
      <c r="KK267" s="19" t="str">
        <f t="shared" ca="1" si="1850"/>
        <v>-</v>
      </c>
      <c r="KL267" s="19" t="str">
        <f t="shared" ca="1" si="1850"/>
        <v>-</v>
      </c>
      <c r="KM267" s="19" t="str">
        <f t="shared" ca="1" si="1850"/>
        <v>-</v>
      </c>
      <c r="KN267" s="5" t="b">
        <f t="array" aca="1" ref="KN267" ca="1">IF(OR(KO267:KU267&lt;&gt;"-"),TRUE,"-")</f>
        <v>1</v>
      </c>
      <c r="KO267" s="19">
        <f t="shared" ca="1" si="1927"/>
        <v>0</v>
      </c>
      <c r="KP267" s="19" t="str">
        <f t="shared" ca="1" si="1927"/>
        <v>-</v>
      </c>
      <c r="KQ267" s="19">
        <f t="shared" ca="1" si="1927"/>
        <v>999999</v>
      </c>
      <c r="KR267" s="19">
        <f t="shared" ca="1" si="1927"/>
        <v>999999</v>
      </c>
      <c r="KS267" s="19">
        <f t="shared" ca="1" si="1927"/>
        <v>999999</v>
      </c>
      <c r="KT267" s="19">
        <f t="shared" ca="1" si="1927"/>
        <v>999999</v>
      </c>
      <c r="KU267" s="19">
        <f t="shared" ca="1" si="1927"/>
        <v>999999</v>
      </c>
      <c r="KV267" s="19" t="str">
        <f t="shared" ca="1" si="1927"/>
        <v>-</v>
      </c>
      <c r="KW267" s="19" t="str">
        <f t="shared" ca="1" si="1927"/>
        <v>-</v>
      </c>
      <c r="KX267" s="19" t="str">
        <f t="shared" ca="1" si="1927"/>
        <v>-</v>
      </c>
      <c r="KY267" s="19" t="b">
        <f t="shared" ca="1" si="1852"/>
        <v>1</v>
      </c>
      <c r="KZ267" s="19">
        <f t="shared" ca="1" si="1852"/>
        <v>0</v>
      </c>
      <c r="LA267" s="5" t="str">
        <f t="shared" ca="1" si="1853"/>
        <v>-</v>
      </c>
      <c r="LB267" s="5" t="str">
        <f t="shared" ca="1" si="1853"/>
        <v>-</v>
      </c>
      <c r="LC267" s="5" t="str">
        <f t="shared" ca="1" si="1853"/>
        <v>-</v>
      </c>
      <c r="LD267" s="5" t="str">
        <f t="shared" ca="1" si="1853"/>
        <v>-</v>
      </c>
      <c r="LE267" s="19" t="str">
        <f t="shared" ca="1" si="1854"/>
        <v>-</v>
      </c>
      <c r="LF267" s="19" t="str">
        <f t="shared" ca="1" si="1854"/>
        <v>-</v>
      </c>
      <c r="LG267" s="19" t="str">
        <f t="shared" ca="1" si="1854"/>
        <v>-</v>
      </c>
      <c r="LH267" s="19" t="str">
        <f t="shared" ca="1" si="1854"/>
        <v>-</v>
      </c>
      <c r="LI267" s="19" t="str">
        <f t="shared" ca="1" si="1854"/>
        <v>-</v>
      </c>
      <c r="LJ267" s="19" t="str">
        <f t="shared" ca="1" si="1854"/>
        <v>-</v>
      </c>
      <c r="LK267" s="19" t="str">
        <f t="shared" ca="1" si="1854"/>
        <v>-</v>
      </c>
      <c r="LL267" s="5" t="str">
        <f t="shared" ca="1" si="1855"/>
        <v>-</v>
      </c>
      <c r="LM267" s="5">
        <f t="shared" ca="1" si="1855"/>
        <v>500</v>
      </c>
      <c r="LN267" s="5">
        <f t="shared" ca="1" si="1855"/>
        <v>500</v>
      </c>
      <c r="LO267" s="5" t="str">
        <f t="shared" ca="1" si="1855"/>
        <v>-</v>
      </c>
      <c r="LP267" s="5" t="str" cm="1">
        <f t="array" aca="1" ref="LP267" ca="1">INDEX(i.meatgrid,$Q267,LP$7)</f>
        <v>-</v>
      </c>
      <c r="LQ267" s="5" t="str" cm="1">
        <f t="array" aca="1" ref="LQ267" ca="1">INDEX(i.meatgrid,$Q267,LQ$7)</f>
        <v>-</v>
      </c>
      <c r="LR267" s="5" t="str">
        <f t="shared" ca="1" si="1855"/>
        <v>-</v>
      </c>
      <c r="LS267" s="5">
        <f t="shared" ca="1" si="1856"/>
        <v>1</v>
      </c>
      <c r="LT267" s="9"/>
      <c r="LU267" s="19">
        <f t="shared" ca="1" si="1854"/>
        <v>70</v>
      </c>
      <c r="LV267" s="19">
        <f t="shared" ca="1" si="1857"/>
        <v>50</v>
      </c>
      <c r="LW267" s="19">
        <f t="shared" ca="1" si="1857"/>
        <v>80</v>
      </c>
      <c r="LX267" s="19">
        <f t="shared" ca="1" si="1857"/>
        <v>50</v>
      </c>
      <c r="LY267" s="5" t="b" cm="1">
        <f t="array" aca="1" ref="LY267" ca="1">INDEX(i.meatgrid,$Q267,LY$7)</f>
        <v>1</v>
      </c>
      <c r="LZ267" s="5" t="b" cm="1">
        <f t="array" aca="1" ref="LZ267" ca="1">INDEX(i.meatgrid,$Q267,LZ$7)</f>
        <v>0</v>
      </c>
      <c r="MA267" s="5" t="str" cm="1">
        <f t="array" aca="1" ref="MA267" ca="1">INDEX(i.meatgrid,$Q267,MA$7)</f>
        <v>-</v>
      </c>
      <c r="MB267" s="5" t="str" cm="1">
        <f t="array" aca="1" ref="MB267" ca="1">INDEX(i.meatgrid,$Q267,MB$7)</f>
        <v>-</v>
      </c>
      <c r="MC267" s="5">
        <f t="shared" si="1858"/>
        <v>1</v>
      </c>
      <c r="MD267" s="5">
        <f t="shared" si="1859"/>
        <v>1</v>
      </c>
      <c r="ME267" s="5" cm="1">
        <f t="array" aca="1" ref="ME267" ca="1">INDEX(i.meatgrid,$Q267,ME$7)</f>
        <v>0</v>
      </c>
      <c r="MF267" s="5" cm="1">
        <f t="array" aca="1" ref="MF267" ca="1">INDEX(i.meatgrid,$Q267,MF$7)</f>
        <v>0</v>
      </c>
      <c r="MG267" s="5" cm="1">
        <f t="array" aca="1" ref="MG267" ca="1">INDEX(i.meatgrid,$Q267,MG$7)</f>
        <v>0</v>
      </c>
      <c r="MH267" s="5" cm="1">
        <f t="array" aca="1" ref="MH267" ca="1">INDEX(i.meatgrid,$Q267,MH$7)</f>
        <v>0</v>
      </c>
      <c r="MI267" s="5" cm="1">
        <f t="array" aca="1" ref="MI267" ca="1">INDEX(i.meatgrid,$Q267,MI$7)</f>
        <v>0</v>
      </c>
      <c r="MJ267" s="5" cm="1">
        <f t="array" aca="1" ref="MJ267" ca="1">INDEX(i.meatgrid,$Q267,MJ$7)</f>
        <v>1</v>
      </c>
      <c r="MK267" s="5" cm="1">
        <f t="array" aca="1" ref="MK267" ca="1">INDEX(i.meatgrid,$Q267,MK$7)</f>
        <v>1</v>
      </c>
      <c r="ML267" s="5" cm="1">
        <f t="array" aca="1" ref="ML267" ca="1">INDEX(i.meatgrid,$Q267,ML$7)</f>
        <v>1</v>
      </c>
      <c r="MM267" s="5">
        <f t="shared" si="1860"/>
        <v>1</v>
      </c>
      <c r="MN267" s="9"/>
      <c r="MO267" s="19" t="b">
        <f t="shared" ca="1" si="1922"/>
        <v>0</v>
      </c>
      <c r="MP267" s="19" t="b">
        <f t="shared" ca="1" si="1922"/>
        <v>0</v>
      </c>
      <c r="MQ267" s="19">
        <f t="shared" ca="1" si="1922"/>
        <v>1</v>
      </c>
      <c r="MR267" s="19">
        <f t="shared" ca="1" si="1922"/>
        <v>0.75</v>
      </c>
      <c r="MS267" s="19">
        <f t="shared" ca="1" si="1922"/>
        <v>0.75</v>
      </c>
      <c r="MT267" s="19">
        <f t="shared" ca="1" si="1922"/>
        <v>0.8</v>
      </c>
      <c r="MU267" s="19">
        <f t="shared" ca="1" si="1922"/>
        <v>0.82499999999999996</v>
      </c>
      <c r="MV267" s="19">
        <f t="shared" ca="1" si="1922"/>
        <v>0.875</v>
      </c>
      <c r="MW267" s="19">
        <f t="shared" ca="1" si="1922"/>
        <v>0.9</v>
      </c>
      <c r="MX267" s="19">
        <f t="shared" ca="1" si="1922"/>
        <v>1</v>
      </c>
      <c r="MY267" s="19">
        <f t="shared" ca="1" si="1922"/>
        <v>0.875</v>
      </c>
      <c r="MZ267" s="19" t="b">
        <f t="shared" ca="1" si="1922"/>
        <v>1</v>
      </c>
      <c r="NA267" s="19">
        <f t="shared" ca="1" si="1922"/>
        <v>74.989999999999995</v>
      </c>
      <c r="NB267" s="19" t="str">
        <f t="shared" ca="1" si="1922"/>
        <v>-</v>
      </c>
      <c r="NC267" s="19" t="str">
        <f t="shared" ca="1" si="1922"/>
        <v>-</v>
      </c>
      <c r="ND267" s="19" t="str">
        <f t="shared" ca="1" si="1922"/>
        <v>-</v>
      </c>
      <c r="NE267" s="19" t="str">
        <f t="shared" ca="1" si="1877"/>
        <v>-</v>
      </c>
      <c r="NF267" s="19" t="str">
        <f t="shared" ca="1" si="1877"/>
        <v>-</v>
      </c>
      <c r="NG267" s="19" t="str">
        <f t="shared" ca="1" si="1877"/>
        <v>-</v>
      </c>
      <c r="NH267" s="19" t="str">
        <f t="shared" ca="1" si="1877"/>
        <v>-</v>
      </c>
      <c r="NI267" s="19">
        <f t="shared" ca="1" si="1877"/>
        <v>36.99</v>
      </c>
      <c r="NJ267" s="19">
        <f t="shared" ca="1" si="1877"/>
        <v>36.99</v>
      </c>
      <c r="NK267" s="19" t="str">
        <f t="shared" ca="1" si="1877"/>
        <v>-</v>
      </c>
      <c r="NL267" s="19" t="str">
        <f t="shared" ca="1" si="1877"/>
        <v>-</v>
      </c>
      <c r="NM267" s="19" t="str">
        <f t="shared" ca="1" si="1877"/>
        <v>-</v>
      </c>
      <c r="NN267" s="19" t="str">
        <f t="shared" ca="1" si="1877"/>
        <v>-</v>
      </c>
      <c r="NO267" s="19" t="str">
        <f t="shared" ca="1" si="1877"/>
        <v>-</v>
      </c>
      <c r="NP267" s="19">
        <f t="shared" ca="1" si="1877"/>
        <v>49.99</v>
      </c>
      <c r="NQ267" s="19">
        <f t="shared" ca="1" si="1877"/>
        <v>49.99</v>
      </c>
      <c r="NR267" s="19">
        <f t="shared" ca="1" si="1877"/>
        <v>49.99</v>
      </c>
      <c r="NS267" s="19">
        <f t="shared" ca="1" si="1877"/>
        <v>49.99</v>
      </c>
      <c r="NT267" s="19">
        <f t="shared" ca="1" si="1877"/>
        <v>49.99</v>
      </c>
      <c r="NU267" s="19">
        <f t="shared" ca="1" si="1874"/>
        <v>49.99</v>
      </c>
      <c r="NV267" s="19">
        <f t="shared" ca="1" si="1874"/>
        <v>49.99</v>
      </c>
      <c r="NW267" s="19">
        <f t="shared" ca="1" si="1874"/>
        <v>49.99</v>
      </c>
      <c r="NX267" s="19">
        <f t="shared" ca="1" si="1875"/>
        <v>412.99</v>
      </c>
      <c r="NY267" s="19">
        <f t="shared" ca="1" si="1875"/>
        <v>412.99</v>
      </c>
      <c r="NZ267" s="19" t="str">
        <f t="shared" ca="1" si="1875"/>
        <v>-</v>
      </c>
      <c r="OA267" s="19" t="str">
        <f t="shared" ca="1" si="1875"/>
        <v>-</v>
      </c>
      <c r="OB267" s="19" t="str">
        <f t="shared" ca="1" si="1875"/>
        <v>-</v>
      </c>
      <c r="OC267" s="19" t="str">
        <f t="shared" ca="1" si="1875"/>
        <v>-</v>
      </c>
      <c r="OD267" s="19" t="str">
        <f t="shared" ca="1" si="1875"/>
        <v>-</v>
      </c>
      <c r="OE267" s="19">
        <f t="shared" ca="1" si="1875"/>
        <v>6.8900000000000006</v>
      </c>
      <c r="OF267" s="19">
        <f t="shared" ca="1" si="1875"/>
        <v>6.8900000000000006</v>
      </c>
      <c r="OG267" s="19">
        <f t="shared" ca="1" si="1875"/>
        <v>6.8900000000000006</v>
      </c>
      <c r="OH267" s="19">
        <f t="shared" ca="1" si="1875"/>
        <v>6.8900000000000006</v>
      </c>
      <c r="OI267" s="19">
        <f t="shared" ca="1" si="1875"/>
        <v>6.8900000000000006</v>
      </c>
      <c r="OJ267" s="19">
        <f t="shared" ca="1" si="1875"/>
        <v>6.8900000000000006</v>
      </c>
      <c r="OK267" s="19">
        <f t="shared" ca="1" si="1875"/>
        <v>6.8900000000000006</v>
      </c>
      <c r="OL267" s="19">
        <f t="shared" ca="1" si="1875"/>
        <v>6.8900000000000006</v>
      </c>
      <c r="OM267" s="19">
        <f t="shared" ref="OM267" ca="1" si="1933">OFFSET(OM$5,$B267,0)</f>
        <v>346.99</v>
      </c>
      <c r="ON267" s="19">
        <f t="shared" ca="1" si="1876"/>
        <v>346.99</v>
      </c>
      <c r="OO267" s="19" t="str">
        <f t="shared" ca="1" si="1876"/>
        <v>-</v>
      </c>
      <c r="OP267" s="19" t="str">
        <f t="shared" ca="1" si="1876"/>
        <v>-</v>
      </c>
      <c r="OQ267" s="19" t="str">
        <f t="shared" ca="1" si="1876"/>
        <v>-</v>
      </c>
      <c r="OR267" s="19" t="str">
        <f t="shared" ca="1" si="1876"/>
        <v>-</v>
      </c>
      <c r="OS267" s="19" t="str">
        <f t="shared" ca="1" si="1876"/>
        <v>-</v>
      </c>
      <c r="OT267" s="19">
        <f t="shared" ca="1" si="1876"/>
        <v>0</v>
      </c>
      <c r="OU267" s="24">
        <v>0</v>
      </c>
    </row>
    <row r="268" spans="1:411" outlineLevel="1">
      <c r="A268" s="21">
        <f t="shared" si="158"/>
        <v>263</v>
      </c>
      <c r="B268" s="21">
        <f t="shared" si="1928"/>
        <v>19</v>
      </c>
      <c r="C268">
        <v>112</v>
      </c>
      <c r="D268" s="144" t="str">
        <f t="shared" ca="1" si="1806"/>
        <v>GSM</v>
      </c>
      <c r="E268" t="b">
        <v>0</v>
      </c>
      <c r="F268" t="b">
        <v>0</v>
      </c>
      <c r="G268" t="b">
        <f t="shared" si="1870"/>
        <v>0</v>
      </c>
      <c r="H268" s="237">
        <f t="shared" ca="1" si="1929"/>
        <v>2</v>
      </c>
      <c r="I268" s="237">
        <f t="shared" ca="1" si="1929"/>
        <v>1</v>
      </c>
      <c r="J268" s="237" t="str">
        <f t="shared" ca="1" si="1929"/>
        <v/>
      </c>
      <c r="K268" s="237">
        <f t="shared" ca="1" si="1929"/>
        <v>2</v>
      </c>
      <c r="L268" s="237">
        <f t="shared" ca="1" si="1929"/>
        <v>2</v>
      </c>
      <c r="M268" s="237">
        <f t="shared" ca="1" si="1929"/>
        <v>2</v>
      </c>
      <c r="N268" s="237">
        <f t="shared" ca="1" si="1929"/>
        <v>3</v>
      </c>
      <c r="O268" s="237">
        <f t="shared" ca="1" si="1929"/>
        <v>1</v>
      </c>
      <c r="P268" s="237">
        <f t="shared" ca="1" si="1929"/>
        <v>1</v>
      </c>
      <c r="Q268" s="237">
        <f t="shared" ca="1" si="1929"/>
        <v>6</v>
      </c>
      <c r="R268" s="29">
        <v>1</v>
      </c>
      <c r="S268" s="29">
        <v>2</v>
      </c>
      <c r="T268" s="29">
        <v>1</v>
      </c>
      <c r="U268" s="218"/>
      <c r="V268" s="218"/>
      <c r="W268" s="182">
        <f t="array" ref="W268">MAX(W$22,MOD(W262+1*AND(R268:$V268=R$22:$V$22),W$23+1))</f>
        <v>0</v>
      </c>
      <c r="X268" s="218"/>
      <c r="Y268" s="218"/>
      <c r="Z268" s="218"/>
      <c r="AA268" s="218"/>
      <c r="AB268" s="218"/>
      <c r="AC268" s="218"/>
      <c r="AD268" s="218"/>
      <c r="AE268" s="218"/>
      <c r="AF268" s="144">
        <f ca="1">INDEX(CHOOSE($N268,DataAutumn!i.AdultDrys,DataWinter!i.AdultDrys,DataSpring!i.AdultDrys),1,$M268)</f>
        <v>3</v>
      </c>
      <c r="AG268" s="5">
        <f t="shared" ca="1" si="1807"/>
        <v>2</v>
      </c>
      <c r="AH268" s="5">
        <f t="shared" ca="1" si="1807"/>
        <v>0</v>
      </c>
      <c r="AI268" s="5">
        <f t="shared" ca="1" si="1808"/>
        <v>1</v>
      </c>
      <c r="AJ268" s="218"/>
      <c r="AK268" s="218"/>
      <c r="AL268" s="366" t="str">
        <f ca="1">TEXT(LEFT(OFFSET(AL268,-1,0),5)+1,"00000")&amp;MID(OFFSET(AL268,-1,0),6,FIND(" ",OFFSET(AL268,-1,0),7)-5)
&amp; $D268           &amp; " Day"&amp;INDEX(i.DOY,$N268,1)              &amp; IF($IG268=0," FWM","")&amp;IF($IG268=1," MWM","")&amp;IF($IG268=5," Mat","")&amp;IF($IH268=TRUE,"&amp;BBT","    ")
&amp;INDEX(DataMaster!$B$98:$B$105,$Q268,0)    &amp;IF(JQ268," SR"&amp;JR268,"")&amp; " WP"&amp;TEXT($MC268*100,"000p")           &amp; " MP"&amp;TEXT($MD268*100,"000p")           &amp; " GP"&amp;TEXT($MM268*100,"000p")
&amp; " (F"&amp;3+COUNTIF($CV268:$CY268,TRUE)&amp;3&amp;"N"&amp;$DM268&amp;$DN268&amp;")"</f>
        <v>00027 DSP_grid_lw GSM Day204 MWM    Mutton SR12 WP100p MP075p GP100p (F33N11)</v>
      </c>
      <c r="AM268" s="9" t="str">
        <f ca="1">IF(COUNTIF(AL$5:AL268,AL268)=1,"-","Dup")</f>
        <v>-</v>
      </c>
      <c r="AN268" s="9"/>
      <c r="AO268" s="12" t="b">
        <v>0</v>
      </c>
      <c r="AP268" s="12" t="b">
        <v>0</v>
      </c>
      <c r="AQ268" s="12" t="b">
        <v>1</v>
      </c>
      <c r="AR268" s="12" t="b">
        <v>1</v>
      </c>
      <c r="AS268" s="12" t="b">
        <v>0</v>
      </c>
      <c r="AT268" s="12" t="b">
        <v>1</v>
      </c>
      <c r="AU268" s="12" t="b">
        <v>1</v>
      </c>
      <c r="AV268" s="12" t="b">
        <v>1</v>
      </c>
      <c r="AW268" s="9"/>
      <c r="AX268" s="5" t="b">
        <f t="shared" ca="1" si="1809"/>
        <v>0</v>
      </c>
      <c r="AY268" s="5" t="str">
        <f t="shared" ca="1" si="1809"/>
        <v>-</v>
      </c>
      <c r="AZ268" s="5" t="b">
        <f t="shared" ca="1" si="1809"/>
        <v>0</v>
      </c>
      <c r="BA268" s="5" t="b">
        <f t="shared" ca="1" si="1809"/>
        <v>1</v>
      </c>
      <c r="BB268" s="5" t="b">
        <f t="shared" ca="1" si="1809"/>
        <v>1</v>
      </c>
      <c r="BC268" s="144">
        <f t="shared" ca="1" si="1809"/>
        <v>0</v>
      </c>
      <c r="BD268" s="19" t="b">
        <f t="shared" ca="1" si="1810"/>
        <v>1</v>
      </c>
      <c r="BE268" s="9"/>
      <c r="BF268" s="5" t="str">
        <f t="shared" ca="1" si="1811"/>
        <v>-</v>
      </c>
      <c r="BG268" s="19" t="str">
        <f t="shared" ca="1" si="1812"/>
        <v>-</v>
      </c>
      <c r="BH268" s="19" t="str">
        <f t="shared" ca="1" si="1812"/>
        <v>-</v>
      </c>
      <c r="BI268" s="19" t="str">
        <f t="shared" ca="1" si="1812"/>
        <v>-</v>
      </c>
      <c r="BJ268" s="5" t="str">
        <f t="shared" ca="1" si="1813"/>
        <v>-</v>
      </c>
      <c r="BK268" s="19" t="str">
        <f t="shared" ca="1" si="1814"/>
        <v>-</v>
      </c>
      <c r="BL268" s="5" t="str">
        <f t="shared" ca="1" si="1815"/>
        <v>-</v>
      </c>
      <c r="BM268" s="19" t="str">
        <f t="shared" ca="1" si="1816"/>
        <v>-</v>
      </c>
      <c r="BN268" s="19" t="str">
        <f t="shared" ca="1" si="1816"/>
        <v>-</v>
      </c>
      <c r="BO268" s="19" t="str">
        <f t="shared" ca="1" si="1816"/>
        <v>-</v>
      </c>
      <c r="BP268" s="5" t="str">
        <f t="shared" ca="1" si="1817"/>
        <v>-</v>
      </c>
      <c r="BQ268" s="9"/>
      <c r="BR268" s="5" t="b">
        <f t="shared" ca="1" si="1818"/>
        <v>0</v>
      </c>
      <c r="BS268" s="5" t="str">
        <f t="shared" ca="1" si="1819"/>
        <v>-</v>
      </c>
      <c r="BT268" s="5" t="str">
        <f t="shared" ca="1" si="1820"/>
        <v>-</v>
      </c>
      <c r="BU268" s="5" t="str">
        <f t="shared" ca="1" si="1820"/>
        <v>-</v>
      </c>
      <c r="BV268" s="5" t="str">
        <f t="shared" ca="1" si="1820"/>
        <v>-</v>
      </c>
      <c r="BW268" s="5" t="str">
        <f t="shared" ca="1" si="1820"/>
        <v>-</v>
      </c>
      <c r="BX268" s="5" t="str">
        <f t="shared" ca="1" si="1820"/>
        <v>-</v>
      </c>
      <c r="BY268" s="5" t="str">
        <f t="shared" ca="1" si="1820"/>
        <v>-</v>
      </c>
      <c r="BZ268" s="5" t="str">
        <f t="shared" ca="1" si="1820"/>
        <v>-</v>
      </c>
      <c r="CA268" s="5" t="str">
        <f t="shared" ca="1" si="1820"/>
        <v>-</v>
      </c>
      <c r="CB268" s="9"/>
      <c r="CC268" s="237" t="b">
        <f t="shared" ca="1" si="1930"/>
        <v>1</v>
      </c>
      <c r="CD268" s="237" t="b">
        <f t="shared" ca="1" si="1930"/>
        <v>1</v>
      </c>
      <c r="CE268" s="237" t="b">
        <f t="shared" ca="1" si="1930"/>
        <v>1</v>
      </c>
      <c r="CF268" s="12">
        <f t="shared" ca="1" si="1868"/>
        <v>2236105</v>
      </c>
      <c r="CG268" s="144" t="b">
        <f t="shared" ca="1" si="1931"/>
        <v>0</v>
      </c>
      <c r="CH268" s="12" t="s">
        <v>34</v>
      </c>
      <c r="CI268" s="19" t="str">
        <f t="shared" ca="1" si="1822"/>
        <v>-</v>
      </c>
      <c r="CJ268" s="19" t="str">
        <f t="shared" ca="1" si="1822"/>
        <v>-</v>
      </c>
      <c r="CK268" s="19" t="str">
        <f t="shared" ca="1" si="1822"/>
        <v>-</v>
      </c>
      <c r="CL268" s="19">
        <f t="shared" ca="1" si="1822"/>
        <v>1</v>
      </c>
      <c r="CM268" s="19">
        <f t="shared" ca="1" si="1822"/>
        <v>1</v>
      </c>
      <c r="CN268" s="9"/>
      <c r="CO268" s="444">
        <f t="shared" ca="1" si="1823"/>
        <v>652</v>
      </c>
      <c r="CP268" s="444">
        <f t="shared" ca="1" si="1823"/>
        <v>686</v>
      </c>
      <c r="CQ268" s="444">
        <f t="shared" ca="1" si="1823"/>
        <v>721</v>
      </c>
      <c r="CR268" s="152">
        <f t="shared" ca="1" si="1824"/>
        <v>378</v>
      </c>
      <c r="CS268" s="152">
        <f t="shared" ca="1" si="1824"/>
        <v>413</v>
      </c>
      <c r="CT268" s="152">
        <f t="shared" ca="1" si="1824"/>
        <v>448</v>
      </c>
      <c r="CU268" s="19" t="str">
        <f t="shared" ca="1" si="1915"/>
        <v>-</v>
      </c>
      <c r="CV268" s="19" t="str">
        <f t="shared" ca="1" si="1915"/>
        <v>-</v>
      </c>
      <c r="CW268" s="19" t="str">
        <f t="shared" ca="1" si="1915"/>
        <v>-</v>
      </c>
      <c r="CX268" s="19" t="str">
        <f t="shared" ca="1" si="1915"/>
        <v>-</v>
      </c>
      <c r="CY268" s="19" t="str">
        <f t="shared" ca="1" si="1915"/>
        <v>-</v>
      </c>
      <c r="CZ268" s="19" t="b">
        <f t="shared" ca="1" si="1915"/>
        <v>1</v>
      </c>
      <c r="DA268" s="19">
        <f t="shared" ca="1" si="1915"/>
        <v>0</v>
      </c>
      <c r="DB268" s="19">
        <f t="shared" ca="1" si="1915"/>
        <v>0</v>
      </c>
      <c r="DC268" s="19">
        <f t="shared" ca="1" si="1915"/>
        <v>0</v>
      </c>
      <c r="DD268" s="19">
        <f t="shared" ca="1" si="1915"/>
        <v>0</v>
      </c>
      <c r="DE268" s="19">
        <f t="shared" ca="1" si="1915"/>
        <v>0</v>
      </c>
      <c r="DF268" s="19">
        <f t="shared" ca="1" si="1915"/>
        <v>0</v>
      </c>
      <c r="DG268" s="19">
        <f t="shared" ca="1" si="1915"/>
        <v>0</v>
      </c>
      <c r="DH268" s="19">
        <f t="shared" ca="1" si="1915"/>
        <v>0</v>
      </c>
      <c r="DI268" s="19">
        <f t="shared" ca="1" si="1915"/>
        <v>0</v>
      </c>
      <c r="DJ268" s="19">
        <f t="shared" ca="1" si="1915"/>
        <v>0</v>
      </c>
      <c r="DK268" s="19">
        <f t="shared" ca="1" si="1889"/>
        <v>0</v>
      </c>
      <c r="DL268" s="19">
        <f t="shared" ca="1" si="1889"/>
        <v>0</v>
      </c>
      <c r="DM268" s="19">
        <f t="shared" ca="1" si="1889"/>
        <v>1</v>
      </c>
      <c r="DN268" s="19">
        <f t="shared" ca="1" si="1889"/>
        <v>1</v>
      </c>
      <c r="DO268" s="19">
        <f t="shared" ca="1" si="1889"/>
        <v>0</v>
      </c>
      <c r="DP268" s="19" t="str">
        <f t="shared" ca="1" si="1889"/>
        <v>-</v>
      </c>
      <c r="DQ268" s="19" t="str">
        <f t="shared" ca="1" si="1889"/>
        <v>-</v>
      </c>
      <c r="DR268" s="19" t="str">
        <f t="shared" ca="1" si="1889"/>
        <v>-</v>
      </c>
      <c r="DS268" s="19" t="str">
        <f t="shared" ca="1" si="1889"/>
        <v>-</v>
      </c>
      <c r="DT268" s="19" t="str">
        <f t="shared" ca="1" si="1889"/>
        <v>-</v>
      </c>
      <c r="DU268" s="19">
        <f t="shared" ca="1" si="1889"/>
        <v>0</v>
      </c>
      <c r="DV268" s="19" t="str">
        <f t="shared" ca="1" si="1889"/>
        <v>-</v>
      </c>
      <c r="DW268" s="19" t="str">
        <f t="shared" ca="1" si="1889"/>
        <v>-</v>
      </c>
      <c r="DX268" s="19" t="str">
        <f t="shared" ca="1" si="1889"/>
        <v>-</v>
      </c>
      <c r="DY268" s="19" t="str">
        <f t="shared" ca="1" si="1889"/>
        <v>-</v>
      </c>
      <c r="DZ268" s="19" t="str">
        <f t="shared" ca="1" si="1889"/>
        <v>-</v>
      </c>
      <c r="EA268" s="19" t="str">
        <f t="shared" ca="1" si="1889"/>
        <v>-</v>
      </c>
      <c r="EB268" s="19" t="str">
        <f t="shared" ca="1" si="1889"/>
        <v>-</v>
      </c>
      <c r="EC268" s="19" t="str">
        <f t="shared" ca="1" si="1889"/>
        <v>-</v>
      </c>
      <c r="ED268" s="19">
        <f t="shared" ca="1" si="1889"/>
        <v>0</v>
      </c>
      <c r="EE268" s="444">
        <f t="shared" ca="1" si="1827"/>
        <v>0</v>
      </c>
      <c r="EF268" s="444">
        <f t="shared" ca="1" si="1827"/>
        <v>0</v>
      </c>
      <c r="EG268" s="124">
        <f t="shared" ca="1" si="1916"/>
        <v>0</v>
      </c>
      <c r="EH268" s="124">
        <f t="shared" ca="1" si="1916"/>
        <v>0</v>
      </c>
      <c r="EI268" s="124">
        <f t="shared" ca="1" si="1916"/>
        <v>0</v>
      </c>
      <c r="EJ268" s="124">
        <f t="shared" ca="1" si="1916"/>
        <v>0</v>
      </c>
      <c r="EK268" s="124">
        <f t="shared" ca="1" si="1916"/>
        <v>0</v>
      </c>
      <c r="EL268" s="124">
        <f t="shared" ca="1" si="1916"/>
        <v>0</v>
      </c>
      <c r="EM268" s="124">
        <f t="shared" ca="1" si="1916"/>
        <v>0</v>
      </c>
      <c r="EN268" s="124">
        <f t="shared" ca="1" si="1916"/>
        <v>0</v>
      </c>
      <c r="EO268" s="124">
        <f t="shared" ca="1" si="1916"/>
        <v>0</v>
      </c>
      <c r="EP268" s="124">
        <f t="shared" ca="1" si="1916"/>
        <v>0</v>
      </c>
      <c r="EQ268" s="124">
        <f t="shared" ca="1" si="1916"/>
        <v>0</v>
      </c>
      <c r="ER268" s="124">
        <f t="shared" ca="1" si="1916"/>
        <v>0</v>
      </c>
      <c r="ES268" s="124">
        <f t="shared" ca="1" si="1916"/>
        <v>0</v>
      </c>
      <c r="ET268" s="124">
        <f t="shared" ca="1" si="1916"/>
        <v>0</v>
      </c>
      <c r="EU268" s="124">
        <f t="shared" ca="1" si="1916"/>
        <v>0</v>
      </c>
      <c r="EV268" s="124">
        <f t="shared" ca="1" si="1916"/>
        <v>0</v>
      </c>
      <c r="EW268" s="124">
        <f t="shared" ca="1" si="1829"/>
        <v>0</v>
      </c>
      <c r="EX268" s="124">
        <f t="shared" ca="1" si="1829"/>
        <v>0</v>
      </c>
      <c r="EY268" s="554">
        <f t="shared" ca="1" si="1917"/>
        <v>0</v>
      </c>
      <c r="EZ268" s="554">
        <f t="shared" ca="1" si="1917"/>
        <v>0</v>
      </c>
      <c r="FA268" s="554">
        <f t="shared" ca="1" si="1917"/>
        <v>0</v>
      </c>
      <c r="FB268" s="125">
        <f t="shared" ca="1" si="1917"/>
        <v>0</v>
      </c>
      <c r="FC268" s="125">
        <f t="shared" ca="1" si="1917"/>
        <v>0</v>
      </c>
      <c r="FD268" s="125">
        <f t="shared" ca="1" si="1917"/>
        <v>0</v>
      </c>
      <c r="FE268" s="125">
        <f t="shared" ca="1" si="1917"/>
        <v>0</v>
      </c>
      <c r="FF268" s="125">
        <f t="shared" ca="1" si="1917"/>
        <v>0</v>
      </c>
      <c r="FG268" s="125">
        <f t="shared" ca="1" si="1917"/>
        <v>0</v>
      </c>
      <c r="FH268" s="125">
        <f t="shared" ca="1" si="1917"/>
        <v>0</v>
      </c>
      <c r="FI268" s="125">
        <f t="shared" ca="1" si="1917"/>
        <v>0</v>
      </c>
      <c r="FJ268" s="125">
        <f t="shared" ca="1" si="1917"/>
        <v>0</v>
      </c>
      <c r="FK268" s="125">
        <f t="shared" ca="1" si="1917"/>
        <v>0</v>
      </c>
      <c r="FL268" s="125">
        <f t="shared" ca="1" si="1917"/>
        <v>0</v>
      </c>
      <c r="FM268" s="125">
        <f t="shared" ca="1" si="1917"/>
        <v>0</v>
      </c>
      <c r="FN268" s="125">
        <f t="shared" ca="1" si="1917"/>
        <v>0</v>
      </c>
      <c r="FO268" s="124">
        <f t="shared" ca="1" si="1918"/>
        <v>0</v>
      </c>
      <c r="FP268" s="124">
        <f t="shared" ca="1" si="1918"/>
        <v>0</v>
      </c>
      <c r="FQ268" s="124">
        <f t="shared" ca="1" si="1918"/>
        <v>0</v>
      </c>
      <c r="FR268" s="124">
        <f t="shared" ca="1" si="1918"/>
        <v>0</v>
      </c>
      <c r="FS268" s="124">
        <f t="shared" ca="1" si="1918"/>
        <v>0</v>
      </c>
      <c r="FT268" s="124">
        <f t="shared" ca="1" si="1918"/>
        <v>0</v>
      </c>
      <c r="FU268" s="124">
        <f t="shared" ca="1" si="1918"/>
        <v>0</v>
      </c>
      <c r="FV268" s="124">
        <f t="shared" ca="1" si="1918"/>
        <v>0</v>
      </c>
      <c r="FW268" s="124">
        <f t="shared" ca="1" si="1918"/>
        <v>0</v>
      </c>
      <c r="FX268" s="124">
        <f t="shared" ca="1" si="1918"/>
        <v>0</v>
      </c>
      <c r="FY268" s="124">
        <f t="shared" ca="1" si="1918"/>
        <v>0</v>
      </c>
      <c r="FZ268" s="124">
        <f t="shared" ca="1" si="1918"/>
        <v>0</v>
      </c>
      <c r="GA268" s="124">
        <f t="shared" ca="1" si="1918"/>
        <v>0</v>
      </c>
      <c r="GB268" s="124">
        <f t="shared" ca="1" si="1918"/>
        <v>0</v>
      </c>
      <c r="GC268" s="124">
        <f t="shared" ca="1" si="1918"/>
        <v>0</v>
      </c>
      <c r="GD268" s="124">
        <f t="shared" ca="1" si="1918"/>
        <v>0</v>
      </c>
      <c r="GE268" s="124">
        <f t="shared" ca="1" si="1832"/>
        <v>0</v>
      </c>
      <c r="GF268" s="124">
        <f t="shared" ca="1" si="1832"/>
        <v>0</v>
      </c>
      <c r="GG268" s="554">
        <f t="shared" ca="1" si="1833"/>
        <v>0</v>
      </c>
      <c r="GH268" s="554">
        <f t="shared" ca="1" si="1833"/>
        <v>0</v>
      </c>
      <c r="GI268" s="554">
        <f t="shared" ca="1" si="1833"/>
        <v>0</v>
      </c>
      <c r="GJ268" s="125">
        <f t="shared" ca="1" si="1919"/>
        <v>0</v>
      </c>
      <c r="GK268" s="125">
        <f t="shared" ca="1" si="1919"/>
        <v>0</v>
      </c>
      <c r="GL268" s="125">
        <f t="shared" ca="1" si="1919"/>
        <v>0</v>
      </c>
      <c r="GM268" s="125">
        <f t="shared" ca="1" si="1919"/>
        <v>0</v>
      </c>
      <c r="GN268" s="125">
        <f t="shared" ca="1" si="1919"/>
        <v>0</v>
      </c>
      <c r="GO268" s="125">
        <f t="shared" ca="1" si="1919"/>
        <v>0</v>
      </c>
      <c r="GP268" s="125">
        <f t="shared" ca="1" si="1919"/>
        <v>0</v>
      </c>
      <c r="GQ268" s="125">
        <f t="shared" ca="1" si="1919"/>
        <v>0</v>
      </c>
      <c r="GR268" s="125">
        <f t="shared" ca="1" si="1919"/>
        <v>0</v>
      </c>
      <c r="GS268" s="125">
        <f t="shared" ca="1" si="1919"/>
        <v>0</v>
      </c>
      <c r="GT268" s="125">
        <f t="shared" ca="1" si="1919"/>
        <v>0</v>
      </c>
      <c r="GU268" s="125">
        <f t="shared" ca="1" si="1919"/>
        <v>0</v>
      </c>
      <c r="GV268" s="125">
        <f t="shared" ca="1" si="1919"/>
        <v>0</v>
      </c>
      <c r="GW268" s="124">
        <f t="shared" ca="1" si="1920"/>
        <v>0</v>
      </c>
      <c r="GX268" s="124">
        <f t="shared" ca="1" si="1920"/>
        <v>0</v>
      </c>
      <c r="GY268" s="124">
        <f t="shared" ca="1" si="1920"/>
        <v>0</v>
      </c>
      <c r="GZ268" s="124">
        <f t="shared" ca="1" si="1920"/>
        <v>0</v>
      </c>
      <c r="HA268" s="124">
        <f t="shared" ca="1" si="1920"/>
        <v>0</v>
      </c>
      <c r="HB268" s="124">
        <f t="shared" ca="1" si="1920"/>
        <v>0</v>
      </c>
      <c r="HC268" s="124">
        <f t="shared" ca="1" si="1920"/>
        <v>0</v>
      </c>
      <c r="HD268" s="124">
        <f t="shared" ca="1" si="1920"/>
        <v>0</v>
      </c>
      <c r="HE268" s="124">
        <f t="shared" ca="1" si="1920"/>
        <v>0</v>
      </c>
      <c r="HF268" s="124">
        <f t="shared" ca="1" si="1920"/>
        <v>0</v>
      </c>
      <c r="HG268" s="124">
        <f t="shared" ca="1" si="1920"/>
        <v>0</v>
      </c>
      <c r="HH268" s="124">
        <f t="shared" ca="1" si="1920"/>
        <v>0</v>
      </c>
      <c r="HI268" s="124">
        <f t="shared" ca="1" si="1920"/>
        <v>0</v>
      </c>
      <c r="HJ268" s="124">
        <f t="shared" ca="1" si="1920"/>
        <v>0</v>
      </c>
      <c r="HK268" s="124">
        <f t="shared" ca="1" si="1920"/>
        <v>0</v>
      </c>
      <c r="HL268" s="124">
        <f t="shared" ca="1" si="1920"/>
        <v>0</v>
      </c>
      <c r="HM268" s="124">
        <f t="shared" ca="1" si="1836"/>
        <v>0</v>
      </c>
      <c r="HN268" s="124">
        <f t="shared" ca="1" si="1836"/>
        <v>0</v>
      </c>
      <c r="HO268" s="554">
        <f t="shared" ca="1" si="1837"/>
        <v>0</v>
      </c>
      <c r="HP268" s="554">
        <f t="shared" ca="1" si="1837"/>
        <v>0</v>
      </c>
      <c r="HQ268" s="554">
        <f t="shared" ca="1" si="1837"/>
        <v>0</v>
      </c>
      <c r="HR268" s="125">
        <f t="shared" ca="1" si="1921"/>
        <v>0</v>
      </c>
      <c r="HS268" s="125">
        <f t="shared" ca="1" si="1921"/>
        <v>0</v>
      </c>
      <c r="HT268" s="125">
        <f t="shared" ca="1" si="1921"/>
        <v>0</v>
      </c>
      <c r="HU268" s="125">
        <f t="shared" ca="1" si="1921"/>
        <v>0</v>
      </c>
      <c r="HV268" s="125">
        <f t="shared" ca="1" si="1921"/>
        <v>0</v>
      </c>
      <c r="HW268" s="125">
        <f t="shared" ca="1" si="1921"/>
        <v>0</v>
      </c>
      <c r="HX268" s="125">
        <f t="shared" ca="1" si="1921"/>
        <v>0</v>
      </c>
      <c r="HY268" s="125">
        <f t="shared" ca="1" si="1921"/>
        <v>0</v>
      </c>
      <c r="HZ268" s="125">
        <f t="shared" ca="1" si="1921"/>
        <v>0</v>
      </c>
      <c r="IA268" s="125">
        <f t="shared" ca="1" si="1921"/>
        <v>0</v>
      </c>
      <c r="IB268" s="125">
        <f t="shared" ca="1" si="1921"/>
        <v>0</v>
      </c>
      <c r="IC268" s="125">
        <f t="shared" ca="1" si="1921"/>
        <v>0</v>
      </c>
      <c r="ID268" s="125">
        <f t="shared" ca="1" si="1921"/>
        <v>0</v>
      </c>
      <c r="IE268" s="5">
        <f t="shared" ca="1" si="1839"/>
        <v>67</v>
      </c>
      <c r="IF268" s="9"/>
      <c r="IG268" s="5">
        <f t="shared" ca="1" si="1840"/>
        <v>1</v>
      </c>
      <c r="IH268" s="5" t="b">
        <f t="shared" ca="1" si="1840"/>
        <v>0</v>
      </c>
      <c r="II268" s="19">
        <f t="shared" ca="1" si="1841"/>
        <v>0</v>
      </c>
      <c r="IJ268" s="5">
        <f t="shared" ca="1" si="1840"/>
        <v>55</v>
      </c>
      <c r="IK268" s="5" cm="1">
        <f t="array" ref="IK268">INDEX(i.pi_yatf,$X268+1,IK$7)</f>
        <v>1</v>
      </c>
      <c r="IL268" s="19">
        <f t="shared" ref="IL268:JN277" ca="1" si="1934">OFFSET(IL$5,$B268,0)</f>
        <v>0</v>
      </c>
      <c r="IM268" s="19">
        <f t="shared" ca="1" si="1934"/>
        <v>0</v>
      </c>
      <c r="IN268" s="19">
        <f t="shared" ca="1" si="1934"/>
        <v>0</v>
      </c>
      <c r="IO268" s="19">
        <f t="shared" ca="1" si="1934"/>
        <v>0</v>
      </c>
      <c r="IP268" s="19">
        <f t="shared" ca="1" si="1934"/>
        <v>0</v>
      </c>
      <c r="IQ268" s="19">
        <f t="shared" ca="1" si="1934"/>
        <v>0</v>
      </c>
      <c r="IR268" s="19">
        <f t="shared" ca="1" si="1934"/>
        <v>0</v>
      </c>
      <c r="IS268" s="19">
        <f t="shared" ca="1" si="1934"/>
        <v>0</v>
      </c>
      <c r="IT268" s="19">
        <f t="shared" ca="1" si="1934"/>
        <v>0</v>
      </c>
      <c r="IU268" s="19">
        <f t="shared" ca="1" si="1934"/>
        <v>0</v>
      </c>
      <c r="IV268" s="19">
        <f t="shared" ca="1" si="1934"/>
        <v>0</v>
      </c>
      <c r="IW268" s="19">
        <f t="shared" ca="1" si="1934"/>
        <v>0</v>
      </c>
      <c r="IX268" s="19">
        <f t="shared" ca="1" si="1934"/>
        <v>0</v>
      </c>
      <c r="IY268" s="19">
        <f t="shared" ca="1" si="1934"/>
        <v>0</v>
      </c>
      <c r="IZ268" s="19">
        <f t="shared" ca="1" si="1934"/>
        <v>0</v>
      </c>
      <c r="JA268" s="19">
        <f t="shared" ca="1" si="1934"/>
        <v>0</v>
      </c>
      <c r="JB268" s="19">
        <f t="shared" ca="1" si="1934"/>
        <v>0</v>
      </c>
      <c r="JC268" s="19">
        <f t="shared" ca="1" si="1934"/>
        <v>0</v>
      </c>
      <c r="JD268" s="19">
        <f t="shared" ca="1" si="1934"/>
        <v>0</v>
      </c>
      <c r="JE268" s="19">
        <f t="shared" ca="1" si="1934"/>
        <v>0</v>
      </c>
      <c r="JF268" s="19">
        <f t="shared" ca="1" si="1934"/>
        <v>0</v>
      </c>
      <c r="JG268" s="5">
        <f t="shared" ca="1" si="1843"/>
        <v>1.2500000000000001E-2</v>
      </c>
      <c r="JH268" s="567">
        <f t="shared" ca="1" si="1843"/>
        <v>0</v>
      </c>
      <c r="JI268" s="5">
        <f t="shared" ca="1" si="1843"/>
        <v>6.25E-2</v>
      </c>
      <c r="JJ268" s="5">
        <f t="shared" ca="1" si="1843"/>
        <v>6.25E-2</v>
      </c>
      <c r="JK268" s="5">
        <f t="shared" ca="1" si="1843"/>
        <v>6.25E-2</v>
      </c>
      <c r="JL268" s="19">
        <f t="shared" ca="1" si="1934"/>
        <v>1</v>
      </c>
      <c r="JM268" s="19">
        <f t="shared" ca="1" si="1934"/>
        <v>0</v>
      </c>
      <c r="JN268" s="19">
        <f t="shared" ca="1" si="1934"/>
        <v>1</v>
      </c>
      <c r="JO268" s="9"/>
      <c r="JP268" s="5" t="b">
        <f t="shared" ca="1" si="1844"/>
        <v>0</v>
      </c>
      <c r="JQ268" s="477" t="b">
        <v>1</v>
      </c>
      <c r="JR268" s="477">
        <v>12</v>
      </c>
      <c r="JS268" s="5" t="b">
        <f t="shared" ca="1" si="1845"/>
        <v>0</v>
      </c>
      <c r="JT268" s="5" t="b">
        <f t="shared" ca="1" si="1845"/>
        <v>0</v>
      </c>
      <c r="JU268" s="5" t="b">
        <f t="shared" ca="1" si="1845"/>
        <v>1</v>
      </c>
      <c r="JV268" s="144">
        <f t="shared" ca="1" si="1846"/>
        <v>1</v>
      </c>
      <c r="JW268" s="144">
        <f t="shared" ca="1" si="1846"/>
        <v>1</v>
      </c>
      <c r="JX268" s="5" t="b">
        <f t="shared" ca="1" si="1847"/>
        <v>0</v>
      </c>
      <c r="JY268" s="5" t="b">
        <f t="shared" ca="1" si="1847"/>
        <v>1</v>
      </c>
      <c r="JZ268" s="5" t="b">
        <f t="shared" ca="1" si="1847"/>
        <v>1</v>
      </c>
      <c r="KA268" s="5" t="b">
        <f t="shared" ca="1" si="1847"/>
        <v>0</v>
      </c>
      <c r="KB268" s="5">
        <f t="shared" ca="1" si="1848"/>
        <v>1</v>
      </c>
      <c r="KC268" s="5">
        <f t="shared" ca="1" si="1848"/>
        <v>0</v>
      </c>
      <c r="KD268" s="5" t="b">
        <f t="shared" ca="1" si="1849"/>
        <v>0</v>
      </c>
      <c r="KE268" s="5" t="str" cm="1">
        <f t="array" aca="1" ref="KE268" ca="1">IF(OR(KF268:KM268&lt;&gt;"-"),TRUE,"-")</f>
        <v>-</v>
      </c>
      <c r="KF268" s="19" t="str">
        <f t="shared" ca="1" si="1850"/>
        <v>-</v>
      </c>
      <c r="KG268" s="19" t="str">
        <f t="shared" ca="1" si="1850"/>
        <v>-</v>
      </c>
      <c r="KH268" s="19" t="str">
        <f t="shared" ca="1" si="1850"/>
        <v>-</v>
      </c>
      <c r="KI268" s="19" t="str">
        <f t="shared" ca="1" si="1850"/>
        <v>-</v>
      </c>
      <c r="KJ268" s="19" t="str">
        <f t="shared" ca="1" si="1850"/>
        <v>-</v>
      </c>
      <c r="KK268" s="19" t="str">
        <f t="shared" ca="1" si="1850"/>
        <v>-</v>
      </c>
      <c r="KL268" s="19" t="str">
        <f t="shared" ca="1" si="1850"/>
        <v>-</v>
      </c>
      <c r="KM268" s="19" t="str">
        <f t="shared" ca="1" si="1850"/>
        <v>-</v>
      </c>
      <c r="KN268" s="5" t="b">
        <f t="array" aca="1" ref="KN268" ca="1">IF(OR(KO268:KU268&lt;&gt;"-"),TRUE,"-")</f>
        <v>1</v>
      </c>
      <c r="KO268" s="19">
        <f t="shared" ca="1" si="1927"/>
        <v>0</v>
      </c>
      <c r="KP268" s="19" t="str">
        <f t="shared" ca="1" si="1927"/>
        <v>-</v>
      </c>
      <c r="KQ268" s="19">
        <f t="shared" ca="1" si="1927"/>
        <v>999999</v>
      </c>
      <c r="KR268" s="19">
        <f t="shared" ca="1" si="1927"/>
        <v>999999</v>
      </c>
      <c r="KS268" s="19">
        <f t="shared" ca="1" si="1927"/>
        <v>999999</v>
      </c>
      <c r="KT268" s="19">
        <f t="shared" ca="1" si="1927"/>
        <v>999999</v>
      </c>
      <c r="KU268" s="19">
        <f t="shared" ca="1" si="1927"/>
        <v>999999</v>
      </c>
      <c r="KV268" s="19" t="str">
        <f t="shared" ca="1" si="1927"/>
        <v>-</v>
      </c>
      <c r="KW268" s="19" t="str">
        <f t="shared" ca="1" si="1927"/>
        <v>-</v>
      </c>
      <c r="KX268" s="19" t="str">
        <f t="shared" ca="1" si="1927"/>
        <v>-</v>
      </c>
      <c r="KY268" s="19" t="b">
        <f t="shared" ca="1" si="1852"/>
        <v>1</v>
      </c>
      <c r="KZ268" s="19">
        <f t="shared" ca="1" si="1852"/>
        <v>0</v>
      </c>
      <c r="LA268" s="5" t="str">
        <f t="shared" ca="1" si="1853"/>
        <v>-</v>
      </c>
      <c r="LB268" s="5" t="str">
        <f t="shared" ca="1" si="1853"/>
        <v>-</v>
      </c>
      <c r="LC268" s="5" t="str">
        <f t="shared" ca="1" si="1853"/>
        <v>-</v>
      </c>
      <c r="LD268" s="5" t="str">
        <f t="shared" ca="1" si="1853"/>
        <v>-</v>
      </c>
      <c r="LE268" s="19" t="str">
        <f t="shared" ca="1" si="1854"/>
        <v>-</v>
      </c>
      <c r="LF268" s="19" t="str">
        <f t="shared" ca="1" si="1854"/>
        <v>-</v>
      </c>
      <c r="LG268" s="19" t="str">
        <f t="shared" ca="1" si="1854"/>
        <v>-</v>
      </c>
      <c r="LH268" s="19" t="str">
        <f t="shared" ca="1" si="1854"/>
        <v>-</v>
      </c>
      <c r="LI268" s="19" t="str">
        <f t="shared" ca="1" si="1854"/>
        <v>-</v>
      </c>
      <c r="LJ268" s="19" t="str">
        <f t="shared" ca="1" si="1854"/>
        <v>-</v>
      </c>
      <c r="LK268" s="19" t="str">
        <f t="shared" ca="1" si="1854"/>
        <v>-</v>
      </c>
      <c r="LL268" s="5" t="str">
        <f t="shared" ca="1" si="1855"/>
        <v>-</v>
      </c>
      <c r="LM268" s="5">
        <f t="shared" ca="1" si="1855"/>
        <v>500</v>
      </c>
      <c r="LN268" s="5">
        <f t="shared" ca="1" si="1855"/>
        <v>500</v>
      </c>
      <c r="LO268" s="5" t="str">
        <f t="shared" ca="1" si="1855"/>
        <v>-</v>
      </c>
      <c r="LP268" s="5" t="str" cm="1">
        <f t="array" aca="1" ref="LP268" ca="1">INDEX(i.meatgrid,$Q268,LP$7)</f>
        <v>-</v>
      </c>
      <c r="LQ268" s="5" t="str" cm="1">
        <f t="array" aca="1" ref="LQ268" ca="1">INDEX(i.meatgrid,$Q268,LQ$7)</f>
        <v>-</v>
      </c>
      <c r="LR268" s="5" t="str">
        <f t="shared" ca="1" si="1855"/>
        <v>-</v>
      </c>
      <c r="LS268" s="5">
        <f t="shared" ca="1" si="1856"/>
        <v>1</v>
      </c>
      <c r="LT268" s="9"/>
      <c r="LU268" s="19">
        <f t="shared" ca="1" si="1854"/>
        <v>70</v>
      </c>
      <c r="LV268" s="19">
        <f t="shared" ca="1" si="1857"/>
        <v>50</v>
      </c>
      <c r="LW268" s="19">
        <f t="shared" ca="1" si="1857"/>
        <v>80</v>
      </c>
      <c r="LX268" s="19">
        <f t="shared" ca="1" si="1857"/>
        <v>50</v>
      </c>
      <c r="LY268" s="5" t="b" cm="1">
        <f t="array" aca="1" ref="LY268" ca="1">INDEX(i.meatgrid,$Q268,LY$7)</f>
        <v>1</v>
      </c>
      <c r="LZ268" s="5" t="b" cm="1">
        <f t="array" aca="1" ref="LZ268" ca="1">INDEX(i.meatgrid,$Q268,LZ$7)</f>
        <v>0</v>
      </c>
      <c r="MA268" s="5" t="str" cm="1">
        <f t="array" aca="1" ref="MA268" ca="1">INDEX(i.meatgrid,$Q268,MA$7)</f>
        <v>-</v>
      </c>
      <c r="MB268" s="5" t="str" cm="1">
        <f t="array" aca="1" ref="MB268" ca="1">INDEX(i.meatgrid,$Q268,MB$7)</f>
        <v>-</v>
      </c>
      <c r="MC268" s="5">
        <f t="shared" si="1858"/>
        <v>1</v>
      </c>
      <c r="MD268" s="5">
        <f t="shared" si="1859"/>
        <v>0.75</v>
      </c>
      <c r="ME268" s="5" cm="1">
        <f t="array" aca="1" ref="ME268" ca="1">INDEX(i.meatgrid,$Q268,ME$7)</f>
        <v>0</v>
      </c>
      <c r="MF268" s="5" cm="1">
        <f t="array" aca="1" ref="MF268" ca="1">INDEX(i.meatgrid,$Q268,MF$7)</f>
        <v>0</v>
      </c>
      <c r="MG268" s="5" cm="1">
        <f t="array" aca="1" ref="MG268" ca="1">INDEX(i.meatgrid,$Q268,MG$7)</f>
        <v>0</v>
      </c>
      <c r="MH268" s="5" cm="1">
        <f t="array" aca="1" ref="MH268" ca="1">INDEX(i.meatgrid,$Q268,MH$7)</f>
        <v>0</v>
      </c>
      <c r="MI268" s="5" cm="1">
        <f t="array" aca="1" ref="MI268" ca="1">INDEX(i.meatgrid,$Q268,MI$7)</f>
        <v>0</v>
      </c>
      <c r="MJ268" s="5" cm="1">
        <f t="array" aca="1" ref="MJ268" ca="1">INDEX(i.meatgrid,$Q268,MJ$7)</f>
        <v>1</v>
      </c>
      <c r="MK268" s="5" cm="1">
        <f t="array" aca="1" ref="MK268" ca="1">INDEX(i.meatgrid,$Q268,MK$7)</f>
        <v>1</v>
      </c>
      <c r="ML268" s="5" cm="1">
        <f t="array" aca="1" ref="ML268" ca="1">INDEX(i.meatgrid,$Q268,ML$7)</f>
        <v>1</v>
      </c>
      <c r="MM268" s="5">
        <f t="shared" si="1860"/>
        <v>1</v>
      </c>
      <c r="MN268" s="9"/>
      <c r="MO268" s="19" t="b">
        <f t="shared" ca="1" si="1922"/>
        <v>0</v>
      </c>
      <c r="MP268" s="19" t="b">
        <f t="shared" ca="1" si="1922"/>
        <v>0</v>
      </c>
      <c r="MQ268" s="19">
        <f t="shared" ca="1" si="1922"/>
        <v>1</v>
      </c>
      <c r="MR268" s="19">
        <f t="shared" ca="1" si="1922"/>
        <v>0.75</v>
      </c>
      <c r="MS268" s="19">
        <f t="shared" ca="1" si="1922"/>
        <v>0.75</v>
      </c>
      <c r="MT268" s="19">
        <f t="shared" ca="1" si="1922"/>
        <v>0.8</v>
      </c>
      <c r="MU268" s="19">
        <f t="shared" ca="1" si="1922"/>
        <v>0.82499999999999996</v>
      </c>
      <c r="MV268" s="19">
        <f t="shared" ca="1" si="1922"/>
        <v>0.875</v>
      </c>
      <c r="MW268" s="19">
        <f t="shared" ca="1" si="1922"/>
        <v>0.9</v>
      </c>
      <c r="MX268" s="19">
        <f t="shared" ca="1" si="1922"/>
        <v>1</v>
      </c>
      <c r="MY268" s="19">
        <f t="shared" ca="1" si="1922"/>
        <v>0.875</v>
      </c>
      <c r="MZ268" s="19" t="b">
        <f t="shared" ca="1" si="1922"/>
        <v>1</v>
      </c>
      <c r="NA268" s="19">
        <f t="shared" ca="1" si="1922"/>
        <v>74.989999999999995</v>
      </c>
      <c r="NB268" s="19" t="str">
        <f t="shared" ca="1" si="1922"/>
        <v>-</v>
      </c>
      <c r="NC268" s="19" t="str">
        <f t="shared" ca="1" si="1922"/>
        <v>-</v>
      </c>
      <c r="ND268" s="19" t="str">
        <f t="shared" ca="1" si="1922"/>
        <v>-</v>
      </c>
      <c r="NE268" s="19" t="str">
        <f t="shared" ca="1" si="1877"/>
        <v>-</v>
      </c>
      <c r="NF268" s="19" t="str">
        <f t="shared" ca="1" si="1877"/>
        <v>-</v>
      </c>
      <c r="NG268" s="19" t="str">
        <f t="shared" ca="1" si="1877"/>
        <v>-</v>
      </c>
      <c r="NH268" s="19" t="str">
        <f t="shared" ca="1" si="1877"/>
        <v>-</v>
      </c>
      <c r="NI268" s="19">
        <f t="shared" ca="1" si="1877"/>
        <v>36.99</v>
      </c>
      <c r="NJ268" s="19">
        <f t="shared" ca="1" si="1877"/>
        <v>36.99</v>
      </c>
      <c r="NK268" s="19" t="str">
        <f t="shared" ca="1" si="1877"/>
        <v>-</v>
      </c>
      <c r="NL268" s="19" t="str">
        <f t="shared" ca="1" si="1877"/>
        <v>-</v>
      </c>
      <c r="NM268" s="19" t="str">
        <f t="shared" ca="1" si="1877"/>
        <v>-</v>
      </c>
      <c r="NN268" s="19" t="str">
        <f t="shared" ca="1" si="1877"/>
        <v>-</v>
      </c>
      <c r="NO268" s="19" t="str">
        <f t="shared" ca="1" si="1877"/>
        <v>-</v>
      </c>
      <c r="NP268" s="19">
        <f t="shared" ca="1" si="1877"/>
        <v>49.99</v>
      </c>
      <c r="NQ268" s="19">
        <f t="shared" ca="1" si="1877"/>
        <v>49.99</v>
      </c>
      <c r="NR268" s="19">
        <f t="shared" ca="1" si="1877"/>
        <v>49.99</v>
      </c>
      <c r="NS268" s="19">
        <f t="shared" ca="1" si="1877"/>
        <v>49.99</v>
      </c>
      <c r="NT268" s="19">
        <f t="shared" ref="NT268" ca="1" si="1935">OFFSET(NT$5,$B268,0)</f>
        <v>49.99</v>
      </c>
      <c r="NU268" s="19">
        <f t="shared" ca="1" si="1874"/>
        <v>49.99</v>
      </c>
      <c r="NV268" s="19">
        <f t="shared" ca="1" si="1874"/>
        <v>49.99</v>
      </c>
      <c r="NW268" s="19">
        <f t="shared" ca="1" si="1874"/>
        <v>49.99</v>
      </c>
      <c r="NX268" s="19">
        <f t="shared" ref="NX268:OM277" ca="1" si="1936">OFFSET(NX$5,$B268,0)</f>
        <v>412.99</v>
      </c>
      <c r="NY268" s="19">
        <f t="shared" ca="1" si="1936"/>
        <v>412.99</v>
      </c>
      <c r="NZ268" s="19" t="str">
        <f t="shared" ca="1" si="1936"/>
        <v>-</v>
      </c>
      <c r="OA268" s="19" t="str">
        <f t="shared" ca="1" si="1936"/>
        <v>-</v>
      </c>
      <c r="OB268" s="19" t="str">
        <f t="shared" ca="1" si="1936"/>
        <v>-</v>
      </c>
      <c r="OC268" s="19" t="str">
        <f t="shared" ca="1" si="1936"/>
        <v>-</v>
      </c>
      <c r="OD268" s="19" t="str">
        <f t="shared" ca="1" si="1936"/>
        <v>-</v>
      </c>
      <c r="OE268" s="19">
        <f t="shared" ca="1" si="1936"/>
        <v>6.8900000000000006</v>
      </c>
      <c r="OF268" s="19">
        <f t="shared" ca="1" si="1936"/>
        <v>6.8900000000000006</v>
      </c>
      <c r="OG268" s="19">
        <f t="shared" ca="1" si="1936"/>
        <v>6.8900000000000006</v>
      </c>
      <c r="OH268" s="19">
        <f t="shared" ca="1" si="1936"/>
        <v>6.8900000000000006</v>
      </c>
      <c r="OI268" s="19">
        <f t="shared" ca="1" si="1936"/>
        <v>6.8900000000000006</v>
      </c>
      <c r="OJ268" s="19">
        <f t="shared" ca="1" si="1936"/>
        <v>6.8900000000000006</v>
      </c>
      <c r="OK268" s="19">
        <f t="shared" ca="1" si="1936"/>
        <v>6.8900000000000006</v>
      </c>
      <c r="OL268" s="19">
        <f t="shared" ca="1" si="1936"/>
        <v>6.8900000000000006</v>
      </c>
      <c r="OM268" s="19">
        <f t="shared" ca="1" si="1936"/>
        <v>346.99</v>
      </c>
      <c r="ON268" s="19">
        <f t="shared" ca="1" si="1876"/>
        <v>346.99</v>
      </c>
      <c r="OO268" s="19" t="str">
        <f t="shared" ca="1" si="1876"/>
        <v>-</v>
      </c>
      <c r="OP268" s="19" t="str">
        <f t="shared" ca="1" si="1876"/>
        <v>-</v>
      </c>
      <c r="OQ268" s="19" t="str">
        <f t="shared" ca="1" si="1876"/>
        <v>-</v>
      </c>
      <c r="OR268" s="19" t="str">
        <f t="shared" ca="1" si="1876"/>
        <v>-</v>
      </c>
      <c r="OS268" s="19" t="str">
        <f t="shared" ca="1" si="1876"/>
        <v>-</v>
      </c>
      <c r="OT268" s="19">
        <f t="shared" ca="1" si="1876"/>
        <v>0</v>
      </c>
      <c r="OU268" s="24">
        <v>0</v>
      </c>
    </row>
    <row r="269" spans="1:411" outlineLevel="1">
      <c r="A269" s="21">
        <f t="shared" si="158"/>
        <v>264</v>
      </c>
      <c r="B269" s="21">
        <f t="shared" si="1928"/>
        <v>19</v>
      </c>
      <c r="C269">
        <v>112</v>
      </c>
      <c r="D269" s="144" t="str">
        <f t="shared" ca="1" si="1806"/>
        <v>GSM</v>
      </c>
      <c r="E269" t="b">
        <v>0</v>
      </c>
      <c r="F269" t="b">
        <v>0</v>
      </c>
      <c r="G269" t="b">
        <f t="shared" si="1870"/>
        <v>0</v>
      </c>
      <c r="H269" s="237">
        <f t="shared" ca="1" si="1929"/>
        <v>2</v>
      </c>
      <c r="I269" s="237">
        <f t="shared" ca="1" si="1929"/>
        <v>1</v>
      </c>
      <c r="J269" s="237" t="str">
        <f t="shared" ca="1" si="1929"/>
        <v/>
      </c>
      <c r="K269" s="237">
        <f t="shared" ca="1" si="1929"/>
        <v>2</v>
      </c>
      <c r="L269" s="237">
        <f t="shared" ca="1" si="1929"/>
        <v>2</v>
      </c>
      <c r="M269" s="237">
        <f t="shared" ca="1" si="1929"/>
        <v>2</v>
      </c>
      <c r="N269" s="237">
        <f t="shared" ca="1" si="1929"/>
        <v>3</v>
      </c>
      <c r="O269" s="237">
        <f t="shared" ca="1" si="1929"/>
        <v>1</v>
      </c>
      <c r="P269" s="237">
        <f t="shared" ca="1" si="1929"/>
        <v>1</v>
      </c>
      <c r="Q269" s="237">
        <f t="shared" ca="1" si="1929"/>
        <v>6</v>
      </c>
      <c r="R269" s="29">
        <v>1</v>
      </c>
      <c r="S269" s="29">
        <v>2</v>
      </c>
      <c r="T269" s="29">
        <v>1</v>
      </c>
      <c r="U269" s="218"/>
      <c r="V269" s="218"/>
      <c r="W269" s="182">
        <f t="array" ref="W269">MAX(W$22,MOD(W263+1*AND(R269:$V269=R$22:$V$22),W$23+1))</f>
        <v>0</v>
      </c>
      <c r="X269" s="218"/>
      <c r="Y269" s="218"/>
      <c r="Z269" s="218"/>
      <c r="AA269" s="218"/>
      <c r="AB269" s="218"/>
      <c r="AC269" s="218"/>
      <c r="AD269" s="218"/>
      <c r="AE269" s="218"/>
      <c r="AF269" s="144">
        <f ca="1">INDEX(CHOOSE($N269,DataAutumn!i.AdultDrys,DataWinter!i.AdultDrys,DataSpring!i.AdultDrys),1,$M269)</f>
        <v>3</v>
      </c>
      <c r="AG269" s="5">
        <f t="shared" ca="1" si="1807"/>
        <v>2</v>
      </c>
      <c r="AH269" s="5">
        <f t="shared" ca="1" si="1807"/>
        <v>0</v>
      </c>
      <c r="AI269" s="5">
        <f t="shared" ca="1" si="1808"/>
        <v>1</v>
      </c>
      <c r="AJ269" s="218"/>
      <c r="AK269" s="218"/>
      <c r="AL269" s="366" t="str">
        <f ca="1">TEXT(LEFT(OFFSET(AL269,-1,0),5)+1,"00000")&amp;MID(OFFSET(AL269,-1,0),6,FIND(" ",OFFSET(AL269,-1,0),7)-5)
&amp; $D269           &amp; " Day"&amp;INDEX(i.DOY,$N269,1)              &amp; IF($IG269=0," FWM","")&amp;IF($IG269=1," MWM","")&amp;IF($IG269=5," Mat","")&amp;IF($IH269=TRUE,"&amp;BBT","    ")
&amp;INDEX(DataMaster!$B$98:$B$105,$Q269,0)    &amp;IF(JQ269," SR"&amp;JR269,"")&amp; " WP"&amp;TEXT($MC269*100,"000p")           &amp; " MP"&amp;TEXT($MD269*100,"000p")           &amp; " GP"&amp;TEXT($MM269*100,"000p")
&amp; " (F"&amp;3+COUNTIF($CV269:$CY269,TRUE)&amp;3&amp;"N"&amp;$DM269&amp;$DN269&amp;")"</f>
        <v>00028 DSP_grid_lw GSM Day204 MWM    Mutton WP100p MP075p GP100p (F33N11)</v>
      </c>
      <c r="AM269" s="9" t="str">
        <f ca="1">IF(COUNTIF(AL$5:AL269,AL269)=1,"-","Dup")</f>
        <v>-</v>
      </c>
      <c r="AN269" s="9"/>
      <c r="AO269" s="12" t="b">
        <v>0</v>
      </c>
      <c r="AP269" s="12" t="b">
        <v>0</v>
      </c>
      <c r="AQ269" s="12" t="b">
        <v>1</v>
      </c>
      <c r="AR269" s="12" t="b">
        <v>1</v>
      </c>
      <c r="AS269" s="12" t="b">
        <v>0</v>
      </c>
      <c r="AT269" s="12" t="b">
        <v>1</v>
      </c>
      <c r="AU269" s="12" t="b">
        <v>1</v>
      </c>
      <c r="AV269" s="12" t="b">
        <v>1</v>
      </c>
      <c r="AW269" s="9"/>
      <c r="AX269" s="5" t="b">
        <f t="shared" ca="1" si="1809"/>
        <v>0</v>
      </c>
      <c r="AY269" s="5" t="str">
        <f t="shared" ca="1" si="1809"/>
        <v>-</v>
      </c>
      <c r="AZ269" s="5" t="b">
        <f t="shared" ca="1" si="1809"/>
        <v>0</v>
      </c>
      <c r="BA269" s="5" t="b">
        <f t="shared" ca="1" si="1809"/>
        <v>1</v>
      </c>
      <c r="BB269" s="5" t="b">
        <f t="shared" ca="1" si="1809"/>
        <v>1</v>
      </c>
      <c r="BC269" s="144">
        <f t="shared" ca="1" si="1809"/>
        <v>0</v>
      </c>
      <c r="BD269" s="19" t="b">
        <f t="shared" ca="1" si="1810"/>
        <v>1</v>
      </c>
      <c r="BE269" s="9"/>
      <c r="BF269" s="5" t="str">
        <f t="shared" ca="1" si="1811"/>
        <v>-</v>
      </c>
      <c r="BG269" s="19" t="str">
        <f t="shared" ca="1" si="1812"/>
        <v>-</v>
      </c>
      <c r="BH269" s="19" t="str">
        <f t="shared" ca="1" si="1812"/>
        <v>-</v>
      </c>
      <c r="BI269" s="19" t="str">
        <f t="shared" ca="1" si="1812"/>
        <v>-</v>
      </c>
      <c r="BJ269" s="5" t="str">
        <f t="shared" ca="1" si="1813"/>
        <v>-</v>
      </c>
      <c r="BK269" s="19" t="str">
        <f t="shared" ca="1" si="1814"/>
        <v>-</v>
      </c>
      <c r="BL269" s="5" t="str">
        <f t="shared" ca="1" si="1815"/>
        <v>-</v>
      </c>
      <c r="BM269" s="19" t="str">
        <f t="shared" ca="1" si="1816"/>
        <v>-</v>
      </c>
      <c r="BN269" s="19" t="str">
        <f t="shared" ca="1" si="1816"/>
        <v>-</v>
      </c>
      <c r="BO269" s="19" t="str">
        <f t="shared" ca="1" si="1816"/>
        <v>-</v>
      </c>
      <c r="BP269" s="5" t="str">
        <f t="shared" ca="1" si="1817"/>
        <v>-</v>
      </c>
      <c r="BQ269" s="9"/>
      <c r="BR269" s="5" t="b">
        <f t="shared" ca="1" si="1818"/>
        <v>0</v>
      </c>
      <c r="BS269" s="5" t="str">
        <f t="shared" ca="1" si="1819"/>
        <v>-</v>
      </c>
      <c r="BT269" s="5" t="str">
        <f t="shared" ca="1" si="1820"/>
        <v>-</v>
      </c>
      <c r="BU269" s="5" t="str">
        <f t="shared" ca="1" si="1820"/>
        <v>-</v>
      </c>
      <c r="BV269" s="5" t="str">
        <f t="shared" ca="1" si="1820"/>
        <v>-</v>
      </c>
      <c r="BW269" s="5" t="str">
        <f t="shared" ca="1" si="1820"/>
        <v>-</v>
      </c>
      <c r="BX269" s="5" t="str">
        <f t="shared" ca="1" si="1820"/>
        <v>-</v>
      </c>
      <c r="BY269" s="5" t="str">
        <f t="shared" ca="1" si="1820"/>
        <v>-</v>
      </c>
      <c r="BZ269" s="5" t="str">
        <f t="shared" ca="1" si="1820"/>
        <v>-</v>
      </c>
      <c r="CA269" s="5" t="str">
        <f t="shared" ca="1" si="1820"/>
        <v>-</v>
      </c>
      <c r="CB269" s="9"/>
      <c r="CC269" s="237" t="b">
        <f t="shared" ca="1" si="1930"/>
        <v>1</v>
      </c>
      <c r="CD269" s="237" t="b">
        <f t="shared" ca="1" si="1930"/>
        <v>1</v>
      </c>
      <c r="CE269" s="237" t="b">
        <f t="shared" ca="1" si="1930"/>
        <v>1</v>
      </c>
      <c r="CF269" s="12">
        <f t="shared" ca="1" si="1868"/>
        <v>2236105</v>
      </c>
      <c r="CG269" s="144" t="b">
        <f t="shared" ca="1" si="1931"/>
        <v>0</v>
      </c>
      <c r="CH269" s="12" t="s">
        <v>34</v>
      </c>
      <c r="CI269" s="19" t="str">
        <f t="shared" ca="1" si="1822"/>
        <v>-</v>
      </c>
      <c r="CJ269" s="19" t="str">
        <f t="shared" ca="1" si="1822"/>
        <v>-</v>
      </c>
      <c r="CK269" s="19" t="str">
        <f t="shared" ca="1" si="1822"/>
        <v>-</v>
      </c>
      <c r="CL269" s="19">
        <f t="shared" ca="1" si="1822"/>
        <v>1</v>
      </c>
      <c r="CM269" s="19">
        <f t="shared" ca="1" si="1822"/>
        <v>1</v>
      </c>
      <c r="CN269" s="9"/>
      <c r="CO269" s="444">
        <f t="shared" ca="1" si="1823"/>
        <v>652</v>
      </c>
      <c r="CP269" s="444">
        <f t="shared" ca="1" si="1823"/>
        <v>686</v>
      </c>
      <c r="CQ269" s="444">
        <f t="shared" ca="1" si="1823"/>
        <v>721</v>
      </c>
      <c r="CR269" s="152">
        <f t="shared" ca="1" si="1824"/>
        <v>378</v>
      </c>
      <c r="CS269" s="152">
        <f t="shared" ca="1" si="1824"/>
        <v>413</v>
      </c>
      <c r="CT269" s="152">
        <f t="shared" ca="1" si="1824"/>
        <v>448</v>
      </c>
      <c r="CU269" s="19" t="str">
        <f t="shared" ca="1" si="1915"/>
        <v>-</v>
      </c>
      <c r="CV269" s="19" t="str">
        <f t="shared" ca="1" si="1915"/>
        <v>-</v>
      </c>
      <c r="CW269" s="19" t="str">
        <f t="shared" ca="1" si="1915"/>
        <v>-</v>
      </c>
      <c r="CX269" s="19" t="str">
        <f t="shared" ca="1" si="1915"/>
        <v>-</v>
      </c>
      <c r="CY269" s="19" t="str">
        <f t="shared" ca="1" si="1915"/>
        <v>-</v>
      </c>
      <c r="CZ269" s="19" t="b">
        <f t="shared" ca="1" si="1915"/>
        <v>1</v>
      </c>
      <c r="DA269" s="19">
        <f t="shared" ca="1" si="1915"/>
        <v>0</v>
      </c>
      <c r="DB269" s="19">
        <f t="shared" ca="1" si="1915"/>
        <v>0</v>
      </c>
      <c r="DC269" s="19">
        <f t="shared" ca="1" si="1915"/>
        <v>0</v>
      </c>
      <c r="DD269" s="19">
        <f t="shared" ca="1" si="1915"/>
        <v>0</v>
      </c>
      <c r="DE269" s="19">
        <f t="shared" ca="1" si="1915"/>
        <v>0</v>
      </c>
      <c r="DF269" s="19">
        <f t="shared" ca="1" si="1915"/>
        <v>0</v>
      </c>
      <c r="DG269" s="19">
        <f t="shared" ca="1" si="1915"/>
        <v>0</v>
      </c>
      <c r="DH269" s="19">
        <f t="shared" ca="1" si="1915"/>
        <v>0</v>
      </c>
      <c r="DI269" s="19">
        <f t="shared" ca="1" si="1915"/>
        <v>0</v>
      </c>
      <c r="DJ269" s="19">
        <f t="shared" ca="1" si="1915"/>
        <v>0</v>
      </c>
      <c r="DK269" s="19">
        <f t="shared" ca="1" si="1889"/>
        <v>0</v>
      </c>
      <c r="DL269" s="19">
        <f t="shared" ca="1" si="1889"/>
        <v>0</v>
      </c>
      <c r="DM269" s="19">
        <f t="shared" ca="1" si="1889"/>
        <v>1</v>
      </c>
      <c r="DN269" s="19">
        <f t="shared" ca="1" si="1889"/>
        <v>1</v>
      </c>
      <c r="DO269" s="19">
        <f t="shared" ca="1" si="1889"/>
        <v>0</v>
      </c>
      <c r="DP269" s="19" t="str">
        <f t="shared" ca="1" si="1889"/>
        <v>-</v>
      </c>
      <c r="DQ269" s="19" t="str">
        <f t="shared" ca="1" si="1889"/>
        <v>-</v>
      </c>
      <c r="DR269" s="19" t="str">
        <f t="shared" ca="1" si="1889"/>
        <v>-</v>
      </c>
      <c r="DS269" s="19" t="str">
        <f t="shared" ca="1" si="1889"/>
        <v>-</v>
      </c>
      <c r="DT269" s="19" t="str">
        <f t="shared" ca="1" si="1889"/>
        <v>-</v>
      </c>
      <c r="DU269" s="19">
        <f t="shared" ca="1" si="1889"/>
        <v>0</v>
      </c>
      <c r="DV269" s="19" t="str">
        <f t="shared" ca="1" si="1889"/>
        <v>-</v>
      </c>
      <c r="DW269" s="19" t="str">
        <f t="shared" ca="1" si="1889"/>
        <v>-</v>
      </c>
      <c r="DX269" s="19" t="str">
        <f t="shared" ca="1" si="1889"/>
        <v>-</v>
      </c>
      <c r="DY269" s="19" t="str">
        <f t="shared" ca="1" si="1889"/>
        <v>-</v>
      </c>
      <c r="DZ269" s="19" t="str">
        <f t="shared" ca="1" si="1889"/>
        <v>-</v>
      </c>
      <c r="EA269" s="19" t="str">
        <f t="shared" ca="1" si="1889"/>
        <v>-</v>
      </c>
      <c r="EB269" s="19" t="str">
        <f t="shared" ca="1" si="1889"/>
        <v>-</v>
      </c>
      <c r="EC269" s="19" t="str">
        <f t="shared" ca="1" si="1889"/>
        <v>-</v>
      </c>
      <c r="ED269" s="19">
        <f t="shared" ca="1" si="1889"/>
        <v>0</v>
      </c>
      <c r="EE269" s="444">
        <f t="shared" ca="1" si="1827"/>
        <v>0</v>
      </c>
      <c r="EF269" s="444">
        <f t="shared" ca="1" si="1827"/>
        <v>0</v>
      </c>
      <c r="EG269" s="124">
        <f t="shared" ca="1" si="1916"/>
        <v>0</v>
      </c>
      <c r="EH269" s="124">
        <f t="shared" ca="1" si="1916"/>
        <v>0</v>
      </c>
      <c r="EI269" s="124">
        <f t="shared" ca="1" si="1916"/>
        <v>0</v>
      </c>
      <c r="EJ269" s="124">
        <f t="shared" ca="1" si="1916"/>
        <v>0</v>
      </c>
      <c r="EK269" s="124">
        <f t="shared" ca="1" si="1916"/>
        <v>0</v>
      </c>
      <c r="EL269" s="124">
        <f t="shared" ca="1" si="1916"/>
        <v>0</v>
      </c>
      <c r="EM269" s="124">
        <f t="shared" ca="1" si="1916"/>
        <v>0</v>
      </c>
      <c r="EN269" s="124">
        <f t="shared" ca="1" si="1916"/>
        <v>0</v>
      </c>
      <c r="EO269" s="124">
        <f t="shared" ca="1" si="1916"/>
        <v>0</v>
      </c>
      <c r="EP269" s="124">
        <f t="shared" ca="1" si="1916"/>
        <v>0</v>
      </c>
      <c r="EQ269" s="124">
        <f t="shared" ca="1" si="1916"/>
        <v>0</v>
      </c>
      <c r="ER269" s="124">
        <f t="shared" ca="1" si="1916"/>
        <v>0</v>
      </c>
      <c r="ES269" s="124">
        <f t="shared" ca="1" si="1916"/>
        <v>0</v>
      </c>
      <c r="ET269" s="124">
        <f t="shared" ca="1" si="1916"/>
        <v>0</v>
      </c>
      <c r="EU269" s="124">
        <f t="shared" ca="1" si="1916"/>
        <v>0</v>
      </c>
      <c r="EV269" s="124">
        <f t="shared" ca="1" si="1916"/>
        <v>0</v>
      </c>
      <c r="EW269" s="124">
        <f t="shared" ca="1" si="1829"/>
        <v>0</v>
      </c>
      <c r="EX269" s="124">
        <f t="shared" ca="1" si="1829"/>
        <v>0</v>
      </c>
      <c r="EY269" s="554">
        <f t="shared" ca="1" si="1917"/>
        <v>0</v>
      </c>
      <c r="EZ269" s="554">
        <f t="shared" ca="1" si="1917"/>
        <v>0</v>
      </c>
      <c r="FA269" s="554">
        <f t="shared" ca="1" si="1917"/>
        <v>0</v>
      </c>
      <c r="FB269" s="125">
        <f t="shared" ca="1" si="1917"/>
        <v>0</v>
      </c>
      <c r="FC269" s="125">
        <f t="shared" ca="1" si="1917"/>
        <v>0</v>
      </c>
      <c r="FD269" s="125">
        <f t="shared" ca="1" si="1917"/>
        <v>0</v>
      </c>
      <c r="FE269" s="125">
        <f t="shared" ca="1" si="1917"/>
        <v>0</v>
      </c>
      <c r="FF269" s="125">
        <f t="shared" ca="1" si="1917"/>
        <v>0</v>
      </c>
      <c r="FG269" s="125">
        <f t="shared" ca="1" si="1917"/>
        <v>0</v>
      </c>
      <c r="FH269" s="125">
        <f t="shared" ca="1" si="1917"/>
        <v>0</v>
      </c>
      <c r="FI269" s="125">
        <f t="shared" ca="1" si="1917"/>
        <v>0</v>
      </c>
      <c r="FJ269" s="125">
        <f t="shared" ca="1" si="1917"/>
        <v>0</v>
      </c>
      <c r="FK269" s="125">
        <f t="shared" ca="1" si="1917"/>
        <v>0</v>
      </c>
      <c r="FL269" s="125">
        <f t="shared" ca="1" si="1917"/>
        <v>0</v>
      </c>
      <c r="FM269" s="125">
        <f t="shared" ca="1" si="1917"/>
        <v>0</v>
      </c>
      <c r="FN269" s="125">
        <f t="shared" ca="1" si="1917"/>
        <v>0</v>
      </c>
      <c r="FO269" s="124">
        <f t="shared" ca="1" si="1918"/>
        <v>0</v>
      </c>
      <c r="FP269" s="124">
        <f t="shared" ca="1" si="1918"/>
        <v>0</v>
      </c>
      <c r="FQ269" s="124">
        <f t="shared" ca="1" si="1918"/>
        <v>0</v>
      </c>
      <c r="FR269" s="124">
        <f t="shared" ca="1" si="1918"/>
        <v>0</v>
      </c>
      <c r="FS269" s="124">
        <f t="shared" ca="1" si="1918"/>
        <v>0</v>
      </c>
      <c r="FT269" s="124">
        <f t="shared" ca="1" si="1918"/>
        <v>0</v>
      </c>
      <c r="FU269" s="124">
        <f t="shared" ca="1" si="1918"/>
        <v>0</v>
      </c>
      <c r="FV269" s="124">
        <f t="shared" ca="1" si="1918"/>
        <v>0</v>
      </c>
      <c r="FW269" s="124">
        <f t="shared" ca="1" si="1918"/>
        <v>0</v>
      </c>
      <c r="FX269" s="124">
        <f t="shared" ca="1" si="1918"/>
        <v>0</v>
      </c>
      <c r="FY269" s="124">
        <f t="shared" ca="1" si="1918"/>
        <v>0</v>
      </c>
      <c r="FZ269" s="124">
        <f t="shared" ca="1" si="1918"/>
        <v>0</v>
      </c>
      <c r="GA269" s="124">
        <f t="shared" ca="1" si="1918"/>
        <v>0</v>
      </c>
      <c r="GB269" s="124">
        <f t="shared" ca="1" si="1918"/>
        <v>0</v>
      </c>
      <c r="GC269" s="124">
        <f t="shared" ca="1" si="1918"/>
        <v>0</v>
      </c>
      <c r="GD269" s="124">
        <f t="shared" ca="1" si="1918"/>
        <v>0</v>
      </c>
      <c r="GE269" s="124">
        <f t="shared" ca="1" si="1832"/>
        <v>0</v>
      </c>
      <c r="GF269" s="124">
        <f t="shared" ca="1" si="1832"/>
        <v>0</v>
      </c>
      <c r="GG269" s="554">
        <f t="shared" ca="1" si="1833"/>
        <v>0</v>
      </c>
      <c r="GH269" s="554">
        <f t="shared" ca="1" si="1833"/>
        <v>0</v>
      </c>
      <c r="GI269" s="554">
        <f t="shared" ca="1" si="1833"/>
        <v>0</v>
      </c>
      <c r="GJ269" s="125">
        <f t="shared" ca="1" si="1919"/>
        <v>0</v>
      </c>
      <c r="GK269" s="125">
        <f t="shared" ca="1" si="1919"/>
        <v>0</v>
      </c>
      <c r="GL269" s="125">
        <f t="shared" ca="1" si="1919"/>
        <v>0</v>
      </c>
      <c r="GM269" s="125">
        <f t="shared" ca="1" si="1919"/>
        <v>0</v>
      </c>
      <c r="GN269" s="125">
        <f t="shared" ca="1" si="1919"/>
        <v>0</v>
      </c>
      <c r="GO269" s="125">
        <f t="shared" ca="1" si="1919"/>
        <v>0</v>
      </c>
      <c r="GP269" s="125">
        <f t="shared" ca="1" si="1919"/>
        <v>0</v>
      </c>
      <c r="GQ269" s="125">
        <f t="shared" ca="1" si="1919"/>
        <v>0</v>
      </c>
      <c r="GR269" s="125">
        <f t="shared" ca="1" si="1919"/>
        <v>0</v>
      </c>
      <c r="GS269" s="125">
        <f t="shared" ca="1" si="1919"/>
        <v>0</v>
      </c>
      <c r="GT269" s="125">
        <f t="shared" ca="1" si="1919"/>
        <v>0</v>
      </c>
      <c r="GU269" s="125">
        <f t="shared" ca="1" si="1919"/>
        <v>0</v>
      </c>
      <c r="GV269" s="125">
        <f t="shared" ca="1" si="1919"/>
        <v>0</v>
      </c>
      <c r="GW269" s="124">
        <f t="shared" ca="1" si="1920"/>
        <v>0</v>
      </c>
      <c r="GX269" s="124">
        <f t="shared" ca="1" si="1920"/>
        <v>0</v>
      </c>
      <c r="GY269" s="124">
        <f t="shared" ca="1" si="1920"/>
        <v>0</v>
      </c>
      <c r="GZ269" s="124">
        <f t="shared" ca="1" si="1920"/>
        <v>0</v>
      </c>
      <c r="HA269" s="124">
        <f t="shared" ca="1" si="1920"/>
        <v>0</v>
      </c>
      <c r="HB269" s="124">
        <f t="shared" ca="1" si="1920"/>
        <v>0</v>
      </c>
      <c r="HC269" s="124">
        <f t="shared" ca="1" si="1920"/>
        <v>0</v>
      </c>
      <c r="HD269" s="124">
        <f t="shared" ca="1" si="1920"/>
        <v>0</v>
      </c>
      <c r="HE269" s="124">
        <f t="shared" ca="1" si="1920"/>
        <v>0</v>
      </c>
      <c r="HF269" s="124">
        <f t="shared" ca="1" si="1920"/>
        <v>0</v>
      </c>
      <c r="HG269" s="124">
        <f t="shared" ca="1" si="1920"/>
        <v>0</v>
      </c>
      <c r="HH269" s="124">
        <f t="shared" ca="1" si="1920"/>
        <v>0</v>
      </c>
      <c r="HI269" s="124">
        <f t="shared" ca="1" si="1920"/>
        <v>0</v>
      </c>
      <c r="HJ269" s="124">
        <f t="shared" ca="1" si="1920"/>
        <v>0</v>
      </c>
      <c r="HK269" s="124">
        <f t="shared" ca="1" si="1920"/>
        <v>0</v>
      </c>
      <c r="HL269" s="124">
        <f t="shared" ca="1" si="1920"/>
        <v>0</v>
      </c>
      <c r="HM269" s="124">
        <f t="shared" ca="1" si="1836"/>
        <v>0</v>
      </c>
      <c r="HN269" s="124">
        <f t="shared" ca="1" si="1836"/>
        <v>0</v>
      </c>
      <c r="HO269" s="554">
        <f t="shared" ca="1" si="1837"/>
        <v>0</v>
      </c>
      <c r="HP269" s="554">
        <f t="shared" ca="1" si="1837"/>
        <v>0</v>
      </c>
      <c r="HQ269" s="554">
        <f t="shared" ca="1" si="1837"/>
        <v>0</v>
      </c>
      <c r="HR269" s="125">
        <f t="shared" ca="1" si="1921"/>
        <v>0</v>
      </c>
      <c r="HS269" s="125">
        <f t="shared" ca="1" si="1921"/>
        <v>0</v>
      </c>
      <c r="HT269" s="125">
        <f t="shared" ca="1" si="1921"/>
        <v>0</v>
      </c>
      <c r="HU269" s="125">
        <f t="shared" ca="1" si="1921"/>
        <v>0</v>
      </c>
      <c r="HV269" s="125">
        <f t="shared" ca="1" si="1921"/>
        <v>0</v>
      </c>
      <c r="HW269" s="125">
        <f t="shared" ca="1" si="1921"/>
        <v>0</v>
      </c>
      <c r="HX269" s="125">
        <f t="shared" ca="1" si="1921"/>
        <v>0</v>
      </c>
      <c r="HY269" s="125">
        <f t="shared" ca="1" si="1921"/>
        <v>0</v>
      </c>
      <c r="HZ269" s="125">
        <f t="shared" ca="1" si="1921"/>
        <v>0</v>
      </c>
      <c r="IA269" s="125">
        <f t="shared" ca="1" si="1921"/>
        <v>0</v>
      </c>
      <c r="IB269" s="125">
        <f t="shared" ca="1" si="1921"/>
        <v>0</v>
      </c>
      <c r="IC269" s="125">
        <f t="shared" ca="1" si="1921"/>
        <v>0</v>
      </c>
      <c r="ID269" s="125">
        <f t="shared" ca="1" si="1921"/>
        <v>0</v>
      </c>
      <c r="IE269" s="5">
        <f t="shared" ca="1" si="1839"/>
        <v>67</v>
      </c>
      <c r="IF269" s="9"/>
      <c r="IG269" s="5">
        <f t="shared" ca="1" si="1840"/>
        <v>1</v>
      </c>
      <c r="IH269" s="5" t="b">
        <f t="shared" ca="1" si="1840"/>
        <v>0</v>
      </c>
      <c r="II269" s="19">
        <f t="shared" ca="1" si="1841"/>
        <v>0</v>
      </c>
      <c r="IJ269" s="5">
        <f t="shared" ca="1" si="1840"/>
        <v>55</v>
      </c>
      <c r="IK269" s="5" cm="1">
        <f t="array" ref="IK269">INDEX(i.pi_yatf,$X269+1,IK$7)</f>
        <v>1</v>
      </c>
      <c r="IL269" s="19">
        <f t="shared" ca="1" si="1934"/>
        <v>0</v>
      </c>
      <c r="IM269" s="19">
        <f t="shared" ca="1" si="1934"/>
        <v>0</v>
      </c>
      <c r="IN269" s="19">
        <f t="shared" ca="1" si="1934"/>
        <v>0</v>
      </c>
      <c r="IO269" s="19">
        <f t="shared" ca="1" si="1934"/>
        <v>0</v>
      </c>
      <c r="IP269" s="19">
        <f t="shared" ca="1" si="1934"/>
        <v>0</v>
      </c>
      <c r="IQ269" s="19">
        <f t="shared" ca="1" si="1934"/>
        <v>0</v>
      </c>
      <c r="IR269" s="19">
        <f t="shared" ca="1" si="1934"/>
        <v>0</v>
      </c>
      <c r="IS269" s="19">
        <f t="shared" ca="1" si="1934"/>
        <v>0</v>
      </c>
      <c r="IT269" s="19">
        <f t="shared" ca="1" si="1934"/>
        <v>0</v>
      </c>
      <c r="IU269" s="19">
        <f t="shared" ca="1" si="1934"/>
        <v>0</v>
      </c>
      <c r="IV269" s="19">
        <f t="shared" ca="1" si="1934"/>
        <v>0</v>
      </c>
      <c r="IW269" s="19">
        <f t="shared" ca="1" si="1934"/>
        <v>0</v>
      </c>
      <c r="IX269" s="19">
        <f t="shared" ca="1" si="1934"/>
        <v>0</v>
      </c>
      <c r="IY269" s="19">
        <f t="shared" ca="1" si="1934"/>
        <v>0</v>
      </c>
      <c r="IZ269" s="19">
        <f t="shared" ca="1" si="1934"/>
        <v>0</v>
      </c>
      <c r="JA269" s="19">
        <f t="shared" ca="1" si="1934"/>
        <v>0</v>
      </c>
      <c r="JB269" s="19">
        <f t="shared" ca="1" si="1934"/>
        <v>0</v>
      </c>
      <c r="JC269" s="19">
        <f t="shared" ca="1" si="1934"/>
        <v>0</v>
      </c>
      <c r="JD269" s="19">
        <f t="shared" ca="1" si="1934"/>
        <v>0</v>
      </c>
      <c r="JE269" s="19">
        <f t="shared" ca="1" si="1934"/>
        <v>0</v>
      </c>
      <c r="JF269" s="19">
        <f t="shared" ca="1" si="1934"/>
        <v>0</v>
      </c>
      <c r="JG269" s="5">
        <f t="shared" ca="1" si="1843"/>
        <v>1.2500000000000001E-2</v>
      </c>
      <c r="JH269" s="567">
        <f t="shared" ca="1" si="1843"/>
        <v>0</v>
      </c>
      <c r="JI269" s="5">
        <f t="shared" ca="1" si="1843"/>
        <v>6.25E-2</v>
      </c>
      <c r="JJ269" s="5">
        <f t="shared" ca="1" si="1843"/>
        <v>6.25E-2</v>
      </c>
      <c r="JK269" s="5">
        <f t="shared" ca="1" si="1843"/>
        <v>6.25E-2</v>
      </c>
      <c r="JL269" s="19">
        <f t="shared" ca="1" si="1934"/>
        <v>1</v>
      </c>
      <c r="JM269" s="19">
        <f t="shared" ca="1" si="1934"/>
        <v>0</v>
      </c>
      <c r="JN269" s="19">
        <f t="shared" ca="1" si="1934"/>
        <v>1</v>
      </c>
      <c r="JO269" s="9"/>
      <c r="JP269" s="5" t="b">
        <f t="shared" ca="1" si="1844"/>
        <v>0</v>
      </c>
      <c r="JQ269" s="477" t="b">
        <v>0</v>
      </c>
      <c r="JR269" s="477">
        <v>12</v>
      </c>
      <c r="JS269" s="5" t="b">
        <f t="shared" ca="1" si="1845"/>
        <v>0</v>
      </c>
      <c r="JT269" s="5" t="b">
        <f t="shared" ca="1" si="1845"/>
        <v>0</v>
      </c>
      <c r="JU269" s="5" t="b">
        <f t="shared" ca="1" si="1845"/>
        <v>1</v>
      </c>
      <c r="JV269" s="144">
        <f t="shared" ca="1" si="1846"/>
        <v>1</v>
      </c>
      <c r="JW269" s="144">
        <f t="shared" ca="1" si="1846"/>
        <v>1</v>
      </c>
      <c r="JX269" s="5" t="b">
        <f t="shared" ca="1" si="1847"/>
        <v>0</v>
      </c>
      <c r="JY269" s="5" t="b">
        <f t="shared" ca="1" si="1847"/>
        <v>1</v>
      </c>
      <c r="JZ269" s="5" t="b">
        <f t="shared" ca="1" si="1847"/>
        <v>1</v>
      </c>
      <c r="KA269" s="5" t="b">
        <f t="shared" ca="1" si="1847"/>
        <v>0</v>
      </c>
      <c r="KB269" s="5">
        <f t="shared" ca="1" si="1848"/>
        <v>1</v>
      </c>
      <c r="KC269" s="5">
        <f t="shared" ca="1" si="1848"/>
        <v>0</v>
      </c>
      <c r="KD269" s="5" t="b">
        <f t="shared" ca="1" si="1849"/>
        <v>0</v>
      </c>
      <c r="KE269" s="5" t="str" cm="1">
        <f t="array" aca="1" ref="KE269" ca="1">IF(OR(KF269:KM269&lt;&gt;"-"),TRUE,"-")</f>
        <v>-</v>
      </c>
      <c r="KF269" s="19" t="str">
        <f t="shared" ca="1" si="1850"/>
        <v>-</v>
      </c>
      <c r="KG269" s="19" t="str">
        <f t="shared" ca="1" si="1850"/>
        <v>-</v>
      </c>
      <c r="KH269" s="19" t="str">
        <f t="shared" ca="1" si="1850"/>
        <v>-</v>
      </c>
      <c r="KI269" s="19" t="str">
        <f t="shared" ca="1" si="1850"/>
        <v>-</v>
      </c>
      <c r="KJ269" s="19" t="str">
        <f t="shared" ca="1" si="1850"/>
        <v>-</v>
      </c>
      <c r="KK269" s="19" t="str">
        <f t="shared" ca="1" si="1850"/>
        <v>-</v>
      </c>
      <c r="KL269" s="19" t="str">
        <f t="shared" ca="1" si="1850"/>
        <v>-</v>
      </c>
      <c r="KM269" s="19" t="str">
        <f t="shared" ca="1" si="1850"/>
        <v>-</v>
      </c>
      <c r="KN269" s="5" t="b">
        <f t="array" aca="1" ref="KN269" ca="1">IF(OR(KO269:KU269&lt;&gt;"-"),TRUE,"-")</f>
        <v>1</v>
      </c>
      <c r="KO269" s="19">
        <f t="shared" ca="1" si="1927"/>
        <v>0</v>
      </c>
      <c r="KP269" s="19" t="str">
        <f t="shared" ca="1" si="1927"/>
        <v>-</v>
      </c>
      <c r="KQ269" s="19">
        <f t="shared" ca="1" si="1927"/>
        <v>999999</v>
      </c>
      <c r="KR269" s="19">
        <f t="shared" ca="1" si="1927"/>
        <v>999999</v>
      </c>
      <c r="KS269" s="19">
        <f t="shared" ca="1" si="1927"/>
        <v>999999</v>
      </c>
      <c r="KT269" s="19">
        <f t="shared" ca="1" si="1927"/>
        <v>999999</v>
      </c>
      <c r="KU269" s="19">
        <f t="shared" ca="1" si="1927"/>
        <v>999999</v>
      </c>
      <c r="KV269" s="19" t="str">
        <f t="shared" ca="1" si="1927"/>
        <v>-</v>
      </c>
      <c r="KW269" s="19" t="str">
        <f t="shared" ca="1" si="1927"/>
        <v>-</v>
      </c>
      <c r="KX269" s="19" t="str">
        <f t="shared" ca="1" si="1927"/>
        <v>-</v>
      </c>
      <c r="KY269" s="19" t="b">
        <f t="shared" ca="1" si="1852"/>
        <v>1</v>
      </c>
      <c r="KZ269" s="19">
        <f t="shared" ca="1" si="1852"/>
        <v>0</v>
      </c>
      <c r="LA269" s="5" t="str">
        <f t="shared" ca="1" si="1853"/>
        <v>-</v>
      </c>
      <c r="LB269" s="5" t="str">
        <f t="shared" ca="1" si="1853"/>
        <v>-</v>
      </c>
      <c r="LC269" s="5" t="str">
        <f t="shared" ca="1" si="1853"/>
        <v>-</v>
      </c>
      <c r="LD269" s="5" t="str">
        <f t="shared" ca="1" si="1853"/>
        <v>-</v>
      </c>
      <c r="LE269" s="19" t="str">
        <f t="shared" ca="1" si="1854"/>
        <v>-</v>
      </c>
      <c r="LF269" s="19" t="str">
        <f t="shared" ca="1" si="1854"/>
        <v>-</v>
      </c>
      <c r="LG269" s="19" t="str">
        <f t="shared" ca="1" si="1854"/>
        <v>-</v>
      </c>
      <c r="LH269" s="19" t="str">
        <f t="shared" ca="1" si="1854"/>
        <v>-</v>
      </c>
      <c r="LI269" s="19" t="str">
        <f t="shared" ca="1" si="1854"/>
        <v>-</v>
      </c>
      <c r="LJ269" s="19" t="str">
        <f t="shared" ca="1" si="1854"/>
        <v>-</v>
      </c>
      <c r="LK269" s="19" t="str">
        <f t="shared" ca="1" si="1854"/>
        <v>-</v>
      </c>
      <c r="LL269" s="5" t="str">
        <f t="shared" ca="1" si="1855"/>
        <v>-</v>
      </c>
      <c r="LM269" s="5">
        <f t="shared" ca="1" si="1855"/>
        <v>500</v>
      </c>
      <c r="LN269" s="5">
        <f t="shared" ca="1" si="1855"/>
        <v>500</v>
      </c>
      <c r="LO269" s="5" t="str">
        <f t="shared" ca="1" si="1855"/>
        <v>-</v>
      </c>
      <c r="LP269" s="5" t="str" cm="1">
        <f t="array" aca="1" ref="LP269" ca="1">INDEX(i.meatgrid,$Q269,LP$7)</f>
        <v>-</v>
      </c>
      <c r="LQ269" s="5" t="str" cm="1">
        <f t="array" aca="1" ref="LQ269" ca="1">INDEX(i.meatgrid,$Q269,LQ$7)</f>
        <v>-</v>
      </c>
      <c r="LR269" s="5" t="str">
        <f t="shared" ca="1" si="1855"/>
        <v>-</v>
      </c>
      <c r="LS269" s="5">
        <f t="shared" ca="1" si="1856"/>
        <v>1</v>
      </c>
      <c r="LT269" s="9"/>
      <c r="LU269" s="19">
        <f t="shared" ca="1" si="1854"/>
        <v>70</v>
      </c>
      <c r="LV269" s="19">
        <f t="shared" ca="1" si="1857"/>
        <v>50</v>
      </c>
      <c r="LW269" s="19">
        <f t="shared" ca="1" si="1857"/>
        <v>80</v>
      </c>
      <c r="LX269" s="19">
        <f t="shared" ca="1" si="1857"/>
        <v>50</v>
      </c>
      <c r="LY269" s="5" t="b" cm="1">
        <f t="array" aca="1" ref="LY269" ca="1">INDEX(i.meatgrid,$Q269,LY$7)</f>
        <v>1</v>
      </c>
      <c r="LZ269" s="5" t="b" cm="1">
        <f t="array" aca="1" ref="LZ269" ca="1">INDEX(i.meatgrid,$Q269,LZ$7)</f>
        <v>0</v>
      </c>
      <c r="MA269" s="5" t="str" cm="1">
        <f t="array" aca="1" ref="MA269" ca="1">INDEX(i.meatgrid,$Q269,MA$7)</f>
        <v>-</v>
      </c>
      <c r="MB269" s="5" t="str" cm="1">
        <f t="array" aca="1" ref="MB269" ca="1">INDEX(i.meatgrid,$Q269,MB$7)</f>
        <v>-</v>
      </c>
      <c r="MC269" s="5">
        <f t="shared" si="1858"/>
        <v>1</v>
      </c>
      <c r="MD269" s="5">
        <f t="shared" si="1859"/>
        <v>0.75</v>
      </c>
      <c r="ME269" s="5" cm="1">
        <f t="array" aca="1" ref="ME269" ca="1">INDEX(i.meatgrid,$Q269,ME$7)</f>
        <v>0</v>
      </c>
      <c r="MF269" s="5" cm="1">
        <f t="array" aca="1" ref="MF269" ca="1">INDEX(i.meatgrid,$Q269,MF$7)</f>
        <v>0</v>
      </c>
      <c r="MG269" s="5" cm="1">
        <f t="array" aca="1" ref="MG269" ca="1">INDEX(i.meatgrid,$Q269,MG$7)</f>
        <v>0</v>
      </c>
      <c r="MH269" s="5" cm="1">
        <f t="array" aca="1" ref="MH269" ca="1">INDEX(i.meatgrid,$Q269,MH$7)</f>
        <v>0</v>
      </c>
      <c r="MI269" s="5" cm="1">
        <f t="array" aca="1" ref="MI269" ca="1">INDEX(i.meatgrid,$Q269,MI$7)</f>
        <v>0</v>
      </c>
      <c r="MJ269" s="5" cm="1">
        <f t="array" aca="1" ref="MJ269" ca="1">INDEX(i.meatgrid,$Q269,MJ$7)</f>
        <v>1</v>
      </c>
      <c r="MK269" s="5" cm="1">
        <f t="array" aca="1" ref="MK269" ca="1">INDEX(i.meatgrid,$Q269,MK$7)</f>
        <v>1</v>
      </c>
      <c r="ML269" s="5" cm="1">
        <f t="array" aca="1" ref="ML269" ca="1">INDEX(i.meatgrid,$Q269,ML$7)</f>
        <v>1</v>
      </c>
      <c r="MM269" s="5">
        <f t="shared" si="1860"/>
        <v>1</v>
      </c>
      <c r="MN269" s="9"/>
      <c r="MO269" s="19" t="b">
        <f t="shared" ca="1" si="1922"/>
        <v>0</v>
      </c>
      <c r="MP269" s="19" t="b">
        <f t="shared" ca="1" si="1922"/>
        <v>0</v>
      </c>
      <c r="MQ269" s="19">
        <f t="shared" ca="1" si="1922"/>
        <v>1</v>
      </c>
      <c r="MR269" s="19">
        <f t="shared" ca="1" si="1922"/>
        <v>0.75</v>
      </c>
      <c r="MS269" s="19">
        <f t="shared" ca="1" si="1922"/>
        <v>0.75</v>
      </c>
      <c r="MT269" s="19">
        <f t="shared" ca="1" si="1922"/>
        <v>0.8</v>
      </c>
      <c r="MU269" s="19">
        <f t="shared" ca="1" si="1922"/>
        <v>0.82499999999999996</v>
      </c>
      <c r="MV269" s="19">
        <f t="shared" ca="1" si="1922"/>
        <v>0.875</v>
      </c>
      <c r="MW269" s="19">
        <f t="shared" ca="1" si="1922"/>
        <v>0.9</v>
      </c>
      <c r="MX269" s="19">
        <f t="shared" ca="1" si="1922"/>
        <v>1</v>
      </c>
      <c r="MY269" s="19">
        <f t="shared" ca="1" si="1922"/>
        <v>0.875</v>
      </c>
      <c r="MZ269" s="19" t="b">
        <f t="shared" ca="1" si="1922"/>
        <v>1</v>
      </c>
      <c r="NA269" s="19">
        <f t="shared" ca="1" si="1922"/>
        <v>74.989999999999995</v>
      </c>
      <c r="NB269" s="19" t="str">
        <f t="shared" ca="1" si="1922"/>
        <v>-</v>
      </c>
      <c r="NC269" s="19" t="str">
        <f t="shared" ca="1" si="1922"/>
        <v>-</v>
      </c>
      <c r="ND269" s="19" t="str">
        <f t="shared" ca="1" si="1922"/>
        <v>-</v>
      </c>
      <c r="NE269" s="19" t="str">
        <f t="shared" ref="NE269:NT277" ca="1" si="1937">OFFSET(NE$5,$B269,0)</f>
        <v>-</v>
      </c>
      <c r="NF269" s="19" t="str">
        <f t="shared" ca="1" si="1937"/>
        <v>-</v>
      </c>
      <c r="NG269" s="19" t="str">
        <f t="shared" ca="1" si="1937"/>
        <v>-</v>
      </c>
      <c r="NH269" s="19" t="str">
        <f t="shared" ca="1" si="1937"/>
        <v>-</v>
      </c>
      <c r="NI269" s="19">
        <f t="shared" ca="1" si="1937"/>
        <v>36.99</v>
      </c>
      <c r="NJ269" s="19">
        <f t="shared" ca="1" si="1937"/>
        <v>36.99</v>
      </c>
      <c r="NK269" s="19" t="str">
        <f t="shared" ca="1" si="1937"/>
        <v>-</v>
      </c>
      <c r="NL269" s="19" t="str">
        <f t="shared" ca="1" si="1937"/>
        <v>-</v>
      </c>
      <c r="NM269" s="19" t="str">
        <f t="shared" ca="1" si="1937"/>
        <v>-</v>
      </c>
      <c r="NN269" s="19" t="str">
        <f t="shared" ca="1" si="1937"/>
        <v>-</v>
      </c>
      <c r="NO269" s="19" t="str">
        <f t="shared" ca="1" si="1937"/>
        <v>-</v>
      </c>
      <c r="NP269" s="19">
        <f t="shared" ca="1" si="1937"/>
        <v>49.99</v>
      </c>
      <c r="NQ269" s="19">
        <f t="shared" ca="1" si="1937"/>
        <v>49.99</v>
      </c>
      <c r="NR269" s="19">
        <f t="shared" ca="1" si="1937"/>
        <v>49.99</v>
      </c>
      <c r="NS269" s="19">
        <f t="shared" ca="1" si="1937"/>
        <v>49.99</v>
      </c>
      <c r="NT269" s="19">
        <f t="shared" ca="1" si="1937"/>
        <v>49.99</v>
      </c>
      <c r="NU269" s="19">
        <f t="shared" ca="1" si="1874"/>
        <v>49.99</v>
      </c>
      <c r="NV269" s="19">
        <f t="shared" ca="1" si="1874"/>
        <v>49.99</v>
      </c>
      <c r="NW269" s="19">
        <f t="shared" ca="1" si="1874"/>
        <v>49.99</v>
      </c>
      <c r="NX269" s="19">
        <f t="shared" ca="1" si="1936"/>
        <v>412.99</v>
      </c>
      <c r="NY269" s="19">
        <f t="shared" ca="1" si="1936"/>
        <v>412.99</v>
      </c>
      <c r="NZ269" s="19" t="str">
        <f t="shared" ca="1" si="1936"/>
        <v>-</v>
      </c>
      <c r="OA269" s="19" t="str">
        <f t="shared" ca="1" si="1936"/>
        <v>-</v>
      </c>
      <c r="OB269" s="19" t="str">
        <f t="shared" ca="1" si="1936"/>
        <v>-</v>
      </c>
      <c r="OC269" s="19" t="str">
        <f t="shared" ca="1" si="1936"/>
        <v>-</v>
      </c>
      <c r="OD269" s="19" t="str">
        <f t="shared" ca="1" si="1936"/>
        <v>-</v>
      </c>
      <c r="OE269" s="19">
        <f t="shared" ca="1" si="1936"/>
        <v>6.8900000000000006</v>
      </c>
      <c r="OF269" s="19">
        <f t="shared" ca="1" si="1936"/>
        <v>6.8900000000000006</v>
      </c>
      <c r="OG269" s="19">
        <f t="shared" ca="1" si="1936"/>
        <v>6.8900000000000006</v>
      </c>
      <c r="OH269" s="19">
        <f t="shared" ca="1" si="1936"/>
        <v>6.8900000000000006</v>
      </c>
      <c r="OI269" s="19">
        <f t="shared" ca="1" si="1936"/>
        <v>6.8900000000000006</v>
      </c>
      <c r="OJ269" s="19">
        <f t="shared" ca="1" si="1936"/>
        <v>6.8900000000000006</v>
      </c>
      <c r="OK269" s="19">
        <f t="shared" ca="1" si="1936"/>
        <v>6.8900000000000006</v>
      </c>
      <c r="OL269" s="19">
        <f t="shared" ca="1" si="1936"/>
        <v>6.8900000000000006</v>
      </c>
      <c r="OM269" s="19">
        <f t="shared" ca="1" si="1936"/>
        <v>346.99</v>
      </c>
      <c r="ON269" s="19">
        <f t="shared" ca="1" si="1876"/>
        <v>346.99</v>
      </c>
      <c r="OO269" s="19" t="str">
        <f t="shared" ca="1" si="1876"/>
        <v>-</v>
      </c>
      <c r="OP269" s="19" t="str">
        <f t="shared" ca="1" si="1876"/>
        <v>-</v>
      </c>
      <c r="OQ269" s="19" t="str">
        <f t="shared" ca="1" si="1876"/>
        <v>-</v>
      </c>
      <c r="OR269" s="19" t="str">
        <f t="shared" ca="1" si="1876"/>
        <v>-</v>
      </c>
      <c r="OS269" s="19" t="str">
        <f t="shared" ca="1" si="1876"/>
        <v>-</v>
      </c>
      <c r="OT269" s="19">
        <f t="shared" ca="1" si="1876"/>
        <v>0</v>
      </c>
      <c r="OU269" s="24">
        <v>0</v>
      </c>
    </row>
    <row r="270" spans="1:411" outlineLevel="1">
      <c r="A270" s="21">
        <f t="shared" si="158"/>
        <v>265</v>
      </c>
      <c r="B270" s="21">
        <f>$A$14</f>
        <v>9</v>
      </c>
      <c r="C270">
        <v>112</v>
      </c>
      <c r="D270" s="144" t="str">
        <f t="shared" si="1806"/>
        <v>GSM</v>
      </c>
      <c r="E270" t="b">
        <v>0</v>
      </c>
      <c r="F270" t="b">
        <v>0</v>
      </c>
      <c r="G270" t="b">
        <f t="shared" ref="G270:G273" si="1938">E270</f>
        <v>0</v>
      </c>
      <c r="H270" s="29">
        <v>2</v>
      </c>
      <c r="I270" s="29">
        <v>1</v>
      </c>
      <c r="J270" s="29" t="str">
        <f>""</f>
        <v/>
      </c>
      <c r="K270" s="29">
        <f>d.Region</f>
        <v>2</v>
      </c>
      <c r="L270" s="29">
        <v>2</v>
      </c>
      <c r="M270" s="29">
        <v>2</v>
      </c>
      <c r="N270" s="29">
        <v>3</v>
      </c>
      <c r="O270" s="29">
        <v>1</v>
      </c>
      <c r="P270" s="29">
        <v>1</v>
      </c>
      <c r="Q270" s="29">
        <v>7</v>
      </c>
      <c r="R270" s="29">
        <v>1</v>
      </c>
      <c r="S270" s="29">
        <v>1</v>
      </c>
      <c r="T270" s="29">
        <v>1</v>
      </c>
      <c r="U270" s="218"/>
      <c r="V270" s="218"/>
      <c r="W270" s="29">
        <v>0</v>
      </c>
      <c r="X270" s="218"/>
      <c r="Y270" s="218"/>
      <c r="Z270" s="218"/>
      <c r="AA270" s="218"/>
      <c r="AB270" s="218"/>
      <c r="AC270" s="218"/>
      <c r="AD270" s="218"/>
      <c r="AE270" s="218"/>
      <c r="AF270" s="144">
        <f>INDEX(CHOOSE($N270,DataAutumn!i.AdultDrys,DataWinter!i.AdultDrys,DataSpring!i.AdultDrys),1,$M270)</f>
        <v>3</v>
      </c>
      <c r="AG270" s="5">
        <f t="shared" si="1807"/>
        <v>2</v>
      </c>
      <c r="AH270" s="5">
        <f t="shared" si="1807"/>
        <v>0</v>
      </c>
      <c r="AI270" s="5">
        <f t="shared" si="1808"/>
        <v>1</v>
      </c>
      <c r="AJ270" s="218"/>
      <c r="AK270" s="218"/>
      <c r="AL270" s="365" t="str">
        <f ca="1">TEXT(LEFT(OFFSET(AL270,-1,0),5)+1,"00000")&amp;MID(OFFSET(AL270,-1,0),6,FIND(" ",OFFSET(AL270,-1,0),7)-5)
&amp; $D270           &amp; " Day"&amp;INDEX(i.DOY,$N270,1)              &amp; IF($IG270=0," FWM","")&amp;IF($IG270=1," MWM","")&amp;IF($IG270=5," Mat","")&amp;IF($IH270=TRUE,"&amp;BBT","    ")
&amp;INDEX(DataMaster!$B$98:$B$105,$Q270,0)    &amp;IF(JQ270," SR"&amp;JR270,"")&amp; " WP"&amp;TEXT($MC270*100,"000p")           &amp; " MP"&amp;TEXT($MD270*100,"000p")           &amp; " GP"&amp;TEXT($MM270*100,"000p")
&amp; " (F"&amp;3+COUNTIF($CV270:$CY270,TRUE)&amp;3&amp;"N"&amp;$DM270&amp;$DN270&amp;")"</f>
        <v>00029 DSP_grid_lw GSM Day204 MWM    Older Mutton SR12 WP100p MP100p GP100p (F33N11)</v>
      </c>
      <c r="AM270" s="9" t="str">
        <f ca="1">IF(COUNTIF(AL$5:AL270,AL270)=1,"-","Dup")</f>
        <v>-</v>
      </c>
      <c r="AN270" s="9"/>
      <c r="AO270" s="12" t="b">
        <v>0</v>
      </c>
      <c r="AP270" s="12" t="b">
        <v>0</v>
      </c>
      <c r="AQ270" s="12" t="b">
        <v>1</v>
      </c>
      <c r="AR270" s="12" t="b">
        <v>1</v>
      </c>
      <c r="AS270" s="12" t="b">
        <v>0</v>
      </c>
      <c r="AT270" s="12" t="b">
        <v>1</v>
      </c>
      <c r="AU270" s="12" t="b">
        <v>1</v>
      </c>
      <c r="AV270" s="12" t="b">
        <v>1</v>
      </c>
      <c r="AW270" s="9"/>
      <c r="AX270" s="5" t="b">
        <f t="shared" si="1809"/>
        <v>0</v>
      </c>
      <c r="AY270" s="5" t="str">
        <f t="shared" si="1809"/>
        <v>-</v>
      </c>
      <c r="AZ270" s="5" t="b">
        <f t="shared" si="1809"/>
        <v>0</v>
      </c>
      <c r="BA270" s="5" t="b">
        <f t="shared" si="1809"/>
        <v>1</v>
      </c>
      <c r="BB270" s="5" t="b">
        <f t="shared" si="1809"/>
        <v>1</v>
      </c>
      <c r="BC270" s="144">
        <f t="shared" si="1809"/>
        <v>0</v>
      </c>
      <c r="BD270" s="19" t="b">
        <f t="shared" ca="1" si="1810"/>
        <v>1</v>
      </c>
      <c r="BE270" s="9"/>
      <c r="BF270" s="5" t="str">
        <f t="shared" ca="1" si="1811"/>
        <v>-</v>
      </c>
      <c r="BG270" s="19" t="str">
        <f t="shared" ca="1" si="1812"/>
        <v>-</v>
      </c>
      <c r="BH270" s="19" t="str">
        <f t="shared" ca="1" si="1812"/>
        <v>-</v>
      </c>
      <c r="BI270" s="19" t="str">
        <f t="shared" ca="1" si="1812"/>
        <v>-</v>
      </c>
      <c r="BJ270" s="5" t="str">
        <f t="shared" ca="1" si="1813"/>
        <v>-</v>
      </c>
      <c r="BK270" s="19" t="str">
        <f t="shared" ca="1" si="1814"/>
        <v>-</v>
      </c>
      <c r="BL270" s="5" t="str">
        <f t="shared" ca="1" si="1815"/>
        <v>-</v>
      </c>
      <c r="BM270" s="19" t="str">
        <f t="shared" ca="1" si="1816"/>
        <v>-</v>
      </c>
      <c r="BN270" s="19" t="str">
        <f t="shared" ca="1" si="1816"/>
        <v>-</v>
      </c>
      <c r="BO270" s="19" t="str">
        <f t="shared" ca="1" si="1816"/>
        <v>-</v>
      </c>
      <c r="BP270" s="5" t="str">
        <f t="shared" ca="1" si="1817"/>
        <v>-</v>
      </c>
      <c r="BQ270" s="9"/>
      <c r="BR270" s="5" t="b">
        <f t="shared" si="1818"/>
        <v>0</v>
      </c>
      <c r="BS270" s="5" t="str">
        <f t="shared" ca="1" si="1819"/>
        <v>-</v>
      </c>
      <c r="BT270" s="5" t="str">
        <f t="shared" ca="1" si="1820"/>
        <v>-</v>
      </c>
      <c r="BU270" s="5" t="str">
        <f t="shared" ca="1" si="1820"/>
        <v>-</v>
      </c>
      <c r="BV270" s="5" t="str">
        <f t="shared" ca="1" si="1820"/>
        <v>-</v>
      </c>
      <c r="BW270" s="5" t="str">
        <f t="shared" ca="1" si="1820"/>
        <v>-</v>
      </c>
      <c r="BX270" s="5" t="str">
        <f t="shared" ca="1" si="1820"/>
        <v>-</v>
      </c>
      <c r="BY270" s="5" t="str">
        <f t="shared" ca="1" si="1820"/>
        <v>-</v>
      </c>
      <c r="BZ270" s="5" t="str">
        <f t="shared" ca="1" si="1820"/>
        <v>-</v>
      </c>
      <c r="CA270" s="5" t="str">
        <f t="shared" ca="1" si="1820"/>
        <v>-</v>
      </c>
      <c r="CB270" s="9"/>
      <c r="CC270" s="12" t="b">
        <v>1</v>
      </c>
      <c r="CD270" s="12" t="b">
        <v>1</v>
      </c>
      <c r="CE270" s="12" t="b">
        <v>1</v>
      </c>
      <c r="CF270" s="12">
        <f t="shared" si="1868"/>
        <v>2237105</v>
      </c>
      <c r="CG270" s="144" t="b">
        <f>NOT(CE270)</f>
        <v>0</v>
      </c>
      <c r="CH270" s="12" t="s">
        <v>34</v>
      </c>
      <c r="CI270" s="19" t="str">
        <f t="shared" ca="1" si="1822"/>
        <v>-</v>
      </c>
      <c r="CJ270" s="19" t="str">
        <f t="shared" ca="1" si="1822"/>
        <v>-</v>
      </c>
      <c r="CK270" s="19" t="str">
        <f t="shared" ca="1" si="1822"/>
        <v>-</v>
      </c>
      <c r="CL270" s="19">
        <f t="shared" ca="1" si="1822"/>
        <v>1</v>
      </c>
      <c r="CM270" s="19">
        <f t="shared" ca="1" si="1822"/>
        <v>1</v>
      </c>
      <c r="CN270" s="9"/>
      <c r="CO270" s="444">
        <f t="shared" si="1823"/>
        <v>652</v>
      </c>
      <c r="CP270" s="444">
        <f t="shared" si="1823"/>
        <v>686</v>
      </c>
      <c r="CQ270" s="444">
        <f t="shared" si="1823"/>
        <v>721</v>
      </c>
      <c r="CR270" s="152">
        <f t="shared" si="1824"/>
        <v>378</v>
      </c>
      <c r="CS270" s="152">
        <f t="shared" si="1824"/>
        <v>413</v>
      </c>
      <c r="CT270" s="152">
        <f t="shared" si="1824"/>
        <v>448</v>
      </c>
      <c r="CU270" s="19" t="str">
        <f t="shared" ca="1" si="1915"/>
        <v>-</v>
      </c>
      <c r="CV270" s="19" t="str">
        <f t="shared" ca="1" si="1915"/>
        <v>-</v>
      </c>
      <c r="CW270" s="19" t="str">
        <f t="shared" ca="1" si="1915"/>
        <v>-</v>
      </c>
      <c r="CX270" s="19" t="str">
        <f t="shared" ca="1" si="1915"/>
        <v>-</v>
      </c>
      <c r="CY270" s="19" t="str">
        <f t="shared" ca="1" si="1915"/>
        <v>-</v>
      </c>
      <c r="CZ270" s="19" t="b">
        <f ca="1">OFFSET(CZ$5,$B270,0)</f>
        <v>1</v>
      </c>
      <c r="DA270" s="19">
        <f t="shared" ca="1" si="1915"/>
        <v>0</v>
      </c>
      <c r="DB270" s="19">
        <f t="shared" ca="1" si="1915"/>
        <v>0</v>
      </c>
      <c r="DC270" s="19">
        <f t="shared" ca="1" si="1915"/>
        <v>0</v>
      </c>
      <c r="DD270" s="19">
        <f t="shared" ca="1" si="1915"/>
        <v>0</v>
      </c>
      <c r="DE270" s="19">
        <f t="shared" ca="1" si="1915"/>
        <v>0</v>
      </c>
      <c r="DF270" s="19">
        <f t="shared" ca="1" si="1915"/>
        <v>0</v>
      </c>
      <c r="DG270" s="19">
        <f t="shared" ca="1" si="1915"/>
        <v>0</v>
      </c>
      <c r="DH270" s="19">
        <f t="shared" ca="1" si="1915"/>
        <v>0</v>
      </c>
      <c r="DI270" s="19">
        <f t="shared" ca="1" si="1915"/>
        <v>0</v>
      </c>
      <c r="DJ270" s="19">
        <f t="shared" ca="1" si="1915"/>
        <v>0</v>
      </c>
      <c r="DK270" s="19">
        <f t="shared" ca="1" si="1889"/>
        <v>0</v>
      </c>
      <c r="DL270" s="19">
        <f t="shared" ca="1" si="1889"/>
        <v>0</v>
      </c>
      <c r="DM270" s="19">
        <f t="shared" ca="1" si="1889"/>
        <v>1</v>
      </c>
      <c r="DN270" s="19">
        <f t="shared" ca="1" si="1889"/>
        <v>1</v>
      </c>
      <c r="DO270" s="19">
        <f t="shared" ca="1" si="1889"/>
        <v>0</v>
      </c>
      <c r="DP270" s="19" t="str">
        <f t="shared" ca="1" si="1889"/>
        <v>-</v>
      </c>
      <c r="DQ270" s="19" t="str">
        <f t="shared" ca="1" si="1889"/>
        <v>-</v>
      </c>
      <c r="DR270" s="19" t="str">
        <f t="shared" ca="1" si="1889"/>
        <v>-</v>
      </c>
      <c r="DS270" s="19" t="str">
        <f t="shared" ca="1" si="1889"/>
        <v>-</v>
      </c>
      <c r="DT270" s="19" t="str">
        <f t="shared" ca="1" si="1889"/>
        <v>-</v>
      </c>
      <c r="DU270" s="19">
        <f t="shared" ca="1" si="1889"/>
        <v>0</v>
      </c>
      <c r="DV270" s="19" t="str">
        <f t="shared" ca="1" si="1889"/>
        <v>-</v>
      </c>
      <c r="DW270" s="19" t="str">
        <f t="shared" ca="1" si="1889"/>
        <v>-</v>
      </c>
      <c r="DX270" s="19" t="str">
        <f t="shared" ca="1" si="1889"/>
        <v>-</v>
      </c>
      <c r="DY270" s="19" t="str">
        <f t="shared" ca="1" si="1889"/>
        <v>-</v>
      </c>
      <c r="DZ270" s="19" t="str">
        <f t="shared" ca="1" si="1889"/>
        <v>-</v>
      </c>
      <c r="EA270" s="19" t="str">
        <f t="shared" ca="1" si="1889"/>
        <v>-</v>
      </c>
      <c r="EB270" s="19" t="str">
        <f t="shared" ca="1" si="1889"/>
        <v>-</v>
      </c>
      <c r="EC270" s="19" t="str">
        <f t="shared" ca="1" si="1889"/>
        <v>-</v>
      </c>
      <c r="ED270" s="19">
        <f t="shared" ca="1" si="1889"/>
        <v>0</v>
      </c>
      <c r="EE270" s="444">
        <f t="shared" si="1827"/>
        <v>0</v>
      </c>
      <c r="EF270" s="444">
        <f t="shared" si="1827"/>
        <v>0</v>
      </c>
      <c r="EG270" s="124">
        <f t="shared" si="1916"/>
        <v>0</v>
      </c>
      <c r="EH270" s="124">
        <f t="shared" si="1916"/>
        <v>0</v>
      </c>
      <c r="EI270" s="124">
        <f t="shared" si="1916"/>
        <v>0</v>
      </c>
      <c r="EJ270" s="124">
        <f t="shared" si="1916"/>
        <v>0</v>
      </c>
      <c r="EK270" s="124">
        <f t="shared" si="1916"/>
        <v>0</v>
      </c>
      <c r="EL270" s="124">
        <f t="shared" si="1916"/>
        <v>0</v>
      </c>
      <c r="EM270" s="124">
        <f t="shared" si="1916"/>
        <v>0</v>
      </c>
      <c r="EN270" s="124">
        <f t="shared" si="1916"/>
        <v>0</v>
      </c>
      <c r="EO270" s="124">
        <f t="shared" si="1916"/>
        <v>0</v>
      </c>
      <c r="EP270" s="124">
        <f t="shared" si="1916"/>
        <v>0</v>
      </c>
      <c r="EQ270" s="124">
        <f t="shared" si="1916"/>
        <v>0</v>
      </c>
      <c r="ER270" s="124">
        <f t="shared" si="1916"/>
        <v>0</v>
      </c>
      <c r="ES270" s="124">
        <f t="shared" si="1916"/>
        <v>0</v>
      </c>
      <c r="ET270" s="124">
        <f t="shared" si="1916"/>
        <v>0</v>
      </c>
      <c r="EU270" s="124">
        <f t="shared" si="1916"/>
        <v>0</v>
      </c>
      <c r="EV270" s="124">
        <f t="shared" si="1916"/>
        <v>0</v>
      </c>
      <c r="EW270" s="124">
        <f t="shared" si="1829"/>
        <v>0</v>
      </c>
      <c r="EX270" s="124">
        <f t="shared" si="1829"/>
        <v>0</v>
      </c>
      <c r="EY270" s="554">
        <f t="shared" si="1917"/>
        <v>0</v>
      </c>
      <c r="EZ270" s="554">
        <f t="shared" si="1917"/>
        <v>0</v>
      </c>
      <c r="FA270" s="554">
        <f t="shared" si="1917"/>
        <v>0</v>
      </c>
      <c r="FB270" s="125">
        <f t="shared" si="1917"/>
        <v>0</v>
      </c>
      <c r="FC270" s="125">
        <f t="shared" si="1917"/>
        <v>0</v>
      </c>
      <c r="FD270" s="125">
        <f t="shared" si="1917"/>
        <v>0</v>
      </c>
      <c r="FE270" s="125">
        <f t="shared" si="1917"/>
        <v>0</v>
      </c>
      <c r="FF270" s="125">
        <f t="shared" si="1917"/>
        <v>0</v>
      </c>
      <c r="FG270" s="125">
        <f t="shared" si="1917"/>
        <v>0</v>
      </c>
      <c r="FH270" s="125">
        <f t="shared" si="1917"/>
        <v>0</v>
      </c>
      <c r="FI270" s="125">
        <f t="shared" si="1917"/>
        <v>0</v>
      </c>
      <c r="FJ270" s="125">
        <f t="shared" si="1917"/>
        <v>0</v>
      </c>
      <c r="FK270" s="125">
        <f t="shared" si="1917"/>
        <v>0</v>
      </c>
      <c r="FL270" s="125">
        <f t="shared" si="1917"/>
        <v>0</v>
      </c>
      <c r="FM270" s="125">
        <f t="shared" si="1917"/>
        <v>0</v>
      </c>
      <c r="FN270" s="125">
        <f t="shared" si="1917"/>
        <v>0</v>
      </c>
      <c r="FO270" s="124">
        <f t="shared" si="1918"/>
        <v>0</v>
      </c>
      <c r="FP270" s="124">
        <f t="shared" si="1918"/>
        <v>0</v>
      </c>
      <c r="FQ270" s="124">
        <f t="shared" si="1918"/>
        <v>0</v>
      </c>
      <c r="FR270" s="124">
        <f t="shared" si="1918"/>
        <v>0</v>
      </c>
      <c r="FS270" s="124">
        <f t="shared" si="1918"/>
        <v>0</v>
      </c>
      <c r="FT270" s="124">
        <f t="shared" si="1918"/>
        <v>0</v>
      </c>
      <c r="FU270" s="124">
        <f t="shared" si="1918"/>
        <v>0</v>
      </c>
      <c r="FV270" s="124">
        <f t="shared" si="1918"/>
        <v>0</v>
      </c>
      <c r="FW270" s="124">
        <f t="shared" si="1918"/>
        <v>0</v>
      </c>
      <c r="FX270" s="124">
        <f t="shared" si="1918"/>
        <v>0</v>
      </c>
      <c r="FY270" s="124">
        <f t="shared" si="1918"/>
        <v>0</v>
      </c>
      <c r="FZ270" s="124">
        <f t="shared" si="1918"/>
        <v>0</v>
      </c>
      <c r="GA270" s="124">
        <f t="shared" si="1918"/>
        <v>0</v>
      </c>
      <c r="GB270" s="124">
        <f t="shared" si="1918"/>
        <v>0</v>
      </c>
      <c r="GC270" s="124">
        <f t="shared" si="1918"/>
        <v>0</v>
      </c>
      <c r="GD270" s="124">
        <f t="shared" si="1918"/>
        <v>0</v>
      </c>
      <c r="GE270" s="124">
        <f t="shared" si="1832"/>
        <v>0</v>
      </c>
      <c r="GF270" s="124">
        <f t="shared" si="1832"/>
        <v>0</v>
      </c>
      <c r="GG270" s="554">
        <f t="shared" si="1833"/>
        <v>0</v>
      </c>
      <c r="GH270" s="554">
        <f t="shared" si="1833"/>
        <v>0</v>
      </c>
      <c r="GI270" s="554">
        <f t="shared" si="1833"/>
        <v>0</v>
      </c>
      <c r="GJ270" s="125">
        <f t="shared" si="1919"/>
        <v>0</v>
      </c>
      <c r="GK270" s="125">
        <f t="shared" si="1919"/>
        <v>0</v>
      </c>
      <c r="GL270" s="125">
        <f t="shared" si="1919"/>
        <v>0</v>
      </c>
      <c r="GM270" s="125">
        <f t="shared" si="1919"/>
        <v>0</v>
      </c>
      <c r="GN270" s="125">
        <f t="shared" si="1919"/>
        <v>0</v>
      </c>
      <c r="GO270" s="125">
        <f t="shared" si="1919"/>
        <v>0</v>
      </c>
      <c r="GP270" s="125">
        <f t="shared" si="1919"/>
        <v>0</v>
      </c>
      <c r="GQ270" s="125">
        <f t="shared" si="1919"/>
        <v>0</v>
      </c>
      <c r="GR270" s="125">
        <f t="shared" si="1919"/>
        <v>0</v>
      </c>
      <c r="GS270" s="125">
        <f t="shared" si="1919"/>
        <v>0</v>
      </c>
      <c r="GT270" s="125">
        <f t="shared" si="1919"/>
        <v>0</v>
      </c>
      <c r="GU270" s="125">
        <f t="shared" si="1919"/>
        <v>0</v>
      </c>
      <c r="GV270" s="125">
        <f t="shared" si="1919"/>
        <v>0</v>
      </c>
      <c r="GW270" s="124">
        <f t="shared" si="1920"/>
        <v>0</v>
      </c>
      <c r="GX270" s="124">
        <f t="shared" si="1920"/>
        <v>0</v>
      </c>
      <c r="GY270" s="124">
        <f t="shared" si="1920"/>
        <v>0</v>
      </c>
      <c r="GZ270" s="124">
        <f t="shared" si="1920"/>
        <v>0</v>
      </c>
      <c r="HA270" s="124">
        <f t="shared" si="1920"/>
        <v>0</v>
      </c>
      <c r="HB270" s="124">
        <f t="shared" si="1920"/>
        <v>0</v>
      </c>
      <c r="HC270" s="124">
        <f t="shared" si="1920"/>
        <v>0</v>
      </c>
      <c r="HD270" s="124">
        <f t="shared" si="1920"/>
        <v>0</v>
      </c>
      <c r="HE270" s="124">
        <f t="shared" si="1920"/>
        <v>0</v>
      </c>
      <c r="HF270" s="124">
        <f t="shared" si="1920"/>
        <v>0</v>
      </c>
      <c r="HG270" s="124">
        <f t="shared" si="1920"/>
        <v>0</v>
      </c>
      <c r="HH270" s="124">
        <f t="shared" si="1920"/>
        <v>0</v>
      </c>
      <c r="HI270" s="124">
        <f t="shared" si="1920"/>
        <v>0</v>
      </c>
      <c r="HJ270" s="124">
        <f t="shared" si="1920"/>
        <v>0</v>
      </c>
      <c r="HK270" s="124">
        <f t="shared" si="1920"/>
        <v>0</v>
      </c>
      <c r="HL270" s="124">
        <f t="shared" si="1920"/>
        <v>0</v>
      </c>
      <c r="HM270" s="124">
        <f t="shared" si="1836"/>
        <v>0</v>
      </c>
      <c r="HN270" s="124">
        <f t="shared" si="1836"/>
        <v>0</v>
      </c>
      <c r="HO270" s="554">
        <f t="shared" si="1837"/>
        <v>0</v>
      </c>
      <c r="HP270" s="554">
        <f t="shared" si="1837"/>
        <v>0</v>
      </c>
      <c r="HQ270" s="554">
        <f t="shared" si="1837"/>
        <v>0</v>
      </c>
      <c r="HR270" s="125">
        <f t="shared" si="1921"/>
        <v>0</v>
      </c>
      <c r="HS270" s="125">
        <f t="shared" si="1921"/>
        <v>0</v>
      </c>
      <c r="HT270" s="125">
        <f t="shared" si="1921"/>
        <v>0</v>
      </c>
      <c r="HU270" s="125">
        <f t="shared" si="1921"/>
        <v>0</v>
      </c>
      <c r="HV270" s="125">
        <f t="shared" si="1921"/>
        <v>0</v>
      </c>
      <c r="HW270" s="125">
        <f t="shared" si="1921"/>
        <v>0</v>
      </c>
      <c r="HX270" s="125">
        <f t="shared" si="1921"/>
        <v>0</v>
      </c>
      <c r="HY270" s="125">
        <f t="shared" si="1921"/>
        <v>0</v>
      </c>
      <c r="HZ270" s="125">
        <f t="shared" si="1921"/>
        <v>0</v>
      </c>
      <c r="IA270" s="125">
        <f t="shared" si="1921"/>
        <v>0</v>
      </c>
      <c r="IB270" s="125">
        <f t="shared" si="1921"/>
        <v>0</v>
      </c>
      <c r="IC270" s="125">
        <f t="shared" si="1921"/>
        <v>0</v>
      </c>
      <c r="ID270" s="125">
        <f t="shared" si="1921"/>
        <v>0</v>
      </c>
      <c r="IE270" s="5">
        <f t="shared" si="1839"/>
        <v>67</v>
      </c>
      <c r="IF270" s="9"/>
      <c r="IG270" s="5">
        <f t="shared" si="1840"/>
        <v>1</v>
      </c>
      <c r="IH270" s="5" t="b">
        <f t="shared" si="1840"/>
        <v>0</v>
      </c>
      <c r="II270" s="19">
        <f t="shared" ca="1" si="1841"/>
        <v>0</v>
      </c>
      <c r="IJ270" s="5">
        <f t="shared" si="1840"/>
        <v>55</v>
      </c>
      <c r="IK270" s="5" cm="1">
        <f t="array" ref="IK270">INDEX(i.pi_yatf,$X270+1,IK$7)</f>
        <v>1</v>
      </c>
      <c r="IL270" s="19">
        <f t="shared" ca="1" si="1934"/>
        <v>0</v>
      </c>
      <c r="IM270" s="19">
        <f t="shared" ca="1" si="1934"/>
        <v>0</v>
      </c>
      <c r="IN270" s="19">
        <f t="shared" ca="1" si="1934"/>
        <v>0</v>
      </c>
      <c r="IO270" s="19">
        <f t="shared" ca="1" si="1934"/>
        <v>0</v>
      </c>
      <c r="IP270" s="19">
        <f t="shared" ca="1" si="1934"/>
        <v>0</v>
      </c>
      <c r="IQ270" s="19">
        <f t="shared" ca="1" si="1934"/>
        <v>0</v>
      </c>
      <c r="IR270" s="19">
        <f t="shared" ca="1" si="1934"/>
        <v>0</v>
      </c>
      <c r="IS270" s="19">
        <f t="shared" ca="1" si="1934"/>
        <v>0</v>
      </c>
      <c r="IT270" s="19">
        <f t="shared" ca="1" si="1934"/>
        <v>0</v>
      </c>
      <c r="IU270" s="19">
        <f t="shared" ca="1" si="1934"/>
        <v>0</v>
      </c>
      <c r="IV270" s="19">
        <f t="shared" ca="1" si="1934"/>
        <v>0</v>
      </c>
      <c r="IW270" s="19">
        <f t="shared" ca="1" si="1934"/>
        <v>0</v>
      </c>
      <c r="IX270" s="19">
        <f t="shared" ca="1" si="1934"/>
        <v>0</v>
      </c>
      <c r="IY270" s="19">
        <f t="shared" ca="1" si="1934"/>
        <v>0</v>
      </c>
      <c r="IZ270" s="19">
        <f t="shared" ca="1" si="1934"/>
        <v>0</v>
      </c>
      <c r="JA270" s="19">
        <f t="shared" ca="1" si="1934"/>
        <v>0</v>
      </c>
      <c r="JB270" s="19">
        <f t="shared" ca="1" si="1934"/>
        <v>0</v>
      </c>
      <c r="JC270" s="19">
        <f t="shared" ca="1" si="1934"/>
        <v>0</v>
      </c>
      <c r="JD270" s="19">
        <f t="shared" ca="1" si="1934"/>
        <v>0</v>
      </c>
      <c r="JE270" s="19">
        <f t="shared" ca="1" si="1934"/>
        <v>0</v>
      </c>
      <c r="JF270" s="19">
        <f t="shared" ca="1" si="1934"/>
        <v>0</v>
      </c>
      <c r="JG270" s="5">
        <f t="shared" si="1843"/>
        <v>1.2500000000000001E-2</v>
      </c>
      <c r="JH270" s="567">
        <f t="shared" si="1843"/>
        <v>0</v>
      </c>
      <c r="JI270" s="5">
        <f t="shared" si="1843"/>
        <v>6.25E-2</v>
      </c>
      <c r="JJ270" s="5">
        <f t="shared" si="1843"/>
        <v>6.25E-2</v>
      </c>
      <c r="JK270" s="5">
        <f t="shared" si="1843"/>
        <v>6.25E-2</v>
      </c>
      <c r="JL270" s="19">
        <f t="shared" ca="1" si="1934"/>
        <v>1</v>
      </c>
      <c r="JM270" s="19">
        <f t="shared" ca="1" si="1934"/>
        <v>0</v>
      </c>
      <c r="JN270" s="19">
        <f t="shared" ca="1" si="1934"/>
        <v>1</v>
      </c>
      <c r="JO270" s="9"/>
      <c r="JP270" s="5" t="b">
        <f t="shared" ca="1" si="1844"/>
        <v>0</v>
      </c>
      <c r="JQ270" s="477" t="b">
        <v>1</v>
      </c>
      <c r="JR270" s="477">
        <v>12</v>
      </c>
      <c r="JS270" s="5" t="b">
        <f t="shared" si="1845"/>
        <v>0</v>
      </c>
      <c r="JT270" s="5" t="b">
        <f t="shared" si="1845"/>
        <v>0</v>
      </c>
      <c r="JU270" s="5" t="b">
        <f t="shared" si="1845"/>
        <v>1</v>
      </c>
      <c r="JV270" s="144">
        <f t="shared" si="1846"/>
        <v>1</v>
      </c>
      <c r="JW270" s="144">
        <f t="shared" si="1846"/>
        <v>1</v>
      </c>
      <c r="JX270" s="5" t="b">
        <f t="shared" si="1847"/>
        <v>0</v>
      </c>
      <c r="JY270" s="5" t="b">
        <f t="shared" si="1847"/>
        <v>1</v>
      </c>
      <c r="JZ270" s="5" t="b">
        <f t="shared" si="1847"/>
        <v>1</v>
      </c>
      <c r="KA270" s="5" t="b">
        <f t="shared" si="1847"/>
        <v>0</v>
      </c>
      <c r="KB270" s="5">
        <f t="shared" si="1848"/>
        <v>1</v>
      </c>
      <c r="KC270" s="5">
        <f t="shared" si="1848"/>
        <v>0</v>
      </c>
      <c r="KD270" s="5" t="b">
        <f t="shared" si="1849"/>
        <v>0</v>
      </c>
      <c r="KE270" s="5" t="str" cm="1">
        <f t="array" aca="1" ref="KE270" ca="1">IF(OR(KF270:KM270&lt;&gt;"-"),TRUE,"-")</f>
        <v>-</v>
      </c>
      <c r="KF270" s="19" t="str">
        <f t="shared" ca="1" si="1850"/>
        <v>-</v>
      </c>
      <c r="KG270" s="19" t="str">
        <f t="shared" ca="1" si="1850"/>
        <v>-</v>
      </c>
      <c r="KH270" s="19" t="str">
        <f t="shared" ca="1" si="1850"/>
        <v>-</v>
      </c>
      <c r="KI270" s="19" t="str">
        <f t="shared" ca="1" si="1850"/>
        <v>-</v>
      </c>
      <c r="KJ270" s="19" t="str">
        <f t="shared" ca="1" si="1850"/>
        <v>-</v>
      </c>
      <c r="KK270" s="19" t="str">
        <f t="shared" ca="1" si="1850"/>
        <v>-</v>
      </c>
      <c r="KL270" s="19" t="str">
        <f t="shared" ca="1" si="1850"/>
        <v>-</v>
      </c>
      <c r="KM270" s="19" t="str">
        <f t="shared" ca="1" si="1850"/>
        <v>-</v>
      </c>
      <c r="KN270" s="5" t="b">
        <f t="array" aca="1" ref="KN270" ca="1">IF(OR(KO270:KU270&lt;&gt;"-"),TRUE,"-")</f>
        <v>1</v>
      </c>
      <c r="KO270" s="19">
        <f t="shared" ca="1" si="1927"/>
        <v>0</v>
      </c>
      <c r="KP270" s="19" t="str">
        <f t="shared" ca="1" si="1927"/>
        <v>-</v>
      </c>
      <c r="KQ270" s="19">
        <f t="shared" ca="1" si="1927"/>
        <v>999999</v>
      </c>
      <c r="KR270" s="19">
        <f t="shared" ca="1" si="1927"/>
        <v>999999</v>
      </c>
      <c r="KS270" s="19">
        <f t="shared" ca="1" si="1927"/>
        <v>999999</v>
      </c>
      <c r="KT270" s="19">
        <f t="shared" ca="1" si="1927"/>
        <v>999999</v>
      </c>
      <c r="KU270" s="19">
        <f t="shared" ca="1" si="1927"/>
        <v>999999</v>
      </c>
      <c r="KV270" s="19" t="str">
        <f t="shared" ca="1" si="1927"/>
        <v>-</v>
      </c>
      <c r="KW270" s="19" t="str">
        <f ca="1">OFFSET(KW$5,$B270,0)</f>
        <v>-</v>
      </c>
      <c r="KX270" s="19" t="str">
        <f ca="1">OFFSET(KX$5,$B270,0)</f>
        <v>-</v>
      </c>
      <c r="KY270" s="19" t="b">
        <f t="shared" ca="1" si="1852"/>
        <v>1</v>
      </c>
      <c r="KZ270" s="19">
        <f t="shared" ca="1" si="1852"/>
        <v>0</v>
      </c>
      <c r="LA270" s="5" t="str">
        <f t="shared" si="1853"/>
        <v>-</v>
      </c>
      <c r="LB270" s="5" t="str">
        <f t="shared" si="1853"/>
        <v>-</v>
      </c>
      <c r="LC270" s="5" t="str">
        <f t="shared" si="1853"/>
        <v>-</v>
      </c>
      <c r="LD270" s="5" t="str">
        <f t="shared" si="1853"/>
        <v>-</v>
      </c>
      <c r="LE270" s="19" t="str">
        <f t="shared" ca="1" si="1854"/>
        <v>-</v>
      </c>
      <c r="LF270" s="19" t="str">
        <f t="shared" ca="1" si="1854"/>
        <v>-</v>
      </c>
      <c r="LG270" s="19" t="str">
        <f t="shared" ca="1" si="1854"/>
        <v>-</v>
      </c>
      <c r="LH270" s="19" t="str">
        <f t="shared" ca="1" si="1854"/>
        <v>-</v>
      </c>
      <c r="LI270" s="19" t="str">
        <f t="shared" ca="1" si="1854"/>
        <v>-</v>
      </c>
      <c r="LJ270" s="19" t="str">
        <f t="shared" ca="1" si="1854"/>
        <v>-</v>
      </c>
      <c r="LK270" s="19" t="str">
        <f t="shared" ca="1" si="1854"/>
        <v>-</v>
      </c>
      <c r="LL270" s="5" t="str">
        <f t="shared" si="1855"/>
        <v>-</v>
      </c>
      <c r="LM270" s="5">
        <f t="shared" si="1855"/>
        <v>500</v>
      </c>
      <c r="LN270" s="5">
        <f t="shared" si="1855"/>
        <v>500</v>
      </c>
      <c r="LO270" s="5" t="str">
        <f t="shared" si="1855"/>
        <v>-</v>
      </c>
      <c r="LP270" s="5" cm="1">
        <f t="array" ref="LP270">INDEX(i.meatgrid,$Q270,LP$7)</f>
        <v>1092</v>
      </c>
      <c r="LQ270" s="5" t="str" cm="1">
        <f t="array" ref="LQ270">INDEX(i.meatgrid,$Q270,LQ$7)</f>
        <v>-</v>
      </c>
      <c r="LR270" s="5" t="str">
        <f t="shared" si="1855"/>
        <v>-</v>
      </c>
      <c r="LS270" s="5">
        <f t="shared" si="1856"/>
        <v>1</v>
      </c>
      <c r="LT270" s="9"/>
      <c r="LU270" s="19">
        <f t="shared" ca="1" si="1854"/>
        <v>70</v>
      </c>
      <c r="LV270" s="19">
        <f t="shared" ca="1" si="1857"/>
        <v>50</v>
      </c>
      <c r="LW270" s="19">
        <f t="shared" ca="1" si="1857"/>
        <v>80</v>
      </c>
      <c r="LX270" s="19">
        <f t="shared" ca="1" si="1857"/>
        <v>50</v>
      </c>
      <c r="LY270" s="5" t="b" cm="1">
        <f t="array" ref="LY270">INDEX(i.meatgrid,$Q270,LY$7)</f>
        <v>1</v>
      </c>
      <c r="LZ270" s="5" t="b" cm="1">
        <f t="array" ref="LZ270">INDEX(i.meatgrid,$Q270,LZ$7)</f>
        <v>0</v>
      </c>
      <c r="MA270" s="5" t="str" cm="1">
        <f t="array" ref="MA270">INDEX(i.meatgrid,$Q270,MA$7)</f>
        <v>-</v>
      </c>
      <c r="MB270" s="5" t="str" cm="1">
        <f t="array" ref="MB270">INDEX(i.meatgrid,$Q270,MB$7)</f>
        <v>-</v>
      </c>
      <c r="MC270" s="5">
        <f t="shared" si="1858"/>
        <v>1</v>
      </c>
      <c r="MD270" s="5">
        <f t="shared" si="1859"/>
        <v>1</v>
      </c>
      <c r="ME270" s="5" cm="1">
        <f t="array" ref="ME270">INDEX(i.meatgrid,$Q270,ME$7)</f>
        <v>0</v>
      </c>
      <c r="MF270" s="5" cm="1">
        <f t="array" ref="MF270">INDEX(i.meatgrid,$Q270,MF$7)</f>
        <v>0</v>
      </c>
      <c r="MG270" s="5" cm="1">
        <f t="array" ref="MG270">INDEX(i.meatgrid,$Q270,MG$7)</f>
        <v>0</v>
      </c>
      <c r="MH270" s="5" cm="1">
        <f t="array" ref="MH270">INDEX(i.meatgrid,$Q270,MH$7)</f>
        <v>0</v>
      </c>
      <c r="MI270" s="5" cm="1">
        <f t="array" ref="MI270">INDEX(i.meatgrid,$Q270,MI$7)</f>
        <v>0</v>
      </c>
      <c r="MJ270" s="5" cm="1">
        <f t="array" ref="MJ270">INDEX(i.meatgrid,$Q270,MJ$7)</f>
        <v>1</v>
      </c>
      <c r="MK270" s="5" cm="1">
        <f t="array" ref="MK270">INDEX(i.meatgrid,$Q270,MK$7)</f>
        <v>1</v>
      </c>
      <c r="ML270" s="5" cm="1">
        <f t="array" ref="ML270">INDEX(i.meatgrid,$Q270,ML$7)</f>
        <v>1</v>
      </c>
      <c r="MM270" s="5">
        <f t="shared" si="1860"/>
        <v>1</v>
      </c>
      <c r="MN270" s="9"/>
      <c r="MO270" s="19" t="b">
        <f t="shared" ca="1" si="1922"/>
        <v>0</v>
      </c>
      <c r="MP270" s="19" t="b">
        <f t="shared" ca="1" si="1922"/>
        <v>0</v>
      </c>
      <c r="MQ270" s="19">
        <f t="shared" ca="1" si="1922"/>
        <v>1</v>
      </c>
      <c r="MR270" s="19">
        <f t="shared" ca="1" si="1922"/>
        <v>0.75</v>
      </c>
      <c r="MS270" s="19">
        <f t="shared" ca="1" si="1922"/>
        <v>0.75</v>
      </c>
      <c r="MT270" s="19">
        <f t="shared" ca="1" si="1922"/>
        <v>0.8</v>
      </c>
      <c r="MU270" s="19">
        <f t="shared" ca="1" si="1922"/>
        <v>0.82499999999999996</v>
      </c>
      <c r="MV270" s="19">
        <f t="shared" ca="1" si="1922"/>
        <v>0.875</v>
      </c>
      <c r="MW270" s="19">
        <f t="shared" ca="1" si="1922"/>
        <v>0.9</v>
      </c>
      <c r="MX270" s="19">
        <f t="shared" ca="1" si="1922"/>
        <v>1</v>
      </c>
      <c r="MY270" s="19">
        <f t="shared" ca="1" si="1922"/>
        <v>0.875</v>
      </c>
      <c r="MZ270" s="19" t="b">
        <f t="shared" ca="1" si="1922"/>
        <v>1</v>
      </c>
      <c r="NA270" s="19">
        <f t="shared" ca="1" si="1922"/>
        <v>74.989999999999995</v>
      </c>
      <c r="NB270" s="19" t="str">
        <f t="shared" ca="1" si="1922"/>
        <v>-</v>
      </c>
      <c r="NC270" s="19" t="str">
        <f t="shared" ca="1" si="1922"/>
        <v>-</v>
      </c>
      <c r="ND270" s="19" t="str">
        <f t="shared" ca="1" si="1922"/>
        <v>-</v>
      </c>
      <c r="NE270" s="19" t="str">
        <f t="shared" ca="1" si="1937"/>
        <v>-</v>
      </c>
      <c r="NF270" s="19" t="str">
        <f t="shared" ca="1" si="1937"/>
        <v>-</v>
      </c>
      <c r="NG270" s="19" t="str">
        <f t="shared" ca="1" si="1937"/>
        <v>-</v>
      </c>
      <c r="NH270" s="19" t="str">
        <f t="shared" ca="1" si="1937"/>
        <v>-</v>
      </c>
      <c r="NI270" s="19">
        <f t="shared" ca="1" si="1937"/>
        <v>36.99</v>
      </c>
      <c r="NJ270" s="19">
        <f t="shared" ca="1" si="1937"/>
        <v>36.99</v>
      </c>
      <c r="NK270" s="19" t="str">
        <f t="shared" ca="1" si="1937"/>
        <v>-</v>
      </c>
      <c r="NL270" s="19" t="str">
        <f t="shared" ca="1" si="1937"/>
        <v>-</v>
      </c>
      <c r="NM270" s="19" t="str">
        <f t="shared" ca="1" si="1937"/>
        <v>-</v>
      </c>
      <c r="NN270" s="19" t="str">
        <f t="shared" ca="1" si="1937"/>
        <v>-</v>
      </c>
      <c r="NO270" s="19" t="str">
        <f t="shared" ca="1" si="1937"/>
        <v>-</v>
      </c>
      <c r="NP270" s="19">
        <f t="shared" ca="1" si="1937"/>
        <v>49.99</v>
      </c>
      <c r="NQ270" s="19">
        <f t="shared" ca="1" si="1937"/>
        <v>49.99</v>
      </c>
      <c r="NR270" s="19">
        <f t="shared" ca="1" si="1937"/>
        <v>49.99</v>
      </c>
      <c r="NS270" s="19">
        <f t="shared" ca="1" si="1937"/>
        <v>49.99</v>
      </c>
      <c r="NT270" s="19">
        <f t="shared" ca="1" si="1937"/>
        <v>49.99</v>
      </c>
      <c r="NU270" s="19">
        <f t="shared" ca="1" si="1874"/>
        <v>49.99</v>
      </c>
      <c r="NV270" s="19">
        <f t="shared" ca="1" si="1874"/>
        <v>49.99</v>
      </c>
      <c r="NW270" s="19">
        <f t="shared" ca="1" si="1874"/>
        <v>49.99</v>
      </c>
      <c r="NX270" s="19">
        <f t="shared" ca="1" si="1936"/>
        <v>412.99</v>
      </c>
      <c r="NY270" s="19">
        <f t="shared" ca="1" si="1936"/>
        <v>412.99</v>
      </c>
      <c r="NZ270" s="19" t="str">
        <f t="shared" ca="1" si="1936"/>
        <v>-</v>
      </c>
      <c r="OA270" s="19" t="str">
        <f t="shared" ca="1" si="1936"/>
        <v>-</v>
      </c>
      <c r="OB270" s="19" t="str">
        <f t="shared" ca="1" si="1936"/>
        <v>-</v>
      </c>
      <c r="OC270" s="19" t="str">
        <f t="shared" ca="1" si="1936"/>
        <v>-</v>
      </c>
      <c r="OD270" s="19" t="str">
        <f t="shared" ca="1" si="1936"/>
        <v>-</v>
      </c>
      <c r="OE270" s="19">
        <f t="shared" ca="1" si="1936"/>
        <v>6.8900000000000006</v>
      </c>
      <c r="OF270" s="19">
        <f t="shared" ca="1" si="1936"/>
        <v>6.8900000000000006</v>
      </c>
      <c r="OG270" s="19">
        <f t="shared" ca="1" si="1936"/>
        <v>6.8900000000000006</v>
      </c>
      <c r="OH270" s="19">
        <f t="shared" ca="1" si="1936"/>
        <v>6.8900000000000006</v>
      </c>
      <c r="OI270" s="19">
        <f t="shared" ca="1" si="1936"/>
        <v>6.8900000000000006</v>
      </c>
      <c r="OJ270" s="19">
        <f t="shared" ca="1" si="1936"/>
        <v>6.8900000000000006</v>
      </c>
      <c r="OK270" s="19">
        <f t="shared" ca="1" si="1936"/>
        <v>6.8900000000000006</v>
      </c>
      <c r="OL270" s="19">
        <f t="shared" ca="1" si="1936"/>
        <v>6.8900000000000006</v>
      </c>
      <c r="OM270" s="19">
        <f t="shared" ca="1" si="1936"/>
        <v>346.99</v>
      </c>
      <c r="ON270" s="19">
        <f t="shared" ca="1" si="1876"/>
        <v>346.99</v>
      </c>
      <c r="OO270" s="19" t="str">
        <f t="shared" ca="1" si="1876"/>
        <v>-</v>
      </c>
      <c r="OP270" s="19" t="str">
        <f t="shared" ca="1" si="1876"/>
        <v>-</v>
      </c>
      <c r="OQ270" s="19" t="str">
        <f t="shared" ca="1" si="1876"/>
        <v>-</v>
      </c>
      <c r="OR270" s="19" t="str">
        <f t="shared" ca="1" si="1876"/>
        <v>-</v>
      </c>
      <c r="OS270" s="19" t="str">
        <f t="shared" ca="1" si="1876"/>
        <v>-</v>
      </c>
      <c r="OT270" s="19">
        <f t="shared" ca="1" si="1876"/>
        <v>0</v>
      </c>
      <c r="OU270" s="24">
        <v>0</v>
      </c>
    </row>
    <row r="271" spans="1:411" outlineLevel="1">
      <c r="A271" s="21">
        <f t="shared" si="158"/>
        <v>266</v>
      </c>
      <c r="B271" s="21">
        <f t="shared" si="1928"/>
        <v>19</v>
      </c>
      <c r="C271">
        <v>112</v>
      </c>
      <c r="D271" s="144" t="str">
        <f t="shared" ca="1" si="1806"/>
        <v>GSM</v>
      </c>
      <c r="E271" t="b">
        <v>1</v>
      </c>
      <c r="F271" t="b">
        <v>0</v>
      </c>
      <c r="G271" t="b">
        <f t="shared" si="1938"/>
        <v>1</v>
      </c>
      <c r="H271" s="237">
        <f t="shared" ca="1" si="1929"/>
        <v>2</v>
      </c>
      <c r="I271" s="237">
        <f t="shared" ca="1" si="1929"/>
        <v>1</v>
      </c>
      <c r="J271" s="237" t="str">
        <f t="shared" ca="1" si="1929"/>
        <v/>
      </c>
      <c r="K271" s="237">
        <f t="shared" ca="1" si="1929"/>
        <v>2</v>
      </c>
      <c r="L271" s="237">
        <f t="shared" ca="1" si="1929"/>
        <v>2</v>
      </c>
      <c r="M271" s="237">
        <f t="shared" ca="1" si="1929"/>
        <v>2</v>
      </c>
      <c r="N271" s="237">
        <f t="shared" ca="1" si="1929"/>
        <v>3</v>
      </c>
      <c r="O271" s="237">
        <f t="shared" ca="1" si="1929"/>
        <v>1</v>
      </c>
      <c r="P271" s="237">
        <f t="shared" ca="1" si="1929"/>
        <v>1</v>
      </c>
      <c r="Q271" s="237">
        <f t="shared" ca="1" si="1929"/>
        <v>7</v>
      </c>
      <c r="R271" s="29">
        <v>1</v>
      </c>
      <c r="S271" s="29">
        <v>1</v>
      </c>
      <c r="T271" s="29">
        <v>1</v>
      </c>
      <c r="U271" s="218"/>
      <c r="V271" s="218"/>
      <c r="W271" s="182">
        <f t="array" ref="W271">MAX(W$22,MOD(W265+1*AND(R271:$V271=R$22:$V$22),W$23+1))</f>
        <v>0</v>
      </c>
      <c r="X271" s="218"/>
      <c r="Y271" s="218"/>
      <c r="Z271" s="218"/>
      <c r="AA271" s="218"/>
      <c r="AB271" s="218"/>
      <c r="AC271" s="218"/>
      <c r="AD271" s="218"/>
      <c r="AE271" s="218"/>
      <c r="AF271" s="144">
        <f ca="1">INDEX(CHOOSE($N271,DataAutumn!i.AdultDrys,DataWinter!i.AdultDrys,DataSpring!i.AdultDrys),1,$M271)</f>
        <v>3</v>
      </c>
      <c r="AG271" s="5">
        <f t="shared" ca="1" si="1807"/>
        <v>2</v>
      </c>
      <c r="AH271" s="5">
        <f t="shared" ca="1" si="1807"/>
        <v>0</v>
      </c>
      <c r="AI271" s="5">
        <f t="shared" ca="1" si="1808"/>
        <v>1</v>
      </c>
      <c r="AJ271" s="218"/>
      <c r="AK271" s="218"/>
      <c r="AL271" s="366" t="str">
        <f ca="1">TEXT(LEFT(OFFSET(AL271,-1,0),5)+1,"00000")&amp;MID(OFFSET(AL271,-1,0),6,FIND(" ",OFFSET(AL271,-1,0),7)-5)
&amp; $D271           &amp; " Day"&amp;INDEX(i.DOY,$N271,1)              &amp; IF($IG271=0," FWM","")&amp;IF($IG271=1," MWM","")&amp;IF($IG271=5," Mat","")&amp;IF($IH271=TRUE,"&amp;BBT","    ")
&amp;INDEX(DataMaster!$B$98:$B$105,$Q271,0)    &amp;IF(JQ271," SR"&amp;JR271,"")&amp; " WP"&amp;TEXT($MC271*100,"000p")           &amp; " MP"&amp;TEXT($MD271*100,"000p")           &amp; " GP"&amp;TEXT($MM271*100,"000p")
&amp; " (F"&amp;3+COUNTIF($CV271:$CY271,TRUE)&amp;3&amp;"N"&amp;$DM271&amp;$DN271&amp;")"</f>
        <v>00030 DSP_grid_lw GSM Day204 MWM    Older Mutton WP100p MP100p GP100p (F33N11)</v>
      </c>
      <c r="AM271" s="9" t="str">
        <f ca="1">IF(COUNTIF(AL$5:AL271,AL271)=1,"-","Dup")</f>
        <v>-</v>
      </c>
      <c r="AN271" s="9"/>
      <c r="AO271" s="12" t="b">
        <v>0</v>
      </c>
      <c r="AP271" s="12" t="b">
        <v>0</v>
      </c>
      <c r="AQ271" s="12" t="b">
        <v>1</v>
      </c>
      <c r="AR271" s="12" t="b">
        <v>1</v>
      </c>
      <c r="AS271" s="12" t="b">
        <v>0</v>
      </c>
      <c r="AT271" s="12" t="b">
        <v>1</v>
      </c>
      <c r="AU271" s="12" t="b">
        <v>1</v>
      </c>
      <c r="AV271" s="12" t="b">
        <v>1</v>
      </c>
      <c r="AW271" s="9"/>
      <c r="AX271" s="5" t="b">
        <f t="shared" ca="1" si="1809"/>
        <v>0</v>
      </c>
      <c r="AY271" s="5" t="str">
        <f t="shared" ca="1" si="1809"/>
        <v>-</v>
      </c>
      <c r="AZ271" s="5" t="b">
        <f t="shared" ca="1" si="1809"/>
        <v>0</v>
      </c>
      <c r="BA271" s="5" t="b">
        <f t="shared" ca="1" si="1809"/>
        <v>1</v>
      </c>
      <c r="BB271" s="5" t="b">
        <f t="shared" ca="1" si="1809"/>
        <v>1</v>
      </c>
      <c r="BC271" s="144">
        <f t="shared" ca="1" si="1809"/>
        <v>0</v>
      </c>
      <c r="BD271" s="19" t="b">
        <f t="shared" ca="1" si="1810"/>
        <v>1</v>
      </c>
      <c r="BE271" s="9"/>
      <c r="BF271" s="5" t="str">
        <f t="shared" ca="1" si="1811"/>
        <v>-</v>
      </c>
      <c r="BG271" s="19" t="str">
        <f t="shared" ca="1" si="1812"/>
        <v>-</v>
      </c>
      <c r="BH271" s="19" t="str">
        <f t="shared" ca="1" si="1812"/>
        <v>-</v>
      </c>
      <c r="BI271" s="19" t="str">
        <f t="shared" ca="1" si="1812"/>
        <v>-</v>
      </c>
      <c r="BJ271" s="5" t="str">
        <f t="shared" ca="1" si="1813"/>
        <v>-</v>
      </c>
      <c r="BK271" s="19" t="str">
        <f t="shared" ca="1" si="1814"/>
        <v>-</v>
      </c>
      <c r="BL271" s="5" t="str">
        <f t="shared" ca="1" si="1815"/>
        <v>-</v>
      </c>
      <c r="BM271" s="19" t="str">
        <f t="shared" ca="1" si="1816"/>
        <v>-</v>
      </c>
      <c r="BN271" s="19" t="str">
        <f t="shared" ca="1" si="1816"/>
        <v>-</v>
      </c>
      <c r="BO271" s="19" t="str">
        <f t="shared" ca="1" si="1816"/>
        <v>-</v>
      </c>
      <c r="BP271" s="5" t="str">
        <f t="shared" ca="1" si="1817"/>
        <v>-</v>
      </c>
      <c r="BQ271" s="9"/>
      <c r="BR271" s="5" t="b">
        <f t="shared" ca="1" si="1818"/>
        <v>0</v>
      </c>
      <c r="BS271" s="5" t="str">
        <f t="shared" ca="1" si="1819"/>
        <v>-</v>
      </c>
      <c r="BT271" s="5" t="str">
        <f t="shared" ca="1" si="1820"/>
        <v>-</v>
      </c>
      <c r="BU271" s="5" t="str">
        <f t="shared" ca="1" si="1820"/>
        <v>-</v>
      </c>
      <c r="BV271" s="5" t="str">
        <f t="shared" ca="1" si="1820"/>
        <v>-</v>
      </c>
      <c r="BW271" s="5" t="str">
        <f t="shared" ca="1" si="1820"/>
        <v>-</v>
      </c>
      <c r="BX271" s="5" t="str">
        <f t="shared" ca="1" si="1820"/>
        <v>-</v>
      </c>
      <c r="BY271" s="5" t="str">
        <f t="shared" ca="1" si="1820"/>
        <v>-</v>
      </c>
      <c r="BZ271" s="5" t="str">
        <f t="shared" ca="1" si="1820"/>
        <v>-</v>
      </c>
      <c r="CA271" s="5" t="str">
        <f t="shared" ca="1" si="1820"/>
        <v>-</v>
      </c>
      <c r="CB271" s="9"/>
      <c r="CC271" s="237" t="b">
        <f t="shared" ca="1" si="1930"/>
        <v>1</v>
      </c>
      <c r="CD271" s="237" t="b">
        <f t="shared" ca="1" si="1930"/>
        <v>1</v>
      </c>
      <c r="CE271" s="237" t="b">
        <f t="shared" ca="1" si="1930"/>
        <v>1</v>
      </c>
      <c r="CF271" s="12">
        <f t="shared" ca="1" si="1868"/>
        <v>2237105</v>
      </c>
      <c r="CG271" s="144" t="b">
        <f t="shared" ref="CG271:CG273" ca="1" si="1939">NOT(CE271)</f>
        <v>0</v>
      </c>
      <c r="CH271" s="12" t="s">
        <v>34</v>
      </c>
      <c r="CI271" s="19" t="str">
        <f t="shared" ca="1" si="1822"/>
        <v>-</v>
      </c>
      <c r="CJ271" s="19" t="str">
        <f t="shared" ca="1" si="1822"/>
        <v>-</v>
      </c>
      <c r="CK271" s="19" t="str">
        <f t="shared" ca="1" si="1822"/>
        <v>-</v>
      </c>
      <c r="CL271" s="19">
        <f t="shared" ca="1" si="1822"/>
        <v>1</v>
      </c>
      <c r="CM271" s="19">
        <f t="shared" ca="1" si="1822"/>
        <v>1</v>
      </c>
      <c r="CN271" s="9"/>
      <c r="CO271" s="444">
        <f t="shared" ca="1" si="1823"/>
        <v>652</v>
      </c>
      <c r="CP271" s="444">
        <f t="shared" ca="1" si="1823"/>
        <v>686</v>
      </c>
      <c r="CQ271" s="444">
        <f t="shared" ca="1" si="1823"/>
        <v>721</v>
      </c>
      <c r="CR271" s="152">
        <f t="shared" ca="1" si="1824"/>
        <v>378</v>
      </c>
      <c r="CS271" s="152">
        <f t="shared" ca="1" si="1824"/>
        <v>413</v>
      </c>
      <c r="CT271" s="152">
        <f t="shared" ca="1" si="1824"/>
        <v>448</v>
      </c>
      <c r="CU271" s="19" t="str">
        <f t="shared" ca="1" si="1915"/>
        <v>-</v>
      </c>
      <c r="CV271" s="19" t="str">
        <f t="shared" ca="1" si="1915"/>
        <v>-</v>
      </c>
      <c r="CW271" s="19" t="str">
        <f t="shared" ca="1" si="1915"/>
        <v>-</v>
      </c>
      <c r="CX271" s="19" t="str">
        <f t="shared" ca="1" si="1915"/>
        <v>-</v>
      </c>
      <c r="CY271" s="19" t="str">
        <f t="shared" ca="1" si="1915"/>
        <v>-</v>
      </c>
      <c r="CZ271" s="19" t="b">
        <f t="shared" ca="1" si="1915"/>
        <v>1</v>
      </c>
      <c r="DA271" s="19">
        <f t="shared" ca="1" si="1915"/>
        <v>0</v>
      </c>
      <c r="DB271" s="19">
        <f t="shared" ca="1" si="1915"/>
        <v>0</v>
      </c>
      <c r="DC271" s="19">
        <f t="shared" ca="1" si="1915"/>
        <v>0</v>
      </c>
      <c r="DD271" s="19">
        <f t="shared" ca="1" si="1915"/>
        <v>0</v>
      </c>
      <c r="DE271" s="19">
        <f t="shared" ca="1" si="1915"/>
        <v>0</v>
      </c>
      <c r="DF271" s="19">
        <f t="shared" ca="1" si="1915"/>
        <v>0</v>
      </c>
      <c r="DG271" s="19">
        <f t="shared" ca="1" si="1915"/>
        <v>0</v>
      </c>
      <c r="DH271" s="19">
        <f t="shared" ca="1" si="1915"/>
        <v>0</v>
      </c>
      <c r="DI271" s="19">
        <f t="shared" ca="1" si="1915"/>
        <v>0</v>
      </c>
      <c r="DJ271" s="19">
        <f t="shared" ca="1" si="1915"/>
        <v>0</v>
      </c>
      <c r="DK271" s="19">
        <f t="shared" ca="1" si="1889"/>
        <v>0</v>
      </c>
      <c r="DL271" s="19">
        <f t="shared" ca="1" si="1889"/>
        <v>0</v>
      </c>
      <c r="DM271" s="19">
        <f t="shared" ca="1" si="1889"/>
        <v>1</v>
      </c>
      <c r="DN271" s="19">
        <f t="shared" ca="1" si="1889"/>
        <v>1</v>
      </c>
      <c r="DO271" s="19">
        <f t="shared" ca="1" si="1889"/>
        <v>0</v>
      </c>
      <c r="DP271" s="19" t="str">
        <f t="shared" ca="1" si="1889"/>
        <v>-</v>
      </c>
      <c r="DQ271" s="19" t="str">
        <f t="shared" ca="1" si="1889"/>
        <v>-</v>
      </c>
      <c r="DR271" s="19" t="str">
        <f t="shared" ca="1" si="1889"/>
        <v>-</v>
      </c>
      <c r="DS271" s="19" t="str">
        <f t="shared" ca="1" si="1889"/>
        <v>-</v>
      </c>
      <c r="DT271" s="19" t="str">
        <f t="shared" ca="1" si="1889"/>
        <v>-</v>
      </c>
      <c r="DU271" s="19">
        <f t="shared" ca="1" si="1889"/>
        <v>0</v>
      </c>
      <c r="DV271" s="19" t="str">
        <f t="shared" ca="1" si="1889"/>
        <v>-</v>
      </c>
      <c r="DW271" s="19" t="str">
        <f t="shared" ca="1" si="1889"/>
        <v>-</v>
      </c>
      <c r="DX271" s="19" t="str">
        <f t="shared" ca="1" si="1889"/>
        <v>-</v>
      </c>
      <c r="DY271" s="19" t="str">
        <f t="shared" ca="1" si="1889"/>
        <v>-</v>
      </c>
      <c r="DZ271" s="19" t="str">
        <f t="shared" ref="DZ271:ED271" ca="1" si="1940">OFFSET(DZ$5,$B271,0)</f>
        <v>-</v>
      </c>
      <c r="EA271" s="19" t="str">
        <f t="shared" ca="1" si="1940"/>
        <v>-</v>
      </c>
      <c r="EB271" s="19" t="str">
        <f t="shared" ca="1" si="1940"/>
        <v>-</v>
      </c>
      <c r="EC271" s="19" t="str">
        <f t="shared" ca="1" si="1940"/>
        <v>-</v>
      </c>
      <c r="ED271" s="19">
        <f t="shared" ca="1" si="1940"/>
        <v>0</v>
      </c>
      <c r="EE271" s="444">
        <f t="shared" ca="1" si="1827"/>
        <v>0</v>
      </c>
      <c r="EF271" s="444">
        <f t="shared" ca="1" si="1827"/>
        <v>0</v>
      </c>
      <c r="EG271" s="124">
        <f t="shared" ca="1" si="1916"/>
        <v>0</v>
      </c>
      <c r="EH271" s="124">
        <f t="shared" ca="1" si="1916"/>
        <v>0</v>
      </c>
      <c r="EI271" s="124">
        <f t="shared" ca="1" si="1916"/>
        <v>0</v>
      </c>
      <c r="EJ271" s="124">
        <f t="shared" ca="1" si="1916"/>
        <v>0</v>
      </c>
      <c r="EK271" s="124">
        <f t="shared" ca="1" si="1916"/>
        <v>0</v>
      </c>
      <c r="EL271" s="124">
        <f t="shared" ca="1" si="1916"/>
        <v>0</v>
      </c>
      <c r="EM271" s="124">
        <f t="shared" ca="1" si="1916"/>
        <v>0</v>
      </c>
      <c r="EN271" s="124">
        <f t="shared" ca="1" si="1916"/>
        <v>0</v>
      </c>
      <c r="EO271" s="124">
        <f t="shared" ca="1" si="1916"/>
        <v>0</v>
      </c>
      <c r="EP271" s="124">
        <f t="shared" ca="1" si="1916"/>
        <v>0</v>
      </c>
      <c r="EQ271" s="124">
        <f t="shared" ca="1" si="1916"/>
        <v>0</v>
      </c>
      <c r="ER271" s="124">
        <f t="shared" ca="1" si="1916"/>
        <v>0</v>
      </c>
      <c r="ES271" s="124">
        <f t="shared" ca="1" si="1916"/>
        <v>0</v>
      </c>
      <c r="ET271" s="124">
        <f t="shared" ca="1" si="1916"/>
        <v>0</v>
      </c>
      <c r="EU271" s="124">
        <f t="shared" ca="1" si="1916"/>
        <v>0</v>
      </c>
      <c r="EV271" s="124">
        <f t="shared" ca="1" si="1916"/>
        <v>0</v>
      </c>
      <c r="EW271" s="124">
        <f t="shared" ca="1" si="1829"/>
        <v>0</v>
      </c>
      <c r="EX271" s="124">
        <f t="shared" ca="1" si="1829"/>
        <v>0</v>
      </c>
      <c r="EY271" s="554">
        <f t="shared" ca="1" si="1917"/>
        <v>0</v>
      </c>
      <c r="EZ271" s="554">
        <f t="shared" ca="1" si="1917"/>
        <v>0</v>
      </c>
      <c r="FA271" s="554">
        <f t="shared" ca="1" si="1917"/>
        <v>0</v>
      </c>
      <c r="FB271" s="125">
        <f t="shared" ca="1" si="1917"/>
        <v>0</v>
      </c>
      <c r="FC271" s="125">
        <f t="shared" ca="1" si="1917"/>
        <v>0</v>
      </c>
      <c r="FD271" s="125">
        <f t="shared" ca="1" si="1917"/>
        <v>0</v>
      </c>
      <c r="FE271" s="125">
        <f t="shared" ca="1" si="1917"/>
        <v>0</v>
      </c>
      <c r="FF271" s="125">
        <f t="shared" ca="1" si="1917"/>
        <v>0</v>
      </c>
      <c r="FG271" s="125">
        <f t="shared" ca="1" si="1917"/>
        <v>0</v>
      </c>
      <c r="FH271" s="125">
        <f t="shared" ca="1" si="1917"/>
        <v>0</v>
      </c>
      <c r="FI271" s="125">
        <f t="shared" ca="1" si="1917"/>
        <v>0</v>
      </c>
      <c r="FJ271" s="125">
        <f t="shared" ca="1" si="1917"/>
        <v>0</v>
      </c>
      <c r="FK271" s="125">
        <f t="shared" ca="1" si="1917"/>
        <v>0</v>
      </c>
      <c r="FL271" s="125">
        <f t="shared" ca="1" si="1917"/>
        <v>0</v>
      </c>
      <c r="FM271" s="125">
        <f t="shared" ca="1" si="1917"/>
        <v>0</v>
      </c>
      <c r="FN271" s="125">
        <f t="shared" ca="1" si="1917"/>
        <v>0</v>
      </c>
      <c r="FO271" s="124">
        <f t="shared" ca="1" si="1918"/>
        <v>0</v>
      </c>
      <c r="FP271" s="124">
        <f t="shared" ca="1" si="1918"/>
        <v>0</v>
      </c>
      <c r="FQ271" s="124">
        <f t="shared" ca="1" si="1918"/>
        <v>0</v>
      </c>
      <c r="FR271" s="124">
        <f t="shared" ca="1" si="1918"/>
        <v>0</v>
      </c>
      <c r="FS271" s="124">
        <f t="shared" ca="1" si="1918"/>
        <v>0</v>
      </c>
      <c r="FT271" s="124">
        <f t="shared" ca="1" si="1918"/>
        <v>0</v>
      </c>
      <c r="FU271" s="124">
        <f t="shared" ca="1" si="1918"/>
        <v>0</v>
      </c>
      <c r="FV271" s="124">
        <f t="shared" ca="1" si="1918"/>
        <v>0</v>
      </c>
      <c r="FW271" s="124">
        <f t="shared" ca="1" si="1918"/>
        <v>0</v>
      </c>
      <c r="FX271" s="124">
        <f t="shared" ca="1" si="1918"/>
        <v>0</v>
      </c>
      <c r="FY271" s="124">
        <f t="shared" ca="1" si="1918"/>
        <v>0</v>
      </c>
      <c r="FZ271" s="124">
        <f t="shared" ca="1" si="1918"/>
        <v>0</v>
      </c>
      <c r="GA271" s="124">
        <f t="shared" ca="1" si="1918"/>
        <v>0</v>
      </c>
      <c r="GB271" s="124">
        <f t="shared" ca="1" si="1918"/>
        <v>0</v>
      </c>
      <c r="GC271" s="124">
        <f t="shared" ca="1" si="1918"/>
        <v>0</v>
      </c>
      <c r="GD271" s="124">
        <f t="shared" ca="1" si="1918"/>
        <v>0</v>
      </c>
      <c r="GE271" s="124">
        <f t="shared" ca="1" si="1832"/>
        <v>0</v>
      </c>
      <c r="GF271" s="124">
        <f t="shared" ca="1" si="1832"/>
        <v>0</v>
      </c>
      <c r="GG271" s="554">
        <f t="shared" ca="1" si="1833"/>
        <v>0</v>
      </c>
      <c r="GH271" s="554">
        <f t="shared" ca="1" si="1833"/>
        <v>0</v>
      </c>
      <c r="GI271" s="554">
        <f t="shared" ca="1" si="1833"/>
        <v>0</v>
      </c>
      <c r="GJ271" s="125">
        <f t="shared" ca="1" si="1919"/>
        <v>0</v>
      </c>
      <c r="GK271" s="125">
        <f t="shared" ca="1" si="1919"/>
        <v>0</v>
      </c>
      <c r="GL271" s="125">
        <f t="shared" ca="1" si="1919"/>
        <v>0</v>
      </c>
      <c r="GM271" s="125">
        <f t="shared" ca="1" si="1919"/>
        <v>0</v>
      </c>
      <c r="GN271" s="125">
        <f t="shared" ca="1" si="1919"/>
        <v>0</v>
      </c>
      <c r="GO271" s="125">
        <f t="shared" ca="1" si="1919"/>
        <v>0</v>
      </c>
      <c r="GP271" s="125">
        <f t="shared" ca="1" si="1919"/>
        <v>0</v>
      </c>
      <c r="GQ271" s="125">
        <f t="shared" ca="1" si="1919"/>
        <v>0</v>
      </c>
      <c r="GR271" s="125">
        <f t="shared" ca="1" si="1919"/>
        <v>0</v>
      </c>
      <c r="GS271" s="125">
        <f t="shared" ca="1" si="1919"/>
        <v>0</v>
      </c>
      <c r="GT271" s="125">
        <f t="shared" ca="1" si="1919"/>
        <v>0</v>
      </c>
      <c r="GU271" s="125">
        <f t="shared" ca="1" si="1919"/>
        <v>0</v>
      </c>
      <c r="GV271" s="125">
        <f t="shared" ca="1" si="1919"/>
        <v>0</v>
      </c>
      <c r="GW271" s="124">
        <f t="shared" ca="1" si="1920"/>
        <v>0</v>
      </c>
      <c r="GX271" s="124">
        <f t="shared" ca="1" si="1920"/>
        <v>0</v>
      </c>
      <c r="GY271" s="124">
        <f t="shared" ca="1" si="1920"/>
        <v>0</v>
      </c>
      <c r="GZ271" s="124">
        <f t="shared" ca="1" si="1920"/>
        <v>0</v>
      </c>
      <c r="HA271" s="124">
        <f t="shared" ca="1" si="1920"/>
        <v>0</v>
      </c>
      <c r="HB271" s="124">
        <f t="shared" ca="1" si="1920"/>
        <v>0</v>
      </c>
      <c r="HC271" s="124">
        <f t="shared" ca="1" si="1920"/>
        <v>0</v>
      </c>
      <c r="HD271" s="124">
        <f t="shared" ca="1" si="1920"/>
        <v>0</v>
      </c>
      <c r="HE271" s="124">
        <f t="shared" ca="1" si="1920"/>
        <v>0</v>
      </c>
      <c r="HF271" s="124">
        <f t="shared" ca="1" si="1920"/>
        <v>0</v>
      </c>
      <c r="HG271" s="124">
        <f t="shared" ca="1" si="1920"/>
        <v>0</v>
      </c>
      <c r="HH271" s="124">
        <f t="shared" ca="1" si="1920"/>
        <v>0</v>
      </c>
      <c r="HI271" s="124">
        <f t="shared" ca="1" si="1920"/>
        <v>0</v>
      </c>
      <c r="HJ271" s="124">
        <f t="shared" ca="1" si="1920"/>
        <v>0</v>
      </c>
      <c r="HK271" s="124">
        <f t="shared" ca="1" si="1920"/>
        <v>0</v>
      </c>
      <c r="HL271" s="124">
        <f t="shared" ca="1" si="1920"/>
        <v>0</v>
      </c>
      <c r="HM271" s="124">
        <f t="shared" ca="1" si="1836"/>
        <v>0</v>
      </c>
      <c r="HN271" s="124">
        <f t="shared" ca="1" si="1836"/>
        <v>0</v>
      </c>
      <c r="HO271" s="554">
        <f t="shared" ca="1" si="1837"/>
        <v>0</v>
      </c>
      <c r="HP271" s="554">
        <f t="shared" ca="1" si="1837"/>
        <v>0</v>
      </c>
      <c r="HQ271" s="554">
        <f t="shared" ca="1" si="1837"/>
        <v>0</v>
      </c>
      <c r="HR271" s="125">
        <f t="shared" ca="1" si="1921"/>
        <v>0</v>
      </c>
      <c r="HS271" s="125">
        <f t="shared" ca="1" si="1921"/>
        <v>0</v>
      </c>
      <c r="HT271" s="125">
        <f t="shared" ca="1" si="1921"/>
        <v>0</v>
      </c>
      <c r="HU271" s="125">
        <f t="shared" ca="1" si="1921"/>
        <v>0</v>
      </c>
      <c r="HV271" s="125">
        <f t="shared" ca="1" si="1921"/>
        <v>0</v>
      </c>
      <c r="HW271" s="125">
        <f t="shared" ca="1" si="1921"/>
        <v>0</v>
      </c>
      <c r="HX271" s="125">
        <f t="shared" ca="1" si="1921"/>
        <v>0</v>
      </c>
      <c r="HY271" s="125">
        <f t="shared" ca="1" si="1921"/>
        <v>0</v>
      </c>
      <c r="HZ271" s="125">
        <f t="shared" ca="1" si="1921"/>
        <v>0</v>
      </c>
      <c r="IA271" s="125">
        <f t="shared" ca="1" si="1921"/>
        <v>0</v>
      </c>
      <c r="IB271" s="125">
        <f t="shared" ca="1" si="1921"/>
        <v>0</v>
      </c>
      <c r="IC271" s="125">
        <f t="shared" ca="1" si="1921"/>
        <v>0</v>
      </c>
      <c r="ID271" s="125">
        <f t="shared" ca="1" si="1921"/>
        <v>0</v>
      </c>
      <c r="IE271" s="5">
        <f t="shared" ca="1" si="1839"/>
        <v>67</v>
      </c>
      <c r="IF271" s="9"/>
      <c r="IG271" s="5">
        <f t="shared" ca="1" si="1840"/>
        <v>1</v>
      </c>
      <c r="IH271" s="5" t="b">
        <f t="shared" ca="1" si="1840"/>
        <v>0</v>
      </c>
      <c r="II271" s="19">
        <f t="shared" ca="1" si="1841"/>
        <v>0</v>
      </c>
      <c r="IJ271" s="5">
        <f t="shared" ca="1" si="1840"/>
        <v>55</v>
      </c>
      <c r="IK271" s="5" cm="1">
        <f t="array" ref="IK271">INDEX(i.pi_yatf,$X271+1,IK$7)</f>
        <v>1</v>
      </c>
      <c r="IL271" s="19">
        <f t="shared" ca="1" si="1934"/>
        <v>0</v>
      </c>
      <c r="IM271" s="19">
        <f t="shared" ca="1" si="1934"/>
        <v>0</v>
      </c>
      <c r="IN271" s="19">
        <f t="shared" ca="1" si="1934"/>
        <v>0</v>
      </c>
      <c r="IO271" s="19">
        <f t="shared" ca="1" si="1934"/>
        <v>0</v>
      </c>
      <c r="IP271" s="19">
        <f t="shared" ca="1" si="1934"/>
        <v>0</v>
      </c>
      <c r="IQ271" s="19">
        <f t="shared" ca="1" si="1934"/>
        <v>0</v>
      </c>
      <c r="IR271" s="19">
        <f t="shared" ca="1" si="1934"/>
        <v>0</v>
      </c>
      <c r="IS271" s="19">
        <f t="shared" ca="1" si="1934"/>
        <v>0</v>
      </c>
      <c r="IT271" s="19">
        <f t="shared" ca="1" si="1934"/>
        <v>0</v>
      </c>
      <c r="IU271" s="19">
        <f t="shared" ca="1" si="1934"/>
        <v>0</v>
      </c>
      <c r="IV271" s="19">
        <f t="shared" ca="1" si="1934"/>
        <v>0</v>
      </c>
      <c r="IW271" s="19">
        <f t="shared" ca="1" si="1934"/>
        <v>0</v>
      </c>
      <c r="IX271" s="19">
        <f t="shared" ca="1" si="1934"/>
        <v>0</v>
      </c>
      <c r="IY271" s="19">
        <f t="shared" ca="1" si="1934"/>
        <v>0</v>
      </c>
      <c r="IZ271" s="19">
        <f t="shared" ca="1" si="1934"/>
        <v>0</v>
      </c>
      <c r="JA271" s="19">
        <f t="shared" ca="1" si="1934"/>
        <v>0</v>
      </c>
      <c r="JB271" s="19">
        <f t="shared" ca="1" si="1934"/>
        <v>0</v>
      </c>
      <c r="JC271" s="19">
        <f t="shared" ca="1" si="1934"/>
        <v>0</v>
      </c>
      <c r="JD271" s="19">
        <f t="shared" ca="1" si="1934"/>
        <v>0</v>
      </c>
      <c r="JE271" s="19">
        <f t="shared" ca="1" si="1934"/>
        <v>0</v>
      </c>
      <c r="JF271" s="19">
        <f t="shared" ca="1" si="1934"/>
        <v>0</v>
      </c>
      <c r="JG271" s="5">
        <f t="shared" ca="1" si="1843"/>
        <v>1.2500000000000001E-2</v>
      </c>
      <c r="JH271" s="567">
        <f t="shared" ca="1" si="1843"/>
        <v>0</v>
      </c>
      <c r="JI271" s="5">
        <f t="shared" ca="1" si="1843"/>
        <v>6.25E-2</v>
      </c>
      <c r="JJ271" s="5">
        <f t="shared" ca="1" si="1843"/>
        <v>6.25E-2</v>
      </c>
      <c r="JK271" s="5">
        <f t="shared" ca="1" si="1843"/>
        <v>6.25E-2</v>
      </c>
      <c r="JL271" s="19">
        <f t="shared" ca="1" si="1934"/>
        <v>1</v>
      </c>
      <c r="JM271" s="19">
        <f t="shared" ca="1" si="1934"/>
        <v>0</v>
      </c>
      <c r="JN271" s="19">
        <f t="shared" ca="1" si="1934"/>
        <v>1</v>
      </c>
      <c r="JO271" s="9"/>
      <c r="JP271" s="5" t="b">
        <f t="shared" ca="1" si="1844"/>
        <v>0</v>
      </c>
      <c r="JQ271" s="477" t="b">
        <v>0</v>
      </c>
      <c r="JR271" s="477">
        <v>12</v>
      </c>
      <c r="JS271" s="5" t="b">
        <f t="shared" ca="1" si="1845"/>
        <v>0</v>
      </c>
      <c r="JT271" s="5" t="b">
        <f t="shared" ca="1" si="1845"/>
        <v>0</v>
      </c>
      <c r="JU271" s="5" t="b">
        <f t="shared" ca="1" si="1845"/>
        <v>1</v>
      </c>
      <c r="JV271" s="144">
        <f t="shared" ca="1" si="1846"/>
        <v>1</v>
      </c>
      <c r="JW271" s="144">
        <f t="shared" ca="1" si="1846"/>
        <v>1</v>
      </c>
      <c r="JX271" s="5" t="b">
        <f t="shared" ca="1" si="1847"/>
        <v>0</v>
      </c>
      <c r="JY271" s="5" t="b">
        <f t="shared" ca="1" si="1847"/>
        <v>1</v>
      </c>
      <c r="JZ271" s="5" t="b">
        <f t="shared" ca="1" si="1847"/>
        <v>1</v>
      </c>
      <c r="KA271" s="5" t="b">
        <f t="shared" ca="1" si="1847"/>
        <v>0</v>
      </c>
      <c r="KB271" s="5">
        <f t="shared" ca="1" si="1848"/>
        <v>1</v>
      </c>
      <c r="KC271" s="5">
        <f t="shared" ca="1" si="1848"/>
        <v>0</v>
      </c>
      <c r="KD271" s="5" t="b">
        <f t="shared" ca="1" si="1849"/>
        <v>0</v>
      </c>
      <c r="KE271" s="5" t="str" cm="1">
        <f t="array" aca="1" ref="KE271" ca="1">IF(OR(KF271:KM271&lt;&gt;"-"),TRUE,"-")</f>
        <v>-</v>
      </c>
      <c r="KF271" s="19" t="str">
        <f t="shared" ca="1" si="1850"/>
        <v>-</v>
      </c>
      <c r="KG271" s="19" t="str">
        <f t="shared" ca="1" si="1850"/>
        <v>-</v>
      </c>
      <c r="KH271" s="19" t="str">
        <f t="shared" ca="1" si="1850"/>
        <v>-</v>
      </c>
      <c r="KI271" s="19" t="str">
        <f t="shared" ca="1" si="1850"/>
        <v>-</v>
      </c>
      <c r="KJ271" s="19" t="str">
        <f t="shared" ca="1" si="1850"/>
        <v>-</v>
      </c>
      <c r="KK271" s="19" t="str">
        <f t="shared" ca="1" si="1850"/>
        <v>-</v>
      </c>
      <c r="KL271" s="19" t="str">
        <f t="shared" ca="1" si="1850"/>
        <v>-</v>
      </c>
      <c r="KM271" s="19" t="str">
        <f t="shared" ca="1" si="1850"/>
        <v>-</v>
      </c>
      <c r="KN271" s="5" t="b">
        <f t="array" aca="1" ref="KN271" ca="1">IF(OR(KO271:KU271&lt;&gt;"-"),TRUE,"-")</f>
        <v>1</v>
      </c>
      <c r="KO271" s="19">
        <f t="shared" ca="1" si="1927"/>
        <v>0</v>
      </c>
      <c r="KP271" s="19" t="str">
        <f t="shared" ca="1" si="1927"/>
        <v>-</v>
      </c>
      <c r="KQ271" s="19">
        <f t="shared" ca="1" si="1927"/>
        <v>999999</v>
      </c>
      <c r="KR271" s="19">
        <f t="shared" ca="1" si="1927"/>
        <v>999999</v>
      </c>
      <c r="KS271" s="19">
        <f t="shared" ca="1" si="1927"/>
        <v>999999</v>
      </c>
      <c r="KT271" s="19">
        <f t="shared" ca="1" si="1927"/>
        <v>999999</v>
      </c>
      <c r="KU271" s="19">
        <f t="shared" ca="1" si="1927"/>
        <v>999999</v>
      </c>
      <c r="KV271" s="19" t="str">
        <f t="shared" ca="1" si="1927"/>
        <v>-</v>
      </c>
      <c r="KW271" s="19" t="str">
        <f t="shared" ca="1" si="1927"/>
        <v>-</v>
      </c>
      <c r="KX271" s="19" t="str">
        <f t="shared" ca="1" si="1927"/>
        <v>-</v>
      </c>
      <c r="KY271" s="19" t="b">
        <f t="shared" ca="1" si="1852"/>
        <v>1</v>
      </c>
      <c r="KZ271" s="19">
        <f t="shared" ca="1" si="1852"/>
        <v>0</v>
      </c>
      <c r="LA271" s="5" t="str">
        <f t="shared" ca="1" si="1853"/>
        <v>-</v>
      </c>
      <c r="LB271" s="5" t="str">
        <f t="shared" ca="1" si="1853"/>
        <v>-</v>
      </c>
      <c r="LC271" s="5" t="str">
        <f t="shared" ca="1" si="1853"/>
        <v>-</v>
      </c>
      <c r="LD271" s="5" t="str">
        <f t="shared" ca="1" si="1853"/>
        <v>-</v>
      </c>
      <c r="LE271" s="19" t="str">
        <f t="shared" ca="1" si="1854"/>
        <v>-</v>
      </c>
      <c r="LF271" s="19" t="str">
        <f t="shared" ca="1" si="1854"/>
        <v>-</v>
      </c>
      <c r="LG271" s="19" t="str">
        <f t="shared" ca="1" si="1854"/>
        <v>-</v>
      </c>
      <c r="LH271" s="19" t="str">
        <f t="shared" ca="1" si="1854"/>
        <v>-</v>
      </c>
      <c r="LI271" s="19" t="str">
        <f t="shared" ca="1" si="1854"/>
        <v>-</v>
      </c>
      <c r="LJ271" s="19" t="str">
        <f t="shared" ca="1" si="1854"/>
        <v>-</v>
      </c>
      <c r="LK271" s="19" t="str">
        <f t="shared" ca="1" si="1854"/>
        <v>-</v>
      </c>
      <c r="LL271" s="5" t="str">
        <f t="shared" ca="1" si="1855"/>
        <v>-</v>
      </c>
      <c r="LM271" s="5">
        <f t="shared" ca="1" si="1855"/>
        <v>500</v>
      </c>
      <c r="LN271" s="5">
        <f t="shared" ca="1" si="1855"/>
        <v>500</v>
      </c>
      <c r="LO271" s="5" t="str">
        <f t="shared" ca="1" si="1855"/>
        <v>-</v>
      </c>
      <c r="LP271" s="5" cm="1">
        <f t="array" aca="1" ref="LP271" ca="1">INDEX(i.meatgrid,$Q271,LP$7)</f>
        <v>1092</v>
      </c>
      <c r="LQ271" s="5" t="str" cm="1">
        <f t="array" aca="1" ref="LQ271" ca="1">INDEX(i.meatgrid,$Q271,LQ$7)</f>
        <v>-</v>
      </c>
      <c r="LR271" s="5" t="str">
        <f t="shared" ca="1" si="1855"/>
        <v>-</v>
      </c>
      <c r="LS271" s="5">
        <f t="shared" ca="1" si="1856"/>
        <v>1</v>
      </c>
      <c r="LT271" s="9"/>
      <c r="LU271" s="19">
        <f t="shared" ca="1" si="1854"/>
        <v>70</v>
      </c>
      <c r="LV271" s="19">
        <f t="shared" ca="1" si="1857"/>
        <v>50</v>
      </c>
      <c r="LW271" s="19">
        <f t="shared" ca="1" si="1857"/>
        <v>80</v>
      </c>
      <c r="LX271" s="19">
        <f t="shared" ca="1" si="1857"/>
        <v>50</v>
      </c>
      <c r="LY271" s="5" t="b" cm="1">
        <f t="array" aca="1" ref="LY271" ca="1">INDEX(i.meatgrid,$Q271,LY$7)</f>
        <v>1</v>
      </c>
      <c r="LZ271" s="5" t="b" cm="1">
        <f t="array" aca="1" ref="LZ271" ca="1">INDEX(i.meatgrid,$Q271,LZ$7)</f>
        <v>0</v>
      </c>
      <c r="MA271" s="5" t="str" cm="1">
        <f t="array" aca="1" ref="MA271" ca="1">INDEX(i.meatgrid,$Q271,MA$7)</f>
        <v>-</v>
      </c>
      <c r="MB271" s="5" t="str" cm="1">
        <f t="array" aca="1" ref="MB271" ca="1">INDEX(i.meatgrid,$Q271,MB$7)</f>
        <v>-</v>
      </c>
      <c r="MC271" s="5">
        <f t="shared" si="1858"/>
        <v>1</v>
      </c>
      <c r="MD271" s="5">
        <f t="shared" si="1859"/>
        <v>1</v>
      </c>
      <c r="ME271" s="5" cm="1">
        <f t="array" aca="1" ref="ME271" ca="1">INDEX(i.meatgrid,$Q271,ME$7)</f>
        <v>0</v>
      </c>
      <c r="MF271" s="5" cm="1">
        <f t="array" aca="1" ref="MF271" ca="1">INDEX(i.meatgrid,$Q271,MF$7)</f>
        <v>0</v>
      </c>
      <c r="MG271" s="5" cm="1">
        <f t="array" aca="1" ref="MG271" ca="1">INDEX(i.meatgrid,$Q271,MG$7)</f>
        <v>0</v>
      </c>
      <c r="MH271" s="5" cm="1">
        <f t="array" aca="1" ref="MH271" ca="1">INDEX(i.meatgrid,$Q271,MH$7)</f>
        <v>0</v>
      </c>
      <c r="MI271" s="5" cm="1">
        <f t="array" aca="1" ref="MI271" ca="1">INDEX(i.meatgrid,$Q271,MI$7)</f>
        <v>0</v>
      </c>
      <c r="MJ271" s="5" cm="1">
        <f t="array" aca="1" ref="MJ271" ca="1">INDEX(i.meatgrid,$Q271,MJ$7)</f>
        <v>1</v>
      </c>
      <c r="MK271" s="5" cm="1">
        <f t="array" aca="1" ref="MK271" ca="1">INDEX(i.meatgrid,$Q271,MK$7)</f>
        <v>1</v>
      </c>
      <c r="ML271" s="5" cm="1">
        <f t="array" aca="1" ref="ML271" ca="1">INDEX(i.meatgrid,$Q271,ML$7)</f>
        <v>1</v>
      </c>
      <c r="MM271" s="5">
        <f t="shared" si="1860"/>
        <v>1</v>
      </c>
      <c r="MN271" s="9"/>
      <c r="MO271" s="19" t="b">
        <f t="shared" ca="1" si="1922"/>
        <v>0</v>
      </c>
      <c r="MP271" s="19" t="b">
        <f t="shared" ca="1" si="1922"/>
        <v>0</v>
      </c>
      <c r="MQ271" s="19">
        <f t="shared" ca="1" si="1922"/>
        <v>1</v>
      </c>
      <c r="MR271" s="19">
        <f t="shared" ca="1" si="1922"/>
        <v>0.75</v>
      </c>
      <c r="MS271" s="19">
        <f t="shared" ca="1" si="1922"/>
        <v>0.75</v>
      </c>
      <c r="MT271" s="19">
        <f t="shared" ca="1" si="1922"/>
        <v>0.8</v>
      </c>
      <c r="MU271" s="19">
        <f t="shared" ca="1" si="1922"/>
        <v>0.82499999999999996</v>
      </c>
      <c r="MV271" s="19">
        <f t="shared" ca="1" si="1922"/>
        <v>0.875</v>
      </c>
      <c r="MW271" s="19">
        <f t="shared" ca="1" si="1922"/>
        <v>0.9</v>
      </c>
      <c r="MX271" s="19">
        <f t="shared" ca="1" si="1922"/>
        <v>1</v>
      </c>
      <c r="MY271" s="19">
        <f t="shared" ca="1" si="1922"/>
        <v>0.875</v>
      </c>
      <c r="MZ271" s="19" t="b">
        <f t="shared" ca="1" si="1922"/>
        <v>1</v>
      </c>
      <c r="NA271" s="19">
        <f t="shared" ca="1" si="1922"/>
        <v>74.989999999999995</v>
      </c>
      <c r="NB271" s="19" t="str">
        <f t="shared" ca="1" si="1922"/>
        <v>-</v>
      </c>
      <c r="NC271" s="19" t="str">
        <f t="shared" ca="1" si="1922"/>
        <v>-</v>
      </c>
      <c r="ND271" s="19" t="str">
        <f t="shared" ca="1" si="1922"/>
        <v>-</v>
      </c>
      <c r="NE271" s="19" t="str">
        <f t="shared" ca="1" si="1937"/>
        <v>-</v>
      </c>
      <c r="NF271" s="19" t="str">
        <f t="shared" ca="1" si="1937"/>
        <v>-</v>
      </c>
      <c r="NG271" s="19" t="str">
        <f t="shared" ca="1" si="1937"/>
        <v>-</v>
      </c>
      <c r="NH271" s="19" t="str">
        <f t="shared" ca="1" si="1937"/>
        <v>-</v>
      </c>
      <c r="NI271" s="19">
        <f t="shared" ca="1" si="1937"/>
        <v>36.99</v>
      </c>
      <c r="NJ271" s="19">
        <f t="shared" ca="1" si="1937"/>
        <v>36.99</v>
      </c>
      <c r="NK271" s="19" t="str">
        <f t="shared" ca="1" si="1937"/>
        <v>-</v>
      </c>
      <c r="NL271" s="19" t="str">
        <f t="shared" ca="1" si="1937"/>
        <v>-</v>
      </c>
      <c r="NM271" s="19" t="str">
        <f t="shared" ca="1" si="1937"/>
        <v>-</v>
      </c>
      <c r="NN271" s="19" t="str">
        <f t="shared" ca="1" si="1937"/>
        <v>-</v>
      </c>
      <c r="NO271" s="19" t="str">
        <f t="shared" ca="1" si="1937"/>
        <v>-</v>
      </c>
      <c r="NP271" s="19">
        <f t="shared" ca="1" si="1937"/>
        <v>49.99</v>
      </c>
      <c r="NQ271" s="19">
        <f t="shared" ca="1" si="1937"/>
        <v>49.99</v>
      </c>
      <c r="NR271" s="19">
        <f t="shared" ca="1" si="1937"/>
        <v>49.99</v>
      </c>
      <c r="NS271" s="19">
        <f t="shared" ca="1" si="1937"/>
        <v>49.99</v>
      </c>
      <c r="NT271" s="19">
        <f t="shared" ca="1" si="1937"/>
        <v>49.99</v>
      </c>
      <c r="NU271" s="19">
        <f t="shared" ca="1" si="1874"/>
        <v>49.99</v>
      </c>
      <c r="NV271" s="19">
        <f t="shared" ca="1" si="1874"/>
        <v>49.99</v>
      </c>
      <c r="NW271" s="19">
        <f t="shared" ca="1" si="1874"/>
        <v>49.99</v>
      </c>
      <c r="NX271" s="19">
        <f t="shared" ca="1" si="1936"/>
        <v>412.99</v>
      </c>
      <c r="NY271" s="19">
        <f t="shared" ca="1" si="1936"/>
        <v>412.99</v>
      </c>
      <c r="NZ271" s="19" t="str">
        <f t="shared" ca="1" si="1936"/>
        <v>-</v>
      </c>
      <c r="OA271" s="19" t="str">
        <f t="shared" ca="1" si="1936"/>
        <v>-</v>
      </c>
      <c r="OB271" s="19" t="str">
        <f t="shared" ca="1" si="1936"/>
        <v>-</v>
      </c>
      <c r="OC271" s="19" t="str">
        <f t="shared" ca="1" si="1936"/>
        <v>-</v>
      </c>
      <c r="OD271" s="19" t="str">
        <f t="shared" ca="1" si="1936"/>
        <v>-</v>
      </c>
      <c r="OE271" s="19">
        <f t="shared" ca="1" si="1936"/>
        <v>6.8900000000000006</v>
      </c>
      <c r="OF271" s="19">
        <f t="shared" ca="1" si="1936"/>
        <v>6.8900000000000006</v>
      </c>
      <c r="OG271" s="19">
        <f t="shared" ca="1" si="1936"/>
        <v>6.8900000000000006</v>
      </c>
      <c r="OH271" s="19">
        <f t="shared" ca="1" si="1936"/>
        <v>6.8900000000000006</v>
      </c>
      <c r="OI271" s="19">
        <f t="shared" ca="1" si="1936"/>
        <v>6.8900000000000006</v>
      </c>
      <c r="OJ271" s="19">
        <f t="shared" ca="1" si="1936"/>
        <v>6.8900000000000006</v>
      </c>
      <c r="OK271" s="19">
        <f t="shared" ca="1" si="1936"/>
        <v>6.8900000000000006</v>
      </c>
      <c r="OL271" s="19">
        <f t="shared" ca="1" si="1936"/>
        <v>6.8900000000000006</v>
      </c>
      <c r="OM271" s="19">
        <f t="shared" ca="1" si="1936"/>
        <v>346.99</v>
      </c>
      <c r="ON271" s="19">
        <f t="shared" ca="1" si="1876"/>
        <v>346.99</v>
      </c>
      <c r="OO271" s="19" t="str">
        <f t="shared" ca="1" si="1876"/>
        <v>-</v>
      </c>
      <c r="OP271" s="19" t="str">
        <f t="shared" ca="1" si="1876"/>
        <v>-</v>
      </c>
      <c r="OQ271" s="19" t="str">
        <f t="shared" ca="1" si="1876"/>
        <v>-</v>
      </c>
      <c r="OR271" s="19" t="str">
        <f t="shared" ca="1" si="1876"/>
        <v>-</v>
      </c>
      <c r="OS271" s="19" t="str">
        <f t="shared" ca="1" si="1876"/>
        <v>-</v>
      </c>
      <c r="OT271" s="19">
        <f t="shared" ca="1" si="1876"/>
        <v>0</v>
      </c>
      <c r="OU271" s="24">
        <v>0</v>
      </c>
    </row>
    <row r="272" spans="1:411" outlineLevel="1">
      <c r="A272" s="21">
        <f t="shared" si="158"/>
        <v>267</v>
      </c>
      <c r="B272" s="21">
        <f t="shared" si="1928"/>
        <v>19</v>
      </c>
      <c r="C272">
        <v>112</v>
      </c>
      <c r="D272" s="144" t="str">
        <f t="shared" ca="1" si="1806"/>
        <v>GSM</v>
      </c>
      <c r="E272" t="b">
        <v>0</v>
      </c>
      <c r="F272" t="b">
        <v>0</v>
      </c>
      <c r="G272" t="b">
        <f t="shared" si="1938"/>
        <v>0</v>
      </c>
      <c r="H272" s="237">
        <f t="shared" ca="1" si="1929"/>
        <v>2</v>
      </c>
      <c r="I272" s="237">
        <f t="shared" ca="1" si="1929"/>
        <v>1</v>
      </c>
      <c r="J272" s="237" t="str">
        <f t="shared" ca="1" si="1929"/>
        <v/>
      </c>
      <c r="K272" s="237">
        <f t="shared" ca="1" si="1929"/>
        <v>2</v>
      </c>
      <c r="L272" s="237">
        <f t="shared" ca="1" si="1929"/>
        <v>2</v>
      </c>
      <c r="M272" s="237">
        <f t="shared" ca="1" si="1929"/>
        <v>2</v>
      </c>
      <c r="N272" s="237">
        <f t="shared" ca="1" si="1929"/>
        <v>3</v>
      </c>
      <c r="O272" s="237">
        <f t="shared" ca="1" si="1929"/>
        <v>1</v>
      </c>
      <c r="P272" s="237">
        <f t="shared" ca="1" si="1929"/>
        <v>1</v>
      </c>
      <c r="Q272" s="237">
        <f t="shared" ca="1" si="1929"/>
        <v>7</v>
      </c>
      <c r="R272" s="29">
        <v>1</v>
      </c>
      <c r="S272" s="29">
        <v>2</v>
      </c>
      <c r="T272" s="29">
        <v>1</v>
      </c>
      <c r="U272" s="218"/>
      <c r="V272" s="218"/>
      <c r="W272" s="182">
        <f t="array" ref="W272">MAX(W$22,MOD(W266+1*AND(R272:$V272=R$22:$V$22),W$23+1))</f>
        <v>0</v>
      </c>
      <c r="X272" s="218"/>
      <c r="Y272" s="218"/>
      <c r="Z272" s="218"/>
      <c r="AA272" s="218"/>
      <c r="AB272" s="218"/>
      <c r="AC272" s="218"/>
      <c r="AD272" s="218"/>
      <c r="AE272" s="218"/>
      <c r="AF272" s="144">
        <f ca="1">INDEX(CHOOSE($N272,DataAutumn!i.AdultDrys,DataWinter!i.AdultDrys,DataSpring!i.AdultDrys),1,$M272)</f>
        <v>3</v>
      </c>
      <c r="AG272" s="5">
        <f t="shared" ca="1" si="1807"/>
        <v>2</v>
      </c>
      <c r="AH272" s="5">
        <f t="shared" ca="1" si="1807"/>
        <v>0</v>
      </c>
      <c r="AI272" s="5">
        <f t="shared" ca="1" si="1808"/>
        <v>1</v>
      </c>
      <c r="AJ272" s="218"/>
      <c r="AK272" s="218"/>
      <c r="AL272" s="366" t="str">
        <f ca="1">TEXT(LEFT(OFFSET(AL272,-1,0),5)+1,"00000")&amp;MID(OFFSET(AL272,-1,0),6,FIND(" ",OFFSET(AL272,-1,0),7)-5)
&amp; $D272           &amp; " Day"&amp;INDEX(i.DOY,$N272,1)              &amp; IF($IG272=0," FWM","")&amp;IF($IG272=1," MWM","")&amp;IF($IG272=5," Mat","")&amp;IF($IH272=TRUE,"&amp;BBT","    ")
&amp;INDEX(DataMaster!$B$98:$B$105,$Q272,0)    &amp;IF(JQ272," SR"&amp;JR272,"")&amp; " WP"&amp;TEXT($MC272*100,"000p")           &amp; " MP"&amp;TEXT($MD272*100,"000p")           &amp; " GP"&amp;TEXT($MM272*100,"000p")
&amp; " (F"&amp;3+COUNTIF($CV272:$CY272,TRUE)&amp;3&amp;"N"&amp;$DM272&amp;$DN272&amp;")"</f>
        <v>00031 DSP_grid_lw GSM Day204 MWM    Older Mutton SR12 WP100p MP075p GP100p (F33N11)</v>
      </c>
      <c r="AM272" s="9" t="str">
        <f ca="1">IF(COUNTIF(AL$5:AL272,AL272)=1,"-","Dup")</f>
        <v>-</v>
      </c>
      <c r="AN272" s="9"/>
      <c r="AO272" s="12" t="b">
        <v>0</v>
      </c>
      <c r="AP272" s="12" t="b">
        <v>0</v>
      </c>
      <c r="AQ272" s="12" t="b">
        <v>1</v>
      </c>
      <c r="AR272" s="12" t="b">
        <v>1</v>
      </c>
      <c r="AS272" s="12" t="b">
        <v>0</v>
      </c>
      <c r="AT272" s="12" t="b">
        <v>1</v>
      </c>
      <c r="AU272" s="12" t="b">
        <v>1</v>
      </c>
      <c r="AV272" s="12" t="b">
        <v>1</v>
      </c>
      <c r="AW272" s="9"/>
      <c r="AX272" s="5" t="b">
        <f t="shared" ca="1" si="1809"/>
        <v>0</v>
      </c>
      <c r="AY272" s="5" t="str">
        <f t="shared" ca="1" si="1809"/>
        <v>-</v>
      </c>
      <c r="AZ272" s="5" t="b">
        <f t="shared" ca="1" si="1809"/>
        <v>0</v>
      </c>
      <c r="BA272" s="5" t="b">
        <f t="shared" ca="1" si="1809"/>
        <v>1</v>
      </c>
      <c r="BB272" s="5" t="b">
        <f t="shared" ca="1" si="1809"/>
        <v>1</v>
      </c>
      <c r="BC272" s="144">
        <f t="shared" ca="1" si="1809"/>
        <v>0</v>
      </c>
      <c r="BD272" s="19" t="b">
        <f t="shared" ca="1" si="1810"/>
        <v>1</v>
      </c>
      <c r="BE272" s="9"/>
      <c r="BF272" s="5" t="str">
        <f t="shared" ca="1" si="1811"/>
        <v>-</v>
      </c>
      <c r="BG272" s="19" t="str">
        <f t="shared" ca="1" si="1812"/>
        <v>-</v>
      </c>
      <c r="BH272" s="19" t="str">
        <f t="shared" ca="1" si="1812"/>
        <v>-</v>
      </c>
      <c r="BI272" s="19" t="str">
        <f t="shared" ca="1" si="1812"/>
        <v>-</v>
      </c>
      <c r="BJ272" s="5" t="str">
        <f t="shared" ca="1" si="1813"/>
        <v>-</v>
      </c>
      <c r="BK272" s="19" t="str">
        <f t="shared" ca="1" si="1814"/>
        <v>-</v>
      </c>
      <c r="BL272" s="5" t="str">
        <f t="shared" ca="1" si="1815"/>
        <v>-</v>
      </c>
      <c r="BM272" s="19" t="str">
        <f t="shared" ca="1" si="1816"/>
        <v>-</v>
      </c>
      <c r="BN272" s="19" t="str">
        <f t="shared" ca="1" si="1816"/>
        <v>-</v>
      </c>
      <c r="BO272" s="19" t="str">
        <f t="shared" ca="1" si="1816"/>
        <v>-</v>
      </c>
      <c r="BP272" s="5" t="str">
        <f t="shared" ca="1" si="1817"/>
        <v>-</v>
      </c>
      <c r="BQ272" s="9"/>
      <c r="BR272" s="5" t="b">
        <f t="shared" ca="1" si="1818"/>
        <v>0</v>
      </c>
      <c r="BS272" s="5" t="str">
        <f t="shared" ca="1" si="1819"/>
        <v>-</v>
      </c>
      <c r="BT272" s="5" t="str">
        <f t="shared" ca="1" si="1820"/>
        <v>-</v>
      </c>
      <c r="BU272" s="5" t="str">
        <f t="shared" ca="1" si="1820"/>
        <v>-</v>
      </c>
      <c r="BV272" s="5" t="str">
        <f t="shared" ca="1" si="1820"/>
        <v>-</v>
      </c>
      <c r="BW272" s="5" t="str">
        <f t="shared" ca="1" si="1820"/>
        <v>-</v>
      </c>
      <c r="BX272" s="5" t="str">
        <f t="shared" ca="1" si="1820"/>
        <v>-</v>
      </c>
      <c r="BY272" s="5" t="str">
        <f t="shared" ca="1" si="1820"/>
        <v>-</v>
      </c>
      <c r="BZ272" s="5" t="str">
        <f t="shared" ca="1" si="1820"/>
        <v>-</v>
      </c>
      <c r="CA272" s="5" t="str">
        <f t="shared" ca="1" si="1820"/>
        <v>-</v>
      </c>
      <c r="CB272" s="9"/>
      <c r="CC272" s="237" t="b">
        <f t="shared" ca="1" si="1930"/>
        <v>1</v>
      </c>
      <c r="CD272" s="237" t="b">
        <f t="shared" ca="1" si="1930"/>
        <v>1</v>
      </c>
      <c r="CE272" s="237" t="b">
        <f t="shared" ca="1" si="1930"/>
        <v>1</v>
      </c>
      <c r="CF272" s="12">
        <f t="shared" ca="1" si="1868"/>
        <v>2237105</v>
      </c>
      <c r="CG272" s="144" t="b">
        <f t="shared" ca="1" si="1939"/>
        <v>0</v>
      </c>
      <c r="CH272" s="12" t="s">
        <v>34</v>
      </c>
      <c r="CI272" s="19" t="str">
        <f t="shared" ca="1" si="1822"/>
        <v>-</v>
      </c>
      <c r="CJ272" s="19" t="str">
        <f t="shared" ca="1" si="1822"/>
        <v>-</v>
      </c>
      <c r="CK272" s="19" t="str">
        <f t="shared" ca="1" si="1822"/>
        <v>-</v>
      </c>
      <c r="CL272" s="19">
        <f t="shared" ca="1" si="1822"/>
        <v>1</v>
      </c>
      <c r="CM272" s="19">
        <f t="shared" ca="1" si="1822"/>
        <v>1</v>
      </c>
      <c r="CN272" s="9"/>
      <c r="CO272" s="444">
        <f t="shared" ca="1" si="1823"/>
        <v>652</v>
      </c>
      <c r="CP272" s="444">
        <f t="shared" ca="1" si="1823"/>
        <v>686</v>
      </c>
      <c r="CQ272" s="444">
        <f t="shared" ca="1" si="1823"/>
        <v>721</v>
      </c>
      <c r="CR272" s="152">
        <f t="shared" ca="1" si="1824"/>
        <v>378</v>
      </c>
      <c r="CS272" s="152">
        <f t="shared" ca="1" si="1824"/>
        <v>413</v>
      </c>
      <c r="CT272" s="152">
        <f t="shared" ca="1" si="1824"/>
        <v>448</v>
      </c>
      <c r="CU272" s="19" t="str">
        <f t="shared" ca="1" si="1915"/>
        <v>-</v>
      </c>
      <c r="CV272" s="19" t="str">
        <f t="shared" ca="1" si="1915"/>
        <v>-</v>
      </c>
      <c r="CW272" s="19" t="str">
        <f t="shared" ca="1" si="1915"/>
        <v>-</v>
      </c>
      <c r="CX272" s="19" t="str">
        <f t="shared" ca="1" si="1915"/>
        <v>-</v>
      </c>
      <c r="CY272" s="19" t="str">
        <f t="shared" ca="1" si="1915"/>
        <v>-</v>
      </c>
      <c r="CZ272" s="19" t="b">
        <f t="shared" ca="1" si="1915"/>
        <v>1</v>
      </c>
      <c r="DA272" s="19">
        <f t="shared" ca="1" si="1915"/>
        <v>0</v>
      </c>
      <c r="DB272" s="19">
        <f t="shared" ca="1" si="1915"/>
        <v>0</v>
      </c>
      <c r="DC272" s="19">
        <f t="shared" ca="1" si="1915"/>
        <v>0</v>
      </c>
      <c r="DD272" s="19">
        <f t="shared" ca="1" si="1915"/>
        <v>0</v>
      </c>
      <c r="DE272" s="19">
        <f t="shared" ca="1" si="1915"/>
        <v>0</v>
      </c>
      <c r="DF272" s="19">
        <f t="shared" ca="1" si="1915"/>
        <v>0</v>
      </c>
      <c r="DG272" s="19">
        <f t="shared" ca="1" si="1915"/>
        <v>0</v>
      </c>
      <c r="DH272" s="19">
        <f t="shared" ca="1" si="1915"/>
        <v>0</v>
      </c>
      <c r="DI272" s="19">
        <f t="shared" ca="1" si="1915"/>
        <v>0</v>
      </c>
      <c r="DJ272" s="19">
        <f t="shared" ca="1" si="1915"/>
        <v>0</v>
      </c>
      <c r="DK272" s="19">
        <f t="shared" ref="DK272:ED277" ca="1" si="1941">OFFSET(DK$5,$B272,0)</f>
        <v>0</v>
      </c>
      <c r="DL272" s="19">
        <f t="shared" ca="1" si="1941"/>
        <v>0</v>
      </c>
      <c r="DM272" s="19">
        <f t="shared" ca="1" si="1941"/>
        <v>1</v>
      </c>
      <c r="DN272" s="19">
        <f t="shared" ca="1" si="1941"/>
        <v>1</v>
      </c>
      <c r="DO272" s="19">
        <f t="shared" ca="1" si="1941"/>
        <v>0</v>
      </c>
      <c r="DP272" s="19" t="str">
        <f t="shared" ca="1" si="1941"/>
        <v>-</v>
      </c>
      <c r="DQ272" s="19" t="str">
        <f t="shared" ca="1" si="1941"/>
        <v>-</v>
      </c>
      <c r="DR272" s="19" t="str">
        <f t="shared" ca="1" si="1941"/>
        <v>-</v>
      </c>
      <c r="DS272" s="19" t="str">
        <f t="shared" ca="1" si="1941"/>
        <v>-</v>
      </c>
      <c r="DT272" s="19" t="str">
        <f t="shared" ca="1" si="1941"/>
        <v>-</v>
      </c>
      <c r="DU272" s="19">
        <f t="shared" ca="1" si="1941"/>
        <v>0</v>
      </c>
      <c r="DV272" s="19" t="str">
        <f t="shared" ca="1" si="1941"/>
        <v>-</v>
      </c>
      <c r="DW272" s="19" t="str">
        <f t="shared" ca="1" si="1941"/>
        <v>-</v>
      </c>
      <c r="DX272" s="19" t="str">
        <f t="shared" ca="1" si="1941"/>
        <v>-</v>
      </c>
      <c r="DY272" s="19" t="str">
        <f t="shared" ca="1" si="1941"/>
        <v>-</v>
      </c>
      <c r="DZ272" s="19" t="str">
        <f t="shared" ca="1" si="1941"/>
        <v>-</v>
      </c>
      <c r="EA272" s="19" t="str">
        <f t="shared" ca="1" si="1941"/>
        <v>-</v>
      </c>
      <c r="EB272" s="19" t="str">
        <f t="shared" ca="1" si="1941"/>
        <v>-</v>
      </c>
      <c r="EC272" s="19" t="str">
        <f t="shared" ca="1" si="1941"/>
        <v>-</v>
      </c>
      <c r="ED272" s="19">
        <f t="shared" ca="1" si="1941"/>
        <v>0</v>
      </c>
      <c r="EE272" s="444">
        <f t="shared" ca="1" si="1827"/>
        <v>0</v>
      </c>
      <c r="EF272" s="444">
        <f t="shared" ca="1" si="1827"/>
        <v>0</v>
      </c>
      <c r="EG272" s="124">
        <f t="shared" ca="1" si="1916"/>
        <v>0</v>
      </c>
      <c r="EH272" s="124">
        <f t="shared" ca="1" si="1916"/>
        <v>0</v>
      </c>
      <c r="EI272" s="124">
        <f t="shared" ca="1" si="1916"/>
        <v>0</v>
      </c>
      <c r="EJ272" s="124">
        <f t="shared" ca="1" si="1916"/>
        <v>0</v>
      </c>
      <c r="EK272" s="124">
        <f t="shared" ca="1" si="1916"/>
        <v>0</v>
      </c>
      <c r="EL272" s="124">
        <f t="shared" ca="1" si="1916"/>
        <v>0</v>
      </c>
      <c r="EM272" s="124">
        <f t="shared" ca="1" si="1916"/>
        <v>0</v>
      </c>
      <c r="EN272" s="124">
        <f t="shared" ca="1" si="1916"/>
        <v>0</v>
      </c>
      <c r="EO272" s="124">
        <f t="shared" ca="1" si="1916"/>
        <v>0</v>
      </c>
      <c r="EP272" s="124">
        <f t="shared" ca="1" si="1916"/>
        <v>0</v>
      </c>
      <c r="EQ272" s="124">
        <f t="shared" ca="1" si="1916"/>
        <v>0</v>
      </c>
      <c r="ER272" s="124">
        <f t="shared" ca="1" si="1916"/>
        <v>0</v>
      </c>
      <c r="ES272" s="124">
        <f t="shared" ca="1" si="1916"/>
        <v>0</v>
      </c>
      <c r="ET272" s="124">
        <f t="shared" ca="1" si="1916"/>
        <v>0</v>
      </c>
      <c r="EU272" s="124">
        <f t="shared" ca="1" si="1916"/>
        <v>0</v>
      </c>
      <c r="EV272" s="124">
        <f t="shared" ca="1" si="1916"/>
        <v>0</v>
      </c>
      <c r="EW272" s="124">
        <f t="shared" ca="1" si="1829"/>
        <v>0</v>
      </c>
      <c r="EX272" s="124">
        <f t="shared" ca="1" si="1829"/>
        <v>0</v>
      </c>
      <c r="EY272" s="554">
        <f t="shared" ca="1" si="1917"/>
        <v>0</v>
      </c>
      <c r="EZ272" s="554">
        <f t="shared" ca="1" si="1917"/>
        <v>0</v>
      </c>
      <c r="FA272" s="554">
        <f t="shared" ca="1" si="1917"/>
        <v>0</v>
      </c>
      <c r="FB272" s="125">
        <f t="shared" ca="1" si="1917"/>
        <v>0</v>
      </c>
      <c r="FC272" s="125">
        <f t="shared" ca="1" si="1917"/>
        <v>0</v>
      </c>
      <c r="FD272" s="125">
        <f t="shared" ca="1" si="1917"/>
        <v>0</v>
      </c>
      <c r="FE272" s="125">
        <f t="shared" ca="1" si="1917"/>
        <v>0</v>
      </c>
      <c r="FF272" s="125">
        <f t="shared" ca="1" si="1917"/>
        <v>0</v>
      </c>
      <c r="FG272" s="125">
        <f t="shared" ca="1" si="1917"/>
        <v>0</v>
      </c>
      <c r="FH272" s="125">
        <f t="shared" ca="1" si="1917"/>
        <v>0</v>
      </c>
      <c r="FI272" s="125">
        <f t="shared" ca="1" si="1917"/>
        <v>0</v>
      </c>
      <c r="FJ272" s="125">
        <f t="shared" ca="1" si="1917"/>
        <v>0</v>
      </c>
      <c r="FK272" s="125">
        <f t="shared" ca="1" si="1917"/>
        <v>0</v>
      </c>
      <c r="FL272" s="125">
        <f t="shared" ca="1" si="1917"/>
        <v>0</v>
      </c>
      <c r="FM272" s="125">
        <f t="shared" ca="1" si="1917"/>
        <v>0</v>
      </c>
      <c r="FN272" s="125">
        <f t="shared" ca="1" si="1917"/>
        <v>0</v>
      </c>
      <c r="FO272" s="124">
        <f t="shared" ca="1" si="1918"/>
        <v>0</v>
      </c>
      <c r="FP272" s="124">
        <f t="shared" ca="1" si="1918"/>
        <v>0</v>
      </c>
      <c r="FQ272" s="124">
        <f t="shared" ca="1" si="1918"/>
        <v>0</v>
      </c>
      <c r="FR272" s="124">
        <f t="shared" ca="1" si="1918"/>
        <v>0</v>
      </c>
      <c r="FS272" s="124">
        <f t="shared" ca="1" si="1918"/>
        <v>0</v>
      </c>
      <c r="FT272" s="124">
        <f t="shared" ca="1" si="1918"/>
        <v>0</v>
      </c>
      <c r="FU272" s="124">
        <f t="shared" ca="1" si="1918"/>
        <v>0</v>
      </c>
      <c r="FV272" s="124">
        <f t="shared" ca="1" si="1918"/>
        <v>0</v>
      </c>
      <c r="FW272" s="124">
        <f t="shared" ca="1" si="1918"/>
        <v>0</v>
      </c>
      <c r="FX272" s="124">
        <f t="shared" ca="1" si="1918"/>
        <v>0</v>
      </c>
      <c r="FY272" s="124">
        <f t="shared" ca="1" si="1918"/>
        <v>0</v>
      </c>
      <c r="FZ272" s="124">
        <f t="shared" ca="1" si="1918"/>
        <v>0</v>
      </c>
      <c r="GA272" s="124">
        <f t="shared" ca="1" si="1918"/>
        <v>0</v>
      </c>
      <c r="GB272" s="124">
        <f t="shared" ca="1" si="1918"/>
        <v>0</v>
      </c>
      <c r="GC272" s="124">
        <f t="shared" ca="1" si="1918"/>
        <v>0</v>
      </c>
      <c r="GD272" s="124">
        <f t="shared" ca="1" si="1918"/>
        <v>0</v>
      </c>
      <c r="GE272" s="124">
        <f t="shared" ca="1" si="1832"/>
        <v>0</v>
      </c>
      <c r="GF272" s="124">
        <f t="shared" ca="1" si="1832"/>
        <v>0</v>
      </c>
      <c r="GG272" s="554">
        <f t="shared" ca="1" si="1833"/>
        <v>0</v>
      </c>
      <c r="GH272" s="554">
        <f t="shared" ca="1" si="1833"/>
        <v>0</v>
      </c>
      <c r="GI272" s="554">
        <f t="shared" ca="1" si="1833"/>
        <v>0</v>
      </c>
      <c r="GJ272" s="125">
        <f t="shared" ca="1" si="1919"/>
        <v>0</v>
      </c>
      <c r="GK272" s="125">
        <f t="shared" ca="1" si="1919"/>
        <v>0</v>
      </c>
      <c r="GL272" s="125">
        <f t="shared" ca="1" si="1919"/>
        <v>0</v>
      </c>
      <c r="GM272" s="125">
        <f t="shared" ca="1" si="1919"/>
        <v>0</v>
      </c>
      <c r="GN272" s="125">
        <f t="shared" ca="1" si="1919"/>
        <v>0</v>
      </c>
      <c r="GO272" s="125">
        <f t="shared" ca="1" si="1919"/>
        <v>0</v>
      </c>
      <c r="GP272" s="125">
        <f t="shared" ca="1" si="1919"/>
        <v>0</v>
      </c>
      <c r="GQ272" s="125">
        <f t="shared" ca="1" si="1919"/>
        <v>0</v>
      </c>
      <c r="GR272" s="125">
        <f t="shared" ca="1" si="1919"/>
        <v>0</v>
      </c>
      <c r="GS272" s="125">
        <f t="shared" ca="1" si="1919"/>
        <v>0</v>
      </c>
      <c r="GT272" s="125">
        <f t="shared" ca="1" si="1919"/>
        <v>0</v>
      </c>
      <c r="GU272" s="125">
        <f t="shared" ca="1" si="1919"/>
        <v>0</v>
      </c>
      <c r="GV272" s="125">
        <f t="shared" ca="1" si="1919"/>
        <v>0</v>
      </c>
      <c r="GW272" s="124">
        <f t="shared" ca="1" si="1920"/>
        <v>0</v>
      </c>
      <c r="GX272" s="124">
        <f t="shared" ca="1" si="1920"/>
        <v>0</v>
      </c>
      <c r="GY272" s="124">
        <f t="shared" ca="1" si="1920"/>
        <v>0</v>
      </c>
      <c r="GZ272" s="124">
        <f t="shared" ca="1" si="1920"/>
        <v>0</v>
      </c>
      <c r="HA272" s="124">
        <f t="shared" ca="1" si="1920"/>
        <v>0</v>
      </c>
      <c r="HB272" s="124">
        <f t="shared" ca="1" si="1920"/>
        <v>0</v>
      </c>
      <c r="HC272" s="124">
        <f t="shared" ca="1" si="1920"/>
        <v>0</v>
      </c>
      <c r="HD272" s="124">
        <f t="shared" ca="1" si="1920"/>
        <v>0</v>
      </c>
      <c r="HE272" s="124">
        <f t="shared" ca="1" si="1920"/>
        <v>0</v>
      </c>
      <c r="HF272" s="124">
        <f t="shared" ca="1" si="1920"/>
        <v>0</v>
      </c>
      <c r="HG272" s="124">
        <f t="shared" ca="1" si="1920"/>
        <v>0</v>
      </c>
      <c r="HH272" s="124">
        <f t="shared" ca="1" si="1920"/>
        <v>0</v>
      </c>
      <c r="HI272" s="124">
        <f t="shared" ca="1" si="1920"/>
        <v>0</v>
      </c>
      <c r="HJ272" s="124">
        <f t="shared" ca="1" si="1920"/>
        <v>0</v>
      </c>
      <c r="HK272" s="124">
        <f t="shared" ca="1" si="1920"/>
        <v>0</v>
      </c>
      <c r="HL272" s="124">
        <f t="shared" ca="1" si="1920"/>
        <v>0</v>
      </c>
      <c r="HM272" s="124">
        <f t="shared" ca="1" si="1836"/>
        <v>0</v>
      </c>
      <c r="HN272" s="124">
        <f t="shared" ca="1" si="1836"/>
        <v>0</v>
      </c>
      <c r="HO272" s="554">
        <f t="shared" ca="1" si="1837"/>
        <v>0</v>
      </c>
      <c r="HP272" s="554">
        <f t="shared" ca="1" si="1837"/>
        <v>0</v>
      </c>
      <c r="HQ272" s="554">
        <f t="shared" ca="1" si="1837"/>
        <v>0</v>
      </c>
      <c r="HR272" s="125">
        <f t="shared" ca="1" si="1921"/>
        <v>0</v>
      </c>
      <c r="HS272" s="125">
        <f t="shared" ca="1" si="1921"/>
        <v>0</v>
      </c>
      <c r="HT272" s="125">
        <f t="shared" ca="1" si="1921"/>
        <v>0</v>
      </c>
      <c r="HU272" s="125">
        <f t="shared" ca="1" si="1921"/>
        <v>0</v>
      </c>
      <c r="HV272" s="125">
        <f t="shared" ca="1" si="1921"/>
        <v>0</v>
      </c>
      <c r="HW272" s="125">
        <f t="shared" ca="1" si="1921"/>
        <v>0</v>
      </c>
      <c r="HX272" s="125">
        <f t="shared" ca="1" si="1921"/>
        <v>0</v>
      </c>
      <c r="HY272" s="125">
        <f t="shared" ca="1" si="1921"/>
        <v>0</v>
      </c>
      <c r="HZ272" s="125">
        <f t="shared" ca="1" si="1921"/>
        <v>0</v>
      </c>
      <c r="IA272" s="125">
        <f t="shared" ca="1" si="1921"/>
        <v>0</v>
      </c>
      <c r="IB272" s="125">
        <f t="shared" ca="1" si="1921"/>
        <v>0</v>
      </c>
      <c r="IC272" s="125">
        <f t="shared" ca="1" si="1921"/>
        <v>0</v>
      </c>
      <c r="ID272" s="125">
        <f t="shared" ca="1" si="1921"/>
        <v>0</v>
      </c>
      <c r="IE272" s="5">
        <f t="shared" ca="1" si="1839"/>
        <v>67</v>
      </c>
      <c r="IF272" s="9"/>
      <c r="IG272" s="5">
        <f t="shared" ca="1" si="1840"/>
        <v>1</v>
      </c>
      <c r="IH272" s="5" t="b">
        <f t="shared" ca="1" si="1840"/>
        <v>0</v>
      </c>
      <c r="II272" s="19">
        <f t="shared" ca="1" si="1841"/>
        <v>0</v>
      </c>
      <c r="IJ272" s="5">
        <f t="shared" ca="1" si="1840"/>
        <v>55</v>
      </c>
      <c r="IK272" s="5" cm="1">
        <f t="array" ref="IK272">INDEX(i.pi_yatf,$X272+1,IK$7)</f>
        <v>1</v>
      </c>
      <c r="IL272" s="19">
        <f t="shared" ca="1" si="1934"/>
        <v>0</v>
      </c>
      <c r="IM272" s="19">
        <f t="shared" ca="1" si="1934"/>
        <v>0</v>
      </c>
      <c r="IN272" s="19">
        <f t="shared" ca="1" si="1934"/>
        <v>0</v>
      </c>
      <c r="IO272" s="19">
        <f t="shared" ca="1" si="1934"/>
        <v>0</v>
      </c>
      <c r="IP272" s="19">
        <f t="shared" ca="1" si="1934"/>
        <v>0</v>
      </c>
      <c r="IQ272" s="19">
        <f t="shared" ca="1" si="1934"/>
        <v>0</v>
      </c>
      <c r="IR272" s="19">
        <f t="shared" ca="1" si="1934"/>
        <v>0</v>
      </c>
      <c r="IS272" s="19">
        <f t="shared" ca="1" si="1934"/>
        <v>0</v>
      </c>
      <c r="IT272" s="19">
        <f t="shared" ca="1" si="1934"/>
        <v>0</v>
      </c>
      <c r="IU272" s="19">
        <f t="shared" ca="1" si="1934"/>
        <v>0</v>
      </c>
      <c r="IV272" s="19">
        <f t="shared" ca="1" si="1934"/>
        <v>0</v>
      </c>
      <c r="IW272" s="19">
        <f t="shared" ca="1" si="1934"/>
        <v>0</v>
      </c>
      <c r="IX272" s="19">
        <f t="shared" ca="1" si="1934"/>
        <v>0</v>
      </c>
      <c r="IY272" s="19">
        <f t="shared" ca="1" si="1934"/>
        <v>0</v>
      </c>
      <c r="IZ272" s="19">
        <f t="shared" ca="1" si="1934"/>
        <v>0</v>
      </c>
      <c r="JA272" s="19">
        <f t="shared" ca="1" si="1934"/>
        <v>0</v>
      </c>
      <c r="JB272" s="19">
        <f t="shared" ca="1" si="1934"/>
        <v>0</v>
      </c>
      <c r="JC272" s="19">
        <f t="shared" ca="1" si="1934"/>
        <v>0</v>
      </c>
      <c r="JD272" s="19">
        <f t="shared" ca="1" si="1934"/>
        <v>0</v>
      </c>
      <c r="JE272" s="19">
        <f t="shared" ca="1" si="1934"/>
        <v>0</v>
      </c>
      <c r="JF272" s="19">
        <f t="shared" ca="1" si="1934"/>
        <v>0</v>
      </c>
      <c r="JG272" s="5">
        <f t="shared" ca="1" si="1843"/>
        <v>1.2500000000000001E-2</v>
      </c>
      <c r="JH272" s="567">
        <f t="shared" ca="1" si="1843"/>
        <v>0</v>
      </c>
      <c r="JI272" s="5">
        <f t="shared" ca="1" si="1843"/>
        <v>6.25E-2</v>
      </c>
      <c r="JJ272" s="5">
        <f t="shared" ca="1" si="1843"/>
        <v>6.25E-2</v>
      </c>
      <c r="JK272" s="5">
        <f t="shared" ca="1" si="1843"/>
        <v>6.25E-2</v>
      </c>
      <c r="JL272" s="19">
        <f t="shared" ca="1" si="1934"/>
        <v>1</v>
      </c>
      <c r="JM272" s="19">
        <f t="shared" ca="1" si="1934"/>
        <v>0</v>
      </c>
      <c r="JN272" s="19">
        <f t="shared" ca="1" si="1934"/>
        <v>1</v>
      </c>
      <c r="JO272" s="9"/>
      <c r="JP272" s="5" t="b">
        <f t="shared" ca="1" si="1844"/>
        <v>0</v>
      </c>
      <c r="JQ272" s="477" t="b">
        <v>1</v>
      </c>
      <c r="JR272" s="477">
        <v>12</v>
      </c>
      <c r="JS272" s="5" t="b">
        <f t="shared" ca="1" si="1845"/>
        <v>0</v>
      </c>
      <c r="JT272" s="5" t="b">
        <f t="shared" ca="1" si="1845"/>
        <v>0</v>
      </c>
      <c r="JU272" s="5" t="b">
        <f t="shared" ca="1" si="1845"/>
        <v>1</v>
      </c>
      <c r="JV272" s="144">
        <f t="shared" ca="1" si="1846"/>
        <v>1</v>
      </c>
      <c r="JW272" s="144">
        <f t="shared" ca="1" si="1846"/>
        <v>1</v>
      </c>
      <c r="JX272" s="5" t="b">
        <f t="shared" ca="1" si="1847"/>
        <v>0</v>
      </c>
      <c r="JY272" s="5" t="b">
        <f t="shared" ca="1" si="1847"/>
        <v>1</v>
      </c>
      <c r="JZ272" s="5" t="b">
        <f t="shared" ca="1" si="1847"/>
        <v>1</v>
      </c>
      <c r="KA272" s="5" t="b">
        <f t="shared" ca="1" si="1847"/>
        <v>0</v>
      </c>
      <c r="KB272" s="5">
        <f t="shared" ca="1" si="1848"/>
        <v>1</v>
      </c>
      <c r="KC272" s="5">
        <f t="shared" ca="1" si="1848"/>
        <v>0</v>
      </c>
      <c r="KD272" s="5" t="b">
        <f t="shared" ca="1" si="1849"/>
        <v>0</v>
      </c>
      <c r="KE272" s="5" t="str" cm="1">
        <f t="array" aca="1" ref="KE272" ca="1">IF(OR(KF272:KM272&lt;&gt;"-"),TRUE,"-")</f>
        <v>-</v>
      </c>
      <c r="KF272" s="19" t="str">
        <f t="shared" ca="1" si="1850"/>
        <v>-</v>
      </c>
      <c r="KG272" s="19" t="str">
        <f t="shared" ca="1" si="1850"/>
        <v>-</v>
      </c>
      <c r="KH272" s="19" t="str">
        <f t="shared" ca="1" si="1850"/>
        <v>-</v>
      </c>
      <c r="KI272" s="19" t="str">
        <f t="shared" ca="1" si="1850"/>
        <v>-</v>
      </c>
      <c r="KJ272" s="19" t="str">
        <f t="shared" ca="1" si="1850"/>
        <v>-</v>
      </c>
      <c r="KK272" s="19" t="str">
        <f t="shared" ca="1" si="1850"/>
        <v>-</v>
      </c>
      <c r="KL272" s="19" t="str">
        <f t="shared" ca="1" si="1850"/>
        <v>-</v>
      </c>
      <c r="KM272" s="19" t="str">
        <f t="shared" ca="1" si="1850"/>
        <v>-</v>
      </c>
      <c r="KN272" s="5" t="b">
        <f t="array" aca="1" ref="KN272" ca="1">IF(OR(KO272:KU272&lt;&gt;"-"),TRUE,"-")</f>
        <v>1</v>
      </c>
      <c r="KO272" s="19">
        <f t="shared" ca="1" si="1927"/>
        <v>0</v>
      </c>
      <c r="KP272" s="19" t="str">
        <f t="shared" ca="1" si="1927"/>
        <v>-</v>
      </c>
      <c r="KQ272" s="19">
        <f t="shared" ca="1" si="1927"/>
        <v>999999</v>
      </c>
      <c r="KR272" s="19">
        <f t="shared" ca="1" si="1927"/>
        <v>999999</v>
      </c>
      <c r="KS272" s="19">
        <f t="shared" ca="1" si="1927"/>
        <v>999999</v>
      </c>
      <c r="KT272" s="19">
        <f t="shared" ca="1" si="1927"/>
        <v>999999</v>
      </c>
      <c r="KU272" s="19">
        <f t="shared" ca="1" si="1927"/>
        <v>999999</v>
      </c>
      <c r="KV272" s="19" t="str">
        <f t="shared" ca="1" si="1927"/>
        <v>-</v>
      </c>
      <c r="KW272" s="19" t="str">
        <f t="shared" ca="1" si="1927"/>
        <v>-</v>
      </c>
      <c r="KX272" s="19" t="str">
        <f t="shared" ca="1" si="1927"/>
        <v>-</v>
      </c>
      <c r="KY272" s="19" t="b">
        <f t="shared" ca="1" si="1852"/>
        <v>1</v>
      </c>
      <c r="KZ272" s="19">
        <f t="shared" ca="1" si="1852"/>
        <v>0</v>
      </c>
      <c r="LA272" s="5" t="str">
        <f t="shared" ca="1" si="1853"/>
        <v>-</v>
      </c>
      <c r="LB272" s="5" t="str">
        <f t="shared" ca="1" si="1853"/>
        <v>-</v>
      </c>
      <c r="LC272" s="5" t="str">
        <f t="shared" ca="1" si="1853"/>
        <v>-</v>
      </c>
      <c r="LD272" s="5" t="str">
        <f t="shared" ca="1" si="1853"/>
        <v>-</v>
      </c>
      <c r="LE272" s="19" t="str">
        <f t="shared" ca="1" si="1854"/>
        <v>-</v>
      </c>
      <c r="LF272" s="19" t="str">
        <f t="shared" ca="1" si="1854"/>
        <v>-</v>
      </c>
      <c r="LG272" s="19" t="str">
        <f t="shared" ca="1" si="1854"/>
        <v>-</v>
      </c>
      <c r="LH272" s="19" t="str">
        <f t="shared" ca="1" si="1854"/>
        <v>-</v>
      </c>
      <c r="LI272" s="19" t="str">
        <f t="shared" ca="1" si="1854"/>
        <v>-</v>
      </c>
      <c r="LJ272" s="19" t="str">
        <f t="shared" ca="1" si="1854"/>
        <v>-</v>
      </c>
      <c r="LK272" s="19" t="str">
        <f t="shared" ca="1" si="1854"/>
        <v>-</v>
      </c>
      <c r="LL272" s="5" t="str">
        <f t="shared" ca="1" si="1855"/>
        <v>-</v>
      </c>
      <c r="LM272" s="5">
        <f t="shared" ca="1" si="1855"/>
        <v>500</v>
      </c>
      <c r="LN272" s="5">
        <f t="shared" ca="1" si="1855"/>
        <v>500</v>
      </c>
      <c r="LO272" s="5" t="str">
        <f t="shared" ca="1" si="1855"/>
        <v>-</v>
      </c>
      <c r="LP272" s="5" cm="1">
        <f t="array" aca="1" ref="LP272" ca="1">INDEX(i.meatgrid,$Q272,LP$7)</f>
        <v>1092</v>
      </c>
      <c r="LQ272" s="5" t="str" cm="1">
        <f t="array" aca="1" ref="LQ272" ca="1">INDEX(i.meatgrid,$Q272,LQ$7)</f>
        <v>-</v>
      </c>
      <c r="LR272" s="5" t="str">
        <f t="shared" ca="1" si="1855"/>
        <v>-</v>
      </c>
      <c r="LS272" s="5">
        <f t="shared" ca="1" si="1856"/>
        <v>1</v>
      </c>
      <c r="LT272" s="9"/>
      <c r="LU272" s="19">
        <f t="shared" ca="1" si="1854"/>
        <v>70</v>
      </c>
      <c r="LV272" s="19">
        <f t="shared" ca="1" si="1857"/>
        <v>50</v>
      </c>
      <c r="LW272" s="19">
        <f t="shared" ca="1" si="1857"/>
        <v>80</v>
      </c>
      <c r="LX272" s="19">
        <f t="shared" ca="1" si="1857"/>
        <v>50</v>
      </c>
      <c r="LY272" s="5" t="b" cm="1">
        <f t="array" aca="1" ref="LY272" ca="1">INDEX(i.meatgrid,$Q272,LY$7)</f>
        <v>1</v>
      </c>
      <c r="LZ272" s="5" t="b" cm="1">
        <f t="array" aca="1" ref="LZ272" ca="1">INDEX(i.meatgrid,$Q272,LZ$7)</f>
        <v>0</v>
      </c>
      <c r="MA272" s="5" t="str" cm="1">
        <f t="array" aca="1" ref="MA272" ca="1">INDEX(i.meatgrid,$Q272,MA$7)</f>
        <v>-</v>
      </c>
      <c r="MB272" s="5" t="str" cm="1">
        <f t="array" aca="1" ref="MB272" ca="1">INDEX(i.meatgrid,$Q272,MB$7)</f>
        <v>-</v>
      </c>
      <c r="MC272" s="5">
        <f t="shared" si="1858"/>
        <v>1</v>
      </c>
      <c r="MD272" s="5">
        <f t="shared" si="1859"/>
        <v>0.75</v>
      </c>
      <c r="ME272" s="5" cm="1">
        <f t="array" aca="1" ref="ME272" ca="1">INDEX(i.meatgrid,$Q272,ME$7)</f>
        <v>0</v>
      </c>
      <c r="MF272" s="5" cm="1">
        <f t="array" aca="1" ref="MF272" ca="1">INDEX(i.meatgrid,$Q272,MF$7)</f>
        <v>0</v>
      </c>
      <c r="MG272" s="5" cm="1">
        <f t="array" aca="1" ref="MG272" ca="1">INDEX(i.meatgrid,$Q272,MG$7)</f>
        <v>0</v>
      </c>
      <c r="MH272" s="5" cm="1">
        <f t="array" aca="1" ref="MH272" ca="1">INDEX(i.meatgrid,$Q272,MH$7)</f>
        <v>0</v>
      </c>
      <c r="MI272" s="5" cm="1">
        <f t="array" aca="1" ref="MI272" ca="1">INDEX(i.meatgrid,$Q272,MI$7)</f>
        <v>0</v>
      </c>
      <c r="MJ272" s="5" cm="1">
        <f t="array" aca="1" ref="MJ272" ca="1">INDEX(i.meatgrid,$Q272,MJ$7)</f>
        <v>1</v>
      </c>
      <c r="MK272" s="5" cm="1">
        <f t="array" aca="1" ref="MK272" ca="1">INDEX(i.meatgrid,$Q272,MK$7)</f>
        <v>1</v>
      </c>
      <c r="ML272" s="5" cm="1">
        <f t="array" aca="1" ref="ML272" ca="1">INDEX(i.meatgrid,$Q272,ML$7)</f>
        <v>1</v>
      </c>
      <c r="MM272" s="5">
        <f t="shared" si="1860"/>
        <v>1</v>
      </c>
      <c r="MN272" s="9"/>
      <c r="MO272" s="19" t="b">
        <f t="shared" ca="1" si="1922"/>
        <v>0</v>
      </c>
      <c r="MP272" s="19" t="b">
        <f t="shared" ca="1" si="1922"/>
        <v>0</v>
      </c>
      <c r="MQ272" s="19">
        <f t="shared" ca="1" si="1922"/>
        <v>1</v>
      </c>
      <c r="MR272" s="19">
        <f t="shared" ca="1" si="1922"/>
        <v>0.75</v>
      </c>
      <c r="MS272" s="19">
        <f t="shared" ca="1" si="1922"/>
        <v>0.75</v>
      </c>
      <c r="MT272" s="19">
        <f t="shared" ca="1" si="1922"/>
        <v>0.8</v>
      </c>
      <c r="MU272" s="19">
        <f t="shared" ca="1" si="1922"/>
        <v>0.82499999999999996</v>
      </c>
      <c r="MV272" s="19">
        <f t="shared" ca="1" si="1922"/>
        <v>0.875</v>
      </c>
      <c r="MW272" s="19">
        <f t="shared" ca="1" si="1922"/>
        <v>0.9</v>
      </c>
      <c r="MX272" s="19">
        <f t="shared" ca="1" si="1922"/>
        <v>1</v>
      </c>
      <c r="MY272" s="19">
        <f t="shared" ca="1" si="1922"/>
        <v>0.875</v>
      </c>
      <c r="MZ272" s="19" t="b">
        <f t="shared" ca="1" si="1922"/>
        <v>1</v>
      </c>
      <c r="NA272" s="19">
        <f t="shared" ca="1" si="1922"/>
        <v>74.989999999999995</v>
      </c>
      <c r="NB272" s="19" t="str">
        <f t="shared" ca="1" si="1922"/>
        <v>-</v>
      </c>
      <c r="NC272" s="19" t="str">
        <f t="shared" ca="1" si="1922"/>
        <v>-</v>
      </c>
      <c r="ND272" s="19" t="str">
        <f t="shared" ca="1" si="1922"/>
        <v>-</v>
      </c>
      <c r="NE272" s="19" t="str">
        <f t="shared" ca="1" si="1937"/>
        <v>-</v>
      </c>
      <c r="NF272" s="19" t="str">
        <f t="shared" ca="1" si="1937"/>
        <v>-</v>
      </c>
      <c r="NG272" s="19" t="str">
        <f t="shared" ca="1" si="1937"/>
        <v>-</v>
      </c>
      <c r="NH272" s="19" t="str">
        <f t="shared" ca="1" si="1937"/>
        <v>-</v>
      </c>
      <c r="NI272" s="19">
        <f t="shared" ca="1" si="1937"/>
        <v>36.99</v>
      </c>
      <c r="NJ272" s="19">
        <f t="shared" ca="1" si="1937"/>
        <v>36.99</v>
      </c>
      <c r="NK272" s="19" t="str">
        <f t="shared" ca="1" si="1937"/>
        <v>-</v>
      </c>
      <c r="NL272" s="19" t="str">
        <f t="shared" ca="1" si="1937"/>
        <v>-</v>
      </c>
      <c r="NM272" s="19" t="str">
        <f t="shared" ca="1" si="1937"/>
        <v>-</v>
      </c>
      <c r="NN272" s="19" t="str">
        <f t="shared" ca="1" si="1937"/>
        <v>-</v>
      </c>
      <c r="NO272" s="19" t="str">
        <f t="shared" ca="1" si="1937"/>
        <v>-</v>
      </c>
      <c r="NP272" s="19">
        <f t="shared" ca="1" si="1937"/>
        <v>49.99</v>
      </c>
      <c r="NQ272" s="19">
        <f t="shared" ca="1" si="1937"/>
        <v>49.99</v>
      </c>
      <c r="NR272" s="19">
        <f t="shared" ca="1" si="1937"/>
        <v>49.99</v>
      </c>
      <c r="NS272" s="19">
        <f t="shared" ca="1" si="1937"/>
        <v>49.99</v>
      </c>
      <c r="NT272" s="19">
        <f t="shared" ca="1" si="1937"/>
        <v>49.99</v>
      </c>
      <c r="NU272" s="19">
        <f t="shared" ca="1" si="1874"/>
        <v>49.99</v>
      </c>
      <c r="NV272" s="19">
        <f t="shared" ca="1" si="1874"/>
        <v>49.99</v>
      </c>
      <c r="NW272" s="19">
        <f t="shared" ca="1" si="1874"/>
        <v>49.99</v>
      </c>
      <c r="NX272" s="19">
        <f t="shared" ca="1" si="1936"/>
        <v>412.99</v>
      </c>
      <c r="NY272" s="19">
        <f t="shared" ca="1" si="1936"/>
        <v>412.99</v>
      </c>
      <c r="NZ272" s="19" t="str">
        <f t="shared" ca="1" si="1936"/>
        <v>-</v>
      </c>
      <c r="OA272" s="19" t="str">
        <f t="shared" ca="1" si="1936"/>
        <v>-</v>
      </c>
      <c r="OB272" s="19" t="str">
        <f t="shared" ca="1" si="1936"/>
        <v>-</v>
      </c>
      <c r="OC272" s="19" t="str">
        <f t="shared" ca="1" si="1936"/>
        <v>-</v>
      </c>
      <c r="OD272" s="19" t="str">
        <f t="shared" ca="1" si="1936"/>
        <v>-</v>
      </c>
      <c r="OE272" s="19">
        <f t="shared" ca="1" si="1936"/>
        <v>6.8900000000000006</v>
      </c>
      <c r="OF272" s="19">
        <f t="shared" ca="1" si="1936"/>
        <v>6.8900000000000006</v>
      </c>
      <c r="OG272" s="19">
        <f t="shared" ca="1" si="1936"/>
        <v>6.8900000000000006</v>
      </c>
      <c r="OH272" s="19">
        <f t="shared" ca="1" si="1936"/>
        <v>6.8900000000000006</v>
      </c>
      <c r="OI272" s="19">
        <f t="shared" ca="1" si="1936"/>
        <v>6.8900000000000006</v>
      </c>
      <c r="OJ272" s="19">
        <f t="shared" ca="1" si="1936"/>
        <v>6.8900000000000006</v>
      </c>
      <c r="OK272" s="19">
        <f t="shared" ca="1" si="1936"/>
        <v>6.8900000000000006</v>
      </c>
      <c r="OL272" s="19">
        <f t="shared" ca="1" si="1936"/>
        <v>6.8900000000000006</v>
      </c>
      <c r="OM272" s="19">
        <f t="shared" ca="1" si="1936"/>
        <v>346.99</v>
      </c>
      <c r="ON272" s="19">
        <f t="shared" ca="1" si="1876"/>
        <v>346.99</v>
      </c>
      <c r="OO272" s="19" t="str">
        <f t="shared" ca="1" si="1876"/>
        <v>-</v>
      </c>
      <c r="OP272" s="19" t="str">
        <f t="shared" ca="1" si="1876"/>
        <v>-</v>
      </c>
      <c r="OQ272" s="19" t="str">
        <f t="shared" ca="1" si="1876"/>
        <v>-</v>
      </c>
      <c r="OR272" s="19" t="str">
        <f t="shared" ca="1" si="1876"/>
        <v>-</v>
      </c>
      <c r="OS272" s="19" t="str">
        <f t="shared" ca="1" si="1876"/>
        <v>-</v>
      </c>
      <c r="OT272" s="19">
        <f t="shared" ca="1" si="1876"/>
        <v>0</v>
      </c>
      <c r="OU272" s="24">
        <v>0</v>
      </c>
    </row>
    <row r="273" spans="1:411" outlineLevel="1">
      <c r="A273" s="21">
        <f t="shared" si="158"/>
        <v>268</v>
      </c>
      <c r="B273" s="21">
        <f t="shared" si="1928"/>
        <v>19</v>
      </c>
      <c r="C273">
        <v>112</v>
      </c>
      <c r="D273" s="144" t="str">
        <f t="shared" ca="1" si="1806"/>
        <v>GSM</v>
      </c>
      <c r="E273" t="b">
        <v>0</v>
      </c>
      <c r="F273" t="b">
        <v>0</v>
      </c>
      <c r="G273" t="b">
        <f t="shared" si="1938"/>
        <v>0</v>
      </c>
      <c r="H273" s="237">
        <f t="shared" ca="1" si="1929"/>
        <v>2</v>
      </c>
      <c r="I273" s="237">
        <f t="shared" ca="1" si="1929"/>
        <v>1</v>
      </c>
      <c r="J273" s="237" t="str">
        <f t="shared" ca="1" si="1929"/>
        <v/>
      </c>
      <c r="K273" s="237">
        <f t="shared" ca="1" si="1929"/>
        <v>2</v>
      </c>
      <c r="L273" s="237">
        <f t="shared" ca="1" si="1929"/>
        <v>2</v>
      </c>
      <c r="M273" s="237">
        <f t="shared" ca="1" si="1929"/>
        <v>2</v>
      </c>
      <c r="N273" s="237">
        <f t="shared" ca="1" si="1929"/>
        <v>3</v>
      </c>
      <c r="O273" s="237">
        <f t="shared" ca="1" si="1929"/>
        <v>1</v>
      </c>
      <c r="P273" s="237">
        <f t="shared" ca="1" si="1929"/>
        <v>1</v>
      </c>
      <c r="Q273" s="237">
        <f t="shared" ca="1" si="1929"/>
        <v>7</v>
      </c>
      <c r="R273" s="29">
        <v>1</v>
      </c>
      <c r="S273" s="29">
        <v>2</v>
      </c>
      <c r="T273" s="29">
        <v>1</v>
      </c>
      <c r="U273" s="218"/>
      <c r="V273" s="218"/>
      <c r="W273" s="182">
        <f t="array" ref="W273">MAX(W$22,MOD(W267+1*AND(R273:$V273=R$22:$V$22),W$23+1))</f>
        <v>0</v>
      </c>
      <c r="X273" s="218"/>
      <c r="Y273" s="218"/>
      <c r="Z273" s="218"/>
      <c r="AA273" s="218"/>
      <c r="AB273" s="218"/>
      <c r="AC273" s="218"/>
      <c r="AD273" s="218"/>
      <c r="AE273" s="218"/>
      <c r="AF273" s="144">
        <f ca="1">INDEX(CHOOSE($N273,DataAutumn!i.AdultDrys,DataWinter!i.AdultDrys,DataSpring!i.AdultDrys),1,$M273)</f>
        <v>3</v>
      </c>
      <c r="AG273" s="5">
        <f t="shared" ca="1" si="1807"/>
        <v>2</v>
      </c>
      <c r="AH273" s="5">
        <f t="shared" ca="1" si="1807"/>
        <v>0</v>
      </c>
      <c r="AI273" s="5">
        <f t="shared" ca="1" si="1808"/>
        <v>1</v>
      </c>
      <c r="AJ273" s="218"/>
      <c r="AK273" s="218"/>
      <c r="AL273" s="366" t="str">
        <f ca="1">TEXT(LEFT(OFFSET(AL273,-1,0),5)+1,"00000")&amp;MID(OFFSET(AL273,-1,0),6,FIND(" ",OFFSET(AL273,-1,0),7)-5)
&amp; $D273           &amp; " Day"&amp;INDEX(i.DOY,$N273,1)              &amp; IF($IG273=0," FWM","")&amp;IF($IG273=1," MWM","")&amp;IF($IG273=5," Mat","")&amp;IF($IH273=TRUE,"&amp;BBT","    ")
&amp;INDEX(DataMaster!$B$98:$B$105,$Q273,0)    &amp;IF(JQ273," SR"&amp;JR273,"")&amp; " WP"&amp;TEXT($MC273*100,"000p")           &amp; " MP"&amp;TEXT($MD273*100,"000p")           &amp; " GP"&amp;TEXT($MM273*100,"000p")
&amp; " (F"&amp;3+COUNTIF($CV273:$CY273,TRUE)&amp;3&amp;"N"&amp;$DM273&amp;$DN273&amp;")"</f>
        <v>00032 DSP_grid_lw GSM Day204 MWM    Older Mutton WP100p MP075p GP100p (F33N11)</v>
      </c>
      <c r="AM273" s="9" t="str">
        <f ca="1">IF(COUNTIF(AL$5:AL273,AL273)=1,"-","Dup")</f>
        <v>-</v>
      </c>
      <c r="AN273" s="9"/>
      <c r="AO273" s="12" t="b">
        <v>0</v>
      </c>
      <c r="AP273" s="12" t="b">
        <v>0</v>
      </c>
      <c r="AQ273" s="12" t="b">
        <v>1</v>
      </c>
      <c r="AR273" s="12" t="b">
        <v>1</v>
      </c>
      <c r="AS273" s="12" t="b">
        <v>0</v>
      </c>
      <c r="AT273" s="12" t="b">
        <v>1</v>
      </c>
      <c r="AU273" s="12" t="b">
        <v>1</v>
      </c>
      <c r="AV273" s="12" t="b">
        <v>1</v>
      </c>
      <c r="AW273" s="9"/>
      <c r="AX273" s="5" t="b">
        <f t="shared" ca="1" si="1809"/>
        <v>0</v>
      </c>
      <c r="AY273" s="5" t="str">
        <f t="shared" ca="1" si="1809"/>
        <v>-</v>
      </c>
      <c r="AZ273" s="5" t="b">
        <f t="shared" ca="1" si="1809"/>
        <v>0</v>
      </c>
      <c r="BA273" s="5" t="b">
        <f t="shared" ca="1" si="1809"/>
        <v>1</v>
      </c>
      <c r="BB273" s="5" t="b">
        <f t="shared" ca="1" si="1809"/>
        <v>1</v>
      </c>
      <c r="BC273" s="144">
        <f t="shared" ca="1" si="1809"/>
        <v>0</v>
      </c>
      <c r="BD273" s="19" t="b">
        <f t="shared" ca="1" si="1810"/>
        <v>1</v>
      </c>
      <c r="BE273" s="9"/>
      <c r="BF273" s="5" t="str">
        <f t="shared" ca="1" si="1811"/>
        <v>-</v>
      </c>
      <c r="BG273" s="19" t="str">
        <f t="shared" ca="1" si="1812"/>
        <v>-</v>
      </c>
      <c r="BH273" s="19" t="str">
        <f t="shared" ca="1" si="1812"/>
        <v>-</v>
      </c>
      <c r="BI273" s="19" t="str">
        <f t="shared" ca="1" si="1812"/>
        <v>-</v>
      </c>
      <c r="BJ273" s="5" t="str">
        <f t="shared" ca="1" si="1813"/>
        <v>-</v>
      </c>
      <c r="BK273" s="19" t="str">
        <f t="shared" ca="1" si="1814"/>
        <v>-</v>
      </c>
      <c r="BL273" s="5" t="str">
        <f t="shared" ca="1" si="1815"/>
        <v>-</v>
      </c>
      <c r="BM273" s="19" t="str">
        <f t="shared" ca="1" si="1816"/>
        <v>-</v>
      </c>
      <c r="BN273" s="19" t="str">
        <f t="shared" ca="1" si="1816"/>
        <v>-</v>
      </c>
      <c r="BO273" s="19" t="str">
        <f t="shared" ca="1" si="1816"/>
        <v>-</v>
      </c>
      <c r="BP273" s="5" t="str">
        <f t="shared" ca="1" si="1817"/>
        <v>-</v>
      </c>
      <c r="BQ273" s="9"/>
      <c r="BR273" s="5" t="b">
        <f t="shared" ca="1" si="1818"/>
        <v>0</v>
      </c>
      <c r="BS273" s="5" t="str">
        <f t="shared" ca="1" si="1819"/>
        <v>-</v>
      </c>
      <c r="BT273" s="5" t="str">
        <f t="shared" ca="1" si="1820"/>
        <v>-</v>
      </c>
      <c r="BU273" s="5" t="str">
        <f t="shared" ca="1" si="1820"/>
        <v>-</v>
      </c>
      <c r="BV273" s="5" t="str">
        <f t="shared" ca="1" si="1820"/>
        <v>-</v>
      </c>
      <c r="BW273" s="5" t="str">
        <f t="shared" ca="1" si="1820"/>
        <v>-</v>
      </c>
      <c r="BX273" s="5" t="str">
        <f t="shared" ca="1" si="1820"/>
        <v>-</v>
      </c>
      <c r="BY273" s="5" t="str">
        <f t="shared" ca="1" si="1820"/>
        <v>-</v>
      </c>
      <c r="BZ273" s="5" t="str">
        <f t="shared" ca="1" si="1820"/>
        <v>-</v>
      </c>
      <c r="CA273" s="5" t="str">
        <f t="shared" ca="1" si="1820"/>
        <v>-</v>
      </c>
      <c r="CB273" s="9"/>
      <c r="CC273" s="237" t="b">
        <f t="shared" ca="1" si="1930"/>
        <v>1</v>
      </c>
      <c r="CD273" s="237" t="b">
        <f t="shared" ca="1" si="1930"/>
        <v>1</v>
      </c>
      <c r="CE273" s="237" t="b">
        <f t="shared" ca="1" si="1930"/>
        <v>1</v>
      </c>
      <c r="CF273" s="12">
        <f t="shared" ca="1" si="1868"/>
        <v>2237105</v>
      </c>
      <c r="CG273" s="144" t="b">
        <f t="shared" ca="1" si="1939"/>
        <v>0</v>
      </c>
      <c r="CH273" s="12" t="s">
        <v>34</v>
      </c>
      <c r="CI273" s="19" t="str">
        <f t="shared" ca="1" si="1822"/>
        <v>-</v>
      </c>
      <c r="CJ273" s="19" t="str">
        <f t="shared" ca="1" si="1822"/>
        <v>-</v>
      </c>
      <c r="CK273" s="19" t="str">
        <f t="shared" ca="1" si="1822"/>
        <v>-</v>
      </c>
      <c r="CL273" s="19">
        <f t="shared" ca="1" si="1822"/>
        <v>1</v>
      </c>
      <c r="CM273" s="19">
        <f t="shared" ca="1" si="1822"/>
        <v>1</v>
      </c>
      <c r="CN273" s="9"/>
      <c r="CO273" s="444">
        <f t="shared" ca="1" si="1823"/>
        <v>652</v>
      </c>
      <c r="CP273" s="444">
        <f t="shared" ca="1" si="1823"/>
        <v>686</v>
      </c>
      <c r="CQ273" s="444">
        <f t="shared" ca="1" si="1823"/>
        <v>721</v>
      </c>
      <c r="CR273" s="152">
        <f t="shared" ca="1" si="1824"/>
        <v>378</v>
      </c>
      <c r="CS273" s="152">
        <f t="shared" ca="1" si="1824"/>
        <v>413</v>
      </c>
      <c r="CT273" s="152">
        <f t="shared" ca="1" si="1824"/>
        <v>448</v>
      </c>
      <c r="CU273" s="19" t="str">
        <f t="shared" ca="1" si="1915"/>
        <v>-</v>
      </c>
      <c r="CV273" s="19" t="str">
        <f t="shared" ca="1" si="1915"/>
        <v>-</v>
      </c>
      <c r="CW273" s="19" t="str">
        <f t="shared" ca="1" si="1915"/>
        <v>-</v>
      </c>
      <c r="CX273" s="19" t="str">
        <f t="shared" ca="1" si="1915"/>
        <v>-</v>
      </c>
      <c r="CY273" s="19" t="str">
        <f t="shared" ca="1" si="1915"/>
        <v>-</v>
      </c>
      <c r="CZ273" s="19" t="b">
        <f t="shared" ca="1" si="1915"/>
        <v>1</v>
      </c>
      <c r="DA273" s="19">
        <f t="shared" ca="1" si="1915"/>
        <v>0</v>
      </c>
      <c r="DB273" s="19">
        <f t="shared" ca="1" si="1915"/>
        <v>0</v>
      </c>
      <c r="DC273" s="19">
        <f t="shared" ca="1" si="1915"/>
        <v>0</v>
      </c>
      <c r="DD273" s="19">
        <f t="shared" ca="1" si="1915"/>
        <v>0</v>
      </c>
      <c r="DE273" s="19">
        <f t="shared" ca="1" si="1915"/>
        <v>0</v>
      </c>
      <c r="DF273" s="19">
        <f t="shared" ca="1" si="1915"/>
        <v>0</v>
      </c>
      <c r="DG273" s="19">
        <f t="shared" ca="1" si="1915"/>
        <v>0</v>
      </c>
      <c r="DH273" s="19">
        <f t="shared" ca="1" si="1915"/>
        <v>0</v>
      </c>
      <c r="DI273" s="19">
        <f t="shared" ca="1" si="1915"/>
        <v>0</v>
      </c>
      <c r="DJ273" s="19">
        <f t="shared" ca="1" si="1915"/>
        <v>0</v>
      </c>
      <c r="DK273" s="19">
        <f t="shared" ca="1" si="1941"/>
        <v>0</v>
      </c>
      <c r="DL273" s="19">
        <f t="shared" ca="1" si="1941"/>
        <v>0</v>
      </c>
      <c r="DM273" s="19">
        <f t="shared" ca="1" si="1941"/>
        <v>1</v>
      </c>
      <c r="DN273" s="19">
        <f t="shared" ca="1" si="1941"/>
        <v>1</v>
      </c>
      <c r="DO273" s="19">
        <f t="shared" ca="1" si="1941"/>
        <v>0</v>
      </c>
      <c r="DP273" s="19" t="str">
        <f t="shared" ca="1" si="1941"/>
        <v>-</v>
      </c>
      <c r="DQ273" s="19" t="str">
        <f t="shared" ca="1" si="1941"/>
        <v>-</v>
      </c>
      <c r="DR273" s="19" t="str">
        <f t="shared" ca="1" si="1941"/>
        <v>-</v>
      </c>
      <c r="DS273" s="19" t="str">
        <f t="shared" ca="1" si="1941"/>
        <v>-</v>
      </c>
      <c r="DT273" s="19" t="str">
        <f t="shared" ca="1" si="1941"/>
        <v>-</v>
      </c>
      <c r="DU273" s="19">
        <f t="shared" ca="1" si="1941"/>
        <v>0</v>
      </c>
      <c r="DV273" s="19" t="str">
        <f t="shared" ca="1" si="1941"/>
        <v>-</v>
      </c>
      <c r="DW273" s="19" t="str">
        <f t="shared" ca="1" si="1941"/>
        <v>-</v>
      </c>
      <c r="DX273" s="19" t="str">
        <f t="shared" ca="1" si="1941"/>
        <v>-</v>
      </c>
      <c r="DY273" s="19" t="str">
        <f t="shared" ca="1" si="1941"/>
        <v>-</v>
      </c>
      <c r="DZ273" s="19" t="str">
        <f t="shared" ca="1" si="1941"/>
        <v>-</v>
      </c>
      <c r="EA273" s="19" t="str">
        <f t="shared" ca="1" si="1941"/>
        <v>-</v>
      </c>
      <c r="EB273" s="19" t="str">
        <f t="shared" ca="1" si="1941"/>
        <v>-</v>
      </c>
      <c r="EC273" s="19" t="str">
        <f t="shared" ca="1" si="1941"/>
        <v>-</v>
      </c>
      <c r="ED273" s="19">
        <f t="shared" ca="1" si="1941"/>
        <v>0</v>
      </c>
      <c r="EE273" s="444">
        <f t="shared" ca="1" si="1827"/>
        <v>0</v>
      </c>
      <c r="EF273" s="444">
        <f t="shared" ca="1" si="1827"/>
        <v>0</v>
      </c>
      <c r="EG273" s="124">
        <f t="shared" ca="1" si="1916"/>
        <v>0</v>
      </c>
      <c r="EH273" s="124">
        <f t="shared" ca="1" si="1916"/>
        <v>0</v>
      </c>
      <c r="EI273" s="124">
        <f t="shared" ca="1" si="1916"/>
        <v>0</v>
      </c>
      <c r="EJ273" s="124">
        <f t="shared" ca="1" si="1916"/>
        <v>0</v>
      </c>
      <c r="EK273" s="124">
        <f t="shared" ca="1" si="1916"/>
        <v>0</v>
      </c>
      <c r="EL273" s="124">
        <f t="shared" ca="1" si="1916"/>
        <v>0</v>
      </c>
      <c r="EM273" s="124">
        <f t="shared" ca="1" si="1916"/>
        <v>0</v>
      </c>
      <c r="EN273" s="124">
        <f t="shared" ca="1" si="1916"/>
        <v>0</v>
      </c>
      <c r="EO273" s="124">
        <f t="shared" ca="1" si="1916"/>
        <v>0</v>
      </c>
      <c r="EP273" s="124">
        <f t="shared" ca="1" si="1916"/>
        <v>0</v>
      </c>
      <c r="EQ273" s="124">
        <f t="shared" ca="1" si="1916"/>
        <v>0</v>
      </c>
      <c r="ER273" s="124">
        <f t="shared" ca="1" si="1916"/>
        <v>0</v>
      </c>
      <c r="ES273" s="124">
        <f t="shared" ca="1" si="1916"/>
        <v>0</v>
      </c>
      <c r="ET273" s="124">
        <f t="shared" ca="1" si="1916"/>
        <v>0</v>
      </c>
      <c r="EU273" s="124">
        <f t="shared" ca="1" si="1916"/>
        <v>0</v>
      </c>
      <c r="EV273" s="124">
        <f t="shared" ca="1" si="1916"/>
        <v>0</v>
      </c>
      <c r="EW273" s="124">
        <f t="shared" ca="1" si="1829"/>
        <v>0</v>
      </c>
      <c r="EX273" s="124">
        <f t="shared" ca="1" si="1829"/>
        <v>0</v>
      </c>
      <c r="EY273" s="554">
        <f t="shared" ca="1" si="1917"/>
        <v>0</v>
      </c>
      <c r="EZ273" s="554">
        <f t="shared" ca="1" si="1917"/>
        <v>0</v>
      </c>
      <c r="FA273" s="554">
        <f t="shared" ca="1" si="1917"/>
        <v>0</v>
      </c>
      <c r="FB273" s="125">
        <f t="shared" ca="1" si="1917"/>
        <v>0</v>
      </c>
      <c r="FC273" s="125">
        <f t="shared" ca="1" si="1917"/>
        <v>0</v>
      </c>
      <c r="FD273" s="125">
        <f t="shared" ca="1" si="1917"/>
        <v>0</v>
      </c>
      <c r="FE273" s="125">
        <f t="shared" ca="1" si="1917"/>
        <v>0</v>
      </c>
      <c r="FF273" s="125">
        <f t="shared" ca="1" si="1917"/>
        <v>0</v>
      </c>
      <c r="FG273" s="125">
        <f t="shared" ca="1" si="1917"/>
        <v>0</v>
      </c>
      <c r="FH273" s="125">
        <f t="shared" ca="1" si="1917"/>
        <v>0</v>
      </c>
      <c r="FI273" s="125">
        <f t="shared" ca="1" si="1917"/>
        <v>0</v>
      </c>
      <c r="FJ273" s="125">
        <f t="shared" ca="1" si="1917"/>
        <v>0</v>
      </c>
      <c r="FK273" s="125">
        <f t="shared" ca="1" si="1917"/>
        <v>0</v>
      </c>
      <c r="FL273" s="125">
        <f t="shared" ca="1" si="1917"/>
        <v>0</v>
      </c>
      <c r="FM273" s="125">
        <f t="shared" ca="1" si="1917"/>
        <v>0</v>
      </c>
      <c r="FN273" s="125">
        <f t="shared" ca="1" si="1917"/>
        <v>0</v>
      </c>
      <c r="FO273" s="124">
        <f t="shared" ca="1" si="1918"/>
        <v>0</v>
      </c>
      <c r="FP273" s="124">
        <f t="shared" ca="1" si="1918"/>
        <v>0</v>
      </c>
      <c r="FQ273" s="124">
        <f t="shared" ca="1" si="1918"/>
        <v>0</v>
      </c>
      <c r="FR273" s="124">
        <f t="shared" ca="1" si="1918"/>
        <v>0</v>
      </c>
      <c r="FS273" s="124">
        <f t="shared" ca="1" si="1918"/>
        <v>0</v>
      </c>
      <c r="FT273" s="124">
        <f t="shared" ca="1" si="1918"/>
        <v>0</v>
      </c>
      <c r="FU273" s="124">
        <f t="shared" ca="1" si="1918"/>
        <v>0</v>
      </c>
      <c r="FV273" s="124">
        <f t="shared" ca="1" si="1918"/>
        <v>0</v>
      </c>
      <c r="FW273" s="124">
        <f t="shared" ca="1" si="1918"/>
        <v>0</v>
      </c>
      <c r="FX273" s="124">
        <f t="shared" ca="1" si="1918"/>
        <v>0</v>
      </c>
      <c r="FY273" s="124">
        <f t="shared" ca="1" si="1918"/>
        <v>0</v>
      </c>
      <c r="FZ273" s="124">
        <f t="shared" ca="1" si="1918"/>
        <v>0</v>
      </c>
      <c r="GA273" s="124">
        <f t="shared" ca="1" si="1918"/>
        <v>0</v>
      </c>
      <c r="GB273" s="124">
        <f t="shared" ca="1" si="1918"/>
        <v>0</v>
      </c>
      <c r="GC273" s="124">
        <f t="shared" ca="1" si="1918"/>
        <v>0</v>
      </c>
      <c r="GD273" s="124">
        <f t="shared" ca="1" si="1918"/>
        <v>0</v>
      </c>
      <c r="GE273" s="124">
        <f t="shared" ca="1" si="1832"/>
        <v>0</v>
      </c>
      <c r="GF273" s="124">
        <f t="shared" ca="1" si="1832"/>
        <v>0</v>
      </c>
      <c r="GG273" s="554">
        <f t="shared" ca="1" si="1833"/>
        <v>0</v>
      </c>
      <c r="GH273" s="554">
        <f t="shared" ca="1" si="1833"/>
        <v>0</v>
      </c>
      <c r="GI273" s="554">
        <f t="shared" ca="1" si="1833"/>
        <v>0</v>
      </c>
      <c r="GJ273" s="125">
        <f t="shared" ca="1" si="1919"/>
        <v>0</v>
      </c>
      <c r="GK273" s="125">
        <f t="shared" ca="1" si="1919"/>
        <v>0</v>
      </c>
      <c r="GL273" s="125">
        <f t="shared" ca="1" si="1919"/>
        <v>0</v>
      </c>
      <c r="GM273" s="125">
        <f t="shared" ca="1" si="1919"/>
        <v>0</v>
      </c>
      <c r="GN273" s="125">
        <f t="shared" ca="1" si="1919"/>
        <v>0</v>
      </c>
      <c r="GO273" s="125">
        <f t="shared" ca="1" si="1919"/>
        <v>0</v>
      </c>
      <c r="GP273" s="125">
        <f t="shared" ca="1" si="1919"/>
        <v>0</v>
      </c>
      <c r="GQ273" s="125">
        <f t="shared" ca="1" si="1919"/>
        <v>0</v>
      </c>
      <c r="GR273" s="125">
        <f t="shared" ca="1" si="1919"/>
        <v>0</v>
      </c>
      <c r="GS273" s="125">
        <f t="shared" ca="1" si="1919"/>
        <v>0</v>
      </c>
      <c r="GT273" s="125">
        <f t="shared" ca="1" si="1919"/>
        <v>0</v>
      </c>
      <c r="GU273" s="125">
        <f t="shared" ca="1" si="1919"/>
        <v>0</v>
      </c>
      <c r="GV273" s="125">
        <f t="shared" ca="1" si="1919"/>
        <v>0</v>
      </c>
      <c r="GW273" s="124">
        <f t="shared" ca="1" si="1920"/>
        <v>0</v>
      </c>
      <c r="GX273" s="124">
        <f t="shared" ca="1" si="1920"/>
        <v>0</v>
      </c>
      <c r="GY273" s="124">
        <f t="shared" ca="1" si="1920"/>
        <v>0</v>
      </c>
      <c r="GZ273" s="124">
        <f t="shared" ca="1" si="1920"/>
        <v>0</v>
      </c>
      <c r="HA273" s="124">
        <f t="shared" ca="1" si="1920"/>
        <v>0</v>
      </c>
      <c r="HB273" s="124">
        <f t="shared" ca="1" si="1920"/>
        <v>0</v>
      </c>
      <c r="HC273" s="124">
        <f t="shared" ca="1" si="1920"/>
        <v>0</v>
      </c>
      <c r="HD273" s="124">
        <f t="shared" ca="1" si="1920"/>
        <v>0</v>
      </c>
      <c r="HE273" s="124">
        <f t="shared" ca="1" si="1920"/>
        <v>0</v>
      </c>
      <c r="HF273" s="124">
        <f t="shared" ca="1" si="1920"/>
        <v>0</v>
      </c>
      <c r="HG273" s="124">
        <f t="shared" ca="1" si="1920"/>
        <v>0</v>
      </c>
      <c r="HH273" s="124">
        <f t="shared" ca="1" si="1920"/>
        <v>0</v>
      </c>
      <c r="HI273" s="124">
        <f t="shared" ca="1" si="1920"/>
        <v>0</v>
      </c>
      <c r="HJ273" s="124">
        <f t="shared" ca="1" si="1920"/>
        <v>0</v>
      </c>
      <c r="HK273" s="124">
        <f t="shared" ca="1" si="1920"/>
        <v>0</v>
      </c>
      <c r="HL273" s="124">
        <f t="shared" ca="1" si="1920"/>
        <v>0</v>
      </c>
      <c r="HM273" s="124">
        <f t="shared" ca="1" si="1836"/>
        <v>0</v>
      </c>
      <c r="HN273" s="124">
        <f t="shared" ca="1" si="1836"/>
        <v>0</v>
      </c>
      <c r="HO273" s="554">
        <f t="shared" ca="1" si="1837"/>
        <v>0</v>
      </c>
      <c r="HP273" s="554">
        <f t="shared" ca="1" si="1837"/>
        <v>0</v>
      </c>
      <c r="HQ273" s="554">
        <f t="shared" ca="1" si="1837"/>
        <v>0</v>
      </c>
      <c r="HR273" s="125">
        <f t="shared" ca="1" si="1921"/>
        <v>0</v>
      </c>
      <c r="HS273" s="125">
        <f t="shared" ca="1" si="1921"/>
        <v>0</v>
      </c>
      <c r="HT273" s="125">
        <f t="shared" ca="1" si="1921"/>
        <v>0</v>
      </c>
      <c r="HU273" s="125">
        <f t="shared" ca="1" si="1921"/>
        <v>0</v>
      </c>
      <c r="HV273" s="125">
        <f t="shared" ca="1" si="1921"/>
        <v>0</v>
      </c>
      <c r="HW273" s="125">
        <f t="shared" ca="1" si="1921"/>
        <v>0</v>
      </c>
      <c r="HX273" s="125">
        <f t="shared" ca="1" si="1921"/>
        <v>0</v>
      </c>
      <c r="HY273" s="125">
        <f t="shared" ca="1" si="1921"/>
        <v>0</v>
      </c>
      <c r="HZ273" s="125">
        <f t="shared" ca="1" si="1921"/>
        <v>0</v>
      </c>
      <c r="IA273" s="125">
        <f t="shared" ca="1" si="1921"/>
        <v>0</v>
      </c>
      <c r="IB273" s="125">
        <f t="shared" ca="1" si="1921"/>
        <v>0</v>
      </c>
      <c r="IC273" s="125">
        <f t="shared" ca="1" si="1921"/>
        <v>0</v>
      </c>
      <c r="ID273" s="125">
        <f t="shared" ca="1" si="1921"/>
        <v>0</v>
      </c>
      <c r="IE273" s="5">
        <f t="shared" ca="1" si="1839"/>
        <v>67</v>
      </c>
      <c r="IF273" s="9"/>
      <c r="IG273" s="5">
        <f t="shared" ca="1" si="1840"/>
        <v>1</v>
      </c>
      <c r="IH273" s="5" t="b">
        <f t="shared" ca="1" si="1840"/>
        <v>0</v>
      </c>
      <c r="II273" s="19">
        <f t="shared" ca="1" si="1841"/>
        <v>0</v>
      </c>
      <c r="IJ273" s="5">
        <f t="shared" ca="1" si="1840"/>
        <v>55</v>
      </c>
      <c r="IK273" s="5" cm="1">
        <f t="array" ref="IK273">INDEX(i.pi_yatf,$X273+1,IK$7)</f>
        <v>1</v>
      </c>
      <c r="IL273" s="19">
        <f t="shared" ca="1" si="1934"/>
        <v>0</v>
      </c>
      <c r="IM273" s="19">
        <f t="shared" ca="1" si="1934"/>
        <v>0</v>
      </c>
      <c r="IN273" s="19">
        <f t="shared" ca="1" si="1934"/>
        <v>0</v>
      </c>
      <c r="IO273" s="19">
        <f t="shared" ca="1" si="1934"/>
        <v>0</v>
      </c>
      <c r="IP273" s="19">
        <f t="shared" ca="1" si="1934"/>
        <v>0</v>
      </c>
      <c r="IQ273" s="19">
        <f t="shared" ca="1" si="1934"/>
        <v>0</v>
      </c>
      <c r="IR273" s="19">
        <f t="shared" ca="1" si="1934"/>
        <v>0</v>
      </c>
      <c r="IS273" s="19">
        <f t="shared" ca="1" si="1934"/>
        <v>0</v>
      </c>
      <c r="IT273" s="19">
        <f t="shared" ca="1" si="1934"/>
        <v>0</v>
      </c>
      <c r="IU273" s="19">
        <f t="shared" ca="1" si="1934"/>
        <v>0</v>
      </c>
      <c r="IV273" s="19">
        <f t="shared" ca="1" si="1934"/>
        <v>0</v>
      </c>
      <c r="IW273" s="19">
        <f t="shared" ca="1" si="1934"/>
        <v>0</v>
      </c>
      <c r="IX273" s="19">
        <f t="shared" ca="1" si="1934"/>
        <v>0</v>
      </c>
      <c r="IY273" s="19">
        <f t="shared" ca="1" si="1934"/>
        <v>0</v>
      </c>
      <c r="IZ273" s="19">
        <f t="shared" ca="1" si="1934"/>
        <v>0</v>
      </c>
      <c r="JA273" s="19">
        <f t="shared" ca="1" si="1934"/>
        <v>0</v>
      </c>
      <c r="JB273" s="19">
        <f t="shared" ca="1" si="1934"/>
        <v>0</v>
      </c>
      <c r="JC273" s="19">
        <f t="shared" ca="1" si="1934"/>
        <v>0</v>
      </c>
      <c r="JD273" s="19">
        <f t="shared" ca="1" si="1934"/>
        <v>0</v>
      </c>
      <c r="JE273" s="19">
        <f t="shared" ca="1" si="1934"/>
        <v>0</v>
      </c>
      <c r="JF273" s="19">
        <f t="shared" ca="1" si="1934"/>
        <v>0</v>
      </c>
      <c r="JG273" s="5">
        <f t="shared" ca="1" si="1843"/>
        <v>1.2500000000000001E-2</v>
      </c>
      <c r="JH273" s="567">
        <f t="shared" ca="1" si="1843"/>
        <v>0</v>
      </c>
      <c r="JI273" s="5">
        <f t="shared" ca="1" si="1843"/>
        <v>6.25E-2</v>
      </c>
      <c r="JJ273" s="5">
        <f t="shared" ca="1" si="1843"/>
        <v>6.25E-2</v>
      </c>
      <c r="JK273" s="5">
        <f t="shared" ca="1" si="1843"/>
        <v>6.25E-2</v>
      </c>
      <c r="JL273" s="19">
        <f t="shared" ca="1" si="1934"/>
        <v>1</v>
      </c>
      <c r="JM273" s="19">
        <f t="shared" ca="1" si="1934"/>
        <v>0</v>
      </c>
      <c r="JN273" s="19">
        <f t="shared" ca="1" si="1934"/>
        <v>1</v>
      </c>
      <c r="JO273" s="9"/>
      <c r="JP273" s="5" t="b">
        <f t="shared" ca="1" si="1844"/>
        <v>0</v>
      </c>
      <c r="JQ273" s="477" t="b">
        <v>0</v>
      </c>
      <c r="JR273" s="477">
        <v>12</v>
      </c>
      <c r="JS273" s="5" t="b">
        <f t="shared" ca="1" si="1845"/>
        <v>0</v>
      </c>
      <c r="JT273" s="5" t="b">
        <f t="shared" ca="1" si="1845"/>
        <v>0</v>
      </c>
      <c r="JU273" s="5" t="b">
        <f t="shared" ca="1" si="1845"/>
        <v>1</v>
      </c>
      <c r="JV273" s="144">
        <f t="shared" ca="1" si="1846"/>
        <v>1</v>
      </c>
      <c r="JW273" s="144">
        <f t="shared" ca="1" si="1846"/>
        <v>1</v>
      </c>
      <c r="JX273" s="5" t="b">
        <f t="shared" ca="1" si="1847"/>
        <v>0</v>
      </c>
      <c r="JY273" s="5" t="b">
        <f t="shared" ca="1" si="1847"/>
        <v>1</v>
      </c>
      <c r="JZ273" s="5" t="b">
        <f t="shared" ca="1" si="1847"/>
        <v>1</v>
      </c>
      <c r="KA273" s="5" t="b">
        <f t="shared" ca="1" si="1847"/>
        <v>0</v>
      </c>
      <c r="KB273" s="5">
        <f t="shared" ca="1" si="1848"/>
        <v>1</v>
      </c>
      <c r="KC273" s="5">
        <f t="shared" ca="1" si="1848"/>
        <v>0</v>
      </c>
      <c r="KD273" s="5" t="b">
        <f t="shared" ca="1" si="1849"/>
        <v>0</v>
      </c>
      <c r="KE273" s="5" t="str" cm="1">
        <f t="array" aca="1" ref="KE273" ca="1">IF(OR(KF273:KM273&lt;&gt;"-"),TRUE,"-")</f>
        <v>-</v>
      </c>
      <c r="KF273" s="19" t="str">
        <f t="shared" ca="1" si="1850"/>
        <v>-</v>
      </c>
      <c r="KG273" s="19" t="str">
        <f t="shared" ca="1" si="1850"/>
        <v>-</v>
      </c>
      <c r="KH273" s="19" t="str">
        <f t="shared" ca="1" si="1850"/>
        <v>-</v>
      </c>
      <c r="KI273" s="19" t="str">
        <f t="shared" ca="1" si="1850"/>
        <v>-</v>
      </c>
      <c r="KJ273" s="19" t="str">
        <f t="shared" ca="1" si="1850"/>
        <v>-</v>
      </c>
      <c r="KK273" s="19" t="str">
        <f t="shared" ca="1" si="1850"/>
        <v>-</v>
      </c>
      <c r="KL273" s="19" t="str">
        <f t="shared" ca="1" si="1850"/>
        <v>-</v>
      </c>
      <c r="KM273" s="19" t="str">
        <f t="shared" ca="1" si="1850"/>
        <v>-</v>
      </c>
      <c r="KN273" s="5" t="b">
        <f t="array" aca="1" ref="KN273" ca="1">IF(OR(KO273:KU273&lt;&gt;"-"),TRUE,"-")</f>
        <v>1</v>
      </c>
      <c r="KO273" s="19">
        <f t="shared" ca="1" si="1927"/>
        <v>0</v>
      </c>
      <c r="KP273" s="19" t="str">
        <f t="shared" ca="1" si="1927"/>
        <v>-</v>
      </c>
      <c r="KQ273" s="19">
        <f t="shared" ca="1" si="1927"/>
        <v>999999</v>
      </c>
      <c r="KR273" s="19">
        <f t="shared" ca="1" si="1927"/>
        <v>999999</v>
      </c>
      <c r="KS273" s="19">
        <f t="shared" ca="1" si="1927"/>
        <v>999999</v>
      </c>
      <c r="KT273" s="19">
        <f t="shared" ca="1" si="1927"/>
        <v>999999</v>
      </c>
      <c r="KU273" s="19">
        <f t="shared" ca="1" si="1927"/>
        <v>999999</v>
      </c>
      <c r="KV273" s="19" t="str">
        <f t="shared" ca="1" si="1927"/>
        <v>-</v>
      </c>
      <c r="KW273" s="19" t="str">
        <f t="shared" ca="1" si="1927"/>
        <v>-</v>
      </c>
      <c r="KX273" s="19" t="str">
        <f t="shared" ca="1" si="1927"/>
        <v>-</v>
      </c>
      <c r="KY273" s="19" t="b">
        <f t="shared" ca="1" si="1852"/>
        <v>1</v>
      </c>
      <c r="KZ273" s="19">
        <f t="shared" ca="1" si="1852"/>
        <v>0</v>
      </c>
      <c r="LA273" s="5" t="str">
        <f t="shared" ca="1" si="1853"/>
        <v>-</v>
      </c>
      <c r="LB273" s="5" t="str">
        <f t="shared" ca="1" si="1853"/>
        <v>-</v>
      </c>
      <c r="LC273" s="5" t="str">
        <f t="shared" ca="1" si="1853"/>
        <v>-</v>
      </c>
      <c r="LD273" s="5" t="str">
        <f t="shared" ca="1" si="1853"/>
        <v>-</v>
      </c>
      <c r="LE273" s="19" t="str">
        <f t="shared" ca="1" si="1854"/>
        <v>-</v>
      </c>
      <c r="LF273" s="19" t="str">
        <f t="shared" ca="1" si="1854"/>
        <v>-</v>
      </c>
      <c r="LG273" s="19" t="str">
        <f t="shared" ca="1" si="1854"/>
        <v>-</v>
      </c>
      <c r="LH273" s="19" t="str">
        <f t="shared" ca="1" si="1854"/>
        <v>-</v>
      </c>
      <c r="LI273" s="19" t="str">
        <f t="shared" ca="1" si="1854"/>
        <v>-</v>
      </c>
      <c r="LJ273" s="19" t="str">
        <f t="shared" ca="1" si="1854"/>
        <v>-</v>
      </c>
      <c r="LK273" s="19" t="str">
        <f t="shared" ca="1" si="1854"/>
        <v>-</v>
      </c>
      <c r="LL273" s="5" t="str">
        <f t="shared" ca="1" si="1855"/>
        <v>-</v>
      </c>
      <c r="LM273" s="5">
        <f t="shared" ca="1" si="1855"/>
        <v>500</v>
      </c>
      <c r="LN273" s="5">
        <f t="shared" ca="1" si="1855"/>
        <v>500</v>
      </c>
      <c r="LO273" s="5" t="str">
        <f t="shared" ca="1" si="1855"/>
        <v>-</v>
      </c>
      <c r="LP273" s="5" cm="1">
        <f t="array" aca="1" ref="LP273" ca="1">INDEX(i.meatgrid,$Q273,LP$7)</f>
        <v>1092</v>
      </c>
      <c r="LQ273" s="5" t="str" cm="1">
        <f t="array" aca="1" ref="LQ273" ca="1">INDEX(i.meatgrid,$Q273,LQ$7)</f>
        <v>-</v>
      </c>
      <c r="LR273" s="5" t="str">
        <f t="shared" ca="1" si="1855"/>
        <v>-</v>
      </c>
      <c r="LS273" s="5">
        <f t="shared" ca="1" si="1856"/>
        <v>1</v>
      </c>
      <c r="LT273" s="9"/>
      <c r="LU273" s="19">
        <f t="shared" ca="1" si="1854"/>
        <v>70</v>
      </c>
      <c r="LV273" s="19">
        <f t="shared" ca="1" si="1857"/>
        <v>50</v>
      </c>
      <c r="LW273" s="19">
        <f t="shared" ca="1" si="1857"/>
        <v>80</v>
      </c>
      <c r="LX273" s="19">
        <f t="shared" ca="1" si="1857"/>
        <v>50</v>
      </c>
      <c r="LY273" s="5" t="b" cm="1">
        <f t="array" aca="1" ref="LY273" ca="1">INDEX(i.meatgrid,$Q273,LY$7)</f>
        <v>1</v>
      </c>
      <c r="LZ273" s="5" t="b" cm="1">
        <f t="array" aca="1" ref="LZ273" ca="1">INDEX(i.meatgrid,$Q273,LZ$7)</f>
        <v>0</v>
      </c>
      <c r="MA273" s="5" t="str" cm="1">
        <f t="array" aca="1" ref="MA273" ca="1">INDEX(i.meatgrid,$Q273,MA$7)</f>
        <v>-</v>
      </c>
      <c r="MB273" s="5" t="str" cm="1">
        <f t="array" aca="1" ref="MB273" ca="1">INDEX(i.meatgrid,$Q273,MB$7)</f>
        <v>-</v>
      </c>
      <c r="MC273" s="5">
        <f t="shared" si="1858"/>
        <v>1</v>
      </c>
      <c r="MD273" s="5">
        <f t="shared" si="1859"/>
        <v>0.75</v>
      </c>
      <c r="ME273" s="5" cm="1">
        <f t="array" aca="1" ref="ME273" ca="1">INDEX(i.meatgrid,$Q273,ME$7)</f>
        <v>0</v>
      </c>
      <c r="MF273" s="5" cm="1">
        <f t="array" aca="1" ref="MF273" ca="1">INDEX(i.meatgrid,$Q273,MF$7)</f>
        <v>0</v>
      </c>
      <c r="MG273" s="5" cm="1">
        <f t="array" aca="1" ref="MG273" ca="1">INDEX(i.meatgrid,$Q273,MG$7)</f>
        <v>0</v>
      </c>
      <c r="MH273" s="5" cm="1">
        <f t="array" aca="1" ref="MH273" ca="1">INDEX(i.meatgrid,$Q273,MH$7)</f>
        <v>0</v>
      </c>
      <c r="MI273" s="5" cm="1">
        <f t="array" aca="1" ref="MI273" ca="1">INDEX(i.meatgrid,$Q273,MI$7)</f>
        <v>0</v>
      </c>
      <c r="MJ273" s="5" cm="1">
        <f t="array" aca="1" ref="MJ273" ca="1">INDEX(i.meatgrid,$Q273,MJ$7)</f>
        <v>1</v>
      </c>
      <c r="MK273" s="5" cm="1">
        <f t="array" aca="1" ref="MK273" ca="1">INDEX(i.meatgrid,$Q273,MK$7)</f>
        <v>1</v>
      </c>
      <c r="ML273" s="5" cm="1">
        <f t="array" aca="1" ref="ML273" ca="1">INDEX(i.meatgrid,$Q273,ML$7)</f>
        <v>1</v>
      </c>
      <c r="MM273" s="5">
        <f t="shared" si="1860"/>
        <v>1</v>
      </c>
      <c r="MN273" s="9"/>
      <c r="MO273" s="19" t="b">
        <f t="shared" ca="1" si="1922"/>
        <v>0</v>
      </c>
      <c r="MP273" s="19" t="b">
        <f t="shared" ca="1" si="1922"/>
        <v>0</v>
      </c>
      <c r="MQ273" s="19">
        <f t="shared" ca="1" si="1922"/>
        <v>1</v>
      </c>
      <c r="MR273" s="19">
        <f t="shared" ca="1" si="1922"/>
        <v>0.75</v>
      </c>
      <c r="MS273" s="19">
        <f t="shared" ca="1" si="1922"/>
        <v>0.75</v>
      </c>
      <c r="MT273" s="19">
        <f t="shared" ca="1" si="1922"/>
        <v>0.8</v>
      </c>
      <c r="MU273" s="19">
        <f t="shared" ca="1" si="1922"/>
        <v>0.82499999999999996</v>
      </c>
      <c r="MV273" s="19">
        <f t="shared" ca="1" si="1922"/>
        <v>0.875</v>
      </c>
      <c r="MW273" s="19">
        <f t="shared" ca="1" si="1922"/>
        <v>0.9</v>
      </c>
      <c r="MX273" s="19">
        <f t="shared" ca="1" si="1922"/>
        <v>1</v>
      </c>
      <c r="MY273" s="19">
        <f t="shared" ca="1" si="1922"/>
        <v>0.875</v>
      </c>
      <c r="MZ273" s="19" t="b">
        <f t="shared" ca="1" si="1922"/>
        <v>1</v>
      </c>
      <c r="NA273" s="19">
        <f t="shared" ca="1" si="1922"/>
        <v>74.989999999999995</v>
      </c>
      <c r="NB273" s="19" t="str">
        <f t="shared" ca="1" si="1922"/>
        <v>-</v>
      </c>
      <c r="NC273" s="19" t="str">
        <f t="shared" ca="1" si="1922"/>
        <v>-</v>
      </c>
      <c r="ND273" s="19" t="str">
        <f t="shared" ca="1" si="1922"/>
        <v>-</v>
      </c>
      <c r="NE273" s="19" t="str">
        <f t="shared" ca="1" si="1937"/>
        <v>-</v>
      </c>
      <c r="NF273" s="19" t="str">
        <f t="shared" ca="1" si="1937"/>
        <v>-</v>
      </c>
      <c r="NG273" s="19" t="str">
        <f t="shared" ca="1" si="1937"/>
        <v>-</v>
      </c>
      <c r="NH273" s="19" t="str">
        <f t="shared" ca="1" si="1937"/>
        <v>-</v>
      </c>
      <c r="NI273" s="19">
        <f t="shared" ca="1" si="1937"/>
        <v>36.99</v>
      </c>
      <c r="NJ273" s="19">
        <f t="shared" ca="1" si="1937"/>
        <v>36.99</v>
      </c>
      <c r="NK273" s="19" t="str">
        <f t="shared" ca="1" si="1937"/>
        <v>-</v>
      </c>
      <c r="NL273" s="19" t="str">
        <f t="shared" ca="1" si="1937"/>
        <v>-</v>
      </c>
      <c r="NM273" s="19" t="str">
        <f t="shared" ca="1" si="1937"/>
        <v>-</v>
      </c>
      <c r="NN273" s="19" t="str">
        <f t="shared" ca="1" si="1937"/>
        <v>-</v>
      </c>
      <c r="NO273" s="19" t="str">
        <f t="shared" ca="1" si="1937"/>
        <v>-</v>
      </c>
      <c r="NP273" s="19">
        <f t="shared" ca="1" si="1937"/>
        <v>49.99</v>
      </c>
      <c r="NQ273" s="19">
        <f t="shared" ca="1" si="1937"/>
        <v>49.99</v>
      </c>
      <c r="NR273" s="19">
        <f t="shared" ca="1" si="1937"/>
        <v>49.99</v>
      </c>
      <c r="NS273" s="19">
        <f t="shared" ca="1" si="1937"/>
        <v>49.99</v>
      </c>
      <c r="NT273" s="19">
        <f t="shared" ca="1" si="1937"/>
        <v>49.99</v>
      </c>
      <c r="NU273" s="19">
        <f t="shared" ca="1" si="1874"/>
        <v>49.99</v>
      </c>
      <c r="NV273" s="19">
        <f t="shared" ca="1" si="1874"/>
        <v>49.99</v>
      </c>
      <c r="NW273" s="19">
        <f t="shared" ca="1" si="1874"/>
        <v>49.99</v>
      </c>
      <c r="NX273" s="19">
        <f t="shared" ca="1" si="1936"/>
        <v>412.99</v>
      </c>
      <c r="NY273" s="19">
        <f t="shared" ca="1" si="1936"/>
        <v>412.99</v>
      </c>
      <c r="NZ273" s="19" t="str">
        <f t="shared" ca="1" si="1936"/>
        <v>-</v>
      </c>
      <c r="OA273" s="19" t="str">
        <f t="shared" ca="1" si="1936"/>
        <v>-</v>
      </c>
      <c r="OB273" s="19" t="str">
        <f t="shared" ca="1" si="1936"/>
        <v>-</v>
      </c>
      <c r="OC273" s="19" t="str">
        <f t="shared" ca="1" si="1936"/>
        <v>-</v>
      </c>
      <c r="OD273" s="19" t="str">
        <f t="shared" ca="1" si="1936"/>
        <v>-</v>
      </c>
      <c r="OE273" s="19">
        <f t="shared" ca="1" si="1936"/>
        <v>6.8900000000000006</v>
      </c>
      <c r="OF273" s="19">
        <f t="shared" ca="1" si="1936"/>
        <v>6.8900000000000006</v>
      </c>
      <c r="OG273" s="19">
        <f t="shared" ca="1" si="1936"/>
        <v>6.8900000000000006</v>
      </c>
      <c r="OH273" s="19">
        <f t="shared" ca="1" si="1936"/>
        <v>6.8900000000000006</v>
      </c>
      <c r="OI273" s="19">
        <f t="shared" ca="1" si="1936"/>
        <v>6.8900000000000006</v>
      </c>
      <c r="OJ273" s="19">
        <f t="shared" ca="1" si="1936"/>
        <v>6.8900000000000006</v>
      </c>
      <c r="OK273" s="19">
        <f t="shared" ca="1" si="1936"/>
        <v>6.8900000000000006</v>
      </c>
      <c r="OL273" s="19">
        <f t="shared" ca="1" si="1936"/>
        <v>6.8900000000000006</v>
      </c>
      <c r="OM273" s="19">
        <f t="shared" ca="1" si="1936"/>
        <v>346.99</v>
      </c>
      <c r="ON273" s="19">
        <f t="shared" ca="1" si="1876"/>
        <v>346.99</v>
      </c>
      <c r="OO273" s="19" t="str">
        <f t="shared" ca="1" si="1876"/>
        <v>-</v>
      </c>
      <c r="OP273" s="19" t="str">
        <f t="shared" ca="1" si="1876"/>
        <v>-</v>
      </c>
      <c r="OQ273" s="19" t="str">
        <f t="shared" ca="1" si="1876"/>
        <v>-</v>
      </c>
      <c r="OR273" s="19" t="str">
        <f t="shared" ca="1" si="1876"/>
        <v>-</v>
      </c>
      <c r="OS273" s="19" t="str">
        <f t="shared" ca="1" si="1876"/>
        <v>-</v>
      </c>
      <c r="OT273" s="19">
        <f t="shared" ca="1" si="1876"/>
        <v>0</v>
      </c>
      <c r="OU273" s="24">
        <v>0</v>
      </c>
    </row>
    <row r="274" spans="1:411" outlineLevel="1">
      <c r="A274" s="21">
        <f t="shared" si="158"/>
        <v>269</v>
      </c>
      <c r="B274" s="21">
        <f>$A$14</f>
        <v>9</v>
      </c>
      <c r="C274">
        <v>112</v>
      </c>
      <c r="D274" s="144" t="str">
        <f t="shared" si="1806"/>
        <v>GSM</v>
      </c>
      <c r="E274" t="b">
        <v>0</v>
      </c>
      <c r="F274" t="b">
        <v>0</v>
      </c>
      <c r="G274" t="b">
        <f t="shared" ref="G274:G277" si="1942">E274</f>
        <v>0</v>
      </c>
      <c r="H274" s="29">
        <v>2</v>
      </c>
      <c r="I274" s="29">
        <v>1</v>
      </c>
      <c r="J274" s="29" t="str">
        <f>""</f>
        <v/>
      </c>
      <c r="K274" s="29">
        <f>d.Region</f>
        <v>2</v>
      </c>
      <c r="L274" s="29">
        <v>2</v>
      </c>
      <c r="M274" s="29">
        <v>3</v>
      </c>
      <c r="N274" s="29">
        <v>3</v>
      </c>
      <c r="O274" s="29">
        <v>1</v>
      </c>
      <c r="P274" s="29">
        <v>1</v>
      </c>
      <c r="Q274" s="29">
        <v>4</v>
      </c>
      <c r="R274" s="29">
        <v>1</v>
      </c>
      <c r="S274" s="29">
        <v>1</v>
      </c>
      <c r="T274" s="29">
        <v>1</v>
      </c>
      <c r="U274" s="218"/>
      <c r="V274" s="218"/>
      <c r="W274" s="29">
        <v>0</v>
      </c>
      <c r="X274" s="218"/>
      <c r="Y274" s="218"/>
      <c r="Z274" s="218"/>
      <c r="AA274" s="218"/>
      <c r="AB274" s="218"/>
      <c r="AC274" s="218"/>
      <c r="AD274" s="218"/>
      <c r="AE274" s="218"/>
      <c r="AF274" s="144">
        <f>INDEX(CHOOSE($N274,DataAutumn!i.AdultDrys,DataWinter!i.AdultDrys,DataSpring!i.AdultDrys),1,$M274)</f>
        <v>3</v>
      </c>
      <c r="AG274" s="5">
        <f t="shared" si="1807"/>
        <v>1</v>
      </c>
      <c r="AH274" s="5">
        <f t="shared" si="1807"/>
        <v>1</v>
      </c>
      <c r="AI274" s="5">
        <f t="shared" si="1808"/>
        <v>1</v>
      </c>
      <c r="AJ274" s="218"/>
      <c r="AK274" s="218"/>
      <c r="AL274" s="365" t="str">
        <f ca="1">TEXT(LEFT(OFFSET(AL274,-1,0),5)+1,"00000")&amp;MID(OFFSET(AL274,-1,0),6,FIND(" ",OFFSET(AL274,-1,0),7)-5)
&amp; $D274           &amp; " Day"&amp;INDEX(i.DOY,$N274,1)              &amp; IF($IG274=0," FWM","")&amp;IF($IG274=1," MWM","")&amp;IF($IG274=5," Mat","")&amp;IF($IH274=TRUE,"&amp;BBT","    ")
&amp;INDEX(DataMaster!$B$98:$B$105,$Q274,0)    &amp;IF(JQ274," SR"&amp;JR274,"")&amp; " WP"&amp;TEXT($MC274*100,"000p")           &amp; " MP"&amp;TEXT($MD274*100,"000p")           &amp; " GP"&amp;TEXT($MM274*100,"000p")
&amp; " (F"&amp;3+COUNTIF($CV274:$CY274,TRUE)&amp;3&amp;"N"&amp;$DM274&amp;$DN274&amp;")"</f>
        <v>00033 DSP_grid_lw GSM Day204 MWM&amp;BBTPrime SR12 WP100p MP100p GP100p (F33N11)</v>
      </c>
      <c r="AM274" s="9" t="str">
        <f ca="1">IF(COUNTIF(AL$5:AL274,AL274)=1,"-","Dup")</f>
        <v>-</v>
      </c>
      <c r="AN274" s="9"/>
      <c r="AO274" s="12" t="b">
        <v>0</v>
      </c>
      <c r="AP274" s="12" t="b">
        <v>0</v>
      </c>
      <c r="AQ274" s="12" t="b">
        <v>1</v>
      </c>
      <c r="AR274" s="12" t="b">
        <v>1</v>
      </c>
      <c r="AS274" s="12" t="b">
        <v>0</v>
      </c>
      <c r="AT274" s="12" t="b">
        <v>1</v>
      </c>
      <c r="AU274" s="12" t="b">
        <v>1</v>
      </c>
      <c r="AV274" s="12" t="b">
        <v>1</v>
      </c>
      <c r="AW274" s="9"/>
      <c r="AX274" s="5" t="b">
        <f t="shared" si="1809"/>
        <v>0</v>
      </c>
      <c r="AY274" s="5" t="str">
        <f t="shared" si="1809"/>
        <v>-</v>
      </c>
      <c r="AZ274" s="5" t="b">
        <f t="shared" si="1809"/>
        <v>0</v>
      </c>
      <c r="BA274" s="5" t="b">
        <f t="shared" si="1809"/>
        <v>1</v>
      </c>
      <c r="BB274" s="5" t="b">
        <f t="shared" si="1809"/>
        <v>1</v>
      </c>
      <c r="BC274" s="144">
        <f t="shared" si="1809"/>
        <v>0</v>
      </c>
      <c r="BD274" s="19" t="b">
        <f t="shared" ca="1" si="1810"/>
        <v>1</v>
      </c>
      <c r="BE274" s="9"/>
      <c r="BF274" s="5" t="str">
        <f t="shared" ca="1" si="1811"/>
        <v>-</v>
      </c>
      <c r="BG274" s="19" t="str">
        <f t="shared" ca="1" si="1812"/>
        <v>-</v>
      </c>
      <c r="BH274" s="19" t="str">
        <f t="shared" ca="1" si="1812"/>
        <v>-</v>
      </c>
      <c r="BI274" s="19" t="str">
        <f t="shared" ca="1" si="1812"/>
        <v>-</v>
      </c>
      <c r="BJ274" s="5" t="str">
        <f t="shared" ca="1" si="1813"/>
        <v>-</v>
      </c>
      <c r="BK274" s="19" t="str">
        <f t="shared" ca="1" si="1814"/>
        <v>-</v>
      </c>
      <c r="BL274" s="5" t="str">
        <f t="shared" ca="1" si="1815"/>
        <v>-</v>
      </c>
      <c r="BM274" s="19" t="str">
        <f t="shared" ca="1" si="1816"/>
        <v>-</v>
      </c>
      <c r="BN274" s="19" t="str">
        <f t="shared" ca="1" si="1816"/>
        <v>-</v>
      </c>
      <c r="BO274" s="19" t="str">
        <f t="shared" ca="1" si="1816"/>
        <v>-</v>
      </c>
      <c r="BP274" s="5" t="str">
        <f t="shared" ca="1" si="1817"/>
        <v>-</v>
      </c>
      <c r="BQ274" s="9"/>
      <c r="BR274" s="5" t="b">
        <f t="shared" si="1818"/>
        <v>0</v>
      </c>
      <c r="BS274" s="5" t="str">
        <f t="shared" ca="1" si="1819"/>
        <v>-</v>
      </c>
      <c r="BT274" s="5" t="str">
        <f t="shared" ca="1" si="1820"/>
        <v>-</v>
      </c>
      <c r="BU274" s="5" t="str">
        <f t="shared" ca="1" si="1820"/>
        <v>-</v>
      </c>
      <c r="BV274" s="5" t="str">
        <f t="shared" ca="1" si="1820"/>
        <v>-</v>
      </c>
      <c r="BW274" s="5" t="str">
        <f t="shared" ca="1" si="1820"/>
        <v>-</v>
      </c>
      <c r="BX274" s="5" t="str">
        <f t="shared" ca="1" si="1820"/>
        <v>-</v>
      </c>
      <c r="BY274" s="5" t="str">
        <f t="shared" ca="1" si="1820"/>
        <v>-</v>
      </c>
      <c r="BZ274" s="5" t="str">
        <f t="shared" ca="1" si="1820"/>
        <v>-</v>
      </c>
      <c r="CA274" s="5" t="str">
        <f t="shared" ca="1" si="1820"/>
        <v>-</v>
      </c>
      <c r="CB274" s="9"/>
      <c r="CC274" s="12" t="b">
        <v>1</v>
      </c>
      <c r="CD274" s="12" t="b">
        <v>1</v>
      </c>
      <c r="CE274" s="12" t="b">
        <v>1</v>
      </c>
      <c r="CF274" s="12">
        <f t="shared" si="1868"/>
        <v>2334105</v>
      </c>
      <c r="CG274" s="144" t="b">
        <f>NOT(CE274)</f>
        <v>0</v>
      </c>
      <c r="CH274" s="12" t="s">
        <v>34</v>
      </c>
      <c r="CI274" s="19" t="str">
        <f t="shared" ca="1" si="1822"/>
        <v>-</v>
      </c>
      <c r="CJ274" s="19" t="str">
        <f t="shared" ca="1" si="1822"/>
        <v>-</v>
      </c>
      <c r="CK274" s="19" t="str">
        <f t="shared" ca="1" si="1822"/>
        <v>-</v>
      </c>
      <c r="CL274" s="19">
        <f t="shared" ca="1" si="1822"/>
        <v>1</v>
      </c>
      <c r="CM274" s="19">
        <f t="shared" ca="1" si="1822"/>
        <v>1</v>
      </c>
      <c r="CN274" s="9"/>
      <c r="CO274" s="444">
        <v>652</v>
      </c>
      <c r="CP274" s="444">
        <v>686</v>
      </c>
      <c r="CQ274" s="444">
        <v>721</v>
      </c>
      <c r="CR274" s="152">
        <v>378</v>
      </c>
      <c r="CS274" s="152">
        <v>413</v>
      </c>
      <c r="CT274" s="152">
        <v>448</v>
      </c>
      <c r="CU274" s="19" t="str">
        <f t="shared" ca="1" si="1915"/>
        <v>-</v>
      </c>
      <c r="CV274" s="19" t="str">
        <f t="shared" ca="1" si="1915"/>
        <v>-</v>
      </c>
      <c r="CW274" s="19" t="str">
        <f t="shared" ca="1" si="1915"/>
        <v>-</v>
      </c>
      <c r="CX274" s="19" t="str">
        <f t="shared" ca="1" si="1915"/>
        <v>-</v>
      </c>
      <c r="CY274" s="19" t="str">
        <f t="shared" ca="1" si="1915"/>
        <v>-</v>
      </c>
      <c r="CZ274" s="19" t="b">
        <f ca="1">OFFSET(CZ$5,$B274,0)</f>
        <v>1</v>
      </c>
      <c r="DA274" s="19">
        <f t="shared" ca="1" si="1915"/>
        <v>0</v>
      </c>
      <c r="DB274" s="19">
        <f t="shared" ca="1" si="1915"/>
        <v>0</v>
      </c>
      <c r="DC274" s="19">
        <f t="shared" ca="1" si="1915"/>
        <v>0</v>
      </c>
      <c r="DD274" s="19">
        <f t="shared" ca="1" si="1915"/>
        <v>0</v>
      </c>
      <c r="DE274" s="19">
        <f t="shared" ca="1" si="1915"/>
        <v>0</v>
      </c>
      <c r="DF274" s="19">
        <f t="shared" ca="1" si="1915"/>
        <v>0</v>
      </c>
      <c r="DG274" s="19">
        <f t="shared" ca="1" si="1915"/>
        <v>0</v>
      </c>
      <c r="DH274" s="19">
        <f t="shared" ca="1" si="1915"/>
        <v>0</v>
      </c>
      <c r="DI274" s="19">
        <f t="shared" ca="1" si="1915"/>
        <v>0</v>
      </c>
      <c r="DJ274" s="19">
        <f t="shared" ca="1" si="1915"/>
        <v>0</v>
      </c>
      <c r="DK274" s="19">
        <f t="shared" ca="1" si="1941"/>
        <v>0</v>
      </c>
      <c r="DL274" s="19">
        <f t="shared" ca="1" si="1941"/>
        <v>0</v>
      </c>
      <c r="DM274" s="19">
        <f t="shared" ca="1" si="1941"/>
        <v>1</v>
      </c>
      <c r="DN274" s="19">
        <f t="shared" ca="1" si="1941"/>
        <v>1</v>
      </c>
      <c r="DO274" s="19">
        <f t="shared" ca="1" si="1941"/>
        <v>0</v>
      </c>
      <c r="DP274" s="19" t="str">
        <f t="shared" ca="1" si="1941"/>
        <v>-</v>
      </c>
      <c r="DQ274" s="19" t="str">
        <f t="shared" ca="1" si="1941"/>
        <v>-</v>
      </c>
      <c r="DR274" s="19" t="str">
        <f t="shared" ca="1" si="1941"/>
        <v>-</v>
      </c>
      <c r="DS274" s="19" t="str">
        <f t="shared" ca="1" si="1941"/>
        <v>-</v>
      </c>
      <c r="DT274" s="19" t="str">
        <f t="shared" ca="1" si="1941"/>
        <v>-</v>
      </c>
      <c r="DU274" s="19">
        <f t="shared" ca="1" si="1941"/>
        <v>0</v>
      </c>
      <c r="DV274" s="19" t="str">
        <f t="shared" ca="1" si="1941"/>
        <v>-</v>
      </c>
      <c r="DW274" s="19" t="str">
        <f t="shared" ca="1" si="1941"/>
        <v>-</v>
      </c>
      <c r="DX274" s="19" t="str">
        <f t="shared" ca="1" si="1941"/>
        <v>-</v>
      </c>
      <c r="DY274" s="19" t="str">
        <f t="shared" ca="1" si="1941"/>
        <v>-</v>
      </c>
      <c r="DZ274" s="19" t="str">
        <f t="shared" ca="1" si="1941"/>
        <v>-</v>
      </c>
      <c r="EA274" s="19" t="str">
        <f t="shared" ca="1" si="1941"/>
        <v>-</v>
      </c>
      <c r="EB274" s="19" t="str">
        <f t="shared" ca="1" si="1941"/>
        <v>-</v>
      </c>
      <c r="EC274" s="19" t="str">
        <f t="shared" ca="1" si="1941"/>
        <v>-</v>
      </c>
      <c r="ED274" s="19">
        <f t="shared" ca="1" si="1941"/>
        <v>0</v>
      </c>
      <c r="EE274" s="444">
        <f t="shared" si="1827"/>
        <v>0</v>
      </c>
      <c r="EF274" s="444">
        <f t="shared" si="1827"/>
        <v>0</v>
      </c>
      <c r="EG274" s="124">
        <f t="shared" si="1916"/>
        <v>0</v>
      </c>
      <c r="EH274" s="124">
        <f t="shared" si="1916"/>
        <v>0</v>
      </c>
      <c r="EI274" s="124">
        <f t="shared" si="1916"/>
        <v>0</v>
      </c>
      <c r="EJ274" s="124">
        <f t="shared" si="1916"/>
        <v>0</v>
      </c>
      <c r="EK274" s="124">
        <f t="shared" si="1916"/>
        <v>0</v>
      </c>
      <c r="EL274" s="124">
        <f t="shared" si="1916"/>
        <v>0</v>
      </c>
      <c r="EM274" s="124">
        <f t="shared" si="1916"/>
        <v>0</v>
      </c>
      <c r="EN274" s="124">
        <f t="shared" si="1916"/>
        <v>0</v>
      </c>
      <c r="EO274" s="124">
        <f t="shared" si="1916"/>
        <v>0</v>
      </c>
      <c r="EP274" s="124">
        <f t="shared" si="1916"/>
        <v>0</v>
      </c>
      <c r="EQ274" s="124">
        <f t="shared" si="1916"/>
        <v>0</v>
      </c>
      <c r="ER274" s="124">
        <f t="shared" si="1916"/>
        <v>0</v>
      </c>
      <c r="ES274" s="124">
        <f t="shared" si="1916"/>
        <v>0</v>
      </c>
      <c r="ET274" s="124">
        <f t="shared" si="1916"/>
        <v>0</v>
      </c>
      <c r="EU274" s="124">
        <f t="shared" si="1916"/>
        <v>0</v>
      </c>
      <c r="EV274" s="124">
        <f t="shared" si="1916"/>
        <v>0</v>
      </c>
      <c r="EW274" s="124">
        <f t="shared" si="1829"/>
        <v>0</v>
      </c>
      <c r="EX274" s="124">
        <f t="shared" si="1829"/>
        <v>0</v>
      </c>
      <c r="EY274" s="554">
        <f t="shared" si="1917"/>
        <v>0</v>
      </c>
      <c r="EZ274" s="554">
        <f t="shared" si="1917"/>
        <v>0</v>
      </c>
      <c r="FA274" s="554">
        <f t="shared" si="1917"/>
        <v>0</v>
      </c>
      <c r="FB274" s="125">
        <f t="shared" si="1917"/>
        <v>0</v>
      </c>
      <c r="FC274" s="125">
        <f t="shared" si="1917"/>
        <v>0</v>
      </c>
      <c r="FD274" s="125">
        <f t="shared" si="1917"/>
        <v>0</v>
      </c>
      <c r="FE274" s="125">
        <f t="shared" si="1917"/>
        <v>0</v>
      </c>
      <c r="FF274" s="125">
        <f t="shared" si="1917"/>
        <v>0</v>
      </c>
      <c r="FG274" s="125">
        <f t="shared" si="1917"/>
        <v>0</v>
      </c>
      <c r="FH274" s="125">
        <f t="shared" si="1917"/>
        <v>0</v>
      </c>
      <c r="FI274" s="125">
        <f t="shared" si="1917"/>
        <v>0</v>
      </c>
      <c r="FJ274" s="125">
        <f t="shared" si="1917"/>
        <v>0</v>
      </c>
      <c r="FK274" s="125">
        <f t="shared" si="1917"/>
        <v>0</v>
      </c>
      <c r="FL274" s="125">
        <f t="shared" si="1917"/>
        <v>0</v>
      </c>
      <c r="FM274" s="125">
        <f t="shared" si="1917"/>
        <v>0</v>
      </c>
      <c r="FN274" s="125">
        <f t="shared" si="1917"/>
        <v>0</v>
      </c>
      <c r="FO274" s="124">
        <f t="shared" si="1918"/>
        <v>0</v>
      </c>
      <c r="FP274" s="124">
        <f t="shared" si="1918"/>
        <v>0</v>
      </c>
      <c r="FQ274" s="124">
        <f t="shared" si="1918"/>
        <v>0</v>
      </c>
      <c r="FR274" s="124">
        <f t="shared" si="1918"/>
        <v>0</v>
      </c>
      <c r="FS274" s="124">
        <f t="shared" si="1918"/>
        <v>0</v>
      </c>
      <c r="FT274" s="124">
        <f t="shared" si="1918"/>
        <v>0</v>
      </c>
      <c r="FU274" s="124">
        <f t="shared" si="1918"/>
        <v>0</v>
      </c>
      <c r="FV274" s="124">
        <f t="shared" si="1918"/>
        <v>0</v>
      </c>
      <c r="FW274" s="124">
        <f t="shared" si="1918"/>
        <v>0</v>
      </c>
      <c r="FX274" s="124">
        <f t="shared" si="1918"/>
        <v>0</v>
      </c>
      <c r="FY274" s="124">
        <f t="shared" si="1918"/>
        <v>0</v>
      </c>
      <c r="FZ274" s="124">
        <f t="shared" si="1918"/>
        <v>0</v>
      </c>
      <c r="GA274" s="124">
        <f t="shared" si="1918"/>
        <v>0</v>
      </c>
      <c r="GB274" s="124">
        <f t="shared" si="1918"/>
        <v>0</v>
      </c>
      <c r="GC274" s="124">
        <f t="shared" si="1918"/>
        <v>0</v>
      </c>
      <c r="GD274" s="124">
        <f t="shared" si="1918"/>
        <v>0</v>
      </c>
      <c r="GE274" s="124">
        <f t="shared" si="1832"/>
        <v>0</v>
      </c>
      <c r="GF274" s="124">
        <f t="shared" si="1832"/>
        <v>0</v>
      </c>
      <c r="GG274" s="554">
        <f t="shared" si="1833"/>
        <v>0</v>
      </c>
      <c r="GH274" s="554">
        <f t="shared" si="1833"/>
        <v>0</v>
      </c>
      <c r="GI274" s="554">
        <f t="shared" si="1833"/>
        <v>0</v>
      </c>
      <c r="GJ274" s="125">
        <f t="shared" si="1919"/>
        <v>0</v>
      </c>
      <c r="GK274" s="125">
        <f t="shared" si="1919"/>
        <v>0</v>
      </c>
      <c r="GL274" s="125">
        <f t="shared" si="1919"/>
        <v>0</v>
      </c>
      <c r="GM274" s="125">
        <f t="shared" si="1919"/>
        <v>0</v>
      </c>
      <c r="GN274" s="125">
        <f t="shared" si="1919"/>
        <v>0</v>
      </c>
      <c r="GO274" s="125">
        <f t="shared" si="1919"/>
        <v>0</v>
      </c>
      <c r="GP274" s="125">
        <f t="shared" si="1919"/>
        <v>0</v>
      </c>
      <c r="GQ274" s="125">
        <f t="shared" si="1919"/>
        <v>0</v>
      </c>
      <c r="GR274" s="125">
        <f t="shared" si="1919"/>
        <v>0</v>
      </c>
      <c r="GS274" s="125">
        <f t="shared" si="1919"/>
        <v>0</v>
      </c>
      <c r="GT274" s="125">
        <f t="shared" si="1919"/>
        <v>0</v>
      </c>
      <c r="GU274" s="125">
        <f t="shared" si="1919"/>
        <v>0</v>
      </c>
      <c r="GV274" s="125">
        <f t="shared" si="1919"/>
        <v>0</v>
      </c>
      <c r="GW274" s="124">
        <f t="shared" si="1920"/>
        <v>0</v>
      </c>
      <c r="GX274" s="124">
        <f t="shared" si="1920"/>
        <v>0</v>
      </c>
      <c r="GY274" s="124">
        <f t="shared" si="1920"/>
        <v>0</v>
      </c>
      <c r="GZ274" s="124">
        <f t="shared" si="1920"/>
        <v>0</v>
      </c>
      <c r="HA274" s="124">
        <f t="shared" si="1920"/>
        <v>0</v>
      </c>
      <c r="HB274" s="124">
        <f t="shared" si="1920"/>
        <v>0</v>
      </c>
      <c r="HC274" s="124">
        <f t="shared" si="1920"/>
        <v>0</v>
      </c>
      <c r="HD274" s="124">
        <f t="shared" si="1920"/>
        <v>0</v>
      </c>
      <c r="HE274" s="124">
        <f t="shared" si="1920"/>
        <v>0</v>
      </c>
      <c r="HF274" s="124">
        <f t="shared" si="1920"/>
        <v>0</v>
      </c>
      <c r="HG274" s="124">
        <f t="shared" si="1920"/>
        <v>0</v>
      </c>
      <c r="HH274" s="124">
        <f t="shared" si="1920"/>
        <v>0</v>
      </c>
      <c r="HI274" s="124">
        <f t="shared" si="1920"/>
        <v>0</v>
      </c>
      <c r="HJ274" s="124">
        <f t="shared" si="1920"/>
        <v>0</v>
      </c>
      <c r="HK274" s="124">
        <f t="shared" si="1920"/>
        <v>0</v>
      </c>
      <c r="HL274" s="124">
        <f t="shared" si="1920"/>
        <v>0</v>
      </c>
      <c r="HM274" s="124">
        <f t="shared" si="1836"/>
        <v>0</v>
      </c>
      <c r="HN274" s="124">
        <f t="shared" si="1836"/>
        <v>0</v>
      </c>
      <c r="HO274" s="554">
        <f t="shared" si="1837"/>
        <v>0</v>
      </c>
      <c r="HP274" s="554">
        <f t="shared" si="1837"/>
        <v>0</v>
      </c>
      <c r="HQ274" s="554">
        <f t="shared" si="1837"/>
        <v>0</v>
      </c>
      <c r="HR274" s="125">
        <f t="shared" si="1921"/>
        <v>0</v>
      </c>
      <c r="HS274" s="125">
        <f t="shared" si="1921"/>
        <v>0</v>
      </c>
      <c r="HT274" s="125">
        <f t="shared" si="1921"/>
        <v>0</v>
      </c>
      <c r="HU274" s="125">
        <f t="shared" si="1921"/>
        <v>0</v>
      </c>
      <c r="HV274" s="125">
        <f t="shared" si="1921"/>
        <v>0</v>
      </c>
      <c r="HW274" s="125">
        <f t="shared" si="1921"/>
        <v>0</v>
      </c>
      <c r="HX274" s="125">
        <f t="shared" si="1921"/>
        <v>0</v>
      </c>
      <c r="HY274" s="125">
        <f t="shared" si="1921"/>
        <v>0</v>
      </c>
      <c r="HZ274" s="125">
        <f t="shared" si="1921"/>
        <v>0</v>
      </c>
      <c r="IA274" s="125">
        <f t="shared" si="1921"/>
        <v>0</v>
      </c>
      <c r="IB274" s="125">
        <f t="shared" si="1921"/>
        <v>0</v>
      </c>
      <c r="IC274" s="125">
        <f t="shared" si="1921"/>
        <v>0</v>
      </c>
      <c r="ID274" s="125">
        <f t="shared" si="1921"/>
        <v>0</v>
      </c>
      <c r="IE274" s="5">
        <f t="shared" si="1839"/>
        <v>67</v>
      </c>
      <c r="IF274" s="9"/>
      <c r="IG274" s="5">
        <f t="shared" si="1840"/>
        <v>1</v>
      </c>
      <c r="IH274" s="5" t="b">
        <f t="shared" si="1840"/>
        <v>1</v>
      </c>
      <c r="II274" s="19">
        <f t="shared" ca="1" si="1841"/>
        <v>0</v>
      </c>
      <c r="IJ274" s="5">
        <f t="shared" si="1840"/>
        <v>55</v>
      </c>
      <c r="IK274" s="5" cm="1">
        <f t="array" ref="IK274">INDEX(i.pi_yatf,$X274+1,IK$7)</f>
        <v>1</v>
      </c>
      <c r="IL274" s="19">
        <f t="shared" ca="1" si="1934"/>
        <v>0</v>
      </c>
      <c r="IM274" s="19">
        <f t="shared" ca="1" si="1934"/>
        <v>0</v>
      </c>
      <c r="IN274" s="19">
        <f t="shared" ca="1" si="1934"/>
        <v>0</v>
      </c>
      <c r="IO274" s="19">
        <f t="shared" ca="1" si="1934"/>
        <v>0</v>
      </c>
      <c r="IP274" s="19">
        <f t="shared" ca="1" si="1934"/>
        <v>0</v>
      </c>
      <c r="IQ274" s="19">
        <f t="shared" ca="1" si="1934"/>
        <v>0</v>
      </c>
      <c r="IR274" s="19">
        <f t="shared" ca="1" si="1934"/>
        <v>0</v>
      </c>
      <c r="IS274" s="19">
        <f t="shared" ca="1" si="1934"/>
        <v>0</v>
      </c>
      <c r="IT274" s="19">
        <f t="shared" ca="1" si="1934"/>
        <v>0</v>
      </c>
      <c r="IU274" s="19">
        <f t="shared" ca="1" si="1934"/>
        <v>0</v>
      </c>
      <c r="IV274" s="19">
        <f t="shared" ca="1" si="1934"/>
        <v>0</v>
      </c>
      <c r="IW274" s="19">
        <f t="shared" ca="1" si="1934"/>
        <v>0</v>
      </c>
      <c r="IX274" s="19">
        <f t="shared" ca="1" si="1934"/>
        <v>0</v>
      </c>
      <c r="IY274" s="19">
        <f t="shared" ca="1" si="1934"/>
        <v>0</v>
      </c>
      <c r="IZ274" s="19">
        <f t="shared" ca="1" si="1934"/>
        <v>0</v>
      </c>
      <c r="JA274" s="19">
        <f t="shared" ca="1" si="1934"/>
        <v>0</v>
      </c>
      <c r="JB274" s="19">
        <f t="shared" ca="1" si="1934"/>
        <v>0</v>
      </c>
      <c r="JC274" s="19">
        <f t="shared" ca="1" si="1934"/>
        <v>0</v>
      </c>
      <c r="JD274" s="19">
        <f t="shared" ca="1" si="1934"/>
        <v>0</v>
      </c>
      <c r="JE274" s="19">
        <f t="shared" ca="1" si="1934"/>
        <v>0</v>
      </c>
      <c r="JF274" s="19">
        <f t="shared" ca="1" si="1934"/>
        <v>0</v>
      </c>
      <c r="JG274" s="5">
        <f t="shared" si="1843"/>
        <v>1.2500000000000001E-2</v>
      </c>
      <c r="JH274" s="567">
        <f t="shared" si="1843"/>
        <v>0</v>
      </c>
      <c r="JI274" s="5">
        <f t="shared" si="1843"/>
        <v>6.25E-2</v>
      </c>
      <c r="JJ274" s="5">
        <f t="shared" si="1843"/>
        <v>6.25E-2</v>
      </c>
      <c r="JK274" s="5">
        <f t="shared" si="1843"/>
        <v>6.25E-2</v>
      </c>
      <c r="JL274" s="19">
        <f t="shared" ca="1" si="1934"/>
        <v>1</v>
      </c>
      <c r="JM274" s="19">
        <f t="shared" ca="1" si="1934"/>
        <v>0</v>
      </c>
      <c r="JN274" s="19">
        <f t="shared" ca="1" si="1934"/>
        <v>1</v>
      </c>
      <c r="JO274" s="9"/>
      <c r="JP274" s="5" t="b">
        <f t="shared" ca="1" si="1844"/>
        <v>0</v>
      </c>
      <c r="JQ274" s="477" t="b">
        <v>1</v>
      </c>
      <c r="JR274" s="477">
        <v>12</v>
      </c>
      <c r="JS274" s="5" t="b">
        <f t="shared" si="1845"/>
        <v>0</v>
      </c>
      <c r="JT274" s="5" t="b">
        <f t="shared" si="1845"/>
        <v>0</v>
      </c>
      <c r="JU274" s="5" t="b">
        <f t="shared" si="1845"/>
        <v>1</v>
      </c>
      <c r="JV274" s="144">
        <f t="shared" si="1846"/>
        <v>1</v>
      </c>
      <c r="JW274" s="144">
        <f t="shared" si="1846"/>
        <v>1</v>
      </c>
      <c r="JX274" s="5" t="b">
        <f t="shared" si="1847"/>
        <v>0</v>
      </c>
      <c r="JY274" s="5" t="b">
        <f t="shared" si="1847"/>
        <v>1</v>
      </c>
      <c r="JZ274" s="5" t="b">
        <f t="shared" si="1847"/>
        <v>1</v>
      </c>
      <c r="KA274" s="5" t="b">
        <f t="shared" si="1847"/>
        <v>0</v>
      </c>
      <c r="KB274" s="5">
        <f t="shared" si="1848"/>
        <v>1</v>
      </c>
      <c r="KC274" s="5">
        <f t="shared" si="1848"/>
        <v>0</v>
      </c>
      <c r="KD274" s="5" t="b">
        <f t="shared" si="1849"/>
        <v>0</v>
      </c>
      <c r="KE274" s="5" t="str" cm="1">
        <f t="array" aca="1" ref="KE274" ca="1">IF(OR(KF274:KM274&lt;&gt;"-"),TRUE,"-")</f>
        <v>-</v>
      </c>
      <c r="KF274" s="19" t="str">
        <f t="shared" ca="1" si="1850"/>
        <v>-</v>
      </c>
      <c r="KG274" s="19" t="str">
        <f t="shared" ca="1" si="1850"/>
        <v>-</v>
      </c>
      <c r="KH274" s="19" t="str">
        <f t="shared" ca="1" si="1850"/>
        <v>-</v>
      </c>
      <c r="KI274" s="19" t="str">
        <f t="shared" ca="1" si="1850"/>
        <v>-</v>
      </c>
      <c r="KJ274" s="19" t="str">
        <f t="shared" ca="1" si="1850"/>
        <v>-</v>
      </c>
      <c r="KK274" s="19" t="str">
        <f t="shared" ca="1" si="1850"/>
        <v>-</v>
      </c>
      <c r="KL274" s="19" t="str">
        <f t="shared" ca="1" si="1850"/>
        <v>-</v>
      </c>
      <c r="KM274" s="19" t="str">
        <f t="shared" ca="1" si="1850"/>
        <v>-</v>
      </c>
      <c r="KN274" s="5" t="b">
        <f t="array" aca="1" ref="KN274" ca="1">IF(OR(KO274:KU274&lt;&gt;"-"),TRUE,"-")</f>
        <v>1</v>
      </c>
      <c r="KO274" s="19">
        <f t="shared" ca="1" si="1927"/>
        <v>0</v>
      </c>
      <c r="KP274" s="19" t="str">
        <f t="shared" ca="1" si="1927"/>
        <v>-</v>
      </c>
      <c r="KQ274" s="19">
        <f t="shared" ca="1" si="1927"/>
        <v>999999</v>
      </c>
      <c r="KR274" s="19">
        <f t="shared" ca="1" si="1927"/>
        <v>999999</v>
      </c>
      <c r="KS274" s="19">
        <f t="shared" ca="1" si="1927"/>
        <v>999999</v>
      </c>
      <c r="KT274" s="19">
        <f t="shared" ca="1" si="1927"/>
        <v>999999</v>
      </c>
      <c r="KU274" s="19">
        <f t="shared" ca="1" si="1927"/>
        <v>999999</v>
      </c>
      <c r="KV274" s="19" t="str">
        <f t="shared" ca="1" si="1927"/>
        <v>-</v>
      </c>
      <c r="KW274" s="19" t="str">
        <f ca="1">OFFSET(KW$5,$B274,0)</f>
        <v>-</v>
      </c>
      <c r="KX274" s="19" t="str">
        <f ca="1">OFFSET(KX$5,$B274,0)</f>
        <v>-</v>
      </c>
      <c r="KY274" s="19" t="b">
        <f t="shared" ca="1" si="1852"/>
        <v>1</v>
      </c>
      <c r="KZ274" s="19">
        <f t="shared" ca="1" si="1852"/>
        <v>0</v>
      </c>
      <c r="LA274" s="5" t="str">
        <f t="shared" si="1853"/>
        <v>-</v>
      </c>
      <c r="LB274" s="5" t="str">
        <f t="shared" si="1853"/>
        <v>-</v>
      </c>
      <c r="LC274" s="5" t="str">
        <f t="shared" si="1853"/>
        <v>-</v>
      </c>
      <c r="LD274" s="5" t="str">
        <f t="shared" si="1853"/>
        <v>-</v>
      </c>
      <c r="LE274" s="19" t="str">
        <f t="shared" ca="1" si="1854"/>
        <v>-</v>
      </c>
      <c r="LF274" s="19" t="str">
        <f t="shared" ca="1" si="1854"/>
        <v>-</v>
      </c>
      <c r="LG274" s="19" t="str">
        <f t="shared" ca="1" si="1854"/>
        <v>-</v>
      </c>
      <c r="LH274" s="19" t="str">
        <f t="shared" ca="1" si="1854"/>
        <v>-</v>
      </c>
      <c r="LI274" s="19" t="str">
        <f t="shared" ca="1" si="1854"/>
        <v>-</v>
      </c>
      <c r="LJ274" s="19" t="str">
        <f t="shared" ca="1" si="1854"/>
        <v>-</v>
      </c>
      <c r="LK274" s="19" t="str">
        <f t="shared" ca="1" si="1854"/>
        <v>-</v>
      </c>
      <c r="LL274" s="5" t="str">
        <f t="shared" si="1855"/>
        <v>-</v>
      </c>
      <c r="LM274" s="5">
        <f t="shared" si="1855"/>
        <v>500</v>
      </c>
      <c r="LN274" s="5">
        <f t="shared" si="1855"/>
        <v>500</v>
      </c>
      <c r="LO274" s="5" t="str">
        <f t="shared" si="1855"/>
        <v>-</v>
      </c>
      <c r="LP274" s="5" t="str" cm="1">
        <f t="array" ref="LP274">INDEX(i.meatgrid,$Q274,LP$7)</f>
        <v>-</v>
      </c>
      <c r="LQ274" s="5" t="str" cm="1">
        <f t="array" ref="LQ274">INDEX(i.meatgrid,$Q274,LQ$7)</f>
        <v>-</v>
      </c>
      <c r="LR274" s="5" t="str">
        <f t="shared" si="1855"/>
        <v>-</v>
      </c>
      <c r="LS274" s="5">
        <f t="shared" si="1856"/>
        <v>1</v>
      </c>
      <c r="LT274" s="9"/>
      <c r="LU274" s="19">
        <f t="shared" ca="1" si="1854"/>
        <v>70</v>
      </c>
      <c r="LV274" s="19">
        <f t="shared" ca="1" si="1857"/>
        <v>50</v>
      </c>
      <c r="LW274" s="19">
        <f t="shared" ca="1" si="1857"/>
        <v>80</v>
      </c>
      <c r="LX274" s="19">
        <f t="shared" ca="1" si="1857"/>
        <v>50</v>
      </c>
      <c r="LY274" s="5" t="b" cm="1">
        <f t="array" ref="LY274">INDEX(i.meatgrid,$Q274,LY$7)</f>
        <v>0</v>
      </c>
      <c r="LZ274" s="5" t="b" cm="1">
        <f t="array" ref="LZ274">INDEX(i.meatgrid,$Q274,LZ$7)</f>
        <v>0</v>
      </c>
      <c r="MA274" s="5" cm="1">
        <f t="array" ref="MA274">INDEX(i.meatgrid,$Q274,MA$7)</f>
        <v>40</v>
      </c>
      <c r="MB274" s="5" t="str" cm="1">
        <f t="array" ref="MB274">INDEX(i.meatgrid,$Q274,MB$7)</f>
        <v>-</v>
      </c>
      <c r="MC274" s="5">
        <f t="shared" si="1858"/>
        <v>1</v>
      </c>
      <c r="MD274" s="5">
        <f t="shared" si="1859"/>
        <v>1</v>
      </c>
      <c r="ME274" s="5" cm="1">
        <f t="array" ref="ME274">INDEX(i.meatgrid,$Q274,ME$7)</f>
        <v>1</v>
      </c>
      <c r="MF274" s="5" cm="1">
        <f t="array" ref="MF274">INDEX(i.meatgrid,$Q274,MF$7)</f>
        <v>0</v>
      </c>
      <c r="MG274" s="5" cm="1">
        <f t="array" ref="MG274">INDEX(i.meatgrid,$Q274,MG$7)</f>
        <v>0</v>
      </c>
      <c r="MH274" s="5" cm="1">
        <f t="array" ref="MH274">INDEX(i.meatgrid,$Q274,MH$7)</f>
        <v>0</v>
      </c>
      <c r="MI274" s="5" cm="1">
        <f t="array" ref="MI274">INDEX(i.meatgrid,$Q274,MI$7)</f>
        <v>0</v>
      </c>
      <c r="MJ274" s="5" cm="1">
        <f t="array" ref="MJ274">INDEX(i.meatgrid,$Q274,MJ$7)</f>
        <v>1</v>
      </c>
      <c r="MK274" s="5" cm="1">
        <f t="array" ref="MK274">INDEX(i.meatgrid,$Q274,MK$7)</f>
        <v>1</v>
      </c>
      <c r="ML274" s="5" cm="1">
        <f t="array" ref="ML274">INDEX(i.meatgrid,$Q274,ML$7)</f>
        <v>1</v>
      </c>
      <c r="MM274" s="5">
        <f t="shared" si="1860"/>
        <v>1</v>
      </c>
      <c r="MN274" s="9"/>
      <c r="MO274" s="19" t="b">
        <f t="shared" ca="1" si="1922"/>
        <v>0</v>
      </c>
      <c r="MP274" s="19" t="b">
        <f t="shared" ca="1" si="1922"/>
        <v>0</v>
      </c>
      <c r="MQ274" s="19">
        <f t="shared" ca="1" si="1922"/>
        <v>1</v>
      </c>
      <c r="MR274" s="19">
        <f t="shared" ca="1" si="1922"/>
        <v>0.75</v>
      </c>
      <c r="MS274" s="19">
        <f t="shared" ca="1" si="1922"/>
        <v>0.75</v>
      </c>
      <c r="MT274" s="19">
        <f t="shared" ca="1" si="1922"/>
        <v>0.8</v>
      </c>
      <c r="MU274" s="19">
        <f t="shared" ca="1" si="1922"/>
        <v>0.82499999999999996</v>
      </c>
      <c r="MV274" s="19">
        <f t="shared" ca="1" si="1922"/>
        <v>0.875</v>
      </c>
      <c r="MW274" s="19">
        <f t="shared" ca="1" si="1922"/>
        <v>0.9</v>
      </c>
      <c r="MX274" s="19">
        <f t="shared" ca="1" si="1922"/>
        <v>1</v>
      </c>
      <c r="MY274" s="19">
        <f t="shared" ca="1" si="1922"/>
        <v>0.875</v>
      </c>
      <c r="MZ274" s="19" t="b">
        <f t="shared" ca="1" si="1922"/>
        <v>1</v>
      </c>
      <c r="NA274" s="19">
        <f t="shared" ca="1" si="1922"/>
        <v>74.989999999999995</v>
      </c>
      <c r="NB274" s="19" t="str">
        <f t="shared" ca="1" si="1922"/>
        <v>-</v>
      </c>
      <c r="NC274" s="19" t="str">
        <f t="shared" ca="1" si="1922"/>
        <v>-</v>
      </c>
      <c r="ND274" s="19" t="str">
        <f t="shared" ca="1" si="1922"/>
        <v>-</v>
      </c>
      <c r="NE274" s="19" t="str">
        <f t="shared" ca="1" si="1937"/>
        <v>-</v>
      </c>
      <c r="NF274" s="19" t="str">
        <f t="shared" ca="1" si="1937"/>
        <v>-</v>
      </c>
      <c r="NG274" s="19" t="str">
        <f t="shared" ca="1" si="1937"/>
        <v>-</v>
      </c>
      <c r="NH274" s="19" t="str">
        <f t="shared" ca="1" si="1937"/>
        <v>-</v>
      </c>
      <c r="NI274" s="19">
        <f t="shared" ca="1" si="1937"/>
        <v>36.99</v>
      </c>
      <c r="NJ274" s="19">
        <f t="shared" ca="1" si="1937"/>
        <v>36.99</v>
      </c>
      <c r="NK274" s="19" t="str">
        <f t="shared" ca="1" si="1937"/>
        <v>-</v>
      </c>
      <c r="NL274" s="19" t="str">
        <f t="shared" ca="1" si="1937"/>
        <v>-</v>
      </c>
      <c r="NM274" s="19" t="str">
        <f t="shared" ca="1" si="1937"/>
        <v>-</v>
      </c>
      <c r="NN274" s="19" t="str">
        <f t="shared" ca="1" si="1937"/>
        <v>-</v>
      </c>
      <c r="NO274" s="19" t="str">
        <f t="shared" ca="1" si="1937"/>
        <v>-</v>
      </c>
      <c r="NP274" s="19">
        <f t="shared" ca="1" si="1937"/>
        <v>49.99</v>
      </c>
      <c r="NQ274" s="19">
        <f t="shared" ca="1" si="1937"/>
        <v>49.99</v>
      </c>
      <c r="NR274" s="19">
        <f t="shared" ca="1" si="1937"/>
        <v>49.99</v>
      </c>
      <c r="NS274" s="19">
        <f t="shared" ca="1" si="1937"/>
        <v>49.99</v>
      </c>
      <c r="NT274" s="19">
        <f t="shared" ca="1" si="1937"/>
        <v>49.99</v>
      </c>
      <c r="NU274" s="19">
        <f t="shared" ca="1" si="1874"/>
        <v>49.99</v>
      </c>
      <c r="NV274" s="19">
        <f t="shared" ca="1" si="1874"/>
        <v>49.99</v>
      </c>
      <c r="NW274" s="19">
        <f t="shared" ca="1" si="1874"/>
        <v>49.99</v>
      </c>
      <c r="NX274" s="19">
        <f t="shared" ca="1" si="1936"/>
        <v>412.99</v>
      </c>
      <c r="NY274" s="19">
        <f t="shared" ca="1" si="1936"/>
        <v>412.99</v>
      </c>
      <c r="NZ274" s="19" t="str">
        <f t="shared" ca="1" si="1936"/>
        <v>-</v>
      </c>
      <c r="OA274" s="19" t="str">
        <f t="shared" ca="1" si="1936"/>
        <v>-</v>
      </c>
      <c r="OB274" s="19" t="str">
        <f t="shared" ca="1" si="1936"/>
        <v>-</v>
      </c>
      <c r="OC274" s="19" t="str">
        <f t="shared" ca="1" si="1936"/>
        <v>-</v>
      </c>
      <c r="OD274" s="19" t="str">
        <f t="shared" ca="1" si="1936"/>
        <v>-</v>
      </c>
      <c r="OE274" s="19">
        <f t="shared" ca="1" si="1936"/>
        <v>6.8900000000000006</v>
      </c>
      <c r="OF274" s="19">
        <f t="shared" ca="1" si="1936"/>
        <v>6.8900000000000006</v>
      </c>
      <c r="OG274" s="19">
        <f t="shared" ca="1" si="1936"/>
        <v>6.8900000000000006</v>
      </c>
      <c r="OH274" s="19">
        <f t="shared" ca="1" si="1936"/>
        <v>6.8900000000000006</v>
      </c>
      <c r="OI274" s="19">
        <f t="shared" ca="1" si="1936"/>
        <v>6.8900000000000006</v>
      </c>
      <c r="OJ274" s="19">
        <f t="shared" ca="1" si="1936"/>
        <v>6.8900000000000006</v>
      </c>
      <c r="OK274" s="19">
        <f t="shared" ca="1" si="1936"/>
        <v>6.8900000000000006</v>
      </c>
      <c r="OL274" s="19">
        <f t="shared" ca="1" si="1936"/>
        <v>6.8900000000000006</v>
      </c>
      <c r="OM274" s="19">
        <f t="shared" ca="1" si="1936"/>
        <v>346.99</v>
      </c>
      <c r="ON274" s="19">
        <f t="shared" ca="1" si="1876"/>
        <v>346.99</v>
      </c>
      <c r="OO274" s="19" t="str">
        <f t="shared" ca="1" si="1876"/>
        <v>-</v>
      </c>
      <c r="OP274" s="19" t="str">
        <f t="shared" ca="1" si="1876"/>
        <v>-</v>
      </c>
      <c r="OQ274" s="19" t="str">
        <f t="shared" ca="1" si="1876"/>
        <v>-</v>
      </c>
      <c r="OR274" s="19" t="str">
        <f t="shared" ca="1" si="1876"/>
        <v>-</v>
      </c>
      <c r="OS274" s="19" t="str">
        <f t="shared" ca="1" si="1876"/>
        <v>-</v>
      </c>
      <c r="OT274" s="19">
        <f t="shared" ca="1" si="1876"/>
        <v>0</v>
      </c>
      <c r="OU274" s="24">
        <v>0</v>
      </c>
    </row>
    <row r="275" spans="1:411" outlineLevel="1">
      <c r="A275" s="21">
        <f t="shared" si="158"/>
        <v>270</v>
      </c>
      <c r="B275" s="21">
        <f t="shared" si="1928"/>
        <v>19</v>
      </c>
      <c r="C275">
        <v>112</v>
      </c>
      <c r="D275" s="144" t="str">
        <f t="shared" ca="1" si="1806"/>
        <v>GSM</v>
      </c>
      <c r="E275" t="b">
        <v>1</v>
      </c>
      <c r="F275" t="b">
        <v>0</v>
      </c>
      <c r="G275" t="b">
        <f t="shared" si="1942"/>
        <v>1</v>
      </c>
      <c r="H275" s="237">
        <f t="shared" ca="1" si="1929"/>
        <v>2</v>
      </c>
      <c r="I275" s="237">
        <f t="shared" ca="1" si="1929"/>
        <v>1</v>
      </c>
      <c r="J275" s="237" t="str">
        <f t="shared" ca="1" si="1929"/>
        <v/>
      </c>
      <c r="K275" s="237">
        <f t="shared" ca="1" si="1929"/>
        <v>2</v>
      </c>
      <c r="L275" s="237">
        <f t="shared" ca="1" si="1929"/>
        <v>2</v>
      </c>
      <c r="M275" s="237">
        <f t="shared" ca="1" si="1929"/>
        <v>3</v>
      </c>
      <c r="N275" s="237">
        <f t="shared" ca="1" si="1929"/>
        <v>3</v>
      </c>
      <c r="O275" s="237">
        <f t="shared" ca="1" si="1929"/>
        <v>1</v>
      </c>
      <c r="P275" s="237">
        <f t="shared" ca="1" si="1929"/>
        <v>1</v>
      </c>
      <c r="Q275" s="237">
        <f t="shared" ca="1" si="1929"/>
        <v>4</v>
      </c>
      <c r="R275" s="29">
        <v>1</v>
      </c>
      <c r="S275" s="29">
        <v>1</v>
      </c>
      <c r="T275" s="29">
        <v>1</v>
      </c>
      <c r="U275" s="218"/>
      <c r="V275" s="218"/>
      <c r="W275" s="182">
        <f t="array" ref="W275">MAX(W$22,MOD(W269+1*AND(R275:$V275=R$22:$V$22),W$23+1))</f>
        <v>0</v>
      </c>
      <c r="X275" s="218"/>
      <c r="Y275" s="218"/>
      <c r="Z275" s="218"/>
      <c r="AA275" s="218"/>
      <c r="AB275" s="218"/>
      <c r="AC275" s="218"/>
      <c r="AD275" s="218"/>
      <c r="AE275" s="218"/>
      <c r="AF275" s="144">
        <f ca="1">INDEX(CHOOSE($N275,DataAutumn!i.AdultDrys,DataWinter!i.AdultDrys,DataSpring!i.AdultDrys),1,$M275)</f>
        <v>3</v>
      </c>
      <c r="AG275" s="5">
        <f t="shared" ca="1" si="1807"/>
        <v>1</v>
      </c>
      <c r="AH275" s="5">
        <f t="shared" ca="1" si="1807"/>
        <v>1</v>
      </c>
      <c r="AI275" s="5">
        <f t="shared" ca="1" si="1808"/>
        <v>1</v>
      </c>
      <c r="AJ275" s="218"/>
      <c r="AK275" s="218"/>
      <c r="AL275" s="366" t="str">
        <f ca="1">TEXT(LEFT(OFFSET(AL275,-1,0),5)+1,"00000")&amp;MID(OFFSET(AL275,-1,0),6,FIND(" ",OFFSET(AL275,-1,0),7)-5)
&amp; $D275           &amp; " Day"&amp;INDEX(i.DOY,$N275,1)              &amp; IF($IG275=0," FWM","")&amp;IF($IG275=1," MWM","")&amp;IF($IG275=5," Mat","")&amp;IF($IH275=TRUE,"&amp;BBT","    ")
&amp;INDEX(DataMaster!$B$98:$B$105,$Q275,0)    &amp;IF(JQ275," SR"&amp;JR275,"")&amp; " WP"&amp;TEXT($MC275*100,"000p")           &amp; " MP"&amp;TEXT($MD275*100,"000p")           &amp; " GP"&amp;TEXT($MM275*100,"000p")
&amp; " (F"&amp;3+COUNTIF($CV275:$CY275,TRUE)&amp;3&amp;"N"&amp;$DM275&amp;$DN275&amp;")"</f>
        <v>00034 DSP_grid_lw GSM Day204 MWM&amp;BBTPrime WP100p MP100p GP100p (F33N11)</v>
      </c>
      <c r="AM275" s="9" t="str">
        <f ca="1">IF(COUNTIF(AL$5:AL275,AL275)=1,"-","Dup")</f>
        <v>-</v>
      </c>
      <c r="AN275" s="9"/>
      <c r="AO275" s="12" t="b">
        <v>0</v>
      </c>
      <c r="AP275" s="12" t="b">
        <v>0</v>
      </c>
      <c r="AQ275" s="12" t="b">
        <v>1</v>
      </c>
      <c r="AR275" s="12" t="b">
        <v>1</v>
      </c>
      <c r="AS275" s="12" t="b">
        <v>0</v>
      </c>
      <c r="AT275" s="12" t="b">
        <v>1</v>
      </c>
      <c r="AU275" s="12" t="b">
        <v>1</v>
      </c>
      <c r="AV275" s="12" t="b">
        <v>1</v>
      </c>
      <c r="AW275" s="9"/>
      <c r="AX275" s="5" t="b">
        <f t="shared" ca="1" si="1809"/>
        <v>0</v>
      </c>
      <c r="AY275" s="5" t="str">
        <f t="shared" ca="1" si="1809"/>
        <v>-</v>
      </c>
      <c r="AZ275" s="5" t="b">
        <f t="shared" ca="1" si="1809"/>
        <v>0</v>
      </c>
      <c r="BA275" s="5" t="b">
        <f t="shared" ca="1" si="1809"/>
        <v>1</v>
      </c>
      <c r="BB275" s="5" t="b">
        <f t="shared" ca="1" si="1809"/>
        <v>1</v>
      </c>
      <c r="BC275" s="144">
        <f t="shared" ca="1" si="1809"/>
        <v>0</v>
      </c>
      <c r="BD275" s="19" t="b">
        <f t="shared" ca="1" si="1810"/>
        <v>1</v>
      </c>
      <c r="BE275" s="9"/>
      <c r="BF275" s="5" t="str">
        <f t="shared" ca="1" si="1811"/>
        <v>-</v>
      </c>
      <c r="BG275" s="19" t="str">
        <f t="shared" ca="1" si="1812"/>
        <v>-</v>
      </c>
      <c r="BH275" s="19" t="str">
        <f t="shared" ca="1" si="1812"/>
        <v>-</v>
      </c>
      <c r="BI275" s="19" t="str">
        <f t="shared" ca="1" si="1812"/>
        <v>-</v>
      </c>
      <c r="BJ275" s="5" t="str">
        <f t="shared" ca="1" si="1813"/>
        <v>-</v>
      </c>
      <c r="BK275" s="19" t="str">
        <f t="shared" ca="1" si="1814"/>
        <v>-</v>
      </c>
      <c r="BL275" s="5" t="str">
        <f t="shared" ca="1" si="1815"/>
        <v>-</v>
      </c>
      <c r="BM275" s="19" t="str">
        <f t="shared" ca="1" si="1816"/>
        <v>-</v>
      </c>
      <c r="BN275" s="19" t="str">
        <f t="shared" ca="1" si="1816"/>
        <v>-</v>
      </c>
      <c r="BO275" s="19" t="str">
        <f t="shared" ca="1" si="1816"/>
        <v>-</v>
      </c>
      <c r="BP275" s="5" t="str">
        <f t="shared" ca="1" si="1817"/>
        <v>-</v>
      </c>
      <c r="BQ275" s="9"/>
      <c r="BR275" s="5" t="b">
        <f t="shared" ca="1" si="1818"/>
        <v>0</v>
      </c>
      <c r="BS275" s="5" t="str">
        <f t="shared" ca="1" si="1819"/>
        <v>-</v>
      </c>
      <c r="BT275" s="5" t="str">
        <f t="shared" ca="1" si="1820"/>
        <v>-</v>
      </c>
      <c r="BU275" s="5" t="str">
        <f t="shared" ca="1" si="1820"/>
        <v>-</v>
      </c>
      <c r="BV275" s="5" t="str">
        <f t="shared" ca="1" si="1820"/>
        <v>-</v>
      </c>
      <c r="BW275" s="5" t="str">
        <f t="shared" ca="1" si="1820"/>
        <v>-</v>
      </c>
      <c r="BX275" s="5" t="str">
        <f t="shared" ca="1" si="1820"/>
        <v>-</v>
      </c>
      <c r="BY275" s="5" t="str">
        <f t="shared" ca="1" si="1820"/>
        <v>-</v>
      </c>
      <c r="BZ275" s="5" t="str">
        <f t="shared" ca="1" si="1820"/>
        <v>-</v>
      </c>
      <c r="CA275" s="5" t="str">
        <f t="shared" ca="1" si="1820"/>
        <v>-</v>
      </c>
      <c r="CB275" s="9"/>
      <c r="CC275" s="237" t="b">
        <f t="shared" ca="1" si="1930"/>
        <v>1</v>
      </c>
      <c r="CD275" s="237" t="b">
        <f t="shared" ca="1" si="1930"/>
        <v>1</v>
      </c>
      <c r="CE275" s="237" t="b">
        <f t="shared" ca="1" si="1930"/>
        <v>1</v>
      </c>
      <c r="CF275" s="12">
        <f t="shared" ca="1" si="1868"/>
        <v>2334105</v>
      </c>
      <c r="CG275" s="144" t="b">
        <f t="shared" ref="CG275:CG277" ca="1" si="1943">NOT(CE275)</f>
        <v>0</v>
      </c>
      <c r="CH275" s="12" t="s">
        <v>34</v>
      </c>
      <c r="CI275" s="19" t="str">
        <f t="shared" ca="1" si="1822"/>
        <v>-</v>
      </c>
      <c r="CJ275" s="19" t="str">
        <f t="shared" ca="1" si="1822"/>
        <v>-</v>
      </c>
      <c r="CK275" s="19" t="str">
        <f t="shared" ca="1" si="1822"/>
        <v>-</v>
      </c>
      <c r="CL275" s="19">
        <f t="shared" ca="1" si="1822"/>
        <v>1</v>
      </c>
      <c r="CM275" s="19">
        <f t="shared" ca="1" si="1822"/>
        <v>1</v>
      </c>
      <c r="CN275" s="9"/>
      <c r="CO275" s="444">
        <v>652</v>
      </c>
      <c r="CP275" s="444">
        <v>686</v>
      </c>
      <c r="CQ275" s="444">
        <v>721</v>
      </c>
      <c r="CR275" s="152">
        <v>378</v>
      </c>
      <c r="CS275" s="152">
        <v>413</v>
      </c>
      <c r="CT275" s="152">
        <v>448</v>
      </c>
      <c r="CU275" s="19" t="str">
        <f t="shared" ca="1" si="1915"/>
        <v>-</v>
      </c>
      <c r="CV275" s="19" t="str">
        <f t="shared" ca="1" si="1915"/>
        <v>-</v>
      </c>
      <c r="CW275" s="19" t="str">
        <f t="shared" ca="1" si="1915"/>
        <v>-</v>
      </c>
      <c r="CX275" s="19" t="str">
        <f t="shared" ca="1" si="1915"/>
        <v>-</v>
      </c>
      <c r="CY275" s="19" t="str">
        <f t="shared" ca="1" si="1915"/>
        <v>-</v>
      </c>
      <c r="CZ275" s="19" t="b">
        <f t="shared" ca="1" si="1915"/>
        <v>1</v>
      </c>
      <c r="DA275" s="19">
        <f t="shared" ca="1" si="1915"/>
        <v>0</v>
      </c>
      <c r="DB275" s="19">
        <f t="shared" ca="1" si="1915"/>
        <v>0</v>
      </c>
      <c r="DC275" s="19">
        <f t="shared" ca="1" si="1915"/>
        <v>0</v>
      </c>
      <c r="DD275" s="19">
        <f t="shared" ca="1" si="1915"/>
        <v>0</v>
      </c>
      <c r="DE275" s="19">
        <f t="shared" ca="1" si="1915"/>
        <v>0</v>
      </c>
      <c r="DF275" s="19">
        <f t="shared" ca="1" si="1915"/>
        <v>0</v>
      </c>
      <c r="DG275" s="19">
        <f t="shared" ca="1" si="1915"/>
        <v>0</v>
      </c>
      <c r="DH275" s="19">
        <f t="shared" ca="1" si="1915"/>
        <v>0</v>
      </c>
      <c r="DI275" s="19">
        <f t="shared" ca="1" si="1915"/>
        <v>0</v>
      </c>
      <c r="DJ275" s="19">
        <f t="shared" ca="1" si="1915"/>
        <v>0</v>
      </c>
      <c r="DK275" s="19">
        <f t="shared" ca="1" si="1941"/>
        <v>0</v>
      </c>
      <c r="DL275" s="19">
        <f t="shared" ca="1" si="1941"/>
        <v>0</v>
      </c>
      <c r="DM275" s="19">
        <f t="shared" ca="1" si="1941"/>
        <v>1</v>
      </c>
      <c r="DN275" s="19">
        <f t="shared" ca="1" si="1941"/>
        <v>1</v>
      </c>
      <c r="DO275" s="19">
        <f t="shared" ca="1" si="1941"/>
        <v>0</v>
      </c>
      <c r="DP275" s="19" t="str">
        <f t="shared" ca="1" si="1941"/>
        <v>-</v>
      </c>
      <c r="DQ275" s="19" t="str">
        <f t="shared" ca="1" si="1941"/>
        <v>-</v>
      </c>
      <c r="DR275" s="19" t="str">
        <f t="shared" ca="1" si="1941"/>
        <v>-</v>
      </c>
      <c r="DS275" s="19" t="str">
        <f t="shared" ca="1" si="1941"/>
        <v>-</v>
      </c>
      <c r="DT275" s="19" t="str">
        <f t="shared" ca="1" si="1941"/>
        <v>-</v>
      </c>
      <c r="DU275" s="19">
        <f t="shared" ca="1" si="1941"/>
        <v>0</v>
      </c>
      <c r="DV275" s="19" t="str">
        <f t="shared" ca="1" si="1941"/>
        <v>-</v>
      </c>
      <c r="DW275" s="19" t="str">
        <f t="shared" ca="1" si="1941"/>
        <v>-</v>
      </c>
      <c r="DX275" s="19" t="str">
        <f t="shared" ca="1" si="1941"/>
        <v>-</v>
      </c>
      <c r="DY275" s="19" t="str">
        <f t="shared" ca="1" si="1941"/>
        <v>-</v>
      </c>
      <c r="DZ275" s="19" t="str">
        <f t="shared" ca="1" si="1941"/>
        <v>-</v>
      </c>
      <c r="EA275" s="19" t="str">
        <f t="shared" ca="1" si="1941"/>
        <v>-</v>
      </c>
      <c r="EB275" s="19" t="str">
        <f t="shared" ca="1" si="1941"/>
        <v>-</v>
      </c>
      <c r="EC275" s="19" t="str">
        <f t="shared" ca="1" si="1941"/>
        <v>-</v>
      </c>
      <c r="ED275" s="19">
        <f t="shared" ca="1" si="1941"/>
        <v>0</v>
      </c>
      <c r="EE275" s="444">
        <f t="shared" ca="1" si="1827"/>
        <v>0</v>
      </c>
      <c r="EF275" s="444">
        <f t="shared" ca="1" si="1827"/>
        <v>0</v>
      </c>
      <c r="EG275" s="124">
        <f t="shared" ca="1" si="1916"/>
        <v>0</v>
      </c>
      <c r="EH275" s="124">
        <f t="shared" ca="1" si="1916"/>
        <v>0</v>
      </c>
      <c r="EI275" s="124">
        <f t="shared" ca="1" si="1916"/>
        <v>0</v>
      </c>
      <c r="EJ275" s="124">
        <f t="shared" ca="1" si="1916"/>
        <v>0</v>
      </c>
      <c r="EK275" s="124">
        <f t="shared" ca="1" si="1916"/>
        <v>0</v>
      </c>
      <c r="EL275" s="124">
        <f t="shared" ca="1" si="1916"/>
        <v>0</v>
      </c>
      <c r="EM275" s="124">
        <f t="shared" ca="1" si="1916"/>
        <v>0</v>
      </c>
      <c r="EN275" s="124">
        <f t="shared" ca="1" si="1916"/>
        <v>0</v>
      </c>
      <c r="EO275" s="124">
        <f t="shared" ca="1" si="1916"/>
        <v>0</v>
      </c>
      <c r="EP275" s="124">
        <f t="shared" ca="1" si="1916"/>
        <v>0</v>
      </c>
      <c r="EQ275" s="124">
        <f t="shared" ca="1" si="1916"/>
        <v>0</v>
      </c>
      <c r="ER275" s="124">
        <f t="shared" ca="1" si="1916"/>
        <v>0</v>
      </c>
      <c r="ES275" s="124">
        <f t="shared" ca="1" si="1916"/>
        <v>0</v>
      </c>
      <c r="ET275" s="124">
        <f t="shared" ca="1" si="1916"/>
        <v>0</v>
      </c>
      <c r="EU275" s="124">
        <f t="shared" ca="1" si="1916"/>
        <v>0</v>
      </c>
      <c r="EV275" s="124">
        <f t="shared" ca="1" si="1916"/>
        <v>0</v>
      </c>
      <c r="EW275" s="124">
        <f t="shared" ca="1" si="1829"/>
        <v>0</v>
      </c>
      <c r="EX275" s="124">
        <f t="shared" ca="1" si="1829"/>
        <v>0</v>
      </c>
      <c r="EY275" s="554">
        <f t="shared" ca="1" si="1917"/>
        <v>0</v>
      </c>
      <c r="EZ275" s="554">
        <f t="shared" ca="1" si="1917"/>
        <v>0</v>
      </c>
      <c r="FA275" s="554">
        <f t="shared" ca="1" si="1917"/>
        <v>0</v>
      </c>
      <c r="FB275" s="125">
        <f t="shared" ca="1" si="1917"/>
        <v>0</v>
      </c>
      <c r="FC275" s="125">
        <f t="shared" ca="1" si="1917"/>
        <v>0</v>
      </c>
      <c r="FD275" s="125">
        <f t="shared" ca="1" si="1917"/>
        <v>0</v>
      </c>
      <c r="FE275" s="125">
        <f t="shared" ca="1" si="1917"/>
        <v>0</v>
      </c>
      <c r="FF275" s="125">
        <f t="shared" ca="1" si="1917"/>
        <v>0</v>
      </c>
      <c r="FG275" s="125">
        <f t="shared" ca="1" si="1917"/>
        <v>0</v>
      </c>
      <c r="FH275" s="125">
        <f t="shared" ca="1" si="1917"/>
        <v>0</v>
      </c>
      <c r="FI275" s="125">
        <f t="shared" ca="1" si="1917"/>
        <v>0</v>
      </c>
      <c r="FJ275" s="125">
        <f t="shared" ca="1" si="1917"/>
        <v>0</v>
      </c>
      <c r="FK275" s="125">
        <f t="shared" ca="1" si="1917"/>
        <v>0</v>
      </c>
      <c r="FL275" s="125">
        <f t="shared" ca="1" si="1917"/>
        <v>0</v>
      </c>
      <c r="FM275" s="125">
        <f t="shared" ca="1" si="1917"/>
        <v>0</v>
      </c>
      <c r="FN275" s="125">
        <f t="shared" ca="1" si="1917"/>
        <v>0</v>
      </c>
      <c r="FO275" s="124">
        <f t="shared" ca="1" si="1918"/>
        <v>0</v>
      </c>
      <c r="FP275" s="124">
        <f t="shared" ca="1" si="1918"/>
        <v>0</v>
      </c>
      <c r="FQ275" s="124">
        <f t="shared" ca="1" si="1918"/>
        <v>0</v>
      </c>
      <c r="FR275" s="124">
        <f t="shared" ca="1" si="1918"/>
        <v>0</v>
      </c>
      <c r="FS275" s="124">
        <f t="shared" ca="1" si="1918"/>
        <v>0</v>
      </c>
      <c r="FT275" s="124">
        <f t="shared" ca="1" si="1918"/>
        <v>0</v>
      </c>
      <c r="FU275" s="124">
        <f t="shared" ca="1" si="1918"/>
        <v>0</v>
      </c>
      <c r="FV275" s="124">
        <f t="shared" ca="1" si="1918"/>
        <v>0</v>
      </c>
      <c r="FW275" s="124">
        <f t="shared" ca="1" si="1918"/>
        <v>0</v>
      </c>
      <c r="FX275" s="124">
        <f t="shared" ca="1" si="1918"/>
        <v>0</v>
      </c>
      <c r="FY275" s="124">
        <f t="shared" ca="1" si="1918"/>
        <v>0</v>
      </c>
      <c r="FZ275" s="124">
        <f t="shared" ca="1" si="1918"/>
        <v>0</v>
      </c>
      <c r="GA275" s="124">
        <f t="shared" ca="1" si="1918"/>
        <v>0</v>
      </c>
      <c r="GB275" s="124">
        <f t="shared" ca="1" si="1918"/>
        <v>0</v>
      </c>
      <c r="GC275" s="124">
        <f t="shared" ca="1" si="1918"/>
        <v>0</v>
      </c>
      <c r="GD275" s="124">
        <f t="shared" ca="1" si="1918"/>
        <v>0</v>
      </c>
      <c r="GE275" s="124">
        <f t="shared" ca="1" si="1832"/>
        <v>0</v>
      </c>
      <c r="GF275" s="124">
        <f t="shared" ca="1" si="1832"/>
        <v>0</v>
      </c>
      <c r="GG275" s="554">
        <f t="shared" ca="1" si="1833"/>
        <v>0</v>
      </c>
      <c r="GH275" s="554">
        <f t="shared" ca="1" si="1833"/>
        <v>0</v>
      </c>
      <c r="GI275" s="554">
        <f t="shared" ca="1" si="1833"/>
        <v>0</v>
      </c>
      <c r="GJ275" s="125">
        <f t="shared" ca="1" si="1919"/>
        <v>0</v>
      </c>
      <c r="GK275" s="125">
        <f t="shared" ca="1" si="1919"/>
        <v>0</v>
      </c>
      <c r="GL275" s="125">
        <f t="shared" ca="1" si="1919"/>
        <v>0</v>
      </c>
      <c r="GM275" s="125">
        <f t="shared" ca="1" si="1919"/>
        <v>0</v>
      </c>
      <c r="GN275" s="125">
        <f t="shared" ca="1" si="1919"/>
        <v>0</v>
      </c>
      <c r="GO275" s="125">
        <f t="shared" ca="1" si="1919"/>
        <v>0</v>
      </c>
      <c r="GP275" s="125">
        <f t="shared" ca="1" si="1919"/>
        <v>0</v>
      </c>
      <c r="GQ275" s="125">
        <f t="shared" ca="1" si="1919"/>
        <v>0</v>
      </c>
      <c r="GR275" s="125">
        <f t="shared" ca="1" si="1919"/>
        <v>0</v>
      </c>
      <c r="GS275" s="125">
        <f t="shared" ca="1" si="1919"/>
        <v>0</v>
      </c>
      <c r="GT275" s="125">
        <f t="shared" ca="1" si="1919"/>
        <v>0</v>
      </c>
      <c r="GU275" s="125">
        <f t="shared" ca="1" si="1919"/>
        <v>0</v>
      </c>
      <c r="GV275" s="125">
        <f t="shared" ca="1" si="1919"/>
        <v>0</v>
      </c>
      <c r="GW275" s="124">
        <f t="shared" ca="1" si="1920"/>
        <v>0</v>
      </c>
      <c r="GX275" s="124">
        <f t="shared" ca="1" si="1920"/>
        <v>0</v>
      </c>
      <c r="GY275" s="124">
        <f t="shared" ca="1" si="1920"/>
        <v>0</v>
      </c>
      <c r="GZ275" s="124">
        <f t="shared" ca="1" si="1920"/>
        <v>0</v>
      </c>
      <c r="HA275" s="124">
        <f t="shared" ca="1" si="1920"/>
        <v>0</v>
      </c>
      <c r="HB275" s="124">
        <f t="shared" ca="1" si="1920"/>
        <v>0</v>
      </c>
      <c r="HC275" s="124">
        <f t="shared" ca="1" si="1920"/>
        <v>0</v>
      </c>
      <c r="HD275" s="124">
        <f t="shared" ca="1" si="1920"/>
        <v>0</v>
      </c>
      <c r="HE275" s="124">
        <f t="shared" ca="1" si="1920"/>
        <v>0</v>
      </c>
      <c r="HF275" s="124">
        <f t="shared" ca="1" si="1920"/>
        <v>0</v>
      </c>
      <c r="HG275" s="124">
        <f t="shared" ca="1" si="1920"/>
        <v>0</v>
      </c>
      <c r="HH275" s="124">
        <f t="shared" ca="1" si="1920"/>
        <v>0</v>
      </c>
      <c r="HI275" s="124">
        <f t="shared" ca="1" si="1920"/>
        <v>0</v>
      </c>
      <c r="HJ275" s="124">
        <f t="shared" ca="1" si="1920"/>
        <v>0</v>
      </c>
      <c r="HK275" s="124">
        <f t="shared" ca="1" si="1920"/>
        <v>0</v>
      </c>
      <c r="HL275" s="124">
        <f t="shared" ca="1" si="1920"/>
        <v>0</v>
      </c>
      <c r="HM275" s="124">
        <f t="shared" ca="1" si="1836"/>
        <v>0</v>
      </c>
      <c r="HN275" s="124">
        <f t="shared" ca="1" si="1836"/>
        <v>0</v>
      </c>
      <c r="HO275" s="554">
        <f t="shared" ca="1" si="1837"/>
        <v>0</v>
      </c>
      <c r="HP275" s="554">
        <f t="shared" ca="1" si="1837"/>
        <v>0</v>
      </c>
      <c r="HQ275" s="554">
        <f t="shared" ca="1" si="1837"/>
        <v>0</v>
      </c>
      <c r="HR275" s="125">
        <f t="shared" ca="1" si="1921"/>
        <v>0</v>
      </c>
      <c r="HS275" s="125">
        <f t="shared" ca="1" si="1921"/>
        <v>0</v>
      </c>
      <c r="HT275" s="125">
        <f t="shared" ca="1" si="1921"/>
        <v>0</v>
      </c>
      <c r="HU275" s="125">
        <f t="shared" ca="1" si="1921"/>
        <v>0</v>
      </c>
      <c r="HV275" s="125">
        <f t="shared" ca="1" si="1921"/>
        <v>0</v>
      </c>
      <c r="HW275" s="125">
        <f t="shared" ca="1" si="1921"/>
        <v>0</v>
      </c>
      <c r="HX275" s="125">
        <f t="shared" ca="1" si="1921"/>
        <v>0</v>
      </c>
      <c r="HY275" s="125">
        <f t="shared" ca="1" si="1921"/>
        <v>0</v>
      </c>
      <c r="HZ275" s="125">
        <f t="shared" ca="1" si="1921"/>
        <v>0</v>
      </c>
      <c r="IA275" s="125">
        <f t="shared" ca="1" si="1921"/>
        <v>0</v>
      </c>
      <c r="IB275" s="125">
        <f t="shared" ca="1" si="1921"/>
        <v>0</v>
      </c>
      <c r="IC275" s="125">
        <f t="shared" ca="1" si="1921"/>
        <v>0</v>
      </c>
      <c r="ID275" s="125">
        <f t="shared" ca="1" si="1921"/>
        <v>0</v>
      </c>
      <c r="IE275" s="5">
        <f t="shared" ca="1" si="1839"/>
        <v>67</v>
      </c>
      <c r="IF275" s="9"/>
      <c r="IG275" s="5">
        <f t="shared" ca="1" si="1840"/>
        <v>1</v>
      </c>
      <c r="IH275" s="5" t="b">
        <f t="shared" ca="1" si="1840"/>
        <v>1</v>
      </c>
      <c r="II275" s="19">
        <f t="shared" ca="1" si="1841"/>
        <v>0</v>
      </c>
      <c r="IJ275" s="5">
        <f t="shared" ca="1" si="1840"/>
        <v>55</v>
      </c>
      <c r="IK275" s="5" cm="1">
        <f t="array" ref="IK275">INDEX(i.pi_yatf,$X275+1,IK$7)</f>
        <v>1</v>
      </c>
      <c r="IL275" s="19">
        <f t="shared" ca="1" si="1934"/>
        <v>0</v>
      </c>
      <c r="IM275" s="19">
        <f t="shared" ca="1" si="1934"/>
        <v>0</v>
      </c>
      <c r="IN275" s="19">
        <f t="shared" ca="1" si="1934"/>
        <v>0</v>
      </c>
      <c r="IO275" s="19">
        <f t="shared" ca="1" si="1934"/>
        <v>0</v>
      </c>
      <c r="IP275" s="19">
        <f t="shared" ca="1" si="1934"/>
        <v>0</v>
      </c>
      <c r="IQ275" s="19">
        <f t="shared" ca="1" si="1934"/>
        <v>0</v>
      </c>
      <c r="IR275" s="19">
        <f t="shared" ca="1" si="1934"/>
        <v>0</v>
      </c>
      <c r="IS275" s="19">
        <f t="shared" ca="1" si="1934"/>
        <v>0</v>
      </c>
      <c r="IT275" s="19">
        <f t="shared" ca="1" si="1934"/>
        <v>0</v>
      </c>
      <c r="IU275" s="19">
        <f t="shared" ca="1" si="1934"/>
        <v>0</v>
      </c>
      <c r="IV275" s="19">
        <f t="shared" ca="1" si="1934"/>
        <v>0</v>
      </c>
      <c r="IW275" s="19">
        <f t="shared" ca="1" si="1934"/>
        <v>0</v>
      </c>
      <c r="IX275" s="19">
        <f t="shared" ca="1" si="1934"/>
        <v>0</v>
      </c>
      <c r="IY275" s="19">
        <f t="shared" ca="1" si="1934"/>
        <v>0</v>
      </c>
      <c r="IZ275" s="19">
        <f t="shared" ca="1" si="1934"/>
        <v>0</v>
      </c>
      <c r="JA275" s="19">
        <f t="shared" ca="1" si="1934"/>
        <v>0</v>
      </c>
      <c r="JB275" s="19">
        <f t="shared" ca="1" si="1934"/>
        <v>0</v>
      </c>
      <c r="JC275" s="19">
        <f t="shared" ca="1" si="1934"/>
        <v>0</v>
      </c>
      <c r="JD275" s="19">
        <f t="shared" ca="1" si="1934"/>
        <v>0</v>
      </c>
      <c r="JE275" s="19">
        <f t="shared" ca="1" si="1934"/>
        <v>0</v>
      </c>
      <c r="JF275" s="19">
        <f t="shared" ca="1" si="1934"/>
        <v>0</v>
      </c>
      <c r="JG275" s="5">
        <f t="shared" ca="1" si="1843"/>
        <v>1.2500000000000001E-2</v>
      </c>
      <c r="JH275" s="567">
        <f t="shared" ca="1" si="1843"/>
        <v>0</v>
      </c>
      <c r="JI275" s="5">
        <f t="shared" ca="1" si="1843"/>
        <v>6.25E-2</v>
      </c>
      <c r="JJ275" s="5">
        <f t="shared" ca="1" si="1843"/>
        <v>6.25E-2</v>
      </c>
      <c r="JK275" s="5">
        <f t="shared" ca="1" si="1843"/>
        <v>6.25E-2</v>
      </c>
      <c r="JL275" s="19">
        <f t="shared" ca="1" si="1934"/>
        <v>1</v>
      </c>
      <c r="JM275" s="19">
        <f t="shared" ca="1" si="1934"/>
        <v>0</v>
      </c>
      <c r="JN275" s="19">
        <f t="shared" ca="1" si="1934"/>
        <v>1</v>
      </c>
      <c r="JO275" s="9"/>
      <c r="JP275" s="5" t="b">
        <f t="shared" ca="1" si="1844"/>
        <v>0</v>
      </c>
      <c r="JQ275" s="477" t="b">
        <v>0</v>
      </c>
      <c r="JR275" s="477">
        <v>12</v>
      </c>
      <c r="JS275" s="5" t="b">
        <f t="shared" ca="1" si="1845"/>
        <v>0</v>
      </c>
      <c r="JT275" s="5" t="b">
        <f t="shared" ca="1" si="1845"/>
        <v>0</v>
      </c>
      <c r="JU275" s="5" t="b">
        <f t="shared" ca="1" si="1845"/>
        <v>1</v>
      </c>
      <c r="JV275" s="144">
        <f t="shared" ca="1" si="1846"/>
        <v>1</v>
      </c>
      <c r="JW275" s="144">
        <f t="shared" ca="1" si="1846"/>
        <v>1</v>
      </c>
      <c r="JX275" s="5" t="b">
        <f t="shared" ca="1" si="1847"/>
        <v>0</v>
      </c>
      <c r="JY275" s="5" t="b">
        <f t="shared" ca="1" si="1847"/>
        <v>1</v>
      </c>
      <c r="JZ275" s="5" t="b">
        <f t="shared" ca="1" si="1847"/>
        <v>1</v>
      </c>
      <c r="KA275" s="5" t="b">
        <f t="shared" ca="1" si="1847"/>
        <v>0</v>
      </c>
      <c r="KB275" s="5">
        <f t="shared" ca="1" si="1848"/>
        <v>1</v>
      </c>
      <c r="KC275" s="5">
        <f t="shared" ca="1" si="1848"/>
        <v>0</v>
      </c>
      <c r="KD275" s="5" t="b">
        <f t="shared" ca="1" si="1849"/>
        <v>0</v>
      </c>
      <c r="KE275" s="5" t="str" cm="1">
        <f t="array" aca="1" ref="KE275" ca="1">IF(OR(KF275:KM275&lt;&gt;"-"),TRUE,"-")</f>
        <v>-</v>
      </c>
      <c r="KF275" s="19" t="str">
        <f t="shared" ca="1" si="1850"/>
        <v>-</v>
      </c>
      <c r="KG275" s="19" t="str">
        <f t="shared" ca="1" si="1850"/>
        <v>-</v>
      </c>
      <c r="KH275" s="19" t="str">
        <f t="shared" ca="1" si="1850"/>
        <v>-</v>
      </c>
      <c r="KI275" s="19" t="str">
        <f t="shared" ca="1" si="1850"/>
        <v>-</v>
      </c>
      <c r="KJ275" s="19" t="str">
        <f t="shared" ca="1" si="1850"/>
        <v>-</v>
      </c>
      <c r="KK275" s="19" t="str">
        <f t="shared" ca="1" si="1850"/>
        <v>-</v>
      </c>
      <c r="KL275" s="19" t="str">
        <f t="shared" ca="1" si="1850"/>
        <v>-</v>
      </c>
      <c r="KM275" s="19" t="str">
        <f t="shared" ca="1" si="1850"/>
        <v>-</v>
      </c>
      <c r="KN275" s="5" t="b">
        <f t="array" aca="1" ref="KN275" ca="1">IF(OR(KO275:KU275&lt;&gt;"-"),TRUE,"-")</f>
        <v>1</v>
      </c>
      <c r="KO275" s="19">
        <f t="shared" ca="1" si="1927"/>
        <v>0</v>
      </c>
      <c r="KP275" s="19" t="str">
        <f t="shared" ca="1" si="1927"/>
        <v>-</v>
      </c>
      <c r="KQ275" s="19">
        <f t="shared" ca="1" si="1927"/>
        <v>999999</v>
      </c>
      <c r="KR275" s="19">
        <f t="shared" ca="1" si="1927"/>
        <v>999999</v>
      </c>
      <c r="KS275" s="19">
        <f t="shared" ca="1" si="1927"/>
        <v>999999</v>
      </c>
      <c r="KT275" s="19">
        <f t="shared" ca="1" si="1927"/>
        <v>999999</v>
      </c>
      <c r="KU275" s="19">
        <f t="shared" ca="1" si="1927"/>
        <v>999999</v>
      </c>
      <c r="KV275" s="19" t="str">
        <f t="shared" ca="1" si="1927"/>
        <v>-</v>
      </c>
      <c r="KW275" s="19" t="str">
        <f t="shared" ca="1" si="1927"/>
        <v>-</v>
      </c>
      <c r="KX275" s="19" t="str">
        <f t="shared" ca="1" si="1927"/>
        <v>-</v>
      </c>
      <c r="KY275" s="19" t="b">
        <f t="shared" ca="1" si="1852"/>
        <v>1</v>
      </c>
      <c r="KZ275" s="19">
        <f t="shared" ca="1" si="1852"/>
        <v>0</v>
      </c>
      <c r="LA275" s="5" t="str">
        <f t="shared" ca="1" si="1853"/>
        <v>-</v>
      </c>
      <c r="LB275" s="5" t="str">
        <f t="shared" ca="1" si="1853"/>
        <v>-</v>
      </c>
      <c r="LC275" s="5" t="str">
        <f t="shared" ca="1" si="1853"/>
        <v>-</v>
      </c>
      <c r="LD275" s="5" t="str">
        <f t="shared" ca="1" si="1853"/>
        <v>-</v>
      </c>
      <c r="LE275" s="19" t="str">
        <f t="shared" ca="1" si="1854"/>
        <v>-</v>
      </c>
      <c r="LF275" s="19" t="str">
        <f t="shared" ca="1" si="1854"/>
        <v>-</v>
      </c>
      <c r="LG275" s="19" t="str">
        <f t="shared" ca="1" si="1854"/>
        <v>-</v>
      </c>
      <c r="LH275" s="19" t="str">
        <f t="shared" ca="1" si="1854"/>
        <v>-</v>
      </c>
      <c r="LI275" s="19" t="str">
        <f t="shared" ca="1" si="1854"/>
        <v>-</v>
      </c>
      <c r="LJ275" s="19" t="str">
        <f t="shared" ca="1" si="1854"/>
        <v>-</v>
      </c>
      <c r="LK275" s="19" t="str">
        <f t="shared" ca="1" si="1854"/>
        <v>-</v>
      </c>
      <c r="LL275" s="5" t="str">
        <f t="shared" ca="1" si="1855"/>
        <v>-</v>
      </c>
      <c r="LM275" s="5">
        <f t="shared" ca="1" si="1855"/>
        <v>500</v>
      </c>
      <c r="LN275" s="5">
        <f t="shared" ca="1" si="1855"/>
        <v>500</v>
      </c>
      <c r="LO275" s="5" t="str">
        <f t="shared" ca="1" si="1855"/>
        <v>-</v>
      </c>
      <c r="LP275" s="5" t="str" cm="1">
        <f t="array" aca="1" ref="LP275" ca="1">INDEX(i.meatgrid,$Q275,LP$7)</f>
        <v>-</v>
      </c>
      <c r="LQ275" s="5" t="str" cm="1">
        <f t="array" aca="1" ref="LQ275" ca="1">INDEX(i.meatgrid,$Q275,LQ$7)</f>
        <v>-</v>
      </c>
      <c r="LR275" s="5" t="str">
        <f t="shared" ca="1" si="1855"/>
        <v>-</v>
      </c>
      <c r="LS275" s="5">
        <f t="shared" ca="1" si="1856"/>
        <v>1</v>
      </c>
      <c r="LT275" s="9"/>
      <c r="LU275" s="19">
        <f t="shared" ca="1" si="1854"/>
        <v>70</v>
      </c>
      <c r="LV275" s="19">
        <f t="shared" ca="1" si="1857"/>
        <v>50</v>
      </c>
      <c r="LW275" s="19">
        <f t="shared" ca="1" si="1857"/>
        <v>80</v>
      </c>
      <c r="LX275" s="19">
        <f t="shared" ca="1" si="1857"/>
        <v>50</v>
      </c>
      <c r="LY275" s="5" t="b" cm="1">
        <f t="array" aca="1" ref="LY275" ca="1">INDEX(i.meatgrid,$Q275,LY$7)</f>
        <v>0</v>
      </c>
      <c r="LZ275" s="5" t="b" cm="1">
        <f t="array" aca="1" ref="LZ275" ca="1">INDEX(i.meatgrid,$Q275,LZ$7)</f>
        <v>0</v>
      </c>
      <c r="MA275" s="5" cm="1">
        <f t="array" aca="1" ref="MA275" ca="1">INDEX(i.meatgrid,$Q275,MA$7)</f>
        <v>40</v>
      </c>
      <c r="MB275" s="5" t="str" cm="1">
        <f t="array" aca="1" ref="MB275" ca="1">INDEX(i.meatgrid,$Q275,MB$7)</f>
        <v>-</v>
      </c>
      <c r="MC275" s="5">
        <f t="shared" si="1858"/>
        <v>1</v>
      </c>
      <c r="MD275" s="5">
        <f t="shared" si="1859"/>
        <v>1</v>
      </c>
      <c r="ME275" s="5" cm="1">
        <f t="array" aca="1" ref="ME275" ca="1">INDEX(i.meatgrid,$Q275,ME$7)</f>
        <v>1</v>
      </c>
      <c r="MF275" s="5" cm="1">
        <f t="array" aca="1" ref="MF275" ca="1">INDEX(i.meatgrid,$Q275,MF$7)</f>
        <v>0</v>
      </c>
      <c r="MG275" s="5" cm="1">
        <f t="array" aca="1" ref="MG275" ca="1">INDEX(i.meatgrid,$Q275,MG$7)</f>
        <v>0</v>
      </c>
      <c r="MH275" s="5" cm="1">
        <f t="array" aca="1" ref="MH275" ca="1">INDEX(i.meatgrid,$Q275,MH$7)</f>
        <v>0</v>
      </c>
      <c r="MI275" s="5" cm="1">
        <f t="array" aca="1" ref="MI275" ca="1">INDEX(i.meatgrid,$Q275,MI$7)</f>
        <v>0</v>
      </c>
      <c r="MJ275" s="5" cm="1">
        <f t="array" aca="1" ref="MJ275" ca="1">INDEX(i.meatgrid,$Q275,MJ$7)</f>
        <v>1</v>
      </c>
      <c r="MK275" s="5" cm="1">
        <f t="array" aca="1" ref="MK275" ca="1">INDEX(i.meatgrid,$Q275,MK$7)</f>
        <v>1</v>
      </c>
      <c r="ML275" s="5" cm="1">
        <f t="array" aca="1" ref="ML275" ca="1">INDEX(i.meatgrid,$Q275,ML$7)</f>
        <v>1</v>
      </c>
      <c r="MM275" s="5">
        <f t="shared" si="1860"/>
        <v>1</v>
      </c>
      <c r="MN275" s="9"/>
      <c r="MO275" s="19" t="b">
        <f t="shared" ca="1" si="1922"/>
        <v>0</v>
      </c>
      <c r="MP275" s="19" t="b">
        <f t="shared" ca="1" si="1922"/>
        <v>0</v>
      </c>
      <c r="MQ275" s="19">
        <f t="shared" ca="1" si="1922"/>
        <v>1</v>
      </c>
      <c r="MR275" s="19">
        <f t="shared" ca="1" si="1922"/>
        <v>0.75</v>
      </c>
      <c r="MS275" s="19">
        <f t="shared" ca="1" si="1922"/>
        <v>0.75</v>
      </c>
      <c r="MT275" s="19">
        <f t="shared" ca="1" si="1922"/>
        <v>0.8</v>
      </c>
      <c r="MU275" s="19">
        <f t="shared" ca="1" si="1922"/>
        <v>0.82499999999999996</v>
      </c>
      <c r="MV275" s="19">
        <f t="shared" ca="1" si="1922"/>
        <v>0.875</v>
      </c>
      <c r="MW275" s="19">
        <f t="shared" ca="1" si="1922"/>
        <v>0.9</v>
      </c>
      <c r="MX275" s="19">
        <f t="shared" ca="1" si="1922"/>
        <v>1</v>
      </c>
      <c r="MY275" s="19">
        <f t="shared" ca="1" si="1922"/>
        <v>0.875</v>
      </c>
      <c r="MZ275" s="19" t="b">
        <f t="shared" ca="1" si="1922"/>
        <v>1</v>
      </c>
      <c r="NA275" s="19">
        <f t="shared" ca="1" si="1922"/>
        <v>74.989999999999995</v>
      </c>
      <c r="NB275" s="19" t="str">
        <f t="shared" ca="1" si="1922"/>
        <v>-</v>
      </c>
      <c r="NC275" s="19" t="str">
        <f t="shared" ca="1" si="1922"/>
        <v>-</v>
      </c>
      <c r="ND275" s="19" t="str">
        <f t="shared" ca="1" si="1922"/>
        <v>-</v>
      </c>
      <c r="NE275" s="19" t="str">
        <f t="shared" ca="1" si="1937"/>
        <v>-</v>
      </c>
      <c r="NF275" s="19" t="str">
        <f t="shared" ca="1" si="1937"/>
        <v>-</v>
      </c>
      <c r="NG275" s="19" t="str">
        <f t="shared" ca="1" si="1937"/>
        <v>-</v>
      </c>
      <c r="NH275" s="19" t="str">
        <f t="shared" ca="1" si="1937"/>
        <v>-</v>
      </c>
      <c r="NI275" s="19">
        <f t="shared" ca="1" si="1937"/>
        <v>36.99</v>
      </c>
      <c r="NJ275" s="19">
        <f t="shared" ca="1" si="1937"/>
        <v>36.99</v>
      </c>
      <c r="NK275" s="19" t="str">
        <f t="shared" ca="1" si="1937"/>
        <v>-</v>
      </c>
      <c r="NL275" s="19" t="str">
        <f t="shared" ca="1" si="1937"/>
        <v>-</v>
      </c>
      <c r="NM275" s="19" t="str">
        <f t="shared" ca="1" si="1937"/>
        <v>-</v>
      </c>
      <c r="NN275" s="19" t="str">
        <f t="shared" ca="1" si="1937"/>
        <v>-</v>
      </c>
      <c r="NO275" s="19" t="str">
        <f t="shared" ca="1" si="1937"/>
        <v>-</v>
      </c>
      <c r="NP275" s="19">
        <f t="shared" ca="1" si="1937"/>
        <v>49.99</v>
      </c>
      <c r="NQ275" s="19">
        <f t="shared" ca="1" si="1937"/>
        <v>49.99</v>
      </c>
      <c r="NR275" s="19">
        <f t="shared" ca="1" si="1937"/>
        <v>49.99</v>
      </c>
      <c r="NS275" s="19">
        <f t="shared" ca="1" si="1937"/>
        <v>49.99</v>
      </c>
      <c r="NT275" s="19">
        <f t="shared" ca="1" si="1937"/>
        <v>49.99</v>
      </c>
      <c r="NU275" s="19">
        <f t="shared" ca="1" si="1874"/>
        <v>49.99</v>
      </c>
      <c r="NV275" s="19">
        <f t="shared" ca="1" si="1874"/>
        <v>49.99</v>
      </c>
      <c r="NW275" s="19">
        <f t="shared" ca="1" si="1874"/>
        <v>49.99</v>
      </c>
      <c r="NX275" s="19">
        <f t="shared" ca="1" si="1936"/>
        <v>412.99</v>
      </c>
      <c r="NY275" s="19">
        <f t="shared" ca="1" si="1936"/>
        <v>412.99</v>
      </c>
      <c r="NZ275" s="19" t="str">
        <f t="shared" ca="1" si="1936"/>
        <v>-</v>
      </c>
      <c r="OA275" s="19" t="str">
        <f t="shared" ca="1" si="1936"/>
        <v>-</v>
      </c>
      <c r="OB275" s="19" t="str">
        <f t="shared" ca="1" si="1936"/>
        <v>-</v>
      </c>
      <c r="OC275" s="19" t="str">
        <f t="shared" ca="1" si="1936"/>
        <v>-</v>
      </c>
      <c r="OD275" s="19" t="str">
        <f t="shared" ca="1" si="1936"/>
        <v>-</v>
      </c>
      <c r="OE275" s="19">
        <f t="shared" ca="1" si="1936"/>
        <v>6.8900000000000006</v>
      </c>
      <c r="OF275" s="19">
        <f t="shared" ca="1" si="1936"/>
        <v>6.8900000000000006</v>
      </c>
      <c r="OG275" s="19">
        <f t="shared" ca="1" si="1936"/>
        <v>6.8900000000000006</v>
      </c>
      <c r="OH275" s="19">
        <f t="shared" ca="1" si="1936"/>
        <v>6.8900000000000006</v>
      </c>
      <c r="OI275" s="19">
        <f t="shared" ca="1" si="1936"/>
        <v>6.8900000000000006</v>
      </c>
      <c r="OJ275" s="19">
        <f t="shared" ca="1" si="1936"/>
        <v>6.8900000000000006</v>
      </c>
      <c r="OK275" s="19">
        <f t="shared" ca="1" si="1936"/>
        <v>6.8900000000000006</v>
      </c>
      <c r="OL275" s="19">
        <f t="shared" ca="1" si="1936"/>
        <v>6.8900000000000006</v>
      </c>
      <c r="OM275" s="19">
        <f t="shared" ca="1" si="1936"/>
        <v>346.99</v>
      </c>
      <c r="ON275" s="19">
        <f t="shared" ca="1" si="1876"/>
        <v>346.99</v>
      </c>
      <c r="OO275" s="19" t="str">
        <f t="shared" ca="1" si="1876"/>
        <v>-</v>
      </c>
      <c r="OP275" s="19" t="str">
        <f t="shared" ca="1" si="1876"/>
        <v>-</v>
      </c>
      <c r="OQ275" s="19" t="str">
        <f t="shared" ca="1" si="1876"/>
        <v>-</v>
      </c>
      <c r="OR275" s="19" t="str">
        <f t="shared" ca="1" si="1876"/>
        <v>-</v>
      </c>
      <c r="OS275" s="19" t="str">
        <f t="shared" ca="1" si="1876"/>
        <v>-</v>
      </c>
      <c r="OT275" s="19">
        <f t="shared" ca="1" si="1876"/>
        <v>0</v>
      </c>
      <c r="OU275" s="24">
        <v>0</v>
      </c>
    </row>
    <row r="276" spans="1:411" outlineLevel="1">
      <c r="A276" s="21">
        <f t="shared" si="158"/>
        <v>271</v>
      </c>
      <c r="B276" s="21">
        <f t="shared" si="1928"/>
        <v>19</v>
      </c>
      <c r="C276">
        <v>112</v>
      </c>
      <c r="D276" s="144" t="str">
        <f t="shared" ca="1" si="1806"/>
        <v>GSM</v>
      </c>
      <c r="E276" t="b">
        <v>0</v>
      </c>
      <c r="F276" t="b">
        <v>0</v>
      </c>
      <c r="G276" t="b">
        <f t="shared" si="1942"/>
        <v>0</v>
      </c>
      <c r="H276" s="237">
        <f t="shared" ca="1" si="1929"/>
        <v>2</v>
      </c>
      <c r="I276" s="237">
        <f t="shared" ca="1" si="1929"/>
        <v>1</v>
      </c>
      <c r="J276" s="237" t="str">
        <f t="shared" ca="1" si="1929"/>
        <v/>
      </c>
      <c r="K276" s="237">
        <f t="shared" ca="1" si="1929"/>
        <v>2</v>
      </c>
      <c r="L276" s="237">
        <f t="shared" ca="1" si="1929"/>
        <v>2</v>
      </c>
      <c r="M276" s="237">
        <f t="shared" ca="1" si="1929"/>
        <v>3</v>
      </c>
      <c r="N276" s="237">
        <f t="shared" ca="1" si="1929"/>
        <v>3</v>
      </c>
      <c r="O276" s="237">
        <f t="shared" ca="1" si="1929"/>
        <v>1</v>
      </c>
      <c r="P276" s="237">
        <f t="shared" ca="1" si="1929"/>
        <v>1</v>
      </c>
      <c r="Q276" s="237">
        <f t="shared" ca="1" si="1929"/>
        <v>4</v>
      </c>
      <c r="R276" s="29">
        <v>1</v>
      </c>
      <c r="S276" s="29">
        <v>2</v>
      </c>
      <c r="T276" s="29">
        <v>1</v>
      </c>
      <c r="U276" s="218"/>
      <c r="V276" s="218"/>
      <c r="W276" s="182">
        <f t="array" ref="W276">MAX(W$22,MOD(W270+1*AND(R276:$V276=R$22:$V$22),W$23+1))</f>
        <v>0</v>
      </c>
      <c r="X276" s="218"/>
      <c r="Y276" s="218"/>
      <c r="Z276" s="218"/>
      <c r="AA276" s="218"/>
      <c r="AB276" s="218"/>
      <c r="AC276" s="218"/>
      <c r="AD276" s="218"/>
      <c r="AE276" s="218"/>
      <c r="AF276" s="144">
        <f ca="1">INDEX(CHOOSE($N276,DataAutumn!i.AdultDrys,DataWinter!i.AdultDrys,DataSpring!i.AdultDrys),1,$M276)</f>
        <v>3</v>
      </c>
      <c r="AG276" s="5">
        <f t="shared" ca="1" si="1807"/>
        <v>1</v>
      </c>
      <c r="AH276" s="5">
        <f t="shared" ca="1" si="1807"/>
        <v>1</v>
      </c>
      <c r="AI276" s="5">
        <f t="shared" ca="1" si="1808"/>
        <v>1</v>
      </c>
      <c r="AJ276" s="218"/>
      <c r="AK276" s="218"/>
      <c r="AL276" s="366" t="str">
        <f ca="1">TEXT(LEFT(OFFSET(AL276,-1,0),5)+1,"00000")&amp;MID(OFFSET(AL276,-1,0),6,FIND(" ",OFFSET(AL276,-1,0),7)-5)
&amp; $D276           &amp; " Day"&amp;INDEX(i.DOY,$N276,1)              &amp; IF($IG276=0," FWM","")&amp;IF($IG276=1," MWM","")&amp;IF($IG276=5," Mat","")&amp;IF($IH276=TRUE,"&amp;BBT","    ")
&amp;INDEX(DataMaster!$B$98:$B$105,$Q276,0)    &amp;IF(JQ276," SR"&amp;JR276,"")&amp; " WP"&amp;TEXT($MC276*100,"000p")           &amp; " MP"&amp;TEXT($MD276*100,"000p")           &amp; " GP"&amp;TEXT($MM276*100,"000p")
&amp; " (F"&amp;3+COUNTIF($CV276:$CY276,TRUE)&amp;3&amp;"N"&amp;$DM276&amp;$DN276&amp;")"</f>
        <v>00035 DSP_grid_lw GSM Day204 MWM&amp;BBTPrime SR12 WP100p MP075p GP100p (F33N11)</v>
      </c>
      <c r="AM276" s="9" t="str">
        <f ca="1">IF(COUNTIF(AL$5:AL276,AL276)=1,"-","Dup")</f>
        <v>-</v>
      </c>
      <c r="AN276" s="9"/>
      <c r="AO276" s="12" t="b">
        <v>0</v>
      </c>
      <c r="AP276" s="12" t="b">
        <v>0</v>
      </c>
      <c r="AQ276" s="12" t="b">
        <v>1</v>
      </c>
      <c r="AR276" s="12" t="b">
        <v>1</v>
      </c>
      <c r="AS276" s="12" t="b">
        <v>0</v>
      </c>
      <c r="AT276" s="12" t="b">
        <v>1</v>
      </c>
      <c r="AU276" s="12" t="b">
        <v>1</v>
      </c>
      <c r="AV276" s="12" t="b">
        <v>1</v>
      </c>
      <c r="AW276" s="9"/>
      <c r="AX276" s="5" t="b">
        <f t="shared" ca="1" si="1809"/>
        <v>0</v>
      </c>
      <c r="AY276" s="5" t="str">
        <f t="shared" ca="1" si="1809"/>
        <v>-</v>
      </c>
      <c r="AZ276" s="5" t="b">
        <f t="shared" ca="1" si="1809"/>
        <v>0</v>
      </c>
      <c r="BA276" s="5" t="b">
        <f t="shared" ca="1" si="1809"/>
        <v>1</v>
      </c>
      <c r="BB276" s="5" t="b">
        <f t="shared" ca="1" si="1809"/>
        <v>1</v>
      </c>
      <c r="BC276" s="144">
        <f t="shared" ca="1" si="1809"/>
        <v>0</v>
      </c>
      <c r="BD276" s="19" t="b">
        <f t="shared" ca="1" si="1810"/>
        <v>1</v>
      </c>
      <c r="BE276" s="9"/>
      <c r="BF276" s="5" t="str">
        <f t="shared" ca="1" si="1811"/>
        <v>-</v>
      </c>
      <c r="BG276" s="19" t="str">
        <f t="shared" ca="1" si="1812"/>
        <v>-</v>
      </c>
      <c r="BH276" s="19" t="str">
        <f t="shared" ca="1" si="1812"/>
        <v>-</v>
      </c>
      <c r="BI276" s="19" t="str">
        <f t="shared" ca="1" si="1812"/>
        <v>-</v>
      </c>
      <c r="BJ276" s="5" t="str">
        <f t="shared" ca="1" si="1813"/>
        <v>-</v>
      </c>
      <c r="BK276" s="19" t="str">
        <f t="shared" ca="1" si="1814"/>
        <v>-</v>
      </c>
      <c r="BL276" s="5" t="str">
        <f t="shared" ca="1" si="1815"/>
        <v>-</v>
      </c>
      <c r="BM276" s="19" t="str">
        <f t="shared" ca="1" si="1816"/>
        <v>-</v>
      </c>
      <c r="BN276" s="19" t="str">
        <f t="shared" ca="1" si="1816"/>
        <v>-</v>
      </c>
      <c r="BO276" s="19" t="str">
        <f t="shared" ca="1" si="1816"/>
        <v>-</v>
      </c>
      <c r="BP276" s="5" t="str">
        <f t="shared" ca="1" si="1817"/>
        <v>-</v>
      </c>
      <c r="BQ276" s="9"/>
      <c r="BR276" s="5" t="b">
        <f t="shared" ca="1" si="1818"/>
        <v>0</v>
      </c>
      <c r="BS276" s="5" t="str">
        <f t="shared" ca="1" si="1819"/>
        <v>-</v>
      </c>
      <c r="BT276" s="5" t="str">
        <f t="shared" ca="1" si="1820"/>
        <v>-</v>
      </c>
      <c r="BU276" s="5" t="str">
        <f t="shared" ca="1" si="1820"/>
        <v>-</v>
      </c>
      <c r="BV276" s="5" t="str">
        <f t="shared" ca="1" si="1820"/>
        <v>-</v>
      </c>
      <c r="BW276" s="5" t="str">
        <f t="shared" ca="1" si="1820"/>
        <v>-</v>
      </c>
      <c r="BX276" s="5" t="str">
        <f t="shared" ca="1" si="1820"/>
        <v>-</v>
      </c>
      <c r="BY276" s="5" t="str">
        <f t="shared" ca="1" si="1820"/>
        <v>-</v>
      </c>
      <c r="BZ276" s="5" t="str">
        <f t="shared" ca="1" si="1820"/>
        <v>-</v>
      </c>
      <c r="CA276" s="5" t="str">
        <f t="shared" ca="1" si="1820"/>
        <v>-</v>
      </c>
      <c r="CB276" s="9"/>
      <c r="CC276" s="237" t="b">
        <f t="shared" ca="1" si="1930"/>
        <v>1</v>
      </c>
      <c r="CD276" s="237" t="b">
        <f t="shared" ca="1" si="1930"/>
        <v>1</v>
      </c>
      <c r="CE276" s="237" t="b">
        <f t="shared" ca="1" si="1930"/>
        <v>1</v>
      </c>
      <c r="CF276" s="12">
        <f t="shared" ca="1" si="1868"/>
        <v>2334105</v>
      </c>
      <c r="CG276" s="144" t="b">
        <f t="shared" ca="1" si="1943"/>
        <v>0</v>
      </c>
      <c r="CH276" s="12" t="s">
        <v>34</v>
      </c>
      <c r="CI276" s="19" t="str">
        <f t="shared" ca="1" si="1822"/>
        <v>-</v>
      </c>
      <c r="CJ276" s="19" t="str">
        <f t="shared" ca="1" si="1822"/>
        <v>-</v>
      </c>
      <c r="CK276" s="19" t="str">
        <f t="shared" ca="1" si="1822"/>
        <v>-</v>
      </c>
      <c r="CL276" s="19">
        <f t="shared" ca="1" si="1822"/>
        <v>1</v>
      </c>
      <c r="CM276" s="19">
        <f t="shared" ca="1" si="1822"/>
        <v>1</v>
      </c>
      <c r="CN276" s="9"/>
      <c r="CO276" s="444">
        <v>652</v>
      </c>
      <c r="CP276" s="444">
        <v>686</v>
      </c>
      <c r="CQ276" s="444">
        <v>721</v>
      </c>
      <c r="CR276" s="152">
        <v>378</v>
      </c>
      <c r="CS276" s="152">
        <v>413</v>
      </c>
      <c r="CT276" s="152">
        <v>448</v>
      </c>
      <c r="CU276" s="19" t="str">
        <f t="shared" ca="1" si="1915"/>
        <v>-</v>
      </c>
      <c r="CV276" s="19" t="str">
        <f t="shared" ca="1" si="1915"/>
        <v>-</v>
      </c>
      <c r="CW276" s="19" t="str">
        <f t="shared" ca="1" si="1915"/>
        <v>-</v>
      </c>
      <c r="CX276" s="19" t="str">
        <f t="shared" ca="1" si="1915"/>
        <v>-</v>
      </c>
      <c r="CY276" s="19" t="str">
        <f t="shared" ca="1" si="1915"/>
        <v>-</v>
      </c>
      <c r="CZ276" s="19" t="b">
        <f t="shared" ca="1" si="1915"/>
        <v>1</v>
      </c>
      <c r="DA276" s="19">
        <f t="shared" ca="1" si="1915"/>
        <v>0</v>
      </c>
      <c r="DB276" s="19">
        <f t="shared" ca="1" si="1915"/>
        <v>0</v>
      </c>
      <c r="DC276" s="19">
        <f t="shared" ca="1" si="1915"/>
        <v>0</v>
      </c>
      <c r="DD276" s="19">
        <f t="shared" ca="1" si="1915"/>
        <v>0</v>
      </c>
      <c r="DE276" s="19">
        <f t="shared" ca="1" si="1915"/>
        <v>0</v>
      </c>
      <c r="DF276" s="19">
        <f t="shared" ca="1" si="1915"/>
        <v>0</v>
      </c>
      <c r="DG276" s="19">
        <f t="shared" ca="1" si="1915"/>
        <v>0</v>
      </c>
      <c r="DH276" s="19">
        <f t="shared" ca="1" si="1915"/>
        <v>0</v>
      </c>
      <c r="DI276" s="19">
        <f t="shared" ca="1" si="1915"/>
        <v>0</v>
      </c>
      <c r="DJ276" s="19">
        <f t="shared" ca="1" si="1915"/>
        <v>0</v>
      </c>
      <c r="DK276" s="19">
        <f t="shared" ca="1" si="1941"/>
        <v>0</v>
      </c>
      <c r="DL276" s="19">
        <f t="shared" ca="1" si="1941"/>
        <v>0</v>
      </c>
      <c r="DM276" s="19">
        <f t="shared" ca="1" si="1941"/>
        <v>1</v>
      </c>
      <c r="DN276" s="19">
        <f t="shared" ca="1" si="1941"/>
        <v>1</v>
      </c>
      <c r="DO276" s="19">
        <f t="shared" ca="1" si="1941"/>
        <v>0</v>
      </c>
      <c r="DP276" s="19" t="str">
        <f t="shared" ca="1" si="1941"/>
        <v>-</v>
      </c>
      <c r="DQ276" s="19" t="str">
        <f t="shared" ca="1" si="1941"/>
        <v>-</v>
      </c>
      <c r="DR276" s="19" t="str">
        <f t="shared" ca="1" si="1941"/>
        <v>-</v>
      </c>
      <c r="DS276" s="19" t="str">
        <f t="shared" ca="1" si="1941"/>
        <v>-</v>
      </c>
      <c r="DT276" s="19" t="str">
        <f t="shared" ca="1" si="1941"/>
        <v>-</v>
      </c>
      <c r="DU276" s="19">
        <f t="shared" ca="1" si="1941"/>
        <v>0</v>
      </c>
      <c r="DV276" s="19" t="str">
        <f t="shared" ca="1" si="1941"/>
        <v>-</v>
      </c>
      <c r="DW276" s="19" t="str">
        <f t="shared" ca="1" si="1941"/>
        <v>-</v>
      </c>
      <c r="DX276" s="19" t="str">
        <f t="shared" ca="1" si="1941"/>
        <v>-</v>
      </c>
      <c r="DY276" s="19" t="str">
        <f t="shared" ca="1" si="1941"/>
        <v>-</v>
      </c>
      <c r="DZ276" s="19" t="str">
        <f t="shared" ca="1" si="1941"/>
        <v>-</v>
      </c>
      <c r="EA276" s="19" t="str">
        <f t="shared" ca="1" si="1941"/>
        <v>-</v>
      </c>
      <c r="EB276" s="19" t="str">
        <f t="shared" ca="1" si="1941"/>
        <v>-</v>
      </c>
      <c r="EC276" s="19" t="str">
        <f t="shared" ca="1" si="1941"/>
        <v>-</v>
      </c>
      <c r="ED276" s="19">
        <f t="shared" ca="1" si="1941"/>
        <v>0</v>
      </c>
      <c r="EE276" s="444">
        <f t="shared" ca="1" si="1827"/>
        <v>0</v>
      </c>
      <c r="EF276" s="444">
        <f t="shared" ca="1" si="1827"/>
        <v>0</v>
      </c>
      <c r="EG276" s="124">
        <f t="shared" ca="1" si="1916"/>
        <v>0</v>
      </c>
      <c r="EH276" s="124">
        <f t="shared" ca="1" si="1916"/>
        <v>0</v>
      </c>
      <c r="EI276" s="124">
        <f t="shared" ca="1" si="1916"/>
        <v>0</v>
      </c>
      <c r="EJ276" s="124">
        <f t="shared" ca="1" si="1916"/>
        <v>0</v>
      </c>
      <c r="EK276" s="124">
        <f t="shared" ca="1" si="1916"/>
        <v>0</v>
      </c>
      <c r="EL276" s="124">
        <f t="shared" ca="1" si="1916"/>
        <v>0</v>
      </c>
      <c r="EM276" s="124">
        <f t="shared" ca="1" si="1916"/>
        <v>0</v>
      </c>
      <c r="EN276" s="124">
        <f t="shared" ca="1" si="1916"/>
        <v>0</v>
      </c>
      <c r="EO276" s="124">
        <f t="shared" ca="1" si="1916"/>
        <v>0</v>
      </c>
      <c r="EP276" s="124">
        <f t="shared" ca="1" si="1916"/>
        <v>0</v>
      </c>
      <c r="EQ276" s="124">
        <f t="shared" ca="1" si="1916"/>
        <v>0</v>
      </c>
      <c r="ER276" s="124">
        <f t="shared" ca="1" si="1916"/>
        <v>0</v>
      </c>
      <c r="ES276" s="124">
        <f t="shared" ca="1" si="1916"/>
        <v>0</v>
      </c>
      <c r="ET276" s="124">
        <f t="shared" ca="1" si="1916"/>
        <v>0</v>
      </c>
      <c r="EU276" s="124">
        <f t="shared" ca="1" si="1916"/>
        <v>0</v>
      </c>
      <c r="EV276" s="124">
        <f t="shared" ca="1" si="1916"/>
        <v>0</v>
      </c>
      <c r="EW276" s="124">
        <f t="shared" ca="1" si="1829"/>
        <v>0</v>
      </c>
      <c r="EX276" s="124">
        <f t="shared" ca="1" si="1829"/>
        <v>0</v>
      </c>
      <c r="EY276" s="554">
        <f t="shared" ca="1" si="1917"/>
        <v>0</v>
      </c>
      <c r="EZ276" s="554">
        <f t="shared" ca="1" si="1917"/>
        <v>0</v>
      </c>
      <c r="FA276" s="554">
        <f t="shared" ca="1" si="1917"/>
        <v>0</v>
      </c>
      <c r="FB276" s="125">
        <f t="shared" ca="1" si="1917"/>
        <v>0</v>
      </c>
      <c r="FC276" s="125">
        <f t="shared" ca="1" si="1917"/>
        <v>0</v>
      </c>
      <c r="FD276" s="125">
        <f t="shared" ca="1" si="1917"/>
        <v>0</v>
      </c>
      <c r="FE276" s="125">
        <f t="shared" ca="1" si="1917"/>
        <v>0</v>
      </c>
      <c r="FF276" s="125">
        <f t="shared" ca="1" si="1917"/>
        <v>0</v>
      </c>
      <c r="FG276" s="125">
        <f t="shared" ca="1" si="1917"/>
        <v>0</v>
      </c>
      <c r="FH276" s="125">
        <f t="shared" ca="1" si="1917"/>
        <v>0</v>
      </c>
      <c r="FI276" s="125">
        <f t="shared" ca="1" si="1917"/>
        <v>0</v>
      </c>
      <c r="FJ276" s="125">
        <f t="shared" ca="1" si="1917"/>
        <v>0</v>
      </c>
      <c r="FK276" s="125">
        <f t="shared" ca="1" si="1917"/>
        <v>0</v>
      </c>
      <c r="FL276" s="125">
        <f t="shared" ca="1" si="1917"/>
        <v>0</v>
      </c>
      <c r="FM276" s="125">
        <f t="shared" ca="1" si="1917"/>
        <v>0</v>
      </c>
      <c r="FN276" s="125">
        <f t="shared" ca="1" si="1917"/>
        <v>0</v>
      </c>
      <c r="FO276" s="124">
        <f t="shared" ca="1" si="1918"/>
        <v>0</v>
      </c>
      <c r="FP276" s="124">
        <f t="shared" ca="1" si="1918"/>
        <v>0</v>
      </c>
      <c r="FQ276" s="124">
        <f t="shared" ca="1" si="1918"/>
        <v>0</v>
      </c>
      <c r="FR276" s="124">
        <f t="shared" ca="1" si="1918"/>
        <v>0</v>
      </c>
      <c r="FS276" s="124">
        <f t="shared" ca="1" si="1918"/>
        <v>0</v>
      </c>
      <c r="FT276" s="124">
        <f t="shared" ca="1" si="1918"/>
        <v>0</v>
      </c>
      <c r="FU276" s="124">
        <f t="shared" ca="1" si="1918"/>
        <v>0</v>
      </c>
      <c r="FV276" s="124">
        <f t="shared" ca="1" si="1918"/>
        <v>0</v>
      </c>
      <c r="FW276" s="124">
        <f t="shared" ca="1" si="1918"/>
        <v>0</v>
      </c>
      <c r="FX276" s="124">
        <f t="shared" ca="1" si="1918"/>
        <v>0</v>
      </c>
      <c r="FY276" s="124">
        <f t="shared" ca="1" si="1918"/>
        <v>0</v>
      </c>
      <c r="FZ276" s="124">
        <f t="shared" ca="1" si="1918"/>
        <v>0</v>
      </c>
      <c r="GA276" s="124">
        <f t="shared" ca="1" si="1918"/>
        <v>0</v>
      </c>
      <c r="GB276" s="124">
        <f t="shared" ca="1" si="1918"/>
        <v>0</v>
      </c>
      <c r="GC276" s="124">
        <f t="shared" ca="1" si="1918"/>
        <v>0</v>
      </c>
      <c r="GD276" s="124">
        <f t="shared" ca="1" si="1918"/>
        <v>0</v>
      </c>
      <c r="GE276" s="124">
        <f t="shared" ca="1" si="1832"/>
        <v>0</v>
      </c>
      <c r="GF276" s="124">
        <f t="shared" ca="1" si="1832"/>
        <v>0</v>
      </c>
      <c r="GG276" s="554">
        <f t="shared" ca="1" si="1833"/>
        <v>0</v>
      </c>
      <c r="GH276" s="554">
        <f t="shared" ca="1" si="1833"/>
        <v>0</v>
      </c>
      <c r="GI276" s="554">
        <f t="shared" ca="1" si="1833"/>
        <v>0</v>
      </c>
      <c r="GJ276" s="125">
        <f t="shared" ca="1" si="1919"/>
        <v>0</v>
      </c>
      <c r="GK276" s="125">
        <f t="shared" ca="1" si="1919"/>
        <v>0</v>
      </c>
      <c r="GL276" s="125">
        <f t="shared" ca="1" si="1919"/>
        <v>0</v>
      </c>
      <c r="GM276" s="125">
        <f t="shared" ca="1" si="1919"/>
        <v>0</v>
      </c>
      <c r="GN276" s="125">
        <f t="shared" ca="1" si="1919"/>
        <v>0</v>
      </c>
      <c r="GO276" s="125">
        <f t="shared" ca="1" si="1919"/>
        <v>0</v>
      </c>
      <c r="GP276" s="125">
        <f t="shared" ca="1" si="1919"/>
        <v>0</v>
      </c>
      <c r="GQ276" s="125">
        <f t="shared" ca="1" si="1919"/>
        <v>0</v>
      </c>
      <c r="GR276" s="125">
        <f t="shared" ca="1" si="1919"/>
        <v>0</v>
      </c>
      <c r="GS276" s="125">
        <f t="shared" ca="1" si="1919"/>
        <v>0</v>
      </c>
      <c r="GT276" s="125">
        <f t="shared" ca="1" si="1919"/>
        <v>0</v>
      </c>
      <c r="GU276" s="125">
        <f t="shared" ca="1" si="1919"/>
        <v>0</v>
      </c>
      <c r="GV276" s="125">
        <f t="shared" ca="1" si="1919"/>
        <v>0</v>
      </c>
      <c r="GW276" s="124">
        <f t="shared" ca="1" si="1920"/>
        <v>0</v>
      </c>
      <c r="GX276" s="124">
        <f t="shared" ca="1" si="1920"/>
        <v>0</v>
      </c>
      <c r="GY276" s="124">
        <f t="shared" ca="1" si="1920"/>
        <v>0</v>
      </c>
      <c r="GZ276" s="124">
        <f t="shared" ca="1" si="1920"/>
        <v>0</v>
      </c>
      <c r="HA276" s="124">
        <f t="shared" ca="1" si="1920"/>
        <v>0</v>
      </c>
      <c r="HB276" s="124">
        <f t="shared" ca="1" si="1920"/>
        <v>0</v>
      </c>
      <c r="HC276" s="124">
        <f t="shared" ca="1" si="1920"/>
        <v>0</v>
      </c>
      <c r="HD276" s="124">
        <f t="shared" ca="1" si="1920"/>
        <v>0</v>
      </c>
      <c r="HE276" s="124">
        <f t="shared" ca="1" si="1920"/>
        <v>0</v>
      </c>
      <c r="HF276" s="124">
        <f t="shared" ca="1" si="1920"/>
        <v>0</v>
      </c>
      <c r="HG276" s="124">
        <f t="shared" ca="1" si="1920"/>
        <v>0</v>
      </c>
      <c r="HH276" s="124">
        <f t="shared" ca="1" si="1920"/>
        <v>0</v>
      </c>
      <c r="HI276" s="124">
        <f t="shared" ca="1" si="1920"/>
        <v>0</v>
      </c>
      <c r="HJ276" s="124">
        <f t="shared" ca="1" si="1920"/>
        <v>0</v>
      </c>
      <c r="HK276" s="124">
        <f t="shared" ca="1" si="1920"/>
        <v>0</v>
      </c>
      <c r="HL276" s="124">
        <f t="shared" ca="1" si="1920"/>
        <v>0</v>
      </c>
      <c r="HM276" s="124">
        <f t="shared" ca="1" si="1836"/>
        <v>0</v>
      </c>
      <c r="HN276" s="124">
        <f t="shared" ca="1" si="1836"/>
        <v>0</v>
      </c>
      <c r="HO276" s="554">
        <f t="shared" ca="1" si="1837"/>
        <v>0</v>
      </c>
      <c r="HP276" s="554">
        <f t="shared" ca="1" si="1837"/>
        <v>0</v>
      </c>
      <c r="HQ276" s="554">
        <f t="shared" ca="1" si="1837"/>
        <v>0</v>
      </c>
      <c r="HR276" s="125">
        <f t="shared" ca="1" si="1921"/>
        <v>0</v>
      </c>
      <c r="HS276" s="125">
        <f t="shared" ca="1" si="1921"/>
        <v>0</v>
      </c>
      <c r="HT276" s="125">
        <f t="shared" ca="1" si="1921"/>
        <v>0</v>
      </c>
      <c r="HU276" s="125">
        <f t="shared" ca="1" si="1921"/>
        <v>0</v>
      </c>
      <c r="HV276" s="125">
        <f t="shared" ca="1" si="1921"/>
        <v>0</v>
      </c>
      <c r="HW276" s="125">
        <f t="shared" ca="1" si="1921"/>
        <v>0</v>
      </c>
      <c r="HX276" s="125">
        <f t="shared" ca="1" si="1921"/>
        <v>0</v>
      </c>
      <c r="HY276" s="125">
        <f t="shared" ca="1" si="1921"/>
        <v>0</v>
      </c>
      <c r="HZ276" s="125">
        <f t="shared" ca="1" si="1921"/>
        <v>0</v>
      </c>
      <c r="IA276" s="125">
        <f t="shared" ca="1" si="1921"/>
        <v>0</v>
      </c>
      <c r="IB276" s="125">
        <f t="shared" ca="1" si="1921"/>
        <v>0</v>
      </c>
      <c r="IC276" s="125">
        <f t="shared" ca="1" si="1921"/>
        <v>0</v>
      </c>
      <c r="ID276" s="125">
        <f t="shared" ca="1" si="1921"/>
        <v>0</v>
      </c>
      <c r="IE276" s="5">
        <f t="shared" ca="1" si="1839"/>
        <v>67</v>
      </c>
      <c r="IF276" s="9"/>
      <c r="IG276" s="5">
        <f t="shared" ca="1" si="1840"/>
        <v>1</v>
      </c>
      <c r="IH276" s="5" t="b">
        <f t="shared" ca="1" si="1840"/>
        <v>1</v>
      </c>
      <c r="II276" s="19">
        <f t="shared" ca="1" si="1841"/>
        <v>0</v>
      </c>
      <c r="IJ276" s="5">
        <f t="shared" ca="1" si="1840"/>
        <v>55</v>
      </c>
      <c r="IK276" s="5" cm="1">
        <f t="array" ref="IK276">INDEX(i.pi_yatf,$X276+1,IK$7)</f>
        <v>1</v>
      </c>
      <c r="IL276" s="19">
        <f t="shared" ca="1" si="1934"/>
        <v>0</v>
      </c>
      <c r="IM276" s="19">
        <f t="shared" ca="1" si="1934"/>
        <v>0</v>
      </c>
      <c r="IN276" s="19">
        <f t="shared" ca="1" si="1934"/>
        <v>0</v>
      </c>
      <c r="IO276" s="19">
        <f t="shared" ca="1" si="1934"/>
        <v>0</v>
      </c>
      <c r="IP276" s="19">
        <f t="shared" ca="1" si="1934"/>
        <v>0</v>
      </c>
      <c r="IQ276" s="19">
        <f t="shared" ca="1" si="1934"/>
        <v>0</v>
      </c>
      <c r="IR276" s="19">
        <f t="shared" ca="1" si="1934"/>
        <v>0</v>
      </c>
      <c r="IS276" s="19">
        <f t="shared" ca="1" si="1934"/>
        <v>0</v>
      </c>
      <c r="IT276" s="19">
        <f t="shared" ca="1" si="1934"/>
        <v>0</v>
      </c>
      <c r="IU276" s="19">
        <f t="shared" ca="1" si="1934"/>
        <v>0</v>
      </c>
      <c r="IV276" s="19">
        <f t="shared" ca="1" si="1934"/>
        <v>0</v>
      </c>
      <c r="IW276" s="19">
        <f t="shared" ca="1" si="1934"/>
        <v>0</v>
      </c>
      <c r="IX276" s="19">
        <f t="shared" ca="1" si="1934"/>
        <v>0</v>
      </c>
      <c r="IY276" s="19">
        <f t="shared" ca="1" si="1934"/>
        <v>0</v>
      </c>
      <c r="IZ276" s="19">
        <f t="shared" ca="1" si="1934"/>
        <v>0</v>
      </c>
      <c r="JA276" s="19">
        <f t="shared" ca="1" si="1934"/>
        <v>0</v>
      </c>
      <c r="JB276" s="19">
        <f t="shared" ca="1" si="1934"/>
        <v>0</v>
      </c>
      <c r="JC276" s="19">
        <f t="shared" ca="1" si="1934"/>
        <v>0</v>
      </c>
      <c r="JD276" s="19">
        <f t="shared" ca="1" si="1934"/>
        <v>0</v>
      </c>
      <c r="JE276" s="19">
        <f t="shared" ca="1" si="1934"/>
        <v>0</v>
      </c>
      <c r="JF276" s="19">
        <f t="shared" ca="1" si="1934"/>
        <v>0</v>
      </c>
      <c r="JG276" s="5">
        <f t="shared" ca="1" si="1843"/>
        <v>1.2500000000000001E-2</v>
      </c>
      <c r="JH276" s="567">
        <f t="shared" ca="1" si="1843"/>
        <v>0</v>
      </c>
      <c r="JI276" s="5">
        <f t="shared" ca="1" si="1843"/>
        <v>6.25E-2</v>
      </c>
      <c r="JJ276" s="5">
        <f t="shared" ca="1" si="1843"/>
        <v>6.25E-2</v>
      </c>
      <c r="JK276" s="5">
        <f t="shared" ca="1" si="1843"/>
        <v>6.25E-2</v>
      </c>
      <c r="JL276" s="19">
        <f t="shared" ca="1" si="1934"/>
        <v>1</v>
      </c>
      <c r="JM276" s="19">
        <f t="shared" ca="1" si="1934"/>
        <v>0</v>
      </c>
      <c r="JN276" s="19">
        <f t="shared" ca="1" si="1934"/>
        <v>1</v>
      </c>
      <c r="JO276" s="9"/>
      <c r="JP276" s="5" t="b">
        <f t="shared" ca="1" si="1844"/>
        <v>0</v>
      </c>
      <c r="JQ276" s="477" t="b">
        <v>1</v>
      </c>
      <c r="JR276" s="477">
        <v>12</v>
      </c>
      <c r="JS276" s="5" t="b">
        <f t="shared" ca="1" si="1845"/>
        <v>0</v>
      </c>
      <c r="JT276" s="5" t="b">
        <f t="shared" ca="1" si="1845"/>
        <v>0</v>
      </c>
      <c r="JU276" s="5" t="b">
        <f t="shared" ca="1" si="1845"/>
        <v>1</v>
      </c>
      <c r="JV276" s="144">
        <f t="shared" ca="1" si="1846"/>
        <v>1</v>
      </c>
      <c r="JW276" s="144">
        <f t="shared" ca="1" si="1846"/>
        <v>1</v>
      </c>
      <c r="JX276" s="5" t="b">
        <f t="shared" ca="1" si="1847"/>
        <v>0</v>
      </c>
      <c r="JY276" s="5" t="b">
        <f t="shared" ca="1" si="1847"/>
        <v>1</v>
      </c>
      <c r="JZ276" s="5" t="b">
        <f t="shared" ca="1" si="1847"/>
        <v>1</v>
      </c>
      <c r="KA276" s="5" t="b">
        <f t="shared" ca="1" si="1847"/>
        <v>0</v>
      </c>
      <c r="KB276" s="5">
        <f t="shared" ca="1" si="1848"/>
        <v>1</v>
      </c>
      <c r="KC276" s="5">
        <f t="shared" ca="1" si="1848"/>
        <v>0</v>
      </c>
      <c r="KD276" s="5" t="b">
        <f t="shared" ca="1" si="1849"/>
        <v>0</v>
      </c>
      <c r="KE276" s="5" t="str" cm="1">
        <f t="array" aca="1" ref="KE276" ca="1">IF(OR(KF276:KM276&lt;&gt;"-"),TRUE,"-")</f>
        <v>-</v>
      </c>
      <c r="KF276" s="19" t="str">
        <f t="shared" ca="1" si="1850"/>
        <v>-</v>
      </c>
      <c r="KG276" s="19" t="str">
        <f t="shared" ca="1" si="1850"/>
        <v>-</v>
      </c>
      <c r="KH276" s="19" t="str">
        <f t="shared" ca="1" si="1850"/>
        <v>-</v>
      </c>
      <c r="KI276" s="19" t="str">
        <f t="shared" ca="1" si="1850"/>
        <v>-</v>
      </c>
      <c r="KJ276" s="19" t="str">
        <f t="shared" ca="1" si="1850"/>
        <v>-</v>
      </c>
      <c r="KK276" s="19" t="str">
        <f t="shared" ca="1" si="1850"/>
        <v>-</v>
      </c>
      <c r="KL276" s="19" t="str">
        <f t="shared" ca="1" si="1850"/>
        <v>-</v>
      </c>
      <c r="KM276" s="19" t="str">
        <f t="shared" ca="1" si="1850"/>
        <v>-</v>
      </c>
      <c r="KN276" s="5" t="b">
        <f t="array" aca="1" ref="KN276" ca="1">IF(OR(KO276:KU276&lt;&gt;"-"),TRUE,"-")</f>
        <v>1</v>
      </c>
      <c r="KO276" s="19">
        <f t="shared" ca="1" si="1927"/>
        <v>0</v>
      </c>
      <c r="KP276" s="19" t="str">
        <f t="shared" ca="1" si="1927"/>
        <v>-</v>
      </c>
      <c r="KQ276" s="19">
        <f t="shared" ca="1" si="1927"/>
        <v>999999</v>
      </c>
      <c r="KR276" s="19">
        <f t="shared" ca="1" si="1927"/>
        <v>999999</v>
      </c>
      <c r="KS276" s="19">
        <f t="shared" ca="1" si="1927"/>
        <v>999999</v>
      </c>
      <c r="KT276" s="19">
        <f t="shared" ca="1" si="1927"/>
        <v>999999</v>
      </c>
      <c r="KU276" s="19">
        <f t="shared" ca="1" si="1927"/>
        <v>999999</v>
      </c>
      <c r="KV276" s="19" t="str">
        <f t="shared" ca="1" si="1927"/>
        <v>-</v>
      </c>
      <c r="KW276" s="19" t="str">
        <f t="shared" ca="1" si="1927"/>
        <v>-</v>
      </c>
      <c r="KX276" s="19" t="str">
        <f t="shared" ca="1" si="1927"/>
        <v>-</v>
      </c>
      <c r="KY276" s="19" t="b">
        <f t="shared" ca="1" si="1852"/>
        <v>1</v>
      </c>
      <c r="KZ276" s="19">
        <f t="shared" ca="1" si="1852"/>
        <v>0</v>
      </c>
      <c r="LA276" s="5" t="str">
        <f t="shared" ca="1" si="1853"/>
        <v>-</v>
      </c>
      <c r="LB276" s="5" t="str">
        <f t="shared" ca="1" si="1853"/>
        <v>-</v>
      </c>
      <c r="LC276" s="5" t="str">
        <f t="shared" ca="1" si="1853"/>
        <v>-</v>
      </c>
      <c r="LD276" s="5" t="str">
        <f t="shared" ca="1" si="1853"/>
        <v>-</v>
      </c>
      <c r="LE276" s="19" t="str">
        <f t="shared" ca="1" si="1854"/>
        <v>-</v>
      </c>
      <c r="LF276" s="19" t="str">
        <f t="shared" ca="1" si="1854"/>
        <v>-</v>
      </c>
      <c r="LG276" s="19" t="str">
        <f t="shared" ca="1" si="1854"/>
        <v>-</v>
      </c>
      <c r="LH276" s="19" t="str">
        <f t="shared" ca="1" si="1854"/>
        <v>-</v>
      </c>
      <c r="LI276" s="19" t="str">
        <f t="shared" ca="1" si="1854"/>
        <v>-</v>
      </c>
      <c r="LJ276" s="19" t="str">
        <f t="shared" ca="1" si="1854"/>
        <v>-</v>
      </c>
      <c r="LK276" s="19" t="str">
        <f t="shared" ca="1" si="1854"/>
        <v>-</v>
      </c>
      <c r="LL276" s="5" t="str">
        <f t="shared" ca="1" si="1855"/>
        <v>-</v>
      </c>
      <c r="LM276" s="5">
        <f t="shared" ca="1" si="1855"/>
        <v>500</v>
      </c>
      <c r="LN276" s="5">
        <f t="shared" ca="1" si="1855"/>
        <v>500</v>
      </c>
      <c r="LO276" s="5" t="str">
        <f t="shared" ca="1" si="1855"/>
        <v>-</v>
      </c>
      <c r="LP276" s="5" t="str" cm="1">
        <f t="array" aca="1" ref="LP276" ca="1">INDEX(i.meatgrid,$Q276,LP$7)</f>
        <v>-</v>
      </c>
      <c r="LQ276" s="5" t="str" cm="1">
        <f t="array" aca="1" ref="LQ276" ca="1">INDEX(i.meatgrid,$Q276,LQ$7)</f>
        <v>-</v>
      </c>
      <c r="LR276" s="5" t="str">
        <f t="shared" ca="1" si="1855"/>
        <v>-</v>
      </c>
      <c r="LS276" s="5">
        <f t="shared" ca="1" si="1856"/>
        <v>1</v>
      </c>
      <c r="LT276" s="9"/>
      <c r="LU276" s="19">
        <f t="shared" ca="1" si="1854"/>
        <v>70</v>
      </c>
      <c r="LV276" s="19">
        <f t="shared" ca="1" si="1857"/>
        <v>50</v>
      </c>
      <c r="LW276" s="19">
        <f t="shared" ca="1" si="1857"/>
        <v>80</v>
      </c>
      <c r="LX276" s="19">
        <f t="shared" ca="1" si="1857"/>
        <v>50</v>
      </c>
      <c r="LY276" s="5" t="b" cm="1">
        <f t="array" aca="1" ref="LY276" ca="1">INDEX(i.meatgrid,$Q276,LY$7)</f>
        <v>0</v>
      </c>
      <c r="LZ276" s="5" t="b" cm="1">
        <f t="array" aca="1" ref="LZ276" ca="1">INDEX(i.meatgrid,$Q276,LZ$7)</f>
        <v>0</v>
      </c>
      <c r="MA276" s="5" cm="1">
        <f t="array" aca="1" ref="MA276" ca="1">INDEX(i.meatgrid,$Q276,MA$7)</f>
        <v>40</v>
      </c>
      <c r="MB276" s="5" t="str" cm="1">
        <f t="array" aca="1" ref="MB276" ca="1">INDEX(i.meatgrid,$Q276,MB$7)</f>
        <v>-</v>
      </c>
      <c r="MC276" s="5">
        <f t="shared" si="1858"/>
        <v>1</v>
      </c>
      <c r="MD276" s="5">
        <f t="shared" si="1859"/>
        <v>0.75</v>
      </c>
      <c r="ME276" s="5" cm="1">
        <f t="array" aca="1" ref="ME276" ca="1">INDEX(i.meatgrid,$Q276,ME$7)</f>
        <v>1</v>
      </c>
      <c r="MF276" s="5" cm="1">
        <f t="array" aca="1" ref="MF276" ca="1">INDEX(i.meatgrid,$Q276,MF$7)</f>
        <v>0</v>
      </c>
      <c r="MG276" s="5" cm="1">
        <f t="array" aca="1" ref="MG276" ca="1">INDEX(i.meatgrid,$Q276,MG$7)</f>
        <v>0</v>
      </c>
      <c r="MH276" s="5" cm="1">
        <f t="array" aca="1" ref="MH276" ca="1">INDEX(i.meatgrid,$Q276,MH$7)</f>
        <v>0</v>
      </c>
      <c r="MI276" s="5" cm="1">
        <f t="array" aca="1" ref="MI276" ca="1">INDEX(i.meatgrid,$Q276,MI$7)</f>
        <v>0</v>
      </c>
      <c r="MJ276" s="5" cm="1">
        <f t="array" aca="1" ref="MJ276" ca="1">INDEX(i.meatgrid,$Q276,MJ$7)</f>
        <v>1</v>
      </c>
      <c r="MK276" s="5" cm="1">
        <f t="array" aca="1" ref="MK276" ca="1">INDEX(i.meatgrid,$Q276,MK$7)</f>
        <v>1</v>
      </c>
      <c r="ML276" s="5" cm="1">
        <f t="array" aca="1" ref="ML276" ca="1">INDEX(i.meatgrid,$Q276,ML$7)</f>
        <v>1</v>
      </c>
      <c r="MM276" s="5">
        <f t="shared" si="1860"/>
        <v>1</v>
      </c>
      <c r="MN276" s="9"/>
      <c r="MO276" s="19" t="b">
        <f t="shared" ca="1" si="1922"/>
        <v>0</v>
      </c>
      <c r="MP276" s="19" t="b">
        <f t="shared" ca="1" si="1922"/>
        <v>0</v>
      </c>
      <c r="MQ276" s="19">
        <f t="shared" ca="1" si="1922"/>
        <v>1</v>
      </c>
      <c r="MR276" s="19">
        <f t="shared" ca="1" si="1922"/>
        <v>0.75</v>
      </c>
      <c r="MS276" s="19">
        <f t="shared" ca="1" si="1922"/>
        <v>0.75</v>
      </c>
      <c r="MT276" s="19">
        <f t="shared" ca="1" si="1922"/>
        <v>0.8</v>
      </c>
      <c r="MU276" s="19">
        <f t="shared" ca="1" si="1922"/>
        <v>0.82499999999999996</v>
      </c>
      <c r="MV276" s="19">
        <f t="shared" ca="1" si="1922"/>
        <v>0.875</v>
      </c>
      <c r="MW276" s="19">
        <f t="shared" ca="1" si="1922"/>
        <v>0.9</v>
      </c>
      <c r="MX276" s="19">
        <f t="shared" ca="1" si="1922"/>
        <v>1</v>
      </c>
      <c r="MY276" s="19">
        <f t="shared" ca="1" si="1922"/>
        <v>0.875</v>
      </c>
      <c r="MZ276" s="19" t="b">
        <f t="shared" ca="1" si="1922"/>
        <v>1</v>
      </c>
      <c r="NA276" s="19">
        <f t="shared" ca="1" si="1922"/>
        <v>74.989999999999995</v>
      </c>
      <c r="NB276" s="19" t="str">
        <f t="shared" ca="1" si="1922"/>
        <v>-</v>
      </c>
      <c r="NC276" s="19" t="str">
        <f t="shared" ca="1" si="1922"/>
        <v>-</v>
      </c>
      <c r="ND276" s="19" t="str">
        <f t="shared" ca="1" si="1922"/>
        <v>-</v>
      </c>
      <c r="NE276" s="19" t="str">
        <f t="shared" ca="1" si="1937"/>
        <v>-</v>
      </c>
      <c r="NF276" s="19" t="str">
        <f t="shared" ca="1" si="1937"/>
        <v>-</v>
      </c>
      <c r="NG276" s="19" t="str">
        <f t="shared" ca="1" si="1937"/>
        <v>-</v>
      </c>
      <c r="NH276" s="19" t="str">
        <f t="shared" ca="1" si="1937"/>
        <v>-</v>
      </c>
      <c r="NI276" s="19">
        <f t="shared" ca="1" si="1937"/>
        <v>36.99</v>
      </c>
      <c r="NJ276" s="19">
        <f t="shared" ca="1" si="1937"/>
        <v>36.99</v>
      </c>
      <c r="NK276" s="19" t="str">
        <f t="shared" ca="1" si="1937"/>
        <v>-</v>
      </c>
      <c r="NL276" s="19" t="str">
        <f t="shared" ca="1" si="1937"/>
        <v>-</v>
      </c>
      <c r="NM276" s="19" t="str">
        <f t="shared" ca="1" si="1937"/>
        <v>-</v>
      </c>
      <c r="NN276" s="19" t="str">
        <f t="shared" ca="1" si="1937"/>
        <v>-</v>
      </c>
      <c r="NO276" s="19" t="str">
        <f t="shared" ca="1" si="1937"/>
        <v>-</v>
      </c>
      <c r="NP276" s="19">
        <f t="shared" ca="1" si="1937"/>
        <v>49.99</v>
      </c>
      <c r="NQ276" s="19">
        <f t="shared" ca="1" si="1937"/>
        <v>49.99</v>
      </c>
      <c r="NR276" s="19">
        <f t="shared" ca="1" si="1937"/>
        <v>49.99</v>
      </c>
      <c r="NS276" s="19">
        <f t="shared" ca="1" si="1937"/>
        <v>49.99</v>
      </c>
      <c r="NT276" s="19">
        <f t="shared" ca="1" si="1937"/>
        <v>49.99</v>
      </c>
      <c r="NU276" s="19">
        <f t="shared" ca="1" si="1874"/>
        <v>49.99</v>
      </c>
      <c r="NV276" s="19">
        <f t="shared" ca="1" si="1874"/>
        <v>49.99</v>
      </c>
      <c r="NW276" s="19">
        <f t="shared" ca="1" si="1874"/>
        <v>49.99</v>
      </c>
      <c r="NX276" s="19">
        <f t="shared" ca="1" si="1936"/>
        <v>412.99</v>
      </c>
      <c r="NY276" s="19">
        <f t="shared" ca="1" si="1936"/>
        <v>412.99</v>
      </c>
      <c r="NZ276" s="19" t="str">
        <f t="shared" ca="1" si="1936"/>
        <v>-</v>
      </c>
      <c r="OA276" s="19" t="str">
        <f t="shared" ca="1" si="1936"/>
        <v>-</v>
      </c>
      <c r="OB276" s="19" t="str">
        <f t="shared" ca="1" si="1936"/>
        <v>-</v>
      </c>
      <c r="OC276" s="19" t="str">
        <f t="shared" ca="1" si="1936"/>
        <v>-</v>
      </c>
      <c r="OD276" s="19" t="str">
        <f t="shared" ca="1" si="1936"/>
        <v>-</v>
      </c>
      <c r="OE276" s="19">
        <f t="shared" ca="1" si="1936"/>
        <v>6.8900000000000006</v>
      </c>
      <c r="OF276" s="19">
        <f t="shared" ca="1" si="1936"/>
        <v>6.8900000000000006</v>
      </c>
      <c r="OG276" s="19">
        <f t="shared" ca="1" si="1936"/>
        <v>6.8900000000000006</v>
      </c>
      <c r="OH276" s="19">
        <f t="shared" ca="1" si="1936"/>
        <v>6.8900000000000006</v>
      </c>
      <c r="OI276" s="19">
        <f t="shared" ca="1" si="1936"/>
        <v>6.8900000000000006</v>
      </c>
      <c r="OJ276" s="19">
        <f t="shared" ca="1" si="1936"/>
        <v>6.8900000000000006</v>
      </c>
      <c r="OK276" s="19">
        <f t="shared" ca="1" si="1936"/>
        <v>6.8900000000000006</v>
      </c>
      <c r="OL276" s="19">
        <f t="shared" ca="1" si="1936"/>
        <v>6.8900000000000006</v>
      </c>
      <c r="OM276" s="19">
        <f t="shared" ca="1" si="1936"/>
        <v>346.99</v>
      </c>
      <c r="ON276" s="19">
        <f t="shared" ca="1" si="1876"/>
        <v>346.99</v>
      </c>
      <c r="OO276" s="19" t="str">
        <f t="shared" ca="1" si="1876"/>
        <v>-</v>
      </c>
      <c r="OP276" s="19" t="str">
        <f t="shared" ca="1" si="1876"/>
        <v>-</v>
      </c>
      <c r="OQ276" s="19" t="str">
        <f t="shared" ca="1" si="1876"/>
        <v>-</v>
      </c>
      <c r="OR276" s="19" t="str">
        <f t="shared" ca="1" si="1876"/>
        <v>-</v>
      </c>
      <c r="OS276" s="19" t="str">
        <f t="shared" ca="1" si="1876"/>
        <v>-</v>
      </c>
      <c r="OT276" s="19">
        <f t="shared" ca="1" si="1876"/>
        <v>0</v>
      </c>
      <c r="OU276" s="24">
        <v>0</v>
      </c>
    </row>
    <row r="277" spans="1:411" outlineLevel="1">
      <c r="A277" s="21">
        <f t="shared" si="158"/>
        <v>272</v>
      </c>
      <c r="B277" s="21">
        <f t="shared" si="1928"/>
        <v>19</v>
      </c>
      <c r="C277">
        <v>112</v>
      </c>
      <c r="D277" s="144" t="str">
        <f t="shared" ca="1" si="1806"/>
        <v>GSM</v>
      </c>
      <c r="E277" t="b">
        <v>0</v>
      </c>
      <c r="F277" t="b">
        <v>0</v>
      </c>
      <c r="G277" t="b">
        <f t="shared" si="1942"/>
        <v>0</v>
      </c>
      <c r="H277" s="237">
        <f t="shared" ca="1" si="1929"/>
        <v>2</v>
      </c>
      <c r="I277" s="237">
        <f t="shared" ca="1" si="1929"/>
        <v>1</v>
      </c>
      <c r="J277" s="237" t="str">
        <f t="shared" ca="1" si="1929"/>
        <v/>
      </c>
      <c r="K277" s="237">
        <f t="shared" ca="1" si="1929"/>
        <v>2</v>
      </c>
      <c r="L277" s="237">
        <f t="shared" ca="1" si="1929"/>
        <v>2</v>
      </c>
      <c r="M277" s="237">
        <f t="shared" ca="1" si="1929"/>
        <v>3</v>
      </c>
      <c r="N277" s="237">
        <f t="shared" ca="1" si="1929"/>
        <v>3</v>
      </c>
      <c r="O277" s="237">
        <f t="shared" ca="1" si="1929"/>
        <v>1</v>
      </c>
      <c r="P277" s="237">
        <f t="shared" ca="1" si="1929"/>
        <v>1</v>
      </c>
      <c r="Q277" s="237">
        <f t="shared" ca="1" si="1929"/>
        <v>4</v>
      </c>
      <c r="R277" s="29">
        <v>1</v>
      </c>
      <c r="S277" s="29">
        <v>2</v>
      </c>
      <c r="T277" s="29">
        <v>1</v>
      </c>
      <c r="U277" s="218"/>
      <c r="V277" s="218"/>
      <c r="W277" s="182">
        <f t="array" ref="W277">MAX(W$22,MOD(W271+1*AND(R277:$V277=R$22:$V$22),W$23+1))</f>
        <v>0</v>
      </c>
      <c r="X277" s="218"/>
      <c r="Y277" s="218"/>
      <c r="Z277" s="218"/>
      <c r="AA277" s="218"/>
      <c r="AB277" s="218"/>
      <c r="AC277" s="218"/>
      <c r="AD277" s="218"/>
      <c r="AE277" s="218"/>
      <c r="AF277" s="144">
        <f ca="1">INDEX(CHOOSE($N277,DataAutumn!i.AdultDrys,DataWinter!i.AdultDrys,DataSpring!i.AdultDrys),1,$M277)</f>
        <v>3</v>
      </c>
      <c r="AG277" s="5">
        <f t="shared" ca="1" si="1807"/>
        <v>1</v>
      </c>
      <c r="AH277" s="5">
        <f t="shared" ca="1" si="1807"/>
        <v>1</v>
      </c>
      <c r="AI277" s="5">
        <f t="shared" ca="1" si="1808"/>
        <v>1</v>
      </c>
      <c r="AJ277" s="218"/>
      <c r="AK277" s="218"/>
      <c r="AL277" s="366" t="str">
        <f ca="1">TEXT(LEFT(OFFSET(AL277,-1,0),5)+1,"00000")&amp;MID(OFFSET(AL277,-1,0),6,FIND(" ",OFFSET(AL277,-1,0),7)-5)
&amp; $D277           &amp; " Day"&amp;INDEX(i.DOY,$N277,1)              &amp; IF($IG277=0," FWM","")&amp;IF($IG277=1," MWM","")&amp;IF($IG277=5," Mat","")&amp;IF($IH277=TRUE,"&amp;BBT","    ")
&amp;INDEX(DataMaster!$B$98:$B$105,$Q277,0)    &amp;IF(JQ277," SR"&amp;JR277,"")&amp; " WP"&amp;TEXT($MC277*100,"000p")           &amp; " MP"&amp;TEXT($MD277*100,"000p")           &amp; " GP"&amp;TEXT($MM277*100,"000p")
&amp; " (F"&amp;3+COUNTIF($CV277:$CY277,TRUE)&amp;3&amp;"N"&amp;$DM277&amp;$DN277&amp;")"</f>
        <v>00036 DSP_grid_lw GSM Day204 MWM&amp;BBTPrime WP100p MP075p GP100p (F33N11)</v>
      </c>
      <c r="AM277" s="9" t="str">
        <f ca="1">IF(COUNTIF(AL$5:AL277,AL277)=1,"-","Dup")</f>
        <v>-</v>
      </c>
      <c r="AN277" s="9"/>
      <c r="AO277" s="12" t="b">
        <v>0</v>
      </c>
      <c r="AP277" s="12" t="b">
        <v>0</v>
      </c>
      <c r="AQ277" s="12" t="b">
        <v>1</v>
      </c>
      <c r="AR277" s="12" t="b">
        <v>1</v>
      </c>
      <c r="AS277" s="12" t="b">
        <v>0</v>
      </c>
      <c r="AT277" s="12" t="b">
        <v>1</v>
      </c>
      <c r="AU277" s="12" t="b">
        <v>1</v>
      </c>
      <c r="AV277" s="12" t="b">
        <v>1</v>
      </c>
      <c r="AW277" s="9"/>
      <c r="AX277" s="5" t="b">
        <f t="shared" ca="1" si="1809"/>
        <v>0</v>
      </c>
      <c r="AY277" s="5" t="str">
        <f t="shared" ca="1" si="1809"/>
        <v>-</v>
      </c>
      <c r="AZ277" s="5" t="b">
        <f t="shared" ca="1" si="1809"/>
        <v>0</v>
      </c>
      <c r="BA277" s="5" t="b">
        <f t="shared" ca="1" si="1809"/>
        <v>1</v>
      </c>
      <c r="BB277" s="5" t="b">
        <f t="shared" ca="1" si="1809"/>
        <v>1</v>
      </c>
      <c r="BC277" s="144">
        <f t="shared" ca="1" si="1809"/>
        <v>0</v>
      </c>
      <c r="BD277" s="19" t="b">
        <f t="shared" ca="1" si="1810"/>
        <v>1</v>
      </c>
      <c r="BE277" s="9"/>
      <c r="BF277" s="5" t="str">
        <f t="shared" ca="1" si="1811"/>
        <v>-</v>
      </c>
      <c r="BG277" s="19" t="str">
        <f t="shared" ca="1" si="1812"/>
        <v>-</v>
      </c>
      <c r="BH277" s="19" t="str">
        <f t="shared" ca="1" si="1812"/>
        <v>-</v>
      </c>
      <c r="BI277" s="19" t="str">
        <f t="shared" ca="1" si="1812"/>
        <v>-</v>
      </c>
      <c r="BJ277" s="5" t="str">
        <f t="shared" ca="1" si="1813"/>
        <v>-</v>
      </c>
      <c r="BK277" s="19" t="str">
        <f t="shared" ca="1" si="1814"/>
        <v>-</v>
      </c>
      <c r="BL277" s="5" t="str">
        <f t="shared" ca="1" si="1815"/>
        <v>-</v>
      </c>
      <c r="BM277" s="19" t="str">
        <f t="shared" ca="1" si="1816"/>
        <v>-</v>
      </c>
      <c r="BN277" s="19" t="str">
        <f t="shared" ca="1" si="1816"/>
        <v>-</v>
      </c>
      <c r="BO277" s="19" t="str">
        <f t="shared" ca="1" si="1816"/>
        <v>-</v>
      </c>
      <c r="BP277" s="5" t="str">
        <f t="shared" ca="1" si="1817"/>
        <v>-</v>
      </c>
      <c r="BQ277" s="9"/>
      <c r="BR277" s="5" t="b">
        <f t="shared" ca="1" si="1818"/>
        <v>0</v>
      </c>
      <c r="BS277" s="5" t="str">
        <f t="shared" ca="1" si="1819"/>
        <v>-</v>
      </c>
      <c r="BT277" s="5" t="str">
        <f t="shared" ca="1" si="1820"/>
        <v>-</v>
      </c>
      <c r="BU277" s="5" t="str">
        <f t="shared" ca="1" si="1820"/>
        <v>-</v>
      </c>
      <c r="BV277" s="5" t="str">
        <f t="shared" ca="1" si="1820"/>
        <v>-</v>
      </c>
      <c r="BW277" s="5" t="str">
        <f t="shared" ca="1" si="1820"/>
        <v>-</v>
      </c>
      <c r="BX277" s="5" t="str">
        <f t="shared" ca="1" si="1820"/>
        <v>-</v>
      </c>
      <c r="BY277" s="5" t="str">
        <f t="shared" ca="1" si="1820"/>
        <v>-</v>
      </c>
      <c r="BZ277" s="5" t="str">
        <f t="shared" ca="1" si="1820"/>
        <v>-</v>
      </c>
      <c r="CA277" s="5" t="str">
        <f t="shared" ref="CA277" ca="1" si="1944">IF($J277="",CA$14,ABS($J277)=CA$7)</f>
        <v>-</v>
      </c>
      <c r="CB277" s="9"/>
      <c r="CC277" s="237" t="b">
        <f t="shared" ca="1" si="1930"/>
        <v>1</v>
      </c>
      <c r="CD277" s="237" t="b">
        <f t="shared" ca="1" si="1930"/>
        <v>1</v>
      </c>
      <c r="CE277" s="237" t="b">
        <f t="shared" ca="1" si="1930"/>
        <v>1</v>
      </c>
      <c r="CF277" s="12">
        <f t="shared" ca="1" si="1868"/>
        <v>2334105</v>
      </c>
      <c r="CG277" s="144" t="b">
        <f t="shared" ca="1" si="1943"/>
        <v>0</v>
      </c>
      <c r="CH277" s="12" t="s">
        <v>34</v>
      </c>
      <c r="CI277" s="19" t="str">
        <f t="shared" ca="1" si="1822"/>
        <v>-</v>
      </c>
      <c r="CJ277" s="19" t="str">
        <f t="shared" ca="1" si="1822"/>
        <v>-</v>
      </c>
      <c r="CK277" s="19" t="str">
        <f t="shared" ca="1" si="1822"/>
        <v>-</v>
      </c>
      <c r="CL277" s="19">
        <f t="shared" ca="1" si="1822"/>
        <v>1</v>
      </c>
      <c r="CM277" s="19">
        <f t="shared" ca="1" si="1822"/>
        <v>1</v>
      </c>
      <c r="CN277" s="9"/>
      <c r="CO277" s="444">
        <v>652</v>
      </c>
      <c r="CP277" s="444">
        <v>686</v>
      </c>
      <c r="CQ277" s="444">
        <v>721</v>
      </c>
      <c r="CR277" s="152">
        <v>378</v>
      </c>
      <c r="CS277" s="152">
        <v>413</v>
      </c>
      <c r="CT277" s="152">
        <v>448</v>
      </c>
      <c r="CU277" s="19" t="str">
        <f t="shared" ca="1" si="1915"/>
        <v>-</v>
      </c>
      <c r="CV277" s="19" t="str">
        <f t="shared" ca="1" si="1915"/>
        <v>-</v>
      </c>
      <c r="CW277" s="19" t="str">
        <f t="shared" ca="1" si="1915"/>
        <v>-</v>
      </c>
      <c r="CX277" s="19" t="str">
        <f t="shared" ca="1" si="1915"/>
        <v>-</v>
      </c>
      <c r="CY277" s="19" t="str">
        <f t="shared" ca="1" si="1915"/>
        <v>-</v>
      </c>
      <c r="CZ277" s="19" t="b">
        <f t="shared" ca="1" si="1915"/>
        <v>1</v>
      </c>
      <c r="DA277" s="19">
        <f t="shared" ca="1" si="1915"/>
        <v>0</v>
      </c>
      <c r="DB277" s="19">
        <f t="shared" ca="1" si="1915"/>
        <v>0</v>
      </c>
      <c r="DC277" s="19">
        <f t="shared" ca="1" si="1915"/>
        <v>0</v>
      </c>
      <c r="DD277" s="19">
        <f t="shared" ca="1" si="1915"/>
        <v>0</v>
      </c>
      <c r="DE277" s="19">
        <f t="shared" ca="1" si="1915"/>
        <v>0</v>
      </c>
      <c r="DF277" s="19">
        <f t="shared" ca="1" si="1915"/>
        <v>0</v>
      </c>
      <c r="DG277" s="19">
        <f t="shared" ca="1" si="1915"/>
        <v>0</v>
      </c>
      <c r="DH277" s="19">
        <f t="shared" ca="1" si="1915"/>
        <v>0</v>
      </c>
      <c r="DI277" s="19">
        <f t="shared" ca="1" si="1915"/>
        <v>0</v>
      </c>
      <c r="DJ277" s="19">
        <f t="shared" ca="1" si="1915"/>
        <v>0</v>
      </c>
      <c r="DK277" s="19">
        <f t="shared" ca="1" si="1941"/>
        <v>0</v>
      </c>
      <c r="DL277" s="19">
        <f t="shared" ca="1" si="1941"/>
        <v>0</v>
      </c>
      <c r="DM277" s="19">
        <f t="shared" ca="1" si="1941"/>
        <v>1</v>
      </c>
      <c r="DN277" s="19">
        <f t="shared" ca="1" si="1941"/>
        <v>1</v>
      </c>
      <c r="DO277" s="19">
        <f t="shared" ca="1" si="1941"/>
        <v>0</v>
      </c>
      <c r="DP277" s="19" t="str">
        <f t="shared" ca="1" si="1941"/>
        <v>-</v>
      </c>
      <c r="DQ277" s="19" t="str">
        <f t="shared" ca="1" si="1941"/>
        <v>-</v>
      </c>
      <c r="DR277" s="19" t="str">
        <f t="shared" ca="1" si="1941"/>
        <v>-</v>
      </c>
      <c r="DS277" s="19" t="str">
        <f t="shared" ca="1" si="1941"/>
        <v>-</v>
      </c>
      <c r="DT277" s="19" t="str">
        <f t="shared" ca="1" si="1941"/>
        <v>-</v>
      </c>
      <c r="DU277" s="19">
        <f t="shared" ca="1" si="1941"/>
        <v>0</v>
      </c>
      <c r="DV277" s="19" t="str">
        <f t="shared" ca="1" si="1941"/>
        <v>-</v>
      </c>
      <c r="DW277" s="19" t="str">
        <f t="shared" ca="1" si="1941"/>
        <v>-</v>
      </c>
      <c r="DX277" s="19" t="str">
        <f t="shared" ca="1" si="1941"/>
        <v>-</v>
      </c>
      <c r="DY277" s="19" t="str">
        <f t="shared" ca="1" si="1941"/>
        <v>-</v>
      </c>
      <c r="DZ277" s="19" t="str">
        <f t="shared" ca="1" si="1941"/>
        <v>-</v>
      </c>
      <c r="EA277" s="19" t="str">
        <f t="shared" ca="1" si="1941"/>
        <v>-</v>
      </c>
      <c r="EB277" s="19" t="str">
        <f t="shared" ca="1" si="1941"/>
        <v>-</v>
      </c>
      <c r="EC277" s="19" t="str">
        <f t="shared" ca="1" si="1941"/>
        <v>-</v>
      </c>
      <c r="ED277" s="19">
        <f t="shared" ca="1" si="1941"/>
        <v>0</v>
      </c>
      <c r="EE277" s="444">
        <f t="shared" ca="1" si="1827"/>
        <v>0</v>
      </c>
      <c r="EF277" s="444">
        <f t="shared" ca="1" si="1827"/>
        <v>0</v>
      </c>
      <c r="EG277" s="124">
        <f t="shared" ca="1" si="1916"/>
        <v>0</v>
      </c>
      <c r="EH277" s="124">
        <f t="shared" ca="1" si="1916"/>
        <v>0</v>
      </c>
      <c r="EI277" s="124">
        <f t="shared" ca="1" si="1916"/>
        <v>0</v>
      </c>
      <c r="EJ277" s="124">
        <f t="shared" ca="1" si="1916"/>
        <v>0</v>
      </c>
      <c r="EK277" s="124">
        <f t="shared" ca="1" si="1916"/>
        <v>0</v>
      </c>
      <c r="EL277" s="124">
        <f t="shared" ca="1" si="1916"/>
        <v>0</v>
      </c>
      <c r="EM277" s="124">
        <f t="shared" ca="1" si="1916"/>
        <v>0</v>
      </c>
      <c r="EN277" s="124">
        <f t="shared" ca="1" si="1916"/>
        <v>0</v>
      </c>
      <c r="EO277" s="124">
        <f t="shared" ca="1" si="1916"/>
        <v>0</v>
      </c>
      <c r="EP277" s="124">
        <f t="shared" ca="1" si="1916"/>
        <v>0</v>
      </c>
      <c r="EQ277" s="124">
        <f t="shared" ca="1" si="1916"/>
        <v>0</v>
      </c>
      <c r="ER277" s="124">
        <f t="shared" ca="1" si="1916"/>
        <v>0</v>
      </c>
      <c r="ES277" s="124">
        <f t="shared" ca="1" si="1916"/>
        <v>0</v>
      </c>
      <c r="ET277" s="124">
        <f t="shared" ca="1" si="1916"/>
        <v>0</v>
      </c>
      <c r="EU277" s="124">
        <f t="shared" ca="1" si="1916"/>
        <v>0</v>
      </c>
      <c r="EV277" s="124">
        <f t="shared" ref="EV277" ca="1" si="1945">IF(AND($K277=EV$9,$N277=EV$11,$AB277=EV$8,$AI277=EV$12,$Y277&lt;&gt;0),INDEX(i.FS_Strategy,$Y277,$AB277),0)</f>
        <v>0</v>
      </c>
      <c r="EW277" s="124">
        <f t="shared" ca="1" si="1829"/>
        <v>0</v>
      </c>
      <c r="EX277" s="124">
        <f t="shared" ca="1" si="1829"/>
        <v>0</v>
      </c>
      <c r="EY277" s="554">
        <f t="shared" ca="1" si="1917"/>
        <v>0</v>
      </c>
      <c r="EZ277" s="554">
        <f t="shared" ca="1" si="1917"/>
        <v>0</v>
      </c>
      <c r="FA277" s="554">
        <f t="shared" ca="1" si="1917"/>
        <v>0</v>
      </c>
      <c r="FB277" s="125">
        <f t="shared" ca="1" si="1917"/>
        <v>0</v>
      </c>
      <c r="FC277" s="125">
        <f t="shared" ca="1" si="1917"/>
        <v>0</v>
      </c>
      <c r="FD277" s="125">
        <f t="shared" ca="1" si="1917"/>
        <v>0</v>
      </c>
      <c r="FE277" s="125">
        <f t="shared" ca="1" si="1917"/>
        <v>0</v>
      </c>
      <c r="FF277" s="125">
        <f t="shared" ca="1" si="1917"/>
        <v>0</v>
      </c>
      <c r="FG277" s="125">
        <f t="shared" ca="1" si="1917"/>
        <v>0</v>
      </c>
      <c r="FH277" s="125">
        <f t="shared" ca="1" si="1917"/>
        <v>0</v>
      </c>
      <c r="FI277" s="125">
        <f t="shared" ca="1" si="1917"/>
        <v>0</v>
      </c>
      <c r="FJ277" s="125">
        <f t="shared" ca="1" si="1917"/>
        <v>0</v>
      </c>
      <c r="FK277" s="125">
        <f t="shared" ca="1" si="1917"/>
        <v>0</v>
      </c>
      <c r="FL277" s="125">
        <f t="shared" ca="1" si="1917"/>
        <v>0</v>
      </c>
      <c r="FM277" s="125">
        <f t="shared" ca="1" si="1917"/>
        <v>0</v>
      </c>
      <c r="FN277" s="125">
        <f t="shared" ref="FN277" ca="1" si="1946">IF(AND($K277=FN$9,$N277=FN$11,$AB277=FN$8,$AI277=FN$12,$Z277&lt;&gt;0),INDEX(i.FS_Strategy,$Z277,$AB277),0)</f>
        <v>0</v>
      </c>
      <c r="FO277" s="124">
        <f t="shared" ca="1" si="1918"/>
        <v>0</v>
      </c>
      <c r="FP277" s="124">
        <f t="shared" ca="1" si="1918"/>
        <v>0</v>
      </c>
      <c r="FQ277" s="124">
        <f t="shared" ca="1" si="1918"/>
        <v>0</v>
      </c>
      <c r="FR277" s="124">
        <f t="shared" ca="1" si="1918"/>
        <v>0</v>
      </c>
      <c r="FS277" s="124">
        <f t="shared" ca="1" si="1918"/>
        <v>0</v>
      </c>
      <c r="FT277" s="124">
        <f t="shared" ca="1" si="1918"/>
        <v>0</v>
      </c>
      <c r="FU277" s="124">
        <f t="shared" ca="1" si="1918"/>
        <v>0</v>
      </c>
      <c r="FV277" s="124">
        <f t="shared" ca="1" si="1918"/>
        <v>0</v>
      </c>
      <c r="FW277" s="124">
        <f t="shared" ca="1" si="1918"/>
        <v>0</v>
      </c>
      <c r="FX277" s="124">
        <f t="shared" ca="1" si="1918"/>
        <v>0</v>
      </c>
      <c r="FY277" s="124">
        <f t="shared" ca="1" si="1918"/>
        <v>0</v>
      </c>
      <c r="FZ277" s="124">
        <f t="shared" ca="1" si="1918"/>
        <v>0</v>
      </c>
      <c r="GA277" s="124">
        <f t="shared" ca="1" si="1918"/>
        <v>0</v>
      </c>
      <c r="GB277" s="124">
        <f t="shared" ca="1" si="1918"/>
        <v>0</v>
      </c>
      <c r="GC277" s="124">
        <f t="shared" ca="1" si="1918"/>
        <v>0</v>
      </c>
      <c r="GD277" s="124">
        <f t="shared" ref="GD277" ca="1" si="1947">IF(AND($K277=GD$9,$N277=GD$11,$AB277=GD$8,$AI277=GD$12),INDEX(i.FS_Strategy,$AC277+1,$AB277),0)</f>
        <v>0</v>
      </c>
      <c r="GE277" s="124">
        <f t="shared" ca="1" si="1832"/>
        <v>0</v>
      </c>
      <c r="GF277" s="124">
        <f t="shared" ca="1" si="1832"/>
        <v>0</v>
      </c>
      <c r="GG277" s="554">
        <f t="shared" ca="1" si="1833"/>
        <v>0</v>
      </c>
      <c r="GH277" s="554">
        <f t="shared" ca="1" si="1833"/>
        <v>0</v>
      </c>
      <c r="GI277" s="554">
        <f t="shared" ca="1" si="1833"/>
        <v>0</v>
      </c>
      <c r="GJ277" s="125">
        <f t="shared" ca="1" si="1919"/>
        <v>0</v>
      </c>
      <c r="GK277" s="125">
        <f t="shared" ca="1" si="1919"/>
        <v>0</v>
      </c>
      <c r="GL277" s="125">
        <f t="shared" ca="1" si="1919"/>
        <v>0</v>
      </c>
      <c r="GM277" s="125">
        <f t="shared" ca="1" si="1919"/>
        <v>0</v>
      </c>
      <c r="GN277" s="125">
        <f t="shared" ca="1" si="1919"/>
        <v>0</v>
      </c>
      <c r="GO277" s="125">
        <f t="shared" ca="1" si="1919"/>
        <v>0</v>
      </c>
      <c r="GP277" s="125">
        <f t="shared" ca="1" si="1919"/>
        <v>0</v>
      </c>
      <c r="GQ277" s="125">
        <f t="shared" ca="1" si="1919"/>
        <v>0</v>
      </c>
      <c r="GR277" s="125">
        <f t="shared" ca="1" si="1919"/>
        <v>0</v>
      </c>
      <c r="GS277" s="125">
        <f t="shared" ca="1" si="1919"/>
        <v>0</v>
      </c>
      <c r="GT277" s="125">
        <f t="shared" ca="1" si="1919"/>
        <v>0</v>
      </c>
      <c r="GU277" s="125">
        <f t="shared" ca="1" si="1919"/>
        <v>0</v>
      </c>
      <c r="GV277" s="125">
        <f t="shared" ca="1" si="1919"/>
        <v>0</v>
      </c>
      <c r="GW277" s="124">
        <f t="shared" ca="1" si="1920"/>
        <v>0</v>
      </c>
      <c r="GX277" s="124">
        <f t="shared" ca="1" si="1920"/>
        <v>0</v>
      </c>
      <c r="GY277" s="124">
        <f t="shared" ca="1" si="1920"/>
        <v>0</v>
      </c>
      <c r="GZ277" s="124">
        <f t="shared" ca="1" si="1920"/>
        <v>0</v>
      </c>
      <c r="HA277" s="124">
        <f t="shared" ca="1" si="1920"/>
        <v>0</v>
      </c>
      <c r="HB277" s="124">
        <f t="shared" ca="1" si="1920"/>
        <v>0</v>
      </c>
      <c r="HC277" s="124">
        <f t="shared" ca="1" si="1920"/>
        <v>0</v>
      </c>
      <c r="HD277" s="124">
        <f t="shared" ca="1" si="1920"/>
        <v>0</v>
      </c>
      <c r="HE277" s="124">
        <f t="shared" ca="1" si="1920"/>
        <v>0</v>
      </c>
      <c r="HF277" s="124">
        <f t="shared" ca="1" si="1920"/>
        <v>0</v>
      </c>
      <c r="HG277" s="124">
        <f t="shared" ca="1" si="1920"/>
        <v>0</v>
      </c>
      <c r="HH277" s="124">
        <f t="shared" ca="1" si="1920"/>
        <v>0</v>
      </c>
      <c r="HI277" s="124">
        <f t="shared" ca="1" si="1920"/>
        <v>0</v>
      </c>
      <c r="HJ277" s="124">
        <f t="shared" ca="1" si="1920"/>
        <v>0</v>
      </c>
      <c r="HK277" s="124">
        <f t="shared" ca="1" si="1920"/>
        <v>0</v>
      </c>
      <c r="HL277" s="124">
        <f t="shared" ref="HL277" ca="1" si="1948">IF(AND($K277=HL$9,$N277=HL$11,$AB277=HL$8,$AI277=HL$12),INDEX(i.FS_Strategy,$AC277+1,$AB277),0)</f>
        <v>0</v>
      </c>
      <c r="HM277" s="124">
        <f t="shared" ca="1" si="1836"/>
        <v>0</v>
      </c>
      <c r="HN277" s="124">
        <f t="shared" ca="1" si="1836"/>
        <v>0</v>
      </c>
      <c r="HO277" s="554">
        <f t="shared" ca="1" si="1837"/>
        <v>0</v>
      </c>
      <c r="HP277" s="554">
        <f t="shared" ca="1" si="1837"/>
        <v>0</v>
      </c>
      <c r="HQ277" s="554">
        <f t="shared" ca="1" si="1837"/>
        <v>0</v>
      </c>
      <c r="HR277" s="125">
        <f t="shared" ca="1" si="1921"/>
        <v>0</v>
      </c>
      <c r="HS277" s="125">
        <f t="shared" ca="1" si="1921"/>
        <v>0</v>
      </c>
      <c r="HT277" s="125">
        <f t="shared" ca="1" si="1921"/>
        <v>0</v>
      </c>
      <c r="HU277" s="125">
        <f t="shared" ca="1" si="1921"/>
        <v>0</v>
      </c>
      <c r="HV277" s="125">
        <f t="shared" ca="1" si="1921"/>
        <v>0</v>
      </c>
      <c r="HW277" s="125">
        <f t="shared" ca="1" si="1921"/>
        <v>0</v>
      </c>
      <c r="HX277" s="125">
        <f t="shared" ca="1" si="1921"/>
        <v>0</v>
      </c>
      <c r="HY277" s="125">
        <f t="shared" ca="1" si="1921"/>
        <v>0</v>
      </c>
      <c r="HZ277" s="125">
        <f t="shared" ca="1" si="1921"/>
        <v>0</v>
      </c>
      <c r="IA277" s="125">
        <f t="shared" ca="1" si="1921"/>
        <v>0</v>
      </c>
      <c r="IB277" s="125">
        <f t="shared" ca="1" si="1921"/>
        <v>0</v>
      </c>
      <c r="IC277" s="125">
        <f t="shared" ca="1" si="1921"/>
        <v>0</v>
      </c>
      <c r="ID277" s="125">
        <f t="shared" ca="1" si="1921"/>
        <v>0</v>
      </c>
      <c r="IE277" s="5">
        <f t="shared" ca="1" si="1839"/>
        <v>67</v>
      </c>
      <c r="IF277" s="9"/>
      <c r="IG277" s="5">
        <f t="shared" ca="1" si="1840"/>
        <v>1</v>
      </c>
      <c r="IH277" s="5" t="b">
        <f t="shared" ca="1" si="1840"/>
        <v>1</v>
      </c>
      <c r="II277" s="19">
        <f t="shared" ca="1" si="1841"/>
        <v>0</v>
      </c>
      <c r="IJ277" s="5">
        <f t="shared" ca="1" si="1840"/>
        <v>55</v>
      </c>
      <c r="IK277" s="5" cm="1">
        <f t="array" ref="IK277">INDEX(i.pi_yatf,$X277+1,IK$7)</f>
        <v>1</v>
      </c>
      <c r="IL277" s="19">
        <f t="shared" ca="1" si="1934"/>
        <v>0</v>
      </c>
      <c r="IM277" s="19">
        <f t="shared" ca="1" si="1934"/>
        <v>0</v>
      </c>
      <c r="IN277" s="19">
        <f t="shared" ca="1" si="1934"/>
        <v>0</v>
      </c>
      <c r="IO277" s="19">
        <f t="shared" ca="1" si="1934"/>
        <v>0</v>
      </c>
      <c r="IP277" s="19">
        <f t="shared" ca="1" si="1934"/>
        <v>0</v>
      </c>
      <c r="IQ277" s="19">
        <f t="shared" ca="1" si="1934"/>
        <v>0</v>
      </c>
      <c r="IR277" s="19">
        <f t="shared" ca="1" si="1934"/>
        <v>0</v>
      </c>
      <c r="IS277" s="19">
        <f t="shared" ca="1" si="1934"/>
        <v>0</v>
      </c>
      <c r="IT277" s="19">
        <f t="shared" ca="1" si="1934"/>
        <v>0</v>
      </c>
      <c r="IU277" s="19">
        <f t="shared" ca="1" si="1934"/>
        <v>0</v>
      </c>
      <c r="IV277" s="19">
        <f t="shared" ca="1" si="1934"/>
        <v>0</v>
      </c>
      <c r="IW277" s="19">
        <f t="shared" ca="1" si="1934"/>
        <v>0</v>
      </c>
      <c r="IX277" s="19">
        <f t="shared" ca="1" si="1934"/>
        <v>0</v>
      </c>
      <c r="IY277" s="19">
        <f t="shared" ca="1" si="1934"/>
        <v>0</v>
      </c>
      <c r="IZ277" s="19">
        <f t="shared" ca="1" si="1934"/>
        <v>0</v>
      </c>
      <c r="JA277" s="19">
        <f t="shared" ca="1" si="1934"/>
        <v>0</v>
      </c>
      <c r="JB277" s="19">
        <f t="shared" ca="1" si="1934"/>
        <v>0</v>
      </c>
      <c r="JC277" s="19">
        <f t="shared" ca="1" si="1934"/>
        <v>0</v>
      </c>
      <c r="JD277" s="19">
        <f t="shared" ca="1" si="1934"/>
        <v>0</v>
      </c>
      <c r="JE277" s="19">
        <f t="shared" ca="1" si="1934"/>
        <v>0</v>
      </c>
      <c r="JF277" s="19">
        <f t="shared" ca="1" si="1934"/>
        <v>0</v>
      </c>
      <c r="JG277" s="5">
        <f t="shared" ca="1" si="1843"/>
        <v>1.2500000000000001E-2</v>
      </c>
      <c r="JH277" s="567">
        <f t="shared" ca="1" si="1843"/>
        <v>0</v>
      </c>
      <c r="JI277" s="5">
        <f t="shared" ca="1" si="1843"/>
        <v>6.25E-2</v>
      </c>
      <c r="JJ277" s="5">
        <f t="shared" ca="1" si="1843"/>
        <v>6.25E-2</v>
      </c>
      <c r="JK277" s="5">
        <f t="shared" ca="1" si="1843"/>
        <v>6.25E-2</v>
      </c>
      <c r="JL277" s="19">
        <f t="shared" ca="1" si="1934"/>
        <v>1</v>
      </c>
      <c r="JM277" s="19">
        <f t="shared" ca="1" si="1934"/>
        <v>0</v>
      </c>
      <c r="JN277" s="19">
        <f t="shared" ca="1" si="1934"/>
        <v>1</v>
      </c>
      <c r="JO277" s="9"/>
      <c r="JP277" s="5" t="b">
        <f t="shared" ca="1" si="1844"/>
        <v>0</v>
      </c>
      <c r="JQ277" s="477" t="b">
        <v>0</v>
      </c>
      <c r="JR277" s="477">
        <v>12</v>
      </c>
      <c r="JS277" s="5" t="b">
        <f t="shared" ca="1" si="1845"/>
        <v>0</v>
      </c>
      <c r="JT277" s="5" t="b">
        <f t="shared" ca="1" si="1845"/>
        <v>0</v>
      </c>
      <c r="JU277" s="5" t="b">
        <f t="shared" ca="1" si="1845"/>
        <v>1</v>
      </c>
      <c r="JV277" s="144">
        <f t="shared" ca="1" si="1846"/>
        <v>1</v>
      </c>
      <c r="JW277" s="144">
        <f t="shared" ca="1" si="1846"/>
        <v>1</v>
      </c>
      <c r="JX277" s="5" t="b">
        <f t="shared" ca="1" si="1847"/>
        <v>0</v>
      </c>
      <c r="JY277" s="5" t="b">
        <f t="shared" ca="1" si="1847"/>
        <v>1</v>
      </c>
      <c r="JZ277" s="5" t="b">
        <f t="shared" ca="1" si="1847"/>
        <v>1</v>
      </c>
      <c r="KA277" s="5" t="b">
        <f t="shared" ca="1" si="1847"/>
        <v>0</v>
      </c>
      <c r="KB277" s="5">
        <f t="shared" ca="1" si="1848"/>
        <v>1</v>
      </c>
      <c r="KC277" s="5">
        <f t="shared" ca="1" si="1848"/>
        <v>0</v>
      </c>
      <c r="KD277" s="5" t="b">
        <f t="shared" ca="1" si="1849"/>
        <v>0</v>
      </c>
      <c r="KE277" s="5" t="str" cm="1">
        <f t="array" aca="1" ref="KE277" ca="1">IF(OR(KF277:KM277&lt;&gt;"-"),TRUE,"-")</f>
        <v>-</v>
      </c>
      <c r="KF277" s="19" t="str">
        <f t="shared" ca="1" si="1850"/>
        <v>-</v>
      </c>
      <c r="KG277" s="19" t="str">
        <f t="shared" ca="1" si="1850"/>
        <v>-</v>
      </c>
      <c r="KH277" s="19" t="str">
        <f t="shared" ca="1" si="1850"/>
        <v>-</v>
      </c>
      <c r="KI277" s="19" t="str">
        <f t="shared" ca="1" si="1850"/>
        <v>-</v>
      </c>
      <c r="KJ277" s="19" t="str">
        <f t="shared" ca="1" si="1850"/>
        <v>-</v>
      </c>
      <c r="KK277" s="19" t="str">
        <f t="shared" ca="1" si="1850"/>
        <v>-</v>
      </c>
      <c r="KL277" s="19" t="str">
        <f t="shared" ca="1" si="1850"/>
        <v>-</v>
      </c>
      <c r="KM277" s="19" t="str">
        <f t="shared" ref="KM277" ca="1" si="1949">OFFSET(KM$5,$B277,0)</f>
        <v>-</v>
      </c>
      <c r="KN277" s="5" t="b">
        <f t="array" aca="1" ref="KN277" ca="1">IF(OR(KO277:KU277&lt;&gt;"-"),TRUE,"-")</f>
        <v>1</v>
      </c>
      <c r="KO277" s="19">
        <f t="shared" ca="1" si="1927"/>
        <v>0</v>
      </c>
      <c r="KP277" s="19" t="str">
        <f t="shared" ca="1" si="1927"/>
        <v>-</v>
      </c>
      <c r="KQ277" s="19">
        <f t="shared" ca="1" si="1927"/>
        <v>999999</v>
      </c>
      <c r="KR277" s="19">
        <f t="shared" ca="1" si="1927"/>
        <v>999999</v>
      </c>
      <c r="KS277" s="19">
        <f t="shared" ca="1" si="1927"/>
        <v>999999</v>
      </c>
      <c r="KT277" s="19">
        <f t="shared" ca="1" si="1927"/>
        <v>999999</v>
      </c>
      <c r="KU277" s="19">
        <f t="shared" ca="1" si="1927"/>
        <v>999999</v>
      </c>
      <c r="KV277" s="19" t="str">
        <f t="shared" ca="1" si="1927"/>
        <v>-</v>
      </c>
      <c r="KW277" s="19" t="str">
        <f t="shared" ca="1" si="1927"/>
        <v>-</v>
      </c>
      <c r="KX277" s="19" t="str">
        <f t="shared" ca="1" si="1927"/>
        <v>-</v>
      </c>
      <c r="KY277" s="19" t="b">
        <f t="shared" ca="1" si="1852"/>
        <v>1</v>
      </c>
      <c r="KZ277" s="19">
        <f t="shared" ca="1" si="1852"/>
        <v>0</v>
      </c>
      <c r="LA277" s="5" t="str">
        <f t="shared" ca="1" si="1853"/>
        <v>-</v>
      </c>
      <c r="LB277" s="5" t="str">
        <f t="shared" ca="1" si="1853"/>
        <v>-</v>
      </c>
      <c r="LC277" s="5" t="str">
        <f t="shared" ca="1" si="1853"/>
        <v>-</v>
      </c>
      <c r="LD277" s="5" t="str">
        <f t="shared" ca="1" si="1853"/>
        <v>-</v>
      </c>
      <c r="LE277" s="19" t="str">
        <f t="shared" ca="1" si="1854"/>
        <v>-</v>
      </c>
      <c r="LF277" s="19" t="str">
        <f t="shared" ca="1" si="1854"/>
        <v>-</v>
      </c>
      <c r="LG277" s="19" t="str">
        <f t="shared" ca="1" si="1854"/>
        <v>-</v>
      </c>
      <c r="LH277" s="19" t="str">
        <f t="shared" ca="1" si="1854"/>
        <v>-</v>
      </c>
      <c r="LI277" s="19" t="str">
        <f t="shared" ca="1" si="1854"/>
        <v>-</v>
      </c>
      <c r="LJ277" s="19" t="str">
        <f t="shared" ca="1" si="1854"/>
        <v>-</v>
      </c>
      <c r="LK277" s="19" t="str">
        <f t="shared" ca="1" si="1854"/>
        <v>-</v>
      </c>
      <c r="LL277" s="5" t="str">
        <f t="shared" ca="1" si="1855"/>
        <v>-</v>
      </c>
      <c r="LM277" s="5">
        <f t="shared" ca="1" si="1855"/>
        <v>500</v>
      </c>
      <c r="LN277" s="5">
        <f t="shared" ca="1" si="1855"/>
        <v>500</v>
      </c>
      <c r="LO277" s="5" t="str">
        <f t="shared" ca="1" si="1855"/>
        <v>-</v>
      </c>
      <c r="LP277" s="5" t="str" cm="1">
        <f t="array" aca="1" ref="LP277" ca="1">INDEX(i.meatgrid,$Q277,LP$7)</f>
        <v>-</v>
      </c>
      <c r="LQ277" s="5" t="str" cm="1">
        <f t="array" aca="1" ref="LQ277" ca="1">INDEX(i.meatgrid,$Q277,LQ$7)</f>
        <v>-</v>
      </c>
      <c r="LR277" s="5" t="str">
        <f t="shared" ca="1" si="1855"/>
        <v>-</v>
      </c>
      <c r="LS277" s="5">
        <f t="shared" ca="1" si="1856"/>
        <v>1</v>
      </c>
      <c r="LT277" s="9"/>
      <c r="LU277" s="19">
        <f t="shared" ref="LU277" ca="1" si="1950">OFFSET(LU$5,$B277,0)</f>
        <v>70</v>
      </c>
      <c r="LV277" s="19">
        <f t="shared" ca="1" si="1857"/>
        <v>50</v>
      </c>
      <c r="LW277" s="19">
        <f t="shared" ca="1" si="1857"/>
        <v>80</v>
      </c>
      <c r="LX277" s="19">
        <f t="shared" ca="1" si="1857"/>
        <v>50</v>
      </c>
      <c r="LY277" s="5" t="b" cm="1">
        <f t="array" aca="1" ref="LY277" ca="1">INDEX(i.meatgrid,$Q277,LY$7)</f>
        <v>0</v>
      </c>
      <c r="LZ277" s="5" t="b" cm="1">
        <f t="array" aca="1" ref="LZ277" ca="1">INDEX(i.meatgrid,$Q277,LZ$7)</f>
        <v>0</v>
      </c>
      <c r="MA277" s="5" cm="1">
        <f t="array" aca="1" ref="MA277" ca="1">INDEX(i.meatgrid,$Q277,MA$7)</f>
        <v>40</v>
      </c>
      <c r="MB277" s="5" t="str" cm="1">
        <f t="array" aca="1" ref="MB277" ca="1">INDEX(i.meatgrid,$Q277,MB$7)</f>
        <v>-</v>
      </c>
      <c r="MC277" s="5">
        <f t="shared" si="1858"/>
        <v>1</v>
      </c>
      <c r="MD277" s="5">
        <f t="shared" si="1859"/>
        <v>0.75</v>
      </c>
      <c r="ME277" s="5" cm="1">
        <f t="array" aca="1" ref="ME277" ca="1">INDEX(i.meatgrid,$Q277,ME$7)</f>
        <v>1</v>
      </c>
      <c r="MF277" s="5" cm="1">
        <f t="array" aca="1" ref="MF277" ca="1">INDEX(i.meatgrid,$Q277,MF$7)</f>
        <v>0</v>
      </c>
      <c r="MG277" s="5" cm="1">
        <f t="array" aca="1" ref="MG277" ca="1">INDEX(i.meatgrid,$Q277,MG$7)</f>
        <v>0</v>
      </c>
      <c r="MH277" s="5" cm="1">
        <f t="array" aca="1" ref="MH277" ca="1">INDEX(i.meatgrid,$Q277,MH$7)</f>
        <v>0</v>
      </c>
      <c r="MI277" s="5" cm="1">
        <f t="array" aca="1" ref="MI277" ca="1">INDEX(i.meatgrid,$Q277,MI$7)</f>
        <v>0</v>
      </c>
      <c r="MJ277" s="5" cm="1">
        <f t="array" aca="1" ref="MJ277" ca="1">INDEX(i.meatgrid,$Q277,MJ$7)</f>
        <v>1</v>
      </c>
      <c r="MK277" s="5" cm="1">
        <f t="array" aca="1" ref="MK277" ca="1">INDEX(i.meatgrid,$Q277,MK$7)</f>
        <v>1</v>
      </c>
      <c r="ML277" s="5" cm="1">
        <f t="array" aca="1" ref="ML277" ca="1">INDEX(i.meatgrid,$Q277,ML$7)</f>
        <v>1</v>
      </c>
      <c r="MM277" s="5">
        <f t="shared" si="1860"/>
        <v>1</v>
      </c>
      <c r="MN277" s="9"/>
      <c r="MO277" s="19" t="b">
        <f t="shared" ca="1" si="1922"/>
        <v>0</v>
      </c>
      <c r="MP277" s="19" t="b">
        <f t="shared" ca="1" si="1922"/>
        <v>0</v>
      </c>
      <c r="MQ277" s="19">
        <f t="shared" ca="1" si="1922"/>
        <v>1</v>
      </c>
      <c r="MR277" s="19">
        <f t="shared" ca="1" si="1922"/>
        <v>0.75</v>
      </c>
      <c r="MS277" s="19">
        <f t="shared" ca="1" si="1922"/>
        <v>0.75</v>
      </c>
      <c r="MT277" s="19">
        <f t="shared" ca="1" si="1922"/>
        <v>0.8</v>
      </c>
      <c r="MU277" s="19">
        <f t="shared" ca="1" si="1922"/>
        <v>0.82499999999999996</v>
      </c>
      <c r="MV277" s="19">
        <f t="shared" ca="1" si="1922"/>
        <v>0.875</v>
      </c>
      <c r="MW277" s="19">
        <f t="shared" ca="1" si="1922"/>
        <v>0.9</v>
      </c>
      <c r="MX277" s="19">
        <f t="shared" ca="1" si="1922"/>
        <v>1</v>
      </c>
      <c r="MY277" s="19">
        <f t="shared" ca="1" si="1922"/>
        <v>0.875</v>
      </c>
      <c r="MZ277" s="19" t="b">
        <f t="shared" ca="1" si="1922"/>
        <v>1</v>
      </c>
      <c r="NA277" s="19">
        <f t="shared" ca="1" si="1922"/>
        <v>74.989999999999995</v>
      </c>
      <c r="NB277" s="19" t="str">
        <f t="shared" ca="1" si="1922"/>
        <v>-</v>
      </c>
      <c r="NC277" s="19" t="str">
        <f t="shared" ca="1" si="1922"/>
        <v>-</v>
      </c>
      <c r="ND277" s="19" t="str">
        <f t="shared" ref="ND277" ca="1" si="1951">OFFSET(ND$5,$B277,0)</f>
        <v>-</v>
      </c>
      <c r="NE277" s="19" t="str">
        <f t="shared" ca="1" si="1937"/>
        <v>-</v>
      </c>
      <c r="NF277" s="19" t="str">
        <f t="shared" ca="1" si="1937"/>
        <v>-</v>
      </c>
      <c r="NG277" s="19" t="str">
        <f t="shared" ca="1" si="1937"/>
        <v>-</v>
      </c>
      <c r="NH277" s="19" t="str">
        <f t="shared" ca="1" si="1937"/>
        <v>-</v>
      </c>
      <c r="NI277" s="19">
        <f t="shared" ca="1" si="1937"/>
        <v>36.99</v>
      </c>
      <c r="NJ277" s="19">
        <f t="shared" ca="1" si="1937"/>
        <v>36.99</v>
      </c>
      <c r="NK277" s="19" t="str">
        <f t="shared" ca="1" si="1937"/>
        <v>-</v>
      </c>
      <c r="NL277" s="19" t="str">
        <f t="shared" ca="1" si="1937"/>
        <v>-</v>
      </c>
      <c r="NM277" s="19" t="str">
        <f t="shared" ca="1" si="1937"/>
        <v>-</v>
      </c>
      <c r="NN277" s="19" t="str">
        <f t="shared" ca="1" si="1937"/>
        <v>-</v>
      </c>
      <c r="NO277" s="19" t="str">
        <f t="shared" ca="1" si="1937"/>
        <v>-</v>
      </c>
      <c r="NP277" s="19">
        <f t="shared" ca="1" si="1937"/>
        <v>49.99</v>
      </c>
      <c r="NQ277" s="19">
        <f t="shared" ca="1" si="1937"/>
        <v>49.99</v>
      </c>
      <c r="NR277" s="19">
        <f t="shared" ca="1" si="1937"/>
        <v>49.99</v>
      </c>
      <c r="NS277" s="19">
        <f t="shared" ca="1" si="1937"/>
        <v>49.99</v>
      </c>
      <c r="NT277" s="19">
        <f t="shared" ca="1" si="1937"/>
        <v>49.99</v>
      </c>
      <c r="NU277" s="19">
        <f t="shared" ca="1" si="1874"/>
        <v>49.99</v>
      </c>
      <c r="NV277" s="19">
        <f t="shared" ca="1" si="1874"/>
        <v>49.99</v>
      </c>
      <c r="NW277" s="19">
        <f t="shared" ca="1" si="1874"/>
        <v>49.99</v>
      </c>
      <c r="NX277" s="19">
        <f t="shared" ca="1" si="1936"/>
        <v>412.99</v>
      </c>
      <c r="NY277" s="19">
        <f t="shared" ca="1" si="1936"/>
        <v>412.99</v>
      </c>
      <c r="NZ277" s="19" t="str">
        <f t="shared" ca="1" si="1936"/>
        <v>-</v>
      </c>
      <c r="OA277" s="19" t="str">
        <f t="shared" ca="1" si="1936"/>
        <v>-</v>
      </c>
      <c r="OB277" s="19" t="str">
        <f t="shared" ca="1" si="1936"/>
        <v>-</v>
      </c>
      <c r="OC277" s="19" t="str">
        <f t="shared" ca="1" si="1936"/>
        <v>-</v>
      </c>
      <c r="OD277" s="19" t="str">
        <f t="shared" ca="1" si="1936"/>
        <v>-</v>
      </c>
      <c r="OE277" s="19">
        <f t="shared" ca="1" si="1936"/>
        <v>6.8900000000000006</v>
      </c>
      <c r="OF277" s="19">
        <f t="shared" ca="1" si="1936"/>
        <v>6.8900000000000006</v>
      </c>
      <c r="OG277" s="19">
        <f t="shared" ca="1" si="1936"/>
        <v>6.8900000000000006</v>
      </c>
      <c r="OH277" s="19">
        <f t="shared" ca="1" si="1936"/>
        <v>6.8900000000000006</v>
      </c>
      <c r="OI277" s="19">
        <f t="shared" ca="1" si="1936"/>
        <v>6.8900000000000006</v>
      </c>
      <c r="OJ277" s="19">
        <f t="shared" ca="1" si="1936"/>
        <v>6.8900000000000006</v>
      </c>
      <c r="OK277" s="19">
        <f t="shared" ca="1" si="1936"/>
        <v>6.8900000000000006</v>
      </c>
      <c r="OL277" s="19">
        <f t="shared" ca="1" si="1936"/>
        <v>6.8900000000000006</v>
      </c>
      <c r="OM277" s="19">
        <f t="shared" ca="1" si="1936"/>
        <v>346.99</v>
      </c>
      <c r="ON277" s="19">
        <f t="shared" ca="1" si="1876"/>
        <v>346.99</v>
      </c>
      <c r="OO277" s="19" t="str">
        <f t="shared" ca="1" si="1876"/>
        <v>-</v>
      </c>
      <c r="OP277" s="19" t="str">
        <f t="shared" ca="1" si="1876"/>
        <v>-</v>
      </c>
      <c r="OQ277" s="19" t="str">
        <f t="shared" ca="1" si="1876"/>
        <v>-</v>
      </c>
      <c r="OR277" s="19" t="str">
        <f t="shared" ca="1" si="1876"/>
        <v>-</v>
      </c>
      <c r="OS277" s="19" t="str">
        <f t="shared" ca="1" si="1876"/>
        <v>-</v>
      </c>
      <c r="OT277" s="19">
        <f t="shared" ca="1" si="1876"/>
        <v>0</v>
      </c>
      <c r="OU277" s="24">
        <v>0</v>
      </c>
    </row>
    <row r="278" spans="1:411" outlineLevel="1">
      <c r="A278" s="21">
        <f t="shared" si="158"/>
        <v>273</v>
      </c>
      <c r="B278" s="21"/>
      <c r="D278" s="14"/>
      <c r="E278" t="b">
        <v>0</v>
      </c>
      <c r="H278" s="21"/>
      <c r="I278" s="21"/>
      <c r="J278" s="21"/>
      <c r="K278" s="21"/>
      <c r="L278" s="21"/>
      <c r="M278" s="21"/>
      <c r="N278" s="21"/>
      <c r="O278" s="21"/>
      <c r="P278" s="21"/>
      <c r="Q278" s="21"/>
      <c r="R278" s="21"/>
      <c r="S278" s="21"/>
      <c r="T278" s="21"/>
      <c r="U278" s="218"/>
      <c r="V278" s="218"/>
      <c r="W278" s="21"/>
      <c r="X278" s="218"/>
      <c r="Y278" s="218"/>
      <c r="Z278" s="218"/>
      <c r="AA278" s="218"/>
      <c r="AB278" s="218"/>
      <c r="AC278" s="218"/>
      <c r="AD278" s="218"/>
      <c r="AE278" s="218"/>
      <c r="AJ278" s="218"/>
      <c r="AK278" s="218"/>
      <c r="AL278" s="234" t="str">
        <f ca="1">"blank "&amp;TEXT(RAND(),"0.000")</f>
        <v>blank 0.429</v>
      </c>
      <c r="AM278" s="9" t="str">
        <f ca="1">IF(COUNTIF(AL$5:AL278,AL278)=1,"-","Dup")</f>
        <v>-</v>
      </c>
      <c r="AN278" s="9"/>
      <c r="AO278" s="14"/>
      <c r="AP278" s="14"/>
      <c r="AQ278" s="14"/>
      <c r="AR278" s="14"/>
      <c r="AS278" s="14"/>
      <c r="AT278" s="14"/>
      <c r="AU278" s="563"/>
      <c r="AV278" s="563"/>
      <c r="AW278" s="9"/>
      <c r="AX278" s="14"/>
      <c r="AY278" s="14"/>
      <c r="AZ278" s="14"/>
      <c r="BA278" s="14"/>
      <c r="BB278" s="14"/>
      <c r="BC278" s="14"/>
      <c r="BD278" s="14"/>
      <c r="BE278" s="9"/>
      <c r="BF278" s="14"/>
      <c r="BG278" s="14"/>
      <c r="BH278" s="14"/>
      <c r="BI278" s="14"/>
      <c r="BJ278" s="14"/>
      <c r="BK278" s="14"/>
      <c r="BL278" s="14"/>
      <c r="BM278" s="14"/>
      <c r="BN278" s="14"/>
      <c r="BO278" s="14"/>
      <c r="BP278" s="14"/>
      <c r="BQ278" s="9"/>
      <c r="BR278" s="14"/>
      <c r="BS278" s="14"/>
      <c r="BT278" s="14"/>
      <c r="BU278" s="14"/>
      <c r="BV278" s="14"/>
      <c r="BW278" s="14"/>
      <c r="BX278" s="14"/>
      <c r="BY278" s="14"/>
      <c r="BZ278" s="14"/>
      <c r="CA278" s="14"/>
      <c r="CB278" s="9"/>
      <c r="CC278" s="14"/>
      <c r="CD278" s="14"/>
      <c r="CE278" s="14"/>
      <c r="CF278" s="14"/>
      <c r="CG278" s="14"/>
      <c r="CH278" s="14"/>
      <c r="CI278" s="14"/>
      <c r="CJ278" s="14"/>
      <c r="CK278" s="14"/>
      <c r="CL278" s="14"/>
      <c r="CM278" s="14"/>
      <c r="CN278" s="9"/>
      <c r="CO278" s="14"/>
      <c r="CP278" s="14"/>
      <c r="CQ278" s="14"/>
      <c r="CR278" s="14"/>
      <c r="CS278" s="14"/>
      <c r="CT278" s="14"/>
      <c r="CU278" s="14"/>
      <c r="CV278" s="14"/>
      <c r="CW278" s="14"/>
      <c r="CX278" s="14"/>
      <c r="CY278" s="14"/>
      <c r="CZ278" s="14"/>
      <c r="DA278" s="14"/>
      <c r="DB278" s="14"/>
      <c r="DC278" s="14"/>
      <c r="DD278" s="14"/>
      <c r="DE278" s="14"/>
      <c r="DF278" s="14"/>
      <c r="DG278" s="14"/>
      <c r="DH278" s="14"/>
      <c r="DI278" s="14"/>
      <c r="DJ278" s="14"/>
      <c r="DK278" s="14"/>
      <c r="DL278" s="14"/>
      <c r="DM278" s="14"/>
      <c r="DN278" s="14"/>
      <c r="DO278" s="14"/>
      <c r="DP278" s="14"/>
      <c r="DQ278" s="14"/>
      <c r="DR278" s="14"/>
      <c r="DS278" s="14"/>
      <c r="DT278" s="14"/>
      <c r="DU278" s="14"/>
      <c r="DV278" s="14"/>
      <c r="DW278" s="14"/>
      <c r="DX278" s="14"/>
      <c r="DY278" s="14"/>
      <c r="DZ278" s="14"/>
      <c r="EA278" s="14"/>
      <c r="EB278" s="14"/>
      <c r="EC278" s="14"/>
      <c r="ED278" s="14"/>
      <c r="EE278" s="14"/>
      <c r="EF278" s="14"/>
      <c r="EG278" s="14"/>
      <c r="EH278" s="14"/>
      <c r="EI278" s="14"/>
      <c r="EJ278" s="14"/>
      <c r="EK278" s="14"/>
      <c r="EL278" s="14"/>
      <c r="EM278" s="14"/>
      <c r="EN278" s="14"/>
      <c r="EO278" s="14"/>
      <c r="EP278" s="14"/>
      <c r="EQ278" s="14"/>
      <c r="ER278" s="14"/>
      <c r="ES278" s="14"/>
      <c r="ET278" s="14"/>
      <c r="EU278" s="14"/>
      <c r="EV278" s="14"/>
      <c r="EW278" s="14"/>
      <c r="EX278" s="14"/>
      <c r="EY278" s="14"/>
      <c r="EZ278" s="14"/>
      <c r="FA278" s="14"/>
      <c r="FB278" s="14"/>
      <c r="FC278" s="14"/>
      <c r="FD278" s="14"/>
      <c r="FE278" s="14"/>
      <c r="FF278" s="14"/>
      <c r="FG278" s="14"/>
      <c r="FH278" s="14"/>
      <c r="FI278" s="14"/>
      <c r="FJ278" s="14"/>
      <c r="FK278" s="14"/>
      <c r="FL278" s="14"/>
      <c r="FM278" s="14"/>
      <c r="FN278" s="14"/>
      <c r="FO278" s="14"/>
      <c r="FP278" s="14"/>
      <c r="FQ278" s="14"/>
      <c r="FR278" s="14"/>
      <c r="FS278" s="14"/>
      <c r="FT278" s="14"/>
      <c r="FU278" s="14"/>
      <c r="FV278" s="14"/>
      <c r="FW278" s="14"/>
      <c r="FX278" s="14"/>
      <c r="FY278" s="14"/>
      <c r="FZ278" s="14"/>
      <c r="GA278" s="14"/>
      <c r="GB278" s="14"/>
      <c r="GC278" s="14"/>
      <c r="GD278" s="14"/>
      <c r="GE278" s="14"/>
      <c r="GF278" s="14"/>
      <c r="GG278" s="14"/>
      <c r="GH278" s="14"/>
      <c r="GI278" s="14"/>
      <c r="GJ278" s="14"/>
      <c r="GK278" s="14"/>
      <c r="GL278" s="14"/>
      <c r="GM278" s="14"/>
      <c r="GN278" s="14"/>
      <c r="GO278" s="14"/>
      <c r="GP278" s="14"/>
      <c r="GQ278" s="14"/>
      <c r="GR278" s="14"/>
      <c r="GS278" s="14"/>
      <c r="GT278" s="14"/>
      <c r="GU278" s="14"/>
      <c r="GV278" s="14"/>
      <c r="GW278" s="14"/>
      <c r="GX278" s="14"/>
      <c r="GY278" s="14"/>
      <c r="GZ278" s="14"/>
      <c r="HA278" s="14"/>
      <c r="HB278" s="14"/>
      <c r="HC278" s="14"/>
      <c r="HD278" s="14"/>
      <c r="HE278" s="14"/>
      <c r="HF278" s="14"/>
      <c r="HG278" s="14"/>
      <c r="HH278" s="14"/>
      <c r="HI278" s="14"/>
      <c r="HJ278" s="14"/>
      <c r="HK278" s="14"/>
      <c r="HL278" s="14"/>
      <c r="HM278" s="14"/>
      <c r="HN278" s="14"/>
      <c r="HO278" s="14"/>
      <c r="HP278" s="14"/>
      <c r="HQ278" s="14"/>
      <c r="HR278" s="14"/>
      <c r="HS278" s="14"/>
      <c r="HT278" s="14"/>
      <c r="HU278" s="14"/>
      <c r="HV278" s="14"/>
      <c r="HW278" s="14"/>
      <c r="HX278" s="14"/>
      <c r="HY278" s="14"/>
      <c r="HZ278" s="14"/>
      <c r="IA278" s="14"/>
      <c r="IB278" s="14"/>
      <c r="IC278" s="14"/>
      <c r="ID278" s="14"/>
      <c r="IE278" s="14"/>
      <c r="IF278" s="9"/>
      <c r="IG278" s="14"/>
      <c r="IH278" s="14"/>
      <c r="II278" s="14"/>
      <c r="IJ278" s="14"/>
      <c r="IK278" s="14"/>
      <c r="IL278" s="14"/>
      <c r="IM278" s="14"/>
      <c r="IN278" s="14"/>
      <c r="IO278" s="14"/>
      <c r="IP278" s="14"/>
      <c r="IQ278" s="14"/>
      <c r="IR278" s="14"/>
      <c r="IS278" s="14"/>
      <c r="IT278" s="14"/>
      <c r="IU278" s="14"/>
      <c r="IV278" s="14"/>
      <c r="IW278" s="14"/>
      <c r="IX278" s="14"/>
      <c r="IY278" s="14"/>
      <c r="IZ278" s="14"/>
      <c r="JA278" s="14"/>
      <c r="JB278" s="14"/>
      <c r="JC278" s="14"/>
      <c r="JD278" s="14"/>
      <c r="JE278" s="14"/>
      <c r="JF278" s="14"/>
      <c r="JG278" s="14"/>
      <c r="JH278" s="14"/>
      <c r="JI278" s="14"/>
      <c r="JJ278" s="14"/>
      <c r="JK278" s="14"/>
      <c r="JL278" s="14"/>
      <c r="JM278" s="14"/>
      <c r="JN278" s="14"/>
      <c r="JO278" s="9"/>
      <c r="JP278" s="14"/>
      <c r="JQ278" s="14"/>
      <c r="JR278" s="14"/>
      <c r="JS278" s="14"/>
      <c r="JT278" s="14"/>
      <c r="JU278" s="14"/>
      <c r="JV278" s="14"/>
      <c r="JW278" s="14"/>
      <c r="JX278" s="14"/>
      <c r="JY278" s="14"/>
      <c r="JZ278" s="14"/>
      <c r="KA278" s="14"/>
      <c r="KB278" s="14"/>
      <c r="KC278" s="14"/>
      <c r="KD278" s="14"/>
      <c r="KE278" s="14"/>
      <c r="KF278" s="14"/>
      <c r="KG278" s="14"/>
      <c r="KH278" s="14"/>
      <c r="KI278" s="14"/>
      <c r="KJ278" s="14"/>
      <c r="KK278" s="14"/>
      <c r="KL278" s="14"/>
      <c r="KM278" s="14"/>
      <c r="KN278" s="14"/>
      <c r="KO278" s="14"/>
      <c r="KP278" s="14"/>
      <c r="KQ278" s="14"/>
      <c r="KR278" s="14"/>
      <c r="KS278" s="14"/>
      <c r="KT278" s="14"/>
      <c r="KU278" s="14"/>
      <c r="KV278" s="14"/>
      <c r="KW278" s="14"/>
      <c r="KX278" s="14"/>
      <c r="KY278" s="14"/>
      <c r="KZ278" s="14"/>
      <c r="LA278" s="14"/>
      <c r="LB278" s="14"/>
      <c r="LC278" s="14"/>
      <c r="LD278" s="14"/>
      <c r="LE278" s="14"/>
      <c r="LF278" s="14"/>
      <c r="LG278" s="14"/>
      <c r="LH278" s="14"/>
      <c r="LI278" s="14"/>
      <c r="LJ278" s="14"/>
      <c r="LK278" s="14"/>
      <c r="LL278" s="14"/>
      <c r="LM278" s="14"/>
      <c r="LN278" s="14"/>
      <c r="LO278" s="14"/>
      <c r="LP278" s="14"/>
      <c r="LQ278" s="14"/>
      <c r="LR278" s="14"/>
      <c r="LS278" s="14"/>
      <c r="LT278" s="9"/>
      <c r="LU278" s="14"/>
      <c r="LV278" s="14"/>
      <c r="LW278" s="14"/>
      <c r="LX278" s="14"/>
      <c r="LY278" s="14"/>
      <c r="LZ278" s="14"/>
      <c r="MA278" s="14"/>
      <c r="MB278" s="14"/>
      <c r="MC278" s="14"/>
      <c r="MD278" s="14"/>
      <c r="ME278" s="14"/>
      <c r="MF278" s="14"/>
      <c r="MG278" s="14"/>
      <c r="MH278" s="14"/>
      <c r="MI278" s="14"/>
      <c r="MJ278" s="14"/>
      <c r="MK278" s="14"/>
      <c r="ML278" s="14"/>
      <c r="MM278" s="14"/>
      <c r="MN278" s="9"/>
      <c r="MO278" s="14"/>
      <c r="MP278" s="14"/>
      <c r="MQ278" s="14"/>
      <c r="MR278" s="14"/>
      <c r="MS278" s="14"/>
      <c r="MT278" s="14"/>
      <c r="MU278" s="14"/>
      <c r="MV278" s="14"/>
      <c r="MW278" s="14"/>
      <c r="MX278" s="14"/>
      <c r="MY278" s="14"/>
      <c r="MZ278" s="14"/>
      <c r="NA278" s="14"/>
      <c r="NB278" s="14"/>
      <c r="NC278" s="14"/>
      <c r="ND278" s="14"/>
      <c r="NE278" s="14"/>
      <c r="NF278" s="14"/>
      <c r="NG278" s="14"/>
      <c r="NH278" s="14"/>
      <c r="NI278" s="14"/>
      <c r="NJ278" s="14"/>
      <c r="NK278" s="14"/>
      <c r="NL278" s="14"/>
      <c r="NM278" s="14"/>
      <c r="NN278" s="14"/>
      <c r="NO278" s="14"/>
      <c r="NP278" s="14"/>
      <c r="NQ278" s="14"/>
      <c r="NR278" s="14"/>
      <c r="NS278" s="14"/>
      <c r="NT278" s="14"/>
      <c r="NU278" s="14"/>
      <c r="NV278" s="14"/>
      <c r="NW278" s="14"/>
      <c r="NX278" s="14"/>
      <c r="NY278" s="14"/>
      <c r="NZ278" s="14"/>
      <c r="OA278" s="14"/>
      <c r="OB278" s="14"/>
      <c r="OC278" s="14"/>
      <c r="OD278" s="14"/>
      <c r="OE278" s="14"/>
      <c r="OF278" s="14"/>
      <c r="OG278" s="14"/>
      <c r="OH278" s="14"/>
      <c r="OI278" s="14"/>
      <c r="OJ278" s="14"/>
      <c r="OK278" s="14"/>
      <c r="OL278" s="14"/>
      <c r="OM278" s="14"/>
      <c r="ON278" s="14"/>
      <c r="OO278" s="14"/>
      <c r="OP278" s="14"/>
      <c r="OQ278" s="14"/>
      <c r="OR278" s="14"/>
      <c r="OS278" s="14"/>
      <c r="OT278" s="14"/>
      <c r="OU278" s="24">
        <v>0</v>
      </c>
    </row>
    <row r="279" spans="1:411" collapsed="1">
      <c r="A279" s="21">
        <f>ROW(A279)-5</f>
        <v>274</v>
      </c>
      <c r="B279" s="21"/>
      <c r="D279" s="515"/>
      <c r="E279" t="b">
        <v>0</v>
      </c>
      <c r="G279" s="32" t="s">
        <v>1019</v>
      </c>
      <c r="M279">
        <v>1</v>
      </c>
      <c r="N279">
        <v>1</v>
      </c>
      <c r="O279">
        <v>2</v>
      </c>
      <c r="P279">
        <v>1</v>
      </c>
      <c r="Q279">
        <v>1</v>
      </c>
      <c r="R279">
        <v>1</v>
      </c>
      <c r="S279">
        <v>1</v>
      </c>
      <c r="T279">
        <v>1</v>
      </c>
      <c r="U279" s="218"/>
      <c r="V279" s="218"/>
      <c r="W279">
        <v>0</v>
      </c>
      <c r="X279" s="218"/>
      <c r="Y279" s="218">
        <v>0</v>
      </c>
      <c r="Z279" s="218">
        <v>0</v>
      </c>
      <c r="AA279" s="218">
        <v>0</v>
      </c>
      <c r="AB279" s="218">
        <v>0</v>
      </c>
      <c r="AC279" s="218">
        <v>0</v>
      </c>
      <c r="AD279" s="218">
        <v>0</v>
      </c>
      <c r="AE279" s="218">
        <v>0</v>
      </c>
      <c r="AL279" s="233" t="s">
        <v>1870</v>
      </c>
      <c r="AM279" s="9" t="str">
        <f ca="1">IF(COUNTIF(AL$5:AL279,AL279)=1,"-","Dup")</f>
        <v>-</v>
      </c>
      <c r="AN279" s="9"/>
      <c r="AO279" s="515"/>
      <c r="AP279" s="515"/>
      <c r="AQ279" s="515"/>
      <c r="AR279" s="515"/>
      <c r="AS279" s="515"/>
      <c r="AT279" s="515"/>
      <c r="AU279" s="563"/>
      <c r="AV279" s="563"/>
      <c r="AW279" s="9"/>
      <c r="AX279" s="515"/>
      <c r="AY279" s="515"/>
      <c r="AZ279" s="515"/>
      <c r="BA279" s="515"/>
      <c r="BB279" s="515"/>
      <c r="BC279" s="515"/>
      <c r="BD279" s="515"/>
      <c r="BE279" s="9"/>
      <c r="BF279" s="515"/>
      <c r="BG279" s="515"/>
      <c r="BH279" s="515"/>
      <c r="BI279" s="515"/>
      <c r="BJ279" s="515"/>
      <c r="BK279" s="515"/>
      <c r="BL279" s="515"/>
      <c r="BM279" s="515"/>
      <c r="BN279" s="515"/>
      <c r="BO279" s="515"/>
      <c r="BP279" s="515"/>
      <c r="BQ279" s="9"/>
      <c r="BR279" s="515"/>
      <c r="BS279" s="515"/>
      <c r="BT279" s="515"/>
      <c r="BU279" s="515"/>
      <c r="BV279" s="515"/>
      <c r="BW279" s="515"/>
      <c r="BX279" s="515"/>
      <c r="BY279" s="515"/>
      <c r="BZ279" s="515"/>
      <c r="CA279" s="515"/>
      <c r="CB279" s="9"/>
      <c r="CC279" s="515"/>
      <c r="CD279" s="515"/>
      <c r="CE279" s="515"/>
      <c r="CF279" s="515"/>
      <c r="CG279" s="515"/>
      <c r="CH279" s="515"/>
      <c r="CI279" s="515"/>
      <c r="CJ279" s="515"/>
      <c r="CK279" s="515"/>
      <c r="CL279" s="515"/>
      <c r="CM279" s="515"/>
      <c r="CN279" s="9"/>
      <c r="CO279" s="515"/>
      <c r="CP279" s="515"/>
      <c r="CQ279" s="515"/>
      <c r="CR279" s="515"/>
      <c r="CS279" s="515"/>
      <c r="CT279" s="515"/>
      <c r="CU279" s="515"/>
      <c r="CV279" s="515"/>
      <c r="CW279" s="515"/>
      <c r="CX279" s="515"/>
      <c r="CY279" s="515"/>
      <c r="CZ279" s="515"/>
      <c r="DA279" s="515"/>
      <c r="DB279" s="515"/>
      <c r="DC279" s="515"/>
      <c r="DD279" s="515"/>
      <c r="DE279" s="515"/>
      <c r="DF279" s="515"/>
      <c r="DG279" s="515"/>
      <c r="DH279" s="515"/>
      <c r="DI279" s="515"/>
      <c r="DJ279" s="515"/>
      <c r="DK279" s="515"/>
      <c r="DL279" s="515"/>
      <c r="DM279" s="515"/>
      <c r="DN279" s="515"/>
      <c r="DO279" s="515"/>
      <c r="DP279" s="515"/>
      <c r="DQ279" s="515"/>
      <c r="DR279" s="515"/>
      <c r="DS279" s="515"/>
      <c r="DT279" s="515"/>
      <c r="DU279" s="515"/>
      <c r="DV279" s="515"/>
      <c r="DW279" s="515"/>
      <c r="DX279" s="515"/>
      <c r="DY279" s="515"/>
      <c r="DZ279" s="515"/>
      <c r="EA279" s="515"/>
      <c r="EB279" s="515"/>
      <c r="EC279" s="515"/>
      <c r="ED279" s="516"/>
      <c r="EE279" s="515"/>
      <c r="EF279" s="515"/>
      <c r="EG279" s="515"/>
      <c r="EH279" s="515"/>
      <c r="EI279" s="515"/>
      <c r="EJ279" s="515"/>
      <c r="EK279" s="515"/>
      <c r="EL279" s="515"/>
      <c r="EM279" s="515"/>
      <c r="EN279" s="515"/>
      <c r="EO279" s="515"/>
      <c r="EP279" s="515"/>
      <c r="EQ279" s="515"/>
      <c r="ER279" s="515"/>
      <c r="ES279" s="515"/>
      <c r="ET279" s="515"/>
      <c r="EU279" s="515"/>
      <c r="EV279" s="515"/>
      <c r="EW279" s="515"/>
      <c r="EX279" s="515"/>
      <c r="EY279" s="515"/>
      <c r="EZ279" s="515"/>
      <c r="FA279" s="515"/>
      <c r="FB279" s="515"/>
      <c r="FC279" s="515"/>
      <c r="FD279" s="515"/>
      <c r="FE279" s="515"/>
      <c r="FF279" s="515"/>
      <c r="FG279" s="515"/>
      <c r="FH279" s="515"/>
      <c r="FI279" s="515"/>
      <c r="FJ279" s="515"/>
      <c r="FK279" s="515"/>
      <c r="FL279" s="515"/>
      <c r="FM279" s="515"/>
      <c r="FN279" s="515"/>
      <c r="FO279" s="515"/>
      <c r="FP279" s="515"/>
      <c r="FQ279" s="515"/>
      <c r="FR279" s="515"/>
      <c r="FS279" s="515"/>
      <c r="FT279" s="515"/>
      <c r="FU279" s="515"/>
      <c r="FV279" s="515"/>
      <c r="FW279" s="515"/>
      <c r="FX279" s="515"/>
      <c r="FY279" s="515"/>
      <c r="FZ279" s="515"/>
      <c r="GA279" s="515"/>
      <c r="GB279" s="515"/>
      <c r="GC279" s="515"/>
      <c r="GD279" s="515"/>
      <c r="GE279" s="515"/>
      <c r="GF279" s="515"/>
      <c r="GG279" s="515"/>
      <c r="GH279" s="515"/>
      <c r="GI279" s="515"/>
      <c r="GJ279" s="515"/>
      <c r="GK279" s="515"/>
      <c r="GL279" s="515"/>
      <c r="GM279" s="515"/>
      <c r="GN279" s="515"/>
      <c r="GO279" s="515"/>
      <c r="GP279" s="515"/>
      <c r="GQ279" s="515"/>
      <c r="GR279" s="515"/>
      <c r="GS279" s="515"/>
      <c r="GT279" s="515"/>
      <c r="GU279" s="515"/>
      <c r="GV279" s="515"/>
      <c r="GW279" s="515"/>
      <c r="GX279" s="515"/>
      <c r="GY279" s="515"/>
      <c r="GZ279" s="515"/>
      <c r="HA279" s="515"/>
      <c r="HB279" s="515"/>
      <c r="HC279" s="515"/>
      <c r="HD279" s="515"/>
      <c r="HE279" s="515"/>
      <c r="HF279" s="515"/>
      <c r="HG279" s="515"/>
      <c r="HH279" s="515"/>
      <c r="HI279" s="515"/>
      <c r="HJ279" s="515"/>
      <c r="HK279" s="515"/>
      <c r="HL279" s="515"/>
      <c r="HM279" s="515"/>
      <c r="HN279" s="515"/>
      <c r="HO279" s="515"/>
      <c r="HP279" s="515"/>
      <c r="HQ279" s="515"/>
      <c r="HR279" s="515"/>
      <c r="HS279" s="515"/>
      <c r="HT279" s="515"/>
      <c r="HU279" s="515"/>
      <c r="HV279" s="515"/>
      <c r="HW279" s="515"/>
      <c r="HX279" s="515"/>
      <c r="HY279" s="515"/>
      <c r="HZ279" s="515"/>
      <c r="IA279" s="515"/>
      <c r="IB279" s="515"/>
      <c r="IC279" s="515"/>
      <c r="ID279" s="515"/>
      <c r="IE279" s="515"/>
      <c r="IF279" s="9"/>
      <c r="IG279" s="515"/>
      <c r="IH279" s="515"/>
      <c r="II279" s="515"/>
      <c r="IJ279" s="515"/>
      <c r="IK279" s="515"/>
      <c r="IL279" s="515"/>
      <c r="IM279" s="515"/>
      <c r="IN279" s="515"/>
      <c r="IO279" s="515"/>
      <c r="IP279" s="515"/>
      <c r="IQ279" s="515"/>
      <c r="IR279" s="515"/>
      <c r="IS279" s="515"/>
      <c r="IT279" s="515"/>
      <c r="IU279" s="515"/>
      <c r="IV279" s="515"/>
      <c r="IW279" s="515"/>
      <c r="IX279" s="515"/>
      <c r="IY279" s="515"/>
      <c r="IZ279" s="515"/>
      <c r="JA279" s="515"/>
      <c r="JB279" s="515"/>
      <c r="JC279" s="515"/>
      <c r="JD279" s="515"/>
      <c r="JE279" s="515"/>
      <c r="JF279" s="515"/>
      <c r="JG279" s="515"/>
      <c r="JH279" s="515"/>
      <c r="JI279" s="515"/>
      <c r="JJ279" s="515"/>
      <c r="JK279" s="515"/>
      <c r="JL279" s="515"/>
      <c r="JM279" s="515"/>
      <c r="JN279" s="515"/>
      <c r="JO279" s="9"/>
      <c r="JP279" s="515"/>
      <c r="JQ279" s="515"/>
      <c r="JR279" s="515"/>
      <c r="JS279" s="515"/>
      <c r="JT279" s="515"/>
      <c r="JU279" s="515"/>
      <c r="JV279" s="515"/>
      <c r="JW279" s="515"/>
      <c r="JX279" s="515"/>
      <c r="JY279" s="515"/>
      <c r="JZ279" s="515"/>
      <c r="KA279" s="515"/>
      <c r="KB279" s="515"/>
      <c r="KC279" s="515"/>
      <c r="KD279" s="515"/>
      <c r="KE279" s="515"/>
      <c r="KF279" s="515"/>
      <c r="KG279" s="515"/>
      <c r="KH279" s="515"/>
      <c r="KI279" s="515"/>
      <c r="KJ279" s="515"/>
      <c r="KK279" s="515"/>
      <c r="KL279" s="515"/>
      <c r="KM279" s="515"/>
      <c r="KN279" s="515"/>
      <c r="KO279" s="515"/>
      <c r="KP279" s="515"/>
      <c r="KQ279" s="515"/>
      <c r="KR279" s="515"/>
      <c r="KS279" s="515"/>
      <c r="KT279" s="515"/>
      <c r="KU279" s="515"/>
      <c r="KV279" s="515"/>
      <c r="KW279" s="515"/>
      <c r="KX279" s="515"/>
      <c r="KY279" s="515"/>
      <c r="KZ279" s="515"/>
      <c r="LA279" s="515"/>
      <c r="LB279" s="515"/>
      <c r="LC279" s="515"/>
      <c r="LD279" s="515"/>
      <c r="LE279" s="515"/>
      <c r="LF279" s="515"/>
      <c r="LG279" s="515"/>
      <c r="LH279" s="515"/>
      <c r="LI279" s="515"/>
      <c r="LJ279" s="515"/>
      <c r="LK279" s="515"/>
      <c r="LL279" s="515"/>
      <c r="LM279" s="515"/>
      <c r="LN279" s="515"/>
      <c r="LO279" s="515"/>
      <c r="LP279" s="515"/>
      <c r="LQ279" s="515"/>
      <c r="LR279" s="515"/>
      <c r="LS279" s="515"/>
      <c r="LT279" s="9"/>
      <c r="LU279" s="515"/>
      <c r="LV279" s="515"/>
      <c r="LW279" s="515"/>
      <c r="LX279" s="515"/>
      <c r="LY279" s="515"/>
      <c r="LZ279" s="515"/>
      <c r="MA279" s="515"/>
      <c r="MB279" s="515"/>
      <c r="MC279" s="515"/>
      <c r="MD279" s="515"/>
      <c r="ME279" s="515"/>
      <c r="MF279" s="515"/>
      <c r="MG279" s="515"/>
      <c r="MH279" s="515"/>
      <c r="MI279" s="515"/>
      <c r="MJ279" s="515"/>
      <c r="MK279" s="515"/>
      <c r="ML279" s="515"/>
      <c r="MM279" s="515"/>
      <c r="MN279" s="9"/>
      <c r="MO279" s="515"/>
      <c r="MP279" s="515"/>
      <c r="MQ279" s="515"/>
      <c r="MR279" s="515"/>
      <c r="MS279" s="515"/>
      <c r="MT279" s="515"/>
      <c r="MU279" s="515"/>
      <c r="MV279" s="515"/>
      <c r="MW279" s="515"/>
      <c r="MX279" s="515"/>
      <c r="MY279" s="515"/>
      <c r="MZ279" s="515"/>
      <c r="NA279" s="515"/>
      <c r="NB279" s="515"/>
      <c r="NC279" s="515"/>
      <c r="ND279" s="515"/>
      <c r="NE279" s="515"/>
      <c r="NF279" s="515"/>
      <c r="NG279" s="515"/>
      <c r="NH279" s="515"/>
      <c r="NI279" s="515"/>
      <c r="NJ279" s="515"/>
      <c r="NK279" s="515"/>
      <c r="NL279" s="515"/>
      <c r="NM279" s="515"/>
      <c r="NN279" s="515"/>
      <c r="NO279" s="515"/>
      <c r="NP279" s="515"/>
      <c r="NQ279" s="515"/>
      <c r="NR279" s="515"/>
      <c r="NS279" s="515"/>
      <c r="NT279" s="515"/>
      <c r="NU279" s="515"/>
      <c r="NV279" s="515"/>
      <c r="NW279" s="515"/>
      <c r="NX279" s="515"/>
      <c r="NY279" s="515"/>
      <c r="NZ279" s="515"/>
      <c r="OA279" s="515"/>
      <c r="OB279" s="515"/>
      <c r="OC279" s="515"/>
      <c r="OD279" s="515"/>
      <c r="OE279" s="515"/>
      <c r="OF279" s="515"/>
      <c r="OG279" s="515"/>
      <c r="OH279" s="515"/>
      <c r="OI279" s="515"/>
      <c r="OJ279" s="515"/>
      <c r="OK279" s="515"/>
      <c r="OL279" s="515"/>
      <c r="OM279" s="515"/>
      <c r="ON279" s="515"/>
      <c r="OO279" s="515"/>
      <c r="OP279" s="515"/>
      <c r="OQ279" s="515"/>
      <c r="OR279" s="515"/>
      <c r="OS279" s="515"/>
      <c r="OT279" s="515"/>
      <c r="OU279" s="24">
        <v>0</v>
      </c>
    </row>
    <row r="280" spans="1:411" hidden="1" outlineLevel="1">
      <c r="A280" s="21">
        <f>ROW(A280)-5</f>
        <v>275</v>
      </c>
      <c r="B280" s="21"/>
      <c r="D280" s="14"/>
      <c r="E280" t="b">
        <v>0</v>
      </c>
      <c r="G280" s="32" t="s">
        <v>1020</v>
      </c>
      <c r="M280">
        <v>4</v>
      </c>
      <c r="N280">
        <v>3</v>
      </c>
      <c r="O280">
        <v>2</v>
      </c>
      <c r="P280">
        <v>3</v>
      </c>
      <c r="Q280">
        <v>4</v>
      </c>
      <c r="R280">
        <v>3</v>
      </c>
      <c r="S280">
        <v>4</v>
      </c>
      <c r="T280">
        <v>4</v>
      </c>
      <c r="U280" s="218"/>
      <c r="V280" s="218"/>
      <c r="W280">
        <v>0</v>
      </c>
      <c r="X280" s="218"/>
      <c r="Y280" s="218">
        <v>0</v>
      </c>
      <c r="Z280" s="218">
        <v>0</v>
      </c>
      <c r="AA280" s="218">
        <v>0</v>
      </c>
      <c r="AB280" s="218">
        <v>3</v>
      </c>
      <c r="AC280" s="218">
        <v>5</v>
      </c>
      <c r="AD280" s="218">
        <v>5</v>
      </c>
      <c r="AE280" s="218">
        <v>5</v>
      </c>
      <c r="AL280" s="559" t="s">
        <v>1857</v>
      </c>
      <c r="AM280" s="9" t="str">
        <f ca="1">IF(COUNTIF(AL$5:AL280,AL280)=1,"-","Dup")</f>
        <v>-</v>
      </c>
      <c r="AN280" s="9"/>
      <c r="AO280" s="14"/>
      <c r="AP280" s="14"/>
      <c r="AQ280" s="14"/>
      <c r="AR280" s="14"/>
      <c r="AS280" s="14"/>
      <c r="AT280" s="14"/>
      <c r="AU280" s="563"/>
      <c r="AV280" s="563"/>
      <c r="AW280" s="9"/>
      <c r="AX280" s="14"/>
      <c r="AY280" s="14"/>
      <c r="AZ280" s="14"/>
      <c r="BA280" s="14"/>
      <c r="BB280" s="14"/>
      <c r="BC280" s="14"/>
      <c r="BD280" s="14"/>
      <c r="BE280" s="9"/>
      <c r="BF280" s="14"/>
      <c r="BG280" s="14"/>
      <c r="BH280" s="14"/>
      <c r="BI280" s="14"/>
      <c r="BJ280" s="14"/>
      <c r="BK280" s="14"/>
      <c r="BL280" s="14"/>
      <c r="BM280" s="14"/>
      <c r="BN280" s="14"/>
      <c r="BO280" s="14"/>
      <c r="BP280" s="14"/>
      <c r="BQ280" s="9"/>
      <c r="BR280" s="14"/>
      <c r="BS280" s="14"/>
      <c r="BT280" s="14"/>
      <c r="BU280" s="14"/>
      <c r="BV280" s="14"/>
      <c r="BW280" s="14"/>
      <c r="BX280" s="14"/>
      <c r="BY280" s="14"/>
      <c r="BZ280" s="14"/>
      <c r="CA280" s="14"/>
      <c r="CB280" s="9"/>
      <c r="CC280" s="14"/>
      <c r="CD280" s="14"/>
      <c r="CE280" s="14"/>
      <c r="CF280" s="14"/>
      <c r="CG280" s="14"/>
      <c r="CH280" s="153"/>
      <c r="CI280" s="14"/>
      <c r="CJ280" s="14"/>
      <c r="CK280" s="14"/>
      <c r="CL280" s="14"/>
      <c r="CM280" s="14"/>
      <c r="CN280" s="9"/>
      <c r="CO280" s="14"/>
      <c r="CP280" s="14"/>
      <c r="CQ280" s="14"/>
      <c r="CR280" s="14"/>
      <c r="CS280" s="14"/>
      <c r="CT280" s="14"/>
      <c r="CU280" s="14"/>
      <c r="CV280" s="14"/>
      <c r="CW280" s="14"/>
      <c r="CX280" s="14"/>
      <c r="CY280" s="14"/>
      <c r="CZ280" s="14"/>
      <c r="DA280" s="14"/>
      <c r="DB280" s="14"/>
      <c r="DC280" s="14"/>
      <c r="DD280" s="14"/>
      <c r="DE280" s="14"/>
      <c r="DF280" s="14"/>
      <c r="DG280" s="14"/>
      <c r="DH280" s="14"/>
      <c r="DI280" s="14"/>
      <c r="DJ280" s="14"/>
      <c r="DK280" s="14"/>
      <c r="DL280" s="14"/>
      <c r="DM280" s="14"/>
      <c r="DN280" s="14"/>
      <c r="DO280" s="14"/>
      <c r="DP280" s="14"/>
      <c r="DQ280" s="14"/>
      <c r="DR280" s="14"/>
      <c r="DS280" s="14"/>
      <c r="DT280" s="14"/>
      <c r="DU280" s="14"/>
      <c r="DV280" s="14"/>
      <c r="DW280" s="14"/>
      <c r="DX280" s="14"/>
      <c r="DY280" s="14"/>
      <c r="DZ280" s="14"/>
      <c r="EA280" s="14"/>
      <c r="EB280" s="14"/>
      <c r="EC280" s="14"/>
      <c r="ED280" s="322"/>
      <c r="EE280" s="14"/>
      <c r="EF280" s="14"/>
      <c r="EG280" s="14"/>
      <c r="EH280" s="14"/>
      <c r="EI280" s="14"/>
      <c r="EJ280" s="14"/>
      <c r="EK280" s="14"/>
      <c r="EL280" s="14"/>
      <c r="EM280" s="14"/>
      <c r="EN280" s="14"/>
      <c r="EO280" s="14"/>
      <c r="EP280" s="14"/>
      <c r="EQ280" s="14"/>
      <c r="ER280" s="14"/>
      <c r="ES280" s="14"/>
      <c r="ET280" s="14"/>
      <c r="EU280" s="14"/>
      <c r="EV280" s="14"/>
      <c r="EW280" s="14"/>
      <c r="EX280" s="14"/>
      <c r="EY280" s="14"/>
      <c r="EZ280" s="14"/>
      <c r="FA280" s="14"/>
      <c r="FB280" s="14"/>
      <c r="FC280" s="14"/>
      <c r="FD280" s="14"/>
      <c r="FE280" s="14"/>
      <c r="FF280" s="14"/>
      <c r="FG280" s="14"/>
      <c r="FH280" s="14"/>
      <c r="FI280" s="14"/>
      <c r="FJ280" s="14"/>
      <c r="FK280" s="14"/>
      <c r="FL280" s="14"/>
      <c r="FM280" s="14"/>
      <c r="FN280" s="14"/>
      <c r="FO280" s="14"/>
      <c r="FP280" s="14"/>
      <c r="FQ280" s="14"/>
      <c r="FR280" s="14"/>
      <c r="FS280" s="14"/>
      <c r="FT280" s="14"/>
      <c r="FU280" s="14"/>
      <c r="FV280" s="14"/>
      <c r="FW280" s="14"/>
      <c r="FX280" s="14"/>
      <c r="FY280" s="14"/>
      <c r="FZ280" s="14"/>
      <c r="GA280" s="14"/>
      <c r="GB280" s="14"/>
      <c r="GC280" s="14"/>
      <c r="GD280" s="14"/>
      <c r="GE280" s="14"/>
      <c r="GF280" s="14"/>
      <c r="GG280" s="14"/>
      <c r="GH280" s="14"/>
      <c r="GI280" s="14"/>
      <c r="GJ280" s="14"/>
      <c r="GK280" s="14"/>
      <c r="GL280" s="14"/>
      <c r="GM280" s="14"/>
      <c r="GN280" s="14"/>
      <c r="GO280" s="14"/>
      <c r="GP280" s="14"/>
      <c r="GQ280" s="14"/>
      <c r="GR280" s="14"/>
      <c r="GS280" s="14"/>
      <c r="GT280" s="14"/>
      <c r="GU280" s="14"/>
      <c r="GV280" s="14"/>
      <c r="GW280" s="14"/>
      <c r="GX280" s="14"/>
      <c r="GY280" s="14"/>
      <c r="GZ280" s="14"/>
      <c r="HA280" s="14"/>
      <c r="HB280" s="14"/>
      <c r="HC280" s="14"/>
      <c r="HD280" s="14"/>
      <c r="HE280" s="14"/>
      <c r="HF280" s="14"/>
      <c r="HG280" s="14"/>
      <c r="HH280" s="14"/>
      <c r="HI280" s="14"/>
      <c r="HJ280" s="14"/>
      <c r="HK280" s="14"/>
      <c r="HL280" s="14"/>
      <c r="HM280" s="14"/>
      <c r="HN280" s="14"/>
      <c r="HO280" s="14"/>
      <c r="HP280" s="14"/>
      <c r="HQ280" s="14"/>
      <c r="HR280" s="14"/>
      <c r="HS280" s="14"/>
      <c r="HT280" s="14"/>
      <c r="HU280" s="14"/>
      <c r="HV280" s="14"/>
      <c r="HW280" s="14"/>
      <c r="HX280" s="14"/>
      <c r="HY280" s="14"/>
      <c r="HZ280" s="14"/>
      <c r="IA280" s="14"/>
      <c r="IB280" s="14"/>
      <c r="IC280" s="14"/>
      <c r="ID280" s="14"/>
      <c r="IE280" s="14"/>
      <c r="IF280" s="9"/>
      <c r="IG280" s="14"/>
      <c r="IH280" s="14"/>
      <c r="II280" s="14"/>
      <c r="IJ280" s="14"/>
      <c r="IK280" s="14"/>
      <c r="IL280" s="14"/>
      <c r="IM280" s="14"/>
      <c r="IN280" s="14"/>
      <c r="IO280" s="14"/>
      <c r="IP280" s="14"/>
      <c r="IQ280" s="14"/>
      <c r="IR280" s="14"/>
      <c r="IS280" s="14"/>
      <c r="IT280" s="14"/>
      <c r="IU280" s="14"/>
      <c r="IV280" s="14"/>
      <c r="IW280" s="14"/>
      <c r="IX280" s="14"/>
      <c r="IY280" s="14"/>
      <c r="IZ280" s="14"/>
      <c r="JA280" s="14"/>
      <c r="JB280" s="14"/>
      <c r="JC280" s="14"/>
      <c r="JD280" s="14"/>
      <c r="JE280" s="14"/>
      <c r="JF280" s="14"/>
      <c r="JG280" s="14"/>
      <c r="JH280" s="14"/>
      <c r="JI280" s="14"/>
      <c r="JJ280" s="14"/>
      <c r="JK280" s="14"/>
      <c r="JL280" s="14"/>
      <c r="JM280" s="14"/>
      <c r="JN280" s="14"/>
      <c r="JO280" s="9"/>
      <c r="JP280" s="14"/>
      <c r="JQ280" s="14"/>
      <c r="JR280" s="14"/>
      <c r="JS280" s="14"/>
      <c r="JT280" s="14"/>
      <c r="JU280" s="14"/>
      <c r="JV280" s="14"/>
      <c r="JW280" s="14"/>
      <c r="JX280" s="14"/>
      <c r="JY280" s="14"/>
      <c r="JZ280" s="14"/>
      <c r="KA280" s="14"/>
      <c r="KB280" s="14"/>
      <c r="KC280" s="14"/>
      <c r="KD280" s="14"/>
      <c r="KE280" s="14"/>
      <c r="KF280" s="14"/>
      <c r="KG280" s="14"/>
      <c r="KH280" s="14"/>
      <c r="KI280" s="14"/>
      <c r="KJ280" s="14"/>
      <c r="KK280" s="14"/>
      <c r="KL280" s="14"/>
      <c r="KM280" s="14"/>
      <c r="KN280" s="14"/>
      <c r="KO280" s="14"/>
      <c r="KP280" s="14"/>
      <c r="KQ280" s="14"/>
      <c r="KR280" s="14"/>
      <c r="KS280" s="14"/>
      <c r="KT280" s="14"/>
      <c r="KU280" s="14"/>
      <c r="KV280" s="14"/>
      <c r="KW280" s="14"/>
      <c r="KX280" s="14"/>
      <c r="KY280" s="14"/>
      <c r="KZ280" s="14"/>
      <c r="LA280" s="14"/>
      <c r="LB280" s="14"/>
      <c r="LC280" s="14"/>
      <c r="LD280" s="14"/>
      <c r="LE280" s="14"/>
      <c r="LF280" s="14"/>
      <c r="LG280" s="14"/>
      <c r="LH280" s="14"/>
      <c r="LI280" s="14"/>
      <c r="LJ280" s="14"/>
      <c r="LK280" s="14"/>
      <c r="LL280" s="14"/>
      <c r="LM280" s="14"/>
      <c r="LN280" s="14"/>
      <c r="LO280" s="14"/>
      <c r="LP280" s="14"/>
      <c r="LQ280" s="14"/>
      <c r="LR280" s="14"/>
      <c r="LS280" s="14"/>
      <c r="LT280" s="9"/>
      <c r="LU280" s="14"/>
      <c r="LV280" s="14"/>
      <c r="LW280" s="14"/>
      <c r="LX280" s="14"/>
      <c r="LY280" s="14"/>
      <c r="LZ280" s="14"/>
      <c r="MA280" s="14"/>
      <c r="MB280" s="14"/>
      <c r="MC280" s="14"/>
      <c r="MD280" s="14"/>
      <c r="ME280" s="14"/>
      <c r="MF280" s="14"/>
      <c r="MG280" s="14"/>
      <c r="MH280" s="14"/>
      <c r="MI280" s="14"/>
      <c r="MJ280" s="14"/>
      <c r="MK280" s="14"/>
      <c r="ML280" s="14"/>
      <c r="MM280" s="14"/>
      <c r="MN280" s="9"/>
      <c r="MO280" s="14"/>
      <c r="MP280" s="14"/>
      <c r="MQ280" s="14"/>
      <c r="MR280" s="14"/>
      <c r="MS280" s="14"/>
      <c r="MT280" s="14"/>
      <c r="MU280" s="14"/>
      <c r="MV280" s="14"/>
      <c r="MW280" s="14"/>
      <c r="MX280" s="14"/>
      <c r="MY280" s="14"/>
      <c r="MZ280" s="14"/>
      <c r="NA280" s="14"/>
      <c r="NB280" s="14"/>
      <c r="NC280" s="14"/>
      <c r="ND280" s="14"/>
      <c r="NE280" s="14"/>
      <c r="NF280" s="14"/>
      <c r="NG280" s="14"/>
      <c r="NH280" s="14"/>
      <c r="NI280" s="14"/>
      <c r="NJ280" s="14"/>
      <c r="NK280" s="14"/>
      <c r="NL280" s="14"/>
      <c r="NM280" s="14"/>
      <c r="NN280" s="14"/>
      <c r="NO280" s="14"/>
      <c r="NP280" s="14"/>
      <c r="NQ280" s="14"/>
      <c r="NR280" s="14"/>
      <c r="NS280" s="14"/>
      <c r="NT280" s="14"/>
      <c r="NU280" s="14"/>
      <c r="NV280" s="14"/>
      <c r="NW280" s="14"/>
      <c r="NX280" s="14"/>
      <c r="NY280" s="14"/>
      <c r="NZ280" s="14"/>
      <c r="OA280" s="14"/>
      <c r="OB280" s="14"/>
      <c r="OC280" s="14"/>
      <c r="OD280" s="14"/>
      <c r="OE280" s="14"/>
      <c r="OF280" s="14"/>
      <c r="OG280" s="14"/>
      <c r="OH280" s="14"/>
      <c r="OI280" s="14"/>
      <c r="OJ280" s="14"/>
      <c r="OK280" s="14"/>
      <c r="OL280" s="14"/>
      <c r="OM280" s="14"/>
      <c r="ON280" s="14"/>
      <c r="OO280" s="14"/>
      <c r="OP280" s="14"/>
      <c r="OQ280" s="14"/>
      <c r="OR280" s="14"/>
      <c r="OS280" s="14"/>
      <c r="OT280" s="14"/>
      <c r="OU280" s="24">
        <v>0</v>
      </c>
    </row>
    <row r="281" spans="1:411" hidden="1" outlineLevel="1">
      <c r="A281" s="21">
        <f t="shared" si="158"/>
        <v>276</v>
      </c>
      <c r="B281" s="21">
        <f t="shared" ref="B281" si="1952">$A$24</f>
        <v>19</v>
      </c>
      <c r="C281">
        <v>113</v>
      </c>
      <c r="D281" s="144" t="str">
        <f t="shared" ref="D281:D285" si="1953">INDEX(i.Region_Desc,$K281,1)</f>
        <v>GSM</v>
      </c>
      <c r="E281" t="b">
        <v>1</v>
      </c>
      <c r="F281" t="b">
        <v>0</v>
      </c>
      <c r="G281" t="b">
        <f t="shared" ref="G281:G284" si="1954">E281</f>
        <v>1</v>
      </c>
      <c r="H281" s="29">
        <v>2</v>
      </c>
      <c r="I281" s="29">
        <v>1</v>
      </c>
      <c r="J281" s="29" t="str">
        <f>""</f>
        <v/>
      </c>
      <c r="K281" s="29">
        <f>d.Region</f>
        <v>2</v>
      </c>
      <c r="L281" s="29">
        <v>2</v>
      </c>
      <c r="M281" s="29">
        <v>2</v>
      </c>
      <c r="N281" s="29">
        <v>3</v>
      </c>
      <c r="O281" s="29">
        <v>1</v>
      </c>
      <c r="P281" s="29">
        <v>1</v>
      </c>
      <c r="Q281" s="29">
        <v>5</v>
      </c>
      <c r="R281" s="29">
        <v>1</v>
      </c>
      <c r="S281" s="29">
        <v>1</v>
      </c>
      <c r="T281" s="29">
        <v>1</v>
      </c>
      <c r="U281" s="218"/>
      <c r="V281" s="218"/>
      <c r="W281" s="29">
        <v>0</v>
      </c>
      <c r="X281" s="218"/>
      <c r="Y281" s="218"/>
      <c r="Z281" s="218"/>
      <c r="AA281" s="218"/>
      <c r="AB281" s="218"/>
      <c r="AC281" s="218"/>
      <c r="AD281" s="218"/>
      <c r="AE281" s="218"/>
      <c r="AF281" s="144">
        <f>INDEX(CHOOSE($N281,DataAutumn!i.AdultDrys,DataWinter!i.AdultDrys,DataSpring!i.AdultDrys),1,$M281)</f>
        <v>3</v>
      </c>
      <c r="AG281" s="5">
        <f t="shared" ref="AG281:AH285" si="1955">INDEX(i.FlkStrctr,$M281,AG$7)</f>
        <v>2</v>
      </c>
      <c r="AH281" s="5">
        <f t="shared" si="1955"/>
        <v>0</v>
      </c>
      <c r="AI281" s="5">
        <f t="shared" ref="AI281:AI285" si="1956">INDEX(i.StdELMan,($K281-1)*12+($M281-1)*3+$N281,AI$7)</f>
        <v>1</v>
      </c>
      <c r="AJ281" s="218"/>
      <c r="AK281" s="218"/>
      <c r="AL281" s="366" t="str">
        <f ca="1">TEXT(LEFT(OFFSET(AL281,-1,0),5)+1,"00000")&amp;MID(OFFSET(AL281,-1,0),6,FIND(" ",OFFSET(AL281,-1,0),7)-5)
&amp; $D281           &amp; " Day"&amp;INDEX(i.DOY,$N281,1)              &amp; IF($IG281=0," FWM","")&amp;IF($IG281=1," MWM","")&amp;IF($IG281=5," Mat","")&amp;IF($IH281=TRUE,"&amp;BBT","    ")
&amp;INDEX(DataMaster!$B$98:$B$105,$Q281,0)    &amp;IF(JQ281," SR"&amp;JR281,"")&amp; " WP"&amp;TEXT($MC281*100,"000p")           &amp; " MP"&amp;TEXT($MD281*100,"000p")           &amp; " GP"&amp;TEXT($MM281*100,"000p")
&amp; " (F"&amp;3+COUNTIF($CV281:$CY281,TRUE)&amp;3&amp;"N"&amp;$DM281&amp;$DN281&amp;")"</f>
        <v>00001 DSP_75_sr GSM Day204 MWM    Air SR9.6 WP100p MP100p GP100p (F33N11)</v>
      </c>
      <c r="AM281" s="9" t="str">
        <f ca="1">IF(COUNTIF(AL$5:AL281,AL281)=1,"-","Dup")</f>
        <v>-</v>
      </c>
      <c r="AN281" s="9"/>
      <c r="AO281" s="12" t="b">
        <v>1</v>
      </c>
      <c r="AP281" s="12" t="b">
        <v>1</v>
      </c>
      <c r="AQ281" s="12" t="b">
        <v>1</v>
      </c>
      <c r="AR281" s="12" t="b">
        <v>1</v>
      </c>
      <c r="AS281" s="12" t="b">
        <v>1</v>
      </c>
      <c r="AT281" s="12" t="b">
        <v>1</v>
      </c>
      <c r="AU281" s="12" t="b">
        <v>1</v>
      </c>
      <c r="AV281" s="12" t="b">
        <v>1</v>
      </c>
      <c r="AW281" s="9"/>
      <c r="AX281" s="5" t="b">
        <f t="shared" ref="AX281:BC285" si="1957">INDEX(i.model_structure,$H281,AX$7)</f>
        <v>0</v>
      </c>
      <c r="AY281" s="5" t="str">
        <f t="shared" si="1957"/>
        <v>-</v>
      </c>
      <c r="AZ281" s="5" t="b">
        <f t="shared" si="1957"/>
        <v>0</v>
      </c>
      <c r="BA281" s="5" t="b">
        <f t="shared" si="1957"/>
        <v>1</v>
      </c>
      <c r="BB281" s="5" t="b">
        <f t="shared" si="1957"/>
        <v>1</v>
      </c>
      <c r="BC281" s="144">
        <f t="shared" si="1957"/>
        <v>0</v>
      </c>
      <c r="BD281" s="19" t="b">
        <f t="shared" ref="BD281:BD285" ca="1" si="1958">OFFSET(BD$5,$B281,0)</f>
        <v>1</v>
      </c>
      <c r="BE281" s="9"/>
      <c r="BF281" s="5" t="str">
        <f t="shared" ref="BF281:BF285" ca="1" si="1959">IF($M281&lt;&gt;4,OFFSET(BF$5,$B281,0),1)</f>
        <v>-</v>
      </c>
      <c r="BG281" s="19" t="str">
        <f t="shared" ref="BG281:BI285" ca="1" si="1960">OFFSET(BG$5,$B281,0)</f>
        <v>-</v>
      </c>
      <c r="BH281" s="19" t="str">
        <f t="shared" ca="1" si="1960"/>
        <v>-</v>
      </c>
      <c r="BI281" s="19" t="str">
        <f t="shared" ca="1" si="1960"/>
        <v>-</v>
      </c>
      <c r="BJ281" s="5" t="str">
        <f t="shared" ref="BJ281:BJ285" ca="1" si="1961">IF($M281&lt;&gt;4,OFFSET(BJ$5,$B281,0),1)</f>
        <v>-</v>
      </c>
      <c r="BK281" s="19" t="str">
        <f t="shared" ref="BK281:BK285" ca="1" si="1962">OFFSET(BK$5,$B281,0)</f>
        <v>-</v>
      </c>
      <c r="BL281" s="5" t="str">
        <f t="shared" ref="BL281:BL285" ca="1" si="1963">IF($M281&lt;&gt;4,OFFSET(BL$5,$B281,0),1)</f>
        <v>-</v>
      </c>
      <c r="BM281" s="19" t="str">
        <f t="shared" ref="BM281:BO285" ca="1" si="1964">OFFSET(BM$5,$B281,0)</f>
        <v>-</v>
      </c>
      <c r="BN281" s="19" t="str">
        <f t="shared" ca="1" si="1964"/>
        <v>-</v>
      </c>
      <c r="BO281" s="19" t="str">
        <f t="shared" ca="1" si="1964"/>
        <v>-</v>
      </c>
      <c r="BP281" s="5" t="str">
        <f t="shared" ref="BP281:BP285" ca="1" si="1965">IF($M281&lt;&gt;4,OFFSET(BP$5,$B281,0),1)</f>
        <v>-</v>
      </c>
      <c r="BQ281" s="9"/>
      <c r="BR281" s="5" t="b">
        <f t="shared" ref="BR281:BR285" si="1966">$J281&lt;0</f>
        <v>0</v>
      </c>
      <c r="BS281" s="5" t="str">
        <f t="shared" ref="BS281:BS285" ca="1" si="1967">IF($J281="",BS$14,ABS($J281))</f>
        <v>-</v>
      </c>
      <c r="BT281" s="5" t="str">
        <f t="shared" ref="BT281:CA285" ca="1" si="1968">IF($J281="",BT$14,ABS($J281)=BT$7)</f>
        <v>-</v>
      </c>
      <c r="BU281" s="5" t="str">
        <f t="shared" ca="1" si="1968"/>
        <v>-</v>
      </c>
      <c r="BV281" s="5" t="str">
        <f t="shared" ca="1" si="1968"/>
        <v>-</v>
      </c>
      <c r="BW281" s="5" t="str">
        <f t="shared" ca="1" si="1968"/>
        <v>-</v>
      </c>
      <c r="BX281" s="5" t="str">
        <f t="shared" ca="1" si="1968"/>
        <v>-</v>
      </c>
      <c r="BY281" s="5" t="str">
        <f t="shared" ca="1" si="1968"/>
        <v>-</v>
      </c>
      <c r="BZ281" s="5" t="str">
        <f t="shared" ca="1" si="1968"/>
        <v>-</v>
      </c>
      <c r="CA281" s="5" t="str">
        <f t="shared" ca="1" si="1968"/>
        <v>-</v>
      </c>
      <c r="CB281" s="9"/>
      <c r="CC281" s="12" t="b">
        <v>1</v>
      </c>
      <c r="CD281" s="12" t="b">
        <v>1</v>
      </c>
      <c r="CE281" s="12" t="b">
        <v>1</v>
      </c>
      <c r="CF281" s="12">
        <f>VALUE($Q281&amp;"1"&amp;"05")</f>
        <v>5105</v>
      </c>
      <c r="CG281" s="144" t="b">
        <f t="shared" ref="CG281" si="1969">NOT(CE281)</f>
        <v>0</v>
      </c>
      <c r="CH281" s="12" t="s">
        <v>34</v>
      </c>
      <c r="CI281" s="19" t="str">
        <f t="shared" ref="CI281:CM285" ca="1" si="1970">OFFSET(CI$5,$B281,0)</f>
        <v>-</v>
      </c>
      <c r="CJ281" s="19" t="str">
        <f t="shared" ca="1" si="1970"/>
        <v>-</v>
      </c>
      <c r="CK281" s="19" t="str">
        <f t="shared" ca="1" si="1970"/>
        <v>-</v>
      </c>
      <c r="CL281" s="19">
        <f t="shared" ca="1" si="1970"/>
        <v>1</v>
      </c>
      <c r="CM281" s="19">
        <f t="shared" ca="1" si="1970"/>
        <v>1</v>
      </c>
      <c r="CN281" s="9"/>
      <c r="CO281" s="444">
        <f t="shared" ref="CO281:CQ285" si="1971">INDEX(i.UserPeriod0,$AI281,CO$7)</f>
        <v>652</v>
      </c>
      <c r="CP281" s="444">
        <f t="shared" si="1971"/>
        <v>686</v>
      </c>
      <c r="CQ281" s="444">
        <f t="shared" si="1971"/>
        <v>721</v>
      </c>
      <c r="CR281" s="152">
        <f t="shared" ref="CR281:CT285" si="1972">7*INDEX(i.end_joining,1,CR$7+($AI281-1)*3)</f>
        <v>378</v>
      </c>
      <c r="CS281" s="152">
        <f t="shared" si="1972"/>
        <v>413</v>
      </c>
      <c r="CT281" s="152">
        <f t="shared" si="1972"/>
        <v>448</v>
      </c>
      <c r="CU281" s="19" t="str">
        <f t="shared" ref="CU281:DJ282" ca="1" si="1973">OFFSET(CU$5,$B281,0)</f>
        <v>-</v>
      </c>
      <c r="CV281" s="19" t="str">
        <f t="shared" ca="1" si="1973"/>
        <v>-</v>
      </c>
      <c r="CW281" s="19" t="str">
        <f t="shared" ca="1" si="1973"/>
        <v>-</v>
      </c>
      <c r="CX281" s="19" t="str">
        <f t="shared" ca="1" si="1973"/>
        <v>-</v>
      </c>
      <c r="CY281" s="19" t="str">
        <f t="shared" ca="1" si="1973"/>
        <v>-</v>
      </c>
      <c r="CZ281" s="19" t="b">
        <f t="shared" ca="1" si="1973"/>
        <v>1</v>
      </c>
      <c r="DA281" s="19">
        <f t="shared" ca="1" si="1973"/>
        <v>0</v>
      </c>
      <c r="DB281" s="19">
        <f t="shared" ca="1" si="1973"/>
        <v>0</v>
      </c>
      <c r="DC281" s="19">
        <f t="shared" ca="1" si="1973"/>
        <v>0</v>
      </c>
      <c r="DD281" s="19">
        <f t="shared" ca="1" si="1973"/>
        <v>0</v>
      </c>
      <c r="DE281" s="19">
        <f t="shared" ca="1" si="1973"/>
        <v>0</v>
      </c>
      <c r="DF281" s="19">
        <f t="shared" ca="1" si="1973"/>
        <v>0</v>
      </c>
      <c r="DG281" s="19">
        <f t="shared" ca="1" si="1973"/>
        <v>0</v>
      </c>
      <c r="DH281" s="19">
        <f t="shared" ca="1" si="1973"/>
        <v>0</v>
      </c>
      <c r="DI281" s="19">
        <f t="shared" ca="1" si="1973"/>
        <v>0</v>
      </c>
      <c r="DJ281" s="19">
        <f t="shared" ca="1" si="1973"/>
        <v>0</v>
      </c>
      <c r="DK281" s="19">
        <f t="shared" ref="DK281:ED281" ca="1" si="1974">OFFSET(DK$5,$B281,0)</f>
        <v>0</v>
      </c>
      <c r="DL281" s="19">
        <f t="shared" ca="1" si="1974"/>
        <v>0</v>
      </c>
      <c r="DM281" s="19">
        <f t="shared" ref="DK281:ED285" ca="1" si="1975">OFFSET(DM$5,$B281,0)</f>
        <v>1</v>
      </c>
      <c r="DN281" s="477">
        <v>1</v>
      </c>
      <c r="DO281" s="19">
        <f t="shared" ca="1" si="1974"/>
        <v>0</v>
      </c>
      <c r="DP281" s="19" t="str">
        <f t="shared" ca="1" si="1974"/>
        <v>-</v>
      </c>
      <c r="DQ281" s="19" t="str">
        <f t="shared" ca="1" si="1974"/>
        <v>-</v>
      </c>
      <c r="DR281" s="19" t="str">
        <f t="shared" ca="1" si="1974"/>
        <v>-</v>
      </c>
      <c r="DS281" s="19" t="str">
        <f t="shared" ca="1" si="1974"/>
        <v>-</v>
      </c>
      <c r="DT281" s="19" t="str">
        <f t="shared" ca="1" si="1974"/>
        <v>-</v>
      </c>
      <c r="DU281" s="19">
        <f t="shared" ca="1" si="1974"/>
        <v>0</v>
      </c>
      <c r="DV281" s="477">
        <v>1</v>
      </c>
      <c r="DW281" s="477">
        <v>1</v>
      </c>
      <c r="DX281" s="19" t="str">
        <f t="shared" ca="1" si="1974"/>
        <v>-</v>
      </c>
      <c r="DY281" s="19" t="str">
        <f t="shared" ca="1" si="1974"/>
        <v>-</v>
      </c>
      <c r="DZ281" s="19" t="str">
        <f t="shared" ca="1" si="1974"/>
        <v>-</v>
      </c>
      <c r="EA281" s="19" t="str">
        <f t="shared" ca="1" si="1974"/>
        <v>-</v>
      </c>
      <c r="EB281" s="19" t="str">
        <f t="shared" ca="1" si="1974"/>
        <v>-</v>
      </c>
      <c r="EC281" s="19" t="str">
        <f t="shared" ca="1" si="1974"/>
        <v>-</v>
      </c>
      <c r="ED281" s="19">
        <f t="shared" ca="1" si="1974"/>
        <v>0</v>
      </c>
      <c r="EE281" s="444">
        <f t="shared" ref="EE281:EF285" si="1976">IF(AND($N281=EE$11,$Y281&lt;&gt;0,$AI281=EE$12),INDEX(i.LTWFeedLevels,$Y281,MOD(EE$7-1,7)+1),0)</f>
        <v>0</v>
      </c>
      <c r="EF281" s="444">
        <f t="shared" si="1976"/>
        <v>0</v>
      </c>
      <c r="EG281" s="124">
        <f t="shared" ref="EG281:EV282" si="1977">IF(AND($K281=EG$9,$N281=EG$11,$AB281=EG$8,$AI281=EG$12,$Y281&lt;&gt;0),INDEX(i.FS_Strategy,$Y281,$AB281),0)</f>
        <v>0</v>
      </c>
      <c r="EH281" s="124">
        <f t="shared" si="1977"/>
        <v>0</v>
      </c>
      <c r="EI281" s="124">
        <f t="shared" si="1977"/>
        <v>0</v>
      </c>
      <c r="EJ281" s="124">
        <f t="shared" si="1977"/>
        <v>0</v>
      </c>
      <c r="EK281" s="124">
        <f t="shared" si="1977"/>
        <v>0</v>
      </c>
      <c r="EL281" s="124">
        <f t="shared" si="1977"/>
        <v>0</v>
      </c>
      <c r="EM281" s="124">
        <f t="shared" si="1977"/>
        <v>0</v>
      </c>
      <c r="EN281" s="124">
        <f t="shared" si="1977"/>
        <v>0</v>
      </c>
      <c r="EO281" s="124">
        <f t="shared" si="1977"/>
        <v>0</v>
      </c>
      <c r="EP281" s="124">
        <f t="shared" si="1977"/>
        <v>0</v>
      </c>
      <c r="EQ281" s="124">
        <f t="shared" si="1977"/>
        <v>0</v>
      </c>
      <c r="ER281" s="124">
        <f t="shared" si="1977"/>
        <v>0</v>
      </c>
      <c r="ES281" s="124">
        <f t="shared" si="1977"/>
        <v>0</v>
      </c>
      <c r="ET281" s="124">
        <f t="shared" si="1977"/>
        <v>0</v>
      </c>
      <c r="EU281" s="124">
        <f t="shared" si="1977"/>
        <v>0</v>
      </c>
      <c r="EV281" s="124">
        <f t="shared" si="1977"/>
        <v>0</v>
      </c>
      <c r="EW281" s="124">
        <f t="shared" ref="EW281:EX285" si="1978">IF(AND($K281=EW$9,$N281=EW$11,$AB281=EW$8,$AI281=EW$12,$Y281&lt;&gt;0),INDEX(i.FS_Strategy,$Y281,$AB281),0)</f>
        <v>0</v>
      </c>
      <c r="EX281" s="124">
        <f t="shared" si="1978"/>
        <v>0</v>
      </c>
      <c r="EY281" s="554">
        <f t="shared" ref="EY281:FN282" si="1979">IF(AND($K281=EY$9,$N281=EY$11,$AB281=EY$8,$AI281=EY$12,$Z281&lt;&gt;0),INDEX(i.FS_Strategy,$Z281,$AB281),0)</f>
        <v>0</v>
      </c>
      <c r="EZ281" s="554">
        <f t="shared" si="1979"/>
        <v>0</v>
      </c>
      <c r="FA281" s="554">
        <f t="shared" si="1979"/>
        <v>0</v>
      </c>
      <c r="FB281" s="125">
        <f t="shared" si="1979"/>
        <v>0</v>
      </c>
      <c r="FC281" s="125">
        <f t="shared" si="1979"/>
        <v>0</v>
      </c>
      <c r="FD281" s="125">
        <f t="shared" si="1979"/>
        <v>0</v>
      </c>
      <c r="FE281" s="125">
        <f t="shared" si="1979"/>
        <v>0</v>
      </c>
      <c r="FF281" s="125">
        <f t="shared" si="1979"/>
        <v>0</v>
      </c>
      <c r="FG281" s="125">
        <f t="shared" si="1979"/>
        <v>0</v>
      </c>
      <c r="FH281" s="125">
        <f t="shared" si="1979"/>
        <v>0</v>
      </c>
      <c r="FI281" s="125">
        <f t="shared" si="1979"/>
        <v>0</v>
      </c>
      <c r="FJ281" s="125">
        <f t="shared" si="1979"/>
        <v>0</v>
      </c>
      <c r="FK281" s="125">
        <f t="shared" si="1979"/>
        <v>0</v>
      </c>
      <c r="FL281" s="125">
        <f t="shared" si="1979"/>
        <v>0</v>
      </c>
      <c r="FM281" s="125">
        <f t="shared" si="1979"/>
        <v>0</v>
      </c>
      <c r="FN281" s="125">
        <f t="shared" si="1979"/>
        <v>0</v>
      </c>
      <c r="FO281" s="124">
        <f t="shared" ref="FO281:GD282" si="1980">IF(AND($K281=FO$9,$N281=FO$11,$AB281=FO$8,$AI281=FO$12),INDEX(i.FS_Strategy,$AC281+1,$AB281),0)</f>
        <v>0</v>
      </c>
      <c r="FP281" s="124">
        <f t="shared" si="1980"/>
        <v>0</v>
      </c>
      <c r="FQ281" s="124">
        <f t="shared" si="1980"/>
        <v>0</v>
      </c>
      <c r="FR281" s="124">
        <f t="shared" si="1980"/>
        <v>0</v>
      </c>
      <c r="FS281" s="124">
        <f t="shared" si="1980"/>
        <v>0</v>
      </c>
      <c r="FT281" s="124">
        <f t="shared" si="1980"/>
        <v>0</v>
      </c>
      <c r="FU281" s="124">
        <f t="shared" si="1980"/>
        <v>0</v>
      </c>
      <c r="FV281" s="124">
        <f t="shared" si="1980"/>
        <v>0</v>
      </c>
      <c r="FW281" s="124">
        <f t="shared" si="1980"/>
        <v>0</v>
      </c>
      <c r="FX281" s="124">
        <f t="shared" si="1980"/>
        <v>0</v>
      </c>
      <c r="FY281" s="124">
        <f t="shared" si="1980"/>
        <v>0</v>
      </c>
      <c r="FZ281" s="124">
        <f t="shared" si="1980"/>
        <v>0</v>
      </c>
      <c r="GA281" s="124">
        <f t="shared" si="1980"/>
        <v>0</v>
      </c>
      <c r="GB281" s="124">
        <f t="shared" si="1980"/>
        <v>0</v>
      </c>
      <c r="GC281" s="124">
        <f t="shared" si="1980"/>
        <v>0</v>
      </c>
      <c r="GD281" s="124">
        <f t="shared" si="1980"/>
        <v>0</v>
      </c>
      <c r="GE281" s="124">
        <f t="shared" ref="GE281:GF285" si="1981">IF(AND($K281=GE$9,$N281=GE$11,$AB281=GE$8,$AI281=GE$12),INDEX(i.FS_Strategy,$AC281+1,$AB281),0)</f>
        <v>0</v>
      </c>
      <c r="GF281" s="124">
        <f t="shared" si="1981"/>
        <v>0</v>
      </c>
      <c r="GG281" s="554">
        <f t="shared" ref="GG281:GI285" si="1982">IF(AND($K281=GG$9,$N281=GG$11,$AB281=GG$8),INDEX(i.FS_Strategy,$AD281+1,$AB281),0)</f>
        <v>0</v>
      </c>
      <c r="GH281" s="554">
        <f t="shared" si="1982"/>
        <v>0</v>
      </c>
      <c r="GI281" s="554">
        <f t="shared" si="1982"/>
        <v>0</v>
      </c>
      <c r="GJ281" s="125">
        <f t="shared" ref="GJ281:GV282" si="1983">IF(AND($K281=GJ$9,$N281=GJ$11,$AB281=GJ$8),INDEX(i.FS_Strategy,$AE281+1,$AB281),0)</f>
        <v>0</v>
      </c>
      <c r="GK281" s="125">
        <f t="shared" si="1983"/>
        <v>0</v>
      </c>
      <c r="GL281" s="125">
        <f t="shared" si="1983"/>
        <v>0</v>
      </c>
      <c r="GM281" s="125">
        <f t="shared" si="1983"/>
        <v>0</v>
      </c>
      <c r="GN281" s="125">
        <f t="shared" si="1983"/>
        <v>0</v>
      </c>
      <c r="GO281" s="125">
        <f t="shared" si="1983"/>
        <v>0</v>
      </c>
      <c r="GP281" s="125">
        <f t="shared" si="1983"/>
        <v>0</v>
      </c>
      <c r="GQ281" s="125">
        <f t="shared" si="1983"/>
        <v>0</v>
      </c>
      <c r="GR281" s="125">
        <f t="shared" si="1983"/>
        <v>0</v>
      </c>
      <c r="GS281" s="125">
        <f t="shared" si="1983"/>
        <v>0</v>
      </c>
      <c r="GT281" s="125">
        <f t="shared" si="1983"/>
        <v>0</v>
      </c>
      <c r="GU281" s="125">
        <f t="shared" si="1983"/>
        <v>0</v>
      </c>
      <c r="GV281" s="125">
        <f t="shared" si="1983"/>
        <v>0</v>
      </c>
      <c r="GW281" s="124">
        <f t="shared" ref="GW281:HL282" si="1984">IF(AND($K281=GW$9,$N281=GW$11,$AB281=GW$8,$AI281=GW$12),INDEX(i.FS_Strategy,$AC281+1,$AB281),0)</f>
        <v>0</v>
      </c>
      <c r="GX281" s="124">
        <f t="shared" si="1984"/>
        <v>0</v>
      </c>
      <c r="GY281" s="124">
        <f t="shared" si="1984"/>
        <v>0</v>
      </c>
      <c r="GZ281" s="124">
        <f t="shared" si="1984"/>
        <v>0</v>
      </c>
      <c r="HA281" s="124">
        <f t="shared" si="1984"/>
        <v>0</v>
      </c>
      <c r="HB281" s="124">
        <f t="shared" si="1984"/>
        <v>0</v>
      </c>
      <c r="HC281" s="124">
        <f t="shared" si="1984"/>
        <v>0</v>
      </c>
      <c r="HD281" s="124">
        <f t="shared" si="1984"/>
        <v>0</v>
      </c>
      <c r="HE281" s="124">
        <f t="shared" si="1984"/>
        <v>0</v>
      </c>
      <c r="HF281" s="124">
        <f t="shared" si="1984"/>
        <v>0</v>
      </c>
      <c r="HG281" s="124">
        <f t="shared" si="1984"/>
        <v>0</v>
      </c>
      <c r="HH281" s="124">
        <f t="shared" si="1984"/>
        <v>0</v>
      </c>
      <c r="HI281" s="124">
        <f t="shared" si="1984"/>
        <v>0</v>
      </c>
      <c r="HJ281" s="124">
        <f t="shared" si="1984"/>
        <v>0</v>
      </c>
      <c r="HK281" s="124">
        <f t="shared" si="1984"/>
        <v>0</v>
      </c>
      <c r="HL281" s="124">
        <f t="shared" si="1984"/>
        <v>0</v>
      </c>
      <c r="HM281" s="124">
        <f t="shared" ref="HM281:HN285" si="1985">IF(AND($K281=HM$9,$N281=HM$11,$AB281=HM$8,$AI281=HM$12),INDEX(i.FS_Strategy,$AC281+1,$AB281),0)</f>
        <v>0</v>
      </c>
      <c r="HN281" s="124">
        <f t="shared" si="1985"/>
        <v>0</v>
      </c>
      <c r="HO281" s="554">
        <f t="shared" ref="HO281:HQ285" si="1986">IF(AND($K281=HO$9,$N281=HO$11,$AB281=HO$8),INDEX(i.FS_Strategy,$AD281+1,$AB281),0)</f>
        <v>0</v>
      </c>
      <c r="HP281" s="554">
        <f t="shared" si="1986"/>
        <v>0</v>
      </c>
      <c r="HQ281" s="554">
        <f t="shared" si="1986"/>
        <v>0</v>
      </c>
      <c r="HR281" s="125">
        <f t="shared" ref="HR281:ID282" si="1987">IF(AND($K281=HR$9,$N281=HR$11,$AB281=HR$8),INDEX(i.FS_Strategy,$AE281+1,$AB281),0)</f>
        <v>0</v>
      </c>
      <c r="HS281" s="125">
        <f t="shared" si="1987"/>
        <v>0</v>
      </c>
      <c r="HT281" s="125">
        <f t="shared" si="1987"/>
        <v>0</v>
      </c>
      <c r="HU281" s="125">
        <f t="shared" si="1987"/>
        <v>0</v>
      </c>
      <c r="HV281" s="125">
        <f t="shared" si="1987"/>
        <v>0</v>
      </c>
      <c r="HW281" s="125">
        <f t="shared" si="1987"/>
        <v>0</v>
      </c>
      <c r="HX281" s="125">
        <f t="shared" si="1987"/>
        <v>0</v>
      </c>
      <c r="HY281" s="125">
        <f t="shared" si="1987"/>
        <v>0</v>
      </c>
      <c r="HZ281" s="125">
        <f t="shared" si="1987"/>
        <v>0</v>
      </c>
      <c r="IA281" s="125">
        <f t="shared" si="1987"/>
        <v>0</v>
      </c>
      <c r="IB281" s="125">
        <f t="shared" si="1987"/>
        <v>0</v>
      </c>
      <c r="IC281" s="125">
        <f t="shared" si="1987"/>
        <v>0</v>
      </c>
      <c r="ID281" s="125">
        <f t="shared" si="1987"/>
        <v>0</v>
      </c>
      <c r="IE281" s="5">
        <f t="shared" ref="IE281:IE285" si="1988">INDEX(i.TOL,$N281,IE$7)</f>
        <v>67</v>
      </c>
      <c r="IF281" s="9"/>
      <c r="IG281" s="5">
        <f t="shared" ref="IG281:IJ285" si="1989">INDEX(i.FlkStrctr,$M281,IG$7)</f>
        <v>1</v>
      </c>
      <c r="IH281" s="5" t="b">
        <f t="shared" si="1989"/>
        <v>0</v>
      </c>
      <c r="II281" s="19">
        <f t="shared" ref="II281:II285" ca="1" si="1990">OFFSET(II$5,$B281,0)</f>
        <v>0</v>
      </c>
      <c r="IJ281" s="5">
        <f t="shared" si="1989"/>
        <v>55</v>
      </c>
      <c r="IK281" s="5" cm="1">
        <f t="array" ref="IK281">INDEX(i.pi_yatf,$X281+1,IK$7)</f>
        <v>1</v>
      </c>
      <c r="IL281" s="19">
        <f t="shared" ref="IL281:JN281" ca="1" si="1991">OFFSET(IL$5,$B281,0)</f>
        <v>0</v>
      </c>
      <c r="IM281" s="19">
        <f t="shared" ca="1" si="1991"/>
        <v>0</v>
      </c>
      <c r="IN281" s="19">
        <f t="shared" ca="1" si="1991"/>
        <v>0</v>
      </c>
      <c r="IO281" s="19">
        <f t="shared" ca="1" si="1991"/>
        <v>0</v>
      </c>
      <c r="IP281" s="19">
        <f t="shared" ca="1" si="1991"/>
        <v>0</v>
      </c>
      <c r="IQ281" s="19">
        <f t="shared" ca="1" si="1991"/>
        <v>0</v>
      </c>
      <c r="IR281" s="19">
        <f t="shared" ca="1" si="1991"/>
        <v>0</v>
      </c>
      <c r="IS281" s="19">
        <f t="shared" ca="1" si="1991"/>
        <v>0</v>
      </c>
      <c r="IT281" s="19">
        <f t="shared" ca="1" si="1991"/>
        <v>0</v>
      </c>
      <c r="IU281" s="19">
        <f t="shared" ca="1" si="1991"/>
        <v>0</v>
      </c>
      <c r="IV281" s="19">
        <f t="shared" ca="1" si="1991"/>
        <v>0</v>
      </c>
      <c r="IW281" s="19">
        <f t="shared" ca="1" si="1991"/>
        <v>0</v>
      </c>
      <c r="IX281" s="19">
        <f t="shared" ca="1" si="1991"/>
        <v>0</v>
      </c>
      <c r="IY281" s="19">
        <f t="shared" ca="1" si="1991"/>
        <v>0</v>
      </c>
      <c r="IZ281" s="19">
        <f t="shared" ca="1" si="1991"/>
        <v>0</v>
      </c>
      <c r="JA281" s="19">
        <f t="shared" ca="1" si="1991"/>
        <v>0</v>
      </c>
      <c r="JB281" s="19">
        <f t="shared" ca="1" si="1991"/>
        <v>0</v>
      </c>
      <c r="JC281" s="19">
        <f t="shared" ca="1" si="1991"/>
        <v>0</v>
      </c>
      <c r="JD281" s="19">
        <f t="shared" ca="1" si="1991"/>
        <v>0</v>
      </c>
      <c r="JE281" s="19">
        <f t="shared" ca="1" si="1991"/>
        <v>0</v>
      </c>
      <c r="JF281" s="19">
        <f t="shared" ca="1" si="1991"/>
        <v>0</v>
      </c>
      <c r="JG281" s="5">
        <f t="shared" ref="JG281:JK285" si="1992">INDEX(i_dryman,($AF281-1)*4+INDEX(i.StdELMan,($K281-1)*12+($M281-1)*3+$N281,JG$8),JG$7)</f>
        <v>1.2500000000000001E-2</v>
      </c>
      <c r="JH281" s="567">
        <f t="shared" si="1992"/>
        <v>0</v>
      </c>
      <c r="JI281" s="5">
        <f t="shared" si="1992"/>
        <v>6.25E-2</v>
      </c>
      <c r="JJ281" s="5">
        <f t="shared" si="1992"/>
        <v>6.25E-2</v>
      </c>
      <c r="JK281" s="5">
        <f t="shared" si="1992"/>
        <v>6.25E-2</v>
      </c>
      <c r="JL281" s="19">
        <f t="shared" ca="1" si="1991"/>
        <v>1</v>
      </c>
      <c r="JM281" s="19">
        <f t="shared" ca="1" si="1991"/>
        <v>0</v>
      </c>
      <c r="JN281" s="19">
        <f t="shared" ca="1" si="1991"/>
        <v>1</v>
      </c>
      <c r="JO281" s="9"/>
      <c r="JP281" s="5" t="b">
        <f t="shared" ref="JP281:JP285" ca="1" si="1993">IF($L281&lt;&gt;0,INDEX(i.cropgraze_inc,$L281,JP$7),OFFSET(JP$5,$B281,0))</f>
        <v>0</v>
      </c>
      <c r="JQ281" s="477" t="b">
        <v>1</v>
      </c>
      <c r="JR281" s="477">
        <v>9.6</v>
      </c>
      <c r="JS281" s="5" t="b">
        <f t="shared" ref="JS281:JU285" si="1994">($N281=JS$11)</f>
        <v>0</v>
      </c>
      <c r="JT281" s="5" t="b">
        <f t="shared" si="1994"/>
        <v>0</v>
      </c>
      <c r="JU281" s="5" t="b">
        <f t="shared" si="1994"/>
        <v>1</v>
      </c>
      <c r="JV281" s="144">
        <f t="shared" ref="JV281:JW285" si="1995">$O281</f>
        <v>1</v>
      </c>
      <c r="JW281" s="144">
        <f t="shared" si="1995"/>
        <v>1</v>
      </c>
      <c r="JX281" s="5" t="b">
        <f t="shared" ref="JX281:KA285" si="1996">INDEX(i_dryman,($AF281-1)*4+INDEX(i.StdELMan,($K281-1)*12+($M281-1)*3+$N281,JX$8),JX$7)</f>
        <v>0</v>
      </c>
      <c r="JY281" s="5" t="b">
        <f t="shared" si="1996"/>
        <v>1</v>
      </c>
      <c r="JZ281" s="5" t="b">
        <f t="shared" si="1996"/>
        <v>1</v>
      </c>
      <c r="KA281" s="5" t="b">
        <f t="shared" si="1996"/>
        <v>0</v>
      </c>
      <c r="KB281" s="5">
        <f t="shared" ref="KB281:KC285" si="1997">INDEX(i_dryman,($AF281-1)*4+INDEX(i.StdELMan,($K281-1)*12+($M281-1)*3+$N281,KB$8),KB$7+$M281-1)</f>
        <v>1</v>
      </c>
      <c r="KC281" s="5">
        <f t="shared" si="1997"/>
        <v>0</v>
      </c>
      <c r="KD281" s="5" t="b">
        <f t="shared" ref="KD281:KD285" si="1998">AND(INDEX(i_dryman,($AF281-1)*4+INDEX(i.StdELMan,($K281-1)*12+($M281-1)*3+$N281,KD$8),KD$7),($JW281&gt;0))</f>
        <v>0</v>
      </c>
      <c r="KE281" s="5" t="str" cm="1">
        <f t="array" aca="1" ref="KE281" ca="1">IF(OR(KF281:KM281&lt;&gt;"-"),TRUE,"-")</f>
        <v>-</v>
      </c>
      <c r="KF281" s="19" t="str">
        <f t="shared" ref="KF281:KM285" ca="1" si="1999">OFFSET(KF$5,$B281,0)</f>
        <v>-</v>
      </c>
      <c r="KG281" s="19" t="str">
        <f t="shared" ca="1" si="1999"/>
        <v>-</v>
      </c>
      <c r="KH281" s="19" t="str">
        <f t="shared" ca="1" si="1999"/>
        <v>-</v>
      </c>
      <c r="KI281" s="19" t="str">
        <f t="shared" ca="1" si="1999"/>
        <v>-</v>
      </c>
      <c r="KJ281" s="19" t="str">
        <f t="shared" ca="1" si="1999"/>
        <v>-</v>
      </c>
      <c r="KK281" s="19" t="str">
        <f t="shared" ca="1" si="1999"/>
        <v>-</v>
      </c>
      <c r="KL281" s="19" t="str">
        <f t="shared" ca="1" si="1999"/>
        <v>-</v>
      </c>
      <c r="KM281" s="19" t="str">
        <f t="shared" ca="1" si="1999"/>
        <v>-</v>
      </c>
      <c r="KN281" s="5" t="b">
        <f t="array" aca="1" ref="KN281" ca="1">IF(OR(KO281:KU281&lt;&gt;"-"),TRUE,"-")</f>
        <v>1</v>
      </c>
      <c r="KO281" s="19">
        <f t="shared" ref="KO281:KX283" ca="1" si="2000">OFFSET(KO$5,$B281,0)</f>
        <v>0</v>
      </c>
      <c r="KP281" s="19" t="str">
        <f t="shared" ca="1" si="2000"/>
        <v>-</v>
      </c>
      <c r="KQ281" s="19">
        <f t="shared" ca="1" si="2000"/>
        <v>999999</v>
      </c>
      <c r="KR281" s="19">
        <f t="shared" ca="1" si="2000"/>
        <v>999999</v>
      </c>
      <c r="KS281" s="19">
        <f t="shared" ca="1" si="2000"/>
        <v>999999</v>
      </c>
      <c r="KT281" s="19">
        <f t="shared" ca="1" si="2000"/>
        <v>999999</v>
      </c>
      <c r="KU281" s="19">
        <f t="shared" ca="1" si="2000"/>
        <v>999999</v>
      </c>
      <c r="KV281" s="19" t="str">
        <f t="shared" ca="1" si="2000"/>
        <v>-</v>
      </c>
      <c r="KW281" s="19" t="str">
        <f t="shared" ca="1" si="2000"/>
        <v>-</v>
      </c>
      <c r="KX281" s="19" t="str">
        <f t="shared" ca="1" si="2000"/>
        <v>-</v>
      </c>
      <c r="KY281" s="19" t="b">
        <f t="shared" ref="KY281:KZ285" ca="1" si="2001">OFFSET(KY$5,$B281,0)</f>
        <v>1</v>
      </c>
      <c r="KZ281" s="19">
        <f t="shared" ca="1" si="2001"/>
        <v>0</v>
      </c>
      <c r="LA281" s="5" t="str">
        <f t="shared" ref="LA281:LD285" si="2002">INDEX(i.FlkStrctr,$M281,LA$7)</f>
        <v>-</v>
      </c>
      <c r="LB281" s="5" t="str">
        <f t="shared" si="2002"/>
        <v>-</v>
      </c>
      <c r="LC281" s="5" t="str">
        <f t="shared" si="2002"/>
        <v>-</v>
      </c>
      <c r="LD281" s="5" t="str">
        <f t="shared" si="2002"/>
        <v>-</v>
      </c>
      <c r="LE281" s="19" t="str">
        <f t="shared" ref="LE281:LU285" ca="1" si="2003">OFFSET(LE$5,$B281,0)</f>
        <v>-</v>
      </c>
      <c r="LF281" s="19" t="str">
        <f t="shared" ca="1" si="2003"/>
        <v>-</v>
      </c>
      <c r="LG281" s="19" t="str">
        <f t="shared" ca="1" si="2003"/>
        <v>-</v>
      </c>
      <c r="LH281" s="19" t="str">
        <f t="shared" ca="1" si="2003"/>
        <v>-</v>
      </c>
      <c r="LI281" s="19" t="str">
        <f t="shared" ca="1" si="2003"/>
        <v>-</v>
      </c>
      <c r="LJ281" s="19" t="str">
        <f t="shared" ca="1" si="2003"/>
        <v>-</v>
      </c>
      <c r="LK281" s="19" t="str">
        <f t="shared" ca="1" si="2003"/>
        <v>-</v>
      </c>
      <c r="LL281" s="5" t="str">
        <f t="shared" ref="LL281:LR285" si="2004">INDEX(i.FlkStrctr,$M281,LL$7)</f>
        <v>-</v>
      </c>
      <c r="LM281" s="5">
        <f t="shared" si="2004"/>
        <v>500</v>
      </c>
      <c r="LN281" s="5">
        <f t="shared" si="2004"/>
        <v>500</v>
      </c>
      <c r="LO281" s="5" t="str">
        <f t="shared" si="2004"/>
        <v>-</v>
      </c>
      <c r="LP281" s="5" t="str" cm="1">
        <f t="array" ref="LP281">INDEX(i.meatgrid,$Q281,LP$7)</f>
        <v>-</v>
      </c>
      <c r="LQ281" s="5" t="str" cm="1">
        <f t="array" ref="LQ281">INDEX(i.meatgrid,$Q281,LQ$7)</f>
        <v>-</v>
      </c>
      <c r="LR281" s="5" t="str">
        <f t="shared" si="2004"/>
        <v>-</v>
      </c>
      <c r="LS281" s="5">
        <f t="shared" ref="LS281:LS285" si="2005">INDEX(i.conservation,$W281+1,$N281)</f>
        <v>1</v>
      </c>
      <c r="LT281" s="9"/>
      <c r="LU281" s="19">
        <f t="shared" ca="1" si="2003"/>
        <v>70</v>
      </c>
      <c r="LV281" s="19">
        <f t="shared" ref="LV281:LX285" ca="1" si="2006">OFFSET(LV$5,$B281,0)</f>
        <v>50</v>
      </c>
      <c r="LW281" s="19">
        <f t="shared" ca="1" si="2006"/>
        <v>80</v>
      </c>
      <c r="LX281" s="19">
        <f t="shared" ca="1" si="2006"/>
        <v>50</v>
      </c>
      <c r="LY281" s="5" t="b" cm="1">
        <f t="array" ref="LY281">INDEX(i.meatgrid,$Q281,LY$7)</f>
        <v>0</v>
      </c>
      <c r="LZ281" s="5" t="b" cm="1">
        <f t="array" ref="LZ281">INDEX(i.meatgrid,$Q281,LZ$7)</f>
        <v>0</v>
      </c>
      <c r="MA281" s="5" t="str" cm="1">
        <f t="array" ref="MA281">INDEX(i.meatgrid,$Q281,MA$7)</f>
        <v>-</v>
      </c>
      <c r="MB281" s="5" cm="1">
        <f t="array" ref="MB281">INDEX(i.meatgrid,$Q281,MB$7)</f>
        <v>40</v>
      </c>
      <c r="MC281" s="5">
        <f t="shared" ref="MC281:MC285" si="2007">INDEX(i.WoolPrices,$R281,MC$7)</f>
        <v>1</v>
      </c>
      <c r="MD281" s="5">
        <f t="shared" ref="MD281:MD285" si="2008">INDEX(i.MeatPrices,$S281,MD$7)</f>
        <v>1</v>
      </c>
      <c r="ME281" s="5" cm="1">
        <f t="array" ref="ME281">INDEX(i.meatgrid,$Q281,ME$7)</f>
        <v>1</v>
      </c>
      <c r="MF281" s="5" cm="1">
        <f t="array" ref="MF281">INDEX(i.meatgrid,$Q281,MF$7)</f>
        <v>0</v>
      </c>
      <c r="MG281" s="5" cm="1">
        <f t="array" ref="MG281">INDEX(i.meatgrid,$Q281,MG$7)</f>
        <v>0</v>
      </c>
      <c r="MH281" s="5" cm="1">
        <f t="array" ref="MH281">INDEX(i.meatgrid,$Q281,MH$7)</f>
        <v>0</v>
      </c>
      <c r="MI281" s="5" cm="1">
        <f t="array" ref="MI281">INDEX(i.meatgrid,$Q281,MI$7)</f>
        <v>0</v>
      </c>
      <c r="MJ281" s="5" cm="1">
        <f t="array" ref="MJ281">INDEX(i.meatgrid,$Q281,MJ$7)</f>
        <v>1</v>
      </c>
      <c r="MK281" s="5" cm="1">
        <f t="array" ref="MK281">INDEX(i.meatgrid,$Q281,MK$7)</f>
        <v>1</v>
      </c>
      <c r="ML281" s="5" cm="1">
        <f t="array" ref="ML281">INDEX(i.meatgrid,$Q281,ML$7)</f>
        <v>1</v>
      </c>
      <c r="MM281" s="5">
        <f t="shared" ref="MM281:MM285" si="2009">INDEX(i.GrainPrices,$T281,MM$7)</f>
        <v>1</v>
      </c>
      <c r="MN281" s="9"/>
      <c r="MO281" s="19" t="b">
        <f t="shared" ref="MO281:ND282" ca="1" si="2010">OFFSET(MO$5,$B281,0)</f>
        <v>0</v>
      </c>
      <c r="MP281" s="19" t="b">
        <f t="shared" ca="1" si="2010"/>
        <v>0</v>
      </c>
      <c r="MQ281" s="19">
        <f t="shared" ca="1" si="2010"/>
        <v>1</v>
      </c>
      <c r="MR281" s="19">
        <f t="shared" ca="1" si="2010"/>
        <v>0.75</v>
      </c>
      <c r="MS281" s="19">
        <f t="shared" ca="1" si="2010"/>
        <v>0.75</v>
      </c>
      <c r="MT281" s="19">
        <f t="shared" ca="1" si="2010"/>
        <v>0.8</v>
      </c>
      <c r="MU281" s="19">
        <f t="shared" ca="1" si="2010"/>
        <v>0.82499999999999996</v>
      </c>
      <c r="MV281" s="19">
        <f t="shared" ca="1" si="2010"/>
        <v>0.875</v>
      </c>
      <c r="MW281" s="19">
        <f t="shared" ca="1" si="2010"/>
        <v>0.9</v>
      </c>
      <c r="MX281" s="19">
        <f t="shared" ca="1" si="2010"/>
        <v>1</v>
      </c>
      <c r="MY281" s="19">
        <f t="shared" ca="1" si="2010"/>
        <v>0.875</v>
      </c>
      <c r="MZ281" s="19" t="b">
        <f t="shared" ca="1" si="2010"/>
        <v>1</v>
      </c>
      <c r="NA281" s="19">
        <f t="shared" ca="1" si="2010"/>
        <v>74.989999999999995</v>
      </c>
      <c r="NB281" s="19" t="str">
        <f t="shared" ca="1" si="2010"/>
        <v>-</v>
      </c>
      <c r="NC281" s="19" t="str">
        <f t="shared" ca="1" si="2010"/>
        <v>-</v>
      </c>
      <c r="ND281" s="19" t="str">
        <f t="shared" ca="1" si="2010"/>
        <v>-</v>
      </c>
      <c r="NE281" s="19" t="str">
        <f t="shared" ref="NE281:NT285" ca="1" si="2011">OFFSET(NE$5,$B281,0)</f>
        <v>-</v>
      </c>
      <c r="NF281" s="19" t="str">
        <f t="shared" ca="1" si="2011"/>
        <v>-</v>
      </c>
      <c r="NG281" s="19" t="str">
        <f t="shared" ca="1" si="2011"/>
        <v>-</v>
      </c>
      <c r="NH281" s="19" t="str">
        <f t="shared" ca="1" si="2011"/>
        <v>-</v>
      </c>
      <c r="NI281" s="19">
        <f t="shared" ca="1" si="2011"/>
        <v>36.99</v>
      </c>
      <c r="NJ281" s="19">
        <f t="shared" ca="1" si="2011"/>
        <v>36.99</v>
      </c>
      <c r="NK281" s="19" t="str">
        <f t="shared" ca="1" si="2011"/>
        <v>-</v>
      </c>
      <c r="NL281" s="19" t="str">
        <f t="shared" ca="1" si="2011"/>
        <v>-</v>
      </c>
      <c r="NM281" s="19" t="str">
        <f t="shared" ca="1" si="2011"/>
        <v>-</v>
      </c>
      <c r="NN281" s="19" t="str">
        <f t="shared" ca="1" si="2011"/>
        <v>-</v>
      </c>
      <c r="NO281" s="19" t="str">
        <f t="shared" ca="1" si="2011"/>
        <v>-</v>
      </c>
      <c r="NP281" s="19">
        <f t="shared" ca="1" si="2011"/>
        <v>49.99</v>
      </c>
      <c r="NQ281" s="19">
        <f t="shared" ca="1" si="2011"/>
        <v>49.99</v>
      </c>
      <c r="NR281" s="19">
        <f t="shared" ca="1" si="2011"/>
        <v>49.99</v>
      </c>
      <c r="NS281" s="19">
        <f t="shared" ca="1" si="2011"/>
        <v>49.99</v>
      </c>
      <c r="NT281" s="19">
        <f t="shared" ca="1" si="2011"/>
        <v>49.99</v>
      </c>
      <c r="NU281" s="19">
        <f t="shared" ref="NU281:NW285" ca="1" si="2012">OFFSET(NU$5,$B281,0)</f>
        <v>49.99</v>
      </c>
      <c r="NV281" s="19">
        <f t="shared" ca="1" si="2012"/>
        <v>49.99</v>
      </c>
      <c r="NW281" s="19">
        <f t="shared" ca="1" si="2012"/>
        <v>49.99</v>
      </c>
      <c r="NX281" s="19">
        <f t="shared" ref="NX281:OM285" ca="1" si="2013">OFFSET(NX$5,$B281,0)</f>
        <v>412.99</v>
      </c>
      <c r="NY281" s="19">
        <f t="shared" ca="1" si="2013"/>
        <v>412.99</v>
      </c>
      <c r="NZ281" s="19" t="str">
        <f t="shared" ca="1" si="2013"/>
        <v>-</v>
      </c>
      <c r="OA281" s="19" t="str">
        <f t="shared" ca="1" si="2013"/>
        <v>-</v>
      </c>
      <c r="OB281" s="19" t="str">
        <f t="shared" ca="1" si="2013"/>
        <v>-</v>
      </c>
      <c r="OC281" s="19" t="str">
        <f t="shared" ca="1" si="2013"/>
        <v>-</v>
      </c>
      <c r="OD281" s="19" t="str">
        <f t="shared" ca="1" si="2013"/>
        <v>-</v>
      </c>
      <c r="OE281" s="19">
        <f t="shared" ca="1" si="2013"/>
        <v>6.8900000000000006</v>
      </c>
      <c r="OF281" s="19">
        <f t="shared" ca="1" si="2013"/>
        <v>6.8900000000000006</v>
      </c>
      <c r="OG281" s="19">
        <f t="shared" ca="1" si="2013"/>
        <v>6.8900000000000006</v>
      </c>
      <c r="OH281" s="19">
        <f t="shared" ca="1" si="2013"/>
        <v>6.8900000000000006</v>
      </c>
      <c r="OI281" s="19">
        <f t="shared" ca="1" si="2013"/>
        <v>6.8900000000000006</v>
      </c>
      <c r="OJ281" s="19">
        <f t="shared" ca="1" si="2013"/>
        <v>6.8900000000000006</v>
      </c>
      <c r="OK281" s="19">
        <f t="shared" ca="1" si="2013"/>
        <v>6.8900000000000006</v>
      </c>
      <c r="OL281" s="19">
        <f t="shared" ca="1" si="2013"/>
        <v>6.8900000000000006</v>
      </c>
      <c r="OM281" s="19">
        <f t="shared" ca="1" si="2013"/>
        <v>346.99</v>
      </c>
      <c r="ON281" s="19">
        <f t="shared" ref="ON281:OT285" ca="1" si="2014">OFFSET(ON$5,$B281,0)</f>
        <v>346.99</v>
      </c>
      <c r="OO281" s="19" t="str">
        <f t="shared" ca="1" si="2014"/>
        <v>-</v>
      </c>
      <c r="OP281" s="19" t="str">
        <f t="shared" ca="1" si="2014"/>
        <v>-</v>
      </c>
      <c r="OQ281" s="19" t="str">
        <f t="shared" ca="1" si="2014"/>
        <v>-</v>
      </c>
      <c r="OR281" s="19" t="str">
        <f t="shared" ca="1" si="2014"/>
        <v>-</v>
      </c>
      <c r="OS281" s="19" t="str">
        <f t="shared" ca="1" si="2014"/>
        <v>-</v>
      </c>
      <c r="OT281" s="19">
        <f t="shared" ca="1" si="2014"/>
        <v>0</v>
      </c>
      <c r="OU281" s="24">
        <v>0</v>
      </c>
    </row>
    <row r="282" spans="1:411" hidden="1" outlineLevel="1">
      <c r="A282" s="21">
        <f t="shared" si="158"/>
        <v>277</v>
      </c>
      <c r="B282" s="21">
        <f t="shared" ref="B282" si="2015">$A$24</f>
        <v>19</v>
      </c>
      <c r="C282">
        <v>113</v>
      </c>
      <c r="D282" s="144" t="str">
        <f t="shared" si="1953"/>
        <v>GSM</v>
      </c>
      <c r="E282" t="b">
        <v>1</v>
      </c>
      <c r="F282" t="b">
        <v>0</v>
      </c>
      <c r="G282" t="b">
        <f t="shared" si="1954"/>
        <v>1</v>
      </c>
      <c r="H282" s="29">
        <v>2</v>
      </c>
      <c r="I282" s="29">
        <v>1</v>
      </c>
      <c r="J282" s="29" t="str">
        <f>""</f>
        <v/>
      </c>
      <c r="K282" s="29">
        <f>d.Region</f>
        <v>2</v>
      </c>
      <c r="L282" s="29">
        <v>2</v>
      </c>
      <c r="M282" s="29">
        <v>2</v>
      </c>
      <c r="N282" s="29">
        <v>3</v>
      </c>
      <c r="O282" s="29">
        <v>1</v>
      </c>
      <c r="P282" s="29">
        <v>1</v>
      </c>
      <c r="Q282" s="29">
        <v>4</v>
      </c>
      <c r="R282" s="29">
        <v>1</v>
      </c>
      <c r="S282" s="29">
        <v>1</v>
      </c>
      <c r="T282" s="29">
        <v>1</v>
      </c>
      <c r="U282" s="218"/>
      <c r="V282" s="218"/>
      <c r="W282" s="29">
        <v>0</v>
      </c>
      <c r="X282" s="218"/>
      <c r="Y282" s="218"/>
      <c r="Z282" s="218"/>
      <c r="AA282" s="218"/>
      <c r="AB282" s="218"/>
      <c r="AC282" s="218"/>
      <c r="AD282" s="218"/>
      <c r="AE282" s="218"/>
      <c r="AF282" s="144">
        <f>INDEX(CHOOSE($N282,DataAutumn!i.AdultDrys,DataWinter!i.AdultDrys,DataSpring!i.AdultDrys),1,$M282)</f>
        <v>3</v>
      </c>
      <c r="AG282" s="5">
        <f t="shared" si="1955"/>
        <v>2</v>
      </c>
      <c r="AH282" s="5">
        <f t="shared" si="1955"/>
        <v>0</v>
      </c>
      <c r="AI282" s="5">
        <f t="shared" si="1956"/>
        <v>1</v>
      </c>
      <c r="AJ282" s="218"/>
      <c r="AK282" s="218"/>
      <c r="AL282" s="366" t="str">
        <f ca="1">TEXT(LEFT(OFFSET(AL282,-1,0),5)+1,"00000")&amp;MID(OFFSET(AL282,-1,0),6,FIND(" ",OFFSET(AL282,-1,0),7)-5)
&amp; $D282           &amp; " Day"&amp;INDEX(i.DOY,$N282,1)              &amp; IF($IG282=0," FWM","")&amp;IF($IG282=1," MWM","")&amp;IF($IG282=5," Mat","")&amp;IF($IH282=TRUE,"&amp;BBT","    ")
&amp;INDEX(DataMaster!$B$98:$B$105,$Q282,0)    &amp;IF(JQ282," SR"&amp;JR282,"")&amp; " WP"&amp;TEXT($MC282*100,"000p")           &amp; " MP"&amp;TEXT($MD282*100,"000p")           &amp; " GP"&amp;TEXT($MM282*100,"000p")
&amp; " (F"&amp;3+COUNTIF($CV282:$CY282,TRUE)&amp;3&amp;"N"&amp;$DM282&amp;$DN282&amp;")"</f>
        <v>00002 DSP_75_sr GSM Day204 MWM    Prime SR10.3 WP100p MP100p GP100p (F33N11)</v>
      </c>
      <c r="AM282" s="9" t="str">
        <f ca="1">IF(COUNTIF(AL$5:AL282,AL282)=1,"-","Dup")</f>
        <v>-</v>
      </c>
      <c r="AN282" s="9"/>
      <c r="AO282" s="12" t="b">
        <v>1</v>
      </c>
      <c r="AP282" s="12" t="b">
        <v>1</v>
      </c>
      <c r="AQ282" s="12" t="b">
        <v>1</v>
      </c>
      <c r="AR282" s="12" t="b">
        <v>1</v>
      </c>
      <c r="AS282" s="12" t="b">
        <v>1</v>
      </c>
      <c r="AT282" s="12" t="b">
        <v>1</v>
      </c>
      <c r="AU282" s="12" t="b">
        <v>1</v>
      </c>
      <c r="AV282" s="12" t="b">
        <v>1</v>
      </c>
      <c r="AW282" s="9"/>
      <c r="AX282" s="5" t="b">
        <f t="shared" si="1957"/>
        <v>0</v>
      </c>
      <c r="AY282" s="5" t="str">
        <f t="shared" si="1957"/>
        <v>-</v>
      </c>
      <c r="AZ282" s="5" t="b">
        <f t="shared" si="1957"/>
        <v>0</v>
      </c>
      <c r="BA282" s="5" t="b">
        <f t="shared" si="1957"/>
        <v>1</v>
      </c>
      <c r="BB282" s="5" t="b">
        <f t="shared" si="1957"/>
        <v>1</v>
      </c>
      <c r="BC282" s="144">
        <f t="shared" si="1957"/>
        <v>0</v>
      </c>
      <c r="BD282" s="19" t="b">
        <f t="shared" ca="1" si="1958"/>
        <v>1</v>
      </c>
      <c r="BE282" s="9"/>
      <c r="BF282" s="5" t="str">
        <f t="shared" ca="1" si="1959"/>
        <v>-</v>
      </c>
      <c r="BG282" s="19" t="str">
        <f t="shared" ca="1" si="1960"/>
        <v>-</v>
      </c>
      <c r="BH282" s="19" t="str">
        <f t="shared" ca="1" si="1960"/>
        <v>-</v>
      </c>
      <c r="BI282" s="19" t="str">
        <f t="shared" ca="1" si="1960"/>
        <v>-</v>
      </c>
      <c r="BJ282" s="5" t="str">
        <f t="shared" ca="1" si="1961"/>
        <v>-</v>
      </c>
      <c r="BK282" s="19" t="str">
        <f t="shared" ca="1" si="1962"/>
        <v>-</v>
      </c>
      <c r="BL282" s="5" t="str">
        <f t="shared" ca="1" si="1963"/>
        <v>-</v>
      </c>
      <c r="BM282" s="19" t="str">
        <f t="shared" ca="1" si="1964"/>
        <v>-</v>
      </c>
      <c r="BN282" s="19" t="str">
        <f t="shared" ca="1" si="1964"/>
        <v>-</v>
      </c>
      <c r="BO282" s="19" t="str">
        <f t="shared" ca="1" si="1964"/>
        <v>-</v>
      </c>
      <c r="BP282" s="5" t="str">
        <f t="shared" ca="1" si="1965"/>
        <v>-</v>
      </c>
      <c r="BQ282" s="9"/>
      <c r="BR282" s="5" t="b">
        <f t="shared" si="1966"/>
        <v>0</v>
      </c>
      <c r="BS282" s="5" t="str">
        <f t="shared" ca="1" si="1967"/>
        <v>-</v>
      </c>
      <c r="BT282" s="5" t="str">
        <f t="shared" ca="1" si="1968"/>
        <v>-</v>
      </c>
      <c r="BU282" s="5" t="str">
        <f t="shared" ca="1" si="1968"/>
        <v>-</v>
      </c>
      <c r="BV282" s="5" t="str">
        <f t="shared" ca="1" si="1968"/>
        <v>-</v>
      </c>
      <c r="BW282" s="5" t="str">
        <f t="shared" ca="1" si="1968"/>
        <v>-</v>
      </c>
      <c r="BX282" s="5" t="str">
        <f t="shared" ca="1" si="1968"/>
        <v>-</v>
      </c>
      <c r="BY282" s="5" t="str">
        <f t="shared" ca="1" si="1968"/>
        <v>-</v>
      </c>
      <c r="BZ282" s="5" t="str">
        <f t="shared" ca="1" si="1968"/>
        <v>-</v>
      </c>
      <c r="CA282" s="5" t="str">
        <f t="shared" ca="1" si="1968"/>
        <v>-</v>
      </c>
      <c r="CB282" s="9"/>
      <c r="CC282" s="237" t="b">
        <f t="shared" ref="CC282:CE282" ca="1" si="2016">OFFSET(CC282,-1,0)</f>
        <v>1</v>
      </c>
      <c r="CD282" s="237" t="b">
        <f t="shared" ca="1" si="2016"/>
        <v>1</v>
      </c>
      <c r="CE282" s="237" t="b">
        <f t="shared" ca="1" si="2016"/>
        <v>1</v>
      </c>
      <c r="CF282" s="12">
        <f t="shared" ref="CF282:CF285" si="2017">VALUE($Q282&amp;"1"&amp;"05")</f>
        <v>4105</v>
      </c>
      <c r="CG282" s="144" t="b">
        <f t="shared" ref="CG282" ca="1" si="2018">NOT(CE282)</f>
        <v>0</v>
      </c>
      <c r="CH282" s="12" t="s">
        <v>34</v>
      </c>
      <c r="CI282" s="19" t="str">
        <f t="shared" ca="1" si="1970"/>
        <v>-</v>
      </c>
      <c r="CJ282" s="19" t="str">
        <f t="shared" ca="1" si="1970"/>
        <v>-</v>
      </c>
      <c r="CK282" s="19" t="str">
        <f t="shared" ca="1" si="1970"/>
        <v>-</v>
      </c>
      <c r="CL282" s="19">
        <f t="shared" ca="1" si="1970"/>
        <v>1</v>
      </c>
      <c r="CM282" s="19">
        <f t="shared" ca="1" si="1970"/>
        <v>1</v>
      </c>
      <c r="CN282" s="9"/>
      <c r="CO282" s="444">
        <f t="shared" si="1971"/>
        <v>652</v>
      </c>
      <c r="CP282" s="444">
        <f t="shared" si="1971"/>
        <v>686</v>
      </c>
      <c r="CQ282" s="444">
        <f t="shared" si="1971"/>
        <v>721</v>
      </c>
      <c r="CR282" s="152">
        <f t="shared" si="1972"/>
        <v>378</v>
      </c>
      <c r="CS282" s="152">
        <f t="shared" si="1972"/>
        <v>413</v>
      </c>
      <c r="CT282" s="152">
        <f t="shared" si="1972"/>
        <v>448</v>
      </c>
      <c r="CU282" s="19" t="str">
        <f t="shared" ca="1" si="1973"/>
        <v>-</v>
      </c>
      <c r="CV282" s="19" t="str">
        <f t="shared" ca="1" si="1973"/>
        <v>-</v>
      </c>
      <c r="CW282" s="19" t="str">
        <f t="shared" ca="1" si="1973"/>
        <v>-</v>
      </c>
      <c r="CX282" s="19" t="str">
        <f t="shared" ca="1" si="1973"/>
        <v>-</v>
      </c>
      <c r="CY282" s="19" t="str">
        <f t="shared" ca="1" si="1973"/>
        <v>-</v>
      </c>
      <c r="CZ282" s="19" t="b">
        <f t="shared" ca="1" si="1973"/>
        <v>1</v>
      </c>
      <c r="DA282" s="19">
        <f t="shared" ca="1" si="1973"/>
        <v>0</v>
      </c>
      <c r="DB282" s="19">
        <f t="shared" ca="1" si="1973"/>
        <v>0</v>
      </c>
      <c r="DC282" s="19">
        <f t="shared" ca="1" si="1973"/>
        <v>0</v>
      </c>
      <c r="DD282" s="19">
        <f t="shared" ca="1" si="1973"/>
        <v>0</v>
      </c>
      <c r="DE282" s="19">
        <f t="shared" ca="1" si="1973"/>
        <v>0</v>
      </c>
      <c r="DF282" s="19">
        <f t="shared" ca="1" si="1973"/>
        <v>0</v>
      </c>
      <c r="DG282" s="19">
        <f t="shared" ca="1" si="1973"/>
        <v>0</v>
      </c>
      <c r="DH282" s="19">
        <f t="shared" ca="1" si="1973"/>
        <v>0</v>
      </c>
      <c r="DI282" s="19">
        <f t="shared" ca="1" si="1973"/>
        <v>0</v>
      </c>
      <c r="DJ282" s="19">
        <f t="shared" ca="1" si="1973"/>
        <v>0</v>
      </c>
      <c r="DK282" s="19">
        <f t="shared" ca="1" si="1975"/>
        <v>0</v>
      </c>
      <c r="DL282" s="19">
        <f t="shared" ca="1" si="1975"/>
        <v>0</v>
      </c>
      <c r="DM282" s="19">
        <f t="shared" ca="1" si="1975"/>
        <v>1</v>
      </c>
      <c r="DN282" s="477">
        <v>1</v>
      </c>
      <c r="DO282" s="19">
        <f t="shared" ca="1" si="1975"/>
        <v>0</v>
      </c>
      <c r="DP282" s="19" t="str">
        <f t="shared" ca="1" si="1975"/>
        <v>-</v>
      </c>
      <c r="DQ282" s="19" t="str">
        <f t="shared" ca="1" si="1975"/>
        <v>-</v>
      </c>
      <c r="DR282" s="19" t="str">
        <f t="shared" ca="1" si="1975"/>
        <v>-</v>
      </c>
      <c r="DS282" s="19" t="str">
        <f t="shared" ca="1" si="1975"/>
        <v>-</v>
      </c>
      <c r="DT282" s="19" t="str">
        <f t="shared" ca="1" si="1975"/>
        <v>-</v>
      </c>
      <c r="DU282" s="19">
        <f t="shared" ca="1" si="1975"/>
        <v>0</v>
      </c>
      <c r="DV282" s="477">
        <v>1</v>
      </c>
      <c r="DW282" s="477">
        <v>1</v>
      </c>
      <c r="DX282" s="19" t="str">
        <f t="shared" ca="1" si="1975"/>
        <v>-</v>
      </c>
      <c r="DY282" s="19" t="str">
        <f t="shared" ca="1" si="1975"/>
        <v>-</v>
      </c>
      <c r="DZ282" s="19" t="str">
        <f t="shared" ca="1" si="1975"/>
        <v>-</v>
      </c>
      <c r="EA282" s="19" t="str">
        <f t="shared" ca="1" si="1975"/>
        <v>-</v>
      </c>
      <c r="EB282" s="19" t="str">
        <f t="shared" ca="1" si="1975"/>
        <v>-</v>
      </c>
      <c r="EC282" s="19" t="str">
        <f t="shared" ca="1" si="1975"/>
        <v>-</v>
      </c>
      <c r="ED282" s="19">
        <f t="shared" ca="1" si="1975"/>
        <v>0</v>
      </c>
      <c r="EE282" s="444">
        <f t="shared" si="1976"/>
        <v>0</v>
      </c>
      <c r="EF282" s="444">
        <f t="shared" si="1976"/>
        <v>0</v>
      </c>
      <c r="EG282" s="124">
        <f t="shared" si="1977"/>
        <v>0</v>
      </c>
      <c r="EH282" s="124">
        <f t="shared" si="1977"/>
        <v>0</v>
      </c>
      <c r="EI282" s="124">
        <f t="shared" si="1977"/>
        <v>0</v>
      </c>
      <c r="EJ282" s="124">
        <f t="shared" si="1977"/>
        <v>0</v>
      </c>
      <c r="EK282" s="124">
        <f t="shared" si="1977"/>
        <v>0</v>
      </c>
      <c r="EL282" s="124">
        <f t="shared" si="1977"/>
        <v>0</v>
      </c>
      <c r="EM282" s="124">
        <f t="shared" si="1977"/>
        <v>0</v>
      </c>
      <c r="EN282" s="124">
        <f t="shared" si="1977"/>
        <v>0</v>
      </c>
      <c r="EO282" s="124">
        <f t="shared" si="1977"/>
        <v>0</v>
      </c>
      <c r="EP282" s="124">
        <f t="shared" si="1977"/>
        <v>0</v>
      </c>
      <c r="EQ282" s="124">
        <f t="shared" si="1977"/>
        <v>0</v>
      </c>
      <c r="ER282" s="124">
        <f t="shared" si="1977"/>
        <v>0</v>
      </c>
      <c r="ES282" s="124">
        <f t="shared" si="1977"/>
        <v>0</v>
      </c>
      <c r="ET282" s="124">
        <f t="shared" si="1977"/>
        <v>0</v>
      </c>
      <c r="EU282" s="124">
        <f t="shared" si="1977"/>
        <v>0</v>
      </c>
      <c r="EV282" s="124">
        <f t="shared" si="1977"/>
        <v>0</v>
      </c>
      <c r="EW282" s="124">
        <f t="shared" si="1978"/>
        <v>0</v>
      </c>
      <c r="EX282" s="124">
        <f t="shared" si="1978"/>
        <v>0</v>
      </c>
      <c r="EY282" s="554">
        <f t="shared" si="1979"/>
        <v>0</v>
      </c>
      <c r="EZ282" s="554">
        <f t="shared" si="1979"/>
        <v>0</v>
      </c>
      <c r="FA282" s="554">
        <f t="shared" si="1979"/>
        <v>0</v>
      </c>
      <c r="FB282" s="125">
        <f t="shared" si="1979"/>
        <v>0</v>
      </c>
      <c r="FC282" s="125">
        <f t="shared" si="1979"/>
        <v>0</v>
      </c>
      <c r="FD282" s="125">
        <f t="shared" si="1979"/>
        <v>0</v>
      </c>
      <c r="FE282" s="125">
        <f t="shared" si="1979"/>
        <v>0</v>
      </c>
      <c r="FF282" s="125">
        <f t="shared" si="1979"/>
        <v>0</v>
      </c>
      <c r="FG282" s="125">
        <f t="shared" si="1979"/>
        <v>0</v>
      </c>
      <c r="FH282" s="125">
        <f t="shared" si="1979"/>
        <v>0</v>
      </c>
      <c r="FI282" s="125">
        <f t="shared" si="1979"/>
        <v>0</v>
      </c>
      <c r="FJ282" s="125">
        <f t="shared" si="1979"/>
        <v>0</v>
      </c>
      <c r="FK282" s="125">
        <f t="shared" si="1979"/>
        <v>0</v>
      </c>
      <c r="FL282" s="125">
        <f t="shared" si="1979"/>
        <v>0</v>
      </c>
      <c r="FM282" s="125">
        <f t="shared" si="1979"/>
        <v>0</v>
      </c>
      <c r="FN282" s="125">
        <f t="shared" si="1979"/>
        <v>0</v>
      </c>
      <c r="FO282" s="124">
        <f t="shared" si="1980"/>
        <v>0</v>
      </c>
      <c r="FP282" s="124">
        <f t="shared" si="1980"/>
        <v>0</v>
      </c>
      <c r="FQ282" s="124">
        <f t="shared" si="1980"/>
        <v>0</v>
      </c>
      <c r="FR282" s="124">
        <f t="shared" si="1980"/>
        <v>0</v>
      </c>
      <c r="FS282" s="124">
        <f t="shared" si="1980"/>
        <v>0</v>
      </c>
      <c r="FT282" s="124">
        <f t="shared" si="1980"/>
        <v>0</v>
      </c>
      <c r="FU282" s="124">
        <f t="shared" si="1980"/>
        <v>0</v>
      </c>
      <c r="FV282" s="124">
        <f t="shared" si="1980"/>
        <v>0</v>
      </c>
      <c r="FW282" s="124">
        <f t="shared" si="1980"/>
        <v>0</v>
      </c>
      <c r="FX282" s="124">
        <f t="shared" si="1980"/>
        <v>0</v>
      </c>
      <c r="FY282" s="124">
        <f t="shared" si="1980"/>
        <v>0</v>
      </c>
      <c r="FZ282" s="124">
        <f t="shared" si="1980"/>
        <v>0</v>
      </c>
      <c r="GA282" s="124">
        <f t="shared" si="1980"/>
        <v>0</v>
      </c>
      <c r="GB282" s="124">
        <f t="shared" si="1980"/>
        <v>0</v>
      </c>
      <c r="GC282" s="124">
        <f t="shared" si="1980"/>
        <v>0</v>
      </c>
      <c r="GD282" s="124">
        <f t="shared" si="1980"/>
        <v>0</v>
      </c>
      <c r="GE282" s="124">
        <f t="shared" si="1981"/>
        <v>0</v>
      </c>
      <c r="GF282" s="124">
        <f t="shared" si="1981"/>
        <v>0</v>
      </c>
      <c r="GG282" s="554">
        <f t="shared" si="1982"/>
        <v>0</v>
      </c>
      <c r="GH282" s="554">
        <f t="shared" si="1982"/>
        <v>0</v>
      </c>
      <c r="GI282" s="554">
        <f t="shared" si="1982"/>
        <v>0</v>
      </c>
      <c r="GJ282" s="125">
        <f t="shared" si="1983"/>
        <v>0</v>
      </c>
      <c r="GK282" s="125">
        <f t="shared" si="1983"/>
        <v>0</v>
      </c>
      <c r="GL282" s="125">
        <f t="shared" si="1983"/>
        <v>0</v>
      </c>
      <c r="GM282" s="125">
        <f t="shared" si="1983"/>
        <v>0</v>
      </c>
      <c r="GN282" s="125">
        <f t="shared" si="1983"/>
        <v>0</v>
      </c>
      <c r="GO282" s="125">
        <f t="shared" si="1983"/>
        <v>0</v>
      </c>
      <c r="GP282" s="125">
        <f t="shared" si="1983"/>
        <v>0</v>
      </c>
      <c r="GQ282" s="125">
        <f t="shared" si="1983"/>
        <v>0</v>
      </c>
      <c r="GR282" s="125">
        <f t="shared" si="1983"/>
        <v>0</v>
      </c>
      <c r="GS282" s="125">
        <f t="shared" si="1983"/>
        <v>0</v>
      </c>
      <c r="GT282" s="125">
        <f t="shared" si="1983"/>
        <v>0</v>
      </c>
      <c r="GU282" s="125">
        <f t="shared" si="1983"/>
        <v>0</v>
      </c>
      <c r="GV282" s="125">
        <f t="shared" si="1983"/>
        <v>0</v>
      </c>
      <c r="GW282" s="124">
        <f t="shared" si="1984"/>
        <v>0</v>
      </c>
      <c r="GX282" s="124">
        <f t="shared" si="1984"/>
        <v>0</v>
      </c>
      <c r="GY282" s="124">
        <f t="shared" si="1984"/>
        <v>0</v>
      </c>
      <c r="GZ282" s="124">
        <f t="shared" si="1984"/>
        <v>0</v>
      </c>
      <c r="HA282" s="124">
        <f t="shared" si="1984"/>
        <v>0</v>
      </c>
      <c r="HB282" s="124">
        <f t="shared" si="1984"/>
        <v>0</v>
      </c>
      <c r="HC282" s="124">
        <f t="shared" si="1984"/>
        <v>0</v>
      </c>
      <c r="HD282" s="124">
        <f t="shared" si="1984"/>
        <v>0</v>
      </c>
      <c r="HE282" s="124">
        <f t="shared" si="1984"/>
        <v>0</v>
      </c>
      <c r="HF282" s="124">
        <f t="shared" si="1984"/>
        <v>0</v>
      </c>
      <c r="HG282" s="124">
        <f t="shared" si="1984"/>
        <v>0</v>
      </c>
      <c r="HH282" s="124">
        <f t="shared" si="1984"/>
        <v>0</v>
      </c>
      <c r="HI282" s="124">
        <f t="shared" si="1984"/>
        <v>0</v>
      </c>
      <c r="HJ282" s="124">
        <f t="shared" si="1984"/>
        <v>0</v>
      </c>
      <c r="HK282" s="124">
        <f t="shared" si="1984"/>
        <v>0</v>
      </c>
      <c r="HL282" s="124">
        <f t="shared" si="1984"/>
        <v>0</v>
      </c>
      <c r="HM282" s="124">
        <f t="shared" si="1985"/>
        <v>0</v>
      </c>
      <c r="HN282" s="124">
        <f t="shared" si="1985"/>
        <v>0</v>
      </c>
      <c r="HO282" s="554">
        <f t="shared" si="1986"/>
        <v>0</v>
      </c>
      <c r="HP282" s="554">
        <f t="shared" si="1986"/>
        <v>0</v>
      </c>
      <c r="HQ282" s="554">
        <f t="shared" si="1986"/>
        <v>0</v>
      </c>
      <c r="HR282" s="125">
        <f t="shared" si="1987"/>
        <v>0</v>
      </c>
      <c r="HS282" s="125">
        <f t="shared" si="1987"/>
        <v>0</v>
      </c>
      <c r="HT282" s="125">
        <f t="shared" si="1987"/>
        <v>0</v>
      </c>
      <c r="HU282" s="125">
        <f t="shared" si="1987"/>
        <v>0</v>
      </c>
      <c r="HV282" s="125">
        <f t="shared" si="1987"/>
        <v>0</v>
      </c>
      <c r="HW282" s="125">
        <f t="shared" si="1987"/>
        <v>0</v>
      </c>
      <c r="HX282" s="125">
        <f t="shared" si="1987"/>
        <v>0</v>
      </c>
      <c r="HY282" s="125">
        <f t="shared" si="1987"/>
        <v>0</v>
      </c>
      <c r="HZ282" s="125">
        <f t="shared" si="1987"/>
        <v>0</v>
      </c>
      <c r="IA282" s="125">
        <f t="shared" si="1987"/>
        <v>0</v>
      </c>
      <c r="IB282" s="125">
        <f t="shared" si="1987"/>
        <v>0</v>
      </c>
      <c r="IC282" s="125">
        <f t="shared" si="1987"/>
        <v>0</v>
      </c>
      <c r="ID282" s="125">
        <f t="shared" si="1987"/>
        <v>0</v>
      </c>
      <c r="IE282" s="5">
        <f t="shared" si="1988"/>
        <v>67</v>
      </c>
      <c r="IF282" s="9"/>
      <c r="IG282" s="5">
        <f t="shared" si="1989"/>
        <v>1</v>
      </c>
      <c r="IH282" s="5" t="b">
        <f t="shared" si="1989"/>
        <v>0</v>
      </c>
      <c r="II282" s="19">
        <f t="shared" ca="1" si="1990"/>
        <v>0</v>
      </c>
      <c r="IJ282" s="5">
        <f t="shared" si="1989"/>
        <v>55</v>
      </c>
      <c r="IK282" s="5" cm="1">
        <f t="array" ref="IK282">INDEX(i.pi_yatf,$X282+1,IK$7)</f>
        <v>1</v>
      </c>
      <c r="IL282" s="19">
        <f t="shared" ref="IL282:JN285" ca="1" si="2019">OFFSET(IL$5,$B282,0)</f>
        <v>0</v>
      </c>
      <c r="IM282" s="19">
        <f t="shared" ca="1" si="2019"/>
        <v>0</v>
      </c>
      <c r="IN282" s="19">
        <f t="shared" ca="1" si="2019"/>
        <v>0</v>
      </c>
      <c r="IO282" s="19">
        <f t="shared" ca="1" si="2019"/>
        <v>0</v>
      </c>
      <c r="IP282" s="19">
        <f t="shared" ca="1" si="2019"/>
        <v>0</v>
      </c>
      <c r="IQ282" s="19">
        <f t="shared" ca="1" si="2019"/>
        <v>0</v>
      </c>
      <c r="IR282" s="19">
        <f t="shared" ca="1" si="2019"/>
        <v>0</v>
      </c>
      <c r="IS282" s="19">
        <f t="shared" ca="1" si="2019"/>
        <v>0</v>
      </c>
      <c r="IT282" s="19">
        <f t="shared" ca="1" si="2019"/>
        <v>0</v>
      </c>
      <c r="IU282" s="19">
        <f t="shared" ca="1" si="2019"/>
        <v>0</v>
      </c>
      <c r="IV282" s="19">
        <f t="shared" ca="1" si="2019"/>
        <v>0</v>
      </c>
      <c r="IW282" s="19">
        <f t="shared" ca="1" si="2019"/>
        <v>0</v>
      </c>
      <c r="IX282" s="19">
        <f t="shared" ca="1" si="2019"/>
        <v>0</v>
      </c>
      <c r="IY282" s="19">
        <f t="shared" ca="1" si="2019"/>
        <v>0</v>
      </c>
      <c r="IZ282" s="19">
        <f t="shared" ca="1" si="2019"/>
        <v>0</v>
      </c>
      <c r="JA282" s="19">
        <f t="shared" ca="1" si="2019"/>
        <v>0</v>
      </c>
      <c r="JB282" s="19">
        <f t="shared" ca="1" si="2019"/>
        <v>0</v>
      </c>
      <c r="JC282" s="19">
        <f t="shared" ca="1" si="2019"/>
        <v>0</v>
      </c>
      <c r="JD282" s="19">
        <f t="shared" ca="1" si="2019"/>
        <v>0</v>
      </c>
      <c r="JE282" s="19">
        <f t="shared" ca="1" si="2019"/>
        <v>0</v>
      </c>
      <c r="JF282" s="19">
        <f t="shared" ca="1" si="2019"/>
        <v>0</v>
      </c>
      <c r="JG282" s="5">
        <f t="shared" si="1992"/>
        <v>1.2500000000000001E-2</v>
      </c>
      <c r="JH282" s="567">
        <f t="shared" si="1992"/>
        <v>0</v>
      </c>
      <c r="JI282" s="5">
        <f t="shared" si="1992"/>
        <v>6.25E-2</v>
      </c>
      <c r="JJ282" s="5">
        <f t="shared" si="1992"/>
        <v>6.25E-2</v>
      </c>
      <c r="JK282" s="5">
        <f t="shared" si="1992"/>
        <v>6.25E-2</v>
      </c>
      <c r="JL282" s="19">
        <f t="shared" ca="1" si="2019"/>
        <v>1</v>
      </c>
      <c r="JM282" s="19">
        <f t="shared" ca="1" si="2019"/>
        <v>0</v>
      </c>
      <c r="JN282" s="19">
        <f t="shared" ca="1" si="2019"/>
        <v>1</v>
      </c>
      <c r="JO282" s="9"/>
      <c r="JP282" s="5" t="b">
        <f t="shared" ca="1" si="1993"/>
        <v>0</v>
      </c>
      <c r="JQ282" s="477" t="b">
        <v>1</v>
      </c>
      <c r="JR282" s="477">
        <v>10.3</v>
      </c>
      <c r="JS282" s="5" t="b">
        <f t="shared" si="1994"/>
        <v>0</v>
      </c>
      <c r="JT282" s="5" t="b">
        <f t="shared" si="1994"/>
        <v>0</v>
      </c>
      <c r="JU282" s="5" t="b">
        <f t="shared" si="1994"/>
        <v>1</v>
      </c>
      <c r="JV282" s="144">
        <f t="shared" si="1995"/>
        <v>1</v>
      </c>
      <c r="JW282" s="144">
        <f t="shared" si="1995"/>
        <v>1</v>
      </c>
      <c r="JX282" s="5" t="b">
        <f t="shared" si="1996"/>
        <v>0</v>
      </c>
      <c r="JY282" s="5" t="b">
        <f t="shared" si="1996"/>
        <v>1</v>
      </c>
      <c r="JZ282" s="5" t="b">
        <f t="shared" si="1996"/>
        <v>1</v>
      </c>
      <c r="KA282" s="5" t="b">
        <f t="shared" si="1996"/>
        <v>0</v>
      </c>
      <c r="KB282" s="5">
        <f t="shared" si="1997"/>
        <v>1</v>
      </c>
      <c r="KC282" s="5">
        <f t="shared" si="1997"/>
        <v>0</v>
      </c>
      <c r="KD282" s="5" t="b">
        <f t="shared" si="1998"/>
        <v>0</v>
      </c>
      <c r="KE282" s="5" t="str" cm="1">
        <f t="array" aca="1" ref="KE282" ca="1">IF(OR(KF282:KM282&lt;&gt;"-"),TRUE,"-")</f>
        <v>-</v>
      </c>
      <c r="KF282" s="19" t="str">
        <f t="shared" ca="1" si="1999"/>
        <v>-</v>
      </c>
      <c r="KG282" s="19" t="str">
        <f t="shared" ca="1" si="1999"/>
        <v>-</v>
      </c>
      <c r="KH282" s="19" t="str">
        <f t="shared" ca="1" si="1999"/>
        <v>-</v>
      </c>
      <c r="KI282" s="19" t="str">
        <f t="shared" ca="1" si="1999"/>
        <v>-</v>
      </c>
      <c r="KJ282" s="19" t="str">
        <f t="shared" ca="1" si="1999"/>
        <v>-</v>
      </c>
      <c r="KK282" s="19" t="str">
        <f t="shared" ca="1" si="1999"/>
        <v>-</v>
      </c>
      <c r="KL282" s="19" t="str">
        <f t="shared" ca="1" si="1999"/>
        <v>-</v>
      </c>
      <c r="KM282" s="19" t="str">
        <f t="shared" ca="1" si="1999"/>
        <v>-</v>
      </c>
      <c r="KN282" s="5" t="b">
        <f t="array" aca="1" ref="KN282" ca="1">IF(OR(KO282:KU282&lt;&gt;"-"),TRUE,"-")</f>
        <v>1</v>
      </c>
      <c r="KO282" s="19">
        <f t="shared" ca="1" si="2000"/>
        <v>0</v>
      </c>
      <c r="KP282" s="19" t="str">
        <f t="shared" ca="1" si="2000"/>
        <v>-</v>
      </c>
      <c r="KQ282" s="19">
        <f t="shared" ca="1" si="2000"/>
        <v>999999</v>
      </c>
      <c r="KR282" s="19">
        <f t="shared" ca="1" si="2000"/>
        <v>999999</v>
      </c>
      <c r="KS282" s="19">
        <f t="shared" ca="1" si="2000"/>
        <v>999999</v>
      </c>
      <c r="KT282" s="19">
        <f t="shared" ca="1" si="2000"/>
        <v>999999</v>
      </c>
      <c r="KU282" s="19">
        <f t="shared" ca="1" si="2000"/>
        <v>999999</v>
      </c>
      <c r="KV282" s="19" t="str">
        <f t="shared" ca="1" si="2000"/>
        <v>-</v>
      </c>
      <c r="KW282" s="19" t="str">
        <f t="shared" ca="1" si="2000"/>
        <v>-</v>
      </c>
      <c r="KX282" s="19" t="str">
        <f t="shared" ca="1" si="2000"/>
        <v>-</v>
      </c>
      <c r="KY282" s="19" t="b">
        <f t="shared" ca="1" si="2001"/>
        <v>1</v>
      </c>
      <c r="KZ282" s="19">
        <f t="shared" ca="1" si="2001"/>
        <v>0</v>
      </c>
      <c r="LA282" s="5" t="str">
        <f t="shared" si="2002"/>
        <v>-</v>
      </c>
      <c r="LB282" s="5" t="str">
        <f t="shared" si="2002"/>
        <v>-</v>
      </c>
      <c r="LC282" s="5" t="str">
        <f t="shared" si="2002"/>
        <v>-</v>
      </c>
      <c r="LD282" s="5" t="str">
        <f t="shared" si="2002"/>
        <v>-</v>
      </c>
      <c r="LE282" s="19" t="str">
        <f t="shared" ca="1" si="2003"/>
        <v>-</v>
      </c>
      <c r="LF282" s="19" t="str">
        <f t="shared" ca="1" si="2003"/>
        <v>-</v>
      </c>
      <c r="LG282" s="19" t="str">
        <f t="shared" ca="1" si="2003"/>
        <v>-</v>
      </c>
      <c r="LH282" s="19" t="str">
        <f t="shared" ca="1" si="2003"/>
        <v>-</v>
      </c>
      <c r="LI282" s="19" t="str">
        <f t="shared" ca="1" si="2003"/>
        <v>-</v>
      </c>
      <c r="LJ282" s="19" t="str">
        <f t="shared" ca="1" si="2003"/>
        <v>-</v>
      </c>
      <c r="LK282" s="19" t="str">
        <f t="shared" ca="1" si="2003"/>
        <v>-</v>
      </c>
      <c r="LL282" s="5" t="str">
        <f t="shared" si="2004"/>
        <v>-</v>
      </c>
      <c r="LM282" s="5">
        <f t="shared" si="2004"/>
        <v>500</v>
      </c>
      <c r="LN282" s="5">
        <f t="shared" si="2004"/>
        <v>500</v>
      </c>
      <c r="LO282" s="5" t="str">
        <f t="shared" si="2004"/>
        <v>-</v>
      </c>
      <c r="LP282" s="5" t="str" cm="1">
        <f t="array" ref="LP282">INDEX(i.meatgrid,$Q282,LP$7)</f>
        <v>-</v>
      </c>
      <c r="LQ282" s="5" t="str" cm="1">
        <f t="array" ref="LQ282">INDEX(i.meatgrid,$Q282,LQ$7)</f>
        <v>-</v>
      </c>
      <c r="LR282" s="5" t="str">
        <f t="shared" si="2004"/>
        <v>-</v>
      </c>
      <c r="LS282" s="5">
        <f t="shared" si="2005"/>
        <v>1</v>
      </c>
      <c r="LT282" s="9"/>
      <c r="LU282" s="19">
        <f t="shared" ca="1" si="2003"/>
        <v>70</v>
      </c>
      <c r="LV282" s="19">
        <f t="shared" ca="1" si="2006"/>
        <v>50</v>
      </c>
      <c r="LW282" s="19">
        <f t="shared" ca="1" si="2006"/>
        <v>80</v>
      </c>
      <c r="LX282" s="19">
        <f t="shared" ca="1" si="2006"/>
        <v>50</v>
      </c>
      <c r="LY282" s="5" t="b" cm="1">
        <f t="array" ref="LY282">INDEX(i.meatgrid,$Q282,LY$7)</f>
        <v>0</v>
      </c>
      <c r="LZ282" s="5" t="b" cm="1">
        <f t="array" ref="LZ282">INDEX(i.meatgrid,$Q282,LZ$7)</f>
        <v>0</v>
      </c>
      <c r="MA282" s="5" cm="1">
        <f t="array" ref="MA282">INDEX(i.meatgrid,$Q282,MA$7)</f>
        <v>40</v>
      </c>
      <c r="MB282" s="5" t="str" cm="1">
        <f t="array" ref="MB282">INDEX(i.meatgrid,$Q282,MB$7)</f>
        <v>-</v>
      </c>
      <c r="MC282" s="5">
        <f t="shared" si="2007"/>
        <v>1</v>
      </c>
      <c r="MD282" s="5">
        <f t="shared" si="2008"/>
        <v>1</v>
      </c>
      <c r="ME282" s="5" cm="1">
        <f t="array" ref="ME282">INDEX(i.meatgrid,$Q282,ME$7)</f>
        <v>1</v>
      </c>
      <c r="MF282" s="5" cm="1">
        <f t="array" ref="MF282">INDEX(i.meatgrid,$Q282,MF$7)</f>
        <v>0</v>
      </c>
      <c r="MG282" s="5" cm="1">
        <f t="array" ref="MG282">INDEX(i.meatgrid,$Q282,MG$7)</f>
        <v>0</v>
      </c>
      <c r="MH282" s="5" cm="1">
        <f t="array" ref="MH282">INDEX(i.meatgrid,$Q282,MH$7)</f>
        <v>0</v>
      </c>
      <c r="MI282" s="5" cm="1">
        <f t="array" ref="MI282">INDEX(i.meatgrid,$Q282,MI$7)</f>
        <v>0</v>
      </c>
      <c r="MJ282" s="5" cm="1">
        <f t="array" ref="MJ282">INDEX(i.meatgrid,$Q282,MJ$7)</f>
        <v>1</v>
      </c>
      <c r="MK282" s="5" cm="1">
        <f t="array" ref="MK282">INDEX(i.meatgrid,$Q282,MK$7)</f>
        <v>1</v>
      </c>
      <c r="ML282" s="5" cm="1">
        <f t="array" ref="ML282">INDEX(i.meatgrid,$Q282,ML$7)</f>
        <v>1</v>
      </c>
      <c r="MM282" s="5">
        <f t="shared" si="2009"/>
        <v>1</v>
      </c>
      <c r="MN282" s="9"/>
      <c r="MO282" s="19" t="b">
        <f t="shared" ca="1" si="2010"/>
        <v>0</v>
      </c>
      <c r="MP282" s="19" t="b">
        <f t="shared" ca="1" si="2010"/>
        <v>0</v>
      </c>
      <c r="MQ282" s="19">
        <f t="shared" ca="1" si="2010"/>
        <v>1</v>
      </c>
      <c r="MR282" s="19">
        <f t="shared" ca="1" si="2010"/>
        <v>0.75</v>
      </c>
      <c r="MS282" s="19">
        <f t="shared" ca="1" si="2010"/>
        <v>0.75</v>
      </c>
      <c r="MT282" s="19">
        <f t="shared" ca="1" si="2010"/>
        <v>0.8</v>
      </c>
      <c r="MU282" s="19">
        <f t="shared" ca="1" si="2010"/>
        <v>0.82499999999999996</v>
      </c>
      <c r="MV282" s="19">
        <f t="shared" ca="1" si="2010"/>
        <v>0.875</v>
      </c>
      <c r="MW282" s="19">
        <f t="shared" ca="1" si="2010"/>
        <v>0.9</v>
      </c>
      <c r="MX282" s="19">
        <f t="shared" ca="1" si="2010"/>
        <v>1</v>
      </c>
      <c r="MY282" s="19">
        <f t="shared" ca="1" si="2010"/>
        <v>0.875</v>
      </c>
      <c r="MZ282" s="19" t="b">
        <f t="shared" ca="1" si="2010"/>
        <v>1</v>
      </c>
      <c r="NA282" s="19">
        <f t="shared" ca="1" si="2010"/>
        <v>74.989999999999995</v>
      </c>
      <c r="NB282" s="19" t="str">
        <f t="shared" ca="1" si="2010"/>
        <v>-</v>
      </c>
      <c r="NC282" s="19" t="str">
        <f t="shared" ca="1" si="2010"/>
        <v>-</v>
      </c>
      <c r="ND282" s="19" t="str">
        <f t="shared" ca="1" si="2010"/>
        <v>-</v>
      </c>
      <c r="NE282" s="19" t="str">
        <f t="shared" ca="1" si="2011"/>
        <v>-</v>
      </c>
      <c r="NF282" s="19" t="str">
        <f t="shared" ca="1" si="2011"/>
        <v>-</v>
      </c>
      <c r="NG282" s="19" t="str">
        <f t="shared" ca="1" si="2011"/>
        <v>-</v>
      </c>
      <c r="NH282" s="19" t="str">
        <f t="shared" ca="1" si="2011"/>
        <v>-</v>
      </c>
      <c r="NI282" s="19">
        <f t="shared" ca="1" si="2011"/>
        <v>36.99</v>
      </c>
      <c r="NJ282" s="19">
        <f t="shared" ca="1" si="2011"/>
        <v>36.99</v>
      </c>
      <c r="NK282" s="19" t="str">
        <f t="shared" ca="1" si="2011"/>
        <v>-</v>
      </c>
      <c r="NL282" s="19" t="str">
        <f t="shared" ca="1" si="2011"/>
        <v>-</v>
      </c>
      <c r="NM282" s="19" t="str">
        <f t="shared" ca="1" si="2011"/>
        <v>-</v>
      </c>
      <c r="NN282" s="19" t="str">
        <f t="shared" ca="1" si="2011"/>
        <v>-</v>
      </c>
      <c r="NO282" s="19" t="str">
        <f t="shared" ca="1" si="2011"/>
        <v>-</v>
      </c>
      <c r="NP282" s="19">
        <f t="shared" ca="1" si="2011"/>
        <v>49.99</v>
      </c>
      <c r="NQ282" s="19">
        <f t="shared" ca="1" si="2011"/>
        <v>49.99</v>
      </c>
      <c r="NR282" s="19">
        <f t="shared" ca="1" si="2011"/>
        <v>49.99</v>
      </c>
      <c r="NS282" s="19">
        <f t="shared" ca="1" si="2011"/>
        <v>49.99</v>
      </c>
      <c r="NT282" s="19">
        <f t="shared" ca="1" si="2011"/>
        <v>49.99</v>
      </c>
      <c r="NU282" s="19">
        <f t="shared" ca="1" si="2012"/>
        <v>49.99</v>
      </c>
      <c r="NV282" s="19">
        <f t="shared" ca="1" si="2012"/>
        <v>49.99</v>
      </c>
      <c r="NW282" s="19">
        <f t="shared" ca="1" si="2012"/>
        <v>49.99</v>
      </c>
      <c r="NX282" s="19">
        <f t="shared" ca="1" si="2013"/>
        <v>412.99</v>
      </c>
      <c r="NY282" s="19">
        <f t="shared" ca="1" si="2013"/>
        <v>412.99</v>
      </c>
      <c r="NZ282" s="19" t="str">
        <f t="shared" ca="1" si="2013"/>
        <v>-</v>
      </c>
      <c r="OA282" s="19" t="str">
        <f t="shared" ca="1" si="2013"/>
        <v>-</v>
      </c>
      <c r="OB282" s="19" t="str">
        <f t="shared" ca="1" si="2013"/>
        <v>-</v>
      </c>
      <c r="OC282" s="19" t="str">
        <f t="shared" ca="1" si="2013"/>
        <v>-</v>
      </c>
      <c r="OD282" s="19" t="str">
        <f t="shared" ca="1" si="2013"/>
        <v>-</v>
      </c>
      <c r="OE282" s="19">
        <f t="shared" ca="1" si="2013"/>
        <v>6.8900000000000006</v>
      </c>
      <c r="OF282" s="19">
        <f t="shared" ca="1" si="2013"/>
        <v>6.8900000000000006</v>
      </c>
      <c r="OG282" s="19">
        <f t="shared" ca="1" si="2013"/>
        <v>6.8900000000000006</v>
      </c>
      <c r="OH282" s="19">
        <f t="shared" ca="1" si="2013"/>
        <v>6.8900000000000006</v>
      </c>
      <c r="OI282" s="19">
        <f t="shared" ca="1" si="2013"/>
        <v>6.8900000000000006</v>
      </c>
      <c r="OJ282" s="19">
        <f t="shared" ca="1" si="2013"/>
        <v>6.8900000000000006</v>
      </c>
      <c r="OK282" s="19">
        <f t="shared" ca="1" si="2013"/>
        <v>6.8900000000000006</v>
      </c>
      <c r="OL282" s="19">
        <f t="shared" ca="1" si="2013"/>
        <v>6.8900000000000006</v>
      </c>
      <c r="OM282" s="19">
        <f t="shared" ca="1" si="2013"/>
        <v>346.99</v>
      </c>
      <c r="ON282" s="19">
        <f t="shared" ca="1" si="2014"/>
        <v>346.99</v>
      </c>
      <c r="OO282" s="19" t="str">
        <f t="shared" ca="1" si="2014"/>
        <v>-</v>
      </c>
      <c r="OP282" s="19" t="str">
        <f t="shared" ca="1" si="2014"/>
        <v>-</v>
      </c>
      <c r="OQ282" s="19" t="str">
        <f t="shared" ca="1" si="2014"/>
        <v>-</v>
      </c>
      <c r="OR282" s="19" t="str">
        <f t="shared" ca="1" si="2014"/>
        <v>-</v>
      </c>
      <c r="OS282" s="19" t="str">
        <f t="shared" ca="1" si="2014"/>
        <v>-</v>
      </c>
      <c r="OT282" s="19">
        <f t="shared" ca="1" si="2014"/>
        <v>0</v>
      </c>
      <c r="OU282" s="24">
        <v>0</v>
      </c>
    </row>
    <row r="283" spans="1:411" hidden="1" outlineLevel="1">
      <c r="A283" s="21">
        <f t="shared" si="158"/>
        <v>278</v>
      </c>
      <c r="B283" s="21">
        <f t="shared" ref="B283" si="2020">$A$24</f>
        <v>19</v>
      </c>
      <c r="C283">
        <v>113</v>
      </c>
      <c r="D283" s="144" t="str">
        <f t="shared" si="1953"/>
        <v>GSM</v>
      </c>
      <c r="E283" t="b">
        <v>1</v>
      </c>
      <c r="F283" t="b">
        <v>0</v>
      </c>
      <c r="G283" t="b">
        <f t="shared" si="1954"/>
        <v>1</v>
      </c>
      <c r="H283" s="29">
        <v>2</v>
      </c>
      <c r="I283" s="29">
        <v>1</v>
      </c>
      <c r="J283" s="29" t="str">
        <f>""</f>
        <v/>
      </c>
      <c r="K283" s="29">
        <f>d.Region</f>
        <v>2</v>
      </c>
      <c r="L283" s="29">
        <v>2</v>
      </c>
      <c r="M283" s="29">
        <v>2</v>
      </c>
      <c r="N283" s="29">
        <v>3</v>
      </c>
      <c r="O283" s="29">
        <v>1</v>
      </c>
      <c r="P283" s="29">
        <v>1</v>
      </c>
      <c r="Q283" s="29">
        <v>2</v>
      </c>
      <c r="R283" s="29">
        <v>1</v>
      </c>
      <c r="S283" s="29">
        <v>1</v>
      </c>
      <c r="T283" s="29">
        <v>1</v>
      </c>
      <c r="U283" s="218"/>
      <c r="V283" s="218"/>
      <c r="W283" s="29">
        <v>0</v>
      </c>
      <c r="X283" s="218"/>
      <c r="Y283" s="218"/>
      <c r="Z283" s="218"/>
      <c r="AA283" s="218"/>
      <c r="AB283" s="218"/>
      <c r="AC283" s="218"/>
      <c r="AD283" s="218"/>
      <c r="AE283" s="218"/>
      <c r="AF283" s="144">
        <f>INDEX(CHOOSE($N283,DataAutumn!i.AdultDrys,DataWinter!i.AdultDrys,DataSpring!i.AdultDrys),1,$M283)</f>
        <v>3</v>
      </c>
      <c r="AG283" s="5">
        <f t="shared" si="1955"/>
        <v>2</v>
      </c>
      <c r="AH283" s="5">
        <f t="shared" si="1955"/>
        <v>0</v>
      </c>
      <c r="AI283" s="5">
        <f t="shared" si="1956"/>
        <v>1</v>
      </c>
      <c r="AJ283" s="218"/>
      <c r="AK283" s="218"/>
      <c r="AL283" s="366" t="str">
        <f ca="1">TEXT(LEFT(OFFSET(AL283,-1,0),5)+1,"00000")&amp;MID(OFFSET(AL283,-1,0),6,FIND(" ",OFFSET(AL283,-1,0),7)-5)
&amp; $D283           &amp; " Day"&amp;INDEX(i.DOY,$N283,1)              &amp; IF($IG283=0," FWM","")&amp;IF($IG283=1," MWM","")&amp;IF($IG283=5," Mat","")&amp;IF($IH283=TRUE,"&amp;BBT","    ")
&amp;INDEX(DataMaster!$B$98:$B$105,$Q283,0)    &amp;IF(JQ283," SR"&amp;JR283,"")&amp; " WP"&amp;TEXT($MC283*100,"000p")           &amp; " MP"&amp;TEXT($MD283*100,"000p")           &amp; " GP"&amp;TEXT($MM283*100,"000p")
&amp; " (F"&amp;3+COUNTIF($CV283:$CY283,TRUE)&amp;3&amp;"N"&amp;$DM283&amp;$DN283&amp;")"</f>
        <v>00003 DSP_75_sr GSM Day204 MWM    Only export SR10 WP100p MP100p GP100p (F33N11)</v>
      </c>
      <c r="AM283" s="9" t="str">
        <f ca="1">IF(COUNTIF(AL$5:AL283,AL283)=1,"-","Dup")</f>
        <v>-</v>
      </c>
      <c r="AN283" s="9"/>
      <c r="AO283" s="12" t="b">
        <v>1</v>
      </c>
      <c r="AP283" s="12" t="b">
        <v>1</v>
      </c>
      <c r="AQ283" s="12" t="b">
        <v>1</v>
      </c>
      <c r="AR283" s="12" t="b">
        <v>1</v>
      </c>
      <c r="AS283" s="12" t="b">
        <v>1</v>
      </c>
      <c r="AT283" s="12" t="b">
        <v>1</v>
      </c>
      <c r="AU283" s="12" t="b">
        <v>1</v>
      </c>
      <c r="AV283" s="12" t="b">
        <v>1</v>
      </c>
      <c r="AW283" s="9"/>
      <c r="AX283" s="5" t="b">
        <f t="shared" si="1957"/>
        <v>0</v>
      </c>
      <c r="AY283" s="5" t="str">
        <f t="shared" si="1957"/>
        <v>-</v>
      </c>
      <c r="AZ283" s="5" t="b">
        <f t="shared" si="1957"/>
        <v>0</v>
      </c>
      <c r="BA283" s="5" t="b">
        <f t="shared" si="1957"/>
        <v>1</v>
      </c>
      <c r="BB283" s="5" t="b">
        <f t="shared" si="1957"/>
        <v>1</v>
      </c>
      <c r="BC283" s="144">
        <f t="shared" si="1957"/>
        <v>0</v>
      </c>
      <c r="BD283" s="19" t="b">
        <f t="shared" ca="1" si="1958"/>
        <v>1</v>
      </c>
      <c r="BE283" s="9"/>
      <c r="BF283" s="5" t="str">
        <f t="shared" ca="1" si="1959"/>
        <v>-</v>
      </c>
      <c r="BG283" s="19" t="str">
        <f t="shared" ca="1" si="1960"/>
        <v>-</v>
      </c>
      <c r="BH283" s="19" t="str">
        <f t="shared" ca="1" si="1960"/>
        <v>-</v>
      </c>
      <c r="BI283" s="19" t="str">
        <f t="shared" ca="1" si="1960"/>
        <v>-</v>
      </c>
      <c r="BJ283" s="5" t="str">
        <f t="shared" ca="1" si="1961"/>
        <v>-</v>
      </c>
      <c r="BK283" s="19" t="str">
        <f t="shared" ca="1" si="1962"/>
        <v>-</v>
      </c>
      <c r="BL283" s="5" t="str">
        <f t="shared" ca="1" si="1963"/>
        <v>-</v>
      </c>
      <c r="BM283" s="19" t="str">
        <f t="shared" ca="1" si="1964"/>
        <v>-</v>
      </c>
      <c r="BN283" s="19" t="str">
        <f t="shared" ca="1" si="1964"/>
        <v>-</v>
      </c>
      <c r="BO283" s="19" t="str">
        <f t="shared" ca="1" si="1964"/>
        <v>-</v>
      </c>
      <c r="BP283" s="5" t="str">
        <f t="shared" ca="1" si="1965"/>
        <v>-</v>
      </c>
      <c r="BQ283" s="9"/>
      <c r="BR283" s="5" t="b">
        <f t="shared" si="1966"/>
        <v>0</v>
      </c>
      <c r="BS283" s="5" t="str">
        <f t="shared" ca="1" si="1967"/>
        <v>-</v>
      </c>
      <c r="BT283" s="5" t="str">
        <f t="shared" ca="1" si="1968"/>
        <v>-</v>
      </c>
      <c r="BU283" s="5" t="str">
        <f t="shared" ca="1" si="1968"/>
        <v>-</v>
      </c>
      <c r="BV283" s="5" t="str">
        <f t="shared" ca="1" si="1968"/>
        <v>-</v>
      </c>
      <c r="BW283" s="5" t="str">
        <f t="shared" ca="1" si="1968"/>
        <v>-</v>
      </c>
      <c r="BX283" s="5" t="str">
        <f t="shared" ca="1" si="1968"/>
        <v>-</v>
      </c>
      <c r="BY283" s="5" t="str">
        <f t="shared" ca="1" si="1968"/>
        <v>-</v>
      </c>
      <c r="BZ283" s="5" t="str">
        <f t="shared" ca="1" si="1968"/>
        <v>-</v>
      </c>
      <c r="CA283" s="5" t="str">
        <f t="shared" ca="1" si="1968"/>
        <v>-</v>
      </c>
      <c r="CB283" s="9"/>
      <c r="CC283" s="237" t="b">
        <f t="shared" ref="CC283:CE283" ca="1" si="2021">OFFSET(CC283,-1,0)</f>
        <v>1</v>
      </c>
      <c r="CD283" s="237" t="b">
        <f t="shared" ca="1" si="2021"/>
        <v>1</v>
      </c>
      <c r="CE283" s="237" t="b">
        <f t="shared" ca="1" si="2021"/>
        <v>1</v>
      </c>
      <c r="CF283" s="12">
        <f t="shared" si="2017"/>
        <v>2105</v>
      </c>
      <c r="CG283" s="144" t="b">
        <f t="shared" ref="CG283" ca="1" si="2022">NOT(CE283)</f>
        <v>0</v>
      </c>
      <c r="CH283" s="12" t="s">
        <v>34</v>
      </c>
      <c r="CI283" s="19" t="str">
        <f t="shared" ca="1" si="1970"/>
        <v>-</v>
      </c>
      <c r="CJ283" s="19" t="str">
        <f t="shared" ca="1" si="1970"/>
        <v>-</v>
      </c>
      <c r="CK283" s="19" t="str">
        <f t="shared" ca="1" si="1970"/>
        <v>-</v>
      </c>
      <c r="CL283" s="19">
        <f t="shared" ca="1" si="1970"/>
        <v>1</v>
      </c>
      <c r="CM283" s="19">
        <f t="shared" ca="1" si="1970"/>
        <v>1</v>
      </c>
      <c r="CN283" s="9"/>
      <c r="CO283" s="444">
        <f t="shared" si="1971"/>
        <v>652</v>
      </c>
      <c r="CP283" s="444">
        <f t="shared" si="1971"/>
        <v>686</v>
      </c>
      <c r="CQ283" s="444">
        <f t="shared" si="1971"/>
        <v>721</v>
      </c>
      <c r="CR283" s="152">
        <f t="shared" si="1972"/>
        <v>378</v>
      </c>
      <c r="CS283" s="152">
        <f t="shared" si="1972"/>
        <v>413</v>
      </c>
      <c r="CT283" s="152">
        <f t="shared" si="1972"/>
        <v>448</v>
      </c>
      <c r="CU283" s="19" t="str">
        <f t="shared" ref="CU283:DJ285" ca="1" si="2023">OFFSET(CU$5,$B283,0)</f>
        <v>-</v>
      </c>
      <c r="CV283" s="19" t="str">
        <f t="shared" ca="1" si="2023"/>
        <v>-</v>
      </c>
      <c r="CW283" s="19" t="str">
        <f t="shared" ca="1" si="2023"/>
        <v>-</v>
      </c>
      <c r="CX283" s="19" t="str">
        <f t="shared" ca="1" si="2023"/>
        <v>-</v>
      </c>
      <c r="CY283" s="19" t="str">
        <f t="shared" ca="1" si="2023"/>
        <v>-</v>
      </c>
      <c r="CZ283" s="19" t="b">
        <f t="shared" ca="1" si="2023"/>
        <v>1</v>
      </c>
      <c r="DA283" s="19">
        <f t="shared" ca="1" si="2023"/>
        <v>0</v>
      </c>
      <c r="DB283" s="19">
        <f t="shared" ca="1" si="2023"/>
        <v>0</v>
      </c>
      <c r="DC283" s="19">
        <f t="shared" ca="1" si="2023"/>
        <v>0</v>
      </c>
      <c r="DD283" s="19">
        <f t="shared" ca="1" si="2023"/>
        <v>0</v>
      </c>
      <c r="DE283" s="19">
        <f t="shared" ca="1" si="2023"/>
        <v>0</v>
      </c>
      <c r="DF283" s="19">
        <f t="shared" ca="1" si="2023"/>
        <v>0</v>
      </c>
      <c r="DG283" s="19">
        <f t="shared" ca="1" si="2023"/>
        <v>0</v>
      </c>
      <c r="DH283" s="19">
        <f t="shared" ca="1" si="2023"/>
        <v>0</v>
      </c>
      <c r="DI283" s="19">
        <f t="shared" ca="1" si="2023"/>
        <v>0</v>
      </c>
      <c r="DJ283" s="19">
        <f t="shared" ca="1" si="2023"/>
        <v>0</v>
      </c>
      <c r="DK283" s="19">
        <f t="shared" ca="1" si="1975"/>
        <v>0</v>
      </c>
      <c r="DL283" s="19">
        <f t="shared" ca="1" si="1975"/>
        <v>0</v>
      </c>
      <c r="DM283" s="19">
        <f t="shared" ca="1" si="1975"/>
        <v>1</v>
      </c>
      <c r="DN283" s="477">
        <v>1</v>
      </c>
      <c r="DO283" s="19">
        <f t="shared" ca="1" si="1975"/>
        <v>0</v>
      </c>
      <c r="DP283" s="19" t="str">
        <f t="shared" ca="1" si="1975"/>
        <v>-</v>
      </c>
      <c r="DQ283" s="19" t="str">
        <f t="shared" ca="1" si="1975"/>
        <v>-</v>
      </c>
      <c r="DR283" s="19" t="str">
        <f t="shared" ca="1" si="1975"/>
        <v>-</v>
      </c>
      <c r="DS283" s="19" t="str">
        <f t="shared" ca="1" si="1975"/>
        <v>-</v>
      </c>
      <c r="DT283" s="19" t="str">
        <f t="shared" ca="1" si="1975"/>
        <v>-</v>
      </c>
      <c r="DU283" s="19">
        <f t="shared" ca="1" si="1975"/>
        <v>0</v>
      </c>
      <c r="DV283" s="477">
        <v>1</v>
      </c>
      <c r="DW283" s="477">
        <v>1</v>
      </c>
      <c r="DX283" s="19" t="str">
        <f t="shared" ca="1" si="1975"/>
        <v>-</v>
      </c>
      <c r="DY283" s="19" t="str">
        <f t="shared" ca="1" si="1975"/>
        <v>-</v>
      </c>
      <c r="DZ283" s="19" t="str">
        <f t="shared" ca="1" si="1975"/>
        <v>-</v>
      </c>
      <c r="EA283" s="19" t="str">
        <f t="shared" ca="1" si="1975"/>
        <v>-</v>
      </c>
      <c r="EB283" s="19" t="str">
        <f t="shared" ca="1" si="1975"/>
        <v>-</v>
      </c>
      <c r="EC283" s="19" t="str">
        <f t="shared" ca="1" si="1975"/>
        <v>-</v>
      </c>
      <c r="ED283" s="19">
        <f t="shared" ca="1" si="1975"/>
        <v>0</v>
      </c>
      <c r="EE283" s="444">
        <f t="shared" si="1976"/>
        <v>0</v>
      </c>
      <c r="EF283" s="444">
        <f t="shared" si="1976"/>
        <v>0</v>
      </c>
      <c r="EG283" s="124">
        <f t="shared" ref="EG283:EV285" si="2024">IF(AND($K283=EG$9,$N283=EG$11,$AB283=EG$8,$AI283=EG$12,$Y283&lt;&gt;0),INDEX(i.FS_Strategy,$Y283,$AB283),0)</f>
        <v>0</v>
      </c>
      <c r="EH283" s="124">
        <f t="shared" si="2024"/>
        <v>0</v>
      </c>
      <c r="EI283" s="124">
        <f t="shared" si="2024"/>
        <v>0</v>
      </c>
      <c r="EJ283" s="124">
        <f t="shared" si="2024"/>
        <v>0</v>
      </c>
      <c r="EK283" s="124">
        <f t="shared" si="2024"/>
        <v>0</v>
      </c>
      <c r="EL283" s="124">
        <f t="shared" si="2024"/>
        <v>0</v>
      </c>
      <c r="EM283" s="124">
        <f t="shared" si="2024"/>
        <v>0</v>
      </c>
      <c r="EN283" s="124">
        <f t="shared" si="2024"/>
        <v>0</v>
      </c>
      <c r="EO283" s="124">
        <f t="shared" si="2024"/>
        <v>0</v>
      </c>
      <c r="EP283" s="124">
        <f t="shared" si="2024"/>
        <v>0</v>
      </c>
      <c r="EQ283" s="124">
        <f t="shared" si="2024"/>
        <v>0</v>
      </c>
      <c r="ER283" s="124">
        <f t="shared" si="2024"/>
        <v>0</v>
      </c>
      <c r="ES283" s="124">
        <f t="shared" si="2024"/>
        <v>0</v>
      </c>
      <c r="ET283" s="124">
        <f t="shared" si="2024"/>
        <v>0</v>
      </c>
      <c r="EU283" s="124">
        <f t="shared" si="2024"/>
        <v>0</v>
      </c>
      <c r="EV283" s="124">
        <f t="shared" si="2024"/>
        <v>0</v>
      </c>
      <c r="EW283" s="124">
        <f t="shared" si="1978"/>
        <v>0</v>
      </c>
      <c r="EX283" s="124">
        <f t="shared" si="1978"/>
        <v>0</v>
      </c>
      <c r="EY283" s="554">
        <f t="shared" ref="EY283:FN285" si="2025">IF(AND($K283=EY$9,$N283=EY$11,$AB283=EY$8,$AI283=EY$12,$Z283&lt;&gt;0),INDEX(i.FS_Strategy,$Z283,$AB283),0)</f>
        <v>0</v>
      </c>
      <c r="EZ283" s="554">
        <f t="shared" si="2025"/>
        <v>0</v>
      </c>
      <c r="FA283" s="554">
        <f t="shared" si="2025"/>
        <v>0</v>
      </c>
      <c r="FB283" s="125">
        <f t="shared" si="2025"/>
        <v>0</v>
      </c>
      <c r="FC283" s="125">
        <f t="shared" si="2025"/>
        <v>0</v>
      </c>
      <c r="FD283" s="125">
        <f t="shared" si="2025"/>
        <v>0</v>
      </c>
      <c r="FE283" s="125">
        <f t="shared" si="2025"/>
        <v>0</v>
      </c>
      <c r="FF283" s="125">
        <f t="shared" si="2025"/>
        <v>0</v>
      </c>
      <c r="FG283" s="125">
        <f t="shared" si="2025"/>
        <v>0</v>
      </c>
      <c r="FH283" s="125">
        <f t="shared" si="2025"/>
        <v>0</v>
      </c>
      <c r="FI283" s="125">
        <f t="shared" si="2025"/>
        <v>0</v>
      </c>
      <c r="FJ283" s="125">
        <f t="shared" si="2025"/>
        <v>0</v>
      </c>
      <c r="FK283" s="125">
        <f t="shared" si="2025"/>
        <v>0</v>
      </c>
      <c r="FL283" s="125">
        <f t="shared" si="2025"/>
        <v>0</v>
      </c>
      <c r="FM283" s="125">
        <f t="shared" si="2025"/>
        <v>0</v>
      </c>
      <c r="FN283" s="125">
        <f t="shared" si="2025"/>
        <v>0</v>
      </c>
      <c r="FO283" s="124">
        <f t="shared" ref="FO283:GD285" si="2026">IF(AND($K283=FO$9,$N283=FO$11,$AB283=FO$8,$AI283=FO$12),INDEX(i.FS_Strategy,$AC283+1,$AB283),0)</f>
        <v>0</v>
      </c>
      <c r="FP283" s="124">
        <f t="shared" si="2026"/>
        <v>0</v>
      </c>
      <c r="FQ283" s="124">
        <f t="shared" si="2026"/>
        <v>0</v>
      </c>
      <c r="FR283" s="124">
        <f t="shared" si="2026"/>
        <v>0</v>
      </c>
      <c r="FS283" s="124">
        <f t="shared" si="2026"/>
        <v>0</v>
      </c>
      <c r="FT283" s="124">
        <f t="shared" si="2026"/>
        <v>0</v>
      </c>
      <c r="FU283" s="124">
        <f t="shared" si="2026"/>
        <v>0</v>
      </c>
      <c r="FV283" s="124">
        <f t="shared" si="2026"/>
        <v>0</v>
      </c>
      <c r="FW283" s="124">
        <f t="shared" si="2026"/>
        <v>0</v>
      </c>
      <c r="FX283" s="124">
        <f t="shared" si="2026"/>
        <v>0</v>
      </c>
      <c r="FY283" s="124">
        <f t="shared" si="2026"/>
        <v>0</v>
      </c>
      <c r="FZ283" s="124">
        <f t="shared" si="2026"/>
        <v>0</v>
      </c>
      <c r="GA283" s="124">
        <f t="shared" si="2026"/>
        <v>0</v>
      </c>
      <c r="GB283" s="124">
        <f t="shared" si="2026"/>
        <v>0</v>
      </c>
      <c r="GC283" s="124">
        <f t="shared" si="2026"/>
        <v>0</v>
      </c>
      <c r="GD283" s="124">
        <f t="shared" si="2026"/>
        <v>0</v>
      </c>
      <c r="GE283" s="124">
        <f t="shared" si="1981"/>
        <v>0</v>
      </c>
      <c r="GF283" s="124">
        <f t="shared" si="1981"/>
        <v>0</v>
      </c>
      <c r="GG283" s="554">
        <f t="shared" si="1982"/>
        <v>0</v>
      </c>
      <c r="GH283" s="554">
        <f t="shared" si="1982"/>
        <v>0</v>
      </c>
      <c r="GI283" s="554">
        <f t="shared" si="1982"/>
        <v>0</v>
      </c>
      <c r="GJ283" s="125">
        <f t="shared" ref="GJ283:GV285" si="2027">IF(AND($K283=GJ$9,$N283=GJ$11,$AB283=GJ$8),INDEX(i.FS_Strategy,$AE283+1,$AB283),0)</f>
        <v>0</v>
      </c>
      <c r="GK283" s="125">
        <f t="shared" si="2027"/>
        <v>0</v>
      </c>
      <c r="GL283" s="125">
        <f t="shared" si="2027"/>
        <v>0</v>
      </c>
      <c r="GM283" s="125">
        <f t="shared" si="2027"/>
        <v>0</v>
      </c>
      <c r="GN283" s="125">
        <f t="shared" si="2027"/>
        <v>0</v>
      </c>
      <c r="GO283" s="125">
        <f t="shared" si="2027"/>
        <v>0</v>
      </c>
      <c r="GP283" s="125">
        <f t="shared" si="2027"/>
        <v>0</v>
      </c>
      <c r="GQ283" s="125">
        <f t="shared" si="2027"/>
        <v>0</v>
      </c>
      <c r="GR283" s="125">
        <f t="shared" si="2027"/>
        <v>0</v>
      </c>
      <c r="GS283" s="125">
        <f t="shared" si="2027"/>
        <v>0</v>
      </c>
      <c r="GT283" s="125">
        <f t="shared" si="2027"/>
        <v>0</v>
      </c>
      <c r="GU283" s="125">
        <f t="shared" si="2027"/>
        <v>0</v>
      </c>
      <c r="GV283" s="125">
        <f t="shared" si="2027"/>
        <v>0</v>
      </c>
      <c r="GW283" s="124">
        <f t="shared" ref="GW283:HL285" si="2028">IF(AND($K283=GW$9,$N283=GW$11,$AB283=GW$8,$AI283=GW$12),INDEX(i.FS_Strategy,$AC283+1,$AB283),0)</f>
        <v>0</v>
      </c>
      <c r="GX283" s="124">
        <f t="shared" si="2028"/>
        <v>0</v>
      </c>
      <c r="GY283" s="124">
        <f t="shared" si="2028"/>
        <v>0</v>
      </c>
      <c r="GZ283" s="124">
        <f t="shared" si="2028"/>
        <v>0</v>
      </c>
      <c r="HA283" s="124">
        <f t="shared" si="2028"/>
        <v>0</v>
      </c>
      <c r="HB283" s="124">
        <f t="shared" si="2028"/>
        <v>0</v>
      </c>
      <c r="HC283" s="124">
        <f t="shared" si="2028"/>
        <v>0</v>
      </c>
      <c r="HD283" s="124">
        <f t="shared" si="2028"/>
        <v>0</v>
      </c>
      <c r="HE283" s="124">
        <f t="shared" si="2028"/>
        <v>0</v>
      </c>
      <c r="HF283" s="124">
        <f t="shared" si="2028"/>
        <v>0</v>
      </c>
      <c r="HG283" s="124">
        <f t="shared" si="2028"/>
        <v>0</v>
      </c>
      <c r="HH283" s="124">
        <f t="shared" si="2028"/>
        <v>0</v>
      </c>
      <c r="HI283" s="124">
        <f t="shared" si="2028"/>
        <v>0</v>
      </c>
      <c r="HJ283" s="124">
        <f t="shared" si="2028"/>
        <v>0</v>
      </c>
      <c r="HK283" s="124">
        <f t="shared" si="2028"/>
        <v>0</v>
      </c>
      <c r="HL283" s="124">
        <f t="shared" si="2028"/>
        <v>0</v>
      </c>
      <c r="HM283" s="124">
        <f t="shared" si="1985"/>
        <v>0</v>
      </c>
      <c r="HN283" s="124">
        <f t="shared" si="1985"/>
        <v>0</v>
      </c>
      <c r="HO283" s="554">
        <f t="shared" si="1986"/>
        <v>0</v>
      </c>
      <c r="HP283" s="554">
        <f t="shared" si="1986"/>
        <v>0</v>
      </c>
      <c r="HQ283" s="554">
        <f t="shared" si="1986"/>
        <v>0</v>
      </c>
      <c r="HR283" s="125">
        <f t="shared" ref="HR283:ID285" si="2029">IF(AND($K283=HR$9,$N283=HR$11,$AB283=HR$8),INDEX(i.FS_Strategy,$AE283+1,$AB283),0)</f>
        <v>0</v>
      </c>
      <c r="HS283" s="125">
        <f t="shared" si="2029"/>
        <v>0</v>
      </c>
      <c r="HT283" s="125">
        <f t="shared" si="2029"/>
        <v>0</v>
      </c>
      <c r="HU283" s="125">
        <f t="shared" si="2029"/>
        <v>0</v>
      </c>
      <c r="HV283" s="125">
        <f t="shared" si="2029"/>
        <v>0</v>
      </c>
      <c r="HW283" s="125">
        <f t="shared" si="2029"/>
        <v>0</v>
      </c>
      <c r="HX283" s="125">
        <f t="shared" si="2029"/>
        <v>0</v>
      </c>
      <c r="HY283" s="125">
        <f t="shared" si="2029"/>
        <v>0</v>
      </c>
      <c r="HZ283" s="125">
        <f t="shared" si="2029"/>
        <v>0</v>
      </c>
      <c r="IA283" s="125">
        <f t="shared" si="2029"/>
        <v>0</v>
      </c>
      <c r="IB283" s="125">
        <f t="shared" si="2029"/>
        <v>0</v>
      </c>
      <c r="IC283" s="125">
        <f t="shared" si="2029"/>
        <v>0</v>
      </c>
      <c r="ID283" s="125">
        <f t="shared" si="2029"/>
        <v>0</v>
      </c>
      <c r="IE283" s="5">
        <f t="shared" si="1988"/>
        <v>67</v>
      </c>
      <c r="IF283" s="9"/>
      <c r="IG283" s="5">
        <f t="shared" si="1989"/>
        <v>1</v>
      </c>
      <c r="IH283" s="5" t="b">
        <f t="shared" si="1989"/>
        <v>0</v>
      </c>
      <c r="II283" s="19">
        <f t="shared" ca="1" si="1990"/>
        <v>0</v>
      </c>
      <c r="IJ283" s="5">
        <f t="shared" si="1989"/>
        <v>55</v>
      </c>
      <c r="IK283" s="5" cm="1">
        <f t="array" ref="IK283">INDEX(i.pi_yatf,$X283+1,IK$7)</f>
        <v>1</v>
      </c>
      <c r="IL283" s="19">
        <f t="shared" ca="1" si="2019"/>
        <v>0</v>
      </c>
      <c r="IM283" s="19">
        <f t="shared" ca="1" si="2019"/>
        <v>0</v>
      </c>
      <c r="IN283" s="19">
        <f t="shared" ca="1" si="2019"/>
        <v>0</v>
      </c>
      <c r="IO283" s="19">
        <f t="shared" ca="1" si="2019"/>
        <v>0</v>
      </c>
      <c r="IP283" s="19">
        <f t="shared" ca="1" si="2019"/>
        <v>0</v>
      </c>
      <c r="IQ283" s="19">
        <f t="shared" ca="1" si="2019"/>
        <v>0</v>
      </c>
      <c r="IR283" s="19">
        <f t="shared" ca="1" si="2019"/>
        <v>0</v>
      </c>
      <c r="IS283" s="19">
        <f t="shared" ca="1" si="2019"/>
        <v>0</v>
      </c>
      <c r="IT283" s="19">
        <f t="shared" ca="1" si="2019"/>
        <v>0</v>
      </c>
      <c r="IU283" s="19">
        <f t="shared" ca="1" si="2019"/>
        <v>0</v>
      </c>
      <c r="IV283" s="19">
        <f t="shared" ca="1" si="2019"/>
        <v>0</v>
      </c>
      <c r="IW283" s="19">
        <f t="shared" ca="1" si="2019"/>
        <v>0</v>
      </c>
      <c r="IX283" s="19">
        <f t="shared" ca="1" si="2019"/>
        <v>0</v>
      </c>
      <c r="IY283" s="19">
        <f t="shared" ca="1" si="2019"/>
        <v>0</v>
      </c>
      <c r="IZ283" s="19">
        <f t="shared" ca="1" si="2019"/>
        <v>0</v>
      </c>
      <c r="JA283" s="19">
        <f t="shared" ca="1" si="2019"/>
        <v>0</v>
      </c>
      <c r="JB283" s="19">
        <f t="shared" ca="1" si="2019"/>
        <v>0</v>
      </c>
      <c r="JC283" s="19">
        <f t="shared" ca="1" si="2019"/>
        <v>0</v>
      </c>
      <c r="JD283" s="19">
        <f t="shared" ca="1" si="2019"/>
        <v>0</v>
      </c>
      <c r="JE283" s="19">
        <f t="shared" ca="1" si="2019"/>
        <v>0</v>
      </c>
      <c r="JF283" s="19">
        <f t="shared" ca="1" si="2019"/>
        <v>0</v>
      </c>
      <c r="JG283" s="5">
        <f t="shared" si="1992"/>
        <v>1.2500000000000001E-2</v>
      </c>
      <c r="JH283" s="567">
        <f t="shared" si="1992"/>
        <v>0</v>
      </c>
      <c r="JI283" s="5">
        <f t="shared" si="1992"/>
        <v>6.25E-2</v>
      </c>
      <c r="JJ283" s="5">
        <f t="shared" si="1992"/>
        <v>6.25E-2</v>
      </c>
      <c r="JK283" s="5">
        <f t="shared" si="1992"/>
        <v>6.25E-2</v>
      </c>
      <c r="JL283" s="19">
        <f t="shared" ca="1" si="2019"/>
        <v>1</v>
      </c>
      <c r="JM283" s="19">
        <f t="shared" ca="1" si="2019"/>
        <v>0</v>
      </c>
      <c r="JN283" s="19">
        <f t="shared" ca="1" si="2019"/>
        <v>1</v>
      </c>
      <c r="JO283" s="9"/>
      <c r="JP283" s="5" t="b">
        <f t="shared" ca="1" si="1993"/>
        <v>0</v>
      </c>
      <c r="JQ283" s="477" t="b">
        <v>1</v>
      </c>
      <c r="JR283" s="477">
        <v>10</v>
      </c>
      <c r="JS283" s="5" t="b">
        <f t="shared" si="1994"/>
        <v>0</v>
      </c>
      <c r="JT283" s="5" t="b">
        <f t="shared" si="1994"/>
        <v>0</v>
      </c>
      <c r="JU283" s="5" t="b">
        <f t="shared" si="1994"/>
        <v>1</v>
      </c>
      <c r="JV283" s="144">
        <f t="shared" si="1995"/>
        <v>1</v>
      </c>
      <c r="JW283" s="144">
        <f t="shared" si="1995"/>
        <v>1</v>
      </c>
      <c r="JX283" s="5" t="b">
        <f t="shared" si="1996"/>
        <v>0</v>
      </c>
      <c r="JY283" s="5" t="b">
        <f t="shared" si="1996"/>
        <v>1</v>
      </c>
      <c r="JZ283" s="5" t="b">
        <f t="shared" si="1996"/>
        <v>1</v>
      </c>
      <c r="KA283" s="5" t="b">
        <f t="shared" si="1996"/>
        <v>0</v>
      </c>
      <c r="KB283" s="5">
        <f t="shared" si="1997"/>
        <v>1</v>
      </c>
      <c r="KC283" s="5">
        <f t="shared" si="1997"/>
        <v>0</v>
      </c>
      <c r="KD283" s="5" t="b">
        <f t="shared" si="1998"/>
        <v>0</v>
      </c>
      <c r="KE283" s="5" t="str" cm="1">
        <f t="array" aca="1" ref="KE283" ca="1">IF(OR(KF283:KM283&lt;&gt;"-"),TRUE,"-")</f>
        <v>-</v>
      </c>
      <c r="KF283" s="19" t="str">
        <f t="shared" ca="1" si="1999"/>
        <v>-</v>
      </c>
      <c r="KG283" s="19" t="str">
        <f t="shared" ca="1" si="1999"/>
        <v>-</v>
      </c>
      <c r="KH283" s="19" t="str">
        <f t="shared" ca="1" si="1999"/>
        <v>-</v>
      </c>
      <c r="KI283" s="19" t="str">
        <f t="shared" ca="1" si="1999"/>
        <v>-</v>
      </c>
      <c r="KJ283" s="19" t="str">
        <f t="shared" ca="1" si="1999"/>
        <v>-</v>
      </c>
      <c r="KK283" s="19" t="str">
        <f t="shared" ca="1" si="1999"/>
        <v>-</v>
      </c>
      <c r="KL283" s="19" t="str">
        <f t="shared" ca="1" si="1999"/>
        <v>-</v>
      </c>
      <c r="KM283" s="19" t="str">
        <f t="shared" ca="1" si="1999"/>
        <v>-</v>
      </c>
      <c r="KN283" s="5" t="b">
        <f t="array" aca="1" ref="KN283" ca="1">IF(OR(KO283:KU283&lt;&gt;"-"),TRUE,"-")</f>
        <v>1</v>
      </c>
      <c r="KO283" s="19">
        <f t="shared" ca="1" si="2000"/>
        <v>0</v>
      </c>
      <c r="KP283" s="19" t="str">
        <f t="shared" ca="1" si="2000"/>
        <v>-</v>
      </c>
      <c r="KQ283" s="19">
        <f t="shared" ca="1" si="2000"/>
        <v>999999</v>
      </c>
      <c r="KR283" s="19">
        <f t="shared" ca="1" si="2000"/>
        <v>999999</v>
      </c>
      <c r="KS283" s="19">
        <f t="shared" ca="1" si="2000"/>
        <v>999999</v>
      </c>
      <c r="KT283" s="19">
        <f t="shared" ca="1" si="2000"/>
        <v>999999</v>
      </c>
      <c r="KU283" s="19">
        <f t="shared" ca="1" si="2000"/>
        <v>999999</v>
      </c>
      <c r="KV283" s="19" t="str">
        <f t="shared" ca="1" si="2000"/>
        <v>-</v>
      </c>
      <c r="KW283" s="19" t="str">
        <f t="shared" ca="1" si="2000"/>
        <v>-</v>
      </c>
      <c r="KX283" s="19" t="str">
        <f t="shared" ca="1" si="2000"/>
        <v>-</v>
      </c>
      <c r="KY283" s="19" t="b">
        <f t="shared" ca="1" si="2001"/>
        <v>1</v>
      </c>
      <c r="KZ283" s="19">
        <f t="shared" ca="1" si="2001"/>
        <v>0</v>
      </c>
      <c r="LA283" s="5" t="str">
        <f t="shared" si="2002"/>
        <v>-</v>
      </c>
      <c r="LB283" s="5" t="str">
        <f t="shared" si="2002"/>
        <v>-</v>
      </c>
      <c r="LC283" s="5" t="str">
        <f t="shared" si="2002"/>
        <v>-</v>
      </c>
      <c r="LD283" s="5" t="str">
        <f t="shared" si="2002"/>
        <v>-</v>
      </c>
      <c r="LE283" s="19" t="str">
        <f t="shared" ca="1" si="2003"/>
        <v>-</v>
      </c>
      <c r="LF283" s="19" t="str">
        <f t="shared" ca="1" si="2003"/>
        <v>-</v>
      </c>
      <c r="LG283" s="19" t="str">
        <f t="shared" ca="1" si="2003"/>
        <v>-</v>
      </c>
      <c r="LH283" s="19" t="str">
        <f t="shared" ca="1" si="2003"/>
        <v>-</v>
      </c>
      <c r="LI283" s="19" t="str">
        <f t="shared" ca="1" si="2003"/>
        <v>-</v>
      </c>
      <c r="LJ283" s="19" t="str">
        <f t="shared" ca="1" si="2003"/>
        <v>-</v>
      </c>
      <c r="LK283" s="19" t="str">
        <f t="shared" ca="1" si="2003"/>
        <v>-</v>
      </c>
      <c r="LL283" s="5" t="str">
        <f t="shared" si="2004"/>
        <v>-</v>
      </c>
      <c r="LM283" s="5">
        <f t="shared" si="2004"/>
        <v>500</v>
      </c>
      <c r="LN283" s="5">
        <f t="shared" si="2004"/>
        <v>500</v>
      </c>
      <c r="LO283" s="5" t="str">
        <f t="shared" si="2004"/>
        <v>-</v>
      </c>
      <c r="LP283" s="5" t="str" cm="1">
        <f t="array" ref="LP283">INDEX(i.meatgrid,$Q283,LP$7)</f>
        <v>-</v>
      </c>
      <c r="LQ283" s="5" t="str" cm="1">
        <f t="array" ref="LQ283">INDEX(i.meatgrid,$Q283,LQ$7)</f>
        <v>-</v>
      </c>
      <c r="LR283" s="5" t="str">
        <f t="shared" si="2004"/>
        <v>-</v>
      </c>
      <c r="LS283" s="5">
        <f t="shared" si="2005"/>
        <v>1</v>
      </c>
      <c r="LT283" s="9"/>
      <c r="LU283" s="19">
        <f t="shared" ca="1" si="2003"/>
        <v>70</v>
      </c>
      <c r="LV283" s="19">
        <f t="shared" ca="1" si="2006"/>
        <v>50</v>
      </c>
      <c r="LW283" s="19">
        <f t="shared" ca="1" si="2006"/>
        <v>80</v>
      </c>
      <c r="LX283" s="19">
        <f t="shared" ca="1" si="2006"/>
        <v>50</v>
      </c>
      <c r="LY283" s="5" t="b" cm="1">
        <f t="array" ref="LY283">INDEX(i.meatgrid,$Q283,LY$7)</f>
        <v>0</v>
      </c>
      <c r="LZ283" s="5" t="b" cm="1">
        <f t="array" ref="LZ283">INDEX(i.meatgrid,$Q283,LZ$7)</f>
        <v>0</v>
      </c>
      <c r="MA283" s="5" t="str" cm="1">
        <f t="array" ref="MA283">INDEX(i.meatgrid,$Q283,MA$7)</f>
        <v>-</v>
      </c>
      <c r="MB283" s="5" t="str" cm="1">
        <f t="array" ref="MB283">INDEX(i.meatgrid,$Q283,MB$7)</f>
        <v>-</v>
      </c>
      <c r="MC283" s="5">
        <f t="shared" si="2007"/>
        <v>1</v>
      </c>
      <c r="MD283" s="5">
        <f t="shared" si="2008"/>
        <v>1</v>
      </c>
      <c r="ME283" s="5" cm="1">
        <f t="array" ref="ME283">INDEX(i.meatgrid,$Q283,ME$7)</f>
        <v>0</v>
      </c>
      <c r="MF283" s="5" cm="1">
        <f t="array" ref="MF283">INDEX(i.meatgrid,$Q283,MF$7)</f>
        <v>0</v>
      </c>
      <c r="MG283" s="5" cm="1">
        <f t="array" ref="MG283">INDEX(i.meatgrid,$Q283,MG$7)</f>
        <v>0</v>
      </c>
      <c r="MH283" s="5" cm="1">
        <f t="array" ref="MH283">INDEX(i.meatgrid,$Q283,MH$7)</f>
        <v>0</v>
      </c>
      <c r="MI283" s="5" cm="1">
        <f t="array" ref="MI283">INDEX(i.meatgrid,$Q283,MI$7)</f>
        <v>1</v>
      </c>
      <c r="MJ283" s="5" cm="1">
        <f t="array" ref="MJ283">INDEX(i.meatgrid,$Q283,MJ$7)</f>
        <v>1</v>
      </c>
      <c r="MK283" s="5" cm="1">
        <f t="array" ref="MK283">INDEX(i.meatgrid,$Q283,MK$7)</f>
        <v>1</v>
      </c>
      <c r="ML283" s="5" cm="1">
        <f t="array" ref="ML283">INDEX(i.meatgrid,$Q283,ML$7)</f>
        <v>1</v>
      </c>
      <c r="MM283" s="5">
        <f t="shared" si="2009"/>
        <v>1</v>
      </c>
      <c r="MN283" s="9"/>
      <c r="MO283" s="19" t="b">
        <f t="shared" ref="MO283:ND285" ca="1" si="2030">OFFSET(MO$5,$B283,0)</f>
        <v>0</v>
      </c>
      <c r="MP283" s="19" t="b">
        <f t="shared" ca="1" si="2030"/>
        <v>0</v>
      </c>
      <c r="MQ283" s="19">
        <f t="shared" ca="1" si="2030"/>
        <v>1</v>
      </c>
      <c r="MR283" s="19">
        <f t="shared" ca="1" si="2030"/>
        <v>0.75</v>
      </c>
      <c r="MS283" s="19">
        <f t="shared" ca="1" si="2030"/>
        <v>0.75</v>
      </c>
      <c r="MT283" s="19">
        <f t="shared" ca="1" si="2030"/>
        <v>0.8</v>
      </c>
      <c r="MU283" s="19">
        <f t="shared" ca="1" si="2030"/>
        <v>0.82499999999999996</v>
      </c>
      <c r="MV283" s="19">
        <f t="shared" ca="1" si="2030"/>
        <v>0.875</v>
      </c>
      <c r="MW283" s="19">
        <f t="shared" ca="1" si="2030"/>
        <v>0.9</v>
      </c>
      <c r="MX283" s="19">
        <f t="shared" ca="1" si="2030"/>
        <v>1</v>
      </c>
      <c r="MY283" s="19">
        <f t="shared" ca="1" si="2030"/>
        <v>0.875</v>
      </c>
      <c r="MZ283" s="19" t="b">
        <f t="shared" ca="1" si="2030"/>
        <v>1</v>
      </c>
      <c r="NA283" s="19">
        <f t="shared" ca="1" si="2030"/>
        <v>74.989999999999995</v>
      </c>
      <c r="NB283" s="19" t="str">
        <f t="shared" ca="1" si="2030"/>
        <v>-</v>
      </c>
      <c r="NC283" s="19" t="str">
        <f t="shared" ca="1" si="2030"/>
        <v>-</v>
      </c>
      <c r="ND283" s="19" t="str">
        <f t="shared" ca="1" si="2030"/>
        <v>-</v>
      </c>
      <c r="NE283" s="19" t="str">
        <f t="shared" ca="1" si="2011"/>
        <v>-</v>
      </c>
      <c r="NF283" s="19" t="str">
        <f t="shared" ca="1" si="2011"/>
        <v>-</v>
      </c>
      <c r="NG283" s="19" t="str">
        <f t="shared" ca="1" si="2011"/>
        <v>-</v>
      </c>
      <c r="NH283" s="19" t="str">
        <f t="shared" ca="1" si="2011"/>
        <v>-</v>
      </c>
      <c r="NI283" s="19">
        <f t="shared" ca="1" si="2011"/>
        <v>36.99</v>
      </c>
      <c r="NJ283" s="19">
        <f t="shared" ca="1" si="2011"/>
        <v>36.99</v>
      </c>
      <c r="NK283" s="19" t="str">
        <f t="shared" ca="1" si="2011"/>
        <v>-</v>
      </c>
      <c r="NL283" s="19" t="str">
        <f t="shared" ca="1" si="2011"/>
        <v>-</v>
      </c>
      <c r="NM283" s="19" t="str">
        <f t="shared" ca="1" si="2011"/>
        <v>-</v>
      </c>
      <c r="NN283" s="19" t="str">
        <f t="shared" ca="1" si="2011"/>
        <v>-</v>
      </c>
      <c r="NO283" s="19" t="str">
        <f t="shared" ca="1" si="2011"/>
        <v>-</v>
      </c>
      <c r="NP283" s="19">
        <f t="shared" ca="1" si="2011"/>
        <v>49.99</v>
      </c>
      <c r="NQ283" s="19">
        <f t="shared" ca="1" si="2011"/>
        <v>49.99</v>
      </c>
      <c r="NR283" s="19">
        <f t="shared" ca="1" si="2011"/>
        <v>49.99</v>
      </c>
      <c r="NS283" s="19">
        <f t="shared" ca="1" si="2011"/>
        <v>49.99</v>
      </c>
      <c r="NT283" s="19">
        <f t="shared" ca="1" si="2011"/>
        <v>49.99</v>
      </c>
      <c r="NU283" s="19">
        <f t="shared" ca="1" si="2012"/>
        <v>49.99</v>
      </c>
      <c r="NV283" s="19">
        <f t="shared" ca="1" si="2012"/>
        <v>49.99</v>
      </c>
      <c r="NW283" s="19">
        <f t="shared" ca="1" si="2012"/>
        <v>49.99</v>
      </c>
      <c r="NX283" s="19">
        <f t="shared" ca="1" si="2013"/>
        <v>412.99</v>
      </c>
      <c r="NY283" s="19">
        <f t="shared" ca="1" si="2013"/>
        <v>412.99</v>
      </c>
      <c r="NZ283" s="19" t="str">
        <f t="shared" ca="1" si="2013"/>
        <v>-</v>
      </c>
      <c r="OA283" s="19" t="str">
        <f t="shared" ca="1" si="2013"/>
        <v>-</v>
      </c>
      <c r="OB283" s="19" t="str">
        <f t="shared" ca="1" si="2013"/>
        <v>-</v>
      </c>
      <c r="OC283" s="19" t="str">
        <f t="shared" ca="1" si="2013"/>
        <v>-</v>
      </c>
      <c r="OD283" s="19" t="str">
        <f t="shared" ca="1" si="2013"/>
        <v>-</v>
      </c>
      <c r="OE283" s="19">
        <f t="shared" ca="1" si="2013"/>
        <v>6.8900000000000006</v>
      </c>
      <c r="OF283" s="19">
        <f t="shared" ca="1" si="2013"/>
        <v>6.8900000000000006</v>
      </c>
      <c r="OG283" s="19">
        <f t="shared" ca="1" si="2013"/>
        <v>6.8900000000000006</v>
      </c>
      <c r="OH283" s="19">
        <f t="shared" ca="1" si="2013"/>
        <v>6.8900000000000006</v>
      </c>
      <c r="OI283" s="19">
        <f t="shared" ca="1" si="2013"/>
        <v>6.8900000000000006</v>
      </c>
      <c r="OJ283" s="19">
        <f t="shared" ca="1" si="2013"/>
        <v>6.8900000000000006</v>
      </c>
      <c r="OK283" s="19">
        <f t="shared" ca="1" si="2013"/>
        <v>6.8900000000000006</v>
      </c>
      <c r="OL283" s="19">
        <f t="shared" ca="1" si="2013"/>
        <v>6.8900000000000006</v>
      </c>
      <c r="OM283" s="19">
        <f t="shared" ca="1" si="2013"/>
        <v>346.99</v>
      </c>
      <c r="ON283" s="19">
        <f t="shared" ca="1" si="2014"/>
        <v>346.99</v>
      </c>
      <c r="OO283" s="19" t="str">
        <f t="shared" ca="1" si="2014"/>
        <v>-</v>
      </c>
      <c r="OP283" s="19" t="str">
        <f t="shared" ca="1" si="2014"/>
        <v>-</v>
      </c>
      <c r="OQ283" s="19" t="str">
        <f t="shared" ca="1" si="2014"/>
        <v>-</v>
      </c>
      <c r="OR283" s="19" t="str">
        <f t="shared" ca="1" si="2014"/>
        <v>-</v>
      </c>
      <c r="OS283" s="19" t="str">
        <f t="shared" ca="1" si="2014"/>
        <v>-</v>
      </c>
      <c r="OT283" s="19">
        <f t="shared" ca="1" si="2014"/>
        <v>0</v>
      </c>
      <c r="OU283" s="24">
        <v>0</v>
      </c>
    </row>
    <row r="284" spans="1:411" hidden="1" outlineLevel="1">
      <c r="A284" s="21">
        <f t="shared" si="158"/>
        <v>279</v>
      </c>
      <c r="B284" s="21">
        <f t="shared" ref="B284:B285" si="2031">$A$24</f>
        <v>19</v>
      </c>
      <c r="C284">
        <v>113</v>
      </c>
      <c r="D284" s="144" t="str">
        <f t="shared" si="1953"/>
        <v>GSM</v>
      </c>
      <c r="E284" t="b">
        <v>1</v>
      </c>
      <c r="F284" t="b">
        <v>0</v>
      </c>
      <c r="G284" t="b">
        <f t="shared" si="1954"/>
        <v>1</v>
      </c>
      <c r="H284" s="29">
        <v>2</v>
      </c>
      <c r="I284" s="29">
        <v>1</v>
      </c>
      <c r="J284" s="29" t="str">
        <f>""</f>
        <v/>
      </c>
      <c r="K284" s="29">
        <f>d.Region</f>
        <v>2</v>
      </c>
      <c r="L284" s="29">
        <v>2</v>
      </c>
      <c r="M284" s="29">
        <v>2</v>
      </c>
      <c r="N284" s="29">
        <v>3</v>
      </c>
      <c r="O284" s="29">
        <v>1</v>
      </c>
      <c r="P284" s="29">
        <v>1</v>
      </c>
      <c r="Q284" s="29">
        <v>6</v>
      </c>
      <c r="R284" s="29">
        <v>1</v>
      </c>
      <c r="S284" s="29">
        <v>1</v>
      </c>
      <c r="T284" s="29">
        <v>1</v>
      </c>
      <c r="U284" s="218"/>
      <c r="V284" s="218"/>
      <c r="W284" s="29">
        <v>0</v>
      </c>
      <c r="X284" s="218"/>
      <c r="Y284" s="218"/>
      <c r="Z284" s="218"/>
      <c r="AA284" s="218"/>
      <c r="AB284" s="218"/>
      <c r="AC284" s="218"/>
      <c r="AD284" s="218"/>
      <c r="AE284" s="218"/>
      <c r="AF284" s="144">
        <f>INDEX(CHOOSE($N284,DataAutumn!i.AdultDrys,DataWinter!i.AdultDrys,DataSpring!i.AdultDrys),1,$M284)</f>
        <v>3</v>
      </c>
      <c r="AG284" s="5">
        <f t="shared" si="1955"/>
        <v>2</v>
      </c>
      <c r="AH284" s="5">
        <f t="shared" si="1955"/>
        <v>0</v>
      </c>
      <c r="AI284" s="5">
        <f t="shared" si="1956"/>
        <v>1</v>
      </c>
      <c r="AJ284" s="218"/>
      <c r="AK284" s="218"/>
      <c r="AL284" s="366" t="str">
        <f ca="1">TEXT(LEFT(OFFSET(AL284,-1,0),5)+1,"00000")&amp;MID(OFFSET(AL284,-1,0),6,FIND(" ",OFFSET(AL284,-1,0),7)-5)
&amp; $D284           &amp; " Day"&amp;INDEX(i.DOY,$N284,1)              &amp; IF($IG284=0," FWM","")&amp;IF($IG284=1," MWM","")&amp;IF($IG284=5," Mat","")&amp;IF($IH284=TRUE,"&amp;BBT","    ")
&amp;INDEX(DataMaster!$B$98:$B$105,$Q284,0)    &amp;IF(JQ284," SR"&amp;JR284,"")&amp; " WP"&amp;TEXT($MC284*100,"000p")           &amp; " MP"&amp;TEXT($MD284*100,"000p")           &amp; " GP"&amp;TEXT($MM284*100,"000p")
&amp; " (F"&amp;3+COUNTIF($CV284:$CY284,TRUE)&amp;3&amp;"N"&amp;$DM284&amp;$DN284&amp;")"</f>
        <v>00004 DSP_75_sr GSM Day204 MWM    Mutton SR9.9 WP100p MP100p GP100p (F33N11)</v>
      </c>
      <c r="AM284" s="9" t="str">
        <f ca="1">IF(COUNTIF(AL$5:AL284,AL284)=1,"-","Dup")</f>
        <v>-</v>
      </c>
      <c r="AN284" s="9"/>
      <c r="AO284" s="12" t="b">
        <v>1</v>
      </c>
      <c r="AP284" s="12" t="b">
        <v>1</v>
      </c>
      <c r="AQ284" s="12" t="b">
        <v>1</v>
      </c>
      <c r="AR284" s="12" t="b">
        <v>1</v>
      </c>
      <c r="AS284" s="12" t="b">
        <v>1</v>
      </c>
      <c r="AT284" s="12" t="b">
        <v>1</v>
      </c>
      <c r="AU284" s="12" t="b">
        <v>1</v>
      </c>
      <c r="AV284" s="12" t="b">
        <v>1</v>
      </c>
      <c r="AW284" s="9"/>
      <c r="AX284" s="5" t="b">
        <f t="shared" si="1957"/>
        <v>0</v>
      </c>
      <c r="AY284" s="5" t="str">
        <f t="shared" si="1957"/>
        <v>-</v>
      </c>
      <c r="AZ284" s="5" t="b">
        <f t="shared" si="1957"/>
        <v>0</v>
      </c>
      <c r="BA284" s="5" t="b">
        <f t="shared" si="1957"/>
        <v>1</v>
      </c>
      <c r="BB284" s="5" t="b">
        <f t="shared" si="1957"/>
        <v>1</v>
      </c>
      <c r="BC284" s="144">
        <f t="shared" si="1957"/>
        <v>0</v>
      </c>
      <c r="BD284" s="19" t="b">
        <f t="shared" ca="1" si="1958"/>
        <v>1</v>
      </c>
      <c r="BE284" s="9"/>
      <c r="BF284" s="5" t="str">
        <f t="shared" ca="1" si="1959"/>
        <v>-</v>
      </c>
      <c r="BG284" s="19" t="str">
        <f t="shared" ca="1" si="1960"/>
        <v>-</v>
      </c>
      <c r="BH284" s="19" t="str">
        <f t="shared" ca="1" si="1960"/>
        <v>-</v>
      </c>
      <c r="BI284" s="19" t="str">
        <f t="shared" ca="1" si="1960"/>
        <v>-</v>
      </c>
      <c r="BJ284" s="5" t="str">
        <f t="shared" ca="1" si="1961"/>
        <v>-</v>
      </c>
      <c r="BK284" s="19" t="str">
        <f t="shared" ca="1" si="1962"/>
        <v>-</v>
      </c>
      <c r="BL284" s="5" t="str">
        <f t="shared" ca="1" si="1963"/>
        <v>-</v>
      </c>
      <c r="BM284" s="19" t="str">
        <f t="shared" ca="1" si="1964"/>
        <v>-</v>
      </c>
      <c r="BN284" s="19" t="str">
        <f t="shared" ca="1" si="1964"/>
        <v>-</v>
      </c>
      <c r="BO284" s="19" t="str">
        <f t="shared" ca="1" si="1964"/>
        <v>-</v>
      </c>
      <c r="BP284" s="5" t="str">
        <f t="shared" ca="1" si="1965"/>
        <v>-</v>
      </c>
      <c r="BQ284" s="9"/>
      <c r="BR284" s="5" t="b">
        <f t="shared" si="1966"/>
        <v>0</v>
      </c>
      <c r="BS284" s="5" t="str">
        <f t="shared" ca="1" si="1967"/>
        <v>-</v>
      </c>
      <c r="BT284" s="5" t="str">
        <f t="shared" ca="1" si="1968"/>
        <v>-</v>
      </c>
      <c r="BU284" s="5" t="str">
        <f t="shared" ca="1" si="1968"/>
        <v>-</v>
      </c>
      <c r="BV284" s="5" t="str">
        <f t="shared" ca="1" si="1968"/>
        <v>-</v>
      </c>
      <c r="BW284" s="5" t="str">
        <f t="shared" ca="1" si="1968"/>
        <v>-</v>
      </c>
      <c r="BX284" s="5" t="str">
        <f t="shared" ca="1" si="1968"/>
        <v>-</v>
      </c>
      <c r="BY284" s="5" t="str">
        <f t="shared" ca="1" si="1968"/>
        <v>-</v>
      </c>
      <c r="BZ284" s="5" t="str">
        <f t="shared" ca="1" si="1968"/>
        <v>-</v>
      </c>
      <c r="CA284" s="5" t="str">
        <f t="shared" ca="1" si="1968"/>
        <v>-</v>
      </c>
      <c r="CB284" s="9"/>
      <c r="CC284" s="237" t="b">
        <f t="shared" ref="CC284:CE285" ca="1" si="2032">OFFSET(CC284,-1,0)</f>
        <v>1</v>
      </c>
      <c r="CD284" s="237" t="b">
        <f t="shared" ca="1" si="2032"/>
        <v>1</v>
      </c>
      <c r="CE284" s="237" t="b">
        <f t="shared" ca="1" si="2032"/>
        <v>1</v>
      </c>
      <c r="CF284" s="12">
        <f t="shared" si="2017"/>
        <v>6105</v>
      </c>
      <c r="CG284" s="144" t="b">
        <f t="shared" ref="CG284" ca="1" si="2033">NOT(CE284)</f>
        <v>0</v>
      </c>
      <c r="CH284" s="12" t="s">
        <v>34</v>
      </c>
      <c r="CI284" s="19" t="str">
        <f t="shared" ca="1" si="1970"/>
        <v>-</v>
      </c>
      <c r="CJ284" s="19" t="str">
        <f t="shared" ca="1" si="1970"/>
        <v>-</v>
      </c>
      <c r="CK284" s="19" t="str">
        <f t="shared" ca="1" si="1970"/>
        <v>-</v>
      </c>
      <c r="CL284" s="19">
        <f t="shared" ca="1" si="1970"/>
        <v>1</v>
      </c>
      <c r="CM284" s="19">
        <f t="shared" ca="1" si="1970"/>
        <v>1</v>
      </c>
      <c r="CN284" s="9"/>
      <c r="CO284" s="444">
        <f t="shared" si="1971"/>
        <v>652</v>
      </c>
      <c r="CP284" s="444">
        <f t="shared" si="1971"/>
        <v>686</v>
      </c>
      <c r="CQ284" s="444">
        <f t="shared" si="1971"/>
        <v>721</v>
      </c>
      <c r="CR284" s="152">
        <f t="shared" si="1972"/>
        <v>378</v>
      </c>
      <c r="CS284" s="152">
        <f t="shared" si="1972"/>
        <v>413</v>
      </c>
      <c r="CT284" s="152">
        <f t="shared" si="1972"/>
        <v>448</v>
      </c>
      <c r="CU284" s="19" t="str">
        <f t="shared" ca="1" si="2023"/>
        <v>-</v>
      </c>
      <c r="CV284" s="19" t="str">
        <f t="shared" ca="1" si="2023"/>
        <v>-</v>
      </c>
      <c r="CW284" s="19" t="str">
        <f t="shared" ca="1" si="2023"/>
        <v>-</v>
      </c>
      <c r="CX284" s="19" t="str">
        <f t="shared" ca="1" si="2023"/>
        <v>-</v>
      </c>
      <c r="CY284" s="19" t="str">
        <f t="shared" ca="1" si="2023"/>
        <v>-</v>
      </c>
      <c r="CZ284" s="19" t="b">
        <f t="shared" ca="1" si="2023"/>
        <v>1</v>
      </c>
      <c r="DA284" s="19">
        <f t="shared" ca="1" si="2023"/>
        <v>0</v>
      </c>
      <c r="DB284" s="19">
        <f t="shared" ca="1" si="2023"/>
        <v>0</v>
      </c>
      <c r="DC284" s="19">
        <f t="shared" ca="1" si="2023"/>
        <v>0</v>
      </c>
      <c r="DD284" s="19">
        <f t="shared" ca="1" si="2023"/>
        <v>0</v>
      </c>
      <c r="DE284" s="19">
        <f t="shared" ca="1" si="2023"/>
        <v>0</v>
      </c>
      <c r="DF284" s="19">
        <f t="shared" ca="1" si="2023"/>
        <v>0</v>
      </c>
      <c r="DG284" s="19">
        <f t="shared" ca="1" si="2023"/>
        <v>0</v>
      </c>
      <c r="DH284" s="19">
        <f t="shared" ca="1" si="2023"/>
        <v>0</v>
      </c>
      <c r="DI284" s="19">
        <f t="shared" ca="1" si="2023"/>
        <v>0</v>
      </c>
      <c r="DJ284" s="19">
        <f t="shared" ca="1" si="2023"/>
        <v>0</v>
      </c>
      <c r="DK284" s="19">
        <f t="shared" ca="1" si="1975"/>
        <v>0</v>
      </c>
      <c r="DL284" s="19">
        <f t="shared" ca="1" si="1975"/>
        <v>0</v>
      </c>
      <c r="DM284" s="19">
        <f t="shared" ca="1" si="1975"/>
        <v>1</v>
      </c>
      <c r="DN284" s="477">
        <v>1</v>
      </c>
      <c r="DO284" s="19">
        <f t="shared" ca="1" si="1975"/>
        <v>0</v>
      </c>
      <c r="DP284" s="19" t="str">
        <f t="shared" ca="1" si="1975"/>
        <v>-</v>
      </c>
      <c r="DQ284" s="19" t="str">
        <f t="shared" ca="1" si="1975"/>
        <v>-</v>
      </c>
      <c r="DR284" s="19" t="str">
        <f t="shared" ca="1" si="1975"/>
        <v>-</v>
      </c>
      <c r="DS284" s="19" t="str">
        <f t="shared" ca="1" si="1975"/>
        <v>-</v>
      </c>
      <c r="DT284" s="19" t="str">
        <f t="shared" ca="1" si="1975"/>
        <v>-</v>
      </c>
      <c r="DU284" s="19">
        <f t="shared" ca="1" si="1975"/>
        <v>0</v>
      </c>
      <c r="DV284" s="477">
        <v>1</v>
      </c>
      <c r="DW284" s="477">
        <v>1</v>
      </c>
      <c r="DX284" s="19" t="str">
        <f t="shared" ca="1" si="1975"/>
        <v>-</v>
      </c>
      <c r="DY284" s="19" t="str">
        <f t="shared" ca="1" si="1975"/>
        <v>-</v>
      </c>
      <c r="DZ284" s="19" t="str">
        <f t="shared" ca="1" si="1975"/>
        <v>-</v>
      </c>
      <c r="EA284" s="19" t="str">
        <f t="shared" ca="1" si="1975"/>
        <v>-</v>
      </c>
      <c r="EB284" s="19" t="str">
        <f t="shared" ca="1" si="1975"/>
        <v>-</v>
      </c>
      <c r="EC284" s="19" t="str">
        <f t="shared" ca="1" si="1975"/>
        <v>-</v>
      </c>
      <c r="ED284" s="19">
        <f t="shared" ca="1" si="1975"/>
        <v>0</v>
      </c>
      <c r="EE284" s="444">
        <f t="shared" si="1976"/>
        <v>0</v>
      </c>
      <c r="EF284" s="444">
        <f t="shared" si="1976"/>
        <v>0</v>
      </c>
      <c r="EG284" s="124">
        <f t="shared" si="2024"/>
        <v>0</v>
      </c>
      <c r="EH284" s="124">
        <f t="shared" si="2024"/>
        <v>0</v>
      </c>
      <c r="EI284" s="124">
        <f t="shared" si="2024"/>
        <v>0</v>
      </c>
      <c r="EJ284" s="124">
        <f t="shared" si="2024"/>
        <v>0</v>
      </c>
      <c r="EK284" s="124">
        <f t="shared" si="2024"/>
        <v>0</v>
      </c>
      <c r="EL284" s="124">
        <f t="shared" si="2024"/>
        <v>0</v>
      </c>
      <c r="EM284" s="124">
        <f t="shared" si="2024"/>
        <v>0</v>
      </c>
      <c r="EN284" s="124">
        <f t="shared" si="2024"/>
        <v>0</v>
      </c>
      <c r="EO284" s="124">
        <f t="shared" si="2024"/>
        <v>0</v>
      </c>
      <c r="EP284" s="124">
        <f t="shared" si="2024"/>
        <v>0</v>
      </c>
      <c r="EQ284" s="124">
        <f t="shared" si="2024"/>
        <v>0</v>
      </c>
      <c r="ER284" s="124">
        <f t="shared" si="2024"/>
        <v>0</v>
      </c>
      <c r="ES284" s="124">
        <f t="shared" si="2024"/>
        <v>0</v>
      </c>
      <c r="ET284" s="124">
        <f t="shared" si="2024"/>
        <v>0</v>
      </c>
      <c r="EU284" s="124">
        <f t="shared" si="2024"/>
        <v>0</v>
      </c>
      <c r="EV284" s="124">
        <f t="shared" si="2024"/>
        <v>0</v>
      </c>
      <c r="EW284" s="124">
        <f t="shared" si="1978"/>
        <v>0</v>
      </c>
      <c r="EX284" s="124">
        <f t="shared" si="1978"/>
        <v>0</v>
      </c>
      <c r="EY284" s="554">
        <f t="shared" si="2025"/>
        <v>0</v>
      </c>
      <c r="EZ284" s="554">
        <f t="shared" si="2025"/>
        <v>0</v>
      </c>
      <c r="FA284" s="554">
        <f t="shared" si="2025"/>
        <v>0</v>
      </c>
      <c r="FB284" s="125">
        <f t="shared" si="2025"/>
        <v>0</v>
      </c>
      <c r="FC284" s="125">
        <f t="shared" si="2025"/>
        <v>0</v>
      </c>
      <c r="FD284" s="125">
        <f t="shared" si="2025"/>
        <v>0</v>
      </c>
      <c r="FE284" s="125">
        <f t="shared" si="2025"/>
        <v>0</v>
      </c>
      <c r="FF284" s="125">
        <f t="shared" si="2025"/>
        <v>0</v>
      </c>
      <c r="FG284" s="125">
        <f t="shared" si="2025"/>
        <v>0</v>
      </c>
      <c r="FH284" s="125">
        <f t="shared" si="2025"/>
        <v>0</v>
      </c>
      <c r="FI284" s="125">
        <f t="shared" si="2025"/>
        <v>0</v>
      </c>
      <c r="FJ284" s="125">
        <f t="shared" si="2025"/>
        <v>0</v>
      </c>
      <c r="FK284" s="125">
        <f t="shared" si="2025"/>
        <v>0</v>
      </c>
      <c r="FL284" s="125">
        <f t="shared" si="2025"/>
        <v>0</v>
      </c>
      <c r="FM284" s="125">
        <f t="shared" si="2025"/>
        <v>0</v>
      </c>
      <c r="FN284" s="125">
        <f t="shared" si="2025"/>
        <v>0</v>
      </c>
      <c r="FO284" s="124">
        <f t="shared" si="2026"/>
        <v>0</v>
      </c>
      <c r="FP284" s="124">
        <f t="shared" si="2026"/>
        <v>0</v>
      </c>
      <c r="FQ284" s="124">
        <f t="shared" si="2026"/>
        <v>0</v>
      </c>
      <c r="FR284" s="124">
        <f t="shared" si="2026"/>
        <v>0</v>
      </c>
      <c r="FS284" s="124">
        <f t="shared" si="2026"/>
        <v>0</v>
      </c>
      <c r="FT284" s="124">
        <f t="shared" si="2026"/>
        <v>0</v>
      </c>
      <c r="FU284" s="124">
        <f t="shared" si="2026"/>
        <v>0</v>
      </c>
      <c r="FV284" s="124">
        <f t="shared" si="2026"/>
        <v>0</v>
      </c>
      <c r="FW284" s="124">
        <f t="shared" si="2026"/>
        <v>0</v>
      </c>
      <c r="FX284" s="124">
        <f t="shared" si="2026"/>
        <v>0</v>
      </c>
      <c r="FY284" s="124">
        <f t="shared" si="2026"/>
        <v>0</v>
      </c>
      <c r="FZ284" s="124">
        <f t="shared" si="2026"/>
        <v>0</v>
      </c>
      <c r="GA284" s="124">
        <f t="shared" si="2026"/>
        <v>0</v>
      </c>
      <c r="GB284" s="124">
        <f t="shared" si="2026"/>
        <v>0</v>
      </c>
      <c r="GC284" s="124">
        <f t="shared" si="2026"/>
        <v>0</v>
      </c>
      <c r="GD284" s="124">
        <f t="shared" si="2026"/>
        <v>0</v>
      </c>
      <c r="GE284" s="124">
        <f t="shared" si="1981"/>
        <v>0</v>
      </c>
      <c r="GF284" s="124">
        <f t="shared" si="1981"/>
        <v>0</v>
      </c>
      <c r="GG284" s="554">
        <f t="shared" si="1982"/>
        <v>0</v>
      </c>
      <c r="GH284" s="554">
        <f t="shared" si="1982"/>
        <v>0</v>
      </c>
      <c r="GI284" s="554">
        <f t="shared" si="1982"/>
        <v>0</v>
      </c>
      <c r="GJ284" s="125">
        <f t="shared" si="2027"/>
        <v>0</v>
      </c>
      <c r="GK284" s="125">
        <f t="shared" si="2027"/>
        <v>0</v>
      </c>
      <c r="GL284" s="125">
        <f t="shared" si="2027"/>
        <v>0</v>
      </c>
      <c r="GM284" s="125">
        <f t="shared" si="2027"/>
        <v>0</v>
      </c>
      <c r="GN284" s="125">
        <f t="shared" si="2027"/>
        <v>0</v>
      </c>
      <c r="GO284" s="125">
        <f t="shared" si="2027"/>
        <v>0</v>
      </c>
      <c r="GP284" s="125">
        <f t="shared" si="2027"/>
        <v>0</v>
      </c>
      <c r="GQ284" s="125">
        <f t="shared" si="2027"/>
        <v>0</v>
      </c>
      <c r="GR284" s="125">
        <f t="shared" si="2027"/>
        <v>0</v>
      </c>
      <c r="GS284" s="125">
        <f t="shared" si="2027"/>
        <v>0</v>
      </c>
      <c r="GT284" s="125">
        <f t="shared" si="2027"/>
        <v>0</v>
      </c>
      <c r="GU284" s="125">
        <f t="shared" si="2027"/>
        <v>0</v>
      </c>
      <c r="GV284" s="125">
        <f t="shared" si="2027"/>
        <v>0</v>
      </c>
      <c r="GW284" s="124">
        <f t="shared" si="2028"/>
        <v>0</v>
      </c>
      <c r="GX284" s="124">
        <f t="shared" si="2028"/>
        <v>0</v>
      </c>
      <c r="GY284" s="124">
        <f t="shared" si="2028"/>
        <v>0</v>
      </c>
      <c r="GZ284" s="124">
        <f t="shared" si="2028"/>
        <v>0</v>
      </c>
      <c r="HA284" s="124">
        <f t="shared" si="2028"/>
        <v>0</v>
      </c>
      <c r="HB284" s="124">
        <f t="shared" si="2028"/>
        <v>0</v>
      </c>
      <c r="HC284" s="124">
        <f t="shared" si="2028"/>
        <v>0</v>
      </c>
      <c r="HD284" s="124">
        <f t="shared" si="2028"/>
        <v>0</v>
      </c>
      <c r="HE284" s="124">
        <f t="shared" si="2028"/>
        <v>0</v>
      </c>
      <c r="HF284" s="124">
        <f t="shared" si="2028"/>
        <v>0</v>
      </c>
      <c r="HG284" s="124">
        <f t="shared" si="2028"/>
        <v>0</v>
      </c>
      <c r="HH284" s="124">
        <f t="shared" si="2028"/>
        <v>0</v>
      </c>
      <c r="HI284" s="124">
        <f t="shared" si="2028"/>
        <v>0</v>
      </c>
      <c r="HJ284" s="124">
        <f t="shared" si="2028"/>
        <v>0</v>
      </c>
      <c r="HK284" s="124">
        <f t="shared" si="2028"/>
        <v>0</v>
      </c>
      <c r="HL284" s="124">
        <f t="shared" si="2028"/>
        <v>0</v>
      </c>
      <c r="HM284" s="124">
        <f t="shared" si="1985"/>
        <v>0</v>
      </c>
      <c r="HN284" s="124">
        <f t="shared" si="1985"/>
        <v>0</v>
      </c>
      <c r="HO284" s="554">
        <f t="shared" si="1986"/>
        <v>0</v>
      </c>
      <c r="HP284" s="554">
        <f t="shared" si="1986"/>
        <v>0</v>
      </c>
      <c r="HQ284" s="554">
        <f t="shared" si="1986"/>
        <v>0</v>
      </c>
      <c r="HR284" s="125">
        <f t="shared" si="2029"/>
        <v>0</v>
      </c>
      <c r="HS284" s="125">
        <f t="shared" si="2029"/>
        <v>0</v>
      </c>
      <c r="HT284" s="125">
        <f t="shared" si="2029"/>
        <v>0</v>
      </c>
      <c r="HU284" s="125">
        <f t="shared" si="2029"/>
        <v>0</v>
      </c>
      <c r="HV284" s="125">
        <f t="shared" si="2029"/>
        <v>0</v>
      </c>
      <c r="HW284" s="125">
        <f t="shared" si="2029"/>
        <v>0</v>
      </c>
      <c r="HX284" s="125">
        <f t="shared" si="2029"/>
        <v>0</v>
      </c>
      <c r="HY284" s="125">
        <f t="shared" si="2029"/>
        <v>0</v>
      </c>
      <c r="HZ284" s="125">
        <f t="shared" si="2029"/>
        <v>0</v>
      </c>
      <c r="IA284" s="125">
        <f t="shared" si="2029"/>
        <v>0</v>
      </c>
      <c r="IB284" s="125">
        <f t="shared" si="2029"/>
        <v>0</v>
      </c>
      <c r="IC284" s="125">
        <f t="shared" si="2029"/>
        <v>0</v>
      </c>
      <c r="ID284" s="125">
        <f t="shared" si="2029"/>
        <v>0</v>
      </c>
      <c r="IE284" s="5">
        <f t="shared" si="1988"/>
        <v>67</v>
      </c>
      <c r="IF284" s="9"/>
      <c r="IG284" s="5">
        <f t="shared" si="1989"/>
        <v>1</v>
      </c>
      <c r="IH284" s="5" t="b">
        <f t="shared" si="1989"/>
        <v>0</v>
      </c>
      <c r="II284" s="19">
        <f t="shared" ca="1" si="1990"/>
        <v>0</v>
      </c>
      <c r="IJ284" s="5">
        <f t="shared" si="1989"/>
        <v>55</v>
      </c>
      <c r="IK284" s="5" cm="1">
        <f t="array" ref="IK284">INDEX(i.pi_yatf,$X284+1,IK$7)</f>
        <v>1</v>
      </c>
      <c r="IL284" s="19">
        <f t="shared" ca="1" si="2019"/>
        <v>0</v>
      </c>
      <c r="IM284" s="19">
        <f t="shared" ca="1" si="2019"/>
        <v>0</v>
      </c>
      <c r="IN284" s="19">
        <f t="shared" ca="1" si="2019"/>
        <v>0</v>
      </c>
      <c r="IO284" s="19">
        <f t="shared" ca="1" si="2019"/>
        <v>0</v>
      </c>
      <c r="IP284" s="19">
        <f t="shared" ca="1" si="2019"/>
        <v>0</v>
      </c>
      <c r="IQ284" s="19">
        <f t="shared" ca="1" si="2019"/>
        <v>0</v>
      </c>
      <c r="IR284" s="19">
        <f t="shared" ca="1" si="2019"/>
        <v>0</v>
      </c>
      <c r="IS284" s="19">
        <f t="shared" ca="1" si="2019"/>
        <v>0</v>
      </c>
      <c r="IT284" s="19">
        <f t="shared" ca="1" si="2019"/>
        <v>0</v>
      </c>
      <c r="IU284" s="19">
        <f t="shared" ca="1" si="2019"/>
        <v>0</v>
      </c>
      <c r="IV284" s="19">
        <f t="shared" ca="1" si="2019"/>
        <v>0</v>
      </c>
      <c r="IW284" s="19">
        <f t="shared" ca="1" si="2019"/>
        <v>0</v>
      </c>
      <c r="IX284" s="19">
        <f t="shared" ca="1" si="2019"/>
        <v>0</v>
      </c>
      <c r="IY284" s="19">
        <f t="shared" ca="1" si="2019"/>
        <v>0</v>
      </c>
      <c r="IZ284" s="19">
        <f t="shared" ca="1" si="2019"/>
        <v>0</v>
      </c>
      <c r="JA284" s="19">
        <f t="shared" ref="JA284:JN285" ca="1" si="2034">OFFSET(JA$5,$B284,0)</f>
        <v>0</v>
      </c>
      <c r="JB284" s="19">
        <f t="shared" ca="1" si="2034"/>
        <v>0</v>
      </c>
      <c r="JC284" s="19">
        <f t="shared" ca="1" si="2034"/>
        <v>0</v>
      </c>
      <c r="JD284" s="19">
        <f t="shared" ca="1" si="2034"/>
        <v>0</v>
      </c>
      <c r="JE284" s="19">
        <f t="shared" ca="1" si="2034"/>
        <v>0</v>
      </c>
      <c r="JF284" s="19">
        <f t="shared" ca="1" si="2034"/>
        <v>0</v>
      </c>
      <c r="JG284" s="5">
        <f t="shared" si="1992"/>
        <v>1.2500000000000001E-2</v>
      </c>
      <c r="JH284" s="567">
        <f t="shared" si="1992"/>
        <v>0</v>
      </c>
      <c r="JI284" s="5">
        <f t="shared" si="1992"/>
        <v>6.25E-2</v>
      </c>
      <c r="JJ284" s="5">
        <f t="shared" si="1992"/>
        <v>6.25E-2</v>
      </c>
      <c r="JK284" s="5">
        <f t="shared" si="1992"/>
        <v>6.25E-2</v>
      </c>
      <c r="JL284" s="19">
        <f t="shared" ca="1" si="2034"/>
        <v>1</v>
      </c>
      <c r="JM284" s="19">
        <f t="shared" ca="1" si="2034"/>
        <v>0</v>
      </c>
      <c r="JN284" s="19">
        <f t="shared" ca="1" si="2034"/>
        <v>1</v>
      </c>
      <c r="JO284" s="9"/>
      <c r="JP284" s="5" t="b">
        <f t="shared" ca="1" si="1993"/>
        <v>0</v>
      </c>
      <c r="JQ284" s="477" t="b">
        <v>1</v>
      </c>
      <c r="JR284" s="477">
        <v>9.9</v>
      </c>
      <c r="JS284" s="5" t="b">
        <f t="shared" si="1994"/>
        <v>0</v>
      </c>
      <c r="JT284" s="5" t="b">
        <f t="shared" si="1994"/>
        <v>0</v>
      </c>
      <c r="JU284" s="5" t="b">
        <f t="shared" si="1994"/>
        <v>1</v>
      </c>
      <c r="JV284" s="144">
        <f t="shared" si="1995"/>
        <v>1</v>
      </c>
      <c r="JW284" s="144">
        <f t="shared" si="1995"/>
        <v>1</v>
      </c>
      <c r="JX284" s="5" t="b">
        <f t="shared" si="1996"/>
        <v>0</v>
      </c>
      <c r="JY284" s="5" t="b">
        <f t="shared" si="1996"/>
        <v>1</v>
      </c>
      <c r="JZ284" s="5" t="b">
        <f t="shared" si="1996"/>
        <v>1</v>
      </c>
      <c r="KA284" s="5" t="b">
        <f t="shared" si="1996"/>
        <v>0</v>
      </c>
      <c r="KB284" s="5">
        <f t="shared" si="1997"/>
        <v>1</v>
      </c>
      <c r="KC284" s="5">
        <f t="shared" si="1997"/>
        <v>0</v>
      </c>
      <c r="KD284" s="5" t="b">
        <f t="shared" si="1998"/>
        <v>0</v>
      </c>
      <c r="KE284" s="5" t="str" cm="1">
        <f t="array" aca="1" ref="KE284" ca="1">IF(OR(KF284:KM284&lt;&gt;"-"),TRUE,"-")</f>
        <v>-</v>
      </c>
      <c r="KF284" s="19" t="str">
        <f t="shared" ca="1" si="1999"/>
        <v>-</v>
      </c>
      <c r="KG284" s="19" t="str">
        <f t="shared" ca="1" si="1999"/>
        <v>-</v>
      </c>
      <c r="KH284" s="19" t="str">
        <f t="shared" ca="1" si="1999"/>
        <v>-</v>
      </c>
      <c r="KI284" s="19" t="str">
        <f t="shared" ca="1" si="1999"/>
        <v>-</v>
      </c>
      <c r="KJ284" s="19" t="str">
        <f t="shared" ca="1" si="1999"/>
        <v>-</v>
      </c>
      <c r="KK284" s="19" t="str">
        <f t="shared" ca="1" si="1999"/>
        <v>-</v>
      </c>
      <c r="KL284" s="19" t="str">
        <f t="shared" ca="1" si="1999"/>
        <v>-</v>
      </c>
      <c r="KM284" s="19" t="str">
        <f t="shared" ca="1" si="1999"/>
        <v>-</v>
      </c>
      <c r="KN284" s="5" t="b">
        <f t="array" aca="1" ref="KN284" ca="1">IF(OR(KO284:KU284&lt;&gt;"-"),TRUE,"-")</f>
        <v>1</v>
      </c>
      <c r="KO284" s="19">
        <f t="shared" ref="KO284:KX285" ca="1" si="2035">OFFSET(KO$5,$B284,0)</f>
        <v>0</v>
      </c>
      <c r="KP284" s="19" t="str">
        <f t="shared" ca="1" si="2035"/>
        <v>-</v>
      </c>
      <c r="KQ284" s="19">
        <f t="shared" ca="1" si="2035"/>
        <v>999999</v>
      </c>
      <c r="KR284" s="19">
        <f t="shared" ca="1" si="2035"/>
        <v>999999</v>
      </c>
      <c r="KS284" s="19">
        <f t="shared" ca="1" si="2035"/>
        <v>999999</v>
      </c>
      <c r="KT284" s="19">
        <f t="shared" ca="1" si="2035"/>
        <v>999999</v>
      </c>
      <c r="KU284" s="19">
        <f t="shared" ca="1" si="2035"/>
        <v>999999</v>
      </c>
      <c r="KV284" s="19" t="str">
        <f t="shared" ca="1" si="2035"/>
        <v>-</v>
      </c>
      <c r="KW284" s="19" t="str">
        <f t="shared" ca="1" si="2035"/>
        <v>-</v>
      </c>
      <c r="KX284" s="19" t="str">
        <f t="shared" ca="1" si="2035"/>
        <v>-</v>
      </c>
      <c r="KY284" s="19" t="b">
        <f t="shared" ca="1" si="2001"/>
        <v>1</v>
      </c>
      <c r="KZ284" s="19">
        <f t="shared" ca="1" si="2001"/>
        <v>0</v>
      </c>
      <c r="LA284" s="5" t="str">
        <f t="shared" si="2002"/>
        <v>-</v>
      </c>
      <c r="LB284" s="5" t="str">
        <f t="shared" si="2002"/>
        <v>-</v>
      </c>
      <c r="LC284" s="5" t="str">
        <f t="shared" si="2002"/>
        <v>-</v>
      </c>
      <c r="LD284" s="5" t="str">
        <f t="shared" si="2002"/>
        <v>-</v>
      </c>
      <c r="LE284" s="19" t="str">
        <f t="shared" ca="1" si="2003"/>
        <v>-</v>
      </c>
      <c r="LF284" s="19" t="str">
        <f t="shared" ca="1" si="2003"/>
        <v>-</v>
      </c>
      <c r="LG284" s="19" t="str">
        <f t="shared" ca="1" si="2003"/>
        <v>-</v>
      </c>
      <c r="LH284" s="19" t="str">
        <f t="shared" ca="1" si="2003"/>
        <v>-</v>
      </c>
      <c r="LI284" s="19" t="str">
        <f t="shared" ca="1" si="2003"/>
        <v>-</v>
      </c>
      <c r="LJ284" s="19" t="str">
        <f t="shared" ca="1" si="2003"/>
        <v>-</v>
      </c>
      <c r="LK284" s="19" t="str">
        <f t="shared" ca="1" si="2003"/>
        <v>-</v>
      </c>
      <c r="LL284" s="5" t="str">
        <f t="shared" si="2004"/>
        <v>-</v>
      </c>
      <c r="LM284" s="5">
        <f t="shared" si="2004"/>
        <v>500</v>
      </c>
      <c r="LN284" s="5">
        <f t="shared" si="2004"/>
        <v>500</v>
      </c>
      <c r="LO284" s="5" t="str">
        <f t="shared" si="2004"/>
        <v>-</v>
      </c>
      <c r="LP284" s="5" t="str" cm="1">
        <f t="array" ref="LP284">INDEX(i.meatgrid,$Q284,LP$7)</f>
        <v>-</v>
      </c>
      <c r="LQ284" s="5" t="str" cm="1">
        <f t="array" ref="LQ284">INDEX(i.meatgrid,$Q284,LQ$7)</f>
        <v>-</v>
      </c>
      <c r="LR284" s="5" t="str">
        <f t="shared" si="2004"/>
        <v>-</v>
      </c>
      <c r="LS284" s="5">
        <f t="shared" si="2005"/>
        <v>1</v>
      </c>
      <c r="LT284" s="9"/>
      <c r="LU284" s="19">
        <f t="shared" ca="1" si="2003"/>
        <v>70</v>
      </c>
      <c r="LV284" s="19">
        <f t="shared" ca="1" si="2006"/>
        <v>50</v>
      </c>
      <c r="LW284" s="19">
        <f t="shared" ca="1" si="2006"/>
        <v>80</v>
      </c>
      <c r="LX284" s="19">
        <f t="shared" ca="1" si="2006"/>
        <v>50</v>
      </c>
      <c r="LY284" s="5" t="b" cm="1">
        <f t="array" ref="LY284">INDEX(i.meatgrid,$Q284,LY$7)</f>
        <v>1</v>
      </c>
      <c r="LZ284" s="5" t="b" cm="1">
        <f t="array" ref="LZ284">INDEX(i.meatgrid,$Q284,LZ$7)</f>
        <v>0</v>
      </c>
      <c r="MA284" s="5" t="str" cm="1">
        <f t="array" ref="MA284">INDEX(i.meatgrid,$Q284,MA$7)</f>
        <v>-</v>
      </c>
      <c r="MB284" s="5" t="str" cm="1">
        <f t="array" ref="MB284">INDEX(i.meatgrid,$Q284,MB$7)</f>
        <v>-</v>
      </c>
      <c r="MC284" s="5">
        <f t="shared" si="2007"/>
        <v>1</v>
      </c>
      <c r="MD284" s="5">
        <f t="shared" si="2008"/>
        <v>1</v>
      </c>
      <c r="ME284" s="5" cm="1">
        <f t="array" ref="ME284">INDEX(i.meatgrid,$Q284,ME$7)</f>
        <v>0</v>
      </c>
      <c r="MF284" s="5" cm="1">
        <f t="array" ref="MF284">INDEX(i.meatgrid,$Q284,MF$7)</f>
        <v>0</v>
      </c>
      <c r="MG284" s="5" cm="1">
        <f t="array" ref="MG284">INDEX(i.meatgrid,$Q284,MG$7)</f>
        <v>0</v>
      </c>
      <c r="MH284" s="5" cm="1">
        <f t="array" ref="MH284">INDEX(i.meatgrid,$Q284,MH$7)</f>
        <v>0</v>
      </c>
      <c r="MI284" s="5" cm="1">
        <f t="array" ref="MI284">INDEX(i.meatgrid,$Q284,MI$7)</f>
        <v>0</v>
      </c>
      <c r="MJ284" s="5" cm="1">
        <f t="array" ref="MJ284">INDEX(i.meatgrid,$Q284,MJ$7)</f>
        <v>1</v>
      </c>
      <c r="MK284" s="5" cm="1">
        <f t="array" ref="MK284">INDEX(i.meatgrid,$Q284,MK$7)</f>
        <v>1</v>
      </c>
      <c r="ML284" s="5" cm="1">
        <f t="array" ref="ML284">INDEX(i.meatgrid,$Q284,ML$7)</f>
        <v>1</v>
      </c>
      <c r="MM284" s="5">
        <f t="shared" si="2009"/>
        <v>1</v>
      </c>
      <c r="MN284" s="9"/>
      <c r="MO284" s="19" t="b">
        <f t="shared" ca="1" si="2030"/>
        <v>0</v>
      </c>
      <c r="MP284" s="19" t="b">
        <f t="shared" ca="1" si="2030"/>
        <v>0</v>
      </c>
      <c r="MQ284" s="19">
        <f t="shared" ca="1" si="2030"/>
        <v>1</v>
      </c>
      <c r="MR284" s="19">
        <f t="shared" ca="1" si="2030"/>
        <v>0.75</v>
      </c>
      <c r="MS284" s="19">
        <f t="shared" ca="1" si="2030"/>
        <v>0.75</v>
      </c>
      <c r="MT284" s="19">
        <f t="shared" ca="1" si="2030"/>
        <v>0.8</v>
      </c>
      <c r="MU284" s="19">
        <f t="shared" ca="1" si="2030"/>
        <v>0.82499999999999996</v>
      </c>
      <c r="MV284" s="19">
        <f t="shared" ca="1" si="2030"/>
        <v>0.875</v>
      </c>
      <c r="MW284" s="19">
        <f t="shared" ca="1" si="2030"/>
        <v>0.9</v>
      </c>
      <c r="MX284" s="19">
        <f t="shared" ca="1" si="2030"/>
        <v>1</v>
      </c>
      <c r="MY284" s="19">
        <f t="shared" ca="1" si="2030"/>
        <v>0.875</v>
      </c>
      <c r="MZ284" s="19" t="b">
        <f t="shared" ca="1" si="2030"/>
        <v>1</v>
      </c>
      <c r="NA284" s="19">
        <f t="shared" ca="1" si="2030"/>
        <v>74.989999999999995</v>
      </c>
      <c r="NB284" s="19" t="str">
        <f t="shared" ca="1" si="2030"/>
        <v>-</v>
      </c>
      <c r="NC284" s="19" t="str">
        <f t="shared" ca="1" si="2030"/>
        <v>-</v>
      </c>
      <c r="ND284" s="19" t="str">
        <f t="shared" ca="1" si="2030"/>
        <v>-</v>
      </c>
      <c r="NE284" s="19" t="str">
        <f t="shared" ca="1" si="2011"/>
        <v>-</v>
      </c>
      <c r="NF284" s="19" t="str">
        <f t="shared" ca="1" si="2011"/>
        <v>-</v>
      </c>
      <c r="NG284" s="19" t="str">
        <f t="shared" ca="1" si="2011"/>
        <v>-</v>
      </c>
      <c r="NH284" s="19" t="str">
        <f t="shared" ca="1" si="2011"/>
        <v>-</v>
      </c>
      <c r="NI284" s="19">
        <f t="shared" ca="1" si="2011"/>
        <v>36.99</v>
      </c>
      <c r="NJ284" s="19">
        <f t="shared" ca="1" si="2011"/>
        <v>36.99</v>
      </c>
      <c r="NK284" s="19" t="str">
        <f t="shared" ca="1" si="2011"/>
        <v>-</v>
      </c>
      <c r="NL284" s="19" t="str">
        <f t="shared" ca="1" si="2011"/>
        <v>-</v>
      </c>
      <c r="NM284" s="19" t="str">
        <f t="shared" ca="1" si="2011"/>
        <v>-</v>
      </c>
      <c r="NN284" s="19" t="str">
        <f t="shared" ca="1" si="2011"/>
        <v>-</v>
      </c>
      <c r="NO284" s="19" t="str">
        <f t="shared" ca="1" si="2011"/>
        <v>-</v>
      </c>
      <c r="NP284" s="19">
        <f t="shared" ca="1" si="2011"/>
        <v>49.99</v>
      </c>
      <c r="NQ284" s="19">
        <f t="shared" ca="1" si="2011"/>
        <v>49.99</v>
      </c>
      <c r="NR284" s="19">
        <f t="shared" ca="1" si="2011"/>
        <v>49.99</v>
      </c>
      <c r="NS284" s="19">
        <f t="shared" ca="1" si="2011"/>
        <v>49.99</v>
      </c>
      <c r="NT284" s="19">
        <f t="shared" ca="1" si="2011"/>
        <v>49.99</v>
      </c>
      <c r="NU284" s="19">
        <f t="shared" ca="1" si="2012"/>
        <v>49.99</v>
      </c>
      <c r="NV284" s="19">
        <f t="shared" ca="1" si="2012"/>
        <v>49.99</v>
      </c>
      <c r="NW284" s="19">
        <f t="shared" ca="1" si="2012"/>
        <v>49.99</v>
      </c>
      <c r="NX284" s="19">
        <f t="shared" ca="1" si="2013"/>
        <v>412.99</v>
      </c>
      <c r="NY284" s="19">
        <f t="shared" ca="1" si="2013"/>
        <v>412.99</v>
      </c>
      <c r="NZ284" s="19" t="str">
        <f t="shared" ca="1" si="2013"/>
        <v>-</v>
      </c>
      <c r="OA284" s="19" t="str">
        <f t="shared" ca="1" si="2013"/>
        <v>-</v>
      </c>
      <c r="OB284" s="19" t="str">
        <f t="shared" ca="1" si="2013"/>
        <v>-</v>
      </c>
      <c r="OC284" s="19" t="str">
        <f t="shared" ca="1" si="2013"/>
        <v>-</v>
      </c>
      <c r="OD284" s="19" t="str">
        <f t="shared" ca="1" si="2013"/>
        <v>-</v>
      </c>
      <c r="OE284" s="19">
        <f t="shared" ca="1" si="2013"/>
        <v>6.8900000000000006</v>
      </c>
      <c r="OF284" s="19">
        <f t="shared" ca="1" si="2013"/>
        <v>6.8900000000000006</v>
      </c>
      <c r="OG284" s="19">
        <f t="shared" ca="1" si="2013"/>
        <v>6.8900000000000006</v>
      </c>
      <c r="OH284" s="19">
        <f t="shared" ca="1" si="2013"/>
        <v>6.8900000000000006</v>
      </c>
      <c r="OI284" s="19">
        <f t="shared" ca="1" si="2013"/>
        <v>6.8900000000000006</v>
      </c>
      <c r="OJ284" s="19">
        <f t="shared" ca="1" si="2013"/>
        <v>6.8900000000000006</v>
      </c>
      <c r="OK284" s="19">
        <f t="shared" ca="1" si="2013"/>
        <v>6.8900000000000006</v>
      </c>
      <c r="OL284" s="19">
        <f t="shared" ca="1" si="2013"/>
        <v>6.8900000000000006</v>
      </c>
      <c r="OM284" s="19">
        <f t="shared" ref="OM284:OM285" ca="1" si="2036">OFFSET(OM$5,$B284,0)</f>
        <v>346.99</v>
      </c>
      <c r="ON284" s="19">
        <f t="shared" ca="1" si="2014"/>
        <v>346.99</v>
      </c>
      <c r="OO284" s="19" t="str">
        <f t="shared" ca="1" si="2014"/>
        <v>-</v>
      </c>
      <c r="OP284" s="19" t="str">
        <f t="shared" ca="1" si="2014"/>
        <v>-</v>
      </c>
      <c r="OQ284" s="19" t="str">
        <f t="shared" ca="1" si="2014"/>
        <v>-</v>
      </c>
      <c r="OR284" s="19" t="str">
        <f t="shared" ca="1" si="2014"/>
        <v>-</v>
      </c>
      <c r="OS284" s="19" t="str">
        <f t="shared" ca="1" si="2014"/>
        <v>-</v>
      </c>
      <c r="OT284" s="19">
        <f t="shared" ca="1" si="2014"/>
        <v>0</v>
      </c>
      <c r="OU284" s="24">
        <v>0</v>
      </c>
    </row>
    <row r="285" spans="1:411" hidden="1" outlineLevel="1">
      <c r="A285" s="21">
        <f t="shared" si="158"/>
        <v>280</v>
      </c>
      <c r="B285" s="21">
        <f t="shared" si="2031"/>
        <v>19</v>
      </c>
      <c r="C285">
        <v>113</v>
      </c>
      <c r="D285" s="144" t="str">
        <f t="shared" si="1953"/>
        <v>GSM</v>
      </c>
      <c r="E285" t="b">
        <v>1</v>
      </c>
      <c r="F285" t="b">
        <v>0</v>
      </c>
      <c r="G285" t="b">
        <f t="shared" ref="G285" si="2037">E285</f>
        <v>1</v>
      </c>
      <c r="H285" s="29">
        <v>2</v>
      </c>
      <c r="I285" s="29">
        <v>1</v>
      </c>
      <c r="J285" s="29" t="str">
        <f>""</f>
        <v/>
      </c>
      <c r="K285" s="29">
        <f>d.Region</f>
        <v>2</v>
      </c>
      <c r="L285" s="29">
        <v>2</v>
      </c>
      <c r="M285" s="29">
        <v>2</v>
      </c>
      <c r="N285" s="29">
        <v>3</v>
      </c>
      <c r="O285" s="29">
        <v>1</v>
      </c>
      <c r="P285" s="29">
        <v>1</v>
      </c>
      <c r="Q285" s="29">
        <v>7</v>
      </c>
      <c r="R285" s="29">
        <v>1</v>
      </c>
      <c r="S285" s="29">
        <v>1</v>
      </c>
      <c r="T285" s="29">
        <v>1</v>
      </c>
      <c r="U285" s="218"/>
      <c r="V285" s="218"/>
      <c r="W285" s="29">
        <v>0</v>
      </c>
      <c r="X285" s="218"/>
      <c r="Y285" s="218"/>
      <c r="Z285" s="218"/>
      <c r="AA285" s="218"/>
      <c r="AB285" s="218"/>
      <c r="AC285" s="218"/>
      <c r="AD285" s="218"/>
      <c r="AE285" s="218"/>
      <c r="AF285" s="144">
        <f>INDEX(CHOOSE($N285,DataAutumn!i.AdultDrys,DataWinter!i.AdultDrys,DataSpring!i.AdultDrys),1,$M285)</f>
        <v>3</v>
      </c>
      <c r="AG285" s="5">
        <f t="shared" si="1955"/>
        <v>2</v>
      </c>
      <c r="AH285" s="5">
        <f t="shared" si="1955"/>
        <v>0</v>
      </c>
      <c r="AI285" s="5">
        <f t="shared" si="1956"/>
        <v>1</v>
      </c>
      <c r="AJ285" s="218"/>
      <c r="AK285" s="218"/>
      <c r="AL285" s="366" t="str">
        <f ca="1">TEXT(LEFT(OFFSET(AL285,-1,0),5)+1,"00000")&amp;MID(OFFSET(AL285,-1,0),6,FIND(" ",OFFSET(AL285,-1,0),7)-5)
&amp; $D285           &amp; " Day"&amp;INDEX(i.DOY,$N285,1)              &amp; IF($IG285=0," FWM","")&amp;IF($IG285=1," MWM","")&amp;IF($IG285=5," Mat","")&amp;IF($IH285=TRUE,"&amp;BBT","    ")
&amp;INDEX(DataMaster!$B$98:$B$105,$Q285,0)    &amp;IF(JQ285," SR"&amp;JR285,"")&amp; " WP"&amp;TEXT($MC285*100,"000p")           &amp; " MP"&amp;TEXT($MD285*100,"000p")           &amp; " GP"&amp;TEXT($MM285*100,"000p")
&amp; " (F"&amp;3+COUNTIF($CV285:$CY285,TRUE)&amp;3&amp;"N"&amp;$DM285&amp;$DN285&amp;")"</f>
        <v>00005 DSP_75_sr GSM Day204 MWM    Older Mutton SR9.6 WP100p MP100p GP100p (F33N11)</v>
      </c>
      <c r="AM285" s="9" t="str">
        <f ca="1">IF(COUNTIF(AL$5:AL285,AL285)=1,"-","Dup")</f>
        <v>-</v>
      </c>
      <c r="AN285" s="9"/>
      <c r="AO285" s="12" t="b">
        <v>1</v>
      </c>
      <c r="AP285" s="12" t="b">
        <v>1</v>
      </c>
      <c r="AQ285" s="12" t="b">
        <v>1</v>
      </c>
      <c r="AR285" s="12" t="b">
        <v>1</v>
      </c>
      <c r="AS285" s="12" t="b">
        <v>1</v>
      </c>
      <c r="AT285" s="12" t="b">
        <v>1</v>
      </c>
      <c r="AU285" s="12" t="b">
        <v>1</v>
      </c>
      <c r="AV285" s="12" t="b">
        <v>1</v>
      </c>
      <c r="AW285" s="9"/>
      <c r="AX285" s="5" t="b">
        <f t="shared" si="1957"/>
        <v>0</v>
      </c>
      <c r="AY285" s="5" t="str">
        <f t="shared" si="1957"/>
        <v>-</v>
      </c>
      <c r="AZ285" s="5" t="b">
        <f t="shared" si="1957"/>
        <v>0</v>
      </c>
      <c r="BA285" s="5" t="b">
        <f t="shared" si="1957"/>
        <v>1</v>
      </c>
      <c r="BB285" s="5" t="b">
        <f t="shared" si="1957"/>
        <v>1</v>
      </c>
      <c r="BC285" s="144">
        <f t="shared" si="1957"/>
        <v>0</v>
      </c>
      <c r="BD285" s="19" t="b">
        <f t="shared" ca="1" si="1958"/>
        <v>1</v>
      </c>
      <c r="BE285" s="9"/>
      <c r="BF285" s="5" t="str">
        <f t="shared" ca="1" si="1959"/>
        <v>-</v>
      </c>
      <c r="BG285" s="19" t="str">
        <f t="shared" ca="1" si="1960"/>
        <v>-</v>
      </c>
      <c r="BH285" s="19" t="str">
        <f t="shared" ca="1" si="1960"/>
        <v>-</v>
      </c>
      <c r="BI285" s="19" t="str">
        <f t="shared" ca="1" si="1960"/>
        <v>-</v>
      </c>
      <c r="BJ285" s="5" t="str">
        <f t="shared" ca="1" si="1961"/>
        <v>-</v>
      </c>
      <c r="BK285" s="19" t="str">
        <f t="shared" ca="1" si="1962"/>
        <v>-</v>
      </c>
      <c r="BL285" s="5" t="str">
        <f t="shared" ca="1" si="1963"/>
        <v>-</v>
      </c>
      <c r="BM285" s="19" t="str">
        <f t="shared" ca="1" si="1964"/>
        <v>-</v>
      </c>
      <c r="BN285" s="19" t="str">
        <f t="shared" ca="1" si="1964"/>
        <v>-</v>
      </c>
      <c r="BO285" s="19" t="str">
        <f t="shared" ca="1" si="1964"/>
        <v>-</v>
      </c>
      <c r="BP285" s="5" t="str">
        <f t="shared" ca="1" si="1965"/>
        <v>-</v>
      </c>
      <c r="BQ285" s="9"/>
      <c r="BR285" s="5" t="b">
        <f t="shared" si="1966"/>
        <v>0</v>
      </c>
      <c r="BS285" s="5" t="str">
        <f t="shared" ca="1" si="1967"/>
        <v>-</v>
      </c>
      <c r="BT285" s="5" t="str">
        <f t="shared" ca="1" si="1968"/>
        <v>-</v>
      </c>
      <c r="BU285" s="5" t="str">
        <f t="shared" ca="1" si="1968"/>
        <v>-</v>
      </c>
      <c r="BV285" s="5" t="str">
        <f t="shared" ca="1" si="1968"/>
        <v>-</v>
      </c>
      <c r="BW285" s="5" t="str">
        <f t="shared" ca="1" si="1968"/>
        <v>-</v>
      </c>
      <c r="BX285" s="5" t="str">
        <f t="shared" ca="1" si="1968"/>
        <v>-</v>
      </c>
      <c r="BY285" s="5" t="str">
        <f t="shared" ca="1" si="1968"/>
        <v>-</v>
      </c>
      <c r="BZ285" s="5" t="str">
        <f t="shared" ca="1" si="1968"/>
        <v>-</v>
      </c>
      <c r="CA285" s="5" t="str">
        <f t="shared" ca="1" si="1968"/>
        <v>-</v>
      </c>
      <c r="CB285" s="9"/>
      <c r="CC285" s="237" t="b">
        <f t="shared" ca="1" si="2032"/>
        <v>1</v>
      </c>
      <c r="CD285" s="237" t="b">
        <f t="shared" ca="1" si="2032"/>
        <v>1</v>
      </c>
      <c r="CE285" s="237" t="b">
        <f t="shared" ca="1" si="2032"/>
        <v>1</v>
      </c>
      <c r="CF285" s="12">
        <f t="shared" si="2017"/>
        <v>7105</v>
      </c>
      <c r="CG285" s="144" t="b">
        <f t="shared" ref="CG285" ca="1" si="2038">NOT(CE285)</f>
        <v>0</v>
      </c>
      <c r="CH285" s="12" t="s">
        <v>34</v>
      </c>
      <c r="CI285" s="19" t="str">
        <f t="shared" ca="1" si="1970"/>
        <v>-</v>
      </c>
      <c r="CJ285" s="19" t="str">
        <f t="shared" ca="1" si="1970"/>
        <v>-</v>
      </c>
      <c r="CK285" s="19" t="str">
        <f t="shared" ca="1" si="1970"/>
        <v>-</v>
      </c>
      <c r="CL285" s="19">
        <f t="shared" ca="1" si="1970"/>
        <v>1</v>
      </c>
      <c r="CM285" s="19">
        <f t="shared" ca="1" si="1970"/>
        <v>1</v>
      </c>
      <c r="CN285" s="9"/>
      <c r="CO285" s="444">
        <f t="shared" si="1971"/>
        <v>652</v>
      </c>
      <c r="CP285" s="444">
        <f t="shared" si="1971"/>
        <v>686</v>
      </c>
      <c r="CQ285" s="444">
        <f t="shared" si="1971"/>
        <v>721</v>
      </c>
      <c r="CR285" s="152">
        <f t="shared" si="1972"/>
        <v>378</v>
      </c>
      <c r="CS285" s="152">
        <f t="shared" si="1972"/>
        <v>413</v>
      </c>
      <c r="CT285" s="152">
        <f t="shared" si="1972"/>
        <v>448</v>
      </c>
      <c r="CU285" s="19" t="str">
        <f t="shared" ca="1" si="2023"/>
        <v>-</v>
      </c>
      <c r="CV285" s="19" t="str">
        <f t="shared" ca="1" si="2023"/>
        <v>-</v>
      </c>
      <c r="CW285" s="19" t="str">
        <f t="shared" ca="1" si="2023"/>
        <v>-</v>
      </c>
      <c r="CX285" s="19" t="str">
        <f t="shared" ca="1" si="2023"/>
        <v>-</v>
      </c>
      <c r="CY285" s="19" t="str">
        <f t="shared" ca="1" si="2023"/>
        <v>-</v>
      </c>
      <c r="CZ285" s="19" t="b">
        <f t="shared" ca="1" si="2023"/>
        <v>1</v>
      </c>
      <c r="DA285" s="19">
        <f t="shared" ca="1" si="2023"/>
        <v>0</v>
      </c>
      <c r="DB285" s="19">
        <f t="shared" ca="1" si="2023"/>
        <v>0</v>
      </c>
      <c r="DC285" s="19">
        <f t="shared" ca="1" si="2023"/>
        <v>0</v>
      </c>
      <c r="DD285" s="19">
        <f t="shared" ca="1" si="2023"/>
        <v>0</v>
      </c>
      <c r="DE285" s="19">
        <f t="shared" ca="1" si="2023"/>
        <v>0</v>
      </c>
      <c r="DF285" s="19">
        <f t="shared" ca="1" si="2023"/>
        <v>0</v>
      </c>
      <c r="DG285" s="19">
        <f t="shared" ca="1" si="2023"/>
        <v>0</v>
      </c>
      <c r="DH285" s="19">
        <f t="shared" ca="1" si="2023"/>
        <v>0</v>
      </c>
      <c r="DI285" s="19">
        <f t="shared" ca="1" si="2023"/>
        <v>0</v>
      </c>
      <c r="DJ285" s="19">
        <f t="shared" ca="1" si="2023"/>
        <v>0</v>
      </c>
      <c r="DK285" s="19">
        <f t="shared" ca="1" si="1975"/>
        <v>0</v>
      </c>
      <c r="DL285" s="19">
        <f t="shared" ca="1" si="1975"/>
        <v>0</v>
      </c>
      <c r="DM285" s="19">
        <f t="shared" ca="1" si="1975"/>
        <v>1</v>
      </c>
      <c r="DN285" s="477">
        <v>1</v>
      </c>
      <c r="DO285" s="19">
        <f t="shared" ca="1" si="1975"/>
        <v>0</v>
      </c>
      <c r="DP285" s="19" t="str">
        <f t="shared" ca="1" si="1975"/>
        <v>-</v>
      </c>
      <c r="DQ285" s="19" t="str">
        <f t="shared" ca="1" si="1975"/>
        <v>-</v>
      </c>
      <c r="DR285" s="19" t="str">
        <f t="shared" ca="1" si="1975"/>
        <v>-</v>
      </c>
      <c r="DS285" s="19" t="str">
        <f t="shared" ca="1" si="1975"/>
        <v>-</v>
      </c>
      <c r="DT285" s="19" t="str">
        <f t="shared" ca="1" si="1975"/>
        <v>-</v>
      </c>
      <c r="DU285" s="19">
        <f t="shared" ca="1" si="1975"/>
        <v>0</v>
      </c>
      <c r="DV285" s="477">
        <v>1</v>
      </c>
      <c r="DW285" s="477">
        <v>1</v>
      </c>
      <c r="DX285" s="19" t="str">
        <f t="shared" ca="1" si="1975"/>
        <v>-</v>
      </c>
      <c r="DY285" s="19" t="str">
        <f t="shared" ca="1" si="1975"/>
        <v>-</v>
      </c>
      <c r="DZ285" s="19" t="str">
        <f t="shared" ca="1" si="1975"/>
        <v>-</v>
      </c>
      <c r="EA285" s="19" t="str">
        <f t="shared" ca="1" si="1975"/>
        <v>-</v>
      </c>
      <c r="EB285" s="19" t="str">
        <f t="shared" ca="1" si="1975"/>
        <v>-</v>
      </c>
      <c r="EC285" s="19" t="str">
        <f t="shared" ca="1" si="1975"/>
        <v>-</v>
      </c>
      <c r="ED285" s="19">
        <f t="shared" ca="1" si="1975"/>
        <v>0</v>
      </c>
      <c r="EE285" s="444">
        <f t="shared" si="1976"/>
        <v>0</v>
      </c>
      <c r="EF285" s="444">
        <f t="shared" si="1976"/>
        <v>0</v>
      </c>
      <c r="EG285" s="124">
        <f t="shared" si="2024"/>
        <v>0</v>
      </c>
      <c r="EH285" s="124">
        <f t="shared" si="2024"/>
        <v>0</v>
      </c>
      <c r="EI285" s="124">
        <f t="shared" si="2024"/>
        <v>0</v>
      </c>
      <c r="EJ285" s="124">
        <f t="shared" si="2024"/>
        <v>0</v>
      </c>
      <c r="EK285" s="124">
        <f t="shared" si="2024"/>
        <v>0</v>
      </c>
      <c r="EL285" s="124">
        <f t="shared" si="2024"/>
        <v>0</v>
      </c>
      <c r="EM285" s="124">
        <f t="shared" si="2024"/>
        <v>0</v>
      </c>
      <c r="EN285" s="124">
        <f t="shared" si="2024"/>
        <v>0</v>
      </c>
      <c r="EO285" s="124">
        <f t="shared" si="2024"/>
        <v>0</v>
      </c>
      <c r="EP285" s="124">
        <f t="shared" si="2024"/>
        <v>0</v>
      </c>
      <c r="EQ285" s="124">
        <f t="shared" si="2024"/>
        <v>0</v>
      </c>
      <c r="ER285" s="124">
        <f t="shared" si="2024"/>
        <v>0</v>
      </c>
      <c r="ES285" s="124">
        <f t="shared" si="2024"/>
        <v>0</v>
      </c>
      <c r="ET285" s="124">
        <f t="shared" si="2024"/>
        <v>0</v>
      </c>
      <c r="EU285" s="124">
        <f t="shared" si="2024"/>
        <v>0</v>
      </c>
      <c r="EV285" s="124">
        <f t="shared" si="2024"/>
        <v>0</v>
      </c>
      <c r="EW285" s="124">
        <f t="shared" si="1978"/>
        <v>0</v>
      </c>
      <c r="EX285" s="124">
        <f t="shared" si="1978"/>
        <v>0</v>
      </c>
      <c r="EY285" s="554">
        <f t="shared" si="2025"/>
        <v>0</v>
      </c>
      <c r="EZ285" s="554">
        <f t="shared" si="2025"/>
        <v>0</v>
      </c>
      <c r="FA285" s="554">
        <f t="shared" si="2025"/>
        <v>0</v>
      </c>
      <c r="FB285" s="125">
        <f t="shared" si="2025"/>
        <v>0</v>
      </c>
      <c r="FC285" s="125">
        <f t="shared" si="2025"/>
        <v>0</v>
      </c>
      <c r="FD285" s="125">
        <f t="shared" si="2025"/>
        <v>0</v>
      </c>
      <c r="FE285" s="125">
        <f t="shared" si="2025"/>
        <v>0</v>
      </c>
      <c r="FF285" s="125">
        <f t="shared" si="2025"/>
        <v>0</v>
      </c>
      <c r="FG285" s="125">
        <f t="shared" si="2025"/>
        <v>0</v>
      </c>
      <c r="FH285" s="125">
        <f t="shared" si="2025"/>
        <v>0</v>
      </c>
      <c r="FI285" s="125">
        <f t="shared" si="2025"/>
        <v>0</v>
      </c>
      <c r="FJ285" s="125">
        <f t="shared" si="2025"/>
        <v>0</v>
      </c>
      <c r="FK285" s="125">
        <f t="shared" si="2025"/>
        <v>0</v>
      </c>
      <c r="FL285" s="125">
        <f t="shared" si="2025"/>
        <v>0</v>
      </c>
      <c r="FM285" s="125">
        <f t="shared" si="2025"/>
        <v>0</v>
      </c>
      <c r="FN285" s="125">
        <f t="shared" si="2025"/>
        <v>0</v>
      </c>
      <c r="FO285" s="124">
        <f t="shared" si="2026"/>
        <v>0</v>
      </c>
      <c r="FP285" s="124">
        <f t="shared" si="2026"/>
        <v>0</v>
      </c>
      <c r="FQ285" s="124">
        <f t="shared" si="2026"/>
        <v>0</v>
      </c>
      <c r="FR285" s="124">
        <f t="shared" si="2026"/>
        <v>0</v>
      </c>
      <c r="FS285" s="124">
        <f t="shared" si="2026"/>
        <v>0</v>
      </c>
      <c r="FT285" s="124">
        <f t="shared" si="2026"/>
        <v>0</v>
      </c>
      <c r="FU285" s="124">
        <f t="shared" si="2026"/>
        <v>0</v>
      </c>
      <c r="FV285" s="124">
        <f t="shared" si="2026"/>
        <v>0</v>
      </c>
      <c r="FW285" s="124">
        <f t="shared" si="2026"/>
        <v>0</v>
      </c>
      <c r="FX285" s="124">
        <f t="shared" si="2026"/>
        <v>0</v>
      </c>
      <c r="FY285" s="124">
        <f t="shared" si="2026"/>
        <v>0</v>
      </c>
      <c r="FZ285" s="124">
        <f t="shared" si="2026"/>
        <v>0</v>
      </c>
      <c r="GA285" s="124">
        <f t="shared" si="2026"/>
        <v>0</v>
      </c>
      <c r="GB285" s="124">
        <f t="shared" si="2026"/>
        <v>0</v>
      </c>
      <c r="GC285" s="124">
        <f t="shared" si="2026"/>
        <v>0</v>
      </c>
      <c r="GD285" s="124">
        <f t="shared" si="2026"/>
        <v>0</v>
      </c>
      <c r="GE285" s="124">
        <f t="shared" si="1981"/>
        <v>0</v>
      </c>
      <c r="GF285" s="124">
        <f t="shared" si="1981"/>
        <v>0</v>
      </c>
      <c r="GG285" s="554">
        <f t="shared" si="1982"/>
        <v>0</v>
      </c>
      <c r="GH285" s="554">
        <f t="shared" si="1982"/>
        <v>0</v>
      </c>
      <c r="GI285" s="554">
        <f t="shared" si="1982"/>
        <v>0</v>
      </c>
      <c r="GJ285" s="125">
        <f t="shared" si="2027"/>
        <v>0</v>
      </c>
      <c r="GK285" s="125">
        <f t="shared" si="2027"/>
        <v>0</v>
      </c>
      <c r="GL285" s="125">
        <f t="shared" si="2027"/>
        <v>0</v>
      </c>
      <c r="GM285" s="125">
        <f t="shared" si="2027"/>
        <v>0</v>
      </c>
      <c r="GN285" s="125">
        <f t="shared" si="2027"/>
        <v>0</v>
      </c>
      <c r="GO285" s="125">
        <f t="shared" si="2027"/>
        <v>0</v>
      </c>
      <c r="GP285" s="125">
        <f t="shared" si="2027"/>
        <v>0</v>
      </c>
      <c r="GQ285" s="125">
        <f t="shared" si="2027"/>
        <v>0</v>
      </c>
      <c r="GR285" s="125">
        <f t="shared" si="2027"/>
        <v>0</v>
      </c>
      <c r="GS285" s="125">
        <f t="shared" si="2027"/>
        <v>0</v>
      </c>
      <c r="GT285" s="125">
        <f t="shared" si="2027"/>
        <v>0</v>
      </c>
      <c r="GU285" s="125">
        <f t="shared" si="2027"/>
        <v>0</v>
      </c>
      <c r="GV285" s="125">
        <f t="shared" si="2027"/>
        <v>0</v>
      </c>
      <c r="GW285" s="124">
        <f t="shared" si="2028"/>
        <v>0</v>
      </c>
      <c r="GX285" s="124">
        <f t="shared" si="2028"/>
        <v>0</v>
      </c>
      <c r="GY285" s="124">
        <f t="shared" si="2028"/>
        <v>0</v>
      </c>
      <c r="GZ285" s="124">
        <f t="shared" si="2028"/>
        <v>0</v>
      </c>
      <c r="HA285" s="124">
        <f t="shared" si="2028"/>
        <v>0</v>
      </c>
      <c r="HB285" s="124">
        <f t="shared" si="2028"/>
        <v>0</v>
      </c>
      <c r="HC285" s="124">
        <f t="shared" si="2028"/>
        <v>0</v>
      </c>
      <c r="HD285" s="124">
        <f t="shared" si="2028"/>
        <v>0</v>
      </c>
      <c r="HE285" s="124">
        <f t="shared" si="2028"/>
        <v>0</v>
      </c>
      <c r="HF285" s="124">
        <f t="shared" si="2028"/>
        <v>0</v>
      </c>
      <c r="HG285" s="124">
        <f t="shared" si="2028"/>
        <v>0</v>
      </c>
      <c r="HH285" s="124">
        <f t="shared" si="2028"/>
        <v>0</v>
      </c>
      <c r="HI285" s="124">
        <f t="shared" si="2028"/>
        <v>0</v>
      </c>
      <c r="HJ285" s="124">
        <f t="shared" si="2028"/>
        <v>0</v>
      </c>
      <c r="HK285" s="124">
        <f t="shared" si="2028"/>
        <v>0</v>
      </c>
      <c r="HL285" s="124">
        <f t="shared" si="2028"/>
        <v>0</v>
      </c>
      <c r="HM285" s="124">
        <f t="shared" si="1985"/>
        <v>0</v>
      </c>
      <c r="HN285" s="124">
        <f t="shared" si="1985"/>
        <v>0</v>
      </c>
      <c r="HO285" s="554">
        <f t="shared" si="1986"/>
        <v>0</v>
      </c>
      <c r="HP285" s="554">
        <f t="shared" si="1986"/>
        <v>0</v>
      </c>
      <c r="HQ285" s="554">
        <f t="shared" si="1986"/>
        <v>0</v>
      </c>
      <c r="HR285" s="125">
        <f t="shared" si="2029"/>
        <v>0</v>
      </c>
      <c r="HS285" s="125">
        <f t="shared" si="2029"/>
        <v>0</v>
      </c>
      <c r="HT285" s="125">
        <f t="shared" si="2029"/>
        <v>0</v>
      </c>
      <c r="HU285" s="125">
        <f t="shared" si="2029"/>
        <v>0</v>
      </c>
      <c r="HV285" s="125">
        <f t="shared" si="2029"/>
        <v>0</v>
      </c>
      <c r="HW285" s="125">
        <f t="shared" si="2029"/>
        <v>0</v>
      </c>
      <c r="HX285" s="125">
        <f t="shared" si="2029"/>
        <v>0</v>
      </c>
      <c r="HY285" s="125">
        <f t="shared" si="2029"/>
        <v>0</v>
      </c>
      <c r="HZ285" s="125">
        <f t="shared" si="2029"/>
        <v>0</v>
      </c>
      <c r="IA285" s="125">
        <f t="shared" si="2029"/>
        <v>0</v>
      </c>
      <c r="IB285" s="125">
        <f t="shared" si="2029"/>
        <v>0</v>
      </c>
      <c r="IC285" s="125">
        <f t="shared" si="2029"/>
        <v>0</v>
      </c>
      <c r="ID285" s="125">
        <f t="shared" si="2029"/>
        <v>0</v>
      </c>
      <c r="IE285" s="5">
        <f t="shared" si="1988"/>
        <v>67</v>
      </c>
      <c r="IF285" s="9"/>
      <c r="IG285" s="5">
        <f t="shared" si="1989"/>
        <v>1</v>
      </c>
      <c r="IH285" s="5" t="b">
        <f t="shared" si="1989"/>
        <v>0</v>
      </c>
      <c r="II285" s="19">
        <f t="shared" ca="1" si="1990"/>
        <v>0</v>
      </c>
      <c r="IJ285" s="5">
        <f t="shared" si="1989"/>
        <v>55</v>
      </c>
      <c r="IK285" s="5" cm="1">
        <f t="array" ref="IK285">INDEX(i.pi_yatf,$X285+1,IK$7)</f>
        <v>1</v>
      </c>
      <c r="IL285" s="19">
        <f t="shared" ca="1" si="2019"/>
        <v>0</v>
      </c>
      <c r="IM285" s="19">
        <f t="shared" ca="1" si="2019"/>
        <v>0</v>
      </c>
      <c r="IN285" s="19">
        <f t="shared" ca="1" si="2019"/>
        <v>0</v>
      </c>
      <c r="IO285" s="19">
        <f t="shared" ca="1" si="2019"/>
        <v>0</v>
      </c>
      <c r="IP285" s="19">
        <f t="shared" ca="1" si="2019"/>
        <v>0</v>
      </c>
      <c r="IQ285" s="19">
        <f t="shared" ca="1" si="2019"/>
        <v>0</v>
      </c>
      <c r="IR285" s="19">
        <f t="shared" ca="1" si="2019"/>
        <v>0</v>
      </c>
      <c r="IS285" s="19">
        <f t="shared" ca="1" si="2019"/>
        <v>0</v>
      </c>
      <c r="IT285" s="19">
        <f t="shared" ca="1" si="2019"/>
        <v>0</v>
      </c>
      <c r="IU285" s="19">
        <f t="shared" ca="1" si="2019"/>
        <v>0</v>
      </c>
      <c r="IV285" s="19">
        <f t="shared" ca="1" si="2019"/>
        <v>0</v>
      </c>
      <c r="IW285" s="19">
        <f t="shared" ca="1" si="2019"/>
        <v>0</v>
      </c>
      <c r="IX285" s="19">
        <f t="shared" ca="1" si="2019"/>
        <v>0</v>
      </c>
      <c r="IY285" s="19">
        <f t="shared" ca="1" si="2019"/>
        <v>0</v>
      </c>
      <c r="IZ285" s="19">
        <f t="shared" ca="1" si="2019"/>
        <v>0</v>
      </c>
      <c r="JA285" s="19">
        <f t="shared" ca="1" si="2034"/>
        <v>0</v>
      </c>
      <c r="JB285" s="19">
        <f t="shared" ca="1" si="2034"/>
        <v>0</v>
      </c>
      <c r="JC285" s="19">
        <f t="shared" ca="1" si="2034"/>
        <v>0</v>
      </c>
      <c r="JD285" s="19">
        <f t="shared" ca="1" si="2034"/>
        <v>0</v>
      </c>
      <c r="JE285" s="19">
        <f t="shared" ca="1" si="2034"/>
        <v>0</v>
      </c>
      <c r="JF285" s="19">
        <f t="shared" ca="1" si="2034"/>
        <v>0</v>
      </c>
      <c r="JG285" s="5">
        <f t="shared" si="1992"/>
        <v>1.2500000000000001E-2</v>
      </c>
      <c r="JH285" s="567">
        <f t="shared" si="1992"/>
        <v>0</v>
      </c>
      <c r="JI285" s="5">
        <f t="shared" si="1992"/>
        <v>6.25E-2</v>
      </c>
      <c r="JJ285" s="5">
        <f t="shared" si="1992"/>
        <v>6.25E-2</v>
      </c>
      <c r="JK285" s="5">
        <f t="shared" si="1992"/>
        <v>6.25E-2</v>
      </c>
      <c r="JL285" s="19">
        <f t="shared" ca="1" si="2034"/>
        <v>1</v>
      </c>
      <c r="JM285" s="19">
        <f t="shared" ca="1" si="2034"/>
        <v>0</v>
      </c>
      <c r="JN285" s="19">
        <f t="shared" ca="1" si="2034"/>
        <v>1</v>
      </c>
      <c r="JO285" s="9"/>
      <c r="JP285" s="5" t="b">
        <f t="shared" ca="1" si="1993"/>
        <v>0</v>
      </c>
      <c r="JQ285" s="477" t="b">
        <v>1</v>
      </c>
      <c r="JR285" s="477">
        <v>9.6</v>
      </c>
      <c r="JS285" s="5" t="b">
        <f t="shared" si="1994"/>
        <v>0</v>
      </c>
      <c r="JT285" s="5" t="b">
        <f t="shared" si="1994"/>
        <v>0</v>
      </c>
      <c r="JU285" s="5" t="b">
        <f t="shared" si="1994"/>
        <v>1</v>
      </c>
      <c r="JV285" s="144">
        <f t="shared" si="1995"/>
        <v>1</v>
      </c>
      <c r="JW285" s="144">
        <f t="shared" si="1995"/>
        <v>1</v>
      </c>
      <c r="JX285" s="5" t="b">
        <f t="shared" si="1996"/>
        <v>0</v>
      </c>
      <c r="JY285" s="5" t="b">
        <f t="shared" si="1996"/>
        <v>1</v>
      </c>
      <c r="JZ285" s="5" t="b">
        <f t="shared" si="1996"/>
        <v>1</v>
      </c>
      <c r="KA285" s="5" t="b">
        <f t="shared" si="1996"/>
        <v>0</v>
      </c>
      <c r="KB285" s="5">
        <f t="shared" si="1997"/>
        <v>1</v>
      </c>
      <c r="KC285" s="5">
        <f t="shared" si="1997"/>
        <v>0</v>
      </c>
      <c r="KD285" s="5" t="b">
        <f t="shared" si="1998"/>
        <v>0</v>
      </c>
      <c r="KE285" s="5" t="str" cm="1">
        <f t="array" aca="1" ref="KE285" ca="1">IF(OR(KF285:KM285&lt;&gt;"-"),TRUE,"-")</f>
        <v>-</v>
      </c>
      <c r="KF285" s="19" t="str">
        <f t="shared" ca="1" si="1999"/>
        <v>-</v>
      </c>
      <c r="KG285" s="19" t="str">
        <f t="shared" ca="1" si="1999"/>
        <v>-</v>
      </c>
      <c r="KH285" s="19" t="str">
        <f t="shared" ca="1" si="1999"/>
        <v>-</v>
      </c>
      <c r="KI285" s="19" t="str">
        <f t="shared" ca="1" si="1999"/>
        <v>-</v>
      </c>
      <c r="KJ285" s="19" t="str">
        <f t="shared" ca="1" si="1999"/>
        <v>-</v>
      </c>
      <c r="KK285" s="19" t="str">
        <f t="shared" ca="1" si="1999"/>
        <v>-</v>
      </c>
      <c r="KL285" s="19" t="str">
        <f t="shared" ca="1" si="1999"/>
        <v>-</v>
      </c>
      <c r="KM285" s="19" t="str">
        <f t="shared" ca="1" si="1999"/>
        <v>-</v>
      </c>
      <c r="KN285" s="5" t="b">
        <f t="array" aca="1" ref="KN285" ca="1">IF(OR(KO285:KU285&lt;&gt;"-"),TRUE,"-")</f>
        <v>1</v>
      </c>
      <c r="KO285" s="19">
        <f t="shared" ca="1" si="2035"/>
        <v>0</v>
      </c>
      <c r="KP285" s="19" t="str">
        <f t="shared" ca="1" si="2035"/>
        <v>-</v>
      </c>
      <c r="KQ285" s="19">
        <f t="shared" ca="1" si="2035"/>
        <v>999999</v>
      </c>
      <c r="KR285" s="19">
        <f t="shared" ca="1" si="2035"/>
        <v>999999</v>
      </c>
      <c r="KS285" s="19">
        <f t="shared" ca="1" si="2035"/>
        <v>999999</v>
      </c>
      <c r="KT285" s="19">
        <f t="shared" ca="1" si="2035"/>
        <v>999999</v>
      </c>
      <c r="KU285" s="19">
        <f t="shared" ca="1" si="2035"/>
        <v>999999</v>
      </c>
      <c r="KV285" s="19" t="str">
        <f t="shared" ca="1" si="2035"/>
        <v>-</v>
      </c>
      <c r="KW285" s="19" t="str">
        <f t="shared" ca="1" si="2035"/>
        <v>-</v>
      </c>
      <c r="KX285" s="19" t="str">
        <f t="shared" ca="1" si="2035"/>
        <v>-</v>
      </c>
      <c r="KY285" s="19" t="b">
        <f t="shared" ca="1" si="2001"/>
        <v>1</v>
      </c>
      <c r="KZ285" s="19">
        <f t="shared" ca="1" si="2001"/>
        <v>0</v>
      </c>
      <c r="LA285" s="5" t="str">
        <f t="shared" si="2002"/>
        <v>-</v>
      </c>
      <c r="LB285" s="5" t="str">
        <f t="shared" si="2002"/>
        <v>-</v>
      </c>
      <c r="LC285" s="5" t="str">
        <f t="shared" si="2002"/>
        <v>-</v>
      </c>
      <c r="LD285" s="5" t="str">
        <f t="shared" si="2002"/>
        <v>-</v>
      </c>
      <c r="LE285" s="19" t="str">
        <f t="shared" ca="1" si="2003"/>
        <v>-</v>
      </c>
      <c r="LF285" s="19" t="str">
        <f t="shared" ca="1" si="2003"/>
        <v>-</v>
      </c>
      <c r="LG285" s="19" t="str">
        <f t="shared" ca="1" si="2003"/>
        <v>-</v>
      </c>
      <c r="LH285" s="19" t="str">
        <f t="shared" ca="1" si="2003"/>
        <v>-</v>
      </c>
      <c r="LI285" s="19" t="str">
        <f t="shared" ca="1" si="2003"/>
        <v>-</v>
      </c>
      <c r="LJ285" s="19" t="str">
        <f t="shared" ca="1" si="2003"/>
        <v>-</v>
      </c>
      <c r="LK285" s="19" t="str">
        <f t="shared" ca="1" si="2003"/>
        <v>-</v>
      </c>
      <c r="LL285" s="5" t="str">
        <f t="shared" si="2004"/>
        <v>-</v>
      </c>
      <c r="LM285" s="5">
        <f t="shared" si="2004"/>
        <v>500</v>
      </c>
      <c r="LN285" s="5">
        <f t="shared" si="2004"/>
        <v>500</v>
      </c>
      <c r="LO285" s="5" t="str">
        <f t="shared" si="2004"/>
        <v>-</v>
      </c>
      <c r="LP285" s="5" cm="1">
        <f t="array" ref="LP285">INDEX(i.meatgrid,$Q285,LP$7)</f>
        <v>1092</v>
      </c>
      <c r="LQ285" s="5" t="str" cm="1">
        <f t="array" ref="LQ285">INDEX(i.meatgrid,$Q285,LQ$7)</f>
        <v>-</v>
      </c>
      <c r="LR285" s="5" t="str">
        <f t="shared" si="2004"/>
        <v>-</v>
      </c>
      <c r="LS285" s="5">
        <f t="shared" si="2005"/>
        <v>1</v>
      </c>
      <c r="LT285" s="9"/>
      <c r="LU285" s="19">
        <f t="shared" ca="1" si="2003"/>
        <v>70</v>
      </c>
      <c r="LV285" s="19">
        <f t="shared" ca="1" si="2006"/>
        <v>50</v>
      </c>
      <c r="LW285" s="19">
        <f t="shared" ca="1" si="2006"/>
        <v>80</v>
      </c>
      <c r="LX285" s="19">
        <f t="shared" ca="1" si="2006"/>
        <v>50</v>
      </c>
      <c r="LY285" s="5" t="b" cm="1">
        <f t="array" ref="LY285">INDEX(i.meatgrid,$Q285,LY$7)</f>
        <v>1</v>
      </c>
      <c r="LZ285" s="5" t="b" cm="1">
        <f t="array" ref="LZ285">INDEX(i.meatgrid,$Q285,LZ$7)</f>
        <v>0</v>
      </c>
      <c r="MA285" s="5" t="str" cm="1">
        <f t="array" ref="MA285">INDEX(i.meatgrid,$Q285,MA$7)</f>
        <v>-</v>
      </c>
      <c r="MB285" s="5" t="str" cm="1">
        <f t="array" ref="MB285">INDEX(i.meatgrid,$Q285,MB$7)</f>
        <v>-</v>
      </c>
      <c r="MC285" s="5">
        <f t="shared" si="2007"/>
        <v>1</v>
      </c>
      <c r="MD285" s="5">
        <f t="shared" si="2008"/>
        <v>1</v>
      </c>
      <c r="ME285" s="5" cm="1">
        <f t="array" ref="ME285">INDEX(i.meatgrid,$Q285,ME$7)</f>
        <v>0</v>
      </c>
      <c r="MF285" s="5" cm="1">
        <f t="array" ref="MF285">INDEX(i.meatgrid,$Q285,MF$7)</f>
        <v>0</v>
      </c>
      <c r="MG285" s="5" cm="1">
        <f t="array" ref="MG285">INDEX(i.meatgrid,$Q285,MG$7)</f>
        <v>0</v>
      </c>
      <c r="MH285" s="5" cm="1">
        <f t="array" ref="MH285">INDEX(i.meatgrid,$Q285,MH$7)</f>
        <v>0</v>
      </c>
      <c r="MI285" s="5" cm="1">
        <f t="array" ref="MI285">INDEX(i.meatgrid,$Q285,MI$7)</f>
        <v>0</v>
      </c>
      <c r="MJ285" s="5" cm="1">
        <f t="array" ref="MJ285">INDEX(i.meatgrid,$Q285,MJ$7)</f>
        <v>1</v>
      </c>
      <c r="MK285" s="5" cm="1">
        <f t="array" ref="MK285">INDEX(i.meatgrid,$Q285,MK$7)</f>
        <v>1</v>
      </c>
      <c r="ML285" s="5" cm="1">
        <f t="array" ref="ML285">INDEX(i.meatgrid,$Q285,ML$7)</f>
        <v>1</v>
      </c>
      <c r="MM285" s="5">
        <f t="shared" si="2009"/>
        <v>1</v>
      </c>
      <c r="MN285" s="9"/>
      <c r="MO285" s="19" t="b">
        <f t="shared" ca="1" si="2030"/>
        <v>0</v>
      </c>
      <c r="MP285" s="19" t="b">
        <f t="shared" ca="1" si="2030"/>
        <v>0</v>
      </c>
      <c r="MQ285" s="19">
        <f t="shared" ca="1" si="2030"/>
        <v>1</v>
      </c>
      <c r="MR285" s="19">
        <f t="shared" ca="1" si="2030"/>
        <v>0.75</v>
      </c>
      <c r="MS285" s="19">
        <f t="shared" ca="1" si="2030"/>
        <v>0.75</v>
      </c>
      <c r="MT285" s="19">
        <f t="shared" ca="1" si="2030"/>
        <v>0.8</v>
      </c>
      <c r="MU285" s="19">
        <f t="shared" ca="1" si="2030"/>
        <v>0.82499999999999996</v>
      </c>
      <c r="MV285" s="19">
        <f t="shared" ca="1" si="2030"/>
        <v>0.875</v>
      </c>
      <c r="MW285" s="19">
        <f t="shared" ca="1" si="2030"/>
        <v>0.9</v>
      </c>
      <c r="MX285" s="19">
        <f t="shared" ca="1" si="2030"/>
        <v>1</v>
      </c>
      <c r="MY285" s="19">
        <f t="shared" ca="1" si="2030"/>
        <v>0.875</v>
      </c>
      <c r="MZ285" s="19" t="b">
        <f t="shared" ca="1" si="2030"/>
        <v>1</v>
      </c>
      <c r="NA285" s="19">
        <f t="shared" ca="1" si="2030"/>
        <v>74.989999999999995</v>
      </c>
      <c r="NB285" s="19" t="str">
        <f t="shared" ca="1" si="2030"/>
        <v>-</v>
      </c>
      <c r="NC285" s="19" t="str">
        <f t="shared" ca="1" si="2030"/>
        <v>-</v>
      </c>
      <c r="ND285" s="19" t="str">
        <f t="shared" ca="1" si="2030"/>
        <v>-</v>
      </c>
      <c r="NE285" s="19" t="str">
        <f t="shared" ca="1" si="2011"/>
        <v>-</v>
      </c>
      <c r="NF285" s="19" t="str">
        <f t="shared" ca="1" si="2011"/>
        <v>-</v>
      </c>
      <c r="NG285" s="19" t="str">
        <f t="shared" ca="1" si="2011"/>
        <v>-</v>
      </c>
      <c r="NH285" s="19" t="str">
        <f t="shared" ca="1" si="2011"/>
        <v>-</v>
      </c>
      <c r="NI285" s="19">
        <f t="shared" ca="1" si="2011"/>
        <v>36.99</v>
      </c>
      <c r="NJ285" s="19">
        <f t="shared" ca="1" si="2011"/>
        <v>36.99</v>
      </c>
      <c r="NK285" s="19" t="str">
        <f t="shared" ca="1" si="2011"/>
        <v>-</v>
      </c>
      <c r="NL285" s="19" t="str">
        <f t="shared" ca="1" si="2011"/>
        <v>-</v>
      </c>
      <c r="NM285" s="19" t="str">
        <f t="shared" ca="1" si="2011"/>
        <v>-</v>
      </c>
      <c r="NN285" s="19" t="str">
        <f t="shared" ca="1" si="2011"/>
        <v>-</v>
      </c>
      <c r="NO285" s="19" t="str">
        <f t="shared" ca="1" si="2011"/>
        <v>-</v>
      </c>
      <c r="NP285" s="19">
        <f t="shared" ca="1" si="2011"/>
        <v>49.99</v>
      </c>
      <c r="NQ285" s="19">
        <f t="shared" ca="1" si="2011"/>
        <v>49.99</v>
      </c>
      <c r="NR285" s="19">
        <f t="shared" ca="1" si="2011"/>
        <v>49.99</v>
      </c>
      <c r="NS285" s="19">
        <f t="shared" ca="1" si="2011"/>
        <v>49.99</v>
      </c>
      <c r="NT285" s="19">
        <f t="shared" ca="1" si="2011"/>
        <v>49.99</v>
      </c>
      <c r="NU285" s="19">
        <f t="shared" ca="1" si="2012"/>
        <v>49.99</v>
      </c>
      <c r="NV285" s="19">
        <f t="shared" ca="1" si="2012"/>
        <v>49.99</v>
      </c>
      <c r="NW285" s="19">
        <f t="shared" ca="1" si="2012"/>
        <v>49.99</v>
      </c>
      <c r="NX285" s="19">
        <f t="shared" ca="1" si="2013"/>
        <v>412.99</v>
      </c>
      <c r="NY285" s="19">
        <f t="shared" ca="1" si="2013"/>
        <v>412.99</v>
      </c>
      <c r="NZ285" s="19" t="str">
        <f t="shared" ca="1" si="2013"/>
        <v>-</v>
      </c>
      <c r="OA285" s="19" t="str">
        <f t="shared" ca="1" si="2013"/>
        <v>-</v>
      </c>
      <c r="OB285" s="19" t="str">
        <f t="shared" ca="1" si="2013"/>
        <v>-</v>
      </c>
      <c r="OC285" s="19" t="str">
        <f t="shared" ca="1" si="2013"/>
        <v>-</v>
      </c>
      <c r="OD285" s="19" t="str">
        <f t="shared" ca="1" si="2013"/>
        <v>-</v>
      </c>
      <c r="OE285" s="19">
        <f t="shared" ca="1" si="2013"/>
        <v>6.8900000000000006</v>
      </c>
      <c r="OF285" s="19">
        <f t="shared" ca="1" si="2013"/>
        <v>6.8900000000000006</v>
      </c>
      <c r="OG285" s="19">
        <f t="shared" ca="1" si="2013"/>
        <v>6.8900000000000006</v>
      </c>
      <c r="OH285" s="19">
        <f t="shared" ca="1" si="2013"/>
        <v>6.8900000000000006</v>
      </c>
      <c r="OI285" s="19">
        <f t="shared" ca="1" si="2013"/>
        <v>6.8900000000000006</v>
      </c>
      <c r="OJ285" s="19">
        <f t="shared" ca="1" si="2013"/>
        <v>6.8900000000000006</v>
      </c>
      <c r="OK285" s="19">
        <f t="shared" ca="1" si="2013"/>
        <v>6.8900000000000006</v>
      </c>
      <c r="OL285" s="19">
        <f t="shared" ca="1" si="2013"/>
        <v>6.8900000000000006</v>
      </c>
      <c r="OM285" s="19">
        <f t="shared" ca="1" si="2036"/>
        <v>346.99</v>
      </c>
      <c r="ON285" s="19">
        <f t="shared" ca="1" si="2014"/>
        <v>346.99</v>
      </c>
      <c r="OO285" s="19" t="str">
        <f t="shared" ca="1" si="2014"/>
        <v>-</v>
      </c>
      <c r="OP285" s="19" t="str">
        <f t="shared" ca="1" si="2014"/>
        <v>-</v>
      </c>
      <c r="OQ285" s="19" t="str">
        <f t="shared" ca="1" si="2014"/>
        <v>-</v>
      </c>
      <c r="OR285" s="19" t="str">
        <f t="shared" ca="1" si="2014"/>
        <v>-</v>
      </c>
      <c r="OS285" s="19" t="str">
        <f t="shared" ca="1" si="2014"/>
        <v>-</v>
      </c>
      <c r="OT285" s="19">
        <f t="shared" ca="1" si="2014"/>
        <v>0</v>
      </c>
      <c r="OU285" s="24">
        <v>0</v>
      </c>
    </row>
    <row r="286" spans="1:411" hidden="1" outlineLevel="1">
      <c r="A286" s="21">
        <f t="shared" si="158"/>
        <v>281</v>
      </c>
      <c r="B286" s="21"/>
      <c r="D286" s="14"/>
      <c r="E286" t="b">
        <v>0</v>
      </c>
      <c r="H286" s="21"/>
      <c r="I286" s="21"/>
      <c r="J286" s="21"/>
      <c r="K286" s="21"/>
      <c r="L286" s="21"/>
      <c r="M286" s="21"/>
      <c r="N286" s="21"/>
      <c r="O286" s="21"/>
      <c r="P286" s="21"/>
      <c r="Q286" s="21"/>
      <c r="R286" s="21"/>
      <c r="S286" s="21"/>
      <c r="T286" s="21"/>
      <c r="U286" s="218"/>
      <c r="V286" s="218"/>
      <c r="W286" s="21"/>
      <c r="X286" s="218"/>
      <c r="Y286" s="218"/>
      <c r="Z286" s="218"/>
      <c r="AA286" s="218"/>
      <c r="AB286" s="218"/>
      <c r="AC286" s="218"/>
      <c r="AD286" s="218"/>
      <c r="AE286" s="218"/>
      <c r="AJ286" s="218"/>
      <c r="AK286" s="218"/>
      <c r="AL286" s="234" t="str">
        <f ca="1">"blank "&amp;TEXT(RAND(),"0.000")</f>
        <v>blank 0.166</v>
      </c>
      <c r="AM286" s="9" t="str">
        <f ca="1">IF(COUNTIF(AL$5:AL286,AL286)=1,"-","Dup")</f>
        <v>-</v>
      </c>
      <c r="AN286" s="9"/>
      <c r="AO286" s="14"/>
      <c r="AP286" s="14"/>
      <c r="AQ286" s="14"/>
      <c r="AR286" s="14"/>
      <c r="AS286" s="14"/>
      <c r="AT286" s="14"/>
      <c r="AU286" s="563"/>
      <c r="AV286" s="563"/>
      <c r="AW286" s="9"/>
      <c r="AX286" s="14"/>
      <c r="AY286" s="14"/>
      <c r="AZ286" s="14"/>
      <c r="BA286" s="14"/>
      <c r="BB286" s="14"/>
      <c r="BC286" s="14"/>
      <c r="BD286" s="14"/>
      <c r="BE286" s="9"/>
      <c r="BF286" s="14"/>
      <c r="BG286" s="14"/>
      <c r="BH286" s="14"/>
      <c r="BI286" s="14"/>
      <c r="BJ286" s="14"/>
      <c r="BK286" s="14"/>
      <c r="BL286" s="14"/>
      <c r="BM286" s="14"/>
      <c r="BN286" s="14"/>
      <c r="BO286" s="14"/>
      <c r="BP286" s="14"/>
      <c r="BQ286" s="9"/>
      <c r="BR286" s="14"/>
      <c r="BS286" s="14"/>
      <c r="BT286" s="14"/>
      <c r="BU286" s="14"/>
      <c r="BV286" s="14"/>
      <c r="BW286" s="14"/>
      <c r="BX286" s="14"/>
      <c r="BY286" s="14"/>
      <c r="BZ286" s="14"/>
      <c r="CA286" s="14"/>
      <c r="CB286" s="9"/>
      <c r="CC286" s="14"/>
      <c r="CD286" s="14"/>
      <c r="CE286" s="14"/>
      <c r="CF286" s="14"/>
      <c r="CG286" s="14"/>
      <c r="CH286" s="14"/>
      <c r="CI286" s="14"/>
      <c r="CJ286" s="14"/>
      <c r="CK286" s="14"/>
      <c r="CL286" s="14"/>
      <c r="CM286" s="14"/>
      <c r="CN286" s="9"/>
      <c r="CO286" s="14"/>
      <c r="CP286" s="14"/>
      <c r="CQ286" s="14"/>
      <c r="CR286" s="14"/>
      <c r="CS286" s="14"/>
      <c r="CT286" s="14"/>
      <c r="CU286" s="14"/>
      <c r="CV286" s="14"/>
      <c r="CW286" s="14"/>
      <c r="CX286" s="14"/>
      <c r="CY286" s="14"/>
      <c r="CZ286" s="14"/>
      <c r="DA286" s="14"/>
      <c r="DB286" s="14"/>
      <c r="DC286" s="14"/>
      <c r="DD286" s="14"/>
      <c r="DE286" s="14"/>
      <c r="DF286" s="14"/>
      <c r="DG286" s="14"/>
      <c r="DH286" s="14"/>
      <c r="DI286" s="14"/>
      <c r="DJ286" s="14"/>
      <c r="DK286" s="14"/>
      <c r="DL286" s="14"/>
      <c r="DM286" s="14"/>
      <c r="DN286" s="14"/>
      <c r="DO286" s="14"/>
      <c r="DP286" s="14"/>
      <c r="DQ286" s="14"/>
      <c r="DR286" s="14"/>
      <c r="DS286" s="14"/>
      <c r="DT286" s="14"/>
      <c r="DU286" s="14"/>
      <c r="DV286" s="14"/>
      <c r="DW286" s="14"/>
      <c r="DX286" s="14"/>
      <c r="DY286" s="14"/>
      <c r="DZ286" s="14"/>
      <c r="EA286" s="14"/>
      <c r="EB286" s="14"/>
      <c r="EC286" s="14"/>
      <c r="ED286" s="14"/>
      <c r="EE286" s="14"/>
      <c r="EF286" s="14"/>
      <c r="EG286" s="14"/>
      <c r="EH286" s="14"/>
      <c r="EI286" s="14"/>
      <c r="EJ286" s="14"/>
      <c r="EK286" s="14"/>
      <c r="EL286" s="14"/>
      <c r="EM286" s="14"/>
      <c r="EN286" s="14"/>
      <c r="EO286" s="14"/>
      <c r="EP286" s="14"/>
      <c r="EQ286" s="14"/>
      <c r="ER286" s="14"/>
      <c r="ES286" s="14"/>
      <c r="ET286" s="14"/>
      <c r="EU286" s="14"/>
      <c r="EV286" s="14"/>
      <c r="EW286" s="14"/>
      <c r="EX286" s="14"/>
      <c r="EY286" s="14"/>
      <c r="EZ286" s="14"/>
      <c r="FA286" s="14"/>
      <c r="FB286" s="14"/>
      <c r="FC286" s="14"/>
      <c r="FD286" s="14"/>
      <c r="FE286" s="14"/>
      <c r="FF286" s="14"/>
      <c r="FG286" s="14"/>
      <c r="FH286" s="14"/>
      <c r="FI286" s="14"/>
      <c r="FJ286" s="14"/>
      <c r="FK286" s="14"/>
      <c r="FL286" s="14"/>
      <c r="FM286" s="14"/>
      <c r="FN286" s="14"/>
      <c r="FO286" s="14"/>
      <c r="FP286" s="14"/>
      <c r="FQ286" s="14"/>
      <c r="FR286" s="14"/>
      <c r="FS286" s="14"/>
      <c r="FT286" s="14"/>
      <c r="FU286" s="14"/>
      <c r="FV286" s="14"/>
      <c r="FW286" s="14"/>
      <c r="FX286" s="14"/>
      <c r="FY286" s="14"/>
      <c r="FZ286" s="14"/>
      <c r="GA286" s="14"/>
      <c r="GB286" s="14"/>
      <c r="GC286" s="14"/>
      <c r="GD286" s="14"/>
      <c r="GE286" s="14"/>
      <c r="GF286" s="14"/>
      <c r="GG286" s="14"/>
      <c r="GH286" s="14"/>
      <c r="GI286" s="14"/>
      <c r="GJ286" s="14"/>
      <c r="GK286" s="14"/>
      <c r="GL286" s="14"/>
      <c r="GM286" s="14"/>
      <c r="GN286" s="14"/>
      <c r="GO286" s="14"/>
      <c r="GP286" s="14"/>
      <c r="GQ286" s="14"/>
      <c r="GR286" s="14"/>
      <c r="GS286" s="14"/>
      <c r="GT286" s="14"/>
      <c r="GU286" s="14"/>
      <c r="GV286" s="14"/>
      <c r="GW286" s="14"/>
      <c r="GX286" s="14"/>
      <c r="GY286" s="14"/>
      <c r="GZ286" s="14"/>
      <c r="HA286" s="14"/>
      <c r="HB286" s="14"/>
      <c r="HC286" s="14"/>
      <c r="HD286" s="14"/>
      <c r="HE286" s="14"/>
      <c r="HF286" s="14"/>
      <c r="HG286" s="14"/>
      <c r="HH286" s="14"/>
      <c r="HI286" s="14"/>
      <c r="HJ286" s="14"/>
      <c r="HK286" s="14"/>
      <c r="HL286" s="14"/>
      <c r="HM286" s="14"/>
      <c r="HN286" s="14"/>
      <c r="HO286" s="14"/>
      <c r="HP286" s="14"/>
      <c r="HQ286" s="14"/>
      <c r="HR286" s="14"/>
      <c r="HS286" s="14"/>
      <c r="HT286" s="14"/>
      <c r="HU286" s="14"/>
      <c r="HV286" s="14"/>
      <c r="HW286" s="14"/>
      <c r="HX286" s="14"/>
      <c r="HY286" s="14"/>
      <c r="HZ286" s="14"/>
      <c r="IA286" s="14"/>
      <c r="IB286" s="14"/>
      <c r="IC286" s="14"/>
      <c r="ID286" s="14"/>
      <c r="IE286" s="14"/>
      <c r="IF286" s="9"/>
      <c r="IG286" s="14"/>
      <c r="IH286" s="14"/>
      <c r="II286" s="14"/>
      <c r="IJ286" s="14"/>
      <c r="IK286" s="14"/>
      <c r="IL286" s="14"/>
      <c r="IM286" s="14"/>
      <c r="IN286" s="14"/>
      <c r="IO286" s="14"/>
      <c r="IP286" s="14"/>
      <c r="IQ286" s="14"/>
      <c r="IR286" s="14"/>
      <c r="IS286" s="14"/>
      <c r="IT286" s="14"/>
      <c r="IU286" s="14"/>
      <c r="IV286" s="14"/>
      <c r="IW286" s="14"/>
      <c r="IX286" s="14"/>
      <c r="IY286" s="14"/>
      <c r="IZ286" s="14"/>
      <c r="JA286" s="14"/>
      <c r="JB286" s="14"/>
      <c r="JC286" s="14"/>
      <c r="JD286" s="14"/>
      <c r="JE286" s="14"/>
      <c r="JF286" s="14"/>
      <c r="JG286" s="14"/>
      <c r="JH286" s="14"/>
      <c r="JI286" s="14"/>
      <c r="JJ286" s="14"/>
      <c r="JK286" s="14"/>
      <c r="JL286" s="14"/>
      <c r="JM286" s="14"/>
      <c r="JN286" s="14"/>
      <c r="JO286" s="9"/>
      <c r="JP286" s="14"/>
      <c r="JQ286" s="14"/>
      <c r="JR286" s="14"/>
      <c r="JS286" s="14"/>
      <c r="JT286" s="14"/>
      <c r="JU286" s="14"/>
      <c r="JV286" s="14"/>
      <c r="JW286" s="14"/>
      <c r="JX286" s="14"/>
      <c r="JY286" s="14"/>
      <c r="JZ286" s="14"/>
      <c r="KA286" s="14"/>
      <c r="KB286" s="14"/>
      <c r="KC286" s="14"/>
      <c r="KD286" s="14"/>
      <c r="KE286" s="14"/>
      <c r="KF286" s="14"/>
      <c r="KG286" s="14"/>
      <c r="KH286" s="14"/>
      <c r="KI286" s="14"/>
      <c r="KJ286" s="14"/>
      <c r="KK286" s="14"/>
      <c r="KL286" s="14"/>
      <c r="KM286" s="14"/>
      <c r="KN286" s="14"/>
      <c r="KO286" s="14"/>
      <c r="KP286" s="14"/>
      <c r="KQ286" s="14"/>
      <c r="KR286" s="14"/>
      <c r="KS286" s="14"/>
      <c r="KT286" s="14"/>
      <c r="KU286" s="14"/>
      <c r="KV286" s="14"/>
      <c r="KW286" s="14"/>
      <c r="KX286" s="14"/>
      <c r="KY286" s="14"/>
      <c r="KZ286" s="14"/>
      <c r="LA286" s="14"/>
      <c r="LB286" s="14"/>
      <c r="LC286" s="14"/>
      <c r="LD286" s="14"/>
      <c r="LE286" s="14"/>
      <c r="LF286" s="14"/>
      <c r="LG286" s="14"/>
      <c r="LH286" s="14"/>
      <c r="LI286" s="14"/>
      <c r="LJ286" s="14"/>
      <c r="LK286" s="14"/>
      <c r="LL286" s="14"/>
      <c r="LM286" s="14"/>
      <c r="LN286" s="14"/>
      <c r="LO286" s="14"/>
      <c r="LP286" s="14"/>
      <c r="LQ286" s="14"/>
      <c r="LR286" s="14"/>
      <c r="LS286" s="14"/>
      <c r="LT286" s="9"/>
      <c r="LU286" s="14"/>
      <c r="LV286" s="14"/>
      <c r="LW286" s="14"/>
      <c r="LX286" s="14"/>
      <c r="LY286" s="14"/>
      <c r="LZ286" s="14"/>
      <c r="MA286" s="14"/>
      <c r="MB286" s="14"/>
      <c r="MC286" s="14"/>
      <c r="MD286" s="14"/>
      <c r="ME286" s="14"/>
      <c r="MF286" s="14"/>
      <c r="MG286" s="14"/>
      <c r="MH286" s="14"/>
      <c r="MI286" s="14"/>
      <c r="MJ286" s="14"/>
      <c r="MK286" s="14"/>
      <c r="ML286" s="14"/>
      <c r="MM286" s="14"/>
      <c r="MN286" s="9"/>
      <c r="MO286" s="14"/>
      <c r="MP286" s="14"/>
      <c r="MQ286" s="14"/>
      <c r="MR286" s="14"/>
      <c r="MS286" s="14"/>
      <c r="MT286" s="14"/>
      <c r="MU286" s="14"/>
      <c r="MV286" s="14"/>
      <c r="MW286" s="14"/>
      <c r="MX286" s="14"/>
      <c r="MY286" s="14"/>
      <c r="MZ286" s="14"/>
      <c r="NA286" s="14"/>
      <c r="NB286" s="14"/>
      <c r="NC286" s="14"/>
      <c r="ND286" s="14"/>
      <c r="NE286" s="14"/>
      <c r="NF286" s="14"/>
      <c r="NG286" s="14"/>
      <c r="NH286" s="14"/>
      <c r="NI286" s="14"/>
      <c r="NJ286" s="14"/>
      <c r="NK286" s="14"/>
      <c r="NL286" s="14"/>
      <c r="NM286" s="14"/>
      <c r="NN286" s="14"/>
      <c r="NO286" s="14"/>
      <c r="NP286" s="14"/>
      <c r="NQ286" s="14"/>
      <c r="NR286" s="14"/>
      <c r="NS286" s="14"/>
      <c r="NT286" s="14"/>
      <c r="NU286" s="14"/>
      <c r="NV286" s="14"/>
      <c r="NW286" s="14"/>
      <c r="NX286" s="14"/>
      <c r="NY286" s="14"/>
      <c r="NZ286" s="14"/>
      <c r="OA286" s="14"/>
      <c r="OB286" s="14"/>
      <c r="OC286" s="14"/>
      <c r="OD286" s="14"/>
      <c r="OE286" s="14"/>
      <c r="OF286" s="14"/>
      <c r="OG286" s="14"/>
      <c r="OH286" s="14"/>
      <c r="OI286" s="14"/>
      <c r="OJ286" s="14"/>
      <c r="OK286" s="14"/>
      <c r="OL286" s="14"/>
      <c r="OM286" s="14"/>
      <c r="ON286" s="14"/>
      <c r="OO286" s="14"/>
      <c r="OP286" s="14"/>
      <c r="OQ286" s="14"/>
      <c r="OR286" s="14"/>
      <c r="OS286" s="14"/>
      <c r="OT286" s="14"/>
      <c r="OU286" s="24">
        <v>0</v>
      </c>
    </row>
    <row r="287" spans="1:411">
      <c r="A287" s="21">
        <f>ROW(A287)-5</f>
        <v>282</v>
      </c>
      <c r="B287" s="21"/>
      <c r="D287" s="515"/>
      <c r="E287" t="b">
        <v>0</v>
      </c>
      <c r="G287" s="32" t="s">
        <v>1019</v>
      </c>
      <c r="M287">
        <v>1</v>
      </c>
      <c r="N287">
        <v>1</v>
      </c>
      <c r="O287">
        <v>2</v>
      </c>
      <c r="P287">
        <v>1</v>
      </c>
      <c r="Q287">
        <v>1</v>
      </c>
      <c r="R287">
        <v>1</v>
      </c>
      <c r="S287">
        <v>1</v>
      </c>
      <c r="T287">
        <v>1</v>
      </c>
      <c r="U287" s="218"/>
      <c r="V287" s="218"/>
      <c r="W287">
        <v>0</v>
      </c>
      <c r="X287" s="218"/>
      <c r="Y287" s="218">
        <v>0</v>
      </c>
      <c r="Z287" s="218">
        <v>0</v>
      </c>
      <c r="AA287" s="218">
        <v>0</v>
      </c>
      <c r="AB287" s="218">
        <v>0</v>
      </c>
      <c r="AC287" s="218">
        <v>0</v>
      </c>
      <c r="AD287" s="218">
        <v>0</v>
      </c>
      <c r="AE287" s="218">
        <v>0</v>
      </c>
      <c r="AL287" s="233" t="s">
        <v>1871</v>
      </c>
      <c r="AM287" s="9" t="str">
        <f ca="1">IF(COUNTIF(AL$5:AL287,AL287)=1,"-","Dup")</f>
        <v>-</v>
      </c>
      <c r="AN287" s="9"/>
      <c r="AO287" s="515"/>
      <c r="AP287" s="515"/>
      <c r="AQ287" s="515"/>
      <c r="AR287" s="515"/>
      <c r="AS287" s="515"/>
      <c r="AT287" s="515"/>
      <c r="AU287" s="563"/>
      <c r="AV287" s="563"/>
      <c r="AW287" s="9"/>
      <c r="AX287" s="515"/>
      <c r="AY287" s="515"/>
      <c r="AZ287" s="515"/>
      <c r="BA287" s="515"/>
      <c r="BB287" s="515"/>
      <c r="BC287" s="515"/>
      <c r="BD287" s="515"/>
      <c r="BE287" s="9"/>
      <c r="BF287" s="515"/>
      <c r="BG287" s="515"/>
      <c r="BH287" s="515"/>
      <c r="BI287" s="515"/>
      <c r="BJ287" s="515"/>
      <c r="BK287" s="515"/>
      <c r="BL287" s="515"/>
      <c r="BM287" s="515"/>
      <c r="BN287" s="515"/>
      <c r="BO287" s="515"/>
      <c r="BP287" s="515"/>
      <c r="BQ287" s="9"/>
      <c r="BR287" s="515"/>
      <c r="BS287" s="515"/>
      <c r="BT287" s="515"/>
      <c r="BU287" s="515"/>
      <c r="BV287" s="515"/>
      <c r="BW287" s="515"/>
      <c r="BX287" s="515"/>
      <c r="BY287" s="515"/>
      <c r="BZ287" s="515"/>
      <c r="CA287" s="515"/>
      <c r="CB287" s="9"/>
      <c r="CC287" s="515"/>
      <c r="CD287" s="515"/>
      <c r="CE287" s="515"/>
      <c r="CF287" s="515"/>
      <c r="CG287" s="515"/>
      <c r="CH287" s="515"/>
      <c r="CI287" s="515"/>
      <c r="CJ287" s="515"/>
      <c r="CK287" s="515"/>
      <c r="CL287" s="515"/>
      <c r="CM287" s="515"/>
      <c r="CN287" s="9"/>
      <c r="CO287" s="515"/>
      <c r="CP287" s="515"/>
      <c r="CQ287" s="515"/>
      <c r="CR287" s="515"/>
      <c r="CS287" s="515"/>
      <c r="CT287" s="515"/>
      <c r="CU287" s="515"/>
      <c r="CV287" s="515"/>
      <c r="CW287" s="515"/>
      <c r="CX287" s="515"/>
      <c r="CY287" s="515"/>
      <c r="CZ287" s="515"/>
      <c r="DA287" s="515"/>
      <c r="DB287" s="515"/>
      <c r="DC287" s="515"/>
      <c r="DD287" s="515"/>
      <c r="DE287" s="515"/>
      <c r="DF287" s="515"/>
      <c r="DG287" s="515"/>
      <c r="DH287" s="515"/>
      <c r="DI287" s="515"/>
      <c r="DJ287" s="515"/>
      <c r="DK287" s="515"/>
      <c r="DL287" s="515"/>
      <c r="DM287" s="515"/>
      <c r="DN287" s="515"/>
      <c r="DO287" s="515"/>
      <c r="DP287" s="515"/>
      <c r="DQ287" s="515"/>
      <c r="DR287" s="515"/>
      <c r="DS287" s="515"/>
      <c r="DT287" s="515"/>
      <c r="DU287" s="515"/>
      <c r="DV287" s="515"/>
      <c r="DW287" s="515"/>
      <c r="DX287" s="515"/>
      <c r="DY287" s="515"/>
      <c r="DZ287" s="515"/>
      <c r="EA287" s="515"/>
      <c r="EB287" s="515"/>
      <c r="EC287" s="515"/>
      <c r="ED287" s="516"/>
      <c r="EE287" s="515"/>
      <c r="EF287" s="515"/>
      <c r="EG287" s="515"/>
      <c r="EH287" s="515"/>
      <c r="EI287" s="515"/>
      <c r="EJ287" s="515"/>
      <c r="EK287" s="515"/>
      <c r="EL287" s="515"/>
      <c r="EM287" s="515"/>
      <c r="EN287" s="515"/>
      <c r="EO287" s="515"/>
      <c r="EP287" s="515"/>
      <c r="EQ287" s="515"/>
      <c r="ER287" s="515"/>
      <c r="ES287" s="515"/>
      <c r="ET287" s="515"/>
      <c r="EU287" s="515"/>
      <c r="EV287" s="515"/>
      <c r="EW287" s="515"/>
      <c r="EX287" s="515"/>
      <c r="EY287" s="515"/>
      <c r="EZ287" s="515"/>
      <c r="FA287" s="515"/>
      <c r="FB287" s="515"/>
      <c r="FC287" s="515"/>
      <c r="FD287" s="515"/>
      <c r="FE287" s="515"/>
      <c r="FF287" s="515"/>
      <c r="FG287" s="515"/>
      <c r="FH287" s="515"/>
      <c r="FI287" s="515"/>
      <c r="FJ287" s="515"/>
      <c r="FK287" s="515"/>
      <c r="FL287" s="515"/>
      <c r="FM287" s="515"/>
      <c r="FN287" s="515"/>
      <c r="FO287" s="515"/>
      <c r="FP287" s="515"/>
      <c r="FQ287" s="515"/>
      <c r="FR287" s="515"/>
      <c r="FS287" s="515"/>
      <c r="FT287" s="515"/>
      <c r="FU287" s="515"/>
      <c r="FV287" s="515"/>
      <c r="FW287" s="515"/>
      <c r="FX287" s="515"/>
      <c r="FY287" s="515"/>
      <c r="FZ287" s="515"/>
      <c r="GA287" s="515"/>
      <c r="GB287" s="515"/>
      <c r="GC287" s="515"/>
      <c r="GD287" s="515"/>
      <c r="GE287" s="515"/>
      <c r="GF287" s="515"/>
      <c r="GG287" s="515"/>
      <c r="GH287" s="515"/>
      <c r="GI287" s="515"/>
      <c r="GJ287" s="515"/>
      <c r="GK287" s="515"/>
      <c r="GL287" s="515"/>
      <c r="GM287" s="515"/>
      <c r="GN287" s="515"/>
      <c r="GO287" s="515"/>
      <c r="GP287" s="515"/>
      <c r="GQ287" s="515"/>
      <c r="GR287" s="515"/>
      <c r="GS287" s="515"/>
      <c r="GT287" s="515"/>
      <c r="GU287" s="515"/>
      <c r="GV287" s="515"/>
      <c r="GW287" s="515"/>
      <c r="GX287" s="515"/>
      <c r="GY287" s="515"/>
      <c r="GZ287" s="515"/>
      <c r="HA287" s="515"/>
      <c r="HB287" s="515"/>
      <c r="HC287" s="515"/>
      <c r="HD287" s="515"/>
      <c r="HE287" s="515"/>
      <c r="HF287" s="515"/>
      <c r="HG287" s="515"/>
      <c r="HH287" s="515"/>
      <c r="HI287" s="515"/>
      <c r="HJ287" s="515"/>
      <c r="HK287" s="515"/>
      <c r="HL287" s="515"/>
      <c r="HM287" s="515"/>
      <c r="HN287" s="515"/>
      <c r="HO287" s="515"/>
      <c r="HP287" s="515"/>
      <c r="HQ287" s="515"/>
      <c r="HR287" s="515"/>
      <c r="HS287" s="515"/>
      <c r="HT287" s="515"/>
      <c r="HU287" s="515"/>
      <c r="HV287" s="515"/>
      <c r="HW287" s="515"/>
      <c r="HX287" s="515"/>
      <c r="HY287" s="515"/>
      <c r="HZ287" s="515"/>
      <c r="IA287" s="515"/>
      <c r="IB287" s="515"/>
      <c r="IC287" s="515"/>
      <c r="ID287" s="515"/>
      <c r="IE287" s="515"/>
      <c r="IF287" s="9"/>
      <c r="IG287" s="515"/>
      <c r="IH287" s="515"/>
      <c r="II287" s="515"/>
      <c r="IJ287" s="515"/>
      <c r="IK287" s="515"/>
      <c r="IL287" s="515"/>
      <c r="IM287" s="515"/>
      <c r="IN287" s="515"/>
      <c r="IO287" s="515"/>
      <c r="IP287" s="515"/>
      <c r="IQ287" s="515"/>
      <c r="IR287" s="515"/>
      <c r="IS287" s="515"/>
      <c r="IT287" s="515"/>
      <c r="IU287" s="515"/>
      <c r="IV287" s="515"/>
      <c r="IW287" s="515"/>
      <c r="IX287" s="515"/>
      <c r="IY287" s="515"/>
      <c r="IZ287" s="515"/>
      <c r="JA287" s="515"/>
      <c r="JB287" s="515"/>
      <c r="JC287" s="515"/>
      <c r="JD287" s="515"/>
      <c r="JE287" s="515"/>
      <c r="JF287" s="515"/>
      <c r="JG287" s="515"/>
      <c r="JH287" s="515"/>
      <c r="JI287" s="515"/>
      <c r="JJ287" s="515"/>
      <c r="JK287" s="515"/>
      <c r="JL287" s="515"/>
      <c r="JM287" s="515"/>
      <c r="JN287" s="515"/>
      <c r="JO287" s="9"/>
      <c r="JP287" s="515"/>
      <c r="JQ287" s="515"/>
      <c r="JR287" s="515"/>
      <c r="JS287" s="515"/>
      <c r="JT287" s="515"/>
      <c r="JU287" s="515"/>
      <c r="JV287" s="515"/>
      <c r="JW287" s="515"/>
      <c r="JX287" s="515"/>
      <c r="JY287" s="515"/>
      <c r="JZ287" s="515"/>
      <c r="KA287" s="515"/>
      <c r="KB287" s="515"/>
      <c r="KC287" s="515"/>
      <c r="KD287" s="515"/>
      <c r="KE287" s="515"/>
      <c r="KF287" s="515"/>
      <c r="KG287" s="515"/>
      <c r="KH287" s="515"/>
      <c r="KI287" s="515"/>
      <c r="KJ287" s="515"/>
      <c r="KK287" s="515"/>
      <c r="KL287" s="515"/>
      <c r="KM287" s="515"/>
      <c r="KN287" s="515"/>
      <c r="KO287" s="515"/>
      <c r="KP287" s="515"/>
      <c r="KQ287" s="515"/>
      <c r="KR287" s="515"/>
      <c r="KS287" s="515"/>
      <c r="KT287" s="515"/>
      <c r="KU287" s="515"/>
      <c r="KV287" s="515"/>
      <c r="KW287" s="515"/>
      <c r="KX287" s="515"/>
      <c r="KY287" s="515"/>
      <c r="KZ287" s="515"/>
      <c r="LA287" s="515"/>
      <c r="LB287" s="515"/>
      <c r="LC287" s="515"/>
      <c r="LD287" s="515"/>
      <c r="LE287" s="515"/>
      <c r="LF287" s="515"/>
      <c r="LG287" s="515"/>
      <c r="LH287" s="515"/>
      <c r="LI287" s="515"/>
      <c r="LJ287" s="515"/>
      <c r="LK287" s="515"/>
      <c r="LL287" s="515"/>
      <c r="LM287" s="515"/>
      <c r="LN287" s="515"/>
      <c r="LO287" s="515"/>
      <c r="LP287" s="515"/>
      <c r="LQ287" s="515"/>
      <c r="LR287" s="515"/>
      <c r="LS287" s="515"/>
      <c r="LT287" s="9"/>
      <c r="LU287" s="515"/>
      <c r="LV287" s="515"/>
      <c r="LW287" s="515"/>
      <c r="LX287" s="515"/>
      <c r="LY287" s="515"/>
      <c r="LZ287" s="515"/>
      <c r="MA287" s="515"/>
      <c r="MB287" s="515"/>
      <c r="MC287" s="515"/>
      <c r="MD287" s="515"/>
      <c r="ME287" s="515"/>
      <c r="MF287" s="515"/>
      <c r="MG287" s="515"/>
      <c r="MH287" s="515"/>
      <c r="MI287" s="515"/>
      <c r="MJ287" s="515"/>
      <c r="MK287" s="515"/>
      <c r="ML287" s="515"/>
      <c r="MM287" s="515"/>
      <c r="MN287" s="9"/>
      <c r="MO287" s="515"/>
      <c r="MP287" s="515"/>
      <c r="MQ287" s="515"/>
      <c r="MR287" s="515"/>
      <c r="MS287" s="515"/>
      <c r="MT287" s="515"/>
      <c r="MU287" s="515"/>
      <c r="MV287" s="515"/>
      <c r="MW287" s="515"/>
      <c r="MX287" s="515"/>
      <c r="MY287" s="515"/>
      <c r="MZ287" s="515"/>
      <c r="NA287" s="515"/>
      <c r="NB287" s="515"/>
      <c r="NC287" s="515"/>
      <c r="ND287" s="515"/>
      <c r="NE287" s="515"/>
      <c r="NF287" s="515"/>
      <c r="NG287" s="515"/>
      <c r="NH287" s="515"/>
      <c r="NI287" s="515"/>
      <c r="NJ287" s="515"/>
      <c r="NK287" s="515"/>
      <c r="NL287" s="515"/>
      <c r="NM287" s="515"/>
      <c r="NN287" s="515"/>
      <c r="NO287" s="515"/>
      <c r="NP287" s="515"/>
      <c r="NQ287" s="515"/>
      <c r="NR287" s="515"/>
      <c r="NS287" s="515"/>
      <c r="NT287" s="515"/>
      <c r="NU287" s="515"/>
      <c r="NV287" s="515"/>
      <c r="NW287" s="515"/>
      <c r="NX287" s="515"/>
      <c r="NY287" s="515"/>
      <c r="NZ287" s="515"/>
      <c r="OA287" s="515"/>
      <c r="OB287" s="515"/>
      <c r="OC287" s="515"/>
      <c r="OD287" s="515"/>
      <c r="OE287" s="515"/>
      <c r="OF287" s="515"/>
      <c r="OG287" s="515"/>
      <c r="OH287" s="515"/>
      <c r="OI287" s="515"/>
      <c r="OJ287" s="515"/>
      <c r="OK287" s="515"/>
      <c r="OL287" s="515"/>
      <c r="OM287" s="515"/>
      <c r="ON287" s="515"/>
      <c r="OO287" s="515"/>
      <c r="OP287" s="515"/>
      <c r="OQ287" s="515"/>
      <c r="OR287" s="515"/>
      <c r="OS287" s="515"/>
      <c r="OT287" s="515"/>
      <c r="OU287" s="24">
        <v>0</v>
      </c>
    </row>
    <row r="288" spans="1:411" hidden="1" outlineLevel="1">
      <c r="A288" s="21">
        <f>ROW(A288)-5</f>
        <v>283</v>
      </c>
      <c r="B288" s="21"/>
      <c r="D288" s="14"/>
      <c r="E288" t="b">
        <v>0</v>
      </c>
      <c r="G288" s="32" t="s">
        <v>1020</v>
      </c>
      <c r="M288">
        <v>4</v>
      </c>
      <c r="N288">
        <v>3</v>
      </c>
      <c r="O288">
        <v>2</v>
      </c>
      <c r="P288">
        <v>3</v>
      </c>
      <c r="Q288">
        <v>4</v>
      </c>
      <c r="R288">
        <v>3</v>
      </c>
      <c r="S288">
        <v>4</v>
      </c>
      <c r="T288">
        <v>4</v>
      </c>
      <c r="U288" s="218"/>
      <c r="V288" s="218"/>
      <c r="W288">
        <v>0</v>
      </c>
      <c r="X288" s="218"/>
      <c r="Y288" s="218">
        <v>0</v>
      </c>
      <c r="Z288" s="218">
        <v>0</v>
      </c>
      <c r="AA288" s="218">
        <v>0</v>
      </c>
      <c r="AB288" s="218">
        <v>3</v>
      </c>
      <c r="AC288" s="218">
        <v>5</v>
      </c>
      <c r="AD288" s="218">
        <v>5</v>
      </c>
      <c r="AE288" s="218">
        <v>5</v>
      </c>
      <c r="AL288" s="559" t="s">
        <v>1859</v>
      </c>
      <c r="AM288" s="9" t="str">
        <f ca="1">IF(COUNTIF(AL$5:AL288,AL288)=1,"-","Dup")</f>
        <v>-</v>
      </c>
      <c r="AN288" s="9"/>
      <c r="AO288" s="14"/>
      <c r="AP288" s="14"/>
      <c r="AQ288" s="14"/>
      <c r="AR288" s="14"/>
      <c r="AS288" s="14"/>
      <c r="AT288" s="14"/>
      <c r="AU288" s="563"/>
      <c r="AV288" s="563"/>
      <c r="AW288" s="9"/>
      <c r="AX288" s="14"/>
      <c r="AY288" s="14"/>
      <c r="AZ288" s="14"/>
      <c r="BA288" s="14"/>
      <c r="BB288" s="14"/>
      <c r="BC288" s="14"/>
      <c r="BD288" s="14"/>
      <c r="BE288" s="9"/>
      <c r="BF288" s="14"/>
      <c r="BG288" s="14"/>
      <c r="BH288" s="14"/>
      <c r="BI288" s="14"/>
      <c r="BJ288" s="14"/>
      <c r="BK288" s="14"/>
      <c r="BL288" s="14"/>
      <c r="BM288" s="14"/>
      <c r="BN288" s="14"/>
      <c r="BO288" s="14"/>
      <c r="BP288" s="14"/>
      <c r="BQ288" s="9"/>
      <c r="BR288" s="14"/>
      <c r="BS288" s="14"/>
      <c r="BT288" s="14"/>
      <c r="BU288" s="14"/>
      <c r="BV288" s="14"/>
      <c r="BW288" s="14"/>
      <c r="BX288" s="14"/>
      <c r="BY288" s="14"/>
      <c r="BZ288" s="14"/>
      <c r="CA288" s="14"/>
      <c r="CB288" s="9"/>
      <c r="CC288" s="14"/>
      <c r="CD288" s="14"/>
      <c r="CE288" s="14"/>
      <c r="CF288" s="14"/>
      <c r="CG288" s="14"/>
      <c r="CH288" s="153"/>
      <c r="CI288" s="14"/>
      <c r="CJ288" s="14"/>
      <c r="CK288" s="14"/>
      <c r="CL288" s="14"/>
      <c r="CM288" s="14"/>
      <c r="CN288" s="9"/>
      <c r="CO288" s="14"/>
      <c r="CP288" s="14"/>
      <c r="CQ288" s="14"/>
      <c r="CR288" s="14"/>
      <c r="CS288" s="14"/>
      <c r="CT288" s="14"/>
      <c r="CU288" s="14"/>
      <c r="CV288" s="14"/>
      <c r="CW288" s="14"/>
      <c r="CX288" s="14"/>
      <c r="CY288" s="14"/>
      <c r="CZ288" s="14"/>
      <c r="DA288" s="14"/>
      <c r="DB288" s="14"/>
      <c r="DC288" s="14"/>
      <c r="DD288" s="14"/>
      <c r="DE288" s="14"/>
      <c r="DF288" s="14"/>
      <c r="DG288" s="14"/>
      <c r="DH288" s="14"/>
      <c r="DI288" s="14"/>
      <c r="DJ288" s="14"/>
      <c r="DK288" s="14"/>
      <c r="DL288" s="14"/>
      <c r="DM288" s="14"/>
      <c r="DN288" s="14"/>
      <c r="DO288" s="14"/>
      <c r="DP288" s="14"/>
      <c r="DQ288" s="14"/>
      <c r="DR288" s="14"/>
      <c r="DS288" s="14"/>
      <c r="DT288" s="14"/>
      <c r="DU288" s="14"/>
      <c r="DV288" s="14"/>
      <c r="DW288" s="14"/>
      <c r="DX288" s="14"/>
      <c r="DY288" s="14"/>
      <c r="DZ288" s="14"/>
      <c r="EA288" s="14"/>
      <c r="EB288" s="14"/>
      <c r="EC288" s="14"/>
      <c r="ED288" s="322"/>
      <c r="EE288" s="14"/>
      <c r="EF288" s="14"/>
      <c r="EG288" s="14"/>
      <c r="EH288" s="14"/>
      <c r="EI288" s="14"/>
      <c r="EJ288" s="14"/>
      <c r="EK288" s="14"/>
      <c r="EL288" s="14"/>
      <c r="EM288" s="14"/>
      <c r="EN288" s="14"/>
      <c r="EO288" s="14"/>
      <c r="EP288" s="14"/>
      <c r="EQ288" s="14"/>
      <c r="ER288" s="14"/>
      <c r="ES288" s="14"/>
      <c r="ET288" s="14"/>
      <c r="EU288" s="14"/>
      <c r="EV288" s="14"/>
      <c r="EW288" s="14"/>
      <c r="EX288" s="14"/>
      <c r="EY288" s="14"/>
      <c r="EZ288" s="14"/>
      <c r="FA288" s="14"/>
      <c r="FB288" s="14"/>
      <c r="FC288" s="14"/>
      <c r="FD288" s="14"/>
      <c r="FE288" s="14"/>
      <c r="FF288" s="14"/>
      <c r="FG288" s="14"/>
      <c r="FH288" s="14"/>
      <c r="FI288" s="14"/>
      <c r="FJ288" s="14"/>
      <c r="FK288" s="14"/>
      <c r="FL288" s="14"/>
      <c r="FM288" s="14"/>
      <c r="FN288" s="14"/>
      <c r="FO288" s="14"/>
      <c r="FP288" s="14"/>
      <c r="FQ288" s="14"/>
      <c r="FR288" s="14"/>
      <c r="FS288" s="14"/>
      <c r="FT288" s="14"/>
      <c r="FU288" s="14"/>
      <c r="FV288" s="14"/>
      <c r="FW288" s="14"/>
      <c r="FX288" s="14"/>
      <c r="FY288" s="14"/>
      <c r="FZ288" s="14"/>
      <c r="GA288" s="14"/>
      <c r="GB288" s="14"/>
      <c r="GC288" s="14"/>
      <c r="GD288" s="14"/>
      <c r="GE288" s="14"/>
      <c r="GF288" s="14"/>
      <c r="GG288" s="14"/>
      <c r="GH288" s="14"/>
      <c r="GI288" s="14"/>
      <c r="GJ288" s="14"/>
      <c r="GK288" s="14"/>
      <c r="GL288" s="14"/>
      <c r="GM288" s="14"/>
      <c r="GN288" s="14"/>
      <c r="GO288" s="14"/>
      <c r="GP288" s="14"/>
      <c r="GQ288" s="14"/>
      <c r="GR288" s="14"/>
      <c r="GS288" s="14"/>
      <c r="GT288" s="14"/>
      <c r="GU288" s="14"/>
      <c r="GV288" s="14"/>
      <c r="GW288" s="14"/>
      <c r="GX288" s="14"/>
      <c r="GY288" s="14"/>
      <c r="GZ288" s="14"/>
      <c r="HA288" s="14"/>
      <c r="HB288" s="14"/>
      <c r="HC288" s="14"/>
      <c r="HD288" s="14"/>
      <c r="HE288" s="14"/>
      <c r="HF288" s="14"/>
      <c r="HG288" s="14"/>
      <c r="HH288" s="14"/>
      <c r="HI288" s="14"/>
      <c r="HJ288" s="14"/>
      <c r="HK288" s="14"/>
      <c r="HL288" s="14"/>
      <c r="HM288" s="14"/>
      <c r="HN288" s="14"/>
      <c r="HO288" s="14"/>
      <c r="HP288" s="14"/>
      <c r="HQ288" s="14"/>
      <c r="HR288" s="14"/>
      <c r="HS288" s="14"/>
      <c r="HT288" s="14"/>
      <c r="HU288" s="14"/>
      <c r="HV288" s="14"/>
      <c r="HW288" s="14"/>
      <c r="HX288" s="14"/>
      <c r="HY288" s="14"/>
      <c r="HZ288" s="14"/>
      <c r="IA288" s="14"/>
      <c r="IB288" s="14"/>
      <c r="IC288" s="14"/>
      <c r="ID288" s="14"/>
      <c r="IE288" s="14"/>
      <c r="IF288" s="9"/>
      <c r="IG288" s="14"/>
      <c r="IH288" s="14"/>
      <c r="II288" s="14"/>
      <c r="IJ288" s="14"/>
      <c r="IK288" s="14"/>
      <c r="IL288" s="14"/>
      <c r="IM288" s="14"/>
      <c r="IN288" s="14"/>
      <c r="IO288" s="14"/>
      <c r="IP288" s="14"/>
      <c r="IQ288" s="14"/>
      <c r="IR288" s="14"/>
      <c r="IS288" s="14"/>
      <c r="IT288" s="14"/>
      <c r="IU288" s="14"/>
      <c r="IV288" s="14"/>
      <c r="IW288" s="14"/>
      <c r="IX288" s="14"/>
      <c r="IY288" s="14"/>
      <c r="IZ288" s="14"/>
      <c r="JA288" s="14"/>
      <c r="JB288" s="14"/>
      <c r="JC288" s="14"/>
      <c r="JD288" s="14"/>
      <c r="JE288" s="14"/>
      <c r="JF288" s="14"/>
      <c r="JG288" s="14"/>
      <c r="JH288" s="14"/>
      <c r="JI288" s="14"/>
      <c r="JJ288" s="14"/>
      <c r="JK288" s="14"/>
      <c r="JL288" s="14"/>
      <c r="JM288" s="14"/>
      <c r="JN288" s="14"/>
      <c r="JO288" s="9"/>
      <c r="JP288" s="14"/>
      <c r="JQ288" s="14"/>
      <c r="JR288" s="14"/>
      <c r="JS288" s="14"/>
      <c r="JT288" s="14"/>
      <c r="JU288" s="14"/>
      <c r="JV288" s="14"/>
      <c r="JW288" s="14"/>
      <c r="JX288" s="14"/>
      <c r="JY288" s="14"/>
      <c r="JZ288" s="14"/>
      <c r="KA288" s="14"/>
      <c r="KB288" s="14"/>
      <c r="KC288" s="14"/>
      <c r="KD288" s="14"/>
      <c r="KE288" s="14"/>
      <c r="KF288" s="14"/>
      <c r="KG288" s="14"/>
      <c r="KH288" s="14"/>
      <c r="KI288" s="14"/>
      <c r="KJ288" s="14"/>
      <c r="KK288" s="14"/>
      <c r="KL288" s="14"/>
      <c r="KM288" s="14"/>
      <c r="KN288" s="14"/>
      <c r="KO288" s="14"/>
      <c r="KP288" s="14"/>
      <c r="KQ288" s="14"/>
      <c r="KR288" s="14"/>
      <c r="KS288" s="14"/>
      <c r="KT288" s="14"/>
      <c r="KU288" s="14"/>
      <c r="KV288" s="14"/>
      <c r="KW288" s="14"/>
      <c r="KX288" s="14"/>
      <c r="KY288" s="14"/>
      <c r="KZ288" s="14"/>
      <c r="LA288" s="14"/>
      <c r="LB288" s="14"/>
      <c r="LC288" s="14"/>
      <c r="LD288" s="14"/>
      <c r="LE288" s="14"/>
      <c r="LF288" s="14"/>
      <c r="LG288" s="14"/>
      <c r="LH288" s="14"/>
      <c r="LI288" s="14"/>
      <c r="LJ288" s="14"/>
      <c r="LK288" s="14"/>
      <c r="LL288" s="14"/>
      <c r="LM288" s="14"/>
      <c r="LN288" s="14"/>
      <c r="LO288" s="14"/>
      <c r="LP288" s="14"/>
      <c r="LQ288" s="14"/>
      <c r="LR288" s="14"/>
      <c r="LS288" s="14"/>
      <c r="LT288" s="9"/>
      <c r="LU288" s="14"/>
      <c r="LV288" s="14"/>
      <c r="LW288" s="14"/>
      <c r="LX288" s="14"/>
      <c r="LY288" s="14"/>
      <c r="LZ288" s="14"/>
      <c r="MA288" s="14"/>
      <c r="MB288" s="14"/>
      <c r="MC288" s="14"/>
      <c r="MD288" s="14"/>
      <c r="ME288" s="14"/>
      <c r="MF288" s="14"/>
      <c r="MG288" s="14"/>
      <c r="MH288" s="14"/>
      <c r="MI288" s="14"/>
      <c r="MJ288" s="14"/>
      <c r="MK288" s="14"/>
      <c r="ML288" s="14"/>
      <c r="MM288" s="14"/>
      <c r="MN288" s="9"/>
      <c r="MO288" s="14"/>
      <c r="MP288" s="14"/>
      <c r="MQ288" s="14"/>
      <c r="MR288" s="14"/>
      <c r="MS288" s="14"/>
      <c r="MT288" s="14"/>
      <c r="MU288" s="14"/>
      <c r="MV288" s="14"/>
      <c r="MW288" s="14"/>
      <c r="MX288" s="14"/>
      <c r="MY288" s="14"/>
      <c r="MZ288" s="14"/>
      <c r="NA288" s="14"/>
      <c r="NB288" s="14"/>
      <c r="NC288" s="14"/>
      <c r="ND288" s="14"/>
      <c r="NE288" s="14"/>
      <c r="NF288" s="14"/>
      <c r="NG288" s="14"/>
      <c r="NH288" s="14"/>
      <c r="NI288" s="14"/>
      <c r="NJ288" s="14"/>
      <c r="NK288" s="14"/>
      <c r="NL288" s="14"/>
      <c r="NM288" s="14"/>
      <c r="NN288" s="14"/>
      <c r="NO288" s="14"/>
      <c r="NP288" s="14"/>
      <c r="NQ288" s="14"/>
      <c r="NR288" s="14"/>
      <c r="NS288" s="14"/>
      <c r="NT288" s="14"/>
      <c r="NU288" s="14"/>
      <c r="NV288" s="14"/>
      <c r="NW288" s="14"/>
      <c r="NX288" s="14"/>
      <c r="NY288" s="14"/>
      <c r="NZ288" s="14"/>
      <c r="OA288" s="14"/>
      <c r="OB288" s="14"/>
      <c r="OC288" s="14"/>
      <c r="OD288" s="14"/>
      <c r="OE288" s="14"/>
      <c r="OF288" s="14"/>
      <c r="OG288" s="14"/>
      <c r="OH288" s="14"/>
      <c r="OI288" s="14"/>
      <c r="OJ288" s="14"/>
      <c r="OK288" s="14"/>
      <c r="OL288" s="14"/>
      <c r="OM288" s="14"/>
      <c r="ON288" s="14"/>
      <c r="OO288" s="14"/>
      <c r="OP288" s="14"/>
      <c r="OQ288" s="14"/>
      <c r="OR288" s="14"/>
      <c r="OS288" s="14"/>
      <c r="OT288" s="14"/>
      <c r="OU288" s="24">
        <v>0</v>
      </c>
    </row>
    <row r="289" spans="1:411" hidden="1" outlineLevel="1">
      <c r="A289" s="21">
        <f t="shared" si="158"/>
        <v>284</v>
      </c>
      <c r="B289" s="21">
        <f t="shared" ref="B289:B313" si="2039">$A$24</f>
        <v>19</v>
      </c>
      <c r="C289">
        <v>114</v>
      </c>
      <c r="D289" s="144" t="str">
        <f t="shared" ref="D289:D313" si="2040">INDEX(i.Region_Desc,$K289,1)</f>
        <v>GSM</v>
      </c>
      <c r="E289" t="b">
        <v>1</v>
      </c>
      <c r="F289" t="b">
        <v>0</v>
      </c>
      <c r="G289" t="b">
        <f t="shared" ref="G289" si="2041">E289</f>
        <v>1</v>
      </c>
      <c r="H289" s="29">
        <v>2</v>
      </c>
      <c r="I289" s="29">
        <v>1</v>
      </c>
      <c r="J289" s="29" t="str">
        <f>""</f>
        <v/>
      </c>
      <c r="K289" s="29">
        <f t="shared" ref="K289:K313" si="2042">d.Region</f>
        <v>2</v>
      </c>
      <c r="L289" s="29">
        <v>2</v>
      </c>
      <c r="M289" s="29">
        <v>2</v>
      </c>
      <c r="N289" s="29">
        <v>3</v>
      </c>
      <c r="O289" s="29">
        <v>1</v>
      </c>
      <c r="P289" s="29">
        <v>1</v>
      </c>
      <c r="Q289" s="29">
        <v>5</v>
      </c>
      <c r="R289" s="29">
        <v>1</v>
      </c>
      <c r="S289" s="29">
        <v>1</v>
      </c>
      <c r="T289" s="29">
        <v>1</v>
      </c>
      <c r="U289" s="218"/>
      <c r="V289" s="218"/>
      <c r="W289" s="29">
        <v>0</v>
      </c>
      <c r="X289" s="218"/>
      <c r="Y289" s="218"/>
      <c r="Z289" s="218"/>
      <c r="AA289" s="218"/>
      <c r="AB289" s="218"/>
      <c r="AC289" s="218"/>
      <c r="AD289" s="218"/>
      <c r="AE289" s="218"/>
      <c r="AF289" s="144">
        <f>INDEX(CHOOSE($N289,DataAutumn!i.AdultDrys,DataWinter!i.AdultDrys,DataSpring!i.AdultDrys),1,$M289)</f>
        <v>3</v>
      </c>
      <c r="AG289" s="5">
        <f t="shared" ref="AG289:AH313" si="2043">INDEX(i.FlkStrctr,$M289,AG$7)</f>
        <v>2</v>
      </c>
      <c r="AH289" s="5">
        <f t="shared" si="2043"/>
        <v>0</v>
      </c>
      <c r="AI289" s="5">
        <f t="shared" ref="AI289:AI313" si="2044">INDEX(i.StdELMan,($K289-1)*12+($M289-1)*3+$N289,AI$7)</f>
        <v>1</v>
      </c>
      <c r="AJ289" s="218"/>
      <c r="AK289" s="218"/>
      <c r="AL289" s="366" t="str">
        <f ca="1">TEXT(LEFT(OFFSET(AL289,-1,0),5)+1,"00000")&amp;MID(OFFSET(AL289,-1,0),6,FIND(" ",OFFSET(AL289,-1,0),7)-5)
&amp; $D289           &amp; " Day"&amp;INDEX(i.DOY,$N289,1)              &amp; IF($IG289=0," FWM","")&amp;IF($IG289=1," MWM","")&amp;IF($IG289=5," Mat","")&amp;IF($IH289=TRUE,"&amp;BBT","    ")
&amp;INDEX(DataMaster!$B$98:$B$105,$Q289,0)    &amp;IF(JQ289," SR"&amp;JR289,"")&amp; " WP"&amp;TEXT($MC289*100,"000p")           &amp; " MP"&amp;TEXT($MD289*100,"000p")           &amp; " GP"&amp;TEXT($MM289*100,"000p")
&amp; " (F"&amp;3+COUNTIF($CV289:$CY289,TRUE)&amp;3&amp;"N"&amp;$DM289&amp;$DN289&amp;")"</f>
        <v>00001 DSP_price_SA GSM Day204 MWM    Air WP100p MP100p GP100p (F33N11)</v>
      </c>
      <c r="AM289" s="9" t="str">
        <f ca="1">IF(COUNTIF(AL$5:AL289,AL289)=1,"-","Dup")</f>
        <v>-</v>
      </c>
      <c r="AN289" s="9"/>
      <c r="AO289" s="12" t="b">
        <v>0</v>
      </c>
      <c r="AP289" s="12" t="b">
        <v>0</v>
      </c>
      <c r="AQ289" s="12" t="b">
        <v>0</v>
      </c>
      <c r="AR289" s="12" t="b">
        <v>0</v>
      </c>
      <c r="AS289" s="12" t="b">
        <v>0</v>
      </c>
      <c r="AT289" s="12" t="b">
        <v>0</v>
      </c>
      <c r="AU289" s="12" t="b">
        <v>0</v>
      </c>
      <c r="AV289" s="12" t="b">
        <v>0</v>
      </c>
      <c r="AW289" s="9"/>
      <c r="AX289" s="5" t="b">
        <f t="shared" ref="AX289:BC313" si="2045">INDEX(i.model_structure,$H289,AX$7)</f>
        <v>0</v>
      </c>
      <c r="AY289" s="5" t="str">
        <f t="shared" si="2045"/>
        <v>-</v>
      </c>
      <c r="AZ289" s="5" t="b">
        <f t="shared" si="2045"/>
        <v>0</v>
      </c>
      <c r="BA289" s="5" t="b">
        <f t="shared" si="2045"/>
        <v>1</v>
      </c>
      <c r="BB289" s="5" t="b">
        <f t="shared" si="2045"/>
        <v>1</v>
      </c>
      <c r="BC289" s="144">
        <f t="shared" si="2045"/>
        <v>0</v>
      </c>
      <c r="BD289" s="19" t="b">
        <f t="shared" ref="BD289:BD313" ca="1" si="2046">OFFSET(BD$5,$B289,0)</f>
        <v>1</v>
      </c>
      <c r="BE289" s="9"/>
      <c r="BF289" s="5" t="str">
        <f t="shared" ref="BF289:BF313" ca="1" si="2047">IF($M289&lt;&gt;4,OFFSET(BF$5,$B289,0),1)</f>
        <v>-</v>
      </c>
      <c r="BG289" s="19" t="str">
        <f t="shared" ref="BG289:BI313" ca="1" si="2048">OFFSET(BG$5,$B289,0)</f>
        <v>-</v>
      </c>
      <c r="BH289" s="19" t="str">
        <f t="shared" ca="1" si="2048"/>
        <v>-</v>
      </c>
      <c r="BI289" s="19" t="str">
        <f t="shared" ca="1" si="2048"/>
        <v>-</v>
      </c>
      <c r="BJ289" s="5" t="str">
        <f t="shared" ref="BJ289:BJ313" ca="1" si="2049">IF($M289&lt;&gt;4,OFFSET(BJ$5,$B289,0),1)</f>
        <v>-</v>
      </c>
      <c r="BK289" s="19" t="str">
        <f t="shared" ref="BK289:BK313" ca="1" si="2050">OFFSET(BK$5,$B289,0)</f>
        <v>-</v>
      </c>
      <c r="BL289" s="5" t="str">
        <f t="shared" ref="BL289:BL313" ca="1" si="2051">IF($M289&lt;&gt;4,OFFSET(BL$5,$B289,0),1)</f>
        <v>-</v>
      </c>
      <c r="BM289" s="19" t="str">
        <f t="shared" ref="BM289:BO313" ca="1" si="2052">OFFSET(BM$5,$B289,0)</f>
        <v>-</v>
      </c>
      <c r="BN289" s="19" t="str">
        <f t="shared" ca="1" si="2052"/>
        <v>-</v>
      </c>
      <c r="BO289" s="19" t="str">
        <f t="shared" ca="1" si="2052"/>
        <v>-</v>
      </c>
      <c r="BP289" s="5" t="str">
        <f t="shared" ref="BP289:BP313" ca="1" si="2053">IF($M289&lt;&gt;4,OFFSET(BP$5,$B289,0),1)</f>
        <v>-</v>
      </c>
      <c r="BQ289" s="9"/>
      <c r="BR289" s="5" t="b">
        <f t="shared" ref="BR289:BR313" si="2054">$J289&lt;0</f>
        <v>0</v>
      </c>
      <c r="BS289" s="5" t="str">
        <f t="shared" ref="BS289:BS313" ca="1" si="2055">IF($J289="",BS$14,ABS($J289))</f>
        <v>-</v>
      </c>
      <c r="BT289" s="5" t="str">
        <f t="shared" ref="BT289:CA313" ca="1" si="2056">IF($J289="",BT$14,ABS($J289)=BT$7)</f>
        <v>-</v>
      </c>
      <c r="BU289" s="5" t="str">
        <f t="shared" ca="1" si="2056"/>
        <v>-</v>
      </c>
      <c r="BV289" s="5" t="str">
        <f t="shared" ca="1" si="2056"/>
        <v>-</v>
      </c>
      <c r="BW289" s="5" t="str">
        <f t="shared" ca="1" si="2056"/>
        <v>-</v>
      </c>
      <c r="BX289" s="5" t="str">
        <f t="shared" ca="1" si="2056"/>
        <v>-</v>
      </c>
      <c r="BY289" s="5" t="str">
        <f t="shared" ca="1" si="2056"/>
        <v>-</v>
      </c>
      <c r="BZ289" s="5" t="str">
        <f t="shared" ca="1" si="2056"/>
        <v>-</v>
      </c>
      <c r="CA289" s="5" t="str">
        <f t="shared" ca="1" si="2056"/>
        <v>-</v>
      </c>
      <c r="CB289" s="9"/>
      <c r="CC289" s="12" t="b">
        <v>1</v>
      </c>
      <c r="CD289" s="12" t="b">
        <v>1</v>
      </c>
      <c r="CE289" s="12" t="b">
        <v>1</v>
      </c>
      <c r="CF289" s="12">
        <f t="shared" ref="CF289:CF313" si="2057">VALUE($K289&amp;$M289&amp;$N289&amp;$Q289&amp;"1"&amp;"05")</f>
        <v>2235105</v>
      </c>
      <c r="CG289" s="144" t="b">
        <f t="shared" ref="CG289" si="2058">NOT(CE289)</f>
        <v>0</v>
      </c>
      <c r="CH289" s="12" t="s">
        <v>34</v>
      </c>
      <c r="CI289" s="19" t="str">
        <f t="shared" ref="CI289:CM313" ca="1" si="2059">OFFSET(CI$5,$B289,0)</f>
        <v>-</v>
      </c>
      <c r="CJ289" s="19" t="str">
        <f t="shared" ca="1" si="2059"/>
        <v>-</v>
      </c>
      <c r="CK289" s="19" t="str">
        <f t="shared" ca="1" si="2059"/>
        <v>-</v>
      </c>
      <c r="CL289" s="19">
        <f t="shared" ca="1" si="2059"/>
        <v>1</v>
      </c>
      <c r="CM289" s="19">
        <f t="shared" ca="1" si="2059"/>
        <v>1</v>
      </c>
      <c r="CN289" s="9"/>
      <c r="CO289" s="444">
        <f t="shared" ref="CO289:CQ313" si="2060">INDEX(i.UserPeriod0,$AI289,CO$7)</f>
        <v>652</v>
      </c>
      <c r="CP289" s="444">
        <f t="shared" si="2060"/>
        <v>686</v>
      </c>
      <c r="CQ289" s="444">
        <f t="shared" si="2060"/>
        <v>721</v>
      </c>
      <c r="CR289" s="152">
        <f t="shared" ref="CR289:CT313" si="2061">7*INDEX(i.end_joining,1,CR$7+($AI289-1)*3)</f>
        <v>378</v>
      </c>
      <c r="CS289" s="152">
        <f t="shared" si="2061"/>
        <v>413</v>
      </c>
      <c r="CT289" s="152">
        <f t="shared" si="2061"/>
        <v>448</v>
      </c>
      <c r="CU289" s="19" t="str">
        <f t="shared" ref="CU289:DJ299" ca="1" si="2062">OFFSET(CU$5,$B289,0)</f>
        <v>-</v>
      </c>
      <c r="CV289" s="19" t="str">
        <f t="shared" ca="1" si="2062"/>
        <v>-</v>
      </c>
      <c r="CW289" s="19" t="str">
        <f t="shared" ca="1" si="2062"/>
        <v>-</v>
      </c>
      <c r="CX289" s="19" t="str">
        <f t="shared" ca="1" si="2062"/>
        <v>-</v>
      </c>
      <c r="CY289" s="19" t="str">
        <f t="shared" ca="1" si="2062"/>
        <v>-</v>
      </c>
      <c r="CZ289" s="19" t="b">
        <f t="shared" ca="1" si="2062"/>
        <v>1</v>
      </c>
      <c r="DA289" s="19">
        <f t="shared" ca="1" si="2062"/>
        <v>0</v>
      </c>
      <c r="DB289" s="19">
        <f t="shared" ca="1" si="2062"/>
        <v>0</v>
      </c>
      <c r="DC289" s="19">
        <f t="shared" ca="1" si="2062"/>
        <v>0</v>
      </c>
      <c r="DD289" s="19">
        <f t="shared" ca="1" si="2062"/>
        <v>0</v>
      </c>
      <c r="DE289" s="19">
        <f t="shared" ca="1" si="2062"/>
        <v>0</v>
      </c>
      <c r="DF289" s="19">
        <f t="shared" ca="1" si="2062"/>
        <v>0</v>
      </c>
      <c r="DG289" s="19">
        <f t="shared" ca="1" si="2062"/>
        <v>0</v>
      </c>
      <c r="DH289" s="19">
        <f t="shared" ca="1" si="2062"/>
        <v>0</v>
      </c>
      <c r="DI289" s="19">
        <f t="shared" ca="1" si="2062"/>
        <v>0</v>
      </c>
      <c r="DJ289" s="19">
        <f t="shared" ca="1" si="2062"/>
        <v>0</v>
      </c>
      <c r="DK289" s="19">
        <f t="shared" ref="DK289:ED296" ca="1" si="2063">OFFSET(DK$5,$B289,0)</f>
        <v>0</v>
      </c>
      <c r="DL289" s="19">
        <f t="shared" ca="1" si="2063"/>
        <v>0</v>
      </c>
      <c r="DM289" s="19">
        <f t="shared" ca="1" si="2063"/>
        <v>1</v>
      </c>
      <c r="DN289" s="19">
        <f t="shared" ca="1" si="2063"/>
        <v>1</v>
      </c>
      <c r="DO289" s="19">
        <f t="shared" ca="1" si="2063"/>
        <v>0</v>
      </c>
      <c r="DP289" s="19" t="str">
        <f t="shared" ca="1" si="2063"/>
        <v>-</v>
      </c>
      <c r="DQ289" s="19" t="str">
        <f t="shared" ca="1" si="2063"/>
        <v>-</v>
      </c>
      <c r="DR289" s="19" t="str">
        <f t="shared" ca="1" si="2063"/>
        <v>-</v>
      </c>
      <c r="DS289" s="19" t="str">
        <f t="shared" ca="1" si="2063"/>
        <v>-</v>
      </c>
      <c r="DT289" s="19" t="str">
        <f t="shared" ca="1" si="2063"/>
        <v>-</v>
      </c>
      <c r="DU289" s="19">
        <f t="shared" ca="1" si="2063"/>
        <v>0</v>
      </c>
      <c r="DV289" s="19" t="str">
        <f t="shared" ca="1" si="2063"/>
        <v>-</v>
      </c>
      <c r="DW289" s="19" t="str">
        <f t="shared" ca="1" si="2063"/>
        <v>-</v>
      </c>
      <c r="DX289" s="19" t="str">
        <f t="shared" ca="1" si="2063"/>
        <v>-</v>
      </c>
      <c r="DY289" s="19" t="str">
        <f t="shared" ca="1" si="2063"/>
        <v>-</v>
      </c>
      <c r="DZ289" s="19" t="str">
        <f t="shared" ca="1" si="2063"/>
        <v>-</v>
      </c>
      <c r="EA289" s="19" t="str">
        <f t="shared" ca="1" si="2063"/>
        <v>-</v>
      </c>
      <c r="EB289" s="19" t="str">
        <f t="shared" ca="1" si="2063"/>
        <v>-</v>
      </c>
      <c r="EC289" s="19" t="str">
        <f t="shared" ca="1" si="2063"/>
        <v>-</v>
      </c>
      <c r="ED289" s="19">
        <f t="shared" ca="1" si="2063"/>
        <v>0</v>
      </c>
      <c r="EE289" s="444">
        <f t="shared" ref="EE289:EF313" si="2064">IF(AND($N289=EE$11,$Y289&lt;&gt;0,$AI289=EE$12),INDEX(i.LTWFeedLevels,$Y289,MOD(EE$7-1,7)+1),0)</f>
        <v>0</v>
      </c>
      <c r="EF289" s="444">
        <f t="shared" si="2064"/>
        <v>0</v>
      </c>
      <c r="EG289" s="124">
        <f t="shared" ref="EG289:EV299" si="2065">IF(AND($K289=EG$9,$N289=EG$11,$AB289=EG$8,$AI289=EG$12,$Y289&lt;&gt;0),INDEX(i.FS_Strategy,$Y289,$AB289),0)</f>
        <v>0</v>
      </c>
      <c r="EH289" s="124">
        <f t="shared" si="2065"/>
        <v>0</v>
      </c>
      <c r="EI289" s="124">
        <f t="shared" si="2065"/>
        <v>0</v>
      </c>
      <c r="EJ289" s="124">
        <f t="shared" si="2065"/>
        <v>0</v>
      </c>
      <c r="EK289" s="124">
        <f t="shared" si="2065"/>
        <v>0</v>
      </c>
      <c r="EL289" s="124">
        <f t="shared" si="2065"/>
        <v>0</v>
      </c>
      <c r="EM289" s="124">
        <f t="shared" si="2065"/>
        <v>0</v>
      </c>
      <c r="EN289" s="124">
        <f t="shared" si="2065"/>
        <v>0</v>
      </c>
      <c r="EO289" s="124">
        <f t="shared" si="2065"/>
        <v>0</v>
      </c>
      <c r="EP289" s="124">
        <f t="shared" si="2065"/>
        <v>0</v>
      </c>
      <c r="EQ289" s="124">
        <f t="shared" si="2065"/>
        <v>0</v>
      </c>
      <c r="ER289" s="124">
        <f t="shared" si="2065"/>
        <v>0</v>
      </c>
      <c r="ES289" s="124">
        <f t="shared" si="2065"/>
        <v>0</v>
      </c>
      <c r="ET289" s="124">
        <f t="shared" si="2065"/>
        <v>0</v>
      </c>
      <c r="EU289" s="124">
        <f t="shared" si="2065"/>
        <v>0</v>
      </c>
      <c r="EV289" s="124">
        <f t="shared" si="2065"/>
        <v>0</v>
      </c>
      <c r="EW289" s="124">
        <f t="shared" ref="EW289:EX313" si="2066">IF(AND($K289=EW$9,$N289=EW$11,$AB289=EW$8,$AI289=EW$12,$Y289&lt;&gt;0),INDEX(i.FS_Strategy,$Y289,$AB289),0)</f>
        <v>0</v>
      </c>
      <c r="EX289" s="124">
        <f t="shared" si="2066"/>
        <v>0</v>
      </c>
      <c r="EY289" s="554">
        <f t="shared" ref="EY289:FN299" si="2067">IF(AND($K289=EY$9,$N289=EY$11,$AB289=EY$8,$AI289=EY$12,$Z289&lt;&gt;0),INDEX(i.FS_Strategy,$Z289,$AB289),0)</f>
        <v>0</v>
      </c>
      <c r="EZ289" s="554">
        <f t="shared" si="2067"/>
        <v>0</v>
      </c>
      <c r="FA289" s="554">
        <f t="shared" si="2067"/>
        <v>0</v>
      </c>
      <c r="FB289" s="125">
        <f t="shared" si="2067"/>
        <v>0</v>
      </c>
      <c r="FC289" s="125">
        <f t="shared" si="2067"/>
        <v>0</v>
      </c>
      <c r="FD289" s="125">
        <f t="shared" si="2067"/>
        <v>0</v>
      </c>
      <c r="FE289" s="125">
        <f t="shared" si="2067"/>
        <v>0</v>
      </c>
      <c r="FF289" s="125">
        <f t="shared" si="2067"/>
        <v>0</v>
      </c>
      <c r="FG289" s="125">
        <f t="shared" si="2067"/>
        <v>0</v>
      </c>
      <c r="FH289" s="125">
        <f t="shared" si="2067"/>
        <v>0</v>
      </c>
      <c r="FI289" s="125">
        <f t="shared" si="2067"/>
        <v>0</v>
      </c>
      <c r="FJ289" s="125">
        <f t="shared" si="2067"/>
        <v>0</v>
      </c>
      <c r="FK289" s="125">
        <f t="shared" si="2067"/>
        <v>0</v>
      </c>
      <c r="FL289" s="125">
        <f t="shared" si="2067"/>
        <v>0</v>
      </c>
      <c r="FM289" s="125">
        <f t="shared" si="2067"/>
        <v>0</v>
      </c>
      <c r="FN289" s="125">
        <f t="shared" si="2067"/>
        <v>0</v>
      </c>
      <c r="FO289" s="124">
        <f t="shared" ref="FO289:GD299" si="2068">IF(AND($K289=FO$9,$N289=FO$11,$AB289=FO$8,$AI289=FO$12),INDEX(i.FS_Strategy,$AC289+1,$AB289),0)</f>
        <v>0</v>
      </c>
      <c r="FP289" s="124">
        <f t="shared" si="2068"/>
        <v>0</v>
      </c>
      <c r="FQ289" s="124">
        <f t="shared" si="2068"/>
        <v>0</v>
      </c>
      <c r="FR289" s="124">
        <f t="shared" si="2068"/>
        <v>0</v>
      </c>
      <c r="FS289" s="124">
        <f t="shared" si="2068"/>
        <v>0</v>
      </c>
      <c r="FT289" s="124">
        <f t="shared" si="2068"/>
        <v>0</v>
      </c>
      <c r="FU289" s="124">
        <f t="shared" si="2068"/>
        <v>0</v>
      </c>
      <c r="FV289" s="124">
        <f t="shared" si="2068"/>
        <v>0</v>
      </c>
      <c r="FW289" s="124">
        <f t="shared" si="2068"/>
        <v>0</v>
      </c>
      <c r="FX289" s="124">
        <f t="shared" si="2068"/>
        <v>0</v>
      </c>
      <c r="FY289" s="124">
        <f t="shared" si="2068"/>
        <v>0</v>
      </c>
      <c r="FZ289" s="124">
        <f t="shared" si="2068"/>
        <v>0</v>
      </c>
      <c r="GA289" s="124">
        <f t="shared" si="2068"/>
        <v>0</v>
      </c>
      <c r="GB289" s="124">
        <f t="shared" si="2068"/>
        <v>0</v>
      </c>
      <c r="GC289" s="124">
        <f t="shared" si="2068"/>
        <v>0</v>
      </c>
      <c r="GD289" s="124">
        <f t="shared" si="2068"/>
        <v>0</v>
      </c>
      <c r="GE289" s="124">
        <f t="shared" ref="GE289:GF313" si="2069">IF(AND($K289=GE$9,$N289=GE$11,$AB289=GE$8,$AI289=GE$12),INDEX(i.FS_Strategy,$AC289+1,$AB289),0)</f>
        <v>0</v>
      </c>
      <c r="GF289" s="124">
        <f t="shared" si="2069"/>
        <v>0</v>
      </c>
      <c r="GG289" s="554">
        <f t="shared" ref="GG289:GI313" si="2070">IF(AND($K289=GG$9,$N289=GG$11,$AB289=GG$8),INDEX(i.FS_Strategy,$AD289+1,$AB289),0)</f>
        <v>0</v>
      </c>
      <c r="GH289" s="554">
        <f t="shared" si="2070"/>
        <v>0</v>
      </c>
      <c r="GI289" s="554">
        <f t="shared" si="2070"/>
        <v>0</v>
      </c>
      <c r="GJ289" s="125">
        <f t="shared" ref="GJ289:GV303" si="2071">IF(AND($K289=GJ$9,$N289=GJ$11,$AB289=GJ$8),INDEX(i.FS_Strategy,$AE289+1,$AB289),0)</f>
        <v>0</v>
      </c>
      <c r="GK289" s="125">
        <f t="shared" si="2071"/>
        <v>0</v>
      </c>
      <c r="GL289" s="125">
        <f t="shared" si="2071"/>
        <v>0</v>
      </c>
      <c r="GM289" s="125">
        <f t="shared" si="2071"/>
        <v>0</v>
      </c>
      <c r="GN289" s="125">
        <f t="shared" si="2071"/>
        <v>0</v>
      </c>
      <c r="GO289" s="125">
        <f t="shared" si="2071"/>
        <v>0</v>
      </c>
      <c r="GP289" s="125">
        <f t="shared" si="2071"/>
        <v>0</v>
      </c>
      <c r="GQ289" s="125">
        <f t="shared" si="2071"/>
        <v>0</v>
      </c>
      <c r="GR289" s="125">
        <f t="shared" si="2071"/>
        <v>0</v>
      </c>
      <c r="GS289" s="125">
        <f t="shared" si="2071"/>
        <v>0</v>
      </c>
      <c r="GT289" s="125">
        <f t="shared" si="2071"/>
        <v>0</v>
      </c>
      <c r="GU289" s="125">
        <f t="shared" si="2071"/>
        <v>0</v>
      </c>
      <c r="GV289" s="125">
        <f t="shared" si="2071"/>
        <v>0</v>
      </c>
      <c r="GW289" s="124">
        <f t="shared" ref="GW289:HL299" si="2072">IF(AND($K289=GW$9,$N289=GW$11,$AB289=GW$8,$AI289=GW$12),INDEX(i.FS_Strategy,$AC289+1,$AB289),0)</f>
        <v>0</v>
      </c>
      <c r="GX289" s="124">
        <f t="shared" si="2072"/>
        <v>0</v>
      </c>
      <c r="GY289" s="124">
        <f t="shared" si="2072"/>
        <v>0</v>
      </c>
      <c r="GZ289" s="124">
        <f t="shared" si="2072"/>
        <v>0</v>
      </c>
      <c r="HA289" s="124">
        <f t="shared" si="2072"/>
        <v>0</v>
      </c>
      <c r="HB289" s="124">
        <f t="shared" si="2072"/>
        <v>0</v>
      </c>
      <c r="HC289" s="124">
        <f t="shared" si="2072"/>
        <v>0</v>
      </c>
      <c r="HD289" s="124">
        <f t="shared" si="2072"/>
        <v>0</v>
      </c>
      <c r="HE289" s="124">
        <f t="shared" si="2072"/>
        <v>0</v>
      </c>
      <c r="HF289" s="124">
        <f t="shared" si="2072"/>
        <v>0</v>
      </c>
      <c r="HG289" s="124">
        <f t="shared" si="2072"/>
        <v>0</v>
      </c>
      <c r="HH289" s="124">
        <f t="shared" si="2072"/>
        <v>0</v>
      </c>
      <c r="HI289" s="124">
        <f t="shared" si="2072"/>
        <v>0</v>
      </c>
      <c r="HJ289" s="124">
        <f t="shared" si="2072"/>
        <v>0</v>
      </c>
      <c r="HK289" s="124">
        <f t="shared" si="2072"/>
        <v>0</v>
      </c>
      <c r="HL289" s="124">
        <f t="shared" si="2072"/>
        <v>0</v>
      </c>
      <c r="HM289" s="124">
        <f t="shared" ref="HM289:HN313" si="2073">IF(AND($K289=HM$9,$N289=HM$11,$AB289=HM$8,$AI289=HM$12),INDEX(i.FS_Strategy,$AC289+1,$AB289),0)</f>
        <v>0</v>
      </c>
      <c r="HN289" s="124">
        <f t="shared" si="2073"/>
        <v>0</v>
      </c>
      <c r="HO289" s="554">
        <f t="shared" ref="HO289:HQ313" si="2074">IF(AND($K289=HO$9,$N289=HO$11,$AB289=HO$8),INDEX(i.FS_Strategy,$AD289+1,$AB289),0)</f>
        <v>0</v>
      </c>
      <c r="HP289" s="554">
        <f t="shared" si="2074"/>
        <v>0</v>
      </c>
      <c r="HQ289" s="554">
        <f t="shared" si="2074"/>
        <v>0</v>
      </c>
      <c r="HR289" s="125">
        <f t="shared" ref="HR289:ID303" si="2075">IF(AND($K289=HR$9,$N289=HR$11,$AB289=HR$8),INDEX(i.FS_Strategy,$AE289+1,$AB289),0)</f>
        <v>0</v>
      </c>
      <c r="HS289" s="125">
        <f t="shared" si="2075"/>
        <v>0</v>
      </c>
      <c r="HT289" s="125">
        <f t="shared" si="2075"/>
        <v>0</v>
      </c>
      <c r="HU289" s="125">
        <f t="shared" si="2075"/>
        <v>0</v>
      </c>
      <c r="HV289" s="125">
        <f t="shared" si="2075"/>
        <v>0</v>
      </c>
      <c r="HW289" s="125">
        <f t="shared" si="2075"/>
        <v>0</v>
      </c>
      <c r="HX289" s="125">
        <f t="shared" si="2075"/>
        <v>0</v>
      </c>
      <c r="HY289" s="125">
        <f t="shared" si="2075"/>
        <v>0</v>
      </c>
      <c r="HZ289" s="125">
        <f t="shared" si="2075"/>
        <v>0</v>
      </c>
      <c r="IA289" s="125">
        <f t="shared" si="2075"/>
        <v>0</v>
      </c>
      <c r="IB289" s="125">
        <f t="shared" si="2075"/>
        <v>0</v>
      </c>
      <c r="IC289" s="125">
        <f t="shared" si="2075"/>
        <v>0</v>
      </c>
      <c r="ID289" s="125">
        <f t="shared" si="2075"/>
        <v>0</v>
      </c>
      <c r="IE289" s="5">
        <f t="shared" ref="IE289:IE313" si="2076">INDEX(i.TOL,$N289,IE$7)</f>
        <v>67</v>
      </c>
      <c r="IF289" s="9"/>
      <c r="IG289" s="5">
        <f t="shared" ref="IG289:IJ313" si="2077">INDEX(i.FlkStrctr,$M289,IG$7)</f>
        <v>1</v>
      </c>
      <c r="IH289" s="5" t="b">
        <f t="shared" si="2077"/>
        <v>0</v>
      </c>
      <c r="II289" s="19">
        <f t="shared" ref="II289:II313" ca="1" si="2078">OFFSET(II$5,$B289,0)</f>
        <v>0</v>
      </c>
      <c r="IJ289" s="5">
        <f t="shared" si="2077"/>
        <v>55</v>
      </c>
      <c r="IK289" s="5" cm="1">
        <f t="array" ref="IK289">INDEX(i.pi_yatf,$X289+1,IK$7)</f>
        <v>1</v>
      </c>
      <c r="IL289" s="19">
        <f t="shared" ref="IL289:JN294" ca="1" si="2079">OFFSET(IL$5,$B289,0)</f>
        <v>0</v>
      </c>
      <c r="IM289" s="19">
        <f t="shared" ca="1" si="2079"/>
        <v>0</v>
      </c>
      <c r="IN289" s="19">
        <f t="shared" ca="1" si="2079"/>
        <v>0</v>
      </c>
      <c r="IO289" s="19">
        <f t="shared" ca="1" si="2079"/>
        <v>0</v>
      </c>
      <c r="IP289" s="19">
        <f t="shared" ca="1" si="2079"/>
        <v>0</v>
      </c>
      <c r="IQ289" s="19">
        <f t="shared" ca="1" si="2079"/>
        <v>0</v>
      </c>
      <c r="IR289" s="19">
        <f t="shared" ca="1" si="2079"/>
        <v>0</v>
      </c>
      <c r="IS289" s="19">
        <f t="shared" ca="1" si="2079"/>
        <v>0</v>
      </c>
      <c r="IT289" s="19">
        <f t="shared" ca="1" si="2079"/>
        <v>0</v>
      </c>
      <c r="IU289" s="19">
        <f t="shared" ca="1" si="2079"/>
        <v>0</v>
      </c>
      <c r="IV289" s="19">
        <f t="shared" ca="1" si="2079"/>
        <v>0</v>
      </c>
      <c r="IW289" s="19">
        <f t="shared" ca="1" si="2079"/>
        <v>0</v>
      </c>
      <c r="IX289" s="19">
        <f t="shared" ca="1" si="2079"/>
        <v>0</v>
      </c>
      <c r="IY289" s="19">
        <f t="shared" ca="1" si="2079"/>
        <v>0</v>
      </c>
      <c r="IZ289" s="19">
        <f t="shared" ca="1" si="2079"/>
        <v>0</v>
      </c>
      <c r="JA289" s="19">
        <f t="shared" ca="1" si="2079"/>
        <v>0</v>
      </c>
      <c r="JB289" s="19">
        <f t="shared" ca="1" si="2079"/>
        <v>0</v>
      </c>
      <c r="JC289" s="19">
        <f t="shared" ca="1" si="2079"/>
        <v>0</v>
      </c>
      <c r="JD289" s="19">
        <f t="shared" ca="1" si="2079"/>
        <v>0</v>
      </c>
      <c r="JE289" s="19">
        <f t="shared" ca="1" si="2079"/>
        <v>0</v>
      </c>
      <c r="JF289" s="19">
        <f t="shared" ca="1" si="2079"/>
        <v>0</v>
      </c>
      <c r="JG289" s="5">
        <f t="shared" ref="JG289:JK313" si="2080">INDEX(i_dryman,($AF289-1)*4+INDEX(i.StdELMan,($K289-1)*12+($M289-1)*3+$N289,JG$8),JG$7)</f>
        <v>1.2500000000000001E-2</v>
      </c>
      <c r="JH289" s="567">
        <f t="shared" si="2080"/>
        <v>0</v>
      </c>
      <c r="JI289" s="5">
        <f t="shared" si="2080"/>
        <v>6.25E-2</v>
      </c>
      <c r="JJ289" s="5">
        <f t="shared" si="2080"/>
        <v>6.25E-2</v>
      </c>
      <c r="JK289" s="5">
        <f t="shared" si="2080"/>
        <v>6.25E-2</v>
      </c>
      <c r="JL289" s="19">
        <f t="shared" ca="1" si="2079"/>
        <v>1</v>
      </c>
      <c r="JM289" s="19">
        <f t="shared" ca="1" si="2079"/>
        <v>0</v>
      </c>
      <c r="JN289" s="19">
        <f t="shared" ca="1" si="2079"/>
        <v>1</v>
      </c>
      <c r="JO289" s="9"/>
      <c r="JP289" s="5" t="b">
        <f t="shared" ref="JP289:JP313" ca="1" si="2081">IF($L289&lt;&gt;0,INDEX(i.cropgraze_inc,$L289,JP$7),OFFSET(JP$5,$B289,0))</f>
        <v>0</v>
      </c>
      <c r="JQ289" s="477" t="b">
        <v>0</v>
      </c>
      <c r="JR289" s="477">
        <v>9.7327499999999993</v>
      </c>
      <c r="JS289" s="5" t="b">
        <f t="shared" ref="JS289:JU313" si="2082">($N289=JS$11)</f>
        <v>0</v>
      </c>
      <c r="JT289" s="5" t="b">
        <f t="shared" si="2082"/>
        <v>0</v>
      </c>
      <c r="JU289" s="5" t="b">
        <f t="shared" si="2082"/>
        <v>1</v>
      </c>
      <c r="JV289" s="144">
        <f t="shared" ref="JV289:JW313" si="2083">$O289</f>
        <v>1</v>
      </c>
      <c r="JW289" s="144">
        <f t="shared" si="2083"/>
        <v>1</v>
      </c>
      <c r="JX289" s="5" t="b">
        <f t="shared" ref="JX289:KA313" si="2084">INDEX(i_dryman,($AF289-1)*4+INDEX(i.StdELMan,($K289-1)*12+($M289-1)*3+$N289,JX$8),JX$7)</f>
        <v>0</v>
      </c>
      <c r="JY289" s="5" t="b">
        <f t="shared" si="2084"/>
        <v>1</v>
      </c>
      <c r="JZ289" s="5" t="b">
        <f t="shared" si="2084"/>
        <v>1</v>
      </c>
      <c r="KA289" s="5" t="b">
        <f t="shared" si="2084"/>
        <v>0</v>
      </c>
      <c r="KB289" s="5">
        <f t="shared" ref="KB289:KC313" si="2085">INDEX(i_dryman,($AF289-1)*4+INDEX(i.StdELMan,($K289-1)*12+($M289-1)*3+$N289,KB$8),KB$7+$M289-1)</f>
        <v>1</v>
      </c>
      <c r="KC289" s="5">
        <f t="shared" si="2085"/>
        <v>0</v>
      </c>
      <c r="KD289" s="5" t="b">
        <f t="shared" ref="KD289:KD313" si="2086">AND(INDEX(i_dryman,($AF289-1)*4+INDEX(i.StdELMan,($K289-1)*12+($M289-1)*3+$N289,KD$8),KD$7),($JW289&gt;0))</f>
        <v>0</v>
      </c>
      <c r="KE289" s="5" t="str" cm="1">
        <f t="array" aca="1" ref="KE289" ca="1">IF(OR(KF289:KM289&lt;&gt;"-"),TRUE,"-")</f>
        <v>-</v>
      </c>
      <c r="KF289" s="19" t="str">
        <f t="shared" ref="KF289:KM313" ca="1" si="2087">OFFSET(KF$5,$B289,0)</f>
        <v>-</v>
      </c>
      <c r="KG289" s="19" t="str">
        <f t="shared" ca="1" si="2087"/>
        <v>-</v>
      </c>
      <c r="KH289" s="19" t="str">
        <f t="shared" ca="1" si="2087"/>
        <v>-</v>
      </c>
      <c r="KI289" s="19" t="str">
        <f t="shared" ca="1" si="2087"/>
        <v>-</v>
      </c>
      <c r="KJ289" s="19" t="str">
        <f t="shared" ca="1" si="2087"/>
        <v>-</v>
      </c>
      <c r="KK289" s="19" t="str">
        <f t="shared" ca="1" si="2087"/>
        <v>-</v>
      </c>
      <c r="KL289" s="19" t="str">
        <f t="shared" ca="1" si="2087"/>
        <v>-</v>
      </c>
      <c r="KM289" s="19" t="str">
        <f t="shared" ca="1" si="2087"/>
        <v>-</v>
      </c>
      <c r="KN289" s="5" t="b">
        <f t="array" aca="1" ref="KN289" ca="1">IF(OR(KO289:KU289&lt;&gt;"-"),TRUE,"-")</f>
        <v>1</v>
      </c>
      <c r="KO289" s="19">
        <f t="shared" ref="KO289:KZ305" ca="1" si="2088">OFFSET(KO$5,$B289,0)</f>
        <v>0</v>
      </c>
      <c r="KP289" s="19" t="str">
        <f t="shared" ca="1" si="2088"/>
        <v>-</v>
      </c>
      <c r="KQ289" s="19">
        <f t="shared" ca="1" si="2088"/>
        <v>999999</v>
      </c>
      <c r="KR289" s="19">
        <f t="shared" ca="1" si="2088"/>
        <v>999999</v>
      </c>
      <c r="KS289" s="19">
        <f t="shared" ca="1" si="2088"/>
        <v>999999</v>
      </c>
      <c r="KT289" s="19">
        <f t="shared" ca="1" si="2088"/>
        <v>999999</v>
      </c>
      <c r="KU289" s="19">
        <f t="shared" ca="1" si="2088"/>
        <v>999999</v>
      </c>
      <c r="KV289" s="19" t="str">
        <f t="shared" ca="1" si="2088"/>
        <v>-</v>
      </c>
      <c r="KW289" s="19" t="str">
        <f t="shared" ca="1" si="2088"/>
        <v>-</v>
      </c>
      <c r="KX289" s="19" t="str">
        <f t="shared" ca="1" si="2088"/>
        <v>-</v>
      </c>
      <c r="KY289" s="19" t="b">
        <f t="shared" ca="1" si="2088"/>
        <v>1</v>
      </c>
      <c r="KZ289" s="19">
        <f t="shared" ca="1" si="2088"/>
        <v>0</v>
      </c>
      <c r="LA289" s="5" t="str">
        <f t="shared" ref="LA289:LD313" si="2089">INDEX(i.FlkStrctr,$M289,LA$7)</f>
        <v>-</v>
      </c>
      <c r="LB289" s="5" t="str">
        <f t="shared" si="2089"/>
        <v>-</v>
      </c>
      <c r="LC289" s="5" t="str">
        <f t="shared" si="2089"/>
        <v>-</v>
      </c>
      <c r="LD289" s="5" t="str">
        <f t="shared" si="2089"/>
        <v>-</v>
      </c>
      <c r="LE289" s="19" t="str">
        <f t="shared" ref="LE289:LK313" ca="1" si="2090">OFFSET(LE$5,$B289,0)</f>
        <v>-</v>
      </c>
      <c r="LF289" s="19" t="str">
        <f t="shared" ca="1" si="2090"/>
        <v>-</v>
      </c>
      <c r="LG289" s="19" t="str">
        <f t="shared" ca="1" si="2090"/>
        <v>-</v>
      </c>
      <c r="LH289" s="19" t="str">
        <f t="shared" ca="1" si="2090"/>
        <v>-</v>
      </c>
      <c r="LI289" s="19" t="str">
        <f t="shared" ca="1" si="2090"/>
        <v>-</v>
      </c>
      <c r="LJ289" s="19" t="str">
        <f t="shared" ca="1" si="2090"/>
        <v>-</v>
      </c>
      <c r="LK289" s="19" t="str">
        <f t="shared" ca="1" si="2090"/>
        <v>-</v>
      </c>
      <c r="LL289" s="5" t="str">
        <f t="shared" ref="LL289:LO313" si="2091">INDEX(i.FlkStrctr,$M289,LL$7)</f>
        <v>-</v>
      </c>
      <c r="LM289" s="5">
        <f t="shared" si="2091"/>
        <v>500</v>
      </c>
      <c r="LN289" s="5">
        <f t="shared" si="2091"/>
        <v>500</v>
      </c>
      <c r="LO289" s="5" t="str">
        <f t="shared" si="2091"/>
        <v>-</v>
      </c>
      <c r="LP289" s="5" t="str" cm="1">
        <f t="array" ref="LP289">INDEX(i.meatgrid,$Q289,LP$7)</f>
        <v>-</v>
      </c>
      <c r="LQ289" s="5" t="str" cm="1">
        <f t="array" ref="LQ289">INDEX(i.meatgrid,$Q289,LQ$7)</f>
        <v>-</v>
      </c>
      <c r="LR289" s="5" t="str">
        <f t="shared" ref="LR289:LR313" si="2092">INDEX(i.FlkStrctr,$M289,LR$7)</f>
        <v>-</v>
      </c>
      <c r="LS289" s="5">
        <f t="shared" ref="LS289:LS313" si="2093">INDEX(i.conservation,$W289+1,$N289)</f>
        <v>1</v>
      </c>
      <c r="LT289" s="9"/>
      <c r="LU289" s="19">
        <f t="shared" ref="LU289:LX313" ca="1" si="2094">OFFSET(LU$5,$B289,0)</f>
        <v>70</v>
      </c>
      <c r="LV289" s="19">
        <f t="shared" ca="1" si="2094"/>
        <v>50</v>
      </c>
      <c r="LW289" s="19">
        <f t="shared" ca="1" si="2094"/>
        <v>80</v>
      </c>
      <c r="LX289" s="19">
        <f t="shared" ca="1" si="2094"/>
        <v>50</v>
      </c>
      <c r="LY289" s="5" t="b" cm="1">
        <f t="array" ref="LY289">INDEX(i.meatgrid,$Q289,LY$7)</f>
        <v>0</v>
      </c>
      <c r="LZ289" s="5" t="b" cm="1">
        <f t="array" ref="LZ289">INDEX(i.meatgrid,$Q289,LZ$7)</f>
        <v>0</v>
      </c>
      <c r="MA289" s="5" t="str" cm="1">
        <f t="array" ref="MA289">INDEX(i.meatgrid,$Q289,MA$7)</f>
        <v>-</v>
      </c>
      <c r="MB289" s="5" cm="1">
        <f t="array" ref="MB289">INDEX(i.meatgrid,$Q289,MB$7)</f>
        <v>40</v>
      </c>
      <c r="MC289" s="5">
        <f t="shared" ref="MC289:MC313" si="2095">INDEX(i.WoolPrices,$R289,MC$7)</f>
        <v>1</v>
      </c>
      <c r="MD289" s="5">
        <f t="shared" ref="MD289:MD313" si="2096">INDEX(i.MeatPrices,$S289,MD$7)</f>
        <v>1</v>
      </c>
      <c r="ME289" s="5" cm="1">
        <f t="array" ref="ME289">INDEX(i.meatgrid,$Q289,ME$7)</f>
        <v>1</v>
      </c>
      <c r="MF289" s="5" cm="1">
        <f t="array" ref="MF289">INDEX(i.meatgrid,$Q289,MF$7)</f>
        <v>0</v>
      </c>
      <c r="MG289" s="5" cm="1">
        <f t="array" ref="MG289">INDEX(i.meatgrid,$Q289,MG$7)</f>
        <v>0</v>
      </c>
      <c r="MH289" s="5" cm="1">
        <f t="array" ref="MH289">INDEX(i.meatgrid,$Q289,MH$7)</f>
        <v>0</v>
      </c>
      <c r="MI289" s="5" cm="1">
        <f t="array" ref="MI289">INDEX(i.meatgrid,$Q289,MI$7)</f>
        <v>0</v>
      </c>
      <c r="MJ289" s="5" cm="1">
        <f t="array" ref="MJ289">INDEX(i.meatgrid,$Q289,MJ$7)</f>
        <v>1</v>
      </c>
      <c r="MK289" s="5" cm="1">
        <f t="array" ref="MK289">INDEX(i.meatgrid,$Q289,MK$7)</f>
        <v>1</v>
      </c>
      <c r="ML289" s="5" cm="1">
        <f t="array" ref="ML289">INDEX(i.meatgrid,$Q289,ML$7)</f>
        <v>1</v>
      </c>
      <c r="MM289" s="5">
        <f t="shared" ref="MM289:MM313" si="2097">INDEX(i.GrainPrices,$T289,MM$7)</f>
        <v>1</v>
      </c>
      <c r="MN289" s="9"/>
      <c r="MO289" s="19" t="b">
        <f t="shared" ref="MO289:ND299" ca="1" si="2098">OFFSET(MO$5,$B289,0)</f>
        <v>0</v>
      </c>
      <c r="MP289" s="19" t="b">
        <f t="shared" ca="1" si="2098"/>
        <v>0</v>
      </c>
      <c r="MQ289" s="19">
        <f t="shared" ca="1" si="2098"/>
        <v>1</v>
      </c>
      <c r="MR289" s="19">
        <f t="shared" ca="1" si="2098"/>
        <v>0.75</v>
      </c>
      <c r="MS289" s="19">
        <f t="shared" ca="1" si="2098"/>
        <v>0.75</v>
      </c>
      <c r="MT289" s="19">
        <f t="shared" ca="1" si="2098"/>
        <v>0.8</v>
      </c>
      <c r="MU289" s="19">
        <f t="shared" ca="1" si="2098"/>
        <v>0.82499999999999996</v>
      </c>
      <c r="MV289" s="19">
        <f t="shared" ca="1" si="2098"/>
        <v>0.875</v>
      </c>
      <c r="MW289" s="19">
        <f t="shared" ca="1" si="2098"/>
        <v>0.9</v>
      </c>
      <c r="MX289" s="19">
        <f t="shared" ca="1" si="2098"/>
        <v>1</v>
      </c>
      <c r="MY289" s="19">
        <f t="shared" ca="1" si="2098"/>
        <v>0.875</v>
      </c>
      <c r="MZ289" s="19" t="b">
        <f t="shared" ca="1" si="2098"/>
        <v>1</v>
      </c>
      <c r="NA289" s="19">
        <f t="shared" ca="1" si="2098"/>
        <v>74.989999999999995</v>
      </c>
      <c r="NB289" s="19" t="str">
        <f t="shared" ca="1" si="2098"/>
        <v>-</v>
      </c>
      <c r="NC289" s="19" t="str">
        <f t="shared" ca="1" si="2098"/>
        <v>-</v>
      </c>
      <c r="ND289" s="19" t="str">
        <f t="shared" ca="1" si="2098"/>
        <v>-</v>
      </c>
      <c r="NE289" s="19" t="str">
        <f t="shared" ref="NE289:NT299" ca="1" si="2099">OFFSET(NE$5,$B289,0)</f>
        <v>-</v>
      </c>
      <c r="NF289" s="19" t="str">
        <f t="shared" ca="1" si="2099"/>
        <v>-</v>
      </c>
      <c r="NG289" s="19" t="str">
        <f t="shared" ca="1" si="2099"/>
        <v>-</v>
      </c>
      <c r="NH289" s="19" t="str">
        <f t="shared" ca="1" si="2099"/>
        <v>-</v>
      </c>
      <c r="NI289" s="19">
        <f t="shared" ca="1" si="2099"/>
        <v>36.99</v>
      </c>
      <c r="NJ289" s="19">
        <f t="shared" ca="1" si="2099"/>
        <v>36.99</v>
      </c>
      <c r="NK289" s="19" t="str">
        <f t="shared" ca="1" si="2099"/>
        <v>-</v>
      </c>
      <c r="NL289" s="19" t="str">
        <f t="shared" ca="1" si="2099"/>
        <v>-</v>
      </c>
      <c r="NM289" s="19" t="str">
        <f t="shared" ca="1" si="2099"/>
        <v>-</v>
      </c>
      <c r="NN289" s="19" t="str">
        <f t="shared" ca="1" si="2099"/>
        <v>-</v>
      </c>
      <c r="NO289" s="19" t="str">
        <f t="shared" ca="1" si="2099"/>
        <v>-</v>
      </c>
      <c r="NP289" s="19">
        <f t="shared" ca="1" si="2099"/>
        <v>49.99</v>
      </c>
      <c r="NQ289" s="19">
        <f t="shared" ca="1" si="2099"/>
        <v>49.99</v>
      </c>
      <c r="NR289" s="19">
        <f t="shared" ca="1" si="2099"/>
        <v>49.99</v>
      </c>
      <c r="NS289" s="19">
        <f t="shared" ca="1" si="2099"/>
        <v>49.99</v>
      </c>
      <c r="NT289" s="19">
        <f t="shared" ca="1" si="2099"/>
        <v>49.99</v>
      </c>
      <c r="NU289" s="19">
        <f t="shared" ref="NU289:OJ299" ca="1" si="2100">OFFSET(NU$5,$B289,0)</f>
        <v>49.99</v>
      </c>
      <c r="NV289" s="19">
        <f t="shared" ca="1" si="2100"/>
        <v>49.99</v>
      </c>
      <c r="NW289" s="19">
        <f t="shared" ca="1" si="2100"/>
        <v>49.99</v>
      </c>
      <c r="NX289" s="19">
        <f t="shared" ca="1" si="2100"/>
        <v>412.99</v>
      </c>
      <c r="NY289" s="19">
        <f t="shared" ca="1" si="2100"/>
        <v>412.99</v>
      </c>
      <c r="NZ289" s="19" t="str">
        <f t="shared" ca="1" si="2100"/>
        <v>-</v>
      </c>
      <c r="OA289" s="19" t="str">
        <f t="shared" ca="1" si="2100"/>
        <v>-</v>
      </c>
      <c r="OB289" s="19" t="str">
        <f t="shared" ca="1" si="2100"/>
        <v>-</v>
      </c>
      <c r="OC289" s="19" t="str">
        <f t="shared" ca="1" si="2100"/>
        <v>-</v>
      </c>
      <c r="OD289" s="19" t="str">
        <f t="shared" ca="1" si="2100"/>
        <v>-</v>
      </c>
      <c r="OE289" s="19">
        <f t="shared" ca="1" si="2100"/>
        <v>6.8900000000000006</v>
      </c>
      <c r="OF289" s="19">
        <f t="shared" ca="1" si="2100"/>
        <v>6.8900000000000006</v>
      </c>
      <c r="OG289" s="19">
        <f t="shared" ca="1" si="2100"/>
        <v>6.8900000000000006</v>
      </c>
      <c r="OH289" s="19">
        <f t="shared" ca="1" si="2100"/>
        <v>6.8900000000000006</v>
      </c>
      <c r="OI289" s="19">
        <f t="shared" ca="1" si="2100"/>
        <v>6.8900000000000006</v>
      </c>
      <c r="OJ289" s="19">
        <f t="shared" ca="1" si="2100"/>
        <v>6.8900000000000006</v>
      </c>
      <c r="OK289" s="19">
        <f t="shared" ref="OK289:OT309" ca="1" si="2101">OFFSET(OK$5,$B289,0)</f>
        <v>6.8900000000000006</v>
      </c>
      <c r="OL289" s="19">
        <f t="shared" ca="1" si="2101"/>
        <v>6.8900000000000006</v>
      </c>
      <c r="OM289" s="19">
        <f t="shared" ca="1" si="2101"/>
        <v>346.99</v>
      </c>
      <c r="ON289" s="19">
        <f t="shared" ca="1" si="2101"/>
        <v>346.99</v>
      </c>
      <c r="OO289" s="19" t="str">
        <f t="shared" ca="1" si="2101"/>
        <v>-</v>
      </c>
      <c r="OP289" s="19" t="str">
        <f t="shared" ca="1" si="2101"/>
        <v>-</v>
      </c>
      <c r="OQ289" s="19" t="str">
        <f t="shared" ca="1" si="2101"/>
        <v>-</v>
      </c>
      <c r="OR289" s="19" t="str">
        <f t="shared" ca="1" si="2101"/>
        <v>-</v>
      </c>
      <c r="OS289" s="19" t="str">
        <f t="shared" ca="1" si="2101"/>
        <v>-</v>
      </c>
      <c r="OT289" s="19">
        <f t="shared" ca="1" si="2101"/>
        <v>0</v>
      </c>
      <c r="OU289" s="24">
        <v>0</v>
      </c>
    </row>
    <row r="290" spans="1:411" hidden="1" outlineLevel="1">
      <c r="A290" s="21">
        <f t="shared" si="158"/>
        <v>285</v>
      </c>
      <c r="B290" s="21">
        <f t="shared" si="2039"/>
        <v>19</v>
      </c>
      <c r="C290">
        <v>114</v>
      </c>
      <c r="D290" s="144" t="str">
        <f t="shared" si="2040"/>
        <v>GSM</v>
      </c>
      <c r="E290" t="b">
        <v>1</v>
      </c>
      <c r="F290" t="b">
        <v>0</v>
      </c>
      <c r="G290" t="b">
        <f t="shared" ref="G290:G294" si="2102">E290</f>
        <v>1</v>
      </c>
      <c r="H290" s="29">
        <v>2</v>
      </c>
      <c r="I290" s="29">
        <v>1</v>
      </c>
      <c r="J290" s="29" t="str">
        <f>""</f>
        <v/>
      </c>
      <c r="K290" s="29">
        <f t="shared" si="2042"/>
        <v>2</v>
      </c>
      <c r="L290" s="29">
        <v>2</v>
      </c>
      <c r="M290" s="29">
        <v>2</v>
      </c>
      <c r="N290" s="29">
        <v>3</v>
      </c>
      <c r="O290" s="29">
        <v>1</v>
      </c>
      <c r="P290" s="29">
        <v>1</v>
      </c>
      <c r="Q290" s="237">
        <f t="shared" ref="Q290:Q313" ca="1" si="2103">OFFSET(Q290,-1,0)</f>
        <v>5</v>
      </c>
      <c r="R290" s="29">
        <v>2</v>
      </c>
      <c r="S290" s="29">
        <v>1</v>
      </c>
      <c r="T290" s="29">
        <v>1</v>
      </c>
      <c r="U290" s="218"/>
      <c r="V290" s="218"/>
      <c r="W290" s="29">
        <v>0</v>
      </c>
      <c r="X290" s="218"/>
      <c r="Y290" s="218"/>
      <c r="Z290" s="218"/>
      <c r="AA290" s="218"/>
      <c r="AB290" s="218"/>
      <c r="AC290" s="218"/>
      <c r="AD290" s="218"/>
      <c r="AE290" s="218"/>
      <c r="AF290" s="144">
        <f>INDEX(CHOOSE($N290,DataAutumn!i.AdultDrys,DataWinter!i.AdultDrys,DataSpring!i.AdultDrys),1,$M290)</f>
        <v>3</v>
      </c>
      <c r="AG290" s="5">
        <f t="shared" si="2043"/>
        <v>2</v>
      </c>
      <c r="AH290" s="5">
        <f t="shared" si="2043"/>
        <v>0</v>
      </c>
      <c r="AI290" s="5">
        <f t="shared" si="2044"/>
        <v>1</v>
      </c>
      <c r="AJ290" s="218"/>
      <c r="AK290" s="218"/>
      <c r="AL290" s="366" t="str">
        <f ca="1">TEXT(LEFT(OFFSET(AL290,-1,0),5)+1,"00000")&amp;MID(OFFSET(AL290,-1,0),6,FIND(" ",OFFSET(AL290,-1,0),7)-5)
&amp; $D290           &amp; " Day"&amp;INDEX(i.DOY,$N290,1)              &amp; IF($IG290=0," FWM","")&amp;IF($IG290=1," MWM","")&amp;IF($IG290=5," Mat","")&amp;IF($IH290=TRUE,"&amp;BBT","    ")
&amp;INDEX(DataMaster!$B$98:$B$105,$Q290,0)    &amp;IF(JQ290," SR"&amp;JR290,"")&amp; " WP"&amp;TEXT($MC290*100,"000p")           &amp; " MP"&amp;TEXT($MD290*100,"000p")           &amp; " GP"&amp;TEXT($MM290*100,"000p")
&amp; " (F"&amp;3+COUNTIF($CV290:$CY290,TRUE)&amp;3&amp;"N"&amp;$DM290&amp;$DN290&amp;")"</f>
        <v>00002 DSP_price_SA GSM Day204 MWM    Air WP075p MP100p GP100p (F33N11)</v>
      </c>
      <c r="AM290" s="9" t="str">
        <f ca="1">IF(COUNTIF(AL$5:AL290,AL290)=1,"-","Dup")</f>
        <v>-</v>
      </c>
      <c r="AN290" s="9"/>
      <c r="AO290" s="12" t="b">
        <v>0</v>
      </c>
      <c r="AP290" s="12" t="b">
        <v>0</v>
      </c>
      <c r="AQ290" s="12" t="b">
        <v>0</v>
      </c>
      <c r="AR290" s="12" t="b">
        <v>0</v>
      </c>
      <c r="AS290" s="12" t="b">
        <v>0</v>
      </c>
      <c r="AT290" s="12" t="b">
        <v>0</v>
      </c>
      <c r="AU290" s="12" t="b">
        <v>0</v>
      </c>
      <c r="AV290" s="12" t="b">
        <v>0</v>
      </c>
      <c r="AW290" s="9"/>
      <c r="AX290" s="5" t="b">
        <f t="shared" si="2045"/>
        <v>0</v>
      </c>
      <c r="AY290" s="5" t="str">
        <f t="shared" si="2045"/>
        <v>-</v>
      </c>
      <c r="AZ290" s="5" t="b">
        <f t="shared" si="2045"/>
        <v>0</v>
      </c>
      <c r="BA290" s="5" t="b">
        <f t="shared" si="2045"/>
        <v>1</v>
      </c>
      <c r="BB290" s="5" t="b">
        <f t="shared" si="2045"/>
        <v>1</v>
      </c>
      <c r="BC290" s="144">
        <f t="shared" si="2045"/>
        <v>0</v>
      </c>
      <c r="BD290" s="19" t="b">
        <f t="shared" ca="1" si="2046"/>
        <v>1</v>
      </c>
      <c r="BE290" s="9"/>
      <c r="BF290" s="5" t="str">
        <f t="shared" ca="1" si="2047"/>
        <v>-</v>
      </c>
      <c r="BG290" s="19" t="str">
        <f t="shared" ca="1" si="2048"/>
        <v>-</v>
      </c>
      <c r="BH290" s="19" t="str">
        <f t="shared" ca="1" si="2048"/>
        <v>-</v>
      </c>
      <c r="BI290" s="19" t="str">
        <f t="shared" ca="1" si="2048"/>
        <v>-</v>
      </c>
      <c r="BJ290" s="5" t="str">
        <f t="shared" ca="1" si="2049"/>
        <v>-</v>
      </c>
      <c r="BK290" s="19" t="str">
        <f t="shared" ca="1" si="2050"/>
        <v>-</v>
      </c>
      <c r="BL290" s="5" t="str">
        <f t="shared" ca="1" si="2051"/>
        <v>-</v>
      </c>
      <c r="BM290" s="19" t="str">
        <f t="shared" ca="1" si="2052"/>
        <v>-</v>
      </c>
      <c r="BN290" s="19" t="str">
        <f t="shared" ca="1" si="2052"/>
        <v>-</v>
      </c>
      <c r="BO290" s="19" t="str">
        <f t="shared" ca="1" si="2052"/>
        <v>-</v>
      </c>
      <c r="BP290" s="5" t="str">
        <f t="shared" ca="1" si="2053"/>
        <v>-</v>
      </c>
      <c r="BQ290" s="9"/>
      <c r="BR290" s="5" t="b">
        <f t="shared" si="2054"/>
        <v>0</v>
      </c>
      <c r="BS290" s="5" t="str">
        <f t="shared" ca="1" si="2055"/>
        <v>-</v>
      </c>
      <c r="BT290" s="5" t="str">
        <f t="shared" ca="1" si="2056"/>
        <v>-</v>
      </c>
      <c r="BU290" s="5" t="str">
        <f t="shared" ca="1" si="2056"/>
        <v>-</v>
      </c>
      <c r="BV290" s="5" t="str">
        <f t="shared" ca="1" si="2056"/>
        <v>-</v>
      </c>
      <c r="BW290" s="5" t="str">
        <f t="shared" ca="1" si="2056"/>
        <v>-</v>
      </c>
      <c r="BX290" s="5" t="str">
        <f t="shared" ca="1" si="2056"/>
        <v>-</v>
      </c>
      <c r="BY290" s="5" t="str">
        <f t="shared" ca="1" si="2056"/>
        <v>-</v>
      </c>
      <c r="BZ290" s="5" t="str">
        <f t="shared" ca="1" si="2056"/>
        <v>-</v>
      </c>
      <c r="CA290" s="5" t="str">
        <f t="shared" ca="1" si="2056"/>
        <v>-</v>
      </c>
      <c r="CB290" s="9"/>
      <c r="CC290" s="237" t="b">
        <f t="shared" ref="CC290:CE313" ca="1" si="2104">OFFSET(CC290,-1,0)</f>
        <v>1</v>
      </c>
      <c r="CD290" s="237" t="b">
        <f t="shared" ca="1" si="2104"/>
        <v>1</v>
      </c>
      <c r="CE290" s="237" t="b">
        <f t="shared" ca="1" si="2104"/>
        <v>1</v>
      </c>
      <c r="CF290" s="12">
        <f t="shared" ca="1" si="2057"/>
        <v>2235105</v>
      </c>
      <c r="CG290" s="144" t="b">
        <f t="shared" ref="CG290:CG294" ca="1" si="2105">NOT(CE290)</f>
        <v>0</v>
      </c>
      <c r="CH290" s="12" t="s">
        <v>34</v>
      </c>
      <c r="CI290" s="19" t="str">
        <f t="shared" ca="1" si="2059"/>
        <v>-</v>
      </c>
      <c r="CJ290" s="19" t="str">
        <f t="shared" ca="1" si="2059"/>
        <v>-</v>
      </c>
      <c r="CK290" s="19" t="str">
        <f t="shared" ca="1" si="2059"/>
        <v>-</v>
      </c>
      <c r="CL290" s="19">
        <f t="shared" ca="1" si="2059"/>
        <v>1</v>
      </c>
      <c r="CM290" s="19">
        <f t="shared" ca="1" si="2059"/>
        <v>1</v>
      </c>
      <c r="CN290" s="9"/>
      <c r="CO290" s="444">
        <f t="shared" si="2060"/>
        <v>652</v>
      </c>
      <c r="CP290" s="444">
        <f t="shared" si="2060"/>
        <v>686</v>
      </c>
      <c r="CQ290" s="444">
        <f t="shared" si="2060"/>
        <v>721</v>
      </c>
      <c r="CR290" s="152">
        <f t="shared" si="2061"/>
        <v>378</v>
      </c>
      <c r="CS290" s="152">
        <f t="shared" si="2061"/>
        <v>413</v>
      </c>
      <c r="CT290" s="152">
        <f t="shared" si="2061"/>
        <v>448</v>
      </c>
      <c r="CU290" s="19" t="str">
        <f t="shared" ca="1" si="2062"/>
        <v>-</v>
      </c>
      <c r="CV290" s="19" t="str">
        <f t="shared" ca="1" si="2062"/>
        <v>-</v>
      </c>
      <c r="CW290" s="19" t="str">
        <f t="shared" ca="1" si="2062"/>
        <v>-</v>
      </c>
      <c r="CX290" s="19" t="str">
        <f t="shared" ca="1" si="2062"/>
        <v>-</v>
      </c>
      <c r="CY290" s="19" t="str">
        <f t="shared" ca="1" si="2062"/>
        <v>-</v>
      </c>
      <c r="CZ290" s="19" t="b">
        <f t="shared" ca="1" si="2062"/>
        <v>1</v>
      </c>
      <c r="DA290" s="19">
        <f t="shared" ca="1" si="2062"/>
        <v>0</v>
      </c>
      <c r="DB290" s="19">
        <f t="shared" ca="1" si="2062"/>
        <v>0</v>
      </c>
      <c r="DC290" s="19">
        <f t="shared" ca="1" si="2062"/>
        <v>0</v>
      </c>
      <c r="DD290" s="19">
        <f t="shared" ca="1" si="2062"/>
        <v>0</v>
      </c>
      <c r="DE290" s="19">
        <f t="shared" ca="1" si="2062"/>
        <v>0</v>
      </c>
      <c r="DF290" s="19">
        <f t="shared" ca="1" si="2062"/>
        <v>0</v>
      </c>
      <c r="DG290" s="19">
        <f t="shared" ca="1" si="2062"/>
        <v>0</v>
      </c>
      <c r="DH290" s="19">
        <f t="shared" ca="1" si="2062"/>
        <v>0</v>
      </c>
      <c r="DI290" s="19">
        <f t="shared" ca="1" si="2062"/>
        <v>0</v>
      </c>
      <c r="DJ290" s="19">
        <f t="shared" ca="1" si="2062"/>
        <v>0</v>
      </c>
      <c r="DK290" s="19">
        <f t="shared" ca="1" si="2063"/>
        <v>0</v>
      </c>
      <c r="DL290" s="19">
        <f t="shared" ca="1" si="2063"/>
        <v>0</v>
      </c>
      <c r="DM290" s="19">
        <f t="shared" ca="1" si="2063"/>
        <v>1</v>
      </c>
      <c r="DN290" s="19">
        <f t="shared" ca="1" si="2063"/>
        <v>1</v>
      </c>
      <c r="DO290" s="19">
        <f t="shared" ca="1" si="2063"/>
        <v>0</v>
      </c>
      <c r="DP290" s="19" t="str">
        <f t="shared" ca="1" si="2063"/>
        <v>-</v>
      </c>
      <c r="DQ290" s="19" t="str">
        <f t="shared" ca="1" si="2063"/>
        <v>-</v>
      </c>
      <c r="DR290" s="19" t="str">
        <f t="shared" ca="1" si="2063"/>
        <v>-</v>
      </c>
      <c r="DS290" s="19" t="str">
        <f t="shared" ca="1" si="2063"/>
        <v>-</v>
      </c>
      <c r="DT290" s="19" t="str">
        <f t="shared" ca="1" si="2063"/>
        <v>-</v>
      </c>
      <c r="DU290" s="19">
        <f t="shared" ca="1" si="2063"/>
        <v>0</v>
      </c>
      <c r="DV290" s="19" t="str">
        <f t="shared" ca="1" si="2063"/>
        <v>-</v>
      </c>
      <c r="DW290" s="19" t="str">
        <f t="shared" ca="1" si="2063"/>
        <v>-</v>
      </c>
      <c r="DX290" s="19" t="str">
        <f t="shared" ca="1" si="2063"/>
        <v>-</v>
      </c>
      <c r="DY290" s="19" t="str">
        <f t="shared" ca="1" si="2063"/>
        <v>-</v>
      </c>
      <c r="DZ290" s="19" t="str">
        <f t="shared" ca="1" si="2063"/>
        <v>-</v>
      </c>
      <c r="EA290" s="19" t="str">
        <f t="shared" ca="1" si="2063"/>
        <v>-</v>
      </c>
      <c r="EB290" s="19" t="str">
        <f t="shared" ca="1" si="2063"/>
        <v>-</v>
      </c>
      <c r="EC290" s="19" t="str">
        <f t="shared" ca="1" si="2063"/>
        <v>-</v>
      </c>
      <c r="ED290" s="19">
        <f t="shared" ca="1" si="2063"/>
        <v>0</v>
      </c>
      <c r="EE290" s="444">
        <f t="shared" si="2064"/>
        <v>0</v>
      </c>
      <c r="EF290" s="444">
        <f t="shared" si="2064"/>
        <v>0</v>
      </c>
      <c r="EG290" s="124">
        <f t="shared" si="2065"/>
        <v>0</v>
      </c>
      <c r="EH290" s="124">
        <f t="shared" si="2065"/>
        <v>0</v>
      </c>
      <c r="EI290" s="124">
        <f t="shared" si="2065"/>
        <v>0</v>
      </c>
      <c r="EJ290" s="124">
        <f t="shared" si="2065"/>
        <v>0</v>
      </c>
      <c r="EK290" s="124">
        <f t="shared" si="2065"/>
        <v>0</v>
      </c>
      <c r="EL290" s="124">
        <f t="shared" si="2065"/>
        <v>0</v>
      </c>
      <c r="EM290" s="124">
        <f t="shared" si="2065"/>
        <v>0</v>
      </c>
      <c r="EN290" s="124">
        <f t="shared" si="2065"/>
        <v>0</v>
      </c>
      <c r="EO290" s="124">
        <f t="shared" si="2065"/>
        <v>0</v>
      </c>
      <c r="EP290" s="124">
        <f t="shared" si="2065"/>
        <v>0</v>
      </c>
      <c r="EQ290" s="124">
        <f t="shared" si="2065"/>
        <v>0</v>
      </c>
      <c r="ER290" s="124">
        <f t="shared" si="2065"/>
        <v>0</v>
      </c>
      <c r="ES290" s="124">
        <f t="shared" si="2065"/>
        <v>0</v>
      </c>
      <c r="ET290" s="124">
        <f t="shared" si="2065"/>
        <v>0</v>
      </c>
      <c r="EU290" s="124">
        <f t="shared" si="2065"/>
        <v>0</v>
      </c>
      <c r="EV290" s="124">
        <f t="shared" si="2065"/>
        <v>0</v>
      </c>
      <c r="EW290" s="124">
        <f t="shared" si="2066"/>
        <v>0</v>
      </c>
      <c r="EX290" s="124">
        <f t="shared" si="2066"/>
        <v>0</v>
      </c>
      <c r="EY290" s="554">
        <f t="shared" si="2067"/>
        <v>0</v>
      </c>
      <c r="EZ290" s="554">
        <f t="shared" si="2067"/>
        <v>0</v>
      </c>
      <c r="FA290" s="554">
        <f t="shared" si="2067"/>
        <v>0</v>
      </c>
      <c r="FB290" s="125">
        <f t="shared" si="2067"/>
        <v>0</v>
      </c>
      <c r="FC290" s="125">
        <f t="shared" si="2067"/>
        <v>0</v>
      </c>
      <c r="FD290" s="125">
        <f t="shared" si="2067"/>
        <v>0</v>
      </c>
      <c r="FE290" s="125">
        <f t="shared" si="2067"/>
        <v>0</v>
      </c>
      <c r="FF290" s="125">
        <f t="shared" si="2067"/>
        <v>0</v>
      </c>
      <c r="FG290" s="125">
        <f t="shared" si="2067"/>
        <v>0</v>
      </c>
      <c r="FH290" s="125">
        <f t="shared" si="2067"/>
        <v>0</v>
      </c>
      <c r="FI290" s="125">
        <f t="shared" si="2067"/>
        <v>0</v>
      </c>
      <c r="FJ290" s="125">
        <f t="shared" si="2067"/>
        <v>0</v>
      </c>
      <c r="FK290" s="125">
        <f t="shared" si="2067"/>
        <v>0</v>
      </c>
      <c r="FL290" s="125">
        <f t="shared" si="2067"/>
        <v>0</v>
      </c>
      <c r="FM290" s="125">
        <f t="shared" si="2067"/>
        <v>0</v>
      </c>
      <c r="FN290" s="125">
        <f t="shared" si="2067"/>
        <v>0</v>
      </c>
      <c r="FO290" s="124">
        <f t="shared" si="2068"/>
        <v>0</v>
      </c>
      <c r="FP290" s="124">
        <f t="shared" si="2068"/>
        <v>0</v>
      </c>
      <c r="FQ290" s="124">
        <f t="shared" si="2068"/>
        <v>0</v>
      </c>
      <c r="FR290" s="124">
        <f t="shared" si="2068"/>
        <v>0</v>
      </c>
      <c r="FS290" s="124">
        <f t="shared" si="2068"/>
        <v>0</v>
      </c>
      <c r="FT290" s="124">
        <f t="shared" si="2068"/>
        <v>0</v>
      </c>
      <c r="FU290" s="124">
        <f t="shared" si="2068"/>
        <v>0</v>
      </c>
      <c r="FV290" s="124">
        <f t="shared" si="2068"/>
        <v>0</v>
      </c>
      <c r="FW290" s="124">
        <f t="shared" si="2068"/>
        <v>0</v>
      </c>
      <c r="FX290" s="124">
        <f t="shared" si="2068"/>
        <v>0</v>
      </c>
      <c r="FY290" s="124">
        <f t="shared" si="2068"/>
        <v>0</v>
      </c>
      <c r="FZ290" s="124">
        <f t="shared" si="2068"/>
        <v>0</v>
      </c>
      <c r="GA290" s="124">
        <f t="shared" si="2068"/>
        <v>0</v>
      </c>
      <c r="GB290" s="124">
        <f t="shared" si="2068"/>
        <v>0</v>
      </c>
      <c r="GC290" s="124">
        <f t="shared" si="2068"/>
        <v>0</v>
      </c>
      <c r="GD290" s="124">
        <f t="shared" si="2068"/>
        <v>0</v>
      </c>
      <c r="GE290" s="124">
        <f t="shared" si="2069"/>
        <v>0</v>
      </c>
      <c r="GF290" s="124">
        <f t="shared" si="2069"/>
        <v>0</v>
      </c>
      <c r="GG290" s="554">
        <f t="shared" si="2070"/>
        <v>0</v>
      </c>
      <c r="GH290" s="554">
        <f t="shared" si="2070"/>
        <v>0</v>
      </c>
      <c r="GI290" s="554">
        <f t="shared" si="2070"/>
        <v>0</v>
      </c>
      <c r="GJ290" s="125">
        <f t="shared" si="2071"/>
        <v>0</v>
      </c>
      <c r="GK290" s="125">
        <f t="shared" si="2071"/>
        <v>0</v>
      </c>
      <c r="GL290" s="125">
        <f t="shared" si="2071"/>
        <v>0</v>
      </c>
      <c r="GM290" s="125">
        <f t="shared" si="2071"/>
        <v>0</v>
      </c>
      <c r="GN290" s="125">
        <f t="shared" si="2071"/>
        <v>0</v>
      </c>
      <c r="GO290" s="125">
        <f t="shared" si="2071"/>
        <v>0</v>
      </c>
      <c r="GP290" s="125">
        <f t="shared" si="2071"/>
        <v>0</v>
      </c>
      <c r="GQ290" s="125">
        <f t="shared" si="2071"/>
        <v>0</v>
      </c>
      <c r="GR290" s="125">
        <f t="shared" si="2071"/>
        <v>0</v>
      </c>
      <c r="GS290" s="125">
        <f t="shared" si="2071"/>
        <v>0</v>
      </c>
      <c r="GT290" s="125">
        <f t="shared" si="2071"/>
        <v>0</v>
      </c>
      <c r="GU290" s="125">
        <f t="shared" si="2071"/>
        <v>0</v>
      </c>
      <c r="GV290" s="125">
        <f t="shared" si="2071"/>
        <v>0</v>
      </c>
      <c r="GW290" s="124">
        <f t="shared" si="2072"/>
        <v>0</v>
      </c>
      <c r="GX290" s="124">
        <f t="shared" si="2072"/>
        <v>0</v>
      </c>
      <c r="GY290" s="124">
        <f t="shared" si="2072"/>
        <v>0</v>
      </c>
      <c r="GZ290" s="124">
        <f t="shared" si="2072"/>
        <v>0</v>
      </c>
      <c r="HA290" s="124">
        <f t="shared" si="2072"/>
        <v>0</v>
      </c>
      <c r="HB290" s="124">
        <f t="shared" si="2072"/>
        <v>0</v>
      </c>
      <c r="HC290" s="124">
        <f t="shared" si="2072"/>
        <v>0</v>
      </c>
      <c r="HD290" s="124">
        <f t="shared" si="2072"/>
        <v>0</v>
      </c>
      <c r="HE290" s="124">
        <f t="shared" si="2072"/>
        <v>0</v>
      </c>
      <c r="HF290" s="124">
        <f t="shared" si="2072"/>
        <v>0</v>
      </c>
      <c r="HG290" s="124">
        <f t="shared" si="2072"/>
        <v>0</v>
      </c>
      <c r="HH290" s="124">
        <f t="shared" si="2072"/>
        <v>0</v>
      </c>
      <c r="HI290" s="124">
        <f t="shared" si="2072"/>
        <v>0</v>
      </c>
      <c r="HJ290" s="124">
        <f t="shared" si="2072"/>
        <v>0</v>
      </c>
      <c r="HK290" s="124">
        <f t="shared" si="2072"/>
        <v>0</v>
      </c>
      <c r="HL290" s="124">
        <f t="shared" si="2072"/>
        <v>0</v>
      </c>
      <c r="HM290" s="124">
        <f t="shared" si="2073"/>
        <v>0</v>
      </c>
      <c r="HN290" s="124">
        <f t="shared" si="2073"/>
        <v>0</v>
      </c>
      <c r="HO290" s="554">
        <f t="shared" si="2074"/>
        <v>0</v>
      </c>
      <c r="HP290" s="554">
        <f t="shared" si="2074"/>
        <v>0</v>
      </c>
      <c r="HQ290" s="554">
        <f t="shared" si="2074"/>
        <v>0</v>
      </c>
      <c r="HR290" s="125">
        <f t="shared" si="2075"/>
        <v>0</v>
      </c>
      <c r="HS290" s="125">
        <f t="shared" si="2075"/>
        <v>0</v>
      </c>
      <c r="HT290" s="125">
        <f t="shared" si="2075"/>
        <v>0</v>
      </c>
      <c r="HU290" s="125">
        <f t="shared" si="2075"/>
        <v>0</v>
      </c>
      <c r="HV290" s="125">
        <f t="shared" si="2075"/>
        <v>0</v>
      </c>
      <c r="HW290" s="125">
        <f t="shared" si="2075"/>
        <v>0</v>
      </c>
      <c r="HX290" s="125">
        <f t="shared" si="2075"/>
        <v>0</v>
      </c>
      <c r="HY290" s="125">
        <f t="shared" si="2075"/>
        <v>0</v>
      </c>
      <c r="HZ290" s="125">
        <f t="shared" si="2075"/>
        <v>0</v>
      </c>
      <c r="IA290" s="125">
        <f t="shared" si="2075"/>
        <v>0</v>
      </c>
      <c r="IB290" s="125">
        <f t="shared" si="2075"/>
        <v>0</v>
      </c>
      <c r="IC290" s="125">
        <f t="shared" si="2075"/>
        <v>0</v>
      </c>
      <c r="ID290" s="125">
        <f t="shared" si="2075"/>
        <v>0</v>
      </c>
      <c r="IE290" s="5">
        <f t="shared" si="2076"/>
        <v>67</v>
      </c>
      <c r="IF290" s="9"/>
      <c r="IG290" s="5">
        <f t="shared" si="2077"/>
        <v>1</v>
      </c>
      <c r="IH290" s="5" t="b">
        <f t="shared" si="2077"/>
        <v>0</v>
      </c>
      <c r="II290" s="19">
        <f t="shared" ca="1" si="2078"/>
        <v>0</v>
      </c>
      <c r="IJ290" s="5">
        <f t="shared" si="2077"/>
        <v>55</v>
      </c>
      <c r="IK290" s="5" cm="1">
        <f t="array" ref="IK290">INDEX(i.pi_yatf,$X290+1,IK$7)</f>
        <v>1</v>
      </c>
      <c r="IL290" s="19">
        <f t="shared" ca="1" si="2079"/>
        <v>0</v>
      </c>
      <c r="IM290" s="19">
        <f t="shared" ca="1" si="2079"/>
        <v>0</v>
      </c>
      <c r="IN290" s="19">
        <f t="shared" ca="1" si="2079"/>
        <v>0</v>
      </c>
      <c r="IO290" s="19">
        <f t="shared" ca="1" si="2079"/>
        <v>0</v>
      </c>
      <c r="IP290" s="19">
        <f t="shared" ca="1" si="2079"/>
        <v>0</v>
      </c>
      <c r="IQ290" s="19">
        <f t="shared" ca="1" si="2079"/>
        <v>0</v>
      </c>
      <c r="IR290" s="19">
        <f t="shared" ca="1" si="2079"/>
        <v>0</v>
      </c>
      <c r="IS290" s="19">
        <f t="shared" ca="1" si="2079"/>
        <v>0</v>
      </c>
      <c r="IT290" s="19">
        <f t="shared" ca="1" si="2079"/>
        <v>0</v>
      </c>
      <c r="IU290" s="19">
        <f t="shared" ca="1" si="2079"/>
        <v>0</v>
      </c>
      <c r="IV290" s="19">
        <f t="shared" ca="1" si="2079"/>
        <v>0</v>
      </c>
      <c r="IW290" s="19">
        <f t="shared" ca="1" si="2079"/>
        <v>0</v>
      </c>
      <c r="IX290" s="19">
        <f t="shared" ca="1" si="2079"/>
        <v>0</v>
      </c>
      <c r="IY290" s="19">
        <f t="shared" ca="1" si="2079"/>
        <v>0</v>
      </c>
      <c r="IZ290" s="19">
        <f t="shared" ca="1" si="2079"/>
        <v>0</v>
      </c>
      <c r="JA290" s="19">
        <f t="shared" ca="1" si="2079"/>
        <v>0</v>
      </c>
      <c r="JB290" s="19">
        <f t="shared" ca="1" si="2079"/>
        <v>0</v>
      </c>
      <c r="JC290" s="19">
        <f t="shared" ca="1" si="2079"/>
        <v>0</v>
      </c>
      <c r="JD290" s="19">
        <f t="shared" ca="1" si="2079"/>
        <v>0</v>
      </c>
      <c r="JE290" s="19">
        <f t="shared" ca="1" si="2079"/>
        <v>0</v>
      </c>
      <c r="JF290" s="19">
        <f t="shared" ca="1" si="2079"/>
        <v>0</v>
      </c>
      <c r="JG290" s="5">
        <f t="shared" si="2080"/>
        <v>1.2500000000000001E-2</v>
      </c>
      <c r="JH290" s="567">
        <f t="shared" si="2080"/>
        <v>0</v>
      </c>
      <c r="JI290" s="5">
        <f t="shared" si="2080"/>
        <v>6.25E-2</v>
      </c>
      <c r="JJ290" s="5">
        <f t="shared" si="2080"/>
        <v>6.25E-2</v>
      </c>
      <c r="JK290" s="5">
        <f t="shared" si="2080"/>
        <v>6.25E-2</v>
      </c>
      <c r="JL290" s="19">
        <f t="shared" ca="1" si="2079"/>
        <v>1</v>
      </c>
      <c r="JM290" s="19">
        <f t="shared" ca="1" si="2079"/>
        <v>0</v>
      </c>
      <c r="JN290" s="19">
        <f t="shared" ca="1" si="2079"/>
        <v>1</v>
      </c>
      <c r="JO290" s="9"/>
      <c r="JP290" s="5" t="b">
        <f t="shared" ca="1" si="2081"/>
        <v>0</v>
      </c>
      <c r="JQ290" s="477" t="b">
        <v>0</v>
      </c>
      <c r="JR290" s="477">
        <v>9.7327499999999993</v>
      </c>
      <c r="JS290" s="5" t="b">
        <f t="shared" si="2082"/>
        <v>0</v>
      </c>
      <c r="JT290" s="5" t="b">
        <f t="shared" si="2082"/>
        <v>0</v>
      </c>
      <c r="JU290" s="5" t="b">
        <f t="shared" si="2082"/>
        <v>1</v>
      </c>
      <c r="JV290" s="144">
        <f t="shared" si="2083"/>
        <v>1</v>
      </c>
      <c r="JW290" s="144">
        <f t="shared" si="2083"/>
        <v>1</v>
      </c>
      <c r="JX290" s="5" t="b">
        <f t="shared" si="2084"/>
        <v>0</v>
      </c>
      <c r="JY290" s="5" t="b">
        <f t="shared" si="2084"/>
        <v>1</v>
      </c>
      <c r="JZ290" s="5" t="b">
        <f t="shared" si="2084"/>
        <v>1</v>
      </c>
      <c r="KA290" s="5" t="b">
        <f t="shared" si="2084"/>
        <v>0</v>
      </c>
      <c r="KB290" s="5">
        <f t="shared" si="2085"/>
        <v>1</v>
      </c>
      <c r="KC290" s="5">
        <f t="shared" si="2085"/>
        <v>0</v>
      </c>
      <c r="KD290" s="5" t="b">
        <f t="shared" si="2086"/>
        <v>0</v>
      </c>
      <c r="KE290" s="5" t="str" cm="1">
        <f t="array" aca="1" ref="KE290" ca="1">IF(OR(KF290:KM290&lt;&gt;"-"),TRUE,"-")</f>
        <v>-</v>
      </c>
      <c r="KF290" s="19" t="str">
        <f t="shared" ca="1" si="2087"/>
        <v>-</v>
      </c>
      <c r="KG290" s="19" t="str">
        <f t="shared" ca="1" si="2087"/>
        <v>-</v>
      </c>
      <c r="KH290" s="19" t="str">
        <f t="shared" ca="1" si="2087"/>
        <v>-</v>
      </c>
      <c r="KI290" s="19" t="str">
        <f t="shared" ca="1" si="2087"/>
        <v>-</v>
      </c>
      <c r="KJ290" s="19" t="str">
        <f t="shared" ca="1" si="2087"/>
        <v>-</v>
      </c>
      <c r="KK290" s="19" t="str">
        <f t="shared" ca="1" si="2087"/>
        <v>-</v>
      </c>
      <c r="KL290" s="19" t="str">
        <f t="shared" ca="1" si="2087"/>
        <v>-</v>
      </c>
      <c r="KM290" s="19" t="str">
        <f t="shared" ca="1" si="2087"/>
        <v>-</v>
      </c>
      <c r="KN290" s="5" t="b">
        <f t="array" aca="1" ref="KN290" ca="1">IF(OR(KO290:KU290&lt;&gt;"-"),TRUE,"-")</f>
        <v>1</v>
      </c>
      <c r="KO290" s="19">
        <f t="shared" ca="1" si="2088"/>
        <v>0</v>
      </c>
      <c r="KP290" s="19" t="str">
        <f t="shared" ca="1" si="2088"/>
        <v>-</v>
      </c>
      <c r="KQ290" s="19">
        <f t="shared" ca="1" si="2088"/>
        <v>999999</v>
      </c>
      <c r="KR290" s="19">
        <f t="shared" ca="1" si="2088"/>
        <v>999999</v>
      </c>
      <c r="KS290" s="19">
        <f t="shared" ca="1" si="2088"/>
        <v>999999</v>
      </c>
      <c r="KT290" s="19">
        <f t="shared" ca="1" si="2088"/>
        <v>999999</v>
      </c>
      <c r="KU290" s="19">
        <f t="shared" ca="1" si="2088"/>
        <v>999999</v>
      </c>
      <c r="KV290" s="19" t="str">
        <f t="shared" ca="1" si="2088"/>
        <v>-</v>
      </c>
      <c r="KW290" s="19" t="str">
        <f t="shared" ca="1" si="2088"/>
        <v>-</v>
      </c>
      <c r="KX290" s="19" t="str">
        <f t="shared" ca="1" si="2088"/>
        <v>-</v>
      </c>
      <c r="KY290" s="19" t="b">
        <f t="shared" ca="1" si="2088"/>
        <v>1</v>
      </c>
      <c r="KZ290" s="19">
        <f t="shared" ca="1" si="2088"/>
        <v>0</v>
      </c>
      <c r="LA290" s="5" t="str">
        <f t="shared" si="2089"/>
        <v>-</v>
      </c>
      <c r="LB290" s="5" t="str">
        <f t="shared" si="2089"/>
        <v>-</v>
      </c>
      <c r="LC290" s="5" t="str">
        <f t="shared" si="2089"/>
        <v>-</v>
      </c>
      <c r="LD290" s="5" t="str">
        <f t="shared" si="2089"/>
        <v>-</v>
      </c>
      <c r="LE290" s="19" t="str">
        <f t="shared" ca="1" si="2090"/>
        <v>-</v>
      </c>
      <c r="LF290" s="19" t="str">
        <f t="shared" ca="1" si="2090"/>
        <v>-</v>
      </c>
      <c r="LG290" s="19" t="str">
        <f t="shared" ca="1" si="2090"/>
        <v>-</v>
      </c>
      <c r="LH290" s="19" t="str">
        <f t="shared" ca="1" si="2090"/>
        <v>-</v>
      </c>
      <c r="LI290" s="19" t="str">
        <f t="shared" ca="1" si="2090"/>
        <v>-</v>
      </c>
      <c r="LJ290" s="19" t="str">
        <f t="shared" ca="1" si="2090"/>
        <v>-</v>
      </c>
      <c r="LK290" s="19" t="str">
        <f t="shared" ca="1" si="2090"/>
        <v>-</v>
      </c>
      <c r="LL290" s="5" t="str">
        <f t="shared" si="2091"/>
        <v>-</v>
      </c>
      <c r="LM290" s="5">
        <f t="shared" si="2091"/>
        <v>500</v>
      </c>
      <c r="LN290" s="5">
        <f t="shared" si="2091"/>
        <v>500</v>
      </c>
      <c r="LO290" s="5" t="str">
        <f t="shared" si="2091"/>
        <v>-</v>
      </c>
      <c r="LP290" s="5" t="str" cm="1">
        <f t="array" aca="1" ref="LP290" ca="1">INDEX(i.meatgrid,$Q290,LP$7)</f>
        <v>-</v>
      </c>
      <c r="LQ290" s="5" t="str" cm="1">
        <f t="array" aca="1" ref="LQ290" ca="1">INDEX(i.meatgrid,$Q290,LQ$7)</f>
        <v>-</v>
      </c>
      <c r="LR290" s="5" t="str">
        <f t="shared" si="2092"/>
        <v>-</v>
      </c>
      <c r="LS290" s="5">
        <f t="shared" si="2093"/>
        <v>1</v>
      </c>
      <c r="LT290" s="9"/>
      <c r="LU290" s="19">
        <f t="shared" ca="1" si="2094"/>
        <v>70</v>
      </c>
      <c r="LV290" s="19">
        <f t="shared" ca="1" si="2094"/>
        <v>50</v>
      </c>
      <c r="LW290" s="19">
        <f t="shared" ca="1" si="2094"/>
        <v>80</v>
      </c>
      <c r="LX290" s="19">
        <f t="shared" ca="1" si="2094"/>
        <v>50</v>
      </c>
      <c r="LY290" s="5" t="b" cm="1">
        <f t="array" aca="1" ref="LY290" ca="1">INDEX(i.meatgrid,$Q290,LY$7)</f>
        <v>0</v>
      </c>
      <c r="LZ290" s="5" t="b" cm="1">
        <f t="array" aca="1" ref="LZ290" ca="1">INDEX(i.meatgrid,$Q290,LZ$7)</f>
        <v>0</v>
      </c>
      <c r="MA290" s="5" t="str" cm="1">
        <f t="array" aca="1" ref="MA290" ca="1">INDEX(i.meatgrid,$Q290,MA$7)</f>
        <v>-</v>
      </c>
      <c r="MB290" s="5" cm="1">
        <f t="array" aca="1" ref="MB290" ca="1">INDEX(i.meatgrid,$Q290,MB$7)</f>
        <v>40</v>
      </c>
      <c r="MC290" s="5">
        <f t="shared" si="2095"/>
        <v>0.75</v>
      </c>
      <c r="MD290" s="5">
        <f t="shared" si="2096"/>
        <v>1</v>
      </c>
      <c r="ME290" s="5" cm="1">
        <f t="array" aca="1" ref="ME290" ca="1">INDEX(i.meatgrid,$Q290,ME$7)</f>
        <v>1</v>
      </c>
      <c r="MF290" s="5" cm="1">
        <f t="array" aca="1" ref="MF290" ca="1">INDEX(i.meatgrid,$Q290,MF$7)</f>
        <v>0</v>
      </c>
      <c r="MG290" s="5" cm="1">
        <f t="array" aca="1" ref="MG290" ca="1">INDEX(i.meatgrid,$Q290,MG$7)</f>
        <v>0</v>
      </c>
      <c r="MH290" s="5" cm="1">
        <f t="array" aca="1" ref="MH290" ca="1">INDEX(i.meatgrid,$Q290,MH$7)</f>
        <v>0</v>
      </c>
      <c r="MI290" s="5" cm="1">
        <f t="array" aca="1" ref="MI290" ca="1">INDEX(i.meatgrid,$Q290,MI$7)</f>
        <v>0</v>
      </c>
      <c r="MJ290" s="5" cm="1">
        <f t="array" aca="1" ref="MJ290" ca="1">INDEX(i.meatgrid,$Q290,MJ$7)</f>
        <v>1</v>
      </c>
      <c r="MK290" s="5" cm="1">
        <f t="array" aca="1" ref="MK290" ca="1">INDEX(i.meatgrid,$Q290,MK$7)</f>
        <v>1</v>
      </c>
      <c r="ML290" s="5" cm="1">
        <f t="array" aca="1" ref="ML290" ca="1">INDEX(i.meatgrid,$Q290,ML$7)</f>
        <v>1</v>
      </c>
      <c r="MM290" s="5">
        <f t="shared" si="2097"/>
        <v>1</v>
      </c>
      <c r="MN290" s="9"/>
      <c r="MO290" s="19" t="b">
        <f t="shared" ca="1" si="2098"/>
        <v>0</v>
      </c>
      <c r="MP290" s="19" t="b">
        <f t="shared" ca="1" si="2098"/>
        <v>0</v>
      </c>
      <c r="MQ290" s="19">
        <f t="shared" ca="1" si="2098"/>
        <v>1</v>
      </c>
      <c r="MR290" s="19">
        <f t="shared" ca="1" si="2098"/>
        <v>0.75</v>
      </c>
      <c r="MS290" s="19">
        <f t="shared" ca="1" si="2098"/>
        <v>0.75</v>
      </c>
      <c r="MT290" s="19">
        <f t="shared" ca="1" si="2098"/>
        <v>0.8</v>
      </c>
      <c r="MU290" s="19">
        <f t="shared" ca="1" si="2098"/>
        <v>0.82499999999999996</v>
      </c>
      <c r="MV290" s="19">
        <f t="shared" ca="1" si="2098"/>
        <v>0.875</v>
      </c>
      <c r="MW290" s="19">
        <f t="shared" ca="1" si="2098"/>
        <v>0.9</v>
      </c>
      <c r="MX290" s="19">
        <f t="shared" ca="1" si="2098"/>
        <v>1</v>
      </c>
      <c r="MY290" s="19">
        <f t="shared" ca="1" si="2098"/>
        <v>0.875</v>
      </c>
      <c r="MZ290" s="19" t="b">
        <f t="shared" ca="1" si="2098"/>
        <v>1</v>
      </c>
      <c r="NA290" s="19">
        <f t="shared" ca="1" si="2098"/>
        <v>74.989999999999995</v>
      </c>
      <c r="NB290" s="19" t="str">
        <f t="shared" ca="1" si="2098"/>
        <v>-</v>
      </c>
      <c r="NC290" s="19" t="str">
        <f t="shared" ca="1" si="2098"/>
        <v>-</v>
      </c>
      <c r="ND290" s="19" t="str">
        <f t="shared" ca="1" si="2098"/>
        <v>-</v>
      </c>
      <c r="NE290" s="19" t="str">
        <f t="shared" ca="1" si="2099"/>
        <v>-</v>
      </c>
      <c r="NF290" s="19" t="str">
        <f t="shared" ca="1" si="2099"/>
        <v>-</v>
      </c>
      <c r="NG290" s="19" t="str">
        <f t="shared" ca="1" si="2099"/>
        <v>-</v>
      </c>
      <c r="NH290" s="19" t="str">
        <f t="shared" ca="1" si="2099"/>
        <v>-</v>
      </c>
      <c r="NI290" s="19">
        <f t="shared" ca="1" si="2099"/>
        <v>36.99</v>
      </c>
      <c r="NJ290" s="19">
        <f t="shared" ca="1" si="2099"/>
        <v>36.99</v>
      </c>
      <c r="NK290" s="19" t="str">
        <f t="shared" ca="1" si="2099"/>
        <v>-</v>
      </c>
      <c r="NL290" s="19" t="str">
        <f t="shared" ca="1" si="2099"/>
        <v>-</v>
      </c>
      <c r="NM290" s="19" t="str">
        <f t="shared" ca="1" si="2099"/>
        <v>-</v>
      </c>
      <c r="NN290" s="19" t="str">
        <f t="shared" ca="1" si="2099"/>
        <v>-</v>
      </c>
      <c r="NO290" s="19" t="str">
        <f t="shared" ca="1" si="2099"/>
        <v>-</v>
      </c>
      <c r="NP290" s="19">
        <f t="shared" ca="1" si="2099"/>
        <v>49.99</v>
      </c>
      <c r="NQ290" s="19">
        <f t="shared" ca="1" si="2099"/>
        <v>49.99</v>
      </c>
      <c r="NR290" s="19">
        <f t="shared" ca="1" si="2099"/>
        <v>49.99</v>
      </c>
      <c r="NS290" s="19">
        <f t="shared" ca="1" si="2099"/>
        <v>49.99</v>
      </c>
      <c r="NT290" s="19">
        <f t="shared" ca="1" si="2099"/>
        <v>49.99</v>
      </c>
      <c r="NU290" s="19">
        <f t="shared" ca="1" si="2100"/>
        <v>49.99</v>
      </c>
      <c r="NV290" s="19">
        <f t="shared" ca="1" si="2100"/>
        <v>49.99</v>
      </c>
      <c r="NW290" s="19">
        <f t="shared" ca="1" si="2100"/>
        <v>49.99</v>
      </c>
      <c r="NX290" s="19">
        <f t="shared" ca="1" si="2100"/>
        <v>412.99</v>
      </c>
      <c r="NY290" s="19">
        <f t="shared" ca="1" si="2100"/>
        <v>412.99</v>
      </c>
      <c r="NZ290" s="19" t="str">
        <f t="shared" ca="1" si="2100"/>
        <v>-</v>
      </c>
      <c r="OA290" s="19" t="str">
        <f t="shared" ca="1" si="2100"/>
        <v>-</v>
      </c>
      <c r="OB290" s="19" t="str">
        <f t="shared" ca="1" si="2100"/>
        <v>-</v>
      </c>
      <c r="OC290" s="19" t="str">
        <f t="shared" ca="1" si="2100"/>
        <v>-</v>
      </c>
      <c r="OD290" s="19" t="str">
        <f t="shared" ca="1" si="2100"/>
        <v>-</v>
      </c>
      <c r="OE290" s="19">
        <f t="shared" ca="1" si="2100"/>
        <v>6.8900000000000006</v>
      </c>
      <c r="OF290" s="19">
        <f t="shared" ca="1" si="2100"/>
        <v>6.8900000000000006</v>
      </c>
      <c r="OG290" s="19">
        <f t="shared" ca="1" si="2100"/>
        <v>6.8900000000000006</v>
      </c>
      <c r="OH290" s="19">
        <f t="shared" ca="1" si="2100"/>
        <v>6.8900000000000006</v>
      </c>
      <c r="OI290" s="19">
        <f t="shared" ca="1" si="2100"/>
        <v>6.8900000000000006</v>
      </c>
      <c r="OJ290" s="19">
        <f t="shared" ca="1" si="2100"/>
        <v>6.8900000000000006</v>
      </c>
      <c r="OK290" s="19">
        <f t="shared" ca="1" si="2101"/>
        <v>6.8900000000000006</v>
      </c>
      <c r="OL290" s="19">
        <f t="shared" ca="1" si="2101"/>
        <v>6.8900000000000006</v>
      </c>
      <c r="OM290" s="19">
        <f t="shared" ca="1" si="2101"/>
        <v>346.99</v>
      </c>
      <c r="ON290" s="19">
        <f t="shared" ca="1" si="2101"/>
        <v>346.99</v>
      </c>
      <c r="OO290" s="19" t="str">
        <f t="shared" ca="1" si="2101"/>
        <v>-</v>
      </c>
      <c r="OP290" s="19" t="str">
        <f t="shared" ca="1" si="2101"/>
        <v>-</v>
      </c>
      <c r="OQ290" s="19" t="str">
        <f t="shared" ca="1" si="2101"/>
        <v>-</v>
      </c>
      <c r="OR290" s="19" t="str">
        <f t="shared" ca="1" si="2101"/>
        <v>-</v>
      </c>
      <c r="OS290" s="19" t="str">
        <f t="shared" ca="1" si="2101"/>
        <v>-</v>
      </c>
      <c r="OT290" s="19">
        <f t="shared" ca="1" si="2101"/>
        <v>0</v>
      </c>
      <c r="OU290" s="24">
        <v>0</v>
      </c>
    </row>
    <row r="291" spans="1:411" hidden="1" outlineLevel="1">
      <c r="A291" s="21">
        <f t="shared" si="158"/>
        <v>286</v>
      </c>
      <c r="B291" s="21">
        <f t="shared" si="2039"/>
        <v>19</v>
      </c>
      <c r="C291">
        <v>114</v>
      </c>
      <c r="D291" s="144" t="str">
        <f t="shared" si="2040"/>
        <v>GSM</v>
      </c>
      <c r="E291" t="b">
        <v>1</v>
      </c>
      <c r="F291" t="b">
        <v>0</v>
      </c>
      <c r="G291" t="b">
        <f t="shared" si="2102"/>
        <v>1</v>
      </c>
      <c r="H291" s="29">
        <v>2</v>
      </c>
      <c r="I291" s="29">
        <v>1</v>
      </c>
      <c r="J291" s="29" t="str">
        <f>""</f>
        <v/>
      </c>
      <c r="K291" s="29">
        <f t="shared" si="2042"/>
        <v>2</v>
      </c>
      <c r="L291" s="29">
        <v>2</v>
      </c>
      <c r="M291" s="29">
        <v>2</v>
      </c>
      <c r="N291" s="29">
        <v>3</v>
      </c>
      <c r="O291" s="29">
        <v>1</v>
      </c>
      <c r="P291" s="29">
        <v>1</v>
      </c>
      <c r="Q291" s="237">
        <f t="shared" ca="1" si="2103"/>
        <v>5</v>
      </c>
      <c r="R291" s="29">
        <v>3</v>
      </c>
      <c r="S291" s="29">
        <v>1</v>
      </c>
      <c r="T291" s="29">
        <v>1</v>
      </c>
      <c r="U291" s="218"/>
      <c r="V291" s="218"/>
      <c r="W291" s="29">
        <v>0</v>
      </c>
      <c r="X291" s="218"/>
      <c r="Y291" s="218"/>
      <c r="Z291" s="218"/>
      <c r="AA291" s="218"/>
      <c r="AB291" s="218"/>
      <c r="AC291" s="218"/>
      <c r="AD291" s="218"/>
      <c r="AE291" s="218"/>
      <c r="AF291" s="144">
        <f>INDEX(CHOOSE($N291,DataAutumn!i.AdultDrys,DataWinter!i.AdultDrys,DataSpring!i.AdultDrys),1,$M291)</f>
        <v>3</v>
      </c>
      <c r="AG291" s="5">
        <f t="shared" si="2043"/>
        <v>2</v>
      </c>
      <c r="AH291" s="5">
        <f t="shared" si="2043"/>
        <v>0</v>
      </c>
      <c r="AI291" s="5">
        <f t="shared" si="2044"/>
        <v>1</v>
      </c>
      <c r="AJ291" s="218"/>
      <c r="AK291" s="218"/>
      <c r="AL291" s="366" t="str">
        <f ca="1">TEXT(LEFT(OFFSET(AL291,-1,0),5)+1,"00000")&amp;MID(OFFSET(AL291,-1,0),6,FIND(" ",OFFSET(AL291,-1,0),7)-5)
&amp; $D291           &amp; " Day"&amp;INDEX(i.DOY,$N291,1)              &amp; IF($IG291=0," FWM","")&amp;IF($IG291=1," MWM","")&amp;IF($IG291=5," Mat","")&amp;IF($IH291=TRUE,"&amp;BBT","    ")
&amp;INDEX(DataMaster!$B$98:$B$105,$Q291,0)    &amp;IF(JQ291," SR"&amp;JR291,"")&amp; " WP"&amp;TEXT($MC291*100,"000p")           &amp; " MP"&amp;TEXT($MD291*100,"000p")           &amp; " GP"&amp;TEXT($MM291*100,"000p")
&amp; " (F"&amp;3+COUNTIF($CV291:$CY291,TRUE)&amp;3&amp;"N"&amp;$DM291&amp;$DN291&amp;")"</f>
        <v>00003 DSP_price_SA GSM Day204 MWM    Air WP125p MP100p GP100p (F33N11)</v>
      </c>
      <c r="AM291" s="9" t="str">
        <f ca="1">IF(COUNTIF(AL$5:AL291,AL291)=1,"-","Dup")</f>
        <v>-</v>
      </c>
      <c r="AN291" s="9"/>
      <c r="AO291" s="12" t="b">
        <v>0</v>
      </c>
      <c r="AP291" s="12" t="b">
        <v>0</v>
      </c>
      <c r="AQ291" s="12" t="b">
        <v>0</v>
      </c>
      <c r="AR291" s="12" t="b">
        <v>0</v>
      </c>
      <c r="AS291" s="12" t="b">
        <v>0</v>
      </c>
      <c r="AT291" s="12" t="b">
        <v>0</v>
      </c>
      <c r="AU291" s="12" t="b">
        <v>0</v>
      </c>
      <c r="AV291" s="12" t="b">
        <v>0</v>
      </c>
      <c r="AW291" s="9"/>
      <c r="AX291" s="5" t="b">
        <f t="shared" si="2045"/>
        <v>0</v>
      </c>
      <c r="AY291" s="5" t="str">
        <f t="shared" si="2045"/>
        <v>-</v>
      </c>
      <c r="AZ291" s="5" t="b">
        <f t="shared" si="2045"/>
        <v>0</v>
      </c>
      <c r="BA291" s="5" t="b">
        <f t="shared" si="2045"/>
        <v>1</v>
      </c>
      <c r="BB291" s="5" t="b">
        <f t="shared" si="2045"/>
        <v>1</v>
      </c>
      <c r="BC291" s="144">
        <f t="shared" si="2045"/>
        <v>0</v>
      </c>
      <c r="BD291" s="19" t="b">
        <f t="shared" ca="1" si="2046"/>
        <v>1</v>
      </c>
      <c r="BE291" s="9"/>
      <c r="BF291" s="5" t="str">
        <f t="shared" ca="1" si="2047"/>
        <v>-</v>
      </c>
      <c r="BG291" s="19" t="str">
        <f t="shared" ca="1" si="2048"/>
        <v>-</v>
      </c>
      <c r="BH291" s="19" t="str">
        <f t="shared" ca="1" si="2048"/>
        <v>-</v>
      </c>
      <c r="BI291" s="19" t="str">
        <f t="shared" ca="1" si="2048"/>
        <v>-</v>
      </c>
      <c r="BJ291" s="5" t="str">
        <f t="shared" ca="1" si="2049"/>
        <v>-</v>
      </c>
      <c r="BK291" s="19" t="str">
        <f t="shared" ca="1" si="2050"/>
        <v>-</v>
      </c>
      <c r="BL291" s="5" t="str">
        <f t="shared" ca="1" si="2051"/>
        <v>-</v>
      </c>
      <c r="BM291" s="19" t="str">
        <f t="shared" ca="1" si="2052"/>
        <v>-</v>
      </c>
      <c r="BN291" s="19" t="str">
        <f t="shared" ca="1" si="2052"/>
        <v>-</v>
      </c>
      <c r="BO291" s="19" t="str">
        <f t="shared" ca="1" si="2052"/>
        <v>-</v>
      </c>
      <c r="BP291" s="5" t="str">
        <f t="shared" ca="1" si="2053"/>
        <v>-</v>
      </c>
      <c r="BQ291" s="9"/>
      <c r="BR291" s="5" t="b">
        <f t="shared" si="2054"/>
        <v>0</v>
      </c>
      <c r="BS291" s="5" t="str">
        <f t="shared" ca="1" si="2055"/>
        <v>-</v>
      </c>
      <c r="BT291" s="5" t="str">
        <f t="shared" ca="1" si="2056"/>
        <v>-</v>
      </c>
      <c r="BU291" s="5" t="str">
        <f t="shared" ca="1" si="2056"/>
        <v>-</v>
      </c>
      <c r="BV291" s="5" t="str">
        <f t="shared" ca="1" si="2056"/>
        <v>-</v>
      </c>
      <c r="BW291" s="5" t="str">
        <f t="shared" ca="1" si="2056"/>
        <v>-</v>
      </c>
      <c r="BX291" s="5" t="str">
        <f t="shared" ca="1" si="2056"/>
        <v>-</v>
      </c>
      <c r="BY291" s="5" t="str">
        <f t="shared" ca="1" si="2056"/>
        <v>-</v>
      </c>
      <c r="BZ291" s="5" t="str">
        <f t="shared" ca="1" si="2056"/>
        <v>-</v>
      </c>
      <c r="CA291" s="5" t="str">
        <f t="shared" ca="1" si="2056"/>
        <v>-</v>
      </c>
      <c r="CB291" s="9"/>
      <c r="CC291" s="237" t="b">
        <f t="shared" ca="1" si="2104"/>
        <v>1</v>
      </c>
      <c r="CD291" s="237" t="b">
        <f t="shared" ca="1" si="2104"/>
        <v>1</v>
      </c>
      <c r="CE291" s="237" t="b">
        <f t="shared" ca="1" si="2104"/>
        <v>1</v>
      </c>
      <c r="CF291" s="12">
        <f t="shared" ca="1" si="2057"/>
        <v>2235105</v>
      </c>
      <c r="CG291" s="144" t="b">
        <f t="shared" ca="1" si="2105"/>
        <v>0</v>
      </c>
      <c r="CH291" s="12" t="s">
        <v>34</v>
      </c>
      <c r="CI291" s="19" t="str">
        <f t="shared" ca="1" si="2059"/>
        <v>-</v>
      </c>
      <c r="CJ291" s="19" t="str">
        <f t="shared" ca="1" si="2059"/>
        <v>-</v>
      </c>
      <c r="CK291" s="19" t="str">
        <f t="shared" ca="1" si="2059"/>
        <v>-</v>
      </c>
      <c r="CL291" s="19">
        <f t="shared" ca="1" si="2059"/>
        <v>1</v>
      </c>
      <c r="CM291" s="19">
        <f t="shared" ca="1" si="2059"/>
        <v>1</v>
      </c>
      <c r="CN291" s="9"/>
      <c r="CO291" s="444">
        <f t="shared" si="2060"/>
        <v>652</v>
      </c>
      <c r="CP291" s="444">
        <f t="shared" si="2060"/>
        <v>686</v>
      </c>
      <c r="CQ291" s="444">
        <f t="shared" si="2060"/>
        <v>721</v>
      </c>
      <c r="CR291" s="152">
        <f t="shared" si="2061"/>
        <v>378</v>
      </c>
      <c r="CS291" s="152">
        <f t="shared" si="2061"/>
        <v>413</v>
      </c>
      <c r="CT291" s="152">
        <f t="shared" si="2061"/>
        <v>448</v>
      </c>
      <c r="CU291" s="19" t="str">
        <f t="shared" ca="1" si="2062"/>
        <v>-</v>
      </c>
      <c r="CV291" s="19" t="str">
        <f t="shared" ca="1" si="2062"/>
        <v>-</v>
      </c>
      <c r="CW291" s="19" t="str">
        <f t="shared" ca="1" si="2062"/>
        <v>-</v>
      </c>
      <c r="CX291" s="19" t="str">
        <f t="shared" ca="1" si="2062"/>
        <v>-</v>
      </c>
      <c r="CY291" s="19" t="str">
        <f t="shared" ca="1" si="2062"/>
        <v>-</v>
      </c>
      <c r="CZ291" s="19" t="b">
        <f t="shared" ca="1" si="2062"/>
        <v>1</v>
      </c>
      <c r="DA291" s="19">
        <f t="shared" ca="1" si="2062"/>
        <v>0</v>
      </c>
      <c r="DB291" s="19">
        <f t="shared" ca="1" si="2062"/>
        <v>0</v>
      </c>
      <c r="DC291" s="19">
        <f t="shared" ca="1" si="2062"/>
        <v>0</v>
      </c>
      <c r="DD291" s="19">
        <f t="shared" ca="1" si="2062"/>
        <v>0</v>
      </c>
      <c r="DE291" s="19">
        <f t="shared" ca="1" si="2062"/>
        <v>0</v>
      </c>
      <c r="DF291" s="19">
        <f t="shared" ca="1" si="2062"/>
        <v>0</v>
      </c>
      <c r="DG291" s="19">
        <f t="shared" ca="1" si="2062"/>
        <v>0</v>
      </c>
      <c r="DH291" s="19">
        <f t="shared" ca="1" si="2062"/>
        <v>0</v>
      </c>
      <c r="DI291" s="19">
        <f t="shared" ca="1" si="2062"/>
        <v>0</v>
      </c>
      <c r="DJ291" s="19">
        <f t="shared" ca="1" si="2062"/>
        <v>0</v>
      </c>
      <c r="DK291" s="19">
        <f t="shared" ca="1" si="2063"/>
        <v>0</v>
      </c>
      <c r="DL291" s="19">
        <f t="shared" ca="1" si="2063"/>
        <v>0</v>
      </c>
      <c r="DM291" s="19">
        <f t="shared" ca="1" si="2063"/>
        <v>1</v>
      </c>
      <c r="DN291" s="19">
        <f t="shared" ca="1" si="2063"/>
        <v>1</v>
      </c>
      <c r="DO291" s="19">
        <f t="shared" ca="1" si="2063"/>
        <v>0</v>
      </c>
      <c r="DP291" s="19" t="str">
        <f t="shared" ca="1" si="2063"/>
        <v>-</v>
      </c>
      <c r="DQ291" s="19" t="str">
        <f t="shared" ca="1" si="2063"/>
        <v>-</v>
      </c>
      <c r="DR291" s="19" t="str">
        <f t="shared" ca="1" si="2063"/>
        <v>-</v>
      </c>
      <c r="DS291" s="19" t="str">
        <f t="shared" ca="1" si="2063"/>
        <v>-</v>
      </c>
      <c r="DT291" s="19" t="str">
        <f t="shared" ca="1" si="2063"/>
        <v>-</v>
      </c>
      <c r="DU291" s="19">
        <f t="shared" ca="1" si="2063"/>
        <v>0</v>
      </c>
      <c r="DV291" s="19" t="str">
        <f t="shared" ca="1" si="2063"/>
        <v>-</v>
      </c>
      <c r="DW291" s="19" t="str">
        <f t="shared" ca="1" si="2063"/>
        <v>-</v>
      </c>
      <c r="DX291" s="19" t="str">
        <f t="shared" ca="1" si="2063"/>
        <v>-</v>
      </c>
      <c r="DY291" s="19" t="str">
        <f t="shared" ca="1" si="2063"/>
        <v>-</v>
      </c>
      <c r="DZ291" s="19" t="str">
        <f t="shared" ca="1" si="2063"/>
        <v>-</v>
      </c>
      <c r="EA291" s="19" t="str">
        <f t="shared" ca="1" si="2063"/>
        <v>-</v>
      </c>
      <c r="EB291" s="19" t="str">
        <f t="shared" ca="1" si="2063"/>
        <v>-</v>
      </c>
      <c r="EC291" s="19" t="str">
        <f t="shared" ca="1" si="2063"/>
        <v>-</v>
      </c>
      <c r="ED291" s="19">
        <f t="shared" ca="1" si="2063"/>
        <v>0</v>
      </c>
      <c r="EE291" s="444">
        <f t="shared" si="2064"/>
        <v>0</v>
      </c>
      <c r="EF291" s="444">
        <f t="shared" si="2064"/>
        <v>0</v>
      </c>
      <c r="EG291" s="124">
        <f t="shared" si="2065"/>
        <v>0</v>
      </c>
      <c r="EH291" s="124">
        <f t="shared" si="2065"/>
        <v>0</v>
      </c>
      <c r="EI291" s="124">
        <f t="shared" si="2065"/>
        <v>0</v>
      </c>
      <c r="EJ291" s="124">
        <f t="shared" si="2065"/>
        <v>0</v>
      </c>
      <c r="EK291" s="124">
        <f t="shared" si="2065"/>
        <v>0</v>
      </c>
      <c r="EL291" s="124">
        <f t="shared" si="2065"/>
        <v>0</v>
      </c>
      <c r="EM291" s="124">
        <f t="shared" si="2065"/>
        <v>0</v>
      </c>
      <c r="EN291" s="124">
        <f t="shared" si="2065"/>
        <v>0</v>
      </c>
      <c r="EO291" s="124">
        <f t="shared" si="2065"/>
        <v>0</v>
      </c>
      <c r="EP291" s="124">
        <f t="shared" si="2065"/>
        <v>0</v>
      </c>
      <c r="EQ291" s="124">
        <f t="shared" si="2065"/>
        <v>0</v>
      </c>
      <c r="ER291" s="124">
        <f t="shared" si="2065"/>
        <v>0</v>
      </c>
      <c r="ES291" s="124">
        <f t="shared" si="2065"/>
        <v>0</v>
      </c>
      <c r="ET291" s="124">
        <f t="shared" si="2065"/>
        <v>0</v>
      </c>
      <c r="EU291" s="124">
        <f t="shared" si="2065"/>
        <v>0</v>
      </c>
      <c r="EV291" s="124">
        <f t="shared" si="2065"/>
        <v>0</v>
      </c>
      <c r="EW291" s="124">
        <f t="shared" si="2066"/>
        <v>0</v>
      </c>
      <c r="EX291" s="124">
        <f t="shared" si="2066"/>
        <v>0</v>
      </c>
      <c r="EY291" s="554">
        <f t="shared" si="2067"/>
        <v>0</v>
      </c>
      <c r="EZ291" s="554">
        <f t="shared" si="2067"/>
        <v>0</v>
      </c>
      <c r="FA291" s="554">
        <f t="shared" si="2067"/>
        <v>0</v>
      </c>
      <c r="FB291" s="125">
        <f t="shared" si="2067"/>
        <v>0</v>
      </c>
      <c r="FC291" s="125">
        <f t="shared" si="2067"/>
        <v>0</v>
      </c>
      <c r="FD291" s="125">
        <f t="shared" si="2067"/>
        <v>0</v>
      </c>
      <c r="FE291" s="125">
        <f t="shared" si="2067"/>
        <v>0</v>
      </c>
      <c r="FF291" s="125">
        <f t="shared" si="2067"/>
        <v>0</v>
      </c>
      <c r="FG291" s="125">
        <f t="shared" si="2067"/>
        <v>0</v>
      </c>
      <c r="FH291" s="125">
        <f t="shared" si="2067"/>
        <v>0</v>
      </c>
      <c r="FI291" s="125">
        <f t="shared" si="2067"/>
        <v>0</v>
      </c>
      <c r="FJ291" s="125">
        <f t="shared" si="2067"/>
        <v>0</v>
      </c>
      <c r="FK291" s="125">
        <f t="shared" si="2067"/>
        <v>0</v>
      </c>
      <c r="FL291" s="125">
        <f t="shared" si="2067"/>
        <v>0</v>
      </c>
      <c r="FM291" s="125">
        <f t="shared" si="2067"/>
        <v>0</v>
      </c>
      <c r="FN291" s="125">
        <f t="shared" si="2067"/>
        <v>0</v>
      </c>
      <c r="FO291" s="124">
        <f t="shared" si="2068"/>
        <v>0</v>
      </c>
      <c r="FP291" s="124">
        <f t="shared" si="2068"/>
        <v>0</v>
      </c>
      <c r="FQ291" s="124">
        <f t="shared" si="2068"/>
        <v>0</v>
      </c>
      <c r="FR291" s="124">
        <f t="shared" si="2068"/>
        <v>0</v>
      </c>
      <c r="FS291" s="124">
        <f t="shared" si="2068"/>
        <v>0</v>
      </c>
      <c r="FT291" s="124">
        <f t="shared" si="2068"/>
        <v>0</v>
      </c>
      <c r="FU291" s="124">
        <f t="shared" si="2068"/>
        <v>0</v>
      </c>
      <c r="FV291" s="124">
        <f t="shared" si="2068"/>
        <v>0</v>
      </c>
      <c r="FW291" s="124">
        <f t="shared" si="2068"/>
        <v>0</v>
      </c>
      <c r="FX291" s="124">
        <f t="shared" si="2068"/>
        <v>0</v>
      </c>
      <c r="FY291" s="124">
        <f t="shared" si="2068"/>
        <v>0</v>
      </c>
      <c r="FZ291" s="124">
        <f t="shared" si="2068"/>
        <v>0</v>
      </c>
      <c r="GA291" s="124">
        <f t="shared" si="2068"/>
        <v>0</v>
      </c>
      <c r="GB291" s="124">
        <f t="shared" si="2068"/>
        <v>0</v>
      </c>
      <c r="GC291" s="124">
        <f t="shared" si="2068"/>
        <v>0</v>
      </c>
      <c r="GD291" s="124">
        <f t="shared" si="2068"/>
        <v>0</v>
      </c>
      <c r="GE291" s="124">
        <f t="shared" si="2069"/>
        <v>0</v>
      </c>
      <c r="GF291" s="124">
        <f t="shared" si="2069"/>
        <v>0</v>
      </c>
      <c r="GG291" s="554">
        <f t="shared" si="2070"/>
        <v>0</v>
      </c>
      <c r="GH291" s="554">
        <f t="shared" si="2070"/>
        <v>0</v>
      </c>
      <c r="GI291" s="554">
        <f t="shared" si="2070"/>
        <v>0</v>
      </c>
      <c r="GJ291" s="125">
        <f t="shared" si="2071"/>
        <v>0</v>
      </c>
      <c r="GK291" s="125">
        <f t="shared" si="2071"/>
        <v>0</v>
      </c>
      <c r="GL291" s="125">
        <f t="shared" si="2071"/>
        <v>0</v>
      </c>
      <c r="GM291" s="125">
        <f t="shared" si="2071"/>
        <v>0</v>
      </c>
      <c r="GN291" s="125">
        <f t="shared" si="2071"/>
        <v>0</v>
      </c>
      <c r="GO291" s="125">
        <f t="shared" si="2071"/>
        <v>0</v>
      </c>
      <c r="GP291" s="125">
        <f t="shared" si="2071"/>
        <v>0</v>
      </c>
      <c r="GQ291" s="125">
        <f t="shared" si="2071"/>
        <v>0</v>
      </c>
      <c r="GR291" s="125">
        <f t="shared" si="2071"/>
        <v>0</v>
      </c>
      <c r="GS291" s="125">
        <f t="shared" si="2071"/>
        <v>0</v>
      </c>
      <c r="GT291" s="125">
        <f t="shared" si="2071"/>
        <v>0</v>
      </c>
      <c r="GU291" s="125">
        <f t="shared" si="2071"/>
        <v>0</v>
      </c>
      <c r="GV291" s="125">
        <f t="shared" si="2071"/>
        <v>0</v>
      </c>
      <c r="GW291" s="124">
        <f t="shared" si="2072"/>
        <v>0</v>
      </c>
      <c r="GX291" s="124">
        <f t="shared" si="2072"/>
        <v>0</v>
      </c>
      <c r="GY291" s="124">
        <f t="shared" si="2072"/>
        <v>0</v>
      </c>
      <c r="GZ291" s="124">
        <f t="shared" si="2072"/>
        <v>0</v>
      </c>
      <c r="HA291" s="124">
        <f t="shared" si="2072"/>
        <v>0</v>
      </c>
      <c r="HB291" s="124">
        <f t="shared" si="2072"/>
        <v>0</v>
      </c>
      <c r="HC291" s="124">
        <f t="shared" si="2072"/>
        <v>0</v>
      </c>
      <c r="HD291" s="124">
        <f t="shared" si="2072"/>
        <v>0</v>
      </c>
      <c r="HE291" s="124">
        <f t="shared" si="2072"/>
        <v>0</v>
      </c>
      <c r="HF291" s="124">
        <f t="shared" si="2072"/>
        <v>0</v>
      </c>
      <c r="HG291" s="124">
        <f t="shared" si="2072"/>
        <v>0</v>
      </c>
      <c r="HH291" s="124">
        <f t="shared" si="2072"/>
        <v>0</v>
      </c>
      <c r="HI291" s="124">
        <f t="shared" si="2072"/>
        <v>0</v>
      </c>
      <c r="HJ291" s="124">
        <f t="shared" si="2072"/>
        <v>0</v>
      </c>
      <c r="HK291" s="124">
        <f t="shared" si="2072"/>
        <v>0</v>
      </c>
      <c r="HL291" s="124">
        <f t="shared" si="2072"/>
        <v>0</v>
      </c>
      <c r="HM291" s="124">
        <f t="shared" si="2073"/>
        <v>0</v>
      </c>
      <c r="HN291" s="124">
        <f t="shared" si="2073"/>
        <v>0</v>
      </c>
      <c r="HO291" s="554">
        <f t="shared" si="2074"/>
        <v>0</v>
      </c>
      <c r="HP291" s="554">
        <f t="shared" si="2074"/>
        <v>0</v>
      </c>
      <c r="HQ291" s="554">
        <f t="shared" si="2074"/>
        <v>0</v>
      </c>
      <c r="HR291" s="125">
        <f t="shared" si="2075"/>
        <v>0</v>
      </c>
      <c r="HS291" s="125">
        <f t="shared" si="2075"/>
        <v>0</v>
      </c>
      <c r="HT291" s="125">
        <f t="shared" si="2075"/>
        <v>0</v>
      </c>
      <c r="HU291" s="125">
        <f t="shared" si="2075"/>
        <v>0</v>
      </c>
      <c r="HV291" s="125">
        <f t="shared" si="2075"/>
        <v>0</v>
      </c>
      <c r="HW291" s="125">
        <f t="shared" si="2075"/>
        <v>0</v>
      </c>
      <c r="HX291" s="125">
        <f t="shared" si="2075"/>
        <v>0</v>
      </c>
      <c r="HY291" s="125">
        <f t="shared" si="2075"/>
        <v>0</v>
      </c>
      <c r="HZ291" s="125">
        <f t="shared" si="2075"/>
        <v>0</v>
      </c>
      <c r="IA291" s="125">
        <f t="shared" si="2075"/>
        <v>0</v>
      </c>
      <c r="IB291" s="125">
        <f t="shared" si="2075"/>
        <v>0</v>
      </c>
      <c r="IC291" s="125">
        <f t="shared" si="2075"/>
        <v>0</v>
      </c>
      <c r="ID291" s="125">
        <f t="shared" si="2075"/>
        <v>0</v>
      </c>
      <c r="IE291" s="5">
        <f t="shared" si="2076"/>
        <v>67</v>
      </c>
      <c r="IF291" s="9"/>
      <c r="IG291" s="5">
        <f t="shared" si="2077"/>
        <v>1</v>
      </c>
      <c r="IH291" s="5" t="b">
        <f t="shared" si="2077"/>
        <v>0</v>
      </c>
      <c r="II291" s="19">
        <f t="shared" ca="1" si="2078"/>
        <v>0</v>
      </c>
      <c r="IJ291" s="5">
        <f t="shared" si="2077"/>
        <v>55</v>
      </c>
      <c r="IK291" s="5" cm="1">
        <f t="array" ref="IK291">INDEX(i.pi_yatf,$X291+1,IK$7)</f>
        <v>1</v>
      </c>
      <c r="IL291" s="19">
        <f t="shared" ca="1" si="2079"/>
        <v>0</v>
      </c>
      <c r="IM291" s="19">
        <f t="shared" ca="1" si="2079"/>
        <v>0</v>
      </c>
      <c r="IN291" s="19">
        <f t="shared" ca="1" si="2079"/>
        <v>0</v>
      </c>
      <c r="IO291" s="19">
        <f t="shared" ca="1" si="2079"/>
        <v>0</v>
      </c>
      <c r="IP291" s="19">
        <f t="shared" ca="1" si="2079"/>
        <v>0</v>
      </c>
      <c r="IQ291" s="19">
        <f t="shared" ca="1" si="2079"/>
        <v>0</v>
      </c>
      <c r="IR291" s="19">
        <f t="shared" ca="1" si="2079"/>
        <v>0</v>
      </c>
      <c r="IS291" s="19">
        <f t="shared" ca="1" si="2079"/>
        <v>0</v>
      </c>
      <c r="IT291" s="19">
        <f t="shared" ca="1" si="2079"/>
        <v>0</v>
      </c>
      <c r="IU291" s="19">
        <f t="shared" ca="1" si="2079"/>
        <v>0</v>
      </c>
      <c r="IV291" s="19">
        <f t="shared" ca="1" si="2079"/>
        <v>0</v>
      </c>
      <c r="IW291" s="19">
        <f t="shared" ca="1" si="2079"/>
        <v>0</v>
      </c>
      <c r="IX291" s="19">
        <f t="shared" ca="1" si="2079"/>
        <v>0</v>
      </c>
      <c r="IY291" s="19">
        <f t="shared" ca="1" si="2079"/>
        <v>0</v>
      </c>
      <c r="IZ291" s="19">
        <f t="shared" ca="1" si="2079"/>
        <v>0</v>
      </c>
      <c r="JA291" s="19">
        <f t="shared" ca="1" si="2079"/>
        <v>0</v>
      </c>
      <c r="JB291" s="19">
        <f t="shared" ca="1" si="2079"/>
        <v>0</v>
      </c>
      <c r="JC291" s="19">
        <f t="shared" ca="1" si="2079"/>
        <v>0</v>
      </c>
      <c r="JD291" s="19">
        <f t="shared" ca="1" si="2079"/>
        <v>0</v>
      </c>
      <c r="JE291" s="19">
        <f t="shared" ca="1" si="2079"/>
        <v>0</v>
      </c>
      <c r="JF291" s="19">
        <f t="shared" ca="1" si="2079"/>
        <v>0</v>
      </c>
      <c r="JG291" s="5">
        <f t="shared" si="2080"/>
        <v>1.2500000000000001E-2</v>
      </c>
      <c r="JH291" s="567">
        <f t="shared" si="2080"/>
        <v>0</v>
      </c>
      <c r="JI291" s="5">
        <f t="shared" si="2080"/>
        <v>6.25E-2</v>
      </c>
      <c r="JJ291" s="5">
        <f t="shared" si="2080"/>
        <v>6.25E-2</v>
      </c>
      <c r="JK291" s="5">
        <f t="shared" si="2080"/>
        <v>6.25E-2</v>
      </c>
      <c r="JL291" s="19">
        <f t="shared" ca="1" si="2079"/>
        <v>1</v>
      </c>
      <c r="JM291" s="19">
        <f t="shared" ca="1" si="2079"/>
        <v>0</v>
      </c>
      <c r="JN291" s="19">
        <f t="shared" ca="1" si="2079"/>
        <v>1</v>
      </c>
      <c r="JO291" s="9"/>
      <c r="JP291" s="5" t="b">
        <f t="shared" ca="1" si="2081"/>
        <v>0</v>
      </c>
      <c r="JQ291" s="477" t="b">
        <v>0</v>
      </c>
      <c r="JR291" s="477">
        <v>9.7327499999999993</v>
      </c>
      <c r="JS291" s="5" t="b">
        <f t="shared" si="2082"/>
        <v>0</v>
      </c>
      <c r="JT291" s="5" t="b">
        <f t="shared" si="2082"/>
        <v>0</v>
      </c>
      <c r="JU291" s="5" t="b">
        <f t="shared" si="2082"/>
        <v>1</v>
      </c>
      <c r="JV291" s="144">
        <f t="shared" si="2083"/>
        <v>1</v>
      </c>
      <c r="JW291" s="144">
        <f t="shared" si="2083"/>
        <v>1</v>
      </c>
      <c r="JX291" s="5" t="b">
        <f t="shared" si="2084"/>
        <v>0</v>
      </c>
      <c r="JY291" s="5" t="b">
        <f t="shared" si="2084"/>
        <v>1</v>
      </c>
      <c r="JZ291" s="5" t="b">
        <f t="shared" si="2084"/>
        <v>1</v>
      </c>
      <c r="KA291" s="5" t="b">
        <f t="shared" si="2084"/>
        <v>0</v>
      </c>
      <c r="KB291" s="5">
        <f t="shared" si="2085"/>
        <v>1</v>
      </c>
      <c r="KC291" s="5">
        <f t="shared" si="2085"/>
        <v>0</v>
      </c>
      <c r="KD291" s="5" t="b">
        <f t="shared" si="2086"/>
        <v>0</v>
      </c>
      <c r="KE291" s="5" t="str" cm="1">
        <f t="array" aca="1" ref="KE291" ca="1">IF(OR(KF291:KM291&lt;&gt;"-"),TRUE,"-")</f>
        <v>-</v>
      </c>
      <c r="KF291" s="19" t="str">
        <f t="shared" ca="1" si="2087"/>
        <v>-</v>
      </c>
      <c r="KG291" s="19" t="str">
        <f t="shared" ca="1" si="2087"/>
        <v>-</v>
      </c>
      <c r="KH291" s="19" t="str">
        <f t="shared" ca="1" si="2087"/>
        <v>-</v>
      </c>
      <c r="KI291" s="19" t="str">
        <f t="shared" ca="1" si="2087"/>
        <v>-</v>
      </c>
      <c r="KJ291" s="19" t="str">
        <f t="shared" ca="1" si="2087"/>
        <v>-</v>
      </c>
      <c r="KK291" s="19" t="str">
        <f t="shared" ca="1" si="2087"/>
        <v>-</v>
      </c>
      <c r="KL291" s="19" t="str">
        <f t="shared" ca="1" si="2087"/>
        <v>-</v>
      </c>
      <c r="KM291" s="19" t="str">
        <f t="shared" ca="1" si="2087"/>
        <v>-</v>
      </c>
      <c r="KN291" s="5" t="b">
        <f t="array" aca="1" ref="KN291" ca="1">IF(OR(KO291:KU291&lt;&gt;"-"),TRUE,"-")</f>
        <v>1</v>
      </c>
      <c r="KO291" s="19">
        <f t="shared" ca="1" si="2088"/>
        <v>0</v>
      </c>
      <c r="KP291" s="19" t="str">
        <f t="shared" ca="1" si="2088"/>
        <v>-</v>
      </c>
      <c r="KQ291" s="19">
        <f t="shared" ca="1" si="2088"/>
        <v>999999</v>
      </c>
      <c r="KR291" s="19">
        <f t="shared" ca="1" si="2088"/>
        <v>999999</v>
      </c>
      <c r="KS291" s="19">
        <f t="shared" ca="1" si="2088"/>
        <v>999999</v>
      </c>
      <c r="KT291" s="19">
        <f t="shared" ca="1" si="2088"/>
        <v>999999</v>
      </c>
      <c r="KU291" s="19">
        <f t="shared" ca="1" si="2088"/>
        <v>999999</v>
      </c>
      <c r="KV291" s="19" t="str">
        <f t="shared" ca="1" si="2088"/>
        <v>-</v>
      </c>
      <c r="KW291" s="19" t="str">
        <f t="shared" ca="1" si="2088"/>
        <v>-</v>
      </c>
      <c r="KX291" s="19" t="str">
        <f t="shared" ca="1" si="2088"/>
        <v>-</v>
      </c>
      <c r="KY291" s="19" t="b">
        <f t="shared" ca="1" si="2088"/>
        <v>1</v>
      </c>
      <c r="KZ291" s="19">
        <f t="shared" ca="1" si="2088"/>
        <v>0</v>
      </c>
      <c r="LA291" s="5" t="str">
        <f t="shared" si="2089"/>
        <v>-</v>
      </c>
      <c r="LB291" s="5" t="str">
        <f t="shared" si="2089"/>
        <v>-</v>
      </c>
      <c r="LC291" s="5" t="str">
        <f t="shared" si="2089"/>
        <v>-</v>
      </c>
      <c r="LD291" s="5" t="str">
        <f t="shared" si="2089"/>
        <v>-</v>
      </c>
      <c r="LE291" s="19" t="str">
        <f t="shared" ca="1" si="2090"/>
        <v>-</v>
      </c>
      <c r="LF291" s="19" t="str">
        <f t="shared" ca="1" si="2090"/>
        <v>-</v>
      </c>
      <c r="LG291" s="19" t="str">
        <f t="shared" ca="1" si="2090"/>
        <v>-</v>
      </c>
      <c r="LH291" s="19" t="str">
        <f t="shared" ca="1" si="2090"/>
        <v>-</v>
      </c>
      <c r="LI291" s="19" t="str">
        <f t="shared" ca="1" si="2090"/>
        <v>-</v>
      </c>
      <c r="LJ291" s="19" t="str">
        <f t="shared" ca="1" si="2090"/>
        <v>-</v>
      </c>
      <c r="LK291" s="19" t="str">
        <f t="shared" ca="1" si="2090"/>
        <v>-</v>
      </c>
      <c r="LL291" s="5" t="str">
        <f t="shared" si="2091"/>
        <v>-</v>
      </c>
      <c r="LM291" s="5">
        <f t="shared" si="2091"/>
        <v>500</v>
      </c>
      <c r="LN291" s="5">
        <f t="shared" si="2091"/>
        <v>500</v>
      </c>
      <c r="LO291" s="5" t="str">
        <f t="shared" si="2091"/>
        <v>-</v>
      </c>
      <c r="LP291" s="5" t="str" cm="1">
        <f t="array" aca="1" ref="LP291" ca="1">INDEX(i.meatgrid,$Q291,LP$7)</f>
        <v>-</v>
      </c>
      <c r="LQ291" s="5" t="str" cm="1">
        <f t="array" aca="1" ref="LQ291" ca="1">INDEX(i.meatgrid,$Q291,LQ$7)</f>
        <v>-</v>
      </c>
      <c r="LR291" s="5" t="str">
        <f t="shared" si="2092"/>
        <v>-</v>
      </c>
      <c r="LS291" s="5">
        <f t="shared" si="2093"/>
        <v>1</v>
      </c>
      <c r="LT291" s="9"/>
      <c r="LU291" s="19">
        <f t="shared" ca="1" si="2094"/>
        <v>70</v>
      </c>
      <c r="LV291" s="19">
        <f t="shared" ca="1" si="2094"/>
        <v>50</v>
      </c>
      <c r="LW291" s="19">
        <f t="shared" ca="1" si="2094"/>
        <v>80</v>
      </c>
      <c r="LX291" s="19">
        <f t="shared" ca="1" si="2094"/>
        <v>50</v>
      </c>
      <c r="LY291" s="5" t="b" cm="1">
        <f t="array" aca="1" ref="LY291" ca="1">INDEX(i.meatgrid,$Q291,LY$7)</f>
        <v>0</v>
      </c>
      <c r="LZ291" s="5" t="b" cm="1">
        <f t="array" aca="1" ref="LZ291" ca="1">INDEX(i.meatgrid,$Q291,LZ$7)</f>
        <v>0</v>
      </c>
      <c r="MA291" s="5" t="str" cm="1">
        <f t="array" aca="1" ref="MA291" ca="1">INDEX(i.meatgrid,$Q291,MA$7)</f>
        <v>-</v>
      </c>
      <c r="MB291" s="5" cm="1">
        <f t="array" aca="1" ref="MB291" ca="1">INDEX(i.meatgrid,$Q291,MB$7)</f>
        <v>40</v>
      </c>
      <c r="MC291" s="5">
        <f t="shared" si="2095"/>
        <v>1.25</v>
      </c>
      <c r="MD291" s="5">
        <f t="shared" si="2096"/>
        <v>1</v>
      </c>
      <c r="ME291" s="5" cm="1">
        <f t="array" aca="1" ref="ME291" ca="1">INDEX(i.meatgrid,$Q291,ME$7)</f>
        <v>1</v>
      </c>
      <c r="MF291" s="5" cm="1">
        <f t="array" aca="1" ref="MF291" ca="1">INDEX(i.meatgrid,$Q291,MF$7)</f>
        <v>0</v>
      </c>
      <c r="MG291" s="5" cm="1">
        <f t="array" aca="1" ref="MG291" ca="1">INDEX(i.meatgrid,$Q291,MG$7)</f>
        <v>0</v>
      </c>
      <c r="MH291" s="5" cm="1">
        <f t="array" aca="1" ref="MH291" ca="1">INDEX(i.meatgrid,$Q291,MH$7)</f>
        <v>0</v>
      </c>
      <c r="MI291" s="5" cm="1">
        <f t="array" aca="1" ref="MI291" ca="1">INDEX(i.meatgrid,$Q291,MI$7)</f>
        <v>0</v>
      </c>
      <c r="MJ291" s="5" cm="1">
        <f t="array" aca="1" ref="MJ291" ca="1">INDEX(i.meatgrid,$Q291,MJ$7)</f>
        <v>1</v>
      </c>
      <c r="MK291" s="5" cm="1">
        <f t="array" aca="1" ref="MK291" ca="1">INDEX(i.meatgrid,$Q291,MK$7)</f>
        <v>1</v>
      </c>
      <c r="ML291" s="5" cm="1">
        <f t="array" aca="1" ref="ML291" ca="1">INDEX(i.meatgrid,$Q291,ML$7)</f>
        <v>1</v>
      </c>
      <c r="MM291" s="5">
        <f t="shared" si="2097"/>
        <v>1</v>
      </c>
      <c r="MN291" s="9"/>
      <c r="MO291" s="19" t="b">
        <f t="shared" ca="1" si="2098"/>
        <v>0</v>
      </c>
      <c r="MP291" s="19" t="b">
        <f t="shared" ca="1" si="2098"/>
        <v>0</v>
      </c>
      <c r="MQ291" s="19">
        <f t="shared" ca="1" si="2098"/>
        <v>1</v>
      </c>
      <c r="MR291" s="19">
        <f t="shared" ca="1" si="2098"/>
        <v>0.75</v>
      </c>
      <c r="MS291" s="19">
        <f t="shared" ca="1" si="2098"/>
        <v>0.75</v>
      </c>
      <c r="MT291" s="19">
        <f t="shared" ca="1" si="2098"/>
        <v>0.8</v>
      </c>
      <c r="MU291" s="19">
        <f t="shared" ca="1" si="2098"/>
        <v>0.82499999999999996</v>
      </c>
      <c r="MV291" s="19">
        <f t="shared" ca="1" si="2098"/>
        <v>0.875</v>
      </c>
      <c r="MW291" s="19">
        <f t="shared" ca="1" si="2098"/>
        <v>0.9</v>
      </c>
      <c r="MX291" s="19">
        <f t="shared" ca="1" si="2098"/>
        <v>1</v>
      </c>
      <c r="MY291" s="19">
        <f t="shared" ca="1" si="2098"/>
        <v>0.875</v>
      </c>
      <c r="MZ291" s="19" t="b">
        <f t="shared" ca="1" si="2098"/>
        <v>1</v>
      </c>
      <c r="NA291" s="19">
        <f t="shared" ca="1" si="2098"/>
        <v>74.989999999999995</v>
      </c>
      <c r="NB291" s="19" t="str">
        <f t="shared" ca="1" si="2098"/>
        <v>-</v>
      </c>
      <c r="NC291" s="19" t="str">
        <f t="shared" ca="1" si="2098"/>
        <v>-</v>
      </c>
      <c r="ND291" s="19" t="str">
        <f t="shared" ca="1" si="2098"/>
        <v>-</v>
      </c>
      <c r="NE291" s="19" t="str">
        <f t="shared" ca="1" si="2099"/>
        <v>-</v>
      </c>
      <c r="NF291" s="19" t="str">
        <f t="shared" ca="1" si="2099"/>
        <v>-</v>
      </c>
      <c r="NG291" s="19" t="str">
        <f t="shared" ca="1" si="2099"/>
        <v>-</v>
      </c>
      <c r="NH291" s="19" t="str">
        <f t="shared" ca="1" si="2099"/>
        <v>-</v>
      </c>
      <c r="NI291" s="19">
        <f t="shared" ca="1" si="2099"/>
        <v>36.99</v>
      </c>
      <c r="NJ291" s="19">
        <f t="shared" ca="1" si="2099"/>
        <v>36.99</v>
      </c>
      <c r="NK291" s="19" t="str">
        <f t="shared" ca="1" si="2099"/>
        <v>-</v>
      </c>
      <c r="NL291" s="19" t="str">
        <f t="shared" ca="1" si="2099"/>
        <v>-</v>
      </c>
      <c r="NM291" s="19" t="str">
        <f t="shared" ca="1" si="2099"/>
        <v>-</v>
      </c>
      <c r="NN291" s="19" t="str">
        <f t="shared" ca="1" si="2099"/>
        <v>-</v>
      </c>
      <c r="NO291" s="19" t="str">
        <f t="shared" ca="1" si="2099"/>
        <v>-</v>
      </c>
      <c r="NP291" s="19">
        <f t="shared" ca="1" si="2099"/>
        <v>49.99</v>
      </c>
      <c r="NQ291" s="19">
        <f t="shared" ca="1" si="2099"/>
        <v>49.99</v>
      </c>
      <c r="NR291" s="19">
        <f t="shared" ca="1" si="2099"/>
        <v>49.99</v>
      </c>
      <c r="NS291" s="19">
        <f t="shared" ca="1" si="2099"/>
        <v>49.99</v>
      </c>
      <c r="NT291" s="19">
        <f t="shared" ca="1" si="2099"/>
        <v>49.99</v>
      </c>
      <c r="NU291" s="19">
        <f t="shared" ca="1" si="2100"/>
        <v>49.99</v>
      </c>
      <c r="NV291" s="19">
        <f t="shared" ca="1" si="2100"/>
        <v>49.99</v>
      </c>
      <c r="NW291" s="19">
        <f t="shared" ca="1" si="2100"/>
        <v>49.99</v>
      </c>
      <c r="NX291" s="19">
        <f t="shared" ca="1" si="2100"/>
        <v>412.99</v>
      </c>
      <c r="NY291" s="19">
        <f t="shared" ca="1" si="2100"/>
        <v>412.99</v>
      </c>
      <c r="NZ291" s="19" t="str">
        <f t="shared" ca="1" si="2100"/>
        <v>-</v>
      </c>
      <c r="OA291" s="19" t="str">
        <f t="shared" ca="1" si="2100"/>
        <v>-</v>
      </c>
      <c r="OB291" s="19" t="str">
        <f t="shared" ca="1" si="2100"/>
        <v>-</v>
      </c>
      <c r="OC291" s="19" t="str">
        <f t="shared" ca="1" si="2100"/>
        <v>-</v>
      </c>
      <c r="OD291" s="19" t="str">
        <f t="shared" ca="1" si="2100"/>
        <v>-</v>
      </c>
      <c r="OE291" s="19">
        <f t="shared" ca="1" si="2100"/>
        <v>6.8900000000000006</v>
      </c>
      <c r="OF291" s="19">
        <f t="shared" ca="1" si="2100"/>
        <v>6.8900000000000006</v>
      </c>
      <c r="OG291" s="19">
        <f t="shared" ca="1" si="2100"/>
        <v>6.8900000000000006</v>
      </c>
      <c r="OH291" s="19">
        <f t="shared" ca="1" si="2100"/>
        <v>6.8900000000000006</v>
      </c>
      <c r="OI291" s="19">
        <f t="shared" ca="1" si="2100"/>
        <v>6.8900000000000006</v>
      </c>
      <c r="OJ291" s="19">
        <f t="shared" ca="1" si="2100"/>
        <v>6.8900000000000006</v>
      </c>
      <c r="OK291" s="19">
        <f t="shared" ca="1" si="2101"/>
        <v>6.8900000000000006</v>
      </c>
      <c r="OL291" s="19">
        <f t="shared" ca="1" si="2101"/>
        <v>6.8900000000000006</v>
      </c>
      <c r="OM291" s="19">
        <f t="shared" ca="1" si="2101"/>
        <v>346.99</v>
      </c>
      <c r="ON291" s="19">
        <f t="shared" ca="1" si="2101"/>
        <v>346.99</v>
      </c>
      <c r="OO291" s="19" t="str">
        <f t="shared" ca="1" si="2101"/>
        <v>-</v>
      </c>
      <c r="OP291" s="19" t="str">
        <f t="shared" ca="1" si="2101"/>
        <v>-</v>
      </c>
      <c r="OQ291" s="19" t="str">
        <f t="shared" ca="1" si="2101"/>
        <v>-</v>
      </c>
      <c r="OR291" s="19" t="str">
        <f t="shared" ca="1" si="2101"/>
        <v>-</v>
      </c>
      <c r="OS291" s="19" t="str">
        <f t="shared" ca="1" si="2101"/>
        <v>-</v>
      </c>
      <c r="OT291" s="19">
        <f t="shared" ca="1" si="2101"/>
        <v>0</v>
      </c>
      <c r="OU291" s="24">
        <v>0</v>
      </c>
    </row>
    <row r="292" spans="1:411" hidden="1" outlineLevel="1">
      <c r="A292" s="21">
        <f t="shared" si="158"/>
        <v>287</v>
      </c>
      <c r="B292" s="21">
        <f t="shared" si="2039"/>
        <v>19</v>
      </c>
      <c r="C292">
        <v>114</v>
      </c>
      <c r="D292" s="144" t="str">
        <f t="shared" si="2040"/>
        <v>GSM</v>
      </c>
      <c r="E292" t="b">
        <v>1</v>
      </c>
      <c r="F292" t="b">
        <v>0</v>
      </c>
      <c r="G292" t="b">
        <f t="shared" si="2102"/>
        <v>1</v>
      </c>
      <c r="H292" s="29">
        <v>2</v>
      </c>
      <c r="I292" s="29">
        <v>1</v>
      </c>
      <c r="J292" s="29" t="str">
        <f>""</f>
        <v/>
      </c>
      <c r="K292" s="29">
        <f t="shared" si="2042"/>
        <v>2</v>
      </c>
      <c r="L292" s="29">
        <v>2</v>
      </c>
      <c r="M292" s="29">
        <v>2</v>
      </c>
      <c r="N292" s="29">
        <v>3</v>
      </c>
      <c r="O292" s="29">
        <v>1</v>
      </c>
      <c r="P292" s="29">
        <v>1</v>
      </c>
      <c r="Q292" s="237">
        <f t="shared" ca="1" si="2103"/>
        <v>5</v>
      </c>
      <c r="R292" s="29">
        <v>1</v>
      </c>
      <c r="S292" s="29">
        <v>2</v>
      </c>
      <c r="T292" s="29">
        <v>1</v>
      </c>
      <c r="U292" s="218"/>
      <c r="V292" s="218"/>
      <c r="W292" s="29">
        <v>0</v>
      </c>
      <c r="X292" s="218"/>
      <c r="Y292" s="218"/>
      <c r="Z292" s="218"/>
      <c r="AA292" s="218"/>
      <c r="AB292" s="218"/>
      <c r="AC292" s="218"/>
      <c r="AD292" s="218"/>
      <c r="AE292" s="218"/>
      <c r="AF292" s="144">
        <f>INDEX(CHOOSE($N292,DataAutumn!i.AdultDrys,DataWinter!i.AdultDrys,DataSpring!i.AdultDrys),1,$M292)</f>
        <v>3</v>
      </c>
      <c r="AG292" s="5">
        <f t="shared" si="2043"/>
        <v>2</v>
      </c>
      <c r="AH292" s="5">
        <f t="shared" si="2043"/>
        <v>0</v>
      </c>
      <c r="AI292" s="5">
        <f t="shared" si="2044"/>
        <v>1</v>
      </c>
      <c r="AJ292" s="218"/>
      <c r="AK292" s="218"/>
      <c r="AL292" s="366" t="str">
        <f ca="1">TEXT(LEFT(OFFSET(AL292,-1,0),5)+1,"00000")&amp;MID(OFFSET(AL292,-1,0),6,FIND(" ",OFFSET(AL292,-1,0),7)-5)
&amp; $D292           &amp; " Day"&amp;INDEX(i.DOY,$N292,1)              &amp; IF($IG292=0," FWM","")&amp;IF($IG292=1," MWM","")&amp;IF($IG292=5," Mat","")&amp;IF($IH292=TRUE,"&amp;BBT","    ")
&amp;INDEX(DataMaster!$B$98:$B$105,$Q292,0)    &amp;IF(JQ292," SR"&amp;JR292,"")&amp; " WP"&amp;TEXT($MC292*100,"000p")           &amp; " MP"&amp;TEXT($MD292*100,"000p")           &amp; " GP"&amp;TEXT($MM292*100,"000p")
&amp; " (F"&amp;3+COUNTIF($CV292:$CY292,TRUE)&amp;3&amp;"N"&amp;$DM292&amp;$DN292&amp;")"</f>
        <v>00004 DSP_price_SA GSM Day204 MWM    Air WP100p MP075p GP100p (F33N11)</v>
      </c>
      <c r="AM292" s="9" t="str">
        <f ca="1">IF(COUNTIF(AL$5:AL292,AL292)=1,"-","Dup")</f>
        <v>-</v>
      </c>
      <c r="AN292" s="9"/>
      <c r="AO292" s="12" t="b">
        <v>0</v>
      </c>
      <c r="AP292" s="12" t="b">
        <v>0</v>
      </c>
      <c r="AQ292" s="12" t="b">
        <v>0</v>
      </c>
      <c r="AR292" s="12" t="b">
        <v>0</v>
      </c>
      <c r="AS292" s="12" t="b">
        <v>0</v>
      </c>
      <c r="AT292" s="12" t="b">
        <v>0</v>
      </c>
      <c r="AU292" s="12" t="b">
        <v>0</v>
      </c>
      <c r="AV292" s="12" t="b">
        <v>0</v>
      </c>
      <c r="AW292" s="9"/>
      <c r="AX292" s="5" t="b">
        <f t="shared" si="2045"/>
        <v>0</v>
      </c>
      <c r="AY292" s="5" t="str">
        <f t="shared" si="2045"/>
        <v>-</v>
      </c>
      <c r="AZ292" s="5" t="b">
        <f t="shared" si="2045"/>
        <v>0</v>
      </c>
      <c r="BA292" s="5" t="b">
        <f t="shared" si="2045"/>
        <v>1</v>
      </c>
      <c r="BB292" s="5" t="b">
        <f t="shared" si="2045"/>
        <v>1</v>
      </c>
      <c r="BC292" s="144">
        <f t="shared" si="2045"/>
        <v>0</v>
      </c>
      <c r="BD292" s="19" t="b">
        <f t="shared" ca="1" si="2046"/>
        <v>1</v>
      </c>
      <c r="BE292" s="9"/>
      <c r="BF292" s="5" t="str">
        <f t="shared" ca="1" si="2047"/>
        <v>-</v>
      </c>
      <c r="BG292" s="19" t="str">
        <f t="shared" ca="1" si="2048"/>
        <v>-</v>
      </c>
      <c r="BH292" s="19" t="str">
        <f t="shared" ca="1" si="2048"/>
        <v>-</v>
      </c>
      <c r="BI292" s="19" t="str">
        <f t="shared" ca="1" si="2048"/>
        <v>-</v>
      </c>
      <c r="BJ292" s="5" t="str">
        <f t="shared" ca="1" si="2049"/>
        <v>-</v>
      </c>
      <c r="BK292" s="19" t="str">
        <f t="shared" ca="1" si="2050"/>
        <v>-</v>
      </c>
      <c r="BL292" s="5" t="str">
        <f t="shared" ca="1" si="2051"/>
        <v>-</v>
      </c>
      <c r="BM292" s="19" t="str">
        <f t="shared" ca="1" si="2052"/>
        <v>-</v>
      </c>
      <c r="BN292" s="19" t="str">
        <f t="shared" ca="1" si="2052"/>
        <v>-</v>
      </c>
      <c r="BO292" s="19" t="str">
        <f t="shared" ca="1" si="2052"/>
        <v>-</v>
      </c>
      <c r="BP292" s="5" t="str">
        <f t="shared" ca="1" si="2053"/>
        <v>-</v>
      </c>
      <c r="BQ292" s="9"/>
      <c r="BR292" s="5" t="b">
        <f t="shared" si="2054"/>
        <v>0</v>
      </c>
      <c r="BS292" s="5" t="str">
        <f t="shared" ca="1" si="2055"/>
        <v>-</v>
      </c>
      <c r="BT292" s="5" t="str">
        <f t="shared" ca="1" si="2056"/>
        <v>-</v>
      </c>
      <c r="BU292" s="5" t="str">
        <f t="shared" ca="1" si="2056"/>
        <v>-</v>
      </c>
      <c r="BV292" s="5" t="str">
        <f t="shared" ca="1" si="2056"/>
        <v>-</v>
      </c>
      <c r="BW292" s="5" t="str">
        <f t="shared" ca="1" si="2056"/>
        <v>-</v>
      </c>
      <c r="BX292" s="5" t="str">
        <f t="shared" ca="1" si="2056"/>
        <v>-</v>
      </c>
      <c r="BY292" s="5" t="str">
        <f t="shared" ca="1" si="2056"/>
        <v>-</v>
      </c>
      <c r="BZ292" s="5" t="str">
        <f t="shared" ca="1" si="2056"/>
        <v>-</v>
      </c>
      <c r="CA292" s="5" t="str">
        <f t="shared" ca="1" si="2056"/>
        <v>-</v>
      </c>
      <c r="CB292" s="9"/>
      <c r="CC292" s="237" t="b">
        <f t="shared" ca="1" si="2104"/>
        <v>1</v>
      </c>
      <c r="CD292" s="237" t="b">
        <f t="shared" ca="1" si="2104"/>
        <v>1</v>
      </c>
      <c r="CE292" s="237" t="b">
        <f t="shared" ca="1" si="2104"/>
        <v>1</v>
      </c>
      <c r="CF292" s="12">
        <f t="shared" ca="1" si="2057"/>
        <v>2235105</v>
      </c>
      <c r="CG292" s="144" t="b">
        <f t="shared" ca="1" si="2105"/>
        <v>0</v>
      </c>
      <c r="CH292" s="12" t="s">
        <v>34</v>
      </c>
      <c r="CI292" s="19" t="str">
        <f t="shared" ca="1" si="2059"/>
        <v>-</v>
      </c>
      <c r="CJ292" s="19" t="str">
        <f t="shared" ca="1" si="2059"/>
        <v>-</v>
      </c>
      <c r="CK292" s="19" t="str">
        <f t="shared" ca="1" si="2059"/>
        <v>-</v>
      </c>
      <c r="CL292" s="19">
        <f t="shared" ca="1" si="2059"/>
        <v>1</v>
      </c>
      <c r="CM292" s="19">
        <f t="shared" ca="1" si="2059"/>
        <v>1</v>
      </c>
      <c r="CN292" s="9"/>
      <c r="CO292" s="444">
        <f t="shared" si="2060"/>
        <v>652</v>
      </c>
      <c r="CP292" s="444">
        <f t="shared" si="2060"/>
        <v>686</v>
      </c>
      <c r="CQ292" s="444">
        <f t="shared" si="2060"/>
        <v>721</v>
      </c>
      <c r="CR292" s="152">
        <f t="shared" si="2061"/>
        <v>378</v>
      </c>
      <c r="CS292" s="152">
        <f t="shared" si="2061"/>
        <v>413</v>
      </c>
      <c r="CT292" s="152">
        <f t="shared" si="2061"/>
        <v>448</v>
      </c>
      <c r="CU292" s="19" t="str">
        <f t="shared" ca="1" si="2062"/>
        <v>-</v>
      </c>
      <c r="CV292" s="19" t="str">
        <f t="shared" ca="1" si="2062"/>
        <v>-</v>
      </c>
      <c r="CW292" s="19" t="str">
        <f t="shared" ca="1" si="2062"/>
        <v>-</v>
      </c>
      <c r="CX292" s="19" t="str">
        <f t="shared" ca="1" si="2062"/>
        <v>-</v>
      </c>
      <c r="CY292" s="19" t="str">
        <f t="shared" ca="1" si="2062"/>
        <v>-</v>
      </c>
      <c r="CZ292" s="19" t="b">
        <f t="shared" ca="1" si="2062"/>
        <v>1</v>
      </c>
      <c r="DA292" s="19">
        <f t="shared" ca="1" si="2062"/>
        <v>0</v>
      </c>
      <c r="DB292" s="19">
        <f t="shared" ca="1" si="2062"/>
        <v>0</v>
      </c>
      <c r="DC292" s="19">
        <f t="shared" ca="1" si="2062"/>
        <v>0</v>
      </c>
      <c r="DD292" s="19">
        <f t="shared" ca="1" si="2062"/>
        <v>0</v>
      </c>
      <c r="DE292" s="19">
        <f t="shared" ca="1" si="2062"/>
        <v>0</v>
      </c>
      <c r="DF292" s="19">
        <f t="shared" ca="1" si="2062"/>
        <v>0</v>
      </c>
      <c r="DG292" s="19">
        <f t="shared" ca="1" si="2062"/>
        <v>0</v>
      </c>
      <c r="DH292" s="19">
        <f t="shared" ca="1" si="2062"/>
        <v>0</v>
      </c>
      <c r="DI292" s="19">
        <f t="shared" ca="1" si="2062"/>
        <v>0</v>
      </c>
      <c r="DJ292" s="19">
        <f t="shared" ca="1" si="2062"/>
        <v>0</v>
      </c>
      <c r="DK292" s="19">
        <f t="shared" ca="1" si="2063"/>
        <v>0</v>
      </c>
      <c r="DL292" s="19">
        <f t="shared" ca="1" si="2063"/>
        <v>0</v>
      </c>
      <c r="DM292" s="19">
        <f t="shared" ca="1" si="2063"/>
        <v>1</v>
      </c>
      <c r="DN292" s="19">
        <f t="shared" ca="1" si="2063"/>
        <v>1</v>
      </c>
      <c r="DO292" s="19">
        <f t="shared" ca="1" si="2063"/>
        <v>0</v>
      </c>
      <c r="DP292" s="19" t="str">
        <f t="shared" ca="1" si="2063"/>
        <v>-</v>
      </c>
      <c r="DQ292" s="19" t="str">
        <f t="shared" ca="1" si="2063"/>
        <v>-</v>
      </c>
      <c r="DR292" s="19" t="str">
        <f t="shared" ca="1" si="2063"/>
        <v>-</v>
      </c>
      <c r="DS292" s="19" t="str">
        <f t="shared" ca="1" si="2063"/>
        <v>-</v>
      </c>
      <c r="DT292" s="19" t="str">
        <f t="shared" ca="1" si="2063"/>
        <v>-</v>
      </c>
      <c r="DU292" s="19">
        <f t="shared" ca="1" si="2063"/>
        <v>0</v>
      </c>
      <c r="DV292" s="19" t="str">
        <f t="shared" ca="1" si="2063"/>
        <v>-</v>
      </c>
      <c r="DW292" s="19" t="str">
        <f t="shared" ca="1" si="2063"/>
        <v>-</v>
      </c>
      <c r="DX292" s="19" t="str">
        <f t="shared" ca="1" si="2063"/>
        <v>-</v>
      </c>
      <c r="DY292" s="19" t="str">
        <f t="shared" ca="1" si="2063"/>
        <v>-</v>
      </c>
      <c r="DZ292" s="19" t="str">
        <f t="shared" ca="1" si="2063"/>
        <v>-</v>
      </c>
      <c r="EA292" s="19" t="str">
        <f t="shared" ca="1" si="2063"/>
        <v>-</v>
      </c>
      <c r="EB292" s="19" t="str">
        <f t="shared" ca="1" si="2063"/>
        <v>-</v>
      </c>
      <c r="EC292" s="19" t="str">
        <f t="shared" ca="1" si="2063"/>
        <v>-</v>
      </c>
      <c r="ED292" s="19">
        <f t="shared" ca="1" si="2063"/>
        <v>0</v>
      </c>
      <c r="EE292" s="444">
        <f t="shared" si="2064"/>
        <v>0</v>
      </c>
      <c r="EF292" s="444">
        <f t="shared" si="2064"/>
        <v>0</v>
      </c>
      <c r="EG292" s="124">
        <f t="shared" si="2065"/>
        <v>0</v>
      </c>
      <c r="EH292" s="124">
        <f t="shared" si="2065"/>
        <v>0</v>
      </c>
      <c r="EI292" s="124">
        <f t="shared" si="2065"/>
        <v>0</v>
      </c>
      <c r="EJ292" s="124">
        <f t="shared" si="2065"/>
        <v>0</v>
      </c>
      <c r="EK292" s="124">
        <f t="shared" si="2065"/>
        <v>0</v>
      </c>
      <c r="EL292" s="124">
        <f t="shared" si="2065"/>
        <v>0</v>
      </c>
      <c r="EM292" s="124">
        <f t="shared" si="2065"/>
        <v>0</v>
      </c>
      <c r="EN292" s="124">
        <f t="shared" si="2065"/>
        <v>0</v>
      </c>
      <c r="EO292" s="124">
        <f t="shared" si="2065"/>
        <v>0</v>
      </c>
      <c r="EP292" s="124">
        <f t="shared" si="2065"/>
        <v>0</v>
      </c>
      <c r="EQ292" s="124">
        <f t="shared" si="2065"/>
        <v>0</v>
      </c>
      <c r="ER292" s="124">
        <f t="shared" si="2065"/>
        <v>0</v>
      </c>
      <c r="ES292" s="124">
        <f t="shared" si="2065"/>
        <v>0</v>
      </c>
      <c r="ET292" s="124">
        <f t="shared" si="2065"/>
        <v>0</v>
      </c>
      <c r="EU292" s="124">
        <f t="shared" si="2065"/>
        <v>0</v>
      </c>
      <c r="EV292" s="124">
        <f t="shared" si="2065"/>
        <v>0</v>
      </c>
      <c r="EW292" s="124">
        <f t="shared" si="2066"/>
        <v>0</v>
      </c>
      <c r="EX292" s="124">
        <f t="shared" si="2066"/>
        <v>0</v>
      </c>
      <c r="EY292" s="554">
        <f t="shared" si="2067"/>
        <v>0</v>
      </c>
      <c r="EZ292" s="554">
        <f t="shared" si="2067"/>
        <v>0</v>
      </c>
      <c r="FA292" s="554">
        <f t="shared" si="2067"/>
        <v>0</v>
      </c>
      <c r="FB292" s="125">
        <f t="shared" si="2067"/>
        <v>0</v>
      </c>
      <c r="FC292" s="125">
        <f t="shared" si="2067"/>
        <v>0</v>
      </c>
      <c r="FD292" s="125">
        <f t="shared" si="2067"/>
        <v>0</v>
      </c>
      <c r="FE292" s="125">
        <f t="shared" si="2067"/>
        <v>0</v>
      </c>
      <c r="FF292" s="125">
        <f t="shared" si="2067"/>
        <v>0</v>
      </c>
      <c r="FG292" s="125">
        <f t="shared" si="2067"/>
        <v>0</v>
      </c>
      <c r="FH292" s="125">
        <f t="shared" si="2067"/>
        <v>0</v>
      </c>
      <c r="FI292" s="125">
        <f t="shared" si="2067"/>
        <v>0</v>
      </c>
      <c r="FJ292" s="125">
        <f t="shared" si="2067"/>
        <v>0</v>
      </c>
      <c r="FK292" s="125">
        <f t="shared" si="2067"/>
        <v>0</v>
      </c>
      <c r="FL292" s="125">
        <f t="shared" si="2067"/>
        <v>0</v>
      </c>
      <c r="FM292" s="125">
        <f t="shared" si="2067"/>
        <v>0</v>
      </c>
      <c r="FN292" s="125">
        <f t="shared" si="2067"/>
        <v>0</v>
      </c>
      <c r="FO292" s="124">
        <f t="shared" si="2068"/>
        <v>0</v>
      </c>
      <c r="FP292" s="124">
        <f t="shared" si="2068"/>
        <v>0</v>
      </c>
      <c r="FQ292" s="124">
        <f t="shared" si="2068"/>
        <v>0</v>
      </c>
      <c r="FR292" s="124">
        <f t="shared" si="2068"/>
        <v>0</v>
      </c>
      <c r="FS292" s="124">
        <f t="shared" si="2068"/>
        <v>0</v>
      </c>
      <c r="FT292" s="124">
        <f t="shared" si="2068"/>
        <v>0</v>
      </c>
      <c r="FU292" s="124">
        <f t="shared" si="2068"/>
        <v>0</v>
      </c>
      <c r="FV292" s="124">
        <f t="shared" si="2068"/>
        <v>0</v>
      </c>
      <c r="FW292" s="124">
        <f t="shared" si="2068"/>
        <v>0</v>
      </c>
      <c r="FX292" s="124">
        <f t="shared" si="2068"/>
        <v>0</v>
      </c>
      <c r="FY292" s="124">
        <f t="shared" si="2068"/>
        <v>0</v>
      </c>
      <c r="FZ292" s="124">
        <f t="shared" si="2068"/>
        <v>0</v>
      </c>
      <c r="GA292" s="124">
        <f t="shared" si="2068"/>
        <v>0</v>
      </c>
      <c r="GB292" s="124">
        <f t="shared" si="2068"/>
        <v>0</v>
      </c>
      <c r="GC292" s="124">
        <f t="shared" si="2068"/>
        <v>0</v>
      </c>
      <c r="GD292" s="124">
        <f t="shared" si="2068"/>
        <v>0</v>
      </c>
      <c r="GE292" s="124">
        <f t="shared" si="2069"/>
        <v>0</v>
      </c>
      <c r="GF292" s="124">
        <f t="shared" si="2069"/>
        <v>0</v>
      </c>
      <c r="GG292" s="554">
        <f t="shared" si="2070"/>
        <v>0</v>
      </c>
      <c r="GH292" s="554">
        <f t="shared" si="2070"/>
        <v>0</v>
      </c>
      <c r="GI292" s="554">
        <f t="shared" si="2070"/>
        <v>0</v>
      </c>
      <c r="GJ292" s="125">
        <f t="shared" si="2071"/>
        <v>0</v>
      </c>
      <c r="GK292" s="125">
        <f t="shared" si="2071"/>
        <v>0</v>
      </c>
      <c r="GL292" s="125">
        <f t="shared" si="2071"/>
        <v>0</v>
      </c>
      <c r="GM292" s="125">
        <f t="shared" si="2071"/>
        <v>0</v>
      </c>
      <c r="GN292" s="125">
        <f t="shared" si="2071"/>
        <v>0</v>
      </c>
      <c r="GO292" s="125">
        <f t="shared" si="2071"/>
        <v>0</v>
      </c>
      <c r="GP292" s="125">
        <f t="shared" si="2071"/>
        <v>0</v>
      </c>
      <c r="GQ292" s="125">
        <f t="shared" si="2071"/>
        <v>0</v>
      </c>
      <c r="GR292" s="125">
        <f t="shared" si="2071"/>
        <v>0</v>
      </c>
      <c r="GS292" s="125">
        <f t="shared" si="2071"/>
        <v>0</v>
      </c>
      <c r="GT292" s="125">
        <f t="shared" si="2071"/>
        <v>0</v>
      </c>
      <c r="GU292" s="125">
        <f t="shared" si="2071"/>
        <v>0</v>
      </c>
      <c r="GV292" s="125">
        <f t="shared" si="2071"/>
        <v>0</v>
      </c>
      <c r="GW292" s="124">
        <f t="shared" si="2072"/>
        <v>0</v>
      </c>
      <c r="GX292" s="124">
        <f t="shared" si="2072"/>
        <v>0</v>
      </c>
      <c r="GY292" s="124">
        <f t="shared" si="2072"/>
        <v>0</v>
      </c>
      <c r="GZ292" s="124">
        <f t="shared" si="2072"/>
        <v>0</v>
      </c>
      <c r="HA292" s="124">
        <f t="shared" si="2072"/>
        <v>0</v>
      </c>
      <c r="HB292" s="124">
        <f t="shared" si="2072"/>
        <v>0</v>
      </c>
      <c r="HC292" s="124">
        <f t="shared" si="2072"/>
        <v>0</v>
      </c>
      <c r="HD292" s="124">
        <f t="shared" si="2072"/>
        <v>0</v>
      </c>
      <c r="HE292" s="124">
        <f t="shared" si="2072"/>
        <v>0</v>
      </c>
      <c r="HF292" s="124">
        <f t="shared" si="2072"/>
        <v>0</v>
      </c>
      <c r="HG292" s="124">
        <f t="shared" si="2072"/>
        <v>0</v>
      </c>
      <c r="HH292" s="124">
        <f t="shared" si="2072"/>
        <v>0</v>
      </c>
      <c r="HI292" s="124">
        <f t="shared" si="2072"/>
        <v>0</v>
      </c>
      <c r="HJ292" s="124">
        <f t="shared" si="2072"/>
        <v>0</v>
      </c>
      <c r="HK292" s="124">
        <f t="shared" si="2072"/>
        <v>0</v>
      </c>
      <c r="HL292" s="124">
        <f t="shared" si="2072"/>
        <v>0</v>
      </c>
      <c r="HM292" s="124">
        <f t="shared" si="2073"/>
        <v>0</v>
      </c>
      <c r="HN292" s="124">
        <f t="shared" si="2073"/>
        <v>0</v>
      </c>
      <c r="HO292" s="554">
        <f t="shared" si="2074"/>
        <v>0</v>
      </c>
      <c r="HP292" s="554">
        <f t="shared" si="2074"/>
        <v>0</v>
      </c>
      <c r="HQ292" s="554">
        <f t="shared" si="2074"/>
        <v>0</v>
      </c>
      <c r="HR292" s="125">
        <f t="shared" si="2075"/>
        <v>0</v>
      </c>
      <c r="HS292" s="125">
        <f t="shared" si="2075"/>
        <v>0</v>
      </c>
      <c r="HT292" s="125">
        <f t="shared" si="2075"/>
        <v>0</v>
      </c>
      <c r="HU292" s="125">
        <f t="shared" si="2075"/>
        <v>0</v>
      </c>
      <c r="HV292" s="125">
        <f t="shared" si="2075"/>
        <v>0</v>
      </c>
      <c r="HW292" s="125">
        <f t="shared" si="2075"/>
        <v>0</v>
      </c>
      <c r="HX292" s="125">
        <f t="shared" si="2075"/>
        <v>0</v>
      </c>
      <c r="HY292" s="125">
        <f t="shared" si="2075"/>
        <v>0</v>
      </c>
      <c r="HZ292" s="125">
        <f t="shared" si="2075"/>
        <v>0</v>
      </c>
      <c r="IA292" s="125">
        <f t="shared" si="2075"/>
        <v>0</v>
      </c>
      <c r="IB292" s="125">
        <f t="shared" si="2075"/>
        <v>0</v>
      </c>
      <c r="IC292" s="125">
        <f t="shared" si="2075"/>
        <v>0</v>
      </c>
      <c r="ID292" s="125">
        <f t="shared" si="2075"/>
        <v>0</v>
      </c>
      <c r="IE292" s="5">
        <f t="shared" si="2076"/>
        <v>67</v>
      </c>
      <c r="IF292" s="9"/>
      <c r="IG292" s="5">
        <f t="shared" si="2077"/>
        <v>1</v>
      </c>
      <c r="IH292" s="5" t="b">
        <f t="shared" si="2077"/>
        <v>0</v>
      </c>
      <c r="II292" s="19">
        <f t="shared" ca="1" si="2078"/>
        <v>0</v>
      </c>
      <c r="IJ292" s="5">
        <f t="shared" si="2077"/>
        <v>55</v>
      </c>
      <c r="IK292" s="5" cm="1">
        <f t="array" ref="IK292">INDEX(i.pi_yatf,$X292+1,IK$7)</f>
        <v>1</v>
      </c>
      <c r="IL292" s="19">
        <f t="shared" ca="1" si="2079"/>
        <v>0</v>
      </c>
      <c r="IM292" s="19">
        <f t="shared" ca="1" si="2079"/>
        <v>0</v>
      </c>
      <c r="IN292" s="19">
        <f t="shared" ca="1" si="2079"/>
        <v>0</v>
      </c>
      <c r="IO292" s="19">
        <f t="shared" ca="1" si="2079"/>
        <v>0</v>
      </c>
      <c r="IP292" s="19">
        <f t="shared" ca="1" si="2079"/>
        <v>0</v>
      </c>
      <c r="IQ292" s="19">
        <f t="shared" ca="1" si="2079"/>
        <v>0</v>
      </c>
      <c r="IR292" s="19">
        <f t="shared" ca="1" si="2079"/>
        <v>0</v>
      </c>
      <c r="IS292" s="19">
        <f t="shared" ca="1" si="2079"/>
        <v>0</v>
      </c>
      <c r="IT292" s="19">
        <f t="shared" ca="1" si="2079"/>
        <v>0</v>
      </c>
      <c r="IU292" s="19">
        <f t="shared" ca="1" si="2079"/>
        <v>0</v>
      </c>
      <c r="IV292" s="19">
        <f t="shared" ca="1" si="2079"/>
        <v>0</v>
      </c>
      <c r="IW292" s="19">
        <f t="shared" ca="1" si="2079"/>
        <v>0</v>
      </c>
      <c r="IX292" s="19">
        <f t="shared" ca="1" si="2079"/>
        <v>0</v>
      </c>
      <c r="IY292" s="19">
        <f t="shared" ca="1" si="2079"/>
        <v>0</v>
      </c>
      <c r="IZ292" s="19">
        <f t="shared" ca="1" si="2079"/>
        <v>0</v>
      </c>
      <c r="JA292" s="19">
        <f t="shared" ca="1" si="2079"/>
        <v>0</v>
      </c>
      <c r="JB292" s="19">
        <f t="shared" ca="1" si="2079"/>
        <v>0</v>
      </c>
      <c r="JC292" s="19">
        <f t="shared" ca="1" si="2079"/>
        <v>0</v>
      </c>
      <c r="JD292" s="19">
        <f t="shared" ca="1" si="2079"/>
        <v>0</v>
      </c>
      <c r="JE292" s="19">
        <f t="shared" ca="1" si="2079"/>
        <v>0</v>
      </c>
      <c r="JF292" s="19">
        <f t="shared" ca="1" si="2079"/>
        <v>0</v>
      </c>
      <c r="JG292" s="5">
        <f t="shared" si="2080"/>
        <v>1.2500000000000001E-2</v>
      </c>
      <c r="JH292" s="567">
        <f t="shared" si="2080"/>
        <v>0</v>
      </c>
      <c r="JI292" s="5">
        <f t="shared" si="2080"/>
        <v>6.25E-2</v>
      </c>
      <c r="JJ292" s="5">
        <f t="shared" si="2080"/>
        <v>6.25E-2</v>
      </c>
      <c r="JK292" s="5">
        <f t="shared" si="2080"/>
        <v>6.25E-2</v>
      </c>
      <c r="JL292" s="19">
        <f t="shared" ca="1" si="2079"/>
        <v>1</v>
      </c>
      <c r="JM292" s="19">
        <f t="shared" ca="1" si="2079"/>
        <v>0</v>
      </c>
      <c r="JN292" s="19">
        <f t="shared" ca="1" si="2079"/>
        <v>1</v>
      </c>
      <c r="JO292" s="9"/>
      <c r="JP292" s="5" t="b">
        <f t="shared" ca="1" si="2081"/>
        <v>0</v>
      </c>
      <c r="JQ292" s="477" t="b">
        <v>0</v>
      </c>
      <c r="JR292" s="477">
        <v>9.7327499999999993</v>
      </c>
      <c r="JS292" s="5" t="b">
        <f t="shared" si="2082"/>
        <v>0</v>
      </c>
      <c r="JT292" s="5" t="b">
        <f t="shared" si="2082"/>
        <v>0</v>
      </c>
      <c r="JU292" s="5" t="b">
        <f t="shared" si="2082"/>
        <v>1</v>
      </c>
      <c r="JV292" s="144">
        <f t="shared" si="2083"/>
        <v>1</v>
      </c>
      <c r="JW292" s="144">
        <f t="shared" si="2083"/>
        <v>1</v>
      </c>
      <c r="JX292" s="5" t="b">
        <f t="shared" si="2084"/>
        <v>0</v>
      </c>
      <c r="JY292" s="5" t="b">
        <f t="shared" si="2084"/>
        <v>1</v>
      </c>
      <c r="JZ292" s="5" t="b">
        <f t="shared" si="2084"/>
        <v>1</v>
      </c>
      <c r="KA292" s="5" t="b">
        <f t="shared" si="2084"/>
        <v>0</v>
      </c>
      <c r="KB292" s="5">
        <f t="shared" si="2085"/>
        <v>1</v>
      </c>
      <c r="KC292" s="5">
        <f t="shared" si="2085"/>
        <v>0</v>
      </c>
      <c r="KD292" s="5" t="b">
        <f t="shared" si="2086"/>
        <v>0</v>
      </c>
      <c r="KE292" s="5" t="str" cm="1">
        <f t="array" aca="1" ref="KE292" ca="1">IF(OR(KF292:KM292&lt;&gt;"-"),TRUE,"-")</f>
        <v>-</v>
      </c>
      <c r="KF292" s="19" t="str">
        <f t="shared" ca="1" si="2087"/>
        <v>-</v>
      </c>
      <c r="KG292" s="19" t="str">
        <f t="shared" ca="1" si="2087"/>
        <v>-</v>
      </c>
      <c r="KH292" s="19" t="str">
        <f t="shared" ca="1" si="2087"/>
        <v>-</v>
      </c>
      <c r="KI292" s="19" t="str">
        <f t="shared" ca="1" si="2087"/>
        <v>-</v>
      </c>
      <c r="KJ292" s="19" t="str">
        <f t="shared" ca="1" si="2087"/>
        <v>-</v>
      </c>
      <c r="KK292" s="19" t="str">
        <f t="shared" ca="1" si="2087"/>
        <v>-</v>
      </c>
      <c r="KL292" s="19" t="str">
        <f t="shared" ca="1" si="2087"/>
        <v>-</v>
      </c>
      <c r="KM292" s="19" t="str">
        <f t="shared" ca="1" si="2087"/>
        <v>-</v>
      </c>
      <c r="KN292" s="5" t="b">
        <f t="array" aca="1" ref="KN292" ca="1">IF(OR(KO292:KU292&lt;&gt;"-"),TRUE,"-")</f>
        <v>1</v>
      </c>
      <c r="KO292" s="19">
        <f t="shared" ca="1" si="2088"/>
        <v>0</v>
      </c>
      <c r="KP292" s="19" t="str">
        <f t="shared" ca="1" si="2088"/>
        <v>-</v>
      </c>
      <c r="KQ292" s="19">
        <f t="shared" ca="1" si="2088"/>
        <v>999999</v>
      </c>
      <c r="KR292" s="19">
        <f t="shared" ca="1" si="2088"/>
        <v>999999</v>
      </c>
      <c r="KS292" s="19">
        <f t="shared" ca="1" si="2088"/>
        <v>999999</v>
      </c>
      <c r="KT292" s="19">
        <f t="shared" ca="1" si="2088"/>
        <v>999999</v>
      </c>
      <c r="KU292" s="19">
        <f t="shared" ca="1" si="2088"/>
        <v>999999</v>
      </c>
      <c r="KV292" s="19" t="str">
        <f t="shared" ca="1" si="2088"/>
        <v>-</v>
      </c>
      <c r="KW292" s="19" t="str">
        <f t="shared" ca="1" si="2088"/>
        <v>-</v>
      </c>
      <c r="KX292" s="19" t="str">
        <f t="shared" ca="1" si="2088"/>
        <v>-</v>
      </c>
      <c r="KY292" s="19" t="b">
        <f t="shared" ca="1" si="2088"/>
        <v>1</v>
      </c>
      <c r="KZ292" s="19">
        <f t="shared" ca="1" si="2088"/>
        <v>0</v>
      </c>
      <c r="LA292" s="5" t="str">
        <f t="shared" si="2089"/>
        <v>-</v>
      </c>
      <c r="LB292" s="5" t="str">
        <f t="shared" si="2089"/>
        <v>-</v>
      </c>
      <c r="LC292" s="5" t="str">
        <f t="shared" si="2089"/>
        <v>-</v>
      </c>
      <c r="LD292" s="5" t="str">
        <f t="shared" si="2089"/>
        <v>-</v>
      </c>
      <c r="LE292" s="19" t="str">
        <f t="shared" ca="1" si="2090"/>
        <v>-</v>
      </c>
      <c r="LF292" s="19" t="str">
        <f t="shared" ca="1" si="2090"/>
        <v>-</v>
      </c>
      <c r="LG292" s="19" t="str">
        <f t="shared" ca="1" si="2090"/>
        <v>-</v>
      </c>
      <c r="LH292" s="19" t="str">
        <f t="shared" ca="1" si="2090"/>
        <v>-</v>
      </c>
      <c r="LI292" s="19" t="str">
        <f t="shared" ca="1" si="2090"/>
        <v>-</v>
      </c>
      <c r="LJ292" s="19" t="str">
        <f t="shared" ca="1" si="2090"/>
        <v>-</v>
      </c>
      <c r="LK292" s="19" t="str">
        <f t="shared" ca="1" si="2090"/>
        <v>-</v>
      </c>
      <c r="LL292" s="5" t="str">
        <f t="shared" si="2091"/>
        <v>-</v>
      </c>
      <c r="LM292" s="5">
        <f t="shared" si="2091"/>
        <v>500</v>
      </c>
      <c r="LN292" s="5">
        <f t="shared" si="2091"/>
        <v>500</v>
      </c>
      <c r="LO292" s="5" t="str">
        <f t="shared" si="2091"/>
        <v>-</v>
      </c>
      <c r="LP292" s="5" t="str" cm="1">
        <f t="array" aca="1" ref="LP292" ca="1">INDEX(i.meatgrid,$Q292,LP$7)</f>
        <v>-</v>
      </c>
      <c r="LQ292" s="5" t="str" cm="1">
        <f t="array" aca="1" ref="LQ292" ca="1">INDEX(i.meatgrid,$Q292,LQ$7)</f>
        <v>-</v>
      </c>
      <c r="LR292" s="5" t="str">
        <f t="shared" si="2092"/>
        <v>-</v>
      </c>
      <c r="LS292" s="5">
        <f t="shared" si="2093"/>
        <v>1</v>
      </c>
      <c r="LT292" s="9"/>
      <c r="LU292" s="19">
        <f t="shared" ca="1" si="2094"/>
        <v>70</v>
      </c>
      <c r="LV292" s="19">
        <f t="shared" ca="1" si="2094"/>
        <v>50</v>
      </c>
      <c r="LW292" s="19">
        <f t="shared" ca="1" si="2094"/>
        <v>80</v>
      </c>
      <c r="LX292" s="19">
        <f t="shared" ca="1" si="2094"/>
        <v>50</v>
      </c>
      <c r="LY292" s="5" t="b" cm="1">
        <f t="array" aca="1" ref="LY292" ca="1">INDEX(i.meatgrid,$Q292,LY$7)</f>
        <v>0</v>
      </c>
      <c r="LZ292" s="5" t="b" cm="1">
        <f t="array" aca="1" ref="LZ292" ca="1">INDEX(i.meatgrid,$Q292,LZ$7)</f>
        <v>0</v>
      </c>
      <c r="MA292" s="5" t="str" cm="1">
        <f t="array" aca="1" ref="MA292" ca="1">INDEX(i.meatgrid,$Q292,MA$7)</f>
        <v>-</v>
      </c>
      <c r="MB292" s="5" cm="1">
        <f t="array" aca="1" ref="MB292" ca="1">INDEX(i.meatgrid,$Q292,MB$7)</f>
        <v>40</v>
      </c>
      <c r="MC292" s="5">
        <f t="shared" si="2095"/>
        <v>1</v>
      </c>
      <c r="MD292" s="5">
        <f t="shared" si="2096"/>
        <v>0.75</v>
      </c>
      <c r="ME292" s="5" cm="1">
        <f t="array" aca="1" ref="ME292" ca="1">INDEX(i.meatgrid,$Q292,ME$7)</f>
        <v>1</v>
      </c>
      <c r="MF292" s="5" cm="1">
        <f t="array" aca="1" ref="MF292" ca="1">INDEX(i.meatgrid,$Q292,MF$7)</f>
        <v>0</v>
      </c>
      <c r="MG292" s="5" cm="1">
        <f t="array" aca="1" ref="MG292" ca="1">INDEX(i.meatgrid,$Q292,MG$7)</f>
        <v>0</v>
      </c>
      <c r="MH292" s="5" cm="1">
        <f t="array" aca="1" ref="MH292" ca="1">INDEX(i.meatgrid,$Q292,MH$7)</f>
        <v>0</v>
      </c>
      <c r="MI292" s="5" cm="1">
        <f t="array" aca="1" ref="MI292" ca="1">INDEX(i.meatgrid,$Q292,MI$7)</f>
        <v>0</v>
      </c>
      <c r="MJ292" s="5" cm="1">
        <f t="array" aca="1" ref="MJ292" ca="1">INDEX(i.meatgrid,$Q292,MJ$7)</f>
        <v>1</v>
      </c>
      <c r="MK292" s="5" cm="1">
        <f t="array" aca="1" ref="MK292" ca="1">INDEX(i.meatgrid,$Q292,MK$7)</f>
        <v>1</v>
      </c>
      <c r="ML292" s="5" cm="1">
        <f t="array" aca="1" ref="ML292" ca="1">INDEX(i.meatgrid,$Q292,ML$7)</f>
        <v>1</v>
      </c>
      <c r="MM292" s="5">
        <f t="shared" si="2097"/>
        <v>1</v>
      </c>
      <c r="MN292" s="9"/>
      <c r="MO292" s="19" t="b">
        <f t="shared" ca="1" si="2098"/>
        <v>0</v>
      </c>
      <c r="MP292" s="19" t="b">
        <f t="shared" ca="1" si="2098"/>
        <v>0</v>
      </c>
      <c r="MQ292" s="19">
        <f t="shared" ca="1" si="2098"/>
        <v>1</v>
      </c>
      <c r="MR292" s="19">
        <f t="shared" ca="1" si="2098"/>
        <v>0.75</v>
      </c>
      <c r="MS292" s="19">
        <f t="shared" ca="1" si="2098"/>
        <v>0.75</v>
      </c>
      <c r="MT292" s="19">
        <f t="shared" ca="1" si="2098"/>
        <v>0.8</v>
      </c>
      <c r="MU292" s="19">
        <f t="shared" ca="1" si="2098"/>
        <v>0.82499999999999996</v>
      </c>
      <c r="MV292" s="19">
        <f t="shared" ca="1" si="2098"/>
        <v>0.875</v>
      </c>
      <c r="MW292" s="19">
        <f t="shared" ca="1" si="2098"/>
        <v>0.9</v>
      </c>
      <c r="MX292" s="19">
        <f t="shared" ca="1" si="2098"/>
        <v>1</v>
      </c>
      <c r="MY292" s="19">
        <f t="shared" ca="1" si="2098"/>
        <v>0.875</v>
      </c>
      <c r="MZ292" s="19" t="b">
        <f t="shared" ca="1" si="2098"/>
        <v>1</v>
      </c>
      <c r="NA292" s="19">
        <f t="shared" ca="1" si="2098"/>
        <v>74.989999999999995</v>
      </c>
      <c r="NB292" s="19" t="str">
        <f t="shared" ca="1" si="2098"/>
        <v>-</v>
      </c>
      <c r="NC292" s="19" t="str">
        <f t="shared" ca="1" si="2098"/>
        <v>-</v>
      </c>
      <c r="ND292" s="19" t="str">
        <f t="shared" ca="1" si="2098"/>
        <v>-</v>
      </c>
      <c r="NE292" s="19" t="str">
        <f t="shared" ca="1" si="2099"/>
        <v>-</v>
      </c>
      <c r="NF292" s="19" t="str">
        <f t="shared" ca="1" si="2099"/>
        <v>-</v>
      </c>
      <c r="NG292" s="19" t="str">
        <f t="shared" ca="1" si="2099"/>
        <v>-</v>
      </c>
      <c r="NH292" s="19" t="str">
        <f t="shared" ca="1" si="2099"/>
        <v>-</v>
      </c>
      <c r="NI292" s="19">
        <f t="shared" ca="1" si="2099"/>
        <v>36.99</v>
      </c>
      <c r="NJ292" s="19">
        <f t="shared" ca="1" si="2099"/>
        <v>36.99</v>
      </c>
      <c r="NK292" s="19" t="str">
        <f t="shared" ca="1" si="2099"/>
        <v>-</v>
      </c>
      <c r="NL292" s="19" t="str">
        <f t="shared" ca="1" si="2099"/>
        <v>-</v>
      </c>
      <c r="NM292" s="19" t="str">
        <f t="shared" ca="1" si="2099"/>
        <v>-</v>
      </c>
      <c r="NN292" s="19" t="str">
        <f t="shared" ca="1" si="2099"/>
        <v>-</v>
      </c>
      <c r="NO292" s="19" t="str">
        <f t="shared" ca="1" si="2099"/>
        <v>-</v>
      </c>
      <c r="NP292" s="19">
        <f t="shared" ca="1" si="2099"/>
        <v>49.99</v>
      </c>
      <c r="NQ292" s="19">
        <f t="shared" ca="1" si="2099"/>
        <v>49.99</v>
      </c>
      <c r="NR292" s="19">
        <f t="shared" ca="1" si="2099"/>
        <v>49.99</v>
      </c>
      <c r="NS292" s="19">
        <f t="shared" ca="1" si="2099"/>
        <v>49.99</v>
      </c>
      <c r="NT292" s="19">
        <f t="shared" ca="1" si="2099"/>
        <v>49.99</v>
      </c>
      <c r="NU292" s="19">
        <f t="shared" ca="1" si="2100"/>
        <v>49.99</v>
      </c>
      <c r="NV292" s="19">
        <f t="shared" ca="1" si="2100"/>
        <v>49.99</v>
      </c>
      <c r="NW292" s="19">
        <f t="shared" ca="1" si="2100"/>
        <v>49.99</v>
      </c>
      <c r="NX292" s="19">
        <f t="shared" ca="1" si="2100"/>
        <v>412.99</v>
      </c>
      <c r="NY292" s="19">
        <f t="shared" ca="1" si="2100"/>
        <v>412.99</v>
      </c>
      <c r="NZ292" s="19" t="str">
        <f t="shared" ca="1" si="2100"/>
        <v>-</v>
      </c>
      <c r="OA292" s="19" t="str">
        <f t="shared" ca="1" si="2100"/>
        <v>-</v>
      </c>
      <c r="OB292" s="19" t="str">
        <f t="shared" ca="1" si="2100"/>
        <v>-</v>
      </c>
      <c r="OC292" s="19" t="str">
        <f t="shared" ca="1" si="2100"/>
        <v>-</v>
      </c>
      <c r="OD292" s="19" t="str">
        <f t="shared" ca="1" si="2100"/>
        <v>-</v>
      </c>
      <c r="OE292" s="19">
        <f t="shared" ca="1" si="2100"/>
        <v>6.8900000000000006</v>
      </c>
      <c r="OF292" s="19">
        <f t="shared" ca="1" si="2100"/>
        <v>6.8900000000000006</v>
      </c>
      <c r="OG292" s="19">
        <f t="shared" ca="1" si="2100"/>
        <v>6.8900000000000006</v>
      </c>
      <c r="OH292" s="19">
        <f t="shared" ca="1" si="2100"/>
        <v>6.8900000000000006</v>
      </c>
      <c r="OI292" s="19">
        <f t="shared" ca="1" si="2100"/>
        <v>6.8900000000000006</v>
      </c>
      <c r="OJ292" s="19">
        <f t="shared" ca="1" si="2100"/>
        <v>6.8900000000000006</v>
      </c>
      <c r="OK292" s="19">
        <f t="shared" ca="1" si="2101"/>
        <v>6.8900000000000006</v>
      </c>
      <c r="OL292" s="19">
        <f t="shared" ca="1" si="2101"/>
        <v>6.8900000000000006</v>
      </c>
      <c r="OM292" s="19">
        <f t="shared" ca="1" si="2101"/>
        <v>346.99</v>
      </c>
      <c r="ON292" s="19">
        <f t="shared" ca="1" si="2101"/>
        <v>346.99</v>
      </c>
      <c r="OO292" s="19" t="str">
        <f t="shared" ca="1" si="2101"/>
        <v>-</v>
      </c>
      <c r="OP292" s="19" t="str">
        <f t="shared" ca="1" si="2101"/>
        <v>-</v>
      </c>
      <c r="OQ292" s="19" t="str">
        <f t="shared" ca="1" si="2101"/>
        <v>-</v>
      </c>
      <c r="OR292" s="19" t="str">
        <f t="shared" ca="1" si="2101"/>
        <v>-</v>
      </c>
      <c r="OS292" s="19" t="str">
        <f t="shared" ca="1" si="2101"/>
        <v>-</v>
      </c>
      <c r="OT292" s="19">
        <f t="shared" ca="1" si="2101"/>
        <v>0</v>
      </c>
      <c r="OU292" s="24">
        <v>0</v>
      </c>
    </row>
    <row r="293" spans="1:411" hidden="1" outlineLevel="1">
      <c r="A293" s="21">
        <f t="shared" si="158"/>
        <v>288</v>
      </c>
      <c r="B293" s="21">
        <f t="shared" si="2039"/>
        <v>19</v>
      </c>
      <c r="C293">
        <v>114</v>
      </c>
      <c r="D293" s="144" t="str">
        <f t="shared" si="2040"/>
        <v>GSM</v>
      </c>
      <c r="E293" t="b">
        <v>1</v>
      </c>
      <c r="F293" t="b">
        <v>0</v>
      </c>
      <c r="G293" t="b">
        <f t="shared" si="2102"/>
        <v>1</v>
      </c>
      <c r="H293" s="29">
        <v>2</v>
      </c>
      <c r="I293" s="29">
        <v>1</v>
      </c>
      <c r="J293" s="29" t="str">
        <f>""</f>
        <v/>
      </c>
      <c r="K293" s="29">
        <f t="shared" si="2042"/>
        <v>2</v>
      </c>
      <c r="L293" s="29">
        <v>2</v>
      </c>
      <c r="M293" s="29">
        <v>2</v>
      </c>
      <c r="N293" s="29">
        <v>3</v>
      </c>
      <c r="O293" s="29">
        <v>1</v>
      </c>
      <c r="P293" s="29">
        <v>1</v>
      </c>
      <c r="Q293" s="237">
        <f t="shared" ca="1" si="2103"/>
        <v>5</v>
      </c>
      <c r="R293" s="29">
        <v>1</v>
      </c>
      <c r="S293" s="29">
        <v>3</v>
      </c>
      <c r="T293" s="29">
        <v>1</v>
      </c>
      <c r="U293" s="218"/>
      <c r="V293" s="218"/>
      <c r="W293" s="29">
        <v>0</v>
      </c>
      <c r="X293" s="218"/>
      <c r="Y293" s="218"/>
      <c r="Z293" s="218"/>
      <c r="AA293" s="218"/>
      <c r="AB293" s="218"/>
      <c r="AC293" s="218"/>
      <c r="AD293" s="218"/>
      <c r="AE293" s="218"/>
      <c r="AF293" s="144">
        <f>INDEX(CHOOSE($N293,DataAutumn!i.AdultDrys,DataWinter!i.AdultDrys,DataSpring!i.AdultDrys),1,$M293)</f>
        <v>3</v>
      </c>
      <c r="AG293" s="5">
        <f t="shared" si="2043"/>
        <v>2</v>
      </c>
      <c r="AH293" s="5">
        <f t="shared" si="2043"/>
        <v>0</v>
      </c>
      <c r="AI293" s="5">
        <f t="shared" si="2044"/>
        <v>1</v>
      </c>
      <c r="AJ293" s="218"/>
      <c r="AK293" s="218"/>
      <c r="AL293" s="366" t="str">
        <f ca="1">TEXT(LEFT(OFFSET(AL293,-1,0),5)+1,"00000")&amp;MID(OFFSET(AL293,-1,0),6,FIND(" ",OFFSET(AL293,-1,0),7)-5)
&amp; $D293           &amp; " Day"&amp;INDEX(i.DOY,$N293,1)              &amp; IF($IG293=0," FWM","")&amp;IF($IG293=1," MWM","")&amp;IF($IG293=5," Mat","")&amp;IF($IH293=TRUE,"&amp;BBT","    ")
&amp;INDEX(DataMaster!$B$98:$B$105,$Q293,0)    &amp;IF(JQ293," SR"&amp;JR293,"")&amp; " WP"&amp;TEXT($MC293*100,"000p")           &amp; " MP"&amp;TEXT($MD293*100,"000p")           &amp; " GP"&amp;TEXT($MM293*100,"000p")
&amp; " (F"&amp;3+COUNTIF($CV293:$CY293,TRUE)&amp;3&amp;"N"&amp;$DM293&amp;$DN293&amp;")"</f>
        <v>00005 DSP_price_SA GSM Day204 MWM    Air WP100p MP125p GP100p (F33N11)</v>
      </c>
      <c r="AM293" s="9" t="str">
        <f ca="1">IF(COUNTIF(AL$5:AL293,AL293)=1,"-","Dup")</f>
        <v>-</v>
      </c>
      <c r="AN293" s="9"/>
      <c r="AO293" s="12" t="b">
        <v>0</v>
      </c>
      <c r="AP293" s="12" t="b">
        <v>0</v>
      </c>
      <c r="AQ293" s="12" t="b">
        <v>0</v>
      </c>
      <c r="AR293" s="12" t="b">
        <v>0</v>
      </c>
      <c r="AS293" s="12" t="b">
        <v>0</v>
      </c>
      <c r="AT293" s="12" t="b">
        <v>0</v>
      </c>
      <c r="AU293" s="12" t="b">
        <v>0</v>
      </c>
      <c r="AV293" s="12" t="b">
        <v>0</v>
      </c>
      <c r="AW293" s="9"/>
      <c r="AX293" s="5" t="b">
        <f t="shared" si="2045"/>
        <v>0</v>
      </c>
      <c r="AY293" s="5" t="str">
        <f t="shared" si="2045"/>
        <v>-</v>
      </c>
      <c r="AZ293" s="5" t="b">
        <f t="shared" si="2045"/>
        <v>0</v>
      </c>
      <c r="BA293" s="5" t="b">
        <f t="shared" si="2045"/>
        <v>1</v>
      </c>
      <c r="BB293" s="5" t="b">
        <f t="shared" si="2045"/>
        <v>1</v>
      </c>
      <c r="BC293" s="144">
        <f t="shared" si="2045"/>
        <v>0</v>
      </c>
      <c r="BD293" s="19" t="b">
        <f t="shared" ca="1" si="2046"/>
        <v>1</v>
      </c>
      <c r="BE293" s="9"/>
      <c r="BF293" s="5" t="str">
        <f t="shared" ca="1" si="2047"/>
        <v>-</v>
      </c>
      <c r="BG293" s="19" t="str">
        <f t="shared" ca="1" si="2048"/>
        <v>-</v>
      </c>
      <c r="BH293" s="19" t="str">
        <f t="shared" ca="1" si="2048"/>
        <v>-</v>
      </c>
      <c r="BI293" s="19" t="str">
        <f t="shared" ca="1" si="2048"/>
        <v>-</v>
      </c>
      <c r="BJ293" s="5" t="str">
        <f t="shared" ca="1" si="2049"/>
        <v>-</v>
      </c>
      <c r="BK293" s="19" t="str">
        <f t="shared" ca="1" si="2050"/>
        <v>-</v>
      </c>
      <c r="BL293" s="5" t="str">
        <f t="shared" ca="1" si="2051"/>
        <v>-</v>
      </c>
      <c r="BM293" s="19" t="str">
        <f t="shared" ca="1" si="2052"/>
        <v>-</v>
      </c>
      <c r="BN293" s="19" t="str">
        <f t="shared" ca="1" si="2052"/>
        <v>-</v>
      </c>
      <c r="BO293" s="19" t="str">
        <f t="shared" ca="1" si="2052"/>
        <v>-</v>
      </c>
      <c r="BP293" s="5" t="str">
        <f t="shared" ca="1" si="2053"/>
        <v>-</v>
      </c>
      <c r="BQ293" s="9"/>
      <c r="BR293" s="5" t="b">
        <f t="shared" si="2054"/>
        <v>0</v>
      </c>
      <c r="BS293" s="5" t="str">
        <f t="shared" ca="1" si="2055"/>
        <v>-</v>
      </c>
      <c r="BT293" s="5" t="str">
        <f t="shared" ca="1" si="2056"/>
        <v>-</v>
      </c>
      <c r="BU293" s="5" t="str">
        <f t="shared" ca="1" si="2056"/>
        <v>-</v>
      </c>
      <c r="BV293" s="5" t="str">
        <f t="shared" ca="1" si="2056"/>
        <v>-</v>
      </c>
      <c r="BW293" s="5" t="str">
        <f t="shared" ca="1" si="2056"/>
        <v>-</v>
      </c>
      <c r="BX293" s="5" t="str">
        <f t="shared" ca="1" si="2056"/>
        <v>-</v>
      </c>
      <c r="BY293" s="5" t="str">
        <f t="shared" ca="1" si="2056"/>
        <v>-</v>
      </c>
      <c r="BZ293" s="5" t="str">
        <f t="shared" ca="1" si="2056"/>
        <v>-</v>
      </c>
      <c r="CA293" s="5" t="str">
        <f t="shared" ca="1" si="2056"/>
        <v>-</v>
      </c>
      <c r="CB293" s="9"/>
      <c r="CC293" s="237" t="b">
        <f t="shared" ca="1" si="2104"/>
        <v>1</v>
      </c>
      <c r="CD293" s="237" t="b">
        <f t="shared" ca="1" si="2104"/>
        <v>1</v>
      </c>
      <c r="CE293" s="237" t="b">
        <f t="shared" ca="1" si="2104"/>
        <v>1</v>
      </c>
      <c r="CF293" s="12">
        <f t="shared" ca="1" si="2057"/>
        <v>2235105</v>
      </c>
      <c r="CG293" s="144" t="b">
        <f t="shared" ca="1" si="2105"/>
        <v>0</v>
      </c>
      <c r="CH293" s="12" t="s">
        <v>34</v>
      </c>
      <c r="CI293" s="19" t="str">
        <f t="shared" ca="1" si="2059"/>
        <v>-</v>
      </c>
      <c r="CJ293" s="19" t="str">
        <f t="shared" ca="1" si="2059"/>
        <v>-</v>
      </c>
      <c r="CK293" s="19" t="str">
        <f t="shared" ca="1" si="2059"/>
        <v>-</v>
      </c>
      <c r="CL293" s="19">
        <f t="shared" ca="1" si="2059"/>
        <v>1</v>
      </c>
      <c r="CM293" s="19">
        <f t="shared" ca="1" si="2059"/>
        <v>1</v>
      </c>
      <c r="CN293" s="9"/>
      <c r="CO293" s="444">
        <f t="shared" si="2060"/>
        <v>652</v>
      </c>
      <c r="CP293" s="444">
        <f t="shared" si="2060"/>
        <v>686</v>
      </c>
      <c r="CQ293" s="444">
        <f t="shared" si="2060"/>
        <v>721</v>
      </c>
      <c r="CR293" s="152">
        <f t="shared" si="2061"/>
        <v>378</v>
      </c>
      <c r="CS293" s="152">
        <f t="shared" si="2061"/>
        <v>413</v>
      </c>
      <c r="CT293" s="152">
        <f t="shared" si="2061"/>
        <v>448</v>
      </c>
      <c r="CU293" s="19" t="str">
        <f t="shared" ca="1" si="2062"/>
        <v>-</v>
      </c>
      <c r="CV293" s="19" t="str">
        <f t="shared" ca="1" si="2062"/>
        <v>-</v>
      </c>
      <c r="CW293" s="19" t="str">
        <f t="shared" ca="1" si="2062"/>
        <v>-</v>
      </c>
      <c r="CX293" s="19" t="str">
        <f t="shared" ca="1" si="2062"/>
        <v>-</v>
      </c>
      <c r="CY293" s="19" t="str">
        <f t="shared" ca="1" si="2062"/>
        <v>-</v>
      </c>
      <c r="CZ293" s="19" t="b">
        <f t="shared" ca="1" si="2062"/>
        <v>1</v>
      </c>
      <c r="DA293" s="19">
        <f t="shared" ca="1" si="2062"/>
        <v>0</v>
      </c>
      <c r="DB293" s="19">
        <f t="shared" ca="1" si="2062"/>
        <v>0</v>
      </c>
      <c r="DC293" s="19">
        <f t="shared" ca="1" si="2062"/>
        <v>0</v>
      </c>
      <c r="DD293" s="19">
        <f t="shared" ca="1" si="2062"/>
        <v>0</v>
      </c>
      <c r="DE293" s="19">
        <f t="shared" ca="1" si="2062"/>
        <v>0</v>
      </c>
      <c r="DF293" s="19">
        <f t="shared" ca="1" si="2062"/>
        <v>0</v>
      </c>
      <c r="DG293" s="19">
        <f t="shared" ca="1" si="2062"/>
        <v>0</v>
      </c>
      <c r="DH293" s="19">
        <f t="shared" ca="1" si="2062"/>
        <v>0</v>
      </c>
      <c r="DI293" s="19">
        <f t="shared" ca="1" si="2062"/>
        <v>0</v>
      </c>
      <c r="DJ293" s="19">
        <f t="shared" ca="1" si="2062"/>
        <v>0</v>
      </c>
      <c r="DK293" s="19">
        <f t="shared" ca="1" si="2063"/>
        <v>0</v>
      </c>
      <c r="DL293" s="19">
        <f t="shared" ca="1" si="2063"/>
        <v>0</v>
      </c>
      <c r="DM293" s="19">
        <f t="shared" ca="1" si="2063"/>
        <v>1</v>
      </c>
      <c r="DN293" s="19">
        <f t="shared" ca="1" si="2063"/>
        <v>1</v>
      </c>
      <c r="DO293" s="19">
        <f t="shared" ca="1" si="2063"/>
        <v>0</v>
      </c>
      <c r="DP293" s="19" t="str">
        <f t="shared" ca="1" si="2063"/>
        <v>-</v>
      </c>
      <c r="DQ293" s="19" t="str">
        <f t="shared" ca="1" si="2063"/>
        <v>-</v>
      </c>
      <c r="DR293" s="19" t="str">
        <f t="shared" ca="1" si="2063"/>
        <v>-</v>
      </c>
      <c r="DS293" s="19" t="str">
        <f t="shared" ca="1" si="2063"/>
        <v>-</v>
      </c>
      <c r="DT293" s="19" t="str">
        <f t="shared" ca="1" si="2063"/>
        <v>-</v>
      </c>
      <c r="DU293" s="19">
        <f t="shared" ca="1" si="2063"/>
        <v>0</v>
      </c>
      <c r="DV293" s="19" t="str">
        <f t="shared" ca="1" si="2063"/>
        <v>-</v>
      </c>
      <c r="DW293" s="19" t="str">
        <f t="shared" ca="1" si="2063"/>
        <v>-</v>
      </c>
      <c r="DX293" s="19" t="str">
        <f t="shared" ca="1" si="2063"/>
        <v>-</v>
      </c>
      <c r="DY293" s="19" t="str">
        <f t="shared" ca="1" si="2063"/>
        <v>-</v>
      </c>
      <c r="DZ293" s="19" t="str">
        <f t="shared" ca="1" si="2063"/>
        <v>-</v>
      </c>
      <c r="EA293" s="19" t="str">
        <f t="shared" ca="1" si="2063"/>
        <v>-</v>
      </c>
      <c r="EB293" s="19" t="str">
        <f t="shared" ca="1" si="2063"/>
        <v>-</v>
      </c>
      <c r="EC293" s="19" t="str">
        <f t="shared" ca="1" si="2063"/>
        <v>-</v>
      </c>
      <c r="ED293" s="19">
        <f t="shared" ca="1" si="2063"/>
        <v>0</v>
      </c>
      <c r="EE293" s="444">
        <f t="shared" si="2064"/>
        <v>0</v>
      </c>
      <c r="EF293" s="444">
        <f t="shared" si="2064"/>
        <v>0</v>
      </c>
      <c r="EG293" s="124">
        <f t="shared" si="2065"/>
        <v>0</v>
      </c>
      <c r="EH293" s="124">
        <f t="shared" si="2065"/>
        <v>0</v>
      </c>
      <c r="EI293" s="124">
        <f t="shared" si="2065"/>
        <v>0</v>
      </c>
      <c r="EJ293" s="124">
        <f t="shared" si="2065"/>
        <v>0</v>
      </c>
      <c r="EK293" s="124">
        <f t="shared" si="2065"/>
        <v>0</v>
      </c>
      <c r="EL293" s="124">
        <f t="shared" si="2065"/>
        <v>0</v>
      </c>
      <c r="EM293" s="124">
        <f t="shared" si="2065"/>
        <v>0</v>
      </c>
      <c r="EN293" s="124">
        <f t="shared" si="2065"/>
        <v>0</v>
      </c>
      <c r="EO293" s="124">
        <f t="shared" si="2065"/>
        <v>0</v>
      </c>
      <c r="EP293" s="124">
        <f t="shared" si="2065"/>
        <v>0</v>
      </c>
      <c r="EQ293" s="124">
        <f t="shared" si="2065"/>
        <v>0</v>
      </c>
      <c r="ER293" s="124">
        <f t="shared" si="2065"/>
        <v>0</v>
      </c>
      <c r="ES293" s="124">
        <f t="shared" si="2065"/>
        <v>0</v>
      </c>
      <c r="ET293" s="124">
        <f t="shared" si="2065"/>
        <v>0</v>
      </c>
      <c r="EU293" s="124">
        <f t="shared" si="2065"/>
        <v>0</v>
      </c>
      <c r="EV293" s="124">
        <f t="shared" si="2065"/>
        <v>0</v>
      </c>
      <c r="EW293" s="124">
        <f t="shared" si="2066"/>
        <v>0</v>
      </c>
      <c r="EX293" s="124">
        <f t="shared" si="2066"/>
        <v>0</v>
      </c>
      <c r="EY293" s="554">
        <f t="shared" si="2067"/>
        <v>0</v>
      </c>
      <c r="EZ293" s="554">
        <f t="shared" si="2067"/>
        <v>0</v>
      </c>
      <c r="FA293" s="554">
        <f t="shared" si="2067"/>
        <v>0</v>
      </c>
      <c r="FB293" s="125">
        <f t="shared" si="2067"/>
        <v>0</v>
      </c>
      <c r="FC293" s="125">
        <f t="shared" si="2067"/>
        <v>0</v>
      </c>
      <c r="FD293" s="125">
        <f t="shared" si="2067"/>
        <v>0</v>
      </c>
      <c r="FE293" s="125">
        <f t="shared" si="2067"/>
        <v>0</v>
      </c>
      <c r="FF293" s="125">
        <f t="shared" si="2067"/>
        <v>0</v>
      </c>
      <c r="FG293" s="125">
        <f t="shared" si="2067"/>
        <v>0</v>
      </c>
      <c r="FH293" s="125">
        <f t="shared" si="2067"/>
        <v>0</v>
      </c>
      <c r="FI293" s="125">
        <f t="shared" si="2067"/>
        <v>0</v>
      </c>
      <c r="FJ293" s="125">
        <f t="shared" si="2067"/>
        <v>0</v>
      </c>
      <c r="FK293" s="125">
        <f t="shared" si="2067"/>
        <v>0</v>
      </c>
      <c r="FL293" s="125">
        <f t="shared" si="2067"/>
        <v>0</v>
      </c>
      <c r="FM293" s="125">
        <f t="shared" si="2067"/>
        <v>0</v>
      </c>
      <c r="FN293" s="125">
        <f t="shared" si="2067"/>
        <v>0</v>
      </c>
      <c r="FO293" s="124">
        <f t="shared" si="2068"/>
        <v>0</v>
      </c>
      <c r="FP293" s="124">
        <f t="shared" si="2068"/>
        <v>0</v>
      </c>
      <c r="FQ293" s="124">
        <f t="shared" si="2068"/>
        <v>0</v>
      </c>
      <c r="FR293" s="124">
        <f t="shared" si="2068"/>
        <v>0</v>
      </c>
      <c r="FS293" s="124">
        <f t="shared" si="2068"/>
        <v>0</v>
      </c>
      <c r="FT293" s="124">
        <f t="shared" si="2068"/>
        <v>0</v>
      </c>
      <c r="FU293" s="124">
        <f t="shared" si="2068"/>
        <v>0</v>
      </c>
      <c r="FV293" s="124">
        <f t="shared" si="2068"/>
        <v>0</v>
      </c>
      <c r="FW293" s="124">
        <f t="shared" si="2068"/>
        <v>0</v>
      </c>
      <c r="FX293" s="124">
        <f t="shared" si="2068"/>
        <v>0</v>
      </c>
      <c r="FY293" s="124">
        <f t="shared" si="2068"/>
        <v>0</v>
      </c>
      <c r="FZ293" s="124">
        <f t="shared" si="2068"/>
        <v>0</v>
      </c>
      <c r="GA293" s="124">
        <f t="shared" si="2068"/>
        <v>0</v>
      </c>
      <c r="GB293" s="124">
        <f t="shared" si="2068"/>
        <v>0</v>
      </c>
      <c r="GC293" s="124">
        <f t="shared" si="2068"/>
        <v>0</v>
      </c>
      <c r="GD293" s="124">
        <f t="shared" si="2068"/>
        <v>0</v>
      </c>
      <c r="GE293" s="124">
        <f t="shared" si="2069"/>
        <v>0</v>
      </c>
      <c r="GF293" s="124">
        <f t="shared" si="2069"/>
        <v>0</v>
      </c>
      <c r="GG293" s="554">
        <f t="shared" si="2070"/>
        <v>0</v>
      </c>
      <c r="GH293" s="554">
        <f t="shared" si="2070"/>
        <v>0</v>
      </c>
      <c r="GI293" s="554">
        <f t="shared" si="2070"/>
        <v>0</v>
      </c>
      <c r="GJ293" s="125">
        <f t="shared" si="2071"/>
        <v>0</v>
      </c>
      <c r="GK293" s="125">
        <f t="shared" si="2071"/>
        <v>0</v>
      </c>
      <c r="GL293" s="125">
        <f t="shared" si="2071"/>
        <v>0</v>
      </c>
      <c r="GM293" s="125">
        <f t="shared" si="2071"/>
        <v>0</v>
      </c>
      <c r="GN293" s="125">
        <f t="shared" si="2071"/>
        <v>0</v>
      </c>
      <c r="GO293" s="125">
        <f t="shared" si="2071"/>
        <v>0</v>
      </c>
      <c r="GP293" s="125">
        <f t="shared" si="2071"/>
        <v>0</v>
      </c>
      <c r="GQ293" s="125">
        <f t="shared" si="2071"/>
        <v>0</v>
      </c>
      <c r="GR293" s="125">
        <f t="shared" si="2071"/>
        <v>0</v>
      </c>
      <c r="GS293" s="125">
        <f t="shared" si="2071"/>
        <v>0</v>
      </c>
      <c r="GT293" s="125">
        <f t="shared" si="2071"/>
        <v>0</v>
      </c>
      <c r="GU293" s="125">
        <f t="shared" si="2071"/>
        <v>0</v>
      </c>
      <c r="GV293" s="125">
        <f t="shared" si="2071"/>
        <v>0</v>
      </c>
      <c r="GW293" s="124">
        <f t="shared" si="2072"/>
        <v>0</v>
      </c>
      <c r="GX293" s="124">
        <f t="shared" si="2072"/>
        <v>0</v>
      </c>
      <c r="GY293" s="124">
        <f t="shared" si="2072"/>
        <v>0</v>
      </c>
      <c r="GZ293" s="124">
        <f t="shared" si="2072"/>
        <v>0</v>
      </c>
      <c r="HA293" s="124">
        <f t="shared" si="2072"/>
        <v>0</v>
      </c>
      <c r="HB293" s="124">
        <f t="shared" si="2072"/>
        <v>0</v>
      </c>
      <c r="HC293" s="124">
        <f t="shared" si="2072"/>
        <v>0</v>
      </c>
      <c r="HD293" s="124">
        <f t="shared" si="2072"/>
        <v>0</v>
      </c>
      <c r="HE293" s="124">
        <f t="shared" si="2072"/>
        <v>0</v>
      </c>
      <c r="HF293" s="124">
        <f t="shared" si="2072"/>
        <v>0</v>
      </c>
      <c r="HG293" s="124">
        <f t="shared" si="2072"/>
        <v>0</v>
      </c>
      <c r="HH293" s="124">
        <f t="shared" si="2072"/>
        <v>0</v>
      </c>
      <c r="HI293" s="124">
        <f t="shared" si="2072"/>
        <v>0</v>
      </c>
      <c r="HJ293" s="124">
        <f t="shared" si="2072"/>
        <v>0</v>
      </c>
      <c r="HK293" s="124">
        <f t="shared" si="2072"/>
        <v>0</v>
      </c>
      <c r="HL293" s="124">
        <f t="shared" si="2072"/>
        <v>0</v>
      </c>
      <c r="HM293" s="124">
        <f t="shared" si="2073"/>
        <v>0</v>
      </c>
      <c r="HN293" s="124">
        <f t="shared" si="2073"/>
        <v>0</v>
      </c>
      <c r="HO293" s="554">
        <f t="shared" si="2074"/>
        <v>0</v>
      </c>
      <c r="HP293" s="554">
        <f t="shared" si="2074"/>
        <v>0</v>
      </c>
      <c r="HQ293" s="554">
        <f t="shared" si="2074"/>
        <v>0</v>
      </c>
      <c r="HR293" s="125">
        <f t="shared" si="2075"/>
        <v>0</v>
      </c>
      <c r="HS293" s="125">
        <f t="shared" si="2075"/>
        <v>0</v>
      </c>
      <c r="HT293" s="125">
        <f t="shared" si="2075"/>
        <v>0</v>
      </c>
      <c r="HU293" s="125">
        <f t="shared" si="2075"/>
        <v>0</v>
      </c>
      <c r="HV293" s="125">
        <f t="shared" si="2075"/>
        <v>0</v>
      </c>
      <c r="HW293" s="125">
        <f t="shared" si="2075"/>
        <v>0</v>
      </c>
      <c r="HX293" s="125">
        <f t="shared" si="2075"/>
        <v>0</v>
      </c>
      <c r="HY293" s="125">
        <f t="shared" si="2075"/>
        <v>0</v>
      </c>
      <c r="HZ293" s="125">
        <f t="shared" si="2075"/>
        <v>0</v>
      </c>
      <c r="IA293" s="125">
        <f t="shared" si="2075"/>
        <v>0</v>
      </c>
      <c r="IB293" s="125">
        <f t="shared" si="2075"/>
        <v>0</v>
      </c>
      <c r="IC293" s="125">
        <f t="shared" si="2075"/>
        <v>0</v>
      </c>
      <c r="ID293" s="125">
        <f t="shared" si="2075"/>
        <v>0</v>
      </c>
      <c r="IE293" s="5">
        <f t="shared" si="2076"/>
        <v>67</v>
      </c>
      <c r="IF293" s="9"/>
      <c r="IG293" s="5">
        <f t="shared" si="2077"/>
        <v>1</v>
      </c>
      <c r="IH293" s="5" t="b">
        <f t="shared" si="2077"/>
        <v>0</v>
      </c>
      <c r="II293" s="19">
        <f t="shared" ca="1" si="2078"/>
        <v>0</v>
      </c>
      <c r="IJ293" s="5">
        <f t="shared" si="2077"/>
        <v>55</v>
      </c>
      <c r="IK293" s="5" cm="1">
        <f t="array" ref="IK293">INDEX(i.pi_yatf,$X293+1,IK$7)</f>
        <v>1</v>
      </c>
      <c r="IL293" s="19">
        <f t="shared" ca="1" si="2079"/>
        <v>0</v>
      </c>
      <c r="IM293" s="19">
        <f t="shared" ca="1" si="2079"/>
        <v>0</v>
      </c>
      <c r="IN293" s="19">
        <f t="shared" ca="1" si="2079"/>
        <v>0</v>
      </c>
      <c r="IO293" s="19">
        <f t="shared" ca="1" si="2079"/>
        <v>0</v>
      </c>
      <c r="IP293" s="19">
        <f t="shared" ca="1" si="2079"/>
        <v>0</v>
      </c>
      <c r="IQ293" s="19">
        <f t="shared" ca="1" si="2079"/>
        <v>0</v>
      </c>
      <c r="IR293" s="19">
        <f t="shared" ca="1" si="2079"/>
        <v>0</v>
      </c>
      <c r="IS293" s="19">
        <f t="shared" ca="1" si="2079"/>
        <v>0</v>
      </c>
      <c r="IT293" s="19">
        <f t="shared" ca="1" si="2079"/>
        <v>0</v>
      </c>
      <c r="IU293" s="19">
        <f t="shared" ca="1" si="2079"/>
        <v>0</v>
      </c>
      <c r="IV293" s="19">
        <f t="shared" ca="1" si="2079"/>
        <v>0</v>
      </c>
      <c r="IW293" s="19">
        <f t="shared" ca="1" si="2079"/>
        <v>0</v>
      </c>
      <c r="IX293" s="19">
        <f t="shared" ca="1" si="2079"/>
        <v>0</v>
      </c>
      <c r="IY293" s="19">
        <f t="shared" ca="1" si="2079"/>
        <v>0</v>
      </c>
      <c r="IZ293" s="19">
        <f t="shared" ca="1" si="2079"/>
        <v>0</v>
      </c>
      <c r="JA293" s="19">
        <f t="shared" ca="1" si="2079"/>
        <v>0</v>
      </c>
      <c r="JB293" s="19">
        <f t="shared" ca="1" si="2079"/>
        <v>0</v>
      </c>
      <c r="JC293" s="19">
        <f t="shared" ca="1" si="2079"/>
        <v>0</v>
      </c>
      <c r="JD293" s="19">
        <f t="shared" ca="1" si="2079"/>
        <v>0</v>
      </c>
      <c r="JE293" s="19">
        <f t="shared" ca="1" si="2079"/>
        <v>0</v>
      </c>
      <c r="JF293" s="19">
        <f t="shared" ca="1" si="2079"/>
        <v>0</v>
      </c>
      <c r="JG293" s="5">
        <f t="shared" si="2080"/>
        <v>1.2500000000000001E-2</v>
      </c>
      <c r="JH293" s="567">
        <f t="shared" si="2080"/>
        <v>0</v>
      </c>
      <c r="JI293" s="5">
        <f t="shared" si="2080"/>
        <v>6.25E-2</v>
      </c>
      <c r="JJ293" s="5">
        <f t="shared" si="2080"/>
        <v>6.25E-2</v>
      </c>
      <c r="JK293" s="5">
        <f t="shared" si="2080"/>
        <v>6.25E-2</v>
      </c>
      <c r="JL293" s="19">
        <f t="shared" ca="1" si="2079"/>
        <v>1</v>
      </c>
      <c r="JM293" s="19">
        <f t="shared" ca="1" si="2079"/>
        <v>0</v>
      </c>
      <c r="JN293" s="19">
        <f t="shared" ca="1" si="2079"/>
        <v>1</v>
      </c>
      <c r="JO293" s="9"/>
      <c r="JP293" s="5" t="b">
        <f t="shared" ca="1" si="2081"/>
        <v>0</v>
      </c>
      <c r="JQ293" s="477" t="b">
        <v>0</v>
      </c>
      <c r="JR293" s="477">
        <v>9.7327499999999993</v>
      </c>
      <c r="JS293" s="5" t="b">
        <f t="shared" si="2082"/>
        <v>0</v>
      </c>
      <c r="JT293" s="5" t="b">
        <f t="shared" si="2082"/>
        <v>0</v>
      </c>
      <c r="JU293" s="5" t="b">
        <f t="shared" si="2082"/>
        <v>1</v>
      </c>
      <c r="JV293" s="144">
        <f t="shared" si="2083"/>
        <v>1</v>
      </c>
      <c r="JW293" s="144">
        <f t="shared" si="2083"/>
        <v>1</v>
      </c>
      <c r="JX293" s="5" t="b">
        <f t="shared" si="2084"/>
        <v>0</v>
      </c>
      <c r="JY293" s="5" t="b">
        <f t="shared" si="2084"/>
        <v>1</v>
      </c>
      <c r="JZ293" s="5" t="b">
        <f t="shared" si="2084"/>
        <v>1</v>
      </c>
      <c r="KA293" s="5" t="b">
        <f t="shared" si="2084"/>
        <v>0</v>
      </c>
      <c r="KB293" s="5">
        <f t="shared" si="2085"/>
        <v>1</v>
      </c>
      <c r="KC293" s="5">
        <f t="shared" si="2085"/>
        <v>0</v>
      </c>
      <c r="KD293" s="5" t="b">
        <f t="shared" si="2086"/>
        <v>0</v>
      </c>
      <c r="KE293" s="5" t="str" cm="1">
        <f t="array" aca="1" ref="KE293" ca="1">IF(OR(KF293:KM293&lt;&gt;"-"),TRUE,"-")</f>
        <v>-</v>
      </c>
      <c r="KF293" s="19" t="str">
        <f t="shared" ca="1" si="2087"/>
        <v>-</v>
      </c>
      <c r="KG293" s="19" t="str">
        <f t="shared" ca="1" si="2087"/>
        <v>-</v>
      </c>
      <c r="KH293" s="19" t="str">
        <f t="shared" ca="1" si="2087"/>
        <v>-</v>
      </c>
      <c r="KI293" s="19" t="str">
        <f t="shared" ca="1" si="2087"/>
        <v>-</v>
      </c>
      <c r="KJ293" s="19" t="str">
        <f t="shared" ca="1" si="2087"/>
        <v>-</v>
      </c>
      <c r="KK293" s="19" t="str">
        <f t="shared" ca="1" si="2087"/>
        <v>-</v>
      </c>
      <c r="KL293" s="19" t="str">
        <f t="shared" ca="1" si="2087"/>
        <v>-</v>
      </c>
      <c r="KM293" s="19" t="str">
        <f t="shared" ca="1" si="2087"/>
        <v>-</v>
      </c>
      <c r="KN293" s="5" t="b">
        <f t="array" aca="1" ref="KN293" ca="1">IF(OR(KO293:KU293&lt;&gt;"-"),TRUE,"-")</f>
        <v>1</v>
      </c>
      <c r="KO293" s="19">
        <f t="shared" ca="1" si="2088"/>
        <v>0</v>
      </c>
      <c r="KP293" s="19" t="str">
        <f t="shared" ca="1" si="2088"/>
        <v>-</v>
      </c>
      <c r="KQ293" s="19">
        <f t="shared" ca="1" si="2088"/>
        <v>999999</v>
      </c>
      <c r="KR293" s="19">
        <f t="shared" ca="1" si="2088"/>
        <v>999999</v>
      </c>
      <c r="KS293" s="19">
        <f t="shared" ca="1" si="2088"/>
        <v>999999</v>
      </c>
      <c r="KT293" s="19">
        <f t="shared" ca="1" si="2088"/>
        <v>999999</v>
      </c>
      <c r="KU293" s="19">
        <f t="shared" ca="1" si="2088"/>
        <v>999999</v>
      </c>
      <c r="KV293" s="19" t="str">
        <f t="shared" ca="1" si="2088"/>
        <v>-</v>
      </c>
      <c r="KW293" s="19" t="str">
        <f t="shared" ca="1" si="2088"/>
        <v>-</v>
      </c>
      <c r="KX293" s="19" t="str">
        <f t="shared" ca="1" si="2088"/>
        <v>-</v>
      </c>
      <c r="KY293" s="19" t="b">
        <f t="shared" ca="1" si="2088"/>
        <v>1</v>
      </c>
      <c r="KZ293" s="19">
        <f t="shared" ca="1" si="2088"/>
        <v>0</v>
      </c>
      <c r="LA293" s="5" t="str">
        <f t="shared" si="2089"/>
        <v>-</v>
      </c>
      <c r="LB293" s="5" t="str">
        <f t="shared" si="2089"/>
        <v>-</v>
      </c>
      <c r="LC293" s="5" t="str">
        <f t="shared" si="2089"/>
        <v>-</v>
      </c>
      <c r="LD293" s="5" t="str">
        <f t="shared" si="2089"/>
        <v>-</v>
      </c>
      <c r="LE293" s="19" t="str">
        <f t="shared" ca="1" si="2090"/>
        <v>-</v>
      </c>
      <c r="LF293" s="19" t="str">
        <f t="shared" ca="1" si="2090"/>
        <v>-</v>
      </c>
      <c r="LG293" s="19" t="str">
        <f t="shared" ca="1" si="2090"/>
        <v>-</v>
      </c>
      <c r="LH293" s="19" t="str">
        <f t="shared" ca="1" si="2090"/>
        <v>-</v>
      </c>
      <c r="LI293" s="19" t="str">
        <f t="shared" ca="1" si="2090"/>
        <v>-</v>
      </c>
      <c r="LJ293" s="19" t="str">
        <f t="shared" ca="1" si="2090"/>
        <v>-</v>
      </c>
      <c r="LK293" s="19" t="str">
        <f t="shared" ca="1" si="2090"/>
        <v>-</v>
      </c>
      <c r="LL293" s="5" t="str">
        <f t="shared" si="2091"/>
        <v>-</v>
      </c>
      <c r="LM293" s="5">
        <f t="shared" si="2091"/>
        <v>500</v>
      </c>
      <c r="LN293" s="5">
        <f t="shared" si="2091"/>
        <v>500</v>
      </c>
      <c r="LO293" s="5" t="str">
        <f t="shared" si="2091"/>
        <v>-</v>
      </c>
      <c r="LP293" s="5" t="str" cm="1">
        <f t="array" aca="1" ref="LP293" ca="1">INDEX(i.meatgrid,$Q293,LP$7)</f>
        <v>-</v>
      </c>
      <c r="LQ293" s="5" t="str" cm="1">
        <f t="array" aca="1" ref="LQ293" ca="1">INDEX(i.meatgrid,$Q293,LQ$7)</f>
        <v>-</v>
      </c>
      <c r="LR293" s="5" t="str">
        <f t="shared" si="2092"/>
        <v>-</v>
      </c>
      <c r="LS293" s="5">
        <f t="shared" si="2093"/>
        <v>1</v>
      </c>
      <c r="LT293" s="9"/>
      <c r="LU293" s="19">
        <f t="shared" ca="1" si="2094"/>
        <v>70</v>
      </c>
      <c r="LV293" s="19">
        <f t="shared" ca="1" si="2094"/>
        <v>50</v>
      </c>
      <c r="LW293" s="19">
        <f t="shared" ca="1" si="2094"/>
        <v>80</v>
      </c>
      <c r="LX293" s="19">
        <f t="shared" ca="1" si="2094"/>
        <v>50</v>
      </c>
      <c r="LY293" s="5" t="b" cm="1">
        <f t="array" aca="1" ref="LY293" ca="1">INDEX(i.meatgrid,$Q293,LY$7)</f>
        <v>0</v>
      </c>
      <c r="LZ293" s="5" t="b" cm="1">
        <f t="array" aca="1" ref="LZ293" ca="1">INDEX(i.meatgrid,$Q293,LZ$7)</f>
        <v>0</v>
      </c>
      <c r="MA293" s="5" t="str" cm="1">
        <f t="array" aca="1" ref="MA293" ca="1">INDEX(i.meatgrid,$Q293,MA$7)</f>
        <v>-</v>
      </c>
      <c r="MB293" s="5" cm="1">
        <f t="array" aca="1" ref="MB293" ca="1">INDEX(i.meatgrid,$Q293,MB$7)</f>
        <v>40</v>
      </c>
      <c r="MC293" s="5">
        <f t="shared" si="2095"/>
        <v>1</v>
      </c>
      <c r="MD293" s="5">
        <f t="shared" si="2096"/>
        <v>1.25</v>
      </c>
      <c r="ME293" s="5" cm="1">
        <f t="array" aca="1" ref="ME293" ca="1">INDEX(i.meatgrid,$Q293,ME$7)</f>
        <v>1</v>
      </c>
      <c r="MF293" s="5" cm="1">
        <f t="array" aca="1" ref="MF293" ca="1">INDEX(i.meatgrid,$Q293,MF$7)</f>
        <v>0</v>
      </c>
      <c r="MG293" s="5" cm="1">
        <f t="array" aca="1" ref="MG293" ca="1">INDEX(i.meatgrid,$Q293,MG$7)</f>
        <v>0</v>
      </c>
      <c r="MH293" s="5" cm="1">
        <f t="array" aca="1" ref="MH293" ca="1">INDEX(i.meatgrid,$Q293,MH$7)</f>
        <v>0</v>
      </c>
      <c r="MI293" s="5" cm="1">
        <f t="array" aca="1" ref="MI293" ca="1">INDEX(i.meatgrid,$Q293,MI$7)</f>
        <v>0</v>
      </c>
      <c r="MJ293" s="5" cm="1">
        <f t="array" aca="1" ref="MJ293" ca="1">INDEX(i.meatgrid,$Q293,MJ$7)</f>
        <v>1</v>
      </c>
      <c r="MK293" s="5" cm="1">
        <f t="array" aca="1" ref="MK293" ca="1">INDEX(i.meatgrid,$Q293,MK$7)</f>
        <v>1</v>
      </c>
      <c r="ML293" s="5" cm="1">
        <f t="array" aca="1" ref="ML293" ca="1">INDEX(i.meatgrid,$Q293,ML$7)</f>
        <v>1</v>
      </c>
      <c r="MM293" s="5">
        <f t="shared" si="2097"/>
        <v>1</v>
      </c>
      <c r="MN293" s="9"/>
      <c r="MO293" s="19" t="b">
        <f t="shared" ca="1" si="2098"/>
        <v>0</v>
      </c>
      <c r="MP293" s="19" t="b">
        <f t="shared" ca="1" si="2098"/>
        <v>0</v>
      </c>
      <c r="MQ293" s="19">
        <f t="shared" ca="1" si="2098"/>
        <v>1</v>
      </c>
      <c r="MR293" s="19">
        <f t="shared" ca="1" si="2098"/>
        <v>0.75</v>
      </c>
      <c r="MS293" s="19">
        <f t="shared" ca="1" si="2098"/>
        <v>0.75</v>
      </c>
      <c r="MT293" s="19">
        <f t="shared" ca="1" si="2098"/>
        <v>0.8</v>
      </c>
      <c r="MU293" s="19">
        <f t="shared" ca="1" si="2098"/>
        <v>0.82499999999999996</v>
      </c>
      <c r="MV293" s="19">
        <f t="shared" ca="1" si="2098"/>
        <v>0.875</v>
      </c>
      <c r="MW293" s="19">
        <f t="shared" ca="1" si="2098"/>
        <v>0.9</v>
      </c>
      <c r="MX293" s="19">
        <f t="shared" ca="1" si="2098"/>
        <v>1</v>
      </c>
      <c r="MY293" s="19">
        <f t="shared" ca="1" si="2098"/>
        <v>0.875</v>
      </c>
      <c r="MZ293" s="19" t="b">
        <f t="shared" ca="1" si="2098"/>
        <v>1</v>
      </c>
      <c r="NA293" s="19">
        <f t="shared" ca="1" si="2098"/>
        <v>74.989999999999995</v>
      </c>
      <c r="NB293" s="19" t="str">
        <f t="shared" ca="1" si="2098"/>
        <v>-</v>
      </c>
      <c r="NC293" s="19" t="str">
        <f t="shared" ca="1" si="2098"/>
        <v>-</v>
      </c>
      <c r="ND293" s="19" t="str">
        <f t="shared" ca="1" si="2098"/>
        <v>-</v>
      </c>
      <c r="NE293" s="19" t="str">
        <f t="shared" ca="1" si="2099"/>
        <v>-</v>
      </c>
      <c r="NF293" s="19" t="str">
        <f t="shared" ca="1" si="2099"/>
        <v>-</v>
      </c>
      <c r="NG293" s="19" t="str">
        <f t="shared" ca="1" si="2099"/>
        <v>-</v>
      </c>
      <c r="NH293" s="19" t="str">
        <f t="shared" ca="1" si="2099"/>
        <v>-</v>
      </c>
      <c r="NI293" s="19">
        <f t="shared" ca="1" si="2099"/>
        <v>36.99</v>
      </c>
      <c r="NJ293" s="19">
        <f t="shared" ca="1" si="2099"/>
        <v>36.99</v>
      </c>
      <c r="NK293" s="19" t="str">
        <f t="shared" ca="1" si="2099"/>
        <v>-</v>
      </c>
      <c r="NL293" s="19" t="str">
        <f t="shared" ca="1" si="2099"/>
        <v>-</v>
      </c>
      <c r="NM293" s="19" t="str">
        <f t="shared" ca="1" si="2099"/>
        <v>-</v>
      </c>
      <c r="NN293" s="19" t="str">
        <f t="shared" ca="1" si="2099"/>
        <v>-</v>
      </c>
      <c r="NO293" s="19" t="str">
        <f t="shared" ca="1" si="2099"/>
        <v>-</v>
      </c>
      <c r="NP293" s="19">
        <f t="shared" ca="1" si="2099"/>
        <v>49.99</v>
      </c>
      <c r="NQ293" s="19">
        <f t="shared" ca="1" si="2099"/>
        <v>49.99</v>
      </c>
      <c r="NR293" s="19">
        <f t="shared" ca="1" si="2099"/>
        <v>49.99</v>
      </c>
      <c r="NS293" s="19">
        <f t="shared" ca="1" si="2099"/>
        <v>49.99</v>
      </c>
      <c r="NT293" s="19">
        <f t="shared" ca="1" si="2099"/>
        <v>49.99</v>
      </c>
      <c r="NU293" s="19">
        <f t="shared" ca="1" si="2100"/>
        <v>49.99</v>
      </c>
      <c r="NV293" s="19">
        <f t="shared" ca="1" si="2100"/>
        <v>49.99</v>
      </c>
      <c r="NW293" s="19">
        <f t="shared" ca="1" si="2100"/>
        <v>49.99</v>
      </c>
      <c r="NX293" s="19">
        <f t="shared" ca="1" si="2100"/>
        <v>412.99</v>
      </c>
      <c r="NY293" s="19">
        <f t="shared" ca="1" si="2100"/>
        <v>412.99</v>
      </c>
      <c r="NZ293" s="19" t="str">
        <f t="shared" ca="1" si="2100"/>
        <v>-</v>
      </c>
      <c r="OA293" s="19" t="str">
        <f t="shared" ca="1" si="2100"/>
        <v>-</v>
      </c>
      <c r="OB293" s="19" t="str">
        <f t="shared" ca="1" si="2100"/>
        <v>-</v>
      </c>
      <c r="OC293" s="19" t="str">
        <f t="shared" ca="1" si="2100"/>
        <v>-</v>
      </c>
      <c r="OD293" s="19" t="str">
        <f t="shared" ca="1" si="2100"/>
        <v>-</v>
      </c>
      <c r="OE293" s="19">
        <f t="shared" ca="1" si="2100"/>
        <v>6.8900000000000006</v>
      </c>
      <c r="OF293" s="19">
        <f t="shared" ca="1" si="2100"/>
        <v>6.8900000000000006</v>
      </c>
      <c r="OG293" s="19">
        <f t="shared" ca="1" si="2100"/>
        <v>6.8900000000000006</v>
      </c>
      <c r="OH293" s="19">
        <f t="shared" ca="1" si="2100"/>
        <v>6.8900000000000006</v>
      </c>
      <c r="OI293" s="19">
        <f t="shared" ca="1" si="2100"/>
        <v>6.8900000000000006</v>
      </c>
      <c r="OJ293" s="19">
        <f t="shared" ca="1" si="2100"/>
        <v>6.8900000000000006</v>
      </c>
      <c r="OK293" s="19">
        <f t="shared" ca="1" si="2101"/>
        <v>6.8900000000000006</v>
      </c>
      <c r="OL293" s="19">
        <f t="shared" ca="1" si="2101"/>
        <v>6.8900000000000006</v>
      </c>
      <c r="OM293" s="19">
        <f t="shared" ca="1" si="2101"/>
        <v>346.99</v>
      </c>
      <c r="ON293" s="19">
        <f t="shared" ca="1" si="2101"/>
        <v>346.99</v>
      </c>
      <c r="OO293" s="19" t="str">
        <f t="shared" ca="1" si="2101"/>
        <v>-</v>
      </c>
      <c r="OP293" s="19" t="str">
        <f t="shared" ca="1" si="2101"/>
        <v>-</v>
      </c>
      <c r="OQ293" s="19" t="str">
        <f t="shared" ca="1" si="2101"/>
        <v>-</v>
      </c>
      <c r="OR293" s="19" t="str">
        <f t="shared" ca="1" si="2101"/>
        <v>-</v>
      </c>
      <c r="OS293" s="19" t="str">
        <f t="shared" ca="1" si="2101"/>
        <v>-</v>
      </c>
      <c r="OT293" s="19">
        <f t="shared" ca="1" si="2101"/>
        <v>0</v>
      </c>
      <c r="OU293" s="24">
        <v>0</v>
      </c>
    </row>
    <row r="294" spans="1:411" hidden="1" outlineLevel="1">
      <c r="A294" s="21">
        <f t="shared" si="158"/>
        <v>289</v>
      </c>
      <c r="B294" s="21">
        <f t="shared" si="2039"/>
        <v>19</v>
      </c>
      <c r="C294">
        <v>114</v>
      </c>
      <c r="D294" s="144" t="str">
        <f t="shared" si="2040"/>
        <v>GSM</v>
      </c>
      <c r="E294" t="b">
        <v>1</v>
      </c>
      <c r="F294" t="b">
        <v>0</v>
      </c>
      <c r="G294" t="b">
        <f t="shared" si="2102"/>
        <v>1</v>
      </c>
      <c r="H294" s="29">
        <v>2</v>
      </c>
      <c r="I294" s="29">
        <v>1</v>
      </c>
      <c r="J294" s="29" t="str">
        <f>""</f>
        <v/>
      </c>
      <c r="K294" s="29">
        <f t="shared" si="2042"/>
        <v>2</v>
      </c>
      <c r="L294" s="29">
        <v>2</v>
      </c>
      <c r="M294" s="29">
        <v>2</v>
      </c>
      <c r="N294" s="29">
        <v>3</v>
      </c>
      <c r="O294" s="29">
        <v>1</v>
      </c>
      <c r="P294" s="29">
        <v>1</v>
      </c>
      <c r="Q294" s="29">
        <v>4</v>
      </c>
      <c r="R294" s="29">
        <v>1</v>
      </c>
      <c r="S294" s="29">
        <v>1</v>
      </c>
      <c r="T294" s="29">
        <v>1</v>
      </c>
      <c r="U294" s="218"/>
      <c r="V294" s="218"/>
      <c r="W294" s="29">
        <v>0</v>
      </c>
      <c r="X294" s="218"/>
      <c r="Y294" s="218"/>
      <c r="Z294" s="218"/>
      <c r="AA294" s="218"/>
      <c r="AB294" s="218"/>
      <c r="AC294" s="218"/>
      <c r="AD294" s="218"/>
      <c r="AE294" s="218"/>
      <c r="AF294" s="144">
        <f>INDEX(CHOOSE($N294,DataAutumn!i.AdultDrys,DataWinter!i.AdultDrys,DataSpring!i.AdultDrys),1,$M294)</f>
        <v>3</v>
      </c>
      <c r="AG294" s="5">
        <f t="shared" si="2043"/>
        <v>2</v>
      </c>
      <c r="AH294" s="5">
        <f t="shared" si="2043"/>
        <v>0</v>
      </c>
      <c r="AI294" s="5">
        <f t="shared" si="2044"/>
        <v>1</v>
      </c>
      <c r="AJ294" s="218"/>
      <c r="AK294" s="218"/>
      <c r="AL294" s="366" t="str">
        <f ca="1">TEXT(LEFT(OFFSET(AL294,-1,0),5)+1,"00000")&amp;MID(OFFSET(AL294,-1,0),6,FIND(" ",OFFSET(AL294,-1,0),7)-5)
&amp; $D294           &amp; " Day"&amp;INDEX(i.DOY,$N294,1)              &amp; IF($IG294=0," FWM","")&amp;IF($IG294=1," MWM","")&amp;IF($IG294=5," Mat","")&amp;IF($IH294=TRUE,"&amp;BBT","    ")
&amp;INDEX(DataMaster!$B$98:$B$105,$Q294,0)    &amp;IF(JQ294," SR"&amp;JR294,"")&amp; " WP"&amp;TEXT($MC294*100,"000p")           &amp; " MP"&amp;TEXT($MD294*100,"000p")           &amp; " GP"&amp;TEXT($MM294*100,"000p")
&amp; " (F"&amp;3+COUNTIF($CV294:$CY294,TRUE)&amp;3&amp;"N"&amp;$DM294&amp;$DN294&amp;")"</f>
        <v>00006 DSP_price_SA GSM Day204 MWM    Prime WP100p MP100p GP100p (F33N11)</v>
      </c>
      <c r="AM294" s="9" t="str">
        <f ca="1">IF(COUNTIF(AL$5:AL294,AL294)=1,"-","Dup")</f>
        <v>-</v>
      </c>
      <c r="AN294" s="9"/>
      <c r="AO294" s="12" t="b">
        <v>0</v>
      </c>
      <c r="AP294" s="12" t="b">
        <v>0</v>
      </c>
      <c r="AQ294" s="12" t="b">
        <v>0</v>
      </c>
      <c r="AR294" s="12" t="b">
        <v>0</v>
      </c>
      <c r="AS294" s="12" t="b">
        <v>0</v>
      </c>
      <c r="AT294" s="12" t="b">
        <v>0</v>
      </c>
      <c r="AU294" s="12" t="b">
        <v>0</v>
      </c>
      <c r="AV294" s="12" t="b">
        <v>0</v>
      </c>
      <c r="AW294" s="9"/>
      <c r="AX294" s="5" t="b">
        <f t="shared" si="2045"/>
        <v>0</v>
      </c>
      <c r="AY294" s="5" t="str">
        <f t="shared" si="2045"/>
        <v>-</v>
      </c>
      <c r="AZ294" s="5" t="b">
        <f t="shared" si="2045"/>
        <v>0</v>
      </c>
      <c r="BA294" s="5" t="b">
        <f t="shared" si="2045"/>
        <v>1</v>
      </c>
      <c r="BB294" s="5" t="b">
        <f t="shared" si="2045"/>
        <v>1</v>
      </c>
      <c r="BC294" s="144">
        <f t="shared" si="2045"/>
        <v>0</v>
      </c>
      <c r="BD294" s="19" t="b">
        <f t="shared" ca="1" si="2046"/>
        <v>1</v>
      </c>
      <c r="BE294" s="9"/>
      <c r="BF294" s="5" t="str">
        <f t="shared" ca="1" si="2047"/>
        <v>-</v>
      </c>
      <c r="BG294" s="19" t="str">
        <f t="shared" ca="1" si="2048"/>
        <v>-</v>
      </c>
      <c r="BH294" s="19" t="str">
        <f t="shared" ca="1" si="2048"/>
        <v>-</v>
      </c>
      <c r="BI294" s="19" t="str">
        <f t="shared" ca="1" si="2048"/>
        <v>-</v>
      </c>
      <c r="BJ294" s="5" t="str">
        <f t="shared" ca="1" si="2049"/>
        <v>-</v>
      </c>
      <c r="BK294" s="19" t="str">
        <f t="shared" ca="1" si="2050"/>
        <v>-</v>
      </c>
      <c r="BL294" s="5" t="str">
        <f t="shared" ca="1" si="2051"/>
        <v>-</v>
      </c>
      <c r="BM294" s="19" t="str">
        <f t="shared" ca="1" si="2052"/>
        <v>-</v>
      </c>
      <c r="BN294" s="19" t="str">
        <f t="shared" ca="1" si="2052"/>
        <v>-</v>
      </c>
      <c r="BO294" s="19" t="str">
        <f t="shared" ca="1" si="2052"/>
        <v>-</v>
      </c>
      <c r="BP294" s="5" t="str">
        <f t="shared" ca="1" si="2053"/>
        <v>-</v>
      </c>
      <c r="BQ294" s="9"/>
      <c r="BR294" s="5" t="b">
        <f t="shared" si="2054"/>
        <v>0</v>
      </c>
      <c r="BS294" s="5" t="str">
        <f t="shared" ca="1" si="2055"/>
        <v>-</v>
      </c>
      <c r="BT294" s="5" t="str">
        <f t="shared" ca="1" si="2056"/>
        <v>-</v>
      </c>
      <c r="BU294" s="5" t="str">
        <f t="shared" ca="1" si="2056"/>
        <v>-</v>
      </c>
      <c r="BV294" s="5" t="str">
        <f t="shared" ca="1" si="2056"/>
        <v>-</v>
      </c>
      <c r="BW294" s="5" t="str">
        <f t="shared" ca="1" si="2056"/>
        <v>-</v>
      </c>
      <c r="BX294" s="5" t="str">
        <f t="shared" ca="1" si="2056"/>
        <v>-</v>
      </c>
      <c r="BY294" s="5" t="str">
        <f t="shared" ca="1" si="2056"/>
        <v>-</v>
      </c>
      <c r="BZ294" s="5" t="str">
        <f t="shared" ca="1" si="2056"/>
        <v>-</v>
      </c>
      <c r="CA294" s="5" t="str">
        <f t="shared" ca="1" si="2056"/>
        <v>-</v>
      </c>
      <c r="CB294" s="9"/>
      <c r="CC294" s="237" t="b">
        <f t="shared" ca="1" si="2104"/>
        <v>1</v>
      </c>
      <c r="CD294" s="237" t="b">
        <f t="shared" ca="1" si="2104"/>
        <v>1</v>
      </c>
      <c r="CE294" s="237" t="b">
        <f t="shared" ca="1" si="2104"/>
        <v>1</v>
      </c>
      <c r="CF294" s="12">
        <f t="shared" si="2057"/>
        <v>2234105</v>
      </c>
      <c r="CG294" s="144" t="b">
        <f t="shared" ca="1" si="2105"/>
        <v>0</v>
      </c>
      <c r="CH294" s="12" t="s">
        <v>34</v>
      </c>
      <c r="CI294" s="19" t="str">
        <f t="shared" ca="1" si="2059"/>
        <v>-</v>
      </c>
      <c r="CJ294" s="19" t="str">
        <f t="shared" ca="1" si="2059"/>
        <v>-</v>
      </c>
      <c r="CK294" s="19" t="str">
        <f t="shared" ca="1" si="2059"/>
        <v>-</v>
      </c>
      <c r="CL294" s="19">
        <f t="shared" ca="1" si="2059"/>
        <v>1</v>
      </c>
      <c r="CM294" s="19">
        <f t="shared" ca="1" si="2059"/>
        <v>1</v>
      </c>
      <c r="CN294" s="9"/>
      <c r="CO294" s="444">
        <f t="shared" si="2060"/>
        <v>652</v>
      </c>
      <c r="CP294" s="444">
        <f t="shared" si="2060"/>
        <v>686</v>
      </c>
      <c r="CQ294" s="444">
        <f t="shared" si="2060"/>
        <v>721</v>
      </c>
      <c r="CR294" s="152">
        <f t="shared" si="2061"/>
        <v>378</v>
      </c>
      <c r="CS294" s="152">
        <f t="shared" si="2061"/>
        <v>413</v>
      </c>
      <c r="CT294" s="152">
        <f t="shared" si="2061"/>
        <v>448</v>
      </c>
      <c r="CU294" s="19" t="str">
        <f t="shared" ca="1" si="2062"/>
        <v>-</v>
      </c>
      <c r="CV294" s="19" t="str">
        <f t="shared" ca="1" si="2062"/>
        <v>-</v>
      </c>
      <c r="CW294" s="19" t="str">
        <f t="shared" ca="1" si="2062"/>
        <v>-</v>
      </c>
      <c r="CX294" s="19" t="str">
        <f t="shared" ca="1" si="2062"/>
        <v>-</v>
      </c>
      <c r="CY294" s="19" t="str">
        <f t="shared" ca="1" si="2062"/>
        <v>-</v>
      </c>
      <c r="CZ294" s="19" t="b">
        <f t="shared" ca="1" si="2062"/>
        <v>1</v>
      </c>
      <c r="DA294" s="19">
        <f t="shared" ca="1" si="2062"/>
        <v>0</v>
      </c>
      <c r="DB294" s="19">
        <f t="shared" ca="1" si="2062"/>
        <v>0</v>
      </c>
      <c r="DC294" s="19">
        <f t="shared" ca="1" si="2062"/>
        <v>0</v>
      </c>
      <c r="DD294" s="19">
        <f t="shared" ca="1" si="2062"/>
        <v>0</v>
      </c>
      <c r="DE294" s="19">
        <f t="shared" ca="1" si="2062"/>
        <v>0</v>
      </c>
      <c r="DF294" s="19">
        <f t="shared" ca="1" si="2062"/>
        <v>0</v>
      </c>
      <c r="DG294" s="19">
        <f t="shared" ca="1" si="2062"/>
        <v>0</v>
      </c>
      <c r="DH294" s="19">
        <f t="shared" ca="1" si="2062"/>
        <v>0</v>
      </c>
      <c r="DI294" s="19">
        <f t="shared" ca="1" si="2062"/>
        <v>0</v>
      </c>
      <c r="DJ294" s="19">
        <f t="shared" ca="1" si="2062"/>
        <v>0</v>
      </c>
      <c r="DK294" s="19">
        <f t="shared" ca="1" si="2063"/>
        <v>0</v>
      </c>
      <c r="DL294" s="19">
        <f t="shared" ca="1" si="2063"/>
        <v>0</v>
      </c>
      <c r="DM294" s="19">
        <f t="shared" ca="1" si="2063"/>
        <v>1</v>
      </c>
      <c r="DN294" s="19">
        <f t="shared" ca="1" si="2063"/>
        <v>1</v>
      </c>
      <c r="DO294" s="19">
        <f t="shared" ca="1" si="2063"/>
        <v>0</v>
      </c>
      <c r="DP294" s="19" t="str">
        <f t="shared" ca="1" si="2063"/>
        <v>-</v>
      </c>
      <c r="DQ294" s="19" t="str">
        <f t="shared" ca="1" si="2063"/>
        <v>-</v>
      </c>
      <c r="DR294" s="19" t="str">
        <f t="shared" ca="1" si="2063"/>
        <v>-</v>
      </c>
      <c r="DS294" s="19" t="str">
        <f t="shared" ca="1" si="2063"/>
        <v>-</v>
      </c>
      <c r="DT294" s="19" t="str">
        <f t="shared" ca="1" si="2063"/>
        <v>-</v>
      </c>
      <c r="DU294" s="19">
        <f t="shared" ca="1" si="2063"/>
        <v>0</v>
      </c>
      <c r="DV294" s="19" t="str">
        <f t="shared" ca="1" si="2063"/>
        <v>-</v>
      </c>
      <c r="DW294" s="19" t="str">
        <f t="shared" ca="1" si="2063"/>
        <v>-</v>
      </c>
      <c r="DX294" s="19" t="str">
        <f t="shared" ca="1" si="2063"/>
        <v>-</v>
      </c>
      <c r="DY294" s="19" t="str">
        <f t="shared" ca="1" si="2063"/>
        <v>-</v>
      </c>
      <c r="DZ294" s="19" t="str">
        <f t="shared" ca="1" si="2063"/>
        <v>-</v>
      </c>
      <c r="EA294" s="19" t="str">
        <f t="shared" ca="1" si="2063"/>
        <v>-</v>
      </c>
      <c r="EB294" s="19" t="str">
        <f t="shared" ca="1" si="2063"/>
        <v>-</v>
      </c>
      <c r="EC294" s="19" t="str">
        <f t="shared" ca="1" si="2063"/>
        <v>-</v>
      </c>
      <c r="ED294" s="19">
        <f t="shared" ca="1" si="2063"/>
        <v>0</v>
      </c>
      <c r="EE294" s="444">
        <f t="shared" si="2064"/>
        <v>0</v>
      </c>
      <c r="EF294" s="444">
        <f t="shared" si="2064"/>
        <v>0</v>
      </c>
      <c r="EG294" s="124">
        <f t="shared" si="2065"/>
        <v>0</v>
      </c>
      <c r="EH294" s="124">
        <f t="shared" si="2065"/>
        <v>0</v>
      </c>
      <c r="EI294" s="124">
        <f t="shared" si="2065"/>
        <v>0</v>
      </c>
      <c r="EJ294" s="124">
        <f t="shared" si="2065"/>
        <v>0</v>
      </c>
      <c r="EK294" s="124">
        <f t="shared" si="2065"/>
        <v>0</v>
      </c>
      <c r="EL294" s="124">
        <f t="shared" si="2065"/>
        <v>0</v>
      </c>
      <c r="EM294" s="124">
        <f t="shared" si="2065"/>
        <v>0</v>
      </c>
      <c r="EN294" s="124">
        <f t="shared" si="2065"/>
        <v>0</v>
      </c>
      <c r="EO294" s="124">
        <f t="shared" si="2065"/>
        <v>0</v>
      </c>
      <c r="EP294" s="124">
        <f t="shared" si="2065"/>
        <v>0</v>
      </c>
      <c r="EQ294" s="124">
        <f t="shared" si="2065"/>
        <v>0</v>
      </c>
      <c r="ER294" s="124">
        <f t="shared" si="2065"/>
        <v>0</v>
      </c>
      <c r="ES294" s="124">
        <f t="shared" si="2065"/>
        <v>0</v>
      </c>
      <c r="ET294" s="124">
        <f t="shared" si="2065"/>
        <v>0</v>
      </c>
      <c r="EU294" s="124">
        <f t="shared" si="2065"/>
        <v>0</v>
      </c>
      <c r="EV294" s="124">
        <f t="shared" si="2065"/>
        <v>0</v>
      </c>
      <c r="EW294" s="124">
        <f t="shared" si="2066"/>
        <v>0</v>
      </c>
      <c r="EX294" s="124">
        <f t="shared" si="2066"/>
        <v>0</v>
      </c>
      <c r="EY294" s="554">
        <f t="shared" si="2067"/>
        <v>0</v>
      </c>
      <c r="EZ294" s="554">
        <f t="shared" si="2067"/>
        <v>0</v>
      </c>
      <c r="FA294" s="554">
        <f t="shared" si="2067"/>
        <v>0</v>
      </c>
      <c r="FB294" s="125">
        <f t="shared" si="2067"/>
        <v>0</v>
      </c>
      <c r="FC294" s="125">
        <f t="shared" si="2067"/>
        <v>0</v>
      </c>
      <c r="FD294" s="125">
        <f t="shared" si="2067"/>
        <v>0</v>
      </c>
      <c r="FE294" s="125">
        <f t="shared" si="2067"/>
        <v>0</v>
      </c>
      <c r="FF294" s="125">
        <f t="shared" si="2067"/>
        <v>0</v>
      </c>
      <c r="FG294" s="125">
        <f t="shared" si="2067"/>
        <v>0</v>
      </c>
      <c r="FH294" s="125">
        <f t="shared" si="2067"/>
        <v>0</v>
      </c>
      <c r="FI294" s="125">
        <f t="shared" si="2067"/>
        <v>0</v>
      </c>
      <c r="FJ294" s="125">
        <f t="shared" si="2067"/>
        <v>0</v>
      </c>
      <c r="FK294" s="125">
        <f t="shared" si="2067"/>
        <v>0</v>
      </c>
      <c r="FL294" s="125">
        <f t="shared" si="2067"/>
        <v>0</v>
      </c>
      <c r="FM294" s="125">
        <f t="shared" si="2067"/>
        <v>0</v>
      </c>
      <c r="FN294" s="125">
        <f t="shared" si="2067"/>
        <v>0</v>
      </c>
      <c r="FO294" s="124">
        <f t="shared" si="2068"/>
        <v>0</v>
      </c>
      <c r="FP294" s="124">
        <f t="shared" si="2068"/>
        <v>0</v>
      </c>
      <c r="FQ294" s="124">
        <f t="shared" si="2068"/>
        <v>0</v>
      </c>
      <c r="FR294" s="124">
        <f t="shared" si="2068"/>
        <v>0</v>
      </c>
      <c r="FS294" s="124">
        <f t="shared" si="2068"/>
        <v>0</v>
      </c>
      <c r="FT294" s="124">
        <f t="shared" si="2068"/>
        <v>0</v>
      </c>
      <c r="FU294" s="124">
        <f t="shared" si="2068"/>
        <v>0</v>
      </c>
      <c r="FV294" s="124">
        <f t="shared" si="2068"/>
        <v>0</v>
      </c>
      <c r="FW294" s="124">
        <f t="shared" si="2068"/>
        <v>0</v>
      </c>
      <c r="FX294" s="124">
        <f t="shared" si="2068"/>
        <v>0</v>
      </c>
      <c r="FY294" s="124">
        <f t="shared" si="2068"/>
        <v>0</v>
      </c>
      <c r="FZ294" s="124">
        <f t="shared" si="2068"/>
        <v>0</v>
      </c>
      <c r="GA294" s="124">
        <f t="shared" si="2068"/>
        <v>0</v>
      </c>
      <c r="GB294" s="124">
        <f t="shared" si="2068"/>
        <v>0</v>
      </c>
      <c r="GC294" s="124">
        <f t="shared" si="2068"/>
        <v>0</v>
      </c>
      <c r="GD294" s="124">
        <f t="shared" si="2068"/>
        <v>0</v>
      </c>
      <c r="GE294" s="124">
        <f t="shared" si="2069"/>
        <v>0</v>
      </c>
      <c r="GF294" s="124">
        <f t="shared" si="2069"/>
        <v>0</v>
      </c>
      <c r="GG294" s="554">
        <f t="shared" si="2070"/>
        <v>0</v>
      </c>
      <c r="GH294" s="554">
        <f t="shared" si="2070"/>
        <v>0</v>
      </c>
      <c r="GI294" s="554">
        <f t="shared" si="2070"/>
        <v>0</v>
      </c>
      <c r="GJ294" s="125">
        <f t="shared" si="2071"/>
        <v>0</v>
      </c>
      <c r="GK294" s="125">
        <f t="shared" si="2071"/>
        <v>0</v>
      </c>
      <c r="GL294" s="125">
        <f t="shared" si="2071"/>
        <v>0</v>
      </c>
      <c r="GM294" s="125">
        <f t="shared" si="2071"/>
        <v>0</v>
      </c>
      <c r="GN294" s="125">
        <f t="shared" si="2071"/>
        <v>0</v>
      </c>
      <c r="GO294" s="125">
        <f t="shared" si="2071"/>
        <v>0</v>
      </c>
      <c r="GP294" s="125">
        <f t="shared" si="2071"/>
        <v>0</v>
      </c>
      <c r="GQ294" s="125">
        <f t="shared" si="2071"/>
        <v>0</v>
      </c>
      <c r="GR294" s="125">
        <f t="shared" si="2071"/>
        <v>0</v>
      </c>
      <c r="GS294" s="125">
        <f t="shared" si="2071"/>
        <v>0</v>
      </c>
      <c r="GT294" s="125">
        <f t="shared" si="2071"/>
        <v>0</v>
      </c>
      <c r="GU294" s="125">
        <f t="shared" si="2071"/>
        <v>0</v>
      </c>
      <c r="GV294" s="125">
        <f t="shared" si="2071"/>
        <v>0</v>
      </c>
      <c r="GW294" s="124">
        <f t="shared" si="2072"/>
        <v>0</v>
      </c>
      <c r="GX294" s="124">
        <f t="shared" si="2072"/>
        <v>0</v>
      </c>
      <c r="GY294" s="124">
        <f t="shared" si="2072"/>
        <v>0</v>
      </c>
      <c r="GZ294" s="124">
        <f t="shared" si="2072"/>
        <v>0</v>
      </c>
      <c r="HA294" s="124">
        <f t="shared" si="2072"/>
        <v>0</v>
      </c>
      <c r="HB294" s="124">
        <f t="shared" si="2072"/>
        <v>0</v>
      </c>
      <c r="HC294" s="124">
        <f t="shared" si="2072"/>
        <v>0</v>
      </c>
      <c r="HD294" s="124">
        <f t="shared" si="2072"/>
        <v>0</v>
      </c>
      <c r="HE294" s="124">
        <f t="shared" si="2072"/>
        <v>0</v>
      </c>
      <c r="HF294" s="124">
        <f t="shared" si="2072"/>
        <v>0</v>
      </c>
      <c r="HG294" s="124">
        <f t="shared" si="2072"/>
        <v>0</v>
      </c>
      <c r="HH294" s="124">
        <f t="shared" si="2072"/>
        <v>0</v>
      </c>
      <c r="HI294" s="124">
        <f t="shared" si="2072"/>
        <v>0</v>
      </c>
      <c r="HJ294" s="124">
        <f t="shared" si="2072"/>
        <v>0</v>
      </c>
      <c r="HK294" s="124">
        <f t="shared" si="2072"/>
        <v>0</v>
      </c>
      <c r="HL294" s="124">
        <f t="shared" si="2072"/>
        <v>0</v>
      </c>
      <c r="HM294" s="124">
        <f t="shared" si="2073"/>
        <v>0</v>
      </c>
      <c r="HN294" s="124">
        <f t="shared" si="2073"/>
        <v>0</v>
      </c>
      <c r="HO294" s="554">
        <f t="shared" si="2074"/>
        <v>0</v>
      </c>
      <c r="HP294" s="554">
        <f t="shared" si="2074"/>
        <v>0</v>
      </c>
      <c r="HQ294" s="554">
        <f t="shared" si="2074"/>
        <v>0</v>
      </c>
      <c r="HR294" s="125">
        <f t="shared" si="2075"/>
        <v>0</v>
      </c>
      <c r="HS294" s="125">
        <f t="shared" si="2075"/>
        <v>0</v>
      </c>
      <c r="HT294" s="125">
        <f t="shared" si="2075"/>
        <v>0</v>
      </c>
      <c r="HU294" s="125">
        <f t="shared" si="2075"/>
        <v>0</v>
      </c>
      <c r="HV294" s="125">
        <f t="shared" si="2075"/>
        <v>0</v>
      </c>
      <c r="HW294" s="125">
        <f t="shared" si="2075"/>
        <v>0</v>
      </c>
      <c r="HX294" s="125">
        <f t="shared" si="2075"/>
        <v>0</v>
      </c>
      <c r="HY294" s="125">
        <f t="shared" si="2075"/>
        <v>0</v>
      </c>
      <c r="HZ294" s="125">
        <f t="shared" si="2075"/>
        <v>0</v>
      </c>
      <c r="IA294" s="125">
        <f t="shared" si="2075"/>
        <v>0</v>
      </c>
      <c r="IB294" s="125">
        <f t="shared" si="2075"/>
        <v>0</v>
      </c>
      <c r="IC294" s="125">
        <f t="shared" si="2075"/>
        <v>0</v>
      </c>
      <c r="ID294" s="125">
        <f t="shared" si="2075"/>
        <v>0</v>
      </c>
      <c r="IE294" s="5">
        <f t="shared" si="2076"/>
        <v>67</v>
      </c>
      <c r="IF294" s="9"/>
      <c r="IG294" s="5">
        <f t="shared" si="2077"/>
        <v>1</v>
      </c>
      <c r="IH294" s="5" t="b">
        <f t="shared" si="2077"/>
        <v>0</v>
      </c>
      <c r="II294" s="19">
        <f t="shared" ca="1" si="2078"/>
        <v>0</v>
      </c>
      <c r="IJ294" s="5">
        <f t="shared" si="2077"/>
        <v>55</v>
      </c>
      <c r="IK294" s="5" cm="1">
        <f t="array" ref="IK294">INDEX(i.pi_yatf,$X294+1,IK$7)</f>
        <v>1</v>
      </c>
      <c r="IL294" s="19">
        <f t="shared" ca="1" si="2079"/>
        <v>0</v>
      </c>
      <c r="IM294" s="19">
        <f t="shared" ca="1" si="2079"/>
        <v>0</v>
      </c>
      <c r="IN294" s="19">
        <f t="shared" ca="1" si="2079"/>
        <v>0</v>
      </c>
      <c r="IO294" s="19">
        <f t="shared" ca="1" si="2079"/>
        <v>0</v>
      </c>
      <c r="IP294" s="19">
        <f t="shared" ca="1" si="2079"/>
        <v>0</v>
      </c>
      <c r="IQ294" s="19">
        <f t="shared" ca="1" si="2079"/>
        <v>0</v>
      </c>
      <c r="IR294" s="19">
        <f t="shared" ca="1" si="2079"/>
        <v>0</v>
      </c>
      <c r="IS294" s="19">
        <f t="shared" ca="1" si="2079"/>
        <v>0</v>
      </c>
      <c r="IT294" s="19">
        <f t="shared" ca="1" si="2079"/>
        <v>0</v>
      </c>
      <c r="IU294" s="19">
        <f t="shared" ca="1" si="2079"/>
        <v>0</v>
      </c>
      <c r="IV294" s="19">
        <f t="shared" ca="1" si="2079"/>
        <v>0</v>
      </c>
      <c r="IW294" s="19">
        <f t="shared" ca="1" si="2079"/>
        <v>0</v>
      </c>
      <c r="IX294" s="19">
        <f t="shared" ca="1" si="2079"/>
        <v>0</v>
      </c>
      <c r="IY294" s="19">
        <f t="shared" ca="1" si="2079"/>
        <v>0</v>
      </c>
      <c r="IZ294" s="19">
        <f t="shared" ca="1" si="2079"/>
        <v>0</v>
      </c>
      <c r="JA294" s="19">
        <f t="shared" ref="JA294:JN299" ca="1" si="2106">OFFSET(JA$5,$B294,0)</f>
        <v>0</v>
      </c>
      <c r="JB294" s="19">
        <f t="shared" ca="1" si="2106"/>
        <v>0</v>
      </c>
      <c r="JC294" s="19">
        <f t="shared" ca="1" si="2106"/>
        <v>0</v>
      </c>
      <c r="JD294" s="19">
        <f t="shared" ca="1" si="2106"/>
        <v>0</v>
      </c>
      <c r="JE294" s="19">
        <f t="shared" ca="1" si="2106"/>
        <v>0</v>
      </c>
      <c r="JF294" s="19">
        <f t="shared" ca="1" si="2106"/>
        <v>0</v>
      </c>
      <c r="JG294" s="5">
        <f t="shared" si="2080"/>
        <v>1.2500000000000001E-2</v>
      </c>
      <c r="JH294" s="567">
        <f t="shared" si="2080"/>
        <v>0</v>
      </c>
      <c r="JI294" s="5">
        <f t="shared" si="2080"/>
        <v>6.25E-2</v>
      </c>
      <c r="JJ294" s="5">
        <f t="shared" si="2080"/>
        <v>6.25E-2</v>
      </c>
      <c r="JK294" s="5">
        <f t="shared" si="2080"/>
        <v>6.25E-2</v>
      </c>
      <c r="JL294" s="19">
        <f t="shared" ca="1" si="2106"/>
        <v>1</v>
      </c>
      <c r="JM294" s="19">
        <f t="shared" ca="1" si="2106"/>
        <v>0</v>
      </c>
      <c r="JN294" s="19">
        <f t="shared" ca="1" si="2106"/>
        <v>1</v>
      </c>
      <c r="JO294" s="9"/>
      <c r="JP294" s="5" t="b">
        <f t="shared" ca="1" si="2081"/>
        <v>0</v>
      </c>
      <c r="JQ294" s="477" t="b">
        <v>0</v>
      </c>
      <c r="JR294" s="477">
        <v>9.7327499999999993</v>
      </c>
      <c r="JS294" s="5" t="b">
        <f t="shared" si="2082"/>
        <v>0</v>
      </c>
      <c r="JT294" s="5" t="b">
        <f t="shared" si="2082"/>
        <v>0</v>
      </c>
      <c r="JU294" s="5" t="b">
        <f t="shared" si="2082"/>
        <v>1</v>
      </c>
      <c r="JV294" s="144">
        <f t="shared" si="2083"/>
        <v>1</v>
      </c>
      <c r="JW294" s="144">
        <f t="shared" si="2083"/>
        <v>1</v>
      </c>
      <c r="JX294" s="5" t="b">
        <f t="shared" si="2084"/>
        <v>0</v>
      </c>
      <c r="JY294" s="5" t="b">
        <f t="shared" si="2084"/>
        <v>1</v>
      </c>
      <c r="JZ294" s="5" t="b">
        <f t="shared" si="2084"/>
        <v>1</v>
      </c>
      <c r="KA294" s="5" t="b">
        <f t="shared" si="2084"/>
        <v>0</v>
      </c>
      <c r="KB294" s="5">
        <f t="shared" si="2085"/>
        <v>1</v>
      </c>
      <c r="KC294" s="5">
        <f t="shared" si="2085"/>
        <v>0</v>
      </c>
      <c r="KD294" s="5" t="b">
        <f t="shared" si="2086"/>
        <v>0</v>
      </c>
      <c r="KE294" s="5" t="str" cm="1">
        <f t="array" aca="1" ref="KE294" ca="1">IF(OR(KF294:KM294&lt;&gt;"-"),TRUE,"-")</f>
        <v>-</v>
      </c>
      <c r="KF294" s="19" t="str">
        <f t="shared" ca="1" si="2087"/>
        <v>-</v>
      </c>
      <c r="KG294" s="19" t="str">
        <f t="shared" ca="1" si="2087"/>
        <v>-</v>
      </c>
      <c r="KH294" s="19" t="str">
        <f t="shared" ca="1" si="2087"/>
        <v>-</v>
      </c>
      <c r="KI294" s="19" t="str">
        <f t="shared" ca="1" si="2087"/>
        <v>-</v>
      </c>
      <c r="KJ294" s="19" t="str">
        <f t="shared" ca="1" si="2087"/>
        <v>-</v>
      </c>
      <c r="KK294" s="19" t="str">
        <f t="shared" ca="1" si="2087"/>
        <v>-</v>
      </c>
      <c r="KL294" s="19" t="str">
        <f t="shared" ca="1" si="2087"/>
        <v>-</v>
      </c>
      <c r="KM294" s="19" t="str">
        <f t="shared" ca="1" si="2087"/>
        <v>-</v>
      </c>
      <c r="KN294" s="5" t="b">
        <f t="array" aca="1" ref="KN294" ca="1">IF(OR(KO294:KU294&lt;&gt;"-"),TRUE,"-")</f>
        <v>1</v>
      </c>
      <c r="KO294" s="19">
        <f t="shared" ca="1" si="2088"/>
        <v>0</v>
      </c>
      <c r="KP294" s="19" t="str">
        <f t="shared" ca="1" si="2088"/>
        <v>-</v>
      </c>
      <c r="KQ294" s="19">
        <f t="shared" ca="1" si="2088"/>
        <v>999999</v>
      </c>
      <c r="KR294" s="19">
        <f t="shared" ca="1" si="2088"/>
        <v>999999</v>
      </c>
      <c r="KS294" s="19">
        <f t="shared" ca="1" si="2088"/>
        <v>999999</v>
      </c>
      <c r="KT294" s="19">
        <f t="shared" ca="1" si="2088"/>
        <v>999999</v>
      </c>
      <c r="KU294" s="19">
        <f t="shared" ca="1" si="2088"/>
        <v>999999</v>
      </c>
      <c r="KV294" s="19" t="str">
        <f t="shared" ca="1" si="2088"/>
        <v>-</v>
      </c>
      <c r="KW294" s="19" t="str">
        <f t="shared" ca="1" si="2088"/>
        <v>-</v>
      </c>
      <c r="KX294" s="19" t="str">
        <f t="shared" ca="1" si="2088"/>
        <v>-</v>
      </c>
      <c r="KY294" s="19" t="b">
        <f t="shared" ca="1" si="2088"/>
        <v>1</v>
      </c>
      <c r="KZ294" s="19">
        <f t="shared" ca="1" si="2088"/>
        <v>0</v>
      </c>
      <c r="LA294" s="5" t="str">
        <f t="shared" si="2089"/>
        <v>-</v>
      </c>
      <c r="LB294" s="5" t="str">
        <f t="shared" si="2089"/>
        <v>-</v>
      </c>
      <c r="LC294" s="5" t="str">
        <f t="shared" si="2089"/>
        <v>-</v>
      </c>
      <c r="LD294" s="5" t="str">
        <f t="shared" si="2089"/>
        <v>-</v>
      </c>
      <c r="LE294" s="19" t="str">
        <f t="shared" ca="1" si="2090"/>
        <v>-</v>
      </c>
      <c r="LF294" s="19" t="str">
        <f t="shared" ca="1" si="2090"/>
        <v>-</v>
      </c>
      <c r="LG294" s="19" t="str">
        <f t="shared" ca="1" si="2090"/>
        <v>-</v>
      </c>
      <c r="LH294" s="19" t="str">
        <f t="shared" ca="1" si="2090"/>
        <v>-</v>
      </c>
      <c r="LI294" s="19" t="str">
        <f t="shared" ca="1" si="2090"/>
        <v>-</v>
      </c>
      <c r="LJ294" s="19" t="str">
        <f t="shared" ca="1" si="2090"/>
        <v>-</v>
      </c>
      <c r="LK294" s="19" t="str">
        <f t="shared" ca="1" si="2090"/>
        <v>-</v>
      </c>
      <c r="LL294" s="5" t="str">
        <f t="shared" si="2091"/>
        <v>-</v>
      </c>
      <c r="LM294" s="5">
        <f t="shared" si="2091"/>
        <v>500</v>
      </c>
      <c r="LN294" s="5">
        <f t="shared" si="2091"/>
        <v>500</v>
      </c>
      <c r="LO294" s="5" t="str">
        <f t="shared" si="2091"/>
        <v>-</v>
      </c>
      <c r="LP294" s="5" t="str" cm="1">
        <f t="array" ref="LP294">INDEX(i.meatgrid,$Q294,LP$7)</f>
        <v>-</v>
      </c>
      <c r="LQ294" s="5" t="str" cm="1">
        <f t="array" ref="LQ294">INDEX(i.meatgrid,$Q294,LQ$7)</f>
        <v>-</v>
      </c>
      <c r="LR294" s="5" t="str">
        <f t="shared" si="2092"/>
        <v>-</v>
      </c>
      <c r="LS294" s="5">
        <f t="shared" si="2093"/>
        <v>1</v>
      </c>
      <c r="LT294" s="9"/>
      <c r="LU294" s="19">
        <f t="shared" ca="1" si="2094"/>
        <v>70</v>
      </c>
      <c r="LV294" s="19">
        <f t="shared" ca="1" si="2094"/>
        <v>50</v>
      </c>
      <c r="LW294" s="19">
        <f t="shared" ca="1" si="2094"/>
        <v>80</v>
      </c>
      <c r="LX294" s="19">
        <f t="shared" ca="1" si="2094"/>
        <v>50</v>
      </c>
      <c r="LY294" s="5" t="b" cm="1">
        <f t="array" ref="LY294">INDEX(i.meatgrid,$Q294,LY$7)</f>
        <v>0</v>
      </c>
      <c r="LZ294" s="5" t="b" cm="1">
        <f t="array" ref="LZ294">INDEX(i.meatgrid,$Q294,LZ$7)</f>
        <v>0</v>
      </c>
      <c r="MA294" s="5" cm="1">
        <f t="array" ref="MA294">INDEX(i.meatgrid,$Q294,MA$7)</f>
        <v>40</v>
      </c>
      <c r="MB294" s="5" t="str" cm="1">
        <f t="array" ref="MB294">INDEX(i.meatgrid,$Q294,MB$7)</f>
        <v>-</v>
      </c>
      <c r="MC294" s="5">
        <f t="shared" si="2095"/>
        <v>1</v>
      </c>
      <c r="MD294" s="5">
        <f t="shared" si="2096"/>
        <v>1</v>
      </c>
      <c r="ME294" s="5" cm="1">
        <f t="array" ref="ME294">INDEX(i.meatgrid,$Q294,ME$7)</f>
        <v>1</v>
      </c>
      <c r="MF294" s="5" cm="1">
        <f t="array" ref="MF294">INDEX(i.meatgrid,$Q294,MF$7)</f>
        <v>0</v>
      </c>
      <c r="MG294" s="5" cm="1">
        <f t="array" ref="MG294">INDEX(i.meatgrid,$Q294,MG$7)</f>
        <v>0</v>
      </c>
      <c r="MH294" s="5" cm="1">
        <f t="array" ref="MH294">INDEX(i.meatgrid,$Q294,MH$7)</f>
        <v>0</v>
      </c>
      <c r="MI294" s="5" cm="1">
        <f t="array" ref="MI294">INDEX(i.meatgrid,$Q294,MI$7)</f>
        <v>0</v>
      </c>
      <c r="MJ294" s="5" cm="1">
        <f t="array" ref="MJ294">INDEX(i.meatgrid,$Q294,MJ$7)</f>
        <v>1</v>
      </c>
      <c r="MK294" s="5" cm="1">
        <f t="array" ref="MK294">INDEX(i.meatgrid,$Q294,MK$7)</f>
        <v>1</v>
      </c>
      <c r="ML294" s="5" cm="1">
        <f t="array" ref="ML294">INDEX(i.meatgrid,$Q294,ML$7)</f>
        <v>1</v>
      </c>
      <c r="MM294" s="5">
        <f t="shared" si="2097"/>
        <v>1</v>
      </c>
      <c r="MN294" s="9"/>
      <c r="MO294" s="19" t="b">
        <f t="shared" ca="1" si="2098"/>
        <v>0</v>
      </c>
      <c r="MP294" s="19" t="b">
        <f t="shared" ca="1" si="2098"/>
        <v>0</v>
      </c>
      <c r="MQ294" s="19">
        <f t="shared" ca="1" si="2098"/>
        <v>1</v>
      </c>
      <c r="MR294" s="19">
        <f t="shared" ca="1" si="2098"/>
        <v>0.75</v>
      </c>
      <c r="MS294" s="19">
        <f t="shared" ca="1" si="2098"/>
        <v>0.75</v>
      </c>
      <c r="MT294" s="19">
        <f t="shared" ca="1" si="2098"/>
        <v>0.8</v>
      </c>
      <c r="MU294" s="19">
        <f t="shared" ca="1" si="2098"/>
        <v>0.82499999999999996</v>
      </c>
      <c r="MV294" s="19">
        <f t="shared" ca="1" si="2098"/>
        <v>0.875</v>
      </c>
      <c r="MW294" s="19">
        <f t="shared" ca="1" si="2098"/>
        <v>0.9</v>
      </c>
      <c r="MX294" s="19">
        <f t="shared" ca="1" si="2098"/>
        <v>1</v>
      </c>
      <c r="MY294" s="19">
        <f t="shared" ca="1" si="2098"/>
        <v>0.875</v>
      </c>
      <c r="MZ294" s="19" t="b">
        <f t="shared" ca="1" si="2098"/>
        <v>1</v>
      </c>
      <c r="NA294" s="19">
        <f t="shared" ca="1" si="2098"/>
        <v>74.989999999999995</v>
      </c>
      <c r="NB294" s="19" t="str">
        <f t="shared" ca="1" si="2098"/>
        <v>-</v>
      </c>
      <c r="NC294" s="19" t="str">
        <f t="shared" ca="1" si="2098"/>
        <v>-</v>
      </c>
      <c r="ND294" s="19" t="str">
        <f t="shared" ca="1" si="2098"/>
        <v>-</v>
      </c>
      <c r="NE294" s="19" t="str">
        <f t="shared" ca="1" si="2099"/>
        <v>-</v>
      </c>
      <c r="NF294" s="19" t="str">
        <f t="shared" ca="1" si="2099"/>
        <v>-</v>
      </c>
      <c r="NG294" s="19" t="str">
        <f t="shared" ca="1" si="2099"/>
        <v>-</v>
      </c>
      <c r="NH294" s="19" t="str">
        <f t="shared" ca="1" si="2099"/>
        <v>-</v>
      </c>
      <c r="NI294" s="19">
        <f t="shared" ca="1" si="2099"/>
        <v>36.99</v>
      </c>
      <c r="NJ294" s="19">
        <f t="shared" ca="1" si="2099"/>
        <v>36.99</v>
      </c>
      <c r="NK294" s="19" t="str">
        <f t="shared" ca="1" si="2099"/>
        <v>-</v>
      </c>
      <c r="NL294" s="19" t="str">
        <f t="shared" ca="1" si="2099"/>
        <v>-</v>
      </c>
      <c r="NM294" s="19" t="str">
        <f t="shared" ca="1" si="2099"/>
        <v>-</v>
      </c>
      <c r="NN294" s="19" t="str">
        <f t="shared" ca="1" si="2099"/>
        <v>-</v>
      </c>
      <c r="NO294" s="19" t="str">
        <f t="shared" ca="1" si="2099"/>
        <v>-</v>
      </c>
      <c r="NP294" s="19">
        <f t="shared" ca="1" si="2099"/>
        <v>49.99</v>
      </c>
      <c r="NQ294" s="19">
        <f t="shared" ca="1" si="2099"/>
        <v>49.99</v>
      </c>
      <c r="NR294" s="19">
        <f t="shared" ca="1" si="2099"/>
        <v>49.99</v>
      </c>
      <c r="NS294" s="19">
        <f t="shared" ca="1" si="2099"/>
        <v>49.99</v>
      </c>
      <c r="NT294" s="19">
        <f t="shared" ca="1" si="2099"/>
        <v>49.99</v>
      </c>
      <c r="NU294" s="19">
        <f t="shared" ca="1" si="2100"/>
        <v>49.99</v>
      </c>
      <c r="NV294" s="19">
        <f t="shared" ca="1" si="2100"/>
        <v>49.99</v>
      </c>
      <c r="NW294" s="19">
        <f t="shared" ca="1" si="2100"/>
        <v>49.99</v>
      </c>
      <c r="NX294" s="19">
        <f t="shared" ca="1" si="2100"/>
        <v>412.99</v>
      </c>
      <c r="NY294" s="19">
        <f t="shared" ca="1" si="2100"/>
        <v>412.99</v>
      </c>
      <c r="NZ294" s="19" t="str">
        <f t="shared" ca="1" si="2100"/>
        <v>-</v>
      </c>
      <c r="OA294" s="19" t="str">
        <f t="shared" ca="1" si="2100"/>
        <v>-</v>
      </c>
      <c r="OB294" s="19" t="str">
        <f t="shared" ca="1" si="2100"/>
        <v>-</v>
      </c>
      <c r="OC294" s="19" t="str">
        <f t="shared" ca="1" si="2100"/>
        <v>-</v>
      </c>
      <c r="OD294" s="19" t="str">
        <f t="shared" ca="1" si="2100"/>
        <v>-</v>
      </c>
      <c r="OE294" s="19">
        <f t="shared" ca="1" si="2100"/>
        <v>6.8900000000000006</v>
      </c>
      <c r="OF294" s="19">
        <f t="shared" ca="1" si="2100"/>
        <v>6.8900000000000006</v>
      </c>
      <c r="OG294" s="19">
        <f t="shared" ca="1" si="2100"/>
        <v>6.8900000000000006</v>
      </c>
      <c r="OH294" s="19">
        <f t="shared" ca="1" si="2100"/>
        <v>6.8900000000000006</v>
      </c>
      <c r="OI294" s="19">
        <f t="shared" ca="1" si="2100"/>
        <v>6.8900000000000006</v>
      </c>
      <c r="OJ294" s="19">
        <f t="shared" ca="1" si="2100"/>
        <v>6.8900000000000006</v>
      </c>
      <c r="OK294" s="19">
        <f t="shared" ca="1" si="2101"/>
        <v>6.8900000000000006</v>
      </c>
      <c r="OL294" s="19">
        <f t="shared" ca="1" si="2101"/>
        <v>6.8900000000000006</v>
      </c>
      <c r="OM294" s="19">
        <f t="shared" ca="1" si="2101"/>
        <v>346.99</v>
      </c>
      <c r="ON294" s="19">
        <f t="shared" ca="1" si="2101"/>
        <v>346.99</v>
      </c>
      <c r="OO294" s="19" t="str">
        <f t="shared" ca="1" si="2101"/>
        <v>-</v>
      </c>
      <c r="OP294" s="19" t="str">
        <f t="shared" ca="1" si="2101"/>
        <v>-</v>
      </c>
      <c r="OQ294" s="19" t="str">
        <f t="shared" ca="1" si="2101"/>
        <v>-</v>
      </c>
      <c r="OR294" s="19" t="str">
        <f t="shared" ca="1" si="2101"/>
        <v>-</v>
      </c>
      <c r="OS294" s="19" t="str">
        <f t="shared" ca="1" si="2101"/>
        <v>-</v>
      </c>
      <c r="OT294" s="19">
        <f t="shared" ca="1" si="2101"/>
        <v>0</v>
      </c>
      <c r="OU294" s="24">
        <v>0</v>
      </c>
    </row>
    <row r="295" spans="1:411" hidden="1" outlineLevel="1">
      <c r="A295" s="21">
        <f t="shared" si="158"/>
        <v>290</v>
      </c>
      <c r="B295" s="21">
        <f t="shared" si="2039"/>
        <v>19</v>
      </c>
      <c r="C295">
        <v>114</v>
      </c>
      <c r="D295" s="144" t="str">
        <f t="shared" si="2040"/>
        <v>GSM</v>
      </c>
      <c r="E295" t="b">
        <v>1</v>
      </c>
      <c r="F295" t="b">
        <v>0</v>
      </c>
      <c r="G295" t="b">
        <f t="shared" ref="G295:G299" si="2107">E295</f>
        <v>1</v>
      </c>
      <c r="H295" s="29">
        <v>2</v>
      </c>
      <c r="I295" s="29">
        <v>1</v>
      </c>
      <c r="J295" s="29" t="str">
        <f>""</f>
        <v/>
      </c>
      <c r="K295" s="29">
        <f t="shared" si="2042"/>
        <v>2</v>
      </c>
      <c r="L295" s="29">
        <v>2</v>
      </c>
      <c r="M295" s="29">
        <v>2</v>
      </c>
      <c r="N295" s="29">
        <v>3</v>
      </c>
      <c r="O295" s="29">
        <v>1</v>
      </c>
      <c r="P295" s="29">
        <v>1</v>
      </c>
      <c r="Q295" s="237">
        <f t="shared" ca="1" si="2103"/>
        <v>4</v>
      </c>
      <c r="R295" s="29">
        <v>2</v>
      </c>
      <c r="S295" s="29">
        <v>1</v>
      </c>
      <c r="T295" s="29">
        <v>1</v>
      </c>
      <c r="U295" s="218"/>
      <c r="V295" s="218"/>
      <c r="W295" s="29">
        <v>0</v>
      </c>
      <c r="X295" s="218"/>
      <c r="Y295" s="218"/>
      <c r="Z295" s="218"/>
      <c r="AA295" s="218"/>
      <c r="AB295" s="218"/>
      <c r="AC295" s="218"/>
      <c r="AD295" s="218"/>
      <c r="AE295" s="218"/>
      <c r="AF295" s="144">
        <f>INDEX(CHOOSE($N295,DataAutumn!i.AdultDrys,DataWinter!i.AdultDrys,DataSpring!i.AdultDrys),1,$M295)</f>
        <v>3</v>
      </c>
      <c r="AG295" s="5">
        <f t="shared" si="2043"/>
        <v>2</v>
      </c>
      <c r="AH295" s="5">
        <f t="shared" si="2043"/>
        <v>0</v>
      </c>
      <c r="AI295" s="5">
        <f t="shared" si="2044"/>
        <v>1</v>
      </c>
      <c r="AJ295" s="218"/>
      <c r="AK295" s="218"/>
      <c r="AL295" s="366" t="str">
        <f ca="1">TEXT(LEFT(OFFSET(AL295,-1,0),5)+1,"00000")&amp;MID(OFFSET(AL295,-1,0),6,FIND(" ",OFFSET(AL295,-1,0),7)-5)
&amp; $D295           &amp; " Day"&amp;INDEX(i.DOY,$N295,1)              &amp; IF($IG295=0," FWM","")&amp;IF($IG295=1," MWM","")&amp;IF($IG295=5," Mat","")&amp;IF($IH295=TRUE,"&amp;BBT","    ")
&amp;INDEX(DataMaster!$B$98:$B$105,$Q295,0)    &amp;IF(JQ295," SR"&amp;JR295,"")&amp; " WP"&amp;TEXT($MC295*100,"000p")           &amp; " MP"&amp;TEXT($MD295*100,"000p")           &amp; " GP"&amp;TEXT($MM295*100,"000p")
&amp; " (F"&amp;3+COUNTIF($CV295:$CY295,TRUE)&amp;3&amp;"N"&amp;$DM295&amp;$DN295&amp;")"</f>
        <v>00007 DSP_price_SA GSM Day204 MWM    Prime WP075p MP100p GP100p (F33N11)</v>
      </c>
      <c r="AM295" s="9" t="str">
        <f ca="1">IF(COUNTIF(AL$5:AL295,AL295)=1,"-","Dup")</f>
        <v>-</v>
      </c>
      <c r="AN295" s="9"/>
      <c r="AO295" s="12" t="b">
        <v>0</v>
      </c>
      <c r="AP295" s="12" t="b">
        <v>0</v>
      </c>
      <c r="AQ295" s="12" t="b">
        <v>0</v>
      </c>
      <c r="AR295" s="12" t="b">
        <v>0</v>
      </c>
      <c r="AS295" s="12" t="b">
        <v>0</v>
      </c>
      <c r="AT295" s="12" t="b">
        <v>0</v>
      </c>
      <c r="AU295" s="12" t="b">
        <v>0</v>
      </c>
      <c r="AV295" s="12" t="b">
        <v>0</v>
      </c>
      <c r="AW295" s="9"/>
      <c r="AX295" s="5" t="b">
        <f t="shared" si="2045"/>
        <v>0</v>
      </c>
      <c r="AY295" s="5" t="str">
        <f t="shared" si="2045"/>
        <v>-</v>
      </c>
      <c r="AZ295" s="5" t="b">
        <f t="shared" si="2045"/>
        <v>0</v>
      </c>
      <c r="BA295" s="5" t="b">
        <f t="shared" si="2045"/>
        <v>1</v>
      </c>
      <c r="BB295" s="5" t="b">
        <f t="shared" si="2045"/>
        <v>1</v>
      </c>
      <c r="BC295" s="144">
        <f t="shared" si="2045"/>
        <v>0</v>
      </c>
      <c r="BD295" s="19" t="b">
        <f t="shared" ca="1" si="2046"/>
        <v>1</v>
      </c>
      <c r="BE295" s="9"/>
      <c r="BF295" s="5" t="str">
        <f t="shared" ca="1" si="2047"/>
        <v>-</v>
      </c>
      <c r="BG295" s="19" t="str">
        <f t="shared" ca="1" si="2048"/>
        <v>-</v>
      </c>
      <c r="BH295" s="19" t="str">
        <f t="shared" ca="1" si="2048"/>
        <v>-</v>
      </c>
      <c r="BI295" s="19" t="str">
        <f t="shared" ca="1" si="2048"/>
        <v>-</v>
      </c>
      <c r="BJ295" s="5" t="str">
        <f t="shared" ca="1" si="2049"/>
        <v>-</v>
      </c>
      <c r="BK295" s="19" t="str">
        <f t="shared" ca="1" si="2050"/>
        <v>-</v>
      </c>
      <c r="BL295" s="5" t="str">
        <f t="shared" ca="1" si="2051"/>
        <v>-</v>
      </c>
      <c r="BM295" s="19" t="str">
        <f t="shared" ca="1" si="2052"/>
        <v>-</v>
      </c>
      <c r="BN295" s="19" t="str">
        <f t="shared" ca="1" si="2052"/>
        <v>-</v>
      </c>
      <c r="BO295" s="19" t="str">
        <f t="shared" ca="1" si="2052"/>
        <v>-</v>
      </c>
      <c r="BP295" s="5" t="str">
        <f t="shared" ca="1" si="2053"/>
        <v>-</v>
      </c>
      <c r="BQ295" s="9"/>
      <c r="BR295" s="5" t="b">
        <f t="shared" si="2054"/>
        <v>0</v>
      </c>
      <c r="BS295" s="5" t="str">
        <f t="shared" ca="1" si="2055"/>
        <v>-</v>
      </c>
      <c r="BT295" s="5" t="str">
        <f t="shared" ca="1" si="2056"/>
        <v>-</v>
      </c>
      <c r="BU295" s="5" t="str">
        <f t="shared" ca="1" si="2056"/>
        <v>-</v>
      </c>
      <c r="BV295" s="5" t="str">
        <f t="shared" ca="1" si="2056"/>
        <v>-</v>
      </c>
      <c r="BW295" s="5" t="str">
        <f t="shared" ca="1" si="2056"/>
        <v>-</v>
      </c>
      <c r="BX295" s="5" t="str">
        <f t="shared" ca="1" si="2056"/>
        <v>-</v>
      </c>
      <c r="BY295" s="5" t="str">
        <f t="shared" ca="1" si="2056"/>
        <v>-</v>
      </c>
      <c r="BZ295" s="5" t="str">
        <f t="shared" ca="1" si="2056"/>
        <v>-</v>
      </c>
      <c r="CA295" s="5" t="str">
        <f t="shared" ca="1" si="2056"/>
        <v>-</v>
      </c>
      <c r="CB295" s="9"/>
      <c r="CC295" s="237" t="b">
        <f t="shared" ca="1" si="2104"/>
        <v>1</v>
      </c>
      <c r="CD295" s="237" t="b">
        <f t="shared" ca="1" si="2104"/>
        <v>1</v>
      </c>
      <c r="CE295" s="237" t="b">
        <f t="shared" ca="1" si="2104"/>
        <v>1</v>
      </c>
      <c r="CF295" s="12">
        <f t="shared" ca="1" si="2057"/>
        <v>2234105</v>
      </c>
      <c r="CG295" s="144" t="b">
        <f t="shared" ref="CG295:CG299" ca="1" si="2108">NOT(CE295)</f>
        <v>0</v>
      </c>
      <c r="CH295" s="12" t="s">
        <v>34</v>
      </c>
      <c r="CI295" s="19" t="str">
        <f t="shared" ca="1" si="2059"/>
        <v>-</v>
      </c>
      <c r="CJ295" s="19" t="str">
        <f t="shared" ca="1" si="2059"/>
        <v>-</v>
      </c>
      <c r="CK295" s="19" t="str">
        <f t="shared" ca="1" si="2059"/>
        <v>-</v>
      </c>
      <c r="CL295" s="19">
        <f t="shared" ca="1" si="2059"/>
        <v>1</v>
      </c>
      <c r="CM295" s="19">
        <f t="shared" ca="1" si="2059"/>
        <v>1</v>
      </c>
      <c r="CN295" s="9"/>
      <c r="CO295" s="444">
        <f t="shared" si="2060"/>
        <v>652</v>
      </c>
      <c r="CP295" s="444">
        <f t="shared" si="2060"/>
        <v>686</v>
      </c>
      <c r="CQ295" s="444">
        <f t="shared" si="2060"/>
        <v>721</v>
      </c>
      <c r="CR295" s="152">
        <f t="shared" si="2061"/>
        <v>378</v>
      </c>
      <c r="CS295" s="152">
        <f t="shared" si="2061"/>
        <v>413</v>
      </c>
      <c r="CT295" s="152">
        <f t="shared" si="2061"/>
        <v>448</v>
      </c>
      <c r="CU295" s="19" t="str">
        <f t="shared" ca="1" si="2062"/>
        <v>-</v>
      </c>
      <c r="CV295" s="19" t="str">
        <f t="shared" ca="1" si="2062"/>
        <v>-</v>
      </c>
      <c r="CW295" s="19" t="str">
        <f t="shared" ca="1" si="2062"/>
        <v>-</v>
      </c>
      <c r="CX295" s="19" t="str">
        <f t="shared" ca="1" si="2062"/>
        <v>-</v>
      </c>
      <c r="CY295" s="19" t="str">
        <f t="shared" ca="1" si="2062"/>
        <v>-</v>
      </c>
      <c r="CZ295" s="19" t="b">
        <f t="shared" ca="1" si="2062"/>
        <v>1</v>
      </c>
      <c r="DA295" s="19">
        <f t="shared" ca="1" si="2062"/>
        <v>0</v>
      </c>
      <c r="DB295" s="19">
        <f t="shared" ca="1" si="2062"/>
        <v>0</v>
      </c>
      <c r="DC295" s="19">
        <f t="shared" ca="1" si="2062"/>
        <v>0</v>
      </c>
      <c r="DD295" s="19">
        <f t="shared" ca="1" si="2062"/>
        <v>0</v>
      </c>
      <c r="DE295" s="19">
        <f t="shared" ca="1" si="2062"/>
        <v>0</v>
      </c>
      <c r="DF295" s="19">
        <f t="shared" ca="1" si="2062"/>
        <v>0</v>
      </c>
      <c r="DG295" s="19">
        <f t="shared" ca="1" si="2062"/>
        <v>0</v>
      </c>
      <c r="DH295" s="19">
        <f t="shared" ca="1" si="2062"/>
        <v>0</v>
      </c>
      <c r="DI295" s="19">
        <f t="shared" ca="1" si="2062"/>
        <v>0</v>
      </c>
      <c r="DJ295" s="19">
        <f t="shared" ca="1" si="2062"/>
        <v>0</v>
      </c>
      <c r="DK295" s="19">
        <f t="shared" ca="1" si="2063"/>
        <v>0</v>
      </c>
      <c r="DL295" s="19">
        <f t="shared" ca="1" si="2063"/>
        <v>0</v>
      </c>
      <c r="DM295" s="19">
        <f t="shared" ca="1" si="2063"/>
        <v>1</v>
      </c>
      <c r="DN295" s="19">
        <f t="shared" ca="1" si="2063"/>
        <v>1</v>
      </c>
      <c r="DO295" s="19">
        <f t="shared" ca="1" si="2063"/>
        <v>0</v>
      </c>
      <c r="DP295" s="19" t="str">
        <f t="shared" ca="1" si="2063"/>
        <v>-</v>
      </c>
      <c r="DQ295" s="19" t="str">
        <f t="shared" ca="1" si="2063"/>
        <v>-</v>
      </c>
      <c r="DR295" s="19" t="str">
        <f t="shared" ca="1" si="2063"/>
        <v>-</v>
      </c>
      <c r="DS295" s="19" t="str">
        <f t="shared" ca="1" si="2063"/>
        <v>-</v>
      </c>
      <c r="DT295" s="19" t="str">
        <f t="shared" ca="1" si="2063"/>
        <v>-</v>
      </c>
      <c r="DU295" s="19">
        <f t="shared" ca="1" si="2063"/>
        <v>0</v>
      </c>
      <c r="DV295" s="19" t="str">
        <f t="shared" ca="1" si="2063"/>
        <v>-</v>
      </c>
      <c r="DW295" s="19" t="str">
        <f t="shared" ca="1" si="2063"/>
        <v>-</v>
      </c>
      <c r="DX295" s="19" t="str">
        <f t="shared" ca="1" si="2063"/>
        <v>-</v>
      </c>
      <c r="DY295" s="19" t="str">
        <f t="shared" ca="1" si="2063"/>
        <v>-</v>
      </c>
      <c r="DZ295" s="19" t="str">
        <f t="shared" ca="1" si="2063"/>
        <v>-</v>
      </c>
      <c r="EA295" s="19" t="str">
        <f t="shared" ca="1" si="2063"/>
        <v>-</v>
      </c>
      <c r="EB295" s="19" t="str">
        <f t="shared" ca="1" si="2063"/>
        <v>-</v>
      </c>
      <c r="EC295" s="19" t="str">
        <f t="shared" ca="1" si="2063"/>
        <v>-</v>
      </c>
      <c r="ED295" s="19">
        <f t="shared" ca="1" si="2063"/>
        <v>0</v>
      </c>
      <c r="EE295" s="444">
        <f t="shared" si="2064"/>
        <v>0</v>
      </c>
      <c r="EF295" s="444">
        <f t="shared" si="2064"/>
        <v>0</v>
      </c>
      <c r="EG295" s="124">
        <f t="shared" si="2065"/>
        <v>0</v>
      </c>
      <c r="EH295" s="124">
        <f t="shared" si="2065"/>
        <v>0</v>
      </c>
      <c r="EI295" s="124">
        <f t="shared" si="2065"/>
        <v>0</v>
      </c>
      <c r="EJ295" s="124">
        <f t="shared" si="2065"/>
        <v>0</v>
      </c>
      <c r="EK295" s="124">
        <f t="shared" si="2065"/>
        <v>0</v>
      </c>
      <c r="EL295" s="124">
        <f t="shared" si="2065"/>
        <v>0</v>
      </c>
      <c r="EM295" s="124">
        <f t="shared" si="2065"/>
        <v>0</v>
      </c>
      <c r="EN295" s="124">
        <f t="shared" si="2065"/>
        <v>0</v>
      </c>
      <c r="EO295" s="124">
        <f t="shared" si="2065"/>
        <v>0</v>
      </c>
      <c r="EP295" s="124">
        <f t="shared" si="2065"/>
        <v>0</v>
      </c>
      <c r="EQ295" s="124">
        <f t="shared" si="2065"/>
        <v>0</v>
      </c>
      <c r="ER295" s="124">
        <f t="shared" si="2065"/>
        <v>0</v>
      </c>
      <c r="ES295" s="124">
        <f t="shared" si="2065"/>
        <v>0</v>
      </c>
      <c r="ET295" s="124">
        <f t="shared" si="2065"/>
        <v>0</v>
      </c>
      <c r="EU295" s="124">
        <f t="shared" si="2065"/>
        <v>0</v>
      </c>
      <c r="EV295" s="124">
        <f t="shared" si="2065"/>
        <v>0</v>
      </c>
      <c r="EW295" s="124">
        <f t="shared" si="2066"/>
        <v>0</v>
      </c>
      <c r="EX295" s="124">
        <f t="shared" si="2066"/>
        <v>0</v>
      </c>
      <c r="EY295" s="554">
        <f t="shared" si="2067"/>
        <v>0</v>
      </c>
      <c r="EZ295" s="554">
        <f t="shared" si="2067"/>
        <v>0</v>
      </c>
      <c r="FA295" s="554">
        <f t="shared" si="2067"/>
        <v>0</v>
      </c>
      <c r="FB295" s="125">
        <f t="shared" si="2067"/>
        <v>0</v>
      </c>
      <c r="FC295" s="125">
        <f t="shared" si="2067"/>
        <v>0</v>
      </c>
      <c r="FD295" s="125">
        <f t="shared" si="2067"/>
        <v>0</v>
      </c>
      <c r="FE295" s="125">
        <f t="shared" si="2067"/>
        <v>0</v>
      </c>
      <c r="FF295" s="125">
        <f t="shared" si="2067"/>
        <v>0</v>
      </c>
      <c r="FG295" s="125">
        <f t="shared" si="2067"/>
        <v>0</v>
      </c>
      <c r="FH295" s="125">
        <f t="shared" si="2067"/>
        <v>0</v>
      </c>
      <c r="FI295" s="125">
        <f t="shared" si="2067"/>
        <v>0</v>
      </c>
      <c r="FJ295" s="125">
        <f t="shared" si="2067"/>
        <v>0</v>
      </c>
      <c r="FK295" s="125">
        <f t="shared" si="2067"/>
        <v>0</v>
      </c>
      <c r="FL295" s="125">
        <f t="shared" si="2067"/>
        <v>0</v>
      </c>
      <c r="FM295" s="125">
        <f t="shared" si="2067"/>
        <v>0</v>
      </c>
      <c r="FN295" s="125">
        <f t="shared" si="2067"/>
        <v>0</v>
      </c>
      <c r="FO295" s="124">
        <f t="shared" si="2068"/>
        <v>0</v>
      </c>
      <c r="FP295" s="124">
        <f t="shared" si="2068"/>
        <v>0</v>
      </c>
      <c r="FQ295" s="124">
        <f t="shared" si="2068"/>
        <v>0</v>
      </c>
      <c r="FR295" s="124">
        <f t="shared" si="2068"/>
        <v>0</v>
      </c>
      <c r="FS295" s="124">
        <f t="shared" si="2068"/>
        <v>0</v>
      </c>
      <c r="FT295" s="124">
        <f t="shared" si="2068"/>
        <v>0</v>
      </c>
      <c r="FU295" s="124">
        <f t="shared" si="2068"/>
        <v>0</v>
      </c>
      <c r="FV295" s="124">
        <f t="shared" si="2068"/>
        <v>0</v>
      </c>
      <c r="FW295" s="124">
        <f t="shared" si="2068"/>
        <v>0</v>
      </c>
      <c r="FX295" s="124">
        <f t="shared" si="2068"/>
        <v>0</v>
      </c>
      <c r="FY295" s="124">
        <f t="shared" si="2068"/>
        <v>0</v>
      </c>
      <c r="FZ295" s="124">
        <f t="shared" si="2068"/>
        <v>0</v>
      </c>
      <c r="GA295" s="124">
        <f t="shared" si="2068"/>
        <v>0</v>
      </c>
      <c r="GB295" s="124">
        <f t="shared" si="2068"/>
        <v>0</v>
      </c>
      <c r="GC295" s="124">
        <f t="shared" si="2068"/>
        <v>0</v>
      </c>
      <c r="GD295" s="124">
        <f t="shared" si="2068"/>
        <v>0</v>
      </c>
      <c r="GE295" s="124">
        <f t="shared" si="2069"/>
        <v>0</v>
      </c>
      <c r="GF295" s="124">
        <f t="shared" si="2069"/>
        <v>0</v>
      </c>
      <c r="GG295" s="554">
        <f t="shared" si="2070"/>
        <v>0</v>
      </c>
      <c r="GH295" s="554">
        <f t="shared" si="2070"/>
        <v>0</v>
      </c>
      <c r="GI295" s="554">
        <f t="shared" si="2070"/>
        <v>0</v>
      </c>
      <c r="GJ295" s="125">
        <f t="shared" si="2071"/>
        <v>0</v>
      </c>
      <c r="GK295" s="125">
        <f t="shared" si="2071"/>
        <v>0</v>
      </c>
      <c r="GL295" s="125">
        <f t="shared" si="2071"/>
        <v>0</v>
      </c>
      <c r="GM295" s="125">
        <f t="shared" si="2071"/>
        <v>0</v>
      </c>
      <c r="GN295" s="125">
        <f t="shared" si="2071"/>
        <v>0</v>
      </c>
      <c r="GO295" s="125">
        <f t="shared" si="2071"/>
        <v>0</v>
      </c>
      <c r="GP295" s="125">
        <f t="shared" si="2071"/>
        <v>0</v>
      </c>
      <c r="GQ295" s="125">
        <f t="shared" si="2071"/>
        <v>0</v>
      </c>
      <c r="GR295" s="125">
        <f t="shared" si="2071"/>
        <v>0</v>
      </c>
      <c r="GS295" s="125">
        <f t="shared" si="2071"/>
        <v>0</v>
      </c>
      <c r="GT295" s="125">
        <f t="shared" si="2071"/>
        <v>0</v>
      </c>
      <c r="GU295" s="125">
        <f t="shared" si="2071"/>
        <v>0</v>
      </c>
      <c r="GV295" s="125">
        <f t="shared" si="2071"/>
        <v>0</v>
      </c>
      <c r="GW295" s="124">
        <f t="shared" si="2072"/>
        <v>0</v>
      </c>
      <c r="GX295" s="124">
        <f t="shared" si="2072"/>
        <v>0</v>
      </c>
      <c r="GY295" s="124">
        <f t="shared" si="2072"/>
        <v>0</v>
      </c>
      <c r="GZ295" s="124">
        <f t="shared" si="2072"/>
        <v>0</v>
      </c>
      <c r="HA295" s="124">
        <f t="shared" si="2072"/>
        <v>0</v>
      </c>
      <c r="HB295" s="124">
        <f t="shared" si="2072"/>
        <v>0</v>
      </c>
      <c r="HC295" s="124">
        <f t="shared" si="2072"/>
        <v>0</v>
      </c>
      <c r="HD295" s="124">
        <f t="shared" si="2072"/>
        <v>0</v>
      </c>
      <c r="HE295" s="124">
        <f t="shared" si="2072"/>
        <v>0</v>
      </c>
      <c r="HF295" s="124">
        <f t="shared" si="2072"/>
        <v>0</v>
      </c>
      <c r="HG295" s="124">
        <f t="shared" si="2072"/>
        <v>0</v>
      </c>
      <c r="HH295" s="124">
        <f t="shared" si="2072"/>
        <v>0</v>
      </c>
      <c r="HI295" s="124">
        <f t="shared" si="2072"/>
        <v>0</v>
      </c>
      <c r="HJ295" s="124">
        <f t="shared" si="2072"/>
        <v>0</v>
      </c>
      <c r="HK295" s="124">
        <f t="shared" si="2072"/>
        <v>0</v>
      </c>
      <c r="HL295" s="124">
        <f t="shared" si="2072"/>
        <v>0</v>
      </c>
      <c r="HM295" s="124">
        <f t="shared" si="2073"/>
        <v>0</v>
      </c>
      <c r="HN295" s="124">
        <f t="shared" si="2073"/>
        <v>0</v>
      </c>
      <c r="HO295" s="554">
        <f t="shared" si="2074"/>
        <v>0</v>
      </c>
      <c r="HP295" s="554">
        <f t="shared" si="2074"/>
        <v>0</v>
      </c>
      <c r="HQ295" s="554">
        <f t="shared" si="2074"/>
        <v>0</v>
      </c>
      <c r="HR295" s="125">
        <f t="shared" si="2075"/>
        <v>0</v>
      </c>
      <c r="HS295" s="125">
        <f t="shared" si="2075"/>
        <v>0</v>
      </c>
      <c r="HT295" s="125">
        <f t="shared" si="2075"/>
        <v>0</v>
      </c>
      <c r="HU295" s="125">
        <f t="shared" si="2075"/>
        <v>0</v>
      </c>
      <c r="HV295" s="125">
        <f t="shared" si="2075"/>
        <v>0</v>
      </c>
      <c r="HW295" s="125">
        <f t="shared" si="2075"/>
        <v>0</v>
      </c>
      <c r="HX295" s="125">
        <f t="shared" si="2075"/>
        <v>0</v>
      </c>
      <c r="HY295" s="125">
        <f t="shared" si="2075"/>
        <v>0</v>
      </c>
      <c r="HZ295" s="125">
        <f t="shared" si="2075"/>
        <v>0</v>
      </c>
      <c r="IA295" s="125">
        <f t="shared" si="2075"/>
        <v>0</v>
      </c>
      <c r="IB295" s="125">
        <f t="shared" si="2075"/>
        <v>0</v>
      </c>
      <c r="IC295" s="125">
        <f t="shared" si="2075"/>
        <v>0</v>
      </c>
      <c r="ID295" s="125">
        <f t="shared" si="2075"/>
        <v>0</v>
      </c>
      <c r="IE295" s="5">
        <f t="shared" si="2076"/>
        <v>67</v>
      </c>
      <c r="IF295" s="9"/>
      <c r="IG295" s="5">
        <f t="shared" si="2077"/>
        <v>1</v>
      </c>
      <c r="IH295" s="5" t="b">
        <f t="shared" si="2077"/>
        <v>0</v>
      </c>
      <c r="II295" s="19">
        <f t="shared" ca="1" si="2078"/>
        <v>0</v>
      </c>
      <c r="IJ295" s="5">
        <f t="shared" si="2077"/>
        <v>55</v>
      </c>
      <c r="IK295" s="5" cm="1">
        <f t="array" ref="IK295">INDEX(i.pi_yatf,$X295+1,IK$7)</f>
        <v>1</v>
      </c>
      <c r="IL295" s="19">
        <f t="shared" ref="IL295:JN305" ca="1" si="2109">OFFSET(IL$5,$B295,0)</f>
        <v>0</v>
      </c>
      <c r="IM295" s="19">
        <f t="shared" ca="1" si="2109"/>
        <v>0</v>
      </c>
      <c r="IN295" s="19">
        <f t="shared" ca="1" si="2109"/>
        <v>0</v>
      </c>
      <c r="IO295" s="19">
        <f t="shared" ca="1" si="2109"/>
        <v>0</v>
      </c>
      <c r="IP295" s="19">
        <f t="shared" ca="1" si="2109"/>
        <v>0</v>
      </c>
      <c r="IQ295" s="19">
        <f t="shared" ca="1" si="2109"/>
        <v>0</v>
      </c>
      <c r="IR295" s="19">
        <f t="shared" ca="1" si="2109"/>
        <v>0</v>
      </c>
      <c r="IS295" s="19">
        <f t="shared" ca="1" si="2109"/>
        <v>0</v>
      </c>
      <c r="IT295" s="19">
        <f t="shared" ca="1" si="2109"/>
        <v>0</v>
      </c>
      <c r="IU295" s="19">
        <f t="shared" ca="1" si="2109"/>
        <v>0</v>
      </c>
      <c r="IV295" s="19">
        <f t="shared" ca="1" si="2109"/>
        <v>0</v>
      </c>
      <c r="IW295" s="19">
        <f t="shared" ca="1" si="2109"/>
        <v>0</v>
      </c>
      <c r="IX295" s="19">
        <f t="shared" ca="1" si="2109"/>
        <v>0</v>
      </c>
      <c r="IY295" s="19">
        <f t="shared" ca="1" si="2109"/>
        <v>0</v>
      </c>
      <c r="IZ295" s="19">
        <f t="shared" ca="1" si="2109"/>
        <v>0</v>
      </c>
      <c r="JA295" s="19">
        <f t="shared" ca="1" si="2109"/>
        <v>0</v>
      </c>
      <c r="JB295" s="19">
        <f t="shared" ca="1" si="2109"/>
        <v>0</v>
      </c>
      <c r="JC295" s="19">
        <f t="shared" ca="1" si="2109"/>
        <v>0</v>
      </c>
      <c r="JD295" s="19">
        <f t="shared" ca="1" si="2109"/>
        <v>0</v>
      </c>
      <c r="JE295" s="19">
        <f t="shared" ca="1" si="2109"/>
        <v>0</v>
      </c>
      <c r="JF295" s="19">
        <f t="shared" ca="1" si="2109"/>
        <v>0</v>
      </c>
      <c r="JG295" s="5">
        <f t="shared" si="2080"/>
        <v>1.2500000000000001E-2</v>
      </c>
      <c r="JH295" s="567">
        <f t="shared" si="2080"/>
        <v>0</v>
      </c>
      <c r="JI295" s="5">
        <f t="shared" si="2080"/>
        <v>6.25E-2</v>
      </c>
      <c r="JJ295" s="5">
        <f t="shared" si="2080"/>
        <v>6.25E-2</v>
      </c>
      <c r="JK295" s="5">
        <f t="shared" si="2080"/>
        <v>6.25E-2</v>
      </c>
      <c r="JL295" s="19">
        <f t="shared" ca="1" si="2109"/>
        <v>1</v>
      </c>
      <c r="JM295" s="19">
        <f t="shared" ca="1" si="2109"/>
        <v>0</v>
      </c>
      <c r="JN295" s="19">
        <f t="shared" ca="1" si="2109"/>
        <v>1</v>
      </c>
      <c r="JO295" s="9"/>
      <c r="JP295" s="5" t="b">
        <f t="shared" ca="1" si="2081"/>
        <v>0</v>
      </c>
      <c r="JQ295" s="477" t="b">
        <v>0</v>
      </c>
      <c r="JR295" s="477">
        <v>9.7327499999999993</v>
      </c>
      <c r="JS295" s="5" t="b">
        <f t="shared" si="2082"/>
        <v>0</v>
      </c>
      <c r="JT295" s="5" t="b">
        <f t="shared" si="2082"/>
        <v>0</v>
      </c>
      <c r="JU295" s="5" t="b">
        <f t="shared" si="2082"/>
        <v>1</v>
      </c>
      <c r="JV295" s="144">
        <f t="shared" si="2083"/>
        <v>1</v>
      </c>
      <c r="JW295" s="144">
        <f t="shared" si="2083"/>
        <v>1</v>
      </c>
      <c r="JX295" s="5" t="b">
        <f t="shared" si="2084"/>
        <v>0</v>
      </c>
      <c r="JY295" s="5" t="b">
        <f t="shared" si="2084"/>
        <v>1</v>
      </c>
      <c r="JZ295" s="5" t="b">
        <f t="shared" si="2084"/>
        <v>1</v>
      </c>
      <c r="KA295" s="5" t="b">
        <f t="shared" si="2084"/>
        <v>0</v>
      </c>
      <c r="KB295" s="5">
        <f t="shared" si="2085"/>
        <v>1</v>
      </c>
      <c r="KC295" s="5">
        <f t="shared" si="2085"/>
        <v>0</v>
      </c>
      <c r="KD295" s="5" t="b">
        <f t="shared" si="2086"/>
        <v>0</v>
      </c>
      <c r="KE295" s="5" t="str" cm="1">
        <f t="array" aca="1" ref="KE295" ca="1">IF(OR(KF295:KM295&lt;&gt;"-"),TRUE,"-")</f>
        <v>-</v>
      </c>
      <c r="KF295" s="19" t="str">
        <f t="shared" ca="1" si="2087"/>
        <v>-</v>
      </c>
      <c r="KG295" s="19" t="str">
        <f t="shared" ca="1" si="2087"/>
        <v>-</v>
      </c>
      <c r="KH295" s="19" t="str">
        <f t="shared" ca="1" si="2087"/>
        <v>-</v>
      </c>
      <c r="KI295" s="19" t="str">
        <f t="shared" ca="1" si="2087"/>
        <v>-</v>
      </c>
      <c r="KJ295" s="19" t="str">
        <f t="shared" ca="1" si="2087"/>
        <v>-</v>
      </c>
      <c r="KK295" s="19" t="str">
        <f t="shared" ca="1" si="2087"/>
        <v>-</v>
      </c>
      <c r="KL295" s="19" t="str">
        <f t="shared" ca="1" si="2087"/>
        <v>-</v>
      </c>
      <c r="KM295" s="19" t="str">
        <f t="shared" ca="1" si="2087"/>
        <v>-</v>
      </c>
      <c r="KN295" s="5" t="b">
        <f t="array" aca="1" ref="KN295" ca="1">IF(OR(KO295:KU295&lt;&gt;"-"),TRUE,"-")</f>
        <v>1</v>
      </c>
      <c r="KO295" s="19">
        <f t="shared" ca="1" si="2088"/>
        <v>0</v>
      </c>
      <c r="KP295" s="19" t="str">
        <f t="shared" ca="1" si="2088"/>
        <v>-</v>
      </c>
      <c r="KQ295" s="19">
        <f t="shared" ca="1" si="2088"/>
        <v>999999</v>
      </c>
      <c r="KR295" s="19">
        <f t="shared" ca="1" si="2088"/>
        <v>999999</v>
      </c>
      <c r="KS295" s="19">
        <f t="shared" ca="1" si="2088"/>
        <v>999999</v>
      </c>
      <c r="KT295" s="19">
        <f t="shared" ca="1" si="2088"/>
        <v>999999</v>
      </c>
      <c r="KU295" s="19">
        <f t="shared" ca="1" si="2088"/>
        <v>999999</v>
      </c>
      <c r="KV295" s="19" t="str">
        <f t="shared" ca="1" si="2088"/>
        <v>-</v>
      </c>
      <c r="KW295" s="19" t="str">
        <f t="shared" ca="1" si="2088"/>
        <v>-</v>
      </c>
      <c r="KX295" s="19" t="str">
        <f t="shared" ca="1" si="2088"/>
        <v>-</v>
      </c>
      <c r="KY295" s="19" t="b">
        <f t="shared" ca="1" si="2088"/>
        <v>1</v>
      </c>
      <c r="KZ295" s="19">
        <f t="shared" ca="1" si="2088"/>
        <v>0</v>
      </c>
      <c r="LA295" s="5" t="str">
        <f t="shared" si="2089"/>
        <v>-</v>
      </c>
      <c r="LB295" s="5" t="str">
        <f t="shared" si="2089"/>
        <v>-</v>
      </c>
      <c r="LC295" s="5" t="str">
        <f t="shared" si="2089"/>
        <v>-</v>
      </c>
      <c r="LD295" s="5" t="str">
        <f t="shared" si="2089"/>
        <v>-</v>
      </c>
      <c r="LE295" s="19" t="str">
        <f t="shared" ca="1" si="2090"/>
        <v>-</v>
      </c>
      <c r="LF295" s="19" t="str">
        <f t="shared" ca="1" si="2090"/>
        <v>-</v>
      </c>
      <c r="LG295" s="19" t="str">
        <f t="shared" ca="1" si="2090"/>
        <v>-</v>
      </c>
      <c r="LH295" s="19" t="str">
        <f t="shared" ca="1" si="2090"/>
        <v>-</v>
      </c>
      <c r="LI295" s="19" t="str">
        <f t="shared" ca="1" si="2090"/>
        <v>-</v>
      </c>
      <c r="LJ295" s="19" t="str">
        <f t="shared" ca="1" si="2090"/>
        <v>-</v>
      </c>
      <c r="LK295" s="19" t="str">
        <f t="shared" ca="1" si="2090"/>
        <v>-</v>
      </c>
      <c r="LL295" s="5" t="str">
        <f t="shared" si="2091"/>
        <v>-</v>
      </c>
      <c r="LM295" s="5">
        <f t="shared" si="2091"/>
        <v>500</v>
      </c>
      <c r="LN295" s="5">
        <f t="shared" si="2091"/>
        <v>500</v>
      </c>
      <c r="LO295" s="5" t="str">
        <f t="shared" si="2091"/>
        <v>-</v>
      </c>
      <c r="LP295" s="5" t="str" cm="1">
        <f t="array" aca="1" ref="LP295" ca="1">INDEX(i.meatgrid,$Q295,LP$7)</f>
        <v>-</v>
      </c>
      <c r="LQ295" s="5" t="str" cm="1">
        <f t="array" aca="1" ref="LQ295" ca="1">INDEX(i.meatgrid,$Q295,LQ$7)</f>
        <v>-</v>
      </c>
      <c r="LR295" s="5" t="str">
        <f t="shared" si="2092"/>
        <v>-</v>
      </c>
      <c r="LS295" s="5">
        <f t="shared" si="2093"/>
        <v>1</v>
      </c>
      <c r="LT295" s="9"/>
      <c r="LU295" s="19">
        <f t="shared" ca="1" si="2094"/>
        <v>70</v>
      </c>
      <c r="LV295" s="19">
        <f t="shared" ca="1" si="2094"/>
        <v>50</v>
      </c>
      <c r="LW295" s="19">
        <f t="shared" ca="1" si="2094"/>
        <v>80</v>
      </c>
      <c r="LX295" s="19">
        <f t="shared" ca="1" si="2094"/>
        <v>50</v>
      </c>
      <c r="LY295" s="5" t="b" cm="1">
        <f t="array" aca="1" ref="LY295" ca="1">INDEX(i.meatgrid,$Q295,LY$7)</f>
        <v>0</v>
      </c>
      <c r="LZ295" s="5" t="b" cm="1">
        <f t="array" aca="1" ref="LZ295" ca="1">INDEX(i.meatgrid,$Q295,LZ$7)</f>
        <v>0</v>
      </c>
      <c r="MA295" s="5" cm="1">
        <f t="array" aca="1" ref="MA295" ca="1">INDEX(i.meatgrid,$Q295,MA$7)</f>
        <v>40</v>
      </c>
      <c r="MB295" s="5" t="str" cm="1">
        <f t="array" aca="1" ref="MB295" ca="1">INDEX(i.meatgrid,$Q295,MB$7)</f>
        <v>-</v>
      </c>
      <c r="MC295" s="5">
        <f t="shared" si="2095"/>
        <v>0.75</v>
      </c>
      <c r="MD295" s="5">
        <f t="shared" si="2096"/>
        <v>1</v>
      </c>
      <c r="ME295" s="5" cm="1">
        <f t="array" aca="1" ref="ME295" ca="1">INDEX(i.meatgrid,$Q295,ME$7)</f>
        <v>1</v>
      </c>
      <c r="MF295" s="5" cm="1">
        <f t="array" aca="1" ref="MF295" ca="1">INDEX(i.meatgrid,$Q295,MF$7)</f>
        <v>0</v>
      </c>
      <c r="MG295" s="5" cm="1">
        <f t="array" aca="1" ref="MG295" ca="1">INDEX(i.meatgrid,$Q295,MG$7)</f>
        <v>0</v>
      </c>
      <c r="MH295" s="5" cm="1">
        <f t="array" aca="1" ref="MH295" ca="1">INDEX(i.meatgrid,$Q295,MH$7)</f>
        <v>0</v>
      </c>
      <c r="MI295" s="5" cm="1">
        <f t="array" aca="1" ref="MI295" ca="1">INDEX(i.meatgrid,$Q295,MI$7)</f>
        <v>0</v>
      </c>
      <c r="MJ295" s="5" cm="1">
        <f t="array" aca="1" ref="MJ295" ca="1">INDEX(i.meatgrid,$Q295,MJ$7)</f>
        <v>1</v>
      </c>
      <c r="MK295" s="5" cm="1">
        <f t="array" aca="1" ref="MK295" ca="1">INDEX(i.meatgrid,$Q295,MK$7)</f>
        <v>1</v>
      </c>
      <c r="ML295" s="5" cm="1">
        <f t="array" aca="1" ref="ML295" ca="1">INDEX(i.meatgrid,$Q295,ML$7)</f>
        <v>1</v>
      </c>
      <c r="MM295" s="5">
        <f t="shared" si="2097"/>
        <v>1</v>
      </c>
      <c r="MN295" s="9"/>
      <c r="MO295" s="19" t="b">
        <f t="shared" ca="1" si="2098"/>
        <v>0</v>
      </c>
      <c r="MP295" s="19" t="b">
        <f t="shared" ca="1" si="2098"/>
        <v>0</v>
      </c>
      <c r="MQ295" s="19">
        <f t="shared" ca="1" si="2098"/>
        <v>1</v>
      </c>
      <c r="MR295" s="19">
        <f t="shared" ca="1" si="2098"/>
        <v>0.75</v>
      </c>
      <c r="MS295" s="19">
        <f t="shared" ca="1" si="2098"/>
        <v>0.75</v>
      </c>
      <c r="MT295" s="19">
        <f t="shared" ca="1" si="2098"/>
        <v>0.8</v>
      </c>
      <c r="MU295" s="19">
        <f t="shared" ca="1" si="2098"/>
        <v>0.82499999999999996</v>
      </c>
      <c r="MV295" s="19">
        <f t="shared" ca="1" si="2098"/>
        <v>0.875</v>
      </c>
      <c r="MW295" s="19">
        <f t="shared" ca="1" si="2098"/>
        <v>0.9</v>
      </c>
      <c r="MX295" s="19">
        <f t="shared" ca="1" si="2098"/>
        <v>1</v>
      </c>
      <c r="MY295" s="19">
        <f t="shared" ca="1" si="2098"/>
        <v>0.875</v>
      </c>
      <c r="MZ295" s="19" t="b">
        <f t="shared" ca="1" si="2098"/>
        <v>1</v>
      </c>
      <c r="NA295" s="19">
        <f t="shared" ca="1" si="2098"/>
        <v>74.989999999999995</v>
      </c>
      <c r="NB295" s="19" t="str">
        <f t="shared" ca="1" si="2098"/>
        <v>-</v>
      </c>
      <c r="NC295" s="19" t="str">
        <f t="shared" ca="1" si="2098"/>
        <v>-</v>
      </c>
      <c r="ND295" s="19" t="str">
        <f t="shared" ca="1" si="2098"/>
        <v>-</v>
      </c>
      <c r="NE295" s="19" t="str">
        <f t="shared" ca="1" si="2099"/>
        <v>-</v>
      </c>
      <c r="NF295" s="19" t="str">
        <f t="shared" ca="1" si="2099"/>
        <v>-</v>
      </c>
      <c r="NG295" s="19" t="str">
        <f t="shared" ca="1" si="2099"/>
        <v>-</v>
      </c>
      <c r="NH295" s="19" t="str">
        <f t="shared" ca="1" si="2099"/>
        <v>-</v>
      </c>
      <c r="NI295" s="19">
        <f t="shared" ca="1" si="2099"/>
        <v>36.99</v>
      </c>
      <c r="NJ295" s="19">
        <f t="shared" ca="1" si="2099"/>
        <v>36.99</v>
      </c>
      <c r="NK295" s="19" t="str">
        <f t="shared" ca="1" si="2099"/>
        <v>-</v>
      </c>
      <c r="NL295" s="19" t="str">
        <f t="shared" ca="1" si="2099"/>
        <v>-</v>
      </c>
      <c r="NM295" s="19" t="str">
        <f t="shared" ca="1" si="2099"/>
        <v>-</v>
      </c>
      <c r="NN295" s="19" t="str">
        <f t="shared" ca="1" si="2099"/>
        <v>-</v>
      </c>
      <c r="NO295" s="19" t="str">
        <f t="shared" ca="1" si="2099"/>
        <v>-</v>
      </c>
      <c r="NP295" s="19">
        <f t="shared" ca="1" si="2099"/>
        <v>49.99</v>
      </c>
      <c r="NQ295" s="19">
        <f t="shared" ca="1" si="2099"/>
        <v>49.99</v>
      </c>
      <c r="NR295" s="19">
        <f t="shared" ca="1" si="2099"/>
        <v>49.99</v>
      </c>
      <c r="NS295" s="19">
        <f t="shared" ca="1" si="2099"/>
        <v>49.99</v>
      </c>
      <c r="NT295" s="19">
        <f t="shared" ca="1" si="2099"/>
        <v>49.99</v>
      </c>
      <c r="NU295" s="19">
        <f t="shared" ca="1" si="2100"/>
        <v>49.99</v>
      </c>
      <c r="NV295" s="19">
        <f t="shared" ca="1" si="2100"/>
        <v>49.99</v>
      </c>
      <c r="NW295" s="19">
        <f t="shared" ca="1" si="2100"/>
        <v>49.99</v>
      </c>
      <c r="NX295" s="19">
        <f t="shared" ca="1" si="2100"/>
        <v>412.99</v>
      </c>
      <c r="NY295" s="19">
        <f t="shared" ca="1" si="2100"/>
        <v>412.99</v>
      </c>
      <c r="NZ295" s="19" t="str">
        <f t="shared" ca="1" si="2100"/>
        <v>-</v>
      </c>
      <c r="OA295" s="19" t="str">
        <f t="shared" ca="1" si="2100"/>
        <v>-</v>
      </c>
      <c r="OB295" s="19" t="str">
        <f t="shared" ca="1" si="2100"/>
        <v>-</v>
      </c>
      <c r="OC295" s="19" t="str">
        <f t="shared" ca="1" si="2100"/>
        <v>-</v>
      </c>
      <c r="OD295" s="19" t="str">
        <f t="shared" ca="1" si="2100"/>
        <v>-</v>
      </c>
      <c r="OE295" s="19">
        <f t="shared" ca="1" si="2100"/>
        <v>6.8900000000000006</v>
      </c>
      <c r="OF295" s="19">
        <f t="shared" ca="1" si="2100"/>
        <v>6.8900000000000006</v>
      </c>
      <c r="OG295" s="19">
        <f t="shared" ca="1" si="2100"/>
        <v>6.8900000000000006</v>
      </c>
      <c r="OH295" s="19">
        <f t="shared" ca="1" si="2100"/>
        <v>6.8900000000000006</v>
      </c>
      <c r="OI295" s="19">
        <f t="shared" ca="1" si="2100"/>
        <v>6.8900000000000006</v>
      </c>
      <c r="OJ295" s="19">
        <f t="shared" ca="1" si="2100"/>
        <v>6.8900000000000006</v>
      </c>
      <c r="OK295" s="19">
        <f t="shared" ca="1" si="2101"/>
        <v>6.8900000000000006</v>
      </c>
      <c r="OL295" s="19">
        <f t="shared" ca="1" si="2101"/>
        <v>6.8900000000000006</v>
      </c>
      <c r="OM295" s="19">
        <f t="shared" ca="1" si="2101"/>
        <v>346.99</v>
      </c>
      <c r="ON295" s="19">
        <f t="shared" ca="1" si="2101"/>
        <v>346.99</v>
      </c>
      <c r="OO295" s="19" t="str">
        <f t="shared" ca="1" si="2101"/>
        <v>-</v>
      </c>
      <c r="OP295" s="19" t="str">
        <f t="shared" ca="1" si="2101"/>
        <v>-</v>
      </c>
      <c r="OQ295" s="19" t="str">
        <f t="shared" ca="1" si="2101"/>
        <v>-</v>
      </c>
      <c r="OR295" s="19" t="str">
        <f t="shared" ca="1" si="2101"/>
        <v>-</v>
      </c>
      <c r="OS295" s="19" t="str">
        <f t="shared" ca="1" si="2101"/>
        <v>-</v>
      </c>
      <c r="OT295" s="19">
        <f t="shared" ca="1" si="2101"/>
        <v>0</v>
      </c>
      <c r="OU295" s="24">
        <v>0</v>
      </c>
    </row>
    <row r="296" spans="1:411" hidden="1" outlineLevel="1">
      <c r="A296" s="21">
        <f t="shared" si="158"/>
        <v>291</v>
      </c>
      <c r="B296" s="21">
        <f t="shared" si="2039"/>
        <v>19</v>
      </c>
      <c r="C296">
        <v>114</v>
      </c>
      <c r="D296" s="144" t="str">
        <f t="shared" si="2040"/>
        <v>GSM</v>
      </c>
      <c r="E296" t="b">
        <v>1</v>
      </c>
      <c r="F296" t="b">
        <v>0</v>
      </c>
      <c r="G296" t="b">
        <f t="shared" si="2107"/>
        <v>1</v>
      </c>
      <c r="H296" s="29">
        <v>2</v>
      </c>
      <c r="I296" s="29">
        <v>1</v>
      </c>
      <c r="J296" s="29" t="str">
        <f>""</f>
        <v/>
      </c>
      <c r="K296" s="29">
        <f t="shared" si="2042"/>
        <v>2</v>
      </c>
      <c r="L296" s="29">
        <v>2</v>
      </c>
      <c r="M296" s="29">
        <v>2</v>
      </c>
      <c r="N296" s="29">
        <v>3</v>
      </c>
      <c r="O296" s="29">
        <v>1</v>
      </c>
      <c r="P296" s="29">
        <v>1</v>
      </c>
      <c r="Q296" s="237">
        <f t="shared" ca="1" si="2103"/>
        <v>4</v>
      </c>
      <c r="R296" s="29">
        <v>3</v>
      </c>
      <c r="S296" s="29">
        <v>1</v>
      </c>
      <c r="T296" s="29">
        <v>1</v>
      </c>
      <c r="U296" s="218"/>
      <c r="V296" s="218"/>
      <c r="W296" s="29">
        <v>0</v>
      </c>
      <c r="X296" s="218"/>
      <c r="Y296" s="218"/>
      <c r="Z296" s="218"/>
      <c r="AA296" s="218"/>
      <c r="AB296" s="218"/>
      <c r="AC296" s="218"/>
      <c r="AD296" s="218"/>
      <c r="AE296" s="218"/>
      <c r="AF296" s="144">
        <f>INDEX(CHOOSE($N296,DataAutumn!i.AdultDrys,DataWinter!i.AdultDrys,DataSpring!i.AdultDrys),1,$M296)</f>
        <v>3</v>
      </c>
      <c r="AG296" s="5">
        <f t="shared" si="2043"/>
        <v>2</v>
      </c>
      <c r="AH296" s="5">
        <f t="shared" si="2043"/>
        <v>0</v>
      </c>
      <c r="AI296" s="5">
        <f t="shared" si="2044"/>
        <v>1</v>
      </c>
      <c r="AJ296" s="218"/>
      <c r="AK296" s="218"/>
      <c r="AL296" s="366" t="str">
        <f ca="1">TEXT(LEFT(OFFSET(AL296,-1,0),5)+1,"00000")&amp;MID(OFFSET(AL296,-1,0),6,FIND(" ",OFFSET(AL296,-1,0),7)-5)
&amp; $D296           &amp; " Day"&amp;INDEX(i.DOY,$N296,1)              &amp; IF($IG296=0," FWM","")&amp;IF($IG296=1," MWM","")&amp;IF($IG296=5," Mat","")&amp;IF($IH296=TRUE,"&amp;BBT","    ")
&amp;INDEX(DataMaster!$B$98:$B$105,$Q296,0)    &amp;IF(JQ296," SR"&amp;JR296,"")&amp; " WP"&amp;TEXT($MC296*100,"000p")           &amp; " MP"&amp;TEXT($MD296*100,"000p")           &amp; " GP"&amp;TEXT($MM296*100,"000p")
&amp; " (F"&amp;3+COUNTIF($CV296:$CY296,TRUE)&amp;3&amp;"N"&amp;$DM296&amp;$DN296&amp;")"</f>
        <v>00008 DSP_price_SA GSM Day204 MWM    Prime WP125p MP100p GP100p (F33N11)</v>
      </c>
      <c r="AM296" s="9" t="str">
        <f ca="1">IF(COUNTIF(AL$5:AL296,AL296)=1,"-","Dup")</f>
        <v>-</v>
      </c>
      <c r="AN296" s="9"/>
      <c r="AO296" s="12" t="b">
        <v>0</v>
      </c>
      <c r="AP296" s="12" t="b">
        <v>0</v>
      </c>
      <c r="AQ296" s="12" t="b">
        <v>0</v>
      </c>
      <c r="AR296" s="12" t="b">
        <v>0</v>
      </c>
      <c r="AS296" s="12" t="b">
        <v>0</v>
      </c>
      <c r="AT296" s="12" t="b">
        <v>0</v>
      </c>
      <c r="AU296" s="12" t="b">
        <v>0</v>
      </c>
      <c r="AV296" s="12" t="b">
        <v>0</v>
      </c>
      <c r="AW296" s="9"/>
      <c r="AX296" s="5" t="b">
        <f t="shared" si="2045"/>
        <v>0</v>
      </c>
      <c r="AY296" s="5" t="str">
        <f t="shared" si="2045"/>
        <v>-</v>
      </c>
      <c r="AZ296" s="5" t="b">
        <f t="shared" si="2045"/>
        <v>0</v>
      </c>
      <c r="BA296" s="5" t="b">
        <f t="shared" si="2045"/>
        <v>1</v>
      </c>
      <c r="BB296" s="5" t="b">
        <f t="shared" si="2045"/>
        <v>1</v>
      </c>
      <c r="BC296" s="144">
        <f t="shared" si="2045"/>
        <v>0</v>
      </c>
      <c r="BD296" s="19" t="b">
        <f t="shared" ca="1" si="2046"/>
        <v>1</v>
      </c>
      <c r="BE296" s="9"/>
      <c r="BF296" s="5" t="str">
        <f t="shared" ca="1" si="2047"/>
        <v>-</v>
      </c>
      <c r="BG296" s="19" t="str">
        <f t="shared" ca="1" si="2048"/>
        <v>-</v>
      </c>
      <c r="BH296" s="19" t="str">
        <f t="shared" ca="1" si="2048"/>
        <v>-</v>
      </c>
      <c r="BI296" s="19" t="str">
        <f t="shared" ca="1" si="2048"/>
        <v>-</v>
      </c>
      <c r="BJ296" s="5" t="str">
        <f t="shared" ca="1" si="2049"/>
        <v>-</v>
      </c>
      <c r="BK296" s="19" t="str">
        <f t="shared" ca="1" si="2050"/>
        <v>-</v>
      </c>
      <c r="BL296" s="5" t="str">
        <f t="shared" ca="1" si="2051"/>
        <v>-</v>
      </c>
      <c r="BM296" s="19" t="str">
        <f t="shared" ca="1" si="2052"/>
        <v>-</v>
      </c>
      <c r="BN296" s="19" t="str">
        <f t="shared" ca="1" si="2052"/>
        <v>-</v>
      </c>
      <c r="BO296" s="19" t="str">
        <f t="shared" ca="1" si="2052"/>
        <v>-</v>
      </c>
      <c r="BP296" s="5" t="str">
        <f t="shared" ca="1" si="2053"/>
        <v>-</v>
      </c>
      <c r="BQ296" s="9"/>
      <c r="BR296" s="5" t="b">
        <f t="shared" si="2054"/>
        <v>0</v>
      </c>
      <c r="BS296" s="5" t="str">
        <f t="shared" ca="1" si="2055"/>
        <v>-</v>
      </c>
      <c r="BT296" s="5" t="str">
        <f t="shared" ca="1" si="2056"/>
        <v>-</v>
      </c>
      <c r="BU296" s="5" t="str">
        <f t="shared" ca="1" si="2056"/>
        <v>-</v>
      </c>
      <c r="BV296" s="5" t="str">
        <f t="shared" ca="1" si="2056"/>
        <v>-</v>
      </c>
      <c r="BW296" s="5" t="str">
        <f t="shared" ca="1" si="2056"/>
        <v>-</v>
      </c>
      <c r="BX296" s="5" t="str">
        <f t="shared" ca="1" si="2056"/>
        <v>-</v>
      </c>
      <c r="BY296" s="5" t="str">
        <f t="shared" ca="1" si="2056"/>
        <v>-</v>
      </c>
      <c r="BZ296" s="5" t="str">
        <f t="shared" ca="1" si="2056"/>
        <v>-</v>
      </c>
      <c r="CA296" s="5" t="str">
        <f t="shared" ca="1" si="2056"/>
        <v>-</v>
      </c>
      <c r="CB296" s="9"/>
      <c r="CC296" s="237" t="b">
        <f t="shared" ca="1" si="2104"/>
        <v>1</v>
      </c>
      <c r="CD296" s="237" t="b">
        <f t="shared" ca="1" si="2104"/>
        <v>1</v>
      </c>
      <c r="CE296" s="237" t="b">
        <f t="shared" ca="1" si="2104"/>
        <v>1</v>
      </c>
      <c r="CF296" s="12">
        <f t="shared" ca="1" si="2057"/>
        <v>2234105</v>
      </c>
      <c r="CG296" s="144" t="b">
        <f t="shared" ca="1" si="2108"/>
        <v>0</v>
      </c>
      <c r="CH296" s="12" t="s">
        <v>34</v>
      </c>
      <c r="CI296" s="19" t="str">
        <f t="shared" ca="1" si="2059"/>
        <v>-</v>
      </c>
      <c r="CJ296" s="19" t="str">
        <f t="shared" ca="1" si="2059"/>
        <v>-</v>
      </c>
      <c r="CK296" s="19" t="str">
        <f t="shared" ca="1" si="2059"/>
        <v>-</v>
      </c>
      <c r="CL296" s="19">
        <f t="shared" ca="1" si="2059"/>
        <v>1</v>
      </c>
      <c r="CM296" s="19">
        <f t="shared" ca="1" si="2059"/>
        <v>1</v>
      </c>
      <c r="CN296" s="9"/>
      <c r="CO296" s="444">
        <f t="shared" si="2060"/>
        <v>652</v>
      </c>
      <c r="CP296" s="444">
        <f t="shared" si="2060"/>
        <v>686</v>
      </c>
      <c r="CQ296" s="444">
        <f t="shared" si="2060"/>
        <v>721</v>
      </c>
      <c r="CR296" s="152">
        <f t="shared" si="2061"/>
        <v>378</v>
      </c>
      <c r="CS296" s="152">
        <f t="shared" si="2061"/>
        <v>413</v>
      </c>
      <c r="CT296" s="152">
        <f t="shared" si="2061"/>
        <v>448</v>
      </c>
      <c r="CU296" s="19" t="str">
        <f t="shared" ca="1" si="2062"/>
        <v>-</v>
      </c>
      <c r="CV296" s="19" t="str">
        <f t="shared" ca="1" si="2062"/>
        <v>-</v>
      </c>
      <c r="CW296" s="19" t="str">
        <f t="shared" ca="1" si="2062"/>
        <v>-</v>
      </c>
      <c r="CX296" s="19" t="str">
        <f t="shared" ca="1" si="2062"/>
        <v>-</v>
      </c>
      <c r="CY296" s="19" t="str">
        <f t="shared" ca="1" si="2062"/>
        <v>-</v>
      </c>
      <c r="CZ296" s="19" t="b">
        <f t="shared" ca="1" si="2062"/>
        <v>1</v>
      </c>
      <c r="DA296" s="19">
        <f t="shared" ca="1" si="2062"/>
        <v>0</v>
      </c>
      <c r="DB296" s="19">
        <f t="shared" ca="1" si="2062"/>
        <v>0</v>
      </c>
      <c r="DC296" s="19">
        <f t="shared" ca="1" si="2062"/>
        <v>0</v>
      </c>
      <c r="DD296" s="19">
        <f t="shared" ca="1" si="2062"/>
        <v>0</v>
      </c>
      <c r="DE296" s="19">
        <f t="shared" ca="1" si="2062"/>
        <v>0</v>
      </c>
      <c r="DF296" s="19">
        <f t="shared" ca="1" si="2062"/>
        <v>0</v>
      </c>
      <c r="DG296" s="19">
        <f t="shared" ca="1" si="2062"/>
        <v>0</v>
      </c>
      <c r="DH296" s="19">
        <f t="shared" ca="1" si="2062"/>
        <v>0</v>
      </c>
      <c r="DI296" s="19">
        <f t="shared" ca="1" si="2062"/>
        <v>0</v>
      </c>
      <c r="DJ296" s="19">
        <f t="shared" ca="1" si="2062"/>
        <v>0</v>
      </c>
      <c r="DK296" s="19">
        <f t="shared" ca="1" si="2063"/>
        <v>0</v>
      </c>
      <c r="DL296" s="19">
        <f t="shared" ca="1" si="2063"/>
        <v>0</v>
      </c>
      <c r="DM296" s="19">
        <f t="shared" ca="1" si="2063"/>
        <v>1</v>
      </c>
      <c r="DN296" s="19">
        <f t="shared" ca="1" si="2063"/>
        <v>1</v>
      </c>
      <c r="DO296" s="19">
        <f t="shared" ca="1" si="2063"/>
        <v>0</v>
      </c>
      <c r="DP296" s="19" t="str">
        <f t="shared" ca="1" si="2063"/>
        <v>-</v>
      </c>
      <c r="DQ296" s="19" t="str">
        <f t="shared" ca="1" si="2063"/>
        <v>-</v>
      </c>
      <c r="DR296" s="19" t="str">
        <f t="shared" ca="1" si="2063"/>
        <v>-</v>
      </c>
      <c r="DS296" s="19" t="str">
        <f t="shared" ca="1" si="2063"/>
        <v>-</v>
      </c>
      <c r="DT296" s="19" t="str">
        <f t="shared" ca="1" si="2063"/>
        <v>-</v>
      </c>
      <c r="DU296" s="19">
        <f t="shared" ca="1" si="2063"/>
        <v>0</v>
      </c>
      <c r="DV296" s="19" t="str">
        <f t="shared" ca="1" si="2063"/>
        <v>-</v>
      </c>
      <c r="DW296" s="19" t="str">
        <f t="shared" ca="1" si="2063"/>
        <v>-</v>
      </c>
      <c r="DX296" s="19" t="str">
        <f t="shared" ca="1" si="2063"/>
        <v>-</v>
      </c>
      <c r="DY296" s="19" t="str">
        <f t="shared" ca="1" si="2063"/>
        <v>-</v>
      </c>
      <c r="DZ296" s="19" t="str">
        <f t="shared" ref="DZ296:ED296" ca="1" si="2110">OFFSET(DZ$5,$B296,0)</f>
        <v>-</v>
      </c>
      <c r="EA296" s="19" t="str">
        <f t="shared" ca="1" si="2110"/>
        <v>-</v>
      </c>
      <c r="EB296" s="19" t="str">
        <f t="shared" ca="1" si="2110"/>
        <v>-</v>
      </c>
      <c r="EC296" s="19" t="str">
        <f t="shared" ca="1" si="2110"/>
        <v>-</v>
      </c>
      <c r="ED296" s="19">
        <f t="shared" ca="1" si="2110"/>
        <v>0</v>
      </c>
      <c r="EE296" s="444">
        <f t="shared" si="2064"/>
        <v>0</v>
      </c>
      <c r="EF296" s="444">
        <f t="shared" si="2064"/>
        <v>0</v>
      </c>
      <c r="EG296" s="124">
        <f t="shared" si="2065"/>
        <v>0</v>
      </c>
      <c r="EH296" s="124">
        <f t="shared" si="2065"/>
        <v>0</v>
      </c>
      <c r="EI296" s="124">
        <f t="shared" si="2065"/>
        <v>0</v>
      </c>
      <c r="EJ296" s="124">
        <f t="shared" si="2065"/>
        <v>0</v>
      </c>
      <c r="EK296" s="124">
        <f t="shared" si="2065"/>
        <v>0</v>
      </c>
      <c r="EL296" s="124">
        <f t="shared" si="2065"/>
        <v>0</v>
      </c>
      <c r="EM296" s="124">
        <f t="shared" si="2065"/>
        <v>0</v>
      </c>
      <c r="EN296" s="124">
        <f t="shared" si="2065"/>
        <v>0</v>
      </c>
      <c r="EO296" s="124">
        <f t="shared" si="2065"/>
        <v>0</v>
      </c>
      <c r="EP296" s="124">
        <f t="shared" si="2065"/>
        <v>0</v>
      </c>
      <c r="EQ296" s="124">
        <f t="shared" si="2065"/>
        <v>0</v>
      </c>
      <c r="ER296" s="124">
        <f t="shared" si="2065"/>
        <v>0</v>
      </c>
      <c r="ES296" s="124">
        <f t="shared" si="2065"/>
        <v>0</v>
      </c>
      <c r="ET296" s="124">
        <f t="shared" si="2065"/>
        <v>0</v>
      </c>
      <c r="EU296" s="124">
        <f t="shared" si="2065"/>
        <v>0</v>
      </c>
      <c r="EV296" s="124">
        <f t="shared" si="2065"/>
        <v>0</v>
      </c>
      <c r="EW296" s="124">
        <f t="shared" si="2066"/>
        <v>0</v>
      </c>
      <c r="EX296" s="124">
        <f t="shared" si="2066"/>
        <v>0</v>
      </c>
      <c r="EY296" s="554">
        <f t="shared" si="2067"/>
        <v>0</v>
      </c>
      <c r="EZ296" s="554">
        <f t="shared" si="2067"/>
        <v>0</v>
      </c>
      <c r="FA296" s="554">
        <f t="shared" si="2067"/>
        <v>0</v>
      </c>
      <c r="FB296" s="125">
        <f t="shared" si="2067"/>
        <v>0</v>
      </c>
      <c r="FC296" s="125">
        <f t="shared" si="2067"/>
        <v>0</v>
      </c>
      <c r="FD296" s="125">
        <f t="shared" si="2067"/>
        <v>0</v>
      </c>
      <c r="FE296" s="125">
        <f t="shared" si="2067"/>
        <v>0</v>
      </c>
      <c r="FF296" s="125">
        <f t="shared" si="2067"/>
        <v>0</v>
      </c>
      <c r="FG296" s="125">
        <f t="shared" si="2067"/>
        <v>0</v>
      </c>
      <c r="FH296" s="125">
        <f t="shared" si="2067"/>
        <v>0</v>
      </c>
      <c r="FI296" s="125">
        <f t="shared" si="2067"/>
        <v>0</v>
      </c>
      <c r="FJ296" s="125">
        <f t="shared" si="2067"/>
        <v>0</v>
      </c>
      <c r="FK296" s="125">
        <f t="shared" si="2067"/>
        <v>0</v>
      </c>
      <c r="FL296" s="125">
        <f t="shared" si="2067"/>
        <v>0</v>
      </c>
      <c r="FM296" s="125">
        <f t="shared" si="2067"/>
        <v>0</v>
      </c>
      <c r="FN296" s="125">
        <f t="shared" si="2067"/>
        <v>0</v>
      </c>
      <c r="FO296" s="124">
        <f t="shared" si="2068"/>
        <v>0</v>
      </c>
      <c r="FP296" s="124">
        <f t="shared" si="2068"/>
        <v>0</v>
      </c>
      <c r="FQ296" s="124">
        <f t="shared" si="2068"/>
        <v>0</v>
      </c>
      <c r="FR296" s="124">
        <f t="shared" si="2068"/>
        <v>0</v>
      </c>
      <c r="FS296" s="124">
        <f t="shared" si="2068"/>
        <v>0</v>
      </c>
      <c r="FT296" s="124">
        <f t="shared" si="2068"/>
        <v>0</v>
      </c>
      <c r="FU296" s="124">
        <f t="shared" si="2068"/>
        <v>0</v>
      </c>
      <c r="FV296" s="124">
        <f t="shared" si="2068"/>
        <v>0</v>
      </c>
      <c r="FW296" s="124">
        <f t="shared" si="2068"/>
        <v>0</v>
      </c>
      <c r="FX296" s="124">
        <f t="shared" si="2068"/>
        <v>0</v>
      </c>
      <c r="FY296" s="124">
        <f t="shared" si="2068"/>
        <v>0</v>
      </c>
      <c r="FZ296" s="124">
        <f t="shared" si="2068"/>
        <v>0</v>
      </c>
      <c r="GA296" s="124">
        <f t="shared" si="2068"/>
        <v>0</v>
      </c>
      <c r="GB296" s="124">
        <f t="shared" si="2068"/>
        <v>0</v>
      </c>
      <c r="GC296" s="124">
        <f t="shared" si="2068"/>
        <v>0</v>
      </c>
      <c r="GD296" s="124">
        <f t="shared" si="2068"/>
        <v>0</v>
      </c>
      <c r="GE296" s="124">
        <f t="shared" si="2069"/>
        <v>0</v>
      </c>
      <c r="GF296" s="124">
        <f t="shared" si="2069"/>
        <v>0</v>
      </c>
      <c r="GG296" s="554">
        <f t="shared" si="2070"/>
        <v>0</v>
      </c>
      <c r="GH296" s="554">
        <f t="shared" si="2070"/>
        <v>0</v>
      </c>
      <c r="GI296" s="554">
        <f t="shared" si="2070"/>
        <v>0</v>
      </c>
      <c r="GJ296" s="125">
        <f t="shared" si="2071"/>
        <v>0</v>
      </c>
      <c r="GK296" s="125">
        <f t="shared" si="2071"/>
        <v>0</v>
      </c>
      <c r="GL296" s="125">
        <f t="shared" si="2071"/>
        <v>0</v>
      </c>
      <c r="GM296" s="125">
        <f t="shared" si="2071"/>
        <v>0</v>
      </c>
      <c r="GN296" s="125">
        <f t="shared" si="2071"/>
        <v>0</v>
      </c>
      <c r="GO296" s="125">
        <f t="shared" si="2071"/>
        <v>0</v>
      </c>
      <c r="GP296" s="125">
        <f t="shared" si="2071"/>
        <v>0</v>
      </c>
      <c r="GQ296" s="125">
        <f t="shared" si="2071"/>
        <v>0</v>
      </c>
      <c r="GR296" s="125">
        <f t="shared" si="2071"/>
        <v>0</v>
      </c>
      <c r="GS296" s="125">
        <f t="shared" si="2071"/>
        <v>0</v>
      </c>
      <c r="GT296" s="125">
        <f t="shared" si="2071"/>
        <v>0</v>
      </c>
      <c r="GU296" s="125">
        <f t="shared" si="2071"/>
        <v>0</v>
      </c>
      <c r="GV296" s="125">
        <f t="shared" si="2071"/>
        <v>0</v>
      </c>
      <c r="GW296" s="124">
        <f t="shared" si="2072"/>
        <v>0</v>
      </c>
      <c r="GX296" s="124">
        <f t="shared" si="2072"/>
        <v>0</v>
      </c>
      <c r="GY296" s="124">
        <f t="shared" si="2072"/>
        <v>0</v>
      </c>
      <c r="GZ296" s="124">
        <f t="shared" si="2072"/>
        <v>0</v>
      </c>
      <c r="HA296" s="124">
        <f t="shared" si="2072"/>
        <v>0</v>
      </c>
      <c r="HB296" s="124">
        <f t="shared" si="2072"/>
        <v>0</v>
      </c>
      <c r="HC296" s="124">
        <f t="shared" si="2072"/>
        <v>0</v>
      </c>
      <c r="HD296" s="124">
        <f t="shared" si="2072"/>
        <v>0</v>
      </c>
      <c r="HE296" s="124">
        <f t="shared" si="2072"/>
        <v>0</v>
      </c>
      <c r="HF296" s="124">
        <f t="shared" si="2072"/>
        <v>0</v>
      </c>
      <c r="HG296" s="124">
        <f t="shared" si="2072"/>
        <v>0</v>
      </c>
      <c r="HH296" s="124">
        <f t="shared" si="2072"/>
        <v>0</v>
      </c>
      <c r="HI296" s="124">
        <f t="shared" si="2072"/>
        <v>0</v>
      </c>
      <c r="HJ296" s="124">
        <f t="shared" si="2072"/>
        <v>0</v>
      </c>
      <c r="HK296" s="124">
        <f t="shared" si="2072"/>
        <v>0</v>
      </c>
      <c r="HL296" s="124">
        <f t="shared" si="2072"/>
        <v>0</v>
      </c>
      <c r="HM296" s="124">
        <f t="shared" si="2073"/>
        <v>0</v>
      </c>
      <c r="HN296" s="124">
        <f t="shared" si="2073"/>
        <v>0</v>
      </c>
      <c r="HO296" s="554">
        <f t="shared" si="2074"/>
        <v>0</v>
      </c>
      <c r="HP296" s="554">
        <f t="shared" si="2074"/>
        <v>0</v>
      </c>
      <c r="HQ296" s="554">
        <f t="shared" si="2074"/>
        <v>0</v>
      </c>
      <c r="HR296" s="125">
        <f t="shared" si="2075"/>
        <v>0</v>
      </c>
      <c r="HS296" s="125">
        <f t="shared" si="2075"/>
        <v>0</v>
      </c>
      <c r="HT296" s="125">
        <f t="shared" si="2075"/>
        <v>0</v>
      </c>
      <c r="HU296" s="125">
        <f t="shared" si="2075"/>
        <v>0</v>
      </c>
      <c r="HV296" s="125">
        <f t="shared" si="2075"/>
        <v>0</v>
      </c>
      <c r="HW296" s="125">
        <f t="shared" si="2075"/>
        <v>0</v>
      </c>
      <c r="HX296" s="125">
        <f t="shared" si="2075"/>
        <v>0</v>
      </c>
      <c r="HY296" s="125">
        <f t="shared" si="2075"/>
        <v>0</v>
      </c>
      <c r="HZ296" s="125">
        <f t="shared" si="2075"/>
        <v>0</v>
      </c>
      <c r="IA296" s="125">
        <f t="shared" si="2075"/>
        <v>0</v>
      </c>
      <c r="IB296" s="125">
        <f t="shared" si="2075"/>
        <v>0</v>
      </c>
      <c r="IC296" s="125">
        <f t="shared" si="2075"/>
        <v>0</v>
      </c>
      <c r="ID296" s="125">
        <f t="shared" si="2075"/>
        <v>0</v>
      </c>
      <c r="IE296" s="5">
        <f t="shared" si="2076"/>
        <v>67</v>
      </c>
      <c r="IF296" s="9"/>
      <c r="IG296" s="5">
        <f t="shared" si="2077"/>
        <v>1</v>
      </c>
      <c r="IH296" s="5" t="b">
        <f t="shared" si="2077"/>
        <v>0</v>
      </c>
      <c r="II296" s="19">
        <f t="shared" ca="1" si="2078"/>
        <v>0</v>
      </c>
      <c r="IJ296" s="5">
        <f t="shared" si="2077"/>
        <v>55</v>
      </c>
      <c r="IK296" s="5" cm="1">
        <f t="array" ref="IK296">INDEX(i.pi_yatf,$X296+1,IK$7)</f>
        <v>1</v>
      </c>
      <c r="IL296" s="19">
        <f t="shared" ca="1" si="2109"/>
        <v>0</v>
      </c>
      <c r="IM296" s="19">
        <f t="shared" ca="1" si="2109"/>
        <v>0</v>
      </c>
      <c r="IN296" s="19">
        <f t="shared" ca="1" si="2109"/>
        <v>0</v>
      </c>
      <c r="IO296" s="19">
        <f t="shared" ca="1" si="2109"/>
        <v>0</v>
      </c>
      <c r="IP296" s="19">
        <f t="shared" ca="1" si="2109"/>
        <v>0</v>
      </c>
      <c r="IQ296" s="19">
        <f t="shared" ca="1" si="2109"/>
        <v>0</v>
      </c>
      <c r="IR296" s="19">
        <f t="shared" ca="1" si="2109"/>
        <v>0</v>
      </c>
      <c r="IS296" s="19">
        <f t="shared" ca="1" si="2109"/>
        <v>0</v>
      </c>
      <c r="IT296" s="19">
        <f t="shared" ca="1" si="2109"/>
        <v>0</v>
      </c>
      <c r="IU296" s="19">
        <f t="shared" ca="1" si="2109"/>
        <v>0</v>
      </c>
      <c r="IV296" s="19">
        <f t="shared" ca="1" si="2109"/>
        <v>0</v>
      </c>
      <c r="IW296" s="19">
        <f t="shared" ca="1" si="2109"/>
        <v>0</v>
      </c>
      <c r="IX296" s="19">
        <f t="shared" ca="1" si="2109"/>
        <v>0</v>
      </c>
      <c r="IY296" s="19">
        <f t="shared" ca="1" si="2109"/>
        <v>0</v>
      </c>
      <c r="IZ296" s="19">
        <f t="shared" ca="1" si="2109"/>
        <v>0</v>
      </c>
      <c r="JA296" s="19">
        <f t="shared" ca="1" si="2109"/>
        <v>0</v>
      </c>
      <c r="JB296" s="19">
        <f t="shared" ca="1" si="2109"/>
        <v>0</v>
      </c>
      <c r="JC296" s="19">
        <f t="shared" ca="1" si="2109"/>
        <v>0</v>
      </c>
      <c r="JD296" s="19">
        <f t="shared" ca="1" si="2109"/>
        <v>0</v>
      </c>
      <c r="JE296" s="19">
        <f t="shared" ca="1" si="2109"/>
        <v>0</v>
      </c>
      <c r="JF296" s="19">
        <f t="shared" ca="1" si="2109"/>
        <v>0</v>
      </c>
      <c r="JG296" s="5">
        <f t="shared" si="2080"/>
        <v>1.2500000000000001E-2</v>
      </c>
      <c r="JH296" s="567">
        <f t="shared" si="2080"/>
        <v>0</v>
      </c>
      <c r="JI296" s="5">
        <f t="shared" si="2080"/>
        <v>6.25E-2</v>
      </c>
      <c r="JJ296" s="5">
        <f t="shared" si="2080"/>
        <v>6.25E-2</v>
      </c>
      <c r="JK296" s="5">
        <f t="shared" si="2080"/>
        <v>6.25E-2</v>
      </c>
      <c r="JL296" s="19">
        <f t="shared" ca="1" si="2109"/>
        <v>1</v>
      </c>
      <c r="JM296" s="19">
        <f t="shared" ca="1" si="2109"/>
        <v>0</v>
      </c>
      <c r="JN296" s="19">
        <f t="shared" ca="1" si="2109"/>
        <v>1</v>
      </c>
      <c r="JO296" s="9"/>
      <c r="JP296" s="5" t="b">
        <f t="shared" ca="1" si="2081"/>
        <v>0</v>
      </c>
      <c r="JQ296" s="477" t="b">
        <v>0</v>
      </c>
      <c r="JR296" s="477">
        <v>9.7327499999999993</v>
      </c>
      <c r="JS296" s="5" t="b">
        <f t="shared" si="2082"/>
        <v>0</v>
      </c>
      <c r="JT296" s="5" t="b">
        <f t="shared" si="2082"/>
        <v>0</v>
      </c>
      <c r="JU296" s="5" t="b">
        <f t="shared" si="2082"/>
        <v>1</v>
      </c>
      <c r="JV296" s="144">
        <f t="shared" si="2083"/>
        <v>1</v>
      </c>
      <c r="JW296" s="144">
        <f t="shared" si="2083"/>
        <v>1</v>
      </c>
      <c r="JX296" s="5" t="b">
        <f t="shared" si="2084"/>
        <v>0</v>
      </c>
      <c r="JY296" s="5" t="b">
        <f t="shared" si="2084"/>
        <v>1</v>
      </c>
      <c r="JZ296" s="5" t="b">
        <f t="shared" si="2084"/>
        <v>1</v>
      </c>
      <c r="KA296" s="5" t="b">
        <f t="shared" si="2084"/>
        <v>0</v>
      </c>
      <c r="KB296" s="5">
        <f t="shared" si="2085"/>
        <v>1</v>
      </c>
      <c r="KC296" s="5">
        <f t="shared" si="2085"/>
        <v>0</v>
      </c>
      <c r="KD296" s="5" t="b">
        <f t="shared" si="2086"/>
        <v>0</v>
      </c>
      <c r="KE296" s="5" t="str" cm="1">
        <f t="array" aca="1" ref="KE296" ca="1">IF(OR(KF296:KM296&lt;&gt;"-"),TRUE,"-")</f>
        <v>-</v>
      </c>
      <c r="KF296" s="19" t="str">
        <f t="shared" ca="1" si="2087"/>
        <v>-</v>
      </c>
      <c r="KG296" s="19" t="str">
        <f t="shared" ca="1" si="2087"/>
        <v>-</v>
      </c>
      <c r="KH296" s="19" t="str">
        <f t="shared" ca="1" si="2087"/>
        <v>-</v>
      </c>
      <c r="KI296" s="19" t="str">
        <f t="shared" ca="1" si="2087"/>
        <v>-</v>
      </c>
      <c r="KJ296" s="19" t="str">
        <f t="shared" ca="1" si="2087"/>
        <v>-</v>
      </c>
      <c r="KK296" s="19" t="str">
        <f t="shared" ca="1" si="2087"/>
        <v>-</v>
      </c>
      <c r="KL296" s="19" t="str">
        <f t="shared" ca="1" si="2087"/>
        <v>-</v>
      </c>
      <c r="KM296" s="19" t="str">
        <f t="shared" ca="1" si="2087"/>
        <v>-</v>
      </c>
      <c r="KN296" s="5" t="b">
        <f t="array" aca="1" ref="KN296" ca="1">IF(OR(KO296:KU296&lt;&gt;"-"),TRUE,"-")</f>
        <v>1</v>
      </c>
      <c r="KO296" s="19">
        <f t="shared" ca="1" si="2088"/>
        <v>0</v>
      </c>
      <c r="KP296" s="19" t="str">
        <f t="shared" ca="1" si="2088"/>
        <v>-</v>
      </c>
      <c r="KQ296" s="19">
        <f t="shared" ca="1" si="2088"/>
        <v>999999</v>
      </c>
      <c r="KR296" s="19">
        <f t="shared" ca="1" si="2088"/>
        <v>999999</v>
      </c>
      <c r="KS296" s="19">
        <f t="shared" ca="1" si="2088"/>
        <v>999999</v>
      </c>
      <c r="KT296" s="19">
        <f t="shared" ca="1" si="2088"/>
        <v>999999</v>
      </c>
      <c r="KU296" s="19">
        <f t="shared" ca="1" si="2088"/>
        <v>999999</v>
      </c>
      <c r="KV296" s="19" t="str">
        <f t="shared" ca="1" si="2088"/>
        <v>-</v>
      </c>
      <c r="KW296" s="19" t="str">
        <f t="shared" ca="1" si="2088"/>
        <v>-</v>
      </c>
      <c r="KX296" s="19" t="str">
        <f t="shared" ca="1" si="2088"/>
        <v>-</v>
      </c>
      <c r="KY296" s="19" t="b">
        <f t="shared" ca="1" si="2088"/>
        <v>1</v>
      </c>
      <c r="KZ296" s="19">
        <f t="shared" ca="1" si="2088"/>
        <v>0</v>
      </c>
      <c r="LA296" s="5" t="str">
        <f t="shared" si="2089"/>
        <v>-</v>
      </c>
      <c r="LB296" s="5" t="str">
        <f t="shared" si="2089"/>
        <v>-</v>
      </c>
      <c r="LC296" s="5" t="str">
        <f t="shared" si="2089"/>
        <v>-</v>
      </c>
      <c r="LD296" s="5" t="str">
        <f t="shared" si="2089"/>
        <v>-</v>
      </c>
      <c r="LE296" s="19" t="str">
        <f t="shared" ca="1" si="2090"/>
        <v>-</v>
      </c>
      <c r="LF296" s="19" t="str">
        <f t="shared" ca="1" si="2090"/>
        <v>-</v>
      </c>
      <c r="LG296" s="19" t="str">
        <f t="shared" ca="1" si="2090"/>
        <v>-</v>
      </c>
      <c r="LH296" s="19" t="str">
        <f t="shared" ca="1" si="2090"/>
        <v>-</v>
      </c>
      <c r="LI296" s="19" t="str">
        <f t="shared" ca="1" si="2090"/>
        <v>-</v>
      </c>
      <c r="LJ296" s="19" t="str">
        <f t="shared" ca="1" si="2090"/>
        <v>-</v>
      </c>
      <c r="LK296" s="19" t="str">
        <f t="shared" ca="1" si="2090"/>
        <v>-</v>
      </c>
      <c r="LL296" s="5" t="str">
        <f t="shared" si="2091"/>
        <v>-</v>
      </c>
      <c r="LM296" s="5">
        <f t="shared" si="2091"/>
        <v>500</v>
      </c>
      <c r="LN296" s="5">
        <f t="shared" si="2091"/>
        <v>500</v>
      </c>
      <c r="LO296" s="5" t="str">
        <f t="shared" si="2091"/>
        <v>-</v>
      </c>
      <c r="LP296" s="5" t="str" cm="1">
        <f t="array" aca="1" ref="LP296" ca="1">INDEX(i.meatgrid,$Q296,LP$7)</f>
        <v>-</v>
      </c>
      <c r="LQ296" s="5" t="str" cm="1">
        <f t="array" aca="1" ref="LQ296" ca="1">INDEX(i.meatgrid,$Q296,LQ$7)</f>
        <v>-</v>
      </c>
      <c r="LR296" s="5" t="str">
        <f t="shared" si="2092"/>
        <v>-</v>
      </c>
      <c r="LS296" s="5">
        <f t="shared" si="2093"/>
        <v>1</v>
      </c>
      <c r="LT296" s="9"/>
      <c r="LU296" s="19">
        <f t="shared" ca="1" si="2094"/>
        <v>70</v>
      </c>
      <c r="LV296" s="19">
        <f t="shared" ca="1" si="2094"/>
        <v>50</v>
      </c>
      <c r="LW296" s="19">
        <f t="shared" ca="1" si="2094"/>
        <v>80</v>
      </c>
      <c r="LX296" s="19">
        <f t="shared" ca="1" si="2094"/>
        <v>50</v>
      </c>
      <c r="LY296" s="5" t="b" cm="1">
        <f t="array" aca="1" ref="LY296" ca="1">INDEX(i.meatgrid,$Q296,LY$7)</f>
        <v>0</v>
      </c>
      <c r="LZ296" s="5" t="b" cm="1">
        <f t="array" aca="1" ref="LZ296" ca="1">INDEX(i.meatgrid,$Q296,LZ$7)</f>
        <v>0</v>
      </c>
      <c r="MA296" s="5" cm="1">
        <f t="array" aca="1" ref="MA296" ca="1">INDEX(i.meatgrid,$Q296,MA$7)</f>
        <v>40</v>
      </c>
      <c r="MB296" s="5" t="str" cm="1">
        <f t="array" aca="1" ref="MB296" ca="1">INDEX(i.meatgrid,$Q296,MB$7)</f>
        <v>-</v>
      </c>
      <c r="MC296" s="5">
        <f t="shared" si="2095"/>
        <v>1.25</v>
      </c>
      <c r="MD296" s="5">
        <f t="shared" si="2096"/>
        <v>1</v>
      </c>
      <c r="ME296" s="5" cm="1">
        <f t="array" aca="1" ref="ME296" ca="1">INDEX(i.meatgrid,$Q296,ME$7)</f>
        <v>1</v>
      </c>
      <c r="MF296" s="5" cm="1">
        <f t="array" aca="1" ref="MF296" ca="1">INDEX(i.meatgrid,$Q296,MF$7)</f>
        <v>0</v>
      </c>
      <c r="MG296" s="5" cm="1">
        <f t="array" aca="1" ref="MG296" ca="1">INDEX(i.meatgrid,$Q296,MG$7)</f>
        <v>0</v>
      </c>
      <c r="MH296" s="5" cm="1">
        <f t="array" aca="1" ref="MH296" ca="1">INDEX(i.meatgrid,$Q296,MH$7)</f>
        <v>0</v>
      </c>
      <c r="MI296" s="5" cm="1">
        <f t="array" aca="1" ref="MI296" ca="1">INDEX(i.meatgrid,$Q296,MI$7)</f>
        <v>0</v>
      </c>
      <c r="MJ296" s="5" cm="1">
        <f t="array" aca="1" ref="MJ296" ca="1">INDEX(i.meatgrid,$Q296,MJ$7)</f>
        <v>1</v>
      </c>
      <c r="MK296" s="5" cm="1">
        <f t="array" aca="1" ref="MK296" ca="1">INDEX(i.meatgrid,$Q296,MK$7)</f>
        <v>1</v>
      </c>
      <c r="ML296" s="5" cm="1">
        <f t="array" aca="1" ref="ML296" ca="1">INDEX(i.meatgrid,$Q296,ML$7)</f>
        <v>1</v>
      </c>
      <c r="MM296" s="5">
        <f t="shared" si="2097"/>
        <v>1</v>
      </c>
      <c r="MN296" s="9"/>
      <c r="MO296" s="19" t="b">
        <f t="shared" ca="1" si="2098"/>
        <v>0</v>
      </c>
      <c r="MP296" s="19" t="b">
        <f t="shared" ca="1" si="2098"/>
        <v>0</v>
      </c>
      <c r="MQ296" s="19">
        <f t="shared" ca="1" si="2098"/>
        <v>1</v>
      </c>
      <c r="MR296" s="19">
        <f t="shared" ca="1" si="2098"/>
        <v>0.75</v>
      </c>
      <c r="MS296" s="19">
        <f t="shared" ca="1" si="2098"/>
        <v>0.75</v>
      </c>
      <c r="MT296" s="19">
        <f t="shared" ca="1" si="2098"/>
        <v>0.8</v>
      </c>
      <c r="MU296" s="19">
        <f t="shared" ca="1" si="2098"/>
        <v>0.82499999999999996</v>
      </c>
      <c r="MV296" s="19">
        <f t="shared" ca="1" si="2098"/>
        <v>0.875</v>
      </c>
      <c r="MW296" s="19">
        <f t="shared" ca="1" si="2098"/>
        <v>0.9</v>
      </c>
      <c r="MX296" s="19">
        <f t="shared" ca="1" si="2098"/>
        <v>1</v>
      </c>
      <c r="MY296" s="19">
        <f t="shared" ca="1" si="2098"/>
        <v>0.875</v>
      </c>
      <c r="MZ296" s="19" t="b">
        <f t="shared" ca="1" si="2098"/>
        <v>1</v>
      </c>
      <c r="NA296" s="19">
        <f t="shared" ca="1" si="2098"/>
        <v>74.989999999999995</v>
      </c>
      <c r="NB296" s="19" t="str">
        <f t="shared" ca="1" si="2098"/>
        <v>-</v>
      </c>
      <c r="NC296" s="19" t="str">
        <f t="shared" ca="1" si="2098"/>
        <v>-</v>
      </c>
      <c r="ND296" s="19" t="str">
        <f t="shared" ca="1" si="2098"/>
        <v>-</v>
      </c>
      <c r="NE296" s="19" t="str">
        <f t="shared" ca="1" si="2099"/>
        <v>-</v>
      </c>
      <c r="NF296" s="19" t="str">
        <f t="shared" ca="1" si="2099"/>
        <v>-</v>
      </c>
      <c r="NG296" s="19" t="str">
        <f t="shared" ca="1" si="2099"/>
        <v>-</v>
      </c>
      <c r="NH296" s="19" t="str">
        <f t="shared" ca="1" si="2099"/>
        <v>-</v>
      </c>
      <c r="NI296" s="19">
        <f t="shared" ca="1" si="2099"/>
        <v>36.99</v>
      </c>
      <c r="NJ296" s="19">
        <f t="shared" ca="1" si="2099"/>
        <v>36.99</v>
      </c>
      <c r="NK296" s="19" t="str">
        <f t="shared" ca="1" si="2099"/>
        <v>-</v>
      </c>
      <c r="NL296" s="19" t="str">
        <f t="shared" ca="1" si="2099"/>
        <v>-</v>
      </c>
      <c r="NM296" s="19" t="str">
        <f t="shared" ca="1" si="2099"/>
        <v>-</v>
      </c>
      <c r="NN296" s="19" t="str">
        <f t="shared" ca="1" si="2099"/>
        <v>-</v>
      </c>
      <c r="NO296" s="19" t="str">
        <f t="shared" ca="1" si="2099"/>
        <v>-</v>
      </c>
      <c r="NP296" s="19">
        <f t="shared" ca="1" si="2099"/>
        <v>49.99</v>
      </c>
      <c r="NQ296" s="19">
        <f t="shared" ca="1" si="2099"/>
        <v>49.99</v>
      </c>
      <c r="NR296" s="19">
        <f t="shared" ca="1" si="2099"/>
        <v>49.99</v>
      </c>
      <c r="NS296" s="19">
        <f t="shared" ca="1" si="2099"/>
        <v>49.99</v>
      </c>
      <c r="NT296" s="19">
        <f t="shared" ca="1" si="2099"/>
        <v>49.99</v>
      </c>
      <c r="NU296" s="19">
        <f t="shared" ca="1" si="2100"/>
        <v>49.99</v>
      </c>
      <c r="NV296" s="19">
        <f t="shared" ca="1" si="2100"/>
        <v>49.99</v>
      </c>
      <c r="NW296" s="19">
        <f t="shared" ca="1" si="2100"/>
        <v>49.99</v>
      </c>
      <c r="NX296" s="19">
        <f t="shared" ca="1" si="2100"/>
        <v>412.99</v>
      </c>
      <c r="NY296" s="19">
        <f t="shared" ca="1" si="2100"/>
        <v>412.99</v>
      </c>
      <c r="NZ296" s="19" t="str">
        <f t="shared" ca="1" si="2100"/>
        <v>-</v>
      </c>
      <c r="OA296" s="19" t="str">
        <f t="shared" ca="1" si="2100"/>
        <v>-</v>
      </c>
      <c r="OB296" s="19" t="str">
        <f t="shared" ca="1" si="2100"/>
        <v>-</v>
      </c>
      <c r="OC296" s="19" t="str">
        <f t="shared" ca="1" si="2100"/>
        <v>-</v>
      </c>
      <c r="OD296" s="19" t="str">
        <f t="shared" ca="1" si="2100"/>
        <v>-</v>
      </c>
      <c r="OE296" s="19">
        <f t="shared" ca="1" si="2100"/>
        <v>6.8900000000000006</v>
      </c>
      <c r="OF296" s="19">
        <f t="shared" ca="1" si="2100"/>
        <v>6.8900000000000006</v>
      </c>
      <c r="OG296" s="19">
        <f t="shared" ca="1" si="2100"/>
        <v>6.8900000000000006</v>
      </c>
      <c r="OH296" s="19">
        <f t="shared" ca="1" si="2100"/>
        <v>6.8900000000000006</v>
      </c>
      <c r="OI296" s="19">
        <f t="shared" ca="1" si="2100"/>
        <v>6.8900000000000006</v>
      </c>
      <c r="OJ296" s="19">
        <f t="shared" ca="1" si="2100"/>
        <v>6.8900000000000006</v>
      </c>
      <c r="OK296" s="19">
        <f t="shared" ca="1" si="2101"/>
        <v>6.8900000000000006</v>
      </c>
      <c r="OL296" s="19">
        <f t="shared" ca="1" si="2101"/>
        <v>6.8900000000000006</v>
      </c>
      <c r="OM296" s="19">
        <f t="shared" ca="1" si="2101"/>
        <v>346.99</v>
      </c>
      <c r="ON296" s="19">
        <f t="shared" ca="1" si="2101"/>
        <v>346.99</v>
      </c>
      <c r="OO296" s="19" t="str">
        <f t="shared" ca="1" si="2101"/>
        <v>-</v>
      </c>
      <c r="OP296" s="19" t="str">
        <f t="shared" ca="1" si="2101"/>
        <v>-</v>
      </c>
      <c r="OQ296" s="19" t="str">
        <f t="shared" ca="1" si="2101"/>
        <v>-</v>
      </c>
      <c r="OR296" s="19" t="str">
        <f t="shared" ca="1" si="2101"/>
        <v>-</v>
      </c>
      <c r="OS296" s="19" t="str">
        <f t="shared" ca="1" si="2101"/>
        <v>-</v>
      </c>
      <c r="OT296" s="19">
        <f t="shared" ca="1" si="2101"/>
        <v>0</v>
      </c>
      <c r="OU296" s="24">
        <v>0</v>
      </c>
    </row>
    <row r="297" spans="1:411" hidden="1" outlineLevel="1">
      <c r="A297" s="21">
        <f t="shared" si="158"/>
        <v>292</v>
      </c>
      <c r="B297" s="21">
        <f t="shared" si="2039"/>
        <v>19</v>
      </c>
      <c r="C297">
        <v>114</v>
      </c>
      <c r="D297" s="144" t="str">
        <f t="shared" si="2040"/>
        <v>GSM</v>
      </c>
      <c r="E297" t="b">
        <v>1</v>
      </c>
      <c r="F297" t="b">
        <v>0</v>
      </c>
      <c r="G297" t="b">
        <f t="shared" si="2107"/>
        <v>1</v>
      </c>
      <c r="H297" s="29">
        <v>2</v>
      </c>
      <c r="I297" s="29">
        <v>1</v>
      </c>
      <c r="J297" s="29" t="str">
        <f>""</f>
        <v/>
      </c>
      <c r="K297" s="29">
        <f t="shared" si="2042"/>
        <v>2</v>
      </c>
      <c r="L297" s="29">
        <v>2</v>
      </c>
      <c r="M297" s="29">
        <v>2</v>
      </c>
      <c r="N297" s="29">
        <v>3</v>
      </c>
      <c r="O297" s="29">
        <v>1</v>
      </c>
      <c r="P297" s="29">
        <v>1</v>
      </c>
      <c r="Q297" s="237">
        <f t="shared" ca="1" si="2103"/>
        <v>4</v>
      </c>
      <c r="R297" s="29">
        <v>1</v>
      </c>
      <c r="S297" s="29">
        <v>2</v>
      </c>
      <c r="T297" s="29">
        <v>1</v>
      </c>
      <c r="U297" s="218"/>
      <c r="V297" s="218"/>
      <c r="W297" s="29">
        <v>0</v>
      </c>
      <c r="X297" s="218"/>
      <c r="Y297" s="218"/>
      <c r="Z297" s="218"/>
      <c r="AA297" s="218"/>
      <c r="AB297" s="218"/>
      <c r="AC297" s="218"/>
      <c r="AD297" s="218"/>
      <c r="AE297" s="218"/>
      <c r="AF297" s="144">
        <f>INDEX(CHOOSE($N297,DataAutumn!i.AdultDrys,DataWinter!i.AdultDrys,DataSpring!i.AdultDrys),1,$M297)</f>
        <v>3</v>
      </c>
      <c r="AG297" s="5">
        <f t="shared" si="2043"/>
        <v>2</v>
      </c>
      <c r="AH297" s="5">
        <f t="shared" si="2043"/>
        <v>0</v>
      </c>
      <c r="AI297" s="5">
        <f t="shared" si="2044"/>
        <v>1</v>
      </c>
      <c r="AJ297" s="218"/>
      <c r="AK297" s="218"/>
      <c r="AL297" s="366" t="str">
        <f ca="1">TEXT(LEFT(OFFSET(AL297,-1,0),5)+1,"00000")&amp;MID(OFFSET(AL297,-1,0),6,FIND(" ",OFFSET(AL297,-1,0),7)-5)
&amp; $D297           &amp; " Day"&amp;INDEX(i.DOY,$N297,1)              &amp; IF($IG297=0," FWM","")&amp;IF($IG297=1," MWM","")&amp;IF($IG297=5," Mat","")&amp;IF($IH297=TRUE,"&amp;BBT","    ")
&amp;INDEX(DataMaster!$B$98:$B$105,$Q297,0)    &amp;IF(JQ297," SR"&amp;JR297,"")&amp; " WP"&amp;TEXT($MC297*100,"000p")           &amp; " MP"&amp;TEXT($MD297*100,"000p")           &amp; " GP"&amp;TEXT($MM297*100,"000p")
&amp; " (F"&amp;3+COUNTIF($CV297:$CY297,TRUE)&amp;3&amp;"N"&amp;$DM297&amp;$DN297&amp;")"</f>
        <v>00009 DSP_price_SA GSM Day204 MWM    Prime WP100p MP075p GP100p (F33N11)</v>
      </c>
      <c r="AM297" s="9" t="str">
        <f ca="1">IF(COUNTIF(AL$5:AL297,AL297)=1,"-","Dup")</f>
        <v>-</v>
      </c>
      <c r="AN297" s="9"/>
      <c r="AO297" s="12" t="b">
        <v>0</v>
      </c>
      <c r="AP297" s="12" t="b">
        <v>0</v>
      </c>
      <c r="AQ297" s="12" t="b">
        <v>0</v>
      </c>
      <c r="AR297" s="12" t="b">
        <v>0</v>
      </c>
      <c r="AS297" s="12" t="b">
        <v>0</v>
      </c>
      <c r="AT297" s="12" t="b">
        <v>0</v>
      </c>
      <c r="AU297" s="12" t="b">
        <v>0</v>
      </c>
      <c r="AV297" s="12" t="b">
        <v>0</v>
      </c>
      <c r="AW297" s="9"/>
      <c r="AX297" s="5" t="b">
        <f t="shared" si="2045"/>
        <v>0</v>
      </c>
      <c r="AY297" s="5" t="str">
        <f t="shared" si="2045"/>
        <v>-</v>
      </c>
      <c r="AZ297" s="5" t="b">
        <f t="shared" si="2045"/>
        <v>0</v>
      </c>
      <c r="BA297" s="5" t="b">
        <f t="shared" si="2045"/>
        <v>1</v>
      </c>
      <c r="BB297" s="5" t="b">
        <f t="shared" si="2045"/>
        <v>1</v>
      </c>
      <c r="BC297" s="144">
        <f t="shared" si="2045"/>
        <v>0</v>
      </c>
      <c r="BD297" s="19" t="b">
        <f t="shared" ca="1" si="2046"/>
        <v>1</v>
      </c>
      <c r="BE297" s="9"/>
      <c r="BF297" s="5" t="str">
        <f t="shared" ca="1" si="2047"/>
        <v>-</v>
      </c>
      <c r="BG297" s="19" t="str">
        <f t="shared" ca="1" si="2048"/>
        <v>-</v>
      </c>
      <c r="BH297" s="19" t="str">
        <f t="shared" ca="1" si="2048"/>
        <v>-</v>
      </c>
      <c r="BI297" s="19" t="str">
        <f t="shared" ca="1" si="2048"/>
        <v>-</v>
      </c>
      <c r="BJ297" s="5" t="str">
        <f t="shared" ca="1" si="2049"/>
        <v>-</v>
      </c>
      <c r="BK297" s="19" t="str">
        <f t="shared" ca="1" si="2050"/>
        <v>-</v>
      </c>
      <c r="BL297" s="5" t="str">
        <f t="shared" ca="1" si="2051"/>
        <v>-</v>
      </c>
      <c r="BM297" s="19" t="str">
        <f t="shared" ca="1" si="2052"/>
        <v>-</v>
      </c>
      <c r="BN297" s="19" t="str">
        <f t="shared" ca="1" si="2052"/>
        <v>-</v>
      </c>
      <c r="BO297" s="19" t="str">
        <f t="shared" ca="1" si="2052"/>
        <v>-</v>
      </c>
      <c r="BP297" s="5" t="str">
        <f t="shared" ca="1" si="2053"/>
        <v>-</v>
      </c>
      <c r="BQ297" s="9"/>
      <c r="BR297" s="5" t="b">
        <f t="shared" si="2054"/>
        <v>0</v>
      </c>
      <c r="BS297" s="5" t="str">
        <f t="shared" ca="1" si="2055"/>
        <v>-</v>
      </c>
      <c r="BT297" s="5" t="str">
        <f t="shared" ca="1" si="2056"/>
        <v>-</v>
      </c>
      <c r="BU297" s="5" t="str">
        <f t="shared" ca="1" si="2056"/>
        <v>-</v>
      </c>
      <c r="BV297" s="5" t="str">
        <f t="shared" ca="1" si="2056"/>
        <v>-</v>
      </c>
      <c r="BW297" s="5" t="str">
        <f t="shared" ca="1" si="2056"/>
        <v>-</v>
      </c>
      <c r="BX297" s="5" t="str">
        <f t="shared" ca="1" si="2056"/>
        <v>-</v>
      </c>
      <c r="BY297" s="5" t="str">
        <f t="shared" ca="1" si="2056"/>
        <v>-</v>
      </c>
      <c r="BZ297" s="5" t="str">
        <f t="shared" ca="1" si="2056"/>
        <v>-</v>
      </c>
      <c r="CA297" s="5" t="str">
        <f t="shared" ca="1" si="2056"/>
        <v>-</v>
      </c>
      <c r="CB297" s="9"/>
      <c r="CC297" s="237" t="b">
        <f t="shared" ca="1" si="2104"/>
        <v>1</v>
      </c>
      <c r="CD297" s="237" t="b">
        <f t="shared" ca="1" si="2104"/>
        <v>1</v>
      </c>
      <c r="CE297" s="237" t="b">
        <f t="shared" ca="1" si="2104"/>
        <v>1</v>
      </c>
      <c r="CF297" s="12">
        <f t="shared" ca="1" si="2057"/>
        <v>2234105</v>
      </c>
      <c r="CG297" s="144" t="b">
        <f t="shared" ca="1" si="2108"/>
        <v>0</v>
      </c>
      <c r="CH297" s="12" t="s">
        <v>34</v>
      </c>
      <c r="CI297" s="19" t="str">
        <f t="shared" ca="1" si="2059"/>
        <v>-</v>
      </c>
      <c r="CJ297" s="19" t="str">
        <f t="shared" ca="1" si="2059"/>
        <v>-</v>
      </c>
      <c r="CK297" s="19" t="str">
        <f t="shared" ca="1" si="2059"/>
        <v>-</v>
      </c>
      <c r="CL297" s="19">
        <f t="shared" ca="1" si="2059"/>
        <v>1</v>
      </c>
      <c r="CM297" s="19">
        <f t="shared" ca="1" si="2059"/>
        <v>1</v>
      </c>
      <c r="CN297" s="9"/>
      <c r="CO297" s="444">
        <f t="shared" si="2060"/>
        <v>652</v>
      </c>
      <c r="CP297" s="444">
        <f t="shared" si="2060"/>
        <v>686</v>
      </c>
      <c r="CQ297" s="444">
        <f t="shared" si="2060"/>
        <v>721</v>
      </c>
      <c r="CR297" s="152">
        <f t="shared" si="2061"/>
        <v>378</v>
      </c>
      <c r="CS297" s="152">
        <f t="shared" si="2061"/>
        <v>413</v>
      </c>
      <c r="CT297" s="152">
        <f t="shared" si="2061"/>
        <v>448</v>
      </c>
      <c r="CU297" s="19" t="str">
        <f t="shared" ca="1" si="2062"/>
        <v>-</v>
      </c>
      <c r="CV297" s="19" t="str">
        <f t="shared" ca="1" si="2062"/>
        <v>-</v>
      </c>
      <c r="CW297" s="19" t="str">
        <f t="shared" ca="1" si="2062"/>
        <v>-</v>
      </c>
      <c r="CX297" s="19" t="str">
        <f t="shared" ca="1" si="2062"/>
        <v>-</v>
      </c>
      <c r="CY297" s="19" t="str">
        <f t="shared" ca="1" si="2062"/>
        <v>-</v>
      </c>
      <c r="CZ297" s="19" t="b">
        <f t="shared" ca="1" si="2062"/>
        <v>1</v>
      </c>
      <c r="DA297" s="19">
        <f t="shared" ca="1" si="2062"/>
        <v>0</v>
      </c>
      <c r="DB297" s="19">
        <f t="shared" ca="1" si="2062"/>
        <v>0</v>
      </c>
      <c r="DC297" s="19">
        <f t="shared" ca="1" si="2062"/>
        <v>0</v>
      </c>
      <c r="DD297" s="19">
        <f t="shared" ca="1" si="2062"/>
        <v>0</v>
      </c>
      <c r="DE297" s="19">
        <f t="shared" ca="1" si="2062"/>
        <v>0</v>
      </c>
      <c r="DF297" s="19">
        <f t="shared" ca="1" si="2062"/>
        <v>0</v>
      </c>
      <c r="DG297" s="19">
        <f t="shared" ca="1" si="2062"/>
        <v>0</v>
      </c>
      <c r="DH297" s="19">
        <f t="shared" ca="1" si="2062"/>
        <v>0</v>
      </c>
      <c r="DI297" s="19">
        <f t="shared" ca="1" si="2062"/>
        <v>0</v>
      </c>
      <c r="DJ297" s="19">
        <f t="shared" ca="1" si="2062"/>
        <v>0</v>
      </c>
      <c r="DK297" s="19">
        <f t="shared" ref="DK297:ED309" ca="1" si="2111">OFFSET(DK$5,$B297,0)</f>
        <v>0</v>
      </c>
      <c r="DL297" s="19">
        <f t="shared" ca="1" si="2111"/>
        <v>0</v>
      </c>
      <c r="DM297" s="19">
        <f t="shared" ca="1" si="2111"/>
        <v>1</v>
      </c>
      <c r="DN297" s="19">
        <f t="shared" ca="1" si="2111"/>
        <v>1</v>
      </c>
      <c r="DO297" s="19">
        <f t="shared" ca="1" si="2111"/>
        <v>0</v>
      </c>
      <c r="DP297" s="19" t="str">
        <f t="shared" ca="1" si="2111"/>
        <v>-</v>
      </c>
      <c r="DQ297" s="19" t="str">
        <f t="shared" ca="1" si="2111"/>
        <v>-</v>
      </c>
      <c r="DR297" s="19" t="str">
        <f t="shared" ca="1" si="2111"/>
        <v>-</v>
      </c>
      <c r="DS297" s="19" t="str">
        <f t="shared" ca="1" si="2111"/>
        <v>-</v>
      </c>
      <c r="DT297" s="19" t="str">
        <f t="shared" ca="1" si="2111"/>
        <v>-</v>
      </c>
      <c r="DU297" s="19">
        <f t="shared" ca="1" si="2111"/>
        <v>0</v>
      </c>
      <c r="DV297" s="19" t="str">
        <f t="shared" ca="1" si="2111"/>
        <v>-</v>
      </c>
      <c r="DW297" s="19" t="str">
        <f t="shared" ca="1" si="2111"/>
        <v>-</v>
      </c>
      <c r="DX297" s="19" t="str">
        <f t="shared" ca="1" si="2111"/>
        <v>-</v>
      </c>
      <c r="DY297" s="19" t="str">
        <f t="shared" ca="1" si="2111"/>
        <v>-</v>
      </c>
      <c r="DZ297" s="19" t="str">
        <f t="shared" ca="1" si="2111"/>
        <v>-</v>
      </c>
      <c r="EA297" s="19" t="str">
        <f t="shared" ca="1" si="2111"/>
        <v>-</v>
      </c>
      <c r="EB297" s="19" t="str">
        <f t="shared" ca="1" si="2111"/>
        <v>-</v>
      </c>
      <c r="EC297" s="19" t="str">
        <f t="shared" ca="1" si="2111"/>
        <v>-</v>
      </c>
      <c r="ED297" s="19">
        <f t="shared" ca="1" si="2111"/>
        <v>0</v>
      </c>
      <c r="EE297" s="444">
        <f t="shared" si="2064"/>
        <v>0</v>
      </c>
      <c r="EF297" s="444">
        <f t="shared" si="2064"/>
        <v>0</v>
      </c>
      <c r="EG297" s="124">
        <f t="shared" si="2065"/>
        <v>0</v>
      </c>
      <c r="EH297" s="124">
        <f t="shared" si="2065"/>
        <v>0</v>
      </c>
      <c r="EI297" s="124">
        <f t="shared" si="2065"/>
        <v>0</v>
      </c>
      <c r="EJ297" s="124">
        <f t="shared" si="2065"/>
        <v>0</v>
      </c>
      <c r="EK297" s="124">
        <f t="shared" si="2065"/>
        <v>0</v>
      </c>
      <c r="EL297" s="124">
        <f t="shared" si="2065"/>
        <v>0</v>
      </c>
      <c r="EM297" s="124">
        <f t="shared" si="2065"/>
        <v>0</v>
      </c>
      <c r="EN297" s="124">
        <f t="shared" si="2065"/>
        <v>0</v>
      </c>
      <c r="EO297" s="124">
        <f t="shared" si="2065"/>
        <v>0</v>
      </c>
      <c r="EP297" s="124">
        <f t="shared" si="2065"/>
        <v>0</v>
      </c>
      <c r="EQ297" s="124">
        <f t="shared" si="2065"/>
        <v>0</v>
      </c>
      <c r="ER297" s="124">
        <f t="shared" si="2065"/>
        <v>0</v>
      </c>
      <c r="ES297" s="124">
        <f t="shared" si="2065"/>
        <v>0</v>
      </c>
      <c r="ET297" s="124">
        <f t="shared" si="2065"/>
        <v>0</v>
      </c>
      <c r="EU297" s="124">
        <f t="shared" si="2065"/>
        <v>0</v>
      </c>
      <c r="EV297" s="124">
        <f t="shared" si="2065"/>
        <v>0</v>
      </c>
      <c r="EW297" s="124">
        <f t="shared" si="2066"/>
        <v>0</v>
      </c>
      <c r="EX297" s="124">
        <f t="shared" si="2066"/>
        <v>0</v>
      </c>
      <c r="EY297" s="554">
        <f t="shared" si="2067"/>
        <v>0</v>
      </c>
      <c r="EZ297" s="554">
        <f t="shared" si="2067"/>
        <v>0</v>
      </c>
      <c r="FA297" s="554">
        <f t="shared" si="2067"/>
        <v>0</v>
      </c>
      <c r="FB297" s="125">
        <f t="shared" si="2067"/>
        <v>0</v>
      </c>
      <c r="FC297" s="125">
        <f t="shared" si="2067"/>
        <v>0</v>
      </c>
      <c r="FD297" s="125">
        <f t="shared" si="2067"/>
        <v>0</v>
      </c>
      <c r="FE297" s="125">
        <f t="shared" si="2067"/>
        <v>0</v>
      </c>
      <c r="FF297" s="125">
        <f t="shared" si="2067"/>
        <v>0</v>
      </c>
      <c r="FG297" s="125">
        <f t="shared" si="2067"/>
        <v>0</v>
      </c>
      <c r="FH297" s="125">
        <f t="shared" si="2067"/>
        <v>0</v>
      </c>
      <c r="FI297" s="125">
        <f t="shared" si="2067"/>
        <v>0</v>
      </c>
      <c r="FJ297" s="125">
        <f t="shared" si="2067"/>
        <v>0</v>
      </c>
      <c r="FK297" s="125">
        <f t="shared" si="2067"/>
        <v>0</v>
      </c>
      <c r="FL297" s="125">
        <f t="shared" si="2067"/>
        <v>0</v>
      </c>
      <c r="FM297" s="125">
        <f t="shared" si="2067"/>
        <v>0</v>
      </c>
      <c r="FN297" s="125">
        <f t="shared" si="2067"/>
        <v>0</v>
      </c>
      <c r="FO297" s="124">
        <f t="shared" si="2068"/>
        <v>0</v>
      </c>
      <c r="FP297" s="124">
        <f t="shared" si="2068"/>
        <v>0</v>
      </c>
      <c r="FQ297" s="124">
        <f t="shared" si="2068"/>
        <v>0</v>
      </c>
      <c r="FR297" s="124">
        <f t="shared" si="2068"/>
        <v>0</v>
      </c>
      <c r="FS297" s="124">
        <f t="shared" si="2068"/>
        <v>0</v>
      </c>
      <c r="FT297" s="124">
        <f t="shared" si="2068"/>
        <v>0</v>
      </c>
      <c r="FU297" s="124">
        <f t="shared" si="2068"/>
        <v>0</v>
      </c>
      <c r="FV297" s="124">
        <f t="shared" si="2068"/>
        <v>0</v>
      </c>
      <c r="FW297" s="124">
        <f t="shared" si="2068"/>
        <v>0</v>
      </c>
      <c r="FX297" s="124">
        <f t="shared" si="2068"/>
        <v>0</v>
      </c>
      <c r="FY297" s="124">
        <f t="shared" si="2068"/>
        <v>0</v>
      </c>
      <c r="FZ297" s="124">
        <f t="shared" si="2068"/>
        <v>0</v>
      </c>
      <c r="GA297" s="124">
        <f t="shared" si="2068"/>
        <v>0</v>
      </c>
      <c r="GB297" s="124">
        <f t="shared" si="2068"/>
        <v>0</v>
      </c>
      <c r="GC297" s="124">
        <f t="shared" si="2068"/>
        <v>0</v>
      </c>
      <c r="GD297" s="124">
        <f t="shared" si="2068"/>
        <v>0</v>
      </c>
      <c r="GE297" s="124">
        <f t="shared" si="2069"/>
        <v>0</v>
      </c>
      <c r="GF297" s="124">
        <f t="shared" si="2069"/>
        <v>0</v>
      </c>
      <c r="GG297" s="554">
        <f t="shared" si="2070"/>
        <v>0</v>
      </c>
      <c r="GH297" s="554">
        <f t="shared" si="2070"/>
        <v>0</v>
      </c>
      <c r="GI297" s="554">
        <f t="shared" si="2070"/>
        <v>0</v>
      </c>
      <c r="GJ297" s="125">
        <f t="shared" si="2071"/>
        <v>0</v>
      </c>
      <c r="GK297" s="125">
        <f t="shared" si="2071"/>
        <v>0</v>
      </c>
      <c r="GL297" s="125">
        <f t="shared" si="2071"/>
        <v>0</v>
      </c>
      <c r="GM297" s="125">
        <f t="shared" si="2071"/>
        <v>0</v>
      </c>
      <c r="GN297" s="125">
        <f t="shared" si="2071"/>
        <v>0</v>
      </c>
      <c r="GO297" s="125">
        <f t="shared" si="2071"/>
        <v>0</v>
      </c>
      <c r="GP297" s="125">
        <f t="shared" si="2071"/>
        <v>0</v>
      </c>
      <c r="GQ297" s="125">
        <f t="shared" si="2071"/>
        <v>0</v>
      </c>
      <c r="GR297" s="125">
        <f t="shared" si="2071"/>
        <v>0</v>
      </c>
      <c r="GS297" s="125">
        <f t="shared" si="2071"/>
        <v>0</v>
      </c>
      <c r="GT297" s="125">
        <f t="shared" si="2071"/>
        <v>0</v>
      </c>
      <c r="GU297" s="125">
        <f t="shared" si="2071"/>
        <v>0</v>
      </c>
      <c r="GV297" s="125">
        <f t="shared" si="2071"/>
        <v>0</v>
      </c>
      <c r="GW297" s="124">
        <f t="shared" si="2072"/>
        <v>0</v>
      </c>
      <c r="GX297" s="124">
        <f t="shared" si="2072"/>
        <v>0</v>
      </c>
      <c r="GY297" s="124">
        <f t="shared" si="2072"/>
        <v>0</v>
      </c>
      <c r="GZ297" s="124">
        <f t="shared" si="2072"/>
        <v>0</v>
      </c>
      <c r="HA297" s="124">
        <f t="shared" si="2072"/>
        <v>0</v>
      </c>
      <c r="HB297" s="124">
        <f t="shared" si="2072"/>
        <v>0</v>
      </c>
      <c r="HC297" s="124">
        <f t="shared" si="2072"/>
        <v>0</v>
      </c>
      <c r="HD297" s="124">
        <f t="shared" si="2072"/>
        <v>0</v>
      </c>
      <c r="HE297" s="124">
        <f t="shared" si="2072"/>
        <v>0</v>
      </c>
      <c r="HF297" s="124">
        <f t="shared" si="2072"/>
        <v>0</v>
      </c>
      <c r="HG297" s="124">
        <f t="shared" si="2072"/>
        <v>0</v>
      </c>
      <c r="HH297" s="124">
        <f t="shared" si="2072"/>
        <v>0</v>
      </c>
      <c r="HI297" s="124">
        <f t="shared" si="2072"/>
        <v>0</v>
      </c>
      <c r="HJ297" s="124">
        <f t="shared" si="2072"/>
        <v>0</v>
      </c>
      <c r="HK297" s="124">
        <f t="shared" si="2072"/>
        <v>0</v>
      </c>
      <c r="HL297" s="124">
        <f t="shared" si="2072"/>
        <v>0</v>
      </c>
      <c r="HM297" s="124">
        <f t="shared" si="2073"/>
        <v>0</v>
      </c>
      <c r="HN297" s="124">
        <f t="shared" si="2073"/>
        <v>0</v>
      </c>
      <c r="HO297" s="554">
        <f t="shared" si="2074"/>
        <v>0</v>
      </c>
      <c r="HP297" s="554">
        <f t="shared" si="2074"/>
        <v>0</v>
      </c>
      <c r="HQ297" s="554">
        <f t="shared" si="2074"/>
        <v>0</v>
      </c>
      <c r="HR297" s="125">
        <f t="shared" si="2075"/>
        <v>0</v>
      </c>
      <c r="HS297" s="125">
        <f t="shared" si="2075"/>
        <v>0</v>
      </c>
      <c r="HT297" s="125">
        <f t="shared" si="2075"/>
        <v>0</v>
      </c>
      <c r="HU297" s="125">
        <f t="shared" si="2075"/>
        <v>0</v>
      </c>
      <c r="HV297" s="125">
        <f t="shared" si="2075"/>
        <v>0</v>
      </c>
      <c r="HW297" s="125">
        <f t="shared" si="2075"/>
        <v>0</v>
      </c>
      <c r="HX297" s="125">
        <f t="shared" si="2075"/>
        <v>0</v>
      </c>
      <c r="HY297" s="125">
        <f t="shared" si="2075"/>
        <v>0</v>
      </c>
      <c r="HZ297" s="125">
        <f t="shared" si="2075"/>
        <v>0</v>
      </c>
      <c r="IA297" s="125">
        <f t="shared" si="2075"/>
        <v>0</v>
      </c>
      <c r="IB297" s="125">
        <f t="shared" si="2075"/>
        <v>0</v>
      </c>
      <c r="IC297" s="125">
        <f t="shared" si="2075"/>
        <v>0</v>
      </c>
      <c r="ID297" s="125">
        <f t="shared" si="2075"/>
        <v>0</v>
      </c>
      <c r="IE297" s="5">
        <f t="shared" si="2076"/>
        <v>67</v>
      </c>
      <c r="IF297" s="9"/>
      <c r="IG297" s="5">
        <f t="shared" si="2077"/>
        <v>1</v>
      </c>
      <c r="IH297" s="5" t="b">
        <f t="shared" si="2077"/>
        <v>0</v>
      </c>
      <c r="II297" s="19">
        <f t="shared" ca="1" si="2078"/>
        <v>0</v>
      </c>
      <c r="IJ297" s="5">
        <f t="shared" si="2077"/>
        <v>55</v>
      </c>
      <c r="IK297" s="5" cm="1">
        <f t="array" ref="IK297">INDEX(i.pi_yatf,$X297+1,IK$7)</f>
        <v>1</v>
      </c>
      <c r="IL297" s="19">
        <f t="shared" ca="1" si="2109"/>
        <v>0</v>
      </c>
      <c r="IM297" s="19">
        <f t="shared" ca="1" si="2109"/>
        <v>0</v>
      </c>
      <c r="IN297" s="19">
        <f t="shared" ca="1" si="2109"/>
        <v>0</v>
      </c>
      <c r="IO297" s="19">
        <f t="shared" ca="1" si="2109"/>
        <v>0</v>
      </c>
      <c r="IP297" s="19">
        <f t="shared" ca="1" si="2109"/>
        <v>0</v>
      </c>
      <c r="IQ297" s="19">
        <f t="shared" ca="1" si="2109"/>
        <v>0</v>
      </c>
      <c r="IR297" s="19">
        <f t="shared" ca="1" si="2109"/>
        <v>0</v>
      </c>
      <c r="IS297" s="19">
        <f t="shared" ca="1" si="2109"/>
        <v>0</v>
      </c>
      <c r="IT297" s="19">
        <f t="shared" ca="1" si="2109"/>
        <v>0</v>
      </c>
      <c r="IU297" s="19">
        <f t="shared" ca="1" si="2109"/>
        <v>0</v>
      </c>
      <c r="IV297" s="19">
        <f t="shared" ca="1" si="2109"/>
        <v>0</v>
      </c>
      <c r="IW297" s="19">
        <f t="shared" ca="1" si="2109"/>
        <v>0</v>
      </c>
      <c r="IX297" s="19">
        <f t="shared" ca="1" si="2109"/>
        <v>0</v>
      </c>
      <c r="IY297" s="19">
        <f t="shared" ca="1" si="2109"/>
        <v>0</v>
      </c>
      <c r="IZ297" s="19">
        <f t="shared" ca="1" si="2109"/>
        <v>0</v>
      </c>
      <c r="JA297" s="19">
        <f t="shared" ca="1" si="2109"/>
        <v>0</v>
      </c>
      <c r="JB297" s="19">
        <f t="shared" ca="1" si="2109"/>
        <v>0</v>
      </c>
      <c r="JC297" s="19">
        <f t="shared" ca="1" si="2109"/>
        <v>0</v>
      </c>
      <c r="JD297" s="19">
        <f t="shared" ca="1" si="2109"/>
        <v>0</v>
      </c>
      <c r="JE297" s="19">
        <f t="shared" ca="1" si="2109"/>
        <v>0</v>
      </c>
      <c r="JF297" s="19">
        <f t="shared" ca="1" si="2109"/>
        <v>0</v>
      </c>
      <c r="JG297" s="5">
        <f t="shared" si="2080"/>
        <v>1.2500000000000001E-2</v>
      </c>
      <c r="JH297" s="567">
        <f t="shared" si="2080"/>
        <v>0</v>
      </c>
      <c r="JI297" s="5">
        <f t="shared" si="2080"/>
        <v>6.25E-2</v>
      </c>
      <c r="JJ297" s="5">
        <f t="shared" si="2080"/>
        <v>6.25E-2</v>
      </c>
      <c r="JK297" s="5">
        <f t="shared" si="2080"/>
        <v>6.25E-2</v>
      </c>
      <c r="JL297" s="19">
        <f t="shared" ca="1" si="2109"/>
        <v>1</v>
      </c>
      <c r="JM297" s="19">
        <f t="shared" ca="1" si="2109"/>
        <v>0</v>
      </c>
      <c r="JN297" s="19">
        <f t="shared" ca="1" si="2109"/>
        <v>1</v>
      </c>
      <c r="JO297" s="9"/>
      <c r="JP297" s="5" t="b">
        <f t="shared" ca="1" si="2081"/>
        <v>0</v>
      </c>
      <c r="JQ297" s="477" t="b">
        <v>0</v>
      </c>
      <c r="JR297" s="477">
        <v>9.7327499999999993</v>
      </c>
      <c r="JS297" s="5" t="b">
        <f t="shared" si="2082"/>
        <v>0</v>
      </c>
      <c r="JT297" s="5" t="b">
        <f t="shared" si="2082"/>
        <v>0</v>
      </c>
      <c r="JU297" s="5" t="b">
        <f t="shared" si="2082"/>
        <v>1</v>
      </c>
      <c r="JV297" s="144">
        <f t="shared" si="2083"/>
        <v>1</v>
      </c>
      <c r="JW297" s="144">
        <f t="shared" si="2083"/>
        <v>1</v>
      </c>
      <c r="JX297" s="5" t="b">
        <f t="shared" si="2084"/>
        <v>0</v>
      </c>
      <c r="JY297" s="5" t="b">
        <f t="shared" si="2084"/>
        <v>1</v>
      </c>
      <c r="JZ297" s="5" t="b">
        <f t="shared" si="2084"/>
        <v>1</v>
      </c>
      <c r="KA297" s="5" t="b">
        <f t="shared" si="2084"/>
        <v>0</v>
      </c>
      <c r="KB297" s="5">
        <f t="shared" si="2085"/>
        <v>1</v>
      </c>
      <c r="KC297" s="5">
        <f t="shared" si="2085"/>
        <v>0</v>
      </c>
      <c r="KD297" s="5" t="b">
        <f t="shared" si="2086"/>
        <v>0</v>
      </c>
      <c r="KE297" s="5" t="str" cm="1">
        <f t="array" aca="1" ref="KE297" ca="1">IF(OR(KF297:KM297&lt;&gt;"-"),TRUE,"-")</f>
        <v>-</v>
      </c>
      <c r="KF297" s="19" t="str">
        <f t="shared" ca="1" si="2087"/>
        <v>-</v>
      </c>
      <c r="KG297" s="19" t="str">
        <f t="shared" ca="1" si="2087"/>
        <v>-</v>
      </c>
      <c r="KH297" s="19" t="str">
        <f t="shared" ca="1" si="2087"/>
        <v>-</v>
      </c>
      <c r="KI297" s="19" t="str">
        <f t="shared" ca="1" si="2087"/>
        <v>-</v>
      </c>
      <c r="KJ297" s="19" t="str">
        <f t="shared" ca="1" si="2087"/>
        <v>-</v>
      </c>
      <c r="KK297" s="19" t="str">
        <f t="shared" ca="1" si="2087"/>
        <v>-</v>
      </c>
      <c r="KL297" s="19" t="str">
        <f t="shared" ca="1" si="2087"/>
        <v>-</v>
      </c>
      <c r="KM297" s="19" t="str">
        <f t="shared" ca="1" si="2087"/>
        <v>-</v>
      </c>
      <c r="KN297" s="5" t="b">
        <f t="array" aca="1" ref="KN297" ca="1">IF(OR(KO297:KU297&lt;&gt;"-"),TRUE,"-")</f>
        <v>1</v>
      </c>
      <c r="KO297" s="19">
        <f t="shared" ca="1" si="2088"/>
        <v>0</v>
      </c>
      <c r="KP297" s="19" t="str">
        <f t="shared" ca="1" si="2088"/>
        <v>-</v>
      </c>
      <c r="KQ297" s="19">
        <f t="shared" ca="1" si="2088"/>
        <v>999999</v>
      </c>
      <c r="KR297" s="19">
        <f t="shared" ca="1" si="2088"/>
        <v>999999</v>
      </c>
      <c r="KS297" s="19">
        <f t="shared" ca="1" si="2088"/>
        <v>999999</v>
      </c>
      <c r="KT297" s="19">
        <f t="shared" ca="1" si="2088"/>
        <v>999999</v>
      </c>
      <c r="KU297" s="19">
        <f t="shared" ca="1" si="2088"/>
        <v>999999</v>
      </c>
      <c r="KV297" s="19" t="str">
        <f t="shared" ca="1" si="2088"/>
        <v>-</v>
      </c>
      <c r="KW297" s="19" t="str">
        <f t="shared" ca="1" si="2088"/>
        <v>-</v>
      </c>
      <c r="KX297" s="19" t="str">
        <f t="shared" ca="1" si="2088"/>
        <v>-</v>
      </c>
      <c r="KY297" s="19" t="b">
        <f t="shared" ca="1" si="2088"/>
        <v>1</v>
      </c>
      <c r="KZ297" s="19">
        <f t="shared" ca="1" si="2088"/>
        <v>0</v>
      </c>
      <c r="LA297" s="5" t="str">
        <f t="shared" si="2089"/>
        <v>-</v>
      </c>
      <c r="LB297" s="5" t="str">
        <f t="shared" si="2089"/>
        <v>-</v>
      </c>
      <c r="LC297" s="5" t="str">
        <f t="shared" si="2089"/>
        <v>-</v>
      </c>
      <c r="LD297" s="5" t="str">
        <f t="shared" si="2089"/>
        <v>-</v>
      </c>
      <c r="LE297" s="19" t="str">
        <f t="shared" ca="1" si="2090"/>
        <v>-</v>
      </c>
      <c r="LF297" s="19" t="str">
        <f t="shared" ca="1" si="2090"/>
        <v>-</v>
      </c>
      <c r="LG297" s="19" t="str">
        <f t="shared" ca="1" si="2090"/>
        <v>-</v>
      </c>
      <c r="LH297" s="19" t="str">
        <f t="shared" ca="1" si="2090"/>
        <v>-</v>
      </c>
      <c r="LI297" s="19" t="str">
        <f t="shared" ca="1" si="2090"/>
        <v>-</v>
      </c>
      <c r="LJ297" s="19" t="str">
        <f t="shared" ca="1" si="2090"/>
        <v>-</v>
      </c>
      <c r="LK297" s="19" t="str">
        <f t="shared" ca="1" si="2090"/>
        <v>-</v>
      </c>
      <c r="LL297" s="5" t="str">
        <f t="shared" si="2091"/>
        <v>-</v>
      </c>
      <c r="LM297" s="5">
        <f t="shared" si="2091"/>
        <v>500</v>
      </c>
      <c r="LN297" s="5">
        <f t="shared" si="2091"/>
        <v>500</v>
      </c>
      <c r="LO297" s="5" t="str">
        <f t="shared" si="2091"/>
        <v>-</v>
      </c>
      <c r="LP297" s="5" t="str" cm="1">
        <f t="array" aca="1" ref="LP297" ca="1">INDEX(i.meatgrid,$Q297,LP$7)</f>
        <v>-</v>
      </c>
      <c r="LQ297" s="5" t="str" cm="1">
        <f t="array" aca="1" ref="LQ297" ca="1">INDEX(i.meatgrid,$Q297,LQ$7)</f>
        <v>-</v>
      </c>
      <c r="LR297" s="5" t="str">
        <f t="shared" si="2092"/>
        <v>-</v>
      </c>
      <c r="LS297" s="5">
        <f t="shared" si="2093"/>
        <v>1</v>
      </c>
      <c r="LT297" s="9"/>
      <c r="LU297" s="19">
        <f t="shared" ca="1" si="2094"/>
        <v>70</v>
      </c>
      <c r="LV297" s="19">
        <f t="shared" ca="1" si="2094"/>
        <v>50</v>
      </c>
      <c r="LW297" s="19">
        <f t="shared" ca="1" si="2094"/>
        <v>80</v>
      </c>
      <c r="LX297" s="19">
        <f t="shared" ca="1" si="2094"/>
        <v>50</v>
      </c>
      <c r="LY297" s="5" t="b" cm="1">
        <f t="array" aca="1" ref="LY297" ca="1">INDEX(i.meatgrid,$Q297,LY$7)</f>
        <v>0</v>
      </c>
      <c r="LZ297" s="5" t="b" cm="1">
        <f t="array" aca="1" ref="LZ297" ca="1">INDEX(i.meatgrid,$Q297,LZ$7)</f>
        <v>0</v>
      </c>
      <c r="MA297" s="5" cm="1">
        <f t="array" aca="1" ref="MA297" ca="1">INDEX(i.meatgrid,$Q297,MA$7)</f>
        <v>40</v>
      </c>
      <c r="MB297" s="5" t="str" cm="1">
        <f t="array" aca="1" ref="MB297" ca="1">INDEX(i.meatgrid,$Q297,MB$7)</f>
        <v>-</v>
      </c>
      <c r="MC297" s="5">
        <f t="shared" si="2095"/>
        <v>1</v>
      </c>
      <c r="MD297" s="5">
        <f t="shared" si="2096"/>
        <v>0.75</v>
      </c>
      <c r="ME297" s="5" cm="1">
        <f t="array" aca="1" ref="ME297" ca="1">INDEX(i.meatgrid,$Q297,ME$7)</f>
        <v>1</v>
      </c>
      <c r="MF297" s="5" cm="1">
        <f t="array" aca="1" ref="MF297" ca="1">INDEX(i.meatgrid,$Q297,MF$7)</f>
        <v>0</v>
      </c>
      <c r="MG297" s="5" cm="1">
        <f t="array" aca="1" ref="MG297" ca="1">INDEX(i.meatgrid,$Q297,MG$7)</f>
        <v>0</v>
      </c>
      <c r="MH297" s="5" cm="1">
        <f t="array" aca="1" ref="MH297" ca="1">INDEX(i.meatgrid,$Q297,MH$7)</f>
        <v>0</v>
      </c>
      <c r="MI297" s="5" cm="1">
        <f t="array" aca="1" ref="MI297" ca="1">INDEX(i.meatgrid,$Q297,MI$7)</f>
        <v>0</v>
      </c>
      <c r="MJ297" s="5" cm="1">
        <f t="array" aca="1" ref="MJ297" ca="1">INDEX(i.meatgrid,$Q297,MJ$7)</f>
        <v>1</v>
      </c>
      <c r="MK297" s="5" cm="1">
        <f t="array" aca="1" ref="MK297" ca="1">INDEX(i.meatgrid,$Q297,MK$7)</f>
        <v>1</v>
      </c>
      <c r="ML297" s="5" cm="1">
        <f t="array" aca="1" ref="ML297" ca="1">INDEX(i.meatgrid,$Q297,ML$7)</f>
        <v>1</v>
      </c>
      <c r="MM297" s="5">
        <f t="shared" si="2097"/>
        <v>1</v>
      </c>
      <c r="MN297" s="9"/>
      <c r="MO297" s="19" t="b">
        <f t="shared" ca="1" si="2098"/>
        <v>0</v>
      </c>
      <c r="MP297" s="19" t="b">
        <f t="shared" ca="1" si="2098"/>
        <v>0</v>
      </c>
      <c r="MQ297" s="19">
        <f t="shared" ca="1" si="2098"/>
        <v>1</v>
      </c>
      <c r="MR297" s="19">
        <f t="shared" ca="1" si="2098"/>
        <v>0.75</v>
      </c>
      <c r="MS297" s="19">
        <f t="shared" ca="1" si="2098"/>
        <v>0.75</v>
      </c>
      <c r="MT297" s="19">
        <f t="shared" ca="1" si="2098"/>
        <v>0.8</v>
      </c>
      <c r="MU297" s="19">
        <f t="shared" ca="1" si="2098"/>
        <v>0.82499999999999996</v>
      </c>
      <c r="MV297" s="19">
        <f t="shared" ca="1" si="2098"/>
        <v>0.875</v>
      </c>
      <c r="MW297" s="19">
        <f t="shared" ca="1" si="2098"/>
        <v>0.9</v>
      </c>
      <c r="MX297" s="19">
        <f t="shared" ca="1" si="2098"/>
        <v>1</v>
      </c>
      <c r="MY297" s="19">
        <f t="shared" ca="1" si="2098"/>
        <v>0.875</v>
      </c>
      <c r="MZ297" s="19" t="b">
        <f t="shared" ca="1" si="2098"/>
        <v>1</v>
      </c>
      <c r="NA297" s="19">
        <f t="shared" ca="1" si="2098"/>
        <v>74.989999999999995</v>
      </c>
      <c r="NB297" s="19" t="str">
        <f t="shared" ca="1" si="2098"/>
        <v>-</v>
      </c>
      <c r="NC297" s="19" t="str">
        <f t="shared" ca="1" si="2098"/>
        <v>-</v>
      </c>
      <c r="ND297" s="19" t="str">
        <f t="shared" ca="1" si="2098"/>
        <v>-</v>
      </c>
      <c r="NE297" s="19" t="str">
        <f t="shared" ca="1" si="2099"/>
        <v>-</v>
      </c>
      <c r="NF297" s="19" t="str">
        <f t="shared" ca="1" si="2099"/>
        <v>-</v>
      </c>
      <c r="NG297" s="19" t="str">
        <f t="shared" ca="1" si="2099"/>
        <v>-</v>
      </c>
      <c r="NH297" s="19" t="str">
        <f t="shared" ca="1" si="2099"/>
        <v>-</v>
      </c>
      <c r="NI297" s="19">
        <f t="shared" ca="1" si="2099"/>
        <v>36.99</v>
      </c>
      <c r="NJ297" s="19">
        <f t="shared" ca="1" si="2099"/>
        <v>36.99</v>
      </c>
      <c r="NK297" s="19" t="str">
        <f t="shared" ca="1" si="2099"/>
        <v>-</v>
      </c>
      <c r="NL297" s="19" t="str">
        <f t="shared" ca="1" si="2099"/>
        <v>-</v>
      </c>
      <c r="NM297" s="19" t="str">
        <f t="shared" ca="1" si="2099"/>
        <v>-</v>
      </c>
      <c r="NN297" s="19" t="str">
        <f t="shared" ca="1" si="2099"/>
        <v>-</v>
      </c>
      <c r="NO297" s="19" t="str">
        <f t="shared" ca="1" si="2099"/>
        <v>-</v>
      </c>
      <c r="NP297" s="19">
        <f t="shared" ca="1" si="2099"/>
        <v>49.99</v>
      </c>
      <c r="NQ297" s="19">
        <f t="shared" ca="1" si="2099"/>
        <v>49.99</v>
      </c>
      <c r="NR297" s="19">
        <f t="shared" ca="1" si="2099"/>
        <v>49.99</v>
      </c>
      <c r="NS297" s="19">
        <f t="shared" ca="1" si="2099"/>
        <v>49.99</v>
      </c>
      <c r="NT297" s="19">
        <f t="shared" ca="1" si="2099"/>
        <v>49.99</v>
      </c>
      <c r="NU297" s="19">
        <f t="shared" ca="1" si="2100"/>
        <v>49.99</v>
      </c>
      <c r="NV297" s="19">
        <f t="shared" ca="1" si="2100"/>
        <v>49.99</v>
      </c>
      <c r="NW297" s="19">
        <f t="shared" ca="1" si="2100"/>
        <v>49.99</v>
      </c>
      <c r="NX297" s="19">
        <f t="shared" ca="1" si="2100"/>
        <v>412.99</v>
      </c>
      <c r="NY297" s="19">
        <f t="shared" ca="1" si="2100"/>
        <v>412.99</v>
      </c>
      <c r="NZ297" s="19" t="str">
        <f t="shared" ca="1" si="2100"/>
        <v>-</v>
      </c>
      <c r="OA297" s="19" t="str">
        <f t="shared" ca="1" si="2100"/>
        <v>-</v>
      </c>
      <c r="OB297" s="19" t="str">
        <f t="shared" ca="1" si="2100"/>
        <v>-</v>
      </c>
      <c r="OC297" s="19" t="str">
        <f t="shared" ca="1" si="2100"/>
        <v>-</v>
      </c>
      <c r="OD297" s="19" t="str">
        <f t="shared" ca="1" si="2100"/>
        <v>-</v>
      </c>
      <c r="OE297" s="19">
        <f t="shared" ca="1" si="2100"/>
        <v>6.8900000000000006</v>
      </c>
      <c r="OF297" s="19">
        <f t="shared" ca="1" si="2100"/>
        <v>6.8900000000000006</v>
      </c>
      <c r="OG297" s="19">
        <f t="shared" ca="1" si="2100"/>
        <v>6.8900000000000006</v>
      </c>
      <c r="OH297" s="19">
        <f t="shared" ca="1" si="2100"/>
        <v>6.8900000000000006</v>
      </c>
      <c r="OI297" s="19">
        <f t="shared" ca="1" si="2100"/>
        <v>6.8900000000000006</v>
      </c>
      <c r="OJ297" s="19">
        <f t="shared" ca="1" si="2100"/>
        <v>6.8900000000000006</v>
      </c>
      <c r="OK297" s="19">
        <f t="shared" ca="1" si="2101"/>
        <v>6.8900000000000006</v>
      </c>
      <c r="OL297" s="19">
        <f t="shared" ca="1" si="2101"/>
        <v>6.8900000000000006</v>
      </c>
      <c r="OM297" s="19">
        <f t="shared" ca="1" si="2101"/>
        <v>346.99</v>
      </c>
      <c r="ON297" s="19">
        <f t="shared" ca="1" si="2101"/>
        <v>346.99</v>
      </c>
      <c r="OO297" s="19" t="str">
        <f t="shared" ca="1" si="2101"/>
        <v>-</v>
      </c>
      <c r="OP297" s="19" t="str">
        <f t="shared" ca="1" si="2101"/>
        <v>-</v>
      </c>
      <c r="OQ297" s="19" t="str">
        <f t="shared" ca="1" si="2101"/>
        <v>-</v>
      </c>
      <c r="OR297" s="19" t="str">
        <f t="shared" ca="1" si="2101"/>
        <v>-</v>
      </c>
      <c r="OS297" s="19" t="str">
        <f t="shared" ca="1" si="2101"/>
        <v>-</v>
      </c>
      <c r="OT297" s="19">
        <f t="shared" ca="1" si="2101"/>
        <v>0</v>
      </c>
      <c r="OU297" s="24">
        <v>0</v>
      </c>
    </row>
    <row r="298" spans="1:411" hidden="1" outlineLevel="1">
      <c r="A298" s="21">
        <f t="shared" si="158"/>
        <v>293</v>
      </c>
      <c r="B298" s="21">
        <f t="shared" si="2039"/>
        <v>19</v>
      </c>
      <c r="C298">
        <v>114</v>
      </c>
      <c r="D298" s="144" t="str">
        <f t="shared" si="2040"/>
        <v>GSM</v>
      </c>
      <c r="E298" t="b">
        <v>1</v>
      </c>
      <c r="F298" t="b">
        <v>0</v>
      </c>
      <c r="G298" t="b">
        <f t="shared" si="2107"/>
        <v>1</v>
      </c>
      <c r="H298" s="29">
        <v>2</v>
      </c>
      <c r="I298" s="29">
        <v>1</v>
      </c>
      <c r="J298" s="29" t="str">
        <f>""</f>
        <v/>
      </c>
      <c r="K298" s="29">
        <f t="shared" si="2042"/>
        <v>2</v>
      </c>
      <c r="L298" s="29">
        <v>2</v>
      </c>
      <c r="M298" s="29">
        <v>2</v>
      </c>
      <c r="N298" s="29">
        <v>3</v>
      </c>
      <c r="O298" s="29">
        <v>1</v>
      </c>
      <c r="P298" s="29">
        <v>1</v>
      </c>
      <c r="Q298" s="237">
        <f t="shared" ca="1" si="2103"/>
        <v>4</v>
      </c>
      <c r="R298" s="29">
        <v>1</v>
      </c>
      <c r="S298" s="29">
        <v>3</v>
      </c>
      <c r="T298" s="29">
        <v>1</v>
      </c>
      <c r="U298" s="218"/>
      <c r="V298" s="218"/>
      <c r="W298" s="29">
        <v>0</v>
      </c>
      <c r="X298" s="218"/>
      <c r="Y298" s="218"/>
      <c r="Z298" s="218"/>
      <c r="AA298" s="218"/>
      <c r="AB298" s="218"/>
      <c r="AC298" s="218"/>
      <c r="AD298" s="218"/>
      <c r="AE298" s="218"/>
      <c r="AF298" s="144">
        <f>INDEX(CHOOSE($N298,DataAutumn!i.AdultDrys,DataWinter!i.AdultDrys,DataSpring!i.AdultDrys),1,$M298)</f>
        <v>3</v>
      </c>
      <c r="AG298" s="5">
        <f t="shared" si="2043"/>
        <v>2</v>
      </c>
      <c r="AH298" s="5">
        <f t="shared" si="2043"/>
        <v>0</v>
      </c>
      <c r="AI298" s="5">
        <f t="shared" si="2044"/>
        <v>1</v>
      </c>
      <c r="AJ298" s="218"/>
      <c r="AK298" s="218"/>
      <c r="AL298" s="366" t="str">
        <f ca="1">TEXT(LEFT(OFFSET(AL298,-1,0),5)+1,"00000")&amp;MID(OFFSET(AL298,-1,0),6,FIND(" ",OFFSET(AL298,-1,0),7)-5)
&amp; $D298           &amp; " Day"&amp;INDEX(i.DOY,$N298,1)              &amp; IF($IG298=0," FWM","")&amp;IF($IG298=1," MWM","")&amp;IF($IG298=5," Mat","")&amp;IF($IH298=TRUE,"&amp;BBT","    ")
&amp;INDEX(DataMaster!$B$98:$B$105,$Q298,0)    &amp;IF(JQ298," SR"&amp;JR298,"")&amp; " WP"&amp;TEXT($MC298*100,"000p")           &amp; " MP"&amp;TEXT($MD298*100,"000p")           &amp; " GP"&amp;TEXT($MM298*100,"000p")
&amp; " (F"&amp;3+COUNTIF($CV298:$CY298,TRUE)&amp;3&amp;"N"&amp;$DM298&amp;$DN298&amp;")"</f>
        <v>00010 DSP_price_SA GSM Day204 MWM    Prime WP100p MP125p GP100p (F33N11)</v>
      </c>
      <c r="AM298" s="9" t="str">
        <f ca="1">IF(COUNTIF(AL$5:AL298,AL298)=1,"-","Dup")</f>
        <v>-</v>
      </c>
      <c r="AN298" s="9"/>
      <c r="AO298" s="12" t="b">
        <v>0</v>
      </c>
      <c r="AP298" s="12" t="b">
        <v>0</v>
      </c>
      <c r="AQ298" s="12" t="b">
        <v>0</v>
      </c>
      <c r="AR298" s="12" t="b">
        <v>0</v>
      </c>
      <c r="AS298" s="12" t="b">
        <v>0</v>
      </c>
      <c r="AT298" s="12" t="b">
        <v>0</v>
      </c>
      <c r="AU298" s="12" t="b">
        <v>0</v>
      </c>
      <c r="AV298" s="12" t="b">
        <v>0</v>
      </c>
      <c r="AW298" s="9"/>
      <c r="AX298" s="5" t="b">
        <f t="shared" si="2045"/>
        <v>0</v>
      </c>
      <c r="AY298" s="5" t="str">
        <f t="shared" si="2045"/>
        <v>-</v>
      </c>
      <c r="AZ298" s="5" t="b">
        <f t="shared" si="2045"/>
        <v>0</v>
      </c>
      <c r="BA298" s="5" t="b">
        <f t="shared" si="2045"/>
        <v>1</v>
      </c>
      <c r="BB298" s="5" t="b">
        <f t="shared" si="2045"/>
        <v>1</v>
      </c>
      <c r="BC298" s="144">
        <f t="shared" si="2045"/>
        <v>0</v>
      </c>
      <c r="BD298" s="19" t="b">
        <f t="shared" ca="1" si="2046"/>
        <v>1</v>
      </c>
      <c r="BE298" s="9"/>
      <c r="BF298" s="5" t="str">
        <f t="shared" ca="1" si="2047"/>
        <v>-</v>
      </c>
      <c r="BG298" s="19" t="str">
        <f t="shared" ca="1" si="2048"/>
        <v>-</v>
      </c>
      <c r="BH298" s="19" t="str">
        <f t="shared" ca="1" si="2048"/>
        <v>-</v>
      </c>
      <c r="BI298" s="19" t="str">
        <f t="shared" ca="1" si="2048"/>
        <v>-</v>
      </c>
      <c r="BJ298" s="5" t="str">
        <f t="shared" ca="1" si="2049"/>
        <v>-</v>
      </c>
      <c r="BK298" s="19" t="str">
        <f t="shared" ca="1" si="2050"/>
        <v>-</v>
      </c>
      <c r="BL298" s="5" t="str">
        <f t="shared" ca="1" si="2051"/>
        <v>-</v>
      </c>
      <c r="BM298" s="19" t="str">
        <f t="shared" ca="1" si="2052"/>
        <v>-</v>
      </c>
      <c r="BN298" s="19" t="str">
        <f t="shared" ca="1" si="2052"/>
        <v>-</v>
      </c>
      <c r="BO298" s="19" t="str">
        <f t="shared" ca="1" si="2052"/>
        <v>-</v>
      </c>
      <c r="BP298" s="5" t="str">
        <f t="shared" ca="1" si="2053"/>
        <v>-</v>
      </c>
      <c r="BQ298" s="9"/>
      <c r="BR298" s="5" t="b">
        <f t="shared" si="2054"/>
        <v>0</v>
      </c>
      <c r="BS298" s="5" t="str">
        <f t="shared" ca="1" si="2055"/>
        <v>-</v>
      </c>
      <c r="BT298" s="5" t="str">
        <f t="shared" ca="1" si="2056"/>
        <v>-</v>
      </c>
      <c r="BU298" s="5" t="str">
        <f t="shared" ca="1" si="2056"/>
        <v>-</v>
      </c>
      <c r="BV298" s="5" t="str">
        <f t="shared" ca="1" si="2056"/>
        <v>-</v>
      </c>
      <c r="BW298" s="5" t="str">
        <f t="shared" ca="1" si="2056"/>
        <v>-</v>
      </c>
      <c r="BX298" s="5" t="str">
        <f t="shared" ca="1" si="2056"/>
        <v>-</v>
      </c>
      <c r="BY298" s="5" t="str">
        <f t="shared" ca="1" si="2056"/>
        <v>-</v>
      </c>
      <c r="BZ298" s="5" t="str">
        <f t="shared" ca="1" si="2056"/>
        <v>-</v>
      </c>
      <c r="CA298" s="5" t="str">
        <f t="shared" ca="1" si="2056"/>
        <v>-</v>
      </c>
      <c r="CB298" s="9"/>
      <c r="CC298" s="237" t="b">
        <f t="shared" ca="1" si="2104"/>
        <v>1</v>
      </c>
      <c r="CD298" s="237" t="b">
        <f t="shared" ca="1" si="2104"/>
        <v>1</v>
      </c>
      <c r="CE298" s="237" t="b">
        <f t="shared" ca="1" si="2104"/>
        <v>1</v>
      </c>
      <c r="CF298" s="12">
        <f t="shared" ca="1" si="2057"/>
        <v>2234105</v>
      </c>
      <c r="CG298" s="144" t="b">
        <f t="shared" ca="1" si="2108"/>
        <v>0</v>
      </c>
      <c r="CH298" s="12" t="s">
        <v>34</v>
      </c>
      <c r="CI298" s="19" t="str">
        <f t="shared" ca="1" si="2059"/>
        <v>-</v>
      </c>
      <c r="CJ298" s="19" t="str">
        <f t="shared" ca="1" si="2059"/>
        <v>-</v>
      </c>
      <c r="CK298" s="19" t="str">
        <f t="shared" ca="1" si="2059"/>
        <v>-</v>
      </c>
      <c r="CL298" s="19">
        <f t="shared" ca="1" si="2059"/>
        <v>1</v>
      </c>
      <c r="CM298" s="19">
        <f t="shared" ca="1" si="2059"/>
        <v>1</v>
      </c>
      <c r="CN298" s="9"/>
      <c r="CO298" s="444">
        <f t="shared" si="2060"/>
        <v>652</v>
      </c>
      <c r="CP298" s="444">
        <f t="shared" si="2060"/>
        <v>686</v>
      </c>
      <c r="CQ298" s="444">
        <f t="shared" si="2060"/>
        <v>721</v>
      </c>
      <c r="CR298" s="152">
        <f t="shared" si="2061"/>
        <v>378</v>
      </c>
      <c r="CS298" s="152">
        <f t="shared" si="2061"/>
        <v>413</v>
      </c>
      <c r="CT298" s="152">
        <f t="shared" si="2061"/>
        <v>448</v>
      </c>
      <c r="CU298" s="19" t="str">
        <f t="shared" ca="1" si="2062"/>
        <v>-</v>
      </c>
      <c r="CV298" s="19" t="str">
        <f t="shared" ca="1" si="2062"/>
        <v>-</v>
      </c>
      <c r="CW298" s="19" t="str">
        <f t="shared" ca="1" si="2062"/>
        <v>-</v>
      </c>
      <c r="CX298" s="19" t="str">
        <f t="shared" ca="1" si="2062"/>
        <v>-</v>
      </c>
      <c r="CY298" s="19" t="str">
        <f t="shared" ca="1" si="2062"/>
        <v>-</v>
      </c>
      <c r="CZ298" s="19" t="b">
        <f t="shared" ca="1" si="2062"/>
        <v>1</v>
      </c>
      <c r="DA298" s="19">
        <f t="shared" ca="1" si="2062"/>
        <v>0</v>
      </c>
      <c r="DB298" s="19">
        <f t="shared" ca="1" si="2062"/>
        <v>0</v>
      </c>
      <c r="DC298" s="19">
        <f t="shared" ca="1" si="2062"/>
        <v>0</v>
      </c>
      <c r="DD298" s="19">
        <f t="shared" ca="1" si="2062"/>
        <v>0</v>
      </c>
      <c r="DE298" s="19">
        <f t="shared" ca="1" si="2062"/>
        <v>0</v>
      </c>
      <c r="DF298" s="19">
        <f t="shared" ca="1" si="2062"/>
        <v>0</v>
      </c>
      <c r="DG298" s="19">
        <f t="shared" ca="1" si="2062"/>
        <v>0</v>
      </c>
      <c r="DH298" s="19">
        <f t="shared" ca="1" si="2062"/>
        <v>0</v>
      </c>
      <c r="DI298" s="19">
        <f t="shared" ca="1" si="2062"/>
        <v>0</v>
      </c>
      <c r="DJ298" s="19">
        <f t="shared" ca="1" si="2062"/>
        <v>0</v>
      </c>
      <c r="DK298" s="19">
        <f t="shared" ca="1" si="2111"/>
        <v>0</v>
      </c>
      <c r="DL298" s="19">
        <f t="shared" ca="1" si="2111"/>
        <v>0</v>
      </c>
      <c r="DM298" s="19">
        <f t="shared" ca="1" si="2111"/>
        <v>1</v>
      </c>
      <c r="DN298" s="19">
        <f t="shared" ca="1" si="2111"/>
        <v>1</v>
      </c>
      <c r="DO298" s="19">
        <f t="shared" ca="1" si="2111"/>
        <v>0</v>
      </c>
      <c r="DP298" s="19" t="str">
        <f t="shared" ca="1" si="2111"/>
        <v>-</v>
      </c>
      <c r="DQ298" s="19" t="str">
        <f t="shared" ca="1" si="2111"/>
        <v>-</v>
      </c>
      <c r="DR298" s="19" t="str">
        <f t="shared" ca="1" si="2111"/>
        <v>-</v>
      </c>
      <c r="DS298" s="19" t="str">
        <f t="shared" ca="1" si="2111"/>
        <v>-</v>
      </c>
      <c r="DT298" s="19" t="str">
        <f t="shared" ca="1" si="2111"/>
        <v>-</v>
      </c>
      <c r="DU298" s="19">
        <f t="shared" ca="1" si="2111"/>
        <v>0</v>
      </c>
      <c r="DV298" s="19" t="str">
        <f t="shared" ca="1" si="2111"/>
        <v>-</v>
      </c>
      <c r="DW298" s="19" t="str">
        <f t="shared" ca="1" si="2111"/>
        <v>-</v>
      </c>
      <c r="DX298" s="19" t="str">
        <f t="shared" ca="1" si="2111"/>
        <v>-</v>
      </c>
      <c r="DY298" s="19" t="str">
        <f t="shared" ca="1" si="2111"/>
        <v>-</v>
      </c>
      <c r="DZ298" s="19" t="str">
        <f t="shared" ca="1" si="2111"/>
        <v>-</v>
      </c>
      <c r="EA298" s="19" t="str">
        <f t="shared" ca="1" si="2111"/>
        <v>-</v>
      </c>
      <c r="EB298" s="19" t="str">
        <f t="shared" ca="1" si="2111"/>
        <v>-</v>
      </c>
      <c r="EC298" s="19" t="str">
        <f t="shared" ca="1" si="2111"/>
        <v>-</v>
      </c>
      <c r="ED298" s="19">
        <f t="shared" ca="1" si="2111"/>
        <v>0</v>
      </c>
      <c r="EE298" s="444">
        <f t="shared" si="2064"/>
        <v>0</v>
      </c>
      <c r="EF298" s="444">
        <f t="shared" si="2064"/>
        <v>0</v>
      </c>
      <c r="EG298" s="124">
        <f t="shared" si="2065"/>
        <v>0</v>
      </c>
      <c r="EH298" s="124">
        <f t="shared" si="2065"/>
        <v>0</v>
      </c>
      <c r="EI298" s="124">
        <f t="shared" si="2065"/>
        <v>0</v>
      </c>
      <c r="EJ298" s="124">
        <f t="shared" si="2065"/>
        <v>0</v>
      </c>
      <c r="EK298" s="124">
        <f t="shared" si="2065"/>
        <v>0</v>
      </c>
      <c r="EL298" s="124">
        <f t="shared" si="2065"/>
        <v>0</v>
      </c>
      <c r="EM298" s="124">
        <f t="shared" si="2065"/>
        <v>0</v>
      </c>
      <c r="EN298" s="124">
        <f t="shared" si="2065"/>
        <v>0</v>
      </c>
      <c r="EO298" s="124">
        <f t="shared" si="2065"/>
        <v>0</v>
      </c>
      <c r="EP298" s="124">
        <f t="shared" si="2065"/>
        <v>0</v>
      </c>
      <c r="EQ298" s="124">
        <f t="shared" si="2065"/>
        <v>0</v>
      </c>
      <c r="ER298" s="124">
        <f t="shared" si="2065"/>
        <v>0</v>
      </c>
      <c r="ES298" s="124">
        <f t="shared" si="2065"/>
        <v>0</v>
      </c>
      <c r="ET298" s="124">
        <f t="shared" si="2065"/>
        <v>0</v>
      </c>
      <c r="EU298" s="124">
        <f t="shared" si="2065"/>
        <v>0</v>
      </c>
      <c r="EV298" s="124">
        <f t="shared" si="2065"/>
        <v>0</v>
      </c>
      <c r="EW298" s="124">
        <f t="shared" si="2066"/>
        <v>0</v>
      </c>
      <c r="EX298" s="124">
        <f t="shared" si="2066"/>
        <v>0</v>
      </c>
      <c r="EY298" s="554">
        <f t="shared" si="2067"/>
        <v>0</v>
      </c>
      <c r="EZ298" s="554">
        <f t="shared" si="2067"/>
        <v>0</v>
      </c>
      <c r="FA298" s="554">
        <f t="shared" si="2067"/>
        <v>0</v>
      </c>
      <c r="FB298" s="125">
        <f t="shared" si="2067"/>
        <v>0</v>
      </c>
      <c r="FC298" s="125">
        <f t="shared" si="2067"/>
        <v>0</v>
      </c>
      <c r="FD298" s="125">
        <f t="shared" si="2067"/>
        <v>0</v>
      </c>
      <c r="FE298" s="125">
        <f t="shared" si="2067"/>
        <v>0</v>
      </c>
      <c r="FF298" s="125">
        <f t="shared" si="2067"/>
        <v>0</v>
      </c>
      <c r="FG298" s="125">
        <f t="shared" si="2067"/>
        <v>0</v>
      </c>
      <c r="FH298" s="125">
        <f t="shared" si="2067"/>
        <v>0</v>
      </c>
      <c r="FI298" s="125">
        <f t="shared" si="2067"/>
        <v>0</v>
      </c>
      <c r="FJ298" s="125">
        <f t="shared" si="2067"/>
        <v>0</v>
      </c>
      <c r="FK298" s="125">
        <f t="shared" si="2067"/>
        <v>0</v>
      </c>
      <c r="FL298" s="125">
        <f t="shared" si="2067"/>
        <v>0</v>
      </c>
      <c r="FM298" s="125">
        <f t="shared" si="2067"/>
        <v>0</v>
      </c>
      <c r="FN298" s="125">
        <f t="shared" si="2067"/>
        <v>0</v>
      </c>
      <c r="FO298" s="124">
        <f t="shared" si="2068"/>
        <v>0</v>
      </c>
      <c r="FP298" s="124">
        <f t="shared" si="2068"/>
        <v>0</v>
      </c>
      <c r="FQ298" s="124">
        <f t="shared" si="2068"/>
        <v>0</v>
      </c>
      <c r="FR298" s="124">
        <f t="shared" si="2068"/>
        <v>0</v>
      </c>
      <c r="FS298" s="124">
        <f t="shared" si="2068"/>
        <v>0</v>
      </c>
      <c r="FT298" s="124">
        <f t="shared" si="2068"/>
        <v>0</v>
      </c>
      <c r="FU298" s="124">
        <f t="shared" si="2068"/>
        <v>0</v>
      </c>
      <c r="FV298" s="124">
        <f t="shared" si="2068"/>
        <v>0</v>
      </c>
      <c r="FW298" s="124">
        <f t="shared" si="2068"/>
        <v>0</v>
      </c>
      <c r="FX298" s="124">
        <f t="shared" si="2068"/>
        <v>0</v>
      </c>
      <c r="FY298" s="124">
        <f t="shared" si="2068"/>
        <v>0</v>
      </c>
      <c r="FZ298" s="124">
        <f t="shared" si="2068"/>
        <v>0</v>
      </c>
      <c r="GA298" s="124">
        <f t="shared" si="2068"/>
        <v>0</v>
      </c>
      <c r="GB298" s="124">
        <f t="shared" si="2068"/>
        <v>0</v>
      </c>
      <c r="GC298" s="124">
        <f t="shared" si="2068"/>
        <v>0</v>
      </c>
      <c r="GD298" s="124">
        <f t="shared" si="2068"/>
        <v>0</v>
      </c>
      <c r="GE298" s="124">
        <f t="shared" si="2069"/>
        <v>0</v>
      </c>
      <c r="GF298" s="124">
        <f t="shared" si="2069"/>
        <v>0</v>
      </c>
      <c r="GG298" s="554">
        <f t="shared" si="2070"/>
        <v>0</v>
      </c>
      <c r="GH298" s="554">
        <f t="shared" si="2070"/>
        <v>0</v>
      </c>
      <c r="GI298" s="554">
        <f t="shared" si="2070"/>
        <v>0</v>
      </c>
      <c r="GJ298" s="125">
        <f t="shared" si="2071"/>
        <v>0</v>
      </c>
      <c r="GK298" s="125">
        <f t="shared" si="2071"/>
        <v>0</v>
      </c>
      <c r="GL298" s="125">
        <f t="shared" si="2071"/>
        <v>0</v>
      </c>
      <c r="GM298" s="125">
        <f t="shared" si="2071"/>
        <v>0</v>
      </c>
      <c r="GN298" s="125">
        <f t="shared" si="2071"/>
        <v>0</v>
      </c>
      <c r="GO298" s="125">
        <f t="shared" si="2071"/>
        <v>0</v>
      </c>
      <c r="GP298" s="125">
        <f t="shared" si="2071"/>
        <v>0</v>
      </c>
      <c r="GQ298" s="125">
        <f t="shared" si="2071"/>
        <v>0</v>
      </c>
      <c r="GR298" s="125">
        <f t="shared" si="2071"/>
        <v>0</v>
      </c>
      <c r="GS298" s="125">
        <f t="shared" si="2071"/>
        <v>0</v>
      </c>
      <c r="GT298" s="125">
        <f t="shared" si="2071"/>
        <v>0</v>
      </c>
      <c r="GU298" s="125">
        <f t="shared" si="2071"/>
        <v>0</v>
      </c>
      <c r="GV298" s="125">
        <f t="shared" si="2071"/>
        <v>0</v>
      </c>
      <c r="GW298" s="124">
        <f t="shared" si="2072"/>
        <v>0</v>
      </c>
      <c r="GX298" s="124">
        <f t="shared" si="2072"/>
        <v>0</v>
      </c>
      <c r="GY298" s="124">
        <f t="shared" si="2072"/>
        <v>0</v>
      </c>
      <c r="GZ298" s="124">
        <f t="shared" si="2072"/>
        <v>0</v>
      </c>
      <c r="HA298" s="124">
        <f t="shared" si="2072"/>
        <v>0</v>
      </c>
      <c r="HB298" s="124">
        <f t="shared" si="2072"/>
        <v>0</v>
      </c>
      <c r="HC298" s="124">
        <f t="shared" si="2072"/>
        <v>0</v>
      </c>
      <c r="HD298" s="124">
        <f t="shared" si="2072"/>
        <v>0</v>
      </c>
      <c r="HE298" s="124">
        <f t="shared" si="2072"/>
        <v>0</v>
      </c>
      <c r="HF298" s="124">
        <f t="shared" si="2072"/>
        <v>0</v>
      </c>
      <c r="HG298" s="124">
        <f t="shared" si="2072"/>
        <v>0</v>
      </c>
      <c r="HH298" s="124">
        <f t="shared" si="2072"/>
        <v>0</v>
      </c>
      <c r="HI298" s="124">
        <f t="shared" si="2072"/>
        <v>0</v>
      </c>
      <c r="HJ298" s="124">
        <f t="shared" si="2072"/>
        <v>0</v>
      </c>
      <c r="HK298" s="124">
        <f t="shared" si="2072"/>
        <v>0</v>
      </c>
      <c r="HL298" s="124">
        <f t="shared" si="2072"/>
        <v>0</v>
      </c>
      <c r="HM298" s="124">
        <f t="shared" si="2073"/>
        <v>0</v>
      </c>
      <c r="HN298" s="124">
        <f t="shared" si="2073"/>
        <v>0</v>
      </c>
      <c r="HO298" s="554">
        <f t="shared" si="2074"/>
        <v>0</v>
      </c>
      <c r="HP298" s="554">
        <f t="shared" si="2074"/>
        <v>0</v>
      </c>
      <c r="HQ298" s="554">
        <f t="shared" si="2074"/>
        <v>0</v>
      </c>
      <c r="HR298" s="125">
        <f t="shared" si="2075"/>
        <v>0</v>
      </c>
      <c r="HS298" s="125">
        <f t="shared" si="2075"/>
        <v>0</v>
      </c>
      <c r="HT298" s="125">
        <f t="shared" si="2075"/>
        <v>0</v>
      </c>
      <c r="HU298" s="125">
        <f t="shared" si="2075"/>
        <v>0</v>
      </c>
      <c r="HV298" s="125">
        <f t="shared" si="2075"/>
        <v>0</v>
      </c>
      <c r="HW298" s="125">
        <f t="shared" si="2075"/>
        <v>0</v>
      </c>
      <c r="HX298" s="125">
        <f t="shared" si="2075"/>
        <v>0</v>
      </c>
      <c r="HY298" s="125">
        <f t="shared" si="2075"/>
        <v>0</v>
      </c>
      <c r="HZ298" s="125">
        <f t="shared" si="2075"/>
        <v>0</v>
      </c>
      <c r="IA298" s="125">
        <f t="shared" si="2075"/>
        <v>0</v>
      </c>
      <c r="IB298" s="125">
        <f t="shared" si="2075"/>
        <v>0</v>
      </c>
      <c r="IC298" s="125">
        <f t="shared" si="2075"/>
        <v>0</v>
      </c>
      <c r="ID298" s="125">
        <f t="shared" si="2075"/>
        <v>0</v>
      </c>
      <c r="IE298" s="5">
        <f t="shared" si="2076"/>
        <v>67</v>
      </c>
      <c r="IF298" s="9"/>
      <c r="IG298" s="5">
        <f t="shared" si="2077"/>
        <v>1</v>
      </c>
      <c r="IH298" s="5" t="b">
        <f t="shared" si="2077"/>
        <v>0</v>
      </c>
      <c r="II298" s="19">
        <f t="shared" ca="1" si="2078"/>
        <v>0</v>
      </c>
      <c r="IJ298" s="5">
        <f t="shared" si="2077"/>
        <v>55</v>
      </c>
      <c r="IK298" s="5" cm="1">
        <f t="array" ref="IK298">INDEX(i.pi_yatf,$X298+1,IK$7)</f>
        <v>1</v>
      </c>
      <c r="IL298" s="19">
        <f t="shared" ca="1" si="2109"/>
        <v>0</v>
      </c>
      <c r="IM298" s="19">
        <f t="shared" ca="1" si="2109"/>
        <v>0</v>
      </c>
      <c r="IN298" s="19">
        <f t="shared" ca="1" si="2109"/>
        <v>0</v>
      </c>
      <c r="IO298" s="19">
        <f t="shared" ca="1" si="2109"/>
        <v>0</v>
      </c>
      <c r="IP298" s="19">
        <f t="shared" ca="1" si="2109"/>
        <v>0</v>
      </c>
      <c r="IQ298" s="19">
        <f t="shared" ca="1" si="2109"/>
        <v>0</v>
      </c>
      <c r="IR298" s="19">
        <f t="shared" ca="1" si="2109"/>
        <v>0</v>
      </c>
      <c r="IS298" s="19">
        <f t="shared" ca="1" si="2109"/>
        <v>0</v>
      </c>
      <c r="IT298" s="19">
        <f t="shared" ca="1" si="2109"/>
        <v>0</v>
      </c>
      <c r="IU298" s="19">
        <f t="shared" ca="1" si="2109"/>
        <v>0</v>
      </c>
      <c r="IV298" s="19">
        <f t="shared" ca="1" si="2109"/>
        <v>0</v>
      </c>
      <c r="IW298" s="19">
        <f t="shared" ca="1" si="2109"/>
        <v>0</v>
      </c>
      <c r="IX298" s="19">
        <f t="shared" ca="1" si="2109"/>
        <v>0</v>
      </c>
      <c r="IY298" s="19">
        <f t="shared" ca="1" si="2109"/>
        <v>0</v>
      </c>
      <c r="IZ298" s="19">
        <f t="shared" ca="1" si="2109"/>
        <v>0</v>
      </c>
      <c r="JA298" s="19">
        <f t="shared" ca="1" si="2109"/>
        <v>0</v>
      </c>
      <c r="JB298" s="19">
        <f t="shared" ca="1" si="2109"/>
        <v>0</v>
      </c>
      <c r="JC298" s="19">
        <f t="shared" ca="1" si="2109"/>
        <v>0</v>
      </c>
      <c r="JD298" s="19">
        <f t="shared" ca="1" si="2109"/>
        <v>0</v>
      </c>
      <c r="JE298" s="19">
        <f t="shared" ca="1" si="2109"/>
        <v>0</v>
      </c>
      <c r="JF298" s="19">
        <f t="shared" ca="1" si="2109"/>
        <v>0</v>
      </c>
      <c r="JG298" s="5">
        <f t="shared" si="2080"/>
        <v>1.2500000000000001E-2</v>
      </c>
      <c r="JH298" s="567">
        <f t="shared" si="2080"/>
        <v>0</v>
      </c>
      <c r="JI298" s="5">
        <f t="shared" si="2080"/>
        <v>6.25E-2</v>
      </c>
      <c r="JJ298" s="5">
        <f t="shared" si="2080"/>
        <v>6.25E-2</v>
      </c>
      <c r="JK298" s="5">
        <f t="shared" si="2080"/>
        <v>6.25E-2</v>
      </c>
      <c r="JL298" s="19">
        <f t="shared" ca="1" si="2109"/>
        <v>1</v>
      </c>
      <c r="JM298" s="19">
        <f t="shared" ca="1" si="2109"/>
        <v>0</v>
      </c>
      <c r="JN298" s="19">
        <f t="shared" ca="1" si="2109"/>
        <v>1</v>
      </c>
      <c r="JO298" s="9"/>
      <c r="JP298" s="5" t="b">
        <f t="shared" ca="1" si="2081"/>
        <v>0</v>
      </c>
      <c r="JQ298" s="477" t="b">
        <v>0</v>
      </c>
      <c r="JR298" s="477">
        <v>9.7327499999999993</v>
      </c>
      <c r="JS298" s="5" t="b">
        <f t="shared" si="2082"/>
        <v>0</v>
      </c>
      <c r="JT298" s="5" t="b">
        <f t="shared" si="2082"/>
        <v>0</v>
      </c>
      <c r="JU298" s="5" t="b">
        <f t="shared" si="2082"/>
        <v>1</v>
      </c>
      <c r="JV298" s="144">
        <f t="shared" si="2083"/>
        <v>1</v>
      </c>
      <c r="JW298" s="144">
        <f t="shared" si="2083"/>
        <v>1</v>
      </c>
      <c r="JX298" s="5" t="b">
        <f t="shared" si="2084"/>
        <v>0</v>
      </c>
      <c r="JY298" s="5" t="b">
        <f t="shared" si="2084"/>
        <v>1</v>
      </c>
      <c r="JZ298" s="5" t="b">
        <f t="shared" si="2084"/>
        <v>1</v>
      </c>
      <c r="KA298" s="5" t="b">
        <f t="shared" si="2084"/>
        <v>0</v>
      </c>
      <c r="KB298" s="5">
        <f t="shared" si="2085"/>
        <v>1</v>
      </c>
      <c r="KC298" s="5">
        <f t="shared" si="2085"/>
        <v>0</v>
      </c>
      <c r="KD298" s="5" t="b">
        <f t="shared" si="2086"/>
        <v>0</v>
      </c>
      <c r="KE298" s="5" t="str" cm="1">
        <f t="array" aca="1" ref="KE298" ca="1">IF(OR(KF298:KM298&lt;&gt;"-"),TRUE,"-")</f>
        <v>-</v>
      </c>
      <c r="KF298" s="19" t="str">
        <f t="shared" ca="1" si="2087"/>
        <v>-</v>
      </c>
      <c r="KG298" s="19" t="str">
        <f t="shared" ca="1" si="2087"/>
        <v>-</v>
      </c>
      <c r="KH298" s="19" t="str">
        <f t="shared" ca="1" si="2087"/>
        <v>-</v>
      </c>
      <c r="KI298" s="19" t="str">
        <f t="shared" ca="1" si="2087"/>
        <v>-</v>
      </c>
      <c r="KJ298" s="19" t="str">
        <f t="shared" ca="1" si="2087"/>
        <v>-</v>
      </c>
      <c r="KK298" s="19" t="str">
        <f t="shared" ca="1" si="2087"/>
        <v>-</v>
      </c>
      <c r="KL298" s="19" t="str">
        <f t="shared" ca="1" si="2087"/>
        <v>-</v>
      </c>
      <c r="KM298" s="19" t="str">
        <f t="shared" ca="1" si="2087"/>
        <v>-</v>
      </c>
      <c r="KN298" s="5" t="b">
        <f t="array" aca="1" ref="KN298" ca="1">IF(OR(KO298:KU298&lt;&gt;"-"),TRUE,"-")</f>
        <v>1</v>
      </c>
      <c r="KO298" s="19">
        <f t="shared" ca="1" si="2088"/>
        <v>0</v>
      </c>
      <c r="KP298" s="19" t="str">
        <f t="shared" ca="1" si="2088"/>
        <v>-</v>
      </c>
      <c r="KQ298" s="19">
        <f t="shared" ca="1" si="2088"/>
        <v>999999</v>
      </c>
      <c r="KR298" s="19">
        <f t="shared" ca="1" si="2088"/>
        <v>999999</v>
      </c>
      <c r="KS298" s="19">
        <f t="shared" ca="1" si="2088"/>
        <v>999999</v>
      </c>
      <c r="KT298" s="19">
        <f t="shared" ca="1" si="2088"/>
        <v>999999</v>
      </c>
      <c r="KU298" s="19">
        <f t="shared" ca="1" si="2088"/>
        <v>999999</v>
      </c>
      <c r="KV298" s="19" t="str">
        <f t="shared" ca="1" si="2088"/>
        <v>-</v>
      </c>
      <c r="KW298" s="19" t="str">
        <f t="shared" ca="1" si="2088"/>
        <v>-</v>
      </c>
      <c r="KX298" s="19" t="str">
        <f t="shared" ca="1" si="2088"/>
        <v>-</v>
      </c>
      <c r="KY298" s="19" t="b">
        <f t="shared" ca="1" si="2088"/>
        <v>1</v>
      </c>
      <c r="KZ298" s="19">
        <f t="shared" ca="1" si="2088"/>
        <v>0</v>
      </c>
      <c r="LA298" s="5" t="str">
        <f t="shared" si="2089"/>
        <v>-</v>
      </c>
      <c r="LB298" s="5" t="str">
        <f t="shared" si="2089"/>
        <v>-</v>
      </c>
      <c r="LC298" s="5" t="str">
        <f t="shared" si="2089"/>
        <v>-</v>
      </c>
      <c r="LD298" s="5" t="str">
        <f t="shared" si="2089"/>
        <v>-</v>
      </c>
      <c r="LE298" s="19" t="str">
        <f t="shared" ca="1" si="2090"/>
        <v>-</v>
      </c>
      <c r="LF298" s="19" t="str">
        <f t="shared" ca="1" si="2090"/>
        <v>-</v>
      </c>
      <c r="LG298" s="19" t="str">
        <f t="shared" ca="1" si="2090"/>
        <v>-</v>
      </c>
      <c r="LH298" s="19" t="str">
        <f t="shared" ca="1" si="2090"/>
        <v>-</v>
      </c>
      <c r="LI298" s="19" t="str">
        <f t="shared" ca="1" si="2090"/>
        <v>-</v>
      </c>
      <c r="LJ298" s="19" t="str">
        <f t="shared" ca="1" si="2090"/>
        <v>-</v>
      </c>
      <c r="LK298" s="19" t="str">
        <f t="shared" ca="1" si="2090"/>
        <v>-</v>
      </c>
      <c r="LL298" s="5" t="str">
        <f t="shared" si="2091"/>
        <v>-</v>
      </c>
      <c r="LM298" s="5">
        <f t="shared" si="2091"/>
        <v>500</v>
      </c>
      <c r="LN298" s="5">
        <f t="shared" si="2091"/>
        <v>500</v>
      </c>
      <c r="LO298" s="5" t="str">
        <f t="shared" si="2091"/>
        <v>-</v>
      </c>
      <c r="LP298" s="5" t="str" cm="1">
        <f t="array" aca="1" ref="LP298" ca="1">INDEX(i.meatgrid,$Q298,LP$7)</f>
        <v>-</v>
      </c>
      <c r="LQ298" s="5" t="str" cm="1">
        <f t="array" aca="1" ref="LQ298" ca="1">INDEX(i.meatgrid,$Q298,LQ$7)</f>
        <v>-</v>
      </c>
      <c r="LR298" s="5" t="str">
        <f t="shared" si="2092"/>
        <v>-</v>
      </c>
      <c r="LS298" s="5">
        <f t="shared" si="2093"/>
        <v>1</v>
      </c>
      <c r="LT298" s="9"/>
      <c r="LU298" s="19">
        <f t="shared" ca="1" si="2094"/>
        <v>70</v>
      </c>
      <c r="LV298" s="19">
        <f t="shared" ca="1" si="2094"/>
        <v>50</v>
      </c>
      <c r="LW298" s="19">
        <f t="shared" ca="1" si="2094"/>
        <v>80</v>
      </c>
      <c r="LX298" s="19">
        <f t="shared" ca="1" si="2094"/>
        <v>50</v>
      </c>
      <c r="LY298" s="5" t="b" cm="1">
        <f t="array" aca="1" ref="LY298" ca="1">INDEX(i.meatgrid,$Q298,LY$7)</f>
        <v>0</v>
      </c>
      <c r="LZ298" s="5" t="b" cm="1">
        <f t="array" aca="1" ref="LZ298" ca="1">INDEX(i.meatgrid,$Q298,LZ$7)</f>
        <v>0</v>
      </c>
      <c r="MA298" s="5" cm="1">
        <f t="array" aca="1" ref="MA298" ca="1">INDEX(i.meatgrid,$Q298,MA$7)</f>
        <v>40</v>
      </c>
      <c r="MB298" s="5" t="str" cm="1">
        <f t="array" aca="1" ref="MB298" ca="1">INDEX(i.meatgrid,$Q298,MB$7)</f>
        <v>-</v>
      </c>
      <c r="MC298" s="5">
        <f t="shared" si="2095"/>
        <v>1</v>
      </c>
      <c r="MD298" s="5">
        <f t="shared" si="2096"/>
        <v>1.25</v>
      </c>
      <c r="ME298" s="5" cm="1">
        <f t="array" aca="1" ref="ME298" ca="1">INDEX(i.meatgrid,$Q298,ME$7)</f>
        <v>1</v>
      </c>
      <c r="MF298" s="5" cm="1">
        <f t="array" aca="1" ref="MF298" ca="1">INDEX(i.meatgrid,$Q298,MF$7)</f>
        <v>0</v>
      </c>
      <c r="MG298" s="5" cm="1">
        <f t="array" aca="1" ref="MG298" ca="1">INDEX(i.meatgrid,$Q298,MG$7)</f>
        <v>0</v>
      </c>
      <c r="MH298" s="5" cm="1">
        <f t="array" aca="1" ref="MH298" ca="1">INDEX(i.meatgrid,$Q298,MH$7)</f>
        <v>0</v>
      </c>
      <c r="MI298" s="5" cm="1">
        <f t="array" aca="1" ref="MI298" ca="1">INDEX(i.meatgrid,$Q298,MI$7)</f>
        <v>0</v>
      </c>
      <c r="MJ298" s="5" cm="1">
        <f t="array" aca="1" ref="MJ298" ca="1">INDEX(i.meatgrid,$Q298,MJ$7)</f>
        <v>1</v>
      </c>
      <c r="MK298" s="5" cm="1">
        <f t="array" aca="1" ref="MK298" ca="1">INDEX(i.meatgrid,$Q298,MK$7)</f>
        <v>1</v>
      </c>
      <c r="ML298" s="5" cm="1">
        <f t="array" aca="1" ref="ML298" ca="1">INDEX(i.meatgrid,$Q298,ML$7)</f>
        <v>1</v>
      </c>
      <c r="MM298" s="5">
        <f t="shared" si="2097"/>
        <v>1</v>
      </c>
      <c r="MN298" s="9"/>
      <c r="MO298" s="19" t="b">
        <f t="shared" ca="1" si="2098"/>
        <v>0</v>
      </c>
      <c r="MP298" s="19" t="b">
        <f t="shared" ca="1" si="2098"/>
        <v>0</v>
      </c>
      <c r="MQ298" s="19">
        <f t="shared" ca="1" si="2098"/>
        <v>1</v>
      </c>
      <c r="MR298" s="19">
        <f t="shared" ca="1" si="2098"/>
        <v>0.75</v>
      </c>
      <c r="MS298" s="19">
        <f t="shared" ca="1" si="2098"/>
        <v>0.75</v>
      </c>
      <c r="MT298" s="19">
        <f t="shared" ca="1" si="2098"/>
        <v>0.8</v>
      </c>
      <c r="MU298" s="19">
        <f t="shared" ca="1" si="2098"/>
        <v>0.82499999999999996</v>
      </c>
      <c r="MV298" s="19">
        <f t="shared" ca="1" si="2098"/>
        <v>0.875</v>
      </c>
      <c r="MW298" s="19">
        <f t="shared" ca="1" si="2098"/>
        <v>0.9</v>
      </c>
      <c r="MX298" s="19">
        <f t="shared" ca="1" si="2098"/>
        <v>1</v>
      </c>
      <c r="MY298" s="19">
        <f t="shared" ca="1" si="2098"/>
        <v>0.875</v>
      </c>
      <c r="MZ298" s="19" t="b">
        <f t="shared" ca="1" si="2098"/>
        <v>1</v>
      </c>
      <c r="NA298" s="19">
        <f t="shared" ca="1" si="2098"/>
        <v>74.989999999999995</v>
      </c>
      <c r="NB298" s="19" t="str">
        <f t="shared" ca="1" si="2098"/>
        <v>-</v>
      </c>
      <c r="NC298" s="19" t="str">
        <f t="shared" ca="1" si="2098"/>
        <v>-</v>
      </c>
      <c r="ND298" s="19" t="str">
        <f t="shared" ca="1" si="2098"/>
        <v>-</v>
      </c>
      <c r="NE298" s="19" t="str">
        <f t="shared" ca="1" si="2099"/>
        <v>-</v>
      </c>
      <c r="NF298" s="19" t="str">
        <f t="shared" ca="1" si="2099"/>
        <v>-</v>
      </c>
      <c r="NG298" s="19" t="str">
        <f t="shared" ca="1" si="2099"/>
        <v>-</v>
      </c>
      <c r="NH298" s="19" t="str">
        <f t="shared" ca="1" si="2099"/>
        <v>-</v>
      </c>
      <c r="NI298" s="19">
        <f t="shared" ca="1" si="2099"/>
        <v>36.99</v>
      </c>
      <c r="NJ298" s="19">
        <f t="shared" ca="1" si="2099"/>
        <v>36.99</v>
      </c>
      <c r="NK298" s="19" t="str">
        <f t="shared" ca="1" si="2099"/>
        <v>-</v>
      </c>
      <c r="NL298" s="19" t="str">
        <f t="shared" ca="1" si="2099"/>
        <v>-</v>
      </c>
      <c r="NM298" s="19" t="str">
        <f t="shared" ca="1" si="2099"/>
        <v>-</v>
      </c>
      <c r="NN298" s="19" t="str">
        <f t="shared" ca="1" si="2099"/>
        <v>-</v>
      </c>
      <c r="NO298" s="19" t="str">
        <f t="shared" ca="1" si="2099"/>
        <v>-</v>
      </c>
      <c r="NP298" s="19">
        <f t="shared" ca="1" si="2099"/>
        <v>49.99</v>
      </c>
      <c r="NQ298" s="19">
        <f t="shared" ca="1" si="2099"/>
        <v>49.99</v>
      </c>
      <c r="NR298" s="19">
        <f t="shared" ca="1" si="2099"/>
        <v>49.99</v>
      </c>
      <c r="NS298" s="19">
        <f t="shared" ca="1" si="2099"/>
        <v>49.99</v>
      </c>
      <c r="NT298" s="19">
        <f t="shared" ca="1" si="2099"/>
        <v>49.99</v>
      </c>
      <c r="NU298" s="19">
        <f t="shared" ca="1" si="2100"/>
        <v>49.99</v>
      </c>
      <c r="NV298" s="19">
        <f t="shared" ca="1" si="2100"/>
        <v>49.99</v>
      </c>
      <c r="NW298" s="19">
        <f t="shared" ca="1" si="2100"/>
        <v>49.99</v>
      </c>
      <c r="NX298" s="19">
        <f t="shared" ca="1" si="2100"/>
        <v>412.99</v>
      </c>
      <c r="NY298" s="19">
        <f t="shared" ca="1" si="2100"/>
        <v>412.99</v>
      </c>
      <c r="NZ298" s="19" t="str">
        <f t="shared" ca="1" si="2100"/>
        <v>-</v>
      </c>
      <c r="OA298" s="19" t="str">
        <f t="shared" ca="1" si="2100"/>
        <v>-</v>
      </c>
      <c r="OB298" s="19" t="str">
        <f t="shared" ca="1" si="2100"/>
        <v>-</v>
      </c>
      <c r="OC298" s="19" t="str">
        <f t="shared" ca="1" si="2100"/>
        <v>-</v>
      </c>
      <c r="OD298" s="19" t="str">
        <f t="shared" ca="1" si="2100"/>
        <v>-</v>
      </c>
      <c r="OE298" s="19">
        <f t="shared" ca="1" si="2100"/>
        <v>6.8900000000000006</v>
      </c>
      <c r="OF298" s="19">
        <f t="shared" ca="1" si="2100"/>
        <v>6.8900000000000006</v>
      </c>
      <c r="OG298" s="19">
        <f t="shared" ca="1" si="2100"/>
        <v>6.8900000000000006</v>
      </c>
      <c r="OH298" s="19">
        <f t="shared" ca="1" si="2100"/>
        <v>6.8900000000000006</v>
      </c>
      <c r="OI298" s="19">
        <f t="shared" ca="1" si="2100"/>
        <v>6.8900000000000006</v>
      </c>
      <c r="OJ298" s="19">
        <f t="shared" ca="1" si="2100"/>
        <v>6.8900000000000006</v>
      </c>
      <c r="OK298" s="19">
        <f t="shared" ca="1" si="2101"/>
        <v>6.8900000000000006</v>
      </c>
      <c r="OL298" s="19">
        <f t="shared" ca="1" si="2101"/>
        <v>6.8900000000000006</v>
      </c>
      <c r="OM298" s="19">
        <f t="shared" ca="1" si="2101"/>
        <v>346.99</v>
      </c>
      <c r="ON298" s="19">
        <f t="shared" ca="1" si="2101"/>
        <v>346.99</v>
      </c>
      <c r="OO298" s="19" t="str">
        <f t="shared" ca="1" si="2101"/>
        <v>-</v>
      </c>
      <c r="OP298" s="19" t="str">
        <f t="shared" ca="1" si="2101"/>
        <v>-</v>
      </c>
      <c r="OQ298" s="19" t="str">
        <f t="shared" ca="1" si="2101"/>
        <v>-</v>
      </c>
      <c r="OR298" s="19" t="str">
        <f t="shared" ca="1" si="2101"/>
        <v>-</v>
      </c>
      <c r="OS298" s="19" t="str">
        <f t="shared" ca="1" si="2101"/>
        <v>-</v>
      </c>
      <c r="OT298" s="19">
        <f t="shared" ca="1" si="2101"/>
        <v>0</v>
      </c>
      <c r="OU298" s="24">
        <v>0</v>
      </c>
    </row>
    <row r="299" spans="1:411" hidden="1" outlineLevel="1">
      <c r="A299" s="21">
        <f t="shared" si="158"/>
        <v>294</v>
      </c>
      <c r="B299" s="21">
        <f t="shared" si="2039"/>
        <v>19</v>
      </c>
      <c r="C299">
        <v>114</v>
      </c>
      <c r="D299" s="144" t="str">
        <f t="shared" si="2040"/>
        <v>GSM</v>
      </c>
      <c r="E299" t="b">
        <v>1</v>
      </c>
      <c r="F299" t="b">
        <v>0</v>
      </c>
      <c r="G299" t="b">
        <f t="shared" si="2107"/>
        <v>1</v>
      </c>
      <c r="H299" s="29">
        <v>2</v>
      </c>
      <c r="I299" s="29">
        <v>1</v>
      </c>
      <c r="J299" s="29" t="str">
        <f>""</f>
        <v/>
      </c>
      <c r="K299" s="29">
        <f t="shared" si="2042"/>
        <v>2</v>
      </c>
      <c r="L299" s="29">
        <v>2</v>
      </c>
      <c r="M299" s="29">
        <v>2</v>
      </c>
      <c r="N299" s="29">
        <v>3</v>
      </c>
      <c r="O299" s="29">
        <v>1</v>
      </c>
      <c r="P299" s="29">
        <v>1</v>
      </c>
      <c r="Q299" s="29">
        <v>2</v>
      </c>
      <c r="R299" s="29">
        <v>1</v>
      </c>
      <c r="S299" s="29">
        <v>1</v>
      </c>
      <c r="T299" s="29">
        <v>1</v>
      </c>
      <c r="U299" s="218"/>
      <c r="V299" s="218"/>
      <c r="W299" s="29">
        <v>0</v>
      </c>
      <c r="X299" s="218"/>
      <c r="Y299" s="218"/>
      <c r="Z299" s="218"/>
      <c r="AA299" s="218"/>
      <c r="AB299" s="218"/>
      <c r="AC299" s="218"/>
      <c r="AD299" s="218"/>
      <c r="AE299" s="218"/>
      <c r="AF299" s="144">
        <f>INDEX(CHOOSE($N299,DataAutumn!i.AdultDrys,DataWinter!i.AdultDrys,DataSpring!i.AdultDrys),1,$M299)</f>
        <v>3</v>
      </c>
      <c r="AG299" s="5">
        <f t="shared" si="2043"/>
        <v>2</v>
      </c>
      <c r="AH299" s="5">
        <f t="shared" si="2043"/>
        <v>0</v>
      </c>
      <c r="AI299" s="5">
        <f t="shared" si="2044"/>
        <v>1</v>
      </c>
      <c r="AJ299" s="218"/>
      <c r="AK299" s="218"/>
      <c r="AL299" s="366" t="str">
        <f ca="1">TEXT(LEFT(OFFSET(AL299,-1,0),5)+1,"00000")&amp;MID(OFFSET(AL299,-1,0),6,FIND(" ",OFFSET(AL299,-1,0),7)-5)
&amp; $D299           &amp; " Day"&amp;INDEX(i.DOY,$N299,1)              &amp; IF($IG299=0," FWM","")&amp;IF($IG299=1," MWM","")&amp;IF($IG299=5," Mat","")&amp;IF($IH299=TRUE,"&amp;BBT","    ")
&amp;INDEX(DataMaster!$B$98:$B$105,$Q299,0)    &amp;IF(JQ299," SR"&amp;JR299,"")&amp; " WP"&amp;TEXT($MC299*100,"000p")           &amp; " MP"&amp;TEXT($MD299*100,"000p")           &amp; " GP"&amp;TEXT($MM299*100,"000p")
&amp; " (F"&amp;3+COUNTIF($CV299:$CY299,TRUE)&amp;3&amp;"N"&amp;$DM299&amp;$DN299&amp;")"</f>
        <v>00011 DSP_price_SA GSM Day204 MWM    Only export WP100p MP100p GP100p (F33N11)</v>
      </c>
      <c r="AM299" s="9" t="str">
        <f ca="1">IF(COUNTIF(AL$5:AL299,AL299)=1,"-","Dup")</f>
        <v>-</v>
      </c>
      <c r="AN299" s="9"/>
      <c r="AO299" s="12" t="b">
        <v>0</v>
      </c>
      <c r="AP299" s="12" t="b">
        <v>0</v>
      </c>
      <c r="AQ299" s="12" t="b">
        <v>0</v>
      </c>
      <c r="AR299" s="12" t="b">
        <v>0</v>
      </c>
      <c r="AS299" s="12" t="b">
        <v>0</v>
      </c>
      <c r="AT299" s="12" t="b">
        <v>0</v>
      </c>
      <c r="AU299" s="12" t="b">
        <v>0</v>
      </c>
      <c r="AV299" s="12" t="b">
        <v>0</v>
      </c>
      <c r="AW299" s="9"/>
      <c r="AX299" s="5" t="b">
        <f t="shared" si="2045"/>
        <v>0</v>
      </c>
      <c r="AY299" s="5" t="str">
        <f t="shared" si="2045"/>
        <v>-</v>
      </c>
      <c r="AZ299" s="5" t="b">
        <f t="shared" si="2045"/>
        <v>0</v>
      </c>
      <c r="BA299" s="5" t="b">
        <f t="shared" si="2045"/>
        <v>1</v>
      </c>
      <c r="BB299" s="5" t="b">
        <f t="shared" si="2045"/>
        <v>1</v>
      </c>
      <c r="BC299" s="144">
        <f t="shared" si="2045"/>
        <v>0</v>
      </c>
      <c r="BD299" s="19" t="b">
        <f t="shared" ca="1" si="2046"/>
        <v>1</v>
      </c>
      <c r="BE299" s="9"/>
      <c r="BF299" s="5" t="str">
        <f t="shared" ca="1" si="2047"/>
        <v>-</v>
      </c>
      <c r="BG299" s="19" t="str">
        <f t="shared" ca="1" si="2048"/>
        <v>-</v>
      </c>
      <c r="BH299" s="19" t="str">
        <f t="shared" ca="1" si="2048"/>
        <v>-</v>
      </c>
      <c r="BI299" s="19" t="str">
        <f t="shared" ca="1" si="2048"/>
        <v>-</v>
      </c>
      <c r="BJ299" s="5" t="str">
        <f t="shared" ca="1" si="2049"/>
        <v>-</v>
      </c>
      <c r="BK299" s="19" t="str">
        <f t="shared" ca="1" si="2050"/>
        <v>-</v>
      </c>
      <c r="BL299" s="5" t="str">
        <f t="shared" ca="1" si="2051"/>
        <v>-</v>
      </c>
      <c r="BM299" s="19" t="str">
        <f t="shared" ca="1" si="2052"/>
        <v>-</v>
      </c>
      <c r="BN299" s="19" t="str">
        <f t="shared" ca="1" si="2052"/>
        <v>-</v>
      </c>
      <c r="BO299" s="19" t="str">
        <f t="shared" ca="1" si="2052"/>
        <v>-</v>
      </c>
      <c r="BP299" s="5" t="str">
        <f t="shared" ca="1" si="2053"/>
        <v>-</v>
      </c>
      <c r="BQ299" s="9"/>
      <c r="BR299" s="5" t="b">
        <f t="shared" si="2054"/>
        <v>0</v>
      </c>
      <c r="BS299" s="5" t="str">
        <f t="shared" ca="1" si="2055"/>
        <v>-</v>
      </c>
      <c r="BT299" s="5" t="str">
        <f t="shared" ca="1" si="2056"/>
        <v>-</v>
      </c>
      <c r="BU299" s="5" t="str">
        <f t="shared" ca="1" si="2056"/>
        <v>-</v>
      </c>
      <c r="BV299" s="5" t="str">
        <f t="shared" ca="1" si="2056"/>
        <v>-</v>
      </c>
      <c r="BW299" s="5" t="str">
        <f t="shared" ca="1" si="2056"/>
        <v>-</v>
      </c>
      <c r="BX299" s="5" t="str">
        <f t="shared" ca="1" si="2056"/>
        <v>-</v>
      </c>
      <c r="BY299" s="5" t="str">
        <f t="shared" ca="1" si="2056"/>
        <v>-</v>
      </c>
      <c r="BZ299" s="5" t="str">
        <f t="shared" ca="1" si="2056"/>
        <v>-</v>
      </c>
      <c r="CA299" s="5" t="str">
        <f t="shared" ca="1" si="2056"/>
        <v>-</v>
      </c>
      <c r="CB299" s="9"/>
      <c r="CC299" s="237" t="b">
        <f t="shared" ca="1" si="2104"/>
        <v>1</v>
      </c>
      <c r="CD299" s="237" t="b">
        <f t="shared" ca="1" si="2104"/>
        <v>1</v>
      </c>
      <c r="CE299" s="237" t="b">
        <f t="shared" ca="1" si="2104"/>
        <v>1</v>
      </c>
      <c r="CF299" s="12">
        <f t="shared" si="2057"/>
        <v>2232105</v>
      </c>
      <c r="CG299" s="144" t="b">
        <f t="shared" ca="1" si="2108"/>
        <v>0</v>
      </c>
      <c r="CH299" s="12" t="s">
        <v>34</v>
      </c>
      <c r="CI299" s="19" t="str">
        <f t="shared" ca="1" si="2059"/>
        <v>-</v>
      </c>
      <c r="CJ299" s="19" t="str">
        <f t="shared" ca="1" si="2059"/>
        <v>-</v>
      </c>
      <c r="CK299" s="19" t="str">
        <f t="shared" ca="1" si="2059"/>
        <v>-</v>
      </c>
      <c r="CL299" s="19">
        <f t="shared" ca="1" si="2059"/>
        <v>1</v>
      </c>
      <c r="CM299" s="19">
        <f t="shared" ca="1" si="2059"/>
        <v>1</v>
      </c>
      <c r="CN299" s="9"/>
      <c r="CO299" s="444">
        <f t="shared" si="2060"/>
        <v>652</v>
      </c>
      <c r="CP299" s="444">
        <f t="shared" si="2060"/>
        <v>686</v>
      </c>
      <c r="CQ299" s="444">
        <f t="shared" si="2060"/>
        <v>721</v>
      </c>
      <c r="CR299" s="152">
        <f t="shared" si="2061"/>
        <v>378</v>
      </c>
      <c r="CS299" s="152">
        <f t="shared" si="2061"/>
        <v>413</v>
      </c>
      <c r="CT299" s="152">
        <f t="shared" si="2061"/>
        <v>448</v>
      </c>
      <c r="CU299" s="19" t="str">
        <f t="shared" ca="1" si="2062"/>
        <v>-</v>
      </c>
      <c r="CV299" s="19" t="str">
        <f t="shared" ca="1" si="2062"/>
        <v>-</v>
      </c>
      <c r="CW299" s="19" t="str">
        <f t="shared" ca="1" si="2062"/>
        <v>-</v>
      </c>
      <c r="CX299" s="19" t="str">
        <f t="shared" ca="1" si="2062"/>
        <v>-</v>
      </c>
      <c r="CY299" s="19" t="str">
        <f t="shared" ca="1" si="2062"/>
        <v>-</v>
      </c>
      <c r="CZ299" s="19" t="b">
        <f t="shared" ca="1" si="2062"/>
        <v>1</v>
      </c>
      <c r="DA299" s="19">
        <f t="shared" ca="1" si="2062"/>
        <v>0</v>
      </c>
      <c r="DB299" s="19">
        <f t="shared" ca="1" si="2062"/>
        <v>0</v>
      </c>
      <c r="DC299" s="19">
        <f t="shared" ca="1" si="2062"/>
        <v>0</v>
      </c>
      <c r="DD299" s="19">
        <f t="shared" ca="1" si="2062"/>
        <v>0</v>
      </c>
      <c r="DE299" s="19">
        <f t="shared" ca="1" si="2062"/>
        <v>0</v>
      </c>
      <c r="DF299" s="19">
        <f t="shared" ca="1" si="2062"/>
        <v>0</v>
      </c>
      <c r="DG299" s="19">
        <f t="shared" ca="1" si="2062"/>
        <v>0</v>
      </c>
      <c r="DH299" s="19">
        <f t="shared" ca="1" si="2062"/>
        <v>0</v>
      </c>
      <c r="DI299" s="19">
        <f t="shared" ca="1" si="2062"/>
        <v>0</v>
      </c>
      <c r="DJ299" s="19">
        <f t="shared" ref="DJ299:DJ304" ca="1" si="2112">OFFSET(DJ$5,$B299,0)</f>
        <v>0</v>
      </c>
      <c r="DK299" s="19">
        <f t="shared" ca="1" si="2111"/>
        <v>0</v>
      </c>
      <c r="DL299" s="19">
        <f t="shared" ca="1" si="2111"/>
        <v>0</v>
      </c>
      <c r="DM299" s="19">
        <f t="shared" ca="1" si="2111"/>
        <v>1</v>
      </c>
      <c r="DN299" s="19">
        <f t="shared" ca="1" si="2111"/>
        <v>1</v>
      </c>
      <c r="DO299" s="19">
        <f t="shared" ca="1" si="2111"/>
        <v>0</v>
      </c>
      <c r="DP299" s="19" t="str">
        <f t="shared" ca="1" si="2111"/>
        <v>-</v>
      </c>
      <c r="DQ299" s="19" t="str">
        <f t="shared" ca="1" si="2111"/>
        <v>-</v>
      </c>
      <c r="DR299" s="19" t="str">
        <f t="shared" ca="1" si="2111"/>
        <v>-</v>
      </c>
      <c r="DS299" s="19" t="str">
        <f t="shared" ca="1" si="2111"/>
        <v>-</v>
      </c>
      <c r="DT299" s="19" t="str">
        <f t="shared" ca="1" si="2111"/>
        <v>-</v>
      </c>
      <c r="DU299" s="19">
        <f t="shared" ca="1" si="2111"/>
        <v>0</v>
      </c>
      <c r="DV299" s="19" t="str">
        <f t="shared" ca="1" si="2111"/>
        <v>-</v>
      </c>
      <c r="DW299" s="19" t="str">
        <f t="shared" ca="1" si="2111"/>
        <v>-</v>
      </c>
      <c r="DX299" s="19" t="str">
        <f t="shared" ca="1" si="2111"/>
        <v>-</v>
      </c>
      <c r="DY299" s="19" t="str">
        <f t="shared" ca="1" si="2111"/>
        <v>-</v>
      </c>
      <c r="DZ299" s="19" t="str">
        <f t="shared" ca="1" si="2111"/>
        <v>-</v>
      </c>
      <c r="EA299" s="19" t="str">
        <f t="shared" ca="1" si="2111"/>
        <v>-</v>
      </c>
      <c r="EB299" s="19" t="str">
        <f t="shared" ca="1" si="2111"/>
        <v>-</v>
      </c>
      <c r="EC299" s="19" t="str">
        <f t="shared" ca="1" si="2111"/>
        <v>-</v>
      </c>
      <c r="ED299" s="19">
        <f t="shared" ca="1" si="2111"/>
        <v>0</v>
      </c>
      <c r="EE299" s="444">
        <f t="shared" si="2064"/>
        <v>0</v>
      </c>
      <c r="EF299" s="444">
        <f t="shared" si="2064"/>
        <v>0</v>
      </c>
      <c r="EG299" s="124">
        <f t="shared" si="2065"/>
        <v>0</v>
      </c>
      <c r="EH299" s="124">
        <f t="shared" si="2065"/>
        <v>0</v>
      </c>
      <c r="EI299" s="124">
        <f t="shared" si="2065"/>
        <v>0</v>
      </c>
      <c r="EJ299" s="124">
        <f t="shared" si="2065"/>
        <v>0</v>
      </c>
      <c r="EK299" s="124">
        <f t="shared" si="2065"/>
        <v>0</v>
      </c>
      <c r="EL299" s="124">
        <f t="shared" si="2065"/>
        <v>0</v>
      </c>
      <c r="EM299" s="124">
        <f t="shared" si="2065"/>
        <v>0</v>
      </c>
      <c r="EN299" s="124">
        <f t="shared" si="2065"/>
        <v>0</v>
      </c>
      <c r="EO299" s="124">
        <f t="shared" si="2065"/>
        <v>0</v>
      </c>
      <c r="EP299" s="124">
        <f t="shared" si="2065"/>
        <v>0</v>
      </c>
      <c r="EQ299" s="124">
        <f t="shared" si="2065"/>
        <v>0</v>
      </c>
      <c r="ER299" s="124">
        <f t="shared" si="2065"/>
        <v>0</v>
      </c>
      <c r="ES299" s="124">
        <f t="shared" si="2065"/>
        <v>0</v>
      </c>
      <c r="ET299" s="124">
        <f t="shared" si="2065"/>
        <v>0</v>
      </c>
      <c r="EU299" s="124">
        <f t="shared" si="2065"/>
        <v>0</v>
      </c>
      <c r="EV299" s="124">
        <f t="shared" ref="EV299:EV304" si="2113">IF(AND($K299=EV$9,$N299=EV$11,$AB299=EV$8,$AI299=EV$12,$Y299&lt;&gt;0),INDEX(i.FS_Strategy,$Y299,$AB299),0)</f>
        <v>0</v>
      </c>
      <c r="EW299" s="124">
        <f t="shared" si="2066"/>
        <v>0</v>
      </c>
      <c r="EX299" s="124">
        <f t="shared" si="2066"/>
        <v>0</v>
      </c>
      <c r="EY299" s="554">
        <f t="shared" si="2067"/>
        <v>0</v>
      </c>
      <c r="EZ299" s="554">
        <f t="shared" si="2067"/>
        <v>0</v>
      </c>
      <c r="FA299" s="554">
        <f t="shared" si="2067"/>
        <v>0</v>
      </c>
      <c r="FB299" s="125">
        <f t="shared" si="2067"/>
        <v>0</v>
      </c>
      <c r="FC299" s="125">
        <f t="shared" si="2067"/>
        <v>0</v>
      </c>
      <c r="FD299" s="125">
        <f t="shared" si="2067"/>
        <v>0</v>
      </c>
      <c r="FE299" s="125">
        <f t="shared" si="2067"/>
        <v>0</v>
      </c>
      <c r="FF299" s="125">
        <f t="shared" si="2067"/>
        <v>0</v>
      </c>
      <c r="FG299" s="125">
        <f t="shared" si="2067"/>
        <v>0</v>
      </c>
      <c r="FH299" s="125">
        <f t="shared" si="2067"/>
        <v>0</v>
      </c>
      <c r="FI299" s="125">
        <f t="shared" si="2067"/>
        <v>0</v>
      </c>
      <c r="FJ299" s="125">
        <f t="shared" si="2067"/>
        <v>0</v>
      </c>
      <c r="FK299" s="125">
        <f t="shared" si="2067"/>
        <v>0</v>
      </c>
      <c r="FL299" s="125">
        <f t="shared" si="2067"/>
        <v>0</v>
      </c>
      <c r="FM299" s="125">
        <f t="shared" si="2067"/>
        <v>0</v>
      </c>
      <c r="FN299" s="125">
        <f t="shared" ref="FN299:FN304" si="2114">IF(AND($K299=FN$9,$N299=FN$11,$AB299=FN$8,$AI299=FN$12,$Z299&lt;&gt;0),INDEX(i.FS_Strategy,$Z299,$AB299),0)</f>
        <v>0</v>
      </c>
      <c r="FO299" s="124">
        <f t="shared" si="2068"/>
        <v>0</v>
      </c>
      <c r="FP299" s="124">
        <f t="shared" si="2068"/>
        <v>0</v>
      </c>
      <c r="FQ299" s="124">
        <f t="shared" si="2068"/>
        <v>0</v>
      </c>
      <c r="FR299" s="124">
        <f t="shared" si="2068"/>
        <v>0</v>
      </c>
      <c r="FS299" s="124">
        <f t="shared" si="2068"/>
        <v>0</v>
      </c>
      <c r="FT299" s="124">
        <f t="shared" si="2068"/>
        <v>0</v>
      </c>
      <c r="FU299" s="124">
        <f t="shared" si="2068"/>
        <v>0</v>
      </c>
      <c r="FV299" s="124">
        <f t="shared" si="2068"/>
        <v>0</v>
      </c>
      <c r="FW299" s="124">
        <f t="shared" si="2068"/>
        <v>0</v>
      </c>
      <c r="FX299" s="124">
        <f t="shared" si="2068"/>
        <v>0</v>
      </c>
      <c r="FY299" s="124">
        <f t="shared" si="2068"/>
        <v>0</v>
      </c>
      <c r="FZ299" s="124">
        <f t="shared" si="2068"/>
        <v>0</v>
      </c>
      <c r="GA299" s="124">
        <f t="shared" si="2068"/>
        <v>0</v>
      </c>
      <c r="GB299" s="124">
        <f t="shared" si="2068"/>
        <v>0</v>
      </c>
      <c r="GC299" s="124">
        <f t="shared" si="2068"/>
        <v>0</v>
      </c>
      <c r="GD299" s="124">
        <f t="shared" ref="GD299:GD304" si="2115">IF(AND($K299=GD$9,$N299=GD$11,$AB299=GD$8,$AI299=GD$12),INDEX(i.FS_Strategy,$AC299+1,$AB299),0)</f>
        <v>0</v>
      </c>
      <c r="GE299" s="124">
        <f t="shared" si="2069"/>
        <v>0</v>
      </c>
      <c r="GF299" s="124">
        <f t="shared" si="2069"/>
        <v>0</v>
      </c>
      <c r="GG299" s="554">
        <f t="shared" si="2070"/>
        <v>0</v>
      </c>
      <c r="GH299" s="554">
        <f t="shared" si="2070"/>
        <v>0</v>
      </c>
      <c r="GI299" s="554">
        <f t="shared" si="2070"/>
        <v>0</v>
      </c>
      <c r="GJ299" s="125">
        <f t="shared" si="2071"/>
        <v>0</v>
      </c>
      <c r="GK299" s="125">
        <f t="shared" si="2071"/>
        <v>0</v>
      </c>
      <c r="GL299" s="125">
        <f t="shared" si="2071"/>
        <v>0</v>
      </c>
      <c r="GM299" s="125">
        <f t="shared" si="2071"/>
        <v>0</v>
      </c>
      <c r="GN299" s="125">
        <f t="shared" si="2071"/>
        <v>0</v>
      </c>
      <c r="GO299" s="125">
        <f t="shared" si="2071"/>
        <v>0</v>
      </c>
      <c r="GP299" s="125">
        <f t="shared" si="2071"/>
        <v>0</v>
      </c>
      <c r="GQ299" s="125">
        <f t="shared" si="2071"/>
        <v>0</v>
      </c>
      <c r="GR299" s="125">
        <f t="shared" si="2071"/>
        <v>0</v>
      </c>
      <c r="GS299" s="125">
        <f t="shared" si="2071"/>
        <v>0</v>
      </c>
      <c r="GT299" s="125">
        <f t="shared" si="2071"/>
        <v>0</v>
      </c>
      <c r="GU299" s="125">
        <f t="shared" si="2071"/>
        <v>0</v>
      </c>
      <c r="GV299" s="125">
        <f t="shared" si="2071"/>
        <v>0</v>
      </c>
      <c r="GW299" s="124">
        <f t="shared" si="2072"/>
        <v>0</v>
      </c>
      <c r="GX299" s="124">
        <f t="shared" si="2072"/>
        <v>0</v>
      </c>
      <c r="GY299" s="124">
        <f t="shared" si="2072"/>
        <v>0</v>
      </c>
      <c r="GZ299" s="124">
        <f t="shared" si="2072"/>
        <v>0</v>
      </c>
      <c r="HA299" s="124">
        <f t="shared" si="2072"/>
        <v>0</v>
      </c>
      <c r="HB299" s="124">
        <f t="shared" si="2072"/>
        <v>0</v>
      </c>
      <c r="HC299" s="124">
        <f t="shared" si="2072"/>
        <v>0</v>
      </c>
      <c r="HD299" s="124">
        <f t="shared" si="2072"/>
        <v>0</v>
      </c>
      <c r="HE299" s="124">
        <f t="shared" si="2072"/>
        <v>0</v>
      </c>
      <c r="HF299" s="124">
        <f t="shared" si="2072"/>
        <v>0</v>
      </c>
      <c r="HG299" s="124">
        <f t="shared" si="2072"/>
        <v>0</v>
      </c>
      <c r="HH299" s="124">
        <f t="shared" si="2072"/>
        <v>0</v>
      </c>
      <c r="HI299" s="124">
        <f t="shared" si="2072"/>
        <v>0</v>
      </c>
      <c r="HJ299" s="124">
        <f t="shared" si="2072"/>
        <v>0</v>
      </c>
      <c r="HK299" s="124">
        <f t="shared" si="2072"/>
        <v>0</v>
      </c>
      <c r="HL299" s="124">
        <f t="shared" ref="HL299:HL304" si="2116">IF(AND($K299=HL$9,$N299=HL$11,$AB299=HL$8,$AI299=HL$12),INDEX(i.FS_Strategy,$AC299+1,$AB299),0)</f>
        <v>0</v>
      </c>
      <c r="HM299" s="124">
        <f t="shared" si="2073"/>
        <v>0</v>
      </c>
      <c r="HN299" s="124">
        <f t="shared" si="2073"/>
        <v>0</v>
      </c>
      <c r="HO299" s="554">
        <f t="shared" si="2074"/>
        <v>0</v>
      </c>
      <c r="HP299" s="554">
        <f t="shared" si="2074"/>
        <v>0</v>
      </c>
      <c r="HQ299" s="554">
        <f t="shared" si="2074"/>
        <v>0</v>
      </c>
      <c r="HR299" s="125">
        <f t="shared" si="2075"/>
        <v>0</v>
      </c>
      <c r="HS299" s="125">
        <f t="shared" si="2075"/>
        <v>0</v>
      </c>
      <c r="HT299" s="125">
        <f t="shared" si="2075"/>
        <v>0</v>
      </c>
      <c r="HU299" s="125">
        <f t="shared" si="2075"/>
        <v>0</v>
      </c>
      <c r="HV299" s="125">
        <f t="shared" si="2075"/>
        <v>0</v>
      </c>
      <c r="HW299" s="125">
        <f t="shared" si="2075"/>
        <v>0</v>
      </c>
      <c r="HX299" s="125">
        <f t="shared" si="2075"/>
        <v>0</v>
      </c>
      <c r="HY299" s="125">
        <f t="shared" si="2075"/>
        <v>0</v>
      </c>
      <c r="HZ299" s="125">
        <f t="shared" si="2075"/>
        <v>0</v>
      </c>
      <c r="IA299" s="125">
        <f t="shared" si="2075"/>
        <v>0</v>
      </c>
      <c r="IB299" s="125">
        <f t="shared" si="2075"/>
        <v>0</v>
      </c>
      <c r="IC299" s="125">
        <f t="shared" si="2075"/>
        <v>0</v>
      </c>
      <c r="ID299" s="125">
        <f t="shared" si="2075"/>
        <v>0</v>
      </c>
      <c r="IE299" s="5">
        <f t="shared" si="2076"/>
        <v>67</v>
      </c>
      <c r="IF299" s="9"/>
      <c r="IG299" s="5">
        <f t="shared" si="2077"/>
        <v>1</v>
      </c>
      <c r="IH299" s="5" t="b">
        <f t="shared" si="2077"/>
        <v>0</v>
      </c>
      <c r="II299" s="19">
        <f t="shared" ca="1" si="2078"/>
        <v>0</v>
      </c>
      <c r="IJ299" s="5">
        <f t="shared" si="2077"/>
        <v>55</v>
      </c>
      <c r="IK299" s="5" cm="1">
        <f t="array" ref="IK299">INDEX(i.pi_yatf,$X299+1,IK$7)</f>
        <v>1</v>
      </c>
      <c r="IL299" s="19">
        <f t="shared" ca="1" si="2109"/>
        <v>0</v>
      </c>
      <c r="IM299" s="19">
        <f t="shared" ca="1" si="2109"/>
        <v>0</v>
      </c>
      <c r="IN299" s="19">
        <f t="shared" ca="1" si="2109"/>
        <v>0</v>
      </c>
      <c r="IO299" s="19">
        <f t="shared" ca="1" si="2109"/>
        <v>0</v>
      </c>
      <c r="IP299" s="19">
        <f t="shared" ca="1" si="2109"/>
        <v>0</v>
      </c>
      <c r="IQ299" s="19">
        <f t="shared" ca="1" si="2109"/>
        <v>0</v>
      </c>
      <c r="IR299" s="19">
        <f t="shared" ca="1" si="2109"/>
        <v>0</v>
      </c>
      <c r="IS299" s="19">
        <f t="shared" ca="1" si="2109"/>
        <v>0</v>
      </c>
      <c r="IT299" s="19">
        <f t="shared" ca="1" si="2109"/>
        <v>0</v>
      </c>
      <c r="IU299" s="19">
        <f t="shared" ca="1" si="2109"/>
        <v>0</v>
      </c>
      <c r="IV299" s="19">
        <f t="shared" ca="1" si="2109"/>
        <v>0</v>
      </c>
      <c r="IW299" s="19">
        <f t="shared" ca="1" si="2109"/>
        <v>0</v>
      </c>
      <c r="IX299" s="19">
        <f t="shared" ca="1" si="2109"/>
        <v>0</v>
      </c>
      <c r="IY299" s="19">
        <f t="shared" ca="1" si="2109"/>
        <v>0</v>
      </c>
      <c r="IZ299" s="19">
        <f t="shared" ca="1" si="2109"/>
        <v>0</v>
      </c>
      <c r="JA299" s="19">
        <f t="shared" ca="1" si="2106"/>
        <v>0</v>
      </c>
      <c r="JB299" s="19">
        <f t="shared" ca="1" si="2106"/>
        <v>0</v>
      </c>
      <c r="JC299" s="19">
        <f t="shared" ca="1" si="2106"/>
        <v>0</v>
      </c>
      <c r="JD299" s="19">
        <f t="shared" ca="1" si="2106"/>
        <v>0</v>
      </c>
      <c r="JE299" s="19">
        <f t="shared" ca="1" si="2106"/>
        <v>0</v>
      </c>
      <c r="JF299" s="19">
        <f t="shared" ca="1" si="2106"/>
        <v>0</v>
      </c>
      <c r="JG299" s="5">
        <f t="shared" si="2080"/>
        <v>1.2500000000000001E-2</v>
      </c>
      <c r="JH299" s="567">
        <f t="shared" si="2080"/>
        <v>0</v>
      </c>
      <c r="JI299" s="5">
        <f t="shared" si="2080"/>
        <v>6.25E-2</v>
      </c>
      <c r="JJ299" s="5">
        <f t="shared" si="2080"/>
        <v>6.25E-2</v>
      </c>
      <c r="JK299" s="5">
        <f t="shared" si="2080"/>
        <v>6.25E-2</v>
      </c>
      <c r="JL299" s="19">
        <f t="shared" ca="1" si="2106"/>
        <v>1</v>
      </c>
      <c r="JM299" s="19">
        <f t="shared" ca="1" si="2106"/>
        <v>0</v>
      </c>
      <c r="JN299" s="19">
        <f t="shared" ca="1" si="2106"/>
        <v>1</v>
      </c>
      <c r="JO299" s="9"/>
      <c r="JP299" s="5" t="b">
        <f t="shared" ca="1" si="2081"/>
        <v>0</v>
      </c>
      <c r="JQ299" s="477" t="b">
        <v>0</v>
      </c>
      <c r="JR299" s="477">
        <v>9.7327499999999993</v>
      </c>
      <c r="JS299" s="5" t="b">
        <f t="shared" si="2082"/>
        <v>0</v>
      </c>
      <c r="JT299" s="5" t="b">
        <f t="shared" si="2082"/>
        <v>0</v>
      </c>
      <c r="JU299" s="5" t="b">
        <f t="shared" si="2082"/>
        <v>1</v>
      </c>
      <c r="JV299" s="144">
        <f t="shared" si="2083"/>
        <v>1</v>
      </c>
      <c r="JW299" s="144">
        <f t="shared" si="2083"/>
        <v>1</v>
      </c>
      <c r="JX299" s="5" t="b">
        <f t="shared" si="2084"/>
        <v>0</v>
      </c>
      <c r="JY299" s="5" t="b">
        <f t="shared" si="2084"/>
        <v>1</v>
      </c>
      <c r="JZ299" s="5" t="b">
        <f t="shared" si="2084"/>
        <v>1</v>
      </c>
      <c r="KA299" s="5" t="b">
        <f t="shared" si="2084"/>
        <v>0</v>
      </c>
      <c r="KB299" s="5">
        <f t="shared" si="2085"/>
        <v>1</v>
      </c>
      <c r="KC299" s="5">
        <f t="shared" si="2085"/>
        <v>0</v>
      </c>
      <c r="KD299" s="5" t="b">
        <f t="shared" si="2086"/>
        <v>0</v>
      </c>
      <c r="KE299" s="5" t="str" cm="1">
        <f t="array" aca="1" ref="KE299" ca="1">IF(OR(KF299:KM299&lt;&gt;"-"),TRUE,"-")</f>
        <v>-</v>
      </c>
      <c r="KF299" s="19" t="str">
        <f t="shared" ca="1" si="2087"/>
        <v>-</v>
      </c>
      <c r="KG299" s="19" t="str">
        <f t="shared" ca="1" si="2087"/>
        <v>-</v>
      </c>
      <c r="KH299" s="19" t="str">
        <f t="shared" ca="1" si="2087"/>
        <v>-</v>
      </c>
      <c r="KI299" s="19" t="str">
        <f t="shared" ca="1" si="2087"/>
        <v>-</v>
      </c>
      <c r="KJ299" s="19" t="str">
        <f t="shared" ca="1" si="2087"/>
        <v>-</v>
      </c>
      <c r="KK299" s="19" t="str">
        <f t="shared" ca="1" si="2087"/>
        <v>-</v>
      </c>
      <c r="KL299" s="19" t="str">
        <f t="shared" ca="1" si="2087"/>
        <v>-</v>
      </c>
      <c r="KM299" s="19" t="str">
        <f t="shared" ca="1" si="2087"/>
        <v>-</v>
      </c>
      <c r="KN299" s="5" t="b">
        <f t="array" aca="1" ref="KN299" ca="1">IF(OR(KO299:KU299&lt;&gt;"-"),TRUE,"-")</f>
        <v>1</v>
      </c>
      <c r="KO299" s="19">
        <f t="shared" ca="1" si="2088"/>
        <v>0</v>
      </c>
      <c r="KP299" s="19" t="str">
        <f t="shared" ca="1" si="2088"/>
        <v>-</v>
      </c>
      <c r="KQ299" s="19">
        <f t="shared" ca="1" si="2088"/>
        <v>999999</v>
      </c>
      <c r="KR299" s="19">
        <f t="shared" ca="1" si="2088"/>
        <v>999999</v>
      </c>
      <c r="KS299" s="19">
        <f t="shared" ca="1" si="2088"/>
        <v>999999</v>
      </c>
      <c r="KT299" s="19">
        <f t="shared" ca="1" si="2088"/>
        <v>999999</v>
      </c>
      <c r="KU299" s="19">
        <f t="shared" ca="1" si="2088"/>
        <v>999999</v>
      </c>
      <c r="KV299" s="19" t="str">
        <f t="shared" ca="1" si="2088"/>
        <v>-</v>
      </c>
      <c r="KW299" s="19" t="str">
        <f t="shared" ca="1" si="2088"/>
        <v>-</v>
      </c>
      <c r="KX299" s="19" t="str">
        <f t="shared" ca="1" si="2088"/>
        <v>-</v>
      </c>
      <c r="KY299" s="19" t="b">
        <f t="shared" ca="1" si="2088"/>
        <v>1</v>
      </c>
      <c r="KZ299" s="19">
        <f t="shared" ca="1" si="2088"/>
        <v>0</v>
      </c>
      <c r="LA299" s="5" t="str">
        <f t="shared" si="2089"/>
        <v>-</v>
      </c>
      <c r="LB299" s="5" t="str">
        <f t="shared" si="2089"/>
        <v>-</v>
      </c>
      <c r="LC299" s="5" t="str">
        <f t="shared" si="2089"/>
        <v>-</v>
      </c>
      <c r="LD299" s="5" t="str">
        <f t="shared" si="2089"/>
        <v>-</v>
      </c>
      <c r="LE299" s="19" t="str">
        <f t="shared" ca="1" si="2090"/>
        <v>-</v>
      </c>
      <c r="LF299" s="19" t="str">
        <f t="shared" ca="1" si="2090"/>
        <v>-</v>
      </c>
      <c r="LG299" s="19" t="str">
        <f t="shared" ca="1" si="2090"/>
        <v>-</v>
      </c>
      <c r="LH299" s="19" t="str">
        <f t="shared" ca="1" si="2090"/>
        <v>-</v>
      </c>
      <c r="LI299" s="19" t="str">
        <f t="shared" ca="1" si="2090"/>
        <v>-</v>
      </c>
      <c r="LJ299" s="19" t="str">
        <f t="shared" ca="1" si="2090"/>
        <v>-</v>
      </c>
      <c r="LK299" s="19" t="str">
        <f t="shared" ca="1" si="2090"/>
        <v>-</v>
      </c>
      <c r="LL299" s="5" t="str">
        <f t="shared" si="2091"/>
        <v>-</v>
      </c>
      <c r="LM299" s="5">
        <f t="shared" si="2091"/>
        <v>500</v>
      </c>
      <c r="LN299" s="5">
        <f t="shared" si="2091"/>
        <v>500</v>
      </c>
      <c r="LO299" s="5" t="str">
        <f t="shared" si="2091"/>
        <v>-</v>
      </c>
      <c r="LP299" s="5" t="str" cm="1">
        <f t="array" ref="LP299">INDEX(i.meatgrid,$Q299,LP$7)</f>
        <v>-</v>
      </c>
      <c r="LQ299" s="5" t="str" cm="1">
        <f t="array" ref="LQ299">INDEX(i.meatgrid,$Q299,LQ$7)</f>
        <v>-</v>
      </c>
      <c r="LR299" s="5" t="str">
        <f t="shared" si="2092"/>
        <v>-</v>
      </c>
      <c r="LS299" s="5">
        <f t="shared" si="2093"/>
        <v>1</v>
      </c>
      <c r="LT299" s="9"/>
      <c r="LU299" s="19">
        <f t="shared" ca="1" si="2094"/>
        <v>70</v>
      </c>
      <c r="LV299" s="19">
        <f t="shared" ca="1" si="2094"/>
        <v>50</v>
      </c>
      <c r="LW299" s="19">
        <f t="shared" ca="1" si="2094"/>
        <v>80</v>
      </c>
      <c r="LX299" s="19">
        <f t="shared" ca="1" si="2094"/>
        <v>50</v>
      </c>
      <c r="LY299" s="5" t="b" cm="1">
        <f t="array" ref="LY299">INDEX(i.meatgrid,$Q299,LY$7)</f>
        <v>0</v>
      </c>
      <c r="LZ299" s="5" t="b" cm="1">
        <f t="array" ref="LZ299">INDEX(i.meatgrid,$Q299,LZ$7)</f>
        <v>0</v>
      </c>
      <c r="MA299" s="5" t="str" cm="1">
        <f t="array" ref="MA299">INDEX(i.meatgrid,$Q299,MA$7)</f>
        <v>-</v>
      </c>
      <c r="MB299" s="5" t="str" cm="1">
        <f t="array" ref="MB299">INDEX(i.meatgrid,$Q299,MB$7)</f>
        <v>-</v>
      </c>
      <c r="MC299" s="5">
        <f t="shared" si="2095"/>
        <v>1</v>
      </c>
      <c r="MD299" s="5">
        <f t="shared" si="2096"/>
        <v>1</v>
      </c>
      <c r="ME299" s="5" cm="1">
        <f t="array" ref="ME299">INDEX(i.meatgrid,$Q299,ME$7)</f>
        <v>0</v>
      </c>
      <c r="MF299" s="5" cm="1">
        <f t="array" ref="MF299">INDEX(i.meatgrid,$Q299,MF$7)</f>
        <v>0</v>
      </c>
      <c r="MG299" s="5" cm="1">
        <f t="array" ref="MG299">INDEX(i.meatgrid,$Q299,MG$7)</f>
        <v>0</v>
      </c>
      <c r="MH299" s="5" cm="1">
        <f t="array" ref="MH299">INDEX(i.meatgrid,$Q299,MH$7)</f>
        <v>0</v>
      </c>
      <c r="MI299" s="5" cm="1">
        <f t="array" ref="MI299">INDEX(i.meatgrid,$Q299,MI$7)</f>
        <v>1</v>
      </c>
      <c r="MJ299" s="5" cm="1">
        <f t="array" ref="MJ299">INDEX(i.meatgrid,$Q299,MJ$7)</f>
        <v>1</v>
      </c>
      <c r="MK299" s="5" cm="1">
        <f t="array" ref="MK299">INDEX(i.meatgrid,$Q299,MK$7)</f>
        <v>1</v>
      </c>
      <c r="ML299" s="5" cm="1">
        <f t="array" ref="ML299">INDEX(i.meatgrid,$Q299,ML$7)</f>
        <v>1</v>
      </c>
      <c r="MM299" s="5">
        <f t="shared" si="2097"/>
        <v>1</v>
      </c>
      <c r="MN299" s="9"/>
      <c r="MO299" s="19" t="b">
        <f t="shared" ca="1" si="2098"/>
        <v>0</v>
      </c>
      <c r="MP299" s="19" t="b">
        <f t="shared" ca="1" si="2098"/>
        <v>0</v>
      </c>
      <c r="MQ299" s="19">
        <f t="shared" ca="1" si="2098"/>
        <v>1</v>
      </c>
      <c r="MR299" s="19">
        <f t="shared" ca="1" si="2098"/>
        <v>0.75</v>
      </c>
      <c r="MS299" s="19">
        <f t="shared" ca="1" si="2098"/>
        <v>0.75</v>
      </c>
      <c r="MT299" s="19">
        <f t="shared" ca="1" si="2098"/>
        <v>0.8</v>
      </c>
      <c r="MU299" s="19">
        <f t="shared" ca="1" si="2098"/>
        <v>0.82499999999999996</v>
      </c>
      <c r="MV299" s="19">
        <f t="shared" ca="1" si="2098"/>
        <v>0.875</v>
      </c>
      <c r="MW299" s="19">
        <f t="shared" ca="1" si="2098"/>
        <v>0.9</v>
      </c>
      <c r="MX299" s="19">
        <f t="shared" ca="1" si="2098"/>
        <v>1</v>
      </c>
      <c r="MY299" s="19">
        <f t="shared" ca="1" si="2098"/>
        <v>0.875</v>
      </c>
      <c r="MZ299" s="19" t="b">
        <f t="shared" ca="1" si="2098"/>
        <v>1</v>
      </c>
      <c r="NA299" s="19">
        <f t="shared" ca="1" si="2098"/>
        <v>74.989999999999995</v>
      </c>
      <c r="NB299" s="19" t="str">
        <f t="shared" ca="1" si="2098"/>
        <v>-</v>
      </c>
      <c r="NC299" s="19" t="str">
        <f t="shared" ca="1" si="2098"/>
        <v>-</v>
      </c>
      <c r="ND299" s="19" t="str">
        <f t="shared" ref="ND299:ND304" ca="1" si="2117">OFFSET(ND$5,$B299,0)</f>
        <v>-</v>
      </c>
      <c r="NE299" s="19" t="str">
        <f t="shared" ca="1" si="2099"/>
        <v>-</v>
      </c>
      <c r="NF299" s="19" t="str">
        <f t="shared" ca="1" si="2099"/>
        <v>-</v>
      </c>
      <c r="NG299" s="19" t="str">
        <f t="shared" ca="1" si="2099"/>
        <v>-</v>
      </c>
      <c r="NH299" s="19" t="str">
        <f t="shared" ca="1" si="2099"/>
        <v>-</v>
      </c>
      <c r="NI299" s="19">
        <f t="shared" ca="1" si="2099"/>
        <v>36.99</v>
      </c>
      <c r="NJ299" s="19">
        <f t="shared" ca="1" si="2099"/>
        <v>36.99</v>
      </c>
      <c r="NK299" s="19" t="str">
        <f t="shared" ca="1" si="2099"/>
        <v>-</v>
      </c>
      <c r="NL299" s="19" t="str">
        <f t="shared" ca="1" si="2099"/>
        <v>-</v>
      </c>
      <c r="NM299" s="19" t="str">
        <f t="shared" ca="1" si="2099"/>
        <v>-</v>
      </c>
      <c r="NN299" s="19" t="str">
        <f t="shared" ca="1" si="2099"/>
        <v>-</v>
      </c>
      <c r="NO299" s="19" t="str">
        <f t="shared" ca="1" si="2099"/>
        <v>-</v>
      </c>
      <c r="NP299" s="19">
        <f t="shared" ca="1" si="2099"/>
        <v>49.99</v>
      </c>
      <c r="NQ299" s="19">
        <f t="shared" ca="1" si="2099"/>
        <v>49.99</v>
      </c>
      <c r="NR299" s="19">
        <f t="shared" ca="1" si="2099"/>
        <v>49.99</v>
      </c>
      <c r="NS299" s="19">
        <f t="shared" ca="1" si="2099"/>
        <v>49.99</v>
      </c>
      <c r="NT299" s="19">
        <f t="shared" ref="NT299:NT304" ca="1" si="2118">OFFSET(NT$5,$B299,0)</f>
        <v>49.99</v>
      </c>
      <c r="NU299" s="19">
        <f t="shared" ca="1" si="2100"/>
        <v>49.99</v>
      </c>
      <c r="NV299" s="19">
        <f t="shared" ca="1" si="2100"/>
        <v>49.99</v>
      </c>
      <c r="NW299" s="19">
        <f t="shared" ca="1" si="2100"/>
        <v>49.99</v>
      </c>
      <c r="NX299" s="19">
        <f t="shared" ca="1" si="2100"/>
        <v>412.99</v>
      </c>
      <c r="NY299" s="19">
        <f t="shared" ca="1" si="2100"/>
        <v>412.99</v>
      </c>
      <c r="NZ299" s="19" t="str">
        <f t="shared" ca="1" si="2100"/>
        <v>-</v>
      </c>
      <c r="OA299" s="19" t="str">
        <f t="shared" ca="1" si="2100"/>
        <v>-</v>
      </c>
      <c r="OB299" s="19" t="str">
        <f t="shared" ca="1" si="2100"/>
        <v>-</v>
      </c>
      <c r="OC299" s="19" t="str">
        <f t="shared" ca="1" si="2100"/>
        <v>-</v>
      </c>
      <c r="OD299" s="19" t="str">
        <f t="shared" ca="1" si="2100"/>
        <v>-</v>
      </c>
      <c r="OE299" s="19">
        <f t="shared" ca="1" si="2100"/>
        <v>6.8900000000000006</v>
      </c>
      <c r="OF299" s="19">
        <f t="shared" ca="1" si="2100"/>
        <v>6.8900000000000006</v>
      </c>
      <c r="OG299" s="19">
        <f t="shared" ca="1" si="2100"/>
        <v>6.8900000000000006</v>
      </c>
      <c r="OH299" s="19">
        <f t="shared" ca="1" si="2100"/>
        <v>6.8900000000000006</v>
      </c>
      <c r="OI299" s="19">
        <f t="shared" ca="1" si="2100"/>
        <v>6.8900000000000006</v>
      </c>
      <c r="OJ299" s="19">
        <f t="shared" ref="OJ299:OJ304" ca="1" si="2119">OFFSET(OJ$5,$B299,0)</f>
        <v>6.8900000000000006</v>
      </c>
      <c r="OK299" s="19">
        <f t="shared" ca="1" si="2101"/>
        <v>6.8900000000000006</v>
      </c>
      <c r="OL299" s="19">
        <f t="shared" ca="1" si="2101"/>
        <v>6.8900000000000006</v>
      </c>
      <c r="OM299" s="19">
        <f t="shared" ca="1" si="2101"/>
        <v>346.99</v>
      </c>
      <c r="ON299" s="19">
        <f t="shared" ca="1" si="2101"/>
        <v>346.99</v>
      </c>
      <c r="OO299" s="19" t="str">
        <f t="shared" ca="1" si="2101"/>
        <v>-</v>
      </c>
      <c r="OP299" s="19" t="str">
        <f t="shared" ca="1" si="2101"/>
        <v>-</v>
      </c>
      <c r="OQ299" s="19" t="str">
        <f t="shared" ca="1" si="2101"/>
        <v>-</v>
      </c>
      <c r="OR299" s="19" t="str">
        <f t="shared" ca="1" si="2101"/>
        <v>-</v>
      </c>
      <c r="OS299" s="19" t="str">
        <f t="shared" ca="1" si="2101"/>
        <v>-</v>
      </c>
      <c r="OT299" s="19">
        <f t="shared" ca="1" si="2101"/>
        <v>0</v>
      </c>
      <c r="OU299" s="24">
        <v>0</v>
      </c>
    </row>
    <row r="300" spans="1:411" hidden="1" outlineLevel="1">
      <c r="A300" s="21">
        <f t="shared" si="158"/>
        <v>295</v>
      </c>
      <c r="B300" s="21">
        <f t="shared" si="2039"/>
        <v>19</v>
      </c>
      <c r="C300">
        <v>114</v>
      </c>
      <c r="D300" s="144" t="str">
        <f t="shared" si="2040"/>
        <v>GSM</v>
      </c>
      <c r="E300" t="b">
        <v>1</v>
      </c>
      <c r="F300" t="b">
        <v>0</v>
      </c>
      <c r="G300" t="b">
        <f t="shared" ref="G300:G304" si="2120">E300</f>
        <v>1</v>
      </c>
      <c r="H300" s="29">
        <v>2</v>
      </c>
      <c r="I300" s="29">
        <v>1</v>
      </c>
      <c r="J300" s="29" t="str">
        <f>""</f>
        <v/>
      </c>
      <c r="K300" s="29">
        <f t="shared" si="2042"/>
        <v>2</v>
      </c>
      <c r="L300" s="29">
        <v>2</v>
      </c>
      <c r="M300" s="29">
        <v>2</v>
      </c>
      <c r="N300" s="29">
        <v>3</v>
      </c>
      <c r="O300" s="29">
        <v>1</v>
      </c>
      <c r="P300" s="29">
        <v>1</v>
      </c>
      <c r="Q300" s="237">
        <f t="shared" ca="1" si="2103"/>
        <v>2</v>
      </c>
      <c r="R300" s="29">
        <v>2</v>
      </c>
      <c r="S300" s="29">
        <v>1</v>
      </c>
      <c r="T300" s="29">
        <v>1</v>
      </c>
      <c r="U300" s="218"/>
      <c r="V300" s="218"/>
      <c r="W300" s="29">
        <v>0</v>
      </c>
      <c r="X300" s="218"/>
      <c r="Y300" s="218"/>
      <c r="Z300" s="218"/>
      <c r="AA300" s="218"/>
      <c r="AB300" s="218"/>
      <c r="AC300" s="218"/>
      <c r="AD300" s="218"/>
      <c r="AE300" s="218"/>
      <c r="AF300" s="144">
        <f>INDEX(CHOOSE($N300,DataAutumn!i.AdultDrys,DataWinter!i.AdultDrys,DataSpring!i.AdultDrys),1,$M300)</f>
        <v>3</v>
      </c>
      <c r="AG300" s="5">
        <f t="shared" si="2043"/>
        <v>2</v>
      </c>
      <c r="AH300" s="5">
        <f t="shared" si="2043"/>
        <v>0</v>
      </c>
      <c r="AI300" s="5">
        <f t="shared" si="2044"/>
        <v>1</v>
      </c>
      <c r="AJ300" s="218"/>
      <c r="AK300" s="218"/>
      <c r="AL300" s="366" t="str">
        <f ca="1">TEXT(LEFT(OFFSET(AL300,-1,0),5)+1,"00000")&amp;MID(OFFSET(AL300,-1,0),6,FIND(" ",OFFSET(AL300,-1,0),7)-5)
&amp; $D300           &amp; " Day"&amp;INDEX(i.DOY,$N300,1)              &amp; IF($IG300=0," FWM","")&amp;IF($IG300=1," MWM","")&amp;IF($IG300=5," Mat","")&amp;IF($IH300=TRUE,"&amp;BBT","    ")
&amp;INDEX(DataMaster!$B$98:$B$105,$Q300,0)    &amp;IF(JQ300," SR"&amp;JR300,"")&amp; " WP"&amp;TEXT($MC300*100,"000p")           &amp; " MP"&amp;TEXT($MD300*100,"000p")           &amp; " GP"&amp;TEXT($MM300*100,"000p")
&amp; " (F"&amp;3+COUNTIF($CV300:$CY300,TRUE)&amp;3&amp;"N"&amp;$DM300&amp;$DN300&amp;")"</f>
        <v>00012 DSP_price_SA GSM Day204 MWM    Only export WP075p MP100p GP100p (F33N11)</v>
      </c>
      <c r="AM300" s="9" t="str">
        <f ca="1">IF(COUNTIF(AL$5:AL300,AL300)=1,"-","Dup")</f>
        <v>-</v>
      </c>
      <c r="AN300" s="9"/>
      <c r="AO300" s="12" t="b">
        <v>0</v>
      </c>
      <c r="AP300" s="12" t="b">
        <v>0</v>
      </c>
      <c r="AQ300" s="12" t="b">
        <v>0</v>
      </c>
      <c r="AR300" s="12" t="b">
        <v>0</v>
      </c>
      <c r="AS300" s="12" t="b">
        <v>0</v>
      </c>
      <c r="AT300" s="12" t="b">
        <v>0</v>
      </c>
      <c r="AU300" s="12" t="b">
        <v>0</v>
      </c>
      <c r="AV300" s="12" t="b">
        <v>0</v>
      </c>
      <c r="AW300" s="9"/>
      <c r="AX300" s="5" t="b">
        <f t="shared" si="2045"/>
        <v>0</v>
      </c>
      <c r="AY300" s="5" t="str">
        <f t="shared" si="2045"/>
        <v>-</v>
      </c>
      <c r="AZ300" s="5" t="b">
        <f t="shared" si="2045"/>
        <v>0</v>
      </c>
      <c r="BA300" s="5" t="b">
        <f t="shared" si="2045"/>
        <v>1</v>
      </c>
      <c r="BB300" s="5" t="b">
        <f t="shared" si="2045"/>
        <v>1</v>
      </c>
      <c r="BC300" s="144">
        <f t="shared" si="2045"/>
        <v>0</v>
      </c>
      <c r="BD300" s="19" t="b">
        <f t="shared" ca="1" si="2046"/>
        <v>1</v>
      </c>
      <c r="BE300" s="9"/>
      <c r="BF300" s="5" t="str">
        <f t="shared" ca="1" si="2047"/>
        <v>-</v>
      </c>
      <c r="BG300" s="19" t="str">
        <f t="shared" ca="1" si="2048"/>
        <v>-</v>
      </c>
      <c r="BH300" s="19" t="str">
        <f t="shared" ca="1" si="2048"/>
        <v>-</v>
      </c>
      <c r="BI300" s="19" t="str">
        <f t="shared" ca="1" si="2048"/>
        <v>-</v>
      </c>
      <c r="BJ300" s="5" t="str">
        <f t="shared" ca="1" si="2049"/>
        <v>-</v>
      </c>
      <c r="BK300" s="19" t="str">
        <f t="shared" ca="1" si="2050"/>
        <v>-</v>
      </c>
      <c r="BL300" s="5" t="str">
        <f t="shared" ca="1" si="2051"/>
        <v>-</v>
      </c>
      <c r="BM300" s="19" t="str">
        <f t="shared" ca="1" si="2052"/>
        <v>-</v>
      </c>
      <c r="BN300" s="19" t="str">
        <f t="shared" ca="1" si="2052"/>
        <v>-</v>
      </c>
      <c r="BO300" s="19" t="str">
        <f t="shared" ca="1" si="2052"/>
        <v>-</v>
      </c>
      <c r="BP300" s="5" t="str">
        <f t="shared" ca="1" si="2053"/>
        <v>-</v>
      </c>
      <c r="BQ300" s="9"/>
      <c r="BR300" s="5" t="b">
        <f t="shared" si="2054"/>
        <v>0</v>
      </c>
      <c r="BS300" s="5" t="str">
        <f t="shared" ca="1" si="2055"/>
        <v>-</v>
      </c>
      <c r="BT300" s="5" t="str">
        <f t="shared" ca="1" si="2056"/>
        <v>-</v>
      </c>
      <c r="BU300" s="5" t="str">
        <f t="shared" ca="1" si="2056"/>
        <v>-</v>
      </c>
      <c r="BV300" s="5" t="str">
        <f t="shared" ca="1" si="2056"/>
        <v>-</v>
      </c>
      <c r="BW300" s="5" t="str">
        <f t="shared" ca="1" si="2056"/>
        <v>-</v>
      </c>
      <c r="BX300" s="5" t="str">
        <f t="shared" ca="1" si="2056"/>
        <v>-</v>
      </c>
      <c r="BY300" s="5" t="str">
        <f t="shared" ca="1" si="2056"/>
        <v>-</v>
      </c>
      <c r="BZ300" s="5" t="str">
        <f t="shared" ca="1" si="2056"/>
        <v>-</v>
      </c>
      <c r="CA300" s="5" t="str">
        <f t="shared" ca="1" si="2056"/>
        <v>-</v>
      </c>
      <c r="CB300" s="9"/>
      <c r="CC300" s="237" t="b">
        <f t="shared" ca="1" si="2104"/>
        <v>1</v>
      </c>
      <c r="CD300" s="237" t="b">
        <f t="shared" ca="1" si="2104"/>
        <v>1</v>
      </c>
      <c r="CE300" s="237" t="b">
        <f t="shared" ca="1" si="2104"/>
        <v>1</v>
      </c>
      <c r="CF300" s="12">
        <f t="shared" ca="1" si="2057"/>
        <v>2232105</v>
      </c>
      <c r="CG300" s="144" t="b">
        <f t="shared" ref="CG300:CG304" ca="1" si="2121">NOT(CE300)</f>
        <v>0</v>
      </c>
      <c r="CH300" s="12" t="s">
        <v>34</v>
      </c>
      <c r="CI300" s="19" t="str">
        <f t="shared" ca="1" si="2059"/>
        <v>-</v>
      </c>
      <c r="CJ300" s="19" t="str">
        <f t="shared" ca="1" si="2059"/>
        <v>-</v>
      </c>
      <c r="CK300" s="19" t="str">
        <f t="shared" ca="1" si="2059"/>
        <v>-</v>
      </c>
      <c r="CL300" s="19">
        <f t="shared" ca="1" si="2059"/>
        <v>1</v>
      </c>
      <c r="CM300" s="19">
        <f t="shared" ca="1" si="2059"/>
        <v>1</v>
      </c>
      <c r="CN300" s="9"/>
      <c r="CO300" s="444">
        <f t="shared" si="2060"/>
        <v>652</v>
      </c>
      <c r="CP300" s="444">
        <f t="shared" si="2060"/>
        <v>686</v>
      </c>
      <c r="CQ300" s="444">
        <f t="shared" si="2060"/>
        <v>721</v>
      </c>
      <c r="CR300" s="152">
        <f t="shared" si="2061"/>
        <v>378</v>
      </c>
      <c r="CS300" s="152">
        <f t="shared" si="2061"/>
        <v>413</v>
      </c>
      <c r="CT300" s="152">
        <f t="shared" si="2061"/>
        <v>448</v>
      </c>
      <c r="CU300" s="19" t="str">
        <f t="shared" ref="CU300:DJ313" ca="1" si="2122">OFFSET(CU$5,$B300,0)</f>
        <v>-</v>
      </c>
      <c r="CV300" s="19" t="str">
        <f t="shared" ca="1" si="2122"/>
        <v>-</v>
      </c>
      <c r="CW300" s="19" t="str">
        <f t="shared" ca="1" si="2122"/>
        <v>-</v>
      </c>
      <c r="CX300" s="19" t="str">
        <f t="shared" ca="1" si="2122"/>
        <v>-</v>
      </c>
      <c r="CY300" s="19" t="str">
        <f t="shared" ca="1" si="2122"/>
        <v>-</v>
      </c>
      <c r="CZ300" s="19" t="b">
        <f t="shared" ca="1" si="2122"/>
        <v>1</v>
      </c>
      <c r="DA300" s="19">
        <f t="shared" ca="1" si="2122"/>
        <v>0</v>
      </c>
      <c r="DB300" s="19">
        <f t="shared" ca="1" si="2122"/>
        <v>0</v>
      </c>
      <c r="DC300" s="19">
        <f t="shared" ca="1" si="2122"/>
        <v>0</v>
      </c>
      <c r="DD300" s="19">
        <f t="shared" ca="1" si="2122"/>
        <v>0</v>
      </c>
      <c r="DE300" s="19">
        <f t="shared" ca="1" si="2122"/>
        <v>0</v>
      </c>
      <c r="DF300" s="19">
        <f t="shared" ca="1" si="2122"/>
        <v>0</v>
      </c>
      <c r="DG300" s="19">
        <f t="shared" ca="1" si="2122"/>
        <v>0</v>
      </c>
      <c r="DH300" s="19">
        <f t="shared" ca="1" si="2122"/>
        <v>0</v>
      </c>
      <c r="DI300" s="19">
        <f t="shared" ca="1" si="2122"/>
        <v>0</v>
      </c>
      <c r="DJ300" s="19">
        <f t="shared" ca="1" si="2122"/>
        <v>0</v>
      </c>
      <c r="DK300" s="19">
        <f t="shared" ca="1" si="2111"/>
        <v>0</v>
      </c>
      <c r="DL300" s="19">
        <f t="shared" ca="1" si="2111"/>
        <v>0</v>
      </c>
      <c r="DM300" s="19">
        <f t="shared" ca="1" si="2111"/>
        <v>1</v>
      </c>
      <c r="DN300" s="19">
        <f t="shared" ca="1" si="2111"/>
        <v>1</v>
      </c>
      <c r="DO300" s="19">
        <f t="shared" ca="1" si="2111"/>
        <v>0</v>
      </c>
      <c r="DP300" s="19" t="str">
        <f t="shared" ca="1" si="2111"/>
        <v>-</v>
      </c>
      <c r="DQ300" s="19" t="str">
        <f t="shared" ca="1" si="2111"/>
        <v>-</v>
      </c>
      <c r="DR300" s="19" t="str">
        <f t="shared" ca="1" si="2111"/>
        <v>-</v>
      </c>
      <c r="DS300" s="19" t="str">
        <f t="shared" ca="1" si="2111"/>
        <v>-</v>
      </c>
      <c r="DT300" s="19" t="str">
        <f t="shared" ca="1" si="2111"/>
        <v>-</v>
      </c>
      <c r="DU300" s="19">
        <f t="shared" ca="1" si="2111"/>
        <v>0</v>
      </c>
      <c r="DV300" s="19" t="str">
        <f t="shared" ca="1" si="2111"/>
        <v>-</v>
      </c>
      <c r="DW300" s="19" t="str">
        <f t="shared" ca="1" si="2111"/>
        <v>-</v>
      </c>
      <c r="DX300" s="19" t="str">
        <f t="shared" ca="1" si="2111"/>
        <v>-</v>
      </c>
      <c r="DY300" s="19" t="str">
        <f t="shared" ca="1" si="2111"/>
        <v>-</v>
      </c>
      <c r="DZ300" s="19" t="str">
        <f t="shared" ca="1" si="2111"/>
        <v>-</v>
      </c>
      <c r="EA300" s="19" t="str">
        <f t="shared" ca="1" si="2111"/>
        <v>-</v>
      </c>
      <c r="EB300" s="19" t="str">
        <f t="shared" ca="1" si="2111"/>
        <v>-</v>
      </c>
      <c r="EC300" s="19" t="str">
        <f t="shared" ca="1" si="2111"/>
        <v>-</v>
      </c>
      <c r="ED300" s="19">
        <f t="shared" ca="1" si="2111"/>
        <v>0</v>
      </c>
      <c r="EE300" s="444">
        <f t="shared" si="2064"/>
        <v>0</v>
      </c>
      <c r="EF300" s="444">
        <f t="shared" si="2064"/>
        <v>0</v>
      </c>
      <c r="EG300" s="124">
        <f t="shared" ref="EG300:EV313" si="2123">IF(AND($K300=EG$9,$N300=EG$11,$AB300=EG$8,$AI300=EG$12,$Y300&lt;&gt;0),INDEX(i.FS_Strategy,$Y300,$AB300),0)</f>
        <v>0</v>
      </c>
      <c r="EH300" s="124">
        <f t="shared" si="2123"/>
        <v>0</v>
      </c>
      <c r="EI300" s="124">
        <f t="shared" si="2123"/>
        <v>0</v>
      </c>
      <c r="EJ300" s="124">
        <f t="shared" si="2123"/>
        <v>0</v>
      </c>
      <c r="EK300" s="124">
        <f t="shared" si="2123"/>
        <v>0</v>
      </c>
      <c r="EL300" s="124">
        <f t="shared" si="2123"/>
        <v>0</v>
      </c>
      <c r="EM300" s="124">
        <f t="shared" si="2123"/>
        <v>0</v>
      </c>
      <c r="EN300" s="124">
        <f t="shared" si="2123"/>
        <v>0</v>
      </c>
      <c r="EO300" s="124">
        <f t="shared" si="2123"/>
        <v>0</v>
      </c>
      <c r="EP300" s="124">
        <f t="shared" si="2123"/>
        <v>0</v>
      </c>
      <c r="EQ300" s="124">
        <f t="shared" si="2123"/>
        <v>0</v>
      </c>
      <c r="ER300" s="124">
        <f t="shared" si="2123"/>
        <v>0</v>
      </c>
      <c r="ES300" s="124">
        <f t="shared" si="2123"/>
        <v>0</v>
      </c>
      <c r="ET300" s="124">
        <f t="shared" si="2123"/>
        <v>0</v>
      </c>
      <c r="EU300" s="124">
        <f t="shared" si="2123"/>
        <v>0</v>
      </c>
      <c r="EV300" s="124">
        <f t="shared" si="2123"/>
        <v>0</v>
      </c>
      <c r="EW300" s="124">
        <f t="shared" si="2066"/>
        <v>0</v>
      </c>
      <c r="EX300" s="124">
        <f t="shared" si="2066"/>
        <v>0</v>
      </c>
      <c r="EY300" s="554">
        <f t="shared" ref="EY300:FN313" si="2124">IF(AND($K300=EY$9,$N300=EY$11,$AB300=EY$8,$AI300=EY$12,$Z300&lt;&gt;0),INDEX(i.FS_Strategy,$Z300,$AB300),0)</f>
        <v>0</v>
      </c>
      <c r="EZ300" s="554">
        <f t="shared" si="2124"/>
        <v>0</v>
      </c>
      <c r="FA300" s="554">
        <f t="shared" si="2124"/>
        <v>0</v>
      </c>
      <c r="FB300" s="125">
        <f t="shared" si="2124"/>
        <v>0</v>
      </c>
      <c r="FC300" s="125">
        <f t="shared" si="2124"/>
        <v>0</v>
      </c>
      <c r="FD300" s="125">
        <f t="shared" si="2124"/>
        <v>0</v>
      </c>
      <c r="FE300" s="125">
        <f t="shared" si="2124"/>
        <v>0</v>
      </c>
      <c r="FF300" s="125">
        <f t="shared" si="2124"/>
        <v>0</v>
      </c>
      <c r="FG300" s="125">
        <f t="shared" si="2124"/>
        <v>0</v>
      </c>
      <c r="FH300" s="125">
        <f t="shared" si="2124"/>
        <v>0</v>
      </c>
      <c r="FI300" s="125">
        <f t="shared" si="2124"/>
        <v>0</v>
      </c>
      <c r="FJ300" s="125">
        <f t="shared" si="2124"/>
        <v>0</v>
      </c>
      <c r="FK300" s="125">
        <f t="shared" si="2124"/>
        <v>0</v>
      </c>
      <c r="FL300" s="125">
        <f t="shared" si="2124"/>
        <v>0</v>
      </c>
      <c r="FM300" s="125">
        <f t="shared" si="2124"/>
        <v>0</v>
      </c>
      <c r="FN300" s="125">
        <f t="shared" si="2124"/>
        <v>0</v>
      </c>
      <c r="FO300" s="124">
        <f t="shared" ref="FO300:GD313" si="2125">IF(AND($K300=FO$9,$N300=FO$11,$AB300=FO$8,$AI300=FO$12),INDEX(i.FS_Strategy,$AC300+1,$AB300),0)</f>
        <v>0</v>
      </c>
      <c r="FP300" s="124">
        <f t="shared" si="2125"/>
        <v>0</v>
      </c>
      <c r="FQ300" s="124">
        <f t="shared" si="2125"/>
        <v>0</v>
      </c>
      <c r="FR300" s="124">
        <f t="shared" si="2125"/>
        <v>0</v>
      </c>
      <c r="FS300" s="124">
        <f t="shared" si="2125"/>
        <v>0</v>
      </c>
      <c r="FT300" s="124">
        <f t="shared" si="2125"/>
        <v>0</v>
      </c>
      <c r="FU300" s="124">
        <f t="shared" si="2125"/>
        <v>0</v>
      </c>
      <c r="FV300" s="124">
        <f t="shared" si="2125"/>
        <v>0</v>
      </c>
      <c r="FW300" s="124">
        <f t="shared" si="2125"/>
        <v>0</v>
      </c>
      <c r="FX300" s="124">
        <f t="shared" si="2125"/>
        <v>0</v>
      </c>
      <c r="FY300" s="124">
        <f t="shared" si="2125"/>
        <v>0</v>
      </c>
      <c r="FZ300" s="124">
        <f t="shared" si="2125"/>
        <v>0</v>
      </c>
      <c r="GA300" s="124">
        <f t="shared" si="2125"/>
        <v>0</v>
      </c>
      <c r="GB300" s="124">
        <f t="shared" si="2125"/>
        <v>0</v>
      </c>
      <c r="GC300" s="124">
        <f t="shared" si="2125"/>
        <v>0</v>
      </c>
      <c r="GD300" s="124">
        <f t="shared" si="2125"/>
        <v>0</v>
      </c>
      <c r="GE300" s="124">
        <f t="shared" si="2069"/>
        <v>0</v>
      </c>
      <c r="GF300" s="124">
        <f t="shared" si="2069"/>
        <v>0</v>
      </c>
      <c r="GG300" s="554">
        <f t="shared" si="2070"/>
        <v>0</v>
      </c>
      <c r="GH300" s="554">
        <f t="shared" si="2070"/>
        <v>0</v>
      </c>
      <c r="GI300" s="554">
        <f t="shared" si="2070"/>
        <v>0</v>
      </c>
      <c r="GJ300" s="125">
        <f t="shared" si="2071"/>
        <v>0</v>
      </c>
      <c r="GK300" s="125">
        <f t="shared" si="2071"/>
        <v>0</v>
      </c>
      <c r="GL300" s="125">
        <f t="shared" si="2071"/>
        <v>0</v>
      </c>
      <c r="GM300" s="125">
        <f t="shared" si="2071"/>
        <v>0</v>
      </c>
      <c r="GN300" s="125">
        <f t="shared" si="2071"/>
        <v>0</v>
      </c>
      <c r="GO300" s="125">
        <f t="shared" si="2071"/>
        <v>0</v>
      </c>
      <c r="GP300" s="125">
        <f t="shared" si="2071"/>
        <v>0</v>
      </c>
      <c r="GQ300" s="125">
        <f t="shared" si="2071"/>
        <v>0</v>
      </c>
      <c r="GR300" s="125">
        <f t="shared" si="2071"/>
        <v>0</v>
      </c>
      <c r="GS300" s="125">
        <f t="shared" si="2071"/>
        <v>0</v>
      </c>
      <c r="GT300" s="125">
        <f t="shared" si="2071"/>
        <v>0</v>
      </c>
      <c r="GU300" s="125">
        <f t="shared" si="2071"/>
        <v>0</v>
      </c>
      <c r="GV300" s="125">
        <f t="shared" si="2071"/>
        <v>0</v>
      </c>
      <c r="GW300" s="124">
        <f t="shared" ref="GW300:HL313" si="2126">IF(AND($K300=GW$9,$N300=GW$11,$AB300=GW$8,$AI300=GW$12),INDEX(i.FS_Strategy,$AC300+1,$AB300),0)</f>
        <v>0</v>
      </c>
      <c r="GX300" s="124">
        <f t="shared" si="2126"/>
        <v>0</v>
      </c>
      <c r="GY300" s="124">
        <f t="shared" si="2126"/>
        <v>0</v>
      </c>
      <c r="GZ300" s="124">
        <f t="shared" si="2126"/>
        <v>0</v>
      </c>
      <c r="HA300" s="124">
        <f t="shared" si="2126"/>
        <v>0</v>
      </c>
      <c r="HB300" s="124">
        <f t="shared" si="2126"/>
        <v>0</v>
      </c>
      <c r="HC300" s="124">
        <f t="shared" si="2126"/>
        <v>0</v>
      </c>
      <c r="HD300" s="124">
        <f t="shared" si="2126"/>
        <v>0</v>
      </c>
      <c r="HE300" s="124">
        <f t="shared" si="2126"/>
        <v>0</v>
      </c>
      <c r="HF300" s="124">
        <f t="shared" si="2126"/>
        <v>0</v>
      </c>
      <c r="HG300" s="124">
        <f t="shared" si="2126"/>
        <v>0</v>
      </c>
      <c r="HH300" s="124">
        <f t="shared" si="2126"/>
        <v>0</v>
      </c>
      <c r="HI300" s="124">
        <f t="shared" si="2126"/>
        <v>0</v>
      </c>
      <c r="HJ300" s="124">
        <f t="shared" si="2126"/>
        <v>0</v>
      </c>
      <c r="HK300" s="124">
        <f t="shared" si="2126"/>
        <v>0</v>
      </c>
      <c r="HL300" s="124">
        <f t="shared" si="2126"/>
        <v>0</v>
      </c>
      <c r="HM300" s="124">
        <f t="shared" si="2073"/>
        <v>0</v>
      </c>
      <c r="HN300" s="124">
        <f t="shared" si="2073"/>
        <v>0</v>
      </c>
      <c r="HO300" s="554">
        <f t="shared" si="2074"/>
        <v>0</v>
      </c>
      <c r="HP300" s="554">
        <f t="shared" si="2074"/>
        <v>0</v>
      </c>
      <c r="HQ300" s="554">
        <f t="shared" si="2074"/>
        <v>0</v>
      </c>
      <c r="HR300" s="125">
        <f t="shared" si="2075"/>
        <v>0</v>
      </c>
      <c r="HS300" s="125">
        <f t="shared" si="2075"/>
        <v>0</v>
      </c>
      <c r="HT300" s="125">
        <f t="shared" si="2075"/>
        <v>0</v>
      </c>
      <c r="HU300" s="125">
        <f t="shared" si="2075"/>
        <v>0</v>
      </c>
      <c r="HV300" s="125">
        <f t="shared" si="2075"/>
        <v>0</v>
      </c>
      <c r="HW300" s="125">
        <f t="shared" si="2075"/>
        <v>0</v>
      </c>
      <c r="HX300" s="125">
        <f t="shared" si="2075"/>
        <v>0</v>
      </c>
      <c r="HY300" s="125">
        <f t="shared" si="2075"/>
        <v>0</v>
      </c>
      <c r="HZ300" s="125">
        <f t="shared" si="2075"/>
        <v>0</v>
      </c>
      <c r="IA300" s="125">
        <f t="shared" si="2075"/>
        <v>0</v>
      </c>
      <c r="IB300" s="125">
        <f t="shared" si="2075"/>
        <v>0</v>
      </c>
      <c r="IC300" s="125">
        <f t="shared" si="2075"/>
        <v>0</v>
      </c>
      <c r="ID300" s="125">
        <f t="shared" si="2075"/>
        <v>0</v>
      </c>
      <c r="IE300" s="5">
        <f t="shared" si="2076"/>
        <v>67</v>
      </c>
      <c r="IF300" s="9"/>
      <c r="IG300" s="5">
        <f t="shared" si="2077"/>
        <v>1</v>
      </c>
      <c r="IH300" s="5" t="b">
        <f t="shared" si="2077"/>
        <v>0</v>
      </c>
      <c r="II300" s="19">
        <f t="shared" ca="1" si="2078"/>
        <v>0</v>
      </c>
      <c r="IJ300" s="5">
        <f t="shared" si="2077"/>
        <v>55</v>
      </c>
      <c r="IK300" s="5" cm="1">
        <f t="array" ref="IK300">INDEX(i.pi_yatf,$X300+1,IK$7)</f>
        <v>1</v>
      </c>
      <c r="IL300" s="19">
        <f t="shared" ca="1" si="2109"/>
        <v>0</v>
      </c>
      <c r="IM300" s="19">
        <f t="shared" ca="1" si="2109"/>
        <v>0</v>
      </c>
      <c r="IN300" s="19">
        <f t="shared" ca="1" si="2109"/>
        <v>0</v>
      </c>
      <c r="IO300" s="19">
        <f t="shared" ca="1" si="2109"/>
        <v>0</v>
      </c>
      <c r="IP300" s="19">
        <f t="shared" ca="1" si="2109"/>
        <v>0</v>
      </c>
      <c r="IQ300" s="19">
        <f t="shared" ca="1" si="2109"/>
        <v>0</v>
      </c>
      <c r="IR300" s="19">
        <f t="shared" ca="1" si="2109"/>
        <v>0</v>
      </c>
      <c r="IS300" s="19">
        <f t="shared" ca="1" si="2109"/>
        <v>0</v>
      </c>
      <c r="IT300" s="19">
        <f t="shared" ca="1" si="2109"/>
        <v>0</v>
      </c>
      <c r="IU300" s="19">
        <f t="shared" ca="1" si="2109"/>
        <v>0</v>
      </c>
      <c r="IV300" s="19">
        <f t="shared" ca="1" si="2109"/>
        <v>0</v>
      </c>
      <c r="IW300" s="19">
        <f t="shared" ca="1" si="2109"/>
        <v>0</v>
      </c>
      <c r="IX300" s="19">
        <f t="shared" ca="1" si="2109"/>
        <v>0</v>
      </c>
      <c r="IY300" s="19">
        <f t="shared" ca="1" si="2109"/>
        <v>0</v>
      </c>
      <c r="IZ300" s="19">
        <f t="shared" ca="1" si="2109"/>
        <v>0</v>
      </c>
      <c r="JA300" s="19">
        <f t="shared" ca="1" si="2109"/>
        <v>0</v>
      </c>
      <c r="JB300" s="19">
        <f t="shared" ca="1" si="2109"/>
        <v>0</v>
      </c>
      <c r="JC300" s="19">
        <f t="shared" ca="1" si="2109"/>
        <v>0</v>
      </c>
      <c r="JD300" s="19">
        <f t="shared" ca="1" si="2109"/>
        <v>0</v>
      </c>
      <c r="JE300" s="19">
        <f t="shared" ca="1" si="2109"/>
        <v>0</v>
      </c>
      <c r="JF300" s="19">
        <f t="shared" ca="1" si="2109"/>
        <v>0</v>
      </c>
      <c r="JG300" s="5">
        <f t="shared" si="2080"/>
        <v>1.2500000000000001E-2</v>
      </c>
      <c r="JH300" s="567">
        <f t="shared" si="2080"/>
        <v>0</v>
      </c>
      <c r="JI300" s="5">
        <f t="shared" si="2080"/>
        <v>6.25E-2</v>
      </c>
      <c r="JJ300" s="5">
        <f t="shared" si="2080"/>
        <v>6.25E-2</v>
      </c>
      <c r="JK300" s="5">
        <f t="shared" si="2080"/>
        <v>6.25E-2</v>
      </c>
      <c r="JL300" s="19">
        <f t="shared" ca="1" si="2109"/>
        <v>1</v>
      </c>
      <c r="JM300" s="19">
        <f t="shared" ca="1" si="2109"/>
        <v>0</v>
      </c>
      <c r="JN300" s="19">
        <f t="shared" ca="1" si="2109"/>
        <v>1</v>
      </c>
      <c r="JO300" s="9"/>
      <c r="JP300" s="5" t="b">
        <f t="shared" ca="1" si="2081"/>
        <v>0</v>
      </c>
      <c r="JQ300" s="477" t="b">
        <v>0</v>
      </c>
      <c r="JR300" s="477">
        <v>9.7327499999999993</v>
      </c>
      <c r="JS300" s="5" t="b">
        <f t="shared" si="2082"/>
        <v>0</v>
      </c>
      <c r="JT300" s="5" t="b">
        <f t="shared" si="2082"/>
        <v>0</v>
      </c>
      <c r="JU300" s="5" t="b">
        <f t="shared" si="2082"/>
        <v>1</v>
      </c>
      <c r="JV300" s="144">
        <f t="shared" si="2083"/>
        <v>1</v>
      </c>
      <c r="JW300" s="144">
        <f t="shared" si="2083"/>
        <v>1</v>
      </c>
      <c r="JX300" s="5" t="b">
        <f t="shared" si="2084"/>
        <v>0</v>
      </c>
      <c r="JY300" s="5" t="b">
        <f t="shared" si="2084"/>
        <v>1</v>
      </c>
      <c r="JZ300" s="5" t="b">
        <f t="shared" si="2084"/>
        <v>1</v>
      </c>
      <c r="KA300" s="5" t="b">
        <f t="shared" si="2084"/>
        <v>0</v>
      </c>
      <c r="KB300" s="5">
        <f t="shared" si="2085"/>
        <v>1</v>
      </c>
      <c r="KC300" s="5">
        <f t="shared" si="2085"/>
        <v>0</v>
      </c>
      <c r="KD300" s="5" t="b">
        <f t="shared" si="2086"/>
        <v>0</v>
      </c>
      <c r="KE300" s="5" t="str" cm="1">
        <f t="array" aca="1" ref="KE300" ca="1">IF(OR(KF300:KM300&lt;&gt;"-"),TRUE,"-")</f>
        <v>-</v>
      </c>
      <c r="KF300" s="19" t="str">
        <f t="shared" ca="1" si="2087"/>
        <v>-</v>
      </c>
      <c r="KG300" s="19" t="str">
        <f t="shared" ca="1" si="2087"/>
        <v>-</v>
      </c>
      <c r="KH300" s="19" t="str">
        <f t="shared" ca="1" si="2087"/>
        <v>-</v>
      </c>
      <c r="KI300" s="19" t="str">
        <f t="shared" ca="1" si="2087"/>
        <v>-</v>
      </c>
      <c r="KJ300" s="19" t="str">
        <f t="shared" ca="1" si="2087"/>
        <v>-</v>
      </c>
      <c r="KK300" s="19" t="str">
        <f t="shared" ca="1" si="2087"/>
        <v>-</v>
      </c>
      <c r="KL300" s="19" t="str">
        <f t="shared" ca="1" si="2087"/>
        <v>-</v>
      </c>
      <c r="KM300" s="19" t="str">
        <f t="shared" ca="1" si="2087"/>
        <v>-</v>
      </c>
      <c r="KN300" s="5" t="b">
        <f t="array" aca="1" ref="KN300" ca="1">IF(OR(KO300:KU300&lt;&gt;"-"),TRUE,"-")</f>
        <v>1</v>
      </c>
      <c r="KO300" s="19">
        <f t="shared" ca="1" si="2088"/>
        <v>0</v>
      </c>
      <c r="KP300" s="19" t="str">
        <f t="shared" ca="1" si="2088"/>
        <v>-</v>
      </c>
      <c r="KQ300" s="19">
        <f t="shared" ca="1" si="2088"/>
        <v>999999</v>
      </c>
      <c r="KR300" s="19">
        <f t="shared" ca="1" si="2088"/>
        <v>999999</v>
      </c>
      <c r="KS300" s="19">
        <f t="shared" ca="1" si="2088"/>
        <v>999999</v>
      </c>
      <c r="KT300" s="19">
        <f t="shared" ca="1" si="2088"/>
        <v>999999</v>
      </c>
      <c r="KU300" s="19">
        <f t="shared" ca="1" si="2088"/>
        <v>999999</v>
      </c>
      <c r="KV300" s="19" t="str">
        <f t="shared" ca="1" si="2088"/>
        <v>-</v>
      </c>
      <c r="KW300" s="19" t="str">
        <f t="shared" ca="1" si="2088"/>
        <v>-</v>
      </c>
      <c r="KX300" s="19" t="str">
        <f t="shared" ca="1" si="2088"/>
        <v>-</v>
      </c>
      <c r="KY300" s="19" t="b">
        <f t="shared" ca="1" si="2088"/>
        <v>1</v>
      </c>
      <c r="KZ300" s="19">
        <f t="shared" ca="1" si="2088"/>
        <v>0</v>
      </c>
      <c r="LA300" s="5" t="str">
        <f t="shared" si="2089"/>
        <v>-</v>
      </c>
      <c r="LB300" s="5" t="str">
        <f t="shared" si="2089"/>
        <v>-</v>
      </c>
      <c r="LC300" s="5" t="str">
        <f t="shared" si="2089"/>
        <v>-</v>
      </c>
      <c r="LD300" s="5" t="str">
        <f t="shared" si="2089"/>
        <v>-</v>
      </c>
      <c r="LE300" s="19" t="str">
        <f t="shared" ca="1" si="2090"/>
        <v>-</v>
      </c>
      <c r="LF300" s="19" t="str">
        <f t="shared" ca="1" si="2090"/>
        <v>-</v>
      </c>
      <c r="LG300" s="19" t="str">
        <f t="shared" ca="1" si="2090"/>
        <v>-</v>
      </c>
      <c r="LH300" s="19" t="str">
        <f t="shared" ca="1" si="2090"/>
        <v>-</v>
      </c>
      <c r="LI300" s="19" t="str">
        <f t="shared" ca="1" si="2090"/>
        <v>-</v>
      </c>
      <c r="LJ300" s="19" t="str">
        <f t="shared" ca="1" si="2090"/>
        <v>-</v>
      </c>
      <c r="LK300" s="19" t="str">
        <f t="shared" ca="1" si="2090"/>
        <v>-</v>
      </c>
      <c r="LL300" s="5" t="str">
        <f t="shared" si="2091"/>
        <v>-</v>
      </c>
      <c r="LM300" s="5">
        <f t="shared" si="2091"/>
        <v>500</v>
      </c>
      <c r="LN300" s="5">
        <f t="shared" si="2091"/>
        <v>500</v>
      </c>
      <c r="LO300" s="5" t="str">
        <f t="shared" si="2091"/>
        <v>-</v>
      </c>
      <c r="LP300" s="5" t="str" cm="1">
        <f t="array" aca="1" ref="LP300" ca="1">INDEX(i.meatgrid,$Q300,LP$7)</f>
        <v>-</v>
      </c>
      <c r="LQ300" s="5" t="str" cm="1">
        <f t="array" aca="1" ref="LQ300" ca="1">INDEX(i.meatgrid,$Q300,LQ$7)</f>
        <v>-</v>
      </c>
      <c r="LR300" s="5" t="str">
        <f t="shared" si="2092"/>
        <v>-</v>
      </c>
      <c r="LS300" s="5">
        <f t="shared" si="2093"/>
        <v>1</v>
      </c>
      <c r="LT300" s="9"/>
      <c r="LU300" s="19">
        <f t="shared" ca="1" si="2094"/>
        <v>70</v>
      </c>
      <c r="LV300" s="19">
        <f t="shared" ca="1" si="2094"/>
        <v>50</v>
      </c>
      <c r="LW300" s="19">
        <f t="shared" ca="1" si="2094"/>
        <v>80</v>
      </c>
      <c r="LX300" s="19">
        <f t="shared" ca="1" si="2094"/>
        <v>50</v>
      </c>
      <c r="LY300" s="5" t="b" cm="1">
        <f t="array" aca="1" ref="LY300" ca="1">INDEX(i.meatgrid,$Q300,LY$7)</f>
        <v>0</v>
      </c>
      <c r="LZ300" s="5" t="b" cm="1">
        <f t="array" aca="1" ref="LZ300" ca="1">INDEX(i.meatgrid,$Q300,LZ$7)</f>
        <v>0</v>
      </c>
      <c r="MA300" s="5" t="str" cm="1">
        <f t="array" aca="1" ref="MA300" ca="1">INDEX(i.meatgrid,$Q300,MA$7)</f>
        <v>-</v>
      </c>
      <c r="MB300" s="5" t="str" cm="1">
        <f t="array" aca="1" ref="MB300" ca="1">INDEX(i.meatgrid,$Q300,MB$7)</f>
        <v>-</v>
      </c>
      <c r="MC300" s="5">
        <f t="shared" si="2095"/>
        <v>0.75</v>
      </c>
      <c r="MD300" s="5">
        <f t="shared" si="2096"/>
        <v>1</v>
      </c>
      <c r="ME300" s="5" cm="1">
        <f t="array" aca="1" ref="ME300" ca="1">INDEX(i.meatgrid,$Q300,ME$7)</f>
        <v>0</v>
      </c>
      <c r="MF300" s="5" cm="1">
        <f t="array" aca="1" ref="MF300" ca="1">INDEX(i.meatgrid,$Q300,MF$7)</f>
        <v>0</v>
      </c>
      <c r="MG300" s="5" cm="1">
        <f t="array" aca="1" ref="MG300" ca="1">INDEX(i.meatgrid,$Q300,MG$7)</f>
        <v>0</v>
      </c>
      <c r="MH300" s="5" cm="1">
        <f t="array" aca="1" ref="MH300" ca="1">INDEX(i.meatgrid,$Q300,MH$7)</f>
        <v>0</v>
      </c>
      <c r="MI300" s="5" cm="1">
        <f t="array" aca="1" ref="MI300" ca="1">INDEX(i.meatgrid,$Q300,MI$7)</f>
        <v>1</v>
      </c>
      <c r="MJ300" s="5" cm="1">
        <f t="array" aca="1" ref="MJ300" ca="1">INDEX(i.meatgrid,$Q300,MJ$7)</f>
        <v>1</v>
      </c>
      <c r="MK300" s="5" cm="1">
        <f t="array" aca="1" ref="MK300" ca="1">INDEX(i.meatgrid,$Q300,MK$7)</f>
        <v>1</v>
      </c>
      <c r="ML300" s="5" cm="1">
        <f t="array" aca="1" ref="ML300" ca="1">INDEX(i.meatgrid,$Q300,ML$7)</f>
        <v>1</v>
      </c>
      <c r="MM300" s="5">
        <f t="shared" si="2097"/>
        <v>1</v>
      </c>
      <c r="MN300" s="9"/>
      <c r="MO300" s="19" t="b">
        <f t="shared" ref="MO300:ND313" ca="1" si="2127">OFFSET(MO$5,$B300,0)</f>
        <v>0</v>
      </c>
      <c r="MP300" s="19" t="b">
        <f t="shared" ca="1" si="2127"/>
        <v>0</v>
      </c>
      <c r="MQ300" s="19">
        <f t="shared" ca="1" si="2127"/>
        <v>1</v>
      </c>
      <c r="MR300" s="19">
        <f t="shared" ca="1" si="2127"/>
        <v>0.75</v>
      </c>
      <c r="MS300" s="19">
        <f t="shared" ca="1" si="2127"/>
        <v>0.75</v>
      </c>
      <c r="MT300" s="19">
        <f t="shared" ca="1" si="2127"/>
        <v>0.8</v>
      </c>
      <c r="MU300" s="19">
        <f t="shared" ca="1" si="2127"/>
        <v>0.82499999999999996</v>
      </c>
      <c r="MV300" s="19">
        <f t="shared" ca="1" si="2127"/>
        <v>0.875</v>
      </c>
      <c r="MW300" s="19">
        <f t="shared" ca="1" si="2127"/>
        <v>0.9</v>
      </c>
      <c r="MX300" s="19">
        <f t="shared" ca="1" si="2127"/>
        <v>1</v>
      </c>
      <c r="MY300" s="19">
        <f t="shared" ca="1" si="2127"/>
        <v>0.875</v>
      </c>
      <c r="MZ300" s="19" t="b">
        <f t="shared" ca="1" si="2127"/>
        <v>1</v>
      </c>
      <c r="NA300" s="19">
        <f t="shared" ca="1" si="2127"/>
        <v>74.989999999999995</v>
      </c>
      <c r="NB300" s="19" t="str">
        <f t="shared" ca="1" si="2127"/>
        <v>-</v>
      </c>
      <c r="NC300" s="19" t="str">
        <f t="shared" ca="1" si="2127"/>
        <v>-</v>
      </c>
      <c r="ND300" s="19" t="str">
        <f t="shared" ca="1" si="2127"/>
        <v>-</v>
      </c>
      <c r="NE300" s="19" t="str">
        <f t="shared" ref="NE300:NT313" ca="1" si="2128">OFFSET(NE$5,$B300,0)</f>
        <v>-</v>
      </c>
      <c r="NF300" s="19" t="str">
        <f t="shared" ca="1" si="2128"/>
        <v>-</v>
      </c>
      <c r="NG300" s="19" t="str">
        <f t="shared" ca="1" si="2128"/>
        <v>-</v>
      </c>
      <c r="NH300" s="19" t="str">
        <f t="shared" ca="1" si="2128"/>
        <v>-</v>
      </c>
      <c r="NI300" s="19">
        <f t="shared" ca="1" si="2128"/>
        <v>36.99</v>
      </c>
      <c r="NJ300" s="19">
        <f t="shared" ca="1" si="2128"/>
        <v>36.99</v>
      </c>
      <c r="NK300" s="19" t="str">
        <f t="shared" ca="1" si="2128"/>
        <v>-</v>
      </c>
      <c r="NL300" s="19" t="str">
        <f t="shared" ca="1" si="2128"/>
        <v>-</v>
      </c>
      <c r="NM300" s="19" t="str">
        <f t="shared" ca="1" si="2128"/>
        <v>-</v>
      </c>
      <c r="NN300" s="19" t="str">
        <f t="shared" ca="1" si="2128"/>
        <v>-</v>
      </c>
      <c r="NO300" s="19" t="str">
        <f t="shared" ca="1" si="2128"/>
        <v>-</v>
      </c>
      <c r="NP300" s="19">
        <f t="shared" ca="1" si="2128"/>
        <v>49.99</v>
      </c>
      <c r="NQ300" s="19">
        <f t="shared" ca="1" si="2128"/>
        <v>49.99</v>
      </c>
      <c r="NR300" s="19">
        <f t="shared" ca="1" si="2128"/>
        <v>49.99</v>
      </c>
      <c r="NS300" s="19">
        <f t="shared" ca="1" si="2128"/>
        <v>49.99</v>
      </c>
      <c r="NT300" s="19">
        <f t="shared" ca="1" si="2128"/>
        <v>49.99</v>
      </c>
      <c r="NU300" s="19">
        <f t="shared" ref="NU300:OJ313" ca="1" si="2129">OFFSET(NU$5,$B300,0)</f>
        <v>49.99</v>
      </c>
      <c r="NV300" s="19">
        <f t="shared" ca="1" si="2129"/>
        <v>49.99</v>
      </c>
      <c r="NW300" s="19">
        <f t="shared" ca="1" si="2129"/>
        <v>49.99</v>
      </c>
      <c r="NX300" s="19">
        <f t="shared" ca="1" si="2129"/>
        <v>412.99</v>
      </c>
      <c r="NY300" s="19">
        <f t="shared" ca="1" si="2129"/>
        <v>412.99</v>
      </c>
      <c r="NZ300" s="19" t="str">
        <f t="shared" ca="1" si="2129"/>
        <v>-</v>
      </c>
      <c r="OA300" s="19" t="str">
        <f t="shared" ca="1" si="2129"/>
        <v>-</v>
      </c>
      <c r="OB300" s="19" t="str">
        <f t="shared" ca="1" si="2129"/>
        <v>-</v>
      </c>
      <c r="OC300" s="19" t="str">
        <f t="shared" ca="1" si="2129"/>
        <v>-</v>
      </c>
      <c r="OD300" s="19" t="str">
        <f t="shared" ca="1" si="2129"/>
        <v>-</v>
      </c>
      <c r="OE300" s="19">
        <f t="shared" ca="1" si="2129"/>
        <v>6.8900000000000006</v>
      </c>
      <c r="OF300" s="19">
        <f t="shared" ca="1" si="2129"/>
        <v>6.8900000000000006</v>
      </c>
      <c r="OG300" s="19">
        <f t="shared" ca="1" si="2129"/>
        <v>6.8900000000000006</v>
      </c>
      <c r="OH300" s="19">
        <f t="shared" ca="1" si="2129"/>
        <v>6.8900000000000006</v>
      </c>
      <c r="OI300" s="19">
        <f t="shared" ca="1" si="2129"/>
        <v>6.8900000000000006</v>
      </c>
      <c r="OJ300" s="19">
        <f t="shared" ca="1" si="2129"/>
        <v>6.8900000000000006</v>
      </c>
      <c r="OK300" s="19">
        <f t="shared" ca="1" si="2101"/>
        <v>6.8900000000000006</v>
      </c>
      <c r="OL300" s="19">
        <f t="shared" ca="1" si="2101"/>
        <v>6.8900000000000006</v>
      </c>
      <c r="OM300" s="19">
        <f t="shared" ca="1" si="2101"/>
        <v>346.99</v>
      </c>
      <c r="ON300" s="19">
        <f t="shared" ca="1" si="2101"/>
        <v>346.99</v>
      </c>
      <c r="OO300" s="19" t="str">
        <f t="shared" ca="1" si="2101"/>
        <v>-</v>
      </c>
      <c r="OP300" s="19" t="str">
        <f t="shared" ca="1" si="2101"/>
        <v>-</v>
      </c>
      <c r="OQ300" s="19" t="str">
        <f t="shared" ca="1" si="2101"/>
        <v>-</v>
      </c>
      <c r="OR300" s="19" t="str">
        <f t="shared" ca="1" si="2101"/>
        <v>-</v>
      </c>
      <c r="OS300" s="19" t="str">
        <f t="shared" ca="1" si="2101"/>
        <v>-</v>
      </c>
      <c r="OT300" s="19">
        <f t="shared" ca="1" si="2101"/>
        <v>0</v>
      </c>
      <c r="OU300" s="24">
        <v>0</v>
      </c>
    </row>
    <row r="301" spans="1:411" hidden="1" outlineLevel="1">
      <c r="A301" s="21">
        <f t="shared" si="158"/>
        <v>296</v>
      </c>
      <c r="B301" s="21">
        <f t="shared" si="2039"/>
        <v>19</v>
      </c>
      <c r="C301">
        <v>114</v>
      </c>
      <c r="D301" s="144" t="str">
        <f t="shared" si="2040"/>
        <v>GSM</v>
      </c>
      <c r="E301" t="b">
        <v>1</v>
      </c>
      <c r="F301" t="b">
        <v>0</v>
      </c>
      <c r="G301" t="b">
        <f t="shared" si="2120"/>
        <v>1</v>
      </c>
      <c r="H301" s="29">
        <v>2</v>
      </c>
      <c r="I301" s="29">
        <v>1</v>
      </c>
      <c r="J301" s="29" t="str">
        <f>""</f>
        <v/>
      </c>
      <c r="K301" s="29">
        <f t="shared" si="2042"/>
        <v>2</v>
      </c>
      <c r="L301" s="29">
        <v>2</v>
      </c>
      <c r="M301" s="29">
        <v>2</v>
      </c>
      <c r="N301" s="29">
        <v>3</v>
      </c>
      <c r="O301" s="29">
        <v>1</v>
      </c>
      <c r="P301" s="29">
        <v>1</v>
      </c>
      <c r="Q301" s="237">
        <f t="shared" ca="1" si="2103"/>
        <v>2</v>
      </c>
      <c r="R301" s="29">
        <v>3</v>
      </c>
      <c r="S301" s="29">
        <v>1</v>
      </c>
      <c r="T301" s="29">
        <v>1</v>
      </c>
      <c r="U301" s="218"/>
      <c r="V301" s="218"/>
      <c r="W301" s="29">
        <v>0</v>
      </c>
      <c r="X301" s="218"/>
      <c r="Y301" s="218"/>
      <c r="Z301" s="218"/>
      <c r="AA301" s="218"/>
      <c r="AB301" s="218"/>
      <c r="AC301" s="218"/>
      <c r="AD301" s="218"/>
      <c r="AE301" s="218"/>
      <c r="AF301" s="144">
        <f>INDEX(CHOOSE($N301,DataAutumn!i.AdultDrys,DataWinter!i.AdultDrys,DataSpring!i.AdultDrys),1,$M301)</f>
        <v>3</v>
      </c>
      <c r="AG301" s="5">
        <f t="shared" si="2043"/>
        <v>2</v>
      </c>
      <c r="AH301" s="5">
        <f t="shared" si="2043"/>
        <v>0</v>
      </c>
      <c r="AI301" s="5">
        <f t="shared" si="2044"/>
        <v>1</v>
      </c>
      <c r="AJ301" s="218"/>
      <c r="AK301" s="218"/>
      <c r="AL301" s="366" t="str">
        <f ca="1">TEXT(LEFT(OFFSET(AL301,-1,0),5)+1,"00000")&amp;MID(OFFSET(AL301,-1,0),6,FIND(" ",OFFSET(AL301,-1,0),7)-5)
&amp; $D301           &amp; " Day"&amp;INDEX(i.DOY,$N301,1)              &amp; IF($IG301=0," FWM","")&amp;IF($IG301=1," MWM","")&amp;IF($IG301=5," Mat","")&amp;IF($IH301=TRUE,"&amp;BBT","    ")
&amp;INDEX(DataMaster!$B$98:$B$105,$Q301,0)    &amp;IF(JQ301," SR"&amp;JR301,"")&amp; " WP"&amp;TEXT($MC301*100,"000p")           &amp; " MP"&amp;TEXT($MD301*100,"000p")           &amp; " GP"&amp;TEXT($MM301*100,"000p")
&amp; " (F"&amp;3+COUNTIF($CV301:$CY301,TRUE)&amp;3&amp;"N"&amp;$DM301&amp;$DN301&amp;")"</f>
        <v>00013 DSP_price_SA GSM Day204 MWM    Only export WP125p MP100p GP100p (F33N11)</v>
      </c>
      <c r="AM301" s="9" t="str">
        <f ca="1">IF(COUNTIF(AL$5:AL301,AL301)=1,"-","Dup")</f>
        <v>-</v>
      </c>
      <c r="AN301" s="9"/>
      <c r="AO301" s="12" t="b">
        <v>0</v>
      </c>
      <c r="AP301" s="12" t="b">
        <v>0</v>
      </c>
      <c r="AQ301" s="12" t="b">
        <v>0</v>
      </c>
      <c r="AR301" s="12" t="b">
        <v>0</v>
      </c>
      <c r="AS301" s="12" t="b">
        <v>0</v>
      </c>
      <c r="AT301" s="12" t="b">
        <v>0</v>
      </c>
      <c r="AU301" s="12" t="b">
        <v>0</v>
      </c>
      <c r="AV301" s="12" t="b">
        <v>0</v>
      </c>
      <c r="AW301" s="9"/>
      <c r="AX301" s="5" t="b">
        <f t="shared" si="2045"/>
        <v>0</v>
      </c>
      <c r="AY301" s="5" t="str">
        <f t="shared" si="2045"/>
        <v>-</v>
      </c>
      <c r="AZ301" s="5" t="b">
        <f t="shared" si="2045"/>
        <v>0</v>
      </c>
      <c r="BA301" s="5" t="b">
        <f t="shared" si="2045"/>
        <v>1</v>
      </c>
      <c r="BB301" s="5" t="b">
        <f t="shared" si="2045"/>
        <v>1</v>
      </c>
      <c r="BC301" s="144">
        <f t="shared" si="2045"/>
        <v>0</v>
      </c>
      <c r="BD301" s="19" t="b">
        <f t="shared" ca="1" si="2046"/>
        <v>1</v>
      </c>
      <c r="BE301" s="9"/>
      <c r="BF301" s="5" t="str">
        <f t="shared" ca="1" si="2047"/>
        <v>-</v>
      </c>
      <c r="BG301" s="19" t="str">
        <f t="shared" ca="1" si="2048"/>
        <v>-</v>
      </c>
      <c r="BH301" s="19" t="str">
        <f t="shared" ca="1" si="2048"/>
        <v>-</v>
      </c>
      <c r="BI301" s="19" t="str">
        <f t="shared" ca="1" si="2048"/>
        <v>-</v>
      </c>
      <c r="BJ301" s="5" t="str">
        <f t="shared" ca="1" si="2049"/>
        <v>-</v>
      </c>
      <c r="BK301" s="19" t="str">
        <f t="shared" ca="1" si="2050"/>
        <v>-</v>
      </c>
      <c r="BL301" s="5" t="str">
        <f t="shared" ca="1" si="2051"/>
        <v>-</v>
      </c>
      <c r="BM301" s="19" t="str">
        <f t="shared" ca="1" si="2052"/>
        <v>-</v>
      </c>
      <c r="BN301" s="19" t="str">
        <f t="shared" ca="1" si="2052"/>
        <v>-</v>
      </c>
      <c r="BO301" s="19" t="str">
        <f t="shared" ca="1" si="2052"/>
        <v>-</v>
      </c>
      <c r="BP301" s="5" t="str">
        <f t="shared" ca="1" si="2053"/>
        <v>-</v>
      </c>
      <c r="BQ301" s="9"/>
      <c r="BR301" s="5" t="b">
        <f t="shared" si="2054"/>
        <v>0</v>
      </c>
      <c r="BS301" s="5" t="str">
        <f t="shared" ca="1" si="2055"/>
        <v>-</v>
      </c>
      <c r="BT301" s="5" t="str">
        <f t="shared" ca="1" si="2056"/>
        <v>-</v>
      </c>
      <c r="BU301" s="5" t="str">
        <f t="shared" ca="1" si="2056"/>
        <v>-</v>
      </c>
      <c r="BV301" s="5" t="str">
        <f t="shared" ca="1" si="2056"/>
        <v>-</v>
      </c>
      <c r="BW301" s="5" t="str">
        <f t="shared" ca="1" si="2056"/>
        <v>-</v>
      </c>
      <c r="BX301" s="5" t="str">
        <f t="shared" ca="1" si="2056"/>
        <v>-</v>
      </c>
      <c r="BY301" s="5" t="str">
        <f t="shared" ca="1" si="2056"/>
        <v>-</v>
      </c>
      <c r="BZ301" s="5" t="str">
        <f t="shared" ca="1" si="2056"/>
        <v>-</v>
      </c>
      <c r="CA301" s="5" t="str">
        <f t="shared" ca="1" si="2056"/>
        <v>-</v>
      </c>
      <c r="CB301" s="9"/>
      <c r="CC301" s="237" t="b">
        <f t="shared" ca="1" si="2104"/>
        <v>1</v>
      </c>
      <c r="CD301" s="237" t="b">
        <f t="shared" ca="1" si="2104"/>
        <v>1</v>
      </c>
      <c r="CE301" s="237" t="b">
        <f t="shared" ca="1" si="2104"/>
        <v>1</v>
      </c>
      <c r="CF301" s="12">
        <f t="shared" ca="1" si="2057"/>
        <v>2232105</v>
      </c>
      <c r="CG301" s="144" t="b">
        <f t="shared" ca="1" si="2121"/>
        <v>0</v>
      </c>
      <c r="CH301" s="12" t="s">
        <v>34</v>
      </c>
      <c r="CI301" s="19" t="str">
        <f t="shared" ca="1" si="2059"/>
        <v>-</v>
      </c>
      <c r="CJ301" s="19" t="str">
        <f t="shared" ca="1" si="2059"/>
        <v>-</v>
      </c>
      <c r="CK301" s="19" t="str">
        <f t="shared" ca="1" si="2059"/>
        <v>-</v>
      </c>
      <c r="CL301" s="19">
        <f t="shared" ca="1" si="2059"/>
        <v>1</v>
      </c>
      <c r="CM301" s="19">
        <f t="shared" ca="1" si="2059"/>
        <v>1</v>
      </c>
      <c r="CN301" s="9"/>
      <c r="CO301" s="444">
        <f t="shared" si="2060"/>
        <v>652</v>
      </c>
      <c r="CP301" s="444">
        <f t="shared" si="2060"/>
        <v>686</v>
      </c>
      <c r="CQ301" s="444">
        <f t="shared" si="2060"/>
        <v>721</v>
      </c>
      <c r="CR301" s="152">
        <f t="shared" si="2061"/>
        <v>378</v>
      </c>
      <c r="CS301" s="152">
        <f t="shared" si="2061"/>
        <v>413</v>
      </c>
      <c r="CT301" s="152">
        <f t="shared" si="2061"/>
        <v>448</v>
      </c>
      <c r="CU301" s="19" t="str">
        <f t="shared" ca="1" si="2122"/>
        <v>-</v>
      </c>
      <c r="CV301" s="19" t="str">
        <f t="shared" ca="1" si="2122"/>
        <v>-</v>
      </c>
      <c r="CW301" s="19" t="str">
        <f t="shared" ca="1" si="2122"/>
        <v>-</v>
      </c>
      <c r="CX301" s="19" t="str">
        <f t="shared" ca="1" si="2122"/>
        <v>-</v>
      </c>
      <c r="CY301" s="19" t="str">
        <f t="shared" ca="1" si="2122"/>
        <v>-</v>
      </c>
      <c r="CZ301" s="19" t="b">
        <f t="shared" ca="1" si="2122"/>
        <v>1</v>
      </c>
      <c r="DA301" s="19">
        <f t="shared" ca="1" si="2122"/>
        <v>0</v>
      </c>
      <c r="DB301" s="19">
        <f t="shared" ca="1" si="2122"/>
        <v>0</v>
      </c>
      <c r="DC301" s="19">
        <f t="shared" ca="1" si="2122"/>
        <v>0</v>
      </c>
      <c r="DD301" s="19">
        <f t="shared" ca="1" si="2122"/>
        <v>0</v>
      </c>
      <c r="DE301" s="19">
        <f t="shared" ca="1" si="2122"/>
        <v>0</v>
      </c>
      <c r="DF301" s="19">
        <f t="shared" ca="1" si="2122"/>
        <v>0</v>
      </c>
      <c r="DG301" s="19">
        <f t="shared" ca="1" si="2122"/>
        <v>0</v>
      </c>
      <c r="DH301" s="19">
        <f t="shared" ca="1" si="2122"/>
        <v>0</v>
      </c>
      <c r="DI301" s="19">
        <f t="shared" ca="1" si="2122"/>
        <v>0</v>
      </c>
      <c r="DJ301" s="19">
        <f t="shared" ca="1" si="2122"/>
        <v>0</v>
      </c>
      <c r="DK301" s="19">
        <f t="shared" ca="1" si="2111"/>
        <v>0</v>
      </c>
      <c r="DL301" s="19">
        <f t="shared" ca="1" si="2111"/>
        <v>0</v>
      </c>
      <c r="DM301" s="19">
        <f t="shared" ca="1" si="2111"/>
        <v>1</v>
      </c>
      <c r="DN301" s="19">
        <f t="shared" ca="1" si="2111"/>
        <v>1</v>
      </c>
      <c r="DO301" s="19">
        <f t="shared" ca="1" si="2111"/>
        <v>0</v>
      </c>
      <c r="DP301" s="19" t="str">
        <f t="shared" ca="1" si="2111"/>
        <v>-</v>
      </c>
      <c r="DQ301" s="19" t="str">
        <f t="shared" ca="1" si="2111"/>
        <v>-</v>
      </c>
      <c r="DR301" s="19" t="str">
        <f t="shared" ca="1" si="2111"/>
        <v>-</v>
      </c>
      <c r="DS301" s="19" t="str">
        <f t="shared" ca="1" si="2111"/>
        <v>-</v>
      </c>
      <c r="DT301" s="19" t="str">
        <f t="shared" ca="1" si="2111"/>
        <v>-</v>
      </c>
      <c r="DU301" s="19">
        <f t="shared" ca="1" si="2111"/>
        <v>0</v>
      </c>
      <c r="DV301" s="19" t="str">
        <f t="shared" ca="1" si="2111"/>
        <v>-</v>
      </c>
      <c r="DW301" s="19" t="str">
        <f t="shared" ca="1" si="2111"/>
        <v>-</v>
      </c>
      <c r="DX301" s="19" t="str">
        <f t="shared" ca="1" si="2111"/>
        <v>-</v>
      </c>
      <c r="DY301" s="19" t="str">
        <f t="shared" ca="1" si="2111"/>
        <v>-</v>
      </c>
      <c r="DZ301" s="19" t="str">
        <f t="shared" ca="1" si="2111"/>
        <v>-</v>
      </c>
      <c r="EA301" s="19" t="str">
        <f t="shared" ca="1" si="2111"/>
        <v>-</v>
      </c>
      <c r="EB301" s="19" t="str">
        <f t="shared" ca="1" si="2111"/>
        <v>-</v>
      </c>
      <c r="EC301" s="19" t="str">
        <f t="shared" ca="1" si="2111"/>
        <v>-</v>
      </c>
      <c r="ED301" s="19">
        <f t="shared" ca="1" si="2111"/>
        <v>0</v>
      </c>
      <c r="EE301" s="444">
        <f t="shared" si="2064"/>
        <v>0</v>
      </c>
      <c r="EF301" s="444">
        <f t="shared" si="2064"/>
        <v>0</v>
      </c>
      <c r="EG301" s="124">
        <f t="shared" si="2123"/>
        <v>0</v>
      </c>
      <c r="EH301" s="124">
        <f t="shared" si="2123"/>
        <v>0</v>
      </c>
      <c r="EI301" s="124">
        <f t="shared" si="2123"/>
        <v>0</v>
      </c>
      <c r="EJ301" s="124">
        <f t="shared" si="2123"/>
        <v>0</v>
      </c>
      <c r="EK301" s="124">
        <f t="shared" si="2123"/>
        <v>0</v>
      </c>
      <c r="EL301" s="124">
        <f t="shared" si="2123"/>
        <v>0</v>
      </c>
      <c r="EM301" s="124">
        <f t="shared" si="2123"/>
        <v>0</v>
      </c>
      <c r="EN301" s="124">
        <f t="shared" si="2123"/>
        <v>0</v>
      </c>
      <c r="EO301" s="124">
        <f t="shared" si="2123"/>
        <v>0</v>
      </c>
      <c r="EP301" s="124">
        <f t="shared" si="2123"/>
        <v>0</v>
      </c>
      <c r="EQ301" s="124">
        <f t="shared" si="2123"/>
        <v>0</v>
      </c>
      <c r="ER301" s="124">
        <f t="shared" si="2123"/>
        <v>0</v>
      </c>
      <c r="ES301" s="124">
        <f t="shared" si="2123"/>
        <v>0</v>
      </c>
      <c r="ET301" s="124">
        <f t="shared" si="2123"/>
        <v>0</v>
      </c>
      <c r="EU301" s="124">
        <f t="shared" si="2123"/>
        <v>0</v>
      </c>
      <c r="EV301" s="124">
        <f t="shared" si="2123"/>
        <v>0</v>
      </c>
      <c r="EW301" s="124">
        <f t="shared" si="2066"/>
        <v>0</v>
      </c>
      <c r="EX301" s="124">
        <f t="shared" si="2066"/>
        <v>0</v>
      </c>
      <c r="EY301" s="554">
        <f t="shared" si="2124"/>
        <v>0</v>
      </c>
      <c r="EZ301" s="554">
        <f t="shared" si="2124"/>
        <v>0</v>
      </c>
      <c r="FA301" s="554">
        <f t="shared" si="2124"/>
        <v>0</v>
      </c>
      <c r="FB301" s="125">
        <f t="shared" si="2124"/>
        <v>0</v>
      </c>
      <c r="FC301" s="125">
        <f t="shared" si="2124"/>
        <v>0</v>
      </c>
      <c r="FD301" s="125">
        <f t="shared" si="2124"/>
        <v>0</v>
      </c>
      <c r="FE301" s="125">
        <f t="shared" si="2124"/>
        <v>0</v>
      </c>
      <c r="FF301" s="125">
        <f t="shared" si="2124"/>
        <v>0</v>
      </c>
      <c r="FG301" s="125">
        <f t="shared" si="2124"/>
        <v>0</v>
      </c>
      <c r="FH301" s="125">
        <f t="shared" si="2124"/>
        <v>0</v>
      </c>
      <c r="FI301" s="125">
        <f t="shared" si="2124"/>
        <v>0</v>
      </c>
      <c r="FJ301" s="125">
        <f t="shared" si="2124"/>
        <v>0</v>
      </c>
      <c r="FK301" s="125">
        <f t="shared" si="2124"/>
        <v>0</v>
      </c>
      <c r="FL301" s="125">
        <f t="shared" si="2124"/>
        <v>0</v>
      </c>
      <c r="FM301" s="125">
        <f t="shared" si="2124"/>
        <v>0</v>
      </c>
      <c r="FN301" s="125">
        <f t="shared" si="2124"/>
        <v>0</v>
      </c>
      <c r="FO301" s="124">
        <f t="shared" si="2125"/>
        <v>0</v>
      </c>
      <c r="FP301" s="124">
        <f t="shared" si="2125"/>
        <v>0</v>
      </c>
      <c r="FQ301" s="124">
        <f t="shared" si="2125"/>
        <v>0</v>
      </c>
      <c r="FR301" s="124">
        <f t="shared" si="2125"/>
        <v>0</v>
      </c>
      <c r="FS301" s="124">
        <f t="shared" si="2125"/>
        <v>0</v>
      </c>
      <c r="FT301" s="124">
        <f t="shared" si="2125"/>
        <v>0</v>
      </c>
      <c r="FU301" s="124">
        <f t="shared" si="2125"/>
        <v>0</v>
      </c>
      <c r="FV301" s="124">
        <f t="shared" si="2125"/>
        <v>0</v>
      </c>
      <c r="FW301" s="124">
        <f t="shared" si="2125"/>
        <v>0</v>
      </c>
      <c r="FX301" s="124">
        <f t="shared" si="2125"/>
        <v>0</v>
      </c>
      <c r="FY301" s="124">
        <f t="shared" si="2125"/>
        <v>0</v>
      </c>
      <c r="FZ301" s="124">
        <f t="shared" si="2125"/>
        <v>0</v>
      </c>
      <c r="GA301" s="124">
        <f t="shared" si="2125"/>
        <v>0</v>
      </c>
      <c r="GB301" s="124">
        <f t="shared" si="2125"/>
        <v>0</v>
      </c>
      <c r="GC301" s="124">
        <f t="shared" si="2125"/>
        <v>0</v>
      </c>
      <c r="GD301" s="124">
        <f t="shared" si="2125"/>
        <v>0</v>
      </c>
      <c r="GE301" s="124">
        <f t="shared" si="2069"/>
        <v>0</v>
      </c>
      <c r="GF301" s="124">
        <f t="shared" si="2069"/>
        <v>0</v>
      </c>
      <c r="GG301" s="554">
        <f t="shared" si="2070"/>
        <v>0</v>
      </c>
      <c r="GH301" s="554">
        <f t="shared" si="2070"/>
        <v>0</v>
      </c>
      <c r="GI301" s="554">
        <f t="shared" si="2070"/>
        <v>0</v>
      </c>
      <c r="GJ301" s="125">
        <f t="shared" si="2071"/>
        <v>0</v>
      </c>
      <c r="GK301" s="125">
        <f t="shared" si="2071"/>
        <v>0</v>
      </c>
      <c r="GL301" s="125">
        <f t="shared" si="2071"/>
        <v>0</v>
      </c>
      <c r="GM301" s="125">
        <f t="shared" si="2071"/>
        <v>0</v>
      </c>
      <c r="GN301" s="125">
        <f t="shared" si="2071"/>
        <v>0</v>
      </c>
      <c r="GO301" s="125">
        <f t="shared" si="2071"/>
        <v>0</v>
      </c>
      <c r="GP301" s="125">
        <f t="shared" si="2071"/>
        <v>0</v>
      </c>
      <c r="GQ301" s="125">
        <f t="shared" si="2071"/>
        <v>0</v>
      </c>
      <c r="GR301" s="125">
        <f t="shared" si="2071"/>
        <v>0</v>
      </c>
      <c r="GS301" s="125">
        <f t="shared" si="2071"/>
        <v>0</v>
      </c>
      <c r="GT301" s="125">
        <f t="shared" si="2071"/>
        <v>0</v>
      </c>
      <c r="GU301" s="125">
        <f t="shared" si="2071"/>
        <v>0</v>
      </c>
      <c r="GV301" s="125">
        <f t="shared" si="2071"/>
        <v>0</v>
      </c>
      <c r="GW301" s="124">
        <f t="shared" si="2126"/>
        <v>0</v>
      </c>
      <c r="GX301" s="124">
        <f t="shared" si="2126"/>
        <v>0</v>
      </c>
      <c r="GY301" s="124">
        <f t="shared" si="2126"/>
        <v>0</v>
      </c>
      <c r="GZ301" s="124">
        <f t="shared" si="2126"/>
        <v>0</v>
      </c>
      <c r="HA301" s="124">
        <f t="shared" si="2126"/>
        <v>0</v>
      </c>
      <c r="HB301" s="124">
        <f t="shared" si="2126"/>
        <v>0</v>
      </c>
      <c r="HC301" s="124">
        <f t="shared" si="2126"/>
        <v>0</v>
      </c>
      <c r="HD301" s="124">
        <f t="shared" si="2126"/>
        <v>0</v>
      </c>
      <c r="HE301" s="124">
        <f t="shared" si="2126"/>
        <v>0</v>
      </c>
      <c r="HF301" s="124">
        <f t="shared" si="2126"/>
        <v>0</v>
      </c>
      <c r="HG301" s="124">
        <f t="shared" si="2126"/>
        <v>0</v>
      </c>
      <c r="HH301" s="124">
        <f t="shared" si="2126"/>
        <v>0</v>
      </c>
      <c r="HI301" s="124">
        <f t="shared" si="2126"/>
        <v>0</v>
      </c>
      <c r="HJ301" s="124">
        <f t="shared" si="2126"/>
        <v>0</v>
      </c>
      <c r="HK301" s="124">
        <f t="shared" si="2126"/>
        <v>0</v>
      </c>
      <c r="HL301" s="124">
        <f t="shared" si="2126"/>
        <v>0</v>
      </c>
      <c r="HM301" s="124">
        <f t="shared" si="2073"/>
        <v>0</v>
      </c>
      <c r="HN301" s="124">
        <f t="shared" si="2073"/>
        <v>0</v>
      </c>
      <c r="HO301" s="554">
        <f t="shared" si="2074"/>
        <v>0</v>
      </c>
      <c r="HP301" s="554">
        <f t="shared" si="2074"/>
        <v>0</v>
      </c>
      <c r="HQ301" s="554">
        <f t="shared" si="2074"/>
        <v>0</v>
      </c>
      <c r="HR301" s="125">
        <f t="shared" si="2075"/>
        <v>0</v>
      </c>
      <c r="HS301" s="125">
        <f t="shared" si="2075"/>
        <v>0</v>
      </c>
      <c r="HT301" s="125">
        <f t="shared" si="2075"/>
        <v>0</v>
      </c>
      <c r="HU301" s="125">
        <f t="shared" si="2075"/>
        <v>0</v>
      </c>
      <c r="HV301" s="125">
        <f t="shared" si="2075"/>
        <v>0</v>
      </c>
      <c r="HW301" s="125">
        <f t="shared" si="2075"/>
        <v>0</v>
      </c>
      <c r="HX301" s="125">
        <f t="shared" si="2075"/>
        <v>0</v>
      </c>
      <c r="HY301" s="125">
        <f t="shared" si="2075"/>
        <v>0</v>
      </c>
      <c r="HZ301" s="125">
        <f t="shared" si="2075"/>
        <v>0</v>
      </c>
      <c r="IA301" s="125">
        <f t="shared" si="2075"/>
        <v>0</v>
      </c>
      <c r="IB301" s="125">
        <f t="shared" si="2075"/>
        <v>0</v>
      </c>
      <c r="IC301" s="125">
        <f t="shared" si="2075"/>
        <v>0</v>
      </c>
      <c r="ID301" s="125">
        <f t="shared" si="2075"/>
        <v>0</v>
      </c>
      <c r="IE301" s="5">
        <f t="shared" si="2076"/>
        <v>67</v>
      </c>
      <c r="IF301" s="9"/>
      <c r="IG301" s="5">
        <f t="shared" si="2077"/>
        <v>1</v>
      </c>
      <c r="IH301" s="5" t="b">
        <f t="shared" si="2077"/>
        <v>0</v>
      </c>
      <c r="II301" s="19">
        <f t="shared" ca="1" si="2078"/>
        <v>0</v>
      </c>
      <c r="IJ301" s="5">
        <f t="shared" si="2077"/>
        <v>55</v>
      </c>
      <c r="IK301" s="5" cm="1">
        <f t="array" ref="IK301">INDEX(i.pi_yatf,$X301+1,IK$7)</f>
        <v>1</v>
      </c>
      <c r="IL301" s="19">
        <f t="shared" ca="1" si="2109"/>
        <v>0</v>
      </c>
      <c r="IM301" s="19">
        <f t="shared" ca="1" si="2109"/>
        <v>0</v>
      </c>
      <c r="IN301" s="19">
        <f t="shared" ca="1" si="2109"/>
        <v>0</v>
      </c>
      <c r="IO301" s="19">
        <f t="shared" ca="1" si="2109"/>
        <v>0</v>
      </c>
      <c r="IP301" s="19">
        <f t="shared" ca="1" si="2109"/>
        <v>0</v>
      </c>
      <c r="IQ301" s="19">
        <f t="shared" ca="1" si="2109"/>
        <v>0</v>
      </c>
      <c r="IR301" s="19">
        <f t="shared" ca="1" si="2109"/>
        <v>0</v>
      </c>
      <c r="IS301" s="19">
        <f t="shared" ca="1" si="2109"/>
        <v>0</v>
      </c>
      <c r="IT301" s="19">
        <f t="shared" ca="1" si="2109"/>
        <v>0</v>
      </c>
      <c r="IU301" s="19">
        <f t="shared" ca="1" si="2109"/>
        <v>0</v>
      </c>
      <c r="IV301" s="19">
        <f t="shared" ca="1" si="2109"/>
        <v>0</v>
      </c>
      <c r="IW301" s="19">
        <f t="shared" ca="1" si="2109"/>
        <v>0</v>
      </c>
      <c r="IX301" s="19">
        <f t="shared" ca="1" si="2109"/>
        <v>0</v>
      </c>
      <c r="IY301" s="19">
        <f t="shared" ca="1" si="2109"/>
        <v>0</v>
      </c>
      <c r="IZ301" s="19">
        <f t="shared" ca="1" si="2109"/>
        <v>0</v>
      </c>
      <c r="JA301" s="19">
        <f t="shared" ca="1" si="2109"/>
        <v>0</v>
      </c>
      <c r="JB301" s="19">
        <f t="shared" ca="1" si="2109"/>
        <v>0</v>
      </c>
      <c r="JC301" s="19">
        <f t="shared" ca="1" si="2109"/>
        <v>0</v>
      </c>
      <c r="JD301" s="19">
        <f t="shared" ca="1" si="2109"/>
        <v>0</v>
      </c>
      <c r="JE301" s="19">
        <f t="shared" ca="1" si="2109"/>
        <v>0</v>
      </c>
      <c r="JF301" s="19">
        <f t="shared" ca="1" si="2109"/>
        <v>0</v>
      </c>
      <c r="JG301" s="5">
        <f t="shared" si="2080"/>
        <v>1.2500000000000001E-2</v>
      </c>
      <c r="JH301" s="567">
        <f t="shared" si="2080"/>
        <v>0</v>
      </c>
      <c r="JI301" s="5">
        <f t="shared" si="2080"/>
        <v>6.25E-2</v>
      </c>
      <c r="JJ301" s="5">
        <f t="shared" si="2080"/>
        <v>6.25E-2</v>
      </c>
      <c r="JK301" s="5">
        <f t="shared" si="2080"/>
        <v>6.25E-2</v>
      </c>
      <c r="JL301" s="19">
        <f t="shared" ca="1" si="2109"/>
        <v>1</v>
      </c>
      <c r="JM301" s="19">
        <f t="shared" ca="1" si="2109"/>
        <v>0</v>
      </c>
      <c r="JN301" s="19">
        <f t="shared" ca="1" si="2109"/>
        <v>1</v>
      </c>
      <c r="JO301" s="9"/>
      <c r="JP301" s="5" t="b">
        <f t="shared" ca="1" si="2081"/>
        <v>0</v>
      </c>
      <c r="JQ301" s="477" t="b">
        <v>0</v>
      </c>
      <c r="JR301" s="477">
        <v>9.7327499999999993</v>
      </c>
      <c r="JS301" s="5" t="b">
        <f t="shared" si="2082"/>
        <v>0</v>
      </c>
      <c r="JT301" s="5" t="b">
        <f t="shared" si="2082"/>
        <v>0</v>
      </c>
      <c r="JU301" s="5" t="b">
        <f t="shared" si="2082"/>
        <v>1</v>
      </c>
      <c r="JV301" s="144">
        <f t="shared" si="2083"/>
        <v>1</v>
      </c>
      <c r="JW301" s="144">
        <f t="shared" si="2083"/>
        <v>1</v>
      </c>
      <c r="JX301" s="5" t="b">
        <f t="shared" si="2084"/>
        <v>0</v>
      </c>
      <c r="JY301" s="5" t="b">
        <f t="shared" si="2084"/>
        <v>1</v>
      </c>
      <c r="JZ301" s="5" t="b">
        <f t="shared" si="2084"/>
        <v>1</v>
      </c>
      <c r="KA301" s="5" t="b">
        <f t="shared" si="2084"/>
        <v>0</v>
      </c>
      <c r="KB301" s="5">
        <f t="shared" si="2085"/>
        <v>1</v>
      </c>
      <c r="KC301" s="5">
        <f t="shared" si="2085"/>
        <v>0</v>
      </c>
      <c r="KD301" s="5" t="b">
        <f t="shared" si="2086"/>
        <v>0</v>
      </c>
      <c r="KE301" s="5" t="str" cm="1">
        <f t="array" aca="1" ref="KE301" ca="1">IF(OR(KF301:KM301&lt;&gt;"-"),TRUE,"-")</f>
        <v>-</v>
      </c>
      <c r="KF301" s="19" t="str">
        <f t="shared" ca="1" si="2087"/>
        <v>-</v>
      </c>
      <c r="KG301" s="19" t="str">
        <f t="shared" ca="1" si="2087"/>
        <v>-</v>
      </c>
      <c r="KH301" s="19" t="str">
        <f t="shared" ca="1" si="2087"/>
        <v>-</v>
      </c>
      <c r="KI301" s="19" t="str">
        <f t="shared" ca="1" si="2087"/>
        <v>-</v>
      </c>
      <c r="KJ301" s="19" t="str">
        <f t="shared" ca="1" si="2087"/>
        <v>-</v>
      </c>
      <c r="KK301" s="19" t="str">
        <f t="shared" ca="1" si="2087"/>
        <v>-</v>
      </c>
      <c r="KL301" s="19" t="str">
        <f t="shared" ca="1" si="2087"/>
        <v>-</v>
      </c>
      <c r="KM301" s="19" t="str">
        <f t="shared" ca="1" si="2087"/>
        <v>-</v>
      </c>
      <c r="KN301" s="5" t="b">
        <f t="array" aca="1" ref="KN301" ca="1">IF(OR(KO301:KU301&lt;&gt;"-"),TRUE,"-")</f>
        <v>1</v>
      </c>
      <c r="KO301" s="19">
        <f t="shared" ca="1" si="2088"/>
        <v>0</v>
      </c>
      <c r="KP301" s="19" t="str">
        <f t="shared" ca="1" si="2088"/>
        <v>-</v>
      </c>
      <c r="KQ301" s="19">
        <f t="shared" ca="1" si="2088"/>
        <v>999999</v>
      </c>
      <c r="KR301" s="19">
        <f t="shared" ca="1" si="2088"/>
        <v>999999</v>
      </c>
      <c r="KS301" s="19">
        <f t="shared" ca="1" si="2088"/>
        <v>999999</v>
      </c>
      <c r="KT301" s="19">
        <f t="shared" ca="1" si="2088"/>
        <v>999999</v>
      </c>
      <c r="KU301" s="19">
        <f t="shared" ca="1" si="2088"/>
        <v>999999</v>
      </c>
      <c r="KV301" s="19" t="str">
        <f t="shared" ca="1" si="2088"/>
        <v>-</v>
      </c>
      <c r="KW301" s="19" t="str">
        <f t="shared" ca="1" si="2088"/>
        <v>-</v>
      </c>
      <c r="KX301" s="19" t="str">
        <f t="shared" ca="1" si="2088"/>
        <v>-</v>
      </c>
      <c r="KY301" s="19" t="b">
        <f t="shared" ca="1" si="2088"/>
        <v>1</v>
      </c>
      <c r="KZ301" s="19">
        <f t="shared" ca="1" si="2088"/>
        <v>0</v>
      </c>
      <c r="LA301" s="5" t="str">
        <f t="shared" si="2089"/>
        <v>-</v>
      </c>
      <c r="LB301" s="5" t="str">
        <f t="shared" si="2089"/>
        <v>-</v>
      </c>
      <c r="LC301" s="5" t="str">
        <f t="shared" si="2089"/>
        <v>-</v>
      </c>
      <c r="LD301" s="5" t="str">
        <f t="shared" si="2089"/>
        <v>-</v>
      </c>
      <c r="LE301" s="19" t="str">
        <f t="shared" ca="1" si="2090"/>
        <v>-</v>
      </c>
      <c r="LF301" s="19" t="str">
        <f t="shared" ca="1" si="2090"/>
        <v>-</v>
      </c>
      <c r="LG301" s="19" t="str">
        <f t="shared" ca="1" si="2090"/>
        <v>-</v>
      </c>
      <c r="LH301" s="19" t="str">
        <f t="shared" ca="1" si="2090"/>
        <v>-</v>
      </c>
      <c r="LI301" s="19" t="str">
        <f t="shared" ca="1" si="2090"/>
        <v>-</v>
      </c>
      <c r="LJ301" s="19" t="str">
        <f t="shared" ca="1" si="2090"/>
        <v>-</v>
      </c>
      <c r="LK301" s="19" t="str">
        <f t="shared" ca="1" si="2090"/>
        <v>-</v>
      </c>
      <c r="LL301" s="5" t="str">
        <f t="shared" si="2091"/>
        <v>-</v>
      </c>
      <c r="LM301" s="5">
        <f t="shared" si="2091"/>
        <v>500</v>
      </c>
      <c r="LN301" s="5">
        <f t="shared" si="2091"/>
        <v>500</v>
      </c>
      <c r="LO301" s="5" t="str">
        <f t="shared" si="2091"/>
        <v>-</v>
      </c>
      <c r="LP301" s="5" t="str" cm="1">
        <f t="array" aca="1" ref="LP301" ca="1">INDEX(i.meatgrid,$Q301,LP$7)</f>
        <v>-</v>
      </c>
      <c r="LQ301" s="5" t="str" cm="1">
        <f t="array" aca="1" ref="LQ301" ca="1">INDEX(i.meatgrid,$Q301,LQ$7)</f>
        <v>-</v>
      </c>
      <c r="LR301" s="5" t="str">
        <f t="shared" si="2092"/>
        <v>-</v>
      </c>
      <c r="LS301" s="5">
        <f t="shared" si="2093"/>
        <v>1</v>
      </c>
      <c r="LT301" s="9"/>
      <c r="LU301" s="19">
        <f t="shared" ca="1" si="2094"/>
        <v>70</v>
      </c>
      <c r="LV301" s="19">
        <f t="shared" ca="1" si="2094"/>
        <v>50</v>
      </c>
      <c r="LW301" s="19">
        <f t="shared" ca="1" si="2094"/>
        <v>80</v>
      </c>
      <c r="LX301" s="19">
        <f t="shared" ca="1" si="2094"/>
        <v>50</v>
      </c>
      <c r="LY301" s="5" t="b" cm="1">
        <f t="array" aca="1" ref="LY301" ca="1">INDEX(i.meatgrid,$Q301,LY$7)</f>
        <v>0</v>
      </c>
      <c r="LZ301" s="5" t="b" cm="1">
        <f t="array" aca="1" ref="LZ301" ca="1">INDEX(i.meatgrid,$Q301,LZ$7)</f>
        <v>0</v>
      </c>
      <c r="MA301" s="5" t="str" cm="1">
        <f t="array" aca="1" ref="MA301" ca="1">INDEX(i.meatgrid,$Q301,MA$7)</f>
        <v>-</v>
      </c>
      <c r="MB301" s="5" t="str" cm="1">
        <f t="array" aca="1" ref="MB301" ca="1">INDEX(i.meatgrid,$Q301,MB$7)</f>
        <v>-</v>
      </c>
      <c r="MC301" s="5">
        <f t="shared" si="2095"/>
        <v>1.25</v>
      </c>
      <c r="MD301" s="5">
        <f t="shared" si="2096"/>
        <v>1</v>
      </c>
      <c r="ME301" s="5" cm="1">
        <f t="array" aca="1" ref="ME301" ca="1">INDEX(i.meatgrid,$Q301,ME$7)</f>
        <v>0</v>
      </c>
      <c r="MF301" s="5" cm="1">
        <f t="array" aca="1" ref="MF301" ca="1">INDEX(i.meatgrid,$Q301,MF$7)</f>
        <v>0</v>
      </c>
      <c r="MG301" s="5" cm="1">
        <f t="array" aca="1" ref="MG301" ca="1">INDEX(i.meatgrid,$Q301,MG$7)</f>
        <v>0</v>
      </c>
      <c r="MH301" s="5" cm="1">
        <f t="array" aca="1" ref="MH301" ca="1">INDEX(i.meatgrid,$Q301,MH$7)</f>
        <v>0</v>
      </c>
      <c r="MI301" s="5" cm="1">
        <f t="array" aca="1" ref="MI301" ca="1">INDEX(i.meatgrid,$Q301,MI$7)</f>
        <v>1</v>
      </c>
      <c r="MJ301" s="5" cm="1">
        <f t="array" aca="1" ref="MJ301" ca="1">INDEX(i.meatgrid,$Q301,MJ$7)</f>
        <v>1</v>
      </c>
      <c r="MK301" s="5" cm="1">
        <f t="array" aca="1" ref="MK301" ca="1">INDEX(i.meatgrid,$Q301,MK$7)</f>
        <v>1</v>
      </c>
      <c r="ML301" s="5" cm="1">
        <f t="array" aca="1" ref="ML301" ca="1">INDEX(i.meatgrid,$Q301,ML$7)</f>
        <v>1</v>
      </c>
      <c r="MM301" s="5">
        <f t="shared" si="2097"/>
        <v>1</v>
      </c>
      <c r="MN301" s="9"/>
      <c r="MO301" s="19" t="b">
        <f t="shared" ca="1" si="2127"/>
        <v>0</v>
      </c>
      <c r="MP301" s="19" t="b">
        <f t="shared" ca="1" si="2127"/>
        <v>0</v>
      </c>
      <c r="MQ301" s="19">
        <f t="shared" ca="1" si="2127"/>
        <v>1</v>
      </c>
      <c r="MR301" s="19">
        <f t="shared" ca="1" si="2127"/>
        <v>0.75</v>
      </c>
      <c r="MS301" s="19">
        <f t="shared" ca="1" si="2127"/>
        <v>0.75</v>
      </c>
      <c r="MT301" s="19">
        <f t="shared" ca="1" si="2127"/>
        <v>0.8</v>
      </c>
      <c r="MU301" s="19">
        <f t="shared" ca="1" si="2127"/>
        <v>0.82499999999999996</v>
      </c>
      <c r="MV301" s="19">
        <f t="shared" ca="1" si="2127"/>
        <v>0.875</v>
      </c>
      <c r="MW301" s="19">
        <f t="shared" ca="1" si="2127"/>
        <v>0.9</v>
      </c>
      <c r="MX301" s="19">
        <f t="shared" ca="1" si="2127"/>
        <v>1</v>
      </c>
      <c r="MY301" s="19">
        <f t="shared" ca="1" si="2127"/>
        <v>0.875</v>
      </c>
      <c r="MZ301" s="19" t="b">
        <f t="shared" ca="1" si="2127"/>
        <v>1</v>
      </c>
      <c r="NA301" s="19">
        <f t="shared" ca="1" si="2127"/>
        <v>74.989999999999995</v>
      </c>
      <c r="NB301" s="19" t="str">
        <f t="shared" ca="1" si="2127"/>
        <v>-</v>
      </c>
      <c r="NC301" s="19" t="str">
        <f t="shared" ca="1" si="2127"/>
        <v>-</v>
      </c>
      <c r="ND301" s="19" t="str">
        <f t="shared" ca="1" si="2127"/>
        <v>-</v>
      </c>
      <c r="NE301" s="19" t="str">
        <f t="shared" ca="1" si="2128"/>
        <v>-</v>
      </c>
      <c r="NF301" s="19" t="str">
        <f t="shared" ca="1" si="2128"/>
        <v>-</v>
      </c>
      <c r="NG301" s="19" t="str">
        <f t="shared" ca="1" si="2128"/>
        <v>-</v>
      </c>
      <c r="NH301" s="19" t="str">
        <f t="shared" ca="1" si="2128"/>
        <v>-</v>
      </c>
      <c r="NI301" s="19">
        <f t="shared" ca="1" si="2128"/>
        <v>36.99</v>
      </c>
      <c r="NJ301" s="19">
        <f t="shared" ca="1" si="2128"/>
        <v>36.99</v>
      </c>
      <c r="NK301" s="19" t="str">
        <f t="shared" ca="1" si="2128"/>
        <v>-</v>
      </c>
      <c r="NL301" s="19" t="str">
        <f t="shared" ca="1" si="2128"/>
        <v>-</v>
      </c>
      <c r="NM301" s="19" t="str">
        <f t="shared" ca="1" si="2128"/>
        <v>-</v>
      </c>
      <c r="NN301" s="19" t="str">
        <f t="shared" ca="1" si="2128"/>
        <v>-</v>
      </c>
      <c r="NO301" s="19" t="str">
        <f t="shared" ca="1" si="2128"/>
        <v>-</v>
      </c>
      <c r="NP301" s="19">
        <f t="shared" ca="1" si="2128"/>
        <v>49.99</v>
      </c>
      <c r="NQ301" s="19">
        <f t="shared" ca="1" si="2128"/>
        <v>49.99</v>
      </c>
      <c r="NR301" s="19">
        <f t="shared" ca="1" si="2128"/>
        <v>49.99</v>
      </c>
      <c r="NS301" s="19">
        <f t="shared" ca="1" si="2128"/>
        <v>49.99</v>
      </c>
      <c r="NT301" s="19">
        <f t="shared" ca="1" si="2128"/>
        <v>49.99</v>
      </c>
      <c r="NU301" s="19">
        <f t="shared" ca="1" si="2129"/>
        <v>49.99</v>
      </c>
      <c r="NV301" s="19">
        <f t="shared" ca="1" si="2129"/>
        <v>49.99</v>
      </c>
      <c r="NW301" s="19">
        <f t="shared" ca="1" si="2129"/>
        <v>49.99</v>
      </c>
      <c r="NX301" s="19">
        <f t="shared" ca="1" si="2129"/>
        <v>412.99</v>
      </c>
      <c r="NY301" s="19">
        <f t="shared" ca="1" si="2129"/>
        <v>412.99</v>
      </c>
      <c r="NZ301" s="19" t="str">
        <f t="shared" ca="1" si="2129"/>
        <v>-</v>
      </c>
      <c r="OA301" s="19" t="str">
        <f t="shared" ca="1" si="2129"/>
        <v>-</v>
      </c>
      <c r="OB301" s="19" t="str">
        <f t="shared" ca="1" si="2129"/>
        <v>-</v>
      </c>
      <c r="OC301" s="19" t="str">
        <f t="shared" ca="1" si="2129"/>
        <v>-</v>
      </c>
      <c r="OD301" s="19" t="str">
        <f t="shared" ca="1" si="2129"/>
        <v>-</v>
      </c>
      <c r="OE301" s="19">
        <f t="shared" ca="1" si="2129"/>
        <v>6.8900000000000006</v>
      </c>
      <c r="OF301" s="19">
        <f t="shared" ca="1" si="2129"/>
        <v>6.8900000000000006</v>
      </c>
      <c r="OG301" s="19">
        <f t="shared" ca="1" si="2129"/>
        <v>6.8900000000000006</v>
      </c>
      <c r="OH301" s="19">
        <f t="shared" ca="1" si="2129"/>
        <v>6.8900000000000006</v>
      </c>
      <c r="OI301" s="19">
        <f t="shared" ca="1" si="2129"/>
        <v>6.8900000000000006</v>
      </c>
      <c r="OJ301" s="19">
        <f t="shared" ca="1" si="2129"/>
        <v>6.8900000000000006</v>
      </c>
      <c r="OK301" s="19">
        <f t="shared" ca="1" si="2101"/>
        <v>6.8900000000000006</v>
      </c>
      <c r="OL301" s="19">
        <f t="shared" ca="1" si="2101"/>
        <v>6.8900000000000006</v>
      </c>
      <c r="OM301" s="19">
        <f t="shared" ca="1" si="2101"/>
        <v>346.99</v>
      </c>
      <c r="ON301" s="19">
        <f t="shared" ca="1" si="2101"/>
        <v>346.99</v>
      </c>
      <c r="OO301" s="19" t="str">
        <f t="shared" ca="1" si="2101"/>
        <v>-</v>
      </c>
      <c r="OP301" s="19" t="str">
        <f t="shared" ca="1" si="2101"/>
        <v>-</v>
      </c>
      <c r="OQ301" s="19" t="str">
        <f t="shared" ca="1" si="2101"/>
        <v>-</v>
      </c>
      <c r="OR301" s="19" t="str">
        <f t="shared" ca="1" si="2101"/>
        <v>-</v>
      </c>
      <c r="OS301" s="19" t="str">
        <f t="shared" ca="1" si="2101"/>
        <v>-</v>
      </c>
      <c r="OT301" s="19">
        <f t="shared" ca="1" si="2101"/>
        <v>0</v>
      </c>
      <c r="OU301" s="24">
        <v>0</v>
      </c>
    </row>
    <row r="302" spans="1:411" hidden="1" outlineLevel="1">
      <c r="A302" s="21">
        <f t="shared" si="158"/>
        <v>297</v>
      </c>
      <c r="B302" s="21">
        <f t="shared" si="2039"/>
        <v>19</v>
      </c>
      <c r="C302">
        <v>114</v>
      </c>
      <c r="D302" s="144" t="str">
        <f t="shared" si="2040"/>
        <v>GSM</v>
      </c>
      <c r="E302" t="b">
        <v>1</v>
      </c>
      <c r="F302" t="b">
        <v>0</v>
      </c>
      <c r="G302" t="b">
        <f t="shared" si="2120"/>
        <v>1</v>
      </c>
      <c r="H302" s="29">
        <v>2</v>
      </c>
      <c r="I302" s="29">
        <v>1</v>
      </c>
      <c r="J302" s="29" t="str">
        <f>""</f>
        <v/>
      </c>
      <c r="K302" s="29">
        <f t="shared" si="2042"/>
        <v>2</v>
      </c>
      <c r="L302" s="29">
        <v>2</v>
      </c>
      <c r="M302" s="29">
        <v>2</v>
      </c>
      <c r="N302" s="29">
        <v>3</v>
      </c>
      <c r="O302" s="29">
        <v>1</v>
      </c>
      <c r="P302" s="29">
        <v>1</v>
      </c>
      <c r="Q302" s="237">
        <f t="shared" ca="1" si="2103"/>
        <v>2</v>
      </c>
      <c r="R302" s="29">
        <v>1</v>
      </c>
      <c r="S302" s="29">
        <v>2</v>
      </c>
      <c r="T302" s="29">
        <v>1</v>
      </c>
      <c r="U302" s="218"/>
      <c r="V302" s="218"/>
      <c r="W302" s="29">
        <v>0</v>
      </c>
      <c r="X302" s="218"/>
      <c r="Y302" s="218"/>
      <c r="Z302" s="218"/>
      <c r="AA302" s="218"/>
      <c r="AB302" s="218"/>
      <c r="AC302" s="218"/>
      <c r="AD302" s="218"/>
      <c r="AE302" s="218"/>
      <c r="AF302" s="144">
        <f>INDEX(CHOOSE($N302,DataAutumn!i.AdultDrys,DataWinter!i.AdultDrys,DataSpring!i.AdultDrys),1,$M302)</f>
        <v>3</v>
      </c>
      <c r="AG302" s="5">
        <f t="shared" si="2043"/>
        <v>2</v>
      </c>
      <c r="AH302" s="5">
        <f t="shared" si="2043"/>
        <v>0</v>
      </c>
      <c r="AI302" s="5">
        <f t="shared" si="2044"/>
        <v>1</v>
      </c>
      <c r="AJ302" s="218"/>
      <c r="AK302" s="218"/>
      <c r="AL302" s="366" t="str">
        <f ca="1">TEXT(LEFT(OFFSET(AL302,-1,0),5)+1,"00000")&amp;MID(OFFSET(AL302,-1,0),6,FIND(" ",OFFSET(AL302,-1,0),7)-5)
&amp; $D302           &amp; " Day"&amp;INDEX(i.DOY,$N302,1)              &amp; IF($IG302=0," FWM","")&amp;IF($IG302=1," MWM","")&amp;IF($IG302=5," Mat","")&amp;IF($IH302=TRUE,"&amp;BBT","    ")
&amp;INDEX(DataMaster!$B$98:$B$105,$Q302,0)    &amp;IF(JQ302," SR"&amp;JR302,"")&amp; " WP"&amp;TEXT($MC302*100,"000p")           &amp; " MP"&amp;TEXT($MD302*100,"000p")           &amp; " GP"&amp;TEXT($MM302*100,"000p")
&amp; " (F"&amp;3+COUNTIF($CV302:$CY302,TRUE)&amp;3&amp;"N"&amp;$DM302&amp;$DN302&amp;")"</f>
        <v>00014 DSP_price_SA GSM Day204 MWM    Only export WP100p MP075p GP100p (F33N11)</v>
      </c>
      <c r="AM302" s="9" t="str">
        <f ca="1">IF(COUNTIF(AL$5:AL302,AL302)=1,"-","Dup")</f>
        <v>-</v>
      </c>
      <c r="AN302" s="9"/>
      <c r="AO302" s="12" t="b">
        <v>0</v>
      </c>
      <c r="AP302" s="12" t="b">
        <v>0</v>
      </c>
      <c r="AQ302" s="12" t="b">
        <v>0</v>
      </c>
      <c r="AR302" s="12" t="b">
        <v>0</v>
      </c>
      <c r="AS302" s="12" t="b">
        <v>0</v>
      </c>
      <c r="AT302" s="12" t="b">
        <v>0</v>
      </c>
      <c r="AU302" s="12" t="b">
        <v>0</v>
      </c>
      <c r="AV302" s="12" t="b">
        <v>0</v>
      </c>
      <c r="AW302" s="9"/>
      <c r="AX302" s="5" t="b">
        <f t="shared" si="2045"/>
        <v>0</v>
      </c>
      <c r="AY302" s="5" t="str">
        <f t="shared" si="2045"/>
        <v>-</v>
      </c>
      <c r="AZ302" s="5" t="b">
        <f t="shared" si="2045"/>
        <v>0</v>
      </c>
      <c r="BA302" s="5" t="b">
        <f t="shared" si="2045"/>
        <v>1</v>
      </c>
      <c r="BB302" s="5" t="b">
        <f t="shared" si="2045"/>
        <v>1</v>
      </c>
      <c r="BC302" s="144">
        <f t="shared" si="2045"/>
        <v>0</v>
      </c>
      <c r="BD302" s="19" t="b">
        <f t="shared" ca="1" si="2046"/>
        <v>1</v>
      </c>
      <c r="BE302" s="9"/>
      <c r="BF302" s="5" t="str">
        <f t="shared" ca="1" si="2047"/>
        <v>-</v>
      </c>
      <c r="BG302" s="19" t="str">
        <f t="shared" ca="1" si="2048"/>
        <v>-</v>
      </c>
      <c r="BH302" s="19" t="str">
        <f t="shared" ca="1" si="2048"/>
        <v>-</v>
      </c>
      <c r="BI302" s="19" t="str">
        <f t="shared" ca="1" si="2048"/>
        <v>-</v>
      </c>
      <c r="BJ302" s="5" t="str">
        <f t="shared" ca="1" si="2049"/>
        <v>-</v>
      </c>
      <c r="BK302" s="19" t="str">
        <f t="shared" ca="1" si="2050"/>
        <v>-</v>
      </c>
      <c r="BL302" s="5" t="str">
        <f t="shared" ca="1" si="2051"/>
        <v>-</v>
      </c>
      <c r="BM302" s="19" t="str">
        <f t="shared" ca="1" si="2052"/>
        <v>-</v>
      </c>
      <c r="BN302" s="19" t="str">
        <f t="shared" ca="1" si="2052"/>
        <v>-</v>
      </c>
      <c r="BO302" s="19" t="str">
        <f t="shared" ca="1" si="2052"/>
        <v>-</v>
      </c>
      <c r="BP302" s="5" t="str">
        <f t="shared" ca="1" si="2053"/>
        <v>-</v>
      </c>
      <c r="BQ302" s="9"/>
      <c r="BR302" s="5" t="b">
        <f t="shared" si="2054"/>
        <v>0</v>
      </c>
      <c r="BS302" s="5" t="str">
        <f t="shared" ca="1" si="2055"/>
        <v>-</v>
      </c>
      <c r="BT302" s="5" t="str">
        <f t="shared" ca="1" si="2056"/>
        <v>-</v>
      </c>
      <c r="BU302" s="5" t="str">
        <f t="shared" ca="1" si="2056"/>
        <v>-</v>
      </c>
      <c r="BV302" s="5" t="str">
        <f t="shared" ca="1" si="2056"/>
        <v>-</v>
      </c>
      <c r="BW302" s="5" t="str">
        <f t="shared" ca="1" si="2056"/>
        <v>-</v>
      </c>
      <c r="BX302" s="5" t="str">
        <f t="shared" ca="1" si="2056"/>
        <v>-</v>
      </c>
      <c r="BY302" s="5" t="str">
        <f t="shared" ca="1" si="2056"/>
        <v>-</v>
      </c>
      <c r="BZ302" s="5" t="str">
        <f t="shared" ca="1" si="2056"/>
        <v>-</v>
      </c>
      <c r="CA302" s="5" t="str">
        <f t="shared" ca="1" si="2056"/>
        <v>-</v>
      </c>
      <c r="CB302" s="9"/>
      <c r="CC302" s="237" t="b">
        <f t="shared" ca="1" si="2104"/>
        <v>1</v>
      </c>
      <c r="CD302" s="237" t="b">
        <f t="shared" ca="1" si="2104"/>
        <v>1</v>
      </c>
      <c r="CE302" s="237" t="b">
        <f t="shared" ca="1" si="2104"/>
        <v>1</v>
      </c>
      <c r="CF302" s="12">
        <f t="shared" ca="1" si="2057"/>
        <v>2232105</v>
      </c>
      <c r="CG302" s="144" t="b">
        <f t="shared" ca="1" si="2121"/>
        <v>0</v>
      </c>
      <c r="CH302" s="12" t="s">
        <v>34</v>
      </c>
      <c r="CI302" s="19" t="str">
        <f t="shared" ca="1" si="2059"/>
        <v>-</v>
      </c>
      <c r="CJ302" s="19" t="str">
        <f t="shared" ca="1" si="2059"/>
        <v>-</v>
      </c>
      <c r="CK302" s="19" t="str">
        <f t="shared" ca="1" si="2059"/>
        <v>-</v>
      </c>
      <c r="CL302" s="19">
        <f t="shared" ca="1" si="2059"/>
        <v>1</v>
      </c>
      <c r="CM302" s="19">
        <f t="shared" ca="1" si="2059"/>
        <v>1</v>
      </c>
      <c r="CN302" s="9"/>
      <c r="CO302" s="444">
        <f t="shared" si="2060"/>
        <v>652</v>
      </c>
      <c r="CP302" s="444">
        <f t="shared" si="2060"/>
        <v>686</v>
      </c>
      <c r="CQ302" s="444">
        <f t="shared" si="2060"/>
        <v>721</v>
      </c>
      <c r="CR302" s="152">
        <f t="shared" si="2061"/>
        <v>378</v>
      </c>
      <c r="CS302" s="152">
        <f t="shared" si="2061"/>
        <v>413</v>
      </c>
      <c r="CT302" s="152">
        <f t="shared" si="2061"/>
        <v>448</v>
      </c>
      <c r="CU302" s="19" t="str">
        <f t="shared" ca="1" si="2122"/>
        <v>-</v>
      </c>
      <c r="CV302" s="19" t="str">
        <f t="shared" ca="1" si="2122"/>
        <v>-</v>
      </c>
      <c r="CW302" s="19" t="str">
        <f t="shared" ca="1" si="2122"/>
        <v>-</v>
      </c>
      <c r="CX302" s="19" t="str">
        <f t="shared" ca="1" si="2122"/>
        <v>-</v>
      </c>
      <c r="CY302" s="19" t="str">
        <f t="shared" ca="1" si="2122"/>
        <v>-</v>
      </c>
      <c r="CZ302" s="19" t="b">
        <f t="shared" ca="1" si="2122"/>
        <v>1</v>
      </c>
      <c r="DA302" s="19">
        <f t="shared" ca="1" si="2122"/>
        <v>0</v>
      </c>
      <c r="DB302" s="19">
        <f t="shared" ca="1" si="2122"/>
        <v>0</v>
      </c>
      <c r="DC302" s="19">
        <f t="shared" ca="1" si="2122"/>
        <v>0</v>
      </c>
      <c r="DD302" s="19">
        <f t="shared" ca="1" si="2122"/>
        <v>0</v>
      </c>
      <c r="DE302" s="19">
        <f t="shared" ca="1" si="2122"/>
        <v>0</v>
      </c>
      <c r="DF302" s="19">
        <f t="shared" ca="1" si="2122"/>
        <v>0</v>
      </c>
      <c r="DG302" s="19">
        <f t="shared" ca="1" si="2122"/>
        <v>0</v>
      </c>
      <c r="DH302" s="19">
        <f t="shared" ca="1" si="2122"/>
        <v>0</v>
      </c>
      <c r="DI302" s="19">
        <f t="shared" ca="1" si="2122"/>
        <v>0</v>
      </c>
      <c r="DJ302" s="19">
        <f t="shared" ca="1" si="2122"/>
        <v>0</v>
      </c>
      <c r="DK302" s="19">
        <f t="shared" ca="1" si="2111"/>
        <v>0</v>
      </c>
      <c r="DL302" s="19">
        <f t="shared" ca="1" si="2111"/>
        <v>0</v>
      </c>
      <c r="DM302" s="19">
        <f t="shared" ca="1" si="2111"/>
        <v>1</v>
      </c>
      <c r="DN302" s="19">
        <f t="shared" ca="1" si="2111"/>
        <v>1</v>
      </c>
      <c r="DO302" s="19">
        <f t="shared" ca="1" si="2111"/>
        <v>0</v>
      </c>
      <c r="DP302" s="19" t="str">
        <f t="shared" ca="1" si="2111"/>
        <v>-</v>
      </c>
      <c r="DQ302" s="19" t="str">
        <f t="shared" ca="1" si="2111"/>
        <v>-</v>
      </c>
      <c r="DR302" s="19" t="str">
        <f t="shared" ca="1" si="2111"/>
        <v>-</v>
      </c>
      <c r="DS302" s="19" t="str">
        <f t="shared" ca="1" si="2111"/>
        <v>-</v>
      </c>
      <c r="DT302" s="19" t="str">
        <f t="shared" ca="1" si="2111"/>
        <v>-</v>
      </c>
      <c r="DU302" s="19">
        <f t="shared" ca="1" si="2111"/>
        <v>0</v>
      </c>
      <c r="DV302" s="19" t="str">
        <f t="shared" ca="1" si="2111"/>
        <v>-</v>
      </c>
      <c r="DW302" s="19" t="str">
        <f t="shared" ca="1" si="2111"/>
        <v>-</v>
      </c>
      <c r="DX302" s="19" t="str">
        <f t="shared" ca="1" si="2111"/>
        <v>-</v>
      </c>
      <c r="DY302" s="19" t="str">
        <f t="shared" ca="1" si="2111"/>
        <v>-</v>
      </c>
      <c r="DZ302" s="19" t="str">
        <f t="shared" ca="1" si="2111"/>
        <v>-</v>
      </c>
      <c r="EA302" s="19" t="str">
        <f t="shared" ca="1" si="2111"/>
        <v>-</v>
      </c>
      <c r="EB302" s="19" t="str">
        <f t="shared" ca="1" si="2111"/>
        <v>-</v>
      </c>
      <c r="EC302" s="19" t="str">
        <f t="shared" ca="1" si="2111"/>
        <v>-</v>
      </c>
      <c r="ED302" s="19">
        <f t="shared" ca="1" si="2111"/>
        <v>0</v>
      </c>
      <c r="EE302" s="444">
        <f t="shared" si="2064"/>
        <v>0</v>
      </c>
      <c r="EF302" s="444">
        <f t="shared" si="2064"/>
        <v>0</v>
      </c>
      <c r="EG302" s="124">
        <f t="shared" si="2123"/>
        <v>0</v>
      </c>
      <c r="EH302" s="124">
        <f t="shared" si="2123"/>
        <v>0</v>
      </c>
      <c r="EI302" s="124">
        <f t="shared" si="2123"/>
        <v>0</v>
      </c>
      <c r="EJ302" s="124">
        <f t="shared" si="2123"/>
        <v>0</v>
      </c>
      <c r="EK302" s="124">
        <f t="shared" si="2123"/>
        <v>0</v>
      </c>
      <c r="EL302" s="124">
        <f t="shared" si="2123"/>
        <v>0</v>
      </c>
      <c r="EM302" s="124">
        <f t="shared" si="2123"/>
        <v>0</v>
      </c>
      <c r="EN302" s="124">
        <f t="shared" si="2123"/>
        <v>0</v>
      </c>
      <c r="EO302" s="124">
        <f t="shared" si="2123"/>
        <v>0</v>
      </c>
      <c r="EP302" s="124">
        <f t="shared" si="2123"/>
        <v>0</v>
      </c>
      <c r="EQ302" s="124">
        <f t="shared" si="2123"/>
        <v>0</v>
      </c>
      <c r="ER302" s="124">
        <f t="shared" si="2123"/>
        <v>0</v>
      </c>
      <c r="ES302" s="124">
        <f t="shared" si="2123"/>
        <v>0</v>
      </c>
      <c r="ET302" s="124">
        <f t="shared" si="2123"/>
        <v>0</v>
      </c>
      <c r="EU302" s="124">
        <f t="shared" si="2123"/>
        <v>0</v>
      </c>
      <c r="EV302" s="124">
        <f t="shared" si="2123"/>
        <v>0</v>
      </c>
      <c r="EW302" s="124">
        <f t="shared" si="2066"/>
        <v>0</v>
      </c>
      <c r="EX302" s="124">
        <f t="shared" si="2066"/>
        <v>0</v>
      </c>
      <c r="EY302" s="554">
        <f t="shared" si="2124"/>
        <v>0</v>
      </c>
      <c r="EZ302" s="554">
        <f t="shared" si="2124"/>
        <v>0</v>
      </c>
      <c r="FA302" s="554">
        <f t="shared" si="2124"/>
        <v>0</v>
      </c>
      <c r="FB302" s="125">
        <f t="shared" si="2124"/>
        <v>0</v>
      </c>
      <c r="FC302" s="125">
        <f t="shared" si="2124"/>
        <v>0</v>
      </c>
      <c r="FD302" s="125">
        <f t="shared" si="2124"/>
        <v>0</v>
      </c>
      <c r="FE302" s="125">
        <f t="shared" si="2124"/>
        <v>0</v>
      </c>
      <c r="FF302" s="125">
        <f t="shared" si="2124"/>
        <v>0</v>
      </c>
      <c r="FG302" s="125">
        <f t="shared" si="2124"/>
        <v>0</v>
      </c>
      <c r="FH302" s="125">
        <f t="shared" si="2124"/>
        <v>0</v>
      </c>
      <c r="FI302" s="125">
        <f t="shared" si="2124"/>
        <v>0</v>
      </c>
      <c r="FJ302" s="125">
        <f t="shared" si="2124"/>
        <v>0</v>
      </c>
      <c r="FK302" s="125">
        <f t="shared" si="2124"/>
        <v>0</v>
      </c>
      <c r="FL302" s="125">
        <f t="shared" si="2124"/>
        <v>0</v>
      </c>
      <c r="FM302" s="125">
        <f t="shared" si="2124"/>
        <v>0</v>
      </c>
      <c r="FN302" s="125">
        <f t="shared" si="2124"/>
        <v>0</v>
      </c>
      <c r="FO302" s="124">
        <f t="shared" si="2125"/>
        <v>0</v>
      </c>
      <c r="FP302" s="124">
        <f t="shared" si="2125"/>
        <v>0</v>
      </c>
      <c r="FQ302" s="124">
        <f t="shared" si="2125"/>
        <v>0</v>
      </c>
      <c r="FR302" s="124">
        <f t="shared" si="2125"/>
        <v>0</v>
      </c>
      <c r="FS302" s="124">
        <f t="shared" si="2125"/>
        <v>0</v>
      </c>
      <c r="FT302" s="124">
        <f t="shared" si="2125"/>
        <v>0</v>
      </c>
      <c r="FU302" s="124">
        <f t="shared" si="2125"/>
        <v>0</v>
      </c>
      <c r="FV302" s="124">
        <f t="shared" si="2125"/>
        <v>0</v>
      </c>
      <c r="FW302" s="124">
        <f t="shared" si="2125"/>
        <v>0</v>
      </c>
      <c r="FX302" s="124">
        <f t="shared" si="2125"/>
        <v>0</v>
      </c>
      <c r="FY302" s="124">
        <f t="shared" si="2125"/>
        <v>0</v>
      </c>
      <c r="FZ302" s="124">
        <f t="shared" si="2125"/>
        <v>0</v>
      </c>
      <c r="GA302" s="124">
        <f t="shared" si="2125"/>
        <v>0</v>
      </c>
      <c r="GB302" s="124">
        <f t="shared" si="2125"/>
        <v>0</v>
      </c>
      <c r="GC302" s="124">
        <f t="shared" si="2125"/>
        <v>0</v>
      </c>
      <c r="GD302" s="124">
        <f t="shared" si="2125"/>
        <v>0</v>
      </c>
      <c r="GE302" s="124">
        <f t="shared" si="2069"/>
        <v>0</v>
      </c>
      <c r="GF302" s="124">
        <f t="shared" si="2069"/>
        <v>0</v>
      </c>
      <c r="GG302" s="554">
        <f t="shared" si="2070"/>
        <v>0</v>
      </c>
      <c r="GH302" s="554">
        <f t="shared" si="2070"/>
        <v>0</v>
      </c>
      <c r="GI302" s="554">
        <f t="shared" si="2070"/>
        <v>0</v>
      </c>
      <c r="GJ302" s="125">
        <f t="shared" si="2071"/>
        <v>0</v>
      </c>
      <c r="GK302" s="125">
        <f t="shared" si="2071"/>
        <v>0</v>
      </c>
      <c r="GL302" s="125">
        <f t="shared" si="2071"/>
        <v>0</v>
      </c>
      <c r="GM302" s="125">
        <f t="shared" si="2071"/>
        <v>0</v>
      </c>
      <c r="GN302" s="125">
        <f t="shared" si="2071"/>
        <v>0</v>
      </c>
      <c r="GO302" s="125">
        <f t="shared" si="2071"/>
        <v>0</v>
      </c>
      <c r="GP302" s="125">
        <f t="shared" si="2071"/>
        <v>0</v>
      </c>
      <c r="GQ302" s="125">
        <f t="shared" si="2071"/>
        <v>0</v>
      </c>
      <c r="GR302" s="125">
        <f t="shared" si="2071"/>
        <v>0</v>
      </c>
      <c r="GS302" s="125">
        <f t="shared" si="2071"/>
        <v>0</v>
      </c>
      <c r="GT302" s="125">
        <f t="shared" si="2071"/>
        <v>0</v>
      </c>
      <c r="GU302" s="125">
        <f t="shared" si="2071"/>
        <v>0</v>
      </c>
      <c r="GV302" s="125">
        <f t="shared" si="2071"/>
        <v>0</v>
      </c>
      <c r="GW302" s="124">
        <f t="shared" si="2126"/>
        <v>0</v>
      </c>
      <c r="GX302" s="124">
        <f t="shared" si="2126"/>
        <v>0</v>
      </c>
      <c r="GY302" s="124">
        <f t="shared" si="2126"/>
        <v>0</v>
      </c>
      <c r="GZ302" s="124">
        <f t="shared" si="2126"/>
        <v>0</v>
      </c>
      <c r="HA302" s="124">
        <f t="shared" si="2126"/>
        <v>0</v>
      </c>
      <c r="HB302" s="124">
        <f t="shared" si="2126"/>
        <v>0</v>
      </c>
      <c r="HC302" s="124">
        <f t="shared" si="2126"/>
        <v>0</v>
      </c>
      <c r="HD302" s="124">
        <f t="shared" si="2126"/>
        <v>0</v>
      </c>
      <c r="HE302" s="124">
        <f t="shared" si="2126"/>
        <v>0</v>
      </c>
      <c r="HF302" s="124">
        <f t="shared" si="2126"/>
        <v>0</v>
      </c>
      <c r="HG302" s="124">
        <f t="shared" si="2126"/>
        <v>0</v>
      </c>
      <c r="HH302" s="124">
        <f t="shared" si="2126"/>
        <v>0</v>
      </c>
      <c r="HI302" s="124">
        <f t="shared" si="2126"/>
        <v>0</v>
      </c>
      <c r="HJ302" s="124">
        <f t="shared" si="2126"/>
        <v>0</v>
      </c>
      <c r="HK302" s="124">
        <f t="shared" si="2126"/>
        <v>0</v>
      </c>
      <c r="HL302" s="124">
        <f t="shared" si="2126"/>
        <v>0</v>
      </c>
      <c r="HM302" s="124">
        <f t="shared" si="2073"/>
        <v>0</v>
      </c>
      <c r="HN302" s="124">
        <f t="shared" si="2073"/>
        <v>0</v>
      </c>
      <c r="HO302" s="554">
        <f t="shared" si="2074"/>
        <v>0</v>
      </c>
      <c r="HP302" s="554">
        <f t="shared" si="2074"/>
        <v>0</v>
      </c>
      <c r="HQ302" s="554">
        <f t="shared" si="2074"/>
        <v>0</v>
      </c>
      <c r="HR302" s="125">
        <f t="shared" si="2075"/>
        <v>0</v>
      </c>
      <c r="HS302" s="125">
        <f t="shared" si="2075"/>
        <v>0</v>
      </c>
      <c r="HT302" s="125">
        <f t="shared" si="2075"/>
        <v>0</v>
      </c>
      <c r="HU302" s="125">
        <f t="shared" si="2075"/>
        <v>0</v>
      </c>
      <c r="HV302" s="125">
        <f t="shared" si="2075"/>
        <v>0</v>
      </c>
      <c r="HW302" s="125">
        <f t="shared" si="2075"/>
        <v>0</v>
      </c>
      <c r="HX302" s="125">
        <f t="shared" si="2075"/>
        <v>0</v>
      </c>
      <c r="HY302" s="125">
        <f t="shared" si="2075"/>
        <v>0</v>
      </c>
      <c r="HZ302" s="125">
        <f t="shared" si="2075"/>
        <v>0</v>
      </c>
      <c r="IA302" s="125">
        <f t="shared" si="2075"/>
        <v>0</v>
      </c>
      <c r="IB302" s="125">
        <f t="shared" si="2075"/>
        <v>0</v>
      </c>
      <c r="IC302" s="125">
        <f t="shared" si="2075"/>
        <v>0</v>
      </c>
      <c r="ID302" s="125">
        <f t="shared" si="2075"/>
        <v>0</v>
      </c>
      <c r="IE302" s="5">
        <f t="shared" si="2076"/>
        <v>67</v>
      </c>
      <c r="IF302" s="9"/>
      <c r="IG302" s="5">
        <f t="shared" si="2077"/>
        <v>1</v>
      </c>
      <c r="IH302" s="5" t="b">
        <f t="shared" si="2077"/>
        <v>0</v>
      </c>
      <c r="II302" s="19">
        <f t="shared" ca="1" si="2078"/>
        <v>0</v>
      </c>
      <c r="IJ302" s="5">
        <f t="shared" si="2077"/>
        <v>55</v>
      </c>
      <c r="IK302" s="5" cm="1">
        <f t="array" ref="IK302">INDEX(i.pi_yatf,$X302+1,IK$7)</f>
        <v>1</v>
      </c>
      <c r="IL302" s="19">
        <f t="shared" ca="1" si="2109"/>
        <v>0</v>
      </c>
      <c r="IM302" s="19">
        <f t="shared" ca="1" si="2109"/>
        <v>0</v>
      </c>
      <c r="IN302" s="19">
        <f t="shared" ca="1" si="2109"/>
        <v>0</v>
      </c>
      <c r="IO302" s="19">
        <f t="shared" ca="1" si="2109"/>
        <v>0</v>
      </c>
      <c r="IP302" s="19">
        <f t="shared" ca="1" si="2109"/>
        <v>0</v>
      </c>
      <c r="IQ302" s="19">
        <f t="shared" ca="1" si="2109"/>
        <v>0</v>
      </c>
      <c r="IR302" s="19">
        <f t="shared" ca="1" si="2109"/>
        <v>0</v>
      </c>
      <c r="IS302" s="19">
        <f t="shared" ca="1" si="2109"/>
        <v>0</v>
      </c>
      <c r="IT302" s="19">
        <f t="shared" ca="1" si="2109"/>
        <v>0</v>
      </c>
      <c r="IU302" s="19">
        <f t="shared" ca="1" si="2109"/>
        <v>0</v>
      </c>
      <c r="IV302" s="19">
        <f t="shared" ca="1" si="2109"/>
        <v>0</v>
      </c>
      <c r="IW302" s="19">
        <f t="shared" ca="1" si="2109"/>
        <v>0</v>
      </c>
      <c r="IX302" s="19">
        <f t="shared" ca="1" si="2109"/>
        <v>0</v>
      </c>
      <c r="IY302" s="19">
        <f t="shared" ca="1" si="2109"/>
        <v>0</v>
      </c>
      <c r="IZ302" s="19">
        <f t="shared" ca="1" si="2109"/>
        <v>0</v>
      </c>
      <c r="JA302" s="19">
        <f t="shared" ca="1" si="2109"/>
        <v>0</v>
      </c>
      <c r="JB302" s="19">
        <f t="shared" ca="1" si="2109"/>
        <v>0</v>
      </c>
      <c r="JC302" s="19">
        <f t="shared" ca="1" si="2109"/>
        <v>0</v>
      </c>
      <c r="JD302" s="19">
        <f t="shared" ca="1" si="2109"/>
        <v>0</v>
      </c>
      <c r="JE302" s="19">
        <f t="shared" ca="1" si="2109"/>
        <v>0</v>
      </c>
      <c r="JF302" s="19">
        <f t="shared" ca="1" si="2109"/>
        <v>0</v>
      </c>
      <c r="JG302" s="5">
        <f t="shared" si="2080"/>
        <v>1.2500000000000001E-2</v>
      </c>
      <c r="JH302" s="567">
        <f t="shared" si="2080"/>
        <v>0</v>
      </c>
      <c r="JI302" s="5">
        <f t="shared" si="2080"/>
        <v>6.25E-2</v>
      </c>
      <c r="JJ302" s="5">
        <f t="shared" si="2080"/>
        <v>6.25E-2</v>
      </c>
      <c r="JK302" s="5">
        <f t="shared" si="2080"/>
        <v>6.25E-2</v>
      </c>
      <c r="JL302" s="19">
        <f t="shared" ca="1" si="2109"/>
        <v>1</v>
      </c>
      <c r="JM302" s="19">
        <f t="shared" ca="1" si="2109"/>
        <v>0</v>
      </c>
      <c r="JN302" s="19">
        <f t="shared" ca="1" si="2109"/>
        <v>1</v>
      </c>
      <c r="JO302" s="9"/>
      <c r="JP302" s="5" t="b">
        <f t="shared" ca="1" si="2081"/>
        <v>0</v>
      </c>
      <c r="JQ302" s="477" t="b">
        <v>0</v>
      </c>
      <c r="JR302" s="477">
        <v>9.7327499999999993</v>
      </c>
      <c r="JS302" s="5" t="b">
        <f t="shared" si="2082"/>
        <v>0</v>
      </c>
      <c r="JT302" s="5" t="b">
        <f t="shared" si="2082"/>
        <v>0</v>
      </c>
      <c r="JU302" s="5" t="b">
        <f t="shared" si="2082"/>
        <v>1</v>
      </c>
      <c r="JV302" s="144">
        <f t="shared" si="2083"/>
        <v>1</v>
      </c>
      <c r="JW302" s="144">
        <f t="shared" si="2083"/>
        <v>1</v>
      </c>
      <c r="JX302" s="5" t="b">
        <f t="shared" si="2084"/>
        <v>0</v>
      </c>
      <c r="JY302" s="5" t="b">
        <f t="shared" si="2084"/>
        <v>1</v>
      </c>
      <c r="JZ302" s="5" t="b">
        <f t="shared" si="2084"/>
        <v>1</v>
      </c>
      <c r="KA302" s="5" t="b">
        <f t="shared" si="2084"/>
        <v>0</v>
      </c>
      <c r="KB302" s="5">
        <f t="shared" si="2085"/>
        <v>1</v>
      </c>
      <c r="KC302" s="5">
        <f t="shared" si="2085"/>
        <v>0</v>
      </c>
      <c r="KD302" s="5" t="b">
        <f t="shared" si="2086"/>
        <v>0</v>
      </c>
      <c r="KE302" s="5" t="str" cm="1">
        <f t="array" aca="1" ref="KE302" ca="1">IF(OR(KF302:KM302&lt;&gt;"-"),TRUE,"-")</f>
        <v>-</v>
      </c>
      <c r="KF302" s="19" t="str">
        <f t="shared" ca="1" si="2087"/>
        <v>-</v>
      </c>
      <c r="KG302" s="19" t="str">
        <f t="shared" ca="1" si="2087"/>
        <v>-</v>
      </c>
      <c r="KH302" s="19" t="str">
        <f t="shared" ca="1" si="2087"/>
        <v>-</v>
      </c>
      <c r="KI302" s="19" t="str">
        <f t="shared" ca="1" si="2087"/>
        <v>-</v>
      </c>
      <c r="KJ302" s="19" t="str">
        <f t="shared" ca="1" si="2087"/>
        <v>-</v>
      </c>
      <c r="KK302" s="19" t="str">
        <f t="shared" ca="1" si="2087"/>
        <v>-</v>
      </c>
      <c r="KL302" s="19" t="str">
        <f t="shared" ca="1" si="2087"/>
        <v>-</v>
      </c>
      <c r="KM302" s="19" t="str">
        <f t="shared" ca="1" si="2087"/>
        <v>-</v>
      </c>
      <c r="KN302" s="5" t="b">
        <f t="array" aca="1" ref="KN302" ca="1">IF(OR(KO302:KU302&lt;&gt;"-"),TRUE,"-")</f>
        <v>1</v>
      </c>
      <c r="KO302" s="19">
        <f t="shared" ca="1" si="2088"/>
        <v>0</v>
      </c>
      <c r="KP302" s="19" t="str">
        <f t="shared" ca="1" si="2088"/>
        <v>-</v>
      </c>
      <c r="KQ302" s="19">
        <f t="shared" ca="1" si="2088"/>
        <v>999999</v>
      </c>
      <c r="KR302" s="19">
        <f t="shared" ca="1" si="2088"/>
        <v>999999</v>
      </c>
      <c r="KS302" s="19">
        <f t="shared" ca="1" si="2088"/>
        <v>999999</v>
      </c>
      <c r="KT302" s="19">
        <f t="shared" ca="1" si="2088"/>
        <v>999999</v>
      </c>
      <c r="KU302" s="19">
        <f t="shared" ca="1" si="2088"/>
        <v>999999</v>
      </c>
      <c r="KV302" s="19" t="str">
        <f t="shared" ca="1" si="2088"/>
        <v>-</v>
      </c>
      <c r="KW302" s="19" t="str">
        <f t="shared" ca="1" si="2088"/>
        <v>-</v>
      </c>
      <c r="KX302" s="19" t="str">
        <f t="shared" ca="1" si="2088"/>
        <v>-</v>
      </c>
      <c r="KY302" s="19" t="b">
        <f t="shared" ca="1" si="2088"/>
        <v>1</v>
      </c>
      <c r="KZ302" s="19">
        <f t="shared" ca="1" si="2088"/>
        <v>0</v>
      </c>
      <c r="LA302" s="5" t="str">
        <f t="shared" si="2089"/>
        <v>-</v>
      </c>
      <c r="LB302" s="5" t="str">
        <f t="shared" si="2089"/>
        <v>-</v>
      </c>
      <c r="LC302" s="5" t="str">
        <f t="shared" si="2089"/>
        <v>-</v>
      </c>
      <c r="LD302" s="5" t="str">
        <f t="shared" si="2089"/>
        <v>-</v>
      </c>
      <c r="LE302" s="19" t="str">
        <f t="shared" ca="1" si="2090"/>
        <v>-</v>
      </c>
      <c r="LF302" s="19" t="str">
        <f t="shared" ca="1" si="2090"/>
        <v>-</v>
      </c>
      <c r="LG302" s="19" t="str">
        <f t="shared" ca="1" si="2090"/>
        <v>-</v>
      </c>
      <c r="LH302" s="19" t="str">
        <f t="shared" ca="1" si="2090"/>
        <v>-</v>
      </c>
      <c r="LI302" s="19" t="str">
        <f t="shared" ca="1" si="2090"/>
        <v>-</v>
      </c>
      <c r="LJ302" s="19" t="str">
        <f t="shared" ca="1" si="2090"/>
        <v>-</v>
      </c>
      <c r="LK302" s="19" t="str">
        <f t="shared" ca="1" si="2090"/>
        <v>-</v>
      </c>
      <c r="LL302" s="5" t="str">
        <f t="shared" si="2091"/>
        <v>-</v>
      </c>
      <c r="LM302" s="5">
        <f t="shared" si="2091"/>
        <v>500</v>
      </c>
      <c r="LN302" s="5">
        <f t="shared" si="2091"/>
        <v>500</v>
      </c>
      <c r="LO302" s="5" t="str">
        <f t="shared" si="2091"/>
        <v>-</v>
      </c>
      <c r="LP302" s="5" t="str" cm="1">
        <f t="array" aca="1" ref="LP302" ca="1">INDEX(i.meatgrid,$Q302,LP$7)</f>
        <v>-</v>
      </c>
      <c r="LQ302" s="5" t="str" cm="1">
        <f t="array" aca="1" ref="LQ302" ca="1">INDEX(i.meatgrid,$Q302,LQ$7)</f>
        <v>-</v>
      </c>
      <c r="LR302" s="5" t="str">
        <f t="shared" si="2092"/>
        <v>-</v>
      </c>
      <c r="LS302" s="5">
        <f t="shared" si="2093"/>
        <v>1</v>
      </c>
      <c r="LT302" s="9"/>
      <c r="LU302" s="19">
        <f t="shared" ca="1" si="2094"/>
        <v>70</v>
      </c>
      <c r="LV302" s="19">
        <f t="shared" ca="1" si="2094"/>
        <v>50</v>
      </c>
      <c r="LW302" s="19">
        <f t="shared" ca="1" si="2094"/>
        <v>80</v>
      </c>
      <c r="LX302" s="19">
        <f t="shared" ca="1" si="2094"/>
        <v>50</v>
      </c>
      <c r="LY302" s="5" t="b" cm="1">
        <f t="array" aca="1" ref="LY302" ca="1">INDEX(i.meatgrid,$Q302,LY$7)</f>
        <v>0</v>
      </c>
      <c r="LZ302" s="5" t="b" cm="1">
        <f t="array" aca="1" ref="LZ302" ca="1">INDEX(i.meatgrid,$Q302,LZ$7)</f>
        <v>0</v>
      </c>
      <c r="MA302" s="5" t="str" cm="1">
        <f t="array" aca="1" ref="MA302" ca="1">INDEX(i.meatgrid,$Q302,MA$7)</f>
        <v>-</v>
      </c>
      <c r="MB302" s="5" t="str" cm="1">
        <f t="array" aca="1" ref="MB302" ca="1">INDEX(i.meatgrid,$Q302,MB$7)</f>
        <v>-</v>
      </c>
      <c r="MC302" s="5">
        <f t="shared" si="2095"/>
        <v>1</v>
      </c>
      <c r="MD302" s="5">
        <f t="shared" si="2096"/>
        <v>0.75</v>
      </c>
      <c r="ME302" s="5" cm="1">
        <f t="array" aca="1" ref="ME302" ca="1">INDEX(i.meatgrid,$Q302,ME$7)</f>
        <v>0</v>
      </c>
      <c r="MF302" s="5" cm="1">
        <f t="array" aca="1" ref="MF302" ca="1">INDEX(i.meatgrid,$Q302,MF$7)</f>
        <v>0</v>
      </c>
      <c r="MG302" s="5" cm="1">
        <f t="array" aca="1" ref="MG302" ca="1">INDEX(i.meatgrid,$Q302,MG$7)</f>
        <v>0</v>
      </c>
      <c r="MH302" s="5" cm="1">
        <f t="array" aca="1" ref="MH302" ca="1">INDEX(i.meatgrid,$Q302,MH$7)</f>
        <v>0</v>
      </c>
      <c r="MI302" s="5" cm="1">
        <f t="array" aca="1" ref="MI302" ca="1">INDEX(i.meatgrid,$Q302,MI$7)</f>
        <v>1</v>
      </c>
      <c r="MJ302" s="5" cm="1">
        <f t="array" aca="1" ref="MJ302" ca="1">INDEX(i.meatgrid,$Q302,MJ$7)</f>
        <v>1</v>
      </c>
      <c r="MK302" s="5" cm="1">
        <f t="array" aca="1" ref="MK302" ca="1">INDEX(i.meatgrid,$Q302,MK$7)</f>
        <v>1</v>
      </c>
      <c r="ML302" s="5" cm="1">
        <f t="array" aca="1" ref="ML302" ca="1">INDEX(i.meatgrid,$Q302,ML$7)</f>
        <v>1</v>
      </c>
      <c r="MM302" s="5">
        <f t="shared" si="2097"/>
        <v>1</v>
      </c>
      <c r="MN302" s="9"/>
      <c r="MO302" s="19" t="b">
        <f t="shared" ca="1" si="2127"/>
        <v>0</v>
      </c>
      <c r="MP302" s="19" t="b">
        <f t="shared" ca="1" si="2127"/>
        <v>0</v>
      </c>
      <c r="MQ302" s="19">
        <f t="shared" ca="1" si="2127"/>
        <v>1</v>
      </c>
      <c r="MR302" s="19">
        <f t="shared" ca="1" si="2127"/>
        <v>0.75</v>
      </c>
      <c r="MS302" s="19">
        <f t="shared" ca="1" si="2127"/>
        <v>0.75</v>
      </c>
      <c r="MT302" s="19">
        <f t="shared" ca="1" si="2127"/>
        <v>0.8</v>
      </c>
      <c r="MU302" s="19">
        <f t="shared" ca="1" si="2127"/>
        <v>0.82499999999999996</v>
      </c>
      <c r="MV302" s="19">
        <f t="shared" ca="1" si="2127"/>
        <v>0.875</v>
      </c>
      <c r="MW302" s="19">
        <f t="shared" ca="1" si="2127"/>
        <v>0.9</v>
      </c>
      <c r="MX302" s="19">
        <f t="shared" ca="1" si="2127"/>
        <v>1</v>
      </c>
      <c r="MY302" s="19">
        <f t="shared" ca="1" si="2127"/>
        <v>0.875</v>
      </c>
      <c r="MZ302" s="19" t="b">
        <f t="shared" ca="1" si="2127"/>
        <v>1</v>
      </c>
      <c r="NA302" s="19">
        <f t="shared" ca="1" si="2127"/>
        <v>74.989999999999995</v>
      </c>
      <c r="NB302" s="19" t="str">
        <f t="shared" ca="1" si="2127"/>
        <v>-</v>
      </c>
      <c r="NC302" s="19" t="str">
        <f t="shared" ca="1" si="2127"/>
        <v>-</v>
      </c>
      <c r="ND302" s="19" t="str">
        <f t="shared" ca="1" si="2127"/>
        <v>-</v>
      </c>
      <c r="NE302" s="19" t="str">
        <f t="shared" ca="1" si="2128"/>
        <v>-</v>
      </c>
      <c r="NF302" s="19" t="str">
        <f t="shared" ca="1" si="2128"/>
        <v>-</v>
      </c>
      <c r="NG302" s="19" t="str">
        <f t="shared" ca="1" si="2128"/>
        <v>-</v>
      </c>
      <c r="NH302" s="19" t="str">
        <f t="shared" ca="1" si="2128"/>
        <v>-</v>
      </c>
      <c r="NI302" s="19">
        <f t="shared" ca="1" si="2128"/>
        <v>36.99</v>
      </c>
      <c r="NJ302" s="19">
        <f t="shared" ca="1" si="2128"/>
        <v>36.99</v>
      </c>
      <c r="NK302" s="19" t="str">
        <f t="shared" ca="1" si="2128"/>
        <v>-</v>
      </c>
      <c r="NL302" s="19" t="str">
        <f t="shared" ca="1" si="2128"/>
        <v>-</v>
      </c>
      <c r="NM302" s="19" t="str">
        <f t="shared" ca="1" si="2128"/>
        <v>-</v>
      </c>
      <c r="NN302" s="19" t="str">
        <f t="shared" ca="1" si="2128"/>
        <v>-</v>
      </c>
      <c r="NO302" s="19" t="str">
        <f t="shared" ca="1" si="2128"/>
        <v>-</v>
      </c>
      <c r="NP302" s="19">
        <f t="shared" ca="1" si="2128"/>
        <v>49.99</v>
      </c>
      <c r="NQ302" s="19">
        <f t="shared" ca="1" si="2128"/>
        <v>49.99</v>
      </c>
      <c r="NR302" s="19">
        <f t="shared" ca="1" si="2128"/>
        <v>49.99</v>
      </c>
      <c r="NS302" s="19">
        <f t="shared" ca="1" si="2128"/>
        <v>49.99</v>
      </c>
      <c r="NT302" s="19">
        <f t="shared" ca="1" si="2128"/>
        <v>49.99</v>
      </c>
      <c r="NU302" s="19">
        <f t="shared" ca="1" si="2129"/>
        <v>49.99</v>
      </c>
      <c r="NV302" s="19">
        <f t="shared" ca="1" si="2129"/>
        <v>49.99</v>
      </c>
      <c r="NW302" s="19">
        <f t="shared" ca="1" si="2129"/>
        <v>49.99</v>
      </c>
      <c r="NX302" s="19">
        <f t="shared" ca="1" si="2129"/>
        <v>412.99</v>
      </c>
      <c r="NY302" s="19">
        <f t="shared" ca="1" si="2129"/>
        <v>412.99</v>
      </c>
      <c r="NZ302" s="19" t="str">
        <f t="shared" ca="1" si="2129"/>
        <v>-</v>
      </c>
      <c r="OA302" s="19" t="str">
        <f t="shared" ca="1" si="2129"/>
        <v>-</v>
      </c>
      <c r="OB302" s="19" t="str">
        <f t="shared" ca="1" si="2129"/>
        <v>-</v>
      </c>
      <c r="OC302" s="19" t="str">
        <f t="shared" ca="1" si="2129"/>
        <v>-</v>
      </c>
      <c r="OD302" s="19" t="str">
        <f t="shared" ca="1" si="2129"/>
        <v>-</v>
      </c>
      <c r="OE302" s="19">
        <f t="shared" ca="1" si="2129"/>
        <v>6.8900000000000006</v>
      </c>
      <c r="OF302" s="19">
        <f t="shared" ca="1" si="2129"/>
        <v>6.8900000000000006</v>
      </c>
      <c r="OG302" s="19">
        <f t="shared" ca="1" si="2129"/>
        <v>6.8900000000000006</v>
      </c>
      <c r="OH302" s="19">
        <f t="shared" ca="1" si="2129"/>
        <v>6.8900000000000006</v>
      </c>
      <c r="OI302" s="19">
        <f t="shared" ca="1" si="2129"/>
        <v>6.8900000000000006</v>
      </c>
      <c r="OJ302" s="19">
        <f t="shared" ca="1" si="2129"/>
        <v>6.8900000000000006</v>
      </c>
      <c r="OK302" s="19">
        <f t="shared" ca="1" si="2101"/>
        <v>6.8900000000000006</v>
      </c>
      <c r="OL302" s="19">
        <f t="shared" ca="1" si="2101"/>
        <v>6.8900000000000006</v>
      </c>
      <c r="OM302" s="19">
        <f t="shared" ca="1" si="2101"/>
        <v>346.99</v>
      </c>
      <c r="ON302" s="19">
        <f t="shared" ca="1" si="2101"/>
        <v>346.99</v>
      </c>
      <c r="OO302" s="19" t="str">
        <f t="shared" ca="1" si="2101"/>
        <v>-</v>
      </c>
      <c r="OP302" s="19" t="str">
        <f t="shared" ca="1" si="2101"/>
        <v>-</v>
      </c>
      <c r="OQ302" s="19" t="str">
        <f t="shared" ca="1" si="2101"/>
        <v>-</v>
      </c>
      <c r="OR302" s="19" t="str">
        <f t="shared" ca="1" si="2101"/>
        <v>-</v>
      </c>
      <c r="OS302" s="19" t="str">
        <f t="shared" ca="1" si="2101"/>
        <v>-</v>
      </c>
      <c r="OT302" s="19">
        <f t="shared" ca="1" si="2101"/>
        <v>0</v>
      </c>
      <c r="OU302" s="24">
        <v>0</v>
      </c>
    </row>
    <row r="303" spans="1:411" hidden="1" outlineLevel="1">
      <c r="A303" s="21">
        <f t="shared" si="158"/>
        <v>298</v>
      </c>
      <c r="B303" s="21">
        <f t="shared" si="2039"/>
        <v>19</v>
      </c>
      <c r="C303">
        <v>114</v>
      </c>
      <c r="D303" s="144" t="str">
        <f t="shared" si="2040"/>
        <v>GSM</v>
      </c>
      <c r="E303" t="b">
        <v>1</v>
      </c>
      <c r="F303" t="b">
        <v>0</v>
      </c>
      <c r="G303" t="b">
        <f t="shared" si="2120"/>
        <v>1</v>
      </c>
      <c r="H303" s="29">
        <v>2</v>
      </c>
      <c r="I303" s="29">
        <v>1</v>
      </c>
      <c r="J303" s="29" t="str">
        <f>""</f>
        <v/>
      </c>
      <c r="K303" s="29">
        <f t="shared" si="2042"/>
        <v>2</v>
      </c>
      <c r="L303" s="29">
        <v>2</v>
      </c>
      <c r="M303" s="29">
        <v>2</v>
      </c>
      <c r="N303" s="29">
        <v>3</v>
      </c>
      <c r="O303" s="29">
        <v>1</v>
      </c>
      <c r="P303" s="29">
        <v>1</v>
      </c>
      <c r="Q303" s="237">
        <f t="shared" ca="1" si="2103"/>
        <v>2</v>
      </c>
      <c r="R303" s="29">
        <v>1</v>
      </c>
      <c r="S303" s="29">
        <v>3</v>
      </c>
      <c r="T303" s="29">
        <v>1</v>
      </c>
      <c r="U303" s="218"/>
      <c r="V303" s="218"/>
      <c r="W303" s="29">
        <v>0</v>
      </c>
      <c r="X303" s="218"/>
      <c r="Y303" s="218"/>
      <c r="Z303" s="218"/>
      <c r="AA303" s="218"/>
      <c r="AB303" s="218"/>
      <c r="AC303" s="218"/>
      <c r="AD303" s="218"/>
      <c r="AE303" s="218"/>
      <c r="AF303" s="144">
        <f>INDEX(CHOOSE($N303,DataAutumn!i.AdultDrys,DataWinter!i.AdultDrys,DataSpring!i.AdultDrys),1,$M303)</f>
        <v>3</v>
      </c>
      <c r="AG303" s="5">
        <f t="shared" si="2043"/>
        <v>2</v>
      </c>
      <c r="AH303" s="5">
        <f t="shared" si="2043"/>
        <v>0</v>
      </c>
      <c r="AI303" s="5">
        <f t="shared" si="2044"/>
        <v>1</v>
      </c>
      <c r="AJ303" s="218"/>
      <c r="AK303" s="218"/>
      <c r="AL303" s="366" t="str">
        <f ca="1">TEXT(LEFT(OFFSET(AL303,-1,0),5)+1,"00000")&amp;MID(OFFSET(AL303,-1,0),6,FIND(" ",OFFSET(AL303,-1,0),7)-5)
&amp; $D303           &amp; " Day"&amp;INDEX(i.DOY,$N303,1)              &amp; IF($IG303=0," FWM","")&amp;IF($IG303=1," MWM","")&amp;IF($IG303=5," Mat","")&amp;IF($IH303=TRUE,"&amp;BBT","    ")
&amp;INDEX(DataMaster!$B$98:$B$105,$Q303,0)    &amp;IF(JQ303," SR"&amp;JR303,"")&amp; " WP"&amp;TEXT($MC303*100,"000p")           &amp; " MP"&amp;TEXT($MD303*100,"000p")           &amp; " GP"&amp;TEXT($MM303*100,"000p")
&amp; " (F"&amp;3+COUNTIF($CV303:$CY303,TRUE)&amp;3&amp;"N"&amp;$DM303&amp;$DN303&amp;")"</f>
        <v>00015 DSP_price_SA GSM Day204 MWM    Only export WP100p MP125p GP100p (F33N11)</v>
      </c>
      <c r="AM303" s="9" t="str">
        <f ca="1">IF(COUNTIF(AL$5:AL303,AL303)=1,"-","Dup")</f>
        <v>-</v>
      </c>
      <c r="AN303" s="9"/>
      <c r="AO303" s="12" t="b">
        <v>0</v>
      </c>
      <c r="AP303" s="12" t="b">
        <v>0</v>
      </c>
      <c r="AQ303" s="12" t="b">
        <v>0</v>
      </c>
      <c r="AR303" s="12" t="b">
        <v>0</v>
      </c>
      <c r="AS303" s="12" t="b">
        <v>0</v>
      </c>
      <c r="AT303" s="12" t="b">
        <v>0</v>
      </c>
      <c r="AU303" s="12" t="b">
        <v>0</v>
      </c>
      <c r="AV303" s="12" t="b">
        <v>0</v>
      </c>
      <c r="AW303" s="9"/>
      <c r="AX303" s="5" t="b">
        <f t="shared" si="2045"/>
        <v>0</v>
      </c>
      <c r="AY303" s="5" t="str">
        <f t="shared" si="2045"/>
        <v>-</v>
      </c>
      <c r="AZ303" s="5" t="b">
        <f t="shared" si="2045"/>
        <v>0</v>
      </c>
      <c r="BA303" s="5" t="b">
        <f t="shared" si="2045"/>
        <v>1</v>
      </c>
      <c r="BB303" s="5" t="b">
        <f t="shared" si="2045"/>
        <v>1</v>
      </c>
      <c r="BC303" s="144">
        <f t="shared" si="2045"/>
        <v>0</v>
      </c>
      <c r="BD303" s="19" t="b">
        <f t="shared" ca="1" si="2046"/>
        <v>1</v>
      </c>
      <c r="BE303" s="9"/>
      <c r="BF303" s="5" t="str">
        <f t="shared" ca="1" si="2047"/>
        <v>-</v>
      </c>
      <c r="BG303" s="19" t="str">
        <f t="shared" ca="1" si="2048"/>
        <v>-</v>
      </c>
      <c r="BH303" s="19" t="str">
        <f t="shared" ca="1" si="2048"/>
        <v>-</v>
      </c>
      <c r="BI303" s="19" t="str">
        <f t="shared" ca="1" si="2048"/>
        <v>-</v>
      </c>
      <c r="BJ303" s="5" t="str">
        <f t="shared" ca="1" si="2049"/>
        <v>-</v>
      </c>
      <c r="BK303" s="19" t="str">
        <f t="shared" ca="1" si="2050"/>
        <v>-</v>
      </c>
      <c r="BL303" s="5" t="str">
        <f t="shared" ca="1" si="2051"/>
        <v>-</v>
      </c>
      <c r="BM303" s="19" t="str">
        <f t="shared" ca="1" si="2052"/>
        <v>-</v>
      </c>
      <c r="BN303" s="19" t="str">
        <f t="shared" ca="1" si="2052"/>
        <v>-</v>
      </c>
      <c r="BO303" s="19" t="str">
        <f t="shared" ca="1" si="2052"/>
        <v>-</v>
      </c>
      <c r="BP303" s="5" t="str">
        <f t="shared" ca="1" si="2053"/>
        <v>-</v>
      </c>
      <c r="BQ303" s="9"/>
      <c r="BR303" s="5" t="b">
        <f t="shared" si="2054"/>
        <v>0</v>
      </c>
      <c r="BS303" s="5" t="str">
        <f t="shared" ca="1" si="2055"/>
        <v>-</v>
      </c>
      <c r="BT303" s="5" t="str">
        <f t="shared" ca="1" si="2056"/>
        <v>-</v>
      </c>
      <c r="BU303" s="5" t="str">
        <f t="shared" ca="1" si="2056"/>
        <v>-</v>
      </c>
      <c r="BV303" s="5" t="str">
        <f t="shared" ca="1" si="2056"/>
        <v>-</v>
      </c>
      <c r="BW303" s="5" t="str">
        <f t="shared" ca="1" si="2056"/>
        <v>-</v>
      </c>
      <c r="BX303" s="5" t="str">
        <f t="shared" ca="1" si="2056"/>
        <v>-</v>
      </c>
      <c r="BY303" s="5" t="str">
        <f t="shared" ca="1" si="2056"/>
        <v>-</v>
      </c>
      <c r="BZ303" s="5" t="str">
        <f t="shared" ca="1" si="2056"/>
        <v>-</v>
      </c>
      <c r="CA303" s="5" t="str">
        <f t="shared" ca="1" si="2056"/>
        <v>-</v>
      </c>
      <c r="CB303" s="9"/>
      <c r="CC303" s="237" t="b">
        <f t="shared" ca="1" si="2104"/>
        <v>1</v>
      </c>
      <c r="CD303" s="237" t="b">
        <f t="shared" ca="1" si="2104"/>
        <v>1</v>
      </c>
      <c r="CE303" s="237" t="b">
        <f t="shared" ca="1" si="2104"/>
        <v>1</v>
      </c>
      <c r="CF303" s="12">
        <f t="shared" ca="1" si="2057"/>
        <v>2232105</v>
      </c>
      <c r="CG303" s="144" t="b">
        <f t="shared" ca="1" si="2121"/>
        <v>0</v>
      </c>
      <c r="CH303" s="12" t="s">
        <v>34</v>
      </c>
      <c r="CI303" s="19" t="str">
        <f t="shared" ca="1" si="2059"/>
        <v>-</v>
      </c>
      <c r="CJ303" s="19" t="str">
        <f t="shared" ca="1" si="2059"/>
        <v>-</v>
      </c>
      <c r="CK303" s="19" t="str">
        <f t="shared" ca="1" si="2059"/>
        <v>-</v>
      </c>
      <c r="CL303" s="19">
        <f t="shared" ca="1" si="2059"/>
        <v>1</v>
      </c>
      <c r="CM303" s="19">
        <f t="shared" ca="1" si="2059"/>
        <v>1</v>
      </c>
      <c r="CN303" s="9"/>
      <c r="CO303" s="444">
        <f t="shared" si="2060"/>
        <v>652</v>
      </c>
      <c r="CP303" s="444">
        <f t="shared" si="2060"/>
        <v>686</v>
      </c>
      <c r="CQ303" s="444">
        <f t="shared" si="2060"/>
        <v>721</v>
      </c>
      <c r="CR303" s="152">
        <f t="shared" si="2061"/>
        <v>378</v>
      </c>
      <c r="CS303" s="152">
        <f t="shared" si="2061"/>
        <v>413</v>
      </c>
      <c r="CT303" s="152">
        <f t="shared" si="2061"/>
        <v>448</v>
      </c>
      <c r="CU303" s="19" t="str">
        <f t="shared" ca="1" si="2122"/>
        <v>-</v>
      </c>
      <c r="CV303" s="19" t="str">
        <f t="shared" ca="1" si="2122"/>
        <v>-</v>
      </c>
      <c r="CW303" s="19" t="str">
        <f t="shared" ca="1" si="2122"/>
        <v>-</v>
      </c>
      <c r="CX303" s="19" t="str">
        <f t="shared" ca="1" si="2122"/>
        <v>-</v>
      </c>
      <c r="CY303" s="19" t="str">
        <f t="shared" ca="1" si="2122"/>
        <v>-</v>
      </c>
      <c r="CZ303" s="19" t="b">
        <f t="shared" ca="1" si="2122"/>
        <v>1</v>
      </c>
      <c r="DA303" s="19">
        <f t="shared" ca="1" si="2122"/>
        <v>0</v>
      </c>
      <c r="DB303" s="19">
        <f t="shared" ca="1" si="2122"/>
        <v>0</v>
      </c>
      <c r="DC303" s="19">
        <f t="shared" ca="1" si="2122"/>
        <v>0</v>
      </c>
      <c r="DD303" s="19">
        <f t="shared" ca="1" si="2122"/>
        <v>0</v>
      </c>
      <c r="DE303" s="19">
        <f t="shared" ca="1" si="2122"/>
        <v>0</v>
      </c>
      <c r="DF303" s="19">
        <f t="shared" ca="1" si="2122"/>
        <v>0</v>
      </c>
      <c r="DG303" s="19">
        <f t="shared" ca="1" si="2122"/>
        <v>0</v>
      </c>
      <c r="DH303" s="19">
        <f t="shared" ca="1" si="2122"/>
        <v>0</v>
      </c>
      <c r="DI303" s="19">
        <f t="shared" ca="1" si="2122"/>
        <v>0</v>
      </c>
      <c r="DJ303" s="19">
        <f t="shared" ca="1" si="2122"/>
        <v>0</v>
      </c>
      <c r="DK303" s="19">
        <f t="shared" ca="1" si="2111"/>
        <v>0</v>
      </c>
      <c r="DL303" s="19">
        <f t="shared" ca="1" si="2111"/>
        <v>0</v>
      </c>
      <c r="DM303" s="19">
        <f t="shared" ca="1" si="2111"/>
        <v>1</v>
      </c>
      <c r="DN303" s="19">
        <f t="shared" ca="1" si="2111"/>
        <v>1</v>
      </c>
      <c r="DO303" s="19">
        <f t="shared" ca="1" si="2111"/>
        <v>0</v>
      </c>
      <c r="DP303" s="19" t="str">
        <f t="shared" ca="1" si="2111"/>
        <v>-</v>
      </c>
      <c r="DQ303" s="19" t="str">
        <f t="shared" ca="1" si="2111"/>
        <v>-</v>
      </c>
      <c r="DR303" s="19" t="str">
        <f t="shared" ca="1" si="2111"/>
        <v>-</v>
      </c>
      <c r="DS303" s="19" t="str">
        <f t="shared" ca="1" si="2111"/>
        <v>-</v>
      </c>
      <c r="DT303" s="19" t="str">
        <f t="shared" ca="1" si="2111"/>
        <v>-</v>
      </c>
      <c r="DU303" s="19">
        <f t="shared" ca="1" si="2111"/>
        <v>0</v>
      </c>
      <c r="DV303" s="19" t="str">
        <f t="shared" ca="1" si="2111"/>
        <v>-</v>
      </c>
      <c r="DW303" s="19" t="str">
        <f t="shared" ca="1" si="2111"/>
        <v>-</v>
      </c>
      <c r="DX303" s="19" t="str">
        <f t="shared" ca="1" si="2111"/>
        <v>-</v>
      </c>
      <c r="DY303" s="19" t="str">
        <f t="shared" ca="1" si="2111"/>
        <v>-</v>
      </c>
      <c r="DZ303" s="19" t="str">
        <f t="shared" ca="1" si="2111"/>
        <v>-</v>
      </c>
      <c r="EA303" s="19" t="str">
        <f t="shared" ca="1" si="2111"/>
        <v>-</v>
      </c>
      <c r="EB303" s="19" t="str">
        <f t="shared" ca="1" si="2111"/>
        <v>-</v>
      </c>
      <c r="EC303" s="19" t="str">
        <f t="shared" ca="1" si="2111"/>
        <v>-</v>
      </c>
      <c r="ED303" s="19">
        <f t="shared" ca="1" si="2111"/>
        <v>0</v>
      </c>
      <c r="EE303" s="444">
        <f t="shared" si="2064"/>
        <v>0</v>
      </c>
      <c r="EF303" s="444">
        <f t="shared" si="2064"/>
        <v>0</v>
      </c>
      <c r="EG303" s="124">
        <f t="shared" si="2123"/>
        <v>0</v>
      </c>
      <c r="EH303" s="124">
        <f t="shared" si="2123"/>
        <v>0</v>
      </c>
      <c r="EI303" s="124">
        <f t="shared" si="2123"/>
        <v>0</v>
      </c>
      <c r="EJ303" s="124">
        <f t="shared" si="2123"/>
        <v>0</v>
      </c>
      <c r="EK303" s="124">
        <f t="shared" si="2123"/>
        <v>0</v>
      </c>
      <c r="EL303" s="124">
        <f t="shared" si="2123"/>
        <v>0</v>
      </c>
      <c r="EM303" s="124">
        <f t="shared" si="2123"/>
        <v>0</v>
      </c>
      <c r="EN303" s="124">
        <f t="shared" si="2123"/>
        <v>0</v>
      </c>
      <c r="EO303" s="124">
        <f t="shared" si="2123"/>
        <v>0</v>
      </c>
      <c r="EP303" s="124">
        <f t="shared" si="2123"/>
        <v>0</v>
      </c>
      <c r="EQ303" s="124">
        <f t="shared" si="2123"/>
        <v>0</v>
      </c>
      <c r="ER303" s="124">
        <f t="shared" si="2123"/>
        <v>0</v>
      </c>
      <c r="ES303" s="124">
        <f t="shared" si="2123"/>
        <v>0</v>
      </c>
      <c r="ET303" s="124">
        <f t="shared" si="2123"/>
        <v>0</v>
      </c>
      <c r="EU303" s="124">
        <f t="shared" si="2123"/>
        <v>0</v>
      </c>
      <c r="EV303" s="124">
        <f t="shared" si="2123"/>
        <v>0</v>
      </c>
      <c r="EW303" s="124">
        <f t="shared" si="2066"/>
        <v>0</v>
      </c>
      <c r="EX303" s="124">
        <f t="shared" si="2066"/>
        <v>0</v>
      </c>
      <c r="EY303" s="554">
        <f t="shared" si="2124"/>
        <v>0</v>
      </c>
      <c r="EZ303" s="554">
        <f t="shared" si="2124"/>
        <v>0</v>
      </c>
      <c r="FA303" s="554">
        <f t="shared" si="2124"/>
        <v>0</v>
      </c>
      <c r="FB303" s="125">
        <f t="shared" si="2124"/>
        <v>0</v>
      </c>
      <c r="FC303" s="125">
        <f t="shared" si="2124"/>
        <v>0</v>
      </c>
      <c r="FD303" s="125">
        <f t="shared" si="2124"/>
        <v>0</v>
      </c>
      <c r="FE303" s="125">
        <f t="shared" si="2124"/>
        <v>0</v>
      </c>
      <c r="FF303" s="125">
        <f t="shared" si="2124"/>
        <v>0</v>
      </c>
      <c r="FG303" s="125">
        <f t="shared" si="2124"/>
        <v>0</v>
      </c>
      <c r="FH303" s="125">
        <f t="shared" si="2124"/>
        <v>0</v>
      </c>
      <c r="FI303" s="125">
        <f t="shared" si="2124"/>
        <v>0</v>
      </c>
      <c r="FJ303" s="125">
        <f t="shared" si="2124"/>
        <v>0</v>
      </c>
      <c r="FK303" s="125">
        <f t="shared" si="2124"/>
        <v>0</v>
      </c>
      <c r="FL303" s="125">
        <f t="shared" si="2124"/>
        <v>0</v>
      </c>
      <c r="FM303" s="125">
        <f t="shared" si="2124"/>
        <v>0</v>
      </c>
      <c r="FN303" s="125">
        <f t="shared" si="2124"/>
        <v>0</v>
      </c>
      <c r="FO303" s="124">
        <f t="shared" si="2125"/>
        <v>0</v>
      </c>
      <c r="FP303" s="124">
        <f t="shared" si="2125"/>
        <v>0</v>
      </c>
      <c r="FQ303" s="124">
        <f t="shared" si="2125"/>
        <v>0</v>
      </c>
      <c r="FR303" s="124">
        <f t="shared" si="2125"/>
        <v>0</v>
      </c>
      <c r="FS303" s="124">
        <f t="shared" si="2125"/>
        <v>0</v>
      </c>
      <c r="FT303" s="124">
        <f t="shared" si="2125"/>
        <v>0</v>
      </c>
      <c r="FU303" s="124">
        <f t="shared" si="2125"/>
        <v>0</v>
      </c>
      <c r="FV303" s="124">
        <f t="shared" si="2125"/>
        <v>0</v>
      </c>
      <c r="FW303" s="124">
        <f t="shared" si="2125"/>
        <v>0</v>
      </c>
      <c r="FX303" s="124">
        <f t="shared" si="2125"/>
        <v>0</v>
      </c>
      <c r="FY303" s="124">
        <f t="shared" si="2125"/>
        <v>0</v>
      </c>
      <c r="FZ303" s="124">
        <f t="shared" si="2125"/>
        <v>0</v>
      </c>
      <c r="GA303" s="124">
        <f t="shared" si="2125"/>
        <v>0</v>
      </c>
      <c r="GB303" s="124">
        <f t="shared" si="2125"/>
        <v>0</v>
      </c>
      <c r="GC303" s="124">
        <f t="shared" si="2125"/>
        <v>0</v>
      </c>
      <c r="GD303" s="124">
        <f t="shared" si="2125"/>
        <v>0</v>
      </c>
      <c r="GE303" s="124">
        <f t="shared" si="2069"/>
        <v>0</v>
      </c>
      <c r="GF303" s="124">
        <f t="shared" si="2069"/>
        <v>0</v>
      </c>
      <c r="GG303" s="554">
        <f t="shared" si="2070"/>
        <v>0</v>
      </c>
      <c r="GH303" s="554">
        <f t="shared" si="2070"/>
        <v>0</v>
      </c>
      <c r="GI303" s="554">
        <f t="shared" si="2070"/>
        <v>0</v>
      </c>
      <c r="GJ303" s="125">
        <f t="shared" si="2071"/>
        <v>0</v>
      </c>
      <c r="GK303" s="125">
        <f t="shared" si="2071"/>
        <v>0</v>
      </c>
      <c r="GL303" s="125">
        <f t="shared" si="2071"/>
        <v>0</v>
      </c>
      <c r="GM303" s="125">
        <f t="shared" si="2071"/>
        <v>0</v>
      </c>
      <c r="GN303" s="125">
        <f t="shared" si="2071"/>
        <v>0</v>
      </c>
      <c r="GO303" s="125">
        <f t="shared" si="2071"/>
        <v>0</v>
      </c>
      <c r="GP303" s="125">
        <f t="shared" si="2071"/>
        <v>0</v>
      </c>
      <c r="GQ303" s="125">
        <f t="shared" si="2071"/>
        <v>0</v>
      </c>
      <c r="GR303" s="125">
        <f t="shared" ref="GR303:GV303" si="2130">IF(AND($K303=GR$9,$N303=GR$11,$AB303=GR$8),INDEX(i.FS_Strategy,$AE303+1,$AB303),0)</f>
        <v>0</v>
      </c>
      <c r="GS303" s="125">
        <f t="shared" si="2130"/>
        <v>0</v>
      </c>
      <c r="GT303" s="125">
        <f t="shared" si="2130"/>
        <v>0</v>
      </c>
      <c r="GU303" s="125">
        <f t="shared" si="2130"/>
        <v>0</v>
      </c>
      <c r="GV303" s="125">
        <f t="shared" si="2130"/>
        <v>0</v>
      </c>
      <c r="GW303" s="124">
        <f t="shared" si="2126"/>
        <v>0</v>
      </c>
      <c r="GX303" s="124">
        <f t="shared" si="2126"/>
        <v>0</v>
      </c>
      <c r="GY303" s="124">
        <f t="shared" si="2126"/>
        <v>0</v>
      </c>
      <c r="GZ303" s="124">
        <f t="shared" si="2126"/>
        <v>0</v>
      </c>
      <c r="HA303" s="124">
        <f t="shared" si="2126"/>
        <v>0</v>
      </c>
      <c r="HB303" s="124">
        <f t="shared" si="2126"/>
        <v>0</v>
      </c>
      <c r="HC303" s="124">
        <f t="shared" si="2126"/>
        <v>0</v>
      </c>
      <c r="HD303" s="124">
        <f t="shared" si="2126"/>
        <v>0</v>
      </c>
      <c r="HE303" s="124">
        <f t="shared" si="2126"/>
        <v>0</v>
      </c>
      <c r="HF303" s="124">
        <f t="shared" si="2126"/>
        <v>0</v>
      </c>
      <c r="HG303" s="124">
        <f t="shared" si="2126"/>
        <v>0</v>
      </c>
      <c r="HH303" s="124">
        <f t="shared" si="2126"/>
        <v>0</v>
      </c>
      <c r="HI303" s="124">
        <f t="shared" si="2126"/>
        <v>0</v>
      </c>
      <c r="HJ303" s="124">
        <f t="shared" si="2126"/>
        <v>0</v>
      </c>
      <c r="HK303" s="124">
        <f t="shared" si="2126"/>
        <v>0</v>
      </c>
      <c r="HL303" s="124">
        <f t="shared" si="2126"/>
        <v>0</v>
      </c>
      <c r="HM303" s="124">
        <f t="shared" si="2073"/>
        <v>0</v>
      </c>
      <c r="HN303" s="124">
        <f t="shared" si="2073"/>
        <v>0</v>
      </c>
      <c r="HO303" s="554">
        <f t="shared" si="2074"/>
        <v>0</v>
      </c>
      <c r="HP303" s="554">
        <f t="shared" si="2074"/>
        <v>0</v>
      </c>
      <c r="HQ303" s="554">
        <f t="shared" si="2074"/>
        <v>0</v>
      </c>
      <c r="HR303" s="125">
        <f t="shared" si="2075"/>
        <v>0</v>
      </c>
      <c r="HS303" s="125">
        <f t="shared" si="2075"/>
        <v>0</v>
      </c>
      <c r="HT303" s="125">
        <f t="shared" si="2075"/>
        <v>0</v>
      </c>
      <c r="HU303" s="125">
        <f t="shared" si="2075"/>
        <v>0</v>
      </c>
      <c r="HV303" s="125">
        <f t="shared" si="2075"/>
        <v>0</v>
      </c>
      <c r="HW303" s="125">
        <f t="shared" si="2075"/>
        <v>0</v>
      </c>
      <c r="HX303" s="125">
        <f t="shared" si="2075"/>
        <v>0</v>
      </c>
      <c r="HY303" s="125">
        <f t="shared" si="2075"/>
        <v>0</v>
      </c>
      <c r="HZ303" s="125">
        <f t="shared" ref="HZ303:ID303" si="2131">IF(AND($K303=HZ$9,$N303=HZ$11,$AB303=HZ$8),INDEX(i.FS_Strategy,$AE303+1,$AB303),0)</f>
        <v>0</v>
      </c>
      <c r="IA303" s="125">
        <f t="shared" si="2131"/>
        <v>0</v>
      </c>
      <c r="IB303" s="125">
        <f t="shared" si="2131"/>
        <v>0</v>
      </c>
      <c r="IC303" s="125">
        <f t="shared" si="2131"/>
        <v>0</v>
      </c>
      <c r="ID303" s="125">
        <f t="shared" si="2131"/>
        <v>0</v>
      </c>
      <c r="IE303" s="5">
        <f t="shared" si="2076"/>
        <v>67</v>
      </c>
      <c r="IF303" s="9"/>
      <c r="IG303" s="5">
        <f t="shared" si="2077"/>
        <v>1</v>
      </c>
      <c r="IH303" s="5" t="b">
        <f t="shared" si="2077"/>
        <v>0</v>
      </c>
      <c r="II303" s="19">
        <f t="shared" ca="1" si="2078"/>
        <v>0</v>
      </c>
      <c r="IJ303" s="5">
        <f t="shared" si="2077"/>
        <v>55</v>
      </c>
      <c r="IK303" s="5" cm="1">
        <f t="array" ref="IK303">INDEX(i.pi_yatf,$X303+1,IK$7)</f>
        <v>1</v>
      </c>
      <c r="IL303" s="19">
        <f t="shared" ca="1" si="2109"/>
        <v>0</v>
      </c>
      <c r="IM303" s="19">
        <f t="shared" ca="1" si="2109"/>
        <v>0</v>
      </c>
      <c r="IN303" s="19">
        <f t="shared" ca="1" si="2109"/>
        <v>0</v>
      </c>
      <c r="IO303" s="19">
        <f t="shared" ca="1" si="2109"/>
        <v>0</v>
      </c>
      <c r="IP303" s="19">
        <f t="shared" ca="1" si="2109"/>
        <v>0</v>
      </c>
      <c r="IQ303" s="19">
        <f t="shared" ca="1" si="2109"/>
        <v>0</v>
      </c>
      <c r="IR303" s="19">
        <f t="shared" ca="1" si="2109"/>
        <v>0</v>
      </c>
      <c r="IS303" s="19">
        <f t="shared" ca="1" si="2109"/>
        <v>0</v>
      </c>
      <c r="IT303" s="19">
        <f t="shared" ca="1" si="2109"/>
        <v>0</v>
      </c>
      <c r="IU303" s="19">
        <f t="shared" ca="1" si="2109"/>
        <v>0</v>
      </c>
      <c r="IV303" s="19">
        <f t="shared" ca="1" si="2109"/>
        <v>0</v>
      </c>
      <c r="IW303" s="19">
        <f t="shared" ca="1" si="2109"/>
        <v>0</v>
      </c>
      <c r="IX303" s="19">
        <f t="shared" ca="1" si="2109"/>
        <v>0</v>
      </c>
      <c r="IY303" s="19">
        <f t="shared" ca="1" si="2109"/>
        <v>0</v>
      </c>
      <c r="IZ303" s="19">
        <f t="shared" ca="1" si="2109"/>
        <v>0</v>
      </c>
      <c r="JA303" s="19">
        <f t="shared" ca="1" si="2109"/>
        <v>0</v>
      </c>
      <c r="JB303" s="19">
        <f t="shared" ca="1" si="2109"/>
        <v>0</v>
      </c>
      <c r="JC303" s="19">
        <f t="shared" ca="1" si="2109"/>
        <v>0</v>
      </c>
      <c r="JD303" s="19">
        <f t="shared" ca="1" si="2109"/>
        <v>0</v>
      </c>
      <c r="JE303" s="19">
        <f t="shared" ca="1" si="2109"/>
        <v>0</v>
      </c>
      <c r="JF303" s="19">
        <f t="shared" ca="1" si="2109"/>
        <v>0</v>
      </c>
      <c r="JG303" s="5">
        <f t="shared" si="2080"/>
        <v>1.2500000000000001E-2</v>
      </c>
      <c r="JH303" s="567">
        <f t="shared" si="2080"/>
        <v>0</v>
      </c>
      <c r="JI303" s="5">
        <f t="shared" si="2080"/>
        <v>6.25E-2</v>
      </c>
      <c r="JJ303" s="5">
        <f t="shared" si="2080"/>
        <v>6.25E-2</v>
      </c>
      <c r="JK303" s="5">
        <f t="shared" si="2080"/>
        <v>6.25E-2</v>
      </c>
      <c r="JL303" s="19">
        <f t="shared" ca="1" si="2109"/>
        <v>1</v>
      </c>
      <c r="JM303" s="19">
        <f t="shared" ca="1" si="2109"/>
        <v>0</v>
      </c>
      <c r="JN303" s="19">
        <f t="shared" ca="1" si="2109"/>
        <v>1</v>
      </c>
      <c r="JO303" s="9"/>
      <c r="JP303" s="5" t="b">
        <f t="shared" ca="1" si="2081"/>
        <v>0</v>
      </c>
      <c r="JQ303" s="477" t="b">
        <v>0</v>
      </c>
      <c r="JR303" s="477">
        <v>9.7327499999999993</v>
      </c>
      <c r="JS303" s="5" t="b">
        <f t="shared" si="2082"/>
        <v>0</v>
      </c>
      <c r="JT303" s="5" t="b">
        <f t="shared" si="2082"/>
        <v>0</v>
      </c>
      <c r="JU303" s="5" t="b">
        <f t="shared" si="2082"/>
        <v>1</v>
      </c>
      <c r="JV303" s="144">
        <f t="shared" si="2083"/>
        <v>1</v>
      </c>
      <c r="JW303" s="144">
        <f t="shared" si="2083"/>
        <v>1</v>
      </c>
      <c r="JX303" s="5" t="b">
        <f t="shared" si="2084"/>
        <v>0</v>
      </c>
      <c r="JY303" s="5" t="b">
        <f t="shared" si="2084"/>
        <v>1</v>
      </c>
      <c r="JZ303" s="5" t="b">
        <f t="shared" si="2084"/>
        <v>1</v>
      </c>
      <c r="KA303" s="5" t="b">
        <f t="shared" si="2084"/>
        <v>0</v>
      </c>
      <c r="KB303" s="5">
        <f t="shared" si="2085"/>
        <v>1</v>
      </c>
      <c r="KC303" s="5">
        <f t="shared" si="2085"/>
        <v>0</v>
      </c>
      <c r="KD303" s="5" t="b">
        <f t="shared" si="2086"/>
        <v>0</v>
      </c>
      <c r="KE303" s="5" t="str" cm="1">
        <f t="array" aca="1" ref="KE303" ca="1">IF(OR(KF303:KM303&lt;&gt;"-"),TRUE,"-")</f>
        <v>-</v>
      </c>
      <c r="KF303" s="19" t="str">
        <f t="shared" ca="1" si="2087"/>
        <v>-</v>
      </c>
      <c r="KG303" s="19" t="str">
        <f t="shared" ca="1" si="2087"/>
        <v>-</v>
      </c>
      <c r="KH303" s="19" t="str">
        <f t="shared" ca="1" si="2087"/>
        <v>-</v>
      </c>
      <c r="KI303" s="19" t="str">
        <f t="shared" ca="1" si="2087"/>
        <v>-</v>
      </c>
      <c r="KJ303" s="19" t="str">
        <f t="shared" ca="1" si="2087"/>
        <v>-</v>
      </c>
      <c r="KK303" s="19" t="str">
        <f t="shared" ca="1" si="2087"/>
        <v>-</v>
      </c>
      <c r="KL303" s="19" t="str">
        <f t="shared" ca="1" si="2087"/>
        <v>-</v>
      </c>
      <c r="KM303" s="19" t="str">
        <f t="shared" ca="1" si="2087"/>
        <v>-</v>
      </c>
      <c r="KN303" s="5" t="b">
        <f t="array" aca="1" ref="KN303" ca="1">IF(OR(KO303:KU303&lt;&gt;"-"),TRUE,"-")</f>
        <v>1</v>
      </c>
      <c r="KO303" s="19">
        <f t="shared" ca="1" si="2088"/>
        <v>0</v>
      </c>
      <c r="KP303" s="19" t="str">
        <f t="shared" ca="1" si="2088"/>
        <v>-</v>
      </c>
      <c r="KQ303" s="19">
        <f t="shared" ca="1" si="2088"/>
        <v>999999</v>
      </c>
      <c r="KR303" s="19">
        <f t="shared" ca="1" si="2088"/>
        <v>999999</v>
      </c>
      <c r="KS303" s="19">
        <f t="shared" ca="1" si="2088"/>
        <v>999999</v>
      </c>
      <c r="KT303" s="19">
        <f t="shared" ca="1" si="2088"/>
        <v>999999</v>
      </c>
      <c r="KU303" s="19">
        <f t="shared" ca="1" si="2088"/>
        <v>999999</v>
      </c>
      <c r="KV303" s="19" t="str">
        <f t="shared" ca="1" si="2088"/>
        <v>-</v>
      </c>
      <c r="KW303" s="19" t="str">
        <f t="shared" ca="1" si="2088"/>
        <v>-</v>
      </c>
      <c r="KX303" s="19" t="str">
        <f t="shared" ca="1" si="2088"/>
        <v>-</v>
      </c>
      <c r="KY303" s="19" t="b">
        <f t="shared" ca="1" si="2088"/>
        <v>1</v>
      </c>
      <c r="KZ303" s="19">
        <f t="shared" ca="1" si="2088"/>
        <v>0</v>
      </c>
      <c r="LA303" s="5" t="str">
        <f t="shared" si="2089"/>
        <v>-</v>
      </c>
      <c r="LB303" s="5" t="str">
        <f t="shared" si="2089"/>
        <v>-</v>
      </c>
      <c r="LC303" s="5" t="str">
        <f t="shared" si="2089"/>
        <v>-</v>
      </c>
      <c r="LD303" s="5" t="str">
        <f t="shared" si="2089"/>
        <v>-</v>
      </c>
      <c r="LE303" s="19" t="str">
        <f t="shared" ca="1" si="2090"/>
        <v>-</v>
      </c>
      <c r="LF303" s="19" t="str">
        <f t="shared" ca="1" si="2090"/>
        <v>-</v>
      </c>
      <c r="LG303" s="19" t="str">
        <f t="shared" ca="1" si="2090"/>
        <v>-</v>
      </c>
      <c r="LH303" s="19" t="str">
        <f t="shared" ca="1" si="2090"/>
        <v>-</v>
      </c>
      <c r="LI303" s="19" t="str">
        <f t="shared" ca="1" si="2090"/>
        <v>-</v>
      </c>
      <c r="LJ303" s="19" t="str">
        <f t="shared" ca="1" si="2090"/>
        <v>-</v>
      </c>
      <c r="LK303" s="19" t="str">
        <f t="shared" ca="1" si="2090"/>
        <v>-</v>
      </c>
      <c r="LL303" s="5" t="str">
        <f t="shared" si="2091"/>
        <v>-</v>
      </c>
      <c r="LM303" s="5">
        <f t="shared" si="2091"/>
        <v>500</v>
      </c>
      <c r="LN303" s="5">
        <f t="shared" si="2091"/>
        <v>500</v>
      </c>
      <c r="LO303" s="5" t="str">
        <f t="shared" si="2091"/>
        <v>-</v>
      </c>
      <c r="LP303" s="5" t="str" cm="1">
        <f t="array" aca="1" ref="LP303" ca="1">INDEX(i.meatgrid,$Q303,LP$7)</f>
        <v>-</v>
      </c>
      <c r="LQ303" s="5" t="str" cm="1">
        <f t="array" aca="1" ref="LQ303" ca="1">INDEX(i.meatgrid,$Q303,LQ$7)</f>
        <v>-</v>
      </c>
      <c r="LR303" s="5" t="str">
        <f t="shared" si="2092"/>
        <v>-</v>
      </c>
      <c r="LS303" s="5">
        <f t="shared" si="2093"/>
        <v>1</v>
      </c>
      <c r="LT303" s="9"/>
      <c r="LU303" s="19">
        <f t="shared" ca="1" si="2094"/>
        <v>70</v>
      </c>
      <c r="LV303" s="19">
        <f t="shared" ca="1" si="2094"/>
        <v>50</v>
      </c>
      <c r="LW303" s="19">
        <f t="shared" ca="1" si="2094"/>
        <v>80</v>
      </c>
      <c r="LX303" s="19">
        <f t="shared" ca="1" si="2094"/>
        <v>50</v>
      </c>
      <c r="LY303" s="5" t="b" cm="1">
        <f t="array" aca="1" ref="LY303" ca="1">INDEX(i.meatgrid,$Q303,LY$7)</f>
        <v>0</v>
      </c>
      <c r="LZ303" s="5" t="b" cm="1">
        <f t="array" aca="1" ref="LZ303" ca="1">INDEX(i.meatgrid,$Q303,LZ$7)</f>
        <v>0</v>
      </c>
      <c r="MA303" s="5" t="str" cm="1">
        <f t="array" aca="1" ref="MA303" ca="1">INDEX(i.meatgrid,$Q303,MA$7)</f>
        <v>-</v>
      </c>
      <c r="MB303" s="5" t="str" cm="1">
        <f t="array" aca="1" ref="MB303" ca="1">INDEX(i.meatgrid,$Q303,MB$7)</f>
        <v>-</v>
      </c>
      <c r="MC303" s="5">
        <f t="shared" si="2095"/>
        <v>1</v>
      </c>
      <c r="MD303" s="5">
        <f t="shared" si="2096"/>
        <v>1.25</v>
      </c>
      <c r="ME303" s="5" cm="1">
        <f t="array" aca="1" ref="ME303" ca="1">INDEX(i.meatgrid,$Q303,ME$7)</f>
        <v>0</v>
      </c>
      <c r="MF303" s="5" cm="1">
        <f t="array" aca="1" ref="MF303" ca="1">INDEX(i.meatgrid,$Q303,MF$7)</f>
        <v>0</v>
      </c>
      <c r="MG303" s="5" cm="1">
        <f t="array" aca="1" ref="MG303" ca="1">INDEX(i.meatgrid,$Q303,MG$7)</f>
        <v>0</v>
      </c>
      <c r="MH303" s="5" cm="1">
        <f t="array" aca="1" ref="MH303" ca="1">INDEX(i.meatgrid,$Q303,MH$7)</f>
        <v>0</v>
      </c>
      <c r="MI303" s="5" cm="1">
        <f t="array" aca="1" ref="MI303" ca="1">INDEX(i.meatgrid,$Q303,MI$7)</f>
        <v>1</v>
      </c>
      <c r="MJ303" s="5" cm="1">
        <f t="array" aca="1" ref="MJ303" ca="1">INDEX(i.meatgrid,$Q303,MJ$7)</f>
        <v>1</v>
      </c>
      <c r="MK303" s="5" cm="1">
        <f t="array" aca="1" ref="MK303" ca="1">INDEX(i.meatgrid,$Q303,MK$7)</f>
        <v>1</v>
      </c>
      <c r="ML303" s="5" cm="1">
        <f t="array" aca="1" ref="ML303" ca="1">INDEX(i.meatgrid,$Q303,ML$7)</f>
        <v>1</v>
      </c>
      <c r="MM303" s="5">
        <f t="shared" si="2097"/>
        <v>1</v>
      </c>
      <c r="MN303" s="9"/>
      <c r="MO303" s="19" t="b">
        <f t="shared" ca="1" si="2127"/>
        <v>0</v>
      </c>
      <c r="MP303" s="19" t="b">
        <f t="shared" ca="1" si="2127"/>
        <v>0</v>
      </c>
      <c r="MQ303" s="19">
        <f t="shared" ca="1" si="2127"/>
        <v>1</v>
      </c>
      <c r="MR303" s="19">
        <f t="shared" ca="1" si="2127"/>
        <v>0.75</v>
      </c>
      <c r="MS303" s="19">
        <f t="shared" ca="1" si="2127"/>
        <v>0.75</v>
      </c>
      <c r="MT303" s="19">
        <f t="shared" ca="1" si="2127"/>
        <v>0.8</v>
      </c>
      <c r="MU303" s="19">
        <f t="shared" ca="1" si="2127"/>
        <v>0.82499999999999996</v>
      </c>
      <c r="MV303" s="19">
        <f t="shared" ca="1" si="2127"/>
        <v>0.875</v>
      </c>
      <c r="MW303" s="19">
        <f t="shared" ca="1" si="2127"/>
        <v>0.9</v>
      </c>
      <c r="MX303" s="19">
        <f t="shared" ca="1" si="2127"/>
        <v>1</v>
      </c>
      <c r="MY303" s="19">
        <f t="shared" ca="1" si="2127"/>
        <v>0.875</v>
      </c>
      <c r="MZ303" s="19" t="b">
        <f t="shared" ca="1" si="2127"/>
        <v>1</v>
      </c>
      <c r="NA303" s="19">
        <f t="shared" ca="1" si="2127"/>
        <v>74.989999999999995</v>
      </c>
      <c r="NB303" s="19" t="str">
        <f t="shared" ca="1" si="2127"/>
        <v>-</v>
      </c>
      <c r="NC303" s="19" t="str">
        <f t="shared" ca="1" si="2127"/>
        <v>-</v>
      </c>
      <c r="ND303" s="19" t="str">
        <f t="shared" ca="1" si="2127"/>
        <v>-</v>
      </c>
      <c r="NE303" s="19" t="str">
        <f t="shared" ca="1" si="2128"/>
        <v>-</v>
      </c>
      <c r="NF303" s="19" t="str">
        <f t="shared" ca="1" si="2128"/>
        <v>-</v>
      </c>
      <c r="NG303" s="19" t="str">
        <f t="shared" ca="1" si="2128"/>
        <v>-</v>
      </c>
      <c r="NH303" s="19" t="str">
        <f t="shared" ca="1" si="2128"/>
        <v>-</v>
      </c>
      <c r="NI303" s="19">
        <f t="shared" ca="1" si="2128"/>
        <v>36.99</v>
      </c>
      <c r="NJ303" s="19">
        <f t="shared" ca="1" si="2128"/>
        <v>36.99</v>
      </c>
      <c r="NK303" s="19" t="str">
        <f t="shared" ca="1" si="2128"/>
        <v>-</v>
      </c>
      <c r="NL303" s="19" t="str">
        <f t="shared" ca="1" si="2128"/>
        <v>-</v>
      </c>
      <c r="NM303" s="19" t="str">
        <f t="shared" ca="1" si="2128"/>
        <v>-</v>
      </c>
      <c r="NN303" s="19" t="str">
        <f t="shared" ca="1" si="2128"/>
        <v>-</v>
      </c>
      <c r="NO303" s="19" t="str">
        <f t="shared" ca="1" si="2128"/>
        <v>-</v>
      </c>
      <c r="NP303" s="19">
        <f t="shared" ca="1" si="2128"/>
        <v>49.99</v>
      </c>
      <c r="NQ303" s="19">
        <f t="shared" ca="1" si="2128"/>
        <v>49.99</v>
      </c>
      <c r="NR303" s="19">
        <f t="shared" ca="1" si="2128"/>
        <v>49.99</v>
      </c>
      <c r="NS303" s="19">
        <f t="shared" ca="1" si="2128"/>
        <v>49.99</v>
      </c>
      <c r="NT303" s="19">
        <f t="shared" ca="1" si="2128"/>
        <v>49.99</v>
      </c>
      <c r="NU303" s="19">
        <f t="shared" ca="1" si="2129"/>
        <v>49.99</v>
      </c>
      <c r="NV303" s="19">
        <f t="shared" ca="1" si="2129"/>
        <v>49.99</v>
      </c>
      <c r="NW303" s="19">
        <f t="shared" ca="1" si="2129"/>
        <v>49.99</v>
      </c>
      <c r="NX303" s="19">
        <f t="shared" ca="1" si="2129"/>
        <v>412.99</v>
      </c>
      <c r="NY303" s="19">
        <f t="shared" ca="1" si="2129"/>
        <v>412.99</v>
      </c>
      <c r="NZ303" s="19" t="str">
        <f t="shared" ca="1" si="2129"/>
        <v>-</v>
      </c>
      <c r="OA303" s="19" t="str">
        <f t="shared" ca="1" si="2129"/>
        <v>-</v>
      </c>
      <c r="OB303" s="19" t="str">
        <f t="shared" ca="1" si="2129"/>
        <v>-</v>
      </c>
      <c r="OC303" s="19" t="str">
        <f t="shared" ca="1" si="2129"/>
        <v>-</v>
      </c>
      <c r="OD303" s="19" t="str">
        <f t="shared" ca="1" si="2129"/>
        <v>-</v>
      </c>
      <c r="OE303" s="19">
        <f t="shared" ca="1" si="2129"/>
        <v>6.8900000000000006</v>
      </c>
      <c r="OF303" s="19">
        <f t="shared" ca="1" si="2129"/>
        <v>6.8900000000000006</v>
      </c>
      <c r="OG303" s="19">
        <f t="shared" ca="1" si="2129"/>
        <v>6.8900000000000006</v>
      </c>
      <c r="OH303" s="19">
        <f t="shared" ca="1" si="2129"/>
        <v>6.8900000000000006</v>
      </c>
      <c r="OI303" s="19">
        <f t="shared" ca="1" si="2129"/>
        <v>6.8900000000000006</v>
      </c>
      <c r="OJ303" s="19">
        <f t="shared" ca="1" si="2129"/>
        <v>6.8900000000000006</v>
      </c>
      <c r="OK303" s="19">
        <f t="shared" ca="1" si="2101"/>
        <v>6.8900000000000006</v>
      </c>
      <c r="OL303" s="19">
        <f t="shared" ca="1" si="2101"/>
        <v>6.8900000000000006</v>
      </c>
      <c r="OM303" s="19">
        <f t="shared" ca="1" si="2101"/>
        <v>346.99</v>
      </c>
      <c r="ON303" s="19">
        <f t="shared" ca="1" si="2101"/>
        <v>346.99</v>
      </c>
      <c r="OO303" s="19" t="str">
        <f t="shared" ca="1" si="2101"/>
        <v>-</v>
      </c>
      <c r="OP303" s="19" t="str">
        <f t="shared" ca="1" si="2101"/>
        <v>-</v>
      </c>
      <c r="OQ303" s="19" t="str">
        <f t="shared" ca="1" si="2101"/>
        <v>-</v>
      </c>
      <c r="OR303" s="19" t="str">
        <f t="shared" ca="1" si="2101"/>
        <v>-</v>
      </c>
      <c r="OS303" s="19" t="str">
        <f t="shared" ca="1" si="2101"/>
        <v>-</v>
      </c>
      <c r="OT303" s="19">
        <f t="shared" ca="1" si="2101"/>
        <v>0</v>
      </c>
      <c r="OU303" s="24">
        <v>0</v>
      </c>
    </row>
    <row r="304" spans="1:411" hidden="1" outlineLevel="1">
      <c r="A304" s="21">
        <f t="shared" si="158"/>
        <v>299</v>
      </c>
      <c r="B304" s="21">
        <f t="shared" si="2039"/>
        <v>19</v>
      </c>
      <c r="C304">
        <v>114</v>
      </c>
      <c r="D304" s="144" t="str">
        <f t="shared" si="2040"/>
        <v>GSM</v>
      </c>
      <c r="E304" t="b">
        <v>1</v>
      </c>
      <c r="F304" t="b">
        <v>0</v>
      </c>
      <c r="G304" t="b">
        <f t="shared" si="2120"/>
        <v>1</v>
      </c>
      <c r="H304" s="29">
        <v>2</v>
      </c>
      <c r="I304" s="29">
        <v>1</v>
      </c>
      <c r="J304" s="29" t="str">
        <f>""</f>
        <v/>
      </c>
      <c r="K304" s="29">
        <f t="shared" si="2042"/>
        <v>2</v>
      </c>
      <c r="L304" s="29">
        <v>2</v>
      </c>
      <c r="M304" s="29">
        <v>2</v>
      </c>
      <c r="N304" s="29">
        <v>3</v>
      </c>
      <c r="O304" s="29">
        <v>1</v>
      </c>
      <c r="P304" s="29">
        <v>1</v>
      </c>
      <c r="Q304" s="29">
        <v>6</v>
      </c>
      <c r="R304" s="29">
        <v>1</v>
      </c>
      <c r="S304" s="29">
        <v>1</v>
      </c>
      <c r="T304" s="29">
        <v>1</v>
      </c>
      <c r="U304" s="218"/>
      <c r="V304" s="218"/>
      <c r="W304" s="29">
        <v>0</v>
      </c>
      <c r="X304" s="218"/>
      <c r="Y304" s="218"/>
      <c r="Z304" s="218"/>
      <c r="AA304" s="218"/>
      <c r="AB304" s="218"/>
      <c r="AC304" s="218"/>
      <c r="AD304" s="218"/>
      <c r="AE304" s="218"/>
      <c r="AF304" s="144">
        <f>INDEX(CHOOSE($N304,DataAutumn!i.AdultDrys,DataWinter!i.AdultDrys,DataSpring!i.AdultDrys),1,$M304)</f>
        <v>3</v>
      </c>
      <c r="AG304" s="5">
        <f t="shared" si="2043"/>
        <v>2</v>
      </c>
      <c r="AH304" s="5">
        <f t="shared" si="2043"/>
        <v>0</v>
      </c>
      <c r="AI304" s="5">
        <f t="shared" si="2044"/>
        <v>1</v>
      </c>
      <c r="AJ304" s="218"/>
      <c r="AK304" s="218"/>
      <c r="AL304" s="366" t="str">
        <f ca="1">TEXT(LEFT(OFFSET(AL304,-1,0),5)+1,"00000")&amp;MID(OFFSET(AL304,-1,0),6,FIND(" ",OFFSET(AL304,-1,0),7)-5)
&amp; $D304           &amp; " Day"&amp;INDEX(i.DOY,$N304,1)              &amp; IF($IG304=0," FWM","")&amp;IF($IG304=1," MWM","")&amp;IF($IG304=5," Mat","")&amp;IF($IH304=TRUE,"&amp;BBT","    ")
&amp;INDEX(DataMaster!$B$98:$B$105,$Q304,0)    &amp;IF(JQ304," SR"&amp;JR304,"")&amp; " WP"&amp;TEXT($MC304*100,"000p")           &amp; " MP"&amp;TEXT($MD304*100,"000p")           &amp; " GP"&amp;TEXT($MM304*100,"000p")
&amp; " (F"&amp;3+COUNTIF($CV304:$CY304,TRUE)&amp;3&amp;"N"&amp;$DM304&amp;$DN304&amp;")"</f>
        <v>00016 DSP_price_SA GSM Day204 MWM    Mutton WP100p MP100p GP100p (F33N11)</v>
      </c>
      <c r="AM304" s="9" t="str">
        <f ca="1">IF(COUNTIF(AL$5:AL304,AL304)=1,"-","Dup")</f>
        <v>-</v>
      </c>
      <c r="AN304" s="9"/>
      <c r="AO304" s="12" t="b">
        <v>0</v>
      </c>
      <c r="AP304" s="12" t="b">
        <v>0</v>
      </c>
      <c r="AQ304" s="12" t="b">
        <v>0</v>
      </c>
      <c r="AR304" s="12" t="b">
        <v>0</v>
      </c>
      <c r="AS304" s="12" t="b">
        <v>0</v>
      </c>
      <c r="AT304" s="12" t="b">
        <v>0</v>
      </c>
      <c r="AU304" s="12" t="b">
        <v>0</v>
      </c>
      <c r="AV304" s="12" t="b">
        <v>0</v>
      </c>
      <c r="AW304" s="9"/>
      <c r="AX304" s="5" t="b">
        <f t="shared" si="2045"/>
        <v>0</v>
      </c>
      <c r="AY304" s="5" t="str">
        <f t="shared" si="2045"/>
        <v>-</v>
      </c>
      <c r="AZ304" s="5" t="b">
        <f t="shared" si="2045"/>
        <v>0</v>
      </c>
      <c r="BA304" s="5" t="b">
        <f t="shared" si="2045"/>
        <v>1</v>
      </c>
      <c r="BB304" s="5" t="b">
        <f t="shared" si="2045"/>
        <v>1</v>
      </c>
      <c r="BC304" s="144">
        <f t="shared" si="2045"/>
        <v>0</v>
      </c>
      <c r="BD304" s="19" t="b">
        <f t="shared" ca="1" si="2046"/>
        <v>1</v>
      </c>
      <c r="BE304" s="9"/>
      <c r="BF304" s="5" t="str">
        <f t="shared" ca="1" si="2047"/>
        <v>-</v>
      </c>
      <c r="BG304" s="19" t="str">
        <f t="shared" ca="1" si="2048"/>
        <v>-</v>
      </c>
      <c r="BH304" s="19" t="str">
        <f t="shared" ca="1" si="2048"/>
        <v>-</v>
      </c>
      <c r="BI304" s="19" t="str">
        <f t="shared" ca="1" si="2048"/>
        <v>-</v>
      </c>
      <c r="BJ304" s="5" t="str">
        <f t="shared" ca="1" si="2049"/>
        <v>-</v>
      </c>
      <c r="BK304" s="19" t="str">
        <f t="shared" ca="1" si="2050"/>
        <v>-</v>
      </c>
      <c r="BL304" s="5" t="str">
        <f t="shared" ca="1" si="2051"/>
        <v>-</v>
      </c>
      <c r="BM304" s="19" t="str">
        <f t="shared" ca="1" si="2052"/>
        <v>-</v>
      </c>
      <c r="BN304" s="19" t="str">
        <f t="shared" ca="1" si="2052"/>
        <v>-</v>
      </c>
      <c r="BO304" s="19" t="str">
        <f t="shared" ca="1" si="2052"/>
        <v>-</v>
      </c>
      <c r="BP304" s="5" t="str">
        <f t="shared" ca="1" si="2053"/>
        <v>-</v>
      </c>
      <c r="BQ304" s="9"/>
      <c r="BR304" s="5" t="b">
        <f t="shared" si="2054"/>
        <v>0</v>
      </c>
      <c r="BS304" s="5" t="str">
        <f t="shared" ca="1" si="2055"/>
        <v>-</v>
      </c>
      <c r="BT304" s="5" t="str">
        <f t="shared" ca="1" si="2056"/>
        <v>-</v>
      </c>
      <c r="BU304" s="5" t="str">
        <f t="shared" ca="1" si="2056"/>
        <v>-</v>
      </c>
      <c r="BV304" s="5" t="str">
        <f t="shared" ca="1" si="2056"/>
        <v>-</v>
      </c>
      <c r="BW304" s="5" t="str">
        <f t="shared" ca="1" si="2056"/>
        <v>-</v>
      </c>
      <c r="BX304" s="5" t="str">
        <f t="shared" ca="1" si="2056"/>
        <v>-</v>
      </c>
      <c r="BY304" s="5" t="str">
        <f t="shared" ca="1" si="2056"/>
        <v>-</v>
      </c>
      <c r="BZ304" s="5" t="str">
        <f t="shared" ca="1" si="2056"/>
        <v>-</v>
      </c>
      <c r="CA304" s="5" t="str">
        <f t="shared" ca="1" si="2056"/>
        <v>-</v>
      </c>
      <c r="CB304" s="9"/>
      <c r="CC304" s="237" t="b">
        <f t="shared" ca="1" si="2104"/>
        <v>1</v>
      </c>
      <c r="CD304" s="237" t="b">
        <f t="shared" ca="1" si="2104"/>
        <v>1</v>
      </c>
      <c r="CE304" s="237" t="b">
        <f t="shared" ca="1" si="2104"/>
        <v>1</v>
      </c>
      <c r="CF304" s="12">
        <f t="shared" si="2057"/>
        <v>2236105</v>
      </c>
      <c r="CG304" s="144" t="b">
        <f t="shared" ca="1" si="2121"/>
        <v>0</v>
      </c>
      <c r="CH304" s="12" t="s">
        <v>34</v>
      </c>
      <c r="CI304" s="19" t="str">
        <f t="shared" ca="1" si="2059"/>
        <v>-</v>
      </c>
      <c r="CJ304" s="19" t="str">
        <f t="shared" ca="1" si="2059"/>
        <v>-</v>
      </c>
      <c r="CK304" s="19" t="str">
        <f t="shared" ca="1" si="2059"/>
        <v>-</v>
      </c>
      <c r="CL304" s="19">
        <f t="shared" ca="1" si="2059"/>
        <v>1</v>
      </c>
      <c r="CM304" s="19">
        <f t="shared" ca="1" si="2059"/>
        <v>1</v>
      </c>
      <c r="CN304" s="9"/>
      <c r="CO304" s="444">
        <f t="shared" si="2060"/>
        <v>652</v>
      </c>
      <c r="CP304" s="444">
        <f t="shared" si="2060"/>
        <v>686</v>
      </c>
      <c r="CQ304" s="444">
        <f t="shared" si="2060"/>
        <v>721</v>
      </c>
      <c r="CR304" s="152">
        <f t="shared" si="2061"/>
        <v>378</v>
      </c>
      <c r="CS304" s="152">
        <f t="shared" si="2061"/>
        <v>413</v>
      </c>
      <c r="CT304" s="152">
        <f t="shared" si="2061"/>
        <v>448</v>
      </c>
      <c r="CU304" s="19" t="str">
        <f t="shared" ca="1" si="2122"/>
        <v>-</v>
      </c>
      <c r="CV304" s="19" t="str">
        <f t="shared" ca="1" si="2122"/>
        <v>-</v>
      </c>
      <c r="CW304" s="19" t="str">
        <f t="shared" ca="1" si="2122"/>
        <v>-</v>
      </c>
      <c r="CX304" s="19" t="str">
        <f t="shared" ca="1" si="2122"/>
        <v>-</v>
      </c>
      <c r="CY304" s="19" t="str">
        <f t="shared" ca="1" si="2122"/>
        <v>-</v>
      </c>
      <c r="CZ304" s="19" t="b">
        <f t="shared" ca="1" si="2122"/>
        <v>1</v>
      </c>
      <c r="DA304" s="19">
        <f t="shared" ca="1" si="2122"/>
        <v>0</v>
      </c>
      <c r="DB304" s="19">
        <f t="shared" ca="1" si="2122"/>
        <v>0</v>
      </c>
      <c r="DC304" s="19">
        <f t="shared" ca="1" si="2122"/>
        <v>0</v>
      </c>
      <c r="DD304" s="19">
        <f t="shared" ca="1" si="2122"/>
        <v>0</v>
      </c>
      <c r="DE304" s="19">
        <f t="shared" ca="1" si="2122"/>
        <v>0</v>
      </c>
      <c r="DF304" s="19">
        <f t="shared" ca="1" si="2122"/>
        <v>0</v>
      </c>
      <c r="DG304" s="19">
        <f t="shared" ca="1" si="2122"/>
        <v>0</v>
      </c>
      <c r="DH304" s="19">
        <f t="shared" ca="1" si="2122"/>
        <v>0</v>
      </c>
      <c r="DI304" s="19">
        <f t="shared" ca="1" si="2122"/>
        <v>0</v>
      </c>
      <c r="DJ304" s="19">
        <f t="shared" ca="1" si="2112"/>
        <v>0</v>
      </c>
      <c r="DK304" s="19">
        <f t="shared" ca="1" si="2111"/>
        <v>0</v>
      </c>
      <c r="DL304" s="19">
        <f t="shared" ca="1" si="2111"/>
        <v>0</v>
      </c>
      <c r="DM304" s="19">
        <f t="shared" ca="1" si="2111"/>
        <v>1</v>
      </c>
      <c r="DN304" s="19">
        <f t="shared" ca="1" si="2111"/>
        <v>1</v>
      </c>
      <c r="DO304" s="19">
        <f t="shared" ca="1" si="2111"/>
        <v>0</v>
      </c>
      <c r="DP304" s="19" t="str">
        <f t="shared" ca="1" si="2111"/>
        <v>-</v>
      </c>
      <c r="DQ304" s="19" t="str">
        <f t="shared" ca="1" si="2111"/>
        <v>-</v>
      </c>
      <c r="DR304" s="19" t="str">
        <f t="shared" ca="1" si="2111"/>
        <v>-</v>
      </c>
      <c r="DS304" s="19" t="str">
        <f t="shared" ca="1" si="2111"/>
        <v>-</v>
      </c>
      <c r="DT304" s="19" t="str">
        <f t="shared" ca="1" si="2111"/>
        <v>-</v>
      </c>
      <c r="DU304" s="19">
        <f t="shared" ca="1" si="2111"/>
        <v>0</v>
      </c>
      <c r="DV304" s="19" t="str">
        <f t="shared" ca="1" si="2111"/>
        <v>-</v>
      </c>
      <c r="DW304" s="19" t="str">
        <f t="shared" ca="1" si="2111"/>
        <v>-</v>
      </c>
      <c r="DX304" s="19" t="str">
        <f t="shared" ca="1" si="2111"/>
        <v>-</v>
      </c>
      <c r="DY304" s="19" t="str">
        <f t="shared" ca="1" si="2111"/>
        <v>-</v>
      </c>
      <c r="DZ304" s="19" t="str">
        <f t="shared" ca="1" si="2111"/>
        <v>-</v>
      </c>
      <c r="EA304" s="19" t="str">
        <f t="shared" ca="1" si="2111"/>
        <v>-</v>
      </c>
      <c r="EB304" s="19" t="str">
        <f t="shared" ca="1" si="2111"/>
        <v>-</v>
      </c>
      <c r="EC304" s="19" t="str">
        <f t="shared" ca="1" si="2111"/>
        <v>-</v>
      </c>
      <c r="ED304" s="19">
        <f t="shared" ca="1" si="2111"/>
        <v>0</v>
      </c>
      <c r="EE304" s="444">
        <f t="shared" si="2064"/>
        <v>0</v>
      </c>
      <c r="EF304" s="444">
        <f t="shared" si="2064"/>
        <v>0</v>
      </c>
      <c r="EG304" s="124">
        <f t="shared" si="2123"/>
        <v>0</v>
      </c>
      <c r="EH304" s="124">
        <f t="shared" si="2123"/>
        <v>0</v>
      </c>
      <c r="EI304" s="124">
        <f t="shared" si="2123"/>
        <v>0</v>
      </c>
      <c r="EJ304" s="124">
        <f t="shared" si="2123"/>
        <v>0</v>
      </c>
      <c r="EK304" s="124">
        <f t="shared" si="2123"/>
        <v>0</v>
      </c>
      <c r="EL304" s="124">
        <f t="shared" si="2123"/>
        <v>0</v>
      </c>
      <c r="EM304" s="124">
        <f t="shared" si="2123"/>
        <v>0</v>
      </c>
      <c r="EN304" s="124">
        <f t="shared" si="2123"/>
        <v>0</v>
      </c>
      <c r="EO304" s="124">
        <f t="shared" si="2123"/>
        <v>0</v>
      </c>
      <c r="EP304" s="124">
        <f t="shared" si="2123"/>
        <v>0</v>
      </c>
      <c r="EQ304" s="124">
        <f t="shared" si="2123"/>
        <v>0</v>
      </c>
      <c r="ER304" s="124">
        <f t="shared" si="2123"/>
        <v>0</v>
      </c>
      <c r="ES304" s="124">
        <f t="shared" si="2123"/>
        <v>0</v>
      </c>
      <c r="ET304" s="124">
        <f t="shared" si="2123"/>
        <v>0</v>
      </c>
      <c r="EU304" s="124">
        <f t="shared" si="2123"/>
        <v>0</v>
      </c>
      <c r="EV304" s="124">
        <f t="shared" si="2113"/>
        <v>0</v>
      </c>
      <c r="EW304" s="124">
        <f t="shared" si="2066"/>
        <v>0</v>
      </c>
      <c r="EX304" s="124">
        <f t="shared" si="2066"/>
        <v>0</v>
      </c>
      <c r="EY304" s="554">
        <f t="shared" si="2124"/>
        <v>0</v>
      </c>
      <c r="EZ304" s="554">
        <f t="shared" si="2124"/>
        <v>0</v>
      </c>
      <c r="FA304" s="554">
        <f t="shared" si="2124"/>
        <v>0</v>
      </c>
      <c r="FB304" s="125">
        <f t="shared" si="2124"/>
        <v>0</v>
      </c>
      <c r="FC304" s="125">
        <f t="shared" si="2124"/>
        <v>0</v>
      </c>
      <c r="FD304" s="125">
        <f t="shared" si="2124"/>
        <v>0</v>
      </c>
      <c r="FE304" s="125">
        <f t="shared" si="2124"/>
        <v>0</v>
      </c>
      <c r="FF304" s="125">
        <f t="shared" si="2124"/>
        <v>0</v>
      </c>
      <c r="FG304" s="125">
        <f t="shared" si="2124"/>
        <v>0</v>
      </c>
      <c r="FH304" s="125">
        <f t="shared" si="2124"/>
        <v>0</v>
      </c>
      <c r="FI304" s="125">
        <f t="shared" si="2124"/>
        <v>0</v>
      </c>
      <c r="FJ304" s="125">
        <f t="shared" si="2124"/>
        <v>0</v>
      </c>
      <c r="FK304" s="125">
        <f t="shared" si="2124"/>
        <v>0</v>
      </c>
      <c r="FL304" s="125">
        <f t="shared" si="2124"/>
        <v>0</v>
      </c>
      <c r="FM304" s="125">
        <f t="shared" si="2124"/>
        <v>0</v>
      </c>
      <c r="FN304" s="125">
        <f t="shared" si="2114"/>
        <v>0</v>
      </c>
      <c r="FO304" s="124">
        <f t="shared" si="2125"/>
        <v>0</v>
      </c>
      <c r="FP304" s="124">
        <f t="shared" si="2125"/>
        <v>0</v>
      </c>
      <c r="FQ304" s="124">
        <f t="shared" si="2125"/>
        <v>0</v>
      </c>
      <c r="FR304" s="124">
        <f t="shared" si="2125"/>
        <v>0</v>
      </c>
      <c r="FS304" s="124">
        <f t="shared" si="2125"/>
        <v>0</v>
      </c>
      <c r="FT304" s="124">
        <f t="shared" si="2125"/>
        <v>0</v>
      </c>
      <c r="FU304" s="124">
        <f t="shared" si="2125"/>
        <v>0</v>
      </c>
      <c r="FV304" s="124">
        <f t="shared" si="2125"/>
        <v>0</v>
      </c>
      <c r="FW304" s="124">
        <f t="shared" si="2125"/>
        <v>0</v>
      </c>
      <c r="FX304" s="124">
        <f t="shared" si="2125"/>
        <v>0</v>
      </c>
      <c r="FY304" s="124">
        <f t="shared" si="2125"/>
        <v>0</v>
      </c>
      <c r="FZ304" s="124">
        <f t="shared" si="2125"/>
        <v>0</v>
      </c>
      <c r="GA304" s="124">
        <f t="shared" si="2125"/>
        <v>0</v>
      </c>
      <c r="GB304" s="124">
        <f t="shared" si="2125"/>
        <v>0</v>
      </c>
      <c r="GC304" s="124">
        <f t="shared" si="2125"/>
        <v>0</v>
      </c>
      <c r="GD304" s="124">
        <f t="shared" si="2115"/>
        <v>0</v>
      </c>
      <c r="GE304" s="124">
        <f t="shared" si="2069"/>
        <v>0</v>
      </c>
      <c r="GF304" s="124">
        <f t="shared" si="2069"/>
        <v>0</v>
      </c>
      <c r="GG304" s="554">
        <f t="shared" si="2070"/>
        <v>0</v>
      </c>
      <c r="GH304" s="554">
        <f t="shared" si="2070"/>
        <v>0</v>
      </c>
      <c r="GI304" s="554">
        <f t="shared" si="2070"/>
        <v>0</v>
      </c>
      <c r="GJ304" s="125">
        <f t="shared" ref="GJ304:GV313" si="2132">IF(AND($K304=GJ$9,$N304=GJ$11,$AB304=GJ$8),INDEX(i.FS_Strategy,$AE304+1,$AB304),0)</f>
        <v>0</v>
      </c>
      <c r="GK304" s="125">
        <f t="shared" si="2132"/>
        <v>0</v>
      </c>
      <c r="GL304" s="125">
        <f t="shared" si="2132"/>
        <v>0</v>
      </c>
      <c r="GM304" s="125">
        <f t="shared" si="2132"/>
        <v>0</v>
      </c>
      <c r="GN304" s="125">
        <f t="shared" si="2132"/>
        <v>0</v>
      </c>
      <c r="GO304" s="125">
        <f t="shared" si="2132"/>
        <v>0</v>
      </c>
      <c r="GP304" s="125">
        <f t="shared" si="2132"/>
        <v>0</v>
      </c>
      <c r="GQ304" s="125">
        <f t="shared" si="2132"/>
        <v>0</v>
      </c>
      <c r="GR304" s="125">
        <f t="shared" si="2132"/>
        <v>0</v>
      </c>
      <c r="GS304" s="125">
        <f t="shared" si="2132"/>
        <v>0</v>
      </c>
      <c r="GT304" s="125">
        <f t="shared" si="2132"/>
        <v>0</v>
      </c>
      <c r="GU304" s="125">
        <f t="shared" si="2132"/>
        <v>0</v>
      </c>
      <c r="GV304" s="125">
        <f t="shared" si="2132"/>
        <v>0</v>
      </c>
      <c r="GW304" s="124">
        <f t="shared" si="2126"/>
        <v>0</v>
      </c>
      <c r="GX304" s="124">
        <f t="shared" si="2126"/>
        <v>0</v>
      </c>
      <c r="GY304" s="124">
        <f t="shared" si="2126"/>
        <v>0</v>
      </c>
      <c r="GZ304" s="124">
        <f t="shared" si="2126"/>
        <v>0</v>
      </c>
      <c r="HA304" s="124">
        <f t="shared" si="2126"/>
        <v>0</v>
      </c>
      <c r="HB304" s="124">
        <f t="shared" si="2126"/>
        <v>0</v>
      </c>
      <c r="HC304" s="124">
        <f t="shared" si="2126"/>
        <v>0</v>
      </c>
      <c r="HD304" s="124">
        <f t="shared" si="2126"/>
        <v>0</v>
      </c>
      <c r="HE304" s="124">
        <f t="shared" si="2126"/>
        <v>0</v>
      </c>
      <c r="HF304" s="124">
        <f t="shared" si="2126"/>
        <v>0</v>
      </c>
      <c r="HG304" s="124">
        <f t="shared" si="2126"/>
        <v>0</v>
      </c>
      <c r="HH304" s="124">
        <f t="shared" si="2126"/>
        <v>0</v>
      </c>
      <c r="HI304" s="124">
        <f t="shared" si="2126"/>
        <v>0</v>
      </c>
      <c r="HJ304" s="124">
        <f t="shared" si="2126"/>
        <v>0</v>
      </c>
      <c r="HK304" s="124">
        <f t="shared" si="2126"/>
        <v>0</v>
      </c>
      <c r="HL304" s="124">
        <f t="shared" si="2116"/>
        <v>0</v>
      </c>
      <c r="HM304" s="124">
        <f t="shared" si="2073"/>
        <v>0</v>
      </c>
      <c r="HN304" s="124">
        <f t="shared" si="2073"/>
        <v>0</v>
      </c>
      <c r="HO304" s="554">
        <f t="shared" si="2074"/>
        <v>0</v>
      </c>
      <c r="HP304" s="554">
        <f t="shared" si="2074"/>
        <v>0</v>
      </c>
      <c r="HQ304" s="554">
        <f t="shared" si="2074"/>
        <v>0</v>
      </c>
      <c r="HR304" s="125">
        <f t="shared" ref="HR304:ID313" si="2133">IF(AND($K304=HR$9,$N304=HR$11,$AB304=HR$8),INDEX(i.FS_Strategy,$AE304+1,$AB304),0)</f>
        <v>0</v>
      </c>
      <c r="HS304" s="125">
        <f t="shared" si="2133"/>
        <v>0</v>
      </c>
      <c r="HT304" s="125">
        <f t="shared" si="2133"/>
        <v>0</v>
      </c>
      <c r="HU304" s="125">
        <f t="shared" si="2133"/>
        <v>0</v>
      </c>
      <c r="HV304" s="125">
        <f t="shared" si="2133"/>
        <v>0</v>
      </c>
      <c r="HW304" s="125">
        <f t="shared" si="2133"/>
        <v>0</v>
      </c>
      <c r="HX304" s="125">
        <f t="shared" si="2133"/>
        <v>0</v>
      </c>
      <c r="HY304" s="125">
        <f t="shared" si="2133"/>
        <v>0</v>
      </c>
      <c r="HZ304" s="125">
        <f t="shared" si="2133"/>
        <v>0</v>
      </c>
      <c r="IA304" s="125">
        <f t="shared" si="2133"/>
        <v>0</v>
      </c>
      <c r="IB304" s="125">
        <f t="shared" si="2133"/>
        <v>0</v>
      </c>
      <c r="IC304" s="125">
        <f t="shared" si="2133"/>
        <v>0</v>
      </c>
      <c r="ID304" s="125">
        <f t="shared" si="2133"/>
        <v>0</v>
      </c>
      <c r="IE304" s="5">
        <f t="shared" si="2076"/>
        <v>67</v>
      </c>
      <c r="IF304" s="9"/>
      <c r="IG304" s="5">
        <f t="shared" si="2077"/>
        <v>1</v>
      </c>
      <c r="IH304" s="5" t="b">
        <f t="shared" si="2077"/>
        <v>0</v>
      </c>
      <c r="II304" s="19">
        <f t="shared" ca="1" si="2078"/>
        <v>0</v>
      </c>
      <c r="IJ304" s="5">
        <f t="shared" si="2077"/>
        <v>55</v>
      </c>
      <c r="IK304" s="5" cm="1">
        <f t="array" ref="IK304">INDEX(i.pi_yatf,$X304+1,IK$7)</f>
        <v>1</v>
      </c>
      <c r="IL304" s="19">
        <f t="shared" ca="1" si="2109"/>
        <v>0</v>
      </c>
      <c r="IM304" s="19">
        <f t="shared" ca="1" si="2109"/>
        <v>0</v>
      </c>
      <c r="IN304" s="19">
        <f t="shared" ca="1" si="2109"/>
        <v>0</v>
      </c>
      <c r="IO304" s="19">
        <f t="shared" ca="1" si="2109"/>
        <v>0</v>
      </c>
      <c r="IP304" s="19">
        <f t="shared" ca="1" si="2109"/>
        <v>0</v>
      </c>
      <c r="IQ304" s="19">
        <f t="shared" ca="1" si="2109"/>
        <v>0</v>
      </c>
      <c r="IR304" s="19">
        <f t="shared" ca="1" si="2109"/>
        <v>0</v>
      </c>
      <c r="IS304" s="19">
        <f t="shared" ca="1" si="2109"/>
        <v>0</v>
      </c>
      <c r="IT304" s="19">
        <f t="shared" ca="1" si="2109"/>
        <v>0</v>
      </c>
      <c r="IU304" s="19">
        <f t="shared" ca="1" si="2109"/>
        <v>0</v>
      </c>
      <c r="IV304" s="19">
        <f t="shared" ca="1" si="2109"/>
        <v>0</v>
      </c>
      <c r="IW304" s="19">
        <f t="shared" ca="1" si="2109"/>
        <v>0</v>
      </c>
      <c r="IX304" s="19">
        <f t="shared" ca="1" si="2109"/>
        <v>0</v>
      </c>
      <c r="IY304" s="19">
        <f t="shared" ca="1" si="2109"/>
        <v>0</v>
      </c>
      <c r="IZ304" s="19">
        <f t="shared" ca="1" si="2109"/>
        <v>0</v>
      </c>
      <c r="JA304" s="19">
        <f t="shared" ca="1" si="2109"/>
        <v>0</v>
      </c>
      <c r="JB304" s="19">
        <f t="shared" ca="1" si="2109"/>
        <v>0</v>
      </c>
      <c r="JC304" s="19">
        <f t="shared" ca="1" si="2109"/>
        <v>0</v>
      </c>
      <c r="JD304" s="19">
        <f t="shared" ca="1" si="2109"/>
        <v>0</v>
      </c>
      <c r="JE304" s="19">
        <f t="shared" ca="1" si="2109"/>
        <v>0</v>
      </c>
      <c r="JF304" s="19">
        <f t="shared" ca="1" si="2109"/>
        <v>0</v>
      </c>
      <c r="JG304" s="5">
        <f t="shared" si="2080"/>
        <v>1.2500000000000001E-2</v>
      </c>
      <c r="JH304" s="567">
        <f t="shared" si="2080"/>
        <v>0</v>
      </c>
      <c r="JI304" s="5">
        <f t="shared" si="2080"/>
        <v>6.25E-2</v>
      </c>
      <c r="JJ304" s="5">
        <f t="shared" si="2080"/>
        <v>6.25E-2</v>
      </c>
      <c r="JK304" s="5">
        <f t="shared" si="2080"/>
        <v>6.25E-2</v>
      </c>
      <c r="JL304" s="19">
        <f t="shared" ca="1" si="2109"/>
        <v>1</v>
      </c>
      <c r="JM304" s="19">
        <f t="shared" ca="1" si="2109"/>
        <v>0</v>
      </c>
      <c r="JN304" s="19">
        <f t="shared" ca="1" si="2109"/>
        <v>1</v>
      </c>
      <c r="JO304" s="9"/>
      <c r="JP304" s="5" t="b">
        <f t="shared" ca="1" si="2081"/>
        <v>0</v>
      </c>
      <c r="JQ304" s="477" t="b">
        <v>0</v>
      </c>
      <c r="JR304" s="477">
        <v>9.7327499999999993</v>
      </c>
      <c r="JS304" s="5" t="b">
        <f t="shared" si="2082"/>
        <v>0</v>
      </c>
      <c r="JT304" s="5" t="b">
        <f t="shared" si="2082"/>
        <v>0</v>
      </c>
      <c r="JU304" s="5" t="b">
        <f t="shared" si="2082"/>
        <v>1</v>
      </c>
      <c r="JV304" s="144">
        <f t="shared" si="2083"/>
        <v>1</v>
      </c>
      <c r="JW304" s="144">
        <f t="shared" si="2083"/>
        <v>1</v>
      </c>
      <c r="JX304" s="5" t="b">
        <f t="shared" si="2084"/>
        <v>0</v>
      </c>
      <c r="JY304" s="5" t="b">
        <f t="shared" si="2084"/>
        <v>1</v>
      </c>
      <c r="JZ304" s="5" t="b">
        <f t="shared" si="2084"/>
        <v>1</v>
      </c>
      <c r="KA304" s="5" t="b">
        <f t="shared" si="2084"/>
        <v>0</v>
      </c>
      <c r="KB304" s="5">
        <f t="shared" si="2085"/>
        <v>1</v>
      </c>
      <c r="KC304" s="5">
        <f t="shared" si="2085"/>
        <v>0</v>
      </c>
      <c r="KD304" s="5" t="b">
        <f t="shared" si="2086"/>
        <v>0</v>
      </c>
      <c r="KE304" s="5" t="str" cm="1">
        <f t="array" aca="1" ref="KE304" ca="1">IF(OR(KF304:KM304&lt;&gt;"-"),TRUE,"-")</f>
        <v>-</v>
      </c>
      <c r="KF304" s="19" t="str">
        <f t="shared" ca="1" si="2087"/>
        <v>-</v>
      </c>
      <c r="KG304" s="19" t="str">
        <f t="shared" ca="1" si="2087"/>
        <v>-</v>
      </c>
      <c r="KH304" s="19" t="str">
        <f t="shared" ca="1" si="2087"/>
        <v>-</v>
      </c>
      <c r="KI304" s="19" t="str">
        <f t="shared" ca="1" si="2087"/>
        <v>-</v>
      </c>
      <c r="KJ304" s="19" t="str">
        <f t="shared" ca="1" si="2087"/>
        <v>-</v>
      </c>
      <c r="KK304" s="19" t="str">
        <f t="shared" ca="1" si="2087"/>
        <v>-</v>
      </c>
      <c r="KL304" s="19" t="str">
        <f t="shared" ca="1" si="2087"/>
        <v>-</v>
      </c>
      <c r="KM304" s="19" t="str">
        <f t="shared" ca="1" si="2087"/>
        <v>-</v>
      </c>
      <c r="KN304" s="5" t="b">
        <f t="array" aca="1" ref="KN304" ca="1">IF(OR(KO304:KU304&lt;&gt;"-"),TRUE,"-")</f>
        <v>1</v>
      </c>
      <c r="KO304" s="19">
        <f t="shared" ca="1" si="2088"/>
        <v>0</v>
      </c>
      <c r="KP304" s="19" t="str">
        <f t="shared" ca="1" si="2088"/>
        <v>-</v>
      </c>
      <c r="KQ304" s="19">
        <f t="shared" ca="1" si="2088"/>
        <v>999999</v>
      </c>
      <c r="KR304" s="19">
        <f t="shared" ca="1" si="2088"/>
        <v>999999</v>
      </c>
      <c r="KS304" s="19">
        <f t="shared" ca="1" si="2088"/>
        <v>999999</v>
      </c>
      <c r="KT304" s="19">
        <f t="shared" ca="1" si="2088"/>
        <v>999999</v>
      </c>
      <c r="KU304" s="19">
        <f t="shared" ca="1" si="2088"/>
        <v>999999</v>
      </c>
      <c r="KV304" s="19" t="str">
        <f t="shared" ca="1" si="2088"/>
        <v>-</v>
      </c>
      <c r="KW304" s="19" t="str">
        <f t="shared" ca="1" si="2088"/>
        <v>-</v>
      </c>
      <c r="KX304" s="19" t="str">
        <f t="shared" ca="1" si="2088"/>
        <v>-</v>
      </c>
      <c r="KY304" s="19" t="b">
        <f t="shared" ca="1" si="2088"/>
        <v>1</v>
      </c>
      <c r="KZ304" s="19">
        <f t="shared" ca="1" si="2088"/>
        <v>0</v>
      </c>
      <c r="LA304" s="5" t="str">
        <f t="shared" si="2089"/>
        <v>-</v>
      </c>
      <c r="LB304" s="5" t="str">
        <f t="shared" si="2089"/>
        <v>-</v>
      </c>
      <c r="LC304" s="5" t="str">
        <f t="shared" si="2089"/>
        <v>-</v>
      </c>
      <c r="LD304" s="5" t="str">
        <f t="shared" si="2089"/>
        <v>-</v>
      </c>
      <c r="LE304" s="19" t="str">
        <f t="shared" ca="1" si="2090"/>
        <v>-</v>
      </c>
      <c r="LF304" s="19" t="str">
        <f t="shared" ca="1" si="2090"/>
        <v>-</v>
      </c>
      <c r="LG304" s="19" t="str">
        <f t="shared" ca="1" si="2090"/>
        <v>-</v>
      </c>
      <c r="LH304" s="19" t="str">
        <f t="shared" ca="1" si="2090"/>
        <v>-</v>
      </c>
      <c r="LI304" s="19" t="str">
        <f t="shared" ca="1" si="2090"/>
        <v>-</v>
      </c>
      <c r="LJ304" s="19" t="str">
        <f t="shared" ca="1" si="2090"/>
        <v>-</v>
      </c>
      <c r="LK304" s="19" t="str">
        <f t="shared" ca="1" si="2090"/>
        <v>-</v>
      </c>
      <c r="LL304" s="5" t="str">
        <f t="shared" si="2091"/>
        <v>-</v>
      </c>
      <c r="LM304" s="5">
        <f t="shared" si="2091"/>
        <v>500</v>
      </c>
      <c r="LN304" s="5">
        <f t="shared" si="2091"/>
        <v>500</v>
      </c>
      <c r="LO304" s="5" t="str">
        <f t="shared" si="2091"/>
        <v>-</v>
      </c>
      <c r="LP304" s="5" t="str" cm="1">
        <f t="array" ref="LP304">INDEX(i.meatgrid,$Q304,LP$7)</f>
        <v>-</v>
      </c>
      <c r="LQ304" s="5" t="str" cm="1">
        <f t="array" ref="LQ304">INDEX(i.meatgrid,$Q304,LQ$7)</f>
        <v>-</v>
      </c>
      <c r="LR304" s="5" t="str">
        <f t="shared" si="2092"/>
        <v>-</v>
      </c>
      <c r="LS304" s="5">
        <f t="shared" si="2093"/>
        <v>1</v>
      </c>
      <c r="LT304" s="9"/>
      <c r="LU304" s="19">
        <f t="shared" ca="1" si="2094"/>
        <v>70</v>
      </c>
      <c r="LV304" s="19">
        <f t="shared" ca="1" si="2094"/>
        <v>50</v>
      </c>
      <c r="LW304" s="19">
        <f t="shared" ca="1" si="2094"/>
        <v>80</v>
      </c>
      <c r="LX304" s="19">
        <f t="shared" ca="1" si="2094"/>
        <v>50</v>
      </c>
      <c r="LY304" s="5" t="b" cm="1">
        <f t="array" ref="LY304">INDEX(i.meatgrid,$Q304,LY$7)</f>
        <v>1</v>
      </c>
      <c r="LZ304" s="5" t="b" cm="1">
        <f t="array" ref="LZ304">INDEX(i.meatgrid,$Q304,LZ$7)</f>
        <v>0</v>
      </c>
      <c r="MA304" s="5" t="str" cm="1">
        <f t="array" ref="MA304">INDEX(i.meatgrid,$Q304,MA$7)</f>
        <v>-</v>
      </c>
      <c r="MB304" s="5" t="str" cm="1">
        <f t="array" ref="MB304">INDEX(i.meatgrid,$Q304,MB$7)</f>
        <v>-</v>
      </c>
      <c r="MC304" s="5">
        <f t="shared" si="2095"/>
        <v>1</v>
      </c>
      <c r="MD304" s="5">
        <f t="shared" si="2096"/>
        <v>1</v>
      </c>
      <c r="ME304" s="5" cm="1">
        <f t="array" ref="ME304">INDEX(i.meatgrid,$Q304,ME$7)</f>
        <v>0</v>
      </c>
      <c r="MF304" s="5" cm="1">
        <f t="array" ref="MF304">INDEX(i.meatgrid,$Q304,MF$7)</f>
        <v>0</v>
      </c>
      <c r="MG304" s="5" cm="1">
        <f t="array" ref="MG304">INDEX(i.meatgrid,$Q304,MG$7)</f>
        <v>0</v>
      </c>
      <c r="MH304" s="5" cm="1">
        <f t="array" ref="MH304">INDEX(i.meatgrid,$Q304,MH$7)</f>
        <v>0</v>
      </c>
      <c r="MI304" s="5" cm="1">
        <f t="array" ref="MI304">INDEX(i.meatgrid,$Q304,MI$7)</f>
        <v>0</v>
      </c>
      <c r="MJ304" s="5" cm="1">
        <f t="array" ref="MJ304">INDEX(i.meatgrid,$Q304,MJ$7)</f>
        <v>1</v>
      </c>
      <c r="MK304" s="5" cm="1">
        <f t="array" ref="MK304">INDEX(i.meatgrid,$Q304,MK$7)</f>
        <v>1</v>
      </c>
      <c r="ML304" s="5" cm="1">
        <f t="array" ref="ML304">INDEX(i.meatgrid,$Q304,ML$7)</f>
        <v>1</v>
      </c>
      <c r="MM304" s="5">
        <f t="shared" si="2097"/>
        <v>1</v>
      </c>
      <c r="MN304" s="9"/>
      <c r="MO304" s="19" t="b">
        <f t="shared" ca="1" si="2127"/>
        <v>0</v>
      </c>
      <c r="MP304" s="19" t="b">
        <f t="shared" ca="1" si="2127"/>
        <v>0</v>
      </c>
      <c r="MQ304" s="19">
        <f t="shared" ca="1" si="2127"/>
        <v>1</v>
      </c>
      <c r="MR304" s="19">
        <f t="shared" ca="1" si="2127"/>
        <v>0.75</v>
      </c>
      <c r="MS304" s="19">
        <f t="shared" ca="1" si="2127"/>
        <v>0.75</v>
      </c>
      <c r="MT304" s="19">
        <f t="shared" ca="1" si="2127"/>
        <v>0.8</v>
      </c>
      <c r="MU304" s="19">
        <f t="shared" ca="1" si="2127"/>
        <v>0.82499999999999996</v>
      </c>
      <c r="MV304" s="19">
        <f t="shared" ca="1" si="2127"/>
        <v>0.875</v>
      </c>
      <c r="MW304" s="19">
        <f t="shared" ca="1" si="2127"/>
        <v>0.9</v>
      </c>
      <c r="MX304" s="19">
        <f t="shared" ca="1" si="2127"/>
        <v>1</v>
      </c>
      <c r="MY304" s="19">
        <f t="shared" ca="1" si="2127"/>
        <v>0.875</v>
      </c>
      <c r="MZ304" s="19" t="b">
        <f t="shared" ca="1" si="2127"/>
        <v>1</v>
      </c>
      <c r="NA304" s="19">
        <f t="shared" ca="1" si="2127"/>
        <v>74.989999999999995</v>
      </c>
      <c r="NB304" s="19" t="str">
        <f t="shared" ca="1" si="2127"/>
        <v>-</v>
      </c>
      <c r="NC304" s="19" t="str">
        <f t="shared" ca="1" si="2127"/>
        <v>-</v>
      </c>
      <c r="ND304" s="19" t="str">
        <f t="shared" ca="1" si="2117"/>
        <v>-</v>
      </c>
      <c r="NE304" s="19" t="str">
        <f t="shared" ca="1" si="2128"/>
        <v>-</v>
      </c>
      <c r="NF304" s="19" t="str">
        <f t="shared" ca="1" si="2128"/>
        <v>-</v>
      </c>
      <c r="NG304" s="19" t="str">
        <f t="shared" ca="1" si="2128"/>
        <v>-</v>
      </c>
      <c r="NH304" s="19" t="str">
        <f t="shared" ca="1" si="2128"/>
        <v>-</v>
      </c>
      <c r="NI304" s="19">
        <f t="shared" ca="1" si="2128"/>
        <v>36.99</v>
      </c>
      <c r="NJ304" s="19">
        <f t="shared" ca="1" si="2128"/>
        <v>36.99</v>
      </c>
      <c r="NK304" s="19" t="str">
        <f t="shared" ca="1" si="2128"/>
        <v>-</v>
      </c>
      <c r="NL304" s="19" t="str">
        <f t="shared" ca="1" si="2128"/>
        <v>-</v>
      </c>
      <c r="NM304" s="19" t="str">
        <f t="shared" ca="1" si="2128"/>
        <v>-</v>
      </c>
      <c r="NN304" s="19" t="str">
        <f t="shared" ca="1" si="2128"/>
        <v>-</v>
      </c>
      <c r="NO304" s="19" t="str">
        <f t="shared" ca="1" si="2128"/>
        <v>-</v>
      </c>
      <c r="NP304" s="19">
        <f t="shared" ca="1" si="2128"/>
        <v>49.99</v>
      </c>
      <c r="NQ304" s="19">
        <f t="shared" ca="1" si="2128"/>
        <v>49.99</v>
      </c>
      <c r="NR304" s="19">
        <f t="shared" ca="1" si="2128"/>
        <v>49.99</v>
      </c>
      <c r="NS304" s="19">
        <f t="shared" ca="1" si="2128"/>
        <v>49.99</v>
      </c>
      <c r="NT304" s="19">
        <f t="shared" ca="1" si="2118"/>
        <v>49.99</v>
      </c>
      <c r="NU304" s="19">
        <f t="shared" ca="1" si="2129"/>
        <v>49.99</v>
      </c>
      <c r="NV304" s="19">
        <f t="shared" ca="1" si="2129"/>
        <v>49.99</v>
      </c>
      <c r="NW304" s="19">
        <f t="shared" ca="1" si="2129"/>
        <v>49.99</v>
      </c>
      <c r="NX304" s="19">
        <f t="shared" ca="1" si="2129"/>
        <v>412.99</v>
      </c>
      <c r="NY304" s="19">
        <f t="shared" ca="1" si="2129"/>
        <v>412.99</v>
      </c>
      <c r="NZ304" s="19" t="str">
        <f t="shared" ca="1" si="2129"/>
        <v>-</v>
      </c>
      <c r="OA304" s="19" t="str">
        <f t="shared" ca="1" si="2129"/>
        <v>-</v>
      </c>
      <c r="OB304" s="19" t="str">
        <f t="shared" ca="1" si="2129"/>
        <v>-</v>
      </c>
      <c r="OC304" s="19" t="str">
        <f t="shared" ca="1" si="2129"/>
        <v>-</v>
      </c>
      <c r="OD304" s="19" t="str">
        <f t="shared" ca="1" si="2129"/>
        <v>-</v>
      </c>
      <c r="OE304" s="19">
        <f t="shared" ca="1" si="2129"/>
        <v>6.8900000000000006</v>
      </c>
      <c r="OF304" s="19">
        <f t="shared" ca="1" si="2129"/>
        <v>6.8900000000000006</v>
      </c>
      <c r="OG304" s="19">
        <f t="shared" ca="1" si="2129"/>
        <v>6.8900000000000006</v>
      </c>
      <c r="OH304" s="19">
        <f t="shared" ca="1" si="2129"/>
        <v>6.8900000000000006</v>
      </c>
      <c r="OI304" s="19">
        <f t="shared" ca="1" si="2129"/>
        <v>6.8900000000000006</v>
      </c>
      <c r="OJ304" s="19">
        <f t="shared" ca="1" si="2119"/>
        <v>6.8900000000000006</v>
      </c>
      <c r="OK304" s="19">
        <f t="shared" ca="1" si="2101"/>
        <v>6.8900000000000006</v>
      </c>
      <c r="OL304" s="19">
        <f t="shared" ca="1" si="2101"/>
        <v>6.8900000000000006</v>
      </c>
      <c r="OM304" s="19">
        <f t="shared" ca="1" si="2101"/>
        <v>346.99</v>
      </c>
      <c r="ON304" s="19">
        <f t="shared" ca="1" si="2101"/>
        <v>346.99</v>
      </c>
      <c r="OO304" s="19" t="str">
        <f t="shared" ca="1" si="2101"/>
        <v>-</v>
      </c>
      <c r="OP304" s="19" t="str">
        <f t="shared" ca="1" si="2101"/>
        <v>-</v>
      </c>
      <c r="OQ304" s="19" t="str">
        <f t="shared" ca="1" si="2101"/>
        <v>-</v>
      </c>
      <c r="OR304" s="19" t="str">
        <f t="shared" ca="1" si="2101"/>
        <v>-</v>
      </c>
      <c r="OS304" s="19" t="str">
        <f t="shared" ca="1" si="2101"/>
        <v>-</v>
      </c>
      <c r="OT304" s="19">
        <f t="shared" ca="1" si="2101"/>
        <v>0</v>
      </c>
      <c r="OU304" s="24">
        <v>0</v>
      </c>
    </row>
    <row r="305" spans="1:411" hidden="1" outlineLevel="1">
      <c r="A305" s="21">
        <f t="shared" si="158"/>
        <v>300</v>
      </c>
      <c r="B305" s="21">
        <f t="shared" si="2039"/>
        <v>19</v>
      </c>
      <c r="C305">
        <v>114</v>
      </c>
      <c r="D305" s="144" t="str">
        <f t="shared" si="2040"/>
        <v>GSM</v>
      </c>
      <c r="E305" t="b">
        <v>1</v>
      </c>
      <c r="F305" t="b">
        <v>0</v>
      </c>
      <c r="G305" t="b">
        <f t="shared" ref="G305:G309" si="2134">E305</f>
        <v>1</v>
      </c>
      <c r="H305" s="29">
        <v>2</v>
      </c>
      <c r="I305" s="29">
        <v>1</v>
      </c>
      <c r="J305" s="29" t="str">
        <f>""</f>
        <v/>
      </c>
      <c r="K305" s="29">
        <f t="shared" si="2042"/>
        <v>2</v>
      </c>
      <c r="L305" s="29">
        <v>2</v>
      </c>
      <c r="M305" s="29">
        <v>2</v>
      </c>
      <c r="N305" s="29">
        <v>3</v>
      </c>
      <c r="O305" s="29">
        <v>1</v>
      </c>
      <c r="P305" s="29">
        <v>1</v>
      </c>
      <c r="Q305" s="237">
        <f t="shared" ca="1" si="2103"/>
        <v>6</v>
      </c>
      <c r="R305" s="29">
        <v>2</v>
      </c>
      <c r="S305" s="29">
        <v>1</v>
      </c>
      <c r="T305" s="29">
        <v>1</v>
      </c>
      <c r="U305" s="218"/>
      <c r="V305" s="218"/>
      <c r="W305" s="29">
        <v>0</v>
      </c>
      <c r="X305" s="218"/>
      <c r="Y305" s="218"/>
      <c r="Z305" s="218"/>
      <c r="AA305" s="218"/>
      <c r="AB305" s="218"/>
      <c r="AC305" s="218"/>
      <c r="AD305" s="218"/>
      <c r="AE305" s="218"/>
      <c r="AF305" s="144">
        <f>INDEX(CHOOSE($N305,DataAutumn!i.AdultDrys,DataWinter!i.AdultDrys,DataSpring!i.AdultDrys),1,$M305)</f>
        <v>3</v>
      </c>
      <c r="AG305" s="5">
        <f t="shared" si="2043"/>
        <v>2</v>
      </c>
      <c r="AH305" s="5">
        <f t="shared" si="2043"/>
        <v>0</v>
      </c>
      <c r="AI305" s="5">
        <f t="shared" si="2044"/>
        <v>1</v>
      </c>
      <c r="AJ305" s="218"/>
      <c r="AK305" s="218"/>
      <c r="AL305" s="366" t="str">
        <f ca="1">TEXT(LEFT(OFFSET(AL305,-1,0),5)+1,"00000")&amp;MID(OFFSET(AL305,-1,0),6,FIND(" ",OFFSET(AL305,-1,0),7)-5)
&amp; $D305           &amp; " Day"&amp;INDEX(i.DOY,$N305,1)              &amp; IF($IG305=0," FWM","")&amp;IF($IG305=1," MWM","")&amp;IF($IG305=5," Mat","")&amp;IF($IH305=TRUE,"&amp;BBT","    ")
&amp;INDEX(DataMaster!$B$98:$B$105,$Q305,0)    &amp;IF(JQ305," SR"&amp;JR305,"")&amp; " WP"&amp;TEXT($MC305*100,"000p")           &amp; " MP"&amp;TEXT($MD305*100,"000p")           &amp; " GP"&amp;TEXT($MM305*100,"000p")
&amp; " (F"&amp;3+COUNTIF($CV305:$CY305,TRUE)&amp;3&amp;"N"&amp;$DM305&amp;$DN305&amp;")"</f>
        <v>00017 DSP_price_SA GSM Day204 MWM    Mutton WP075p MP100p GP100p (F33N11)</v>
      </c>
      <c r="AM305" s="9" t="str">
        <f ca="1">IF(COUNTIF(AL$5:AL305,AL305)=1,"-","Dup")</f>
        <v>-</v>
      </c>
      <c r="AN305" s="9"/>
      <c r="AO305" s="12" t="b">
        <v>0</v>
      </c>
      <c r="AP305" s="12" t="b">
        <v>0</v>
      </c>
      <c r="AQ305" s="12" t="b">
        <v>0</v>
      </c>
      <c r="AR305" s="12" t="b">
        <v>0</v>
      </c>
      <c r="AS305" s="12" t="b">
        <v>0</v>
      </c>
      <c r="AT305" s="12" t="b">
        <v>0</v>
      </c>
      <c r="AU305" s="12" t="b">
        <v>0</v>
      </c>
      <c r="AV305" s="12" t="b">
        <v>0</v>
      </c>
      <c r="AW305" s="9"/>
      <c r="AX305" s="5" t="b">
        <f t="shared" si="2045"/>
        <v>0</v>
      </c>
      <c r="AY305" s="5" t="str">
        <f t="shared" si="2045"/>
        <v>-</v>
      </c>
      <c r="AZ305" s="5" t="b">
        <f t="shared" si="2045"/>
        <v>0</v>
      </c>
      <c r="BA305" s="5" t="b">
        <f t="shared" si="2045"/>
        <v>1</v>
      </c>
      <c r="BB305" s="5" t="b">
        <f t="shared" si="2045"/>
        <v>1</v>
      </c>
      <c r="BC305" s="144">
        <f t="shared" si="2045"/>
        <v>0</v>
      </c>
      <c r="BD305" s="19" t="b">
        <f t="shared" ca="1" si="2046"/>
        <v>1</v>
      </c>
      <c r="BE305" s="9"/>
      <c r="BF305" s="5" t="str">
        <f t="shared" ca="1" si="2047"/>
        <v>-</v>
      </c>
      <c r="BG305" s="19" t="str">
        <f t="shared" ca="1" si="2048"/>
        <v>-</v>
      </c>
      <c r="BH305" s="19" t="str">
        <f t="shared" ca="1" si="2048"/>
        <v>-</v>
      </c>
      <c r="BI305" s="19" t="str">
        <f t="shared" ca="1" si="2048"/>
        <v>-</v>
      </c>
      <c r="BJ305" s="5" t="str">
        <f t="shared" ca="1" si="2049"/>
        <v>-</v>
      </c>
      <c r="BK305" s="19" t="str">
        <f t="shared" ca="1" si="2050"/>
        <v>-</v>
      </c>
      <c r="BL305" s="5" t="str">
        <f t="shared" ca="1" si="2051"/>
        <v>-</v>
      </c>
      <c r="BM305" s="19" t="str">
        <f t="shared" ca="1" si="2052"/>
        <v>-</v>
      </c>
      <c r="BN305" s="19" t="str">
        <f t="shared" ca="1" si="2052"/>
        <v>-</v>
      </c>
      <c r="BO305" s="19" t="str">
        <f t="shared" ca="1" si="2052"/>
        <v>-</v>
      </c>
      <c r="BP305" s="5" t="str">
        <f t="shared" ca="1" si="2053"/>
        <v>-</v>
      </c>
      <c r="BQ305" s="9"/>
      <c r="BR305" s="5" t="b">
        <f t="shared" si="2054"/>
        <v>0</v>
      </c>
      <c r="BS305" s="5" t="str">
        <f t="shared" ca="1" si="2055"/>
        <v>-</v>
      </c>
      <c r="BT305" s="5" t="str">
        <f t="shared" ca="1" si="2056"/>
        <v>-</v>
      </c>
      <c r="BU305" s="5" t="str">
        <f t="shared" ca="1" si="2056"/>
        <v>-</v>
      </c>
      <c r="BV305" s="5" t="str">
        <f t="shared" ca="1" si="2056"/>
        <v>-</v>
      </c>
      <c r="BW305" s="5" t="str">
        <f t="shared" ca="1" si="2056"/>
        <v>-</v>
      </c>
      <c r="BX305" s="5" t="str">
        <f t="shared" ca="1" si="2056"/>
        <v>-</v>
      </c>
      <c r="BY305" s="5" t="str">
        <f t="shared" ca="1" si="2056"/>
        <v>-</v>
      </c>
      <c r="BZ305" s="5" t="str">
        <f t="shared" ca="1" si="2056"/>
        <v>-</v>
      </c>
      <c r="CA305" s="5" t="str">
        <f t="shared" ca="1" si="2056"/>
        <v>-</v>
      </c>
      <c r="CB305" s="9"/>
      <c r="CC305" s="237" t="b">
        <f t="shared" ca="1" si="2104"/>
        <v>1</v>
      </c>
      <c r="CD305" s="237" t="b">
        <f t="shared" ca="1" si="2104"/>
        <v>1</v>
      </c>
      <c r="CE305" s="237" t="b">
        <f t="shared" ca="1" si="2104"/>
        <v>1</v>
      </c>
      <c r="CF305" s="12">
        <f t="shared" ca="1" si="2057"/>
        <v>2236105</v>
      </c>
      <c r="CG305" s="144" t="b">
        <f t="shared" ref="CG305:CG309" ca="1" si="2135">NOT(CE305)</f>
        <v>0</v>
      </c>
      <c r="CH305" s="12" t="s">
        <v>34</v>
      </c>
      <c r="CI305" s="19" t="str">
        <f t="shared" ca="1" si="2059"/>
        <v>-</v>
      </c>
      <c r="CJ305" s="19" t="str">
        <f t="shared" ca="1" si="2059"/>
        <v>-</v>
      </c>
      <c r="CK305" s="19" t="str">
        <f t="shared" ca="1" si="2059"/>
        <v>-</v>
      </c>
      <c r="CL305" s="19">
        <f t="shared" ca="1" si="2059"/>
        <v>1</v>
      </c>
      <c r="CM305" s="19">
        <f t="shared" ca="1" si="2059"/>
        <v>1</v>
      </c>
      <c r="CN305" s="9"/>
      <c r="CO305" s="444">
        <f t="shared" si="2060"/>
        <v>652</v>
      </c>
      <c r="CP305" s="444">
        <f t="shared" si="2060"/>
        <v>686</v>
      </c>
      <c r="CQ305" s="444">
        <f t="shared" si="2060"/>
        <v>721</v>
      </c>
      <c r="CR305" s="152">
        <f t="shared" si="2061"/>
        <v>378</v>
      </c>
      <c r="CS305" s="152">
        <f t="shared" si="2061"/>
        <v>413</v>
      </c>
      <c r="CT305" s="152">
        <f t="shared" si="2061"/>
        <v>448</v>
      </c>
      <c r="CU305" s="19" t="str">
        <f t="shared" ca="1" si="2122"/>
        <v>-</v>
      </c>
      <c r="CV305" s="19" t="str">
        <f t="shared" ca="1" si="2122"/>
        <v>-</v>
      </c>
      <c r="CW305" s="19" t="str">
        <f t="shared" ca="1" si="2122"/>
        <v>-</v>
      </c>
      <c r="CX305" s="19" t="str">
        <f t="shared" ca="1" si="2122"/>
        <v>-</v>
      </c>
      <c r="CY305" s="19" t="str">
        <f t="shared" ca="1" si="2122"/>
        <v>-</v>
      </c>
      <c r="CZ305" s="19" t="b">
        <f t="shared" ca="1" si="2122"/>
        <v>1</v>
      </c>
      <c r="DA305" s="19">
        <f t="shared" ca="1" si="2122"/>
        <v>0</v>
      </c>
      <c r="DB305" s="19">
        <f t="shared" ca="1" si="2122"/>
        <v>0</v>
      </c>
      <c r="DC305" s="19">
        <f t="shared" ca="1" si="2122"/>
        <v>0</v>
      </c>
      <c r="DD305" s="19">
        <f t="shared" ca="1" si="2122"/>
        <v>0</v>
      </c>
      <c r="DE305" s="19">
        <f t="shared" ca="1" si="2122"/>
        <v>0</v>
      </c>
      <c r="DF305" s="19">
        <f t="shared" ca="1" si="2122"/>
        <v>0</v>
      </c>
      <c r="DG305" s="19">
        <f t="shared" ca="1" si="2122"/>
        <v>0</v>
      </c>
      <c r="DH305" s="19">
        <f t="shared" ca="1" si="2122"/>
        <v>0</v>
      </c>
      <c r="DI305" s="19">
        <f t="shared" ca="1" si="2122"/>
        <v>0</v>
      </c>
      <c r="DJ305" s="19">
        <f t="shared" ca="1" si="2122"/>
        <v>0</v>
      </c>
      <c r="DK305" s="19">
        <f t="shared" ca="1" si="2111"/>
        <v>0</v>
      </c>
      <c r="DL305" s="19">
        <f t="shared" ca="1" si="2111"/>
        <v>0</v>
      </c>
      <c r="DM305" s="19">
        <f t="shared" ca="1" si="2111"/>
        <v>1</v>
      </c>
      <c r="DN305" s="19">
        <f t="shared" ca="1" si="2111"/>
        <v>1</v>
      </c>
      <c r="DO305" s="19">
        <f t="shared" ca="1" si="2111"/>
        <v>0</v>
      </c>
      <c r="DP305" s="19" t="str">
        <f t="shared" ca="1" si="2111"/>
        <v>-</v>
      </c>
      <c r="DQ305" s="19" t="str">
        <f t="shared" ca="1" si="2111"/>
        <v>-</v>
      </c>
      <c r="DR305" s="19" t="str">
        <f t="shared" ca="1" si="2111"/>
        <v>-</v>
      </c>
      <c r="DS305" s="19" t="str">
        <f t="shared" ca="1" si="2111"/>
        <v>-</v>
      </c>
      <c r="DT305" s="19" t="str">
        <f t="shared" ca="1" si="2111"/>
        <v>-</v>
      </c>
      <c r="DU305" s="19">
        <f t="shared" ca="1" si="2111"/>
        <v>0</v>
      </c>
      <c r="DV305" s="19" t="str">
        <f t="shared" ca="1" si="2111"/>
        <v>-</v>
      </c>
      <c r="DW305" s="19" t="str">
        <f t="shared" ca="1" si="2111"/>
        <v>-</v>
      </c>
      <c r="DX305" s="19" t="str">
        <f t="shared" ca="1" si="2111"/>
        <v>-</v>
      </c>
      <c r="DY305" s="19" t="str">
        <f t="shared" ca="1" si="2111"/>
        <v>-</v>
      </c>
      <c r="DZ305" s="19" t="str">
        <f t="shared" ca="1" si="2111"/>
        <v>-</v>
      </c>
      <c r="EA305" s="19" t="str">
        <f t="shared" ca="1" si="2111"/>
        <v>-</v>
      </c>
      <c r="EB305" s="19" t="str">
        <f t="shared" ca="1" si="2111"/>
        <v>-</v>
      </c>
      <c r="EC305" s="19" t="str">
        <f t="shared" ca="1" si="2111"/>
        <v>-</v>
      </c>
      <c r="ED305" s="19">
        <f t="shared" ca="1" si="2111"/>
        <v>0</v>
      </c>
      <c r="EE305" s="444">
        <f t="shared" si="2064"/>
        <v>0</v>
      </c>
      <c r="EF305" s="444">
        <f t="shared" si="2064"/>
        <v>0</v>
      </c>
      <c r="EG305" s="124">
        <f t="shared" si="2123"/>
        <v>0</v>
      </c>
      <c r="EH305" s="124">
        <f t="shared" si="2123"/>
        <v>0</v>
      </c>
      <c r="EI305" s="124">
        <f t="shared" si="2123"/>
        <v>0</v>
      </c>
      <c r="EJ305" s="124">
        <f t="shared" si="2123"/>
        <v>0</v>
      </c>
      <c r="EK305" s="124">
        <f t="shared" si="2123"/>
        <v>0</v>
      </c>
      <c r="EL305" s="124">
        <f t="shared" si="2123"/>
        <v>0</v>
      </c>
      <c r="EM305" s="124">
        <f t="shared" si="2123"/>
        <v>0</v>
      </c>
      <c r="EN305" s="124">
        <f t="shared" si="2123"/>
        <v>0</v>
      </c>
      <c r="EO305" s="124">
        <f t="shared" si="2123"/>
        <v>0</v>
      </c>
      <c r="EP305" s="124">
        <f t="shared" si="2123"/>
        <v>0</v>
      </c>
      <c r="EQ305" s="124">
        <f t="shared" si="2123"/>
        <v>0</v>
      </c>
      <c r="ER305" s="124">
        <f t="shared" si="2123"/>
        <v>0</v>
      </c>
      <c r="ES305" s="124">
        <f t="shared" si="2123"/>
        <v>0</v>
      </c>
      <c r="ET305" s="124">
        <f t="shared" si="2123"/>
        <v>0</v>
      </c>
      <c r="EU305" s="124">
        <f t="shared" si="2123"/>
        <v>0</v>
      </c>
      <c r="EV305" s="124">
        <f t="shared" si="2123"/>
        <v>0</v>
      </c>
      <c r="EW305" s="124">
        <f t="shared" si="2066"/>
        <v>0</v>
      </c>
      <c r="EX305" s="124">
        <f t="shared" si="2066"/>
        <v>0</v>
      </c>
      <c r="EY305" s="554">
        <f t="shared" si="2124"/>
        <v>0</v>
      </c>
      <c r="EZ305" s="554">
        <f t="shared" si="2124"/>
        <v>0</v>
      </c>
      <c r="FA305" s="554">
        <f t="shared" si="2124"/>
        <v>0</v>
      </c>
      <c r="FB305" s="125">
        <f t="shared" si="2124"/>
        <v>0</v>
      </c>
      <c r="FC305" s="125">
        <f t="shared" si="2124"/>
        <v>0</v>
      </c>
      <c r="FD305" s="125">
        <f t="shared" si="2124"/>
        <v>0</v>
      </c>
      <c r="FE305" s="125">
        <f t="shared" si="2124"/>
        <v>0</v>
      </c>
      <c r="FF305" s="125">
        <f t="shared" si="2124"/>
        <v>0</v>
      </c>
      <c r="FG305" s="125">
        <f t="shared" si="2124"/>
        <v>0</v>
      </c>
      <c r="FH305" s="125">
        <f t="shared" si="2124"/>
        <v>0</v>
      </c>
      <c r="FI305" s="125">
        <f t="shared" si="2124"/>
        <v>0</v>
      </c>
      <c r="FJ305" s="125">
        <f t="shared" si="2124"/>
        <v>0</v>
      </c>
      <c r="FK305" s="125">
        <f t="shared" si="2124"/>
        <v>0</v>
      </c>
      <c r="FL305" s="125">
        <f t="shared" si="2124"/>
        <v>0</v>
      </c>
      <c r="FM305" s="125">
        <f t="shared" si="2124"/>
        <v>0</v>
      </c>
      <c r="FN305" s="125">
        <f t="shared" si="2124"/>
        <v>0</v>
      </c>
      <c r="FO305" s="124">
        <f t="shared" si="2125"/>
        <v>0</v>
      </c>
      <c r="FP305" s="124">
        <f t="shared" si="2125"/>
        <v>0</v>
      </c>
      <c r="FQ305" s="124">
        <f t="shared" si="2125"/>
        <v>0</v>
      </c>
      <c r="FR305" s="124">
        <f t="shared" si="2125"/>
        <v>0</v>
      </c>
      <c r="FS305" s="124">
        <f t="shared" si="2125"/>
        <v>0</v>
      </c>
      <c r="FT305" s="124">
        <f t="shared" si="2125"/>
        <v>0</v>
      </c>
      <c r="FU305" s="124">
        <f t="shared" si="2125"/>
        <v>0</v>
      </c>
      <c r="FV305" s="124">
        <f t="shared" si="2125"/>
        <v>0</v>
      </c>
      <c r="FW305" s="124">
        <f t="shared" si="2125"/>
        <v>0</v>
      </c>
      <c r="FX305" s="124">
        <f t="shared" si="2125"/>
        <v>0</v>
      </c>
      <c r="FY305" s="124">
        <f t="shared" si="2125"/>
        <v>0</v>
      </c>
      <c r="FZ305" s="124">
        <f t="shared" si="2125"/>
        <v>0</v>
      </c>
      <c r="GA305" s="124">
        <f t="shared" si="2125"/>
        <v>0</v>
      </c>
      <c r="GB305" s="124">
        <f t="shared" si="2125"/>
        <v>0</v>
      </c>
      <c r="GC305" s="124">
        <f t="shared" si="2125"/>
        <v>0</v>
      </c>
      <c r="GD305" s="124">
        <f t="shared" si="2125"/>
        <v>0</v>
      </c>
      <c r="GE305" s="124">
        <f t="shared" si="2069"/>
        <v>0</v>
      </c>
      <c r="GF305" s="124">
        <f t="shared" si="2069"/>
        <v>0</v>
      </c>
      <c r="GG305" s="554">
        <f t="shared" si="2070"/>
        <v>0</v>
      </c>
      <c r="GH305" s="554">
        <f t="shared" si="2070"/>
        <v>0</v>
      </c>
      <c r="GI305" s="554">
        <f t="shared" si="2070"/>
        <v>0</v>
      </c>
      <c r="GJ305" s="125">
        <f t="shared" si="2132"/>
        <v>0</v>
      </c>
      <c r="GK305" s="125">
        <f t="shared" si="2132"/>
        <v>0</v>
      </c>
      <c r="GL305" s="125">
        <f t="shared" si="2132"/>
        <v>0</v>
      </c>
      <c r="GM305" s="125">
        <f t="shared" si="2132"/>
        <v>0</v>
      </c>
      <c r="GN305" s="125">
        <f t="shared" si="2132"/>
        <v>0</v>
      </c>
      <c r="GO305" s="125">
        <f t="shared" si="2132"/>
        <v>0</v>
      </c>
      <c r="GP305" s="125">
        <f t="shared" si="2132"/>
        <v>0</v>
      </c>
      <c r="GQ305" s="125">
        <f t="shared" si="2132"/>
        <v>0</v>
      </c>
      <c r="GR305" s="125">
        <f t="shared" si="2132"/>
        <v>0</v>
      </c>
      <c r="GS305" s="125">
        <f t="shared" si="2132"/>
        <v>0</v>
      </c>
      <c r="GT305" s="125">
        <f t="shared" si="2132"/>
        <v>0</v>
      </c>
      <c r="GU305" s="125">
        <f t="shared" si="2132"/>
        <v>0</v>
      </c>
      <c r="GV305" s="125">
        <f t="shared" si="2132"/>
        <v>0</v>
      </c>
      <c r="GW305" s="124">
        <f t="shared" si="2126"/>
        <v>0</v>
      </c>
      <c r="GX305" s="124">
        <f t="shared" si="2126"/>
        <v>0</v>
      </c>
      <c r="GY305" s="124">
        <f t="shared" si="2126"/>
        <v>0</v>
      </c>
      <c r="GZ305" s="124">
        <f t="shared" si="2126"/>
        <v>0</v>
      </c>
      <c r="HA305" s="124">
        <f t="shared" si="2126"/>
        <v>0</v>
      </c>
      <c r="HB305" s="124">
        <f t="shared" si="2126"/>
        <v>0</v>
      </c>
      <c r="HC305" s="124">
        <f t="shared" si="2126"/>
        <v>0</v>
      </c>
      <c r="HD305" s="124">
        <f t="shared" si="2126"/>
        <v>0</v>
      </c>
      <c r="HE305" s="124">
        <f t="shared" si="2126"/>
        <v>0</v>
      </c>
      <c r="HF305" s="124">
        <f t="shared" si="2126"/>
        <v>0</v>
      </c>
      <c r="HG305" s="124">
        <f t="shared" si="2126"/>
        <v>0</v>
      </c>
      <c r="HH305" s="124">
        <f t="shared" si="2126"/>
        <v>0</v>
      </c>
      <c r="HI305" s="124">
        <f t="shared" si="2126"/>
        <v>0</v>
      </c>
      <c r="HJ305" s="124">
        <f t="shared" si="2126"/>
        <v>0</v>
      </c>
      <c r="HK305" s="124">
        <f t="shared" si="2126"/>
        <v>0</v>
      </c>
      <c r="HL305" s="124">
        <f t="shared" si="2126"/>
        <v>0</v>
      </c>
      <c r="HM305" s="124">
        <f t="shared" si="2073"/>
        <v>0</v>
      </c>
      <c r="HN305" s="124">
        <f t="shared" si="2073"/>
        <v>0</v>
      </c>
      <c r="HO305" s="554">
        <f t="shared" si="2074"/>
        <v>0</v>
      </c>
      <c r="HP305" s="554">
        <f t="shared" si="2074"/>
        <v>0</v>
      </c>
      <c r="HQ305" s="554">
        <f t="shared" si="2074"/>
        <v>0</v>
      </c>
      <c r="HR305" s="125">
        <f t="shared" si="2133"/>
        <v>0</v>
      </c>
      <c r="HS305" s="125">
        <f t="shared" si="2133"/>
        <v>0</v>
      </c>
      <c r="HT305" s="125">
        <f t="shared" si="2133"/>
        <v>0</v>
      </c>
      <c r="HU305" s="125">
        <f t="shared" si="2133"/>
        <v>0</v>
      </c>
      <c r="HV305" s="125">
        <f t="shared" si="2133"/>
        <v>0</v>
      </c>
      <c r="HW305" s="125">
        <f t="shared" si="2133"/>
        <v>0</v>
      </c>
      <c r="HX305" s="125">
        <f t="shared" si="2133"/>
        <v>0</v>
      </c>
      <c r="HY305" s="125">
        <f t="shared" si="2133"/>
        <v>0</v>
      </c>
      <c r="HZ305" s="125">
        <f t="shared" si="2133"/>
        <v>0</v>
      </c>
      <c r="IA305" s="125">
        <f t="shared" si="2133"/>
        <v>0</v>
      </c>
      <c r="IB305" s="125">
        <f t="shared" si="2133"/>
        <v>0</v>
      </c>
      <c r="IC305" s="125">
        <f t="shared" si="2133"/>
        <v>0</v>
      </c>
      <c r="ID305" s="125">
        <f t="shared" si="2133"/>
        <v>0</v>
      </c>
      <c r="IE305" s="5">
        <f t="shared" si="2076"/>
        <v>67</v>
      </c>
      <c r="IF305" s="9"/>
      <c r="IG305" s="5">
        <f t="shared" si="2077"/>
        <v>1</v>
      </c>
      <c r="IH305" s="5" t="b">
        <f t="shared" si="2077"/>
        <v>0</v>
      </c>
      <c r="II305" s="19">
        <f t="shared" ca="1" si="2078"/>
        <v>0</v>
      </c>
      <c r="IJ305" s="5">
        <f t="shared" si="2077"/>
        <v>55</v>
      </c>
      <c r="IK305" s="5" cm="1">
        <f t="array" ref="IK305">INDEX(i.pi_yatf,$X305+1,IK$7)</f>
        <v>1</v>
      </c>
      <c r="IL305" s="19">
        <f t="shared" ca="1" si="2109"/>
        <v>0</v>
      </c>
      <c r="IM305" s="19">
        <f t="shared" ca="1" si="2109"/>
        <v>0</v>
      </c>
      <c r="IN305" s="19">
        <f t="shared" ca="1" si="2109"/>
        <v>0</v>
      </c>
      <c r="IO305" s="19">
        <f t="shared" ca="1" si="2109"/>
        <v>0</v>
      </c>
      <c r="IP305" s="19">
        <f t="shared" ca="1" si="2109"/>
        <v>0</v>
      </c>
      <c r="IQ305" s="19">
        <f t="shared" ca="1" si="2109"/>
        <v>0</v>
      </c>
      <c r="IR305" s="19">
        <f t="shared" ca="1" si="2109"/>
        <v>0</v>
      </c>
      <c r="IS305" s="19">
        <f t="shared" ca="1" si="2109"/>
        <v>0</v>
      </c>
      <c r="IT305" s="19">
        <f t="shared" ca="1" si="2109"/>
        <v>0</v>
      </c>
      <c r="IU305" s="19">
        <f t="shared" ca="1" si="2109"/>
        <v>0</v>
      </c>
      <c r="IV305" s="19">
        <f t="shared" ca="1" si="2109"/>
        <v>0</v>
      </c>
      <c r="IW305" s="19">
        <f t="shared" ca="1" si="2109"/>
        <v>0</v>
      </c>
      <c r="IX305" s="19">
        <f t="shared" ca="1" si="2109"/>
        <v>0</v>
      </c>
      <c r="IY305" s="19">
        <f t="shared" ca="1" si="2109"/>
        <v>0</v>
      </c>
      <c r="IZ305" s="19">
        <f t="shared" ca="1" si="2109"/>
        <v>0</v>
      </c>
      <c r="JA305" s="19">
        <f t="shared" ca="1" si="2109"/>
        <v>0</v>
      </c>
      <c r="JB305" s="19">
        <f t="shared" ca="1" si="2109"/>
        <v>0</v>
      </c>
      <c r="JC305" s="19">
        <f t="shared" ca="1" si="2109"/>
        <v>0</v>
      </c>
      <c r="JD305" s="19">
        <f t="shared" ca="1" si="2109"/>
        <v>0</v>
      </c>
      <c r="JE305" s="19">
        <f t="shared" ca="1" si="2109"/>
        <v>0</v>
      </c>
      <c r="JF305" s="19">
        <f t="shared" ca="1" si="2109"/>
        <v>0</v>
      </c>
      <c r="JG305" s="5">
        <f t="shared" si="2080"/>
        <v>1.2500000000000001E-2</v>
      </c>
      <c r="JH305" s="567">
        <f t="shared" si="2080"/>
        <v>0</v>
      </c>
      <c r="JI305" s="5">
        <f t="shared" si="2080"/>
        <v>6.25E-2</v>
      </c>
      <c r="JJ305" s="5">
        <f t="shared" si="2080"/>
        <v>6.25E-2</v>
      </c>
      <c r="JK305" s="5">
        <f t="shared" si="2080"/>
        <v>6.25E-2</v>
      </c>
      <c r="JL305" s="19">
        <f t="shared" ca="1" si="2109"/>
        <v>1</v>
      </c>
      <c r="JM305" s="19">
        <f t="shared" ca="1" si="2109"/>
        <v>0</v>
      </c>
      <c r="JN305" s="19">
        <f t="shared" ca="1" si="2109"/>
        <v>1</v>
      </c>
      <c r="JO305" s="9"/>
      <c r="JP305" s="5" t="b">
        <f t="shared" ca="1" si="2081"/>
        <v>0</v>
      </c>
      <c r="JQ305" s="477" t="b">
        <v>0</v>
      </c>
      <c r="JR305" s="477">
        <v>9.7327499999999993</v>
      </c>
      <c r="JS305" s="5" t="b">
        <f t="shared" si="2082"/>
        <v>0</v>
      </c>
      <c r="JT305" s="5" t="b">
        <f t="shared" si="2082"/>
        <v>0</v>
      </c>
      <c r="JU305" s="5" t="b">
        <f t="shared" si="2082"/>
        <v>1</v>
      </c>
      <c r="JV305" s="144">
        <f t="shared" si="2083"/>
        <v>1</v>
      </c>
      <c r="JW305" s="144">
        <f t="shared" si="2083"/>
        <v>1</v>
      </c>
      <c r="JX305" s="5" t="b">
        <f t="shared" si="2084"/>
        <v>0</v>
      </c>
      <c r="JY305" s="5" t="b">
        <f t="shared" si="2084"/>
        <v>1</v>
      </c>
      <c r="JZ305" s="5" t="b">
        <f t="shared" si="2084"/>
        <v>1</v>
      </c>
      <c r="KA305" s="5" t="b">
        <f t="shared" si="2084"/>
        <v>0</v>
      </c>
      <c r="KB305" s="5">
        <f t="shared" si="2085"/>
        <v>1</v>
      </c>
      <c r="KC305" s="5">
        <f t="shared" si="2085"/>
        <v>0</v>
      </c>
      <c r="KD305" s="5" t="b">
        <f t="shared" si="2086"/>
        <v>0</v>
      </c>
      <c r="KE305" s="5" t="str" cm="1">
        <f t="array" aca="1" ref="KE305" ca="1">IF(OR(KF305:KM305&lt;&gt;"-"),TRUE,"-")</f>
        <v>-</v>
      </c>
      <c r="KF305" s="19" t="str">
        <f t="shared" ca="1" si="2087"/>
        <v>-</v>
      </c>
      <c r="KG305" s="19" t="str">
        <f t="shared" ca="1" si="2087"/>
        <v>-</v>
      </c>
      <c r="KH305" s="19" t="str">
        <f t="shared" ca="1" si="2087"/>
        <v>-</v>
      </c>
      <c r="KI305" s="19" t="str">
        <f t="shared" ca="1" si="2087"/>
        <v>-</v>
      </c>
      <c r="KJ305" s="19" t="str">
        <f t="shared" ca="1" si="2087"/>
        <v>-</v>
      </c>
      <c r="KK305" s="19" t="str">
        <f t="shared" ca="1" si="2087"/>
        <v>-</v>
      </c>
      <c r="KL305" s="19" t="str">
        <f t="shared" ca="1" si="2087"/>
        <v>-</v>
      </c>
      <c r="KM305" s="19" t="str">
        <f t="shared" ca="1" si="2087"/>
        <v>-</v>
      </c>
      <c r="KN305" s="5" t="b">
        <f t="array" aca="1" ref="KN305" ca="1">IF(OR(KO305:KU305&lt;&gt;"-"),TRUE,"-")</f>
        <v>1</v>
      </c>
      <c r="KO305" s="19">
        <f t="shared" ca="1" si="2088"/>
        <v>0</v>
      </c>
      <c r="KP305" s="19" t="str">
        <f t="shared" ca="1" si="2088"/>
        <v>-</v>
      </c>
      <c r="KQ305" s="19">
        <f t="shared" ca="1" si="2088"/>
        <v>999999</v>
      </c>
      <c r="KR305" s="19">
        <f t="shared" ref="KR305:KZ310" ca="1" si="2136">OFFSET(KR$5,$B305,0)</f>
        <v>999999</v>
      </c>
      <c r="KS305" s="19">
        <f t="shared" ca="1" si="2136"/>
        <v>999999</v>
      </c>
      <c r="KT305" s="19">
        <f t="shared" ca="1" si="2136"/>
        <v>999999</v>
      </c>
      <c r="KU305" s="19">
        <f t="shared" ca="1" si="2136"/>
        <v>999999</v>
      </c>
      <c r="KV305" s="19" t="str">
        <f t="shared" ca="1" si="2136"/>
        <v>-</v>
      </c>
      <c r="KW305" s="19" t="str">
        <f t="shared" ca="1" si="2136"/>
        <v>-</v>
      </c>
      <c r="KX305" s="19" t="str">
        <f t="shared" ca="1" si="2136"/>
        <v>-</v>
      </c>
      <c r="KY305" s="19" t="b">
        <f t="shared" ca="1" si="2136"/>
        <v>1</v>
      </c>
      <c r="KZ305" s="19">
        <f t="shared" ca="1" si="2136"/>
        <v>0</v>
      </c>
      <c r="LA305" s="5" t="str">
        <f t="shared" si="2089"/>
        <v>-</v>
      </c>
      <c r="LB305" s="5" t="str">
        <f t="shared" si="2089"/>
        <v>-</v>
      </c>
      <c r="LC305" s="5" t="str">
        <f t="shared" si="2089"/>
        <v>-</v>
      </c>
      <c r="LD305" s="5" t="str">
        <f t="shared" si="2089"/>
        <v>-</v>
      </c>
      <c r="LE305" s="19" t="str">
        <f t="shared" ca="1" si="2090"/>
        <v>-</v>
      </c>
      <c r="LF305" s="19" t="str">
        <f t="shared" ca="1" si="2090"/>
        <v>-</v>
      </c>
      <c r="LG305" s="19" t="str">
        <f t="shared" ca="1" si="2090"/>
        <v>-</v>
      </c>
      <c r="LH305" s="19" t="str">
        <f t="shared" ca="1" si="2090"/>
        <v>-</v>
      </c>
      <c r="LI305" s="19" t="str">
        <f t="shared" ca="1" si="2090"/>
        <v>-</v>
      </c>
      <c r="LJ305" s="19" t="str">
        <f t="shared" ca="1" si="2090"/>
        <v>-</v>
      </c>
      <c r="LK305" s="19" t="str">
        <f t="shared" ca="1" si="2090"/>
        <v>-</v>
      </c>
      <c r="LL305" s="5" t="str">
        <f t="shared" si="2091"/>
        <v>-</v>
      </c>
      <c r="LM305" s="5">
        <f t="shared" si="2091"/>
        <v>500</v>
      </c>
      <c r="LN305" s="5">
        <f t="shared" si="2091"/>
        <v>500</v>
      </c>
      <c r="LO305" s="5" t="str">
        <f t="shared" si="2091"/>
        <v>-</v>
      </c>
      <c r="LP305" s="5" t="str" cm="1">
        <f t="array" aca="1" ref="LP305" ca="1">INDEX(i.meatgrid,$Q305,LP$7)</f>
        <v>-</v>
      </c>
      <c r="LQ305" s="5" t="str" cm="1">
        <f t="array" aca="1" ref="LQ305" ca="1">INDEX(i.meatgrid,$Q305,LQ$7)</f>
        <v>-</v>
      </c>
      <c r="LR305" s="5" t="str">
        <f t="shared" si="2092"/>
        <v>-</v>
      </c>
      <c r="LS305" s="5">
        <f t="shared" si="2093"/>
        <v>1</v>
      </c>
      <c r="LT305" s="9"/>
      <c r="LU305" s="19">
        <f t="shared" ca="1" si="2094"/>
        <v>70</v>
      </c>
      <c r="LV305" s="19">
        <f t="shared" ca="1" si="2094"/>
        <v>50</v>
      </c>
      <c r="LW305" s="19">
        <f t="shared" ca="1" si="2094"/>
        <v>80</v>
      </c>
      <c r="LX305" s="19">
        <f t="shared" ca="1" si="2094"/>
        <v>50</v>
      </c>
      <c r="LY305" s="5" t="b" cm="1">
        <f t="array" aca="1" ref="LY305" ca="1">INDEX(i.meatgrid,$Q305,LY$7)</f>
        <v>1</v>
      </c>
      <c r="LZ305" s="5" t="b" cm="1">
        <f t="array" aca="1" ref="LZ305" ca="1">INDEX(i.meatgrid,$Q305,LZ$7)</f>
        <v>0</v>
      </c>
      <c r="MA305" s="5" t="str" cm="1">
        <f t="array" aca="1" ref="MA305" ca="1">INDEX(i.meatgrid,$Q305,MA$7)</f>
        <v>-</v>
      </c>
      <c r="MB305" s="5" t="str" cm="1">
        <f t="array" aca="1" ref="MB305" ca="1">INDEX(i.meatgrid,$Q305,MB$7)</f>
        <v>-</v>
      </c>
      <c r="MC305" s="5">
        <f t="shared" si="2095"/>
        <v>0.75</v>
      </c>
      <c r="MD305" s="5">
        <f t="shared" si="2096"/>
        <v>1</v>
      </c>
      <c r="ME305" s="5" cm="1">
        <f t="array" aca="1" ref="ME305" ca="1">INDEX(i.meatgrid,$Q305,ME$7)</f>
        <v>0</v>
      </c>
      <c r="MF305" s="5" cm="1">
        <f t="array" aca="1" ref="MF305" ca="1">INDEX(i.meatgrid,$Q305,MF$7)</f>
        <v>0</v>
      </c>
      <c r="MG305" s="5" cm="1">
        <f t="array" aca="1" ref="MG305" ca="1">INDEX(i.meatgrid,$Q305,MG$7)</f>
        <v>0</v>
      </c>
      <c r="MH305" s="5" cm="1">
        <f t="array" aca="1" ref="MH305" ca="1">INDEX(i.meatgrid,$Q305,MH$7)</f>
        <v>0</v>
      </c>
      <c r="MI305" s="5" cm="1">
        <f t="array" aca="1" ref="MI305" ca="1">INDEX(i.meatgrid,$Q305,MI$7)</f>
        <v>0</v>
      </c>
      <c r="MJ305" s="5" cm="1">
        <f t="array" aca="1" ref="MJ305" ca="1">INDEX(i.meatgrid,$Q305,MJ$7)</f>
        <v>1</v>
      </c>
      <c r="MK305" s="5" cm="1">
        <f t="array" aca="1" ref="MK305" ca="1">INDEX(i.meatgrid,$Q305,MK$7)</f>
        <v>1</v>
      </c>
      <c r="ML305" s="5" cm="1">
        <f t="array" aca="1" ref="ML305" ca="1">INDEX(i.meatgrid,$Q305,ML$7)</f>
        <v>1</v>
      </c>
      <c r="MM305" s="5">
        <f t="shared" si="2097"/>
        <v>1</v>
      </c>
      <c r="MN305" s="9"/>
      <c r="MO305" s="19" t="b">
        <f t="shared" ca="1" si="2127"/>
        <v>0</v>
      </c>
      <c r="MP305" s="19" t="b">
        <f t="shared" ca="1" si="2127"/>
        <v>0</v>
      </c>
      <c r="MQ305" s="19">
        <f t="shared" ca="1" si="2127"/>
        <v>1</v>
      </c>
      <c r="MR305" s="19">
        <f t="shared" ca="1" si="2127"/>
        <v>0.75</v>
      </c>
      <c r="MS305" s="19">
        <f t="shared" ca="1" si="2127"/>
        <v>0.75</v>
      </c>
      <c r="MT305" s="19">
        <f t="shared" ca="1" si="2127"/>
        <v>0.8</v>
      </c>
      <c r="MU305" s="19">
        <f t="shared" ca="1" si="2127"/>
        <v>0.82499999999999996</v>
      </c>
      <c r="MV305" s="19">
        <f t="shared" ca="1" si="2127"/>
        <v>0.875</v>
      </c>
      <c r="MW305" s="19">
        <f t="shared" ca="1" si="2127"/>
        <v>0.9</v>
      </c>
      <c r="MX305" s="19">
        <f t="shared" ca="1" si="2127"/>
        <v>1</v>
      </c>
      <c r="MY305" s="19">
        <f t="shared" ca="1" si="2127"/>
        <v>0.875</v>
      </c>
      <c r="MZ305" s="19" t="b">
        <f t="shared" ca="1" si="2127"/>
        <v>1</v>
      </c>
      <c r="NA305" s="19">
        <f t="shared" ca="1" si="2127"/>
        <v>74.989999999999995</v>
      </c>
      <c r="NB305" s="19" t="str">
        <f t="shared" ca="1" si="2127"/>
        <v>-</v>
      </c>
      <c r="NC305" s="19" t="str">
        <f t="shared" ca="1" si="2127"/>
        <v>-</v>
      </c>
      <c r="ND305" s="19" t="str">
        <f t="shared" ca="1" si="2127"/>
        <v>-</v>
      </c>
      <c r="NE305" s="19" t="str">
        <f t="shared" ca="1" si="2128"/>
        <v>-</v>
      </c>
      <c r="NF305" s="19" t="str">
        <f t="shared" ca="1" si="2128"/>
        <v>-</v>
      </c>
      <c r="NG305" s="19" t="str">
        <f t="shared" ca="1" si="2128"/>
        <v>-</v>
      </c>
      <c r="NH305" s="19" t="str">
        <f t="shared" ca="1" si="2128"/>
        <v>-</v>
      </c>
      <c r="NI305" s="19">
        <f t="shared" ca="1" si="2128"/>
        <v>36.99</v>
      </c>
      <c r="NJ305" s="19">
        <f t="shared" ca="1" si="2128"/>
        <v>36.99</v>
      </c>
      <c r="NK305" s="19" t="str">
        <f t="shared" ca="1" si="2128"/>
        <v>-</v>
      </c>
      <c r="NL305" s="19" t="str">
        <f t="shared" ca="1" si="2128"/>
        <v>-</v>
      </c>
      <c r="NM305" s="19" t="str">
        <f t="shared" ca="1" si="2128"/>
        <v>-</v>
      </c>
      <c r="NN305" s="19" t="str">
        <f t="shared" ca="1" si="2128"/>
        <v>-</v>
      </c>
      <c r="NO305" s="19" t="str">
        <f t="shared" ca="1" si="2128"/>
        <v>-</v>
      </c>
      <c r="NP305" s="19">
        <f t="shared" ca="1" si="2128"/>
        <v>49.99</v>
      </c>
      <c r="NQ305" s="19">
        <f t="shared" ca="1" si="2128"/>
        <v>49.99</v>
      </c>
      <c r="NR305" s="19">
        <f t="shared" ca="1" si="2128"/>
        <v>49.99</v>
      </c>
      <c r="NS305" s="19">
        <f t="shared" ca="1" si="2128"/>
        <v>49.99</v>
      </c>
      <c r="NT305" s="19">
        <f t="shared" ca="1" si="2128"/>
        <v>49.99</v>
      </c>
      <c r="NU305" s="19">
        <f t="shared" ca="1" si="2129"/>
        <v>49.99</v>
      </c>
      <c r="NV305" s="19">
        <f t="shared" ca="1" si="2129"/>
        <v>49.99</v>
      </c>
      <c r="NW305" s="19">
        <f t="shared" ca="1" si="2129"/>
        <v>49.99</v>
      </c>
      <c r="NX305" s="19">
        <f t="shared" ca="1" si="2129"/>
        <v>412.99</v>
      </c>
      <c r="NY305" s="19">
        <f t="shared" ca="1" si="2129"/>
        <v>412.99</v>
      </c>
      <c r="NZ305" s="19" t="str">
        <f t="shared" ca="1" si="2129"/>
        <v>-</v>
      </c>
      <c r="OA305" s="19" t="str">
        <f t="shared" ca="1" si="2129"/>
        <v>-</v>
      </c>
      <c r="OB305" s="19" t="str">
        <f t="shared" ca="1" si="2129"/>
        <v>-</v>
      </c>
      <c r="OC305" s="19" t="str">
        <f t="shared" ca="1" si="2129"/>
        <v>-</v>
      </c>
      <c r="OD305" s="19" t="str">
        <f t="shared" ca="1" si="2129"/>
        <v>-</v>
      </c>
      <c r="OE305" s="19">
        <f t="shared" ca="1" si="2129"/>
        <v>6.8900000000000006</v>
      </c>
      <c r="OF305" s="19">
        <f t="shared" ca="1" si="2129"/>
        <v>6.8900000000000006</v>
      </c>
      <c r="OG305" s="19">
        <f t="shared" ca="1" si="2129"/>
        <v>6.8900000000000006</v>
      </c>
      <c r="OH305" s="19">
        <f t="shared" ca="1" si="2129"/>
        <v>6.8900000000000006</v>
      </c>
      <c r="OI305" s="19">
        <f t="shared" ca="1" si="2129"/>
        <v>6.8900000000000006</v>
      </c>
      <c r="OJ305" s="19">
        <f t="shared" ca="1" si="2129"/>
        <v>6.8900000000000006</v>
      </c>
      <c r="OK305" s="19">
        <f t="shared" ca="1" si="2101"/>
        <v>6.8900000000000006</v>
      </c>
      <c r="OL305" s="19">
        <f t="shared" ca="1" si="2101"/>
        <v>6.8900000000000006</v>
      </c>
      <c r="OM305" s="19">
        <f t="shared" ca="1" si="2101"/>
        <v>346.99</v>
      </c>
      <c r="ON305" s="19">
        <f t="shared" ca="1" si="2101"/>
        <v>346.99</v>
      </c>
      <c r="OO305" s="19" t="str">
        <f t="shared" ca="1" si="2101"/>
        <v>-</v>
      </c>
      <c r="OP305" s="19" t="str">
        <f t="shared" ca="1" si="2101"/>
        <v>-</v>
      </c>
      <c r="OQ305" s="19" t="str">
        <f t="shared" ca="1" si="2101"/>
        <v>-</v>
      </c>
      <c r="OR305" s="19" t="str">
        <f t="shared" ca="1" si="2101"/>
        <v>-</v>
      </c>
      <c r="OS305" s="19" t="str">
        <f t="shared" ca="1" si="2101"/>
        <v>-</v>
      </c>
      <c r="OT305" s="19">
        <f t="shared" ca="1" si="2101"/>
        <v>0</v>
      </c>
      <c r="OU305" s="24">
        <v>0</v>
      </c>
    </row>
    <row r="306" spans="1:411" hidden="1" outlineLevel="1">
      <c r="A306" s="21">
        <f t="shared" si="158"/>
        <v>301</v>
      </c>
      <c r="B306" s="21">
        <f t="shared" si="2039"/>
        <v>19</v>
      </c>
      <c r="C306">
        <v>114</v>
      </c>
      <c r="D306" s="144" t="str">
        <f t="shared" si="2040"/>
        <v>GSM</v>
      </c>
      <c r="E306" t="b">
        <v>1</v>
      </c>
      <c r="F306" t="b">
        <v>0</v>
      </c>
      <c r="G306" t="b">
        <f t="shared" si="2134"/>
        <v>1</v>
      </c>
      <c r="H306" s="29">
        <v>2</v>
      </c>
      <c r="I306" s="29">
        <v>1</v>
      </c>
      <c r="J306" s="29" t="str">
        <f>""</f>
        <v/>
      </c>
      <c r="K306" s="29">
        <f t="shared" si="2042"/>
        <v>2</v>
      </c>
      <c r="L306" s="29">
        <v>2</v>
      </c>
      <c r="M306" s="29">
        <v>2</v>
      </c>
      <c r="N306" s="29">
        <v>3</v>
      </c>
      <c r="O306" s="29">
        <v>1</v>
      </c>
      <c r="P306" s="29">
        <v>1</v>
      </c>
      <c r="Q306" s="237">
        <f t="shared" ca="1" si="2103"/>
        <v>6</v>
      </c>
      <c r="R306" s="29">
        <v>3</v>
      </c>
      <c r="S306" s="29">
        <v>1</v>
      </c>
      <c r="T306" s="29">
        <v>1</v>
      </c>
      <c r="U306" s="218"/>
      <c r="V306" s="218"/>
      <c r="W306" s="29">
        <v>0</v>
      </c>
      <c r="X306" s="218"/>
      <c r="Y306" s="218"/>
      <c r="Z306" s="218"/>
      <c r="AA306" s="218"/>
      <c r="AB306" s="218"/>
      <c r="AC306" s="218"/>
      <c r="AD306" s="218"/>
      <c r="AE306" s="218"/>
      <c r="AF306" s="144">
        <f>INDEX(CHOOSE($N306,DataAutumn!i.AdultDrys,DataWinter!i.AdultDrys,DataSpring!i.AdultDrys),1,$M306)</f>
        <v>3</v>
      </c>
      <c r="AG306" s="5">
        <f t="shared" si="2043"/>
        <v>2</v>
      </c>
      <c r="AH306" s="5">
        <f t="shared" si="2043"/>
        <v>0</v>
      </c>
      <c r="AI306" s="5">
        <f t="shared" si="2044"/>
        <v>1</v>
      </c>
      <c r="AJ306" s="218"/>
      <c r="AK306" s="218"/>
      <c r="AL306" s="366" t="str">
        <f ca="1">TEXT(LEFT(OFFSET(AL306,-1,0),5)+1,"00000")&amp;MID(OFFSET(AL306,-1,0),6,FIND(" ",OFFSET(AL306,-1,0),7)-5)
&amp; $D306           &amp; " Day"&amp;INDEX(i.DOY,$N306,1)              &amp; IF($IG306=0," FWM","")&amp;IF($IG306=1," MWM","")&amp;IF($IG306=5," Mat","")&amp;IF($IH306=TRUE,"&amp;BBT","    ")
&amp;INDEX(DataMaster!$B$98:$B$105,$Q306,0)    &amp;IF(JQ306," SR"&amp;JR306,"")&amp; " WP"&amp;TEXT($MC306*100,"000p")           &amp; " MP"&amp;TEXT($MD306*100,"000p")           &amp; " GP"&amp;TEXT($MM306*100,"000p")
&amp; " (F"&amp;3+COUNTIF($CV306:$CY306,TRUE)&amp;3&amp;"N"&amp;$DM306&amp;$DN306&amp;")"</f>
        <v>00018 DSP_price_SA GSM Day204 MWM    Mutton WP125p MP100p GP100p (F33N11)</v>
      </c>
      <c r="AM306" s="9" t="str">
        <f ca="1">IF(COUNTIF(AL$5:AL306,AL306)=1,"-","Dup")</f>
        <v>-</v>
      </c>
      <c r="AN306" s="9"/>
      <c r="AO306" s="12" t="b">
        <v>0</v>
      </c>
      <c r="AP306" s="12" t="b">
        <v>0</v>
      </c>
      <c r="AQ306" s="12" t="b">
        <v>0</v>
      </c>
      <c r="AR306" s="12" t="b">
        <v>0</v>
      </c>
      <c r="AS306" s="12" t="b">
        <v>0</v>
      </c>
      <c r="AT306" s="12" t="b">
        <v>0</v>
      </c>
      <c r="AU306" s="12" t="b">
        <v>0</v>
      </c>
      <c r="AV306" s="12" t="b">
        <v>0</v>
      </c>
      <c r="AW306" s="9"/>
      <c r="AX306" s="5" t="b">
        <f t="shared" si="2045"/>
        <v>0</v>
      </c>
      <c r="AY306" s="5" t="str">
        <f t="shared" si="2045"/>
        <v>-</v>
      </c>
      <c r="AZ306" s="5" t="b">
        <f t="shared" si="2045"/>
        <v>0</v>
      </c>
      <c r="BA306" s="5" t="b">
        <f t="shared" si="2045"/>
        <v>1</v>
      </c>
      <c r="BB306" s="5" t="b">
        <f t="shared" si="2045"/>
        <v>1</v>
      </c>
      <c r="BC306" s="144">
        <f t="shared" si="2045"/>
        <v>0</v>
      </c>
      <c r="BD306" s="19" t="b">
        <f t="shared" ca="1" si="2046"/>
        <v>1</v>
      </c>
      <c r="BE306" s="9"/>
      <c r="BF306" s="5" t="str">
        <f t="shared" ca="1" si="2047"/>
        <v>-</v>
      </c>
      <c r="BG306" s="19" t="str">
        <f t="shared" ca="1" si="2048"/>
        <v>-</v>
      </c>
      <c r="BH306" s="19" t="str">
        <f t="shared" ca="1" si="2048"/>
        <v>-</v>
      </c>
      <c r="BI306" s="19" t="str">
        <f t="shared" ca="1" si="2048"/>
        <v>-</v>
      </c>
      <c r="BJ306" s="5" t="str">
        <f t="shared" ca="1" si="2049"/>
        <v>-</v>
      </c>
      <c r="BK306" s="19" t="str">
        <f t="shared" ca="1" si="2050"/>
        <v>-</v>
      </c>
      <c r="BL306" s="5" t="str">
        <f t="shared" ca="1" si="2051"/>
        <v>-</v>
      </c>
      <c r="BM306" s="19" t="str">
        <f t="shared" ca="1" si="2052"/>
        <v>-</v>
      </c>
      <c r="BN306" s="19" t="str">
        <f t="shared" ca="1" si="2052"/>
        <v>-</v>
      </c>
      <c r="BO306" s="19" t="str">
        <f t="shared" ca="1" si="2052"/>
        <v>-</v>
      </c>
      <c r="BP306" s="5" t="str">
        <f t="shared" ca="1" si="2053"/>
        <v>-</v>
      </c>
      <c r="BQ306" s="9"/>
      <c r="BR306" s="5" t="b">
        <f t="shared" si="2054"/>
        <v>0</v>
      </c>
      <c r="BS306" s="5" t="str">
        <f t="shared" ca="1" si="2055"/>
        <v>-</v>
      </c>
      <c r="BT306" s="5" t="str">
        <f t="shared" ca="1" si="2056"/>
        <v>-</v>
      </c>
      <c r="BU306" s="5" t="str">
        <f t="shared" ca="1" si="2056"/>
        <v>-</v>
      </c>
      <c r="BV306" s="5" t="str">
        <f t="shared" ca="1" si="2056"/>
        <v>-</v>
      </c>
      <c r="BW306" s="5" t="str">
        <f t="shared" ca="1" si="2056"/>
        <v>-</v>
      </c>
      <c r="BX306" s="5" t="str">
        <f t="shared" ca="1" si="2056"/>
        <v>-</v>
      </c>
      <c r="BY306" s="5" t="str">
        <f t="shared" ca="1" si="2056"/>
        <v>-</v>
      </c>
      <c r="BZ306" s="5" t="str">
        <f t="shared" ca="1" si="2056"/>
        <v>-</v>
      </c>
      <c r="CA306" s="5" t="str">
        <f t="shared" ca="1" si="2056"/>
        <v>-</v>
      </c>
      <c r="CB306" s="9"/>
      <c r="CC306" s="237" t="b">
        <f t="shared" ca="1" si="2104"/>
        <v>1</v>
      </c>
      <c r="CD306" s="237" t="b">
        <f t="shared" ca="1" si="2104"/>
        <v>1</v>
      </c>
      <c r="CE306" s="237" t="b">
        <f t="shared" ca="1" si="2104"/>
        <v>1</v>
      </c>
      <c r="CF306" s="12">
        <f t="shared" ca="1" si="2057"/>
        <v>2236105</v>
      </c>
      <c r="CG306" s="144" t="b">
        <f t="shared" ca="1" si="2135"/>
        <v>0</v>
      </c>
      <c r="CH306" s="12" t="s">
        <v>34</v>
      </c>
      <c r="CI306" s="19" t="str">
        <f t="shared" ca="1" si="2059"/>
        <v>-</v>
      </c>
      <c r="CJ306" s="19" t="str">
        <f t="shared" ca="1" si="2059"/>
        <v>-</v>
      </c>
      <c r="CK306" s="19" t="str">
        <f t="shared" ca="1" si="2059"/>
        <v>-</v>
      </c>
      <c r="CL306" s="19">
        <f t="shared" ca="1" si="2059"/>
        <v>1</v>
      </c>
      <c r="CM306" s="19">
        <f t="shared" ca="1" si="2059"/>
        <v>1</v>
      </c>
      <c r="CN306" s="9"/>
      <c r="CO306" s="444">
        <f t="shared" si="2060"/>
        <v>652</v>
      </c>
      <c r="CP306" s="444">
        <f t="shared" si="2060"/>
        <v>686</v>
      </c>
      <c r="CQ306" s="444">
        <f t="shared" si="2060"/>
        <v>721</v>
      </c>
      <c r="CR306" s="152">
        <f t="shared" si="2061"/>
        <v>378</v>
      </c>
      <c r="CS306" s="152">
        <f t="shared" si="2061"/>
        <v>413</v>
      </c>
      <c r="CT306" s="152">
        <f t="shared" si="2061"/>
        <v>448</v>
      </c>
      <c r="CU306" s="19" t="str">
        <f t="shared" ca="1" si="2122"/>
        <v>-</v>
      </c>
      <c r="CV306" s="19" t="str">
        <f t="shared" ca="1" si="2122"/>
        <v>-</v>
      </c>
      <c r="CW306" s="19" t="str">
        <f t="shared" ca="1" si="2122"/>
        <v>-</v>
      </c>
      <c r="CX306" s="19" t="str">
        <f t="shared" ca="1" si="2122"/>
        <v>-</v>
      </c>
      <c r="CY306" s="19" t="str">
        <f t="shared" ca="1" si="2122"/>
        <v>-</v>
      </c>
      <c r="CZ306" s="19" t="b">
        <f t="shared" ca="1" si="2122"/>
        <v>1</v>
      </c>
      <c r="DA306" s="19">
        <f t="shared" ca="1" si="2122"/>
        <v>0</v>
      </c>
      <c r="DB306" s="19">
        <f t="shared" ca="1" si="2122"/>
        <v>0</v>
      </c>
      <c r="DC306" s="19">
        <f t="shared" ca="1" si="2122"/>
        <v>0</v>
      </c>
      <c r="DD306" s="19">
        <f t="shared" ca="1" si="2122"/>
        <v>0</v>
      </c>
      <c r="DE306" s="19">
        <f t="shared" ca="1" si="2122"/>
        <v>0</v>
      </c>
      <c r="DF306" s="19">
        <f t="shared" ca="1" si="2122"/>
        <v>0</v>
      </c>
      <c r="DG306" s="19">
        <f t="shared" ca="1" si="2122"/>
        <v>0</v>
      </c>
      <c r="DH306" s="19">
        <f t="shared" ca="1" si="2122"/>
        <v>0</v>
      </c>
      <c r="DI306" s="19">
        <f t="shared" ca="1" si="2122"/>
        <v>0</v>
      </c>
      <c r="DJ306" s="19">
        <f t="shared" ca="1" si="2122"/>
        <v>0</v>
      </c>
      <c r="DK306" s="19">
        <f t="shared" ca="1" si="2111"/>
        <v>0</v>
      </c>
      <c r="DL306" s="19">
        <f t="shared" ca="1" si="2111"/>
        <v>0</v>
      </c>
      <c r="DM306" s="19">
        <f t="shared" ca="1" si="2111"/>
        <v>1</v>
      </c>
      <c r="DN306" s="19">
        <f t="shared" ca="1" si="2111"/>
        <v>1</v>
      </c>
      <c r="DO306" s="19">
        <f t="shared" ca="1" si="2111"/>
        <v>0</v>
      </c>
      <c r="DP306" s="19" t="str">
        <f t="shared" ca="1" si="2111"/>
        <v>-</v>
      </c>
      <c r="DQ306" s="19" t="str">
        <f t="shared" ca="1" si="2111"/>
        <v>-</v>
      </c>
      <c r="DR306" s="19" t="str">
        <f t="shared" ca="1" si="2111"/>
        <v>-</v>
      </c>
      <c r="DS306" s="19" t="str">
        <f t="shared" ca="1" si="2111"/>
        <v>-</v>
      </c>
      <c r="DT306" s="19" t="str">
        <f t="shared" ca="1" si="2111"/>
        <v>-</v>
      </c>
      <c r="DU306" s="19">
        <f t="shared" ca="1" si="2111"/>
        <v>0</v>
      </c>
      <c r="DV306" s="19" t="str">
        <f t="shared" ca="1" si="2111"/>
        <v>-</v>
      </c>
      <c r="DW306" s="19" t="str">
        <f t="shared" ca="1" si="2111"/>
        <v>-</v>
      </c>
      <c r="DX306" s="19" t="str">
        <f t="shared" ca="1" si="2111"/>
        <v>-</v>
      </c>
      <c r="DY306" s="19" t="str">
        <f t="shared" ca="1" si="2111"/>
        <v>-</v>
      </c>
      <c r="DZ306" s="19" t="str">
        <f t="shared" ca="1" si="2111"/>
        <v>-</v>
      </c>
      <c r="EA306" s="19" t="str">
        <f t="shared" ca="1" si="2111"/>
        <v>-</v>
      </c>
      <c r="EB306" s="19" t="str">
        <f t="shared" ca="1" si="2111"/>
        <v>-</v>
      </c>
      <c r="EC306" s="19" t="str">
        <f t="shared" ca="1" si="2111"/>
        <v>-</v>
      </c>
      <c r="ED306" s="19">
        <f t="shared" ca="1" si="2111"/>
        <v>0</v>
      </c>
      <c r="EE306" s="444">
        <f t="shared" si="2064"/>
        <v>0</v>
      </c>
      <c r="EF306" s="444">
        <f t="shared" si="2064"/>
        <v>0</v>
      </c>
      <c r="EG306" s="124">
        <f t="shared" si="2123"/>
        <v>0</v>
      </c>
      <c r="EH306" s="124">
        <f t="shared" si="2123"/>
        <v>0</v>
      </c>
      <c r="EI306" s="124">
        <f t="shared" si="2123"/>
        <v>0</v>
      </c>
      <c r="EJ306" s="124">
        <f t="shared" si="2123"/>
        <v>0</v>
      </c>
      <c r="EK306" s="124">
        <f t="shared" si="2123"/>
        <v>0</v>
      </c>
      <c r="EL306" s="124">
        <f t="shared" si="2123"/>
        <v>0</v>
      </c>
      <c r="EM306" s="124">
        <f t="shared" si="2123"/>
        <v>0</v>
      </c>
      <c r="EN306" s="124">
        <f t="shared" si="2123"/>
        <v>0</v>
      </c>
      <c r="EO306" s="124">
        <f t="shared" si="2123"/>
        <v>0</v>
      </c>
      <c r="EP306" s="124">
        <f t="shared" si="2123"/>
        <v>0</v>
      </c>
      <c r="EQ306" s="124">
        <f t="shared" si="2123"/>
        <v>0</v>
      </c>
      <c r="ER306" s="124">
        <f t="shared" si="2123"/>
        <v>0</v>
      </c>
      <c r="ES306" s="124">
        <f t="shared" si="2123"/>
        <v>0</v>
      </c>
      <c r="ET306" s="124">
        <f t="shared" si="2123"/>
        <v>0</v>
      </c>
      <c r="EU306" s="124">
        <f t="shared" si="2123"/>
        <v>0</v>
      </c>
      <c r="EV306" s="124">
        <f t="shared" si="2123"/>
        <v>0</v>
      </c>
      <c r="EW306" s="124">
        <f t="shared" si="2066"/>
        <v>0</v>
      </c>
      <c r="EX306" s="124">
        <f t="shared" si="2066"/>
        <v>0</v>
      </c>
      <c r="EY306" s="554">
        <f t="shared" si="2124"/>
        <v>0</v>
      </c>
      <c r="EZ306" s="554">
        <f t="shared" si="2124"/>
        <v>0</v>
      </c>
      <c r="FA306" s="554">
        <f t="shared" si="2124"/>
        <v>0</v>
      </c>
      <c r="FB306" s="125">
        <f t="shared" si="2124"/>
        <v>0</v>
      </c>
      <c r="FC306" s="125">
        <f t="shared" si="2124"/>
        <v>0</v>
      </c>
      <c r="FD306" s="125">
        <f t="shared" si="2124"/>
        <v>0</v>
      </c>
      <c r="FE306" s="125">
        <f t="shared" si="2124"/>
        <v>0</v>
      </c>
      <c r="FF306" s="125">
        <f t="shared" si="2124"/>
        <v>0</v>
      </c>
      <c r="FG306" s="125">
        <f t="shared" si="2124"/>
        <v>0</v>
      </c>
      <c r="FH306" s="125">
        <f t="shared" si="2124"/>
        <v>0</v>
      </c>
      <c r="FI306" s="125">
        <f t="shared" si="2124"/>
        <v>0</v>
      </c>
      <c r="FJ306" s="125">
        <f t="shared" si="2124"/>
        <v>0</v>
      </c>
      <c r="FK306" s="125">
        <f t="shared" si="2124"/>
        <v>0</v>
      </c>
      <c r="FL306" s="125">
        <f t="shared" si="2124"/>
        <v>0</v>
      </c>
      <c r="FM306" s="125">
        <f t="shared" si="2124"/>
        <v>0</v>
      </c>
      <c r="FN306" s="125">
        <f t="shared" si="2124"/>
        <v>0</v>
      </c>
      <c r="FO306" s="124">
        <f t="shared" si="2125"/>
        <v>0</v>
      </c>
      <c r="FP306" s="124">
        <f t="shared" si="2125"/>
        <v>0</v>
      </c>
      <c r="FQ306" s="124">
        <f t="shared" si="2125"/>
        <v>0</v>
      </c>
      <c r="FR306" s="124">
        <f t="shared" si="2125"/>
        <v>0</v>
      </c>
      <c r="FS306" s="124">
        <f t="shared" si="2125"/>
        <v>0</v>
      </c>
      <c r="FT306" s="124">
        <f t="shared" si="2125"/>
        <v>0</v>
      </c>
      <c r="FU306" s="124">
        <f t="shared" si="2125"/>
        <v>0</v>
      </c>
      <c r="FV306" s="124">
        <f t="shared" si="2125"/>
        <v>0</v>
      </c>
      <c r="FW306" s="124">
        <f t="shared" si="2125"/>
        <v>0</v>
      </c>
      <c r="FX306" s="124">
        <f t="shared" si="2125"/>
        <v>0</v>
      </c>
      <c r="FY306" s="124">
        <f t="shared" si="2125"/>
        <v>0</v>
      </c>
      <c r="FZ306" s="124">
        <f t="shared" si="2125"/>
        <v>0</v>
      </c>
      <c r="GA306" s="124">
        <f t="shared" si="2125"/>
        <v>0</v>
      </c>
      <c r="GB306" s="124">
        <f t="shared" si="2125"/>
        <v>0</v>
      </c>
      <c r="GC306" s="124">
        <f t="shared" si="2125"/>
        <v>0</v>
      </c>
      <c r="GD306" s="124">
        <f t="shared" si="2125"/>
        <v>0</v>
      </c>
      <c r="GE306" s="124">
        <f t="shared" si="2069"/>
        <v>0</v>
      </c>
      <c r="GF306" s="124">
        <f t="shared" si="2069"/>
        <v>0</v>
      </c>
      <c r="GG306" s="554">
        <f t="shared" si="2070"/>
        <v>0</v>
      </c>
      <c r="GH306" s="554">
        <f t="shared" si="2070"/>
        <v>0</v>
      </c>
      <c r="GI306" s="554">
        <f t="shared" si="2070"/>
        <v>0</v>
      </c>
      <c r="GJ306" s="125">
        <f t="shared" si="2132"/>
        <v>0</v>
      </c>
      <c r="GK306" s="125">
        <f t="shared" si="2132"/>
        <v>0</v>
      </c>
      <c r="GL306" s="125">
        <f t="shared" si="2132"/>
        <v>0</v>
      </c>
      <c r="GM306" s="125">
        <f t="shared" si="2132"/>
        <v>0</v>
      </c>
      <c r="GN306" s="125">
        <f t="shared" si="2132"/>
        <v>0</v>
      </c>
      <c r="GO306" s="125">
        <f t="shared" si="2132"/>
        <v>0</v>
      </c>
      <c r="GP306" s="125">
        <f t="shared" si="2132"/>
        <v>0</v>
      </c>
      <c r="GQ306" s="125">
        <f t="shared" si="2132"/>
        <v>0</v>
      </c>
      <c r="GR306" s="125">
        <f t="shared" si="2132"/>
        <v>0</v>
      </c>
      <c r="GS306" s="125">
        <f t="shared" si="2132"/>
        <v>0</v>
      </c>
      <c r="GT306" s="125">
        <f t="shared" si="2132"/>
        <v>0</v>
      </c>
      <c r="GU306" s="125">
        <f t="shared" si="2132"/>
        <v>0</v>
      </c>
      <c r="GV306" s="125">
        <f t="shared" si="2132"/>
        <v>0</v>
      </c>
      <c r="GW306" s="124">
        <f t="shared" si="2126"/>
        <v>0</v>
      </c>
      <c r="GX306" s="124">
        <f t="shared" si="2126"/>
        <v>0</v>
      </c>
      <c r="GY306" s="124">
        <f t="shared" si="2126"/>
        <v>0</v>
      </c>
      <c r="GZ306" s="124">
        <f t="shared" si="2126"/>
        <v>0</v>
      </c>
      <c r="HA306" s="124">
        <f t="shared" si="2126"/>
        <v>0</v>
      </c>
      <c r="HB306" s="124">
        <f t="shared" si="2126"/>
        <v>0</v>
      </c>
      <c r="HC306" s="124">
        <f t="shared" si="2126"/>
        <v>0</v>
      </c>
      <c r="HD306" s="124">
        <f t="shared" si="2126"/>
        <v>0</v>
      </c>
      <c r="HE306" s="124">
        <f t="shared" si="2126"/>
        <v>0</v>
      </c>
      <c r="HF306" s="124">
        <f t="shared" si="2126"/>
        <v>0</v>
      </c>
      <c r="HG306" s="124">
        <f t="shared" si="2126"/>
        <v>0</v>
      </c>
      <c r="HH306" s="124">
        <f t="shared" si="2126"/>
        <v>0</v>
      </c>
      <c r="HI306" s="124">
        <f t="shared" si="2126"/>
        <v>0</v>
      </c>
      <c r="HJ306" s="124">
        <f t="shared" si="2126"/>
        <v>0</v>
      </c>
      <c r="HK306" s="124">
        <f t="shared" si="2126"/>
        <v>0</v>
      </c>
      <c r="HL306" s="124">
        <f t="shared" si="2126"/>
        <v>0</v>
      </c>
      <c r="HM306" s="124">
        <f t="shared" si="2073"/>
        <v>0</v>
      </c>
      <c r="HN306" s="124">
        <f t="shared" si="2073"/>
        <v>0</v>
      </c>
      <c r="HO306" s="554">
        <f t="shared" si="2074"/>
        <v>0</v>
      </c>
      <c r="HP306" s="554">
        <f t="shared" si="2074"/>
        <v>0</v>
      </c>
      <c r="HQ306" s="554">
        <f t="shared" si="2074"/>
        <v>0</v>
      </c>
      <c r="HR306" s="125">
        <f t="shared" si="2133"/>
        <v>0</v>
      </c>
      <c r="HS306" s="125">
        <f t="shared" si="2133"/>
        <v>0</v>
      </c>
      <c r="HT306" s="125">
        <f t="shared" si="2133"/>
        <v>0</v>
      </c>
      <c r="HU306" s="125">
        <f t="shared" si="2133"/>
        <v>0</v>
      </c>
      <c r="HV306" s="125">
        <f t="shared" si="2133"/>
        <v>0</v>
      </c>
      <c r="HW306" s="125">
        <f t="shared" si="2133"/>
        <v>0</v>
      </c>
      <c r="HX306" s="125">
        <f t="shared" si="2133"/>
        <v>0</v>
      </c>
      <c r="HY306" s="125">
        <f t="shared" si="2133"/>
        <v>0</v>
      </c>
      <c r="HZ306" s="125">
        <f t="shared" si="2133"/>
        <v>0</v>
      </c>
      <c r="IA306" s="125">
        <f t="shared" si="2133"/>
        <v>0</v>
      </c>
      <c r="IB306" s="125">
        <f t="shared" si="2133"/>
        <v>0</v>
      </c>
      <c r="IC306" s="125">
        <f t="shared" si="2133"/>
        <v>0</v>
      </c>
      <c r="ID306" s="125">
        <f t="shared" si="2133"/>
        <v>0</v>
      </c>
      <c r="IE306" s="5">
        <f t="shared" si="2076"/>
        <v>67</v>
      </c>
      <c r="IF306" s="9"/>
      <c r="IG306" s="5">
        <f t="shared" si="2077"/>
        <v>1</v>
      </c>
      <c r="IH306" s="5" t="b">
        <f t="shared" si="2077"/>
        <v>0</v>
      </c>
      <c r="II306" s="19">
        <f t="shared" ca="1" si="2078"/>
        <v>0</v>
      </c>
      <c r="IJ306" s="5">
        <f t="shared" si="2077"/>
        <v>55</v>
      </c>
      <c r="IK306" s="5" cm="1">
        <f t="array" ref="IK306">INDEX(i.pi_yatf,$X306+1,IK$7)</f>
        <v>1</v>
      </c>
      <c r="IL306" s="19">
        <f t="shared" ref="IL306:JN313" ca="1" si="2137">OFFSET(IL$5,$B306,0)</f>
        <v>0</v>
      </c>
      <c r="IM306" s="19">
        <f t="shared" ca="1" si="2137"/>
        <v>0</v>
      </c>
      <c r="IN306" s="19">
        <f t="shared" ca="1" si="2137"/>
        <v>0</v>
      </c>
      <c r="IO306" s="19">
        <f t="shared" ca="1" si="2137"/>
        <v>0</v>
      </c>
      <c r="IP306" s="19">
        <f t="shared" ca="1" si="2137"/>
        <v>0</v>
      </c>
      <c r="IQ306" s="19">
        <f t="shared" ca="1" si="2137"/>
        <v>0</v>
      </c>
      <c r="IR306" s="19">
        <f t="shared" ca="1" si="2137"/>
        <v>0</v>
      </c>
      <c r="IS306" s="19">
        <f t="shared" ca="1" si="2137"/>
        <v>0</v>
      </c>
      <c r="IT306" s="19">
        <f t="shared" ca="1" si="2137"/>
        <v>0</v>
      </c>
      <c r="IU306" s="19">
        <f t="shared" ca="1" si="2137"/>
        <v>0</v>
      </c>
      <c r="IV306" s="19">
        <f t="shared" ca="1" si="2137"/>
        <v>0</v>
      </c>
      <c r="IW306" s="19">
        <f t="shared" ca="1" si="2137"/>
        <v>0</v>
      </c>
      <c r="IX306" s="19">
        <f t="shared" ca="1" si="2137"/>
        <v>0</v>
      </c>
      <c r="IY306" s="19">
        <f t="shared" ca="1" si="2137"/>
        <v>0</v>
      </c>
      <c r="IZ306" s="19">
        <f t="shared" ca="1" si="2137"/>
        <v>0</v>
      </c>
      <c r="JA306" s="19">
        <f t="shared" ca="1" si="2137"/>
        <v>0</v>
      </c>
      <c r="JB306" s="19">
        <f t="shared" ca="1" si="2137"/>
        <v>0</v>
      </c>
      <c r="JC306" s="19">
        <f t="shared" ca="1" si="2137"/>
        <v>0</v>
      </c>
      <c r="JD306" s="19">
        <f t="shared" ca="1" si="2137"/>
        <v>0</v>
      </c>
      <c r="JE306" s="19">
        <f t="shared" ca="1" si="2137"/>
        <v>0</v>
      </c>
      <c r="JF306" s="19">
        <f t="shared" ca="1" si="2137"/>
        <v>0</v>
      </c>
      <c r="JG306" s="5">
        <f t="shared" si="2080"/>
        <v>1.2500000000000001E-2</v>
      </c>
      <c r="JH306" s="567">
        <f t="shared" si="2080"/>
        <v>0</v>
      </c>
      <c r="JI306" s="5">
        <f t="shared" si="2080"/>
        <v>6.25E-2</v>
      </c>
      <c r="JJ306" s="5">
        <f t="shared" si="2080"/>
        <v>6.25E-2</v>
      </c>
      <c r="JK306" s="5">
        <f t="shared" si="2080"/>
        <v>6.25E-2</v>
      </c>
      <c r="JL306" s="19">
        <f t="shared" ca="1" si="2137"/>
        <v>1</v>
      </c>
      <c r="JM306" s="19">
        <f t="shared" ca="1" si="2137"/>
        <v>0</v>
      </c>
      <c r="JN306" s="19">
        <f t="shared" ca="1" si="2137"/>
        <v>1</v>
      </c>
      <c r="JO306" s="9"/>
      <c r="JP306" s="5" t="b">
        <f t="shared" ca="1" si="2081"/>
        <v>0</v>
      </c>
      <c r="JQ306" s="477" t="b">
        <v>0</v>
      </c>
      <c r="JR306" s="477">
        <v>9.7327499999999993</v>
      </c>
      <c r="JS306" s="5" t="b">
        <f t="shared" si="2082"/>
        <v>0</v>
      </c>
      <c r="JT306" s="5" t="b">
        <f t="shared" si="2082"/>
        <v>0</v>
      </c>
      <c r="JU306" s="5" t="b">
        <f t="shared" si="2082"/>
        <v>1</v>
      </c>
      <c r="JV306" s="144">
        <f t="shared" si="2083"/>
        <v>1</v>
      </c>
      <c r="JW306" s="144">
        <f t="shared" si="2083"/>
        <v>1</v>
      </c>
      <c r="JX306" s="5" t="b">
        <f t="shared" si="2084"/>
        <v>0</v>
      </c>
      <c r="JY306" s="5" t="b">
        <f t="shared" si="2084"/>
        <v>1</v>
      </c>
      <c r="JZ306" s="5" t="b">
        <f t="shared" si="2084"/>
        <v>1</v>
      </c>
      <c r="KA306" s="5" t="b">
        <f t="shared" si="2084"/>
        <v>0</v>
      </c>
      <c r="KB306" s="5">
        <f t="shared" si="2085"/>
        <v>1</v>
      </c>
      <c r="KC306" s="5">
        <f t="shared" si="2085"/>
        <v>0</v>
      </c>
      <c r="KD306" s="5" t="b">
        <f t="shared" si="2086"/>
        <v>0</v>
      </c>
      <c r="KE306" s="5" t="str" cm="1">
        <f t="array" aca="1" ref="KE306" ca="1">IF(OR(KF306:KM306&lt;&gt;"-"),TRUE,"-")</f>
        <v>-</v>
      </c>
      <c r="KF306" s="19" t="str">
        <f t="shared" ca="1" si="2087"/>
        <v>-</v>
      </c>
      <c r="KG306" s="19" t="str">
        <f t="shared" ca="1" si="2087"/>
        <v>-</v>
      </c>
      <c r="KH306" s="19" t="str">
        <f t="shared" ca="1" si="2087"/>
        <v>-</v>
      </c>
      <c r="KI306" s="19" t="str">
        <f t="shared" ca="1" si="2087"/>
        <v>-</v>
      </c>
      <c r="KJ306" s="19" t="str">
        <f t="shared" ca="1" si="2087"/>
        <v>-</v>
      </c>
      <c r="KK306" s="19" t="str">
        <f t="shared" ca="1" si="2087"/>
        <v>-</v>
      </c>
      <c r="KL306" s="19" t="str">
        <f t="shared" ca="1" si="2087"/>
        <v>-</v>
      </c>
      <c r="KM306" s="19" t="str">
        <f t="shared" ca="1" si="2087"/>
        <v>-</v>
      </c>
      <c r="KN306" s="5" t="b">
        <f t="array" aca="1" ref="KN306" ca="1">IF(OR(KO306:KU306&lt;&gt;"-"),TRUE,"-")</f>
        <v>1</v>
      </c>
      <c r="KO306" s="19">
        <f t="shared" ref="KO306:KZ313" ca="1" si="2138">OFFSET(KO$5,$B306,0)</f>
        <v>0</v>
      </c>
      <c r="KP306" s="19" t="str">
        <f t="shared" ca="1" si="2138"/>
        <v>-</v>
      </c>
      <c r="KQ306" s="19">
        <f t="shared" ca="1" si="2138"/>
        <v>999999</v>
      </c>
      <c r="KR306" s="19">
        <f t="shared" ca="1" si="2138"/>
        <v>999999</v>
      </c>
      <c r="KS306" s="19">
        <f t="shared" ca="1" si="2138"/>
        <v>999999</v>
      </c>
      <c r="KT306" s="19">
        <f t="shared" ca="1" si="2138"/>
        <v>999999</v>
      </c>
      <c r="KU306" s="19">
        <f t="shared" ca="1" si="2138"/>
        <v>999999</v>
      </c>
      <c r="KV306" s="19" t="str">
        <f t="shared" ca="1" si="2138"/>
        <v>-</v>
      </c>
      <c r="KW306" s="19" t="str">
        <f t="shared" ca="1" si="2138"/>
        <v>-</v>
      </c>
      <c r="KX306" s="19" t="str">
        <f t="shared" ca="1" si="2138"/>
        <v>-</v>
      </c>
      <c r="KY306" s="19" t="b">
        <f t="shared" ca="1" si="2138"/>
        <v>1</v>
      </c>
      <c r="KZ306" s="19">
        <f t="shared" ca="1" si="2138"/>
        <v>0</v>
      </c>
      <c r="LA306" s="5" t="str">
        <f t="shared" si="2089"/>
        <v>-</v>
      </c>
      <c r="LB306" s="5" t="str">
        <f t="shared" si="2089"/>
        <v>-</v>
      </c>
      <c r="LC306" s="5" t="str">
        <f t="shared" si="2089"/>
        <v>-</v>
      </c>
      <c r="LD306" s="5" t="str">
        <f t="shared" si="2089"/>
        <v>-</v>
      </c>
      <c r="LE306" s="19" t="str">
        <f t="shared" ca="1" si="2090"/>
        <v>-</v>
      </c>
      <c r="LF306" s="19" t="str">
        <f t="shared" ca="1" si="2090"/>
        <v>-</v>
      </c>
      <c r="LG306" s="19" t="str">
        <f t="shared" ca="1" si="2090"/>
        <v>-</v>
      </c>
      <c r="LH306" s="19" t="str">
        <f t="shared" ca="1" si="2090"/>
        <v>-</v>
      </c>
      <c r="LI306" s="19" t="str">
        <f t="shared" ca="1" si="2090"/>
        <v>-</v>
      </c>
      <c r="LJ306" s="19" t="str">
        <f t="shared" ca="1" si="2090"/>
        <v>-</v>
      </c>
      <c r="LK306" s="19" t="str">
        <f t="shared" ca="1" si="2090"/>
        <v>-</v>
      </c>
      <c r="LL306" s="5" t="str">
        <f t="shared" si="2091"/>
        <v>-</v>
      </c>
      <c r="LM306" s="5">
        <f t="shared" si="2091"/>
        <v>500</v>
      </c>
      <c r="LN306" s="5">
        <f t="shared" si="2091"/>
        <v>500</v>
      </c>
      <c r="LO306" s="5" t="str">
        <f t="shared" si="2091"/>
        <v>-</v>
      </c>
      <c r="LP306" s="5" t="str" cm="1">
        <f t="array" aca="1" ref="LP306" ca="1">INDEX(i.meatgrid,$Q306,LP$7)</f>
        <v>-</v>
      </c>
      <c r="LQ306" s="5" t="str" cm="1">
        <f t="array" aca="1" ref="LQ306" ca="1">INDEX(i.meatgrid,$Q306,LQ$7)</f>
        <v>-</v>
      </c>
      <c r="LR306" s="5" t="str">
        <f t="shared" si="2092"/>
        <v>-</v>
      </c>
      <c r="LS306" s="5">
        <f t="shared" si="2093"/>
        <v>1</v>
      </c>
      <c r="LT306" s="9"/>
      <c r="LU306" s="19">
        <f t="shared" ca="1" si="2094"/>
        <v>70</v>
      </c>
      <c r="LV306" s="19">
        <f t="shared" ca="1" si="2094"/>
        <v>50</v>
      </c>
      <c r="LW306" s="19">
        <f t="shared" ca="1" si="2094"/>
        <v>80</v>
      </c>
      <c r="LX306" s="19">
        <f t="shared" ca="1" si="2094"/>
        <v>50</v>
      </c>
      <c r="LY306" s="5" t="b" cm="1">
        <f t="array" aca="1" ref="LY306" ca="1">INDEX(i.meatgrid,$Q306,LY$7)</f>
        <v>1</v>
      </c>
      <c r="LZ306" s="5" t="b" cm="1">
        <f t="array" aca="1" ref="LZ306" ca="1">INDEX(i.meatgrid,$Q306,LZ$7)</f>
        <v>0</v>
      </c>
      <c r="MA306" s="5" t="str" cm="1">
        <f t="array" aca="1" ref="MA306" ca="1">INDEX(i.meatgrid,$Q306,MA$7)</f>
        <v>-</v>
      </c>
      <c r="MB306" s="5" t="str" cm="1">
        <f t="array" aca="1" ref="MB306" ca="1">INDEX(i.meatgrid,$Q306,MB$7)</f>
        <v>-</v>
      </c>
      <c r="MC306" s="5">
        <f t="shared" si="2095"/>
        <v>1.25</v>
      </c>
      <c r="MD306" s="5">
        <f t="shared" si="2096"/>
        <v>1</v>
      </c>
      <c r="ME306" s="5" cm="1">
        <f t="array" aca="1" ref="ME306" ca="1">INDEX(i.meatgrid,$Q306,ME$7)</f>
        <v>0</v>
      </c>
      <c r="MF306" s="5" cm="1">
        <f t="array" aca="1" ref="MF306" ca="1">INDEX(i.meatgrid,$Q306,MF$7)</f>
        <v>0</v>
      </c>
      <c r="MG306" s="5" cm="1">
        <f t="array" aca="1" ref="MG306" ca="1">INDEX(i.meatgrid,$Q306,MG$7)</f>
        <v>0</v>
      </c>
      <c r="MH306" s="5" cm="1">
        <f t="array" aca="1" ref="MH306" ca="1">INDEX(i.meatgrid,$Q306,MH$7)</f>
        <v>0</v>
      </c>
      <c r="MI306" s="5" cm="1">
        <f t="array" aca="1" ref="MI306" ca="1">INDEX(i.meatgrid,$Q306,MI$7)</f>
        <v>0</v>
      </c>
      <c r="MJ306" s="5" cm="1">
        <f t="array" aca="1" ref="MJ306" ca="1">INDEX(i.meatgrid,$Q306,MJ$7)</f>
        <v>1</v>
      </c>
      <c r="MK306" s="5" cm="1">
        <f t="array" aca="1" ref="MK306" ca="1">INDEX(i.meatgrid,$Q306,MK$7)</f>
        <v>1</v>
      </c>
      <c r="ML306" s="5" cm="1">
        <f t="array" aca="1" ref="ML306" ca="1">INDEX(i.meatgrid,$Q306,ML$7)</f>
        <v>1</v>
      </c>
      <c r="MM306" s="5">
        <f t="shared" si="2097"/>
        <v>1</v>
      </c>
      <c r="MN306" s="9"/>
      <c r="MO306" s="19" t="b">
        <f t="shared" ca="1" si="2127"/>
        <v>0</v>
      </c>
      <c r="MP306" s="19" t="b">
        <f t="shared" ca="1" si="2127"/>
        <v>0</v>
      </c>
      <c r="MQ306" s="19">
        <f t="shared" ca="1" si="2127"/>
        <v>1</v>
      </c>
      <c r="MR306" s="19">
        <f t="shared" ca="1" si="2127"/>
        <v>0.75</v>
      </c>
      <c r="MS306" s="19">
        <f t="shared" ca="1" si="2127"/>
        <v>0.75</v>
      </c>
      <c r="MT306" s="19">
        <f t="shared" ca="1" si="2127"/>
        <v>0.8</v>
      </c>
      <c r="MU306" s="19">
        <f t="shared" ca="1" si="2127"/>
        <v>0.82499999999999996</v>
      </c>
      <c r="MV306" s="19">
        <f t="shared" ca="1" si="2127"/>
        <v>0.875</v>
      </c>
      <c r="MW306" s="19">
        <f t="shared" ca="1" si="2127"/>
        <v>0.9</v>
      </c>
      <c r="MX306" s="19">
        <f t="shared" ca="1" si="2127"/>
        <v>1</v>
      </c>
      <c r="MY306" s="19">
        <f t="shared" ca="1" si="2127"/>
        <v>0.875</v>
      </c>
      <c r="MZ306" s="19" t="b">
        <f t="shared" ca="1" si="2127"/>
        <v>1</v>
      </c>
      <c r="NA306" s="19">
        <f t="shared" ca="1" si="2127"/>
        <v>74.989999999999995</v>
      </c>
      <c r="NB306" s="19" t="str">
        <f t="shared" ca="1" si="2127"/>
        <v>-</v>
      </c>
      <c r="NC306" s="19" t="str">
        <f t="shared" ca="1" si="2127"/>
        <v>-</v>
      </c>
      <c r="ND306" s="19" t="str">
        <f t="shared" ca="1" si="2127"/>
        <v>-</v>
      </c>
      <c r="NE306" s="19" t="str">
        <f t="shared" ca="1" si="2128"/>
        <v>-</v>
      </c>
      <c r="NF306" s="19" t="str">
        <f t="shared" ca="1" si="2128"/>
        <v>-</v>
      </c>
      <c r="NG306" s="19" t="str">
        <f t="shared" ca="1" si="2128"/>
        <v>-</v>
      </c>
      <c r="NH306" s="19" t="str">
        <f t="shared" ca="1" si="2128"/>
        <v>-</v>
      </c>
      <c r="NI306" s="19">
        <f t="shared" ca="1" si="2128"/>
        <v>36.99</v>
      </c>
      <c r="NJ306" s="19">
        <f t="shared" ca="1" si="2128"/>
        <v>36.99</v>
      </c>
      <c r="NK306" s="19" t="str">
        <f t="shared" ca="1" si="2128"/>
        <v>-</v>
      </c>
      <c r="NL306" s="19" t="str">
        <f t="shared" ca="1" si="2128"/>
        <v>-</v>
      </c>
      <c r="NM306" s="19" t="str">
        <f t="shared" ca="1" si="2128"/>
        <v>-</v>
      </c>
      <c r="NN306" s="19" t="str">
        <f t="shared" ca="1" si="2128"/>
        <v>-</v>
      </c>
      <c r="NO306" s="19" t="str">
        <f t="shared" ca="1" si="2128"/>
        <v>-</v>
      </c>
      <c r="NP306" s="19">
        <f t="shared" ca="1" si="2128"/>
        <v>49.99</v>
      </c>
      <c r="NQ306" s="19">
        <f t="shared" ca="1" si="2128"/>
        <v>49.99</v>
      </c>
      <c r="NR306" s="19">
        <f t="shared" ca="1" si="2128"/>
        <v>49.99</v>
      </c>
      <c r="NS306" s="19">
        <f t="shared" ca="1" si="2128"/>
        <v>49.99</v>
      </c>
      <c r="NT306" s="19">
        <f t="shared" ca="1" si="2128"/>
        <v>49.99</v>
      </c>
      <c r="NU306" s="19">
        <f t="shared" ca="1" si="2129"/>
        <v>49.99</v>
      </c>
      <c r="NV306" s="19">
        <f t="shared" ca="1" si="2129"/>
        <v>49.99</v>
      </c>
      <c r="NW306" s="19">
        <f t="shared" ca="1" si="2129"/>
        <v>49.99</v>
      </c>
      <c r="NX306" s="19">
        <f t="shared" ca="1" si="2129"/>
        <v>412.99</v>
      </c>
      <c r="NY306" s="19">
        <f t="shared" ca="1" si="2129"/>
        <v>412.99</v>
      </c>
      <c r="NZ306" s="19" t="str">
        <f t="shared" ca="1" si="2129"/>
        <v>-</v>
      </c>
      <c r="OA306" s="19" t="str">
        <f t="shared" ca="1" si="2129"/>
        <v>-</v>
      </c>
      <c r="OB306" s="19" t="str">
        <f t="shared" ca="1" si="2129"/>
        <v>-</v>
      </c>
      <c r="OC306" s="19" t="str">
        <f t="shared" ca="1" si="2129"/>
        <v>-</v>
      </c>
      <c r="OD306" s="19" t="str">
        <f t="shared" ca="1" si="2129"/>
        <v>-</v>
      </c>
      <c r="OE306" s="19">
        <f t="shared" ca="1" si="2129"/>
        <v>6.8900000000000006</v>
      </c>
      <c r="OF306" s="19">
        <f t="shared" ca="1" si="2129"/>
        <v>6.8900000000000006</v>
      </c>
      <c r="OG306" s="19">
        <f t="shared" ca="1" si="2129"/>
        <v>6.8900000000000006</v>
      </c>
      <c r="OH306" s="19">
        <f t="shared" ca="1" si="2129"/>
        <v>6.8900000000000006</v>
      </c>
      <c r="OI306" s="19">
        <f t="shared" ca="1" si="2129"/>
        <v>6.8900000000000006</v>
      </c>
      <c r="OJ306" s="19">
        <f t="shared" ca="1" si="2129"/>
        <v>6.8900000000000006</v>
      </c>
      <c r="OK306" s="19">
        <f t="shared" ca="1" si="2101"/>
        <v>6.8900000000000006</v>
      </c>
      <c r="OL306" s="19">
        <f t="shared" ca="1" si="2101"/>
        <v>6.8900000000000006</v>
      </c>
      <c r="OM306" s="19">
        <f t="shared" ca="1" si="2101"/>
        <v>346.99</v>
      </c>
      <c r="ON306" s="19">
        <f t="shared" ca="1" si="2101"/>
        <v>346.99</v>
      </c>
      <c r="OO306" s="19" t="str">
        <f t="shared" ca="1" si="2101"/>
        <v>-</v>
      </c>
      <c r="OP306" s="19" t="str">
        <f t="shared" ca="1" si="2101"/>
        <v>-</v>
      </c>
      <c r="OQ306" s="19" t="str">
        <f t="shared" ca="1" si="2101"/>
        <v>-</v>
      </c>
      <c r="OR306" s="19" t="str">
        <f t="shared" ca="1" si="2101"/>
        <v>-</v>
      </c>
      <c r="OS306" s="19" t="str">
        <f t="shared" ca="1" si="2101"/>
        <v>-</v>
      </c>
      <c r="OT306" s="19">
        <f t="shared" ca="1" si="2101"/>
        <v>0</v>
      </c>
      <c r="OU306" s="24">
        <v>0</v>
      </c>
    </row>
    <row r="307" spans="1:411" hidden="1" outlineLevel="1">
      <c r="A307" s="21">
        <f t="shared" si="158"/>
        <v>302</v>
      </c>
      <c r="B307" s="21">
        <f t="shared" si="2039"/>
        <v>19</v>
      </c>
      <c r="C307">
        <v>114</v>
      </c>
      <c r="D307" s="144" t="str">
        <f t="shared" si="2040"/>
        <v>GSM</v>
      </c>
      <c r="E307" t="b">
        <v>1</v>
      </c>
      <c r="F307" t="b">
        <v>0</v>
      </c>
      <c r="G307" t="b">
        <f t="shared" si="2134"/>
        <v>1</v>
      </c>
      <c r="H307" s="29">
        <v>2</v>
      </c>
      <c r="I307" s="29">
        <v>1</v>
      </c>
      <c r="J307" s="29" t="str">
        <f>""</f>
        <v/>
      </c>
      <c r="K307" s="29">
        <f t="shared" si="2042"/>
        <v>2</v>
      </c>
      <c r="L307" s="29">
        <v>2</v>
      </c>
      <c r="M307" s="29">
        <v>2</v>
      </c>
      <c r="N307" s="29">
        <v>3</v>
      </c>
      <c r="O307" s="29">
        <v>1</v>
      </c>
      <c r="P307" s="29">
        <v>1</v>
      </c>
      <c r="Q307" s="237">
        <f t="shared" ca="1" si="2103"/>
        <v>6</v>
      </c>
      <c r="R307" s="29">
        <v>1</v>
      </c>
      <c r="S307" s="29">
        <v>2</v>
      </c>
      <c r="T307" s="29">
        <v>1</v>
      </c>
      <c r="U307" s="218"/>
      <c r="V307" s="218"/>
      <c r="W307" s="29">
        <v>0</v>
      </c>
      <c r="X307" s="218"/>
      <c r="Y307" s="218"/>
      <c r="Z307" s="218"/>
      <c r="AA307" s="218"/>
      <c r="AB307" s="218"/>
      <c r="AC307" s="218"/>
      <c r="AD307" s="218"/>
      <c r="AE307" s="218"/>
      <c r="AF307" s="144">
        <f>INDEX(CHOOSE($N307,DataAutumn!i.AdultDrys,DataWinter!i.AdultDrys,DataSpring!i.AdultDrys),1,$M307)</f>
        <v>3</v>
      </c>
      <c r="AG307" s="5">
        <f t="shared" si="2043"/>
        <v>2</v>
      </c>
      <c r="AH307" s="5">
        <f t="shared" si="2043"/>
        <v>0</v>
      </c>
      <c r="AI307" s="5">
        <f t="shared" si="2044"/>
        <v>1</v>
      </c>
      <c r="AJ307" s="218"/>
      <c r="AK307" s="218"/>
      <c r="AL307" s="366" t="str">
        <f ca="1">TEXT(LEFT(OFFSET(AL307,-1,0),5)+1,"00000")&amp;MID(OFFSET(AL307,-1,0),6,FIND(" ",OFFSET(AL307,-1,0),7)-5)
&amp; $D307           &amp; " Day"&amp;INDEX(i.DOY,$N307,1)              &amp; IF($IG307=0," FWM","")&amp;IF($IG307=1," MWM","")&amp;IF($IG307=5," Mat","")&amp;IF($IH307=TRUE,"&amp;BBT","    ")
&amp;INDEX(DataMaster!$B$98:$B$105,$Q307,0)    &amp;IF(JQ307," SR"&amp;JR307,"")&amp; " WP"&amp;TEXT($MC307*100,"000p")           &amp; " MP"&amp;TEXT($MD307*100,"000p")           &amp; " GP"&amp;TEXT($MM307*100,"000p")
&amp; " (F"&amp;3+COUNTIF($CV307:$CY307,TRUE)&amp;3&amp;"N"&amp;$DM307&amp;$DN307&amp;")"</f>
        <v>00019 DSP_price_SA GSM Day204 MWM    Mutton WP100p MP075p GP100p (F33N11)</v>
      </c>
      <c r="AM307" s="9" t="str">
        <f ca="1">IF(COUNTIF(AL$5:AL307,AL307)=1,"-","Dup")</f>
        <v>-</v>
      </c>
      <c r="AN307" s="9"/>
      <c r="AO307" s="12" t="b">
        <v>0</v>
      </c>
      <c r="AP307" s="12" t="b">
        <v>0</v>
      </c>
      <c r="AQ307" s="12" t="b">
        <v>0</v>
      </c>
      <c r="AR307" s="12" t="b">
        <v>0</v>
      </c>
      <c r="AS307" s="12" t="b">
        <v>0</v>
      </c>
      <c r="AT307" s="12" t="b">
        <v>0</v>
      </c>
      <c r="AU307" s="12" t="b">
        <v>0</v>
      </c>
      <c r="AV307" s="12" t="b">
        <v>0</v>
      </c>
      <c r="AW307" s="9"/>
      <c r="AX307" s="5" t="b">
        <f t="shared" si="2045"/>
        <v>0</v>
      </c>
      <c r="AY307" s="5" t="str">
        <f t="shared" si="2045"/>
        <v>-</v>
      </c>
      <c r="AZ307" s="5" t="b">
        <f t="shared" si="2045"/>
        <v>0</v>
      </c>
      <c r="BA307" s="5" t="b">
        <f t="shared" si="2045"/>
        <v>1</v>
      </c>
      <c r="BB307" s="5" t="b">
        <f t="shared" si="2045"/>
        <v>1</v>
      </c>
      <c r="BC307" s="144">
        <f t="shared" si="2045"/>
        <v>0</v>
      </c>
      <c r="BD307" s="19" t="b">
        <f t="shared" ca="1" si="2046"/>
        <v>1</v>
      </c>
      <c r="BE307" s="9"/>
      <c r="BF307" s="5" t="str">
        <f t="shared" ca="1" si="2047"/>
        <v>-</v>
      </c>
      <c r="BG307" s="19" t="str">
        <f t="shared" ca="1" si="2048"/>
        <v>-</v>
      </c>
      <c r="BH307" s="19" t="str">
        <f t="shared" ca="1" si="2048"/>
        <v>-</v>
      </c>
      <c r="BI307" s="19" t="str">
        <f t="shared" ca="1" si="2048"/>
        <v>-</v>
      </c>
      <c r="BJ307" s="5" t="str">
        <f t="shared" ca="1" si="2049"/>
        <v>-</v>
      </c>
      <c r="BK307" s="19" t="str">
        <f t="shared" ca="1" si="2050"/>
        <v>-</v>
      </c>
      <c r="BL307" s="5" t="str">
        <f t="shared" ca="1" si="2051"/>
        <v>-</v>
      </c>
      <c r="BM307" s="19" t="str">
        <f t="shared" ca="1" si="2052"/>
        <v>-</v>
      </c>
      <c r="BN307" s="19" t="str">
        <f t="shared" ca="1" si="2052"/>
        <v>-</v>
      </c>
      <c r="BO307" s="19" t="str">
        <f t="shared" ca="1" si="2052"/>
        <v>-</v>
      </c>
      <c r="BP307" s="5" t="str">
        <f t="shared" ca="1" si="2053"/>
        <v>-</v>
      </c>
      <c r="BQ307" s="9"/>
      <c r="BR307" s="5" t="b">
        <f t="shared" si="2054"/>
        <v>0</v>
      </c>
      <c r="BS307" s="5" t="str">
        <f t="shared" ca="1" si="2055"/>
        <v>-</v>
      </c>
      <c r="BT307" s="5" t="str">
        <f t="shared" ca="1" si="2056"/>
        <v>-</v>
      </c>
      <c r="BU307" s="5" t="str">
        <f t="shared" ca="1" si="2056"/>
        <v>-</v>
      </c>
      <c r="BV307" s="5" t="str">
        <f t="shared" ca="1" si="2056"/>
        <v>-</v>
      </c>
      <c r="BW307" s="5" t="str">
        <f t="shared" ca="1" si="2056"/>
        <v>-</v>
      </c>
      <c r="BX307" s="5" t="str">
        <f t="shared" ca="1" si="2056"/>
        <v>-</v>
      </c>
      <c r="BY307" s="5" t="str">
        <f t="shared" ca="1" si="2056"/>
        <v>-</v>
      </c>
      <c r="BZ307" s="5" t="str">
        <f t="shared" ca="1" si="2056"/>
        <v>-</v>
      </c>
      <c r="CA307" s="5" t="str">
        <f t="shared" ca="1" si="2056"/>
        <v>-</v>
      </c>
      <c r="CB307" s="9"/>
      <c r="CC307" s="237" t="b">
        <f t="shared" ca="1" si="2104"/>
        <v>1</v>
      </c>
      <c r="CD307" s="237" t="b">
        <f t="shared" ca="1" si="2104"/>
        <v>1</v>
      </c>
      <c r="CE307" s="237" t="b">
        <f t="shared" ca="1" si="2104"/>
        <v>1</v>
      </c>
      <c r="CF307" s="12">
        <f t="shared" ca="1" si="2057"/>
        <v>2236105</v>
      </c>
      <c r="CG307" s="144" t="b">
        <f t="shared" ca="1" si="2135"/>
        <v>0</v>
      </c>
      <c r="CH307" s="12" t="s">
        <v>34</v>
      </c>
      <c r="CI307" s="19" t="str">
        <f t="shared" ca="1" si="2059"/>
        <v>-</v>
      </c>
      <c r="CJ307" s="19" t="str">
        <f t="shared" ca="1" si="2059"/>
        <v>-</v>
      </c>
      <c r="CK307" s="19" t="str">
        <f t="shared" ca="1" si="2059"/>
        <v>-</v>
      </c>
      <c r="CL307" s="19">
        <f t="shared" ca="1" si="2059"/>
        <v>1</v>
      </c>
      <c r="CM307" s="19">
        <f t="shared" ca="1" si="2059"/>
        <v>1</v>
      </c>
      <c r="CN307" s="9"/>
      <c r="CO307" s="444">
        <f t="shared" si="2060"/>
        <v>652</v>
      </c>
      <c r="CP307" s="444">
        <f t="shared" si="2060"/>
        <v>686</v>
      </c>
      <c r="CQ307" s="444">
        <f t="shared" si="2060"/>
        <v>721</v>
      </c>
      <c r="CR307" s="152">
        <f t="shared" si="2061"/>
        <v>378</v>
      </c>
      <c r="CS307" s="152">
        <f t="shared" si="2061"/>
        <v>413</v>
      </c>
      <c r="CT307" s="152">
        <f t="shared" si="2061"/>
        <v>448</v>
      </c>
      <c r="CU307" s="19" t="str">
        <f t="shared" ca="1" si="2122"/>
        <v>-</v>
      </c>
      <c r="CV307" s="19" t="str">
        <f t="shared" ca="1" si="2122"/>
        <v>-</v>
      </c>
      <c r="CW307" s="19" t="str">
        <f t="shared" ca="1" si="2122"/>
        <v>-</v>
      </c>
      <c r="CX307" s="19" t="str">
        <f t="shared" ca="1" si="2122"/>
        <v>-</v>
      </c>
      <c r="CY307" s="19" t="str">
        <f t="shared" ca="1" si="2122"/>
        <v>-</v>
      </c>
      <c r="CZ307" s="19" t="b">
        <f t="shared" ca="1" si="2122"/>
        <v>1</v>
      </c>
      <c r="DA307" s="19">
        <f t="shared" ca="1" si="2122"/>
        <v>0</v>
      </c>
      <c r="DB307" s="19">
        <f t="shared" ca="1" si="2122"/>
        <v>0</v>
      </c>
      <c r="DC307" s="19">
        <f t="shared" ca="1" si="2122"/>
        <v>0</v>
      </c>
      <c r="DD307" s="19">
        <f t="shared" ca="1" si="2122"/>
        <v>0</v>
      </c>
      <c r="DE307" s="19">
        <f t="shared" ca="1" si="2122"/>
        <v>0</v>
      </c>
      <c r="DF307" s="19">
        <f t="shared" ca="1" si="2122"/>
        <v>0</v>
      </c>
      <c r="DG307" s="19">
        <f t="shared" ca="1" si="2122"/>
        <v>0</v>
      </c>
      <c r="DH307" s="19">
        <f t="shared" ca="1" si="2122"/>
        <v>0</v>
      </c>
      <c r="DI307" s="19">
        <f t="shared" ca="1" si="2122"/>
        <v>0</v>
      </c>
      <c r="DJ307" s="19">
        <f t="shared" ca="1" si="2122"/>
        <v>0</v>
      </c>
      <c r="DK307" s="19">
        <f t="shared" ca="1" si="2111"/>
        <v>0</v>
      </c>
      <c r="DL307" s="19">
        <f t="shared" ca="1" si="2111"/>
        <v>0</v>
      </c>
      <c r="DM307" s="19">
        <f t="shared" ca="1" si="2111"/>
        <v>1</v>
      </c>
      <c r="DN307" s="19">
        <f t="shared" ca="1" si="2111"/>
        <v>1</v>
      </c>
      <c r="DO307" s="19">
        <f t="shared" ca="1" si="2111"/>
        <v>0</v>
      </c>
      <c r="DP307" s="19" t="str">
        <f t="shared" ca="1" si="2111"/>
        <v>-</v>
      </c>
      <c r="DQ307" s="19" t="str">
        <f t="shared" ca="1" si="2111"/>
        <v>-</v>
      </c>
      <c r="DR307" s="19" t="str">
        <f t="shared" ca="1" si="2111"/>
        <v>-</v>
      </c>
      <c r="DS307" s="19" t="str">
        <f t="shared" ca="1" si="2111"/>
        <v>-</v>
      </c>
      <c r="DT307" s="19" t="str">
        <f t="shared" ca="1" si="2111"/>
        <v>-</v>
      </c>
      <c r="DU307" s="19">
        <f t="shared" ca="1" si="2111"/>
        <v>0</v>
      </c>
      <c r="DV307" s="19" t="str">
        <f t="shared" ca="1" si="2111"/>
        <v>-</v>
      </c>
      <c r="DW307" s="19" t="str">
        <f t="shared" ca="1" si="2111"/>
        <v>-</v>
      </c>
      <c r="DX307" s="19" t="str">
        <f t="shared" ca="1" si="2111"/>
        <v>-</v>
      </c>
      <c r="DY307" s="19" t="str">
        <f t="shared" ca="1" si="2111"/>
        <v>-</v>
      </c>
      <c r="DZ307" s="19" t="str">
        <f t="shared" ca="1" si="2111"/>
        <v>-</v>
      </c>
      <c r="EA307" s="19" t="str">
        <f t="shared" ca="1" si="2111"/>
        <v>-</v>
      </c>
      <c r="EB307" s="19" t="str">
        <f t="shared" ca="1" si="2111"/>
        <v>-</v>
      </c>
      <c r="EC307" s="19" t="str">
        <f t="shared" ca="1" si="2111"/>
        <v>-</v>
      </c>
      <c r="ED307" s="19">
        <f t="shared" ca="1" si="2111"/>
        <v>0</v>
      </c>
      <c r="EE307" s="444">
        <f t="shared" si="2064"/>
        <v>0</v>
      </c>
      <c r="EF307" s="444">
        <f t="shared" si="2064"/>
        <v>0</v>
      </c>
      <c r="EG307" s="124">
        <f t="shared" si="2123"/>
        <v>0</v>
      </c>
      <c r="EH307" s="124">
        <f t="shared" si="2123"/>
        <v>0</v>
      </c>
      <c r="EI307" s="124">
        <f t="shared" si="2123"/>
        <v>0</v>
      </c>
      <c r="EJ307" s="124">
        <f t="shared" si="2123"/>
        <v>0</v>
      </c>
      <c r="EK307" s="124">
        <f t="shared" si="2123"/>
        <v>0</v>
      </c>
      <c r="EL307" s="124">
        <f t="shared" si="2123"/>
        <v>0</v>
      </c>
      <c r="EM307" s="124">
        <f t="shared" si="2123"/>
        <v>0</v>
      </c>
      <c r="EN307" s="124">
        <f t="shared" si="2123"/>
        <v>0</v>
      </c>
      <c r="EO307" s="124">
        <f t="shared" si="2123"/>
        <v>0</v>
      </c>
      <c r="EP307" s="124">
        <f t="shared" si="2123"/>
        <v>0</v>
      </c>
      <c r="EQ307" s="124">
        <f t="shared" si="2123"/>
        <v>0</v>
      </c>
      <c r="ER307" s="124">
        <f t="shared" si="2123"/>
        <v>0</v>
      </c>
      <c r="ES307" s="124">
        <f t="shared" si="2123"/>
        <v>0</v>
      </c>
      <c r="ET307" s="124">
        <f t="shared" si="2123"/>
        <v>0</v>
      </c>
      <c r="EU307" s="124">
        <f t="shared" si="2123"/>
        <v>0</v>
      </c>
      <c r="EV307" s="124">
        <f t="shared" si="2123"/>
        <v>0</v>
      </c>
      <c r="EW307" s="124">
        <f t="shared" si="2066"/>
        <v>0</v>
      </c>
      <c r="EX307" s="124">
        <f t="shared" si="2066"/>
        <v>0</v>
      </c>
      <c r="EY307" s="554">
        <f t="shared" si="2124"/>
        <v>0</v>
      </c>
      <c r="EZ307" s="554">
        <f t="shared" si="2124"/>
        <v>0</v>
      </c>
      <c r="FA307" s="554">
        <f t="shared" si="2124"/>
        <v>0</v>
      </c>
      <c r="FB307" s="125">
        <f t="shared" si="2124"/>
        <v>0</v>
      </c>
      <c r="FC307" s="125">
        <f t="shared" si="2124"/>
        <v>0</v>
      </c>
      <c r="FD307" s="125">
        <f t="shared" si="2124"/>
        <v>0</v>
      </c>
      <c r="FE307" s="125">
        <f t="shared" si="2124"/>
        <v>0</v>
      </c>
      <c r="FF307" s="125">
        <f t="shared" si="2124"/>
        <v>0</v>
      </c>
      <c r="FG307" s="125">
        <f t="shared" si="2124"/>
        <v>0</v>
      </c>
      <c r="FH307" s="125">
        <f t="shared" si="2124"/>
        <v>0</v>
      </c>
      <c r="FI307" s="125">
        <f t="shared" si="2124"/>
        <v>0</v>
      </c>
      <c r="FJ307" s="125">
        <f t="shared" si="2124"/>
        <v>0</v>
      </c>
      <c r="FK307" s="125">
        <f t="shared" si="2124"/>
        <v>0</v>
      </c>
      <c r="FL307" s="125">
        <f t="shared" si="2124"/>
        <v>0</v>
      </c>
      <c r="FM307" s="125">
        <f t="shared" si="2124"/>
        <v>0</v>
      </c>
      <c r="FN307" s="125">
        <f t="shared" si="2124"/>
        <v>0</v>
      </c>
      <c r="FO307" s="124">
        <f t="shared" si="2125"/>
        <v>0</v>
      </c>
      <c r="FP307" s="124">
        <f t="shared" si="2125"/>
        <v>0</v>
      </c>
      <c r="FQ307" s="124">
        <f t="shared" si="2125"/>
        <v>0</v>
      </c>
      <c r="FR307" s="124">
        <f t="shared" si="2125"/>
        <v>0</v>
      </c>
      <c r="FS307" s="124">
        <f t="shared" si="2125"/>
        <v>0</v>
      </c>
      <c r="FT307" s="124">
        <f t="shared" si="2125"/>
        <v>0</v>
      </c>
      <c r="FU307" s="124">
        <f t="shared" si="2125"/>
        <v>0</v>
      </c>
      <c r="FV307" s="124">
        <f t="shared" si="2125"/>
        <v>0</v>
      </c>
      <c r="FW307" s="124">
        <f t="shared" si="2125"/>
        <v>0</v>
      </c>
      <c r="FX307" s="124">
        <f t="shared" si="2125"/>
        <v>0</v>
      </c>
      <c r="FY307" s="124">
        <f t="shared" si="2125"/>
        <v>0</v>
      </c>
      <c r="FZ307" s="124">
        <f t="shared" si="2125"/>
        <v>0</v>
      </c>
      <c r="GA307" s="124">
        <f t="shared" si="2125"/>
        <v>0</v>
      </c>
      <c r="GB307" s="124">
        <f t="shared" si="2125"/>
        <v>0</v>
      </c>
      <c r="GC307" s="124">
        <f t="shared" si="2125"/>
        <v>0</v>
      </c>
      <c r="GD307" s="124">
        <f t="shared" si="2125"/>
        <v>0</v>
      </c>
      <c r="GE307" s="124">
        <f t="shared" si="2069"/>
        <v>0</v>
      </c>
      <c r="GF307" s="124">
        <f t="shared" si="2069"/>
        <v>0</v>
      </c>
      <c r="GG307" s="554">
        <f t="shared" si="2070"/>
        <v>0</v>
      </c>
      <c r="GH307" s="554">
        <f t="shared" si="2070"/>
        <v>0</v>
      </c>
      <c r="GI307" s="554">
        <f t="shared" si="2070"/>
        <v>0</v>
      </c>
      <c r="GJ307" s="125">
        <f t="shared" si="2132"/>
        <v>0</v>
      </c>
      <c r="GK307" s="125">
        <f t="shared" si="2132"/>
        <v>0</v>
      </c>
      <c r="GL307" s="125">
        <f t="shared" si="2132"/>
        <v>0</v>
      </c>
      <c r="GM307" s="125">
        <f t="shared" si="2132"/>
        <v>0</v>
      </c>
      <c r="GN307" s="125">
        <f t="shared" si="2132"/>
        <v>0</v>
      </c>
      <c r="GO307" s="125">
        <f t="shared" si="2132"/>
        <v>0</v>
      </c>
      <c r="GP307" s="125">
        <f t="shared" si="2132"/>
        <v>0</v>
      </c>
      <c r="GQ307" s="125">
        <f t="shared" si="2132"/>
        <v>0</v>
      </c>
      <c r="GR307" s="125">
        <f t="shared" si="2132"/>
        <v>0</v>
      </c>
      <c r="GS307" s="125">
        <f t="shared" si="2132"/>
        <v>0</v>
      </c>
      <c r="GT307" s="125">
        <f t="shared" si="2132"/>
        <v>0</v>
      </c>
      <c r="GU307" s="125">
        <f t="shared" si="2132"/>
        <v>0</v>
      </c>
      <c r="GV307" s="125">
        <f t="shared" si="2132"/>
        <v>0</v>
      </c>
      <c r="GW307" s="124">
        <f t="shared" si="2126"/>
        <v>0</v>
      </c>
      <c r="GX307" s="124">
        <f t="shared" si="2126"/>
        <v>0</v>
      </c>
      <c r="GY307" s="124">
        <f t="shared" si="2126"/>
        <v>0</v>
      </c>
      <c r="GZ307" s="124">
        <f t="shared" si="2126"/>
        <v>0</v>
      </c>
      <c r="HA307" s="124">
        <f t="shared" si="2126"/>
        <v>0</v>
      </c>
      <c r="HB307" s="124">
        <f t="shared" si="2126"/>
        <v>0</v>
      </c>
      <c r="HC307" s="124">
        <f t="shared" si="2126"/>
        <v>0</v>
      </c>
      <c r="HD307" s="124">
        <f t="shared" si="2126"/>
        <v>0</v>
      </c>
      <c r="HE307" s="124">
        <f t="shared" si="2126"/>
        <v>0</v>
      </c>
      <c r="HF307" s="124">
        <f t="shared" si="2126"/>
        <v>0</v>
      </c>
      <c r="HG307" s="124">
        <f t="shared" si="2126"/>
        <v>0</v>
      </c>
      <c r="HH307" s="124">
        <f t="shared" si="2126"/>
        <v>0</v>
      </c>
      <c r="HI307" s="124">
        <f t="shared" si="2126"/>
        <v>0</v>
      </c>
      <c r="HJ307" s="124">
        <f t="shared" si="2126"/>
        <v>0</v>
      </c>
      <c r="HK307" s="124">
        <f t="shared" si="2126"/>
        <v>0</v>
      </c>
      <c r="HL307" s="124">
        <f t="shared" si="2126"/>
        <v>0</v>
      </c>
      <c r="HM307" s="124">
        <f t="shared" si="2073"/>
        <v>0</v>
      </c>
      <c r="HN307" s="124">
        <f t="shared" si="2073"/>
        <v>0</v>
      </c>
      <c r="HO307" s="554">
        <f t="shared" si="2074"/>
        <v>0</v>
      </c>
      <c r="HP307" s="554">
        <f t="shared" si="2074"/>
        <v>0</v>
      </c>
      <c r="HQ307" s="554">
        <f t="shared" si="2074"/>
        <v>0</v>
      </c>
      <c r="HR307" s="125">
        <f t="shared" si="2133"/>
        <v>0</v>
      </c>
      <c r="HS307" s="125">
        <f t="shared" si="2133"/>
        <v>0</v>
      </c>
      <c r="HT307" s="125">
        <f t="shared" si="2133"/>
        <v>0</v>
      </c>
      <c r="HU307" s="125">
        <f t="shared" si="2133"/>
        <v>0</v>
      </c>
      <c r="HV307" s="125">
        <f t="shared" si="2133"/>
        <v>0</v>
      </c>
      <c r="HW307" s="125">
        <f t="shared" si="2133"/>
        <v>0</v>
      </c>
      <c r="HX307" s="125">
        <f t="shared" si="2133"/>
        <v>0</v>
      </c>
      <c r="HY307" s="125">
        <f t="shared" si="2133"/>
        <v>0</v>
      </c>
      <c r="HZ307" s="125">
        <f t="shared" si="2133"/>
        <v>0</v>
      </c>
      <c r="IA307" s="125">
        <f t="shared" si="2133"/>
        <v>0</v>
      </c>
      <c r="IB307" s="125">
        <f t="shared" si="2133"/>
        <v>0</v>
      </c>
      <c r="IC307" s="125">
        <f t="shared" si="2133"/>
        <v>0</v>
      </c>
      <c r="ID307" s="125">
        <f t="shared" si="2133"/>
        <v>0</v>
      </c>
      <c r="IE307" s="5">
        <f t="shared" si="2076"/>
        <v>67</v>
      </c>
      <c r="IF307" s="9"/>
      <c r="IG307" s="5">
        <f t="shared" si="2077"/>
        <v>1</v>
      </c>
      <c r="IH307" s="5" t="b">
        <f t="shared" si="2077"/>
        <v>0</v>
      </c>
      <c r="II307" s="19">
        <f t="shared" ca="1" si="2078"/>
        <v>0</v>
      </c>
      <c r="IJ307" s="5">
        <f t="shared" si="2077"/>
        <v>55</v>
      </c>
      <c r="IK307" s="5" cm="1">
        <f t="array" ref="IK307">INDEX(i.pi_yatf,$X307+1,IK$7)</f>
        <v>1</v>
      </c>
      <c r="IL307" s="19">
        <f t="shared" ca="1" si="2137"/>
        <v>0</v>
      </c>
      <c r="IM307" s="19">
        <f t="shared" ca="1" si="2137"/>
        <v>0</v>
      </c>
      <c r="IN307" s="19">
        <f t="shared" ca="1" si="2137"/>
        <v>0</v>
      </c>
      <c r="IO307" s="19">
        <f t="shared" ca="1" si="2137"/>
        <v>0</v>
      </c>
      <c r="IP307" s="19">
        <f t="shared" ca="1" si="2137"/>
        <v>0</v>
      </c>
      <c r="IQ307" s="19">
        <f t="shared" ca="1" si="2137"/>
        <v>0</v>
      </c>
      <c r="IR307" s="19">
        <f t="shared" ca="1" si="2137"/>
        <v>0</v>
      </c>
      <c r="IS307" s="19">
        <f t="shared" ca="1" si="2137"/>
        <v>0</v>
      </c>
      <c r="IT307" s="19">
        <f t="shared" ca="1" si="2137"/>
        <v>0</v>
      </c>
      <c r="IU307" s="19">
        <f t="shared" ca="1" si="2137"/>
        <v>0</v>
      </c>
      <c r="IV307" s="19">
        <f t="shared" ca="1" si="2137"/>
        <v>0</v>
      </c>
      <c r="IW307" s="19">
        <f t="shared" ca="1" si="2137"/>
        <v>0</v>
      </c>
      <c r="IX307" s="19">
        <f t="shared" ca="1" si="2137"/>
        <v>0</v>
      </c>
      <c r="IY307" s="19">
        <f t="shared" ca="1" si="2137"/>
        <v>0</v>
      </c>
      <c r="IZ307" s="19">
        <f t="shared" ca="1" si="2137"/>
        <v>0</v>
      </c>
      <c r="JA307" s="19">
        <f t="shared" ca="1" si="2137"/>
        <v>0</v>
      </c>
      <c r="JB307" s="19">
        <f t="shared" ca="1" si="2137"/>
        <v>0</v>
      </c>
      <c r="JC307" s="19">
        <f t="shared" ca="1" si="2137"/>
        <v>0</v>
      </c>
      <c r="JD307" s="19">
        <f t="shared" ca="1" si="2137"/>
        <v>0</v>
      </c>
      <c r="JE307" s="19">
        <f t="shared" ca="1" si="2137"/>
        <v>0</v>
      </c>
      <c r="JF307" s="19">
        <f t="shared" ca="1" si="2137"/>
        <v>0</v>
      </c>
      <c r="JG307" s="5">
        <f t="shared" si="2080"/>
        <v>1.2500000000000001E-2</v>
      </c>
      <c r="JH307" s="567">
        <f t="shared" si="2080"/>
        <v>0</v>
      </c>
      <c r="JI307" s="5">
        <f t="shared" si="2080"/>
        <v>6.25E-2</v>
      </c>
      <c r="JJ307" s="5">
        <f t="shared" si="2080"/>
        <v>6.25E-2</v>
      </c>
      <c r="JK307" s="5">
        <f t="shared" si="2080"/>
        <v>6.25E-2</v>
      </c>
      <c r="JL307" s="19">
        <f t="shared" ca="1" si="2137"/>
        <v>1</v>
      </c>
      <c r="JM307" s="19">
        <f t="shared" ca="1" si="2137"/>
        <v>0</v>
      </c>
      <c r="JN307" s="19">
        <f t="shared" ca="1" si="2137"/>
        <v>1</v>
      </c>
      <c r="JO307" s="9"/>
      <c r="JP307" s="5" t="b">
        <f t="shared" ca="1" si="2081"/>
        <v>0</v>
      </c>
      <c r="JQ307" s="477" t="b">
        <v>0</v>
      </c>
      <c r="JR307" s="477">
        <v>9.7327499999999993</v>
      </c>
      <c r="JS307" s="5" t="b">
        <f t="shared" si="2082"/>
        <v>0</v>
      </c>
      <c r="JT307" s="5" t="b">
        <f t="shared" si="2082"/>
        <v>0</v>
      </c>
      <c r="JU307" s="5" t="b">
        <f t="shared" si="2082"/>
        <v>1</v>
      </c>
      <c r="JV307" s="144">
        <f t="shared" si="2083"/>
        <v>1</v>
      </c>
      <c r="JW307" s="144">
        <f t="shared" si="2083"/>
        <v>1</v>
      </c>
      <c r="JX307" s="5" t="b">
        <f t="shared" si="2084"/>
        <v>0</v>
      </c>
      <c r="JY307" s="5" t="b">
        <f t="shared" si="2084"/>
        <v>1</v>
      </c>
      <c r="JZ307" s="5" t="b">
        <f t="shared" si="2084"/>
        <v>1</v>
      </c>
      <c r="KA307" s="5" t="b">
        <f t="shared" si="2084"/>
        <v>0</v>
      </c>
      <c r="KB307" s="5">
        <f t="shared" si="2085"/>
        <v>1</v>
      </c>
      <c r="KC307" s="5">
        <f t="shared" si="2085"/>
        <v>0</v>
      </c>
      <c r="KD307" s="5" t="b">
        <f t="shared" si="2086"/>
        <v>0</v>
      </c>
      <c r="KE307" s="5" t="str" cm="1">
        <f t="array" aca="1" ref="KE307" ca="1">IF(OR(KF307:KM307&lt;&gt;"-"),TRUE,"-")</f>
        <v>-</v>
      </c>
      <c r="KF307" s="19" t="str">
        <f t="shared" ca="1" si="2087"/>
        <v>-</v>
      </c>
      <c r="KG307" s="19" t="str">
        <f t="shared" ca="1" si="2087"/>
        <v>-</v>
      </c>
      <c r="KH307" s="19" t="str">
        <f t="shared" ca="1" si="2087"/>
        <v>-</v>
      </c>
      <c r="KI307" s="19" t="str">
        <f t="shared" ca="1" si="2087"/>
        <v>-</v>
      </c>
      <c r="KJ307" s="19" t="str">
        <f t="shared" ca="1" si="2087"/>
        <v>-</v>
      </c>
      <c r="KK307" s="19" t="str">
        <f t="shared" ca="1" si="2087"/>
        <v>-</v>
      </c>
      <c r="KL307" s="19" t="str">
        <f t="shared" ca="1" si="2087"/>
        <v>-</v>
      </c>
      <c r="KM307" s="19" t="str">
        <f t="shared" ca="1" si="2087"/>
        <v>-</v>
      </c>
      <c r="KN307" s="5" t="b">
        <f t="array" aca="1" ref="KN307" ca="1">IF(OR(KO307:KU307&lt;&gt;"-"),TRUE,"-")</f>
        <v>1</v>
      </c>
      <c r="KO307" s="19">
        <f t="shared" ca="1" si="2138"/>
        <v>0</v>
      </c>
      <c r="KP307" s="19" t="str">
        <f t="shared" ca="1" si="2138"/>
        <v>-</v>
      </c>
      <c r="KQ307" s="19">
        <f t="shared" ca="1" si="2138"/>
        <v>999999</v>
      </c>
      <c r="KR307" s="19">
        <f t="shared" ca="1" si="2138"/>
        <v>999999</v>
      </c>
      <c r="KS307" s="19">
        <f t="shared" ca="1" si="2138"/>
        <v>999999</v>
      </c>
      <c r="KT307" s="19">
        <f t="shared" ca="1" si="2138"/>
        <v>999999</v>
      </c>
      <c r="KU307" s="19">
        <f t="shared" ca="1" si="2138"/>
        <v>999999</v>
      </c>
      <c r="KV307" s="19" t="str">
        <f t="shared" ca="1" si="2138"/>
        <v>-</v>
      </c>
      <c r="KW307" s="19" t="str">
        <f t="shared" ca="1" si="2138"/>
        <v>-</v>
      </c>
      <c r="KX307" s="19" t="str">
        <f t="shared" ca="1" si="2138"/>
        <v>-</v>
      </c>
      <c r="KY307" s="19" t="b">
        <f t="shared" ca="1" si="2138"/>
        <v>1</v>
      </c>
      <c r="KZ307" s="19">
        <f t="shared" ca="1" si="2138"/>
        <v>0</v>
      </c>
      <c r="LA307" s="5" t="str">
        <f t="shared" si="2089"/>
        <v>-</v>
      </c>
      <c r="LB307" s="5" t="str">
        <f t="shared" si="2089"/>
        <v>-</v>
      </c>
      <c r="LC307" s="5" t="str">
        <f t="shared" si="2089"/>
        <v>-</v>
      </c>
      <c r="LD307" s="5" t="str">
        <f t="shared" si="2089"/>
        <v>-</v>
      </c>
      <c r="LE307" s="19" t="str">
        <f t="shared" ca="1" si="2090"/>
        <v>-</v>
      </c>
      <c r="LF307" s="19" t="str">
        <f t="shared" ca="1" si="2090"/>
        <v>-</v>
      </c>
      <c r="LG307" s="19" t="str">
        <f t="shared" ca="1" si="2090"/>
        <v>-</v>
      </c>
      <c r="LH307" s="19" t="str">
        <f t="shared" ca="1" si="2090"/>
        <v>-</v>
      </c>
      <c r="LI307" s="19" t="str">
        <f t="shared" ca="1" si="2090"/>
        <v>-</v>
      </c>
      <c r="LJ307" s="19" t="str">
        <f t="shared" ca="1" si="2090"/>
        <v>-</v>
      </c>
      <c r="LK307" s="19" t="str">
        <f t="shared" ca="1" si="2090"/>
        <v>-</v>
      </c>
      <c r="LL307" s="5" t="str">
        <f t="shared" si="2091"/>
        <v>-</v>
      </c>
      <c r="LM307" s="5">
        <f t="shared" si="2091"/>
        <v>500</v>
      </c>
      <c r="LN307" s="5">
        <f t="shared" si="2091"/>
        <v>500</v>
      </c>
      <c r="LO307" s="5" t="str">
        <f t="shared" si="2091"/>
        <v>-</v>
      </c>
      <c r="LP307" s="5" t="str" cm="1">
        <f t="array" aca="1" ref="LP307" ca="1">INDEX(i.meatgrid,$Q307,LP$7)</f>
        <v>-</v>
      </c>
      <c r="LQ307" s="5" t="str" cm="1">
        <f t="array" aca="1" ref="LQ307" ca="1">INDEX(i.meatgrid,$Q307,LQ$7)</f>
        <v>-</v>
      </c>
      <c r="LR307" s="5" t="str">
        <f t="shared" si="2092"/>
        <v>-</v>
      </c>
      <c r="LS307" s="5">
        <f t="shared" si="2093"/>
        <v>1</v>
      </c>
      <c r="LT307" s="9"/>
      <c r="LU307" s="19">
        <f t="shared" ca="1" si="2094"/>
        <v>70</v>
      </c>
      <c r="LV307" s="19">
        <f t="shared" ca="1" si="2094"/>
        <v>50</v>
      </c>
      <c r="LW307" s="19">
        <f t="shared" ca="1" si="2094"/>
        <v>80</v>
      </c>
      <c r="LX307" s="19">
        <f t="shared" ca="1" si="2094"/>
        <v>50</v>
      </c>
      <c r="LY307" s="5" t="b" cm="1">
        <f t="array" aca="1" ref="LY307" ca="1">INDEX(i.meatgrid,$Q307,LY$7)</f>
        <v>1</v>
      </c>
      <c r="LZ307" s="5" t="b" cm="1">
        <f t="array" aca="1" ref="LZ307" ca="1">INDEX(i.meatgrid,$Q307,LZ$7)</f>
        <v>0</v>
      </c>
      <c r="MA307" s="5" t="str" cm="1">
        <f t="array" aca="1" ref="MA307" ca="1">INDEX(i.meatgrid,$Q307,MA$7)</f>
        <v>-</v>
      </c>
      <c r="MB307" s="5" t="str" cm="1">
        <f t="array" aca="1" ref="MB307" ca="1">INDEX(i.meatgrid,$Q307,MB$7)</f>
        <v>-</v>
      </c>
      <c r="MC307" s="5">
        <f t="shared" si="2095"/>
        <v>1</v>
      </c>
      <c r="MD307" s="5">
        <f t="shared" si="2096"/>
        <v>0.75</v>
      </c>
      <c r="ME307" s="5" cm="1">
        <f t="array" aca="1" ref="ME307" ca="1">INDEX(i.meatgrid,$Q307,ME$7)</f>
        <v>0</v>
      </c>
      <c r="MF307" s="5" cm="1">
        <f t="array" aca="1" ref="MF307" ca="1">INDEX(i.meatgrid,$Q307,MF$7)</f>
        <v>0</v>
      </c>
      <c r="MG307" s="5" cm="1">
        <f t="array" aca="1" ref="MG307" ca="1">INDEX(i.meatgrid,$Q307,MG$7)</f>
        <v>0</v>
      </c>
      <c r="MH307" s="5" cm="1">
        <f t="array" aca="1" ref="MH307" ca="1">INDEX(i.meatgrid,$Q307,MH$7)</f>
        <v>0</v>
      </c>
      <c r="MI307" s="5" cm="1">
        <f t="array" aca="1" ref="MI307" ca="1">INDEX(i.meatgrid,$Q307,MI$7)</f>
        <v>0</v>
      </c>
      <c r="MJ307" s="5" cm="1">
        <f t="array" aca="1" ref="MJ307" ca="1">INDEX(i.meatgrid,$Q307,MJ$7)</f>
        <v>1</v>
      </c>
      <c r="MK307" s="5" cm="1">
        <f t="array" aca="1" ref="MK307" ca="1">INDEX(i.meatgrid,$Q307,MK$7)</f>
        <v>1</v>
      </c>
      <c r="ML307" s="5" cm="1">
        <f t="array" aca="1" ref="ML307" ca="1">INDEX(i.meatgrid,$Q307,ML$7)</f>
        <v>1</v>
      </c>
      <c r="MM307" s="5">
        <f t="shared" si="2097"/>
        <v>1</v>
      </c>
      <c r="MN307" s="9"/>
      <c r="MO307" s="19" t="b">
        <f t="shared" ca="1" si="2127"/>
        <v>0</v>
      </c>
      <c r="MP307" s="19" t="b">
        <f t="shared" ca="1" si="2127"/>
        <v>0</v>
      </c>
      <c r="MQ307" s="19">
        <f t="shared" ca="1" si="2127"/>
        <v>1</v>
      </c>
      <c r="MR307" s="19">
        <f t="shared" ca="1" si="2127"/>
        <v>0.75</v>
      </c>
      <c r="MS307" s="19">
        <f t="shared" ca="1" si="2127"/>
        <v>0.75</v>
      </c>
      <c r="MT307" s="19">
        <f t="shared" ca="1" si="2127"/>
        <v>0.8</v>
      </c>
      <c r="MU307" s="19">
        <f t="shared" ca="1" si="2127"/>
        <v>0.82499999999999996</v>
      </c>
      <c r="MV307" s="19">
        <f t="shared" ca="1" si="2127"/>
        <v>0.875</v>
      </c>
      <c r="MW307" s="19">
        <f t="shared" ca="1" si="2127"/>
        <v>0.9</v>
      </c>
      <c r="MX307" s="19">
        <f t="shared" ca="1" si="2127"/>
        <v>1</v>
      </c>
      <c r="MY307" s="19">
        <f t="shared" ca="1" si="2127"/>
        <v>0.875</v>
      </c>
      <c r="MZ307" s="19" t="b">
        <f t="shared" ca="1" si="2127"/>
        <v>1</v>
      </c>
      <c r="NA307" s="19">
        <f t="shared" ca="1" si="2127"/>
        <v>74.989999999999995</v>
      </c>
      <c r="NB307" s="19" t="str">
        <f t="shared" ca="1" si="2127"/>
        <v>-</v>
      </c>
      <c r="NC307" s="19" t="str">
        <f t="shared" ca="1" si="2127"/>
        <v>-</v>
      </c>
      <c r="ND307" s="19" t="str">
        <f t="shared" ca="1" si="2127"/>
        <v>-</v>
      </c>
      <c r="NE307" s="19" t="str">
        <f t="shared" ca="1" si="2128"/>
        <v>-</v>
      </c>
      <c r="NF307" s="19" t="str">
        <f t="shared" ca="1" si="2128"/>
        <v>-</v>
      </c>
      <c r="NG307" s="19" t="str">
        <f t="shared" ca="1" si="2128"/>
        <v>-</v>
      </c>
      <c r="NH307" s="19" t="str">
        <f t="shared" ca="1" si="2128"/>
        <v>-</v>
      </c>
      <c r="NI307" s="19">
        <f t="shared" ca="1" si="2128"/>
        <v>36.99</v>
      </c>
      <c r="NJ307" s="19">
        <f t="shared" ca="1" si="2128"/>
        <v>36.99</v>
      </c>
      <c r="NK307" s="19" t="str">
        <f t="shared" ca="1" si="2128"/>
        <v>-</v>
      </c>
      <c r="NL307" s="19" t="str">
        <f t="shared" ca="1" si="2128"/>
        <v>-</v>
      </c>
      <c r="NM307" s="19" t="str">
        <f t="shared" ca="1" si="2128"/>
        <v>-</v>
      </c>
      <c r="NN307" s="19" t="str">
        <f t="shared" ca="1" si="2128"/>
        <v>-</v>
      </c>
      <c r="NO307" s="19" t="str">
        <f t="shared" ca="1" si="2128"/>
        <v>-</v>
      </c>
      <c r="NP307" s="19">
        <f t="shared" ca="1" si="2128"/>
        <v>49.99</v>
      </c>
      <c r="NQ307" s="19">
        <f t="shared" ca="1" si="2128"/>
        <v>49.99</v>
      </c>
      <c r="NR307" s="19">
        <f t="shared" ca="1" si="2128"/>
        <v>49.99</v>
      </c>
      <c r="NS307" s="19">
        <f t="shared" ca="1" si="2128"/>
        <v>49.99</v>
      </c>
      <c r="NT307" s="19">
        <f t="shared" ca="1" si="2128"/>
        <v>49.99</v>
      </c>
      <c r="NU307" s="19">
        <f t="shared" ca="1" si="2129"/>
        <v>49.99</v>
      </c>
      <c r="NV307" s="19">
        <f t="shared" ca="1" si="2129"/>
        <v>49.99</v>
      </c>
      <c r="NW307" s="19">
        <f t="shared" ca="1" si="2129"/>
        <v>49.99</v>
      </c>
      <c r="NX307" s="19">
        <f t="shared" ca="1" si="2129"/>
        <v>412.99</v>
      </c>
      <c r="NY307" s="19">
        <f t="shared" ca="1" si="2129"/>
        <v>412.99</v>
      </c>
      <c r="NZ307" s="19" t="str">
        <f t="shared" ca="1" si="2129"/>
        <v>-</v>
      </c>
      <c r="OA307" s="19" t="str">
        <f t="shared" ca="1" si="2129"/>
        <v>-</v>
      </c>
      <c r="OB307" s="19" t="str">
        <f t="shared" ca="1" si="2129"/>
        <v>-</v>
      </c>
      <c r="OC307" s="19" t="str">
        <f t="shared" ca="1" si="2129"/>
        <v>-</v>
      </c>
      <c r="OD307" s="19" t="str">
        <f t="shared" ca="1" si="2129"/>
        <v>-</v>
      </c>
      <c r="OE307" s="19">
        <f t="shared" ca="1" si="2129"/>
        <v>6.8900000000000006</v>
      </c>
      <c r="OF307" s="19">
        <f t="shared" ca="1" si="2129"/>
        <v>6.8900000000000006</v>
      </c>
      <c r="OG307" s="19">
        <f t="shared" ca="1" si="2129"/>
        <v>6.8900000000000006</v>
      </c>
      <c r="OH307" s="19">
        <f t="shared" ca="1" si="2129"/>
        <v>6.8900000000000006</v>
      </c>
      <c r="OI307" s="19">
        <f t="shared" ca="1" si="2129"/>
        <v>6.8900000000000006</v>
      </c>
      <c r="OJ307" s="19">
        <f t="shared" ca="1" si="2129"/>
        <v>6.8900000000000006</v>
      </c>
      <c r="OK307" s="19">
        <f t="shared" ca="1" si="2101"/>
        <v>6.8900000000000006</v>
      </c>
      <c r="OL307" s="19">
        <f t="shared" ca="1" si="2101"/>
        <v>6.8900000000000006</v>
      </c>
      <c r="OM307" s="19">
        <f t="shared" ca="1" si="2101"/>
        <v>346.99</v>
      </c>
      <c r="ON307" s="19">
        <f t="shared" ca="1" si="2101"/>
        <v>346.99</v>
      </c>
      <c r="OO307" s="19" t="str">
        <f t="shared" ca="1" si="2101"/>
        <v>-</v>
      </c>
      <c r="OP307" s="19" t="str">
        <f t="shared" ca="1" si="2101"/>
        <v>-</v>
      </c>
      <c r="OQ307" s="19" t="str">
        <f t="shared" ca="1" si="2101"/>
        <v>-</v>
      </c>
      <c r="OR307" s="19" t="str">
        <f t="shared" ca="1" si="2101"/>
        <v>-</v>
      </c>
      <c r="OS307" s="19" t="str">
        <f t="shared" ca="1" si="2101"/>
        <v>-</v>
      </c>
      <c r="OT307" s="19">
        <f t="shared" ca="1" si="2101"/>
        <v>0</v>
      </c>
      <c r="OU307" s="24">
        <v>0</v>
      </c>
    </row>
    <row r="308" spans="1:411" hidden="1" outlineLevel="1">
      <c r="A308" s="21">
        <f t="shared" si="158"/>
        <v>303</v>
      </c>
      <c r="B308" s="21">
        <f t="shared" si="2039"/>
        <v>19</v>
      </c>
      <c r="C308">
        <v>114</v>
      </c>
      <c r="D308" s="144" t="str">
        <f t="shared" si="2040"/>
        <v>GSM</v>
      </c>
      <c r="E308" t="b">
        <v>1</v>
      </c>
      <c r="F308" t="b">
        <v>0</v>
      </c>
      <c r="G308" t="b">
        <f t="shared" si="2134"/>
        <v>1</v>
      </c>
      <c r="H308" s="29">
        <v>2</v>
      </c>
      <c r="I308" s="29">
        <v>1</v>
      </c>
      <c r="J308" s="29" t="str">
        <f>""</f>
        <v/>
      </c>
      <c r="K308" s="29">
        <f t="shared" si="2042"/>
        <v>2</v>
      </c>
      <c r="L308" s="29">
        <v>2</v>
      </c>
      <c r="M308" s="29">
        <v>2</v>
      </c>
      <c r="N308" s="29">
        <v>3</v>
      </c>
      <c r="O308" s="29">
        <v>1</v>
      </c>
      <c r="P308" s="29">
        <v>1</v>
      </c>
      <c r="Q308" s="237">
        <f t="shared" ca="1" si="2103"/>
        <v>6</v>
      </c>
      <c r="R308" s="29">
        <v>1</v>
      </c>
      <c r="S308" s="29">
        <v>3</v>
      </c>
      <c r="T308" s="29">
        <v>1</v>
      </c>
      <c r="U308" s="218"/>
      <c r="V308" s="218"/>
      <c r="W308" s="29">
        <v>0</v>
      </c>
      <c r="X308" s="218"/>
      <c r="Y308" s="218"/>
      <c r="Z308" s="218"/>
      <c r="AA308" s="218"/>
      <c r="AB308" s="218"/>
      <c r="AC308" s="218"/>
      <c r="AD308" s="218"/>
      <c r="AE308" s="218"/>
      <c r="AF308" s="144">
        <f>INDEX(CHOOSE($N308,DataAutumn!i.AdultDrys,DataWinter!i.AdultDrys,DataSpring!i.AdultDrys),1,$M308)</f>
        <v>3</v>
      </c>
      <c r="AG308" s="5">
        <f t="shared" si="2043"/>
        <v>2</v>
      </c>
      <c r="AH308" s="5">
        <f t="shared" si="2043"/>
        <v>0</v>
      </c>
      <c r="AI308" s="5">
        <f t="shared" si="2044"/>
        <v>1</v>
      </c>
      <c r="AJ308" s="218"/>
      <c r="AK308" s="218"/>
      <c r="AL308" s="366" t="str">
        <f ca="1">TEXT(LEFT(OFFSET(AL308,-1,0),5)+1,"00000")&amp;MID(OFFSET(AL308,-1,0),6,FIND(" ",OFFSET(AL308,-1,0),7)-5)
&amp; $D308           &amp; " Day"&amp;INDEX(i.DOY,$N308,1)              &amp; IF($IG308=0," FWM","")&amp;IF($IG308=1," MWM","")&amp;IF($IG308=5," Mat","")&amp;IF($IH308=TRUE,"&amp;BBT","    ")
&amp;INDEX(DataMaster!$B$98:$B$105,$Q308,0)    &amp;IF(JQ308," SR"&amp;JR308,"")&amp; " WP"&amp;TEXT($MC308*100,"000p")           &amp; " MP"&amp;TEXT($MD308*100,"000p")           &amp; " GP"&amp;TEXT($MM308*100,"000p")
&amp; " (F"&amp;3+COUNTIF($CV308:$CY308,TRUE)&amp;3&amp;"N"&amp;$DM308&amp;$DN308&amp;")"</f>
        <v>00020 DSP_price_SA GSM Day204 MWM    Mutton WP100p MP125p GP100p (F33N11)</v>
      </c>
      <c r="AM308" s="9" t="str">
        <f ca="1">IF(COUNTIF(AL$5:AL308,AL308)=1,"-","Dup")</f>
        <v>-</v>
      </c>
      <c r="AN308" s="9"/>
      <c r="AO308" s="12" t="b">
        <v>0</v>
      </c>
      <c r="AP308" s="12" t="b">
        <v>0</v>
      </c>
      <c r="AQ308" s="12" t="b">
        <v>0</v>
      </c>
      <c r="AR308" s="12" t="b">
        <v>0</v>
      </c>
      <c r="AS308" s="12" t="b">
        <v>0</v>
      </c>
      <c r="AT308" s="12" t="b">
        <v>0</v>
      </c>
      <c r="AU308" s="12" t="b">
        <v>0</v>
      </c>
      <c r="AV308" s="12" t="b">
        <v>0</v>
      </c>
      <c r="AW308" s="9"/>
      <c r="AX308" s="5" t="b">
        <f t="shared" si="2045"/>
        <v>0</v>
      </c>
      <c r="AY308" s="5" t="str">
        <f t="shared" si="2045"/>
        <v>-</v>
      </c>
      <c r="AZ308" s="5" t="b">
        <f t="shared" si="2045"/>
        <v>0</v>
      </c>
      <c r="BA308" s="5" t="b">
        <f t="shared" si="2045"/>
        <v>1</v>
      </c>
      <c r="BB308" s="5" t="b">
        <f t="shared" si="2045"/>
        <v>1</v>
      </c>
      <c r="BC308" s="144">
        <f t="shared" si="2045"/>
        <v>0</v>
      </c>
      <c r="BD308" s="19" t="b">
        <f t="shared" ca="1" si="2046"/>
        <v>1</v>
      </c>
      <c r="BE308" s="9"/>
      <c r="BF308" s="5" t="str">
        <f t="shared" ca="1" si="2047"/>
        <v>-</v>
      </c>
      <c r="BG308" s="19" t="str">
        <f t="shared" ca="1" si="2048"/>
        <v>-</v>
      </c>
      <c r="BH308" s="19" t="str">
        <f t="shared" ca="1" si="2048"/>
        <v>-</v>
      </c>
      <c r="BI308" s="19" t="str">
        <f t="shared" ca="1" si="2048"/>
        <v>-</v>
      </c>
      <c r="BJ308" s="5" t="str">
        <f t="shared" ca="1" si="2049"/>
        <v>-</v>
      </c>
      <c r="BK308" s="19" t="str">
        <f t="shared" ca="1" si="2050"/>
        <v>-</v>
      </c>
      <c r="BL308" s="5" t="str">
        <f t="shared" ca="1" si="2051"/>
        <v>-</v>
      </c>
      <c r="BM308" s="19" t="str">
        <f t="shared" ca="1" si="2052"/>
        <v>-</v>
      </c>
      <c r="BN308" s="19" t="str">
        <f t="shared" ca="1" si="2052"/>
        <v>-</v>
      </c>
      <c r="BO308" s="19" t="str">
        <f t="shared" ca="1" si="2052"/>
        <v>-</v>
      </c>
      <c r="BP308" s="5" t="str">
        <f t="shared" ca="1" si="2053"/>
        <v>-</v>
      </c>
      <c r="BQ308" s="9"/>
      <c r="BR308" s="5" t="b">
        <f t="shared" si="2054"/>
        <v>0</v>
      </c>
      <c r="BS308" s="5" t="str">
        <f t="shared" ca="1" si="2055"/>
        <v>-</v>
      </c>
      <c r="BT308" s="5" t="str">
        <f t="shared" ca="1" si="2056"/>
        <v>-</v>
      </c>
      <c r="BU308" s="5" t="str">
        <f t="shared" ca="1" si="2056"/>
        <v>-</v>
      </c>
      <c r="BV308" s="5" t="str">
        <f t="shared" ca="1" si="2056"/>
        <v>-</v>
      </c>
      <c r="BW308" s="5" t="str">
        <f t="shared" ca="1" si="2056"/>
        <v>-</v>
      </c>
      <c r="BX308" s="5" t="str">
        <f t="shared" ca="1" si="2056"/>
        <v>-</v>
      </c>
      <c r="BY308" s="5" t="str">
        <f t="shared" ca="1" si="2056"/>
        <v>-</v>
      </c>
      <c r="BZ308" s="5" t="str">
        <f t="shared" ca="1" si="2056"/>
        <v>-</v>
      </c>
      <c r="CA308" s="5" t="str">
        <f t="shared" ca="1" si="2056"/>
        <v>-</v>
      </c>
      <c r="CB308" s="9"/>
      <c r="CC308" s="237" t="b">
        <f t="shared" ca="1" si="2104"/>
        <v>1</v>
      </c>
      <c r="CD308" s="237" t="b">
        <f t="shared" ca="1" si="2104"/>
        <v>1</v>
      </c>
      <c r="CE308" s="237" t="b">
        <f t="shared" ca="1" si="2104"/>
        <v>1</v>
      </c>
      <c r="CF308" s="12">
        <f t="shared" ca="1" si="2057"/>
        <v>2236105</v>
      </c>
      <c r="CG308" s="144" t="b">
        <f t="shared" ca="1" si="2135"/>
        <v>0</v>
      </c>
      <c r="CH308" s="12" t="s">
        <v>34</v>
      </c>
      <c r="CI308" s="19" t="str">
        <f t="shared" ca="1" si="2059"/>
        <v>-</v>
      </c>
      <c r="CJ308" s="19" t="str">
        <f t="shared" ca="1" si="2059"/>
        <v>-</v>
      </c>
      <c r="CK308" s="19" t="str">
        <f t="shared" ca="1" si="2059"/>
        <v>-</v>
      </c>
      <c r="CL308" s="19">
        <f t="shared" ca="1" si="2059"/>
        <v>1</v>
      </c>
      <c r="CM308" s="19">
        <f t="shared" ca="1" si="2059"/>
        <v>1</v>
      </c>
      <c r="CN308" s="9"/>
      <c r="CO308" s="444">
        <f t="shared" si="2060"/>
        <v>652</v>
      </c>
      <c r="CP308" s="444">
        <f t="shared" si="2060"/>
        <v>686</v>
      </c>
      <c r="CQ308" s="444">
        <f t="shared" si="2060"/>
        <v>721</v>
      </c>
      <c r="CR308" s="152">
        <f t="shared" si="2061"/>
        <v>378</v>
      </c>
      <c r="CS308" s="152">
        <f t="shared" si="2061"/>
        <v>413</v>
      </c>
      <c r="CT308" s="152">
        <f t="shared" si="2061"/>
        <v>448</v>
      </c>
      <c r="CU308" s="19" t="str">
        <f t="shared" ca="1" si="2122"/>
        <v>-</v>
      </c>
      <c r="CV308" s="19" t="str">
        <f t="shared" ca="1" si="2122"/>
        <v>-</v>
      </c>
      <c r="CW308" s="19" t="str">
        <f t="shared" ca="1" si="2122"/>
        <v>-</v>
      </c>
      <c r="CX308" s="19" t="str">
        <f t="shared" ca="1" si="2122"/>
        <v>-</v>
      </c>
      <c r="CY308" s="19" t="str">
        <f t="shared" ca="1" si="2122"/>
        <v>-</v>
      </c>
      <c r="CZ308" s="19" t="b">
        <f t="shared" ca="1" si="2122"/>
        <v>1</v>
      </c>
      <c r="DA308" s="19">
        <f t="shared" ca="1" si="2122"/>
        <v>0</v>
      </c>
      <c r="DB308" s="19">
        <f t="shared" ca="1" si="2122"/>
        <v>0</v>
      </c>
      <c r="DC308" s="19">
        <f t="shared" ca="1" si="2122"/>
        <v>0</v>
      </c>
      <c r="DD308" s="19">
        <f t="shared" ca="1" si="2122"/>
        <v>0</v>
      </c>
      <c r="DE308" s="19">
        <f t="shared" ca="1" si="2122"/>
        <v>0</v>
      </c>
      <c r="DF308" s="19">
        <f t="shared" ca="1" si="2122"/>
        <v>0</v>
      </c>
      <c r="DG308" s="19">
        <f t="shared" ca="1" si="2122"/>
        <v>0</v>
      </c>
      <c r="DH308" s="19">
        <f t="shared" ca="1" si="2122"/>
        <v>0</v>
      </c>
      <c r="DI308" s="19">
        <f t="shared" ca="1" si="2122"/>
        <v>0</v>
      </c>
      <c r="DJ308" s="19">
        <f t="shared" ca="1" si="2122"/>
        <v>0</v>
      </c>
      <c r="DK308" s="19">
        <f t="shared" ca="1" si="2111"/>
        <v>0</v>
      </c>
      <c r="DL308" s="19">
        <f t="shared" ca="1" si="2111"/>
        <v>0</v>
      </c>
      <c r="DM308" s="19">
        <f t="shared" ca="1" si="2111"/>
        <v>1</v>
      </c>
      <c r="DN308" s="19">
        <f t="shared" ca="1" si="2111"/>
        <v>1</v>
      </c>
      <c r="DO308" s="19">
        <f t="shared" ca="1" si="2111"/>
        <v>0</v>
      </c>
      <c r="DP308" s="19" t="str">
        <f t="shared" ca="1" si="2111"/>
        <v>-</v>
      </c>
      <c r="DQ308" s="19" t="str">
        <f t="shared" ca="1" si="2111"/>
        <v>-</v>
      </c>
      <c r="DR308" s="19" t="str">
        <f t="shared" ca="1" si="2111"/>
        <v>-</v>
      </c>
      <c r="DS308" s="19" t="str">
        <f t="shared" ca="1" si="2111"/>
        <v>-</v>
      </c>
      <c r="DT308" s="19" t="str">
        <f t="shared" ca="1" si="2111"/>
        <v>-</v>
      </c>
      <c r="DU308" s="19">
        <f t="shared" ca="1" si="2111"/>
        <v>0</v>
      </c>
      <c r="DV308" s="19" t="str">
        <f t="shared" ca="1" si="2111"/>
        <v>-</v>
      </c>
      <c r="DW308" s="19" t="str">
        <f t="shared" ca="1" si="2111"/>
        <v>-</v>
      </c>
      <c r="DX308" s="19" t="str">
        <f t="shared" ca="1" si="2111"/>
        <v>-</v>
      </c>
      <c r="DY308" s="19" t="str">
        <f t="shared" ca="1" si="2111"/>
        <v>-</v>
      </c>
      <c r="DZ308" s="19" t="str">
        <f t="shared" ca="1" si="2111"/>
        <v>-</v>
      </c>
      <c r="EA308" s="19" t="str">
        <f t="shared" ca="1" si="2111"/>
        <v>-</v>
      </c>
      <c r="EB308" s="19" t="str">
        <f t="shared" ca="1" si="2111"/>
        <v>-</v>
      </c>
      <c r="EC308" s="19" t="str">
        <f t="shared" ca="1" si="2111"/>
        <v>-</v>
      </c>
      <c r="ED308" s="19">
        <f t="shared" ca="1" si="2111"/>
        <v>0</v>
      </c>
      <c r="EE308" s="444">
        <f t="shared" si="2064"/>
        <v>0</v>
      </c>
      <c r="EF308" s="444">
        <f t="shared" si="2064"/>
        <v>0</v>
      </c>
      <c r="EG308" s="124">
        <f t="shared" si="2123"/>
        <v>0</v>
      </c>
      <c r="EH308" s="124">
        <f t="shared" si="2123"/>
        <v>0</v>
      </c>
      <c r="EI308" s="124">
        <f t="shared" si="2123"/>
        <v>0</v>
      </c>
      <c r="EJ308" s="124">
        <f t="shared" si="2123"/>
        <v>0</v>
      </c>
      <c r="EK308" s="124">
        <f t="shared" si="2123"/>
        <v>0</v>
      </c>
      <c r="EL308" s="124">
        <f t="shared" si="2123"/>
        <v>0</v>
      </c>
      <c r="EM308" s="124">
        <f t="shared" si="2123"/>
        <v>0</v>
      </c>
      <c r="EN308" s="124">
        <f t="shared" si="2123"/>
        <v>0</v>
      </c>
      <c r="EO308" s="124">
        <f t="shared" si="2123"/>
        <v>0</v>
      </c>
      <c r="EP308" s="124">
        <f t="shared" si="2123"/>
        <v>0</v>
      </c>
      <c r="EQ308" s="124">
        <f t="shared" si="2123"/>
        <v>0</v>
      </c>
      <c r="ER308" s="124">
        <f t="shared" si="2123"/>
        <v>0</v>
      </c>
      <c r="ES308" s="124">
        <f t="shared" si="2123"/>
        <v>0</v>
      </c>
      <c r="ET308" s="124">
        <f t="shared" si="2123"/>
        <v>0</v>
      </c>
      <c r="EU308" s="124">
        <f t="shared" si="2123"/>
        <v>0</v>
      </c>
      <c r="EV308" s="124">
        <f t="shared" si="2123"/>
        <v>0</v>
      </c>
      <c r="EW308" s="124">
        <f t="shared" si="2066"/>
        <v>0</v>
      </c>
      <c r="EX308" s="124">
        <f t="shared" si="2066"/>
        <v>0</v>
      </c>
      <c r="EY308" s="554">
        <f t="shared" si="2124"/>
        <v>0</v>
      </c>
      <c r="EZ308" s="554">
        <f t="shared" si="2124"/>
        <v>0</v>
      </c>
      <c r="FA308" s="554">
        <f t="shared" si="2124"/>
        <v>0</v>
      </c>
      <c r="FB308" s="125">
        <f t="shared" si="2124"/>
        <v>0</v>
      </c>
      <c r="FC308" s="125">
        <f t="shared" si="2124"/>
        <v>0</v>
      </c>
      <c r="FD308" s="125">
        <f t="shared" si="2124"/>
        <v>0</v>
      </c>
      <c r="FE308" s="125">
        <f t="shared" si="2124"/>
        <v>0</v>
      </c>
      <c r="FF308" s="125">
        <f t="shared" si="2124"/>
        <v>0</v>
      </c>
      <c r="FG308" s="125">
        <f t="shared" si="2124"/>
        <v>0</v>
      </c>
      <c r="FH308" s="125">
        <f t="shared" si="2124"/>
        <v>0</v>
      </c>
      <c r="FI308" s="125">
        <f t="shared" si="2124"/>
        <v>0</v>
      </c>
      <c r="FJ308" s="125">
        <f t="shared" si="2124"/>
        <v>0</v>
      </c>
      <c r="FK308" s="125">
        <f t="shared" si="2124"/>
        <v>0</v>
      </c>
      <c r="FL308" s="125">
        <f t="shared" si="2124"/>
        <v>0</v>
      </c>
      <c r="FM308" s="125">
        <f t="shared" si="2124"/>
        <v>0</v>
      </c>
      <c r="FN308" s="125">
        <f t="shared" si="2124"/>
        <v>0</v>
      </c>
      <c r="FO308" s="124">
        <f t="shared" si="2125"/>
        <v>0</v>
      </c>
      <c r="FP308" s="124">
        <f t="shared" si="2125"/>
        <v>0</v>
      </c>
      <c r="FQ308" s="124">
        <f t="shared" si="2125"/>
        <v>0</v>
      </c>
      <c r="FR308" s="124">
        <f t="shared" si="2125"/>
        <v>0</v>
      </c>
      <c r="FS308" s="124">
        <f t="shared" si="2125"/>
        <v>0</v>
      </c>
      <c r="FT308" s="124">
        <f t="shared" si="2125"/>
        <v>0</v>
      </c>
      <c r="FU308" s="124">
        <f t="shared" si="2125"/>
        <v>0</v>
      </c>
      <c r="FV308" s="124">
        <f t="shared" si="2125"/>
        <v>0</v>
      </c>
      <c r="FW308" s="124">
        <f t="shared" si="2125"/>
        <v>0</v>
      </c>
      <c r="FX308" s="124">
        <f t="shared" si="2125"/>
        <v>0</v>
      </c>
      <c r="FY308" s="124">
        <f t="shared" si="2125"/>
        <v>0</v>
      </c>
      <c r="FZ308" s="124">
        <f t="shared" si="2125"/>
        <v>0</v>
      </c>
      <c r="GA308" s="124">
        <f t="shared" si="2125"/>
        <v>0</v>
      </c>
      <c r="GB308" s="124">
        <f t="shared" si="2125"/>
        <v>0</v>
      </c>
      <c r="GC308" s="124">
        <f t="shared" si="2125"/>
        <v>0</v>
      </c>
      <c r="GD308" s="124">
        <f t="shared" si="2125"/>
        <v>0</v>
      </c>
      <c r="GE308" s="124">
        <f t="shared" si="2069"/>
        <v>0</v>
      </c>
      <c r="GF308" s="124">
        <f t="shared" si="2069"/>
        <v>0</v>
      </c>
      <c r="GG308" s="554">
        <f t="shared" si="2070"/>
        <v>0</v>
      </c>
      <c r="GH308" s="554">
        <f t="shared" si="2070"/>
        <v>0</v>
      </c>
      <c r="GI308" s="554">
        <f t="shared" si="2070"/>
        <v>0</v>
      </c>
      <c r="GJ308" s="125">
        <f t="shared" si="2132"/>
        <v>0</v>
      </c>
      <c r="GK308" s="125">
        <f t="shared" si="2132"/>
        <v>0</v>
      </c>
      <c r="GL308" s="125">
        <f t="shared" si="2132"/>
        <v>0</v>
      </c>
      <c r="GM308" s="125">
        <f t="shared" si="2132"/>
        <v>0</v>
      </c>
      <c r="GN308" s="125">
        <f t="shared" si="2132"/>
        <v>0</v>
      </c>
      <c r="GO308" s="125">
        <f t="shared" si="2132"/>
        <v>0</v>
      </c>
      <c r="GP308" s="125">
        <f t="shared" si="2132"/>
        <v>0</v>
      </c>
      <c r="GQ308" s="125">
        <f t="shared" si="2132"/>
        <v>0</v>
      </c>
      <c r="GR308" s="125">
        <f t="shared" si="2132"/>
        <v>0</v>
      </c>
      <c r="GS308" s="125">
        <f t="shared" si="2132"/>
        <v>0</v>
      </c>
      <c r="GT308" s="125">
        <f t="shared" si="2132"/>
        <v>0</v>
      </c>
      <c r="GU308" s="125">
        <f t="shared" si="2132"/>
        <v>0</v>
      </c>
      <c r="GV308" s="125">
        <f t="shared" si="2132"/>
        <v>0</v>
      </c>
      <c r="GW308" s="124">
        <f t="shared" si="2126"/>
        <v>0</v>
      </c>
      <c r="GX308" s="124">
        <f t="shared" si="2126"/>
        <v>0</v>
      </c>
      <c r="GY308" s="124">
        <f t="shared" si="2126"/>
        <v>0</v>
      </c>
      <c r="GZ308" s="124">
        <f t="shared" si="2126"/>
        <v>0</v>
      </c>
      <c r="HA308" s="124">
        <f t="shared" si="2126"/>
        <v>0</v>
      </c>
      <c r="HB308" s="124">
        <f t="shared" si="2126"/>
        <v>0</v>
      </c>
      <c r="HC308" s="124">
        <f t="shared" si="2126"/>
        <v>0</v>
      </c>
      <c r="HD308" s="124">
        <f t="shared" si="2126"/>
        <v>0</v>
      </c>
      <c r="HE308" s="124">
        <f t="shared" si="2126"/>
        <v>0</v>
      </c>
      <c r="HF308" s="124">
        <f t="shared" si="2126"/>
        <v>0</v>
      </c>
      <c r="HG308" s="124">
        <f t="shared" si="2126"/>
        <v>0</v>
      </c>
      <c r="HH308" s="124">
        <f t="shared" si="2126"/>
        <v>0</v>
      </c>
      <c r="HI308" s="124">
        <f t="shared" si="2126"/>
        <v>0</v>
      </c>
      <c r="HJ308" s="124">
        <f t="shared" si="2126"/>
        <v>0</v>
      </c>
      <c r="HK308" s="124">
        <f t="shared" si="2126"/>
        <v>0</v>
      </c>
      <c r="HL308" s="124">
        <f t="shared" si="2126"/>
        <v>0</v>
      </c>
      <c r="HM308" s="124">
        <f t="shared" si="2073"/>
        <v>0</v>
      </c>
      <c r="HN308" s="124">
        <f t="shared" si="2073"/>
        <v>0</v>
      </c>
      <c r="HO308" s="554">
        <f t="shared" si="2074"/>
        <v>0</v>
      </c>
      <c r="HP308" s="554">
        <f t="shared" si="2074"/>
        <v>0</v>
      </c>
      <c r="HQ308" s="554">
        <f t="shared" si="2074"/>
        <v>0</v>
      </c>
      <c r="HR308" s="125">
        <f t="shared" si="2133"/>
        <v>0</v>
      </c>
      <c r="HS308" s="125">
        <f t="shared" si="2133"/>
        <v>0</v>
      </c>
      <c r="HT308" s="125">
        <f t="shared" si="2133"/>
        <v>0</v>
      </c>
      <c r="HU308" s="125">
        <f t="shared" si="2133"/>
        <v>0</v>
      </c>
      <c r="HV308" s="125">
        <f t="shared" si="2133"/>
        <v>0</v>
      </c>
      <c r="HW308" s="125">
        <f t="shared" si="2133"/>
        <v>0</v>
      </c>
      <c r="HX308" s="125">
        <f t="shared" si="2133"/>
        <v>0</v>
      </c>
      <c r="HY308" s="125">
        <f t="shared" si="2133"/>
        <v>0</v>
      </c>
      <c r="HZ308" s="125">
        <f t="shared" si="2133"/>
        <v>0</v>
      </c>
      <c r="IA308" s="125">
        <f t="shared" si="2133"/>
        <v>0</v>
      </c>
      <c r="IB308" s="125">
        <f t="shared" si="2133"/>
        <v>0</v>
      </c>
      <c r="IC308" s="125">
        <f t="shared" si="2133"/>
        <v>0</v>
      </c>
      <c r="ID308" s="125">
        <f t="shared" si="2133"/>
        <v>0</v>
      </c>
      <c r="IE308" s="5">
        <f t="shared" si="2076"/>
        <v>67</v>
      </c>
      <c r="IF308" s="9"/>
      <c r="IG308" s="5">
        <f t="shared" si="2077"/>
        <v>1</v>
      </c>
      <c r="IH308" s="5" t="b">
        <f t="shared" si="2077"/>
        <v>0</v>
      </c>
      <c r="II308" s="19">
        <f t="shared" ca="1" si="2078"/>
        <v>0</v>
      </c>
      <c r="IJ308" s="5">
        <f t="shared" si="2077"/>
        <v>55</v>
      </c>
      <c r="IK308" s="5" cm="1">
        <f t="array" ref="IK308">INDEX(i.pi_yatf,$X308+1,IK$7)</f>
        <v>1</v>
      </c>
      <c r="IL308" s="19">
        <f t="shared" ca="1" si="2137"/>
        <v>0</v>
      </c>
      <c r="IM308" s="19">
        <f t="shared" ca="1" si="2137"/>
        <v>0</v>
      </c>
      <c r="IN308" s="19">
        <f t="shared" ca="1" si="2137"/>
        <v>0</v>
      </c>
      <c r="IO308" s="19">
        <f t="shared" ca="1" si="2137"/>
        <v>0</v>
      </c>
      <c r="IP308" s="19">
        <f t="shared" ca="1" si="2137"/>
        <v>0</v>
      </c>
      <c r="IQ308" s="19">
        <f t="shared" ca="1" si="2137"/>
        <v>0</v>
      </c>
      <c r="IR308" s="19">
        <f t="shared" ca="1" si="2137"/>
        <v>0</v>
      </c>
      <c r="IS308" s="19">
        <f t="shared" ca="1" si="2137"/>
        <v>0</v>
      </c>
      <c r="IT308" s="19">
        <f t="shared" ca="1" si="2137"/>
        <v>0</v>
      </c>
      <c r="IU308" s="19">
        <f t="shared" ca="1" si="2137"/>
        <v>0</v>
      </c>
      <c r="IV308" s="19">
        <f t="shared" ca="1" si="2137"/>
        <v>0</v>
      </c>
      <c r="IW308" s="19">
        <f t="shared" ca="1" si="2137"/>
        <v>0</v>
      </c>
      <c r="IX308" s="19">
        <f t="shared" ca="1" si="2137"/>
        <v>0</v>
      </c>
      <c r="IY308" s="19">
        <f t="shared" ca="1" si="2137"/>
        <v>0</v>
      </c>
      <c r="IZ308" s="19">
        <f t="shared" ca="1" si="2137"/>
        <v>0</v>
      </c>
      <c r="JA308" s="19">
        <f t="shared" ca="1" si="2137"/>
        <v>0</v>
      </c>
      <c r="JB308" s="19">
        <f t="shared" ca="1" si="2137"/>
        <v>0</v>
      </c>
      <c r="JC308" s="19">
        <f t="shared" ca="1" si="2137"/>
        <v>0</v>
      </c>
      <c r="JD308" s="19">
        <f t="shared" ca="1" si="2137"/>
        <v>0</v>
      </c>
      <c r="JE308" s="19">
        <f t="shared" ca="1" si="2137"/>
        <v>0</v>
      </c>
      <c r="JF308" s="19">
        <f t="shared" ca="1" si="2137"/>
        <v>0</v>
      </c>
      <c r="JG308" s="5">
        <f t="shared" si="2080"/>
        <v>1.2500000000000001E-2</v>
      </c>
      <c r="JH308" s="567">
        <f t="shared" si="2080"/>
        <v>0</v>
      </c>
      <c r="JI308" s="5">
        <f t="shared" si="2080"/>
        <v>6.25E-2</v>
      </c>
      <c r="JJ308" s="5">
        <f t="shared" si="2080"/>
        <v>6.25E-2</v>
      </c>
      <c r="JK308" s="5">
        <f t="shared" si="2080"/>
        <v>6.25E-2</v>
      </c>
      <c r="JL308" s="19">
        <f t="shared" ca="1" si="2137"/>
        <v>1</v>
      </c>
      <c r="JM308" s="19">
        <f t="shared" ca="1" si="2137"/>
        <v>0</v>
      </c>
      <c r="JN308" s="19">
        <f t="shared" ca="1" si="2137"/>
        <v>1</v>
      </c>
      <c r="JO308" s="9"/>
      <c r="JP308" s="5" t="b">
        <f t="shared" ca="1" si="2081"/>
        <v>0</v>
      </c>
      <c r="JQ308" s="477" t="b">
        <v>0</v>
      </c>
      <c r="JR308" s="477">
        <v>9.7327499999999993</v>
      </c>
      <c r="JS308" s="5" t="b">
        <f t="shared" si="2082"/>
        <v>0</v>
      </c>
      <c r="JT308" s="5" t="b">
        <f t="shared" si="2082"/>
        <v>0</v>
      </c>
      <c r="JU308" s="5" t="b">
        <f t="shared" si="2082"/>
        <v>1</v>
      </c>
      <c r="JV308" s="144">
        <f t="shared" si="2083"/>
        <v>1</v>
      </c>
      <c r="JW308" s="144">
        <f t="shared" si="2083"/>
        <v>1</v>
      </c>
      <c r="JX308" s="5" t="b">
        <f t="shared" si="2084"/>
        <v>0</v>
      </c>
      <c r="JY308" s="5" t="b">
        <f t="shared" si="2084"/>
        <v>1</v>
      </c>
      <c r="JZ308" s="5" t="b">
        <f t="shared" si="2084"/>
        <v>1</v>
      </c>
      <c r="KA308" s="5" t="b">
        <f t="shared" si="2084"/>
        <v>0</v>
      </c>
      <c r="KB308" s="5">
        <f t="shared" si="2085"/>
        <v>1</v>
      </c>
      <c r="KC308" s="5">
        <f t="shared" si="2085"/>
        <v>0</v>
      </c>
      <c r="KD308" s="5" t="b">
        <f t="shared" si="2086"/>
        <v>0</v>
      </c>
      <c r="KE308" s="5" t="str" cm="1">
        <f t="array" aca="1" ref="KE308" ca="1">IF(OR(KF308:KM308&lt;&gt;"-"),TRUE,"-")</f>
        <v>-</v>
      </c>
      <c r="KF308" s="19" t="str">
        <f t="shared" ca="1" si="2087"/>
        <v>-</v>
      </c>
      <c r="KG308" s="19" t="str">
        <f t="shared" ca="1" si="2087"/>
        <v>-</v>
      </c>
      <c r="KH308" s="19" t="str">
        <f t="shared" ca="1" si="2087"/>
        <v>-</v>
      </c>
      <c r="KI308" s="19" t="str">
        <f t="shared" ca="1" si="2087"/>
        <v>-</v>
      </c>
      <c r="KJ308" s="19" t="str">
        <f t="shared" ca="1" si="2087"/>
        <v>-</v>
      </c>
      <c r="KK308" s="19" t="str">
        <f t="shared" ca="1" si="2087"/>
        <v>-</v>
      </c>
      <c r="KL308" s="19" t="str">
        <f t="shared" ca="1" si="2087"/>
        <v>-</v>
      </c>
      <c r="KM308" s="19" t="str">
        <f t="shared" ca="1" si="2087"/>
        <v>-</v>
      </c>
      <c r="KN308" s="5" t="b">
        <f t="array" aca="1" ref="KN308" ca="1">IF(OR(KO308:KU308&lt;&gt;"-"),TRUE,"-")</f>
        <v>1</v>
      </c>
      <c r="KO308" s="19">
        <f t="shared" ca="1" si="2138"/>
        <v>0</v>
      </c>
      <c r="KP308" s="19" t="str">
        <f t="shared" ca="1" si="2138"/>
        <v>-</v>
      </c>
      <c r="KQ308" s="19">
        <f t="shared" ca="1" si="2138"/>
        <v>999999</v>
      </c>
      <c r="KR308" s="19">
        <f t="shared" ca="1" si="2138"/>
        <v>999999</v>
      </c>
      <c r="KS308" s="19">
        <f t="shared" ca="1" si="2138"/>
        <v>999999</v>
      </c>
      <c r="KT308" s="19">
        <f t="shared" ca="1" si="2138"/>
        <v>999999</v>
      </c>
      <c r="KU308" s="19">
        <f t="shared" ca="1" si="2138"/>
        <v>999999</v>
      </c>
      <c r="KV308" s="19" t="str">
        <f t="shared" ca="1" si="2138"/>
        <v>-</v>
      </c>
      <c r="KW308" s="19" t="str">
        <f t="shared" ca="1" si="2138"/>
        <v>-</v>
      </c>
      <c r="KX308" s="19" t="str">
        <f t="shared" ca="1" si="2138"/>
        <v>-</v>
      </c>
      <c r="KY308" s="19" t="b">
        <f t="shared" ca="1" si="2138"/>
        <v>1</v>
      </c>
      <c r="KZ308" s="19">
        <f t="shared" ca="1" si="2138"/>
        <v>0</v>
      </c>
      <c r="LA308" s="5" t="str">
        <f t="shared" si="2089"/>
        <v>-</v>
      </c>
      <c r="LB308" s="5" t="str">
        <f t="shared" si="2089"/>
        <v>-</v>
      </c>
      <c r="LC308" s="5" t="str">
        <f t="shared" si="2089"/>
        <v>-</v>
      </c>
      <c r="LD308" s="5" t="str">
        <f t="shared" si="2089"/>
        <v>-</v>
      </c>
      <c r="LE308" s="19" t="str">
        <f t="shared" ca="1" si="2090"/>
        <v>-</v>
      </c>
      <c r="LF308" s="19" t="str">
        <f t="shared" ca="1" si="2090"/>
        <v>-</v>
      </c>
      <c r="LG308" s="19" t="str">
        <f t="shared" ca="1" si="2090"/>
        <v>-</v>
      </c>
      <c r="LH308" s="19" t="str">
        <f t="shared" ca="1" si="2090"/>
        <v>-</v>
      </c>
      <c r="LI308" s="19" t="str">
        <f t="shared" ca="1" si="2090"/>
        <v>-</v>
      </c>
      <c r="LJ308" s="19" t="str">
        <f t="shared" ca="1" si="2090"/>
        <v>-</v>
      </c>
      <c r="LK308" s="19" t="str">
        <f t="shared" ca="1" si="2090"/>
        <v>-</v>
      </c>
      <c r="LL308" s="5" t="str">
        <f t="shared" si="2091"/>
        <v>-</v>
      </c>
      <c r="LM308" s="5">
        <f t="shared" si="2091"/>
        <v>500</v>
      </c>
      <c r="LN308" s="5">
        <f t="shared" si="2091"/>
        <v>500</v>
      </c>
      <c r="LO308" s="5" t="str">
        <f t="shared" si="2091"/>
        <v>-</v>
      </c>
      <c r="LP308" s="5" t="str" cm="1">
        <f t="array" aca="1" ref="LP308" ca="1">INDEX(i.meatgrid,$Q308,LP$7)</f>
        <v>-</v>
      </c>
      <c r="LQ308" s="5" t="str" cm="1">
        <f t="array" aca="1" ref="LQ308" ca="1">INDEX(i.meatgrid,$Q308,LQ$7)</f>
        <v>-</v>
      </c>
      <c r="LR308" s="5" t="str">
        <f t="shared" si="2092"/>
        <v>-</v>
      </c>
      <c r="LS308" s="5">
        <f t="shared" si="2093"/>
        <v>1</v>
      </c>
      <c r="LT308" s="9"/>
      <c r="LU308" s="19">
        <f t="shared" ca="1" si="2094"/>
        <v>70</v>
      </c>
      <c r="LV308" s="19">
        <f t="shared" ca="1" si="2094"/>
        <v>50</v>
      </c>
      <c r="LW308" s="19">
        <f t="shared" ca="1" si="2094"/>
        <v>80</v>
      </c>
      <c r="LX308" s="19">
        <f t="shared" ca="1" si="2094"/>
        <v>50</v>
      </c>
      <c r="LY308" s="5" t="b" cm="1">
        <f t="array" aca="1" ref="LY308" ca="1">INDEX(i.meatgrid,$Q308,LY$7)</f>
        <v>1</v>
      </c>
      <c r="LZ308" s="5" t="b" cm="1">
        <f t="array" aca="1" ref="LZ308" ca="1">INDEX(i.meatgrid,$Q308,LZ$7)</f>
        <v>0</v>
      </c>
      <c r="MA308" s="5" t="str" cm="1">
        <f t="array" aca="1" ref="MA308" ca="1">INDEX(i.meatgrid,$Q308,MA$7)</f>
        <v>-</v>
      </c>
      <c r="MB308" s="5" t="str" cm="1">
        <f t="array" aca="1" ref="MB308" ca="1">INDEX(i.meatgrid,$Q308,MB$7)</f>
        <v>-</v>
      </c>
      <c r="MC308" s="5">
        <f t="shared" si="2095"/>
        <v>1</v>
      </c>
      <c r="MD308" s="5">
        <f t="shared" si="2096"/>
        <v>1.25</v>
      </c>
      <c r="ME308" s="5" cm="1">
        <f t="array" aca="1" ref="ME308" ca="1">INDEX(i.meatgrid,$Q308,ME$7)</f>
        <v>0</v>
      </c>
      <c r="MF308" s="5" cm="1">
        <f t="array" aca="1" ref="MF308" ca="1">INDEX(i.meatgrid,$Q308,MF$7)</f>
        <v>0</v>
      </c>
      <c r="MG308" s="5" cm="1">
        <f t="array" aca="1" ref="MG308" ca="1">INDEX(i.meatgrid,$Q308,MG$7)</f>
        <v>0</v>
      </c>
      <c r="MH308" s="5" cm="1">
        <f t="array" aca="1" ref="MH308" ca="1">INDEX(i.meatgrid,$Q308,MH$7)</f>
        <v>0</v>
      </c>
      <c r="MI308" s="5" cm="1">
        <f t="array" aca="1" ref="MI308" ca="1">INDEX(i.meatgrid,$Q308,MI$7)</f>
        <v>0</v>
      </c>
      <c r="MJ308" s="5" cm="1">
        <f t="array" aca="1" ref="MJ308" ca="1">INDEX(i.meatgrid,$Q308,MJ$7)</f>
        <v>1</v>
      </c>
      <c r="MK308" s="5" cm="1">
        <f t="array" aca="1" ref="MK308" ca="1">INDEX(i.meatgrid,$Q308,MK$7)</f>
        <v>1</v>
      </c>
      <c r="ML308" s="5" cm="1">
        <f t="array" aca="1" ref="ML308" ca="1">INDEX(i.meatgrid,$Q308,ML$7)</f>
        <v>1</v>
      </c>
      <c r="MM308" s="5">
        <f t="shared" si="2097"/>
        <v>1</v>
      </c>
      <c r="MN308" s="9"/>
      <c r="MO308" s="19" t="b">
        <f t="shared" ca="1" si="2127"/>
        <v>0</v>
      </c>
      <c r="MP308" s="19" t="b">
        <f t="shared" ca="1" si="2127"/>
        <v>0</v>
      </c>
      <c r="MQ308" s="19">
        <f t="shared" ca="1" si="2127"/>
        <v>1</v>
      </c>
      <c r="MR308" s="19">
        <f t="shared" ca="1" si="2127"/>
        <v>0.75</v>
      </c>
      <c r="MS308" s="19">
        <f t="shared" ca="1" si="2127"/>
        <v>0.75</v>
      </c>
      <c r="MT308" s="19">
        <f t="shared" ca="1" si="2127"/>
        <v>0.8</v>
      </c>
      <c r="MU308" s="19">
        <f t="shared" ca="1" si="2127"/>
        <v>0.82499999999999996</v>
      </c>
      <c r="MV308" s="19">
        <f t="shared" ca="1" si="2127"/>
        <v>0.875</v>
      </c>
      <c r="MW308" s="19">
        <f t="shared" ca="1" si="2127"/>
        <v>0.9</v>
      </c>
      <c r="MX308" s="19">
        <f t="shared" ca="1" si="2127"/>
        <v>1</v>
      </c>
      <c r="MY308" s="19">
        <f t="shared" ca="1" si="2127"/>
        <v>0.875</v>
      </c>
      <c r="MZ308" s="19" t="b">
        <f t="shared" ca="1" si="2127"/>
        <v>1</v>
      </c>
      <c r="NA308" s="19">
        <f t="shared" ca="1" si="2127"/>
        <v>74.989999999999995</v>
      </c>
      <c r="NB308" s="19" t="str">
        <f t="shared" ca="1" si="2127"/>
        <v>-</v>
      </c>
      <c r="NC308" s="19" t="str">
        <f t="shared" ca="1" si="2127"/>
        <v>-</v>
      </c>
      <c r="ND308" s="19" t="str">
        <f t="shared" ca="1" si="2127"/>
        <v>-</v>
      </c>
      <c r="NE308" s="19" t="str">
        <f t="shared" ca="1" si="2128"/>
        <v>-</v>
      </c>
      <c r="NF308" s="19" t="str">
        <f t="shared" ca="1" si="2128"/>
        <v>-</v>
      </c>
      <c r="NG308" s="19" t="str">
        <f t="shared" ca="1" si="2128"/>
        <v>-</v>
      </c>
      <c r="NH308" s="19" t="str">
        <f t="shared" ca="1" si="2128"/>
        <v>-</v>
      </c>
      <c r="NI308" s="19">
        <f t="shared" ca="1" si="2128"/>
        <v>36.99</v>
      </c>
      <c r="NJ308" s="19">
        <f t="shared" ca="1" si="2128"/>
        <v>36.99</v>
      </c>
      <c r="NK308" s="19" t="str">
        <f t="shared" ca="1" si="2128"/>
        <v>-</v>
      </c>
      <c r="NL308" s="19" t="str">
        <f t="shared" ca="1" si="2128"/>
        <v>-</v>
      </c>
      <c r="NM308" s="19" t="str">
        <f t="shared" ca="1" si="2128"/>
        <v>-</v>
      </c>
      <c r="NN308" s="19" t="str">
        <f t="shared" ca="1" si="2128"/>
        <v>-</v>
      </c>
      <c r="NO308" s="19" t="str">
        <f t="shared" ca="1" si="2128"/>
        <v>-</v>
      </c>
      <c r="NP308" s="19">
        <f t="shared" ca="1" si="2128"/>
        <v>49.99</v>
      </c>
      <c r="NQ308" s="19">
        <f t="shared" ca="1" si="2128"/>
        <v>49.99</v>
      </c>
      <c r="NR308" s="19">
        <f t="shared" ca="1" si="2128"/>
        <v>49.99</v>
      </c>
      <c r="NS308" s="19">
        <f t="shared" ca="1" si="2128"/>
        <v>49.99</v>
      </c>
      <c r="NT308" s="19">
        <f t="shared" ca="1" si="2128"/>
        <v>49.99</v>
      </c>
      <c r="NU308" s="19">
        <f t="shared" ca="1" si="2129"/>
        <v>49.99</v>
      </c>
      <c r="NV308" s="19">
        <f t="shared" ca="1" si="2129"/>
        <v>49.99</v>
      </c>
      <c r="NW308" s="19">
        <f t="shared" ca="1" si="2129"/>
        <v>49.99</v>
      </c>
      <c r="NX308" s="19">
        <f t="shared" ca="1" si="2129"/>
        <v>412.99</v>
      </c>
      <c r="NY308" s="19">
        <f t="shared" ca="1" si="2129"/>
        <v>412.99</v>
      </c>
      <c r="NZ308" s="19" t="str">
        <f t="shared" ca="1" si="2129"/>
        <v>-</v>
      </c>
      <c r="OA308" s="19" t="str">
        <f t="shared" ca="1" si="2129"/>
        <v>-</v>
      </c>
      <c r="OB308" s="19" t="str">
        <f t="shared" ca="1" si="2129"/>
        <v>-</v>
      </c>
      <c r="OC308" s="19" t="str">
        <f t="shared" ca="1" si="2129"/>
        <v>-</v>
      </c>
      <c r="OD308" s="19" t="str">
        <f t="shared" ca="1" si="2129"/>
        <v>-</v>
      </c>
      <c r="OE308" s="19">
        <f t="shared" ca="1" si="2129"/>
        <v>6.8900000000000006</v>
      </c>
      <c r="OF308" s="19">
        <f t="shared" ca="1" si="2129"/>
        <v>6.8900000000000006</v>
      </c>
      <c r="OG308" s="19">
        <f t="shared" ca="1" si="2129"/>
        <v>6.8900000000000006</v>
      </c>
      <c r="OH308" s="19">
        <f t="shared" ca="1" si="2129"/>
        <v>6.8900000000000006</v>
      </c>
      <c r="OI308" s="19">
        <f t="shared" ca="1" si="2129"/>
        <v>6.8900000000000006</v>
      </c>
      <c r="OJ308" s="19">
        <f t="shared" ca="1" si="2129"/>
        <v>6.8900000000000006</v>
      </c>
      <c r="OK308" s="19">
        <f t="shared" ca="1" si="2101"/>
        <v>6.8900000000000006</v>
      </c>
      <c r="OL308" s="19">
        <f t="shared" ca="1" si="2101"/>
        <v>6.8900000000000006</v>
      </c>
      <c r="OM308" s="19">
        <f t="shared" ca="1" si="2101"/>
        <v>346.99</v>
      </c>
      <c r="ON308" s="19">
        <f t="shared" ca="1" si="2101"/>
        <v>346.99</v>
      </c>
      <c r="OO308" s="19" t="str">
        <f t="shared" ca="1" si="2101"/>
        <v>-</v>
      </c>
      <c r="OP308" s="19" t="str">
        <f t="shared" ca="1" si="2101"/>
        <v>-</v>
      </c>
      <c r="OQ308" s="19" t="str">
        <f t="shared" ca="1" si="2101"/>
        <v>-</v>
      </c>
      <c r="OR308" s="19" t="str">
        <f t="shared" ca="1" si="2101"/>
        <v>-</v>
      </c>
      <c r="OS308" s="19" t="str">
        <f t="shared" ca="1" si="2101"/>
        <v>-</v>
      </c>
      <c r="OT308" s="19">
        <f t="shared" ca="1" si="2101"/>
        <v>0</v>
      </c>
      <c r="OU308" s="24">
        <v>0</v>
      </c>
    </row>
    <row r="309" spans="1:411" hidden="1" outlineLevel="1">
      <c r="A309" s="21">
        <f t="shared" si="158"/>
        <v>304</v>
      </c>
      <c r="B309" s="21">
        <f t="shared" si="2039"/>
        <v>19</v>
      </c>
      <c r="C309">
        <v>114</v>
      </c>
      <c r="D309" s="144" t="str">
        <f t="shared" si="2040"/>
        <v>GSM</v>
      </c>
      <c r="E309" t="b">
        <v>0</v>
      </c>
      <c r="F309" t="b">
        <v>0</v>
      </c>
      <c r="G309" t="b">
        <f t="shared" si="2134"/>
        <v>0</v>
      </c>
      <c r="H309" s="29">
        <v>2</v>
      </c>
      <c r="I309" s="29">
        <v>1</v>
      </c>
      <c r="J309" s="29" t="str">
        <f>""</f>
        <v/>
      </c>
      <c r="K309" s="29">
        <f t="shared" si="2042"/>
        <v>2</v>
      </c>
      <c r="L309" s="29">
        <v>2</v>
      </c>
      <c r="M309" s="29">
        <v>2</v>
      </c>
      <c r="N309" s="29">
        <v>3</v>
      </c>
      <c r="O309" s="29">
        <v>1</v>
      </c>
      <c r="P309" s="29">
        <v>1</v>
      </c>
      <c r="Q309" s="29">
        <v>7</v>
      </c>
      <c r="R309" s="29">
        <v>1</v>
      </c>
      <c r="S309" s="29">
        <v>1</v>
      </c>
      <c r="T309" s="29">
        <v>1</v>
      </c>
      <c r="U309" s="218"/>
      <c r="V309" s="218"/>
      <c r="W309" s="29">
        <v>0</v>
      </c>
      <c r="X309" s="218"/>
      <c r="Y309" s="218"/>
      <c r="Z309" s="218"/>
      <c r="AA309" s="218"/>
      <c r="AB309" s="218"/>
      <c r="AC309" s="218"/>
      <c r="AD309" s="218"/>
      <c r="AE309" s="218"/>
      <c r="AF309" s="144">
        <f>INDEX(CHOOSE($N309,DataAutumn!i.AdultDrys,DataWinter!i.AdultDrys,DataSpring!i.AdultDrys),1,$M309)</f>
        <v>3</v>
      </c>
      <c r="AG309" s="5">
        <f t="shared" si="2043"/>
        <v>2</v>
      </c>
      <c r="AH309" s="5">
        <f t="shared" si="2043"/>
        <v>0</v>
      </c>
      <c r="AI309" s="5">
        <f t="shared" si="2044"/>
        <v>1</v>
      </c>
      <c r="AJ309" s="218"/>
      <c r="AK309" s="218"/>
      <c r="AL309" s="366" t="str">
        <f ca="1">TEXT(LEFT(OFFSET(AL309,-1,0),5)+1,"00000")&amp;MID(OFFSET(AL309,-1,0),6,FIND(" ",OFFSET(AL309,-1,0),7)-5)
&amp; $D309           &amp; " Day"&amp;INDEX(i.DOY,$N309,1)              &amp; IF($IG309=0," FWM","")&amp;IF($IG309=1," MWM","")&amp;IF($IG309=5," Mat","")&amp;IF($IH309=TRUE,"&amp;BBT","    ")
&amp;INDEX(DataMaster!$B$98:$B$105,$Q309,0)    &amp;IF(JQ309," SR"&amp;JR309,"")&amp; " WP"&amp;TEXT($MC309*100,"000p")           &amp; " MP"&amp;TEXT($MD309*100,"000p")           &amp; " GP"&amp;TEXT($MM309*100,"000p")
&amp; " (F"&amp;3+COUNTIF($CV309:$CY309,TRUE)&amp;3&amp;"N"&amp;$DM309&amp;$DN309&amp;")"</f>
        <v>00021 DSP_price_SA GSM Day204 MWM    Older Mutton WP100p MP100p GP100p (F33N11)</v>
      </c>
      <c r="AM309" s="9" t="str">
        <f ca="1">IF(COUNTIF(AL$5:AL309,AL309)=1,"-","Dup")</f>
        <v>-</v>
      </c>
      <c r="AN309" s="9"/>
      <c r="AO309" s="12" t="b">
        <v>0</v>
      </c>
      <c r="AP309" s="12" t="b">
        <v>0</v>
      </c>
      <c r="AQ309" s="12" t="b">
        <v>0</v>
      </c>
      <c r="AR309" s="12" t="b">
        <v>0</v>
      </c>
      <c r="AS309" s="12" t="b">
        <v>0</v>
      </c>
      <c r="AT309" s="12" t="b">
        <v>0</v>
      </c>
      <c r="AU309" s="12" t="b">
        <v>0</v>
      </c>
      <c r="AV309" s="12" t="b">
        <v>0</v>
      </c>
      <c r="AW309" s="9"/>
      <c r="AX309" s="5" t="b">
        <f t="shared" si="2045"/>
        <v>0</v>
      </c>
      <c r="AY309" s="5" t="str">
        <f t="shared" si="2045"/>
        <v>-</v>
      </c>
      <c r="AZ309" s="5" t="b">
        <f t="shared" si="2045"/>
        <v>0</v>
      </c>
      <c r="BA309" s="5" t="b">
        <f t="shared" si="2045"/>
        <v>1</v>
      </c>
      <c r="BB309" s="5" t="b">
        <f t="shared" si="2045"/>
        <v>1</v>
      </c>
      <c r="BC309" s="144">
        <f t="shared" si="2045"/>
        <v>0</v>
      </c>
      <c r="BD309" s="19" t="b">
        <f t="shared" ca="1" si="2046"/>
        <v>1</v>
      </c>
      <c r="BE309" s="9"/>
      <c r="BF309" s="5" t="str">
        <f t="shared" ca="1" si="2047"/>
        <v>-</v>
      </c>
      <c r="BG309" s="19" t="str">
        <f t="shared" ca="1" si="2048"/>
        <v>-</v>
      </c>
      <c r="BH309" s="19" t="str">
        <f t="shared" ca="1" si="2048"/>
        <v>-</v>
      </c>
      <c r="BI309" s="19" t="str">
        <f t="shared" ca="1" si="2048"/>
        <v>-</v>
      </c>
      <c r="BJ309" s="5" t="str">
        <f t="shared" ca="1" si="2049"/>
        <v>-</v>
      </c>
      <c r="BK309" s="19" t="str">
        <f t="shared" ca="1" si="2050"/>
        <v>-</v>
      </c>
      <c r="BL309" s="5" t="str">
        <f t="shared" ca="1" si="2051"/>
        <v>-</v>
      </c>
      <c r="BM309" s="19" t="str">
        <f t="shared" ca="1" si="2052"/>
        <v>-</v>
      </c>
      <c r="BN309" s="19" t="str">
        <f t="shared" ca="1" si="2052"/>
        <v>-</v>
      </c>
      <c r="BO309" s="19" t="str">
        <f t="shared" ca="1" si="2052"/>
        <v>-</v>
      </c>
      <c r="BP309" s="5" t="str">
        <f t="shared" ca="1" si="2053"/>
        <v>-</v>
      </c>
      <c r="BQ309" s="9"/>
      <c r="BR309" s="5" t="b">
        <f t="shared" si="2054"/>
        <v>0</v>
      </c>
      <c r="BS309" s="5" t="str">
        <f t="shared" ca="1" si="2055"/>
        <v>-</v>
      </c>
      <c r="BT309" s="5" t="str">
        <f t="shared" ca="1" si="2056"/>
        <v>-</v>
      </c>
      <c r="BU309" s="5" t="str">
        <f t="shared" ca="1" si="2056"/>
        <v>-</v>
      </c>
      <c r="BV309" s="5" t="str">
        <f t="shared" ca="1" si="2056"/>
        <v>-</v>
      </c>
      <c r="BW309" s="5" t="str">
        <f t="shared" ca="1" si="2056"/>
        <v>-</v>
      </c>
      <c r="BX309" s="5" t="str">
        <f t="shared" ca="1" si="2056"/>
        <v>-</v>
      </c>
      <c r="BY309" s="5" t="str">
        <f t="shared" ca="1" si="2056"/>
        <v>-</v>
      </c>
      <c r="BZ309" s="5" t="str">
        <f t="shared" ca="1" si="2056"/>
        <v>-</v>
      </c>
      <c r="CA309" s="5" t="str">
        <f t="shared" ca="1" si="2056"/>
        <v>-</v>
      </c>
      <c r="CB309" s="9"/>
      <c r="CC309" s="237" t="b">
        <f t="shared" ca="1" si="2104"/>
        <v>1</v>
      </c>
      <c r="CD309" s="237" t="b">
        <f t="shared" ca="1" si="2104"/>
        <v>1</v>
      </c>
      <c r="CE309" s="237" t="b">
        <f t="shared" ca="1" si="2104"/>
        <v>1</v>
      </c>
      <c r="CF309" s="12">
        <f t="shared" si="2057"/>
        <v>2237105</v>
      </c>
      <c r="CG309" s="144" t="b">
        <f t="shared" ca="1" si="2135"/>
        <v>0</v>
      </c>
      <c r="CH309" s="12" t="s">
        <v>34</v>
      </c>
      <c r="CI309" s="19" t="str">
        <f t="shared" ca="1" si="2059"/>
        <v>-</v>
      </c>
      <c r="CJ309" s="19" t="str">
        <f t="shared" ca="1" si="2059"/>
        <v>-</v>
      </c>
      <c r="CK309" s="19" t="str">
        <f t="shared" ca="1" si="2059"/>
        <v>-</v>
      </c>
      <c r="CL309" s="19">
        <f t="shared" ca="1" si="2059"/>
        <v>1</v>
      </c>
      <c r="CM309" s="19">
        <f t="shared" ca="1" si="2059"/>
        <v>1</v>
      </c>
      <c r="CN309" s="9"/>
      <c r="CO309" s="444">
        <f t="shared" si="2060"/>
        <v>652</v>
      </c>
      <c r="CP309" s="444">
        <f t="shared" si="2060"/>
        <v>686</v>
      </c>
      <c r="CQ309" s="444">
        <f t="shared" si="2060"/>
        <v>721</v>
      </c>
      <c r="CR309" s="152">
        <f t="shared" si="2061"/>
        <v>378</v>
      </c>
      <c r="CS309" s="152">
        <f t="shared" si="2061"/>
        <v>413</v>
      </c>
      <c r="CT309" s="152">
        <f t="shared" si="2061"/>
        <v>448</v>
      </c>
      <c r="CU309" s="19" t="str">
        <f t="shared" ca="1" si="2122"/>
        <v>-</v>
      </c>
      <c r="CV309" s="19" t="str">
        <f t="shared" ca="1" si="2122"/>
        <v>-</v>
      </c>
      <c r="CW309" s="19" t="str">
        <f t="shared" ca="1" si="2122"/>
        <v>-</v>
      </c>
      <c r="CX309" s="19" t="str">
        <f t="shared" ca="1" si="2122"/>
        <v>-</v>
      </c>
      <c r="CY309" s="19" t="str">
        <f t="shared" ca="1" si="2122"/>
        <v>-</v>
      </c>
      <c r="CZ309" s="19" t="b">
        <f t="shared" ca="1" si="2122"/>
        <v>1</v>
      </c>
      <c r="DA309" s="19">
        <f t="shared" ca="1" si="2122"/>
        <v>0</v>
      </c>
      <c r="DB309" s="19">
        <f t="shared" ca="1" si="2122"/>
        <v>0</v>
      </c>
      <c r="DC309" s="19">
        <f t="shared" ca="1" si="2122"/>
        <v>0</v>
      </c>
      <c r="DD309" s="19">
        <f t="shared" ca="1" si="2122"/>
        <v>0</v>
      </c>
      <c r="DE309" s="19">
        <f t="shared" ca="1" si="2122"/>
        <v>0</v>
      </c>
      <c r="DF309" s="19">
        <f t="shared" ca="1" si="2122"/>
        <v>0</v>
      </c>
      <c r="DG309" s="19">
        <f t="shared" ca="1" si="2122"/>
        <v>0</v>
      </c>
      <c r="DH309" s="19">
        <f t="shared" ca="1" si="2122"/>
        <v>0</v>
      </c>
      <c r="DI309" s="19">
        <f t="shared" ca="1" si="2122"/>
        <v>0</v>
      </c>
      <c r="DJ309" s="19">
        <f t="shared" ca="1" si="2122"/>
        <v>0</v>
      </c>
      <c r="DK309" s="19">
        <f t="shared" ca="1" si="2111"/>
        <v>0</v>
      </c>
      <c r="DL309" s="19">
        <f t="shared" ca="1" si="2111"/>
        <v>0</v>
      </c>
      <c r="DM309" s="19">
        <f t="shared" ca="1" si="2111"/>
        <v>1</v>
      </c>
      <c r="DN309" s="19">
        <f t="shared" ca="1" si="2111"/>
        <v>1</v>
      </c>
      <c r="DO309" s="19">
        <f t="shared" ca="1" si="2111"/>
        <v>0</v>
      </c>
      <c r="DP309" s="19" t="str">
        <f t="shared" ca="1" si="2111"/>
        <v>-</v>
      </c>
      <c r="DQ309" s="19" t="str">
        <f t="shared" ca="1" si="2111"/>
        <v>-</v>
      </c>
      <c r="DR309" s="19" t="str">
        <f t="shared" ca="1" si="2111"/>
        <v>-</v>
      </c>
      <c r="DS309" s="19" t="str">
        <f t="shared" ca="1" si="2111"/>
        <v>-</v>
      </c>
      <c r="DT309" s="19" t="str">
        <f t="shared" ca="1" si="2111"/>
        <v>-</v>
      </c>
      <c r="DU309" s="19">
        <f t="shared" ca="1" si="2111"/>
        <v>0</v>
      </c>
      <c r="DV309" s="19" t="str">
        <f t="shared" ca="1" si="2111"/>
        <v>-</v>
      </c>
      <c r="DW309" s="19" t="str">
        <f t="shared" ca="1" si="2111"/>
        <v>-</v>
      </c>
      <c r="DX309" s="19" t="str">
        <f t="shared" ca="1" si="2111"/>
        <v>-</v>
      </c>
      <c r="DY309" s="19" t="str">
        <f t="shared" ca="1" si="2111"/>
        <v>-</v>
      </c>
      <c r="DZ309" s="19" t="str">
        <f t="shared" ref="DZ309:ED309" ca="1" si="2139">OFFSET(DZ$5,$B309,0)</f>
        <v>-</v>
      </c>
      <c r="EA309" s="19" t="str">
        <f t="shared" ca="1" si="2139"/>
        <v>-</v>
      </c>
      <c r="EB309" s="19" t="str">
        <f t="shared" ca="1" si="2139"/>
        <v>-</v>
      </c>
      <c r="EC309" s="19" t="str">
        <f t="shared" ca="1" si="2139"/>
        <v>-</v>
      </c>
      <c r="ED309" s="19">
        <f t="shared" ca="1" si="2139"/>
        <v>0</v>
      </c>
      <c r="EE309" s="444">
        <f t="shared" si="2064"/>
        <v>0</v>
      </c>
      <c r="EF309" s="444">
        <f t="shared" si="2064"/>
        <v>0</v>
      </c>
      <c r="EG309" s="124">
        <f t="shared" si="2123"/>
        <v>0</v>
      </c>
      <c r="EH309" s="124">
        <f t="shared" si="2123"/>
        <v>0</v>
      </c>
      <c r="EI309" s="124">
        <f t="shared" si="2123"/>
        <v>0</v>
      </c>
      <c r="EJ309" s="124">
        <f t="shared" si="2123"/>
        <v>0</v>
      </c>
      <c r="EK309" s="124">
        <f t="shared" si="2123"/>
        <v>0</v>
      </c>
      <c r="EL309" s="124">
        <f t="shared" si="2123"/>
        <v>0</v>
      </c>
      <c r="EM309" s="124">
        <f t="shared" si="2123"/>
        <v>0</v>
      </c>
      <c r="EN309" s="124">
        <f t="shared" si="2123"/>
        <v>0</v>
      </c>
      <c r="EO309" s="124">
        <f t="shared" si="2123"/>
        <v>0</v>
      </c>
      <c r="EP309" s="124">
        <f t="shared" si="2123"/>
        <v>0</v>
      </c>
      <c r="EQ309" s="124">
        <f t="shared" si="2123"/>
        <v>0</v>
      </c>
      <c r="ER309" s="124">
        <f t="shared" si="2123"/>
        <v>0</v>
      </c>
      <c r="ES309" s="124">
        <f t="shared" si="2123"/>
        <v>0</v>
      </c>
      <c r="ET309" s="124">
        <f t="shared" si="2123"/>
        <v>0</v>
      </c>
      <c r="EU309" s="124">
        <f t="shared" si="2123"/>
        <v>0</v>
      </c>
      <c r="EV309" s="124">
        <f t="shared" si="2123"/>
        <v>0</v>
      </c>
      <c r="EW309" s="124">
        <f t="shared" si="2066"/>
        <v>0</v>
      </c>
      <c r="EX309" s="124">
        <f t="shared" si="2066"/>
        <v>0</v>
      </c>
      <c r="EY309" s="554">
        <f t="shared" si="2124"/>
        <v>0</v>
      </c>
      <c r="EZ309" s="554">
        <f t="shared" si="2124"/>
        <v>0</v>
      </c>
      <c r="FA309" s="554">
        <f t="shared" si="2124"/>
        <v>0</v>
      </c>
      <c r="FB309" s="125">
        <f t="shared" si="2124"/>
        <v>0</v>
      </c>
      <c r="FC309" s="125">
        <f t="shared" si="2124"/>
        <v>0</v>
      </c>
      <c r="FD309" s="125">
        <f t="shared" si="2124"/>
        <v>0</v>
      </c>
      <c r="FE309" s="125">
        <f t="shared" si="2124"/>
        <v>0</v>
      </c>
      <c r="FF309" s="125">
        <f t="shared" si="2124"/>
        <v>0</v>
      </c>
      <c r="FG309" s="125">
        <f t="shared" si="2124"/>
        <v>0</v>
      </c>
      <c r="FH309" s="125">
        <f t="shared" si="2124"/>
        <v>0</v>
      </c>
      <c r="FI309" s="125">
        <f t="shared" si="2124"/>
        <v>0</v>
      </c>
      <c r="FJ309" s="125">
        <f t="shared" si="2124"/>
        <v>0</v>
      </c>
      <c r="FK309" s="125">
        <f t="shared" si="2124"/>
        <v>0</v>
      </c>
      <c r="FL309" s="125">
        <f t="shared" si="2124"/>
        <v>0</v>
      </c>
      <c r="FM309" s="125">
        <f t="shared" si="2124"/>
        <v>0</v>
      </c>
      <c r="FN309" s="125">
        <f t="shared" si="2124"/>
        <v>0</v>
      </c>
      <c r="FO309" s="124">
        <f t="shared" si="2125"/>
        <v>0</v>
      </c>
      <c r="FP309" s="124">
        <f t="shared" si="2125"/>
        <v>0</v>
      </c>
      <c r="FQ309" s="124">
        <f t="shared" si="2125"/>
        <v>0</v>
      </c>
      <c r="FR309" s="124">
        <f t="shared" si="2125"/>
        <v>0</v>
      </c>
      <c r="FS309" s="124">
        <f t="shared" si="2125"/>
        <v>0</v>
      </c>
      <c r="FT309" s="124">
        <f t="shared" si="2125"/>
        <v>0</v>
      </c>
      <c r="FU309" s="124">
        <f t="shared" si="2125"/>
        <v>0</v>
      </c>
      <c r="FV309" s="124">
        <f t="shared" si="2125"/>
        <v>0</v>
      </c>
      <c r="FW309" s="124">
        <f t="shared" si="2125"/>
        <v>0</v>
      </c>
      <c r="FX309" s="124">
        <f t="shared" si="2125"/>
        <v>0</v>
      </c>
      <c r="FY309" s="124">
        <f t="shared" si="2125"/>
        <v>0</v>
      </c>
      <c r="FZ309" s="124">
        <f t="shared" si="2125"/>
        <v>0</v>
      </c>
      <c r="GA309" s="124">
        <f t="shared" si="2125"/>
        <v>0</v>
      </c>
      <c r="GB309" s="124">
        <f t="shared" si="2125"/>
        <v>0</v>
      </c>
      <c r="GC309" s="124">
        <f t="shared" si="2125"/>
        <v>0</v>
      </c>
      <c r="GD309" s="124">
        <f t="shared" si="2125"/>
        <v>0</v>
      </c>
      <c r="GE309" s="124">
        <f t="shared" si="2069"/>
        <v>0</v>
      </c>
      <c r="GF309" s="124">
        <f t="shared" si="2069"/>
        <v>0</v>
      </c>
      <c r="GG309" s="554">
        <f t="shared" si="2070"/>
        <v>0</v>
      </c>
      <c r="GH309" s="554">
        <f t="shared" si="2070"/>
        <v>0</v>
      </c>
      <c r="GI309" s="554">
        <f t="shared" si="2070"/>
        <v>0</v>
      </c>
      <c r="GJ309" s="125">
        <f t="shared" si="2132"/>
        <v>0</v>
      </c>
      <c r="GK309" s="125">
        <f t="shared" si="2132"/>
        <v>0</v>
      </c>
      <c r="GL309" s="125">
        <f t="shared" si="2132"/>
        <v>0</v>
      </c>
      <c r="GM309" s="125">
        <f t="shared" si="2132"/>
        <v>0</v>
      </c>
      <c r="GN309" s="125">
        <f t="shared" si="2132"/>
        <v>0</v>
      </c>
      <c r="GO309" s="125">
        <f t="shared" si="2132"/>
        <v>0</v>
      </c>
      <c r="GP309" s="125">
        <f t="shared" si="2132"/>
        <v>0</v>
      </c>
      <c r="GQ309" s="125">
        <f t="shared" si="2132"/>
        <v>0</v>
      </c>
      <c r="GR309" s="125">
        <f t="shared" si="2132"/>
        <v>0</v>
      </c>
      <c r="GS309" s="125">
        <f t="shared" si="2132"/>
        <v>0</v>
      </c>
      <c r="GT309" s="125">
        <f t="shared" si="2132"/>
        <v>0</v>
      </c>
      <c r="GU309" s="125">
        <f t="shared" si="2132"/>
        <v>0</v>
      </c>
      <c r="GV309" s="125">
        <f t="shared" si="2132"/>
        <v>0</v>
      </c>
      <c r="GW309" s="124">
        <f t="shared" si="2126"/>
        <v>0</v>
      </c>
      <c r="GX309" s="124">
        <f t="shared" si="2126"/>
        <v>0</v>
      </c>
      <c r="GY309" s="124">
        <f t="shared" si="2126"/>
        <v>0</v>
      </c>
      <c r="GZ309" s="124">
        <f t="shared" si="2126"/>
        <v>0</v>
      </c>
      <c r="HA309" s="124">
        <f t="shared" si="2126"/>
        <v>0</v>
      </c>
      <c r="HB309" s="124">
        <f t="shared" si="2126"/>
        <v>0</v>
      </c>
      <c r="HC309" s="124">
        <f t="shared" si="2126"/>
        <v>0</v>
      </c>
      <c r="HD309" s="124">
        <f t="shared" si="2126"/>
        <v>0</v>
      </c>
      <c r="HE309" s="124">
        <f t="shared" si="2126"/>
        <v>0</v>
      </c>
      <c r="HF309" s="124">
        <f t="shared" si="2126"/>
        <v>0</v>
      </c>
      <c r="HG309" s="124">
        <f t="shared" si="2126"/>
        <v>0</v>
      </c>
      <c r="HH309" s="124">
        <f t="shared" si="2126"/>
        <v>0</v>
      </c>
      <c r="HI309" s="124">
        <f t="shared" si="2126"/>
        <v>0</v>
      </c>
      <c r="HJ309" s="124">
        <f t="shared" si="2126"/>
        <v>0</v>
      </c>
      <c r="HK309" s="124">
        <f t="shared" si="2126"/>
        <v>0</v>
      </c>
      <c r="HL309" s="124">
        <f t="shared" si="2126"/>
        <v>0</v>
      </c>
      <c r="HM309" s="124">
        <f t="shared" si="2073"/>
        <v>0</v>
      </c>
      <c r="HN309" s="124">
        <f t="shared" si="2073"/>
        <v>0</v>
      </c>
      <c r="HO309" s="554">
        <f t="shared" si="2074"/>
        <v>0</v>
      </c>
      <c r="HP309" s="554">
        <f t="shared" si="2074"/>
        <v>0</v>
      </c>
      <c r="HQ309" s="554">
        <f t="shared" si="2074"/>
        <v>0</v>
      </c>
      <c r="HR309" s="125">
        <f t="shared" si="2133"/>
        <v>0</v>
      </c>
      <c r="HS309" s="125">
        <f t="shared" si="2133"/>
        <v>0</v>
      </c>
      <c r="HT309" s="125">
        <f t="shared" si="2133"/>
        <v>0</v>
      </c>
      <c r="HU309" s="125">
        <f t="shared" si="2133"/>
        <v>0</v>
      </c>
      <c r="HV309" s="125">
        <f t="shared" si="2133"/>
        <v>0</v>
      </c>
      <c r="HW309" s="125">
        <f t="shared" si="2133"/>
        <v>0</v>
      </c>
      <c r="HX309" s="125">
        <f t="shared" si="2133"/>
        <v>0</v>
      </c>
      <c r="HY309" s="125">
        <f t="shared" si="2133"/>
        <v>0</v>
      </c>
      <c r="HZ309" s="125">
        <f t="shared" si="2133"/>
        <v>0</v>
      </c>
      <c r="IA309" s="125">
        <f t="shared" si="2133"/>
        <v>0</v>
      </c>
      <c r="IB309" s="125">
        <f t="shared" si="2133"/>
        <v>0</v>
      </c>
      <c r="IC309" s="125">
        <f t="shared" si="2133"/>
        <v>0</v>
      </c>
      <c r="ID309" s="125">
        <f t="shared" si="2133"/>
        <v>0</v>
      </c>
      <c r="IE309" s="5">
        <f t="shared" si="2076"/>
        <v>67</v>
      </c>
      <c r="IF309" s="9"/>
      <c r="IG309" s="5">
        <f t="shared" si="2077"/>
        <v>1</v>
      </c>
      <c r="IH309" s="5" t="b">
        <f t="shared" si="2077"/>
        <v>0</v>
      </c>
      <c r="II309" s="19">
        <f t="shared" ca="1" si="2078"/>
        <v>0</v>
      </c>
      <c r="IJ309" s="5">
        <f t="shared" si="2077"/>
        <v>55</v>
      </c>
      <c r="IK309" s="5" cm="1">
        <f t="array" ref="IK309">INDEX(i.pi_yatf,$X309+1,IK$7)</f>
        <v>1</v>
      </c>
      <c r="IL309" s="19">
        <f t="shared" ca="1" si="2137"/>
        <v>0</v>
      </c>
      <c r="IM309" s="19">
        <f t="shared" ca="1" si="2137"/>
        <v>0</v>
      </c>
      <c r="IN309" s="19">
        <f t="shared" ca="1" si="2137"/>
        <v>0</v>
      </c>
      <c r="IO309" s="19">
        <f t="shared" ca="1" si="2137"/>
        <v>0</v>
      </c>
      <c r="IP309" s="19">
        <f t="shared" ca="1" si="2137"/>
        <v>0</v>
      </c>
      <c r="IQ309" s="19">
        <f t="shared" ca="1" si="2137"/>
        <v>0</v>
      </c>
      <c r="IR309" s="19">
        <f t="shared" ca="1" si="2137"/>
        <v>0</v>
      </c>
      <c r="IS309" s="19">
        <f t="shared" ca="1" si="2137"/>
        <v>0</v>
      </c>
      <c r="IT309" s="19">
        <f t="shared" ca="1" si="2137"/>
        <v>0</v>
      </c>
      <c r="IU309" s="19">
        <f t="shared" ca="1" si="2137"/>
        <v>0</v>
      </c>
      <c r="IV309" s="19">
        <f t="shared" ca="1" si="2137"/>
        <v>0</v>
      </c>
      <c r="IW309" s="19">
        <f t="shared" ca="1" si="2137"/>
        <v>0</v>
      </c>
      <c r="IX309" s="19">
        <f t="shared" ca="1" si="2137"/>
        <v>0</v>
      </c>
      <c r="IY309" s="19">
        <f t="shared" ca="1" si="2137"/>
        <v>0</v>
      </c>
      <c r="IZ309" s="19">
        <f t="shared" ca="1" si="2137"/>
        <v>0</v>
      </c>
      <c r="JA309" s="19">
        <f t="shared" ca="1" si="2137"/>
        <v>0</v>
      </c>
      <c r="JB309" s="19">
        <f t="shared" ca="1" si="2137"/>
        <v>0</v>
      </c>
      <c r="JC309" s="19">
        <f t="shared" ca="1" si="2137"/>
        <v>0</v>
      </c>
      <c r="JD309" s="19">
        <f t="shared" ca="1" si="2137"/>
        <v>0</v>
      </c>
      <c r="JE309" s="19">
        <f t="shared" ca="1" si="2137"/>
        <v>0</v>
      </c>
      <c r="JF309" s="19">
        <f t="shared" ca="1" si="2137"/>
        <v>0</v>
      </c>
      <c r="JG309" s="5">
        <f t="shared" si="2080"/>
        <v>1.2500000000000001E-2</v>
      </c>
      <c r="JH309" s="567">
        <f t="shared" si="2080"/>
        <v>0</v>
      </c>
      <c r="JI309" s="5">
        <f t="shared" si="2080"/>
        <v>6.25E-2</v>
      </c>
      <c r="JJ309" s="5">
        <f t="shared" si="2080"/>
        <v>6.25E-2</v>
      </c>
      <c r="JK309" s="5">
        <f t="shared" si="2080"/>
        <v>6.25E-2</v>
      </c>
      <c r="JL309" s="19">
        <f t="shared" ca="1" si="2137"/>
        <v>1</v>
      </c>
      <c r="JM309" s="19">
        <f t="shared" ca="1" si="2137"/>
        <v>0</v>
      </c>
      <c r="JN309" s="19">
        <f t="shared" ca="1" si="2137"/>
        <v>1</v>
      </c>
      <c r="JO309" s="9"/>
      <c r="JP309" s="5" t="b">
        <f t="shared" ca="1" si="2081"/>
        <v>0</v>
      </c>
      <c r="JQ309" s="477" t="b">
        <v>0</v>
      </c>
      <c r="JR309" s="477">
        <v>9.7327499999999993</v>
      </c>
      <c r="JS309" s="5" t="b">
        <f t="shared" si="2082"/>
        <v>0</v>
      </c>
      <c r="JT309" s="5" t="b">
        <f t="shared" si="2082"/>
        <v>0</v>
      </c>
      <c r="JU309" s="5" t="b">
        <f t="shared" si="2082"/>
        <v>1</v>
      </c>
      <c r="JV309" s="144">
        <f t="shared" si="2083"/>
        <v>1</v>
      </c>
      <c r="JW309" s="144">
        <f t="shared" si="2083"/>
        <v>1</v>
      </c>
      <c r="JX309" s="5" t="b">
        <f t="shared" si="2084"/>
        <v>0</v>
      </c>
      <c r="JY309" s="5" t="b">
        <f t="shared" si="2084"/>
        <v>1</v>
      </c>
      <c r="JZ309" s="5" t="b">
        <f t="shared" si="2084"/>
        <v>1</v>
      </c>
      <c r="KA309" s="5" t="b">
        <f t="shared" si="2084"/>
        <v>0</v>
      </c>
      <c r="KB309" s="5">
        <f t="shared" si="2085"/>
        <v>1</v>
      </c>
      <c r="KC309" s="5">
        <f t="shared" si="2085"/>
        <v>0</v>
      </c>
      <c r="KD309" s="5" t="b">
        <f t="shared" si="2086"/>
        <v>0</v>
      </c>
      <c r="KE309" s="5" t="str" cm="1">
        <f t="array" aca="1" ref="KE309" ca="1">IF(OR(KF309:KM309&lt;&gt;"-"),TRUE,"-")</f>
        <v>-</v>
      </c>
      <c r="KF309" s="19" t="str">
        <f t="shared" ca="1" si="2087"/>
        <v>-</v>
      </c>
      <c r="KG309" s="19" t="str">
        <f t="shared" ca="1" si="2087"/>
        <v>-</v>
      </c>
      <c r="KH309" s="19" t="str">
        <f t="shared" ca="1" si="2087"/>
        <v>-</v>
      </c>
      <c r="KI309" s="19" t="str">
        <f t="shared" ca="1" si="2087"/>
        <v>-</v>
      </c>
      <c r="KJ309" s="19" t="str">
        <f t="shared" ca="1" si="2087"/>
        <v>-</v>
      </c>
      <c r="KK309" s="19" t="str">
        <f t="shared" ca="1" si="2087"/>
        <v>-</v>
      </c>
      <c r="KL309" s="19" t="str">
        <f t="shared" ca="1" si="2087"/>
        <v>-</v>
      </c>
      <c r="KM309" s="19" t="str">
        <f t="shared" ca="1" si="2087"/>
        <v>-</v>
      </c>
      <c r="KN309" s="5" t="b">
        <f t="array" aca="1" ref="KN309" ca="1">IF(OR(KO309:KU309&lt;&gt;"-"),TRUE,"-")</f>
        <v>1</v>
      </c>
      <c r="KO309" s="19">
        <f t="shared" ca="1" si="2138"/>
        <v>0</v>
      </c>
      <c r="KP309" s="19" t="str">
        <f t="shared" ca="1" si="2138"/>
        <v>-</v>
      </c>
      <c r="KQ309" s="19">
        <f t="shared" ca="1" si="2138"/>
        <v>999999</v>
      </c>
      <c r="KR309" s="19">
        <f t="shared" ca="1" si="2138"/>
        <v>999999</v>
      </c>
      <c r="KS309" s="19">
        <f t="shared" ca="1" si="2138"/>
        <v>999999</v>
      </c>
      <c r="KT309" s="19">
        <f t="shared" ca="1" si="2138"/>
        <v>999999</v>
      </c>
      <c r="KU309" s="19">
        <f t="shared" ca="1" si="2138"/>
        <v>999999</v>
      </c>
      <c r="KV309" s="19" t="str">
        <f t="shared" ca="1" si="2138"/>
        <v>-</v>
      </c>
      <c r="KW309" s="19" t="str">
        <f t="shared" ca="1" si="2138"/>
        <v>-</v>
      </c>
      <c r="KX309" s="19" t="str">
        <f t="shared" ca="1" si="2138"/>
        <v>-</v>
      </c>
      <c r="KY309" s="19" t="b">
        <f t="shared" ca="1" si="2138"/>
        <v>1</v>
      </c>
      <c r="KZ309" s="19">
        <f t="shared" ca="1" si="2138"/>
        <v>0</v>
      </c>
      <c r="LA309" s="5" t="str">
        <f t="shared" si="2089"/>
        <v>-</v>
      </c>
      <c r="LB309" s="5" t="str">
        <f t="shared" si="2089"/>
        <v>-</v>
      </c>
      <c r="LC309" s="5" t="str">
        <f t="shared" si="2089"/>
        <v>-</v>
      </c>
      <c r="LD309" s="5" t="str">
        <f t="shared" si="2089"/>
        <v>-</v>
      </c>
      <c r="LE309" s="19" t="str">
        <f t="shared" ca="1" si="2090"/>
        <v>-</v>
      </c>
      <c r="LF309" s="19" t="str">
        <f t="shared" ca="1" si="2090"/>
        <v>-</v>
      </c>
      <c r="LG309" s="19" t="str">
        <f t="shared" ca="1" si="2090"/>
        <v>-</v>
      </c>
      <c r="LH309" s="19" t="str">
        <f t="shared" ca="1" si="2090"/>
        <v>-</v>
      </c>
      <c r="LI309" s="19" t="str">
        <f t="shared" ca="1" si="2090"/>
        <v>-</v>
      </c>
      <c r="LJ309" s="19" t="str">
        <f t="shared" ca="1" si="2090"/>
        <v>-</v>
      </c>
      <c r="LK309" s="19" t="str">
        <f t="shared" ca="1" si="2090"/>
        <v>-</v>
      </c>
      <c r="LL309" s="5" t="str">
        <f t="shared" si="2091"/>
        <v>-</v>
      </c>
      <c r="LM309" s="5">
        <f t="shared" si="2091"/>
        <v>500</v>
      </c>
      <c r="LN309" s="5">
        <f t="shared" si="2091"/>
        <v>500</v>
      </c>
      <c r="LO309" s="5" t="str">
        <f t="shared" si="2091"/>
        <v>-</v>
      </c>
      <c r="LP309" s="5" cm="1">
        <f t="array" ref="LP309">INDEX(i.meatgrid,$Q309,LP$7)</f>
        <v>1092</v>
      </c>
      <c r="LQ309" s="5" t="str" cm="1">
        <f t="array" ref="LQ309">INDEX(i.meatgrid,$Q309,LQ$7)</f>
        <v>-</v>
      </c>
      <c r="LR309" s="5" t="str">
        <f t="shared" si="2092"/>
        <v>-</v>
      </c>
      <c r="LS309" s="5">
        <f t="shared" si="2093"/>
        <v>1</v>
      </c>
      <c r="LT309" s="9"/>
      <c r="LU309" s="19">
        <f t="shared" ca="1" si="2094"/>
        <v>70</v>
      </c>
      <c r="LV309" s="19">
        <f t="shared" ca="1" si="2094"/>
        <v>50</v>
      </c>
      <c r="LW309" s="19">
        <f t="shared" ca="1" si="2094"/>
        <v>80</v>
      </c>
      <c r="LX309" s="19">
        <f t="shared" ca="1" si="2094"/>
        <v>50</v>
      </c>
      <c r="LY309" s="5" t="b" cm="1">
        <f t="array" ref="LY309">INDEX(i.meatgrid,$Q309,LY$7)</f>
        <v>1</v>
      </c>
      <c r="LZ309" s="5" t="b" cm="1">
        <f t="array" ref="LZ309">INDEX(i.meatgrid,$Q309,LZ$7)</f>
        <v>0</v>
      </c>
      <c r="MA309" s="5" t="str" cm="1">
        <f t="array" ref="MA309">INDEX(i.meatgrid,$Q309,MA$7)</f>
        <v>-</v>
      </c>
      <c r="MB309" s="5" t="str" cm="1">
        <f t="array" ref="MB309">INDEX(i.meatgrid,$Q309,MB$7)</f>
        <v>-</v>
      </c>
      <c r="MC309" s="5">
        <f t="shared" si="2095"/>
        <v>1</v>
      </c>
      <c r="MD309" s="5">
        <f t="shared" si="2096"/>
        <v>1</v>
      </c>
      <c r="ME309" s="5" cm="1">
        <f t="array" ref="ME309">INDEX(i.meatgrid,$Q309,ME$7)</f>
        <v>0</v>
      </c>
      <c r="MF309" s="5" cm="1">
        <f t="array" ref="MF309">INDEX(i.meatgrid,$Q309,MF$7)</f>
        <v>0</v>
      </c>
      <c r="MG309" s="5" cm="1">
        <f t="array" ref="MG309">INDEX(i.meatgrid,$Q309,MG$7)</f>
        <v>0</v>
      </c>
      <c r="MH309" s="5" cm="1">
        <f t="array" ref="MH309">INDEX(i.meatgrid,$Q309,MH$7)</f>
        <v>0</v>
      </c>
      <c r="MI309" s="5" cm="1">
        <f t="array" ref="MI309">INDEX(i.meatgrid,$Q309,MI$7)</f>
        <v>0</v>
      </c>
      <c r="MJ309" s="5" cm="1">
        <f t="array" ref="MJ309">INDEX(i.meatgrid,$Q309,MJ$7)</f>
        <v>1</v>
      </c>
      <c r="MK309" s="5" cm="1">
        <f t="array" ref="MK309">INDEX(i.meatgrid,$Q309,MK$7)</f>
        <v>1</v>
      </c>
      <c r="ML309" s="5" cm="1">
        <f t="array" ref="ML309">INDEX(i.meatgrid,$Q309,ML$7)</f>
        <v>1</v>
      </c>
      <c r="MM309" s="5">
        <f t="shared" si="2097"/>
        <v>1</v>
      </c>
      <c r="MN309" s="9"/>
      <c r="MO309" s="19" t="b">
        <f t="shared" ca="1" si="2127"/>
        <v>0</v>
      </c>
      <c r="MP309" s="19" t="b">
        <f t="shared" ca="1" si="2127"/>
        <v>0</v>
      </c>
      <c r="MQ309" s="19">
        <f t="shared" ca="1" si="2127"/>
        <v>1</v>
      </c>
      <c r="MR309" s="19">
        <f t="shared" ca="1" si="2127"/>
        <v>0.75</v>
      </c>
      <c r="MS309" s="19">
        <f t="shared" ca="1" si="2127"/>
        <v>0.75</v>
      </c>
      <c r="MT309" s="19">
        <f t="shared" ca="1" si="2127"/>
        <v>0.8</v>
      </c>
      <c r="MU309" s="19">
        <f t="shared" ca="1" si="2127"/>
        <v>0.82499999999999996</v>
      </c>
      <c r="MV309" s="19">
        <f t="shared" ca="1" si="2127"/>
        <v>0.875</v>
      </c>
      <c r="MW309" s="19">
        <f t="shared" ca="1" si="2127"/>
        <v>0.9</v>
      </c>
      <c r="MX309" s="19">
        <f t="shared" ca="1" si="2127"/>
        <v>1</v>
      </c>
      <c r="MY309" s="19">
        <f t="shared" ca="1" si="2127"/>
        <v>0.875</v>
      </c>
      <c r="MZ309" s="19" t="b">
        <f t="shared" ca="1" si="2127"/>
        <v>1</v>
      </c>
      <c r="NA309" s="19">
        <f t="shared" ca="1" si="2127"/>
        <v>74.989999999999995</v>
      </c>
      <c r="NB309" s="19" t="str">
        <f t="shared" ca="1" si="2127"/>
        <v>-</v>
      </c>
      <c r="NC309" s="19" t="str">
        <f t="shared" ca="1" si="2127"/>
        <v>-</v>
      </c>
      <c r="ND309" s="19" t="str">
        <f t="shared" ca="1" si="2127"/>
        <v>-</v>
      </c>
      <c r="NE309" s="19" t="str">
        <f t="shared" ca="1" si="2128"/>
        <v>-</v>
      </c>
      <c r="NF309" s="19" t="str">
        <f t="shared" ca="1" si="2128"/>
        <v>-</v>
      </c>
      <c r="NG309" s="19" t="str">
        <f t="shared" ca="1" si="2128"/>
        <v>-</v>
      </c>
      <c r="NH309" s="19" t="str">
        <f t="shared" ca="1" si="2128"/>
        <v>-</v>
      </c>
      <c r="NI309" s="19">
        <f t="shared" ca="1" si="2128"/>
        <v>36.99</v>
      </c>
      <c r="NJ309" s="19">
        <f t="shared" ca="1" si="2128"/>
        <v>36.99</v>
      </c>
      <c r="NK309" s="19" t="str">
        <f t="shared" ca="1" si="2128"/>
        <v>-</v>
      </c>
      <c r="NL309" s="19" t="str">
        <f t="shared" ca="1" si="2128"/>
        <v>-</v>
      </c>
      <c r="NM309" s="19" t="str">
        <f t="shared" ca="1" si="2128"/>
        <v>-</v>
      </c>
      <c r="NN309" s="19" t="str">
        <f t="shared" ca="1" si="2128"/>
        <v>-</v>
      </c>
      <c r="NO309" s="19" t="str">
        <f t="shared" ca="1" si="2128"/>
        <v>-</v>
      </c>
      <c r="NP309" s="19">
        <f t="shared" ca="1" si="2128"/>
        <v>49.99</v>
      </c>
      <c r="NQ309" s="19">
        <f t="shared" ca="1" si="2128"/>
        <v>49.99</v>
      </c>
      <c r="NR309" s="19">
        <f t="shared" ca="1" si="2128"/>
        <v>49.99</v>
      </c>
      <c r="NS309" s="19">
        <f t="shared" ca="1" si="2128"/>
        <v>49.99</v>
      </c>
      <c r="NT309" s="19">
        <f t="shared" ca="1" si="2128"/>
        <v>49.99</v>
      </c>
      <c r="NU309" s="19">
        <f t="shared" ca="1" si="2129"/>
        <v>49.99</v>
      </c>
      <c r="NV309" s="19">
        <f t="shared" ca="1" si="2129"/>
        <v>49.99</v>
      </c>
      <c r="NW309" s="19">
        <f t="shared" ca="1" si="2129"/>
        <v>49.99</v>
      </c>
      <c r="NX309" s="19">
        <f t="shared" ca="1" si="2129"/>
        <v>412.99</v>
      </c>
      <c r="NY309" s="19">
        <f t="shared" ca="1" si="2129"/>
        <v>412.99</v>
      </c>
      <c r="NZ309" s="19" t="str">
        <f t="shared" ca="1" si="2129"/>
        <v>-</v>
      </c>
      <c r="OA309" s="19" t="str">
        <f t="shared" ca="1" si="2129"/>
        <v>-</v>
      </c>
      <c r="OB309" s="19" t="str">
        <f t="shared" ca="1" si="2129"/>
        <v>-</v>
      </c>
      <c r="OC309" s="19" t="str">
        <f t="shared" ca="1" si="2129"/>
        <v>-</v>
      </c>
      <c r="OD309" s="19" t="str">
        <f t="shared" ca="1" si="2129"/>
        <v>-</v>
      </c>
      <c r="OE309" s="19">
        <f t="shared" ca="1" si="2129"/>
        <v>6.8900000000000006</v>
      </c>
      <c r="OF309" s="19">
        <f t="shared" ca="1" si="2129"/>
        <v>6.8900000000000006</v>
      </c>
      <c r="OG309" s="19">
        <f t="shared" ca="1" si="2129"/>
        <v>6.8900000000000006</v>
      </c>
      <c r="OH309" s="19">
        <f t="shared" ca="1" si="2129"/>
        <v>6.8900000000000006</v>
      </c>
      <c r="OI309" s="19">
        <f t="shared" ca="1" si="2129"/>
        <v>6.8900000000000006</v>
      </c>
      <c r="OJ309" s="19">
        <f t="shared" ca="1" si="2129"/>
        <v>6.8900000000000006</v>
      </c>
      <c r="OK309" s="19">
        <f t="shared" ca="1" si="2101"/>
        <v>6.8900000000000006</v>
      </c>
      <c r="OL309" s="19">
        <f t="shared" ca="1" si="2101"/>
        <v>6.8900000000000006</v>
      </c>
      <c r="OM309" s="19">
        <f t="shared" ca="1" si="2101"/>
        <v>346.99</v>
      </c>
      <c r="ON309" s="19">
        <f t="shared" ca="1" si="2101"/>
        <v>346.99</v>
      </c>
      <c r="OO309" s="19" t="str">
        <f t="shared" ca="1" si="2101"/>
        <v>-</v>
      </c>
      <c r="OP309" s="19" t="str">
        <f t="shared" ref="OP309:OT309" ca="1" si="2140">OFFSET(OP$5,$B309,0)</f>
        <v>-</v>
      </c>
      <c r="OQ309" s="19" t="str">
        <f t="shared" ca="1" si="2140"/>
        <v>-</v>
      </c>
      <c r="OR309" s="19" t="str">
        <f t="shared" ca="1" si="2140"/>
        <v>-</v>
      </c>
      <c r="OS309" s="19" t="str">
        <f t="shared" ca="1" si="2140"/>
        <v>-</v>
      </c>
      <c r="OT309" s="19">
        <f t="shared" ca="1" si="2140"/>
        <v>0</v>
      </c>
      <c r="OU309" s="24">
        <v>0</v>
      </c>
    </row>
    <row r="310" spans="1:411" hidden="1" outlineLevel="1">
      <c r="A310" s="21">
        <f t="shared" si="158"/>
        <v>305</v>
      </c>
      <c r="B310" s="21">
        <f t="shared" si="2039"/>
        <v>19</v>
      </c>
      <c r="C310">
        <v>114</v>
      </c>
      <c r="D310" s="144" t="str">
        <f t="shared" si="2040"/>
        <v>GSM</v>
      </c>
      <c r="E310" t="b">
        <v>0</v>
      </c>
      <c r="F310" t="b">
        <v>0</v>
      </c>
      <c r="G310" t="b">
        <f t="shared" ref="G310:G313" si="2141">E310</f>
        <v>0</v>
      </c>
      <c r="H310" s="29">
        <v>2</v>
      </c>
      <c r="I310" s="29">
        <v>1</v>
      </c>
      <c r="J310" s="29" t="str">
        <f>""</f>
        <v/>
      </c>
      <c r="K310" s="29">
        <f t="shared" si="2042"/>
        <v>2</v>
      </c>
      <c r="L310" s="29">
        <v>2</v>
      </c>
      <c r="M310" s="29">
        <v>2</v>
      </c>
      <c r="N310" s="29">
        <v>3</v>
      </c>
      <c r="O310" s="29">
        <v>1</v>
      </c>
      <c r="P310" s="29">
        <v>1</v>
      </c>
      <c r="Q310" s="237">
        <f t="shared" ca="1" si="2103"/>
        <v>7</v>
      </c>
      <c r="R310" s="29">
        <v>2</v>
      </c>
      <c r="S310" s="29">
        <v>1</v>
      </c>
      <c r="T310" s="29">
        <v>1</v>
      </c>
      <c r="U310" s="218"/>
      <c r="V310" s="218"/>
      <c r="W310" s="29">
        <v>0</v>
      </c>
      <c r="X310" s="218"/>
      <c r="Y310" s="218"/>
      <c r="Z310" s="218"/>
      <c r="AA310" s="218"/>
      <c r="AB310" s="218"/>
      <c r="AC310" s="218"/>
      <c r="AD310" s="218"/>
      <c r="AE310" s="218"/>
      <c r="AF310" s="144">
        <f>INDEX(CHOOSE($N310,DataAutumn!i.AdultDrys,DataWinter!i.AdultDrys,DataSpring!i.AdultDrys),1,$M310)</f>
        <v>3</v>
      </c>
      <c r="AG310" s="5">
        <f t="shared" si="2043"/>
        <v>2</v>
      </c>
      <c r="AH310" s="5">
        <f t="shared" si="2043"/>
        <v>0</v>
      </c>
      <c r="AI310" s="5">
        <f t="shared" si="2044"/>
        <v>1</v>
      </c>
      <c r="AJ310" s="218"/>
      <c r="AK310" s="218"/>
      <c r="AL310" s="366" t="str">
        <f ca="1">TEXT(LEFT(OFFSET(AL310,-1,0),5)+1,"00000")&amp;MID(OFFSET(AL310,-1,0),6,FIND(" ",OFFSET(AL310,-1,0),7)-5)
&amp; $D310           &amp; " Day"&amp;INDEX(i.DOY,$N310,1)              &amp; IF($IG310=0," FWM","")&amp;IF($IG310=1," MWM","")&amp;IF($IG310=5," Mat","")&amp;IF($IH310=TRUE,"&amp;BBT","    ")
&amp;INDEX(DataMaster!$B$98:$B$105,$Q310,0)    &amp;IF(JQ310," SR"&amp;JR310,"")&amp; " WP"&amp;TEXT($MC310*100,"000p")           &amp; " MP"&amp;TEXT($MD310*100,"000p")           &amp; " GP"&amp;TEXT($MM310*100,"000p")
&amp; " (F"&amp;3+COUNTIF($CV310:$CY310,TRUE)&amp;3&amp;"N"&amp;$DM310&amp;$DN310&amp;")"</f>
        <v>00022 DSP_price_SA GSM Day204 MWM    Older Mutton WP075p MP100p GP100p (F33N11)</v>
      </c>
      <c r="AM310" s="9" t="str">
        <f ca="1">IF(COUNTIF(AL$5:AL310,AL310)=1,"-","Dup")</f>
        <v>-</v>
      </c>
      <c r="AN310" s="9"/>
      <c r="AO310" s="12" t="b">
        <v>0</v>
      </c>
      <c r="AP310" s="12" t="b">
        <v>0</v>
      </c>
      <c r="AQ310" s="12" t="b">
        <v>0</v>
      </c>
      <c r="AR310" s="12" t="b">
        <v>0</v>
      </c>
      <c r="AS310" s="12" t="b">
        <v>0</v>
      </c>
      <c r="AT310" s="12" t="b">
        <v>0</v>
      </c>
      <c r="AU310" s="12" t="b">
        <v>0</v>
      </c>
      <c r="AV310" s="12" t="b">
        <v>0</v>
      </c>
      <c r="AW310" s="9"/>
      <c r="AX310" s="5" t="b">
        <f t="shared" si="2045"/>
        <v>0</v>
      </c>
      <c r="AY310" s="5" t="str">
        <f t="shared" si="2045"/>
        <v>-</v>
      </c>
      <c r="AZ310" s="5" t="b">
        <f t="shared" si="2045"/>
        <v>0</v>
      </c>
      <c r="BA310" s="5" t="b">
        <f t="shared" si="2045"/>
        <v>1</v>
      </c>
      <c r="BB310" s="5" t="b">
        <f t="shared" si="2045"/>
        <v>1</v>
      </c>
      <c r="BC310" s="144">
        <f t="shared" si="2045"/>
        <v>0</v>
      </c>
      <c r="BD310" s="19" t="b">
        <f t="shared" ca="1" si="2046"/>
        <v>1</v>
      </c>
      <c r="BE310" s="9"/>
      <c r="BF310" s="5" t="str">
        <f t="shared" ca="1" si="2047"/>
        <v>-</v>
      </c>
      <c r="BG310" s="19" t="str">
        <f t="shared" ca="1" si="2048"/>
        <v>-</v>
      </c>
      <c r="BH310" s="19" t="str">
        <f t="shared" ca="1" si="2048"/>
        <v>-</v>
      </c>
      <c r="BI310" s="19" t="str">
        <f t="shared" ca="1" si="2048"/>
        <v>-</v>
      </c>
      <c r="BJ310" s="5" t="str">
        <f t="shared" ca="1" si="2049"/>
        <v>-</v>
      </c>
      <c r="BK310" s="19" t="str">
        <f t="shared" ca="1" si="2050"/>
        <v>-</v>
      </c>
      <c r="BL310" s="5" t="str">
        <f t="shared" ca="1" si="2051"/>
        <v>-</v>
      </c>
      <c r="BM310" s="19" t="str">
        <f t="shared" ca="1" si="2052"/>
        <v>-</v>
      </c>
      <c r="BN310" s="19" t="str">
        <f t="shared" ca="1" si="2052"/>
        <v>-</v>
      </c>
      <c r="BO310" s="19" t="str">
        <f t="shared" ca="1" si="2052"/>
        <v>-</v>
      </c>
      <c r="BP310" s="5" t="str">
        <f t="shared" ca="1" si="2053"/>
        <v>-</v>
      </c>
      <c r="BQ310" s="9"/>
      <c r="BR310" s="5" t="b">
        <f t="shared" si="2054"/>
        <v>0</v>
      </c>
      <c r="BS310" s="5" t="str">
        <f t="shared" ca="1" si="2055"/>
        <v>-</v>
      </c>
      <c r="BT310" s="5" t="str">
        <f t="shared" ca="1" si="2056"/>
        <v>-</v>
      </c>
      <c r="BU310" s="5" t="str">
        <f t="shared" ca="1" si="2056"/>
        <v>-</v>
      </c>
      <c r="BV310" s="5" t="str">
        <f t="shared" ca="1" si="2056"/>
        <v>-</v>
      </c>
      <c r="BW310" s="5" t="str">
        <f t="shared" ca="1" si="2056"/>
        <v>-</v>
      </c>
      <c r="BX310" s="5" t="str">
        <f t="shared" ca="1" si="2056"/>
        <v>-</v>
      </c>
      <c r="BY310" s="5" t="str">
        <f t="shared" ca="1" si="2056"/>
        <v>-</v>
      </c>
      <c r="BZ310" s="5" t="str">
        <f t="shared" ca="1" si="2056"/>
        <v>-</v>
      </c>
      <c r="CA310" s="5" t="str">
        <f t="shared" ca="1" si="2056"/>
        <v>-</v>
      </c>
      <c r="CB310" s="9"/>
      <c r="CC310" s="237" t="b">
        <f t="shared" ca="1" si="2104"/>
        <v>1</v>
      </c>
      <c r="CD310" s="237" t="b">
        <f t="shared" ca="1" si="2104"/>
        <v>1</v>
      </c>
      <c r="CE310" s="237" t="b">
        <f t="shared" ca="1" si="2104"/>
        <v>1</v>
      </c>
      <c r="CF310" s="12">
        <f t="shared" ca="1" si="2057"/>
        <v>2237105</v>
      </c>
      <c r="CG310" s="144" t="b">
        <f t="shared" ref="CG310:CG313" ca="1" si="2142">NOT(CE310)</f>
        <v>0</v>
      </c>
      <c r="CH310" s="12" t="s">
        <v>34</v>
      </c>
      <c r="CI310" s="19" t="str">
        <f t="shared" ca="1" si="2059"/>
        <v>-</v>
      </c>
      <c r="CJ310" s="19" t="str">
        <f t="shared" ca="1" si="2059"/>
        <v>-</v>
      </c>
      <c r="CK310" s="19" t="str">
        <f t="shared" ca="1" si="2059"/>
        <v>-</v>
      </c>
      <c r="CL310" s="19">
        <f t="shared" ca="1" si="2059"/>
        <v>1</v>
      </c>
      <c r="CM310" s="19">
        <f t="shared" ca="1" si="2059"/>
        <v>1</v>
      </c>
      <c r="CN310" s="9"/>
      <c r="CO310" s="444">
        <f t="shared" si="2060"/>
        <v>652</v>
      </c>
      <c r="CP310" s="444">
        <f t="shared" si="2060"/>
        <v>686</v>
      </c>
      <c r="CQ310" s="444">
        <f t="shared" si="2060"/>
        <v>721</v>
      </c>
      <c r="CR310" s="152">
        <f t="shared" si="2061"/>
        <v>378</v>
      </c>
      <c r="CS310" s="152">
        <f t="shared" si="2061"/>
        <v>413</v>
      </c>
      <c r="CT310" s="152">
        <f t="shared" si="2061"/>
        <v>448</v>
      </c>
      <c r="CU310" s="19" t="str">
        <f t="shared" ca="1" si="2122"/>
        <v>-</v>
      </c>
      <c r="CV310" s="19" t="str">
        <f t="shared" ca="1" si="2122"/>
        <v>-</v>
      </c>
      <c r="CW310" s="19" t="str">
        <f t="shared" ca="1" si="2122"/>
        <v>-</v>
      </c>
      <c r="CX310" s="19" t="str">
        <f t="shared" ca="1" si="2122"/>
        <v>-</v>
      </c>
      <c r="CY310" s="19" t="str">
        <f t="shared" ca="1" si="2122"/>
        <v>-</v>
      </c>
      <c r="CZ310" s="19" t="b">
        <f t="shared" ca="1" si="2122"/>
        <v>1</v>
      </c>
      <c r="DA310" s="19">
        <f t="shared" ca="1" si="2122"/>
        <v>0</v>
      </c>
      <c r="DB310" s="19">
        <f t="shared" ca="1" si="2122"/>
        <v>0</v>
      </c>
      <c r="DC310" s="19">
        <f t="shared" ca="1" si="2122"/>
        <v>0</v>
      </c>
      <c r="DD310" s="19">
        <f t="shared" ca="1" si="2122"/>
        <v>0</v>
      </c>
      <c r="DE310" s="19">
        <f t="shared" ca="1" si="2122"/>
        <v>0</v>
      </c>
      <c r="DF310" s="19">
        <f t="shared" ca="1" si="2122"/>
        <v>0</v>
      </c>
      <c r="DG310" s="19">
        <f t="shared" ca="1" si="2122"/>
        <v>0</v>
      </c>
      <c r="DH310" s="19">
        <f t="shared" ca="1" si="2122"/>
        <v>0</v>
      </c>
      <c r="DI310" s="19">
        <f t="shared" ca="1" si="2122"/>
        <v>0</v>
      </c>
      <c r="DJ310" s="19">
        <f t="shared" ca="1" si="2122"/>
        <v>0</v>
      </c>
      <c r="DK310" s="19">
        <f t="shared" ref="DK310:ED313" ca="1" si="2143">OFFSET(DK$5,$B310,0)</f>
        <v>0</v>
      </c>
      <c r="DL310" s="19">
        <f t="shared" ca="1" si="2143"/>
        <v>0</v>
      </c>
      <c r="DM310" s="19">
        <f t="shared" ca="1" si="2143"/>
        <v>1</v>
      </c>
      <c r="DN310" s="19">
        <f t="shared" ca="1" si="2143"/>
        <v>1</v>
      </c>
      <c r="DO310" s="19">
        <f t="shared" ca="1" si="2143"/>
        <v>0</v>
      </c>
      <c r="DP310" s="19" t="str">
        <f t="shared" ca="1" si="2143"/>
        <v>-</v>
      </c>
      <c r="DQ310" s="19" t="str">
        <f t="shared" ca="1" si="2143"/>
        <v>-</v>
      </c>
      <c r="DR310" s="19" t="str">
        <f t="shared" ca="1" si="2143"/>
        <v>-</v>
      </c>
      <c r="DS310" s="19" t="str">
        <f t="shared" ca="1" si="2143"/>
        <v>-</v>
      </c>
      <c r="DT310" s="19" t="str">
        <f t="shared" ca="1" si="2143"/>
        <v>-</v>
      </c>
      <c r="DU310" s="19">
        <f t="shared" ca="1" si="2143"/>
        <v>0</v>
      </c>
      <c r="DV310" s="19" t="str">
        <f t="shared" ca="1" si="2143"/>
        <v>-</v>
      </c>
      <c r="DW310" s="19" t="str">
        <f t="shared" ca="1" si="2143"/>
        <v>-</v>
      </c>
      <c r="DX310" s="19" t="str">
        <f t="shared" ca="1" si="2143"/>
        <v>-</v>
      </c>
      <c r="DY310" s="19" t="str">
        <f t="shared" ca="1" si="2143"/>
        <v>-</v>
      </c>
      <c r="DZ310" s="19" t="str">
        <f t="shared" ca="1" si="2143"/>
        <v>-</v>
      </c>
      <c r="EA310" s="19" t="str">
        <f t="shared" ca="1" si="2143"/>
        <v>-</v>
      </c>
      <c r="EB310" s="19" t="str">
        <f t="shared" ca="1" si="2143"/>
        <v>-</v>
      </c>
      <c r="EC310" s="19" t="str">
        <f t="shared" ca="1" si="2143"/>
        <v>-</v>
      </c>
      <c r="ED310" s="19">
        <f t="shared" ca="1" si="2143"/>
        <v>0</v>
      </c>
      <c r="EE310" s="444">
        <f t="shared" si="2064"/>
        <v>0</v>
      </c>
      <c r="EF310" s="444">
        <f t="shared" si="2064"/>
        <v>0</v>
      </c>
      <c r="EG310" s="124">
        <f t="shared" si="2123"/>
        <v>0</v>
      </c>
      <c r="EH310" s="124">
        <f t="shared" si="2123"/>
        <v>0</v>
      </c>
      <c r="EI310" s="124">
        <f t="shared" si="2123"/>
        <v>0</v>
      </c>
      <c r="EJ310" s="124">
        <f t="shared" si="2123"/>
        <v>0</v>
      </c>
      <c r="EK310" s="124">
        <f t="shared" si="2123"/>
        <v>0</v>
      </c>
      <c r="EL310" s="124">
        <f t="shared" si="2123"/>
        <v>0</v>
      </c>
      <c r="EM310" s="124">
        <f t="shared" si="2123"/>
        <v>0</v>
      </c>
      <c r="EN310" s="124">
        <f t="shared" si="2123"/>
        <v>0</v>
      </c>
      <c r="EO310" s="124">
        <f t="shared" si="2123"/>
        <v>0</v>
      </c>
      <c r="EP310" s="124">
        <f t="shared" si="2123"/>
        <v>0</v>
      </c>
      <c r="EQ310" s="124">
        <f t="shared" si="2123"/>
        <v>0</v>
      </c>
      <c r="ER310" s="124">
        <f t="shared" si="2123"/>
        <v>0</v>
      </c>
      <c r="ES310" s="124">
        <f t="shared" si="2123"/>
        <v>0</v>
      </c>
      <c r="ET310" s="124">
        <f t="shared" si="2123"/>
        <v>0</v>
      </c>
      <c r="EU310" s="124">
        <f t="shared" si="2123"/>
        <v>0</v>
      </c>
      <c r="EV310" s="124">
        <f t="shared" si="2123"/>
        <v>0</v>
      </c>
      <c r="EW310" s="124">
        <f t="shared" si="2066"/>
        <v>0</v>
      </c>
      <c r="EX310" s="124">
        <f t="shared" si="2066"/>
        <v>0</v>
      </c>
      <c r="EY310" s="554">
        <f t="shared" si="2124"/>
        <v>0</v>
      </c>
      <c r="EZ310" s="554">
        <f t="shared" si="2124"/>
        <v>0</v>
      </c>
      <c r="FA310" s="554">
        <f t="shared" si="2124"/>
        <v>0</v>
      </c>
      <c r="FB310" s="125">
        <f t="shared" si="2124"/>
        <v>0</v>
      </c>
      <c r="FC310" s="125">
        <f t="shared" si="2124"/>
        <v>0</v>
      </c>
      <c r="FD310" s="125">
        <f t="shared" si="2124"/>
        <v>0</v>
      </c>
      <c r="FE310" s="125">
        <f t="shared" si="2124"/>
        <v>0</v>
      </c>
      <c r="FF310" s="125">
        <f t="shared" si="2124"/>
        <v>0</v>
      </c>
      <c r="FG310" s="125">
        <f t="shared" si="2124"/>
        <v>0</v>
      </c>
      <c r="FH310" s="125">
        <f t="shared" si="2124"/>
        <v>0</v>
      </c>
      <c r="FI310" s="125">
        <f t="shared" si="2124"/>
        <v>0</v>
      </c>
      <c r="FJ310" s="125">
        <f t="shared" si="2124"/>
        <v>0</v>
      </c>
      <c r="FK310" s="125">
        <f t="shared" si="2124"/>
        <v>0</v>
      </c>
      <c r="FL310" s="125">
        <f t="shared" si="2124"/>
        <v>0</v>
      </c>
      <c r="FM310" s="125">
        <f t="shared" si="2124"/>
        <v>0</v>
      </c>
      <c r="FN310" s="125">
        <f t="shared" si="2124"/>
        <v>0</v>
      </c>
      <c r="FO310" s="124">
        <f t="shared" si="2125"/>
        <v>0</v>
      </c>
      <c r="FP310" s="124">
        <f t="shared" si="2125"/>
        <v>0</v>
      </c>
      <c r="FQ310" s="124">
        <f t="shared" si="2125"/>
        <v>0</v>
      </c>
      <c r="FR310" s="124">
        <f t="shared" si="2125"/>
        <v>0</v>
      </c>
      <c r="FS310" s="124">
        <f t="shared" si="2125"/>
        <v>0</v>
      </c>
      <c r="FT310" s="124">
        <f t="shared" si="2125"/>
        <v>0</v>
      </c>
      <c r="FU310" s="124">
        <f t="shared" si="2125"/>
        <v>0</v>
      </c>
      <c r="FV310" s="124">
        <f t="shared" si="2125"/>
        <v>0</v>
      </c>
      <c r="FW310" s="124">
        <f t="shared" si="2125"/>
        <v>0</v>
      </c>
      <c r="FX310" s="124">
        <f t="shared" si="2125"/>
        <v>0</v>
      </c>
      <c r="FY310" s="124">
        <f t="shared" si="2125"/>
        <v>0</v>
      </c>
      <c r="FZ310" s="124">
        <f t="shared" si="2125"/>
        <v>0</v>
      </c>
      <c r="GA310" s="124">
        <f t="shared" si="2125"/>
        <v>0</v>
      </c>
      <c r="GB310" s="124">
        <f t="shared" si="2125"/>
        <v>0</v>
      </c>
      <c r="GC310" s="124">
        <f t="shared" si="2125"/>
        <v>0</v>
      </c>
      <c r="GD310" s="124">
        <f t="shared" si="2125"/>
        <v>0</v>
      </c>
      <c r="GE310" s="124">
        <f t="shared" si="2069"/>
        <v>0</v>
      </c>
      <c r="GF310" s="124">
        <f t="shared" si="2069"/>
        <v>0</v>
      </c>
      <c r="GG310" s="554">
        <f t="shared" si="2070"/>
        <v>0</v>
      </c>
      <c r="GH310" s="554">
        <f t="shared" si="2070"/>
        <v>0</v>
      </c>
      <c r="GI310" s="554">
        <f t="shared" si="2070"/>
        <v>0</v>
      </c>
      <c r="GJ310" s="125">
        <f t="shared" si="2132"/>
        <v>0</v>
      </c>
      <c r="GK310" s="125">
        <f t="shared" si="2132"/>
        <v>0</v>
      </c>
      <c r="GL310" s="125">
        <f t="shared" si="2132"/>
        <v>0</v>
      </c>
      <c r="GM310" s="125">
        <f t="shared" si="2132"/>
        <v>0</v>
      </c>
      <c r="GN310" s="125">
        <f t="shared" si="2132"/>
        <v>0</v>
      </c>
      <c r="GO310" s="125">
        <f t="shared" si="2132"/>
        <v>0</v>
      </c>
      <c r="GP310" s="125">
        <f t="shared" si="2132"/>
        <v>0</v>
      </c>
      <c r="GQ310" s="125">
        <f t="shared" si="2132"/>
        <v>0</v>
      </c>
      <c r="GR310" s="125">
        <f t="shared" si="2132"/>
        <v>0</v>
      </c>
      <c r="GS310" s="125">
        <f t="shared" si="2132"/>
        <v>0</v>
      </c>
      <c r="GT310" s="125">
        <f t="shared" si="2132"/>
        <v>0</v>
      </c>
      <c r="GU310" s="125">
        <f t="shared" si="2132"/>
        <v>0</v>
      </c>
      <c r="GV310" s="125">
        <f t="shared" si="2132"/>
        <v>0</v>
      </c>
      <c r="GW310" s="124">
        <f t="shared" si="2126"/>
        <v>0</v>
      </c>
      <c r="GX310" s="124">
        <f t="shared" si="2126"/>
        <v>0</v>
      </c>
      <c r="GY310" s="124">
        <f t="shared" si="2126"/>
        <v>0</v>
      </c>
      <c r="GZ310" s="124">
        <f t="shared" si="2126"/>
        <v>0</v>
      </c>
      <c r="HA310" s="124">
        <f t="shared" si="2126"/>
        <v>0</v>
      </c>
      <c r="HB310" s="124">
        <f t="shared" si="2126"/>
        <v>0</v>
      </c>
      <c r="HC310" s="124">
        <f t="shared" si="2126"/>
        <v>0</v>
      </c>
      <c r="HD310" s="124">
        <f t="shared" si="2126"/>
        <v>0</v>
      </c>
      <c r="HE310" s="124">
        <f t="shared" si="2126"/>
        <v>0</v>
      </c>
      <c r="HF310" s="124">
        <f t="shared" si="2126"/>
        <v>0</v>
      </c>
      <c r="HG310" s="124">
        <f t="shared" si="2126"/>
        <v>0</v>
      </c>
      <c r="HH310" s="124">
        <f t="shared" si="2126"/>
        <v>0</v>
      </c>
      <c r="HI310" s="124">
        <f t="shared" si="2126"/>
        <v>0</v>
      </c>
      <c r="HJ310" s="124">
        <f t="shared" si="2126"/>
        <v>0</v>
      </c>
      <c r="HK310" s="124">
        <f t="shared" si="2126"/>
        <v>0</v>
      </c>
      <c r="HL310" s="124">
        <f t="shared" si="2126"/>
        <v>0</v>
      </c>
      <c r="HM310" s="124">
        <f t="shared" si="2073"/>
        <v>0</v>
      </c>
      <c r="HN310" s="124">
        <f t="shared" si="2073"/>
        <v>0</v>
      </c>
      <c r="HO310" s="554">
        <f t="shared" si="2074"/>
        <v>0</v>
      </c>
      <c r="HP310" s="554">
        <f t="shared" si="2074"/>
        <v>0</v>
      </c>
      <c r="HQ310" s="554">
        <f t="shared" si="2074"/>
        <v>0</v>
      </c>
      <c r="HR310" s="125">
        <f t="shared" si="2133"/>
        <v>0</v>
      </c>
      <c r="HS310" s="125">
        <f t="shared" si="2133"/>
        <v>0</v>
      </c>
      <c r="HT310" s="125">
        <f t="shared" si="2133"/>
        <v>0</v>
      </c>
      <c r="HU310" s="125">
        <f t="shared" si="2133"/>
        <v>0</v>
      </c>
      <c r="HV310" s="125">
        <f t="shared" si="2133"/>
        <v>0</v>
      </c>
      <c r="HW310" s="125">
        <f t="shared" si="2133"/>
        <v>0</v>
      </c>
      <c r="HX310" s="125">
        <f t="shared" si="2133"/>
        <v>0</v>
      </c>
      <c r="HY310" s="125">
        <f t="shared" si="2133"/>
        <v>0</v>
      </c>
      <c r="HZ310" s="125">
        <f t="shared" si="2133"/>
        <v>0</v>
      </c>
      <c r="IA310" s="125">
        <f t="shared" si="2133"/>
        <v>0</v>
      </c>
      <c r="IB310" s="125">
        <f t="shared" si="2133"/>
        <v>0</v>
      </c>
      <c r="IC310" s="125">
        <f t="shared" si="2133"/>
        <v>0</v>
      </c>
      <c r="ID310" s="125">
        <f t="shared" si="2133"/>
        <v>0</v>
      </c>
      <c r="IE310" s="5">
        <f t="shared" si="2076"/>
        <v>67</v>
      </c>
      <c r="IF310" s="9"/>
      <c r="IG310" s="5">
        <f t="shared" si="2077"/>
        <v>1</v>
      </c>
      <c r="IH310" s="5" t="b">
        <f t="shared" si="2077"/>
        <v>0</v>
      </c>
      <c r="II310" s="19">
        <f t="shared" ca="1" si="2078"/>
        <v>0</v>
      </c>
      <c r="IJ310" s="5">
        <f t="shared" si="2077"/>
        <v>55</v>
      </c>
      <c r="IK310" s="5" cm="1">
        <f t="array" ref="IK310">INDEX(i.pi_yatf,$X310+1,IK$7)</f>
        <v>1</v>
      </c>
      <c r="IL310" s="19">
        <f t="shared" ca="1" si="2137"/>
        <v>0</v>
      </c>
      <c r="IM310" s="19">
        <f t="shared" ca="1" si="2137"/>
        <v>0</v>
      </c>
      <c r="IN310" s="19">
        <f t="shared" ca="1" si="2137"/>
        <v>0</v>
      </c>
      <c r="IO310" s="19">
        <f t="shared" ca="1" si="2137"/>
        <v>0</v>
      </c>
      <c r="IP310" s="19">
        <f t="shared" ca="1" si="2137"/>
        <v>0</v>
      </c>
      <c r="IQ310" s="19">
        <f t="shared" ca="1" si="2137"/>
        <v>0</v>
      </c>
      <c r="IR310" s="19">
        <f t="shared" ca="1" si="2137"/>
        <v>0</v>
      </c>
      <c r="IS310" s="19">
        <f t="shared" ca="1" si="2137"/>
        <v>0</v>
      </c>
      <c r="IT310" s="19">
        <f t="shared" ca="1" si="2137"/>
        <v>0</v>
      </c>
      <c r="IU310" s="19">
        <f t="shared" ca="1" si="2137"/>
        <v>0</v>
      </c>
      <c r="IV310" s="19">
        <f t="shared" ca="1" si="2137"/>
        <v>0</v>
      </c>
      <c r="IW310" s="19">
        <f t="shared" ca="1" si="2137"/>
        <v>0</v>
      </c>
      <c r="IX310" s="19">
        <f t="shared" ca="1" si="2137"/>
        <v>0</v>
      </c>
      <c r="IY310" s="19">
        <f t="shared" ca="1" si="2137"/>
        <v>0</v>
      </c>
      <c r="IZ310" s="19">
        <f t="shared" ca="1" si="2137"/>
        <v>0</v>
      </c>
      <c r="JA310" s="19">
        <f t="shared" ca="1" si="2137"/>
        <v>0</v>
      </c>
      <c r="JB310" s="19">
        <f t="shared" ca="1" si="2137"/>
        <v>0</v>
      </c>
      <c r="JC310" s="19">
        <f t="shared" ca="1" si="2137"/>
        <v>0</v>
      </c>
      <c r="JD310" s="19">
        <f t="shared" ca="1" si="2137"/>
        <v>0</v>
      </c>
      <c r="JE310" s="19">
        <f t="shared" ca="1" si="2137"/>
        <v>0</v>
      </c>
      <c r="JF310" s="19">
        <f t="shared" ca="1" si="2137"/>
        <v>0</v>
      </c>
      <c r="JG310" s="5">
        <f t="shared" si="2080"/>
        <v>1.2500000000000001E-2</v>
      </c>
      <c r="JH310" s="567">
        <f t="shared" si="2080"/>
        <v>0</v>
      </c>
      <c r="JI310" s="5">
        <f t="shared" si="2080"/>
        <v>6.25E-2</v>
      </c>
      <c r="JJ310" s="5">
        <f t="shared" si="2080"/>
        <v>6.25E-2</v>
      </c>
      <c r="JK310" s="5">
        <f t="shared" si="2080"/>
        <v>6.25E-2</v>
      </c>
      <c r="JL310" s="19">
        <f t="shared" ca="1" si="2137"/>
        <v>1</v>
      </c>
      <c r="JM310" s="19">
        <f t="shared" ca="1" si="2137"/>
        <v>0</v>
      </c>
      <c r="JN310" s="19">
        <f t="shared" ca="1" si="2137"/>
        <v>1</v>
      </c>
      <c r="JO310" s="9"/>
      <c r="JP310" s="5" t="b">
        <f t="shared" ca="1" si="2081"/>
        <v>0</v>
      </c>
      <c r="JQ310" s="477" t="b">
        <v>0</v>
      </c>
      <c r="JR310" s="477">
        <v>9.7327499999999993</v>
      </c>
      <c r="JS310" s="5" t="b">
        <f t="shared" si="2082"/>
        <v>0</v>
      </c>
      <c r="JT310" s="5" t="b">
        <f t="shared" si="2082"/>
        <v>0</v>
      </c>
      <c r="JU310" s="5" t="b">
        <f t="shared" si="2082"/>
        <v>1</v>
      </c>
      <c r="JV310" s="144">
        <f t="shared" si="2083"/>
        <v>1</v>
      </c>
      <c r="JW310" s="144">
        <f t="shared" si="2083"/>
        <v>1</v>
      </c>
      <c r="JX310" s="5" t="b">
        <f t="shared" si="2084"/>
        <v>0</v>
      </c>
      <c r="JY310" s="5" t="b">
        <f t="shared" si="2084"/>
        <v>1</v>
      </c>
      <c r="JZ310" s="5" t="b">
        <f t="shared" si="2084"/>
        <v>1</v>
      </c>
      <c r="KA310" s="5" t="b">
        <f t="shared" si="2084"/>
        <v>0</v>
      </c>
      <c r="KB310" s="5">
        <f t="shared" si="2085"/>
        <v>1</v>
      </c>
      <c r="KC310" s="5">
        <f t="shared" si="2085"/>
        <v>0</v>
      </c>
      <c r="KD310" s="5" t="b">
        <f t="shared" si="2086"/>
        <v>0</v>
      </c>
      <c r="KE310" s="5" t="str" cm="1">
        <f t="array" aca="1" ref="KE310" ca="1">IF(OR(KF310:KM310&lt;&gt;"-"),TRUE,"-")</f>
        <v>-</v>
      </c>
      <c r="KF310" s="19" t="str">
        <f t="shared" ca="1" si="2087"/>
        <v>-</v>
      </c>
      <c r="KG310" s="19" t="str">
        <f t="shared" ca="1" si="2087"/>
        <v>-</v>
      </c>
      <c r="KH310" s="19" t="str">
        <f t="shared" ca="1" si="2087"/>
        <v>-</v>
      </c>
      <c r="KI310" s="19" t="str">
        <f t="shared" ca="1" si="2087"/>
        <v>-</v>
      </c>
      <c r="KJ310" s="19" t="str">
        <f t="shared" ca="1" si="2087"/>
        <v>-</v>
      </c>
      <c r="KK310" s="19" t="str">
        <f t="shared" ca="1" si="2087"/>
        <v>-</v>
      </c>
      <c r="KL310" s="19" t="str">
        <f t="shared" ca="1" si="2087"/>
        <v>-</v>
      </c>
      <c r="KM310" s="19" t="str">
        <f t="shared" ca="1" si="2087"/>
        <v>-</v>
      </c>
      <c r="KN310" s="5" t="b">
        <f t="array" aca="1" ref="KN310" ca="1">IF(OR(KO310:KU310&lt;&gt;"-"),TRUE,"-")</f>
        <v>1</v>
      </c>
      <c r="KO310" s="19">
        <f t="shared" ca="1" si="2138"/>
        <v>0</v>
      </c>
      <c r="KP310" s="19" t="str">
        <f t="shared" ca="1" si="2138"/>
        <v>-</v>
      </c>
      <c r="KQ310" s="19">
        <f t="shared" ca="1" si="2138"/>
        <v>999999</v>
      </c>
      <c r="KR310" s="19">
        <f t="shared" ca="1" si="2136"/>
        <v>999999</v>
      </c>
      <c r="KS310" s="19">
        <f t="shared" ca="1" si="2136"/>
        <v>999999</v>
      </c>
      <c r="KT310" s="19">
        <f t="shared" ca="1" si="2136"/>
        <v>999999</v>
      </c>
      <c r="KU310" s="19">
        <f t="shared" ca="1" si="2136"/>
        <v>999999</v>
      </c>
      <c r="KV310" s="19" t="str">
        <f t="shared" ca="1" si="2136"/>
        <v>-</v>
      </c>
      <c r="KW310" s="19" t="str">
        <f t="shared" ca="1" si="2136"/>
        <v>-</v>
      </c>
      <c r="KX310" s="19" t="str">
        <f t="shared" ca="1" si="2136"/>
        <v>-</v>
      </c>
      <c r="KY310" s="19" t="b">
        <f t="shared" ca="1" si="2136"/>
        <v>1</v>
      </c>
      <c r="KZ310" s="19">
        <f t="shared" ca="1" si="2136"/>
        <v>0</v>
      </c>
      <c r="LA310" s="5" t="str">
        <f t="shared" si="2089"/>
        <v>-</v>
      </c>
      <c r="LB310" s="5" t="str">
        <f t="shared" si="2089"/>
        <v>-</v>
      </c>
      <c r="LC310" s="5" t="str">
        <f t="shared" si="2089"/>
        <v>-</v>
      </c>
      <c r="LD310" s="5" t="str">
        <f t="shared" si="2089"/>
        <v>-</v>
      </c>
      <c r="LE310" s="19" t="str">
        <f t="shared" ca="1" si="2090"/>
        <v>-</v>
      </c>
      <c r="LF310" s="19" t="str">
        <f t="shared" ca="1" si="2090"/>
        <v>-</v>
      </c>
      <c r="LG310" s="19" t="str">
        <f t="shared" ca="1" si="2090"/>
        <v>-</v>
      </c>
      <c r="LH310" s="19" t="str">
        <f t="shared" ca="1" si="2090"/>
        <v>-</v>
      </c>
      <c r="LI310" s="19" t="str">
        <f t="shared" ca="1" si="2090"/>
        <v>-</v>
      </c>
      <c r="LJ310" s="19" t="str">
        <f t="shared" ca="1" si="2090"/>
        <v>-</v>
      </c>
      <c r="LK310" s="19" t="str">
        <f t="shared" ca="1" si="2090"/>
        <v>-</v>
      </c>
      <c r="LL310" s="5" t="str">
        <f t="shared" si="2091"/>
        <v>-</v>
      </c>
      <c r="LM310" s="5">
        <f t="shared" si="2091"/>
        <v>500</v>
      </c>
      <c r="LN310" s="5">
        <f t="shared" si="2091"/>
        <v>500</v>
      </c>
      <c r="LO310" s="5" t="str">
        <f t="shared" si="2091"/>
        <v>-</v>
      </c>
      <c r="LP310" s="5" cm="1">
        <f t="array" aca="1" ref="LP310" ca="1">INDEX(i.meatgrid,$Q310,LP$7)</f>
        <v>1092</v>
      </c>
      <c r="LQ310" s="5" t="str" cm="1">
        <f t="array" aca="1" ref="LQ310" ca="1">INDEX(i.meatgrid,$Q310,LQ$7)</f>
        <v>-</v>
      </c>
      <c r="LR310" s="5" t="str">
        <f t="shared" si="2092"/>
        <v>-</v>
      </c>
      <c r="LS310" s="5">
        <f t="shared" si="2093"/>
        <v>1</v>
      </c>
      <c r="LT310" s="9"/>
      <c r="LU310" s="19">
        <f t="shared" ca="1" si="2094"/>
        <v>70</v>
      </c>
      <c r="LV310" s="19">
        <f t="shared" ca="1" si="2094"/>
        <v>50</v>
      </c>
      <c r="LW310" s="19">
        <f t="shared" ca="1" si="2094"/>
        <v>80</v>
      </c>
      <c r="LX310" s="19">
        <f t="shared" ca="1" si="2094"/>
        <v>50</v>
      </c>
      <c r="LY310" s="5" t="b" cm="1">
        <f t="array" aca="1" ref="LY310" ca="1">INDEX(i.meatgrid,$Q310,LY$7)</f>
        <v>1</v>
      </c>
      <c r="LZ310" s="5" t="b" cm="1">
        <f t="array" aca="1" ref="LZ310" ca="1">INDEX(i.meatgrid,$Q310,LZ$7)</f>
        <v>0</v>
      </c>
      <c r="MA310" s="5" t="str" cm="1">
        <f t="array" aca="1" ref="MA310" ca="1">INDEX(i.meatgrid,$Q310,MA$7)</f>
        <v>-</v>
      </c>
      <c r="MB310" s="5" t="str" cm="1">
        <f t="array" aca="1" ref="MB310" ca="1">INDEX(i.meatgrid,$Q310,MB$7)</f>
        <v>-</v>
      </c>
      <c r="MC310" s="5">
        <f t="shared" si="2095"/>
        <v>0.75</v>
      </c>
      <c r="MD310" s="5">
        <f t="shared" si="2096"/>
        <v>1</v>
      </c>
      <c r="ME310" s="5" cm="1">
        <f t="array" aca="1" ref="ME310" ca="1">INDEX(i.meatgrid,$Q310,ME$7)</f>
        <v>0</v>
      </c>
      <c r="MF310" s="5" cm="1">
        <f t="array" aca="1" ref="MF310" ca="1">INDEX(i.meatgrid,$Q310,MF$7)</f>
        <v>0</v>
      </c>
      <c r="MG310" s="5" cm="1">
        <f t="array" aca="1" ref="MG310" ca="1">INDEX(i.meatgrid,$Q310,MG$7)</f>
        <v>0</v>
      </c>
      <c r="MH310" s="5" cm="1">
        <f t="array" aca="1" ref="MH310" ca="1">INDEX(i.meatgrid,$Q310,MH$7)</f>
        <v>0</v>
      </c>
      <c r="MI310" s="5" cm="1">
        <f t="array" aca="1" ref="MI310" ca="1">INDEX(i.meatgrid,$Q310,MI$7)</f>
        <v>0</v>
      </c>
      <c r="MJ310" s="5" cm="1">
        <f t="array" aca="1" ref="MJ310" ca="1">INDEX(i.meatgrid,$Q310,MJ$7)</f>
        <v>1</v>
      </c>
      <c r="MK310" s="5" cm="1">
        <f t="array" aca="1" ref="MK310" ca="1">INDEX(i.meatgrid,$Q310,MK$7)</f>
        <v>1</v>
      </c>
      <c r="ML310" s="5" cm="1">
        <f t="array" aca="1" ref="ML310" ca="1">INDEX(i.meatgrid,$Q310,ML$7)</f>
        <v>1</v>
      </c>
      <c r="MM310" s="5">
        <f t="shared" si="2097"/>
        <v>1</v>
      </c>
      <c r="MN310" s="9"/>
      <c r="MO310" s="19" t="b">
        <f t="shared" ca="1" si="2127"/>
        <v>0</v>
      </c>
      <c r="MP310" s="19" t="b">
        <f t="shared" ca="1" si="2127"/>
        <v>0</v>
      </c>
      <c r="MQ310" s="19">
        <f t="shared" ca="1" si="2127"/>
        <v>1</v>
      </c>
      <c r="MR310" s="19">
        <f t="shared" ca="1" si="2127"/>
        <v>0.75</v>
      </c>
      <c r="MS310" s="19">
        <f t="shared" ca="1" si="2127"/>
        <v>0.75</v>
      </c>
      <c r="MT310" s="19">
        <f t="shared" ca="1" si="2127"/>
        <v>0.8</v>
      </c>
      <c r="MU310" s="19">
        <f t="shared" ca="1" si="2127"/>
        <v>0.82499999999999996</v>
      </c>
      <c r="MV310" s="19">
        <f t="shared" ca="1" si="2127"/>
        <v>0.875</v>
      </c>
      <c r="MW310" s="19">
        <f t="shared" ca="1" si="2127"/>
        <v>0.9</v>
      </c>
      <c r="MX310" s="19">
        <f t="shared" ca="1" si="2127"/>
        <v>1</v>
      </c>
      <c r="MY310" s="19">
        <f t="shared" ca="1" si="2127"/>
        <v>0.875</v>
      </c>
      <c r="MZ310" s="19" t="b">
        <f t="shared" ca="1" si="2127"/>
        <v>1</v>
      </c>
      <c r="NA310" s="19">
        <f t="shared" ca="1" si="2127"/>
        <v>74.989999999999995</v>
      </c>
      <c r="NB310" s="19" t="str">
        <f t="shared" ca="1" si="2127"/>
        <v>-</v>
      </c>
      <c r="NC310" s="19" t="str">
        <f t="shared" ca="1" si="2127"/>
        <v>-</v>
      </c>
      <c r="ND310" s="19" t="str">
        <f t="shared" ca="1" si="2127"/>
        <v>-</v>
      </c>
      <c r="NE310" s="19" t="str">
        <f t="shared" ca="1" si="2128"/>
        <v>-</v>
      </c>
      <c r="NF310" s="19" t="str">
        <f t="shared" ca="1" si="2128"/>
        <v>-</v>
      </c>
      <c r="NG310" s="19" t="str">
        <f t="shared" ca="1" si="2128"/>
        <v>-</v>
      </c>
      <c r="NH310" s="19" t="str">
        <f t="shared" ca="1" si="2128"/>
        <v>-</v>
      </c>
      <c r="NI310" s="19">
        <f t="shared" ca="1" si="2128"/>
        <v>36.99</v>
      </c>
      <c r="NJ310" s="19">
        <f t="shared" ca="1" si="2128"/>
        <v>36.99</v>
      </c>
      <c r="NK310" s="19" t="str">
        <f t="shared" ca="1" si="2128"/>
        <v>-</v>
      </c>
      <c r="NL310" s="19" t="str">
        <f t="shared" ca="1" si="2128"/>
        <v>-</v>
      </c>
      <c r="NM310" s="19" t="str">
        <f t="shared" ca="1" si="2128"/>
        <v>-</v>
      </c>
      <c r="NN310" s="19" t="str">
        <f t="shared" ca="1" si="2128"/>
        <v>-</v>
      </c>
      <c r="NO310" s="19" t="str">
        <f t="shared" ca="1" si="2128"/>
        <v>-</v>
      </c>
      <c r="NP310" s="19">
        <f t="shared" ca="1" si="2128"/>
        <v>49.99</v>
      </c>
      <c r="NQ310" s="19">
        <f t="shared" ca="1" si="2128"/>
        <v>49.99</v>
      </c>
      <c r="NR310" s="19">
        <f t="shared" ca="1" si="2128"/>
        <v>49.99</v>
      </c>
      <c r="NS310" s="19">
        <f t="shared" ca="1" si="2128"/>
        <v>49.99</v>
      </c>
      <c r="NT310" s="19">
        <f t="shared" ca="1" si="2128"/>
        <v>49.99</v>
      </c>
      <c r="NU310" s="19">
        <f t="shared" ca="1" si="2129"/>
        <v>49.99</v>
      </c>
      <c r="NV310" s="19">
        <f t="shared" ca="1" si="2129"/>
        <v>49.99</v>
      </c>
      <c r="NW310" s="19">
        <f t="shared" ca="1" si="2129"/>
        <v>49.99</v>
      </c>
      <c r="NX310" s="19">
        <f t="shared" ca="1" si="2129"/>
        <v>412.99</v>
      </c>
      <c r="NY310" s="19">
        <f t="shared" ca="1" si="2129"/>
        <v>412.99</v>
      </c>
      <c r="NZ310" s="19" t="str">
        <f t="shared" ca="1" si="2129"/>
        <v>-</v>
      </c>
      <c r="OA310" s="19" t="str">
        <f t="shared" ca="1" si="2129"/>
        <v>-</v>
      </c>
      <c r="OB310" s="19" t="str">
        <f t="shared" ca="1" si="2129"/>
        <v>-</v>
      </c>
      <c r="OC310" s="19" t="str">
        <f t="shared" ca="1" si="2129"/>
        <v>-</v>
      </c>
      <c r="OD310" s="19" t="str">
        <f t="shared" ca="1" si="2129"/>
        <v>-</v>
      </c>
      <c r="OE310" s="19">
        <f t="shared" ca="1" si="2129"/>
        <v>6.8900000000000006</v>
      </c>
      <c r="OF310" s="19">
        <f t="shared" ca="1" si="2129"/>
        <v>6.8900000000000006</v>
      </c>
      <c r="OG310" s="19">
        <f t="shared" ca="1" si="2129"/>
        <v>6.8900000000000006</v>
      </c>
      <c r="OH310" s="19">
        <f t="shared" ca="1" si="2129"/>
        <v>6.8900000000000006</v>
      </c>
      <c r="OI310" s="19">
        <f t="shared" ca="1" si="2129"/>
        <v>6.8900000000000006</v>
      </c>
      <c r="OJ310" s="19">
        <f t="shared" ca="1" si="2129"/>
        <v>6.8900000000000006</v>
      </c>
      <c r="OK310" s="19">
        <f t="shared" ref="OK310:OT313" ca="1" si="2144">OFFSET(OK$5,$B310,0)</f>
        <v>6.8900000000000006</v>
      </c>
      <c r="OL310" s="19">
        <f t="shared" ca="1" si="2144"/>
        <v>6.8900000000000006</v>
      </c>
      <c r="OM310" s="19">
        <f t="shared" ca="1" si="2144"/>
        <v>346.99</v>
      </c>
      <c r="ON310" s="19">
        <f t="shared" ca="1" si="2144"/>
        <v>346.99</v>
      </c>
      <c r="OO310" s="19" t="str">
        <f t="shared" ca="1" si="2144"/>
        <v>-</v>
      </c>
      <c r="OP310" s="19" t="str">
        <f t="shared" ca="1" si="2144"/>
        <v>-</v>
      </c>
      <c r="OQ310" s="19" t="str">
        <f t="shared" ca="1" si="2144"/>
        <v>-</v>
      </c>
      <c r="OR310" s="19" t="str">
        <f t="shared" ca="1" si="2144"/>
        <v>-</v>
      </c>
      <c r="OS310" s="19" t="str">
        <f t="shared" ca="1" si="2144"/>
        <v>-</v>
      </c>
      <c r="OT310" s="19">
        <f t="shared" ca="1" si="2144"/>
        <v>0</v>
      </c>
      <c r="OU310" s="24">
        <v>0</v>
      </c>
    </row>
    <row r="311" spans="1:411" hidden="1" outlineLevel="1">
      <c r="A311" s="21">
        <f t="shared" si="158"/>
        <v>306</v>
      </c>
      <c r="B311" s="21">
        <f t="shared" si="2039"/>
        <v>19</v>
      </c>
      <c r="C311">
        <v>114</v>
      </c>
      <c r="D311" s="144" t="str">
        <f t="shared" si="2040"/>
        <v>GSM</v>
      </c>
      <c r="E311" t="b">
        <v>0</v>
      </c>
      <c r="F311" t="b">
        <v>0</v>
      </c>
      <c r="G311" t="b">
        <f t="shared" si="2141"/>
        <v>0</v>
      </c>
      <c r="H311" s="29">
        <v>2</v>
      </c>
      <c r="I311" s="29">
        <v>1</v>
      </c>
      <c r="J311" s="29" t="str">
        <f>""</f>
        <v/>
      </c>
      <c r="K311" s="29">
        <f t="shared" si="2042"/>
        <v>2</v>
      </c>
      <c r="L311" s="29">
        <v>2</v>
      </c>
      <c r="M311" s="29">
        <v>2</v>
      </c>
      <c r="N311" s="29">
        <v>3</v>
      </c>
      <c r="O311" s="29">
        <v>1</v>
      </c>
      <c r="P311" s="29">
        <v>1</v>
      </c>
      <c r="Q311" s="237">
        <f t="shared" ca="1" si="2103"/>
        <v>7</v>
      </c>
      <c r="R311" s="29">
        <v>3</v>
      </c>
      <c r="S311" s="29">
        <v>1</v>
      </c>
      <c r="T311" s="29">
        <v>1</v>
      </c>
      <c r="U311" s="218"/>
      <c r="V311" s="218"/>
      <c r="W311" s="29">
        <v>0</v>
      </c>
      <c r="X311" s="218"/>
      <c r="Y311" s="218"/>
      <c r="Z311" s="218"/>
      <c r="AA311" s="218"/>
      <c r="AB311" s="218"/>
      <c r="AC311" s="218"/>
      <c r="AD311" s="218"/>
      <c r="AE311" s="218"/>
      <c r="AF311" s="144">
        <f>INDEX(CHOOSE($N311,DataAutumn!i.AdultDrys,DataWinter!i.AdultDrys,DataSpring!i.AdultDrys),1,$M311)</f>
        <v>3</v>
      </c>
      <c r="AG311" s="5">
        <f t="shared" si="2043"/>
        <v>2</v>
      </c>
      <c r="AH311" s="5">
        <f t="shared" si="2043"/>
        <v>0</v>
      </c>
      <c r="AI311" s="5">
        <f t="shared" si="2044"/>
        <v>1</v>
      </c>
      <c r="AJ311" s="218"/>
      <c r="AK311" s="218"/>
      <c r="AL311" s="366" t="str">
        <f ca="1">TEXT(LEFT(OFFSET(AL311,-1,0),5)+1,"00000")&amp;MID(OFFSET(AL311,-1,0),6,FIND(" ",OFFSET(AL311,-1,0),7)-5)
&amp; $D311           &amp; " Day"&amp;INDEX(i.DOY,$N311,1)              &amp; IF($IG311=0," FWM","")&amp;IF($IG311=1," MWM","")&amp;IF($IG311=5," Mat","")&amp;IF($IH311=TRUE,"&amp;BBT","    ")
&amp;INDEX(DataMaster!$B$98:$B$105,$Q311,0)    &amp;IF(JQ311," SR"&amp;JR311,"")&amp; " WP"&amp;TEXT($MC311*100,"000p")           &amp; " MP"&amp;TEXT($MD311*100,"000p")           &amp; " GP"&amp;TEXT($MM311*100,"000p")
&amp; " (F"&amp;3+COUNTIF($CV311:$CY311,TRUE)&amp;3&amp;"N"&amp;$DM311&amp;$DN311&amp;")"</f>
        <v>00023 DSP_price_SA GSM Day204 MWM    Older Mutton WP125p MP100p GP100p (F33N11)</v>
      </c>
      <c r="AM311" s="9" t="str">
        <f ca="1">IF(COUNTIF(AL$5:AL311,AL311)=1,"-","Dup")</f>
        <v>-</v>
      </c>
      <c r="AN311" s="9"/>
      <c r="AO311" s="12" t="b">
        <v>0</v>
      </c>
      <c r="AP311" s="12" t="b">
        <v>0</v>
      </c>
      <c r="AQ311" s="12" t="b">
        <v>0</v>
      </c>
      <c r="AR311" s="12" t="b">
        <v>0</v>
      </c>
      <c r="AS311" s="12" t="b">
        <v>0</v>
      </c>
      <c r="AT311" s="12" t="b">
        <v>0</v>
      </c>
      <c r="AU311" s="12" t="b">
        <v>0</v>
      </c>
      <c r="AV311" s="12" t="b">
        <v>0</v>
      </c>
      <c r="AW311" s="9"/>
      <c r="AX311" s="5" t="b">
        <f t="shared" si="2045"/>
        <v>0</v>
      </c>
      <c r="AY311" s="5" t="str">
        <f t="shared" si="2045"/>
        <v>-</v>
      </c>
      <c r="AZ311" s="5" t="b">
        <f t="shared" si="2045"/>
        <v>0</v>
      </c>
      <c r="BA311" s="5" t="b">
        <f t="shared" si="2045"/>
        <v>1</v>
      </c>
      <c r="BB311" s="5" t="b">
        <f t="shared" si="2045"/>
        <v>1</v>
      </c>
      <c r="BC311" s="144">
        <f t="shared" si="2045"/>
        <v>0</v>
      </c>
      <c r="BD311" s="19" t="b">
        <f t="shared" ca="1" si="2046"/>
        <v>1</v>
      </c>
      <c r="BE311" s="9"/>
      <c r="BF311" s="5" t="str">
        <f t="shared" ca="1" si="2047"/>
        <v>-</v>
      </c>
      <c r="BG311" s="19" t="str">
        <f t="shared" ca="1" si="2048"/>
        <v>-</v>
      </c>
      <c r="BH311" s="19" t="str">
        <f t="shared" ca="1" si="2048"/>
        <v>-</v>
      </c>
      <c r="BI311" s="19" t="str">
        <f t="shared" ca="1" si="2048"/>
        <v>-</v>
      </c>
      <c r="BJ311" s="5" t="str">
        <f t="shared" ca="1" si="2049"/>
        <v>-</v>
      </c>
      <c r="BK311" s="19" t="str">
        <f t="shared" ca="1" si="2050"/>
        <v>-</v>
      </c>
      <c r="BL311" s="5" t="str">
        <f t="shared" ca="1" si="2051"/>
        <v>-</v>
      </c>
      <c r="BM311" s="19" t="str">
        <f t="shared" ca="1" si="2052"/>
        <v>-</v>
      </c>
      <c r="BN311" s="19" t="str">
        <f t="shared" ca="1" si="2052"/>
        <v>-</v>
      </c>
      <c r="BO311" s="19" t="str">
        <f t="shared" ca="1" si="2052"/>
        <v>-</v>
      </c>
      <c r="BP311" s="5" t="str">
        <f t="shared" ca="1" si="2053"/>
        <v>-</v>
      </c>
      <c r="BQ311" s="9"/>
      <c r="BR311" s="5" t="b">
        <f t="shared" si="2054"/>
        <v>0</v>
      </c>
      <c r="BS311" s="5" t="str">
        <f t="shared" ca="1" si="2055"/>
        <v>-</v>
      </c>
      <c r="BT311" s="5" t="str">
        <f t="shared" ca="1" si="2056"/>
        <v>-</v>
      </c>
      <c r="BU311" s="5" t="str">
        <f t="shared" ca="1" si="2056"/>
        <v>-</v>
      </c>
      <c r="BV311" s="5" t="str">
        <f t="shared" ca="1" si="2056"/>
        <v>-</v>
      </c>
      <c r="BW311" s="5" t="str">
        <f t="shared" ca="1" si="2056"/>
        <v>-</v>
      </c>
      <c r="BX311" s="5" t="str">
        <f t="shared" ca="1" si="2056"/>
        <v>-</v>
      </c>
      <c r="BY311" s="5" t="str">
        <f t="shared" ca="1" si="2056"/>
        <v>-</v>
      </c>
      <c r="BZ311" s="5" t="str">
        <f t="shared" ca="1" si="2056"/>
        <v>-</v>
      </c>
      <c r="CA311" s="5" t="str">
        <f t="shared" ca="1" si="2056"/>
        <v>-</v>
      </c>
      <c r="CB311" s="9"/>
      <c r="CC311" s="237" t="b">
        <f t="shared" ca="1" si="2104"/>
        <v>1</v>
      </c>
      <c r="CD311" s="237" t="b">
        <f t="shared" ca="1" si="2104"/>
        <v>1</v>
      </c>
      <c r="CE311" s="237" t="b">
        <f t="shared" ca="1" si="2104"/>
        <v>1</v>
      </c>
      <c r="CF311" s="12">
        <f t="shared" ca="1" si="2057"/>
        <v>2237105</v>
      </c>
      <c r="CG311" s="144" t="b">
        <f t="shared" ca="1" si="2142"/>
        <v>0</v>
      </c>
      <c r="CH311" s="12" t="s">
        <v>34</v>
      </c>
      <c r="CI311" s="19" t="str">
        <f t="shared" ca="1" si="2059"/>
        <v>-</v>
      </c>
      <c r="CJ311" s="19" t="str">
        <f t="shared" ca="1" si="2059"/>
        <v>-</v>
      </c>
      <c r="CK311" s="19" t="str">
        <f t="shared" ca="1" si="2059"/>
        <v>-</v>
      </c>
      <c r="CL311" s="19">
        <f t="shared" ca="1" si="2059"/>
        <v>1</v>
      </c>
      <c r="CM311" s="19">
        <f t="shared" ca="1" si="2059"/>
        <v>1</v>
      </c>
      <c r="CN311" s="9"/>
      <c r="CO311" s="444">
        <f t="shared" si="2060"/>
        <v>652</v>
      </c>
      <c r="CP311" s="444">
        <f t="shared" si="2060"/>
        <v>686</v>
      </c>
      <c r="CQ311" s="444">
        <f t="shared" si="2060"/>
        <v>721</v>
      </c>
      <c r="CR311" s="152">
        <f t="shared" si="2061"/>
        <v>378</v>
      </c>
      <c r="CS311" s="152">
        <f t="shared" si="2061"/>
        <v>413</v>
      </c>
      <c r="CT311" s="152">
        <f t="shared" si="2061"/>
        <v>448</v>
      </c>
      <c r="CU311" s="19" t="str">
        <f t="shared" ca="1" si="2122"/>
        <v>-</v>
      </c>
      <c r="CV311" s="19" t="str">
        <f t="shared" ca="1" si="2122"/>
        <v>-</v>
      </c>
      <c r="CW311" s="19" t="str">
        <f t="shared" ca="1" si="2122"/>
        <v>-</v>
      </c>
      <c r="CX311" s="19" t="str">
        <f t="shared" ca="1" si="2122"/>
        <v>-</v>
      </c>
      <c r="CY311" s="19" t="str">
        <f t="shared" ca="1" si="2122"/>
        <v>-</v>
      </c>
      <c r="CZ311" s="19" t="b">
        <f t="shared" ca="1" si="2122"/>
        <v>1</v>
      </c>
      <c r="DA311" s="19">
        <f t="shared" ca="1" si="2122"/>
        <v>0</v>
      </c>
      <c r="DB311" s="19">
        <f t="shared" ca="1" si="2122"/>
        <v>0</v>
      </c>
      <c r="DC311" s="19">
        <f t="shared" ca="1" si="2122"/>
        <v>0</v>
      </c>
      <c r="DD311" s="19">
        <f t="shared" ca="1" si="2122"/>
        <v>0</v>
      </c>
      <c r="DE311" s="19">
        <f t="shared" ca="1" si="2122"/>
        <v>0</v>
      </c>
      <c r="DF311" s="19">
        <f t="shared" ca="1" si="2122"/>
        <v>0</v>
      </c>
      <c r="DG311" s="19">
        <f t="shared" ca="1" si="2122"/>
        <v>0</v>
      </c>
      <c r="DH311" s="19">
        <f t="shared" ca="1" si="2122"/>
        <v>0</v>
      </c>
      <c r="DI311" s="19">
        <f t="shared" ca="1" si="2122"/>
        <v>0</v>
      </c>
      <c r="DJ311" s="19">
        <f t="shared" ca="1" si="2122"/>
        <v>0</v>
      </c>
      <c r="DK311" s="19">
        <f t="shared" ca="1" si="2143"/>
        <v>0</v>
      </c>
      <c r="DL311" s="19">
        <f t="shared" ca="1" si="2143"/>
        <v>0</v>
      </c>
      <c r="DM311" s="19">
        <f t="shared" ca="1" si="2143"/>
        <v>1</v>
      </c>
      <c r="DN311" s="19">
        <f t="shared" ca="1" si="2143"/>
        <v>1</v>
      </c>
      <c r="DO311" s="19">
        <f t="shared" ca="1" si="2143"/>
        <v>0</v>
      </c>
      <c r="DP311" s="19" t="str">
        <f t="shared" ca="1" si="2143"/>
        <v>-</v>
      </c>
      <c r="DQ311" s="19" t="str">
        <f t="shared" ca="1" si="2143"/>
        <v>-</v>
      </c>
      <c r="DR311" s="19" t="str">
        <f t="shared" ca="1" si="2143"/>
        <v>-</v>
      </c>
      <c r="DS311" s="19" t="str">
        <f t="shared" ca="1" si="2143"/>
        <v>-</v>
      </c>
      <c r="DT311" s="19" t="str">
        <f t="shared" ca="1" si="2143"/>
        <v>-</v>
      </c>
      <c r="DU311" s="19">
        <f t="shared" ca="1" si="2143"/>
        <v>0</v>
      </c>
      <c r="DV311" s="19" t="str">
        <f t="shared" ca="1" si="2143"/>
        <v>-</v>
      </c>
      <c r="DW311" s="19" t="str">
        <f t="shared" ca="1" si="2143"/>
        <v>-</v>
      </c>
      <c r="DX311" s="19" t="str">
        <f t="shared" ca="1" si="2143"/>
        <v>-</v>
      </c>
      <c r="DY311" s="19" t="str">
        <f t="shared" ca="1" si="2143"/>
        <v>-</v>
      </c>
      <c r="DZ311" s="19" t="str">
        <f t="shared" ca="1" si="2143"/>
        <v>-</v>
      </c>
      <c r="EA311" s="19" t="str">
        <f t="shared" ca="1" si="2143"/>
        <v>-</v>
      </c>
      <c r="EB311" s="19" t="str">
        <f t="shared" ca="1" si="2143"/>
        <v>-</v>
      </c>
      <c r="EC311" s="19" t="str">
        <f t="shared" ca="1" si="2143"/>
        <v>-</v>
      </c>
      <c r="ED311" s="19">
        <f t="shared" ca="1" si="2143"/>
        <v>0</v>
      </c>
      <c r="EE311" s="444">
        <f t="shared" si="2064"/>
        <v>0</v>
      </c>
      <c r="EF311" s="444">
        <f t="shared" si="2064"/>
        <v>0</v>
      </c>
      <c r="EG311" s="124">
        <f t="shared" si="2123"/>
        <v>0</v>
      </c>
      <c r="EH311" s="124">
        <f t="shared" si="2123"/>
        <v>0</v>
      </c>
      <c r="EI311" s="124">
        <f t="shared" si="2123"/>
        <v>0</v>
      </c>
      <c r="EJ311" s="124">
        <f t="shared" si="2123"/>
        <v>0</v>
      </c>
      <c r="EK311" s="124">
        <f t="shared" si="2123"/>
        <v>0</v>
      </c>
      <c r="EL311" s="124">
        <f t="shared" si="2123"/>
        <v>0</v>
      </c>
      <c r="EM311" s="124">
        <f t="shared" si="2123"/>
        <v>0</v>
      </c>
      <c r="EN311" s="124">
        <f t="shared" si="2123"/>
        <v>0</v>
      </c>
      <c r="EO311" s="124">
        <f t="shared" si="2123"/>
        <v>0</v>
      </c>
      <c r="EP311" s="124">
        <f t="shared" si="2123"/>
        <v>0</v>
      </c>
      <c r="EQ311" s="124">
        <f t="shared" si="2123"/>
        <v>0</v>
      </c>
      <c r="ER311" s="124">
        <f t="shared" si="2123"/>
        <v>0</v>
      </c>
      <c r="ES311" s="124">
        <f t="shared" si="2123"/>
        <v>0</v>
      </c>
      <c r="ET311" s="124">
        <f t="shared" si="2123"/>
        <v>0</v>
      </c>
      <c r="EU311" s="124">
        <f t="shared" si="2123"/>
        <v>0</v>
      </c>
      <c r="EV311" s="124">
        <f t="shared" si="2123"/>
        <v>0</v>
      </c>
      <c r="EW311" s="124">
        <f t="shared" si="2066"/>
        <v>0</v>
      </c>
      <c r="EX311" s="124">
        <f t="shared" si="2066"/>
        <v>0</v>
      </c>
      <c r="EY311" s="554">
        <f t="shared" si="2124"/>
        <v>0</v>
      </c>
      <c r="EZ311" s="554">
        <f t="shared" si="2124"/>
        <v>0</v>
      </c>
      <c r="FA311" s="554">
        <f t="shared" si="2124"/>
        <v>0</v>
      </c>
      <c r="FB311" s="125">
        <f t="shared" si="2124"/>
        <v>0</v>
      </c>
      <c r="FC311" s="125">
        <f t="shared" si="2124"/>
        <v>0</v>
      </c>
      <c r="FD311" s="125">
        <f t="shared" si="2124"/>
        <v>0</v>
      </c>
      <c r="FE311" s="125">
        <f t="shared" si="2124"/>
        <v>0</v>
      </c>
      <c r="FF311" s="125">
        <f t="shared" si="2124"/>
        <v>0</v>
      </c>
      <c r="FG311" s="125">
        <f t="shared" si="2124"/>
        <v>0</v>
      </c>
      <c r="FH311" s="125">
        <f t="shared" si="2124"/>
        <v>0</v>
      </c>
      <c r="FI311" s="125">
        <f t="shared" si="2124"/>
        <v>0</v>
      </c>
      <c r="FJ311" s="125">
        <f t="shared" si="2124"/>
        <v>0</v>
      </c>
      <c r="FK311" s="125">
        <f t="shared" si="2124"/>
        <v>0</v>
      </c>
      <c r="FL311" s="125">
        <f t="shared" si="2124"/>
        <v>0</v>
      </c>
      <c r="FM311" s="125">
        <f t="shared" si="2124"/>
        <v>0</v>
      </c>
      <c r="FN311" s="125">
        <f t="shared" si="2124"/>
        <v>0</v>
      </c>
      <c r="FO311" s="124">
        <f t="shared" si="2125"/>
        <v>0</v>
      </c>
      <c r="FP311" s="124">
        <f t="shared" si="2125"/>
        <v>0</v>
      </c>
      <c r="FQ311" s="124">
        <f t="shared" si="2125"/>
        <v>0</v>
      </c>
      <c r="FR311" s="124">
        <f t="shared" si="2125"/>
        <v>0</v>
      </c>
      <c r="FS311" s="124">
        <f t="shared" si="2125"/>
        <v>0</v>
      </c>
      <c r="FT311" s="124">
        <f t="shared" si="2125"/>
        <v>0</v>
      </c>
      <c r="FU311" s="124">
        <f t="shared" si="2125"/>
        <v>0</v>
      </c>
      <c r="FV311" s="124">
        <f t="shared" si="2125"/>
        <v>0</v>
      </c>
      <c r="FW311" s="124">
        <f t="shared" si="2125"/>
        <v>0</v>
      </c>
      <c r="FX311" s="124">
        <f t="shared" si="2125"/>
        <v>0</v>
      </c>
      <c r="FY311" s="124">
        <f t="shared" si="2125"/>
        <v>0</v>
      </c>
      <c r="FZ311" s="124">
        <f t="shared" si="2125"/>
        <v>0</v>
      </c>
      <c r="GA311" s="124">
        <f t="shared" si="2125"/>
        <v>0</v>
      </c>
      <c r="GB311" s="124">
        <f t="shared" si="2125"/>
        <v>0</v>
      </c>
      <c r="GC311" s="124">
        <f t="shared" si="2125"/>
        <v>0</v>
      </c>
      <c r="GD311" s="124">
        <f t="shared" si="2125"/>
        <v>0</v>
      </c>
      <c r="GE311" s="124">
        <f t="shared" si="2069"/>
        <v>0</v>
      </c>
      <c r="GF311" s="124">
        <f t="shared" si="2069"/>
        <v>0</v>
      </c>
      <c r="GG311" s="554">
        <f t="shared" si="2070"/>
        <v>0</v>
      </c>
      <c r="GH311" s="554">
        <f t="shared" si="2070"/>
        <v>0</v>
      </c>
      <c r="GI311" s="554">
        <f t="shared" si="2070"/>
        <v>0</v>
      </c>
      <c r="GJ311" s="125">
        <f t="shared" si="2132"/>
        <v>0</v>
      </c>
      <c r="GK311" s="125">
        <f t="shared" si="2132"/>
        <v>0</v>
      </c>
      <c r="GL311" s="125">
        <f t="shared" si="2132"/>
        <v>0</v>
      </c>
      <c r="GM311" s="125">
        <f t="shared" si="2132"/>
        <v>0</v>
      </c>
      <c r="GN311" s="125">
        <f t="shared" si="2132"/>
        <v>0</v>
      </c>
      <c r="GO311" s="125">
        <f t="shared" si="2132"/>
        <v>0</v>
      </c>
      <c r="GP311" s="125">
        <f t="shared" si="2132"/>
        <v>0</v>
      </c>
      <c r="GQ311" s="125">
        <f t="shared" si="2132"/>
        <v>0</v>
      </c>
      <c r="GR311" s="125">
        <f t="shared" si="2132"/>
        <v>0</v>
      </c>
      <c r="GS311" s="125">
        <f t="shared" si="2132"/>
        <v>0</v>
      </c>
      <c r="GT311" s="125">
        <f t="shared" si="2132"/>
        <v>0</v>
      </c>
      <c r="GU311" s="125">
        <f t="shared" si="2132"/>
        <v>0</v>
      </c>
      <c r="GV311" s="125">
        <f t="shared" si="2132"/>
        <v>0</v>
      </c>
      <c r="GW311" s="124">
        <f t="shared" si="2126"/>
        <v>0</v>
      </c>
      <c r="GX311" s="124">
        <f t="shared" si="2126"/>
        <v>0</v>
      </c>
      <c r="GY311" s="124">
        <f t="shared" si="2126"/>
        <v>0</v>
      </c>
      <c r="GZ311" s="124">
        <f t="shared" si="2126"/>
        <v>0</v>
      </c>
      <c r="HA311" s="124">
        <f t="shared" si="2126"/>
        <v>0</v>
      </c>
      <c r="HB311" s="124">
        <f t="shared" si="2126"/>
        <v>0</v>
      </c>
      <c r="HC311" s="124">
        <f t="shared" si="2126"/>
        <v>0</v>
      </c>
      <c r="HD311" s="124">
        <f t="shared" si="2126"/>
        <v>0</v>
      </c>
      <c r="HE311" s="124">
        <f t="shared" si="2126"/>
        <v>0</v>
      </c>
      <c r="HF311" s="124">
        <f t="shared" si="2126"/>
        <v>0</v>
      </c>
      <c r="HG311" s="124">
        <f t="shared" si="2126"/>
        <v>0</v>
      </c>
      <c r="HH311" s="124">
        <f t="shared" si="2126"/>
        <v>0</v>
      </c>
      <c r="HI311" s="124">
        <f t="shared" si="2126"/>
        <v>0</v>
      </c>
      <c r="HJ311" s="124">
        <f t="shared" si="2126"/>
        <v>0</v>
      </c>
      <c r="HK311" s="124">
        <f t="shared" si="2126"/>
        <v>0</v>
      </c>
      <c r="HL311" s="124">
        <f t="shared" si="2126"/>
        <v>0</v>
      </c>
      <c r="HM311" s="124">
        <f t="shared" si="2073"/>
        <v>0</v>
      </c>
      <c r="HN311" s="124">
        <f t="shared" si="2073"/>
        <v>0</v>
      </c>
      <c r="HO311" s="554">
        <f t="shared" si="2074"/>
        <v>0</v>
      </c>
      <c r="HP311" s="554">
        <f t="shared" si="2074"/>
        <v>0</v>
      </c>
      <c r="HQ311" s="554">
        <f t="shared" si="2074"/>
        <v>0</v>
      </c>
      <c r="HR311" s="125">
        <f t="shared" si="2133"/>
        <v>0</v>
      </c>
      <c r="HS311" s="125">
        <f t="shared" si="2133"/>
        <v>0</v>
      </c>
      <c r="HT311" s="125">
        <f t="shared" si="2133"/>
        <v>0</v>
      </c>
      <c r="HU311" s="125">
        <f t="shared" si="2133"/>
        <v>0</v>
      </c>
      <c r="HV311" s="125">
        <f t="shared" si="2133"/>
        <v>0</v>
      </c>
      <c r="HW311" s="125">
        <f t="shared" si="2133"/>
        <v>0</v>
      </c>
      <c r="HX311" s="125">
        <f t="shared" si="2133"/>
        <v>0</v>
      </c>
      <c r="HY311" s="125">
        <f t="shared" si="2133"/>
        <v>0</v>
      </c>
      <c r="HZ311" s="125">
        <f t="shared" si="2133"/>
        <v>0</v>
      </c>
      <c r="IA311" s="125">
        <f t="shared" si="2133"/>
        <v>0</v>
      </c>
      <c r="IB311" s="125">
        <f t="shared" si="2133"/>
        <v>0</v>
      </c>
      <c r="IC311" s="125">
        <f t="shared" si="2133"/>
        <v>0</v>
      </c>
      <c r="ID311" s="125">
        <f t="shared" si="2133"/>
        <v>0</v>
      </c>
      <c r="IE311" s="5">
        <f t="shared" si="2076"/>
        <v>67</v>
      </c>
      <c r="IF311" s="9"/>
      <c r="IG311" s="5">
        <f t="shared" si="2077"/>
        <v>1</v>
      </c>
      <c r="IH311" s="5" t="b">
        <f t="shared" si="2077"/>
        <v>0</v>
      </c>
      <c r="II311" s="19">
        <f t="shared" ca="1" si="2078"/>
        <v>0</v>
      </c>
      <c r="IJ311" s="5">
        <f t="shared" si="2077"/>
        <v>55</v>
      </c>
      <c r="IK311" s="5" cm="1">
        <f t="array" ref="IK311">INDEX(i.pi_yatf,$X311+1,IK$7)</f>
        <v>1</v>
      </c>
      <c r="IL311" s="19">
        <f t="shared" ca="1" si="2137"/>
        <v>0</v>
      </c>
      <c r="IM311" s="19">
        <f t="shared" ca="1" si="2137"/>
        <v>0</v>
      </c>
      <c r="IN311" s="19">
        <f t="shared" ca="1" si="2137"/>
        <v>0</v>
      </c>
      <c r="IO311" s="19">
        <f t="shared" ca="1" si="2137"/>
        <v>0</v>
      </c>
      <c r="IP311" s="19">
        <f t="shared" ca="1" si="2137"/>
        <v>0</v>
      </c>
      <c r="IQ311" s="19">
        <f t="shared" ca="1" si="2137"/>
        <v>0</v>
      </c>
      <c r="IR311" s="19">
        <f t="shared" ca="1" si="2137"/>
        <v>0</v>
      </c>
      <c r="IS311" s="19">
        <f t="shared" ca="1" si="2137"/>
        <v>0</v>
      </c>
      <c r="IT311" s="19">
        <f t="shared" ca="1" si="2137"/>
        <v>0</v>
      </c>
      <c r="IU311" s="19">
        <f t="shared" ca="1" si="2137"/>
        <v>0</v>
      </c>
      <c r="IV311" s="19">
        <f t="shared" ca="1" si="2137"/>
        <v>0</v>
      </c>
      <c r="IW311" s="19">
        <f t="shared" ca="1" si="2137"/>
        <v>0</v>
      </c>
      <c r="IX311" s="19">
        <f t="shared" ca="1" si="2137"/>
        <v>0</v>
      </c>
      <c r="IY311" s="19">
        <f t="shared" ca="1" si="2137"/>
        <v>0</v>
      </c>
      <c r="IZ311" s="19">
        <f t="shared" ca="1" si="2137"/>
        <v>0</v>
      </c>
      <c r="JA311" s="19">
        <f t="shared" ca="1" si="2137"/>
        <v>0</v>
      </c>
      <c r="JB311" s="19">
        <f t="shared" ca="1" si="2137"/>
        <v>0</v>
      </c>
      <c r="JC311" s="19">
        <f t="shared" ca="1" si="2137"/>
        <v>0</v>
      </c>
      <c r="JD311" s="19">
        <f t="shared" ca="1" si="2137"/>
        <v>0</v>
      </c>
      <c r="JE311" s="19">
        <f t="shared" ca="1" si="2137"/>
        <v>0</v>
      </c>
      <c r="JF311" s="19">
        <f t="shared" ca="1" si="2137"/>
        <v>0</v>
      </c>
      <c r="JG311" s="5">
        <f t="shared" si="2080"/>
        <v>1.2500000000000001E-2</v>
      </c>
      <c r="JH311" s="567">
        <f t="shared" si="2080"/>
        <v>0</v>
      </c>
      <c r="JI311" s="5">
        <f t="shared" si="2080"/>
        <v>6.25E-2</v>
      </c>
      <c r="JJ311" s="5">
        <f t="shared" si="2080"/>
        <v>6.25E-2</v>
      </c>
      <c r="JK311" s="5">
        <f t="shared" si="2080"/>
        <v>6.25E-2</v>
      </c>
      <c r="JL311" s="19">
        <f t="shared" ca="1" si="2137"/>
        <v>1</v>
      </c>
      <c r="JM311" s="19">
        <f t="shared" ca="1" si="2137"/>
        <v>0</v>
      </c>
      <c r="JN311" s="19">
        <f t="shared" ca="1" si="2137"/>
        <v>1</v>
      </c>
      <c r="JO311" s="9"/>
      <c r="JP311" s="5" t="b">
        <f t="shared" ca="1" si="2081"/>
        <v>0</v>
      </c>
      <c r="JQ311" s="477" t="b">
        <v>0</v>
      </c>
      <c r="JR311" s="477">
        <v>9.7327499999999993</v>
      </c>
      <c r="JS311" s="5" t="b">
        <f t="shared" si="2082"/>
        <v>0</v>
      </c>
      <c r="JT311" s="5" t="b">
        <f t="shared" si="2082"/>
        <v>0</v>
      </c>
      <c r="JU311" s="5" t="b">
        <f t="shared" si="2082"/>
        <v>1</v>
      </c>
      <c r="JV311" s="144">
        <f t="shared" si="2083"/>
        <v>1</v>
      </c>
      <c r="JW311" s="144">
        <f t="shared" si="2083"/>
        <v>1</v>
      </c>
      <c r="JX311" s="5" t="b">
        <f t="shared" si="2084"/>
        <v>0</v>
      </c>
      <c r="JY311" s="5" t="b">
        <f t="shared" si="2084"/>
        <v>1</v>
      </c>
      <c r="JZ311" s="5" t="b">
        <f t="shared" si="2084"/>
        <v>1</v>
      </c>
      <c r="KA311" s="5" t="b">
        <f t="shared" si="2084"/>
        <v>0</v>
      </c>
      <c r="KB311" s="5">
        <f t="shared" si="2085"/>
        <v>1</v>
      </c>
      <c r="KC311" s="5">
        <f t="shared" si="2085"/>
        <v>0</v>
      </c>
      <c r="KD311" s="5" t="b">
        <f t="shared" si="2086"/>
        <v>0</v>
      </c>
      <c r="KE311" s="5" t="str" cm="1">
        <f t="array" aca="1" ref="KE311" ca="1">IF(OR(KF311:KM311&lt;&gt;"-"),TRUE,"-")</f>
        <v>-</v>
      </c>
      <c r="KF311" s="19" t="str">
        <f t="shared" ca="1" si="2087"/>
        <v>-</v>
      </c>
      <c r="KG311" s="19" t="str">
        <f t="shared" ca="1" si="2087"/>
        <v>-</v>
      </c>
      <c r="KH311" s="19" t="str">
        <f t="shared" ca="1" si="2087"/>
        <v>-</v>
      </c>
      <c r="KI311" s="19" t="str">
        <f t="shared" ca="1" si="2087"/>
        <v>-</v>
      </c>
      <c r="KJ311" s="19" t="str">
        <f t="shared" ca="1" si="2087"/>
        <v>-</v>
      </c>
      <c r="KK311" s="19" t="str">
        <f t="shared" ca="1" si="2087"/>
        <v>-</v>
      </c>
      <c r="KL311" s="19" t="str">
        <f t="shared" ca="1" si="2087"/>
        <v>-</v>
      </c>
      <c r="KM311" s="19" t="str">
        <f t="shared" ca="1" si="2087"/>
        <v>-</v>
      </c>
      <c r="KN311" s="5" t="b">
        <f t="array" aca="1" ref="KN311" ca="1">IF(OR(KO311:KU311&lt;&gt;"-"),TRUE,"-")</f>
        <v>1</v>
      </c>
      <c r="KO311" s="19">
        <f t="shared" ca="1" si="2138"/>
        <v>0</v>
      </c>
      <c r="KP311" s="19" t="str">
        <f t="shared" ca="1" si="2138"/>
        <v>-</v>
      </c>
      <c r="KQ311" s="19">
        <f t="shared" ca="1" si="2138"/>
        <v>999999</v>
      </c>
      <c r="KR311" s="19">
        <f t="shared" ca="1" si="2138"/>
        <v>999999</v>
      </c>
      <c r="KS311" s="19">
        <f t="shared" ca="1" si="2138"/>
        <v>999999</v>
      </c>
      <c r="KT311" s="19">
        <f t="shared" ca="1" si="2138"/>
        <v>999999</v>
      </c>
      <c r="KU311" s="19">
        <f t="shared" ca="1" si="2138"/>
        <v>999999</v>
      </c>
      <c r="KV311" s="19" t="str">
        <f t="shared" ca="1" si="2138"/>
        <v>-</v>
      </c>
      <c r="KW311" s="19" t="str">
        <f t="shared" ca="1" si="2138"/>
        <v>-</v>
      </c>
      <c r="KX311" s="19" t="str">
        <f t="shared" ca="1" si="2138"/>
        <v>-</v>
      </c>
      <c r="KY311" s="19" t="b">
        <f t="shared" ca="1" si="2138"/>
        <v>1</v>
      </c>
      <c r="KZ311" s="19">
        <f t="shared" ca="1" si="2138"/>
        <v>0</v>
      </c>
      <c r="LA311" s="5" t="str">
        <f t="shared" si="2089"/>
        <v>-</v>
      </c>
      <c r="LB311" s="5" t="str">
        <f t="shared" si="2089"/>
        <v>-</v>
      </c>
      <c r="LC311" s="5" t="str">
        <f t="shared" si="2089"/>
        <v>-</v>
      </c>
      <c r="LD311" s="5" t="str">
        <f t="shared" si="2089"/>
        <v>-</v>
      </c>
      <c r="LE311" s="19" t="str">
        <f t="shared" ca="1" si="2090"/>
        <v>-</v>
      </c>
      <c r="LF311" s="19" t="str">
        <f t="shared" ca="1" si="2090"/>
        <v>-</v>
      </c>
      <c r="LG311" s="19" t="str">
        <f t="shared" ca="1" si="2090"/>
        <v>-</v>
      </c>
      <c r="LH311" s="19" t="str">
        <f t="shared" ca="1" si="2090"/>
        <v>-</v>
      </c>
      <c r="LI311" s="19" t="str">
        <f t="shared" ca="1" si="2090"/>
        <v>-</v>
      </c>
      <c r="LJ311" s="19" t="str">
        <f t="shared" ca="1" si="2090"/>
        <v>-</v>
      </c>
      <c r="LK311" s="19" t="str">
        <f t="shared" ca="1" si="2090"/>
        <v>-</v>
      </c>
      <c r="LL311" s="5" t="str">
        <f t="shared" si="2091"/>
        <v>-</v>
      </c>
      <c r="LM311" s="5">
        <f t="shared" si="2091"/>
        <v>500</v>
      </c>
      <c r="LN311" s="5">
        <f t="shared" si="2091"/>
        <v>500</v>
      </c>
      <c r="LO311" s="5" t="str">
        <f t="shared" si="2091"/>
        <v>-</v>
      </c>
      <c r="LP311" s="5" cm="1">
        <f t="array" aca="1" ref="LP311" ca="1">INDEX(i.meatgrid,$Q311,LP$7)</f>
        <v>1092</v>
      </c>
      <c r="LQ311" s="5" t="str" cm="1">
        <f t="array" aca="1" ref="LQ311" ca="1">INDEX(i.meatgrid,$Q311,LQ$7)</f>
        <v>-</v>
      </c>
      <c r="LR311" s="5" t="str">
        <f t="shared" si="2092"/>
        <v>-</v>
      </c>
      <c r="LS311" s="5">
        <f t="shared" si="2093"/>
        <v>1</v>
      </c>
      <c r="LT311" s="9"/>
      <c r="LU311" s="19">
        <f t="shared" ca="1" si="2094"/>
        <v>70</v>
      </c>
      <c r="LV311" s="19">
        <f t="shared" ca="1" si="2094"/>
        <v>50</v>
      </c>
      <c r="LW311" s="19">
        <f t="shared" ca="1" si="2094"/>
        <v>80</v>
      </c>
      <c r="LX311" s="19">
        <f t="shared" ca="1" si="2094"/>
        <v>50</v>
      </c>
      <c r="LY311" s="5" t="b" cm="1">
        <f t="array" aca="1" ref="LY311" ca="1">INDEX(i.meatgrid,$Q311,LY$7)</f>
        <v>1</v>
      </c>
      <c r="LZ311" s="5" t="b" cm="1">
        <f t="array" aca="1" ref="LZ311" ca="1">INDEX(i.meatgrid,$Q311,LZ$7)</f>
        <v>0</v>
      </c>
      <c r="MA311" s="5" t="str" cm="1">
        <f t="array" aca="1" ref="MA311" ca="1">INDEX(i.meatgrid,$Q311,MA$7)</f>
        <v>-</v>
      </c>
      <c r="MB311" s="5" t="str" cm="1">
        <f t="array" aca="1" ref="MB311" ca="1">INDEX(i.meatgrid,$Q311,MB$7)</f>
        <v>-</v>
      </c>
      <c r="MC311" s="5">
        <f t="shared" si="2095"/>
        <v>1.25</v>
      </c>
      <c r="MD311" s="5">
        <f t="shared" si="2096"/>
        <v>1</v>
      </c>
      <c r="ME311" s="5" cm="1">
        <f t="array" aca="1" ref="ME311" ca="1">INDEX(i.meatgrid,$Q311,ME$7)</f>
        <v>0</v>
      </c>
      <c r="MF311" s="5" cm="1">
        <f t="array" aca="1" ref="MF311" ca="1">INDEX(i.meatgrid,$Q311,MF$7)</f>
        <v>0</v>
      </c>
      <c r="MG311" s="5" cm="1">
        <f t="array" aca="1" ref="MG311" ca="1">INDEX(i.meatgrid,$Q311,MG$7)</f>
        <v>0</v>
      </c>
      <c r="MH311" s="5" cm="1">
        <f t="array" aca="1" ref="MH311" ca="1">INDEX(i.meatgrid,$Q311,MH$7)</f>
        <v>0</v>
      </c>
      <c r="MI311" s="5" cm="1">
        <f t="array" aca="1" ref="MI311" ca="1">INDEX(i.meatgrid,$Q311,MI$7)</f>
        <v>0</v>
      </c>
      <c r="MJ311" s="5" cm="1">
        <f t="array" aca="1" ref="MJ311" ca="1">INDEX(i.meatgrid,$Q311,MJ$7)</f>
        <v>1</v>
      </c>
      <c r="MK311" s="5" cm="1">
        <f t="array" aca="1" ref="MK311" ca="1">INDEX(i.meatgrid,$Q311,MK$7)</f>
        <v>1</v>
      </c>
      <c r="ML311" s="5" cm="1">
        <f t="array" aca="1" ref="ML311" ca="1">INDEX(i.meatgrid,$Q311,ML$7)</f>
        <v>1</v>
      </c>
      <c r="MM311" s="5">
        <f t="shared" si="2097"/>
        <v>1</v>
      </c>
      <c r="MN311" s="9"/>
      <c r="MO311" s="19" t="b">
        <f t="shared" ca="1" si="2127"/>
        <v>0</v>
      </c>
      <c r="MP311" s="19" t="b">
        <f t="shared" ca="1" si="2127"/>
        <v>0</v>
      </c>
      <c r="MQ311" s="19">
        <f t="shared" ca="1" si="2127"/>
        <v>1</v>
      </c>
      <c r="MR311" s="19">
        <f t="shared" ca="1" si="2127"/>
        <v>0.75</v>
      </c>
      <c r="MS311" s="19">
        <f t="shared" ca="1" si="2127"/>
        <v>0.75</v>
      </c>
      <c r="MT311" s="19">
        <f t="shared" ca="1" si="2127"/>
        <v>0.8</v>
      </c>
      <c r="MU311" s="19">
        <f t="shared" ca="1" si="2127"/>
        <v>0.82499999999999996</v>
      </c>
      <c r="MV311" s="19">
        <f t="shared" ca="1" si="2127"/>
        <v>0.875</v>
      </c>
      <c r="MW311" s="19">
        <f t="shared" ca="1" si="2127"/>
        <v>0.9</v>
      </c>
      <c r="MX311" s="19">
        <f t="shared" ca="1" si="2127"/>
        <v>1</v>
      </c>
      <c r="MY311" s="19">
        <f t="shared" ca="1" si="2127"/>
        <v>0.875</v>
      </c>
      <c r="MZ311" s="19" t="b">
        <f t="shared" ca="1" si="2127"/>
        <v>1</v>
      </c>
      <c r="NA311" s="19">
        <f t="shared" ca="1" si="2127"/>
        <v>74.989999999999995</v>
      </c>
      <c r="NB311" s="19" t="str">
        <f t="shared" ca="1" si="2127"/>
        <v>-</v>
      </c>
      <c r="NC311" s="19" t="str">
        <f t="shared" ca="1" si="2127"/>
        <v>-</v>
      </c>
      <c r="ND311" s="19" t="str">
        <f t="shared" ca="1" si="2127"/>
        <v>-</v>
      </c>
      <c r="NE311" s="19" t="str">
        <f t="shared" ca="1" si="2128"/>
        <v>-</v>
      </c>
      <c r="NF311" s="19" t="str">
        <f t="shared" ca="1" si="2128"/>
        <v>-</v>
      </c>
      <c r="NG311" s="19" t="str">
        <f t="shared" ca="1" si="2128"/>
        <v>-</v>
      </c>
      <c r="NH311" s="19" t="str">
        <f t="shared" ca="1" si="2128"/>
        <v>-</v>
      </c>
      <c r="NI311" s="19">
        <f t="shared" ca="1" si="2128"/>
        <v>36.99</v>
      </c>
      <c r="NJ311" s="19">
        <f t="shared" ca="1" si="2128"/>
        <v>36.99</v>
      </c>
      <c r="NK311" s="19" t="str">
        <f t="shared" ca="1" si="2128"/>
        <v>-</v>
      </c>
      <c r="NL311" s="19" t="str">
        <f t="shared" ca="1" si="2128"/>
        <v>-</v>
      </c>
      <c r="NM311" s="19" t="str">
        <f t="shared" ca="1" si="2128"/>
        <v>-</v>
      </c>
      <c r="NN311" s="19" t="str">
        <f t="shared" ca="1" si="2128"/>
        <v>-</v>
      </c>
      <c r="NO311" s="19" t="str">
        <f t="shared" ca="1" si="2128"/>
        <v>-</v>
      </c>
      <c r="NP311" s="19">
        <f t="shared" ca="1" si="2128"/>
        <v>49.99</v>
      </c>
      <c r="NQ311" s="19">
        <f t="shared" ca="1" si="2128"/>
        <v>49.99</v>
      </c>
      <c r="NR311" s="19">
        <f t="shared" ca="1" si="2128"/>
        <v>49.99</v>
      </c>
      <c r="NS311" s="19">
        <f t="shared" ca="1" si="2128"/>
        <v>49.99</v>
      </c>
      <c r="NT311" s="19">
        <f t="shared" ca="1" si="2128"/>
        <v>49.99</v>
      </c>
      <c r="NU311" s="19">
        <f t="shared" ca="1" si="2129"/>
        <v>49.99</v>
      </c>
      <c r="NV311" s="19">
        <f t="shared" ca="1" si="2129"/>
        <v>49.99</v>
      </c>
      <c r="NW311" s="19">
        <f t="shared" ca="1" si="2129"/>
        <v>49.99</v>
      </c>
      <c r="NX311" s="19">
        <f t="shared" ca="1" si="2129"/>
        <v>412.99</v>
      </c>
      <c r="NY311" s="19">
        <f t="shared" ca="1" si="2129"/>
        <v>412.99</v>
      </c>
      <c r="NZ311" s="19" t="str">
        <f t="shared" ca="1" si="2129"/>
        <v>-</v>
      </c>
      <c r="OA311" s="19" t="str">
        <f t="shared" ca="1" si="2129"/>
        <v>-</v>
      </c>
      <c r="OB311" s="19" t="str">
        <f t="shared" ca="1" si="2129"/>
        <v>-</v>
      </c>
      <c r="OC311" s="19" t="str">
        <f t="shared" ca="1" si="2129"/>
        <v>-</v>
      </c>
      <c r="OD311" s="19" t="str">
        <f t="shared" ca="1" si="2129"/>
        <v>-</v>
      </c>
      <c r="OE311" s="19">
        <f t="shared" ca="1" si="2129"/>
        <v>6.8900000000000006</v>
      </c>
      <c r="OF311" s="19">
        <f t="shared" ca="1" si="2129"/>
        <v>6.8900000000000006</v>
      </c>
      <c r="OG311" s="19">
        <f t="shared" ca="1" si="2129"/>
        <v>6.8900000000000006</v>
      </c>
      <c r="OH311" s="19">
        <f t="shared" ca="1" si="2129"/>
        <v>6.8900000000000006</v>
      </c>
      <c r="OI311" s="19">
        <f t="shared" ca="1" si="2129"/>
        <v>6.8900000000000006</v>
      </c>
      <c r="OJ311" s="19">
        <f t="shared" ca="1" si="2129"/>
        <v>6.8900000000000006</v>
      </c>
      <c r="OK311" s="19">
        <f t="shared" ca="1" si="2144"/>
        <v>6.8900000000000006</v>
      </c>
      <c r="OL311" s="19">
        <f t="shared" ca="1" si="2144"/>
        <v>6.8900000000000006</v>
      </c>
      <c r="OM311" s="19">
        <f t="shared" ca="1" si="2144"/>
        <v>346.99</v>
      </c>
      <c r="ON311" s="19">
        <f t="shared" ca="1" si="2144"/>
        <v>346.99</v>
      </c>
      <c r="OO311" s="19" t="str">
        <f t="shared" ca="1" si="2144"/>
        <v>-</v>
      </c>
      <c r="OP311" s="19" t="str">
        <f t="shared" ca="1" si="2144"/>
        <v>-</v>
      </c>
      <c r="OQ311" s="19" t="str">
        <f t="shared" ca="1" si="2144"/>
        <v>-</v>
      </c>
      <c r="OR311" s="19" t="str">
        <f t="shared" ca="1" si="2144"/>
        <v>-</v>
      </c>
      <c r="OS311" s="19" t="str">
        <f t="shared" ca="1" si="2144"/>
        <v>-</v>
      </c>
      <c r="OT311" s="19">
        <f t="shared" ca="1" si="2144"/>
        <v>0</v>
      </c>
      <c r="OU311" s="24">
        <v>0</v>
      </c>
    </row>
    <row r="312" spans="1:411" hidden="1" outlineLevel="1">
      <c r="A312" s="21">
        <f t="shared" si="158"/>
        <v>307</v>
      </c>
      <c r="B312" s="21">
        <f t="shared" si="2039"/>
        <v>19</v>
      </c>
      <c r="C312">
        <v>114</v>
      </c>
      <c r="D312" s="144" t="str">
        <f t="shared" si="2040"/>
        <v>GSM</v>
      </c>
      <c r="E312" t="b">
        <v>0</v>
      </c>
      <c r="F312" t="b">
        <v>0</v>
      </c>
      <c r="G312" t="b">
        <f t="shared" si="2141"/>
        <v>0</v>
      </c>
      <c r="H312" s="29">
        <v>2</v>
      </c>
      <c r="I312" s="29">
        <v>1</v>
      </c>
      <c r="J312" s="29" t="str">
        <f>""</f>
        <v/>
      </c>
      <c r="K312" s="29">
        <f t="shared" si="2042"/>
        <v>2</v>
      </c>
      <c r="L312" s="29">
        <v>2</v>
      </c>
      <c r="M312" s="29">
        <v>2</v>
      </c>
      <c r="N312" s="29">
        <v>3</v>
      </c>
      <c r="O312" s="29">
        <v>1</v>
      </c>
      <c r="P312" s="29">
        <v>1</v>
      </c>
      <c r="Q312" s="237">
        <f t="shared" ca="1" si="2103"/>
        <v>7</v>
      </c>
      <c r="R312" s="29">
        <v>1</v>
      </c>
      <c r="S312" s="29">
        <v>2</v>
      </c>
      <c r="T312" s="29">
        <v>1</v>
      </c>
      <c r="U312" s="218"/>
      <c r="V312" s="218"/>
      <c r="W312" s="29">
        <v>0</v>
      </c>
      <c r="X312" s="218"/>
      <c r="Y312" s="218"/>
      <c r="Z312" s="218"/>
      <c r="AA312" s="218"/>
      <c r="AB312" s="218"/>
      <c r="AC312" s="218"/>
      <c r="AD312" s="218"/>
      <c r="AE312" s="218"/>
      <c r="AF312" s="144">
        <f>INDEX(CHOOSE($N312,DataAutumn!i.AdultDrys,DataWinter!i.AdultDrys,DataSpring!i.AdultDrys),1,$M312)</f>
        <v>3</v>
      </c>
      <c r="AG312" s="5">
        <f t="shared" si="2043"/>
        <v>2</v>
      </c>
      <c r="AH312" s="5">
        <f t="shared" si="2043"/>
        <v>0</v>
      </c>
      <c r="AI312" s="5">
        <f t="shared" si="2044"/>
        <v>1</v>
      </c>
      <c r="AJ312" s="218"/>
      <c r="AK312" s="218"/>
      <c r="AL312" s="366" t="str">
        <f ca="1">TEXT(LEFT(OFFSET(AL312,-1,0),5)+1,"00000")&amp;MID(OFFSET(AL312,-1,0),6,FIND(" ",OFFSET(AL312,-1,0),7)-5)
&amp; $D312           &amp; " Day"&amp;INDEX(i.DOY,$N312,1)              &amp; IF($IG312=0," FWM","")&amp;IF($IG312=1," MWM","")&amp;IF($IG312=5," Mat","")&amp;IF($IH312=TRUE,"&amp;BBT","    ")
&amp;INDEX(DataMaster!$B$98:$B$105,$Q312,0)    &amp;IF(JQ312," SR"&amp;JR312,"")&amp; " WP"&amp;TEXT($MC312*100,"000p")           &amp; " MP"&amp;TEXT($MD312*100,"000p")           &amp; " GP"&amp;TEXT($MM312*100,"000p")
&amp; " (F"&amp;3+COUNTIF($CV312:$CY312,TRUE)&amp;3&amp;"N"&amp;$DM312&amp;$DN312&amp;")"</f>
        <v>00024 DSP_price_SA GSM Day204 MWM    Older Mutton WP100p MP075p GP100p (F33N11)</v>
      </c>
      <c r="AM312" s="9" t="str">
        <f ca="1">IF(COUNTIF(AL$5:AL312,AL312)=1,"-","Dup")</f>
        <v>-</v>
      </c>
      <c r="AN312" s="9"/>
      <c r="AO312" s="12" t="b">
        <v>0</v>
      </c>
      <c r="AP312" s="12" t="b">
        <v>0</v>
      </c>
      <c r="AQ312" s="12" t="b">
        <v>0</v>
      </c>
      <c r="AR312" s="12" t="b">
        <v>0</v>
      </c>
      <c r="AS312" s="12" t="b">
        <v>0</v>
      </c>
      <c r="AT312" s="12" t="b">
        <v>0</v>
      </c>
      <c r="AU312" s="12" t="b">
        <v>0</v>
      </c>
      <c r="AV312" s="12" t="b">
        <v>0</v>
      </c>
      <c r="AW312" s="9"/>
      <c r="AX312" s="5" t="b">
        <f t="shared" si="2045"/>
        <v>0</v>
      </c>
      <c r="AY312" s="5" t="str">
        <f t="shared" si="2045"/>
        <v>-</v>
      </c>
      <c r="AZ312" s="5" t="b">
        <f t="shared" si="2045"/>
        <v>0</v>
      </c>
      <c r="BA312" s="5" t="b">
        <f t="shared" si="2045"/>
        <v>1</v>
      </c>
      <c r="BB312" s="5" t="b">
        <f t="shared" si="2045"/>
        <v>1</v>
      </c>
      <c r="BC312" s="144">
        <f t="shared" si="2045"/>
        <v>0</v>
      </c>
      <c r="BD312" s="19" t="b">
        <f t="shared" ca="1" si="2046"/>
        <v>1</v>
      </c>
      <c r="BE312" s="9"/>
      <c r="BF312" s="5" t="str">
        <f t="shared" ca="1" si="2047"/>
        <v>-</v>
      </c>
      <c r="BG312" s="19" t="str">
        <f t="shared" ca="1" si="2048"/>
        <v>-</v>
      </c>
      <c r="BH312" s="19" t="str">
        <f t="shared" ca="1" si="2048"/>
        <v>-</v>
      </c>
      <c r="BI312" s="19" t="str">
        <f t="shared" ca="1" si="2048"/>
        <v>-</v>
      </c>
      <c r="BJ312" s="5" t="str">
        <f t="shared" ca="1" si="2049"/>
        <v>-</v>
      </c>
      <c r="BK312" s="19" t="str">
        <f t="shared" ca="1" si="2050"/>
        <v>-</v>
      </c>
      <c r="BL312" s="5" t="str">
        <f t="shared" ca="1" si="2051"/>
        <v>-</v>
      </c>
      <c r="BM312" s="19" t="str">
        <f t="shared" ca="1" si="2052"/>
        <v>-</v>
      </c>
      <c r="BN312" s="19" t="str">
        <f t="shared" ca="1" si="2052"/>
        <v>-</v>
      </c>
      <c r="BO312" s="19" t="str">
        <f t="shared" ca="1" si="2052"/>
        <v>-</v>
      </c>
      <c r="BP312" s="5" t="str">
        <f t="shared" ca="1" si="2053"/>
        <v>-</v>
      </c>
      <c r="BQ312" s="9"/>
      <c r="BR312" s="5" t="b">
        <f t="shared" si="2054"/>
        <v>0</v>
      </c>
      <c r="BS312" s="5" t="str">
        <f t="shared" ca="1" si="2055"/>
        <v>-</v>
      </c>
      <c r="BT312" s="5" t="str">
        <f t="shared" ca="1" si="2056"/>
        <v>-</v>
      </c>
      <c r="BU312" s="5" t="str">
        <f t="shared" ca="1" si="2056"/>
        <v>-</v>
      </c>
      <c r="BV312" s="5" t="str">
        <f t="shared" ca="1" si="2056"/>
        <v>-</v>
      </c>
      <c r="BW312" s="5" t="str">
        <f t="shared" ca="1" si="2056"/>
        <v>-</v>
      </c>
      <c r="BX312" s="5" t="str">
        <f t="shared" ca="1" si="2056"/>
        <v>-</v>
      </c>
      <c r="BY312" s="5" t="str">
        <f t="shared" ca="1" si="2056"/>
        <v>-</v>
      </c>
      <c r="BZ312" s="5" t="str">
        <f t="shared" ca="1" si="2056"/>
        <v>-</v>
      </c>
      <c r="CA312" s="5" t="str">
        <f t="shared" ca="1" si="2056"/>
        <v>-</v>
      </c>
      <c r="CB312" s="9"/>
      <c r="CC312" s="237" t="b">
        <f t="shared" ca="1" si="2104"/>
        <v>1</v>
      </c>
      <c r="CD312" s="237" t="b">
        <f t="shared" ca="1" si="2104"/>
        <v>1</v>
      </c>
      <c r="CE312" s="237" t="b">
        <f t="shared" ca="1" si="2104"/>
        <v>1</v>
      </c>
      <c r="CF312" s="12">
        <f t="shared" ca="1" si="2057"/>
        <v>2237105</v>
      </c>
      <c r="CG312" s="144" t="b">
        <f t="shared" ca="1" si="2142"/>
        <v>0</v>
      </c>
      <c r="CH312" s="12" t="s">
        <v>34</v>
      </c>
      <c r="CI312" s="19" t="str">
        <f t="shared" ca="1" si="2059"/>
        <v>-</v>
      </c>
      <c r="CJ312" s="19" t="str">
        <f t="shared" ca="1" si="2059"/>
        <v>-</v>
      </c>
      <c r="CK312" s="19" t="str">
        <f t="shared" ca="1" si="2059"/>
        <v>-</v>
      </c>
      <c r="CL312" s="19">
        <f t="shared" ca="1" si="2059"/>
        <v>1</v>
      </c>
      <c r="CM312" s="19">
        <f t="shared" ca="1" si="2059"/>
        <v>1</v>
      </c>
      <c r="CN312" s="9"/>
      <c r="CO312" s="444">
        <f t="shared" si="2060"/>
        <v>652</v>
      </c>
      <c r="CP312" s="444">
        <f t="shared" si="2060"/>
        <v>686</v>
      </c>
      <c r="CQ312" s="444">
        <f t="shared" si="2060"/>
        <v>721</v>
      </c>
      <c r="CR312" s="152">
        <f t="shared" si="2061"/>
        <v>378</v>
      </c>
      <c r="CS312" s="152">
        <f t="shared" si="2061"/>
        <v>413</v>
      </c>
      <c r="CT312" s="152">
        <f t="shared" si="2061"/>
        <v>448</v>
      </c>
      <c r="CU312" s="19" t="str">
        <f t="shared" ca="1" si="2122"/>
        <v>-</v>
      </c>
      <c r="CV312" s="19" t="str">
        <f t="shared" ca="1" si="2122"/>
        <v>-</v>
      </c>
      <c r="CW312" s="19" t="str">
        <f t="shared" ca="1" si="2122"/>
        <v>-</v>
      </c>
      <c r="CX312" s="19" t="str">
        <f t="shared" ca="1" si="2122"/>
        <v>-</v>
      </c>
      <c r="CY312" s="19" t="str">
        <f t="shared" ca="1" si="2122"/>
        <v>-</v>
      </c>
      <c r="CZ312" s="19" t="b">
        <f t="shared" ca="1" si="2122"/>
        <v>1</v>
      </c>
      <c r="DA312" s="19">
        <f t="shared" ca="1" si="2122"/>
        <v>0</v>
      </c>
      <c r="DB312" s="19">
        <f t="shared" ca="1" si="2122"/>
        <v>0</v>
      </c>
      <c r="DC312" s="19">
        <f t="shared" ca="1" si="2122"/>
        <v>0</v>
      </c>
      <c r="DD312" s="19">
        <f t="shared" ca="1" si="2122"/>
        <v>0</v>
      </c>
      <c r="DE312" s="19">
        <f t="shared" ca="1" si="2122"/>
        <v>0</v>
      </c>
      <c r="DF312" s="19">
        <f t="shared" ca="1" si="2122"/>
        <v>0</v>
      </c>
      <c r="DG312" s="19">
        <f t="shared" ca="1" si="2122"/>
        <v>0</v>
      </c>
      <c r="DH312" s="19">
        <f t="shared" ca="1" si="2122"/>
        <v>0</v>
      </c>
      <c r="DI312" s="19">
        <f t="shared" ca="1" si="2122"/>
        <v>0</v>
      </c>
      <c r="DJ312" s="19">
        <f t="shared" ca="1" si="2122"/>
        <v>0</v>
      </c>
      <c r="DK312" s="19">
        <f t="shared" ca="1" si="2143"/>
        <v>0</v>
      </c>
      <c r="DL312" s="19">
        <f t="shared" ca="1" si="2143"/>
        <v>0</v>
      </c>
      <c r="DM312" s="19">
        <f t="shared" ca="1" si="2143"/>
        <v>1</v>
      </c>
      <c r="DN312" s="19">
        <f t="shared" ca="1" si="2143"/>
        <v>1</v>
      </c>
      <c r="DO312" s="19">
        <f t="shared" ca="1" si="2143"/>
        <v>0</v>
      </c>
      <c r="DP312" s="19" t="str">
        <f t="shared" ca="1" si="2143"/>
        <v>-</v>
      </c>
      <c r="DQ312" s="19" t="str">
        <f t="shared" ca="1" si="2143"/>
        <v>-</v>
      </c>
      <c r="DR312" s="19" t="str">
        <f t="shared" ca="1" si="2143"/>
        <v>-</v>
      </c>
      <c r="DS312" s="19" t="str">
        <f t="shared" ca="1" si="2143"/>
        <v>-</v>
      </c>
      <c r="DT312" s="19" t="str">
        <f t="shared" ca="1" si="2143"/>
        <v>-</v>
      </c>
      <c r="DU312" s="19">
        <f t="shared" ca="1" si="2143"/>
        <v>0</v>
      </c>
      <c r="DV312" s="19" t="str">
        <f t="shared" ca="1" si="2143"/>
        <v>-</v>
      </c>
      <c r="DW312" s="19" t="str">
        <f t="shared" ca="1" si="2143"/>
        <v>-</v>
      </c>
      <c r="DX312" s="19" t="str">
        <f t="shared" ca="1" si="2143"/>
        <v>-</v>
      </c>
      <c r="DY312" s="19" t="str">
        <f t="shared" ca="1" si="2143"/>
        <v>-</v>
      </c>
      <c r="DZ312" s="19" t="str">
        <f t="shared" ca="1" si="2143"/>
        <v>-</v>
      </c>
      <c r="EA312" s="19" t="str">
        <f t="shared" ca="1" si="2143"/>
        <v>-</v>
      </c>
      <c r="EB312" s="19" t="str">
        <f t="shared" ca="1" si="2143"/>
        <v>-</v>
      </c>
      <c r="EC312" s="19" t="str">
        <f t="shared" ca="1" si="2143"/>
        <v>-</v>
      </c>
      <c r="ED312" s="19">
        <f t="shared" ca="1" si="2143"/>
        <v>0</v>
      </c>
      <c r="EE312" s="444">
        <f t="shared" si="2064"/>
        <v>0</v>
      </c>
      <c r="EF312" s="444">
        <f t="shared" si="2064"/>
        <v>0</v>
      </c>
      <c r="EG312" s="124">
        <f t="shared" si="2123"/>
        <v>0</v>
      </c>
      <c r="EH312" s="124">
        <f t="shared" si="2123"/>
        <v>0</v>
      </c>
      <c r="EI312" s="124">
        <f t="shared" si="2123"/>
        <v>0</v>
      </c>
      <c r="EJ312" s="124">
        <f t="shared" si="2123"/>
        <v>0</v>
      </c>
      <c r="EK312" s="124">
        <f t="shared" si="2123"/>
        <v>0</v>
      </c>
      <c r="EL312" s="124">
        <f t="shared" si="2123"/>
        <v>0</v>
      </c>
      <c r="EM312" s="124">
        <f t="shared" si="2123"/>
        <v>0</v>
      </c>
      <c r="EN312" s="124">
        <f t="shared" si="2123"/>
        <v>0</v>
      </c>
      <c r="EO312" s="124">
        <f t="shared" si="2123"/>
        <v>0</v>
      </c>
      <c r="EP312" s="124">
        <f t="shared" si="2123"/>
        <v>0</v>
      </c>
      <c r="EQ312" s="124">
        <f t="shared" si="2123"/>
        <v>0</v>
      </c>
      <c r="ER312" s="124">
        <f t="shared" si="2123"/>
        <v>0</v>
      </c>
      <c r="ES312" s="124">
        <f t="shared" si="2123"/>
        <v>0</v>
      </c>
      <c r="ET312" s="124">
        <f t="shared" si="2123"/>
        <v>0</v>
      </c>
      <c r="EU312" s="124">
        <f t="shared" si="2123"/>
        <v>0</v>
      </c>
      <c r="EV312" s="124">
        <f t="shared" si="2123"/>
        <v>0</v>
      </c>
      <c r="EW312" s="124">
        <f t="shared" si="2066"/>
        <v>0</v>
      </c>
      <c r="EX312" s="124">
        <f t="shared" si="2066"/>
        <v>0</v>
      </c>
      <c r="EY312" s="554">
        <f t="shared" si="2124"/>
        <v>0</v>
      </c>
      <c r="EZ312" s="554">
        <f t="shared" si="2124"/>
        <v>0</v>
      </c>
      <c r="FA312" s="554">
        <f t="shared" si="2124"/>
        <v>0</v>
      </c>
      <c r="FB312" s="125">
        <f t="shared" si="2124"/>
        <v>0</v>
      </c>
      <c r="FC312" s="125">
        <f t="shared" si="2124"/>
        <v>0</v>
      </c>
      <c r="FD312" s="125">
        <f t="shared" si="2124"/>
        <v>0</v>
      </c>
      <c r="FE312" s="125">
        <f t="shared" si="2124"/>
        <v>0</v>
      </c>
      <c r="FF312" s="125">
        <f t="shared" si="2124"/>
        <v>0</v>
      </c>
      <c r="FG312" s="125">
        <f t="shared" si="2124"/>
        <v>0</v>
      </c>
      <c r="FH312" s="125">
        <f t="shared" si="2124"/>
        <v>0</v>
      </c>
      <c r="FI312" s="125">
        <f t="shared" si="2124"/>
        <v>0</v>
      </c>
      <c r="FJ312" s="125">
        <f t="shared" si="2124"/>
        <v>0</v>
      </c>
      <c r="FK312" s="125">
        <f t="shared" si="2124"/>
        <v>0</v>
      </c>
      <c r="FL312" s="125">
        <f t="shared" si="2124"/>
        <v>0</v>
      </c>
      <c r="FM312" s="125">
        <f t="shared" si="2124"/>
        <v>0</v>
      </c>
      <c r="FN312" s="125">
        <f t="shared" si="2124"/>
        <v>0</v>
      </c>
      <c r="FO312" s="124">
        <f t="shared" si="2125"/>
        <v>0</v>
      </c>
      <c r="FP312" s="124">
        <f t="shared" si="2125"/>
        <v>0</v>
      </c>
      <c r="FQ312" s="124">
        <f t="shared" si="2125"/>
        <v>0</v>
      </c>
      <c r="FR312" s="124">
        <f t="shared" si="2125"/>
        <v>0</v>
      </c>
      <c r="FS312" s="124">
        <f t="shared" si="2125"/>
        <v>0</v>
      </c>
      <c r="FT312" s="124">
        <f t="shared" si="2125"/>
        <v>0</v>
      </c>
      <c r="FU312" s="124">
        <f t="shared" si="2125"/>
        <v>0</v>
      </c>
      <c r="FV312" s="124">
        <f t="shared" si="2125"/>
        <v>0</v>
      </c>
      <c r="FW312" s="124">
        <f t="shared" si="2125"/>
        <v>0</v>
      </c>
      <c r="FX312" s="124">
        <f t="shared" si="2125"/>
        <v>0</v>
      </c>
      <c r="FY312" s="124">
        <f t="shared" si="2125"/>
        <v>0</v>
      </c>
      <c r="FZ312" s="124">
        <f t="shared" si="2125"/>
        <v>0</v>
      </c>
      <c r="GA312" s="124">
        <f t="shared" si="2125"/>
        <v>0</v>
      </c>
      <c r="GB312" s="124">
        <f t="shared" si="2125"/>
        <v>0</v>
      </c>
      <c r="GC312" s="124">
        <f t="shared" si="2125"/>
        <v>0</v>
      </c>
      <c r="GD312" s="124">
        <f t="shared" si="2125"/>
        <v>0</v>
      </c>
      <c r="GE312" s="124">
        <f t="shared" si="2069"/>
        <v>0</v>
      </c>
      <c r="GF312" s="124">
        <f t="shared" si="2069"/>
        <v>0</v>
      </c>
      <c r="GG312" s="554">
        <f t="shared" si="2070"/>
        <v>0</v>
      </c>
      <c r="GH312" s="554">
        <f t="shared" si="2070"/>
        <v>0</v>
      </c>
      <c r="GI312" s="554">
        <f t="shared" si="2070"/>
        <v>0</v>
      </c>
      <c r="GJ312" s="125">
        <f t="shared" si="2132"/>
        <v>0</v>
      </c>
      <c r="GK312" s="125">
        <f t="shared" si="2132"/>
        <v>0</v>
      </c>
      <c r="GL312" s="125">
        <f t="shared" si="2132"/>
        <v>0</v>
      </c>
      <c r="GM312" s="125">
        <f t="shared" si="2132"/>
        <v>0</v>
      </c>
      <c r="GN312" s="125">
        <f t="shared" si="2132"/>
        <v>0</v>
      </c>
      <c r="GO312" s="125">
        <f t="shared" si="2132"/>
        <v>0</v>
      </c>
      <c r="GP312" s="125">
        <f t="shared" si="2132"/>
        <v>0</v>
      </c>
      <c r="GQ312" s="125">
        <f t="shared" si="2132"/>
        <v>0</v>
      </c>
      <c r="GR312" s="125">
        <f t="shared" si="2132"/>
        <v>0</v>
      </c>
      <c r="GS312" s="125">
        <f t="shared" si="2132"/>
        <v>0</v>
      </c>
      <c r="GT312" s="125">
        <f t="shared" si="2132"/>
        <v>0</v>
      </c>
      <c r="GU312" s="125">
        <f t="shared" si="2132"/>
        <v>0</v>
      </c>
      <c r="GV312" s="125">
        <f t="shared" si="2132"/>
        <v>0</v>
      </c>
      <c r="GW312" s="124">
        <f t="shared" si="2126"/>
        <v>0</v>
      </c>
      <c r="GX312" s="124">
        <f t="shared" si="2126"/>
        <v>0</v>
      </c>
      <c r="GY312" s="124">
        <f t="shared" si="2126"/>
        <v>0</v>
      </c>
      <c r="GZ312" s="124">
        <f t="shared" si="2126"/>
        <v>0</v>
      </c>
      <c r="HA312" s="124">
        <f t="shared" si="2126"/>
        <v>0</v>
      </c>
      <c r="HB312" s="124">
        <f t="shared" si="2126"/>
        <v>0</v>
      </c>
      <c r="HC312" s="124">
        <f t="shared" si="2126"/>
        <v>0</v>
      </c>
      <c r="HD312" s="124">
        <f t="shared" si="2126"/>
        <v>0</v>
      </c>
      <c r="HE312" s="124">
        <f t="shared" si="2126"/>
        <v>0</v>
      </c>
      <c r="HF312" s="124">
        <f t="shared" si="2126"/>
        <v>0</v>
      </c>
      <c r="HG312" s="124">
        <f t="shared" si="2126"/>
        <v>0</v>
      </c>
      <c r="HH312" s="124">
        <f t="shared" si="2126"/>
        <v>0</v>
      </c>
      <c r="HI312" s="124">
        <f t="shared" si="2126"/>
        <v>0</v>
      </c>
      <c r="HJ312" s="124">
        <f t="shared" si="2126"/>
        <v>0</v>
      </c>
      <c r="HK312" s="124">
        <f t="shared" si="2126"/>
        <v>0</v>
      </c>
      <c r="HL312" s="124">
        <f t="shared" si="2126"/>
        <v>0</v>
      </c>
      <c r="HM312" s="124">
        <f t="shared" si="2073"/>
        <v>0</v>
      </c>
      <c r="HN312" s="124">
        <f t="shared" si="2073"/>
        <v>0</v>
      </c>
      <c r="HO312" s="554">
        <f t="shared" si="2074"/>
        <v>0</v>
      </c>
      <c r="HP312" s="554">
        <f t="shared" si="2074"/>
        <v>0</v>
      </c>
      <c r="HQ312" s="554">
        <f t="shared" si="2074"/>
        <v>0</v>
      </c>
      <c r="HR312" s="125">
        <f t="shared" si="2133"/>
        <v>0</v>
      </c>
      <c r="HS312" s="125">
        <f t="shared" si="2133"/>
        <v>0</v>
      </c>
      <c r="HT312" s="125">
        <f t="shared" si="2133"/>
        <v>0</v>
      </c>
      <c r="HU312" s="125">
        <f t="shared" si="2133"/>
        <v>0</v>
      </c>
      <c r="HV312" s="125">
        <f t="shared" si="2133"/>
        <v>0</v>
      </c>
      <c r="HW312" s="125">
        <f t="shared" si="2133"/>
        <v>0</v>
      </c>
      <c r="HX312" s="125">
        <f t="shared" si="2133"/>
        <v>0</v>
      </c>
      <c r="HY312" s="125">
        <f t="shared" si="2133"/>
        <v>0</v>
      </c>
      <c r="HZ312" s="125">
        <f t="shared" si="2133"/>
        <v>0</v>
      </c>
      <c r="IA312" s="125">
        <f t="shared" si="2133"/>
        <v>0</v>
      </c>
      <c r="IB312" s="125">
        <f t="shared" si="2133"/>
        <v>0</v>
      </c>
      <c r="IC312" s="125">
        <f t="shared" si="2133"/>
        <v>0</v>
      </c>
      <c r="ID312" s="125">
        <f t="shared" si="2133"/>
        <v>0</v>
      </c>
      <c r="IE312" s="5">
        <f t="shared" si="2076"/>
        <v>67</v>
      </c>
      <c r="IF312" s="9"/>
      <c r="IG312" s="5">
        <f t="shared" si="2077"/>
        <v>1</v>
      </c>
      <c r="IH312" s="5" t="b">
        <f t="shared" si="2077"/>
        <v>0</v>
      </c>
      <c r="II312" s="19">
        <f t="shared" ca="1" si="2078"/>
        <v>0</v>
      </c>
      <c r="IJ312" s="5">
        <f t="shared" si="2077"/>
        <v>55</v>
      </c>
      <c r="IK312" s="5" cm="1">
        <f t="array" ref="IK312">INDEX(i.pi_yatf,$X312+1,IK$7)</f>
        <v>1</v>
      </c>
      <c r="IL312" s="19">
        <f t="shared" ca="1" si="2137"/>
        <v>0</v>
      </c>
      <c r="IM312" s="19">
        <f t="shared" ca="1" si="2137"/>
        <v>0</v>
      </c>
      <c r="IN312" s="19">
        <f t="shared" ca="1" si="2137"/>
        <v>0</v>
      </c>
      <c r="IO312" s="19">
        <f t="shared" ca="1" si="2137"/>
        <v>0</v>
      </c>
      <c r="IP312" s="19">
        <f t="shared" ca="1" si="2137"/>
        <v>0</v>
      </c>
      <c r="IQ312" s="19">
        <f t="shared" ca="1" si="2137"/>
        <v>0</v>
      </c>
      <c r="IR312" s="19">
        <f t="shared" ca="1" si="2137"/>
        <v>0</v>
      </c>
      <c r="IS312" s="19">
        <f t="shared" ca="1" si="2137"/>
        <v>0</v>
      </c>
      <c r="IT312" s="19">
        <f t="shared" ca="1" si="2137"/>
        <v>0</v>
      </c>
      <c r="IU312" s="19">
        <f t="shared" ca="1" si="2137"/>
        <v>0</v>
      </c>
      <c r="IV312" s="19">
        <f t="shared" ca="1" si="2137"/>
        <v>0</v>
      </c>
      <c r="IW312" s="19">
        <f t="shared" ca="1" si="2137"/>
        <v>0</v>
      </c>
      <c r="IX312" s="19">
        <f t="shared" ca="1" si="2137"/>
        <v>0</v>
      </c>
      <c r="IY312" s="19">
        <f t="shared" ca="1" si="2137"/>
        <v>0</v>
      </c>
      <c r="IZ312" s="19">
        <f t="shared" ca="1" si="2137"/>
        <v>0</v>
      </c>
      <c r="JA312" s="19">
        <f t="shared" ca="1" si="2137"/>
        <v>0</v>
      </c>
      <c r="JB312" s="19">
        <f t="shared" ca="1" si="2137"/>
        <v>0</v>
      </c>
      <c r="JC312" s="19">
        <f t="shared" ca="1" si="2137"/>
        <v>0</v>
      </c>
      <c r="JD312" s="19">
        <f t="shared" ca="1" si="2137"/>
        <v>0</v>
      </c>
      <c r="JE312" s="19">
        <f t="shared" ca="1" si="2137"/>
        <v>0</v>
      </c>
      <c r="JF312" s="19">
        <f t="shared" ca="1" si="2137"/>
        <v>0</v>
      </c>
      <c r="JG312" s="5">
        <f t="shared" si="2080"/>
        <v>1.2500000000000001E-2</v>
      </c>
      <c r="JH312" s="567">
        <f t="shared" si="2080"/>
        <v>0</v>
      </c>
      <c r="JI312" s="5">
        <f t="shared" si="2080"/>
        <v>6.25E-2</v>
      </c>
      <c r="JJ312" s="5">
        <f t="shared" si="2080"/>
        <v>6.25E-2</v>
      </c>
      <c r="JK312" s="5">
        <f t="shared" si="2080"/>
        <v>6.25E-2</v>
      </c>
      <c r="JL312" s="19">
        <f t="shared" ca="1" si="2137"/>
        <v>1</v>
      </c>
      <c r="JM312" s="19">
        <f t="shared" ca="1" si="2137"/>
        <v>0</v>
      </c>
      <c r="JN312" s="19">
        <f t="shared" ca="1" si="2137"/>
        <v>1</v>
      </c>
      <c r="JO312" s="9"/>
      <c r="JP312" s="5" t="b">
        <f t="shared" ca="1" si="2081"/>
        <v>0</v>
      </c>
      <c r="JQ312" s="477" t="b">
        <v>0</v>
      </c>
      <c r="JR312" s="477">
        <v>9.7327499999999993</v>
      </c>
      <c r="JS312" s="5" t="b">
        <f t="shared" si="2082"/>
        <v>0</v>
      </c>
      <c r="JT312" s="5" t="b">
        <f t="shared" si="2082"/>
        <v>0</v>
      </c>
      <c r="JU312" s="5" t="b">
        <f t="shared" si="2082"/>
        <v>1</v>
      </c>
      <c r="JV312" s="144">
        <f t="shared" si="2083"/>
        <v>1</v>
      </c>
      <c r="JW312" s="144">
        <f t="shared" si="2083"/>
        <v>1</v>
      </c>
      <c r="JX312" s="5" t="b">
        <f t="shared" si="2084"/>
        <v>0</v>
      </c>
      <c r="JY312" s="5" t="b">
        <f t="shared" si="2084"/>
        <v>1</v>
      </c>
      <c r="JZ312" s="5" t="b">
        <f t="shared" si="2084"/>
        <v>1</v>
      </c>
      <c r="KA312" s="5" t="b">
        <f t="shared" si="2084"/>
        <v>0</v>
      </c>
      <c r="KB312" s="5">
        <f t="shared" si="2085"/>
        <v>1</v>
      </c>
      <c r="KC312" s="5">
        <f t="shared" si="2085"/>
        <v>0</v>
      </c>
      <c r="KD312" s="5" t="b">
        <f t="shared" si="2086"/>
        <v>0</v>
      </c>
      <c r="KE312" s="5" t="str" cm="1">
        <f t="array" aca="1" ref="KE312" ca="1">IF(OR(KF312:KM312&lt;&gt;"-"),TRUE,"-")</f>
        <v>-</v>
      </c>
      <c r="KF312" s="19" t="str">
        <f t="shared" ca="1" si="2087"/>
        <v>-</v>
      </c>
      <c r="KG312" s="19" t="str">
        <f t="shared" ca="1" si="2087"/>
        <v>-</v>
      </c>
      <c r="KH312" s="19" t="str">
        <f t="shared" ca="1" si="2087"/>
        <v>-</v>
      </c>
      <c r="KI312" s="19" t="str">
        <f t="shared" ca="1" si="2087"/>
        <v>-</v>
      </c>
      <c r="KJ312" s="19" t="str">
        <f t="shared" ca="1" si="2087"/>
        <v>-</v>
      </c>
      <c r="KK312" s="19" t="str">
        <f t="shared" ca="1" si="2087"/>
        <v>-</v>
      </c>
      <c r="KL312" s="19" t="str">
        <f t="shared" ca="1" si="2087"/>
        <v>-</v>
      </c>
      <c r="KM312" s="19" t="str">
        <f t="shared" ca="1" si="2087"/>
        <v>-</v>
      </c>
      <c r="KN312" s="5" t="b">
        <f t="array" aca="1" ref="KN312" ca="1">IF(OR(KO312:KU312&lt;&gt;"-"),TRUE,"-")</f>
        <v>1</v>
      </c>
      <c r="KO312" s="19">
        <f t="shared" ca="1" si="2138"/>
        <v>0</v>
      </c>
      <c r="KP312" s="19" t="str">
        <f t="shared" ca="1" si="2138"/>
        <v>-</v>
      </c>
      <c r="KQ312" s="19">
        <f t="shared" ca="1" si="2138"/>
        <v>999999</v>
      </c>
      <c r="KR312" s="19">
        <f t="shared" ca="1" si="2138"/>
        <v>999999</v>
      </c>
      <c r="KS312" s="19">
        <f t="shared" ca="1" si="2138"/>
        <v>999999</v>
      </c>
      <c r="KT312" s="19">
        <f t="shared" ca="1" si="2138"/>
        <v>999999</v>
      </c>
      <c r="KU312" s="19">
        <f t="shared" ca="1" si="2138"/>
        <v>999999</v>
      </c>
      <c r="KV312" s="19" t="str">
        <f t="shared" ca="1" si="2138"/>
        <v>-</v>
      </c>
      <c r="KW312" s="19" t="str">
        <f t="shared" ca="1" si="2138"/>
        <v>-</v>
      </c>
      <c r="KX312" s="19" t="str">
        <f t="shared" ca="1" si="2138"/>
        <v>-</v>
      </c>
      <c r="KY312" s="19" t="b">
        <f t="shared" ca="1" si="2138"/>
        <v>1</v>
      </c>
      <c r="KZ312" s="19">
        <f t="shared" ca="1" si="2138"/>
        <v>0</v>
      </c>
      <c r="LA312" s="5" t="str">
        <f t="shared" si="2089"/>
        <v>-</v>
      </c>
      <c r="LB312" s="5" t="str">
        <f t="shared" si="2089"/>
        <v>-</v>
      </c>
      <c r="LC312" s="5" t="str">
        <f t="shared" si="2089"/>
        <v>-</v>
      </c>
      <c r="LD312" s="5" t="str">
        <f t="shared" si="2089"/>
        <v>-</v>
      </c>
      <c r="LE312" s="19" t="str">
        <f t="shared" ca="1" si="2090"/>
        <v>-</v>
      </c>
      <c r="LF312" s="19" t="str">
        <f t="shared" ca="1" si="2090"/>
        <v>-</v>
      </c>
      <c r="LG312" s="19" t="str">
        <f t="shared" ca="1" si="2090"/>
        <v>-</v>
      </c>
      <c r="LH312" s="19" t="str">
        <f t="shared" ca="1" si="2090"/>
        <v>-</v>
      </c>
      <c r="LI312" s="19" t="str">
        <f t="shared" ca="1" si="2090"/>
        <v>-</v>
      </c>
      <c r="LJ312" s="19" t="str">
        <f t="shared" ca="1" si="2090"/>
        <v>-</v>
      </c>
      <c r="LK312" s="19" t="str">
        <f t="shared" ca="1" si="2090"/>
        <v>-</v>
      </c>
      <c r="LL312" s="5" t="str">
        <f t="shared" si="2091"/>
        <v>-</v>
      </c>
      <c r="LM312" s="5">
        <f t="shared" si="2091"/>
        <v>500</v>
      </c>
      <c r="LN312" s="5">
        <f t="shared" si="2091"/>
        <v>500</v>
      </c>
      <c r="LO312" s="5" t="str">
        <f t="shared" si="2091"/>
        <v>-</v>
      </c>
      <c r="LP312" s="5" cm="1">
        <f t="array" aca="1" ref="LP312" ca="1">INDEX(i.meatgrid,$Q312,LP$7)</f>
        <v>1092</v>
      </c>
      <c r="LQ312" s="5" t="str" cm="1">
        <f t="array" aca="1" ref="LQ312" ca="1">INDEX(i.meatgrid,$Q312,LQ$7)</f>
        <v>-</v>
      </c>
      <c r="LR312" s="5" t="str">
        <f t="shared" si="2092"/>
        <v>-</v>
      </c>
      <c r="LS312" s="5">
        <f t="shared" si="2093"/>
        <v>1</v>
      </c>
      <c r="LT312" s="9"/>
      <c r="LU312" s="19">
        <f t="shared" ca="1" si="2094"/>
        <v>70</v>
      </c>
      <c r="LV312" s="19">
        <f t="shared" ca="1" si="2094"/>
        <v>50</v>
      </c>
      <c r="LW312" s="19">
        <f t="shared" ca="1" si="2094"/>
        <v>80</v>
      </c>
      <c r="LX312" s="19">
        <f t="shared" ca="1" si="2094"/>
        <v>50</v>
      </c>
      <c r="LY312" s="5" t="b" cm="1">
        <f t="array" aca="1" ref="LY312" ca="1">INDEX(i.meatgrid,$Q312,LY$7)</f>
        <v>1</v>
      </c>
      <c r="LZ312" s="5" t="b" cm="1">
        <f t="array" aca="1" ref="LZ312" ca="1">INDEX(i.meatgrid,$Q312,LZ$7)</f>
        <v>0</v>
      </c>
      <c r="MA312" s="5" t="str" cm="1">
        <f t="array" aca="1" ref="MA312" ca="1">INDEX(i.meatgrid,$Q312,MA$7)</f>
        <v>-</v>
      </c>
      <c r="MB312" s="5" t="str" cm="1">
        <f t="array" aca="1" ref="MB312" ca="1">INDEX(i.meatgrid,$Q312,MB$7)</f>
        <v>-</v>
      </c>
      <c r="MC312" s="5">
        <f t="shared" si="2095"/>
        <v>1</v>
      </c>
      <c r="MD312" s="5">
        <f t="shared" si="2096"/>
        <v>0.75</v>
      </c>
      <c r="ME312" s="5" cm="1">
        <f t="array" aca="1" ref="ME312" ca="1">INDEX(i.meatgrid,$Q312,ME$7)</f>
        <v>0</v>
      </c>
      <c r="MF312" s="5" cm="1">
        <f t="array" aca="1" ref="MF312" ca="1">INDEX(i.meatgrid,$Q312,MF$7)</f>
        <v>0</v>
      </c>
      <c r="MG312" s="5" cm="1">
        <f t="array" aca="1" ref="MG312" ca="1">INDEX(i.meatgrid,$Q312,MG$7)</f>
        <v>0</v>
      </c>
      <c r="MH312" s="5" cm="1">
        <f t="array" aca="1" ref="MH312" ca="1">INDEX(i.meatgrid,$Q312,MH$7)</f>
        <v>0</v>
      </c>
      <c r="MI312" s="5" cm="1">
        <f t="array" aca="1" ref="MI312" ca="1">INDEX(i.meatgrid,$Q312,MI$7)</f>
        <v>0</v>
      </c>
      <c r="MJ312" s="5" cm="1">
        <f t="array" aca="1" ref="MJ312" ca="1">INDEX(i.meatgrid,$Q312,MJ$7)</f>
        <v>1</v>
      </c>
      <c r="MK312" s="5" cm="1">
        <f t="array" aca="1" ref="MK312" ca="1">INDEX(i.meatgrid,$Q312,MK$7)</f>
        <v>1</v>
      </c>
      <c r="ML312" s="5" cm="1">
        <f t="array" aca="1" ref="ML312" ca="1">INDEX(i.meatgrid,$Q312,ML$7)</f>
        <v>1</v>
      </c>
      <c r="MM312" s="5">
        <f t="shared" si="2097"/>
        <v>1</v>
      </c>
      <c r="MN312" s="9"/>
      <c r="MO312" s="19" t="b">
        <f t="shared" ca="1" si="2127"/>
        <v>0</v>
      </c>
      <c r="MP312" s="19" t="b">
        <f t="shared" ca="1" si="2127"/>
        <v>0</v>
      </c>
      <c r="MQ312" s="19">
        <f t="shared" ca="1" si="2127"/>
        <v>1</v>
      </c>
      <c r="MR312" s="19">
        <f t="shared" ca="1" si="2127"/>
        <v>0.75</v>
      </c>
      <c r="MS312" s="19">
        <f t="shared" ca="1" si="2127"/>
        <v>0.75</v>
      </c>
      <c r="MT312" s="19">
        <f t="shared" ca="1" si="2127"/>
        <v>0.8</v>
      </c>
      <c r="MU312" s="19">
        <f t="shared" ca="1" si="2127"/>
        <v>0.82499999999999996</v>
      </c>
      <c r="MV312" s="19">
        <f t="shared" ca="1" si="2127"/>
        <v>0.875</v>
      </c>
      <c r="MW312" s="19">
        <f t="shared" ca="1" si="2127"/>
        <v>0.9</v>
      </c>
      <c r="MX312" s="19">
        <f t="shared" ca="1" si="2127"/>
        <v>1</v>
      </c>
      <c r="MY312" s="19">
        <f t="shared" ca="1" si="2127"/>
        <v>0.875</v>
      </c>
      <c r="MZ312" s="19" t="b">
        <f t="shared" ca="1" si="2127"/>
        <v>1</v>
      </c>
      <c r="NA312" s="19">
        <f t="shared" ca="1" si="2127"/>
        <v>74.989999999999995</v>
      </c>
      <c r="NB312" s="19" t="str">
        <f t="shared" ca="1" si="2127"/>
        <v>-</v>
      </c>
      <c r="NC312" s="19" t="str">
        <f t="shared" ca="1" si="2127"/>
        <v>-</v>
      </c>
      <c r="ND312" s="19" t="str">
        <f t="shared" ca="1" si="2127"/>
        <v>-</v>
      </c>
      <c r="NE312" s="19" t="str">
        <f t="shared" ca="1" si="2128"/>
        <v>-</v>
      </c>
      <c r="NF312" s="19" t="str">
        <f t="shared" ca="1" si="2128"/>
        <v>-</v>
      </c>
      <c r="NG312" s="19" t="str">
        <f t="shared" ca="1" si="2128"/>
        <v>-</v>
      </c>
      <c r="NH312" s="19" t="str">
        <f t="shared" ca="1" si="2128"/>
        <v>-</v>
      </c>
      <c r="NI312" s="19">
        <f t="shared" ca="1" si="2128"/>
        <v>36.99</v>
      </c>
      <c r="NJ312" s="19">
        <f t="shared" ca="1" si="2128"/>
        <v>36.99</v>
      </c>
      <c r="NK312" s="19" t="str">
        <f t="shared" ca="1" si="2128"/>
        <v>-</v>
      </c>
      <c r="NL312" s="19" t="str">
        <f t="shared" ca="1" si="2128"/>
        <v>-</v>
      </c>
      <c r="NM312" s="19" t="str">
        <f t="shared" ca="1" si="2128"/>
        <v>-</v>
      </c>
      <c r="NN312" s="19" t="str">
        <f t="shared" ca="1" si="2128"/>
        <v>-</v>
      </c>
      <c r="NO312" s="19" t="str">
        <f t="shared" ca="1" si="2128"/>
        <v>-</v>
      </c>
      <c r="NP312" s="19">
        <f t="shared" ca="1" si="2128"/>
        <v>49.99</v>
      </c>
      <c r="NQ312" s="19">
        <f t="shared" ca="1" si="2128"/>
        <v>49.99</v>
      </c>
      <c r="NR312" s="19">
        <f t="shared" ca="1" si="2128"/>
        <v>49.99</v>
      </c>
      <c r="NS312" s="19">
        <f t="shared" ca="1" si="2128"/>
        <v>49.99</v>
      </c>
      <c r="NT312" s="19">
        <f t="shared" ca="1" si="2128"/>
        <v>49.99</v>
      </c>
      <c r="NU312" s="19">
        <f t="shared" ca="1" si="2129"/>
        <v>49.99</v>
      </c>
      <c r="NV312" s="19">
        <f t="shared" ca="1" si="2129"/>
        <v>49.99</v>
      </c>
      <c r="NW312" s="19">
        <f t="shared" ca="1" si="2129"/>
        <v>49.99</v>
      </c>
      <c r="NX312" s="19">
        <f t="shared" ca="1" si="2129"/>
        <v>412.99</v>
      </c>
      <c r="NY312" s="19">
        <f t="shared" ca="1" si="2129"/>
        <v>412.99</v>
      </c>
      <c r="NZ312" s="19" t="str">
        <f t="shared" ca="1" si="2129"/>
        <v>-</v>
      </c>
      <c r="OA312" s="19" t="str">
        <f t="shared" ca="1" si="2129"/>
        <v>-</v>
      </c>
      <c r="OB312" s="19" t="str">
        <f t="shared" ca="1" si="2129"/>
        <v>-</v>
      </c>
      <c r="OC312" s="19" t="str">
        <f t="shared" ca="1" si="2129"/>
        <v>-</v>
      </c>
      <c r="OD312" s="19" t="str">
        <f t="shared" ca="1" si="2129"/>
        <v>-</v>
      </c>
      <c r="OE312" s="19">
        <f t="shared" ca="1" si="2129"/>
        <v>6.8900000000000006</v>
      </c>
      <c r="OF312" s="19">
        <f t="shared" ca="1" si="2129"/>
        <v>6.8900000000000006</v>
      </c>
      <c r="OG312" s="19">
        <f t="shared" ca="1" si="2129"/>
        <v>6.8900000000000006</v>
      </c>
      <c r="OH312" s="19">
        <f t="shared" ca="1" si="2129"/>
        <v>6.8900000000000006</v>
      </c>
      <c r="OI312" s="19">
        <f t="shared" ca="1" si="2129"/>
        <v>6.8900000000000006</v>
      </c>
      <c r="OJ312" s="19">
        <f t="shared" ca="1" si="2129"/>
        <v>6.8900000000000006</v>
      </c>
      <c r="OK312" s="19">
        <f t="shared" ca="1" si="2144"/>
        <v>6.8900000000000006</v>
      </c>
      <c r="OL312" s="19">
        <f t="shared" ca="1" si="2144"/>
        <v>6.8900000000000006</v>
      </c>
      <c r="OM312" s="19">
        <f t="shared" ca="1" si="2144"/>
        <v>346.99</v>
      </c>
      <c r="ON312" s="19">
        <f t="shared" ca="1" si="2144"/>
        <v>346.99</v>
      </c>
      <c r="OO312" s="19" t="str">
        <f t="shared" ca="1" si="2144"/>
        <v>-</v>
      </c>
      <c r="OP312" s="19" t="str">
        <f t="shared" ca="1" si="2144"/>
        <v>-</v>
      </c>
      <c r="OQ312" s="19" t="str">
        <f t="shared" ca="1" si="2144"/>
        <v>-</v>
      </c>
      <c r="OR312" s="19" t="str">
        <f t="shared" ca="1" si="2144"/>
        <v>-</v>
      </c>
      <c r="OS312" s="19" t="str">
        <f t="shared" ca="1" si="2144"/>
        <v>-</v>
      </c>
      <c r="OT312" s="19">
        <f t="shared" ca="1" si="2144"/>
        <v>0</v>
      </c>
      <c r="OU312" s="24">
        <v>0</v>
      </c>
    </row>
    <row r="313" spans="1:411" hidden="1" outlineLevel="1">
      <c r="A313" s="21">
        <f t="shared" si="158"/>
        <v>308</v>
      </c>
      <c r="B313" s="21">
        <f t="shared" si="2039"/>
        <v>19</v>
      </c>
      <c r="C313">
        <v>114</v>
      </c>
      <c r="D313" s="144" t="str">
        <f t="shared" si="2040"/>
        <v>GSM</v>
      </c>
      <c r="E313" t="b">
        <v>0</v>
      </c>
      <c r="F313" t="b">
        <v>0</v>
      </c>
      <c r="G313" t="b">
        <f t="shared" si="2141"/>
        <v>0</v>
      </c>
      <c r="H313" s="29">
        <v>2</v>
      </c>
      <c r="I313" s="29">
        <v>1</v>
      </c>
      <c r="J313" s="29" t="str">
        <f>""</f>
        <v/>
      </c>
      <c r="K313" s="29">
        <f t="shared" si="2042"/>
        <v>2</v>
      </c>
      <c r="L313" s="29">
        <v>2</v>
      </c>
      <c r="M313" s="29">
        <v>2</v>
      </c>
      <c r="N313" s="29">
        <v>3</v>
      </c>
      <c r="O313" s="29">
        <v>1</v>
      </c>
      <c r="P313" s="29">
        <v>1</v>
      </c>
      <c r="Q313" s="237">
        <f t="shared" ca="1" si="2103"/>
        <v>7</v>
      </c>
      <c r="R313" s="29">
        <v>1</v>
      </c>
      <c r="S313" s="29">
        <v>3</v>
      </c>
      <c r="T313" s="29">
        <v>1</v>
      </c>
      <c r="U313" s="218"/>
      <c r="V313" s="218"/>
      <c r="W313" s="29">
        <v>0</v>
      </c>
      <c r="X313" s="218"/>
      <c r="Y313" s="218"/>
      <c r="Z313" s="218"/>
      <c r="AA313" s="218"/>
      <c r="AB313" s="218"/>
      <c r="AC313" s="218"/>
      <c r="AD313" s="218"/>
      <c r="AE313" s="218"/>
      <c r="AF313" s="144">
        <f>INDEX(CHOOSE($N313,DataAutumn!i.AdultDrys,DataWinter!i.AdultDrys,DataSpring!i.AdultDrys),1,$M313)</f>
        <v>3</v>
      </c>
      <c r="AG313" s="5">
        <f t="shared" si="2043"/>
        <v>2</v>
      </c>
      <c r="AH313" s="5">
        <f t="shared" si="2043"/>
        <v>0</v>
      </c>
      <c r="AI313" s="5">
        <f t="shared" si="2044"/>
        <v>1</v>
      </c>
      <c r="AJ313" s="218"/>
      <c r="AK313" s="218"/>
      <c r="AL313" s="366" t="str">
        <f ca="1">TEXT(LEFT(OFFSET(AL313,-1,0),5)+1,"00000")&amp;MID(OFFSET(AL313,-1,0),6,FIND(" ",OFFSET(AL313,-1,0),7)-5)
&amp; $D313           &amp; " Day"&amp;INDEX(i.DOY,$N313,1)              &amp; IF($IG313=0," FWM","")&amp;IF($IG313=1," MWM","")&amp;IF($IG313=5," Mat","")&amp;IF($IH313=TRUE,"&amp;BBT","    ")
&amp;INDEX(DataMaster!$B$98:$B$105,$Q313,0)    &amp;IF(JQ313," SR"&amp;JR313,"")&amp; " WP"&amp;TEXT($MC313*100,"000p")           &amp; " MP"&amp;TEXT($MD313*100,"000p")           &amp; " GP"&amp;TEXT($MM313*100,"000p")
&amp; " (F"&amp;3+COUNTIF($CV313:$CY313,TRUE)&amp;3&amp;"N"&amp;$DM313&amp;$DN313&amp;")"</f>
        <v>00025 DSP_price_SA GSM Day204 MWM    Older Mutton WP100p MP125p GP100p (F33N11)</v>
      </c>
      <c r="AM313" s="9" t="str">
        <f ca="1">IF(COUNTIF(AL$5:AL313,AL313)=1,"-","Dup")</f>
        <v>-</v>
      </c>
      <c r="AN313" s="9"/>
      <c r="AO313" s="12" t="b">
        <v>0</v>
      </c>
      <c r="AP313" s="12" t="b">
        <v>0</v>
      </c>
      <c r="AQ313" s="12" t="b">
        <v>0</v>
      </c>
      <c r="AR313" s="12" t="b">
        <v>0</v>
      </c>
      <c r="AS313" s="12" t="b">
        <v>0</v>
      </c>
      <c r="AT313" s="12" t="b">
        <v>0</v>
      </c>
      <c r="AU313" s="12" t="b">
        <v>0</v>
      </c>
      <c r="AV313" s="12" t="b">
        <v>0</v>
      </c>
      <c r="AW313" s="9"/>
      <c r="AX313" s="5" t="b">
        <f t="shared" si="2045"/>
        <v>0</v>
      </c>
      <c r="AY313" s="5" t="str">
        <f t="shared" si="2045"/>
        <v>-</v>
      </c>
      <c r="AZ313" s="5" t="b">
        <f t="shared" si="2045"/>
        <v>0</v>
      </c>
      <c r="BA313" s="5" t="b">
        <f t="shared" si="2045"/>
        <v>1</v>
      </c>
      <c r="BB313" s="5" t="b">
        <f t="shared" si="2045"/>
        <v>1</v>
      </c>
      <c r="BC313" s="144">
        <f t="shared" si="2045"/>
        <v>0</v>
      </c>
      <c r="BD313" s="19" t="b">
        <f t="shared" ca="1" si="2046"/>
        <v>1</v>
      </c>
      <c r="BE313" s="9"/>
      <c r="BF313" s="5" t="str">
        <f t="shared" ca="1" si="2047"/>
        <v>-</v>
      </c>
      <c r="BG313" s="19" t="str">
        <f t="shared" ca="1" si="2048"/>
        <v>-</v>
      </c>
      <c r="BH313" s="19" t="str">
        <f t="shared" ca="1" si="2048"/>
        <v>-</v>
      </c>
      <c r="BI313" s="19" t="str">
        <f t="shared" ca="1" si="2048"/>
        <v>-</v>
      </c>
      <c r="BJ313" s="5" t="str">
        <f t="shared" ca="1" si="2049"/>
        <v>-</v>
      </c>
      <c r="BK313" s="19" t="str">
        <f t="shared" ca="1" si="2050"/>
        <v>-</v>
      </c>
      <c r="BL313" s="5" t="str">
        <f t="shared" ca="1" si="2051"/>
        <v>-</v>
      </c>
      <c r="BM313" s="19" t="str">
        <f t="shared" ca="1" si="2052"/>
        <v>-</v>
      </c>
      <c r="BN313" s="19" t="str">
        <f t="shared" ca="1" si="2052"/>
        <v>-</v>
      </c>
      <c r="BO313" s="19" t="str">
        <f t="shared" ca="1" si="2052"/>
        <v>-</v>
      </c>
      <c r="BP313" s="5" t="str">
        <f t="shared" ca="1" si="2053"/>
        <v>-</v>
      </c>
      <c r="BQ313" s="9"/>
      <c r="BR313" s="5" t="b">
        <f t="shared" si="2054"/>
        <v>0</v>
      </c>
      <c r="BS313" s="5" t="str">
        <f t="shared" ca="1" si="2055"/>
        <v>-</v>
      </c>
      <c r="BT313" s="5" t="str">
        <f t="shared" ca="1" si="2056"/>
        <v>-</v>
      </c>
      <c r="BU313" s="5" t="str">
        <f t="shared" ca="1" si="2056"/>
        <v>-</v>
      </c>
      <c r="BV313" s="5" t="str">
        <f t="shared" ca="1" si="2056"/>
        <v>-</v>
      </c>
      <c r="BW313" s="5" t="str">
        <f t="shared" ca="1" si="2056"/>
        <v>-</v>
      </c>
      <c r="BX313" s="5" t="str">
        <f t="shared" ca="1" si="2056"/>
        <v>-</v>
      </c>
      <c r="BY313" s="5" t="str">
        <f t="shared" ca="1" si="2056"/>
        <v>-</v>
      </c>
      <c r="BZ313" s="5" t="str">
        <f t="shared" ca="1" si="2056"/>
        <v>-</v>
      </c>
      <c r="CA313" s="5" t="str">
        <f t="shared" ca="1" si="2056"/>
        <v>-</v>
      </c>
      <c r="CB313" s="9"/>
      <c r="CC313" s="237" t="b">
        <f t="shared" ca="1" si="2104"/>
        <v>1</v>
      </c>
      <c r="CD313" s="237" t="b">
        <f t="shared" ca="1" si="2104"/>
        <v>1</v>
      </c>
      <c r="CE313" s="237" t="b">
        <f t="shared" ca="1" si="2104"/>
        <v>1</v>
      </c>
      <c r="CF313" s="12">
        <f t="shared" ca="1" si="2057"/>
        <v>2237105</v>
      </c>
      <c r="CG313" s="144" t="b">
        <f t="shared" ca="1" si="2142"/>
        <v>0</v>
      </c>
      <c r="CH313" s="12" t="s">
        <v>34</v>
      </c>
      <c r="CI313" s="19" t="str">
        <f t="shared" ca="1" si="2059"/>
        <v>-</v>
      </c>
      <c r="CJ313" s="19" t="str">
        <f t="shared" ca="1" si="2059"/>
        <v>-</v>
      </c>
      <c r="CK313" s="19" t="str">
        <f t="shared" ca="1" si="2059"/>
        <v>-</v>
      </c>
      <c r="CL313" s="19">
        <f t="shared" ca="1" si="2059"/>
        <v>1</v>
      </c>
      <c r="CM313" s="19">
        <f t="shared" ca="1" si="2059"/>
        <v>1</v>
      </c>
      <c r="CN313" s="9"/>
      <c r="CO313" s="444">
        <f t="shared" si="2060"/>
        <v>652</v>
      </c>
      <c r="CP313" s="444">
        <f t="shared" si="2060"/>
        <v>686</v>
      </c>
      <c r="CQ313" s="444">
        <f t="shared" si="2060"/>
        <v>721</v>
      </c>
      <c r="CR313" s="152">
        <f t="shared" si="2061"/>
        <v>378</v>
      </c>
      <c r="CS313" s="152">
        <f t="shared" si="2061"/>
        <v>413</v>
      </c>
      <c r="CT313" s="152">
        <f t="shared" si="2061"/>
        <v>448</v>
      </c>
      <c r="CU313" s="19" t="str">
        <f t="shared" ca="1" si="2122"/>
        <v>-</v>
      </c>
      <c r="CV313" s="19" t="str">
        <f t="shared" ca="1" si="2122"/>
        <v>-</v>
      </c>
      <c r="CW313" s="19" t="str">
        <f t="shared" ca="1" si="2122"/>
        <v>-</v>
      </c>
      <c r="CX313" s="19" t="str">
        <f t="shared" ca="1" si="2122"/>
        <v>-</v>
      </c>
      <c r="CY313" s="19" t="str">
        <f t="shared" ca="1" si="2122"/>
        <v>-</v>
      </c>
      <c r="CZ313" s="19" t="b">
        <f t="shared" ca="1" si="2122"/>
        <v>1</v>
      </c>
      <c r="DA313" s="19">
        <f t="shared" ca="1" si="2122"/>
        <v>0</v>
      </c>
      <c r="DB313" s="19">
        <f t="shared" ca="1" si="2122"/>
        <v>0</v>
      </c>
      <c r="DC313" s="19">
        <f t="shared" ca="1" si="2122"/>
        <v>0</v>
      </c>
      <c r="DD313" s="19">
        <f t="shared" ca="1" si="2122"/>
        <v>0</v>
      </c>
      <c r="DE313" s="19">
        <f t="shared" ca="1" si="2122"/>
        <v>0</v>
      </c>
      <c r="DF313" s="19">
        <f t="shared" ca="1" si="2122"/>
        <v>0</v>
      </c>
      <c r="DG313" s="19">
        <f t="shared" ca="1" si="2122"/>
        <v>0</v>
      </c>
      <c r="DH313" s="19">
        <f t="shared" ca="1" si="2122"/>
        <v>0</v>
      </c>
      <c r="DI313" s="19">
        <f t="shared" ca="1" si="2122"/>
        <v>0</v>
      </c>
      <c r="DJ313" s="19">
        <f t="shared" ca="1" si="2122"/>
        <v>0</v>
      </c>
      <c r="DK313" s="19">
        <f t="shared" ca="1" si="2143"/>
        <v>0</v>
      </c>
      <c r="DL313" s="19">
        <f t="shared" ca="1" si="2143"/>
        <v>0</v>
      </c>
      <c r="DM313" s="19">
        <f t="shared" ca="1" si="2143"/>
        <v>1</v>
      </c>
      <c r="DN313" s="19">
        <f t="shared" ca="1" si="2143"/>
        <v>1</v>
      </c>
      <c r="DO313" s="19">
        <f t="shared" ca="1" si="2143"/>
        <v>0</v>
      </c>
      <c r="DP313" s="19" t="str">
        <f t="shared" ca="1" si="2143"/>
        <v>-</v>
      </c>
      <c r="DQ313" s="19" t="str">
        <f t="shared" ca="1" si="2143"/>
        <v>-</v>
      </c>
      <c r="DR313" s="19" t="str">
        <f t="shared" ca="1" si="2143"/>
        <v>-</v>
      </c>
      <c r="DS313" s="19" t="str">
        <f t="shared" ca="1" si="2143"/>
        <v>-</v>
      </c>
      <c r="DT313" s="19" t="str">
        <f t="shared" ca="1" si="2143"/>
        <v>-</v>
      </c>
      <c r="DU313" s="19">
        <f t="shared" ca="1" si="2143"/>
        <v>0</v>
      </c>
      <c r="DV313" s="19" t="str">
        <f t="shared" ca="1" si="2143"/>
        <v>-</v>
      </c>
      <c r="DW313" s="19" t="str">
        <f t="shared" ca="1" si="2143"/>
        <v>-</v>
      </c>
      <c r="DX313" s="19" t="str">
        <f t="shared" ca="1" si="2143"/>
        <v>-</v>
      </c>
      <c r="DY313" s="19" t="str">
        <f t="shared" ca="1" si="2143"/>
        <v>-</v>
      </c>
      <c r="DZ313" s="19" t="str">
        <f t="shared" ca="1" si="2143"/>
        <v>-</v>
      </c>
      <c r="EA313" s="19" t="str">
        <f t="shared" ca="1" si="2143"/>
        <v>-</v>
      </c>
      <c r="EB313" s="19" t="str">
        <f t="shared" ca="1" si="2143"/>
        <v>-</v>
      </c>
      <c r="EC313" s="19" t="str">
        <f t="shared" ca="1" si="2143"/>
        <v>-</v>
      </c>
      <c r="ED313" s="19">
        <f t="shared" ca="1" si="2143"/>
        <v>0</v>
      </c>
      <c r="EE313" s="444">
        <f t="shared" si="2064"/>
        <v>0</v>
      </c>
      <c r="EF313" s="444">
        <f t="shared" si="2064"/>
        <v>0</v>
      </c>
      <c r="EG313" s="124">
        <f t="shared" si="2123"/>
        <v>0</v>
      </c>
      <c r="EH313" s="124">
        <f t="shared" si="2123"/>
        <v>0</v>
      </c>
      <c r="EI313" s="124">
        <f t="shared" si="2123"/>
        <v>0</v>
      </c>
      <c r="EJ313" s="124">
        <f t="shared" si="2123"/>
        <v>0</v>
      </c>
      <c r="EK313" s="124">
        <f t="shared" si="2123"/>
        <v>0</v>
      </c>
      <c r="EL313" s="124">
        <f t="shared" si="2123"/>
        <v>0</v>
      </c>
      <c r="EM313" s="124">
        <f t="shared" si="2123"/>
        <v>0</v>
      </c>
      <c r="EN313" s="124">
        <f t="shared" si="2123"/>
        <v>0</v>
      </c>
      <c r="EO313" s="124">
        <f t="shared" si="2123"/>
        <v>0</v>
      </c>
      <c r="EP313" s="124">
        <f t="shared" si="2123"/>
        <v>0</v>
      </c>
      <c r="EQ313" s="124">
        <f t="shared" si="2123"/>
        <v>0</v>
      </c>
      <c r="ER313" s="124">
        <f t="shared" si="2123"/>
        <v>0</v>
      </c>
      <c r="ES313" s="124">
        <f t="shared" si="2123"/>
        <v>0</v>
      </c>
      <c r="ET313" s="124">
        <f t="shared" si="2123"/>
        <v>0</v>
      </c>
      <c r="EU313" s="124">
        <f t="shared" si="2123"/>
        <v>0</v>
      </c>
      <c r="EV313" s="124">
        <f t="shared" si="2123"/>
        <v>0</v>
      </c>
      <c r="EW313" s="124">
        <f t="shared" si="2066"/>
        <v>0</v>
      </c>
      <c r="EX313" s="124">
        <f t="shared" si="2066"/>
        <v>0</v>
      </c>
      <c r="EY313" s="554">
        <f t="shared" si="2124"/>
        <v>0</v>
      </c>
      <c r="EZ313" s="554">
        <f t="shared" si="2124"/>
        <v>0</v>
      </c>
      <c r="FA313" s="554">
        <f t="shared" si="2124"/>
        <v>0</v>
      </c>
      <c r="FB313" s="125">
        <f t="shared" si="2124"/>
        <v>0</v>
      </c>
      <c r="FC313" s="125">
        <f t="shared" si="2124"/>
        <v>0</v>
      </c>
      <c r="FD313" s="125">
        <f t="shared" si="2124"/>
        <v>0</v>
      </c>
      <c r="FE313" s="125">
        <f t="shared" si="2124"/>
        <v>0</v>
      </c>
      <c r="FF313" s="125">
        <f t="shared" si="2124"/>
        <v>0</v>
      </c>
      <c r="FG313" s="125">
        <f t="shared" si="2124"/>
        <v>0</v>
      </c>
      <c r="FH313" s="125">
        <f t="shared" si="2124"/>
        <v>0</v>
      </c>
      <c r="FI313" s="125">
        <f t="shared" si="2124"/>
        <v>0</v>
      </c>
      <c r="FJ313" s="125">
        <f t="shared" si="2124"/>
        <v>0</v>
      </c>
      <c r="FK313" s="125">
        <f t="shared" si="2124"/>
        <v>0</v>
      </c>
      <c r="FL313" s="125">
        <f t="shared" si="2124"/>
        <v>0</v>
      </c>
      <c r="FM313" s="125">
        <f t="shared" si="2124"/>
        <v>0</v>
      </c>
      <c r="FN313" s="125">
        <f t="shared" si="2124"/>
        <v>0</v>
      </c>
      <c r="FO313" s="124">
        <f t="shared" si="2125"/>
        <v>0</v>
      </c>
      <c r="FP313" s="124">
        <f t="shared" si="2125"/>
        <v>0</v>
      </c>
      <c r="FQ313" s="124">
        <f t="shared" si="2125"/>
        <v>0</v>
      </c>
      <c r="FR313" s="124">
        <f t="shared" si="2125"/>
        <v>0</v>
      </c>
      <c r="FS313" s="124">
        <f t="shared" si="2125"/>
        <v>0</v>
      </c>
      <c r="FT313" s="124">
        <f t="shared" si="2125"/>
        <v>0</v>
      </c>
      <c r="FU313" s="124">
        <f t="shared" si="2125"/>
        <v>0</v>
      </c>
      <c r="FV313" s="124">
        <f t="shared" si="2125"/>
        <v>0</v>
      </c>
      <c r="FW313" s="124">
        <f t="shared" si="2125"/>
        <v>0</v>
      </c>
      <c r="FX313" s="124">
        <f t="shared" si="2125"/>
        <v>0</v>
      </c>
      <c r="FY313" s="124">
        <f t="shared" si="2125"/>
        <v>0</v>
      </c>
      <c r="FZ313" s="124">
        <f t="shared" si="2125"/>
        <v>0</v>
      </c>
      <c r="GA313" s="124">
        <f t="shared" si="2125"/>
        <v>0</v>
      </c>
      <c r="GB313" s="124">
        <f t="shared" si="2125"/>
        <v>0</v>
      </c>
      <c r="GC313" s="124">
        <f t="shared" si="2125"/>
        <v>0</v>
      </c>
      <c r="GD313" s="124">
        <f t="shared" si="2125"/>
        <v>0</v>
      </c>
      <c r="GE313" s="124">
        <f t="shared" si="2069"/>
        <v>0</v>
      </c>
      <c r="GF313" s="124">
        <f t="shared" si="2069"/>
        <v>0</v>
      </c>
      <c r="GG313" s="554">
        <f t="shared" si="2070"/>
        <v>0</v>
      </c>
      <c r="GH313" s="554">
        <f t="shared" si="2070"/>
        <v>0</v>
      </c>
      <c r="GI313" s="554">
        <f t="shared" si="2070"/>
        <v>0</v>
      </c>
      <c r="GJ313" s="125">
        <f t="shared" si="2132"/>
        <v>0</v>
      </c>
      <c r="GK313" s="125">
        <f t="shared" si="2132"/>
        <v>0</v>
      </c>
      <c r="GL313" s="125">
        <f t="shared" si="2132"/>
        <v>0</v>
      </c>
      <c r="GM313" s="125">
        <f t="shared" si="2132"/>
        <v>0</v>
      </c>
      <c r="GN313" s="125">
        <f t="shared" si="2132"/>
        <v>0</v>
      </c>
      <c r="GO313" s="125">
        <f t="shared" si="2132"/>
        <v>0</v>
      </c>
      <c r="GP313" s="125">
        <f t="shared" si="2132"/>
        <v>0</v>
      </c>
      <c r="GQ313" s="125">
        <f t="shared" si="2132"/>
        <v>0</v>
      </c>
      <c r="GR313" s="125">
        <f t="shared" si="2132"/>
        <v>0</v>
      </c>
      <c r="GS313" s="125">
        <f t="shared" si="2132"/>
        <v>0</v>
      </c>
      <c r="GT313" s="125">
        <f t="shared" si="2132"/>
        <v>0</v>
      </c>
      <c r="GU313" s="125">
        <f t="shared" si="2132"/>
        <v>0</v>
      </c>
      <c r="GV313" s="125">
        <f t="shared" si="2132"/>
        <v>0</v>
      </c>
      <c r="GW313" s="124">
        <f t="shared" si="2126"/>
        <v>0</v>
      </c>
      <c r="GX313" s="124">
        <f t="shared" si="2126"/>
        <v>0</v>
      </c>
      <c r="GY313" s="124">
        <f t="shared" si="2126"/>
        <v>0</v>
      </c>
      <c r="GZ313" s="124">
        <f t="shared" si="2126"/>
        <v>0</v>
      </c>
      <c r="HA313" s="124">
        <f t="shared" si="2126"/>
        <v>0</v>
      </c>
      <c r="HB313" s="124">
        <f t="shared" si="2126"/>
        <v>0</v>
      </c>
      <c r="HC313" s="124">
        <f t="shared" si="2126"/>
        <v>0</v>
      </c>
      <c r="HD313" s="124">
        <f t="shared" si="2126"/>
        <v>0</v>
      </c>
      <c r="HE313" s="124">
        <f t="shared" si="2126"/>
        <v>0</v>
      </c>
      <c r="HF313" s="124">
        <f t="shared" si="2126"/>
        <v>0</v>
      </c>
      <c r="HG313" s="124">
        <f t="shared" si="2126"/>
        <v>0</v>
      </c>
      <c r="HH313" s="124">
        <f t="shared" si="2126"/>
        <v>0</v>
      </c>
      <c r="HI313" s="124">
        <f t="shared" si="2126"/>
        <v>0</v>
      </c>
      <c r="HJ313" s="124">
        <f t="shared" si="2126"/>
        <v>0</v>
      </c>
      <c r="HK313" s="124">
        <f t="shared" si="2126"/>
        <v>0</v>
      </c>
      <c r="HL313" s="124">
        <f t="shared" si="2126"/>
        <v>0</v>
      </c>
      <c r="HM313" s="124">
        <f t="shared" si="2073"/>
        <v>0</v>
      </c>
      <c r="HN313" s="124">
        <f t="shared" si="2073"/>
        <v>0</v>
      </c>
      <c r="HO313" s="554">
        <f t="shared" si="2074"/>
        <v>0</v>
      </c>
      <c r="HP313" s="554">
        <f t="shared" si="2074"/>
        <v>0</v>
      </c>
      <c r="HQ313" s="554">
        <f t="shared" si="2074"/>
        <v>0</v>
      </c>
      <c r="HR313" s="125">
        <f t="shared" si="2133"/>
        <v>0</v>
      </c>
      <c r="HS313" s="125">
        <f t="shared" si="2133"/>
        <v>0</v>
      </c>
      <c r="HT313" s="125">
        <f t="shared" si="2133"/>
        <v>0</v>
      </c>
      <c r="HU313" s="125">
        <f t="shared" si="2133"/>
        <v>0</v>
      </c>
      <c r="HV313" s="125">
        <f t="shared" si="2133"/>
        <v>0</v>
      </c>
      <c r="HW313" s="125">
        <f t="shared" si="2133"/>
        <v>0</v>
      </c>
      <c r="HX313" s="125">
        <f t="shared" si="2133"/>
        <v>0</v>
      </c>
      <c r="HY313" s="125">
        <f t="shared" si="2133"/>
        <v>0</v>
      </c>
      <c r="HZ313" s="125">
        <f t="shared" si="2133"/>
        <v>0</v>
      </c>
      <c r="IA313" s="125">
        <f t="shared" si="2133"/>
        <v>0</v>
      </c>
      <c r="IB313" s="125">
        <f t="shared" si="2133"/>
        <v>0</v>
      </c>
      <c r="IC313" s="125">
        <f t="shared" si="2133"/>
        <v>0</v>
      </c>
      <c r="ID313" s="125">
        <f t="shared" si="2133"/>
        <v>0</v>
      </c>
      <c r="IE313" s="5">
        <f t="shared" si="2076"/>
        <v>67</v>
      </c>
      <c r="IF313" s="9"/>
      <c r="IG313" s="5">
        <f t="shared" si="2077"/>
        <v>1</v>
      </c>
      <c r="IH313" s="5" t="b">
        <f t="shared" si="2077"/>
        <v>0</v>
      </c>
      <c r="II313" s="19">
        <f t="shared" ca="1" si="2078"/>
        <v>0</v>
      </c>
      <c r="IJ313" s="5">
        <f t="shared" si="2077"/>
        <v>55</v>
      </c>
      <c r="IK313" s="5" cm="1">
        <f t="array" ref="IK313">INDEX(i.pi_yatf,$X313+1,IK$7)</f>
        <v>1</v>
      </c>
      <c r="IL313" s="19">
        <f t="shared" ca="1" si="2137"/>
        <v>0</v>
      </c>
      <c r="IM313" s="19">
        <f t="shared" ca="1" si="2137"/>
        <v>0</v>
      </c>
      <c r="IN313" s="19">
        <f t="shared" ca="1" si="2137"/>
        <v>0</v>
      </c>
      <c r="IO313" s="19">
        <f t="shared" ca="1" si="2137"/>
        <v>0</v>
      </c>
      <c r="IP313" s="19">
        <f t="shared" ca="1" si="2137"/>
        <v>0</v>
      </c>
      <c r="IQ313" s="19">
        <f t="shared" ca="1" si="2137"/>
        <v>0</v>
      </c>
      <c r="IR313" s="19">
        <f t="shared" ca="1" si="2137"/>
        <v>0</v>
      </c>
      <c r="IS313" s="19">
        <f t="shared" ca="1" si="2137"/>
        <v>0</v>
      </c>
      <c r="IT313" s="19">
        <f t="shared" ca="1" si="2137"/>
        <v>0</v>
      </c>
      <c r="IU313" s="19">
        <f t="shared" ca="1" si="2137"/>
        <v>0</v>
      </c>
      <c r="IV313" s="19">
        <f t="shared" ca="1" si="2137"/>
        <v>0</v>
      </c>
      <c r="IW313" s="19">
        <f t="shared" ca="1" si="2137"/>
        <v>0</v>
      </c>
      <c r="IX313" s="19">
        <f t="shared" ca="1" si="2137"/>
        <v>0</v>
      </c>
      <c r="IY313" s="19">
        <f t="shared" ca="1" si="2137"/>
        <v>0</v>
      </c>
      <c r="IZ313" s="19">
        <f t="shared" ca="1" si="2137"/>
        <v>0</v>
      </c>
      <c r="JA313" s="19">
        <f t="shared" ca="1" si="2137"/>
        <v>0</v>
      </c>
      <c r="JB313" s="19">
        <f t="shared" ca="1" si="2137"/>
        <v>0</v>
      </c>
      <c r="JC313" s="19">
        <f t="shared" ca="1" si="2137"/>
        <v>0</v>
      </c>
      <c r="JD313" s="19">
        <f t="shared" ca="1" si="2137"/>
        <v>0</v>
      </c>
      <c r="JE313" s="19">
        <f t="shared" ca="1" si="2137"/>
        <v>0</v>
      </c>
      <c r="JF313" s="19">
        <f t="shared" ca="1" si="2137"/>
        <v>0</v>
      </c>
      <c r="JG313" s="5">
        <f t="shared" si="2080"/>
        <v>1.2500000000000001E-2</v>
      </c>
      <c r="JH313" s="567">
        <f t="shared" si="2080"/>
        <v>0</v>
      </c>
      <c r="JI313" s="5">
        <f t="shared" si="2080"/>
        <v>6.25E-2</v>
      </c>
      <c r="JJ313" s="5">
        <f t="shared" si="2080"/>
        <v>6.25E-2</v>
      </c>
      <c r="JK313" s="5">
        <f t="shared" si="2080"/>
        <v>6.25E-2</v>
      </c>
      <c r="JL313" s="19">
        <f t="shared" ca="1" si="2137"/>
        <v>1</v>
      </c>
      <c r="JM313" s="19">
        <f t="shared" ca="1" si="2137"/>
        <v>0</v>
      </c>
      <c r="JN313" s="19">
        <f t="shared" ca="1" si="2137"/>
        <v>1</v>
      </c>
      <c r="JO313" s="9"/>
      <c r="JP313" s="5" t="b">
        <f t="shared" ca="1" si="2081"/>
        <v>0</v>
      </c>
      <c r="JQ313" s="477" t="b">
        <v>0</v>
      </c>
      <c r="JR313" s="477">
        <v>9.7327499999999993</v>
      </c>
      <c r="JS313" s="5" t="b">
        <f t="shared" si="2082"/>
        <v>0</v>
      </c>
      <c r="JT313" s="5" t="b">
        <f t="shared" si="2082"/>
        <v>0</v>
      </c>
      <c r="JU313" s="5" t="b">
        <f t="shared" si="2082"/>
        <v>1</v>
      </c>
      <c r="JV313" s="144">
        <f t="shared" si="2083"/>
        <v>1</v>
      </c>
      <c r="JW313" s="144">
        <f t="shared" si="2083"/>
        <v>1</v>
      </c>
      <c r="JX313" s="5" t="b">
        <f t="shared" si="2084"/>
        <v>0</v>
      </c>
      <c r="JY313" s="5" t="b">
        <f t="shared" si="2084"/>
        <v>1</v>
      </c>
      <c r="JZ313" s="5" t="b">
        <f t="shared" si="2084"/>
        <v>1</v>
      </c>
      <c r="KA313" s="5" t="b">
        <f t="shared" si="2084"/>
        <v>0</v>
      </c>
      <c r="KB313" s="5">
        <f t="shared" si="2085"/>
        <v>1</v>
      </c>
      <c r="KC313" s="5">
        <f t="shared" si="2085"/>
        <v>0</v>
      </c>
      <c r="KD313" s="5" t="b">
        <f t="shared" si="2086"/>
        <v>0</v>
      </c>
      <c r="KE313" s="5" t="str" cm="1">
        <f t="array" aca="1" ref="KE313" ca="1">IF(OR(KF313:KM313&lt;&gt;"-"),TRUE,"-")</f>
        <v>-</v>
      </c>
      <c r="KF313" s="19" t="str">
        <f t="shared" ca="1" si="2087"/>
        <v>-</v>
      </c>
      <c r="KG313" s="19" t="str">
        <f t="shared" ca="1" si="2087"/>
        <v>-</v>
      </c>
      <c r="KH313" s="19" t="str">
        <f t="shared" ca="1" si="2087"/>
        <v>-</v>
      </c>
      <c r="KI313" s="19" t="str">
        <f t="shared" ca="1" si="2087"/>
        <v>-</v>
      </c>
      <c r="KJ313" s="19" t="str">
        <f t="shared" ca="1" si="2087"/>
        <v>-</v>
      </c>
      <c r="KK313" s="19" t="str">
        <f t="shared" ca="1" si="2087"/>
        <v>-</v>
      </c>
      <c r="KL313" s="19" t="str">
        <f t="shared" ca="1" si="2087"/>
        <v>-</v>
      </c>
      <c r="KM313" s="19" t="str">
        <f t="shared" ca="1" si="2087"/>
        <v>-</v>
      </c>
      <c r="KN313" s="5" t="b">
        <f t="array" aca="1" ref="KN313" ca="1">IF(OR(KO313:KU313&lt;&gt;"-"),TRUE,"-")</f>
        <v>1</v>
      </c>
      <c r="KO313" s="19">
        <f t="shared" ca="1" si="2138"/>
        <v>0</v>
      </c>
      <c r="KP313" s="19" t="str">
        <f t="shared" ca="1" si="2138"/>
        <v>-</v>
      </c>
      <c r="KQ313" s="19">
        <f t="shared" ca="1" si="2138"/>
        <v>999999</v>
      </c>
      <c r="KR313" s="19">
        <f t="shared" ca="1" si="2138"/>
        <v>999999</v>
      </c>
      <c r="KS313" s="19">
        <f t="shared" ca="1" si="2138"/>
        <v>999999</v>
      </c>
      <c r="KT313" s="19">
        <f t="shared" ca="1" si="2138"/>
        <v>999999</v>
      </c>
      <c r="KU313" s="19">
        <f t="shared" ca="1" si="2138"/>
        <v>999999</v>
      </c>
      <c r="KV313" s="19" t="str">
        <f t="shared" ca="1" si="2138"/>
        <v>-</v>
      </c>
      <c r="KW313" s="19" t="str">
        <f t="shared" ca="1" si="2138"/>
        <v>-</v>
      </c>
      <c r="KX313" s="19" t="str">
        <f t="shared" ca="1" si="2138"/>
        <v>-</v>
      </c>
      <c r="KY313" s="19" t="b">
        <f t="shared" ca="1" si="2138"/>
        <v>1</v>
      </c>
      <c r="KZ313" s="19">
        <f t="shared" ca="1" si="2138"/>
        <v>0</v>
      </c>
      <c r="LA313" s="5" t="str">
        <f t="shared" si="2089"/>
        <v>-</v>
      </c>
      <c r="LB313" s="5" t="str">
        <f t="shared" si="2089"/>
        <v>-</v>
      </c>
      <c r="LC313" s="5" t="str">
        <f t="shared" si="2089"/>
        <v>-</v>
      </c>
      <c r="LD313" s="5" t="str">
        <f t="shared" si="2089"/>
        <v>-</v>
      </c>
      <c r="LE313" s="19" t="str">
        <f t="shared" ca="1" si="2090"/>
        <v>-</v>
      </c>
      <c r="LF313" s="19" t="str">
        <f t="shared" ca="1" si="2090"/>
        <v>-</v>
      </c>
      <c r="LG313" s="19" t="str">
        <f t="shared" ca="1" si="2090"/>
        <v>-</v>
      </c>
      <c r="LH313" s="19" t="str">
        <f t="shared" ca="1" si="2090"/>
        <v>-</v>
      </c>
      <c r="LI313" s="19" t="str">
        <f t="shared" ca="1" si="2090"/>
        <v>-</v>
      </c>
      <c r="LJ313" s="19" t="str">
        <f t="shared" ca="1" si="2090"/>
        <v>-</v>
      </c>
      <c r="LK313" s="19" t="str">
        <f t="shared" ca="1" si="2090"/>
        <v>-</v>
      </c>
      <c r="LL313" s="5" t="str">
        <f t="shared" si="2091"/>
        <v>-</v>
      </c>
      <c r="LM313" s="5">
        <f t="shared" si="2091"/>
        <v>500</v>
      </c>
      <c r="LN313" s="5">
        <f t="shared" si="2091"/>
        <v>500</v>
      </c>
      <c r="LO313" s="5" t="str">
        <f t="shared" si="2091"/>
        <v>-</v>
      </c>
      <c r="LP313" s="5" cm="1">
        <f t="array" aca="1" ref="LP313" ca="1">INDEX(i.meatgrid,$Q313,LP$7)</f>
        <v>1092</v>
      </c>
      <c r="LQ313" s="5" t="str" cm="1">
        <f t="array" aca="1" ref="LQ313" ca="1">INDEX(i.meatgrid,$Q313,LQ$7)</f>
        <v>-</v>
      </c>
      <c r="LR313" s="5" t="str">
        <f t="shared" si="2092"/>
        <v>-</v>
      </c>
      <c r="LS313" s="5">
        <f t="shared" si="2093"/>
        <v>1</v>
      </c>
      <c r="LT313" s="9"/>
      <c r="LU313" s="19">
        <f t="shared" ca="1" si="2094"/>
        <v>70</v>
      </c>
      <c r="LV313" s="19">
        <f t="shared" ca="1" si="2094"/>
        <v>50</v>
      </c>
      <c r="LW313" s="19">
        <f t="shared" ca="1" si="2094"/>
        <v>80</v>
      </c>
      <c r="LX313" s="19">
        <f t="shared" ca="1" si="2094"/>
        <v>50</v>
      </c>
      <c r="LY313" s="5" t="b" cm="1">
        <f t="array" aca="1" ref="LY313" ca="1">INDEX(i.meatgrid,$Q313,LY$7)</f>
        <v>1</v>
      </c>
      <c r="LZ313" s="5" t="b" cm="1">
        <f t="array" aca="1" ref="LZ313" ca="1">INDEX(i.meatgrid,$Q313,LZ$7)</f>
        <v>0</v>
      </c>
      <c r="MA313" s="5" t="str" cm="1">
        <f t="array" aca="1" ref="MA313" ca="1">INDEX(i.meatgrid,$Q313,MA$7)</f>
        <v>-</v>
      </c>
      <c r="MB313" s="5" t="str" cm="1">
        <f t="array" aca="1" ref="MB313" ca="1">INDEX(i.meatgrid,$Q313,MB$7)</f>
        <v>-</v>
      </c>
      <c r="MC313" s="5">
        <f t="shared" si="2095"/>
        <v>1</v>
      </c>
      <c r="MD313" s="5">
        <f t="shared" si="2096"/>
        <v>1.25</v>
      </c>
      <c r="ME313" s="5" cm="1">
        <f t="array" aca="1" ref="ME313" ca="1">INDEX(i.meatgrid,$Q313,ME$7)</f>
        <v>0</v>
      </c>
      <c r="MF313" s="5" cm="1">
        <f t="array" aca="1" ref="MF313" ca="1">INDEX(i.meatgrid,$Q313,MF$7)</f>
        <v>0</v>
      </c>
      <c r="MG313" s="5" cm="1">
        <f t="array" aca="1" ref="MG313" ca="1">INDEX(i.meatgrid,$Q313,MG$7)</f>
        <v>0</v>
      </c>
      <c r="MH313" s="5" cm="1">
        <f t="array" aca="1" ref="MH313" ca="1">INDEX(i.meatgrid,$Q313,MH$7)</f>
        <v>0</v>
      </c>
      <c r="MI313" s="5" cm="1">
        <f t="array" aca="1" ref="MI313" ca="1">INDEX(i.meatgrid,$Q313,MI$7)</f>
        <v>0</v>
      </c>
      <c r="MJ313" s="5" cm="1">
        <f t="array" aca="1" ref="MJ313" ca="1">INDEX(i.meatgrid,$Q313,MJ$7)</f>
        <v>1</v>
      </c>
      <c r="MK313" s="5" cm="1">
        <f t="array" aca="1" ref="MK313" ca="1">INDEX(i.meatgrid,$Q313,MK$7)</f>
        <v>1</v>
      </c>
      <c r="ML313" s="5" cm="1">
        <f t="array" aca="1" ref="ML313" ca="1">INDEX(i.meatgrid,$Q313,ML$7)</f>
        <v>1</v>
      </c>
      <c r="MM313" s="5">
        <f t="shared" si="2097"/>
        <v>1</v>
      </c>
      <c r="MN313" s="9"/>
      <c r="MO313" s="19" t="b">
        <f t="shared" ca="1" si="2127"/>
        <v>0</v>
      </c>
      <c r="MP313" s="19" t="b">
        <f t="shared" ca="1" si="2127"/>
        <v>0</v>
      </c>
      <c r="MQ313" s="19">
        <f t="shared" ca="1" si="2127"/>
        <v>1</v>
      </c>
      <c r="MR313" s="19">
        <f t="shared" ca="1" si="2127"/>
        <v>0.75</v>
      </c>
      <c r="MS313" s="19">
        <f t="shared" ca="1" si="2127"/>
        <v>0.75</v>
      </c>
      <c r="MT313" s="19">
        <f t="shared" ca="1" si="2127"/>
        <v>0.8</v>
      </c>
      <c r="MU313" s="19">
        <f t="shared" ca="1" si="2127"/>
        <v>0.82499999999999996</v>
      </c>
      <c r="MV313" s="19">
        <f t="shared" ca="1" si="2127"/>
        <v>0.875</v>
      </c>
      <c r="MW313" s="19">
        <f t="shared" ca="1" si="2127"/>
        <v>0.9</v>
      </c>
      <c r="MX313" s="19">
        <f t="shared" ca="1" si="2127"/>
        <v>1</v>
      </c>
      <c r="MY313" s="19">
        <f t="shared" ca="1" si="2127"/>
        <v>0.875</v>
      </c>
      <c r="MZ313" s="19" t="b">
        <f t="shared" ca="1" si="2127"/>
        <v>1</v>
      </c>
      <c r="NA313" s="19">
        <f t="shared" ca="1" si="2127"/>
        <v>74.989999999999995</v>
      </c>
      <c r="NB313" s="19" t="str">
        <f t="shared" ca="1" si="2127"/>
        <v>-</v>
      </c>
      <c r="NC313" s="19" t="str">
        <f t="shared" ca="1" si="2127"/>
        <v>-</v>
      </c>
      <c r="ND313" s="19" t="str">
        <f t="shared" ca="1" si="2127"/>
        <v>-</v>
      </c>
      <c r="NE313" s="19" t="str">
        <f t="shared" ca="1" si="2128"/>
        <v>-</v>
      </c>
      <c r="NF313" s="19" t="str">
        <f t="shared" ca="1" si="2128"/>
        <v>-</v>
      </c>
      <c r="NG313" s="19" t="str">
        <f t="shared" ca="1" si="2128"/>
        <v>-</v>
      </c>
      <c r="NH313" s="19" t="str">
        <f t="shared" ca="1" si="2128"/>
        <v>-</v>
      </c>
      <c r="NI313" s="19">
        <f t="shared" ca="1" si="2128"/>
        <v>36.99</v>
      </c>
      <c r="NJ313" s="19">
        <f t="shared" ca="1" si="2128"/>
        <v>36.99</v>
      </c>
      <c r="NK313" s="19" t="str">
        <f t="shared" ca="1" si="2128"/>
        <v>-</v>
      </c>
      <c r="NL313" s="19" t="str">
        <f t="shared" ca="1" si="2128"/>
        <v>-</v>
      </c>
      <c r="NM313" s="19" t="str">
        <f t="shared" ca="1" si="2128"/>
        <v>-</v>
      </c>
      <c r="NN313" s="19" t="str">
        <f t="shared" ca="1" si="2128"/>
        <v>-</v>
      </c>
      <c r="NO313" s="19" t="str">
        <f t="shared" ca="1" si="2128"/>
        <v>-</v>
      </c>
      <c r="NP313" s="19">
        <f t="shared" ca="1" si="2128"/>
        <v>49.99</v>
      </c>
      <c r="NQ313" s="19">
        <f t="shared" ca="1" si="2128"/>
        <v>49.99</v>
      </c>
      <c r="NR313" s="19">
        <f t="shared" ca="1" si="2128"/>
        <v>49.99</v>
      </c>
      <c r="NS313" s="19">
        <f t="shared" ca="1" si="2128"/>
        <v>49.99</v>
      </c>
      <c r="NT313" s="19">
        <f t="shared" ca="1" si="2128"/>
        <v>49.99</v>
      </c>
      <c r="NU313" s="19">
        <f t="shared" ca="1" si="2129"/>
        <v>49.99</v>
      </c>
      <c r="NV313" s="19">
        <f t="shared" ca="1" si="2129"/>
        <v>49.99</v>
      </c>
      <c r="NW313" s="19">
        <f t="shared" ca="1" si="2129"/>
        <v>49.99</v>
      </c>
      <c r="NX313" s="19">
        <f t="shared" ca="1" si="2129"/>
        <v>412.99</v>
      </c>
      <c r="NY313" s="19">
        <f t="shared" ca="1" si="2129"/>
        <v>412.99</v>
      </c>
      <c r="NZ313" s="19" t="str">
        <f t="shared" ca="1" si="2129"/>
        <v>-</v>
      </c>
      <c r="OA313" s="19" t="str">
        <f t="shared" ca="1" si="2129"/>
        <v>-</v>
      </c>
      <c r="OB313" s="19" t="str">
        <f t="shared" ca="1" si="2129"/>
        <v>-</v>
      </c>
      <c r="OC313" s="19" t="str">
        <f t="shared" ca="1" si="2129"/>
        <v>-</v>
      </c>
      <c r="OD313" s="19" t="str">
        <f t="shared" ca="1" si="2129"/>
        <v>-</v>
      </c>
      <c r="OE313" s="19">
        <f t="shared" ca="1" si="2129"/>
        <v>6.8900000000000006</v>
      </c>
      <c r="OF313" s="19">
        <f t="shared" ca="1" si="2129"/>
        <v>6.8900000000000006</v>
      </c>
      <c r="OG313" s="19">
        <f t="shared" ca="1" si="2129"/>
        <v>6.8900000000000006</v>
      </c>
      <c r="OH313" s="19">
        <f t="shared" ca="1" si="2129"/>
        <v>6.8900000000000006</v>
      </c>
      <c r="OI313" s="19">
        <f t="shared" ca="1" si="2129"/>
        <v>6.8900000000000006</v>
      </c>
      <c r="OJ313" s="19">
        <f t="shared" ca="1" si="2129"/>
        <v>6.8900000000000006</v>
      </c>
      <c r="OK313" s="19">
        <f t="shared" ca="1" si="2144"/>
        <v>6.8900000000000006</v>
      </c>
      <c r="OL313" s="19">
        <f t="shared" ca="1" si="2144"/>
        <v>6.8900000000000006</v>
      </c>
      <c r="OM313" s="19">
        <f t="shared" ca="1" si="2144"/>
        <v>346.99</v>
      </c>
      <c r="ON313" s="19">
        <f t="shared" ca="1" si="2144"/>
        <v>346.99</v>
      </c>
      <c r="OO313" s="19" t="str">
        <f t="shared" ca="1" si="2144"/>
        <v>-</v>
      </c>
      <c r="OP313" s="19" t="str">
        <f t="shared" ca="1" si="2144"/>
        <v>-</v>
      </c>
      <c r="OQ313" s="19" t="str">
        <f t="shared" ca="1" si="2144"/>
        <v>-</v>
      </c>
      <c r="OR313" s="19" t="str">
        <f t="shared" ca="1" si="2144"/>
        <v>-</v>
      </c>
      <c r="OS313" s="19" t="str">
        <f t="shared" ca="1" si="2144"/>
        <v>-</v>
      </c>
      <c r="OT313" s="19">
        <f t="shared" ca="1" si="2144"/>
        <v>0</v>
      </c>
      <c r="OU313" s="24">
        <v>0</v>
      </c>
    </row>
    <row r="314" spans="1:411" hidden="1" outlineLevel="1">
      <c r="A314" s="21">
        <f t="shared" si="158"/>
        <v>309</v>
      </c>
      <c r="B314" s="21"/>
      <c r="D314" s="14"/>
      <c r="E314" t="b">
        <v>0</v>
      </c>
      <c r="H314" s="21"/>
      <c r="I314" s="21"/>
      <c r="J314" s="21"/>
      <c r="K314" s="21"/>
      <c r="L314" s="21"/>
      <c r="M314" s="21"/>
      <c r="N314" s="21"/>
      <c r="O314" s="21"/>
      <c r="P314" s="21"/>
      <c r="Q314" s="21"/>
      <c r="R314" s="21"/>
      <c r="S314" s="21"/>
      <c r="T314" s="21"/>
      <c r="U314" s="218"/>
      <c r="V314" s="218"/>
      <c r="W314" s="21"/>
      <c r="X314" s="218"/>
      <c r="Y314" s="218"/>
      <c r="Z314" s="218"/>
      <c r="AA314" s="218"/>
      <c r="AB314" s="218"/>
      <c r="AC314" s="218"/>
      <c r="AD314" s="218"/>
      <c r="AE314" s="218"/>
      <c r="AJ314" s="218"/>
      <c r="AK314" s="218"/>
      <c r="AL314" s="234" t="str">
        <f ca="1">"blank "&amp;TEXT(RAND(),"0.000")</f>
        <v>blank 0.012</v>
      </c>
      <c r="AM314" s="9" t="str">
        <f ca="1">IF(COUNTIF(AL$5:AL314,AL314)=1,"-","Dup")</f>
        <v>-</v>
      </c>
      <c r="AN314" s="9"/>
      <c r="AO314" s="14"/>
      <c r="AP314" s="14"/>
      <c r="AQ314" s="14"/>
      <c r="AR314" s="14"/>
      <c r="AS314" s="14"/>
      <c r="AT314" s="14"/>
      <c r="AU314" s="563"/>
      <c r="AV314" s="563"/>
      <c r="AW314" s="9"/>
      <c r="AX314" s="14"/>
      <c r="AY314" s="14"/>
      <c r="AZ314" s="14"/>
      <c r="BA314" s="14"/>
      <c r="BB314" s="14"/>
      <c r="BC314" s="14"/>
      <c r="BD314" s="14"/>
      <c r="BE314" s="9"/>
      <c r="BF314" s="14"/>
      <c r="BG314" s="14"/>
      <c r="BH314" s="14"/>
      <c r="BI314" s="14"/>
      <c r="BJ314" s="14"/>
      <c r="BK314" s="14"/>
      <c r="BL314" s="14"/>
      <c r="BM314" s="14"/>
      <c r="BN314" s="14"/>
      <c r="BO314" s="14"/>
      <c r="BP314" s="14"/>
      <c r="BQ314" s="9"/>
      <c r="BR314" s="14"/>
      <c r="BS314" s="14"/>
      <c r="BT314" s="14"/>
      <c r="BU314" s="14"/>
      <c r="BV314" s="14"/>
      <c r="BW314" s="14"/>
      <c r="BX314" s="14"/>
      <c r="BY314" s="14"/>
      <c r="BZ314" s="14"/>
      <c r="CA314" s="14"/>
      <c r="CB314" s="9"/>
      <c r="CC314" s="14"/>
      <c r="CD314" s="14"/>
      <c r="CE314" s="14"/>
      <c r="CF314" s="14"/>
      <c r="CG314" s="14"/>
      <c r="CH314" s="14"/>
      <c r="CI314" s="14"/>
      <c r="CJ314" s="14"/>
      <c r="CK314" s="14"/>
      <c r="CL314" s="14"/>
      <c r="CM314" s="14"/>
      <c r="CN314" s="9"/>
      <c r="CO314" s="14"/>
      <c r="CP314" s="14"/>
      <c r="CQ314" s="14"/>
      <c r="CR314" s="14"/>
      <c r="CS314" s="14"/>
      <c r="CT314" s="14"/>
      <c r="CU314" s="14"/>
      <c r="CV314" s="14"/>
      <c r="CW314" s="14"/>
      <c r="CX314" s="14"/>
      <c r="CY314" s="14"/>
      <c r="CZ314" s="14"/>
      <c r="DA314" s="14"/>
      <c r="DB314" s="14"/>
      <c r="DC314" s="14"/>
      <c r="DD314" s="14"/>
      <c r="DE314" s="14"/>
      <c r="DF314" s="14"/>
      <c r="DG314" s="14"/>
      <c r="DH314" s="14"/>
      <c r="DI314" s="14"/>
      <c r="DJ314" s="14"/>
      <c r="DK314" s="14"/>
      <c r="DL314" s="14"/>
      <c r="DM314" s="14"/>
      <c r="DN314" s="14"/>
      <c r="DO314" s="14"/>
      <c r="DP314" s="14"/>
      <c r="DQ314" s="14"/>
      <c r="DR314" s="14"/>
      <c r="DS314" s="14"/>
      <c r="DT314" s="14"/>
      <c r="DU314" s="14"/>
      <c r="DV314" s="14"/>
      <c r="DW314" s="14"/>
      <c r="DX314" s="14"/>
      <c r="DY314" s="14"/>
      <c r="DZ314" s="14"/>
      <c r="EA314" s="14"/>
      <c r="EB314" s="14"/>
      <c r="EC314" s="14"/>
      <c r="ED314" s="14"/>
      <c r="EE314" s="14"/>
      <c r="EF314" s="14"/>
      <c r="EG314" s="14"/>
      <c r="EH314" s="14"/>
      <c r="EI314" s="14"/>
      <c r="EJ314" s="14"/>
      <c r="EK314" s="14"/>
      <c r="EL314" s="14"/>
      <c r="EM314" s="14"/>
      <c r="EN314" s="14"/>
      <c r="EO314" s="14"/>
      <c r="EP314" s="14"/>
      <c r="EQ314" s="14"/>
      <c r="ER314" s="14"/>
      <c r="ES314" s="14"/>
      <c r="ET314" s="14"/>
      <c r="EU314" s="14"/>
      <c r="EV314" s="14"/>
      <c r="EW314" s="14"/>
      <c r="EX314" s="14"/>
      <c r="EY314" s="14"/>
      <c r="EZ314" s="14"/>
      <c r="FA314" s="14"/>
      <c r="FB314" s="14"/>
      <c r="FC314" s="14"/>
      <c r="FD314" s="14"/>
      <c r="FE314" s="14"/>
      <c r="FF314" s="14"/>
      <c r="FG314" s="14"/>
      <c r="FH314" s="14"/>
      <c r="FI314" s="14"/>
      <c r="FJ314" s="14"/>
      <c r="FK314" s="14"/>
      <c r="FL314" s="14"/>
      <c r="FM314" s="14"/>
      <c r="FN314" s="14"/>
      <c r="FO314" s="14"/>
      <c r="FP314" s="14"/>
      <c r="FQ314" s="14"/>
      <c r="FR314" s="14"/>
      <c r="FS314" s="14"/>
      <c r="FT314" s="14"/>
      <c r="FU314" s="14"/>
      <c r="FV314" s="14"/>
      <c r="FW314" s="14"/>
      <c r="FX314" s="14"/>
      <c r="FY314" s="14"/>
      <c r="FZ314" s="14"/>
      <c r="GA314" s="14"/>
      <c r="GB314" s="14"/>
      <c r="GC314" s="14"/>
      <c r="GD314" s="14"/>
      <c r="GE314" s="14"/>
      <c r="GF314" s="14"/>
      <c r="GG314" s="14"/>
      <c r="GH314" s="14"/>
      <c r="GI314" s="14"/>
      <c r="GJ314" s="14"/>
      <c r="GK314" s="14"/>
      <c r="GL314" s="14"/>
      <c r="GM314" s="14"/>
      <c r="GN314" s="14"/>
      <c r="GO314" s="14"/>
      <c r="GP314" s="14"/>
      <c r="GQ314" s="14"/>
      <c r="GR314" s="14"/>
      <c r="GS314" s="14"/>
      <c r="GT314" s="14"/>
      <c r="GU314" s="14"/>
      <c r="GV314" s="14"/>
      <c r="GW314" s="14"/>
      <c r="GX314" s="14"/>
      <c r="GY314" s="14"/>
      <c r="GZ314" s="14"/>
      <c r="HA314" s="14"/>
      <c r="HB314" s="14"/>
      <c r="HC314" s="14"/>
      <c r="HD314" s="14"/>
      <c r="HE314" s="14"/>
      <c r="HF314" s="14"/>
      <c r="HG314" s="14"/>
      <c r="HH314" s="14"/>
      <c r="HI314" s="14"/>
      <c r="HJ314" s="14"/>
      <c r="HK314" s="14"/>
      <c r="HL314" s="14"/>
      <c r="HM314" s="14"/>
      <c r="HN314" s="14"/>
      <c r="HO314" s="14"/>
      <c r="HP314" s="14"/>
      <c r="HQ314" s="14"/>
      <c r="HR314" s="14"/>
      <c r="HS314" s="14"/>
      <c r="HT314" s="14"/>
      <c r="HU314" s="14"/>
      <c r="HV314" s="14"/>
      <c r="HW314" s="14"/>
      <c r="HX314" s="14"/>
      <c r="HY314" s="14"/>
      <c r="HZ314" s="14"/>
      <c r="IA314" s="14"/>
      <c r="IB314" s="14"/>
      <c r="IC314" s="14"/>
      <c r="ID314" s="14"/>
      <c r="IE314" s="14"/>
      <c r="IF314" s="9"/>
      <c r="IG314" s="14"/>
      <c r="IH314" s="14"/>
      <c r="II314" s="14"/>
      <c r="IJ314" s="14"/>
      <c r="IK314" s="14"/>
      <c r="IL314" s="14"/>
      <c r="IM314" s="14"/>
      <c r="IN314" s="14"/>
      <c r="IO314" s="14"/>
      <c r="IP314" s="14"/>
      <c r="IQ314" s="14"/>
      <c r="IR314" s="14"/>
      <c r="IS314" s="14"/>
      <c r="IT314" s="14"/>
      <c r="IU314" s="14"/>
      <c r="IV314" s="14"/>
      <c r="IW314" s="14"/>
      <c r="IX314" s="14"/>
      <c r="IY314" s="14"/>
      <c r="IZ314" s="14"/>
      <c r="JA314" s="14"/>
      <c r="JB314" s="14"/>
      <c r="JC314" s="14"/>
      <c r="JD314" s="14"/>
      <c r="JE314" s="14"/>
      <c r="JF314" s="14"/>
      <c r="JG314" s="14"/>
      <c r="JH314" s="14"/>
      <c r="JI314" s="14"/>
      <c r="JJ314" s="14"/>
      <c r="JK314" s="14"/>
      <c r="JL314" s="14"/>
      <c r="JM314" s="14"/>
      <c r="JN314" s="14"/>
      <c r="JO314" s="9"/>
      <c r="JP314" s="14"/>
      <c r="JQ314" s="14"/>
      <c r="JR314" s="14"/>
      <c r="JS314" s="14"/>
      <c r="JT314" s="14"/>
      <c r="JU314" s="14"/>
      <c r="JV314" s="14"/>
      <c r="JW314" s="14"/>
      <c r="JX314" s="14"/>
      <c r="JY314" s="14"/>
      <c r="JZ314" s="14"/>
      <c r="KA314" s="14"/>
      <c r="KB314" s="14"/>
      <c r="KC314" s="14"/>
      <c r="KD314" s="14"/>
      <c r="KE314" s="14"/>
      <c r="KF314" s="14"/>
      <c r="KG314" s="14"/>
      <c r="KH314" s="14"/>
      <c r="KI314" s="14"/>
      <c r="KJ314" s="14"/>
      <c r="KK314" s="14"/>
      <c r="KL314" s="14"/>
      <c r="KM314" s="14"/>
      <c r="KN314" s="14"/>
      <c r="KO314" s="14"/>
      <c r="KP314" s="14"/>
      <c r="KQ314" s="14"/>
      <c r="KR314" s="14"/>
      <c r="KS314" s="14"/>
      <c r="KT314" s="14"/>
      <c r="KU314" s="14"/>
      <c r="KV314" s="14"/>
      <c r="KW314" s="14"/>
      <c r="KX314" s="14"/>
      <c r="KY314" s="14"/>
      <c r="KZ314" s="14"/>
      <c r="LA314" s="14"/>
      <c r="LB314" s="14"/>
      <c r="LC314" s="14"/>
      <c r="LD314" s="14"/>
      <c r="LE314" s="14"/>
      <c r="LF314" s="14"/>
      <c r="LG314" s="14"/>
      <c r="LH314" s="14"/>
      <c r="LI314" s="14"/>
      <c r="LJ314" s="14"/>
      <c r="LK314" s="14"/>
      <c r="LL314" s="14"/>
      <c r="LM314" s="14"/>
      <c r="LN314" s="14"/>
      <c r="LO314" s="14"/>
      <c r="LP314" s="14"/>
      <c r="LQ314" s="14"/>
      <c r="LR314" s="14"/>
      <c r="LS314" s="14"/>
      <c r="LT314" s="9"/>
      <c r="LU314" s="14"/>
      <c r="LV314" s="14"/>
      <c r="LW314" s="14"/>
      <c r="LX314" s="14"/>
      <c r="LY314" s="14"/>
      <c r="LZ314" s="14"/>
      <c r="MA314" s="14"/>
      <c r="MB314" s="14"/>
      <c r="MC314" s="14"/>
      <c r="MD314" s="14"/>
      <c r="ME314" s="14"/>
      <c r="MF314" s="14"/>
      <c r="MG314" s="14"/>
      <c r="MH314" s="14"/>
      <c r="MI314" s="14"/>
      <c r="MJ314" s="14"/>
      <c r="MK314" s="14"/>
      <c r="ML314" s="14"/>
      <c r="MM314" s="14"/>
      <c r="MN314" s="9"/>
      <c r="MO314" s="14"/>
      <c r="MP314" s="14"/>
      <c r="MQ314" s="14"/>
      <c r="MR314" s="14"/>
      <c r="MS314" s="14"/>
      <c r="MT314" s="14"/>
      <c r="MU314" s="14"/>
      <c r="MV314" s="14"/>
      <c r="MW314" s="14"/>
      <c r="MX314" s="14"/>
      <c r="MY314" s="14"/>
      <c r="MZ314" s="14"/>
      <c r="NA314" s="14"/>
      <c r="NB314" s="14"/>
      <c r="NC314" s="14"/>
      <c r="ND314" s="14"/>
      <c r="NE314" s="14"/>
      <c r="NF314" s="14"/>
      <c r="NG314" s="14"/>
      <c r="NH314" s="14"/>
      <c r="NI314" s="14"/>
      <c r="NJ314" s="14"/>
      <c r="NK314" s="14"/>
      <c r="NL314" s="14"/>
      <c r="NM314" s="14"/>
      <c r="NN314" s="14"/>
      <c r="NO314" s="14"/>
      <c r="NP314" s="14"/>
      <c r="NQ314" s="14"/>
      <c r="NR314" s="14"/>
      <c r="NS314" s="14"/>
      <c r="NT314" s="14"/>
      <c r="NU314" s="14"/>
      <c r="NV314" s="14"/>
      <c r="NW314" s="14"/>
      <c r="NX314" s="14"/>
      <c r="NY314" s="14"/>
      <c r="NZ314" s="14"/>
      <c r="OA314" s="14"/>
      <c r="OB314" s="14"/>
      <c r="OC314" s="14"/>
      <c r="OD314" s="14"/>
      <c r="OE314" s="14"/>
      <c r="OF314" s="14"/>
      <c r="OG314" s="14"/>
      <c r="OH314" s="14"/>
      <c r="OI314" s="14"/>
      <c r="OJ314" s="14"/>
      <c r="OK314" s="14"/>
      <c r="OL314" s="14"/>
      <c r="OM314" s="14"/>
      <c r="ON314" s="14"/>
      <c r="OO314" s="14"/>
      <c r="OP314" s="14"/>
      <c r="OQ314" s="14"/>
      <c r="OR314" s="14"/>
      <c r="OS314" s="14"/>
      <c r="OT314" s="14"/>
      <c r="OU314" s="24">
        <v>0</v>
      </c>
    </row>
    <row r="315" spans="1:411" outlineLevel="1">
      <c r="A315" s="21">
        <f>ROW(A315)-5</f>
        <v>310</v>
      </c>
      <c r="B315" s="21"/>
      <c r="D315" s="14"/>
      <c r="E315" t="b">
        <v>0</v>
      </c>
      <c r="U315" s="218"/>
      <c r="V315" s="218"/>
      <c r="X315" s="218"/>
      <c r="Y315" s="218"/>
      <c r="Z315" s="218"/>
      <c r="AA315" s="218"/>
      <c r="AB315" s="218"/>
      <c r="AC315" s="218"/>
      <c r="AD315" s="218"/>
      <c r="AE315" s="218"/>
      <c r="AL315" s="233" t="s">
        <v>827</v>
      </c>
      <c r="AM315" s="9" t="str">
        <f ca="1">IF(COUNTIF(AL$5:AL315,AL315)=1,"-","Dup")</f>
        <v>-</v>
      </c>
      <c r="AN315" s="9"/>
      <c r="AO315" s="14"/>
      <c r="AP315" s="14"/>
      <c r="AQ315" s="14"/>
      <c r="AR315" s="14"/>
      <c r="AS315" s="14"/>
      <c r="AT315" s="14"/>
      <c r="AU315" s="563"/>
      <c r="AV315" s="563"/>
      <c r="AW315" s="9"/>
      <c r="AX315" s="14"/>
      <c r="AY315" s="14"/>
      <c r="AZ315" s="14"/>
      <c r="BA315" s="14"/>
      <c r="BB315" s="14"/>
      <c r="BC315" s="14"/>
      <c r="BD315" s="14"/>
      <c r="BE315" s="9"/>
      <c r="BF315" s="14"/>
      <c r="BG315" s="14"/>
      <c r="BH315" s="14"/>
      <c r="BI315" s="14"/>
      <c r="BJ315" s="14"/>
      <c r="BK315" s="14"/>
      <c r="BL315" s="14"/>
      <c r="BM315" s="14"/>
      <c r="BN315" s="14"/>
      <c r="BO315" s="14"/>
      <c r="BP315" s="14"/>
      <c r="BQ315" s="9"/>
      <c r="BR315" s="14"/>
      <c r="BS315" s="14"/>
      <c r="BT315" s="14"/>
      <c r="BU315" s="14"/>
      <c r="BV315" s="14"/>
      <c r="BW315" s="14"/>
      <c r="BX315" s="14"/>
      <c r="BY315" s="14"/>
      <c r="BZ315" s="14"/>
      <c r="CA315" s="14"/>
      <c r="CB315" s="9"/>
      <c r="CC315" s="14"/>
      <c r="CD315" s="14"/>
      <c r="CE315" s="14"/>
      <c r="CF315" s="14"/>
      <c r="CG315" s="14"/>
      <c r="CH315" s="153"/>
      <c r="CI315" s="14"/>
      <c r="CJ315" s="14"/>
      <c r="CK315" s="14"/>
      <c r="CL315" s="14"/>
      <c r="CM315" s="14"/>
      <c r="CN315" s="9"/>
      <c r="CO315" s="14"/>
      <c r="CP315" s="14"/>
      <c r="CQ315" s="14"/>
      <c r="CR315" s="14"/>
      <c r="CS315" s="14"/>
      <c r="CT315" s="14"/>
      <c r="CU315" s="14"/>
      <c r="CV315" s="14"/>
      <c r="CW315" s="14"/>
      <c r="CX315" s="14"/>
      <c r="CY315" s="14"/>
      <c r="CZ315" s="14"/>
      <c r="DA315" s="14"/>
      <c r="DB315" s="14"/>
      <c r="DC315" s="14"/>
      <c r="DD315" s="14"/>
      <c r="DE315" s="14"/>
      <c r="DF315" s="14"/>
      <c r="DG315" s="14"/>
      <c r="DH315" s="14"/>
      <c r="DI315" s="14"/>
      <c r="DJ315" s="14"/>
      <c r="DK315" s="14"/>
      <c r="DL315" s="14"/>
      <c r="DM315" s="14"/>
      <c r="DN315" s="14"/>
      <c r="DO315" s="14"/>
      <c r="DP315" s="14"/>
      <c r="DQ315" s="14"/>
      <c r="DR315" s="14"/>
      <c r="DS315" s="14"/>
      <c r="DT315" s="14"/>
      <c r="DU315" s="14"/>
      <c r="DV315" s="14"/>
      <c r="DW315" s="14"/>
      <c r="DX315" s="14"/>
      <c r="DY315" s="14"/>
      <c r="DZ315" s="14"/>
      <c r="EA315" s="14"/>
      <c r="EB315" s="14"/>
      <c r="EC315" s="14"/>
      <c r="ED315" s="322"/>
      <c r="EE315" s="14"/>
      <c r="EF315" s="14"/>
      <c r="EG315" s="14"/>
      <c r="EH315" s="14"/>
      <c r="EI315" s="14"/>
      <c r="EJ315" s="14"/>
      <c r="EK315" s="14"/>
      <c r="EL315" s="14"/>
      <c r="EM315" s="14"/>
      <c r="EN315" s="14"/>
      <c r="EO315" s="14"/>
      <c r="EP315" s="14"/>
      <c r="EQ315" s="14"/>
      <c r="ER315" s="14"/>
      <c r="ES315" s="14"/>
      <c r="ET315" s="14"/>
      <c r="EU315" s="14"/>
      <c r="EV315" s="14"/>
      <c r="EW315" s="14"/>
      <c r="EX315" s="14"/>
      <c r="EY315" s="14"/>
      <c r="EZ315" s="14"/>
      <c r="FA315" s="14"/>
      <c r="FB315" s="14"/>
      <c r="FC315" s="14"/>
      <c r="FD315" s="14"/>
      <c r="FE315" s="14"/>
      <c r="FF315" s="14"/>
      <c r="FG315" s="14"/>
      <c r="FH315" s="14"/>
      <c r="FI315" s="14"/>
      <c r="FJ315" s="14"/>
      <c r="FK315" s="14"/>
      <c r="FL315" s="14"/>
      <c r="FM315" s="14"/>
      <c r="FN315" s="14"/>
      <c r="FO315" s="14"/>
      <c r="FP315" s="14"/>
      <c r="FQ315" s="14"/>
      <c r="FR315" s="14"/>
      <c r="FS315" s="14"/>
      <c r="FT315" s="14"/>
      <c r="FU315" s="14"/>
      <c r="FV315" s="14"/>
      <c r="FW315" s="14"/>
      <c r="FX315" s="14"/>
      <c r="FY315" s="14"/>
      <c r="FZ315" s="14"/>
      <c r="GA315" s="14"/>
      <c r="GB315" s="14"/>
      <c r="GC315" s="14"/>
      <c r="GD315" s="14"/>
      <c r="GE315" s="14"/>
      <c r="GF315" s="14"/>
      <c r="GG315" s="14"/>
      <c r="GH315" s="14"/>
      <c r="GI315" s="14"/>
      <c r="GJ315" s="14"/>
      <c r="GK315" s="14"/>
      <c r="GL315" s="14"/>
      <c r="GM315" s="14"/>
      <c r="GN315" s="14"/>
      <c r="GO315" s="14"/>
      <c r="GP315" s="14"/>
      <c r="GQ315" s="14"/>
      <c r="GR315" s="14"/>
      <c r="GS315" s="14"/>
      <c r="GT315" s="14"/>
      <c r="GU315" s="14"/>
      <c r="GV315" s="14"/>
      <c r="GW315" s="14"/>
      <c r="GX315" s="14"/>
      <c r="GY315" s="14"/>
      <c r="GZ315" s="14"/>
      <c r="HA315" s="14"/>
      <c r="HB315" s="14"/>
      <c r="HC315" s="14"/>
      <c r="HD315" s="14"/>
      <c r="HE315" s="14"/>
      <c r="HF315" s="14"/>
      <c r="HG315" s="14"/>
      <c r="HH315" s="14"/>
      <c r="HI315" s="14"/>
      <c r="HJ315" s="14"/>
      <c r="HK315" s="14"/>
      <c r="HL315" s="14"/>
      <c r="HM315" s="14"/>
      <c r="HN315" s="14"/>
      <c r="HO315" s="14"/>
      <c r="HP315" s="14"/>
      <c r="HQ315" s="14"/>
      <c r="HR315" s="14"/>
      <c r="HS315" s="14"/>
      <c r="HT315" s="14"/>
      <c r="HU315" s="14"/>
      <c r="HV315" s="14"/>
      <c r="HW315" s="14"/>
      <c r="HX315" s="14"/>
      <c r="HY315" s="14"/>
      <c r="HZ315" s="14"/>
      <c r="IA315" s="14"/>
      <c r="IB315" s="14"/>
      <c r="IC315" s="14"/>
      <c r="ID315" s="14"/>
      <c r="IE315" s="14"/>
      <c r="IF315" s="9"/>
      <c r="IG315" s="14"/>
      <c r="IH315" s="14"/>
      <c r="II315" s="14"/>
      <c r="IJ315" s="14"/>
      <c r="IK315" s="14"/>
      <c r="IL315" s="14"/>
      <c r="IM315" s="14"/>
      <c r="IN315" s="14"/>
      <c r="IO315" s="14"/>
      <c r="IP315" s="14"/>
      <c r="IQ315" s="14"/>
      <c r="IR315" s="14"/>
      <c r="IS315" s="14"/>
      <c r="IT315" s="14"/>
      <c r="IU315" s="14"/>
      <c r="IV315" s="14"/>
      <c r="IW315" s="14"/>
      <c r="IX315" s="14"/>
      <c r="IY315" s="14"/>
      <c r="IZ315" s="14"/>
      <c r="JA315" s="14"/>
      <c r="JB315" s="14"/>
      <c r="JC315" s="14"/>
      <c r="JD315" s="14"/>
      <c r="JE315" s="14"/>
      <c r="JF315" s="14"/>
      <c r="JG315" s="14"/>
      <c r="JH315" s="14"/>
      <c r="JI315" s="14"/>
      <c r="JJ315" s="14"/>
      <c r="JK315" s="14"/>
      <c r="JL315" s="14"/>
      <c r="JM315" s="14"/>
      <c r="JN315" s="14"/>
      <c r="JO315" s="9"/>
      <c r="JP315" s="14"/>
      <c r="JQ315" s="14"/>
      <c r="JR315" s="14"/>
      <c r="JS315" s="14"/>
      <c r="JT315" s="14"/>
      <c r="JU315" s="14"/>
      <c r="JV315" s="14"/>
      <c r="JW315" s="14"/>
      <c r="JX315" s="14"/>
      <c r="JY315" s="14"/>
      <c r="JZ315" s="14"/>
      <c r="KA315" s="14"/>
      <c r="KB315" s="14"/>
      <c r="KC315" s="14"/>
      <c r="KD315" s="14"/>
      <c r="KE315" s="14"/>
      <c r="KF315" s="14"/>
      <c r="KG315" s="14"/>
      <c r="KH315" s="14"/>
      <c r="KI315" s="14"/>
      <c r="KJ315" s="14"/>
      <c r="KK315" s="14"/>
      <c r="KL315" s="14"/>
      <c r="KM315" s="14"/>
      <c r="KN315" s="14"/>
      <c r="KO315" s="14"/>
      <c r="KP315" s="14"/>
      <c r="KQ315" s="14"/>
      <c r="KR315" s="14"/>
      <c r="KS315" s="14"/>
      <c r="KT315" s="14"/>
      <c r="KU315" s="14"/>
      <c r="KV315" s="14"/>
      <c r="KW315" s="14"/>
      <c r="KX315" s="14"/>
      <c r="KY315" s="14"/>
      <c r="KZ315" s="14"/>
      <c r="LA315" s="14"/>
      <c r="LB315" s="14"/>
      <c r="LC315" s="14"/>
      <c r="LD315" s="14"/>
      <c r="LE315" s="14"/>
      <c r="LF315" s="14"/>
      <c r="LG315" s="14"/>
      <c r="LH315" s="14"/>
      <c r="LI315" s="14"/>
      <c r="LJ315" s="14"/>
      <c r="LK315" s="14"/>
      <c r="LL315" s="14"/>
      <c r="LM315" s="14"/>
      <c r="LN315" s="14"/>
      <c r="LO315" s="14"/>
      <c r="LP315" s="14"/>
      <c r="LQ315" s="14"/>
      <c r="LR315" s="14"/>
      <c r="LS315" s="14"/>
      <c r="LT315" s="9"/>
      <c r="LU315" s="14"/>
      <c r="LV315" s="14"/>
      <c r="LW315" s="14"/>
      <c r="LX315" s="14"/>
      <c r="LY315" s="14"/>
      <c r="LZ315" s="14"/>
      <c r="MA315" s="14"/>
      <c r="MB315" s="14"/>
      <c r="MC315" s="14"/>
      <c r="MD315" s="14"/>
      <c r="ME315" s="14"/>
      <c r="MF315" s="14"/>
      <c r="MG315" s="14"/>
      <c r="MH315" s="14"/>
      <c r="MI315" s="14"/>
      <c r="MJ315" s="14"/>
      <c r="MK315" s="14"/>
      <c r="ML315" s="14"/>
      <c r="MM315" s="14"/>
      <c r="MN315" s="9"/>
      <c r="MO315" s="14"/>
      <c r="MP315" s="14"/>
      <c r="MQ315" s="14"/>
      <c r="MR315" s="14"/>
      <c r="MS315" s="14"/>
      <c r="MT315" s="14"/>
      <c r="MU315" s="14"/>
      <c r="MV315" s="14"/>
      <c r="MW315" s="14"/>
      <c r="MX315" s="14"/>
      <c r="MY315" s="14"/>
      <c r="MZ315" s="14"/>
      <c r="NA315" s="14"/>
      <c r="NB315" s="14"/>
      <c r="NC315" s="14"/>
      <c r="ND315" s="14"/>
      <c r="NE315" s="14"/>
      <c r="NF315" s="14"/>
      <c r="NG315" s="14"/>
      <c r="NH315" s="14"/>
      <c r="NI315" s="14"/>
      <c r="NJ315" s="14"/>
      <c r="NK315" s="14"/>
      <c r="NL315" s="14"/>
      <c r="NM315" s="14"/>
      <c r="NN315" s="14"/>
      <c r="NO315" s="14"/>
      <c r="NP315" s="14"/>
      <c r="NQ315" s="14"/>
      <c r="NR315" s="14"/>
      <c r="NS315" s="14"/>
      <c r="NT315" s="14"/>
      <c r="NU315" s="14"/>
      <c r="NV315" s="14"/>
      <c r="NW315" s="14"/>
      <c r="NX315" s="14"/>
      <c r="NY315" s="14"/>
      <c r="NZ315" s="14"/>
      <c r="OA315" s="14"/>
      <c r="OB315" s="14"/>
      <c r="OC315" s="14"/>
      <c r="OD315" s="14"/>
      <c r="OE315" s="14"/>
      <c r="OF315" s="14"/>
      <c r="OG315" s="14"/>
      <c r="OH315" s="14"/>
      <c r="OI315" s="14"/>
      <c r="OJ315" s="14"/>
      <c r="OK315" s="14"/>
      <c r="OL315" s="14"/>
      <c r="OM315" s="14"/>
      <c r="ON315" s="14"/>
      <c r="OO315" s="14"/>
      <c r="OP315" s="14"/>
      <c r="OQ315" s="14"/>
      <c r="OR315" s="14"/>
      <c r="OS315" s="14"/>
      <c r="OT315" s="14"/>
      <c r="OU315" s="24">
        <v>0</v>
      </c>
    </row>
    <row r="316" spans="1:411" outlineLevel="1">
      <c r="A316" s="21">
        <f>ROW(A316)-5</f>
        <v>311</v>
      </c>
      <c r="B316" s="21"/>
      <c r="D316" s="14"/>
      <c r="E316" t="b">
        <v>0</v>
      </c>
      <c r="U316" s="218"/>
      <c r="V316" s="218"/>
      <c r="X316" s="218"/>
      <c r="Y316" s="218"/>
      <c r="Z316" s="218"/>
      <c r="AA316" s="218"/>
      <c r="AB316" s="218"/>
      <c r="AC316" s="218"/>
      <c r="AD316" s="218"/>
      <c r="AE316" s="218"/>
      <c r="AL316" s="233" t="s">
        <v>828</v>
      </c>
      <c r="AM316" s="9" t="str">
        <f ca="1">IF(COUNTIF(AL$5:AL316,AL316)=1,"-","Dup")</f>
        <v>-</v>
      </c>
      <c r="AN316" s="9"/>
      <c r="AO316" s="14"/>
      <c r="AP316" s="14"/>
      <c r="AQ316" s="14"/>
      <c r="AR316" s="14"/>
      <c r="AS316" s="14"/>
      <c r="AT316" s="14"/>
      <c r="AU316" s="563"/>
      <c r="AV316" s="563"/>
      <c r="AW316" s="9"/>
      <c r="AX316" s="14"/>
      <c r="AY316" s="14"/>
      <c r="AZ316" s="14"/>
      <c r="BA316" s="14"/>
      <c r="BB316" s="14"/>
      <c r="BC316" s="14"/>
      <c r="BD316" s="14"/>
      <c r="BE316" s="9"/>
      <c r="BF316" s="14"/>
      <c r="BG316" s="14"/>
      <c r="BH316" s="14"/>
      <c r="BI316" s="14"/>
      <c r="BJ316" s="14"/>
      <c r="BK316" s="14"/>
      <c r="BL316" s="14"/>
      <c r="BM316" s="14"/>
      <c r="BN316" s="14"/>
      <c r="BO316" s="14"/>
      <c r="BP316" s="14"/>
      <c r="BQ316" s="9"/>
      <c r="BR316" s="14"/>
      <c r="BS316" s="14"/>
      <c r="BT316" s="14"/>
      <c r="BU316" s="14"/>
      <c r="BV316" s="14"/>
      <c r="BW316" s="14"/>
      <c r="BX316" s="14"/>
      <c r="BY316" s="14"/>
      <c r="BZ316" s="14"/>
      <c r="CA316" s="14"/>
      <c r="CB316" s="9"/>
      <c r="CC316" s="14"/>
      <c r="CD316" s="14"/>
      <c r="CE316" s="14"/>
      <c r="CF316" s="14"/>
      <c r="CG316" s="14"/>
      <c r="CH316" s="153"/>
      <c r="CI316" s="14"/>
      <c r="CJ316" s="14"/>
      <c r="CK316" s="14"/>
      <c r="CL316" s="14"/>
      <c r="CM316" s="14"/>
      <c r="CN316" s="9"/>
      <c r="CO316" s="14"/>
      <c r="CP316" s="14"/>
      <c r="CQ316" s="14"/>
      <c r="CR316" s="14"/>
      <c r="CS316" s="14"/>
      <c r="CT316" s="14"/>
      <c r="CU316" s="14"/>
      <c r="CV316" s="14"/>
      <c r="CW316" s="14"/>
      <c r="CX316" s="14"/>
      <c r="CY316" s="14"/>
      <c r="CZ316" s="14"/>
      <c r="DA316" s="14"/>
      <c r="DB316" s="14"/>
      <c r="DC316" s="14"/>
      <c r="DD316" s="14"/>
      <c r="DE316" s="14"/>
      <c r="DF316" s="14"/>
      <c r="DG316" s="14"/>
      <c r="DH316" s="14"/>
      <c r="DI316" s="14"/>
      <c r="DJ316" s="14"/>
      <c r="DK316" s="14"/>
      <c r="DL316" s="14"/>
      <c r="DM316" s="14"/>
      <c r="DN316" s="14"/>
      <c r="DO316" s="14"/>
      <c r="DP316" s="14"/>
      <c r="DQ316" s="14"/>
      <c r="DR316" s="14"/>
      <c r="DS316" s="14"/>
      <c r="DT316" s="14"/>
      <c r="DU316" s="14"/>
      <c r="DV316" s="14"/>
      <c r="DW316" s="14"/>
      <c r="DX316" s="14"/>
      <c r="DY316" s="14"/>
      <c r="DZ316" s="14"/>
      <c r="EA316" s="14"/>
      <c r="EB316" s="14"/>
      <c r="EC316" s="14"/>
      <c r="ED316" s="322"/>
      <c r="EE316" s="14"/>
      <c r="EF316" s="14"/>
      <c r="EG316" s="14"/>
      <c r="EH316" s="14"/>
      <c r="EI316" s="14"/>
      <c r="EJ316" s="14"/>
      <c r="EK316" s="14"/>
      <c r="EL316" s="14"/>
      <c r="EM316" s="14"/>
      <c r="EN316" s="14"/>
      <c r="EO316" s="14"/>
      <c r="EP316" s="14"/>
      <c r="EQ316" s="14"/>
      <c r="ER316" s="14"/>
      <c r="ES316" s="14"/>
      <c r="ET316" s="14"/>
      <c r="EU316" s="14"/>
      <c r="EV316" s="14"/>
      <c r="EW316" s="14"/>
      <c r="EX316" s="14"/>
      <c r="EY316" s="14"/>
      <c r="EZ316" s="14"/>
      <c r="FA316" s="14"/>
      <c r="FB316" s="14"/>
      <c r="FC316" s="14"/>
      <c r="FD316" s="14"/>
      <c r="FE316" s="14"/>
      <c r="FF316" s="14"/>
      <c r="FG316" s="14"/>
      <c r="FH316" s="14"/>
      <c r="FI316" s="14"/>
      <c r="FJ316" s="14"/>
      <c r="FK316" s="14"/>
      <c r="FL316" s="14"/>
      <c r="FM316" s="14"/>
      <c r="FN316" s="14"/>
      <c r="FO316" s="14"/>
      <c r="FP316" s="14"/>
      <c r="FQ316" s="14"/>
      <c r="FR316" s="14"/>
      <c r="FS316" s="14"/>
      <c r="FT316" s="14"/>
      <c r="FU316" s="14"/>
      <c r="FV316" s="14"/>
      <c r="FW316" s="14"/>
      <c r="FX316" s="14"/>
      <c r="FY316" s="14"/>
      <c r="FZ316" s="14"/>
      <c r="GA316" s="14"/>
      <c r="GB316" s="14"/>
      <c r="GC316" s="14"/>
      <c r="GD316" s="14"/>
      <c r="GE316" s="14"/>
      <c r="GF316" s="14"/>
      <c r="GG316" s="14"/>
      <c r="GH316" s="14"/>
      <c r="GI316" s="14"/>
      <c r="GJ316" s="14"/>
      <c r="GK316" s="14"/>
      <c r="GL316" s="14"/>
      <c r="GM316" s="14"/>
      <c r="GN316" s="14"/>
      <c r="GO316" s="14"/>
      <c r="GP316" s="14"/>
      <c r="GQ316" s="14"/>
      <c r="GR316" s="14"/>
      <c r="GS316" s="14"/>
      <c r="GT316" s="14"/>
      <c r="GU316" s="14"/>
      <c r="GV316" s="14"/>
      <c r="GW316" s="14"/>
      <c r="GX316" s="14"/>
      <c r="GY316" s="14"/>
      <c r="GZ316" s="14"/>
      <c r="HA316" s="14"/>
      <c r="HB316" s="14"/>
      <c r="HC316" s="14"/>
      <c r="HD316" s="14"/>
      <c r="HE316" s="14"/>
      <c r="HF316" s="14"/>
      <c r="HG316" s="14"/>
      <c r="HH316" s="14"/>
      <c r="HI316" s="14"/>
      <c r="HJ316" s="14"/>
      <c r="HK316" s="14"/>
      <c r="HL316" s="14"/>
      <c r="HM316" s="14"/>
      <c r="HN316" s="14"/>
      <c r="HO316" s="14"/>
      <c r="HP316" s="14"/>
      <c r="HQ316" s="14"/>
      <c r="HR316" s="14"/>
      <c r="HS316" s="14"/>
      <c r="HT316" s="14"/>
      <c r="HU316" s="14"/>
      <c r="HV316" s="14"/>
      <c r="HW316" s="14"/>
      <c r="HX316" s="14"/>
      <c r="HY316" s="14"/>
      <c r="HZ316" s="14"/>
      <c r="IA316" s="14"/>
      <c r="IB316" s="14"/>
      <c r="IC316" s="14"/>
      <c r="ID316" s="14"/>
      <c r="IE316" s="14"/>
      <c r="IF316" s="9"/>
      <c r="IG316" s="14"/>
      <c r="IH316" s="14"/>
      <c r="II316" s="14"/>
      <c r="IJ316" s="14"/>
      <c r="IK316" s="14"/>
      <c r="IL316" s="14"/>
      <c r="IM316" s="14"/>
      <c r="IN316" s="14"/>
      <c r="IO316" s="14"/>
      <c r="IP316" s="14"/>
      <c r="IQ316" s="14"/>
      <c r="IR316" s="14"/>
      <c r="IS316" s="14"/>
      <c r="IT316" s="14"/>
      <c r="IU316" s="14"/>
      <c r="IV316" s="14"/>
      <c r="IW316" s="14"/>
      <c r="IX316" s="14"/>
      <c r="IY316" s="14"/>
      <c r="IZ316" s="14"/>
      <c r="JA316" s="14"/>
      <c r="JB316" s="14"/>
      <c r="JC316" s="14"/>
      <c r="JD316" s="14"/>
      <c r="JE316" s="14"/>
      <c r="JF316" s="14"/>
      <c r="JG316" s="14"/>
      <c r="JH316" s="14"/>
      <c r="JI316" s="14"/>
      <c r="JJ316" s="14"/>
      <c r="JK316" s="14"/>
      <c r="JL316" s="14"/>
      <c r="JM316" s="14"/>
      <c r="JN316" s="14"/>
      <c r="JO316" s="9"/>
      <c r="JP316" s="14"/>
      <c r="JQ316" s="14"/>
      <c r="JR316" s="14"/>
      <c r="JS316" s="14"/>
      <c r="JT316" s="14"/>
      <c r="JU316" s="14"/>
      <c r="JV316" s="14"/>
      <c r="JW316" s="14"/>
      <c r="JX316" s="14"/>
      <c r="JY316" s="14"/>
      <c r="JZ316" s="14"/>
      <c r="KA316" s="14"/>
      <c r="KB316" s="14"/>
      <c r="KC316" s="14"/>
      <c r="KD316" s="14"/>
      <c r="KE316" s="14"/>
      <c r="KF316" s="14"/>
      <c r="KG316" s="14"/>
      <c r="KH316" s="14"/>
      <c r="KI316" s="14"/>
      <c r="KJ316" s="14"/>
      <c r="KK316" s="14"/>
      <c r="KL316" s="14"/>
      <c r="KM316" s="14"/>
      <c r="KN316" s="14"/>
      <c r="KO316" s="14"/>
      <c r="KP316" s="14"/>
      <c r="KQ316" s="14"/>
      <c r="KR316" s="14"/>
      <c r="KS316" s="14"/>
      <c r="KT316" s="14"/>
      <c r="KU316" s="14"/>
      <c r="KV316" s="14"/>
      <c r="KW316" s="14"/>
      <c r="KX316" s="14"/>
      <c r="KY316" s="14"/>
      <c r="KZ316" s="14"/>
      <c r="LA316" s="14"/>
      <c r="LB316" s="14"/>
      <c r="LC316" s="14"/>
      <c r="LD316" s="14"/>
      <c r="LE316" s="14"/>
      <c r="LF316" s="14"/>
      <c r="LG316" s="14"/>
      <c r="LH316" s="14"/>
      <c r="LI316" s="14"/>
      <c r="LJ316" s="14"/>
      <c r="LK316" s="14"/>
      <c r="LL316" s="14"/>
      <c r="LM316" s="14"/>
      <c r="LN316" s="14"/>
      <c r="LO316" s="14"/>
      <c r="LP316" s="14"/>
      <c r="LQ316" s="14"/>
      <c r="LR316" s="14"/>
      <c r="LS316" s="14"/>
      <c r="LT316" s="9"/>
      <c r="LU316" s="14"/>
      <c r="LV316" s="14"/>
      <c r="LW316" s="14"/>
      <c r="LX316" s="14"/>
      <c r="LY316" s="14"/>
      <c r="LZ316" s="14"/>
      <c r="MA316" s="14"/>
      <c r="MB316" s="14"/>
      <c r="MC316" s="14"/>
      <c r="MD316" s="14"/>
      <c r="ME316" s="14"/>
      <c r="MF316" s="14"/>
      <c r="MG316" s="14"/>
      <c r="MH316" s="14"/>
      <c r="MI316" s="14"/>
      <c r="MJ316" s="14"/>
      <c r="MK316" s="14"/>
      <c r="ML316" s="14"/>
      <c r="MM316" s="14"/>
      <c r="MN316" s="9"/>
      <c r="MO316" s="14"/>
      <c r="MP316" s="14"/>
      <c r="MQ316" s="14"/>
      <c r="MR316" s="14"/>
      <c r="MS316" s="14"/>
      <c r="MT316" s="14"/>
      <c r="MU316" s="14"/>
      <c r="MV316" s="14"/>
      <c r="MW316" s="14"/>
      <c r="MX316" s="14"/>
      <c r="MY316" s="14"/>
      <c r="MZ316" s="14"/>
      <c r="NA316" s="14"/>
      <c r="NB316" s="14"/>
      <c r="NC316" s="14"/>
      <c r="ND316" s="14"/>
      <c r="NE316" s="14"/>
      <c r="NF316" s="14"/>
      <c r="NG316" s="14"/>
      <c r="NH316" s="14"/>
      <c r="NI316" s="14"/>
      <c r="NJ316" s="14"/>
      <c r="NK316" s="14"/>
      <c r="NL316" s="14"/>
      <c r="NM316" s="14"/>
      <c r="NN316" s="14"/>
      <c r="NO316" s="14"/>
      <c r="NP316" s="14"/>
      <c r="NQ316" s="14"/>
      <c r="NR316" s="14"/>
      <c r="NS316" s="14"/>
      <c r="NT316" s="14"/>
      <c r="NU316" s="14"/>
      <c r="NV316" s="14"/>
      <c r="NW316" s="14"/>
      <c r="NX316" s="14"/>
      <c r="NY316" s="14"/>
      <c r="NZ316" s="14"/>
      <c r="OA316" s="14"/>
      <c r="OB316" s="14"/>
      <c r="OC316" s="14"/>
      <c r="OD316" s="14"/>
      <c r="OE316" s="14"/>
      <c r="OF316" s="14"/>
      <c r="OG316" s="14"/>
      <c r="OH316" s="14"/>
      <c r="OI316" s="14"/>
      <c r="OJ316" s="14"/>
      <c r="OK316" s="14"/>
      <c r="OL316" s="14"/>
      <c r="OM316" s="14"/>
      <c r="ON316" s="14"/>
      <c r="OO316" s="14"/>
      <c r="OP316" s="14"/>
      <c r="OQ316" s="14"/>
      <c r="OR316" s="14"/>
      <c r="OS316" s="14"/>
      <c r="OT316" s="14"/>
      <c r="OU316" s="24">
        <v>0</v>
      </c>
    </row>
    <row r="317" spans="1:411" outlineLevel="1">
      <c r="A317" s="21">
        <f t="shared" si="158"/>
        <v>312</v>
      </c>
      <c r="B317" s="21"/>
      <c r="D317" s="14"/>
      <c r="E317" t="b">
        <v>0</v>
      </c>
      <c r="U317" s="218"/>
      <c r="V317" s="218"/>
      <c r="X317" s="218"/>
      <c r="Y317" s="218"/>
      <c r="Z317" s="218"/>
      <c r="AA317" s="218"/>
      <c r="AB317" s="218"/>
      <c r="AC317" s="218"/>
      <c r="AD317" s="218"/>
      <c r="AE317" s="218"/>
      <c r="AL317" s="233" t="s">
        <v>829</v>
      </c>
      <c r="AM317" s="9" t="str">
        <f ca="1">IF(COUNTIF(AL$5:AL317,AL317)=1,"-","Dup")</f>
        <v>-</v>
      </c>
      <c r="AN317" s="9"/>
      <c r="AO317" s="14"/>
      <c r="AP317" s="14"/>
      <c r="AQ317" s="14"/>
      <c r="AR317" s="14"/>
      <c r="AS317" s="14"/>
      <c r="AT317" s="14"/>
      <c r="AU317" s="563"/>
      <c r="AV317" s="563"/>
      <c r="AW317" s="9"/>
      <c r="AX317" s="14"/>
      <c r="AY317" s="14"/>
      <c r="AZ317" s="14"/>
      <c r="BA317" s="14"/>
      <c r="BB317" s="14"/>
      <c r="BC317" s="14"/>
      <c r="BD317" s="14"/>
      <c r="BE317" s="9"/>
      <c r="BF317" s="14"/>
      <c r="BG317" s="14"/>
      <c r="BH317" s="14"/>
      <c r="BI317" s="14"/>
      <c r="BJ317" s="14"/>
      <c r="BK317" s="14"/>
      <c r="BL317" s="14"/>
      <c r="BM317" s="14"/>
      <c r="BN317" s="14"/>
      <c r="BO317" s="14"/>
      <c r="BP317" s="14"/>
      <c r="BQ317" s="9"/>
      <c r="BR317" s="14"/>
      <c r="BS317" s="14"/>
      <c r="BT317" s="14"/>
      <c r="BU317" s="14"/>
      <c r="BV317" s="14"/>
      <c r="BW317" s="14"/>
      <c r="BX317" s="14"/>
      <c r="BY317" s="14"/>
      <c r="BZ317" s="14"/>
      <c r="CA317" s="14"/>
      <c r="CB317" s="9"/>
      <c r="CC317" s="14"/>
      <c r="CD317" s="14"/>
      <c r="CE317" s="14"/>
      <c r="CF317" s="14"/>
      <c r="CG317" s="14"/>
      <c r="CH317" s="153"/>
      <c r="CI317" s="14"/>
      <c r="CJ317" s="14"/>
      <c r="CK317" s="14"/>
      <c r="CL317" s="14"/>
      <c r="CM317" s="14"/>
      <c r="CN317" s="9"/>
      <c r="CO317" s="14"/>
      <c r="CP317" s="14"/>
      <c r="CQ317" s="14"/>
      <c r="CR317" s="14"/>
      <c r="CS317" s="14"/>
      <c r="CT317" s="14"/>
      <c r="CU317" s="14"/>
      <c r="CV317" s="14"/>
      <c r="CW317" s="14"/>
      <c r="CX317" s="14"/>
      <c r="CY317" s="14"/>
      <c r="CZ317" s="14"/>
      <c r="DA317" s="14"/>
      <c r="DB317" s="14"/>
      <c r="DC317" s="14"/>
      <c r="DD317" s="14"/>
      <c r="DE317" s="14"/>
      <c r="DF317" s="14"/>
      <c r="DG317" s="14"/>
      <c r="DH317" s="14"/>
      <c r="DI317" s="14"/>
      <c r="DJ317" s="14"/>
      <c r="DK317" s="14"/>
      <c r="DL317" s="14"/>
      <c r="DM317" s="14"/>
      <c r="DN317" s="14"/>
      <c r="DO317" s="14"/>
      <c r="DP317" s="14"/>
      <c r="DQ317" s="14"/>
      <c r="DR317" s="14"/>
      <c r="DS317" s="14"/>
      <c r="DT317" s="14"/>
      <c r="DU317" s="14"/>
      <c r="DV317" s="14"/>
      <c r="DW317" s="14"/>
      <c r="DX317" s="14"/>
      <c r="DY317" s="14"/>
      <c r="DZ317" s="14"/>
      <c r="EA317" s="14"/>
      <c r="EB317" s="14"/>
      <c r="EC317" s="14"/>
      <c r="ED317" s="322"/>
      <c r="EE317" s="14"/>
      <c r="EF317" s="14"/>
      <c r="EG317" s="14"/>
      <c r="EH317" s="14"/>
      <c r="EI317" s="14"/>
      <c r="EJ317" s="14"/>
      <c r="EK317" s="14"/>
      <c r="EL317" s="14"/>
      <c r="EM317" s="14"/>
      <c r="EN317" s="14"/>
      <c r="EO317" s="14"/>
      <c r="EP317" s="14"/>
      <c r="EQ317" s="14"/>
      <c r="ER317" s="14"/>
      <c r="ES317" s="14"/>
      <c r="ET317" s="14"/>
      <c r="EU317" s="14"/>
      <c r="EV317" s="14"/>
      <c r="EW317" s="14"/>
      <c r="EX317" s="14"/>
      <c r="EY317" s="14"/>
      <c r="EZ317" s="14"/>
      <c r="FA317" s="14"/>
      <c r="FB317" s="14"/>
      <c r="FC317" s="14"/>
      <c r="FD317" s="14"/>
      <c r="FE317" s="14"/>
      <c r="FF317" s="14"/>
      <c r="FG317" s="14"/>
      <c r="FH317" s="14"/>
      <c r="FI317" s="14"/>
      <c r="FJ317" s="14"/>
      <c r="FK317" s="14"/>
      <c r="FL317" s="14"/>
      <c r="FM317" s="14"/>
      <c r="FN317" s="14"/>
      <c r="FO317" s="14"/>
      <c r="FP317" s="14"/>
      <c r="FQ317" s="14"/>
      <c r="FR317" s="14"/>
      <c r="FS317" s="14"/>
      <c r="FT317" s="14"/>
      <c r="FU317" s="14"/>
      <c r="FV317" s="14"/>
      <c r="FW317" s="14"/>
      <c r="FX317" s="14"/>
      <c r="FY317" s="14"/>
      <c r="FZ317" s="14"/>
      <c r="GA317" s="14"/>
      <c r="GB317" s="14"/>
      <c r="GC317" s="14"/>
      <c r="GD317" s="14"/>
      <c r="GE317" s="14"/>
      <c r="GF317" s="14"/>
      <c r="GG317" s="14"/>
      <c r="GH317" s="14"/>
      <c r="GI317" s="14"/>
      <c r="GJ317" s="14"/>
      <c r="GK317" s="14"/>
      <c r="GL317" s="14"/>
      <c r="GM317" s="14"/>
      <c r="GN317" s="14"/>
      <c r="GO317" s="14"/>
      <c r="GP317" s="14"/>
      <c r="GQ317" s="14"/>
      <c r="GR317" s="14"/>
      <c r="GS317" s="14"/>
      <c r="GT317" s="14"/>
      <c r="GU317" s="14"/>
      <c r="GV317" s="14"/>
      <c r="GW317" s="14"/>
      <c r="GX317" s="14"/>
      <c r="GY317" s="14"/>
      <c r="GZ317" s="14"/>
      <c r="HA317" s="14"/>
      <c r="HB317" s="14"/>
      <c r="HC317" s="14"/>
      <c r="HD317" s="14"/>
      <c r="HE317" s="14"/>
      <c r="HF317" s="14"/>
      <c r="HG317" s="14"/>
      <c r="HH317" s="14"/>
      <c r="HI317" s="14"/>
      <c r="HJ317" s="14"/>
      <c r="HK317" s="14"/>
      <c r="HL317" s="14"/>
      <c r="HM317" s="14"/>
      <c r="HN317" s="14"/>
      <c r="HO317" s="14"/>
      <c r="HP317" s="14"/>
      <c r="HQ317" s="14"/>
      <c r="HR317" s="14"/>
      <c r="HS317" s="14"/>
      <c r="HT317" s="14"/>
      <c r="HU317" s="14"/>
      <c r="HV317" s="14"/>
      <c r="HW317" s="14"/>
      <c r="HX317" s="14"/>
      <c r="HY317" s="14"/>
      <c r="HZ317" s="14"/>
      <c r="IA317" s="14"/>
      <c r="IB317" s="14"/>
      <c r="IC317" s="14"/>
      <c r="ID317" s="14"/>
      <c r="IE317" s="14"/>
      <c r="IF317" s="9"/>
      <c r="IG317" s="14"/>
      <c r="IH317" s="14"/>
      <c r="II317" s="14"/>
      <c r="IJ317" s="14"/>
      <c r="IK317" s="14"/>
      <c r="IL317" s="14"/>
      <c r="IM317" s="14"/>
      <c r="IN317" s="14"/>
      <c r="IO317" s="14"/>
      <c r="IP317" s="14"/>
      <c r="IQ317" s="14"/>
      <c r="IR317" s="14"/>
      <c r="IS317" s="14"/>
      <c r="IT317" s="14"/>
      <c r="IU317" s="14"/>
      <c r="IV317" s="14"/>
      <c r="IW317" s="14"/>
      <c r="IX317" s="14"/>
      <c r="IY317" s="14"/>
      <c r="IZ317" s="14"/>
      <c r="JA317" s="14"/>
      <c r="JB317" s="14"/>
      <c r="JC317" s="14"/>
      <c r="JD317" s="14"/>
      <c r="JE317" s="14"/>
      <c r="JF317" s="14"/>
      <c r="JG317" s="14"/>
      <c r="JH317" s="14"/>
      <c r="JI317" s="14"/>
      <c r="JJ317" s="14"/>
      <c r="JK317" s="14"/>
      <c r="JL317" s="14"/>
      <c r="JM317" s="14"/>
      <c r="JN317" s="14"/>
      <c r="JO317" s="9"/>
      <c r="JP317" s="14"/>
      <c r="JQ317" s="14"/>
      <c r="JR317" s="14"/>
      <c r="JS317" s="14"/>
      <c r="JT317" s="14"/>
      <c r="JU317" s="14"/>
      <c r="JV317" s="14"/>
      <c r="JW317" s="14"/>
      <c r="JX317" s="14"/>
      <c r="JY317" s="14"/>
      <c r="JZ317" s="14"/>
      <c r="KA317" s="14"/>
      <c r="KB317" s="14"/>
      <c r="KC317" s="14"/>
      <c r="KD317" s="14"/>
      <c r="KE317" s="14"/>
      <c r="KF317" s="14"/>
      <c r="KG317" s="14"/>
      <c r="KH317" s="14"/>
      <c r="KI317" s="14"/>
      <c r="KJ317" s="14"/>
      <c r="KK317" s="14"/>
      <c r="KL317" s="14"/>
      <c r="KM317" s="14"/>
      <c r="KN317" s="14"/>
      <c r="KO317" s="14"/>
      <c r="KP317" s="14"/>
      <c r="KQ317" s="14"/>
      <c r="KR317" s="14"/>
      <c r="KS317" s="14"/>
      <c r="KT317" s="14"/>
      <c r="KU317" s="14"/>
      <c r="KV317" s="14"/>
      <c r="KW317" s="14"/>
      <c r="KX317" s="14"/>
      <c r="KY317" s="14"/>
      <c r="KZ317" s="14"/>
      <c r="LA317" s="14"/>
      <c r="LB317" s="14"/>
      <c r="LC317" s="14"/>
      <c r="LD317" s="14"/>
      <c r="LE317" s="14"/>
      <c r="LF317" s="14"/>
      <c r="LG317" s="14"/>
      <c r="LH317" s="14"/>
      <c r="LI317" s="14"/>
      <c r="LJ317" s="14"/>
      <c r="LK317" s="14"/>
      <c r="LL317" s="14"/>
      <c r="LM317" s="14"/>
      <c r="LN317" s="14"/>
      <c r="LO317" s="14"/>
      <c r="LP317" s="14"/>
      <c r="LQ317" s="14"/>
      <c r="LR317" s="14"/>
      <c r="LS317" s="14"/>
      <c r="LT317" s="9"/>
      <c r="LU317" s="14"/>
      <c r="LV317" s="14"/>
      <c r="LW317" s="14"/>
      <c r="LX317" s="14"/>
      <c r="LY317" s="14"/>
      <c r="LZ317" s="14"/>
      <c r="MA317" s="14"/>
      <c r="MB317" s="14"/>
      <c r="MC317" s="14"/>
      <c r="MD317" s="14"/>
      <c r="ME317" s="14"/>
      <c r="MF317" s="14"/>
      <c r="MG317" s="14"/>
      <c r="MH317" s="14"/>
      <c r="MI317" s="14"/>
      <c r="MJ317" s="14"/>
      <c r="MK317" s="14"/>
      <c r="ML317" s="14"/>
      <c r="MM317" s="14"/>
      <c r="MN317" s="9"/>
      <c r="MO317" s="14"/>
      <c r="MP317" s="14"/>
      <c r="MQ317" s="14"/>
      <c r="MR317" s="14"/>
      <c r="MS317" s="14"/>
      <c r="MT317" s="14"/>
      <c r="MU317" s="14"/>
      <c r="MV317" s="14"/>
      <c r="MW317" s="14"/>
      <c r="MX317" s="14"/>
      <c r="MY317" s="14"/>
      <c r="MZ317" s="14"/>
      <c r="NA317" s="14"/>
      <c r="NB317" s="14"/>
      <c r="NC317" s="14"/>
      <c r="ND317" s="14"/>
      <c r="NE317" s="14"/>
      <c r="NF317" s="14"/>
      <c r="NG317" s="14"/>
      <c r="NH317" s="14"/>
      <c r="NI317" s="14"/>
      <c r="NJ317" s="14"/>
      <c r="NK317" s="14"/>
      <c r="NL317" s="14"/>
      <c r="NM317" s="14"/>
      <c r="NN317" s="14"/>
      <c r="NO317" s="14"/>
      <c r="NP317" s="14"/>
      <c r="NQ317" s="14"/>
      <c r="NR317" s="14"/>
      <c r="NS317" s="14"/>
      <c r="NT317" s="14"/>
      <c r="NU317" s="14"/>
      <c r="NV317" s="14"/>
      <c r="NW317" s="14"/>
      <c r="NX317" s="14"/>
      <c r="NY317" s="14"/>
      <c r="NZ317" s="14"/>
      <c r="OA317" s="14"/>
      <c r="OB317" s="14"/>
      <c r="OC317" s="14"/>
      <c r="OD317" s="14"/>
      <c r="OE317" s="14"/>
      <c r="OF317" s="14"/>
      <c r="OG317" s="14"/>
      <c r="OH317" s="14"/>
      <c r="OI317" s="14"/>
      <c r="OJ317" s="14"/>
      <c r="OK317" s="14"/>
      <c r="OL317" s="14"/>
      <c r="OM317" s="14"/>
      <c r="ON317" s="14"/>
      <c r="OO317" s="14"/>
      <c r="OP317" s="14"/>
      <c r="OQ317" s="14"/>
      <c r="OR317" s="14"/>
      <c r="OS317" s="14"/>
      <c r="OT317" s="14"/>
      <c r="OU317" s="24">
        <v>0</v>
      </c>
    </row>
    <row r="318" spans="1:411" outlineLevel="1">
      <c r="A318" s="21">
        <f t="shared" si="158"/>
        <v>313</v>
      </c>
      <c r="B318" s="21"/>
      <c r="D318" s="14"/>
      <c r="E318" t="b">
        <v>0</v>
      </c>
      <c r="U318" s="218"/>
      <c r="V318" s="218"/>
      <c r="X318" s="218"/>
      <c r="Y318" s="218"/>
      <c r="Z318" s="218"/>
      <c r="AA318" s="218"/>
      <c r="AB318" s="218"/>
      <c r="AC318" s="218"/>
      <c r="AD318" s="218"/>
      <c r="AE318" s="218"/>
      <c r="AL318" s="233" t="s">
        <v>830</v>
      </c>
      <c r="AM318" s="9" t="str">
        <f ca="1">IF(COUNTIF(AL$5:AL318,AL318)=1,"-","Dup")</f>
        <v>-</v>
      </c>
      <c r="AN318" s="9"/>
      <c r="AO318" s="14"/>
      <c r="AP318" s="14"/>
      <c r="AQ318" s="14"/>
      <c r="AR318" s="14"/>
      <c r="AS318" s="14"/>
      <c r="AT318" s="14"/>
      <c r="AU318" s="563"/>
      <c r="AV318" s="563"/>
      <c r="AW318" s="9"/>
      <c r="AX318" s="14"/>
      <c r="AY318" s="14"/>
      <c r="AZ318" s="14"/>
      <c r="BA318" s="14"/>
      <c r="BB318" s="14"/>
      <c r="BC318" s="14"/>
      <c r="BD318" s="14"/>
      <c r="BE318" s="9"/>
      <c r="BF318" s="14"/>
      <c r="BG318" s="14"/>
      <c r="BH318" s="14"/>
      <c r="BI318" s="14"/>
      <c r="BJ318" s="14"/>
      <c r="BK318" s="14"/>
      <c r="BL318" s="14"/>
      <c r="BM318" s="14"/>
      <c r="BN318" s="14"/>
      <c r="BO318" s="14"/>
      <c r="BP318" s="14"/>
      <c r="BQ318" s="9"/>
      <c r="BR318" s="14"/>
      <c r="BS318" s="14"/>
      <c r="BT318" s="14"/>
      <c r="BU318" s="14"/>
      <c r="BV318" s="14"/>
      <c r="BW318" s="14"/>
      <c r="BX318" s="14"/>
      <c r="BY318" s="14"/>
      <c r="BZ318" s="14"/>
      <c r="CA318" s="14"/>
      <c r="CB318" s="9"/>
      <c r="CC318" s="14"/>
      <c r="CD318" s="14"/>
      <c r="CE318" s="14"/>
      <c r="CF318" s="14"/>
      <c r="CG318" s="14"/>
      <c r="CH318" s="153"/>
      <c r="CI318" s="14"/>
      <c r="CJ318" s="14"/>
      <c r="CK318" s="14"/>
      <c r="CL318" s="14"/>
      <c r="CM318" s="14"/>
      <c r="CN318" s="9"/>
      <c r="CO318" s="14"/>
      <c r="CP318" s="14"/>
      <c r="CQ318" s="14"/>
      <c r="CR318" s="14"/>
      <c r="CS318" s="14"/>
      <c r="CT318" s="14"/>
      <c r="CU318" s="14"/>
      <c r="CV318" s="14"/>
      <c r="CW318" s="14"/>
      <c r="CX318" s="14"/>
      <c r="CY318" s="14"/>
      <c r="CZ318" s="14"/>
      <c r="DA318" s="14"/>
      <c r="DB318" s="14"/>
      <c r="DC318" s="14"/>
      <c r="DD318" s="14"/>
      <c r="DE318" s="14"/>
      <c r="DF318" s="14"/>
      <c r="DG318" s="14"/>
      <c r="DH318" s="14"/>
      <c r="DI318" s="14"/>
      <c r="DJ318" s="14"/>
      <c r="DK318" s="14"/>
      <c r="DL318" s="14"/>
      <c r="DM318" s="14"/>
      <c r="DN318" s="14"/>
      <c r="DO318" s="14"/>
      <c r="DP318" s="14"/>
      <c r="DQ318" s="14"/>
      <c r="DR318" s="14"/>
      <c r="DS318" s="14"/>
      <c r="DT318" s="14"/>
      <c r="DU318" s="14"/>
      <c r="DV318" s="14"/>
      <c r="DW318" s="14"/>
      <c r="DX318" s="14"/>
      <c r="DY318" s="14"/>
      <c r="DZ318" s="14"/>
      <c r="EA318" s="14"/>
      <c r="EB318" s="14"/>
      <c r="EC318" s="14"/>
      <c r="ED318" s="322"/>
      <c r="EE318" s="14"/>
      <c r="EF318" s="14"/>
      <c r="EG318" s="14"/>
      <c r="EH318" s="14"/>
      <c r="EI318" s="14"/>
      <c r="EJ318" s="14"/>
      <c r="EK318" s="14"/>
      <c r="EL318" s="14"/>
      <c r="EM318" s="14"/>
      <c r="EN318" s="14"/>
      <c r="EO318" s="14"/>
      <c r="EP318" s="14"/>
      <c r="EQ318" s="14"/>
      <c r="ER318" s="14"/>
      <c r="ES318" s="14"/>
      <c r="ET318" s="14"/>
      <c r="EU318" s="14"/>
      <c r="EV318" s="14"/>
      <c r="EW318" s="14"/>
      <c r="EX318" s="14"/>
      <c r="EY318" s="14"/>
      <c r="EZ318" s="14"/>
      <c r="FA318" s="14"/>
      <c r="FB318" s="14"/>
      <c r="FC318" s="14"/>
      <c r="FD318" s="14"/>
      <c r="FE318" s="14"/>
      <c r="FF318" s="14"/>
      <c r="FG318" s="14"/>
      <c r="FH318" s="14"/>
      <c r="FI318" s="14"/>
      <c r="FJ318" s="14"/>
      <c r="FK318" s="14"/>
      <c r="FL318" s="14"/>
      <c r="FM318" s="14"/>
      <c r="FN318" s="14"/>
      <c r="FO318" s="14"/>
      <c r="FP318" s="14"/>
      <c r="FQ318" s="14"/>
      <c r="FR318" s="14"/>
      <c r="FS318" s="14"/>
      <c r="FT318" s="14"/>
      <c r="FU318" s="14"/>
      <c r="FV318" s="14"/>
      <c r="FW318" s="14"/>
      <c r="FX318" s="14"/>
      <c r="FY318" s="14"/>
      <c r="FZ318" s="14"/>
      <c r="GA318" s="14"/>
      <c r="GB318" s="14"/>
      <c r="GC318" s="14"/>
      <c r="GD318" s="14"/>
      <c r="GE318" s="14"/>
      <c r="GF318" s="14"/>
      <c r="GG318" s="14"/>
      <c r="GH318" s="14"/>
      <c r="GI318" s="14"/>
      <c r="GJ318" s="14"/>
      <c r="GK318" s="14"/>
      <c r="GL318" s="14"/>
      <c r="GM318" s="14"/>
      <c r="GN318" s="14"/>
      <c r="GO318" s="14"/>
      <c r="GP318" s="14"/>
      <c r="GQ318" s="14"/>
      <c r="GR318" s="14"/>
      <c r="GS318" s="14"/>
      <c r="GT318" s="14"/>
      <c r="GU318" s="14"/>
      <c r="GV318" s="14"/>
      <c r="GW318" s="14"/>
      <c r="GX318" s="14"/>
      <c r="GY318" s="14"/>
      <c r="GZ318" s="14"/>
      <c r="HA318" s="14"/>
      <c r="HB318" s="14"/>
      <c r="HC318" s="14"/>
      <c r="HD318" s="14"/>
      <c r="HE318" s="14"/>
      <c r="HF318" s="14"/>
      <c r="HG318" s="14"/>
      <c r="HH318" s="14"/>
      <c r="HI318" s="14"/>
      <c r="HJ318" s="14"/>
      <c r="HK318" s="14"/>
      <c r="HL318" s="14"/>
      <c r="HM318" s="14"/>
      <c r="HN318" s="14"/>
      <c r="HO318" s="14"/>
      <c r="HP318" s="14"/>
      <c r="HQ318" s="14"/>
      <c r="HR318" s="14"/>
      <c r="HS318" s="14"/>
      <c r="HT318" s="14"/>
      <c r="HU318" s="14"/>
      <c r="HV318" s="14"/>
      <c r="HW318" s="14"/>
      <c r="HX318" s="14"/>
      <c r="HY318" s="14"/>
      <c r="HZ318" s="14"/>
      <c r="IA318" s="14"/>
      <c r="IB318" s="14"/>
      <c r="IC318" s="14"/>
      <c r="ID318" s="14"/>
      <c r="IE318" s="14"/>
      <c r="IF318" s="9"/>
      <c r="IG318" s="14"/>
      <c r="IH318" s="14"/>
      <c r="II318" s="14"/>
      <c r="IJ318" s="14"/>
      <c r="IK318" s="14"/>
      <c r="IL318" s="14"/>
      <c r="IM318" s="14"/>
      <c r="IN318" s="14"/>
      <c r="IO318" s="14"/>
      <c r="IP318" s="14"/>
      <c r="IQ318" s="14"/>
      <c r="IR318" s="14"/>
      <c r="IS318" s="14"/>
      <c r="IT318" s="14"/>
      <c r="IU318" s="14"/>
      <c r="IV318" s="14"/>
      <c r="IW318" s="14"/>
      <c r="IX318" s="14"/>
      <c r="IY318" s="14"/>
      <c r="IZ318" s="14"/>
      <c r="JA318" s="14"/>
      <c r="JB318" s="14"/>
      <c r="JC318" s="14"/>
      <c r="JD318" s="14"/>
      <c r="JE318" s="14"/>
      <c r="JF318" s="14"/>
      <c r="JG318" s="14"/>
      <c r="JH318" s="14"/>
      <c r="JI318" s="14"/>
      <c r="JJ318" s="14"/>
      <c r="JK318" s="14"/>
      <c r="JL318" s="14"/>
      <c r="JM318" s="14"/>
      <c r="JN318" s="14"/>
      <c r="JO318" s="9"/>
      <c r="JP318" s="14"/>
      <c r="JQ318" s="14"/>
      <c r="JR318" s="14"/>
      <c r="JS318" s="14"/>
      <c r="JT318" s="14"/>
      <c r="JU318" s="14"/>
      <c r="JV318" s="14"/>
      <c r="JW318" s="14"/>
      <c r="JX318" s="14"/>
      <c r="JY318" s="14"/>
      <c r="JZ318" s="14"/>
      <c r="KA318" s="14"/>
      <c r="KB318" s="14"/>
      <c r="KC318" s="14"/>
      <c r="KD318" s="14"/>
      <c r="KE318" s="14"/>
      <c r="KF318" s="14"/>
      <c r="KG318" s="14"/>
      <c r="KH318" s="14"/>
      <c r="KI318" s="14"/>
      <c r="KJ318" s="14"/>
      <c r="KK318" s="14"/>
      <c r="KL318" s="14"/>
      <c r="KM318" s="14"/>
      <c r="KN318" s="14"/>
      <c r="KO318" s="14"/>
      <c r="KP318" s="14"/>
      <c r="KQ318" s="14"/>
      <c r="KR318" s="14"/>
      <c r="KS318" s="14"/>
      <c r="KT318" s="14"/>
      <c r="KU318" s="14"/>
      <c r="KV318" s="14"/>
      <c r="KW318" s="14"/>
      <c r="KX318" s="14"/>
      <c r="KY318" s="14"/>
      <c r="KZ318" s="14"/>
      <c r="LA318" s="14"/>
      <c r="LB318" s="14"/>
      <c r="LC318" s="14"/>
      <c r="LD318" s="14"/>
      <c r="LE318" s="14"/>
      <c r="LF318" s="14"/>
      <c r="LG318" s="14"/>
      <c r="LH318" s="14"/>
      <c r="LI318" s="14"/>
      <c r="LJ318" s="14"/>
      <c r="LK318" s="14"/>
      <c r="LL318" s="14"/>
      <c r="LM318" s="14"/>
      <c r="LN318" s="14"/>
      <c r="LO318" s="14"/>
      <c r="LP318" s="14"/>
      <c r="LQ318" s="14"/>
      <c r="LR318" s="14"/>
      <c r="LS318" s="14"/>
      <c r="LT318" s="9"/>
      <c r="LU318" s="14"/>
      <c r="LV318" s="14"/>
      <c r="LW318" s="14"/>
      <c r="LX318" s="14"/>
      <c r="LY318" s="14"/>
      <c r="LZ318" s="14"/>
      <c r="MA318" s="14"/>
      <c r="MB318" s="14"/>
      <c r="MC318" s="14"/>
      <c r="MD318" s="14"/>
      <c r="ME318" s="14"/>
      <c r="MF318" s="14"/>
      <c r="MG318" s="14"/>
      <c r="MH318" s="14"/>
      <c r="MI318" s="14"/>
      <c r="MJ318" s="14"/>
      <c r="MK318" s="14"/>
      <c r="ML318" s="14"/>
      <c r="MM318" s="14"/>
      <c r="MN318" s="9"/>
      <c r="MO318" s="14"/>
      <c r="MP318" s="14"/>
      <c r="MQ318" s="14"/>
      <c r="MR318" s="14"/>
      <c r="MS318" s="14"/>
      <c r="MT318" s="14"/>
      <c r="MU318" s="14"/>
      <c r="MV318" s="14"/>
      <c r="MW318" s="14"/>
      <c r="MX318" s="14"/>
      <c r="MY318" s="14"/>
      <c r="MZ318" s="14"/>
      <c r="NA318" s="14"/>
      <c r="NB318" s="14"/>
      <c r="NC318" s="14"/>
      <c r="ND318" s="14"/>
      <c r="NE318" s="14"/>
      <c r="NF318" s="14"/>
      <c r="NG318" s="14"/>
      <c r="NH318" s="14"/>
      <c r="NI318" s="14"/>
      <c r="NJ318" s="14"/>
      <c r="NK318" s="14"/>
      <c r="NL318" s="14"/>
      <c r="NM318" s="14"/>
      <c r="NN318" s="14"/>
      <c r="NO318" s="14"/>
      <c r="NP318" s="14"/>
      <c r="NQ318" s="14"/>
      <c r="NR318" s="14"/>
      <c r="NS318" s="14"/>
      <c r="NT318" s="14"/>
      <c r="NU318" s="14"/>
      <c r="NV318" s="14"/>
      <c r="NW318" s="14"/>
      <c r="NX318" s="14"/>
      <c r="NY318" s="14"/>
      <c r="NZ318" s="14"/>
      <c r="OA318" s="14"/>
      <c r="OB318" s="14"/>
      <c r="OC318" s="14"/>
      <c r="OD318" s="14"/>
      <c r="OE318" s="14"/>
      <c r="OF318" s="14"/>
      <c r="OG318" s="14"/>
      <c r="OH318" s="14"/>
      <c r="OI318" s="14"/>
      <c r="OJ318" s="14"/>
      <c r="OK318" s="14"/>
      <c r="OL318" s="14"/>
      <c r="OM318" s="14"/>
      <c r="ON318" s="14"/>
      <c r="OO318" s="14"/>
      <c r="OP318" s="14"/>
      <c r="OQ318" s="14"/>
      <c r="OR318" s="14"/>
      <c r="OS318" s="14"/>
      <c r="OT318" s="14"/>
      <c r="OU318" s="24">
        <v>0</v>
      </c>
    </row>
    <row r="319" spans="1:411" outlineLevel="1">
      <c r="A319" s="21">
        <f t="shared" si="158"/>
        <v>314</v>
      </c>
      <c r="B319" s="21"/>
      <c r="D319" s="14"/>
      <c r="E319" t="b">
        <v>0</v>
      </c>
      <c r="U319" s="218"/>
      <c r="V319" s="218"/>
      <c r="X319" s="218"/>
      <c r="Y319" s="218"/>
      <c r="Z319" s="218"/>
      <c r="AA319" s="218"/>
      <c r="AB319" s="218"/>
      <c r="AC319" s="218"/>
      <c r="AD319" s="218"/>
      <c r="AE319" s="218"/>
      <c r="AL319" s="233" t="s">
        <v>1503</v>
      </c>
      <c r="AM319" s="9" t="str">
        <f ca="1">IF(COUNTIF(AL$5:AL319,AL319)=1,"-","Dup")</f>
        <v>-</v>
      </c>
      <c r="AN319" s="9"/>
      <c r="AO319" s="14"/>
      <c r="AP319" s="14"/>
      <c r="AQ319" s="14"/>
      <c r="AR319" s="14"/>
      <c r="AS319" s="14"/>
      <c r="AT319" s="14"/>
      <c r="AU319" s="563"/>
      <c r="AV319" s="563"/>
      <c r="AW319" s="9"/>
      <c r="AX319" s="14"/>
      <c r="AY319" s="14"/>
      <c r="AZ319" s="14"/>
      <c r="BA319" s="14"/>
      <c r="BB319" s="14"/>
      <c r="BC319" s="14"/>
      <c r="BD319" s="14"/>
      <c r="BE319" s="9"/>
      <c r="BF319" s="14"/>
      <c r="BG319" s="14"/>
      <c r="BH319" s="14"/>
      <c r="BI319" s="14"/>
      <c r="BJ319" s="14"/>
      <c r="BK319" s="14"/>
      <c r="BL319" s="14"/>
      <c r="BM319" s="14"/>
      <c r="BN319" s="14"/>
      <c r="BO319" s="14"/>
      <c r="BP319" s="14"/>
      <c r="BQ319" s="9"/>
      <c r="BR319" s="14"/>
      <c r="BS319" s="14"/>
      <c r="BT319" s="14"/>
      <c r="BU319" s="14"/>
      <c r="BV319" s="14"/>
      <c r="BW319" s="14"/>
      <c r="BX319" s="14"/>
      <c r="BY319" s="14"/>
      <c r="BZ319" s="14"/>
      <c r="CA319" s="14"/>
      <c r="CB319" s="9"/>
      <c r="CC319" s="14"/>
      <c r="CD319" s="14"/>
      <c r="CE319" s="14"/>
      <c r="CF319" s="14"/>
      <c r="CG319" s="14"/>
      <c r="CH319" s="153"/>
      <c r="CI319" s="14"/>
      <c r="CJ319" s="14"/>
      <c r="CK319" s="14"/>
      <c r="CL319" s="14"/>
      <c r="CM319" s="14"/>
      <c r="CN319" s="9"/>
      <c r="CO319" s="14"/>
      <c r="CP319" s="14"/>
      <c r="CQ319" s="14"/>
      <c r="CR319" s="14"/>
      <c r="CS319" s="14"/>
      <c r="CT319" s="14"/>
      <c r="CU319" s="14"/>
      <c r="CV319" s="14"/>
      <c r="CW319" s="14"/>
      <c r="CX319" s="14"/>
      <c r="CY319" s="14"/>
      <c r="CZ319" s="14"/>
      <c r="DA319" s="14"/>
      <c r="DB319" s="14"/>
      <c r="DC319" s="14"/>
      <c r="DD319" s="14"/>
      <c r="DE319" s="14"/>
      <c r="DF319" s="14"/>
      <c r="DG319" s="14"/>
      <c r="DH319" s="14"/>
      <c r="DI319" s="14"/>
      <c r="DJ319" s="14"/>
      <c r="DK319" s="14"/>
      <c r="DL319" s="14"/>
      <c r="DM319" s="14"/>
      <c r="DN319" s="14"/>
      <c r="DO319" s="14"/>
      <c r="DP319" s="14"/>
      <c r="DQ319" s="14"/>
      <c r="DR319" s="14"/>
      <c r="DS319" s="14"/>
      <c r="DT319" s="14"/>
      <c r="DU319" s="14"/>
      <c r="DV319" s="14"/>
      <c r="DW319" s="14"/>
      <c r="DX319" s="14"/>
      <c r="DY319" s="14"/>
      <c r="DZ319" s="14"/>
      <c r="EA319" s="14"/>
      <c r="EB319" s="14"/>
      <c r="EC319" s="14"/>
      <c r="ED319" s="322"/>
      <c r="EE319" s="14"/>
      <c r="EF319" s="14"/>
      <c r="EG319" s="14"/>
      <c r="EH319" s="14"/>
      <c r="EI319" s="14"/>
      <c r="EJ319" s="14"/>
      <c r="EK319" s="14"/>
      <c r="EL319" s="14"/>
      <c r="EM319" s="14"/>
      <c r="EN319" s="14"/>
      <c r="EO319" s="14"/>
      <c r="EP319" s="14"/>
      <c r="EQ319" s="14"/>
      <c r="ER319" s="14"/>
      <c r="ES319" s="14"/>
      <c r="ET319" s="14"/>
      <c r="EU319" s="14"/>
      <c r="EV319" s="14"/>
      <c r="EW319" s="14"/>
      <c r="EX319" s="14"/>
      <c r="EY319" s="14"/>
      <c r="EZ319" s="14"/>
      <c r="FA319" s="14"/>
      <c r="FB319" s="14"/>
      <c r="FC319" s="14"/>
      <c r="FD319" s="14"/>
      <c r="FE319" s="14"/>
      <c r="FF319" s="14"/>
      <c r="FG319" s="14"/>
      <c r="FH319" s="14"/>
      <c r="FI319" s="14"/>
      <c r="FJ319" s="14"/>
      <c r="FK319" s="14"/>
      <c r="FL319" s="14"/>
      <c r="FM319" s="14"/>
      <c r="FN319" s="14"/>
      <c r="FO319" s="14"/>
      <c r="FP319" s="14"/>
      <c r="FQ319" s="14"/>
      <c r="FR319" s="14"/>
      <c r="FS319" s="14"/>
      <c r="FT319" s="14"/>
      <c r="FU319" s="14"/>
      <c r="FV319" s="14"/>
      <c r="FW319" s="14"/>
      <c r="FX319" s="14"/>
      <c r="FY319" s="14"/>
      <c r="FZ319" s="14"/>
      <c r="GA319" s="14"/>
      <c r="GB319" s="14"/>
      <c r="GC319" s="14"/>
      <c r="GD319" s="14"/>
      <c r="GE319" s="14"/>
      <c r="GF319" s="14"/>
      <c r="GG319" s="14"/>
      <c r="GH319" s="14"/>
      <c r="GI319" s="14"/>
      <c r="GJ319" s="14"/>
      <c r="GK319" s="14"/>
      <c r="GL319" s="14"/>
      <c r="GM319" s="14"/>
      <c r="GN319" s="14"/>
      <c r="GO319" s="14"/>
      <c r="GP319" s="14"/>
      <c r="GQ319" s="14"/>
      <c r="GR319" s="14"/>
      <c r="GS319" s="14"/>
      <c r="GT319" s="14"/>
      <c r="GU319" s="14"/>
      <c r="GV319" s="14"/>
      <c r="GW319" s="14"/>
      <c r="GX319" s="14"/>
      <c r="GY319" s="14"/>
      <c r="GZ319" s="14"/>
      <c r="HA319" s="14"/>
      <c r="HB319" s="14"/>
      <c r="HC319" s="14"/>
      <c r="HD319" s="14"/>
      <c r="HE319" s="14"/>
      <c r="HF319" s="14"/>
      <c r="HG319" s="14"/>
      <c r="HH319" s="14"/>
      <c r="HI319" s="14"/>
      <c r="HJ319" s="14"/>
      <c r="HK319" s="14"/>
      <c r="HL319" s="14"/>
      <c r="HM319" s="14"/>
      <c r="HN319" s="14"/>
      <c r="HO319" s="14"/>
      <c r="HP319" s="14"/>
      <c r="HQ319" s="14"/>
      <c r="HR319" s="14"/>
      <c r="HS319" s="14"/>
      <c r="HT319" s="14"/>
      <c r="HU319" s="14"/>
      <c r="HV319" s="14"/>
      <c r="HW319" s="14"/>
      <c r="HX319" s="14"/>
      <c r="HY319" s="14"/>
      <c r="HZ319" s="14"/>
      <c r="IA319" s="14"/>
      <c r="IB319" s="14"/>
      <c r="IC319" s="14"/>
      <c r="ID319" s="14"/>
      <c r="IE319" s="14"/>
      <c r="IF319" s="9"/>
      <c r="IG319" s="14"/>
      <c r="IH319" s="14"/>
      <c r="II319" s="14"/>
      <c r="IJ319" s="14"/>
      <c r="IK319" s="14"/>
      <c r="IL319" s="14"/>
      <c r="IM319" s="14"/>
      <c r="IN319" s="14"/>
      <c r="IO319" s="14"/>
      <c r="IP319" s="14"/>
      <c r="IQ319" s="14"/>
      <c r="IR319" s="14"/>
      <c r="IS319" s="14"/>
      <c r="IT319" s="14"/>
      <c r="IU319" s="14"/>
      <c r="IV319" s="14"/>
      <c r="IW319" s="14"/>
      <c r="IX319" s="14"/>
      <c r="IY319" s="14"/>
      <c r="IZ319" s="14"/>
      <c r="JA319" s="14"/>
      <c r="JB319" s="14"/>
      <c r="JC319" s="14"/>
      <c r="JD319" s="14"/>
      <c r="JE319" s="14"/>
      <c r="JF319" s="14"/>
      <c r="JG319" s="14"/>
      <c r="JH319" s="14"/>
      <c r="JI319" s="14"/>
      <c r="JJ319" s="14"/>
      <c r="JK319" s="14"/>
      <c r="JL319" s="14"/>
      <c r="JM319" s="14"/>
      <c r="JN319" s="14"/>
      <c r="JO319" s="9"/>
      <c r="JP319" s="14"/>
      <c r="JQ319" s="14"/>
      <c r="JR319" s="14"/>
      <c r="JS319" s="14"/>
      <c r="JT319" s="14"/>
      <c r="JU319" s="14"/>
      <c r="JV319" s="14"/>
      <c r="JW319" s="14"/>
      <c r="JX319" s="14"/>
      <c r="JY319" s="14"/>
      <c r="JZ319" s="14"/>
      <c r="KA319" s="14"/>
      <c r="KB319" s="14"/>
      <c r="KC319" s="14"/>
      <c r="KD319" s="14"/>
      <c r="KE319" s="14"/>
      <c r="KF319" s="14"/>
      <c r="KG319" s="14"/>
      <c r="KH319" s="14"/>
      <c r="KI319" s="14"/>
      <c r="KJ319" s="14"/>
      <c r="KK319" s="14"/>
      <c r="KL319" s="14"/>
      <c r="KM319" s="14"/>
      <c r="KN319" s="14"/>
      <c r="KO319" s="14"/>
      <c r="KP319" s="14"/>
      <c r="KQ319" s="14"/>
      <c r="KR319" s="14"/>
      <c r="KS319" s="14"/>
      <c r="KT319" s="14"/>
      <c r="KU319" s="14"/>
      <c r="KV319" s="14"/>
      <c r="KW319" s="14"/>
      <c r="KX319" s="14"/>
      <c r="KY319" s="14"/>
      <c r="KZ319" s="14"/>
      <c r="LA319" s="14"/>
      <c r="LB319" s="14"/>
      <c r="LC319" s="14"/>
      <c r="LD319" s="14"/>
      <c r="LE319" s="14"/>
      <c r="LF319" s="14"/>
      <c r="LG319" s="14"/>
      <c r="LH319" s="14"/>
      <c r="LI319" s="14"/>
      <c r="LJ319" s="14"/>
      <c r="LK319" s="14"/>
      <c r="LL319" s="14"/>
      <c r="LM319" s="14"/>
      <c r="LN319" s="14"/>
      <c r="LO319" s="14"/>
      <c r="LP319" s="14"/>
      <c r="LQ319" s="14"/>
      <c r="LR319" s="14"/>
      <c r="LS319" s="14"/>
      <c r="LT319" s="9"/>
      <c r="LU319" s="14"/>
      <c r="LV319" s="14"/>
      <c r="LW319" s="14"/>
      <c r="LX319" s="14"/>
      <c r="LY319" s="14"/>
      <c r="LZ319" s="14"/>
      <c r="MA319" s="14"/>
      <c r="MB319" s="14"/>
      <c r="MC319" s="14"/>
      <c r="MD319" s="14"/>
      <c r="ME319" s="14"/>
      <c r="MF319" s="14"/>
      <c r="MG319" s="14"/>
      <c r="MH319" s="14"/>
      <c r="MI319" s="14"/>
      <c r="MJ319" s="14"/>
      <c r="MK319" s="14"/>
      <c r="ML319" s="14"/>
      <c r="MM319" s="14"/>
      <c r="MN319" s="9"/>
      <c r="MO319" s="14"/>
      <c r="MP319" s="14"/>
      <c r="MQ319" s="14"/>
      <c r="MR319" s="14"/>
      <c r="MS319" s="14"/>
      <c r="MT319" s="14"/>
      <c r="MU319" s="14"/>
      <c r="MV319" s="14"/>
      <c r="MW319" s="14"/>
      <c r="MX319" s="14"/>
      <c r="MY319" s="14"/>
      <c r="MZ319" s="14"/>
      <c r="NA319" s="14"/>
      <c r="NB319" s="14"/>
      <c r="NC319" s="14"/>
      <c r="ND319" s="14"/>
      <c r="NE319" s="14"/>
      <c r="NF319" s="14"/>
      <c r="NG319" s="14"/>
      <c r="NH319" s="14"/>
      <c r="NI319" s="14"/>
      <c r="NJ319" s="14"/>
      <c r="NK319" s="14"/>
      <c r="NL319" s="14"/>
      <c r="NM319" s="14"/>
      <c r="NN319" s="14"/>
      <c r="NO319" s="14"/>
      <c r="NP319" s="14"/>
      <c r="NQ319" s="14"/>
      <c r="NR319" s="14"/>
      <c r="NS319" s="14"/>
      <c r="NT319" s="14"/>
      <c r="NU319" s="14"/>
      <c r="NV319" s="14"/>
      <c r="NW319" s="14"/>
      <c r="NX319" s="14"/>
      <c r="NY319" s="14"/>
      <c r="NZ319" s="14"/>
      <c r="OA319" s="14"/>
      <c r="OB319" s="14"/>
      <c r="OC319" s="14"/>
      <c r="OD319" s="14"/>
      <c r="OE319" s="14"/>
      <c r="OF319" s="14"/>
      <c r="OG319" s="14"/>
      <c r="OH319" s="14"/>
      <c r="OI319" s="14"/>
      <c r="OJ319" s="14"/>
      <c r="OK319" s="14"/>
      <c r="OL319" s="14"/>
      <c r="OM319" s="14"/>
      <c r="ON319" s="14"/>
      <c r="OO319" s="14"/>
      <c r="OP319" s="14"/>
      <c r="OQ319" s="14"/>
      <c r="OR319" s="14"/>
      <c r="OS319" s="14"/>
      <c r="OT319" s="14"/>
      <c r="OU319" s="24">
        <v>0</v>
      </c>
    </row>
    <row r="320" spans="1:411" collapsed="1">
      <c r="A320" s="21">
        <f t="shared" si="158"/>
        <v>315</v>
      </c>
      <c r="B320" s="21"/>
      <c r="D320" s="14"/>
      <c r="E320" t="b">
        <v>0</v>
      </c>
      <c r="U320" s="218"/>
      <c r="V320" s="218"/>
      <c r="X320" s="218"/>
      <c r="Y320" s="218"/>
      <c r="Z320" s="218"/>
      <c r="AA320" s="218"/>
      <c r="AB320" s="218"/>
      <c r="AC320" s="218"/>
      <c r="AD320" s="218"/>
      <c r="AE320" s="218"/>
      <c r="AL320" s="233" t="s">
        <v>776</v>
      </c>
      <c r="AM320" s="9" t="str">
        <f ca="1">IF(COUNTIF(AL$5:AL320,AL320)=1,"-","Dup")</f>
        <v>-</v>
      </c>
      <c r="AN320" s="9"/>
      <c r="AO320" s="14"/>
      <c r="AP320" s="14"/>
      <c r="AQ320" s="14"/>
      <c r="AR320" s="14"/>
      <c r="AS320" s="14"/>
      <c r="AT320" s="14"/>
      <c r="AU320" s="563"/>
      <c r="AV320" s="563"/>
      <c r="AW320" s="9"/>
      <c r="AX320" s="14"/>
      <c r="AY320" s="14"/>
      <c r="AZ320" s="14"/>
      <c r="BA320" s="14"/>
      <c r="BB320" s="14"/>
      <c r="BC320" s="14"/>
      <c r="BD320" s="14"/>
      <c r="BE320" s="9"/>
      <c r="BF320" s="14"/>
      <c r="BG320" s="14"/>
      <c r="BH320" s="14"/>
      <c r="BI320" s="14"/>
      <c r="BJ320" s="14"/>
      <c r="BK320" s="14"/>
      <c r="BL320" s="14"/>
      <c r="BM320" s="14"/>
      <c r="BN320" s="14"/>
      <c r="BO320" s="14"/>
      <c r="BP320" s="14"/>
      <c r="BQ320" s="9"/>
      <c r="BR320" s="14"/>
      <c r="BS320" s="14"/>
      <c r="BT320" s="14"/>
      <c r="BU320" s="14"/>
      <c r="BV320" s="14"/>
      <c r="BW320" s="14"/>
      <c r="BX320" s="14"/>
      <c r="BY320" s="14"/>
      <c r="BZ320" s="14"/>
      <c r="CA320" s="14"/>
      <c r="CB320" s="9"/>
      <c r="CC320" s="14"/>
      <c r="CD320" s="14"/>
      <c r="CE320" s="14"/>
      <c r="CF320" s="14"/>
      <c r="CG320" s="14"/>
      <c r="CH320" s="153"/>
      <c r="CI320" s="14"/>
      <c r="CJ320" s="14"/>
      <c r="CK320" s="14"/>
      <c r="CL320" s="14"/>
      <c r="CM320" s="14"/>
      <c r="CN320" s="9"/>
      <c r="CO320" s="14"/>
      <c r="CP320" s="14"/>
      <c r="CQ320" s="14"/>
      <c r="CR320" s="14"/>
      <c r="CS320" s="14"/>
      <c r="CT320" s="14"/>
      <c r="CU320" s="14"/>
      <c r="CV320" s="14"/>
      <c r="CW320" s="14"/>
      <c r="CX320" s="14"/>
      <c r="CY320" s="14"/>
      <c r="CZ320" s="14"/>
      <c r="DA320" s="14"/>
      <c r="DB320" s="14"/>
      <c r="DC320" s="14"/>
      <c r="DD320" s="14"/>
      <c r="DE320" s="14"/>
      <c r="DF320" s="14"/>
      <c r="DG320" s="14"/>
      <c r="DH320" s="14"/>
      <c r="DI320" s="14"/>
      <c r="DJ320" s="14"/>
      <c r="DK320" s="14"/>
      <c r="DL320" s="14"/>
      <c r="DM320" s="14"/>
      <c r="DN320" s="14"/>
      <c r="DO320" s="14"/>
      <c r="DP320" s="14"/>
      <c r="DQ320" s="14"/>
      <c r="DR320" s="14"/>
      <c r="DS320" s="14"/>
      <c r="DT320" s="14"/>
      <c r="DU320" s="14"/>
      <c r="DV320" s="14"/>
      <c r="DW320" s="14"/>
      <c r="DX320" s="14"/>
      <c r="DY320" s="14"/>
      <c r="DZ320" s="14"/>
      <c r="EA320" s="14"/>
      <c r="EB320" s="14"/>
      <c r="EC320" s="14"/>
      <c r="ED320" s="322"/>
      <c r="EE320" s="14"/>
      <c r="EF320" s="14"/>
      <c r="EG320" s="14"/>
      <c r="EH320" s="14"/>
      <c r="EI320" s="14"/>
      <c r="EJ320" s="14"/>
      <c r="EK320" s="14"/>
      <c r="EL320" s="14"/>
      <c r="EM320" s="14"/>
      <c r="EN320" s="14"/>
      <c r="EO320" s="14"/>
      <c r="EP320" s="14"/>
      <c r="EQ320" s="14"/>
      <c r="ER320" s="14"/>
      <c r="ES320" s="14"/>
      <c r="ET320" s="14"/>
      <c r="EU320" s="14"/>
      <c r="EV320" s="14"/>
      <c r="EW320" s="14"/>
      <c r="EX320" s="14"/>
      <c r="EY320" s="14"/>
      <c r="EZ320" s="14"/>
      <c r="FA320" s="14"/>
      <c r="FB320" s="14"/>
      <c r="FC320" s="14"/>
      <c r="FD320" s="14"/>
      <c r="FE320" s="14"/>
      <c r="FF320" s="14"/>
      <c r="FG320" s="14"/>
      <c r="FH320" s="14"/>
      <c r="FI320" s="14"/>
      <c r="FJ320" s="14"/>
      <c r="FK320" s="14"/>
      <c r="FL320" s="14"/>
      <c r="FM320" s="14"/>
      <c r="FN320" s="14"/>
      <c r="FO320" s="14"/>
      <c r="FP320" s="14"/>
      <c r="FQ320" s="14"/>
      <c r="FR320" s="14"/>
      <c r="FS320" s="14"/>
      <c r="FT320" s="14"/>
      <c r="FU320" s="14"/>
      <c r="FV320" s="14"/>
      <c r="FW320" s="14"/>
      <c r="FX320" s="14"/>
      <c r="FY320" s="14"/>
      <c r="FZ320" s="14"/>
      <c r="GA320" s="14"/>
      <c r="GB320" s="14"/>
      <c r="GC320" s="14"/>
      <c r="GD320" s="14"/>
      <c r="GE320" s="14"/>
      <c r="GF320" s="14"/>
      <c r="GG320" s="14"/>
      <c r="GH320" s="14"/>
      <c r="GI320" s="14"/>
      <c r="GJ320" s="14"/>
      <c r="GK320" s="14"/>
      <c r="GL320" s="14"/>
      <c r="GM320" s="14"/>
      <c r="GN320" s="14"/>
      <c r="GO320" s="14"/>
      <c r="GP320" s="14"/>
      <c r="GQ320" s="14"/>
      <c r="GR320" s="14"/>
      <c r="GS320" s="14"/>
      <c r="GT320" s="14"/>
      <c r="GU320" s="14"/>
      <c r="GV320" s="14"/>
      <c r="GW320" s="14"/>
      <c r="GX320" s="14"/>
      <c r="GY320" s="14"/>
      <c r="GZ320" s="14"/>
      <c r="HA320" s="14"/>
      <c r="HB320" s="14"/>
      <c r="HC320" s="14"/>
      <c r="HD320" s="14"/>
      <c r="HE320" s="14"/>
      <c r="HF320" s="14"/>
      <c r="HG320" s="14"/>
      <c r="HH320" s="14"/>
      <c r="HI320" s="14"/>
      <c r="HJ320" s="14"/>
      <c r="HK320" s="14"/>
      <c r="HL320" s="14"/>
      <c r="HM320" s="14"/>
      <c r="HN320" s="14"/>
      <c r="HO320" s="14"/>
      <c r="HP320" s="14"/>
      <c r="HQ320" s="14"/>
      <c r="HR320" s="14"/>
      <c r="HS320" s="14"/>
      <c r="HT320" s="14"/>
      <c r="HU320" s="14"/>
      <c r="HV320" s="14"/>
      <c r="HW320" s="14"/>
      <c r="HX320" s="14"/>
      <c r="HY320" s="14"/>
      <c r="HZ320" s="14"/>
      <c r="IA320" s="14"/>
      <c r="IB320" s="14"/>
      <c r="IC320" s="14"/>
      <c r="ID320" s="14"/>
      <c r="IE320" s="14"/>
      <c r="IF320" s="9"/>
      <c r="IG320" s="14"/>
      <c r="IH320" s="14"/>
      <c r="II320" s="14"/>
      <c r="IJ320" s="14"/>
      <c r="IK320" s="14"/>
      <c r="IL320" s="14"/>
      <c r="IM320" s="14"/>
      <c r="IN320" s="14"/>
      <c r="IO320" s="14"/>
      <c r="IP320" s="14"/>
      <c r="IQ320" s="14"/>
      <c r="IR320" s="14"/>
      <c r="IS320" s="14"/>
      <c r="IT320" s="14"/>
      <c r="IU320" s="14"/>
      <c r="IV320" s="14"/>
      <c r="IW320" s="14"/>
      <c r="IX320" s="14"/>
      <c r="IY320" s="14"/>
      <c r="IZ320" s="14"/>
      <c r="JA320" s="14"/>
      <c r="JB320" s="14"/>
      <c r="JC320" s="14"/>
      <c r="JD320" s="14"/>
      <c r="JE320" s="14"/>
      <c r="JF320" s="14"/>
      <c r="JG320" s="14"/>
      <c r="JH320" s="14"/>
      <c r="JI320" s="14"/>
      <c r="JJ320" s="14"/>
      <c r="JK320" s="14"/>
      <c r="JL320" s="14"/>
      <c r="JM320" s="14"/>
      <c r="JN320" s="14"/>
      <c r="JO320" s="9"/>
      <c r="JP320" s="14"/>
      <c r="JQ320" s="14"/>
      <c r="JR320" s="14"/>
      <c r="JS320" s="14"/>
      <c r="JT320" s="14"/>
      <c r="JU320" s="14"/>
      <c r="JV320" s="14"/>
      <c r="JW320" s="14"/>
      <c r="JX320" s="14"/>
      <c r="JY320" s="14"/>
      <c r="JZ320" s="14"/>
      <c r="KA320" s="14"/>
      <c r="KB320" s="14"/>
      <c r="KC320" s="14"/>
      <c r="KD320" s="14"/>
      <c r="KE320" s="14"/>
      <c r="KF320" s="14"/>
      <c r="KG320" s="14"/>
      <c r="KH320" s="14"/>
      <c r="KI320" s="14"/>
      <c r="KJ320" s="14"/>
      <c r="KK320" s="14"/>
      <c r="KL320" s="14"/>
      <c r="KM320" s="14"/>
      <c r="KN320" s="14"/>
      <c r="KO320" s="14"/>
      <c r="KP320" s="14"/>
      <c r="KQ320" s="14"/>
      <c r="KR320" s="14"/>
      <c r="KS320" s="14"/>
      <c r="KT320" s="14"/>
      <c r="KU320" s="14"/>
      <c r="KV320" s="14"/>
      <c r="KW320" s="14"/>
      <c r="KX320" s="14"/>
      <c r="KY320" s="14"/>
      <c r="KZ320" s="14"/>
      <c r="LA320" s="14"/>
      <c r="LB320" s="14"/>
      <c r="LC320" s="14"/>
      <c r="LD320" s="14"/>
      <c r="LE320" s="14"/>
      <c r="LF320" s="14"/>
      <c r="LG320" s="14"/>
      <c r="LH320" s="14"/>
      <c r="LI320" s="14"/>
      <c r="LJ320" s="14"/>
      <c r="LK320" s="14"/>
      <c r="LL320" s="14"/>
      <c r="LM320" s="14"/>
      <c r="LN320" s="14"/>
      <c r="LO320" s="14"/>
      <c r="LP320" s="14"/>
      <c r="LQ320" s="14"/>
      <c r="LR320" s="14"/>
      <c r="LS320" s="14"/>
      <c r="LT320" s="9"/>
      <c r="LU320" s="14"/>
      <c r="LV320" s="14"/>
      <c r="LW320" s="14"/>
      <c r="LX320" s="14"/>
      <c r="LY320" s="14"/>
      <c r="LZ320" s="14"/>
      <c r="MA320" s="14"/>
      <c r="MB320" s="14"/>
      <c r="MC320" s="14"/>
      <c r="MD320" s="14"/>
      <c r="ME320" s="14"/>
      <c r="MF320" s="14"/>
      <c r="MG320" s="14"/>
      <c r="MH320" s="14"/>
      <c r="MI320" s="14"/>
      <c r="MJ320" s="14"/>
      <c r="MK320" s="14"/>
      <c r="ML320" s="14"/>
      <c r="MM320" s="14"/>
      <c r="MN320" s="9"/>
      <c r="MO320" s="14"/>
      <c r="MP320" s="14"/>
      <c r="MQ320" s="14"/>
      <c r="MR320" s="14"/>
      <c r="MS320" s="14"/>
      <c r="MT320" s="14"/>
      <c r="MU320" s="14"/>
      <c r="MV320" s="14"/>
      <c r="MW320" s="14"/>
      <c r="MX320" s="14"/>
      <c r="MY320" s="14"/>
      <c r="MZ320" s="14"/>
      <c r="NA320" s="14"/>
      <c r="NB320" s="14"/>
      <c r="NC320" s="14"/>
      <c r="ND320" s="14"/>
      <c r="NE320" s="14"/>
      <c r="NF320" s="14"/>
      <c r="NG320" s="14"/>
      <c r="NH320" s="14"/>
      <c r="NI320" s="14"/>
      <c r="NJ320" s="14"/>
      <c r="NK320" s="14"/>
      <c r="NL320" s="14"/>
      <c r="NM320" s="14"/>
      <c r="NN320" s="14"/>
      <c r="NO320" s="14"/>
      <c r="NP320" s="14"/>
      <c r="NQ320" s="14"/>
      <c r="NR320" s="14"/>
      <c r="NS320" s="14"/>
      <c r="NT320" s="14"/>
      <c r="NU320" s="14"/>
      <c r="NV320" s="14"/>
      <c r="NW320" s="14"/>
      <c r="NX320" s="14"/>
      <c r="NY320" s="14"/>
      <c r="NZ320" s="14"/>
      <c r="OA320" s="14"/>
      <c r="OB320" s="14"/>
      <c r="OC320" s="14"/>
      <c r="OD320" s="14"/>
      <c r="OE320" s="14"/>
      <c r="OF320" s="14"/>
      <c r="OG320" s="14"/>
      <c r="OH320" s="14"/>
      <c r="OI320" s="14"/>
      <c r="OJ320" s="14"/>
      <c r="OK320" s="14"/>
      <c r="OL320" s="14"/>
      <c r="OM320" s="14"/>
      <c r="ON320" s="14"/>
      <c r="OO320" s="14"/>
      <c r="OP320" s="14"/>
      <c r="OQ320" s="14"/>
      <c r="OR320" s="14"/>
      <c r="OS320" s="14"/>
      <c r="OT320" s="14"/>
      <c r="OU320" s="24">
        <v>0</v>
      </c>
    </row>
    <row r="321" spans="1:411" ht="6.75" customHeight="1">
      <c r="A321" s="21">
        <f t="shared" ref="A321" si="2145">ROW(A321)-5</f>
        <v>316</v>
      </c>
      <c r="B321" s="8">
        <f t="shared" ref="B321:G321" si="2146">B$5</f>
        <v>0</v>
      </c>
      <c r="C321" s="8">
        <f t="shared" si="2146"/>
        <v>0</v>
      </c>
      <c r="D321" s="8" t="str">
        <f t="shared" si="2146"/>
        <v>GSM</v>
      </c>
      <c r="E321" s="8" t="b">
        <f t="shared" si="2146"/>
        <v>0</v>
      </c>
      <c r="F321" s="8" t="b">
        <f t="shared" si="2146"/>
        <v>0</v>
      </c>
      <c r="G321" s="8" t="b">
        <f t="shared" si="2146"/>
        <v>0</v>
      </c>
      <c r="H321" s="22"/>
      <c r="I321" s="22"/>
      <c r="J321" s="22"/>
      <c r="K321" s="22"/>
      <c r="L321" s="22"/>
      <c r="M321" s="22" t="b">
        <v>0</v>
      </c>
      <c r="N321" s="22" t="b">
        <v>0</v>
      </c>
      <c r="O321" s="22"/>
      <c r="P321" s="22" t="b">
        <v>0</v>
      </c>
      <c r="Q321" s="22" t="b">
        <v>0</v>
      </c>
      <c r="R321" s="22" t="b">
        <v>0</v>
      </c>
      <c r="S321" s="22" t="b">
        <v>0</v>
      </c>
      <c r="T321" s="22" t="b">
        <v>0</v>
      </c>
      <c r="U321" s="277"/>
      <c r="V321" s="277"/>
      <c r="W321" s="22" t="b">
        <v>0</v>
      </c>
      <c r="X321" s="277"/>
      <c r="Y321" s="277" t="b">
        <v>0</v>
      </c>
      <c r="Z321" s="277" t="b">
        <v>0</v>
      </c>
      <c r="AA321" s="277" t="b">
        <v>0</v>
      </c>
      <c r="AB321" s="277" t="b">
        <v>0</v>
      </c>
      <c r="AC321" s="277" t="b">
        <v>0</v>
      </c>
      <c r="AD321" s="277" t="b">
        <v>0</v>
      </c>
      <c r="AE321" s="277" t="b">
        <v>0</v>
      </c>
      <c r="AF321" s="22" t="b">
        <v>0</v>
      </c>
      <c r="AG321" s="22" t="b">
        <v>0</v>
      </c>
      <c r="AH321" s="22" t="b">
        <v>0</v>
      </c>
      <c r="AI321" s="22" t="b">
        <v>0</v>
      </c>
      <c r="AJ321" s="22"/>
      <c r="AK321" s="22"/>
      <c r="AL321" s="236" t="s">
        <v>26</v>
      </c>
      <c r="AM321" s="10" t="str">
        <f ca="1">IF(COUNTIF(AL$5:AL321,AL321)=1,"-","Dup")</f>
        <v>-</v>
      </c>
      <c r="AN321" s="8">
        <f t="shared" ref="AN321:DN321" si="2147">AN$5</f>
        <v>0</v>
      </c>
      <c r="AO321" s="8" t="str">
        <f t="shared" si="2147"/>
        <v>-</v>
      </c>
      <c r="AP321" s="8" t="str">
        <f t="shared" si="2147"/>
        <v>-</v>
      </c>
      <c r="AQ321" s="8" t="str">
        <f t="shared" si="2147"/>
        <v>-</v>
      </c>
      <c r="AR321" s="8" t="str">
        <f t="shared" si="2147"/>
        <v>-</v>
      </c>
      <c r="AS321" s="8" t="str">
        <f t="shared" si="2147"/>
        <v>-</v>
      </c>
      <c r="AT321" s="8" t="str">
        <f t="shared" si="2147"/>
        <v>-</v>
      </c>
      <c r="AU321" s="8" t="str">
        <f t="shared" si="2147"/>
        <v>-</v>
      </c>
      <c r="AV321" s="8" t="str">
        <f t="shared" si="2147"/>
        <v>-</v>
      </c>
      <c r="AW321" s="8">
        <f t="shared" si="2147"/>
        <v>0</v>
      </c>
      <c r="AX321" s="8" t="str">
        <f t="shared" si="2147"/>
        <v>-</v>
      </c>
      <c r="AY321" s="8" t="str">
        <f t="shared" si="2147"/>
        <v>-</v>
      </c>
      <c r="AZ321" s="8" t="str">
        <f t="shared" si="2147"/>
        <v>-</v>
      </c>
      <c r="BA321" s="8" t="str">
        <f t="shared" si="2147"/>
        <v>-</v>
      </c>
      <c r="BB321" s="8" t="str">
        <f t="shared" si="2147"/>
        <v>-</v>
      </c>
      <c r="BC321" s="8" t="str">
        <f>BC$5</f>
        <v>-</v>
      </c>
      <c r="BD321" s="8" t="str">
        <f>BD$5</f>
        <v>-</v>
      </c>
      <c r="BE321" s="8">
        <f t="shared" ref="BE321:CA321" si="2148">BE$5</f>
        <v>0</v>
      </c>
      <c r="BF321" s="8" t="str">
        <f t="shared" si="2148"/>
        <v>-</v>
      </c>
      <c r="BG321" s="8" t="str">
        <f t="shared" si="2148"/>
        <v>-</v>
      </c>
      <c r="BH321" s="8" t="str">
        <f t="shared" si="2148"/>
        <v>-</v>
      </c>
      <c r="BI321" s="8" t="str">
        <f t="shared" si="2148"/>
        <v>-</v>
      </c>
      <c r="BJ321" s="8" t="str">
        <f t="shared" si="2148"/>
        <v>-</v>
      </c>
      <c r="BK321" s="8" t="str">
        <f t="shared" si="2148"/>
        <v>-</v>
      </c>
      <c r="BL321" s="8" t="str">
        <f t="shared" si="2148"/>
        <v>-</v>
      </c>
      <c r="BM321" s="8" t="str">
        <f t="shared" si="2148"/>
        <v>-</v>
      </c>
      <c r="BN321" s="8" t="str">
        <f t="shared" si="2148"/>
        <v>-</v>
      </c>
      <c r="BO321" s="8" t="str">
        <f t="shared" si="2148"/>
        <v>-</v>
      </c>
      <c r="BP321" s="8" t="str">
        <f t="shared" si="2148"/>
        <v>-</v>
      </c>
      <c r="BQ321" s="8">
        <f t="shared" si="2148"/>
        <v>0</v>
      </c>
      <c r="BR321" s="8" t="str">
        <f t="shared" si="2148"/>
        <v>-</v>
      </c>
      <c r="BS321" s="8" t="str">
        <f t="shared" si="2148"/>
        <v>-</v>
      </c>
      <c r="BT321" s="8" t="str">
        <f t="shared" si="2148"/>
        <v>-</v>
      </c>
      <c r="BU321" s="8" t="str">
        <f t="shared" si="2148"/>
        <v>-</v>
      </c>
      <c r="BV321" s="8" t="str">
        <f t="shared" si="2148"/>
        <v>-</v>
      </c>
      <c r="BW321" s="8" t="str">
        <f t="shared" si="2148"/>
        <v>-</v>
      </c>
      <c r="BX321" s="8" t="str">
        <f t="shared" si="2148"/>
        <v>-</v>
      </c>
      <c r="BY321" s="8" t="str">
        <f t="shared" si="2148"/>
        <v>-</v>
      </c>
      <c r="BZ321" s="8" t="str">
        <f t="shared" si="2148"/>
        <v>-</v>
      </c>
      <c r="CA321" s="8" t="str">
        <f t="shared" si="2148"/>
        <v>-</v>
      </c>
      <c r="CB321" s="8">
        <f t="shared" si="2147"/>
        <v>0</v>
      </c>
      <c r="CC321" s="8" t="str">
        <f t="shared" si="2147"/>
        <v>-</v>
      </c>
      <c r="CD321" s="8" t="str">
        <f t="shared" si="2147"/>
        <v>-</v>
      </c>
      <c r="CE321" s="8" t="str">
        <f t="shared" si="2147"/>
        <v>-</v>
      </c>
      <c r="CF321" s="8" t="str">
        <f t="shared" si="2147"/>
        <v>-</v>
      </c>
      <c r="CG321" s="8" t="str">
        <f t="shared" si="2147"/>
        <v>-</v>
      </c>
      <c r="CH321" s="8" t="str">
        <f t="shared" si="2147"/>
        <v>-</v>
      </c>
      <c r="CI321" s="8" t="str">
        <f t="shared" si="2147"/>
        <v>-</v>
      </c>
      <c r="CJ321" s="8" t="str">
        <f t="shared" si="2147"/>
        <v>-</v>
      </c>
      <c r="CK321" s="8" t="str">
        <f t="shared" si="2147"/>
        <v>-</v>
      </c>
      <c r="CL321" s="8">
        <f t="shared" si="2147"/>
        <v>1</v>
      </c>
      <c r="CM321" s="8">
        <f t="shared" si="2147"/>
        <v>1</v>
      </c>
      <c r="CN321" s="8">
        <f t="shared" si="2147"/>
        <v>0</v>
      </c>
      <c r="CO321" s="8" t="str">
        <f t="shared" ref="CO321:CU321" si="2149">CO$5</f>
        <v>-</v>
      </c>
      <c r="CP321" s="8" t="str">
        <f t="shared" si="2149"/>
        <v>-</v>
      </c>
      <c r="CQ321" s="8" t="str">
        <f t="shared" si="2149"/>
        <v>-</v>
      </c>
      <c r="CR321" s="8" t="str">
        <f t="shared" si="2149"/>
        <v>-</v>
      </c>
      <c r="CS321" s="8" t="str">
        <f t="shared" si="2149"/>
        <v>-</v>
      </c>
      <c r="CT321" s="8" t="str">
        <f t="shared" si="2149"/>
        <v>-</v>
      </c>
      <c r="CU321" s="8" t="str">
        <f t="shared" si="2149"/>
        <v>-</v>
      </c>
      <c r="CV321" s="8" t="str">
        <f t="shared" si="2147"/>
        <v>-</v>
      </c>
      <c r="CW321" s="8" t="str">
        <f t="shared" si="2147"/>
        <v>-</v>
      </c>
      <c r="CX321" s="8" t="str">
        <f t="shared" si="2147"/>
        <v>-</v>
      </c>
      <c r="CY321" s="8" t="str">
        <f t="shared" si="2147"/>
        <v>-</v>
      </c>
      <c r="CZ321" s="8" t="str">
        <f t="shared" si="2147"/>
        <v>-</v>
      </c>
      <c r="DA321" s="8">
        <f t="shared" si="2147"/>
        <v>0</v>
      </c>
      <c r="DB321" s="8">
        <f t="shared" si="2147"/>
        <v>0</v>
      </c>
      <c r="DC321" s="8">
        <f t="shared" si="2147"/>
        <v>0</v>
      </c>
      <c r="DD321" s="8">
        <f t="shared" si="2147"/>
        <v>0</v>
      </c>
      <c r="DE321" s="8">
        <f t="shared" si="2147"/>
        <v>0</v>
      </c>
      <c r="DF321" s="8">
        <f t="shared" si="2147"/>
        <v>0</v>
      </c>
      <c r="DG321" s="8">
        <f t="shared" si="2147"/>
        <v>0</v>
      </c>
      <c r="DH321" s="8">
        <f t="shared" si="2147"/>
        <v>0</v>
      </c>
      <c r="DI321" s="8">
        <f t="shared" si="2147"/>
        <v>0</v>
      </c>
      <c r="DJ321" s="8">
        <f t="shared" si="2147"/>
        <v>0</v>
      </c>
      <c r="DK321" s="8">
        <f t="shared" si="2147"/>
        <v>0</v>
      </c>
      <c r="DL321" s="8">
        <f t="shared" si="2147"/>
        <v>0</v>
      </c>
      <c r="DM321" s="8" t="str">
        <f t="shared" si="2147"/>
        <v>-</v>
      </c>
      <c r="DN321" s="8" t="str">
        <f t="shared" si="2147"/>
        <v>-</v>
      </c>
      <c r="DO321" s="8" t="str">
        <f t="shared" ref="DO321:GA321" si="2150">DO$5</f>
        <v>-</v>
      </c>
      <c r="DP321" s="8" t="str">
        <f t="shared" si="2150"/>
        <v>-</v>
      </c>
      <c r="DQ321" s="8" t="str">
        <f t="shared" si="2150"/>
        <v>-</v>
      </c>
      <c r="DR321" s="8" t="str">
        <f t="shared" si="2150"/>
        <v>-</v>
      </c>
      <c r="DS321" s="8" t="str">
        <f t="shared" si="2150"/>
        <v>-</v>
      </c>
      <c r="DT321" s="8" t="str">
        <f t="shared" si="2150"/>
        <v>-</v>
      </c>
      <c r="DU321" s="8" t="str">
        <f t="shared" si="2150"/>
        <v>-</v>
      </c>
      <c r="DV321" s="8" t="str">
        <f t="shared" si="2150"/>
        <v>-</v>
      </c>
      <c r="DW321" s="8" t="str">
        <f t="shared" si="2150"/>
        <v>-</v>
      </c>
      <c r="DX321" s="8" t="str">
        <f t="shared" si="2150"/>
        <v>-</v>
      </c>
      <c r="DY321" s="8" t="str">
        <f t="shared" si="2150"/>
        <v>-</v>
      </c>
      <c r="DZ321" s="8" t="str">
        <f t="shared" si="2150"/>
        <v>-</v>
      </c>
      <c r="EA321" s="8" t="str">
        <f t="shared" si="2150"/>
        <v>-</v>
      </c>
      <c r="EB321" s="8" t="str">
        <f t="shared" si="2150"/>
        <v>-</v>
      </c>
      <c r="EC321" s="8" t="str">
        <f t="shared" si="2150"/>
        <v>-</v>
      </c>
      <c r="ED321" s="8">
        <f t="shared" si="2150"/>
        <v>0</v>
      </c>
      <c r="EE321" s="8">
        <f t="shared" si="2150"/>
        <v>0</v>
      </c>
      <c r="EF321" s="8">
        <f t="shared" si="2150"/>
        <v>0</v>
      </c>
      <c r="EG321" s="8">
        <f t="shared" si="2150"/>
        <v>0</v>
      </c>
      <c r="EH321" s="8">
        <f t="shared" si="2150"/>
        <v>0</v>
      </c>
      <c r="EI321" s="8">
        <f t="shared" si="2150"/>
        <v>0</v>
      </c>
      <c r="EJ321" s="8">
        <f t="shared" si="2150"/>
        <v>0</v>
      </c>
      <c r="EK321" s="8">
        <f t="shared" si="2150"/>
        <v>0</v>
      </c>
      <c r="EL321" s="8">
        <f t="shared" si="2150"/>
        <v>0</v>
      </c>
      <c r="EM321" s="8">
        <f t="shared" si="2150"/>
        <v>0</v>
      </c>
      <c r="EN321" s="8">
        <f t="shared" si="2150"/>
        <v>0</v>
      </c>
      <c r="EO321" s="8">
        <f t="shared" si="2150"/>
        <v>0</v>
      </c>
      <c r="EP321" s="8">
        <f t="shared" si="2150"/>
        <v>0</v>
      </c>
      <c r="EQ321" s="8">
        <f t="shared" si="2150"/>
        <v>0</v>
      </c>
      <c r="ER321" s="8">
        <f t="shared" si="2150"/>
        <v>0</v>
      </c>
      <c r="ES321" s="8">
        <f t="shared" si="2150"/>
        <v>0</v>
      </c>
      <c r="ET321" s="8">
        <f t="shared" si="2150"/>
        <v>0</v>
      </c>
      <c r="EU321" s="8">
        <f t="shared" si="2150"/>
        <v>0</v>
      </c>
      <c r="EV321" s="8">
        <f t="shared" si="2150"/>
        <v>0</v>
      </c>
      <c r="EW321" s="8">
        <f t="shared" si="2150"/>
        <v>0</v>
      </c>
      <c r="EX321" s="8">
        <f t="shared" si="2150"/>
        <v>0</v>
      </c>
      <c r="EY321" s="8">
        <f t="shared" si="2150"/>
        <v>0</v>
      </c>
      <c r="EZ321" s="8">
        <f t="shared" si="2150"/>
        <v>0</v>
      </c>
      <c r="FA321" s="8">
        <f t="shared" si="2150"/>
        <v>0</v>
      </c>
      <c r="FB321" s="8">
        <f t="shared" si="2150"/>
        <v>0</v>
      </c>
      <c r="FC321" s="8">
        <f t="shared" si="2150"/>
        <v>0</v>
      </c>
      <c r="FD321" s="8">
        <f t="shared" si="2150"/>
        <v>0</v>
      </c>
      <c r="FE321" s="8">
        <f t="shared" si="2150"/>
        <v>0</v>
      </c>
      <c r="FF321" s="8">
        <f t="shared" si="2150"/>
        <v>0</v>
      </c>
      <c r="FG321" s="8">
        <f t="shared" si="2150"/>
        <v>0</v>
      </c>
      <c r="FH321" s="8">
        <f t="shared" si="2150"/>
        <v>0</v>
      </c>
      <c r="FI321" s="8">
        <f t="shared" si="2150"/>
        <v>0</v>
      </c>
      <c r="FJ321" s="8">
        <f t="shared" si="2150"/>
        <v>0</v>
      </c>
      <c r="FK321" s="8">
        <f t="shared" si="2150"/>
        <v>0</v>
      </c>
      <c r="FL321" s="8">
        <f t="shared" si="2150"/>
        <v>0</v>
      </c>
      <c r="FM321" s="8">
        <f t="shared" si="2150"/>
        <v>0</v>
      </c>
      <c r="FN321" s="8">
        <f t="shared" si="2150"/>
        <v>0</v>
      </c>
      <c r="FO321" s="8">
        <f t="shared" si="2150"/>
        <v>0</v>
      </c>
      <c r="FP321" s="8">
        <f t="shared" si="2150"/>
        <v>0</v>
      </c>
      <c r="FQ321" s="8">
        <f t="shared" si="2150"/>
        <v>0</v>
      </c>
      <c r="FR321" s="8">
        <f t="shared" si="2150"/>
        <v>0</v>
      </c>
      <c r="FS321" s="8">
        <f t="shared" si="2150"/>
        <v>0</v>
      </c>
      <c r="FT321" s="8">
        <f t="shared" si="2150"/>
        <v>0</v>
      </c>
      <c r="FU321" s="8">
        <f t="shared" si="2150"/>
        <v>0</v>
      </c>
      <c r="FV321" s="8">
        <f t="shared" si="2150"/>
        <v>0</v>
      </c>
      <c r="FW321" s="8">
        <f t="shared" si="2150"/>
        <v>0</v>
      </c>
      <c r="FX321" s="8">
        <f t="shared" si="2150"/>
        <v>0</v>
      </c>
      <c r="FY321" s="8">
        <f t="shared" si="2150"/>
        <v>0</v>
      </c>
      <c r="FZ321" s="8">
        <f t="shared" si="2150"/>
        <v>0</v>
      </c>
      <c r="GA321" s="8">
        <f t="shared" si="2150"/>
        <v>0</v>
      </c>
      <c r="GB321" s="8">
        <f t="shared" ref="GB321:ID321" si="2151">GB$5</f>
        <v>0</v>
      </c>
      <c r="GC321" s="8">
        <f t="shared" si="2151"/>
        <v>0</v>
      </c>
      <c r="GD321" s="8">
        <f t="shared" si="2151"/>
        <v>0</v>
      </c>
      <c r="GE321" s="8">
        <f t="shared" si="2151"/>
        <v>0</v>
      </c>
      <c r="GF321" s="8">
        <f t="shared" si="2151"/>
        <v>0</v>
      </c>
      <c r="GG321" s="8">
        <f t="shared" si="2151"/>
        <v>0</v>
      </c>
      <c r="GH321" s="8">
        <f t="shared" si="2151"/>
        <v>0</v>
      </c>
      <c r="GI321" s="8">
        <f t="shared" si="2151"/>
        <v>0</v>
      </c>
      <c r="GJ321" s="8">
        <f t="shared" si="2151"/>
        <v>0</v>
      </c>
      <c r="GK321" s="8">
        <f t="shared" si="2151"/>
        <v>0</v>
      </c>
      <c r="GL321" s="8">
        <f t="shared" si="2151"/>
        <v>0</v>
      </c>
      <c r="GM321" s="8">
        <f t="shared" si="2151"/>
        <v>0</v>
      </c>
      <c r="GN321" s="8">
        <f t="shared" si="2151"/>
        <v>0</v>
      </c>
      <c r="GO321" s="8">
        <f t="shared" si="2151"/>
        <v>0</v>
      </c>
      <c r="GP321" s="8">
        <f t="shared" si="2151"/>
        <v>0</v>
      </c>
      <c r="GQ321" s="8">
        <f t="shared" si="2151"/>
        <v>0</v>
      </c>
      <c r="GR321" s="8">
        <f t="shared" si="2151"/>
        <v>0</v>
      </c>
      <c r="GS321" s="8">
        <f t="shared" si="2151"/>
        <v>0</v>
      </c>
      <c r="GT321" s="8">
        <f t="shared" si="2151"/>
        <v>0</v>
      </c>
      <c r="GU321" s="8">
        <f t="shared" si="2151"/>
        <v>0</v>
      </c>
      <c r="GV321" s="8">
        <f t="shared" si="2151"/>
        <v>0</v>
      </c>
      <c r="GW321" s="8">
        <f t="shared" si="2151"/>
        <v>0</v>
      </c>
      <c r="GX321" s="8">
        <f t="shared" si="2151"/>
        <v>0</v>
      </c>
      <c r="GY321" s="8">
        <f t="shared" si="2151"/>
        <v>0</v>
      </c>
      <c r="GZ321" s="8">
        <f t="shared" si="2151"/>
        <v>0</v>
      </c>
      <c r="HA321" s="8">
        <f t="shared" si="2151"/>
        <v>0</v>
      </c>
      <c r="HB321" s="8">
        <f t="shared" si="2151"/>
        <v>0</v>
      </c>
      <c r="HC321" s="8">
        <f t="shared" si="2151"/>
        <v>0</v>
      </c>
      <c r="HD321" s="8">
        <f t="shared" si="2151"/>
        <v>0</v>
      </c>
      <c r="HE321" s="8">
        <f t="shared" si="2151"/>
        <v>0</v>
      </c>
      <c r="HF321" s="8">
        <f t="shared" si="2151"/>
        <v>0</v>
      </c>
      <c r="HG321" s="8">
        <f t="shared" si="2151"/>
        <v>0</v>
      </c>
      <c r="HH321" s="8">
        <f t="shared" si="2151"/>
        <v>0</v>
      </c>
      <c r="HI321" s="8">
        <f t="shared" si="2151"/>
        <v>0</v>
      </c>
      <c r="HJ321" s="8">
        <f t="shared" si="2151"/>
        <v>0</v>
      </c>
      <c r="HK321" s="8">
        <f t="shared" si="2151"/>
        <v>0</v>
      </c>
      <c r="HL321" s="8">
        <f t="shared" si="2151"/>
        <v>0</v>
      </c>
      <c r="HM321" s="8">
        <f t="shared" si="2151"/>
        <v>0</v>
      </c>
      <c r="HN321" s="8">
        <f t="shared" si="2151"/>
        <v>0</v>
      </c>
      <c r="HO321" s="8">
        <f t="shared" si="2151"/>
        <v>0</v>
      </c>
      <c r="HP321" s="8">
        <f t="shared" si="2151"/>
        <v>0</v>
      </c>
      <c r="HQ321" s="8">
        <f t="shared" si="2151"/>
        <v>0</v>
      </c>
      <c r="HR321" s="8">
        <f t="shared" si="2151"/>
        <v>0</v>
      </c>
      <c r="HS321" s="8">
        <f t="shared" si="2151"/>
        <v>0</v>
      </c>
      <c r="HT321" s="8">
        <f t="shared" si="2151"/>
        <v>0</v>
      </c>
      <c r="HU321" s="8">
        <f t="shared" si="2151"/>
        <v>0</v>
      </c>
      <c r="HV321" s="8">
        <f t="shared" si="2151"/>
        <v>0</v>
      </c>
      <c r="HW321" s="8">
        <f t="shared" si="2151"/>
        <v>0</v>
      </c>
      <c r="HX321" s="8">
        <f t="shared" si="2151"/>
        <v>0</v>
      </c>
      <c r="HY321" s="8">
        <f t="shared" si="2151"/>
        <v>0</v>
      </c>
      <c r="HZ321" s="8">
        <f t="shared" si="2151"/>
        <v>0</v>
      </c>
      <c r="IA321" s="8">
        <f t="shared" si="2151"/>
        <v>0</v>
      </c>
      <c r="IB321" s="8">
        <f t="shared" si="2151"/>
        <v>0</v>
      </c>
      <c r="IC321" s="8">
        <f t="shared" si="2151"/>
        <v>0</v>
      </c>
      <c r="ID321" s="8">
        <f t="shared" si="2151"/>
        <v>0</v>
      </c>
      <c r="IE321" s="8" t="str">
        <f t="shared" ref="IE321:IG321" si="2152">IE$5</f>
        <v>-</v>
      </c>
      <c r="IF321" s="8">
        <f t="shared" si="2152"/>
        <v>0</v>
      </c>
      <c r="IG321" s="8" t="str">
        <f t="shared" si="2152"/>
        <v>-</v>
      </c>
      <c r="IH321" s="8" t="str">
        <f t="shared" ref="IH321:KM321" si="2153">IH$5</f>
        <v>-</v>
      </c>
      <c r="II321" s="8">
        <f t="shared" si="2153"/>
        <v>0</v>
      </c>
      <c r="IJ321" s="8" t="str">
        <f t="shared" si="2153"/>
        <v>-</v>
      </c>
      <c r="IK321" s="8">
        <f t="shared" si="2153"/>
        <v>1</v>
      </c>
      <c r="IL321" s="8">
        <f t="shared" si="2153"/>
        <v>0</v>
      </c>
      <c r="IM321" s="8">
        <f t="shared" si="2153"/>
        <v>0</v>
      </c>
      <c r="IN321" s="8">
        <f t="shared" si="2153"/>
        <v>0</v>
      </c>
      <c r="IO321" s="8">
        <f t="shared" si="2153"/>
        <v>0</v>
      </c>
      <c r="IP321" s="8">
        <f t="shared" si="2153"/>
        <v>0</v>
      </c>
      <c r="IQ321" s="8">
        <f t="shared" si="2153"/>
        <v>0</v>
      </c>
      <c r="IR321" s="8">
        <f t="shared" si="2153"/>
        <v>0</v>
      </c>
      <c r="IS321" s="8">
        <f t="shared" si="2153"/>
        <v>0</v>
      </c>
      <c r="IT321" s="8">
        <f t="shared" si="2153"/>
        <v>0</v>
      </c>
      <c r="IU321" s="8">
        <f t="shared" si="2153"/>
        <v>0</v>
      </c>
      <c r="IV321" s="8">
        <f t="shared" si="2153"/>
        <v>0</v>
      </c>
      <c r="IW321" s="8">
        <f t="shared" si="2153"/>
        <v>0</v>
      </c>
      <c r="IX321" s="8">
        <f t="shared" si="2153"/>
        <v>0</v>
      </c>
      <c r="IY321" s="8">
        <f t="shared" si="2153"/>
        <v>0</v>
      </c>
      <c r="IZ321" s="8">
        <f t="shared" si="2153"/>
        <v>0</v>
      </c>
      <c r="JA321" s="8">
        <f t="shared" si="2153"/>
        <v>0</v>
      </c>
      <c r="JB321" s="8">
        <f t="shared" si="2153"/>
        <v>0</v>
      </c>
      <c r="JC321" s="8">
        <f t="shared" si="2153"/>
        <v>0</v>
      </c>
      <c r="JD321" s="8">
        <f t="shared" si="2153"/>
        <v>0</v>
      </c>
      <c r="JE321" s="8">
        <f t="shared" si="2153"/>
        <v>0</v>
      </c>
      <c r="JF321" s="8">
        <f t="shared" si="2153"/>
        <v>0</v>
      </c>
      <c r="JG321" s="8">
        <f t="shared" si="2153"/>
        <v>0</v>
      </c>
      <c r="JH321" s="8">
        <f t="shared" si="2153"/>
        <v>0</v>
      </c>
      <c r="JI321" s="8">
        <f t="shared" si="2153"/>
        <v>0</v>
      </c>
      <c r="JJ321" s="8">
        <f t="shared" si="2153"/>
        <v>0</v>
      </c>
      <c r="JK321" s="8">
        <f t="shared" si="2153"/>
        <v>0</v>
      </c>
      <c r="JL321" s="8">
        <f t="shared" si="2153"/>
        <v>1</v>
      </c>
      <c r="JM321" s="8">
        <f t="shared" si="2153"/>
        <v>0</v>
      </c>
      <c r="JN321" s="8">
        <f t="shared" si="2153"/>
        <v>1</v>
      </c>
      <c r="JO321" s="8">
        <f t="shared" si="2153"/>
        <v>0</v>
      </c>
      <c r="JP321" s="8" t="str">
        <f>JP$5</f>
        <v>-</v>
      </c>
      <c r="JQ321" s="8" t="str">
        <f t="shared" ref="JQ321:JR321" si="2154">JQ$5</f>
        <v>-</v>
      </c>
      <c r="JR321" s="8" t="str">
        <f t="shared" si="2154"/>
        <v>-</v>
      </c>
      <c r="JS321" s="8" t="str">
        <f t="shared" si="2153"/>
        <v>-</v>
      </c>
      <c r="JT321" s="8" t="str">
        <f t="shared" si="2153"/>
        <v>-</v>
      </c>
      <c r="JU321" s="8" t="str">
        <f t="shared" si="2153"/>
        <v>-</v>
      </c>
      <c r="JV321" s="8" t="str">
        <f t="shared" si="2153"/>
        <v>-</v>
      </c>
      <c r="JW321" s="8" t="str">
        <f t="shared" si="2153"/>
        <v>-</v>
      </c>
      <c r="JX321" s="8" t="str">
        <f t="shared" si="2153"/>
        <v>-</v>
      </c>
      <c r="JY321" s="8" t="str">
        <f t="shared" si="2153"/>
        <v>-</v>
      </c>
      <c r="JZ321" s="8" t="str">
        <f t="shared" si="2153"/>
        <v>-</v>
      </c>
      <c r="KA321" s="8" t="str">
        <f t="shared" si="2153"/>
        <v>-</v>
      </c>
      <c r="KB321" s="8" t="str">
        <f t="shared" si="2153"/>
        <v>-</v>
      </c>
      <c r="KC321" s="8" t="str">
        <f t="shared" si="2153"/>
        <v>-</v>
      </c>
      <c r="KD321" s="8" t="str">
        <f t="shared" si="2153"/>
        <v>-</v>
      </c>
      <c r="KE321" s="8" t="str">
        <f t="shared" si="2153"/>
        <v>-</v>
      </c>
      <c r="KF321" s="8" t="str">
        <f t="shared" si="2153"/>
        <v>-</v>
      </c>
      <c r="KG321" s="8" t="str">
        <f t="shared" si="2153"/>
        <v>-</v>
      </c>
      <c r="KH321" s="8" t="str">
        <f t="shared" si="2153"/>
        <v>-</v>
      </c>
      <c r="KI321" s="8" t="str">
        <f t="shared" si="2153"/>
        <v>-</v>
      </c>
      <c r="KJ321" s="8" t="str">
        <f t="shared" si="2153"/>
        <v>-</v>
      </c>
      <c r="KK321" s="8" t="str">
        <f t="shared" si="2153"/>
        <v>-</v>
      </c>
      <c r="KL321" s="8" t="str">
        <f t="shared" si="2153"/>
        <v>-</v>
      </c>
      <c r="KM321" s="8" t="str">
        <f t="shared" si="2153"/>
        <v>-</v>
      </c>
      <c r="KN321" s="8" t="str">
        <f t="shared" ref="KN321:LR321" si="2155">KN$5</f>
        <v>-</v>
      </c>
      <c r="KO321" s="8" t="str">
        <f t="shared" si="2155"/>
        <v>-</v>
      </c>
      <c r="KP321" s="8" t="str">
        <f t="shared" si="2155"/>
        <v>-</v>
      </c>
      <c r="KQ321" s="8" t="str">
        <f t="shared" si="2155"/>
        <v>-</v>
      </c>
      <c r="KR321" s="8" t="str">
        <f t="shared" si="2155"/>
        <v>-</v>
      </c>
      <c r="KS321" s="8" t="str">
        <f t="shared" si="2155"/>
        <v>-</v>
      </c>
      <c r="KT321" s="8" t="str">
        <f t="shared" si="2155"/>
        <v>-</v>
      </c>
      <c r="KU321" s="8" t="str">
        <f t="shared" si="2155"/>
        <v>-</v>
      </c>
      <c r="KV321" s="8" t="str">
        <f t="shared" si="2155"/>
        <v>-</v>
      </c>
      <c r="KW321" s="8" t="str">
        <f t="shared" si="2155"/>
        <v>-</v>
      </c>
      <c r="KX321" s="8" t="str">
        <f t="shared" si="2155"/>
        <v>-</v>
      </c>
      <c r="KY321" s="8" t="str">
        <f t="shared" si="2155"/>
        <v>-</v>
      </c>
      <c r="KZ321" s="8" t="str">
        <f t="shared" si="2155"/>
        <v>-</v>
      </c>
      <c r="LA321" s="8" t="str">
        <f t="shared" si="2155"/>
        <v>-</v>
      </c>
      <c r="LB321" s="8" t="str">
        <f t="shared" si="2155"/>
        <v>-</v>
      </c>
      <c r="LC321" s="8" t="str">
        <f t="shared" si="2155"/>
        <v>-</v>
      </c>
      <c r="LD321" s="8" t="str">
        <f t="shared" si="2155"/>
        <v>-</v>
      </c>
      <c r="LE321" s="8" t="str">
        <f t="shared" si="2155"/>
        <v>-</v>
      </c>
      <c r="LF321" s="8" t="str">
        <f t="shared" si="2155"/>
        <v>-</v>
      </c>
      <c r="LG321" s="8" t="str">
        <f t="shared" si="2155"/>
        <v>-</v>
      </c>
      <c r="LH321" s="8" t="str">
        <f t="shared" si="2155"/>
        <v>-</v>
      </c>
      <c r="LI321" s="8" t="str">
        <f t="shared" si="2155"/>
        <v>-</v>
      </c>
      <c r="LJ321" s="8" t="str">
        <f t="shared" si="2155"/>
        <v>-</v>
      </c>
      <c r="LK321" s="8" t="str">
        <f t="shared" si="2155"/>
        <v>-</v>
      </c>
      <c r="LL321" s="8" t="str">
        <f t="shared" si="2155"/>
        <v>-</v>
      </c>
      <c r="LM321" s="8" t="str">
        <f t="shared" si="2155"/>
        <v>-</v>
      </c>
      <c r="LN321" s="8" t="str">
        <f t="shared" si="2155"/>
        <v>-</v>
      </c>
      <c r="LO321" s="8" t="str">
        <f t="shared" si="2155"/>
        <v>-</v>
      </c>
      <c r="LP321" s="8" t="str">
        <f t="shared" si="2155"/>
        <v>-</v>
      </c>
      <c r="LQ321" s="8" t="str">
        <f t="shared" si="2155"/>
        <v>-</v>
      </c>
      <c r="LR321" s="8" t="str">
        <f t="shared" si="2155"/>
        <v>-</v>
      </c>
      <c r="LS321" s="8">
        <f t="shared" ref="LS321:MX321" si="2156">LS$5</f>
        <v>1</v>
      </c>
      <c r="LT321" s="8">
        <f t="shared" si="2156"/>
        <v>0</v>
      </c>
      <c r="LU321" s="8" t="str">
        <f t="shared" si="2156"/>
        <v>-</v>
      </c>
      <c r="LV321" s="8" t="str">
        <f t="shared" si="2156"/>
        <v>-</v>
      </c>
      <c r="LW321" s="8" t="str">
        <f t="shared" si="2156"/>
        <v>-</v>
      </c>
      <c r="LX321" s="8" t="str">
        <f t="shared" si="2156"/>
        <v>-</v>
      </c>
      <c r="LY321" s="8" t="str">
        <f t="shared" si="2156"/>
        <v>-</v>
      </c>
      <c r="LZ321" s="8" t="str">
        <f t="shared" si="2156"/>
        <v>-</v>
      </c>
      <c r="MA321" s="8" t="str">
        <f t="shared" si="2156"/>
        <v>-</v>
      </c>
      <c r="MB321" s="8" t="str">
        <f t="shared" si="2156"/>
        <v>-</v>
      </c>
      <c r="MC321" s="8">
        <f t="shared" si="2156"/>
        <v>1</v>
      </c>
      <c r="MD321" s="8">
        <f t="shared" si="2156"/>
        <v>1</v>
      </c>
      <c r="ME321" s="8">
        <f t="shared" si="2156"/>
        <v>1</v>
      </c>
      <c r="MF321" s="8">
        <f t="shared" si="2156"/>
        <v>1</v>
      </c>
      <c r="MG321" s="8">
        <f t="shared" si="2156"/>
        <v>1</v>
      </c>
      <c r="MH321" s="8">
        <f t="shared" si="2156"/>
        <v>1</v>
      </c>
      <c r="MI321" s="8">
        <f t="shared" si="2156"/>
        <v>1</v>
      </c>
      <c r="MJ321" s="8">
        <f t="shared" si="2156"/>
        <v>1</v>
      </c>
      <c r="MK321" s="8">
        <f t="shared" si="2156"/>
        <v>1</v>
      </c>
      <c r="ML321" s="8">
        <f t="shared" si="2156"/>
        <v>1</v>
      </c>
      <c r="MM321" s="8">
        <f t="shared" si="2156"/>
        <v>1</v>
      </c>
      <c r="MN321" s="8">
        <f t="shared" si="2156"/>
        <v>0</v>
      </c>
      <c r="MO321" s="8" t="str">
        <f t="shared" si="2156"/>
        <v>-</v>
      </c>
      <c r="MP321" s="8" t="str">
        <f t="shared" si="2156"/>
        <v>-</v>
      </c>
      <c r="MQ321" s="8">
        <f t="shared" si="2156"/>
        <v>1</v>
      </c>
      <c r="MR321" s="8">
        <f t="shared" si="2156"/>
        <v>1</v>
      </c>
      <c r="MS321" s="8">
        <f t="shared" si="2156"/>
        <v>1</v>
      </c>
      <c r="MT321" s="8">
        <f t="shared" si="2156"/>
        <v>1</v>
      </c>
      <c r="MU321" s="8">
        <f t="shared" si="2156"/>
        <v>1</v>
      </c>
      <c r="MV321" s="8">
        <f t="shared" si="2156"/>
        <v>1</v>
      </c>
      <c r="MW321" s="8">
        <f t="shared" si="2156"/>
        <v>1</v>
      </c>
      <c r="MX321" s="8">
        <f t="shared" si="2156"/>
        <v>1</v>
      </c>
      <c r="MY321" s="8">
        <f t="shared" ref="MY321" si="2157">MY$5</f>
        <v>1</v>
      </c>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f t="shared" ref="OT321" si="2158">OT$5</f>
        <v>1</v>
      </c>
      <c r="OU321" s="24">
        <v>0</v>
      </c>
    </row>
    <row r="322" spans="1:411">
      <c r="AL322" s="231"/>
    </row>
  </sheetData>
  <autoFilter ref="A4:OU322" xr:uid="{A5DE918E-332D-4563-9BCB-E13ECBAD8AE1}"/>
  <phoneticPr fontId="6" type="noConversion"/>
  <conditionalFormatting sqref="E315:G1048576 E1:G15 F16:G16 E18:G49 E17 F99:G104 E114:G114 F63:G68 F70:G78 E281:E284 G281:G284 F106:G113">
    <cfRule type="cellIs" dxfId="290" priority="616" stopIfTrue="1" operator="equal">
      <formula>TRUE</formula>
    </cfRule>
  </conditionalFormatting>
  <conditionalFormatting sqref="CV31:CY36 CV64:CY67 CV73:CY76 CV100:CY103 CV109:CY112">
    <cfRule type="cellIs" dxfId="289" priority="394" operator="equal">
      <formula>FALSE</formula>
    </cfRule>
  </conditionalFormatting>
  <conditionalFormatting sqref="A1:W1 IL1:IT1 JD1:JE1 JO1:XFD1 Y1:IJ1">
    <cfRule type="cellIs" dxfId="288" priority="617" stopIfTrue="1" operator="equal">
      <formula>"sam"</formula>
    </cfRule>
    <cfRule type="cellIs" dxfId="287" priority="618" stopIfTrue="1" operator="equal">
      <formula>"sap"</formula>
    </cfRule>
    <cfRule type="cellIs" dxfId="286" priority="620" stopIfTrue="1" operator="equal">
      <formula>"sar"</formula>
    </cfRule>
    <cfRule type="cellIs" dxfId="285" priority="621" stopIfTrue="1" operator="equal">
      <formula>"sat"</formula>
    </cfRule>
    <cfRule type="cellIs" dxfId="284" priority="656" stopIfTrue="1" operator="equal">
      <formula>"sav"</formula>
    </cfRule>
  </conditionalFormatting>
  <conditionalFormatting sqref="BE1:CC1 IL1:IT1 JD1:JE1 JO1:XFD1 CE1:IJ1">
    <cfRule type="cellIs" dxfId="283" priority="619" stopIfTrue="1" operator="equal">
      <formula>"saa"</formula>
    </cfRule>
  </conditionalFormatting>
  <conditionalFormatting sqref="H23:T23 W23 H29:T29 W29">
    <cfRule type="expression" dxfId="282" priority="657">
      <formula>(H23&lt;&gt;H$6)</formula>
    </cfRule>
  </conditionalFormatting>
  <conditionalFormatting sqref="JN1">
    <cfRule type="cellIs" dxfId="281" priority="294" stopIfTrue="1" operator="equal">
      <formula>"sam"</formula>
    </cfRule>
    <cfRule type="cellIs" dxfId="280" priority="295" stopIfTrue="1" operator="equal">
      <formula>"sap"</formula>
    </cfRule>
    <cfRule type="cellIs" dxfId="279" priority="297" stopIfTrue="1" operator="equal">
      <formula>"sar"</formula>
    </cfRule>
    <cfRule type="cellIs" dxfId="278" priority="298" stopIfTrue="1" operator="equal">
      <formula>"sat"</formula>
    </cfRule>
    <cfRule type="cellIs" dxfId="277" priority="299" stopIfTrue="1" operator="equal">
      <formula>"sav"</formula>
    </cfRule>
  </conditionalFormatting>
  <conditionalFormatting sqref="JN1">
    <cfRule type="cellIs" dxfId="276" priority="296" stopIfTrue="1" operator="equal">
      <formula>"saa"</formula>
    </cfRule>
  </conditionalFormatting>
  <conditionalFormatting sqref="JM1">
    <cfRule type="cellIs" dxfId="275" priority="288" stopIfTrue="1" operator="equal">
      <formula>"sam"</formula>
    </cfRule>
    <cfRule type="cellIs" dxfId="274" priority="289" stopIfTrue="1" operator="equal">
      <formula>"sap"</formula>
    </cfRule>
    <cfRule type="cellIs" dxfId="273" priority="291" stopIfTrue="1" operator="equal">
      <formula>"sar"</formula>
    </cfRule>
    <cfRule type="cellIs" dxfId="272" priority="292" stopIfTrue="1" operator="equal">
      <formula>"sat"</formula>
    </cfRule>
    <cfRule type="cellIs" dxfId="271" priority="293" stopIfTrue="1" operator="equal">
      <formula>"sav"</formula>
    </cfRule>
  </conditionalFormatting>
  <conditionalFormatting sqref="JM1">
    <cfRule type="cellIs" dxfId="270" priority="290" stopIfTrue="1" operator="equal">
      <formula>"saa"</formula>
    </cfRule>
  </conditionalFormatting>
  <conditionalFormatting sqref="JL1">
    <cfRule type="cellIs" dxfId="269" priority="282" stopIfTrue="1" operator="equal">
      <formula>"sam"</formula>
    </cfRule>
    <cfRule type="cellIs" dxfId="268" priority="283" stopIfTrue="1" operator="equal">
      <formula>"sap"</formula>
    </cfRule>
    <cfRule type="cellIs" dxfId="267" priority="285" stopIfTrue="1" operator="equal">
      <formula>"sar"</formula>
    </cfRule>
    <cfRule type="cellIs" dxfId="266" priority="286" stopIfTrue="1" operator="equal">
      <formula>"sat"</formula>
    </cfRule>
    <cfRule type="cellIs" dxfId="265" priority="287" stopIfTrue="1" operator="equal">
      <formula>"sav"</formula>
    </cfRule>
  </conditionalFormatting>
  <conditionalFormatting sqref="JL1">
    <cfRule type="cellIs" dxfId="264" priority="284" stopIfTrue="1" operator="equal">
      <formula>"saa"</formula>
    </cfRule>
  </conditionalFormatting>
  <conditionalFormatting sqref="X1">
    <cfRule type="cellIs" dxfId="263" priority="277" stopIfTrue="1" operator="equal">
      <formula>"sam"</formula>
    </cfRule>
    <cfRule type="cellIs" dxfId="262" priority="278" stopIfTrue="1" operator="equal">
      <formula>"sap"</formula>
    </cfRule>
    <cfRule type="cellIs" dxfId="261" priority="279" stopIfTrue="1" operator="equal">
      <formula>"sar"</formula>
    </cfRule>
    <cfRule type="cellIs" dxfId="260" priority="280" stopIfTrue="1" operator="equal">
      <formula>"sat"</formula>
    </cfRule>
    <cfRule type="cellIs" dxfId="259" priority="281" stopIfTrue="1" operator="equal">
      <formula>"sav"</formula>
    </cfRule>
  </conditionalFormatting>
  <conditionalFormatting sqref="IK1">
    <cfRule type="cellIs" dxfId="258" priority="271" stopIfTrue="1" operator="equal">
      <formula>"sam"</formula>
    </cfRule>
    <cfRule type="cellIs" dxfId="257" priority="272" stopIfTrue="1" operator="equal">
      <formula>"sap"</formula>
    </cfRule>
    <cfRule type="cellIs" dxfId="256" priority="274" stopIfTrue="1" operator="equal">
      <formula>"sar"</formula>
    </cfRule>
    <cfRule type="cellIs" dxfId="255" priority="275" stopIfTrue="1" operator="equal">
      <formula>"sat"</formula>
    </cfRule>
    <cfRule type="cellIs" dxfId="254" priority="276" stopIfTrue="1" operator="equal">
      <formula>"sav"</formula>
    </cfRule>
  </conditionalFormatting>
  <conditionalFormatting sqref="IK1">
    <cfRule type="cellIs" dxfId="253" priority="273" stopIfTrue="1" operator="equal">
      <formula>"saa"</formula>
    </cfRule>
  </conditionalFormatting>
  <conditionalFormatting sqref="E192:G192">
    <cfRule type="cellIs" dxfId="252" priority="269" stopIfTrue="1" operator="equal">
      <formula>TRUE</formula>
    </cfRule>
  </conditionalFormatting>
  <conditionalFormatting sqref="JF1:JK1">
    <cfRule type="cellIs" dxfId="251" priority="261" stopIfTrue="1" operator="equal">
      <formula>"sam"</formula>
    </cfRule>
    <cfRule type="cellIs" dxfId="250" priority="262" stopIfTrue="1" operator="equal">
      <formula>"sap"</formula>
    </cfRule>
    <cfRule type="cellIs" dxfId="249" priority="264" stopIfTrue="1" operator="equal">
      <formula>"sar"</formula>
    </cfRule>
    <cfRule type="cellIs" dxfId="248" priority="265" stopIfTrue="1" operator="equal">
      <formula>"sat"</formula>
    </cfRule>
    <cfRule type="cellIs" dxfId="247" priority="266" stopIfTrue="1" operator="equal">
      <formula>"sav"</formula>
    </cfRule>
  </conditionalFormatting>
  <conditionalFormatting sqref="JF1:JK1">
    <cfRule type="cellIs" dxfId="246" priority="263" stopIfTrue="1" operator="equal">
      <formula>"saa"</formula>
    </cfRule>
  </conditionalFormatting>
  <conditionalFormatting sqref="IU1:JC1">
    <cfRule type="cellIs" dxfId="245" priority="252" stopIfTrue="1" operator="equal">
      <formula>"sam"</formula>
    </cfRule>
    <cfRule type="cellIs" dxfId="244" priority="253" stopIfTrue="1" operator="equal">
      <formula>"sap"</formula>
    </cfRule>
    <cfRule type="cellIs" dxfId="243" priority="255" stopIfTrue="1" operator="equal">
      <formula>"sar"</formula>
    </cfRule>
    <cfRule type="cellIs" dxfId="242" priority="256" stopIfTrue="1" operator="equal">
      <formula>"sat"</formula>
    </cfRule>
    <cfRule type="cellIs" dxfId="241" priority="257" stopIfTrue="1" operator="equal">
      <formula>"sav"</formula>
    </cfRule>
  </conditionalFormatting>
  <conditionalFormatting sqref="IU1:JC1">
    <cfRule type="cellIs" dxfId="240" priority="254" stopIfTrue="1" operator="equal">
      <formula>"saa"</formula>
    </cfRule>
  </conditionalFormatting>
  <conditionalFormatting sqref="F17:G17 E16">
    <cfRule type="cellIs" dxfId="239" priority="245" stopIfTrue="1" operator="equal">
      <formula>TRUE</formula>
    </cfRule>
  </conditionalFormatting>
  <conditionalFormatting sqref="CV42:CY47">
    <cfRule type="cellIs" dxfId="238" priority="242" operator="equal">
      <formula>FALSE</formula>
    </cfRule>
  </conditionalFormatting>
  <conditionalFormatting sqref="H40:T40 W40">
    <cfRule type="expression" dxfId="237" priority="244">
      <formula>(H40&lt;&gt;H$6)</formula>
    </cfRule>
  </conditionalFormatting>
  <conditionalFormatting sqref="E187:G191">
    <cfRule type="cellIs" dxfId="236" priority="240" stopIfTrue="1" operator="equal">
      <formula>TRUE</formula>
    </cfRule>
  </conditionalFormatting>
  <conditionalFormatting sqref="H188:T188 W188">
    <cfRule type="expression" dxfId="235" priority="241">
      <formula>(H188&lt;&gt;H$6)</formula>
    </cfRule>
  </conditionalFormatting>
  <conditionalFormatting sqref="E50:G51 E60:G60 F52:G59">
    <cfRule type="cellIs" dxfId="234" priority="239" stopIfTrue="1" operator="equal">
      <formula>TRUE</formula>
    </cfRule>
  </conditionalFormatting>
  <conditionalFormatting sqref="CV53:CY58">
    <cfRule type="cellIs" dxfId="233" priority="237" operator="equal">
      <formula>FALSE</formula>
    </cfRule>
  </conditionalFormatting>
  <conditionalFormatting sqref="H51:T51 W51">
    <cfRule type="expression" dxfId="232" priority="238">
      <formula>(H51&lt;&gt;H$6)</formula>
    </cfRule>
  </conditionalFormatting>
  <conditionalFormatting sqref="E61:G62 F69:G69 E63:E78 E97:E113">
    <cfRule type="cellIs" dxfId="231" priority="236" stopIfTrue="1" operator="equal">
      <formula>TRUE</formula>
    </cfRule>
  </conditionalFormatting>
  <conditionalFormatting sqref="H62:T62 W62">
    <cfRule type="expression" dxfId="230" priority="235">
      <formula>(H62&lt;&gt;H$6)</formula>
    </cfRule>
  </conditionalFormatting>
  <conditionalFormatting sqref="E205:G205">
    <cfRule type="cellIs" dxfId="229" priority="230" stopIfTrue="1" operator="equal">
      <formula>TRUE</formula>
    </cfRule>
  </conditionalFormatting>
  <conditionalFormatting sqref="E52:E59">
    <cfRule type="cellIs" dxfId="228" priority="232" stopIfTrue="1" operator="equal">
      <formula>TRUE</formula>
    </cfRule>
  </conditionalFormatting>
  <conditionalFormatting sqref="E196:G196">
    <cfRule type="cellIs" dxfId="227" priority="227" stopIfTrue="1" operator="equal">
      <formula>TRUE</formula>
    </cfRule>
  </conditionalFormatting>
  <conditionalFormatting sqref="E197:G198 F199:G199 G200:G204 F200:F201 E199:E200">
    <cfRule type="cellIs" dxfId="226" priority="228" stopIfTrue="1" operator="equal">
      <formula>TRUE</formula>
    </cfRule>
  </conditionalFormatting>
  <conditionalFormatting sqref="H198:T198 W198">
    <cfRule type="expression" dxfId="225" priority="229">
      <formula>(H198&lt;&gt;H$6)</formula>
    </cfRule>
  </conditionalFormatting>
  <conditionalFormatting sqref="E193:G195">
    <cfRule type="cellIs" dxfId="224" priority="225" stopIfTrue="1" operator="equal">
      <formula>TRUE</formula>
    </cfRule>
  </conditionalFormatting>
  <conditionalFormatting sqref="H194:T194 W194">
    <cfRule type="expression" dxfId="223" priority="226">
      <formula>(H194&lt;&gt;H$6)</formula>
    </cfRule>
  </conditionalFormatting>
  <conditionalFormatting sqref="E204:F204 F202:F203 E201:E203">
    <cfRule type="cellIs" dxfId="222" priority="224" stopIfTrue="1" operator="equal">
      <formula>TRUE</formula>
    </cfRule>
  </conditionalFormatting>
  <conditionalFormatting sqref="E240:G240">
    <cfRule type="cellIs" dxfId="221" priority="223" stopIfTrue="1" operator="equal">
      <formula>TRUE</formula>
    </cfRule>
  </conditionalFormatting>
  <conditionalFormatting sqref="E206:G207 F208:G208">
    <cfRule type="cellIs" dxfId="220" priority="221" stopIfTrue="1" operator="equal">
      <formula>TRUE</formula>
    </cfRule>
  </conditionalFormatting>
  <conditionalFormatting sqref="H207:T207 W207">
    <cfRule type="expression" dxfId="219" priority="222">
      <formula>(H207&lt;&gt;H$6)</formula>
    </cfRule>
  </conditionalFormatting>
  <conditionalFormatting sqref="H71:T71 W71">
    <cfRule type="expression" dxfId="218" priority="218">
      <formula>(H71&lt;&gt;H$6)</formula>
    </cfRule>
  </conditionalFormatting>
  <conditionalFormatting sqref="F97:G98 F105:G105">
    <cfRule type="cellIs" dxfId="217" priority="216" stopIfTrue="1" operator="equal">
      <formula>TRUE</formula>
    </cfRule>
  </conditionalFormatting>
  <conditionalFormatting sqref="H98:T98 W98">
    <cfRule type="expression" dxfId="216" priority="215">
      <formula>(H98&lt;&gt;H$6)</formula>
    </cfRule>
  </conditionalFormatting>
  <conditionalFormatting sqref="H107:T107 W107">
    <cfRule type="expression" dxfId="215" priority="211">
      <formula>(H107&lt;&gt;H$6)</formula>
    </cfRule>
  </conditionalFormatting>
  <conditionalFormatting sqref="F221:G223">
    <cfRule type="cellIs" dxfId="214" priority="193" stopIfTrue="1" operator="equal">
      <formula>TRUE</formula>
    </cfRule>
  </conditionalFormatting>
  <conditionalFormatting sqref="F212:G212">
    <cfRule type="cellIs" dxfId="213" priority="201" stopIfTrue="1" operator="equal">
      <formula>TRUE</formula>
    </cfRule>
  </conditionalFormatting>
  <conditionalFormatting sqref="F209:G211">
    <cfRule type="cellIs" dxfId="212" priority="203" stopIfTrue="1" operator="equal">
      <formula>TRUE</formula>
    </cfRule>
  </conditionalFormatting>
  <conditionalFormatting sqref="JQ2:JR2">
    <cfRule type="expression" dxfId="211" priority="202">
      <formula>(JQ2=OFFSET(JQ2,-1,0))</formula>
    </cfRule>
  </conditionalFormatting>
  <conditionalFormatting sqref="F228:G228">
    <cfRule type="cellIs" dxfId="210" priority="192" stopIfTrue="1" operator="equal">
      <formula>TRUE</formula>
    </cfRule>
  </conditionalFormatting>
  <conditionalFormatting sqref="F213:G215">
    <cfRule type="cellIs" dxfId="209" priority="199" stopIfTrue="1" operator="equal">
      <formula>TRUE</formula>
    </cfRule>
  </conditionalFormatting>
  <conditionalFormatting sqref="F216:G216">
    <cfRule type="cellIs" dxfId="208" priority="198" stopIfTrue="1" operator="equal">
      <formula>TRUE</formula>
    </cfRule>
  </conditionalFormatting>
  <conditionalFormatting sqref="F217:G219">
    <cfRule type="cellIs" dxfId="207" priority="196" stopIfTrue="1" operator="equal">
      <formula>TRUE</formula>
    </cfRule>
  </conditionalFormatting>
  <conditionalFormatting sqref="F220:G220">
    <cfRule type="cellIs" dxfId="206" priority="195" stopIfTrue="1" operator="equal">
      <formula>TRUE</formula>
    </cfRule>
  </conditionalFormatting>
  <conditionalFormatting sqref="F229:G231">
    <cfRule type="cellIs" dxfId="205" priority="190" stopIfTrue="1" operator="equal">
      <formula>TRUE</formula>
    </cfRule>
  </conditionalFormatting>
  <conditionalFormatting sqref="F232:G232">
    <cfRule type="cellIs" dxfId="204" priority="189" stopIfTrue="1" operator="equal">
      <formula>TRUE</formula>
    </cfRule>
  </conditionalFormatting>
  <conditionalFormatting sqref="F233:G235">
    <cfRule type="cellIs" dxfId="203" priority="187" stopIfTrue="1" operator="equal">
      <formula>TRUE</formula>
    </cfRule>
  </conditionalFormatting>
  <conditionalFormatting sqref="E278:G278">
    <cfRule type="cellIs" dxfId="202" priority="166" stopIfTrue="1" operator="equal">
      <formula>TRUE</formula>
    </cfRule>
  </conditionalFormatting>
  <conditionalFormatting sqref="E241:G242 G243 E243:E244">
    <cfRule type="cellIs" dxfId="201" priority="164" stopIfTrue="1" operator="equal">
      <formula>TRUE</formula>
    </cfRule>
  </conditionalFormatting>
  <conditionalFormatting sqref="H241:T241 W241">
    <cfRule type="expression" dxfId="200" priority="165">
      <formula>(H241&lt;&gt;H$6)</formula>
    </cfRule>
  </conditionalFormatting>
  <conditionalFormatting sqref="E245:G245 F243 F244:G244">
    <cfRule type="cellIs" dxfId="199" priority="162" stopIfTrue="1" operator="equal">
      <formula>TRUE</formula>
    </cfRule>
  </conditionalFormatting>
  <conditionalFormatting sqref="E246:G246">
    <cfRule type="cellIs" dxfId="198" priority="161" stopIfTrue="1" operator="equal">
      <formula>TRUE</formula>
    </cfRule>
  </conditionalFormatting>
  <conditionalFormatting sqref="E247:G249 E250:E257 G250:G257 G262:G269 E262:E269">
    <cfRule type="cellIs" dxfId="197" priority="159" stopIfTrue="1" operator="equal">
      <formula>TRUE</formula>
    </cfRule>
  </conditionalFormatting>
  <conditionalFormatting sqref="F250">
    <cfRule type="cellIs" dxfId="196" priority="158" stopIfTrue="1" operator="equal">
      <formula>TRUE</formula>
    </cfRule>
  </conditionalFormatting>
  <conditionalFormatting sqref="F251:F253">
    <cfRule type="cellIs" dxfId="195" priority="156" stopIfTrue="1" operator="equal">
      <formula>TRUE</formula>
    </cfRule>
  </conditionalFormatting>
  <conditionalFormatting sqref="F254">
    <cfRule type="cellIs" dxfId="194" priority="155" stopIfTrue="1" operator="equal">
      <formula>TRUE</formula>
    </cfRule>
  </conditionalFormatting>
  <conditionalFormatting sqref="F255:F257">
    <cfRule type="cellIs" dxfId="193" priority="153" stopIfTrue="1" operator="equal">
      <formula>TRUE</formula>
    </cfRule>
  </conditionalFormatting>
  <conditionalFormatting sqref="F262">
    <cfRule type="cellIs" dxfId="192" priority="152" stopIfTrue="1" operator="equal">
      <formula>TRUE</formula>
    </cfRule>
  </conditionalFormatting>
  <conditionalFormatting sqref="F263:F265">
    <cfRule type="cellIs" dxfId="191" priority="150" stopIfTrue="1" operator="equal">
      <formula>TRUE</formula>
    </cfRule>
  </conditionalFormatting>
  <conditionalFormatting sqref="F266">
    <cfRule type="cellIs" dxfId="190" priority="149" stopIfTrue="1" operator="equal">
      <formula>TRUE</formula>
    </cfRule>
  </conditionalFormatting>
  <conditionalFormatting sqref="F267:F269">
    <cfRule type="cellIs" dxfId="189" priority="147" stopIfTrue="1" operator="equal">
      <formula>TRUE</formula>
    </cfRule>
  </conditionalFormatting>
  <conditionalFormatting sqref="E208">
    <cfRule type="cellIs" dxfId="188" priority="144" stopIfTrue="1" operator="equal">
      <formula>TRUE</formula>
    </cfRule>
  </conditionalFormatting>
  <conditionalFormatting sqref="E209:E211">
    <cfRule type="cellIs" dxfId="187" priority="143" stopIfTrue="1" operator="equal">
      <formula>TRUE</formula>
    </cfRule>
  </conditionalFormatting>
  <conditionalFormatting sqref="E212">
    <cfRule type="cellIs" dxfId="186" priority="142" stopIfTrue="1" operator="equal">
      <formula>TRUE</formula>
    </cfRule>
  </conditionalFormatting>
  <conditionalFormatting sqref="E213:E223 E228:E235">
    <cfRule type="cellIs" dxfId="185" priority="141" stopIfTrue="1" operator="equal">
      <formula>TRUE</formula>
    </cfRule>
  </conditionalFormatting>
  <conditionalFormatting sqref="E286:G286">
    <cfRule type="cellIs" dxfId="184" priority="140" stopIfTrue="1" operator="equal">
      <formula>TRUE</formula>
    </cfRule>
  </conditionalFormatting>
  <conditionalFormatting sqref="E280:G280">
    <cfRule type="cellIs" dxfId="183" priority="138" stopIfTrue="1" operator="equal">
      <formula>TRUE</formula>
    </cfRule>
  </conditionalFormatting>
  <conditionalFormatting sqref="H280:T280 W280">
    <cfRule type="expression" dxfId="182" priority="139">
      <formula>(H280&lt;&gt;H$6)</formula>
    </cfRule>
  </conditionalFormatting>
  <conditionalFormatting sqref="F281">
    <cfRule type="cellIs" dxfId="181" priority="133" stopIfTrue="1" operator="equal">
      <formula>TRUE</formula>
    </cfRule>
  </conditionalFormatting>
  <conditionalFormatting sqref="F282">
    <cfRule type="cellIs" dxfId="180" priority="131" stopIfTrue="1" operator="equal">
      <formula>TRUE</formula>
    </cfRule>
  </conditionalFormatting>
  <conditionalFormatting sqref="F283">
    <cfRule type="cellIs" dxfId="179" priority="129" stopIfTrue="1" operator="equal">
      <formula>TRUE</formula>
    </cfRule>
  </conditionalFormatting>
  <conditionalFormatting sqref="F284">
    <cfRule type="cellIs" dxfId="178" priority="127" stopIfTrue="1" operator="equal">
      <formula>TRUE</formula>
    </cfRule>
  </conditionalFormatting>
  <conditionalFormatting sqref="F153:G158 E168:G168 E135:G140 F160:G167 E142:G150">
    <cfRule type="cellIs" dxfId="177" priority="126" stopIfTrue="1" operator="equal">
      <formula>TRUE</formula>
    </cfRule>
  </conditionalFormatting>
  <conditionalFormatting sqref="CV136:CY139 CV145:CY148 CV154:CY157 CV163:CY166">
    <cfRule type="cellIs" dxfId="176" priority="125" operator="equal">
      <formula>FALSE</formula>
    </cfRule>
  </conditionalFormatting>
  <conditionalFormatting sqref="E133:G134 E141:G141">
    <cfRule type="cellIs" dxfId="175" priority="124" stopIfTrue="1" operator="equal">
      <formula>TRUE</formula>
    </cfRule>
  </conditionalFormatting>
  <conditionalFormatting sqref="H134:T134 W134">
    <cfRule type="expression" dxfId="174" priority="123">
      <formula>(H134&lt;&gt;H$6)</formula>
    </cfRule>
  </conditionalFormatting>
  <conditionalFormatting sqref="H143:T143 W143">
    <cfRule type="expression" dxfId="173" priority="122">
      <formula>(H143&lt;&gt;H$6)</formula>
    </cfRule>
  </conditionalFormatting>
  <conditionalFormatting sqref="E151:G152 F159:G159 E159:E165 E167">
    <cfRule type="cellIs" dxfId="172" priority="121" stopIfTrue="1" operator="equal">
      <formula>TRUE</formula>
    </cfRule>
  </conditionalFormatting>
  <conditionalFormatting sqref="H152:T152 W152">
    <cfRule type="expression" dxfId="171" priority="120">
      <formula>(H152&lt;&gt;H$6)</formula>
    </cfRule>
  </conditionalFormatting>
  <conditionalFormatting sqref="H161:T161 W161">
    <cfRule type="expression" dxfId="170" priority="119">
      <formula>(H161&lt;&gt;H$6)</formula>
    </cfRule>
  </conditionalFormatting>
  <conditionalFormatting sqref="F236:G236">
    <cfRule type="cellIs" dxfId="169" priority="114" stopIfTrue="1" operator="equal">
      <formula>TRUE</formula>
    </cfRule>
  </conditionalFormatting>
  <conditionalFormatting sqref="E153:E156 E158">
    <cfRule type="cellIs" dxfId="168" priority="115" stopIfTrue="1" operator="equal">
      <formula>TRUE</formula>
    </cfRule>
  </conditionalFormatting>
  <conditionalFormatting sqref="F270">
    <cfRule type="cellIs" dxfId="167" priority="110" stopIfTrue="1" operator="equal">
      <formula>TRUE</formula>
    </cfRule>
  </conditionalFormatting>
  <conditionalFormatting sqref="F237:G239">
    <cfRule type="cellIs" dxfId="166" priority="113" stopIfTrue="1" operator="equal">
      <formula>TRUE</formula>
    </cfRule>
  </conditionalFormatting>
  <conditionalFormatting sqref="E236:E239">
    <cfRule type="cellIs" dxfId="165" priority="112" stopIfTrue="1" operator="equal">
      <formula>TRUE</formula>
    </cfRule>
  </conditionalFormatting>
  <conditionalFormatting sqref="E270:E273 G270:G273">
    <cfRule type="cellIs" dxfId="164" priority="111" stopIfTrue="1" operator="equal">
      <formula>TRUE</formula>
    </cfRule>
  </conditionalFormatting>
  <conditionalFormatting sqref="G289">
    <cfRule type="cellIs" dxfId="163" priority="106" stopIfTrue="1" operator="equal">
      <formula>TRUE</formula>
    </cfRule>
  </conditionalFormatting>
  <conditionalFormatting sqref="F271:F273">
    <cfRule type="cellIs" dxfId="162" priority="109" stopIfTrue="1" operator="equal">
      <formula>TRUE</formula>
    </cfRule>
  </conditionalFormatting>
  <conditionalFormatting sqref="E285 G285">
    <cfRule type="cellIs" dxfId="161" priority="108" stopIfTrue="1" operator="equal">
      <formula>TRUE</formula>
    </cfRule>
  </conditionalFormatting>
  <conditionalFormatting sqref="F285">
    <cfRule type="cellIs" dxfId="160" priority="107" stopIfTrue="1" operator="equal">
      <formula>TRUE</formula>
    </cfRule>
  </conditionalFormatting>
  <conditionalFormatting sqref="G294">
    <cfRule type="cellIs" dxfId="159" priority="94" stopIfTrue="1" operator="equal">
      <formula>TRUE</formula>
    </cfRule>
  </conditionalFormatting>
  <conditionalFormatting sqref="E314:G314">
    <cfRule type="cellIs" dxfId="158" priority="105" stopIfTrue="1" operator="equal">
      <formula>TRUE</formula>
    </cfRule>
  </conditionalFormatting>
  <conditionalFormatting sqref="E288:G288">
    <cfRule type="cellIs" dxfId="157" priority="103" stopIfTrue="1" operator="equal">
      <formula>TRUE</formula>
    </cfRule>
  </conditionalFormatting>
  <conditionalFormatting sqref="H288:T288 W288">
    <cfRule type="expression" dxfId="156" priority="104">
      <formula>(H288&lt;&gt;H$6)</formula>
    </cfRule>
  </conditionalFormatting>
  <conditionalFormatting sqref="F289">
    <cfRule type="cellIs" dxfId="155" priority="102" stopIfTrue="1" operator="equal">
      <formula>TRUE</formula>
    </cfRule>
  </conditionalFormatting>
  <conditionalFormatting sqref="G290:G293">
    <cfRule type="cellIs" dxfId="154" priority="96" stopIfTrue="1" operator="equal">
      <formula>TRUE</formula>
    </cfRule>
  </conditionalFormatting>
  <conditionalFormatting sqref="F290:F293">
    <cfRule type="cellIs" dxfId="153" priority="95" stopIfTrue="1" operator="equal">
      <formula>TRUE</formula>
    </cfRule>
  </conditionalFormatting>
  <conditionalFormatting sqref="G295:G298">
    <cfRule type="cellIs" dxfId="152" priority="92" stopIfTrue="1" operator="equal">
      <formula>TRUE</formula>
    </cfRule>
  </conditionalFormatting>
  <conditionalFormatting sqref="F294">
    <cfRule type="cellIs" dxfId="151" priority="93" stopIfTrue="1" operator="equal">
      <formula>TRUE</formula>
    </cfRule>
  </conditionalFormatting>
  <conditionalFormatting sqref="G299 E289:E303">
    <cfRule type="cellIs" dxfId="150" priority="90" stopIfTrue="1" operator="equal">
      <formula>TRUE</formula>
    </cfRule>
  </conditionalFormatting>
  <conditionalFormatting sqref="F295:F298">
    <cfRule type="cellIs" dxfId="149" priority="91" stopIfTrue="1" operator="equal">
      <formula>TRUE</formula>
    </cfRule>
  </conditionalFormatting>
  <conditionalFormatting sqref="G304">
    <cfRule type="cellIs" dxfId="148" priority="86" stopIfTrue="1" operator="equal">
      <formula>TRUE</formula>
    </cfRule>
  </conditionalFormatting>
  <conditionalFormatting sqref="F299">
    <cfRule type="cellIs" dxfId="147" priority="89" stopIfTrue="1" operator="equal">
      <formula>TRUE</formula>
    </cfRule>
  </conditionalFormatting>
  <conditionalFormatting sqref="G300:G303 E304:E308">
    <cfRule type="cellIs" dxfId="146" priority="88" stopIfTrue="1" operator="equal">
      <formula>TRUE</formula>
    </cfRule>
  </conditionalFormatting>
  <conditionalFormatting sqref="F300:F303">
    <cfRule type="cellIs" dxfId="145" priority="87" stopIfTrue="1" operator="equal">
      <formula>TRUE</formula>
    </cfRule>
  </conditionalFormatting>
  <conditionalFormatting sqref="F304">
    <cfRule type="cellIs" dxfId="144" priority="85" stopIfTrue="1" operator="equal">
      <formula>TRUE</formula>
    </cfRule>
  </conditionalFormatting>
  <conditionalFormatting sqref="G305:G308">
    <cfRule type="cellIs" dxfId="143" priority="84" stopIfTrue="1" operator="equal">
      <formula>TRUE</formula>
    </cfRule>
  </conditionalFormatting>
  <conditionalFormatting sqref="F305:F308">
    <cfRule type="cellIs" dxfId="142" priority="83" stopIfTrue="1" operator="equal">
      <formula>TRUE</formula>
    </cfRule>
  </conditionalFormatting>
  <conditionalFormatting sqref="G309">
    <cfRule type="cellIs" dxfId="141" priority="82" stopIfTrue="1" operator="equal">
      <formula>TRUE</formula>
    </cfRule>
  </conditionalFormatting>
  <conditionalFormatting sqref="E309:F309">
    <cfRule type="cellIs" dxfId="140" priority="81" stopIfTrue="1" operator="equal">
      <formula>TRUE</formula>
    </cfRule>
  </conditionalFormatting>
  <conditionalFormatting sqref="G310:G313">
    <cfRule type="cellIs" dxfId="139" priority="80" stopIfTrue="1" operator="equal">
      <formula>TRUE</formula>
    </cfRule>
  </conditionalFormatting>
  <conditionalFormatting sqref="E310:F313">
    <cfRule type="cellIs" dxfId="138" priority="79" stopIfTrue="1" operator="equal">
      <formula>TRUE</formula>
    </cfRule>
  </conditionalFormatting>
  <conditionalFormatting sqref="E175">
    <cfRule type="cellIs" dxfId="137" priority="55" stopIfTrue="1" operator="equal">
      <formula>TRUE</formula>
    </cfRule>
  </conditionalFormatting>
  <conditionalFormatting sqref="F169:G177">
    <cfRule type="cellIs" dxfId="136" priority="75" stopIfTrue="1" operator="equal">
      <formula>TRUE</formula>
    </cfRule>
  </conditionalFormatting>
  <conditionalFormatting sqref="CV172:CY175">
    <cfRule type="cellIs" dxfId="135" priority="74" operator="equal">
      <formula>FALSE</formula>
    </cfRule>
  </conditionalFormatting>
  <conditionalFormatting sqref="E169:E174 E176:E185">
    <cfRule type="cellIs" dxfId="134" priority="73" stopIfTrue="1" operator="equal">
      <formula>TRUE</formula>
    </cfRule>
  </conditionalFormatting>
  <conditionalFormatting sqref="H170:T170 W170">
    <cfRule type="expression" dxfId="133" priority="72">
      <formula>(H170&lt;&gt;H$6)</formula>
    </cfRule>
  </conditionalFormatting>
  <conditionalFormatting sqref="E186:G186 F178:G185">
    <cfRule type="cellIs" dxfId="132" priority="71" stopIfTrue="1" operator="equal">
      <formula>TRUE</formula>
    </cfRule>
  </conditionalFormatting>
  <conditionalFormatting sqref="CV181:CY184">
    <cfRule type="cellIs" dxfId="131" priority="70" operator="equal">
      <formula>FALSE</formula>
    </cfRule>
  </conditionalFormatting>
  <conditionalFormatting sqref="E115:E122">
    <cfRule type="cellIs" dxfId="130" priority="65" stopIfTrue="1" operator="equal">
      <formula>TRUE</formula>
    </cfRule>
  </conditionalFormatting>
  <conditionalFormatting sqref="H179:T179 W179">
    <cfRule type="expression" dxfId="129" priority="68">
      <formula>(H179&lt;&gt;H$6)</formula>
    </cfRule>
  </conditionalFormatting>
  <conditionalFormatting sqref="E123:G123 F115:G122">
    <cfRule type="cellIs" dxfId="128" priority="67" stopIfTrue="1" operator="equal">
      <formula>TRUE</formula>
    </cfRule>
  </conditionalFormatting>
  <conditionalFormatting sqref="CV118:CY121">
    <cfRule type="cellIs" dxfId="127" priority="66" operator="equal">
      <formula>FALSE</formula>
    </cfRule>
  </conditionalFormatting>
  <conditionalFormatting sqref="G274:G277 E274:E277">
    <cfRule type="cellIs" dxfId="126" priority="54" stopIfTrue="1" operator="equal">
      <formula>TRUE</formula>
    </cfRule>
  </conditionalFormatting>
  <conditionalFormatting sqref="H116:T116 W116">
    <cfRule type="expression" dxfId="125" priority="64">
      <formula>(H116&lt;&gt;H$6)</formula>
    </cfRule>
  </conditionalFormatting>
  <conditionalFormatting sqref="E132:G132 F124:G131 E128:E131">
    <cfRule type="cellIs" dxfId="124" priority="63" stopIfTrue="1" operator="equal">
      <formula>TRUE</formula>
    </cfRule>
  </conditionalFormatting>
  <conditionalFormatting sqref="CV127:CY130">
    <cfRule type="cellIs" dxfId="123" priority="62" operator="equal">
      <formula>FALSE</formula>
    </cfRule>
  </conditionalFormatting>
  <conditionalFormatting sqref="E124:E127">
    <cfRule type="cellIs" dxfId="122" priority="61" stopIfTrue="1" operator="equal">
      <formula>TRUE</formula>
    </cfRule>
  </conditionalFormatting>
  <conditionalFormatting sqref="H125:T125 W125">
    <cfRule type="expression" dxfId="121" priority="60">
      <formula>(H125&lt;&gt;H$6)</formula>
    </cfRule>
  </conditionalFormatting>
  <conditionalFormatting sqref="F275:F277">
    <cfRule type="cellIs" dxfId="120" priority="52" stopIfTrue="1" operator="equal">
      <formula>TRUE</formula>
    </cfRule>
  </conditionalFormatting>
  <conditionalFormatting sqref="E157">
    <cfRule type="cellIs" dxfId="119" priority="57" stopIfTrue="1" operator="equal">
      <formula>TRUE</formula>
    </cfRule>
  </conditionalFormatting>
  <conditionalFormatting sqref="E166">
    <cfRule type="cellIs" dxfId="118" priority="56" stopIfTrue="1" operator="equal">
      <formula>TRUE</formula>
    </cfRule>
  </conditionalFormatting>
  <conditionalFormatting sqref="F274">
    <cfRule type="cellIs" dxfId="117" priority="53" stopIfTrue="1" operator="equal">
      <formula>TRUE</formula>
    </cfRule>
  </conditionalFormatting>
  <conditionalFormatting sqref="F88:G96">
    <cfRule type="cellIs" dxfId="116" priority="43" stopIfTrue="1" operator="equal">
      <formula>TRUE</formula>
    </cfRule>
  </conditionalFormatting>
  <conditionalFormatting sqref="CV91:CY94">
    <cfRule type="cellIs" dxfId="115" priority="42" operator="equal">
      <formula>FALSE</formula>
    </cfRule>
  </conditionalFormatting>
  <conditionalFormatting sqref="E88:E96">
    <cfRule type="cellIs" dxfId="114" priority="41" stopIfTrue="1" operator="equal">
      <formula>TRUE</formula>
    </cfRule>
  </conditionalFormatting>
  <conditionalFormatting sqref="H89:T89 W89">
    <cfRule type="expression" dxfId="113" priority="40">
      <formula>(H89&lt;&gt;H$6)</formula>
    </cfRule>
  </conditionalFormatting>
  <conditionalFormatting sqref="F225:G227">
    <cfRule type="cellIs" dxfId="112" priority="38" stopIfTrue="1" operator="equal">
      <formula>TRUE</formula>
    </cfRule>
  </conditionalFormatting>
  <conditionalFormatting sqref="F224:G224">
    <cfRule type="cellIs" dxfId="111" priority="39" stopIfTrue="1" operator="equal">
      <formula>TRUE</formula>
    </cfRule>
  </conditionalFormatting>
  <conditionalFormatting sqref="E224:E227">
    <cfRule type="cellIs" dxfId="110" priority="37" stopIfTrue="1" operator="equal">
      <formula>TRUE</formula>
    </cfRule>
  </conditionalFormatting>
  <conditionalFormatting sqref="E258:E261 G258:G261">
    <cfRule type="cellIs" dxfId="109" priority="36" stopIfTrue="1" operator="equal">
      <formula>TRUE</formula>
    </cfRule>
  </conditionalFormatting>
  <conditionalFormatting sqref="F258">
    <cfRule type="cellIs" dxfId="108" priority="35" stopIfTrue="1" operator="equal">
      <formula>TRUE</formula>
    </cfRule>
  </conditionalFormatting>
  <conditionalFormatting sqref="F259:F261">
    <cfRule type="cellIs" dxfId="107" priority="34" stopIfTrue="1" operator="equal">
      <formula>TRUE</formula>
    </cfRule>
  </conditionalFormatting>
  <conditionalFormatting sqref="E279:G279">
    <cfRule type="cellIs" dxfId="106" priority="9" stopIfTrue="1" operator="equal">
      <formula>TRUE</formula>
    </cfRule>
  </conditionalFormatting>
  <conditionalFormatting sqref="E287:G287">
    <cfRule type="cellIs" dxfId="105" priority="8" stopIfTrue="1" operator="equal">
      <formula>TRUE</formula>
    </cfRule>
  </conditionalFormatting>
  <conditionalFormatting sqref="F79:G87">
    <cfRule type="cellIs" dxfId="3" priority="4" stopIfTrue="1" operator="equal">
      <formula>TRUE</formula>
    </cfRule>
  </conditionalFormatting>
  <conditionalFormatting sqref="CV82:CY85">
    <cfRule type="cellIs" dxfId="2" priority="3" operator="equal">
      <formula>FALSE</formula>
    </cfRule>
  </conditionalFormatting>
  <conditionalFormatting sqref="E79:E87">
    <cfRule type="cellIs" dxfId="1" priority="2" stopIfTrue="1" operator="equal">
      <formula>TRUE</formula>
    </cfRule>
  </conditionalFormatting>
  <conditionalFormatting sqref="H80:T80 W80">
    <cfRule type="expression" dxfId="0" priority="1">
      <formula>(H80&lt;&gt;H$6)</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4F25BE-1933-467E-8AF1-E38A3981FFC8}">
  <sheetPr codeName="Sheet4">
    <outlinePr summaryBelow="0" summaryRight="0"/>
  </sheetPr>
  <dimension ref="A1:GJ776"/>
  <sheetViews>
    <sheetView topLeftCell="A94" zoomScale="80" zoomScaleNormal="80" workbookViewId="0">
      <selection activeCell="P97" sqref="P97"/>
    </sheetView>
  </sheetViews>
  <sheetFormatPr defaultRowHeight="15" outlineLevelRow="2"/>
  <cols>
    <col min="2" max="2" width="43.28515625" customWidth="1"/>
    <col min="3" max="3" width="6.28515625" customWidth="1"/>
    <col min="4" max="4" width="7.85546875" customWidth="1"/>
    <col min="5" max="6" width="6.28515625" customWidth="1"/>
    <col min="7" max="9" width="7.28515625" customWidth="1"/>
    <col min="10" max="10" width="7.42578125" customWidth="1"/>
    <col min="11" max="12" width="7.140625" customWidth="1"/>
    <col min="13" max="13" width="6.85546875" customWidth="1"/>
    <col min="14" max="19" width="6.28515625" customWidth="1"/>
    <col min="20" max="28" width="7" customWidth="1"/>
    <col min="29" max="29" width="6.28515625" customWidth="1"/>
    <col min="30" max="30" width="7.140625" customWidth="1"/>
    <col min="31" max="46" width="6.28515625" customWidth="1"/>
    <col min="47" max="47" width="7.7109375" customWidth="1"/>
    <col min="48" max="52" width="6.28515625" customWidth="1"/>
    <col min="53" max="53" width="8.85546875" customWidth="1"/>
    <col min="54" max="124" width="6.28515625" customWidth="1"/>
    <col min="125" max="275" width="6.5703125" customWidth="1"/>
  </cols>
  <sheetData>
    <row r="1" spans="1:73">
      <c r="B1" t="s">
        <v>376</v>
      </c>
      <c r="H1" t="s">
        <v>621</v>
      </c>
      <c r="I1" s="33"/>
      <c r="W1" t="s">
        <v>1692</v>
      </c>
    </row>
    <row r="2" spans="1:73">
      <c r="B2" t="s">
        <v>763</v>
      </c>
      <c r="W2" t="s">
        <v>1505</v>
      </c>
      <c r="X2" t="s">
        <v>578</v>
      </c>
    </row>
    <row r="3" spans="1:73">
      <c r="B3" t="s">
        <v>378</v>
      </c>
      <c r="W3" t="s">
        <v>950</v>
      </c>
      <c r="X3" t="s">
        <v>972</v>
      </c>
    </row>
    <row r="4" spans="1:73">
      <c r="A4" t="s">
        <v>578</v>
      </c>
      <c r="B4" t="s">
        <v>982</v>
      </c>
      <c r="C4" s="220">
        <v>3</v>
      </c>
      <c r="D4" s="65" t="str">
        <f>(INDEX(i.TOL_Desc,d.TOL,1)&amp;" ")</f>
        <v xml:space="preserve">Spr </v>
      </c>
      <c r="E4" s="151" t="s">
        <v>1044</v>
      </c>
      <c r="W4" t="s">
        <v>951</v>
      </c>
      <c r="X4" t="s">
        <v>973</v>
      </c>
    </row>
    <row r="5" spans="1:73">
      <c r="A5" s="16" t="s">
        <v>1155</v>
      </c>
      <c r="W5" t="s">
        <v>952</v>
      </c>
      <c r="X5" t="s">
        <v>974</v>
      </c>
    </row>
    <row r="6" spans="1:73">
      <c r="B6" s="36" t="s">
        <v>948</v>
      </c>
      <c r="C6" s="363">
        <v>2</v>
      </c>
      <c r="D6" s="65" t="str">
        <f>INDEX(i.Region_Desc,d.Region,1)</f>
        <v>GSM</v>
      </c>
      <c r="E6" s="65" t="s">
        <v>998</v>
      </c>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c r="B7" s="36"/>
      <c r="C7" s="33" t="s">
        <v>1304</v>
      </c>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505" t="s">
        <v>1552</v>
      </c>
      <c r="AN7" s="65"/>
      <c r="AO7" s="65"/>
      <c r="AP7" s="65"/>
      <c r="AX7" t="s">
        <v>1551</v>
      </c>
      <c r="BI7" t="s">
        <v>1550</v>
      </c>
      <c r="BU7" s="65"/>
    </row>
    <row r="8" spans="1:73" ht="17.25" outlineLevel="1" collapsed="1">
      <c r="B8" t="s">
        <v>971</v>
      </c>
      <c r="C8">
        <v>1</v>
      </c>
      <c r="D8">
        <v>2</v>
      </c>
      <c r="E8">
        <v>3</v>
      </c>
      <c r="F8">
        <v>1</v>
      </c>
      <c r="G8">
        <v>2</v>
      </c>
      <c r="H8">
        <v>3</v>
      </c>
      <c r="I8">
        <v>1</v>
      </c>
      <c r="J8">
        <v>2</v>
      </c>
      <c r="K8">
        <v>3</v>
      </c>
      <c r="L8">
        <v>1</v>
      </c>
      <c r="M8">
        <v>2</v>
      </c>
      <c r="N8">
        <v>3</v>
      </c>
      <c r="O8">
        <v>1</v>
      </c>
      <c r="P8">
        <v>2</v>
      </c>
      <c r="Q8">
        <v>3</v>
      </c>
      <c r="R8">
        <v>1</v>
      </c>
      <c r="S8">
        <v>2</v>
      </c>
      <c r="T8">
        <v>3</v>
      </c>
      <c r="U8" s="126" t="s">
        <v>1166</v>
      </c>
      <c r="V8" s="126"/>
      <c r="W8" s="126"/>
      <c r="X8" s="126"/>
      <c r="Y8" s="126"/>
      <c r="Z8" s="126"/>
      <c r="AA8" s="126"/>
      <c r="AB8" s="126"/>
      <c r="AC8" s="126"/>
      <c r="AD8" s="126"/>
      <c r="AE8" s="126"/>
      <c r="AF8" s="126"/>
      <c r="AG8" s="126"/>
      <c r="AH8" s="126"/>
      <c r="AI8" s="126"/>
      <c r="AJ8" s="126"/>
      <c r="AK8" s="126"/>
      <c r="AL8" s="126"/>
      <c r="AM8" s="147" t="s">
        <v>950</v>
      </c>
      <c r="AN8" s="147"/>
      <c r="AO8" s="147"/>
      <c r="AP8" s="147" t="s">
        <v>951</v>
      </c>
      <c r="AQ8" s="147"/>
      <c r="AR8" s="147"/>
      <c r="AS8" s="147" t="s">
        <v>952</v>
      </c>
      <c r="AT8" s="147"/>
      <c r="AU8" s="147"/>
      <c r="AW8" t="s">
        <v>1150</v>
      </c>
      <c r="AX8" s="273">
        <v>43466</v>
      </c>
      <c r="BI8" s="147" t="s">
        <v>950</v>
      </c>
      <c r="BJ8" s="147"/>
      <c r="BK8" s="147"/>
      <c r="BL8" s="147" t="s">
        <v>951</v>
      </c>
      <c r="BM8" s="147"/>
      <c r="BN8" s="147"/>
      <c r="BO8" s="147" t="s">
        <v>952</v>
      </c>
      <c r="BP8" s="147"/>
      <c r="BQ8" s="147"/>
    </row>
    <row r="9" spans="1:73" outlineLevel="1" collapsed="1">
      <c r="C9" s="21" t="s">
        <v>972</v>
      </c>
      <c r="D9" s="21" t="s">
        <v>973</v>
      </c>
      <c r="E9" s="21" t="s">
        <v>974</v>
      </c>
      <c r="F9" s="21" t="s">
        <v>972</v>
      </c>
      <c r="G9" s="21" t="s">
        <v>973</v>
      </c>
      <c r="H9" s="21" t="s">
        <v>974</v>
      </c>
      <c r="I9" s="21" t="s">
        <v>972</v>
      </c>
      <c r="J9" s="21" t="s">
        <v>973</v>
      </c>
      <c r="K9" s="21" t="s">
        <v>974</v>
      </c>
      <c r="L9" s="21" t="s">
        <v>972</v>
      </c>
      <c r="M9" s="21" t="s">
        <v>973</v>
      </c>
      <c r="N9" s="21" t="s">
        <v>974</v>
      </c>
      <c r="O9" s="21" t="s">
        <v>972</v>
      </c>
      <c r="P9" s="21" t="s">
        <v>973</v>
      </c>
      <c r="Q9" s="21" t="s">
        <v>974</v>
      </c>
      <c r="R9" s="21" t="s">
        <v>972</v>
      </c>
      <c r="S9" s="21" t="s">
        <v>973</v>
      </c>
      <c r="T9" s="21" t="s">
        <v>974</v>
      </c>
      <c r="U9" s="21" t="s">
        <v>972</v>
      </c>
      <c r="V9" s="21" t="s">
        <v>973</v>
      </c>
      <c r="W9" s="21" t="s">
        <v>974</v>
      </c>
      <c r="X9" s="21" t="s">
        <v>972</v>
      </c>
      <c r="Y9" s="21" t="s">
        <v>973</v>
      </c>
      <c r="Z9" s="21" t="s">
        <v>974</v>
      </c>
      <c r="AA9" s="21" t="s">
        <v>972</v>
      </c>
      <c r="AB9" s="21" t="s">
        <v>973</v>
      </c>
      <c r="AC9" s="21" t="s">
        <v>974</v>
      </c>
      <c r="AD9" s="21" t="s">
        <v>972</v>
      </c>
      <c r="AE9" s="21" t="s">
        <v>973</v>
      </c>
      <c r="AF9" s="21" t="s">
        <v>974</v>
      </c>
      <c r="AG9" s="21" t="s">
        <v>972</v>
      </c>
      <c r="AH9" s="21" t="s">
        <v>973</v>
      </c>
      <c r="AI9" s="21" t="s">
        <v>974</v>
      </c>
      <c r="AJ9" s="21" t="s">
        <v>972</v>
      </c>
      <c r="AK9" s="21" t="s">
        <v>973</v>
      </c>
      <c r="AL9" s="21" t="s">
        <v>974</v>
      </c>
      <c r="AM9" s="21" t="s">
        <v>972</v>
      </c>
      <c r="AN9" s="21" t="s">
        <v>973</v>
      </c>
      <c r="AO9" s="21" t="s">
        <v>974</v>
      </c>
      <c r="AP9" s="21" t="s">
        <v>972</v>
      </c>
      <c r="AQ9" s="21" t="s">
        <v>973</v>
      </c>
      <c r="AR9" s="21" t="s">
        <v>974</v>
      </c>
      <c r="AS9" s="21" t="s">
        <v>972</v>
      </c>
      <c r="AT9" s="21" t="s">
        <v>973</v>
      </c>
      <c r="AU9" s="21" t="s">
        <v>974</v>
      </c>
      <c r="AW9" t="s">
        <v>1151</v>
      </c>
      <c r="AX9" s="29">
        <v>7</v>
      </c>
      <c r="BI9" s="21" t="s">
        <v>972</v>
      </c>
      <c r="BJ9" s="21" t="s">
        <v>973</v>
      </c>
      <c r="BK9" s="21" t="s">
        <v>974</v>
      </c>
      <c r="BL9" s="21" t="s">
        <v>972</v>
      </c>
      <c r="BM9" s="21" t="s">
        <v>973</v>
      </c>
      <c r="BN9" s="21" t="s">
        <v>974</v>
      </c>
      <c r="BO9" s="21" t="s">
        <v>972</v>
      </c>
      <c r="BP9" s="21" t="s">
        <v>973</v>
      </c>
      <c r="BQ9" s="21" t="s">
        <v>974</v>
      </c>
    </row>
    <row r="10" spans="1:73" outlineLevel="1">
      <c r="B10" t="s">
        <v>1154</v>
      </c>
      <c r="C10" s="21">
        <v>1</v>
      </c>
      <c r="D10" s="21">
        <v>1</v>
      </c>
      <c r="E10" s="21">
        <v>1</v>
      </c>
      <c r="F10" s="21">
        <v>2</v>
      </c>
      <c r="G10" s="21">
        <v>2</v>
      </c>
      <c r="H10" s="21">
        <v>2</v>
      </c>
      <c r="I10" s="21">
        <v>3</v>
      </c>
      <c r="J10" s="21">
        <v>3</v>
      </c>
      <c r="K10" s="21">
        <v>3</v>
      </c>
      <c r="L10" s="21">
        <v>4</v>
      </c>
      <c r="M10" s="21">
        <v>4</v>
      </c>
      <c r="N10" s="21">
        <v>4</v>
      </c>
      <c r="O10" s="21">
        <v>5</v>
      </c>
      <c r="P10" s="21">
        <v>5</v>
      </c>
      <c r="Q10" s="21">
        <v>5</v>
      </c>
      <c r="R10" s="21">
        <v>6</v>
      </c>
      <c r="S10" s="21">
        <v>6</v>
      </c>
      <c r="T10" s="21">
        <v>6</v>
      </c>
      <c r="U10" s="21"/>
      <c r="V10" s="21"/>
      <c r="W10" s="21"/>
      <c r="X10" s="21"/>
      <c r="Y10" s="21"/>
      <c r="Z10" s="21"/>
      <c r="AA10" s="21"/>
      <c r="AB10" s="21"/>
      <c r="AC10" s="21"/>
      <c r="AD10" s="21"/>
      <c r="AE10" s="21"/>
      <c r="AF10" s="21"/>
      <c r="AG10" s="21"/>
      <c r="AH10" s="21"/>
      <c r="AI10" s="21"/>
      <c r="AJ10" s="21"/>
      <c r="AK10" s="21"/>
      <c r="AL10" s="21"/>
      <c r="AM10" s="273">
        <v>43952</v>
      </c>
      <c r="AN10" s="273">
        <v>44007</v>
      </c>
      <c r="AO10" s="273">
        <v>44050</v>
      </c>
      <c r="AP10" s="273">
        <v>43966</v>
      </c>
      <c r="AQ10" s="273">
        <v>44000</v>
      </c>
      <c r="AR10" s="273">
        <v>44035</v>
      </c>
      <c r="AS10" s="273">
        <v>43952</v>
      </c>
      <c r="AT10" s="273">
        <v>43986</v>
      </c>
      <c r="AU10" s="273">
        <v>44021</v>
      </c>
      <c r="AX10" s="274">
        <f t="shared" ref="AX10:BF10" si="0">AM10+17/2</f>
        <v>43960.5</v>
      </c>
      <c r="AY10" s="274">
        <f t="shared" si="0"/>
        <v>44015.5</v>
      </c>
      <c r="AZ10" s="274">
        <f t="shared" si="0"/>
        <v>44058.5</v>
      </c>
      <c r="BA10" s="274">
        <f t="shared" si="0"/>
        <v>43974.5</v>
      </c>
      <c r="BB10" s="274">
        <f t="shared" si="0"/>
        <v>44008.5</v>
      </c>
      <c r="BC10" s="274">
        <f t="shared" si="0"/>
        <v>44043.5</v>
      </c>
      <c r="BD10" s="274">
        <f t="shared" si="0"/>
        <v>43960.5</v>
      </c>
      <c r="BE10" s="274">
        <f t="shared" si="0"/>
        <v>43994.5</v>
      </c>
      <c r="BF10" s="274">
        <f t="shared" si="0"/>
        <v>44029.5</v>
      </c>
      <c r="BI10" s="273">
        <v>43952</v>
      </c>
      <c r="BJ10" s="273">
        <v>44007</v>
      </c>
      <c r="BK10" s="273">
        <v>44050</v>
      </c>
      <c r="BL10" s="273">
        <v>43966</v>
      </c>
      <c r="BM10" s="273">
        <v>44000</v>
      </c>
      <c r="BN10" s="273">
        <v>44035</v>
      </c>
      <c r="BO10" s="273">
        <v>43952</v>
      </c>
      <c r="BP10" s="273">
        <v>43986</v>
      </c>
      <c r="BQ10" s="273">
        <v>44021</v>
      </c>
    </row>
    <row r="11" spans="1:73" outlineLevel="1" collapsed="1">
      <c r="A11">
        <v>1</v>
      </c>
      <c r="B11" s="32" t="s">
        <v>966</v>
      </c>
      <c r="C11" s="157">
        <f t="shared" ref="C11:T11" si="1">INDEX($AM11:$AU11,1,C$8+(d.Region-1)*3)</f>
        <v>33</v>
      </c>
      <c r="D11" s="157">
        <f t="shared" si="1"/>
        <v>38</v>
      </c>
      <c r="E11" s="157">
        <f t="shared" si="1"/>
        <v>43</v>
      </c>
      <c r="F11" s="157">
        <f t="shared" si="1"/>
        <v>33</v>
      </c>
      <c r="G11" s="157">
        <f t="shared" si="1"/>
        <v>38</v>
      </c>
      <c r="H11" s="157">
        <f t="shared" si="1"/>
        <v>43</v>
      </c>
      <c r="I11" s="157">
        <f t="shared" si="1"/>
        <v>33</v>
      </c>
      <c r="J11" s="157">
        <f t="shared" si="1"/>
        <v>38</v>
      </c>
      <c r="K11" s="157">
        <f t="shared" si="1"/>
        <v>43</v>
      </c>
      <c r="L11" s="157">
        <f t="shared" si="1"/>
        <v>33</v>
      </c>
      <c r="M11" s="157">
        <f t="shared" si="1"/>
        <v>38</v>
      </c>
      <c r="N11" s="157">
        <f t="shared" si="1"/>
        <v>43</v>
      </c>
      <c r="O11" s="157">
        <f t="shared" si="1"/>
        <v>33</v>
      </c>
      <c r="P11" s="157">
        <f t="shared" si="1"/>
        <v>38</v>
      </c>
      <c r="Q11" s="157">
        <f t="shared" si="1"/>
        <v>43</v>
      </c>
      <c r="R11" s="157">
        <f t="shared" si="1"/>
        <v>33</v>
      </c>
      <c r="S11" s="157">
        <f t="shared" si="1"/>
        <v>38</v>
      </c>
      <c r="T11" s="157">
        <f t="shared" si="1"/>
        <v>43</v>
      </c>
      <c r="U11" s="134" t="str">
        <f t="shared" ref="U11:AD17" si="2">C11&amp;":"&amp;C11+1</f>
        <v>33:34</v>
      </c>
      <c r="V11" s="134" t="str">
        <f t="shared" si="2"/>
        <v>38:39</v>
      </c>
      <c r="W11" s="134" t="str">
        <f t="shared" si="2"/>
        <v>43:44</v>
      </c>
      <c r="X11" s="134" t="str">
        <f t="shared" si="2"/>
        <v>33:34</v>
      </c>
      <c r="Y11" s="134" t="str">
        <f t="shared" si="2"/>
        <v>38:39</v>
      </c>
      <c r="Z11" s="134" t="str">
        <f t="shared" si="2"/>
        <v>43:44</v>
      </c>
      <c r="AA11" s="134" t="str">
        <f t="shared" si="2"/>
        <v>33:34</v>
      </c>
      <c r="AB11" s="134" t="str">
        <f t="shared" si="2"/>
        <v>38:39</v>
      </c>
      <c r="AC11" s="134" t="str">
        <f t="shared" si="2"/>
        <v>43:44</v>
      </c>
      <c r="AD11" s="134" t="str">
        <f t="shared" si="2"/>
        <v>33:34</v>
      </c>
      <c r="AE11" s="134" t="str">
        <f t="shared" ref="AE11:AL17" si="3">M11&amp;":"&amp;M11+1</f>
        <v>38:39</v>
      </c>
      <c r="AF11" s="134" t="str">
        <f t="shared" si="3"/>
        <v>43:44</v>
      </c>
      <c r="AG11" s="134" t="str">
        <f t="shared" si="3"/>
        <v>33:34</v>
      </c>
      <c r="AH11" s="134" t="str">
        <f t="shared" si="3"/>
        <v>38:39</v>
      </c>
      <c r="AI11" s="134" t="str">
        <f t="shared" si="3"/>
        <v>43:44</v>
      </c>
      <c r="AJ11" s="134" t="str">
        <f t="shared" si="3"/>
        <v>33:34</v>
      </c>
      <c r="AK11" s="134" t="str">
        <f t="shared" si="3"/>
        <v>38:39</v>
      </c>
      <c r="AL11" s="134" t="str">
        <f t="shared" si="3"/>
        <v>43:44</v>
      </c>
      <c r="AM11" s="506">
        <f>AX11+1</f>
        <v>31</v>
      </c>
      <c r="AN11" s="506">
        <f t="shared" ref="AN11:AU11" si="4">AY11+1</f>
        <v>39</v>
      </c>
      <c r="AO11" s="506">
        <f t="shared" si="4"/>
        <v>45</v>
      </c>
      <c r="AP11" s="506">
        <f t="shared" si="4"/>
        <v>33</v>
      </c>
      <c r="AQ11" s="506">
        <f t="shared" si="4"/>
        <v>38</v>
      </c>
      <c r="AR11" s="506">
        <f t="shared" si="4"/>
        <v>43</v>
      </c>
      <c r="AS11" s="506">
        <f t="shared" si="4"/>
        <v>31</v>
      </c>
      <c r="AT11" s="506">
        <f t="shared" si="4"/>
        <v>36</v>
      </c>
      <c r="AU11" s="506">
        <f t="shared" si="4"/>
        <v>41</v>
      </c>
      <c r="AW11">
        <f>AW16-365</f>
        <v>-282.5</v>
      </c>
      <c r="AX11">
        <f t="shared" ref="AX11" si="5">ROUND((AX$10+$AW11-$AX$8)/$AX$9,0)</f>
        <v>30</v>
      </c>
      <c r="AY11">
        <f>ROUND((AY$10+$AW11-$AX$8)/$AX$9,0)</f>
        <v>38</v>
      </c>
      <c r="AZ11">
        <f t="shared" ref="AZ11:BF11" si="6">ROUND((AZ$10+$AW11-$AX$8)/$AX$9,0)</f>
        <v>44</v>
      </c>
      <c r="BA11">
        <f t="shared" si="6"/>
        <v>32</v>
      </c>
      <c r="BB11">
        <f t="shared" si="6"/>
        <v>37</v>
      </c>
      <c r="BC11">
        <f t="shared" si="6"/>
        <v>42</v>
      </c>
      <c r="BD11">
        <f t="shared" si="6"/>
        <v>30</v>
      </c>
      <c r="BE11">
        <f t="shared" si="6"/>
        <v>35</v>
      </c>
      <c r="BF11">
        <f t="shared" si="6"/>
        <v>40</v>
      </c>
      <c r="BI11" s="29">
        <v>31</v>
      </c>
      <c r="BJ11" s="29">
        <v>39</v>
      </c>
      <c r="BK11" s="29">
        <v>45</v>
      </c>
      <c r="BL11" s="29">
        <v>33</v>
      </c>
      <c r="BM11" s="29">
        <v>38</v>
      </c>
      <c r="BN11" s="29">
        <v>43</v>
      </c>
      <c r="BO11" s="29">
        <v>31</v>
      </c>
      <c r="BP11" s="29">
        <v>36</v>
      </c>
      <c r="BQ11" s="29">
        <v>41</v>
      </c>
    </row>
    <row r="12" spans="1:73" outlineLevel="1" collapsed="1">
      <c r="A12">
        <v>2</v>
      </c>
      <c r="B12" s="32" t="s">
        <v>967</v>
      </c>
      <c r="C12" s="157">
        <f t="shared" ref="C12:L16" si="7">INDEX($AM12:$AU12,1,C$8+(d.Region-1)*3)+INDEX(i.AgeJ,C$10,1)/7</f>
        <v>49</v>
      </c>
      <c r="D12" s="157">
        <f t="shared" si="7"/>
        <v>54</v>
      </c>
      <c r="E12" s="157">
        <f t="shared" si="7"/>
        <v>59</v>
      </c>
      <c r="F12" s="157">
        <f t="shared" si="7"/>
        <v>51</v>
      </c>
      <c r="G12" s="157">
        <f t="shared" si="7"/>
        <v>56</v>
      </c>
      <c r="H12" s="157">
        <f t="shared" si="7"/>
        <v>61</v>
      </c>
      <c r="I12" s="157">
        <f t="shared" si="7"/>
        <v>54</v>
      </c>
      <c r="J12" s="157">
        <f t="shared" si="7"/>
        <v>59</v>
      </c>
      <c r="K12" s="157">
        <f t="shared" si="7"/>
        <v>64</v>
      </c>
      <c r="L12" s="157">
        <f t="shared" si="7"/>
        <v>56</v>
      </c>
      <c r="M12" s="157">
        <f t="shared" ref="M12:T16" si="8">INDEX($AM12:$AU12,1,M$8+(d.Region-1)*3)+INDEX(i.AgeJ,M$10,1)/7</f>
        <v>61</v>
      </c>
      <c r="N12" s="157">
        <f t="shared" si="8"/>
        <v>66</v>
      </c>
      <c r="O12" s="157">
        <f t="shared" si="8"/>
        <v>58</v>
      </c>
      <c r="P12" s="157">
        <f t="shared" si="8"/>
        <v>63</v>
      </c>
      <c r="Q12" s="157">
        <f t="shared" si="8"/>
        <v>68</v>
      </c>
      <c r="R12" s="157">
        <f t="shared" si="8"/>
        <v>49</v>
      </c>
      <c r="S12" s="157">
        <f t="shared" si="8"/>
        <v>54</v>
      </c>
      <c r="T12" s="157">
        <f t="shared" si="8"/>
        <v>59</v>
      </c>
      <c r="U12" s="134" t="str">
        <f t="shared" si="2"/>
        <v>49:50</v>
      </c>
      <c r="V12" s="134" t="str">
        <f t="shared" si="2"/>
        <v>54:55</v>
      </c>
      <c r="W12" s="134" t="str">
        <f t="shared" si="2"/>
        <v>59:60</v>
      </c>
      <c r="X12" s="134" t="str">
        <f t="shared" si="2"/>
        <v>51:52</v>
      </c>
      <c r="Y12" s="134" t="str">
        <f t="shared" si="2"/>
        <v>56:57</v>
      </c>
      <c r="Z12" s="134" t="str">
        <f t="shared" si="2"/>
        <v>61:62</v>
      </c>
      <c r="AA12" s="134" t="str">
        <f t="shared" si="2"/>
        <v>54:55</v>
      </c>
      <c r="AB12" s="134" t="str">
        <f t="shared" si="2"/>
        <v>59:60</v>
      </c>
      <c r="AC12" s="134" t="str">
        <f t="shared" si="2"/>
        <v>64:65</v>
      </c>
      <c r="AD12" s="134" t="str">
        <f t="shared" si="2"/>
        <v>56:57</v>
      </c>
      <c r="AE12" s="134" t="str">
        <f t="shared" si="3"/>
        <v>61:62</v>
      </c>
      <c r="AF12" s="134" t="str">
        <f t="shared" si="3"/>
        <v>66:67</v>
      </c>
      <c r="AG12" s="134" t="str">
        <f t="shared" si="3"/>
        <v>58:59</v>
      </c>
      <c r="AH12" s="134" t="str">
        <f t="shared" si="3"/>
        <v>63:64</v>
      </c>
      <c r="AI12" s="134" t="str">
        <f t="shared" si="3"/>
        <v>68:69</v>
      </c>
      <c r="AJ12" s="134" t="str">
        <f t="shared" si="3"/>
        <v>49:50</v>
      </c>
      <c r="AK12" s="134" t="str">
        <f t="shared" si="3"/>
        <v>54:55</v>
      </c>
      <c r="AL12" s="134" t="str">
        <f t="shared" si="3"/>
        <v>59:60</v>
      </c>
      <c r="AM12" s="507">
        <f>AX12</f>
        <v>47</v>
      </c>
      <c r="AN12" s="507">
        <f t="shared" ref="AN12:AN17" si="9">AY12</f>
        <v>55</v>
      </c>
      <c r="AO12" s="507">
        <f t="shared" ref="AO12:AO17" si="10">AZ12</f>
        <v>61</v>
      </c>
      <c r="AP12" s="507">
        <f t="shared" ref="AP12:AP17" si="11">BA12</f>
        <v>49</v>
      </c>
      <c r="AQ12" s="507">
        <f t="shared" ref="AQ12:AQ17" si="12">BB12</f>
        <v>54</v>
      </c>
      <c r="AR12" s="507">
        <f t="shared" ref="AR12:AR17" si="13">BC12</f>
        <v>59</v>
      </c>
      <c r="AS12" s="507">
        <f t="shared" ref="AS12:AS17" si="14">BD12</f>
        <v>47</v>
      </c>
      <c r="AT12" s="507">
        <f t="shared" ref="AT12:AT17" si="15">BE12</f>
        <v>52</v>
      </c>
      <c r="AU12" s="507">
        <f t="shared" ref="AU12:AU17" si="16">BF12</f>
        <v>57</v>
      </c>
      <c r="AW12">
        <f>-22*7-17/2</f>
        <v>-162.5</v>
      </c>
      <c r="AX12">
        <f t="shared" ref="AX12:BA27" si="17">ROUND((AX$10+$AW12-$AX$8)/$AX$9,0)</f>
        <v>47</v>
      </c>
      <c r="AY12">
        <f t="shared" si="17"/>
        <v>55</v>
      </c>
      <c r="AZ12">
        <f t="shared" si="17"/>
        <v>61</v>
      </c>
      <c r="BA12">
        <f t="shared" si="17"/>
        <v>49</v>
      </c>
      <c r="BB12">
        <f t="shared" ref="BB12:BF27" si="18">ROUND((BB$10+$AW12-$AX$8)/$AX$9,0)</f>
        <v>54</v>
      </c>
      <c r="BC12">
        <f t="shared" si="18"/>
        <v>59</v>
      </c>
      <c r="BD12">
        <f t="shared" si="18"/>
        <v>47</v>
      </c>
      <c r="BE12">
        <f t="shared" si="18"/>
        <v>52</v>
      </c>
      <c r="BF12">
        <f t="shared" si="18"/>
        <v>57</v>
      </c>
      <c r="BI12" s="29">
        <v>47</v>
      </c>
      <c r="BJ12" s="29">
        <v>55</v>
      </c>
      <c r="BK12" s="29">
        <v>61</v>
      </c>
      <c r="BL12" s="29">
        <v>49</v>
      </c>
      <c r="BM12" s="29">
        <v>54</v>
      </c>
      <c r="BN12" s="29">
        <v>59</v>
      </c>
      <c r="BO12" s="29">
        <v>47</v>
      </c>
      <c r="BP12" s="29">
        <v>52</v>
      </c>
      <c r="BQ12" s="29">
        <v>57</v>
      </c>
    </row>
    <row r="13" spans="1:73" outlineLevel="1" collapsed="1">
      <c r="A13">
        <v>3</v>
      </c>
      <c r="B13" s="32" t="s">
        <v>977</v>
      </c>
      <c r="C13" s="157">
        <f t="shared" si="7"/>
        <v>54</v>
      </c>
      <c r="D13" s="157">
        <f t="shared" si="7"/>
        <v>59</v>
      </c>
      <c r="E13" s="157">
        <f t="shared" si="7"/>
        <v>64</v>
      </c>
      <c r="F13" s="157">
        <f t="shared" si="7"/>
        <v>56</v>
      </c>
      <c r="G13" s="157">
        <f t="shared" si="7"/>
        <v>61</v>
      </c>
      <c r="H13" s="157">
        <f t="shared" si="7"/>
        <v>66</v>
      </c>
      <c r="I13" s="157">
        <f t="shared" si="7"/>
        <v>59</v>
      </c>
      <c r="J13" s="157">
        <f t="shared" si="7"/>
        <v>64</v>
      </c>
      <c r="K13" s="157">
        <f t="shared" si="7"/>
        <v>69</v>
      </c>
      <c r="L13" s="157">
        <f t="shared" si="7"/>
        <v>61</v>
      </c>
      <c r="M13" s="157">
        <f t="shared" si="8"/>
        <v>66</v>
      </c>
      <c r="N13" s="157">
        <f t="shared" si="8"/>
        <v>71</v>
      </c>
      <c r="O13" s="157">
        <f t="shared" si="8"/>
        <v>63</v>
      </c>
      <c r="P13" s="157">
        <f t="shared" si="8"/>
        <v>68</v>
      </c>
      <c r="Q13" s="157">
        <f t="shared" si="8"/>
        <v>73</v>
      </c>
      <c r="R13" s="157">
        <f t="shared" si="8"/>
        <v>54</v>
      </c>
      <c r="S13" s="157">
        <f t="shared" si="8"/>
        <v>59</v>
      </c>
      <c r="T13" s="157">
        <f t="shared" si="8"/>
        <v>64</v>
      </c>
      <c r="U13" s="134" t="str">
        <f t="shared" si="2"/>
        <v>54:55</v>
      </c>
      <c r="V13" s="134" t="str">
        <f t="shared" si="2"/>
        <v>59:60</v>
      </c>
      <c r="W13" s="134" t="str">
        <f t="shared" si="2"/>
        <v>64:65</v>
      </c>
      <c r="X13" s="134" t="str">
        <f t="shared" si="2"/>
        <v>56:57</v>
      </c>
      <c r="Y13" s="134" t="str">
        <f t="shared" si="2"/>
        <v>61:62</v>
      </c>
      <c r="Z13" s="134" t="str">
        <f t="shared" si="2"/>
        <v>66:67</v>
      </c>
      <c r="AA13" s="134" t="str">
        <f t="shared" si="2"/>
        <v>59:60</v>
      </c>
      <c r="AB13" s="134" t="str">
        <f t="shared" si="2"/>
        <v>64:65</v>
      </c>
      <c r="AC13" s="134" t="str">
        <f t="shared" si="2"/>
        <v>69:70</v>
      </c>
      <c r="AD13" s="134" t="str">
        <f t="shared" si="2"/>
        <v>61:62</v>
      </c>
      <c r="AE13" s="134" t="str">
        <f t="shared" si="3"/>
        <v>66:67</v>
      </c>
      <c r="AF13" s="134" t="str">
        <f t="shared" si="3"/>
        <v>71:72</v>
      </c>
      <c r="AG13" s="134" t="str">
        <f t="shared" si="3"/>
        <v>63:64</v>
      </c>
      <c r="AH13" s="134" t="str">
        <f t="shared" si="3"/>
        <v>68:69</v>
      </c>
      <c r="AI13" s="134" t="str">
        <f t="shared" si="3"/>
        <v>73:74</v>
      </c>
      <c r="AJ13" s="134" t="str">
        <f t="shared" si="3"/>
        <v>54:55</v>
      </c>
      <c r="AK13" s="134" t="str">
        <f t="shared" si="3"/>
        <v>59:60</v>
      </c>
      <c r="AL13" s="134" t="str">
        <f t="shared" si="3"/>
        <v>64:65</v>
      </c>
      <c r="AM13" s="507">
        <f t="shared" ref="AM13:AM17" si="19">AX13</f>
        <v>52</v>
      </c>
      <c r="AN13" s="507">
        <f t="shared" si="9"/>
        <v>60</v>
      </c>
      <c r="AO13" s="507">
        <f t="shared" si="10"/>
        <v>66</v>
      </c>
      <c r="AP13" s="507">
        <f t="shared" si="11"/>
        <v>54</v>
      </c>
      <c r="AQ13" s="507">
        <f t="shared" si="12"/>
        <v>59</v>
      </c>
      <c r="AR13" s="507">
        <f t="shared" si="13"/>
        <v>64</v>
      </c>
      <c r="AS13" s="507">
        <f t="shared" si="14"/>
        <v>52</v>
      </c>
      <c r="AT13" s="507">
        <f t="shared" si="15"/>
        <v>57</v>
      </c>
      <c r="AU13" s="507">
        <f t="shared" si="16"/>
        <v>62</v>
      </c>
      <c r="AW13">
        <f>AW12+35</f>
        <v>-127.5</v>
      </c>
      <c r="AX13">
        <f t="shared" si="17"/>
        <v>52</v>
      </c>
      <c r="AY13">
        <f t="shared" si="17"/>
        <v>60</v>
      </c>
      <c r="AZ13">
        <f t="shared" si="17"/>
        <v>66</v>
      </c>
      <c r="BA13">
        <f t="shared" si="17"/>
        <v>54</v>
      </c>
      <c r="BB13">
        <f t="shared" si="18"/>
        <v>59</v>
      </c>
      <c r="BC13">
        <f t="shared" si="18"/>
        <v>64</v>
      </c>
      <c r="BD13">
        <f t="shared" si="18"/>
        <v>52</v>
      </c>
      <c r="BE13">
        <f t="shared" si="18"/>
        <v>57</v>
      </c>
      <c r="BF13">
        <f t="shared" si="18"/>
        <v>62</v>
      </c>
      <c r="BI13" s="29">
        <v>53</v>
      </c>
      <c r="BJ13" s="29">
        <v>61</v>
      </c>
      <c r="BK13" s="29">
        <v>67</v>
      </c>
      <c r="BL13" s="29">
        <f>BL12+5+1</f>
        <v>55</v>
      </c>
      <c r="BM13" s="29">
        <f t="shared" ref="BM13:BN13" si="20">BM12+5+1</f>
        <v>60</v>
      </c>
      <c r="BN13" s="29">
        <f t="shared" si="20"/>
        <v>65</v>
      </c>
      <c r="BO13" s="29">
        <v>53</v>
      </c>
      <c r="BP13" s="29">
        <v>58</v>
      </c>
      <c r="BQ13" s="29">
        <v>63</v>
      </c>
    </row>
    <row r="14" spans="1:73" outlineLevel="1">
      <c r="A14">
        <v>4</v>
      </c>
      <c r="B14" s="32" t="s">
        <v>1148</v>
      </c>
      <c r="C14" s="157">
        <f t="shared" si="7"/>
        <v>62</v>
      </c>
      <c r="D14" s="157">
        <f t="shared" si="7"/>
        <v>67</v>
      </c>
      <c r="E14" s="157">
        <f t="shared" si="7"/>
        <v>72</v>
      </c>
      <c r="F14" s="157">
        <f t="shared" si="7"/>
        <v>64</v>
      </c>
      <c r="G14" s="157">
        <f t="shared" si="7"/>
        <v>69</v>
      </c>
      <c r="H14" s="157">
        <f t="shared" si="7"/>
        <v>74</v>
      </c>
      <c r="I14" s="157">
        <f t="shared" si="7"/>
        <v>67</v>
      </c>
      <c r="J14" s="157">
        <f t="shared" si="7"/>
        <v>72</v>
      </c>
      <c r="K14" s="157">
        <f t="shared" si="7"/>
        <v>77</v>
      </c>
      <c r="L14" s="157">
        <f t="shared" si="7"/>
        <v>69</v>
      </c>
      <c r="M14" s="157">
        <f t="shared" si="8"/>
        <v>74</v>
      </c>
      <c r="N14" s="157">
        <f t="shared" si="8"/>
        <v>79</v>
      </c>
      <c r="O14" s="157">
        <f t="shared" si="8"/>
        <v>71</v>
      </c>
      <c r="P14" s="157">
        <f t="shared" si="8"/>
        <v>76</v>
      </c>
      <c r="Q14" s="157">
        <f t="shared" si="8"/>
        <v>81</v>
      </c>
      <c r="R14" s="157">
        <f t="shared" si="8"/>
        <v>62</v>
      </c>
      <c r="S14" s="157">
        <f t="shared" si="8"/>
        <v>67</v>
      </c>
      <c r="T14" s="157">
        <f t="shared" si="8"/>
        <v>72</v>
      </c>
      <c r="U14" s="134" t="str">
        <f t="shared" si="2"/>
        <v>62:63</v>
      </c>
      <c r="V14" s="134" t="str">
        <f t="shared" si="2"/>
        <v>67:68</v>
      </c>
      <c r="W14" s="134" t="str">
        <f t="shared" si="2"/>
        <v>72:73</v>
      </c>
      <c r="X14" s="134" t="str">
        <f t="shared" si="2"/>
        <v>64:65</v>
      </c>
      <c r="Y14" s="134" t="str">
        <f t="shared" si="2"/>
        <v>69:70</v>
      </c>
      <c r="Z14" s="134" t="str">
        <f t="shared" si="2"/>
        <v>74:75</v>
      </c>
      <c r="AA14" s="134" t="str">
        <f t="shared" si="2"/>
        <v>67:68</v>
      </c>
      <c r="AB14" s="134" t="str">
        <f t="shared" si="2"/>
        <v>72:73</v>
      </c>
      <c r="AC14" s="134" t="str">
        <f t="shared" si="2"/>
        <v>77:78</v>
      </c>
      <c r="AD14" s="134" t="str">
        <f t="shared" si="2"/>
        <v>69:70</v>
      </c>
      <c r="AE14" s="134" t="str">
        <f t="shared" si="3"/>
        <v>74:75</v>
      </c>
      <c r="AF14" s="134" t="str">
        <f t="shared" si="3"/>
        <v>79:80</v>
      </c>
      <c r="AG14" s="134" t="str">
        <f t="shared" si="3"/>
        <v>71:72</v>
      </c>
      <c r="AH14" s="134" t="str">
        <f t="shared" si="3"/>
        <v>76:77</v>
      </c>
      <c r="AI14" s="134" t="str">
        <f t="shared" si="3"/>
        <v>81:82</v>
      </c>
      <c r="AJ14" s="134" t="str">
        <f t="shared" si="3"/>
        <v>62:63</v>
      </c>
      <c r="AK14" s="134" t="str">
        <f t="shared" si="3"/>
        <v>67:68</v>
      </c>
      <c r="AL14" s="134" t="str">
        <f t="shared" si="3"/>
        <v>72:73</v>
      </c>
      <c r="AM14" s="507">
        <f t="shared" si="19"/>
        <v>60</v>
      </c>
      <c r="AN14" s="507">
        <f t="shared" si="9"/>
        <v>68</v>
      </c>
      <c r="AO14" s="507">
        <f t="shared" si="10"/>
        <v>74</v>
      </c>
      <c r="AP14" s="507">
        <f t="shared" si="11"/>
        <v>62</v>
      </c>
      <c r="AQ14" s="507">
        <f t="shared" si="12"/>
        <v>67</v>
      </c>
      <c r="AR14" s="507">
        <f t="shared" si="13"/>
        <v>72</v>
      </c>
      <c r="AS14" s="507">
        <f t="shared" si="14"/>
        <v>60</v>
      </c>
      <c r="AT14" s="507">
        <f t="shared" si="15"/>
        <v>65</v>
      </c>
      <c r="AU14" s="507">
        <f t="shared" si="16"/>
        <v>70</v>
      </c>
      <c r="AW14">
        <f>AW12+90</f>
        <v>-72.5</v>
      </c>
      <c r="AX14">
        <f t="shared" si="17"/>
        <v>60</v>
      </c>
      <c r="AY14">
        <f t="shared" si="17"/>
        <v>68</v>
      </c>
      <c r="AZ14">
        <f t="shared" si="17"/>
        <v>74</v>
      </c>
      <c r="BA14">
        <f t="shared" si="17"/>
        <v>62</v>
      </c>
      <c r="BB14">
        <f t="shared" si="18"/>
        <v>67</v>
      </c>
      <c r="BC14">
        <f t="shared" si="18"/>
        <v>72</v>
      </c>
      <c r="BD14">
        <f t="shared" si="18"/>
        <v>60</v>
      </c>
      <c r="BE14">
        <f t="shared" si="18"/>
        <v>65</v>
      </c>
      <c r="BF14">
        <f t="shared" si="18"/>
        <v>70</v>
      </c>
      <c r="BI14" s="29">
        <v>58</v>
      </c>
      <c r="BJ14" s="29">
        <v>66</v>
      </c>
      <c r="BK14" s="29">
        <v>72</v>
      </c>
      <c r="BL14" s="29">
        <v>62</v>
      </c>
      <c r="BM14" s="29">
        <v>67</v>
      </c>
      <c r="BN14" s="29">
        <v>72</v>
      </c>
      <c r="BO14" s="29">
        <v>58</v>
      </c>
      <c r="BP14" s="29">
        <v>63</v>
      </c>
      <c r="BQ14" s="29">
        <v>68</v>
      </c>
    </row>
    <row r="15" spans="1:73" outlineLevel="1" collapsed="1">
      <c r="A15">
        <v>5</v>
      </c>
      <c r="B15" s="32" t="s">
        <v>1149</v>
      </c>
      <c r="C15" s="157">
        <f t="shared" si="7"/>
        <v>76</v>
      </c>
      <c r="D15" s="157">
        <f t="shared" si="7"/>
        <v>81</v>
      </c>
      <c r="E15" s="157">
        <f t="shared" si="7"/>
        <v>86</v>
      </c>
      <c r="F15" s="157">
        <f t="shared" si="7"/>
        <v>78</v>
      </c>
      <c r="G15" s="157">
        <f t="shared" si="7"/>
        <v>83</v>
      </c>
      <c r="H15" s="157">
        <f t="shared" si="7"/>
        <v>88</v>
      </c>
      <c r="I15" s="157">
        <f t="shared" si="7"/>
        <v>81</v>
      </c>
      <c r="J15" s="157">
        <f t="shared" si="7"/>
        <v>86</v>
      </c>
      <c r="K15" s="157">
        <f t="shared" si="7"/>
        <v>91</v>
      </c>
      <c r="L15" s="157">
        <f t="shared" si="7"/>
        <v>83</v>
      </c>
      <c r="M15" s="157">
        <f t="shared" si="8"/>
        <v>88</v>
      </c>
      <c r="N15" s="157">
        <f t="shared" si="8"/>
        <v>93</v>
      </c>
      <c r="O15" s="157">
        <f t="shared" si="8"/>
        <v>85</v>
      </c>
      <c r="P15" s="157">
        <f t="shared" si="8"/>
        <v>90</v>
      </c>
      <c r="Q15" s="157">
        <f t="shared" si="8"/>
        <v>95</v>
      </c>
      <c r="R15" s="157">
        <f t="shared" si="8"/>
        <v>76</v>
      </c>
      <c r="S15" s="157">
        <f t="shared" si="8"/>
        <v>81</v>
      </c>
      <c r="T15" s="157">
        <f t="shared" si="8"/>
        <v>86</v>
      </c>
      <c r="U15" s="134" t="str">
        <f t="shared" si="2"/>
        <v>76:77</v>
      </c>
      <c r="V15" s="134" t="str">
        <f t="shared" si="2"/>
        <v>81:82</v>
      </c>
      <c r="W15" s="134" t="str">
        <f t="shared" si="2"/>
        <v>86:87</v>
      </c>
      <c r="X15" s="134" t="str">
        <f t="shared" si="2"/>
        <v>78:79</v>
      </c>
      <c r="Y15" s="134" t="str">
        <f t="shared" si="2"/>
        <v>83:84</v>
      </c>
      <c r="Z15" s="134" t="str">
        <f t="shared" si="2"/>
        <v>88:89</v>
      </c>
      <c r="AA15" s="134" t="str">
        <f t="shared" si="2"/>
        <v>81:82</v>
      </c>
      <c r="AB15" s="134" t="str">
        <f t="shared" si="2"/>
        <v>86:87</v>
      </c>
      <c r="AC15" s="134" t="str">
        <f t="shared" si="2"/>
        <v>91:92</v>
      </c>
      <c r="AD15" s="134" t="str">
        <f t="shared" si="2"/>
        <v>83:84</v>
      </c>
      <c r="AE15" s="134" t="str">
        <f t="shared" si="3"/>
        <v>88:89</v>
      </c>
      <c r="AF15" s="134" t="str">
        <f t="shared" si="3"/>
        <v>93:94</v>
      </c>
      <c r="AG15" s="134" t="str">
        <f t="shared" si="3"/>
        <v>85:86</v>
      </c>
      <c r="AH15" s="134" t="str">
        <f t="shared" si="3"/>
        <v>90:91</v>
      </c>
      <c r="AI15" s="134" t="str">
        <f t="shared" si="3"/>
        <v>95:96</v>
      </c>
      <c r="AJ15" s="134" t="str">
        <f t="shared" si="3"/>
        <v>76:77</v>
      </c>
      <c r="AK15" s="134" t="str">
        <f t="shared" si="3"/>
        <v>81:82</v>
      </c>
      <c r="AL15" s="134" t="str">
        <f t="shared" si="3"/>
        <v>86:87</v>
      </c>
      <c r="AM15" s="507">
        <f t="shared" si="19"/>
        <v>74</v>
      </c>
      <c r="AN15" s="507">
        <f t="shared" si="9"/>
        <v>82</v>
      </c>
      <c r="AO15" s="507">
        <f t="shared" si="10"/>
        <v>88</v>
      </c>
      <c r="AP15" s="507">
        <f t="shared" si="11"/>
        <v>76</v>
      </c>
      <c r="AQ15" s="507">
        <f t="shared" si="12"/>
        <v>81</v>
      </c>
      <c r="AR15" s="507">
        <f t="shared" si="13"/>
        <v>86</v>
      </c>
      <c r="AS15" s="507">
        <f t="shared" si="14"/>
        <v>74</v>
      </c>
      <c r="AT15" s="507">
        <f t="shared" si="15"/>
        <v>79</v>
      </c>
      <c r="AU15" s="507">
        <f t="shared" si="16"/>
        <v>84</v>
      </c>
      <c r="AW15">
        <f>35-17/2</f>
        <v>26.5</v>
      </c>
      <c r="AX15">
        <f t="shared" si="17"/>
        <v>74</v>
      </c>
      <c r="AY15">
        <f t="shared" si="17"/>
        <v>82</v>
      </c>
      <c r="AZ15">
        <f t="shared" si="17"/>
        <v>88</v>
      </c>
      <c r="BA15">
        <f t="shared" si="17"/>
        <v>76</v>
      </c>
      <c r="BB15">
        <f t="shared" si="18"/>
        <v>81</v>
      </c>
      <c r="BC15">
        <f t="shared" si="18"/>
        <v>86</v>
      </c>
      <c r="BD15">
        <f t="shared" si="18"/>
        <v>74</v>
      </c>
      <c r="BE15">
        <f t="shared" si="18"/>
        <v>79</v>
      </c>
      <c r="BF15">
        <f t="shared" si="18"/>
        <v>84</v>
      </c>
      <c r="BI15" s="29">
        <v>74</v>
      </c>
      <c r="BJ15" s="29">
        <v>82</v>
      </c>
      <c r="BK15" s="29">
        <v>88</v>
      </c>
      <c r="BL15" s="29">
        <v>76</v>
      </c>
      <c r="BM15" s="29">
        <v>81</v>
      </c>
      <c r="BN15" s="29">
        <v>86</v>
      </c>
      <c r="BO15" s="29">
        <v>74</v>
      </c>
      <c r="BP15" s="29">
        <v>79</v>
      </c>
      <c r="BQ15" s="29">
        <v>84</v>
      </c>
    </row>
    <row r="16" spans="1:73" outlineLevel="1" collapsed="1">
      <c r="A16">
        <v>6</v>
      </c>
      <c r="B16" s="32" t="s">
        <v>969</v>
      </c>
      <c r="C16" s="157">
        <f t="shared" si="7"/>
        <v>84</v>
      </c>
      <c r="D16" s="157">
        <f t="shared" si="7"/>
        <v>89</v>
      </c>
      <c r="E16" s="157">
        <f t="shared" si="7"/>
        <v>94</v>
      </c>
      <c r="F16" s="157">
        <f t="shared" si="7"/>
        <v>86</v>
      </c>
      <c r="G16" s="157">
        <f t="shared" si="7"/>
        <v>91</v>
      </c>
      <c r="H16" s="157">
        <f t="shared" si="7"/>
        <v>96</v>
      </c>
      <c r="I16" s="157">
        <f t="shared" si="7"/>
        <v>89</v>
      </c>
      <c r="J16" s="157">
        <f t="shared" si="7"/>
        <v>94</v>
      </c>
      <c r="K16" s="157">
        <f t="shared" si="7"/>
        <v>99</v>
      </c>
      <c r="L16" s="157">
        <f t="shared" si="7"/>
        <v>91</v>
      </c>
      <c r="M16" s="157">
        <f t="shared" si="8"/>
        <v>96</v>
      </c>
      <c r="N16" s="157">
        <f t="shared" si="8"/>
        <v>101</v>
      </c>
      <c r="O16" s="157">
        <f t="shared" si="8"/>
        <v>93</v>
      </c>
      <c r="P16" s="157">
        <f t="shared" si="8"/>
        <v>98</v>
      </c>
      <c r="Q16" s="157">
        <f t="shared" si="8"/>
        <v>103</v>
      </c>
      <c r="R16" s="157">
        <f t="shared" si="8"/>
        <v>84</v>
      </c>
      <c r="S16" s="157">
        <f t="shared" si="8"/>
        <v>89</v>
      </c>
      <c r="T16" s="157">
        <f t="shared" si="8"/>
        <v>94</v>
      </c>
      <c r="U16" s="134" t="str">
        <f t="shared" si="2"/>
        <v>84:85</v>
      </c>
      <c r="V16" s="134" t="str">
        <f t="shared" si="2"/>
        <v>89:90</v>
      </c>
      <c r="W16" s="134" t="str">
        <f t="shared" si="2"/>
        <v>94:95</v>
      </c>
      <c r="X16" s="134" t="str">
        <f t="shared" si="2"/>
        <v>86:87</v>
      </c>
      <c r="Y16" s="134" t="str">
        <f t="shared" si="2"/>
        <v>91:92</v>
      </c>
      <c r="Z16" s="134" t="str">
        <f t="shared" si="2"/>
        <v>96:97</v>
      </c>
      <c r="AA16" s="134" t="str">
        <f t="shared" si="2"/>
        <v>89:90</v>
      </c>
      <c r="AB16" s="134" t="str">
        <f t="shared" si="2"/>
        <v>94:95</v>
      </c>
      <c r="AC16" s="134" t="str">
        <f t="shared" si="2"/>
        <v>99:100</v>
      </c>
      <c r="AD16" s="134" t="str">
        <f t="shared" si="2"/>
        <v>91:92</v>
      </c>
      <c r="AE16" s="134" t="str">
        <f t="shared" si="3"/>
        <v>96:97</v>
      </c>
      <c r="AF16" s="134" t="str">
        <f t="shared" si="3"/>
        <v>101:102</v>
      </c>
      <c r="AG16" s="134" t="str">
        <f t="shared" si="3"/>
        <v>93:94</v>
      </c>
      <c r="AH16" s="134" t="str">
        <f t="shared" si="3"/>
        <v>98:99</v>
      </c>
      <c r="AI16" s="134" t="str">
        <f t="shared" si="3"/>
        <v>103:104</v>
      </c>
      <c r="AJ16" s="134" t="str">
        <f t="shared" si="3"/>
        <v>84:85</v>
      </c>
      <c r="AK16" s="134" t="str">
        <f t="shared" si="3"/>
        <v>89:90</v>
      </c>
      <c r="AL16" s="134" t="str">
        <f t="shared" si="3"/>
        <v>94:95</v>
      </c>
      <c r="AM16" s="507">
        <f t="shared" si="19"/>
        <v>82</v>
      </c>
      <c r="AN16" s="507">
        <f t="shared" si="9"/>
        <v>90</v>
      </c>
      <c r="AO16" s="507">
        <f t="shared" si="10"/>
        <v>96</v>
      </c>
      <c r="AP16" s="507">
        <f t="shared" si="11"/>
        <v>84</v>
      </c>
      <c r="AQ16" s="507">
        <f t="shared" si="12"/>
        <v>89</v>
      </c>
      <c r="AR16" s="507">
        <f t="shared" si="13"/>
        <v>94</v>
      </c>
      <c r="AS16" s="507">
        <f t="shared" si="14"/>
        <v>82</v>
      </c>
      <c r="AT16" s="507">
        <f t="shared" si="15"/>
        <v>87</v>
      </c>
      <c r="AU16" s="507">
        <f t="shared" si="16"/>
        <v>92</v>
      </c>
      <c r="AW16">
        <f>91-17/2</f>
        <v>82.5</v>
      </c>
      <c r="AX16">
        <f t="shared" si="17"/>
        <v>82</v>
      </c>
      <c r="AY16">
        <f t="shared" si="17"/>
        <v>90</v>
      </c>
      <c r="AZ16">
        <f t="shared" si="17"/>
        <v>96</v>
      </c>
      <c r="BA16">
        <f t="shared" si="17"/>
        <v>84</v>
      </c>
      <c r="BB16">
        <f t="shared" si="18"/>
        <v>89</v>
      </c>
      <c r="BC16">
        <f t="shared" si="18"/>
        <v>94</v>
      </c>
      <c r="BD16">
        <f t="shared" si="18"/>
        <v>82</v>
      </c>
      <c r="BE16">
        <f t="shared" si="18"/>
        <v>87</v>
      </c>
      <c r="BF16">
        <f t="shared" si="18"/>
        <v>92</v>
      </c>
      <c r="BI16" s="29">
        <v>83</v>
      </c>
      <c r="BJ16" s="29">
        <v>91</v>
      </c>
      <c r="BK16" s="29">
        <v>97</v>
      </c>
      <c r="BL16" s="29">
        <v>85</v>
      </c>
      <c r="BM16" s="29">
        <v>90</v>
      </c>
      <c r="BN16" s="29">
        <v>95</v>
      </c>
      <c r="BO16" s="29">
        <v>83</v>
      </c>
      <c r="BP16" s="29">
        <v>88</v>
      </c>
      <c r="BQ16" s="29">
        <v>93</v>
      </c>
    </row>
    <row r="17" spans="1:69" outlineLevel="1" collapsed="1">
      <c r="A17">
        <v>7</v>
      </c>
      <c r="B17" s="32" t="s">
        <v>1729</v>
      </c>
      <c r="C17" s="158">
        <f t="shared" ref="C17:T17" si="21">INDEX($AM17:$AU17,1,C$8+(d.Region-1)*3)</f>
        <v>102</v>
      </c>
      <c r="D17" s="158">
        <f t="shared" si="21"/>
        <v>106</v>
      </c>
      <c r="E17" s="158">
        <f t="shared" si="21"/>
        <v>111</v>
      </c>
      <c r="F17" s="158">
        <f t="shared" si="21"/>
        <v>102</v>
      </c>
      <c r="G17" s="158">
        <f t="shared" si="21"/>
        <v>106</v>
      </c>
      <c r="H17" s="158">
        <f t="shared" si="21"/>
        <v>111</v>
      </c>
      <c r="I17" s="158">
        <f t="shared" si="21"/>
        <v>102</v>
      </c>
      <c r="J17" s="158">
        <f t="shared" si="21"/>
        <v>106</v>
      </c>
      <c r="K17" s="158">
        <f t="shared" si="21"/>
        <v>111</v>
      </c>
      <c r="L17" s="158">
        <f t="shared" si="21"/>
        <v>102</v>
      </c>
      <c r="M17" s="158">
        <f t="shared" si="21"/>
        <v>106</v>
      </c>
      <c r="N17" s="158">
        <f t="shared" si="21"/>
        <v>111</v>
      </c>
      <c r="O17" s="158">
        <f t="shared" si="21"/>
        <v>102</v>
      </c>
      <c r="P17" s="158">
        <f t="shared" si="21"/>
        <v>106</v>
      </c>
      <c r="Q17" s="158">
        <f t="shared" si="21"/>
        <v>111</v>
      </c>
      <c r="R17" s="158">
        <f t="shared" si="21"/>
        <v>102</v>
      </c>
      <c r="S17" s="158">
        <f t="shared" si="21"/>
        <v>106</v>
      </c>
      <c r="T17" s="158">
        <f t="shared" si="21"/>
        <v>111</v>
      </c>
      <c r="U17" s="134" t="str">
        <f t="shared" si="2"/>
        <v>102:103</v>
      </c>
      <c r="V17" s="134" t="str">
        <f t="shared" si="2"/>
        <v>106:107</v>
      </c>
      <c r="W17" s="134" t="str">
        <f t="shared" si="2"/>
        <v>111:112</v>
      </c>
      <c r="X17" s="134" t="str">
        <f t="shared" si="2"/>
        <v>102:103</v>
      </c>
      <c r="Y17" s="134" t="str">
        <f t="shared" si="2"/>
        <v>106:107</v>
      </c>
      <c r="Z17" s="134" t="str">
        <f t="shared" si="2"/>
        <v>111:112</v>
      </c>
      <c r="AA17" s="134" t="str">
        <f t="shared" si="2"/>
        <v>102:103</v>
      </c>
      <c r="AB17" s="134" t="str">
        <f t="shared" si="2"/>
        <v>106:107</v>
      </c>
      <c r="AC17" s="134" t="str">
        <f t="shared" si="2"/>
        <v>111:112</v>
      </c>
      <c r="AD17" s="134" t="str">
        <f t="shared" si="2"/>
        <v>102:103</v>
      </c>
      <c r="AE17" s="134" t="str">
        <f t="shared" si="3"/>
        <v>106:107</v>
      </c>
      <c r="AF17" s="134" t="str">
        <f t="shared" si="3"/>
        <v>111:112</v>
      </c>
      <c r="AG17" s="134" t="str">
        <f t="shared" si="3"/>
        <v>102:103</v>
      </c>
      <c r="AH17" s="134" t="str">
        <f t="shared" si="3"/>
        <v>106:107</v>
      </c>
      <c r="AI17" s="134" t="str">
        <f t="shared" si="3"/>
        <v>111:112</v>
      </c>
      <c r="AJ17" s="134" t="str">
        <f t="shared" si="3"/>
        <v>102:103</v>
      </c>
      <c r="AK17" s="134" t="str">
        <f t="shared" si="3"/>
        <v>106:107</v>
      </c>
      <c r="AL17" s="134" t="str">
        <f t="shared" si="3"/>
        <v>111:112</v>
      </c>
      <c r="AM17" s="507">
        <f t="shared" si="19"/>
        <v>100</v>
      </c>
      <c r="AN17" s="507">
        <f t="shared" si="9"/>
        <v>107</v>
      </c>
      <c r="AO17" s="507">
        <f t="shared" si="10"/>
        <v>114</v>
      </c>
      <c r="AP17" s="507">
        <f t="shared" si="11"/>
        <v>102</v>
      </c>
      <c r="AQ17" s="507">
        <f t="shared" si="12"/>
        <v>106</v>
      </c>
      <c r="AR17" s="507">
        <f t="shared" si="13"/>
        <v>111</v>
      </c>
      <c r="AS17" s="507">
        <f t="shared" si="14"/>
        <v>100</v>
      </c>
      <c r="AT17" s="507">
        <f t="shared" si="15"/>
        <v>104</v>
      </c>
      <c r="AU17" s="507">
        <f t="shared" si="16"/>
        <v>109</v>
      </c>
      <c r="AW17">
        <f>AW12+365</f>
        <v>202.5</v>
      </c>
      <c r="AX17">
        <f t="shared" si="17"/>
        <v>100</v>
      </c>
      <c r="AY17">
        <f t="shared" si="17"/>
        <v>107</v>
      </c>
      <c r="AZ17">
        <f t="shared" si="17"/>
        <v>114</v>
      </c>
      <c r="BA17">
        <f t="shared" si="17"/>
        <v>102</v>
      </c>
      <c r="BB17">
        <f t="shared" si="18"/>
        <v>106</v>
      </c>
      <c r="BC17">
        <f t="shared" si="18"/>
        <v>111</v>
      </c>
      <c r="BD17">
        <f t="shared" si="18"/>
        <v>100</v>
      </c>
      <c r="BE17">
        <f t="shared" si="18"/>
        <v>104</v>
      </c>
      <c r="BF17">
        <f t="shared" si="18"/>
        <v>109</v>
      </c>
      <c r="BI17" s="29">
        <v>99</v>
      </c>
      <c r="BJ17" s="29">
        <v>107</v>
      </c>
      <c r="BK17" s="29">
        <v>113</v>
      </c>
      <c r="BL17" s="29">
        <v>101</v>
      </c>
      <c r="BM17" s="29">
        <v>106</v>
      </c>
      <c r="BN17" s="29">
        <v>111</v>
      </c>
      <c r="BO17" s="29">
        <v>99</v>
      </c>
      <c r="BP17" s="29">
        <v>104</v>
      </c>
      <c r="BQ17" s="29">
        <v>109</v>
      </c>
    </row>
    <row r="18" spans="1:69" outlineLevel="1">
      <c r="A18">
        <f t="shared" ref="A18:A21" si="22">A17+1</f>
        <v>8</v>
      </c>
      <c r="B18" s="32" t="s">
        <v>1726</v>
      </c>
      <c r="C18" s="157">
        <f t="shared" ref="C18:E32" si="23">INDEX($AM18:$AU18,1,C$8+(d.Region-1)*3)+INDEX(i.AgeJ,C$10,1)/7</f>
        <v>121</v>
      </c>
      <c r="D18" s="157">
        <f t="shared" si="23"/>
        <v>126</v>
      </c>
      <c r="E18" s="157">
        <f t="shared" si="23"/>
        <v>131</v>
      </c>
      <c r="F18" s="157"/>
      <c r="G18" s="157"/>
      <c r="H18" s="157"/>
      <c r="I18" s="157"/>
      <c r="J18" s="157"/>
      <c r="K18" s="157"/>
      <c r="L18" s="157"/>
      <c r="M18" s="157"/>
      <c r="N18" s="157"/>
      <c r="O18" s="157"/>
      <c r="P18" s="157"/>
      <c r="Q18" s="157"/>
      <c r="R18" s="157"/>
      <c r="S18" s="157"/>
      <c r="T18" s="157"/>
      <c r="U18" s="134" t="str">
        <f t="shared" ref="U18:U21" si="24">C18&amp;":"&amp;C18+1</f>
        <v>121:122</v>
      </c>
      <c r="V18" s="134" t="str">
        <f t="shared" ref="V18:V21" si="25">D18&amp;":"&amp;D18+1</f>
        <v>126:127</v>
      </c>
      <c r="W18" s="134" t="str">
        <f t="shared" ref="W18:W21" si="26">E18&amp;":"&amp;E18+1</f>
        <v>131:132</v>
      </c>
      <c r="X18" s="134"/>
      <c r="Y18" s="134"/>
      <c r="Z18" s="134"/>
      <c r="AA18" s="134"/>
      <c r="AB18" s="134"/>
      <c r="AC18" s="134"/>
      <c r="AD18" s="134"/>
      <c r="AE18" s="134"/>
      <c r="AF18" s="134"/>
      <c r="AG18" s="134"/>
      <c r="AH18" s="134"/>
      <c r="AI18" s="134"/>
      <c r="AJ18" s="134"/>
      <c r="AK18" s="134"/>
      <c r="AL18" s="134"/>
      <c r="AM18" s="507">
        <f t="shared" ref="AM18:AM21" si="27">AX18</f>
        <v>119</v>
      </c>
      <c r="AN18" s="507">
        <f t="shared" ref="AN18:AN21" si="28">AY18</f>
        <v>127</v>
      </c>
      <c r="AO18" s="507">
        <f t="shared" ref="AO18:AO21" si="29">AZ18</f>
        <v>133</v>
      </c>
      <c r="AP18" s="507">
        <f t="shared" ref="AP18:AP21" si="30">BA18</f>
        <v>121</v>
      </c>
      <c r="AQ18" s="507">
        <f t="shared" ref="AQ18:AQ21" si="31">BB18</f>
        <v>126</v>
      </c>
      <c r="AR18" s="507">
        <f t="shared" ref="AR18:AR21" si="32">BC18</f>
        <v>131</v>
      </c>
      <c r="AS18" s="507">
        <f t="shared" ref="AS18:AS21" si="33">BD18</f>
        <v>119</v>
      </c>
      <c r="AT18" s="507">
        <f t="shared" ref="AT18:AT21" si="34">BE18</f>
        <v>124</v>
      </c>
      <c r="AU18" s="507">
        <f t="shared" ref="AU18:AU21" si="35">BF18</f>
        <v>129</v>
      </c>
      <c r="AW18">
        <f>AW17+135</f>
        <v>337.5</v>
      </c>
      <c r="AX18">
        <f t="shared" si="17"/>
        <v>119</v>
      </c>
      <c r="AY18">
        <f t="shared" si="17"/>
        <v>127</v>
      </c>
      <c r="AZ18">
        <f t="shared" si="17"/>
        <v>133</v>
      </c>
      <c r="BA18">
        <f t="shared" si="17"/>
        <v>121</v>
      </c>
      <c r="BB18">
        <f t="shared" si="18"/>
        <v>126</v>
      </c>
      <c r="BC18">
        <f t="shared" si="18"/>
        <v>131</v>
      </c>
      <c r="BD18">
        <f t="shared" si="18"/>
        <v>119</v>
      </c>
      <c r="BE18">
        <f t="shared" si="18"/>
        <v>124</v>
      </c>
      <c r="BF18">
        <f t="shared" si="18"/>
        <v>129</v>
      </c>
      <c r="BI18" s="29">
        <v>58</v>
      </c>
      <c r="BJ18" s="29">
        <v>66</v>
      </c>
      <c r="BK18" s="29">
        <v>72</v>
      </c>
      <c r="BL18" s="29">
        <v>62</v>
      </c>
      <c r="BM18" s="29">
        <v>67</v>
      </c>
      <c r="BN18" s="29">
        <v>72</v>
      </c>
      <c r="BO18" s="29">
        <v>58</v>
      </c>
      <c r="BP18" s="29">
        <v>63</v>
      </c>
      <c r="BQ18" s="29">
        <v>68</v>
      </c>
    </row>
    <row r="19" spans="1:69" outlineLevel="1" collapsed="1">
      <c r="A19">
        <f t="shared" si="22"/>
        <v>9</v>
      </c>
      <c r="B19" s="32" t="s">
        <v>1727</v>
      </c>
      <c r="C19" s="157">
        <f t="shared" si="23"/>
        <v>129</v>
      </c>
      <c r="D19" s="157">
        <f t="shared" si="23"/>
        <v>133</v>
      </c>
      <c r="E19" s="157">
        <f t="shared" si="23"/>
        <v>138</v>
      </c>
      <c r="F19" s="157"/>
      <c r="G19" s="157"/>
      <c r="H19" s="157"/>
      <c r="I19" s="157"/>
      <c r="J19" s="157"/>
      <c r="K19" s="157"/>
      <c r="L19" s="157"/>
      <c r="M19" s="157"/>
      <c r="N19" s="157"/>
      <c r="O19" s="157"/>
      <c r="P19" s="157"/>
      <c r="Q19" s="157"/>
      <c r="R19" s="157"/>
      <c r="S19" s="157"/>
      <c r="T19" s="157"/>
      <c r="U19" s="134" t="str">
        <f t="shared" si="24"/>
        <v>129:130</v>
      </c>
      <c r="V19" s="134" t="str">
        <f t="shared" si="25"/>
        <v>133:134</v>
      </c>
      <c r="W19" s="134" t="str">
        <f t="shared" si="26"/>
        <v>138:139</v>
      </c>
      <c r="X19" s="134"/>
      <c r="Y19" s="134"/>
      <c r="Z19" s="134"/>
      <c r="AA19" s="134"/>
      <c r="AB19" s="134"/>
      <c r="AC19" s="134"/>
      <c r="AD19" s="134"/>
      <c r="AE19" s="134"/>
      <c r="AF19" s="134"/>
      <c r="AG19" s="134"/>
      <c r="AH19" s="134"/>
      <c r="AI19" s="134"/>
      <c r="AJ19" s="134"/>
      <c r="AK19" s="134"/>
      <c r="AL19" s="134"/>
      <c r="AM19" s="507">
        <f t="shared" si="27"/>
        <v>127</v>
      </c>
      <c r="AN19" s="507">
        <f t="shared" si="28"/>
        <v>134</v>
      </c>
      <c r="AO19" s="507">
        <f t="shared" si="29"/>
        <v>141</v>
      </c>
      <c r="AP19" s="507">
        <f t="shared" si="30"/>
        <v>129</v>
      </c>
      <c r="AQ19" s="507">
        <f t="shared" si="31"/>
        <v>133</v>
      </c>
      <c r="AR19" s="507">
        <f t="shared" si="32"/>
        <v>138</v>
      </c>
      <c r="AS19" s="507">
        <f t="shared" si="33"/>
        <v>127</v>
      </c>
      <c r="AT19" s="507">
        <f t="shared" si="34"/>
        <v>131</v>
      </c>
      <c r="AU19" s="507">
        <f t="shared" si="35"/>
        <v>136</v>
      </c>
      <c r="AW19">
        <f t="shared" ref="AW19:AW20" si="36">AW15+365</f>
        <v>391.5</v>
      </c>
      <c r="AX19">
        <f t="shared" si="17"/>
        <v>127</v>
      </c>
      <c r="AY19">
        <f t="shared" si="17"/>
        <v>134</v>
      </c>
      <c r="AZ19">
        <f t="shared" si="17"/>
        <v>141</v>
      </c>
      <c r="BA19">
        <f t="shared" si="17"/>
        <v>129</v>
      </c>
      <c r="BB19">
        <f t="shared" si="18"/>
        <v>133</v>
      </c>
      <c r="BC19">
        <f t="shared" si="18"/>
        <v>138</v>
      </c>
      <c r="BD19">
        <f t="shared" si="18"/>
        <v>127</v>
      </c>
      <c r="BE19">
        <f t="shared" si="18"/>
        <v>131</v>
      </c>
      <c r="BF19">
        <f t="shared" si="18"/>
        <v>136</v>
      </c>
      <c r="BI19" s="29">
        <v>74</v>
      </c>
      <c r="BJ19" s="29">
        <v>82</v>
      </c>
      <c r="BK19" s="29">
        <v>88</v>
      </c>
      <c r="BL19" s="29">
        <v>76</v>
      </c>
      <c r="BM19" s="29">
        <v>81</v>
      </c>
      <c r="BN19" s="29">
        <v>86</v>
      </c>
      <c r="BO19" s="29">
        <v>74</v>
      </c>
      <c r="BP19" s="29">
        <v>79</v>
      </c>
      <c r="BQ19" s="29">
        <v>84</v>
      </c>
    </row>
    <row r="20" spans="1:69" outlineLevel="1" collapsed="1">
      <c r="A20">
        <f t="shared" si="22"/>
        <v>10</v>
      </c>
      <c r="B20" s="32" t="s">
        <v>1728</v>
      </c>
      <c r="C20" s="157">
        <f t="shared" si="23"/>
        <v>137</v>
      </c>
      <c r="D20" s="157">
        <f t="shared" si="23"/>
        <v>141</v>
      </c>
      <c r="E20" s="157">
        <f t="shared" si="23"/>
        <v>146</v>
      </c>
      <c r="F20" s="157"/>
      <c r="G20" s="157"/>
      <c r="H20" s="157"/>
      <c r="I20" s="157"/>
      <c r="J20" s="157"/>
      <c r="K20" s="157"/>
      <c r="L20" s="157"/>
      <c r="M20" s="157"/>
      <c r="N20" s="157"/>
      <c r="O20" s="157"/>
      <c r="P20" s="157"/>
      <c r="Q20" s="157"/>
      <c r="R20" s="157"/>
      <c r="S20" s="157"/>
      <c r="T20" s="157"/>
      <c r="U20" s="134" t="str">
        <f t="shared" si="24"/>
        <v>137:138</v>
      </c>
      <c r="V20" s="134" t="str">
        <f t="shared" si="25"/>
        <v>141:142</v>
      </c>
      <c r="W20" s="134" t="str">
        <f t="shared" si="26"/>
        <v>146:147</v>
      </c>
      <c r="X20" s="134"/>
      <c r="Y20" s="134"/>
      <c r="Z20" s="134"/>
      <c r="AA20" s="134"/>
      <c r="AB20" s="134"/>
      <c r="AC20" s="134"/>
      <c r="AD20" s="134"/>
      <c r="AE20" s="134"/>
      <c r="AF20" s="134"/>
      <c r="AG20" s="134"/>
      <c r="AH20" s="134"/>
      <c r="AI20" s="134"/>
      <c r="AJ20" s="134"/>
      <c r="AK20" s="134"/>
      <c r="AL20" s="134"/>
      <c r="AM20" s="507">
        <f t="shared" si="27"/>
        <v>135</v>
      </c>
      <c r="AN20" s="507">
        <f t="shared" si="28"/>
        <v>142</v>
      </c>
      <c r="AO20" s="507">
        <f t="shared" si="29"/>
        <v>149</v>
      </c>
      <c r="AP20" s="507">
        <f t="shared" si="30"/>
        <v>137</v>
      </c>
      <c r="AQ20" s="507">
        <f t="shared" si="31"/>
        <v>141</v>
      </c>
      <c r="AR20" s="507">
        <f t="shared" si="32"/>
        <v>146</v>
      </c>
      <c r="AS20" s="507">
        <f t="shared" si="33"/>
        <v>135</v>
      </c>
      <c r="AT20" s="507">
        <f t="shared" si="34"/>
        <v>139</v>
      </c>
      <c r="AU20" s="507">
        <f t="shared" si="35"/>
        <v>144</v>
      </c>
      <c r="AW20">
        <f t="shared" si="36"/>
        <v>447.5</v>
      </c>
      <c r="AX20">
        <f t="shared" si="17"/>
        <v>135</v>
      </c>
      <c r="AY20">
        <f t="shared" si="17"/>
        <v>142</v>
      </c>
      <c r="AZ20">
        <f t="shared" si="17"/>
        <v>149</v>
      </c>
      <c r="BA20">
        <f t="shared" si="17"/>
        <v>137</v>
      </c>
      <c r="BB20">
        <f t="shared" si="18"/>
        <v>141</v>
      </c>
      <c r="BC20">
        <f t="shared" si="18"/>
        <v>146</v>
      </c>
      <c r="BD20">
        <f t="shared" si="18"/>
        <v>135</v>
      </c>
      <c r="BE20">
        <f t="shared" si="18"/>
        <v>139</v>
      </c>
      <c r="BF20">
        <f t="shared" si="18"/>
        <v>144</v>
      </c>
      <c r="BI20" s="29">
        <v>83</v>
      </c>
      <c r="BJ20" s="29">
        <v>91</v>
      </c>
      <c r="BK20" s="29">
        <v>97</v>
      </c>
      <c r="BL20" s="29">
        <v>85</v>
      </c>
      <c r="BM20" s="29">
        <v>90</v>
      </c>
      <c r="BN20" s="29">
        <v>95</v>
      </c>
      <c r="BO20" s="29">
        <v>83</v>
      </c>
      <c r="BP20" s="29">
        <v>88</v>
      </c>
      <c r="BQ20" s="29">
        <v>93</v>
      </c>
    </row>
    <row r="21" spans="1:69" outlineLevel="1" collapsed="1">
      <c r="A21">
        <f t="shared" si="22"/>
        <v>11</v>
      </c>
      <c r="B21" s="32" t="s">
        <v>1730</v>
      </c>
      <c r="C21" s="158">
        <f t="shared" ref="C21:E21" si="37">INDEX($AM21:$AU21,1,C$8+(d.Region-1)*3)</f>
        <v>154</v>
      </c>
      <c r="D21" s="158">
        <f t="shared" si="37"/>
        <v>159</v>
      </c>
      <c r="E21" s="158">
        <f t="shared" si="37"/>
        <v>164</v>
      </c>
      <c r="F21" s="158"/>
      <c r="G21" s="158"/>
      <c r="H21" s="158"/>
      <c r="I21" s="158"/>
      <c r="J21" s="158"/>
      <c r="K21" s="158"/>
      <c r="L21" s="158"/>
      <c r="M21" s="158"/>
      <c r="N21" s="158"/>
      <c r="O21" s="158"/>
      <c r="P21" s="158"/>
      <c r="Q21" s="158"/>
      <c r="R21" s="158"/>
      <c r="S21" s="158"/>
      <c r="T21" s="158"/>
      <c r="U21" s="134" t="str">
        <f t="shared" si="24"/>
        <v>154:155</v>
      </c>
      <c r="V21" s="134" t="str">
        <f t="shared" si="25"/>
        <v>159:160</v>
      </c>
      <c r="W21" s="134" t="str">
        <f t="shared" si="26"/>
        <v>164:165</v>
      </c>
      <c r="X21" s="134"/>
      <c r="Y21" s="134"/>
      <c r="Z21" s="134"/>
      <c r="AA21" s="134"/>
      <c r="AB21" s="134"/>
      <c r="AC21" s="134"/>
      <c r="AD21" s="134"/>
      <c r="AE21" s="134"/>
      <c r="AF21" s="134"/>
      <c r="AG21" s="134"/>
      <c r="AH21" s="134"/>
      <c r="AI21" s="134"/>
      <c r="AJ21" s="134"/>
      <c r="AK21" s="134"/>
      <c r="AL21" s="134"/>
      <c r="AM21" s="507">
        <f t="shared" si="27"/>
        <v>152</v>
      </c>
      <c r="AN21" s="507">
        <f t="shared" si="28"/>
        <v>160</v>
      </c>
      <c r="AO21" s="507">
        <f t="shared" si="29"/>
        <v>166</v>
      </c>
      <c r="AP21" s="507">
        <f t="shared" si="30"/>
        <v>154</v>
      </c>
      <c r="AQ21" s="507">
        <f t="shared" si="31"/>
        <v>159</v>
      </c>
      <c r="AR21" s="507">
        <f t="shared" si="32"/>
        <v>164</v>
      </c>
      <c r="AS21" s="507">
        <f t="shared" si="33"/>
        <v>152</v>
      </c>
      <c r="AT21" s="507">
        <f t="shared" si="34"/>
        <v>157</v>
      </c>
      <c r="AU21" s="507">
        <f t="shared" si="35"/>
        <v>162</v>
      </c>
      <c r="AW21">
        <f>AW17+365</f>
        <v>567.5</v>
      </c>
      <c r="AX21">
        <f t="shared" si="17"/>
        <v>152</v>
      </c>
      <c r="AY21">
        <f t="shared" si="17"/>
        <v>160</v>
      </c>
      <c r="AZ21">
        <f t="shared" si="17"/>
        <v>166</v>
      </c>
      <c r="BA21">
        <f t="shared" si="17"/>
        <v>154</v>
      </c>
      <c r="BB21">
        <f t="shared" si="18"/>
        <v>159</v>
      </c>
      <c r="BC21">
        <f t="shared" si="18"/>
        <v>164</v>
      </c>
      <c r="BD21">
        <f t="shared" si="18"/>
        <v>152</v>
      </c>
      <c r="BE21">
        <f t="shared" si="18"/>
        <v>157</v>
      </c>
      <c r="BF21">
        <f t="shared" si="18"/>
        <v>162</v>
      </c>
      <c r="BI21" s="29">
        <v>99</v>
      </c>
      <c r="BJ21" s="29">
        <v>107</v>
      </c>
      <c r="BK21" s="29">
        <v>113</v>
      </c>
      <c r="BL21" s="29">
        <v>101</v>
      </c>
      <c r="BM21" s="29">
        <v>106</v>
      </c>
      <c r="BN21" s="29">
        <v>111</v>
      </c>
      <c r="BO21" s="29">
        <v>99</v>
      </c>
      <c r="BP21" s="29">
        <v>104</v>
      </c>
      <c r="BQ21" s="29">
        <v>109</v>
      </c>
    </row>
    <row r="22" spans="1:69" outlineLevel="1">
      <c r="A22">
        <f t="shared" ref="A22:A37" si="38">A21+1</f>
        <v>12</v>
      </c>
      <c r="B22" s="32" t="s">
        <v>1726</v>
      </c>
      <c r="C22" s="157">
        <f t="shared" si="23"/>
        <v>173</v>
      </c>
      <c r="D22" s="157">
        <f t="shared" si="23"/>
        <v>178</v>
      </c>
      <c r="E22" s="157">
        <f t="shared" si="23"/>
        <v>183</v>
      </c>
      <c r="F22" s="157"/>
      <c r="G22" s="157"/>
      <c r="H22" s="157"/>
      <c r="I22" s="157"/>
      <c r="J22" s="157"/>
      <c r="K22" s="157"/>
      <c r="L22" s="157"/>
      <c r="M22" s="157"/>
      <c r="N22" s="157"/>
      <c r="O22" s="157"/>
      <c r="P22" s="157"/>
      <c r="Q22" s="157"/>
      <c r="R22" s="157"/>
      <c r="S22" s="157"/>
      <c r="T22" s="157"/>
      <c r="U22" s="134" t="str">
        <f t="shared" ref="U22:U37" si="39">C22&amp;":"&amp;C22+1</f>
        <v>173:174</v>
      </c>
      <c r="V22" s="134" t="str">
        <f t="shared" ref="V22:V37" si="40">D22&amp;":"&amp;D22+1</f>
        <v>178:179</v>
      </c>
      <c r="W22" s="134" t="str">
        <f t="shared" ref="W22:W37" si="41">E22&amp;":"&amp;E22+1</f>
        <v>183:184</v>
      </c>
      <c r="X22" s="134"/>
      <c r="Y22" s="134"/>
      <c r="Z22" s="134"/>
      <c r="AA22" s="134"/>
      <c r="AB22" s="134"/>
      <c r="AC22" s="134"/>
      <c r="AD22" s="134"/>
      <c r="AE22" s="134"/>
      <c r="AF22" s="134"/>
      <c r="AG22" s="134"/>
      <c r="AH22" s="134"/>
      <c r="AI22" s="134"/>
      <c r="AJ22" s="134"/>
      <c r="AK22" s="134"/>
      <c r="AL22" s="134"/>
      <c r="AM22" s="507">
        <f t="shared" ref="AM22:AM37" si="42">AX22</f>
        <v>171</v>
      </c>
      <c r="AN22" s="507">
        <f t="shared" ref="AN22:AN37" si="43">AY22</f>
        <v>179</v>
      </c>
      <c r="AO22" s="507">
        <f t="shared" ref="AO22:AO37" si="44">AZ22</f>
        <v>185</v>
      </c>
      <c r="AP22" s="507">
        <f t="shared" ref="AP22:AP37" si="45">BA22</f>
        <v>173</v>
      </c>
      <c r="AQ22" s="507">
        <f t="shared" ref="AQ22:AQ37" si="46">BB22</f>
        <v>178</v>
      </c>
      <c r="AR22" s="507">
        <f t="shared" ref="AR22:AR37" si="47">BC22</f>
        <v>183</v>
      </c>
      <c r="AS22" s="507">
        <f t="shared" ref="AS22:AS37" si="48">BD22</f>
        <v>171</v>
      </c>
      <c r="AT22" s="507">
        <f t="shared" ref="AT22:AT37" si="49">BE22</f>
        <v>176</v>
      </c>
      <c r="AU22" s="507">
        <f t="shared" ref="AU22:AU37" si="50">BF22</f>
        <v>181</v>
      </c>
      <c r="AW22">
        <f>AW21+135</f>
        <v>702.5</v>
      </c>
      <c r="AX22">
        <f t="shared" si="17"/>
        <v>171</v>
      </c>
      <c r="AY22">
        <f t="shared" si="17"/>
        <v>179</v>
      </c>
      <c r="AZ22">
        <f t="shared" si="17"/>
        <v>185</v>
      </c>
      <c r="BA22">
        <f t="shared" si="17"/>
        <v>173</v>
      </c>
      <c r="BB22">
        <f t="shared" si="18"/>
        <v>178</v>
      </c>
      <c r="BC22">
        <f t="shared" si="18"/>
        <v>183</v>
      </c>
      <c r="BD22">
        <f t="shared" si="18"/>
        <v>171</v>
      </c>
      <c r="BE22">
        <f t="shared" si="18"/>
        <v>176</v>
      </c>
      <c r="BF22">
        <f t="shared" si="18"/>
        <v>181</v>
      </c>
      <c r="BI22" s="29">
        <v>58</v>
      </c>
      <c r="BJ22" s="29">
        <v>66</v>
      </c>
      <c r="BK22" s="29">
        <v>72</v>
      </c>
      <c r="BL22" s="29">
        <v>62</v>
      </c>
      <c r="BM22" s="29">
        <v>67</v>
      </c>
      <c r="BN22" s="29">
        <v>72</v>
      </c>
      <c r="BO22" s="29">
        <v>58</v>
      </c>
      <c r="BP22" s="29">
        <v>63</v>
      </c>
      <c r="BQ22" s="29">
        <v>68</v>
      </c>
    </row>
    <row r="23" spans="1:69" outlineLevel="1" collapsed="1">
      <c r="A23">
        <f t="shared" si="38"/>
        <v>13</v>
      </c>
      <c r="B23" s="32" t="s">
        <v>1731</v>
      </c>
      <c r="C23" s="157">
        <f t="shared" si="23"/>
        <v>181</v>
      </c>
      <c r="D23" s="157">
        <f t="shared" si="23"/>
        <v>186</v>
      </c>
      <c r="E23" s="157">
        <f t="shared" si="23"/>
        <v>191</v>
      </c>
      <c r="F23" s="157"/>
      <c r="G23" s="157"/>
      <c r="H23" s="157"/>
      <c r="I23" s="157"/>
      <c r="J23" s="157"/>
      <c r="K23" s="157"/>
      <c r="L23" s="157"/>
      <c r="M23" s="157"/>
      <c r="N23" s="157"/>
      <c r="O23" s="157"/>
      <c r="P23" s="157"/>
      <c r="Q23" s="157"/>
      <c r="R23" s="157"/>
      <c r="S23" s="157"/>
      <c r="T23" s="157"/>
      <c r="U23" s="134" t="str">
        <f t="shared" si="39"/>
        <v>181:182</v>
      </c>
      <c r="V23" s="134" t="str">
        <f t="shared" si="40"/>
        <v>186:187</v>
      </c>
      <c r="W23" s="134" t="str">
        <f t="shared" si="41"/>
        <v>191:192</v>
      </c>
      <c r="X23" s="134"/>
      <c r="Y23" s="134"/>
      <c r="Z23" s="134"/>
      <c r="AA23" s="134"/>
      <c r="AB23" s="134"/>
      <c r="AC23" s="134"/>
      <c r="AD23" s="134"/>
      <c r="AE23" s="134"/>
      <c r="AF23" s="134"/>
      <c r="AG23" s="134"/>
      <c r="AH23" s="134"/>
      <c r="AI23" s="134"/>
      <c r="AJ23" s="134"/>
      <c r="AK23" s="134"/>
      <c r="AL23" s="134"/>
      <c r="AM23" s="507">
        <f t="shared" si="42"/>
        <v>179</v>
      </c>
      <c r="AN23" s="507">
        <f t="shared" si="43"/>
        <v>187</v>
      </c>
      <c r="AO23" s="507">
        <f t="shared" si="44"/>
        <v>193</v>
      </c>
      <c r="AP23" s="507">
        <f t="shared" si="45"/>
        <v>181</v>
      </c>
      <c r="AQ23" s="507">
        <f t="shared" si="46"/>
        <v>186</v>
      </c>
      <c r="AR23" s="507">
        <f t="shared" si="47"/>
        <v>191</v>
      </c>
      <c r="AS23" s="507">
        <f t="shared" si="48"/>
        <v>179</v>
      </c>
      <c r="AT23" s="507">
        <f t="shared" si="49"/>
        <v>184</v>
      </c>
      <c r="AU23" s="507">
        <f t="shared" si="50"/>
        <v>189</v>
      </c>
      <c r="AW23">
        <f t="shared" ref="AW23:AW24" si="51">AW19+365</f>
        <v>756.5</v>
      </c>
      <c r="AX23">
        <f t="shared" si="17"/>
        <v>179</v>
      </c>
      <c r="AY23">
        <f t="shared" si="17"/>
        <v>187</v>
      </c>
      <c r="AZ23">
        <f t="shared" si="17"/>
        <v>193</v>
      </c>
      <c r="BA23">
        <f t="shared" si="17"/>
        <v>181</v>
      </c>
      <c r="BB23">
        <f t="shared" si="18"/>
        <v>186</v>
      </c>
      <c r="BC23">
        <f t="shared" si="18"/>
        <v>191</v>
      </c>
      <c r="BD23">
        <f t="shared" si="18"/>
        <v>179</v>
      </c>
      <c r="BE23">
        <f t="shared" si="18"/>
        <v>184</v>
      </c>
      <c r="BF23">
        <f t="shared" si="18"/>
        <v>189</v>
      </c>
      <c r="BI23" s="29">
        <v>74</v>
      </c>
      <c r="BJ23" s="29">
        <v>82</v>
      </c>
      <c r="BK23" s="29">
        <v>88</v>
      </c>
      <c r="BL23" s="29">
        <v>76</v>
      </c>
      <c r="BM23" s="29">
        <v>81</v>
      </c>
      <c r="BN23" s="29">
        <v>86</v>
      </c>
      <c r="BO23" s="29">
        <v>74</v>
      </c>
      <c r="BP23" s="29">
        <v>79</v>
      </c>
      <c r="BQ23" s="29">
        <v>84</v>
      </c>
    </row>
    <row r="24" spans="1:69" outlineLevel="1" collapsed="1">
      <c r="A24">
        <f t="shared" si="38"/>
        <v>14</v>
      </c>
      <c r="B24" s="32" t="s">
        <v>1728</v>
      </c>
      <c r="C24" s="157">
        <f t="shared" si="23"/>
        <v>189</v>
      </c>
      <c r="D24" s="157">
        <f t="shared" si="23"/>
        <v>194</v>
      </c>
      <c r="E24" s="157">
        <f t="shared" si="23"/>
        <v>199</v>
      </c>
      <c r="F24" s="157"/>
      <c r="G24" s="157"/>
      <c r="H24" s="157"/>
      <c r="I24" s="157"/>
      <c r="J24" s="157"/>
      <c r="K24" s="157"/>
      <c r="L24" s="157"/>
      <c r="M24" s="157"/>
      <c r="N24" s="157"/>
      <c r="O24" s="157"/>
      <c r="P24" s="157"/>
      <c r="Q24" s="157"/>
      <c r="R24" s="157"/>
      <c r="S24" s="157"/>
      <c r="T24" s="157"/>
      <c r="U24" s="134" t="str">
        <f t="shared" si="39"/>
        <v>189:190</v>
      </c>
      <c r="V24" s="134" t="str">
        <f t="shared" si="40"/>
        <v>194:195</v>
      </c>
      <c r="W24" s="134" t="str">
        <f t="shared" si="41"/>
        <v>199:200</v>
      </c>
      <c r="X24" s="134"/>
      <c r="Y24" s="134"/>
      <c r="Z24" s="134"/>
      <c r="AA24" s="134"/>
      <c r="AB24" s="134"/>
      <c r="AC24" s="134"/>
      <c r="AD24" s="134"/>
      <c r="AE24" s="134"/>
      <c r="AF24" s="134"/>
      <c r="AG24" s="134"/>
      <c r="AH24" s="134"/>
      <c r="AI24" s="134"/>
      <c r="AJ24" s="134"/>
      <c r="AK24" s="134"/>
      <c r="AL24" s="134"/>
      <c r="AM24" s="507">
        <f t="shared" si="42"/>
        <v>187</v>
      </c>
      <c r="AN24" s="507">
        <f t="shared" si="43"/>
        <v>195</v>
      </c>
      <c r="AO24" s="507">
        <f t="shared" si="44"/>
        <v>201</v>
      </c>
      <c r="AP24" s="507">
        <f t="shared" si="45"/>
        <v>189</v>
      </c>
      <c r="AQ24" s="507">
        <f t="shared" si="46"/>
        <v>194</v>
      </c>
      <c r="AR24" s="507">
        <f t="shared" si="47"/>
        <v>199</v>
      </c>
      <c r="AS24" s="507">
        <f t="shared" si="48"/>
        <v>187</v>
      </c>
      <c r="AT24" s="507">
        <f t="shared" si="49"/>
        <v>192</v>
      </c>
      <c r="AU24" s="507">
        <f t="shared" si="50"/>
        <v>197</v>
      </c>
      <c r="AW24">
        <f t="shared" si="51"/>
        <v>812.5</v>
      </c>
      <c r="AX24">
        <f t="shared" si="17"/>
        <v>187</v>
      </c>
      <c r="AY24">
        <f t="shared" si="17"/>
        <v>195</v>
      </c>
      <c r="AZ24">
        <f t="shared" si="17"/>
        <v>201</v>
      </c>
      <c r="BA24">
        <f t="shared" si="17"/>
        <v>189</v>
      </c>
      <c r="BB24">
        <f t="shared" si="18"/>
        <v>194</v>
      </c>
      <c r="BC24">
        <f t="shared" si="18"/>
        <v>199</v>
      </c>
      <c r="BD24">
        <f t="shared" si="18"/>
        <v>187</v>
      </c>
      <c r="BE24">
        <f t="shared" si="18"/>
        <v>192</v>
      </c>
      <c r="BF24">
        <f t="shared" si="18"/>
        <v>197</v>
      </c>
      <c r="BI24" s="29">
        <v>83</v>
      </c>
      <c r="BJ24" s="29">
        <v>91</v>
      </c>
      <c r="BK24" s="29">
        <v>97</v>
      </c>
      <c r="BL24" s="29">
        <v>85</v>
      </c>
      <c r="BM24" s="29">
        <v>90</v>
      </c>
      <c r="BN24" s="29">
        <v>95</v>
      </c>
      <c r="BO24" s="29">
        <v>83</v>
      </c>
      <c r="BP24" s="29">
        <v>88</v>
      </c>
      <c r="BQ24" s="29">
        <v>93</v>
      </c>
    </row>
    <row r="25" spans="1:69" outlineLevel="1" collapsed="1">
      <c r="A25">
        <f t="shared" si="38"/>
        <v>15</v>
      </c>
      <c r="B25" s="32" t="s">
        <v>1732</v>
      </c>
      <c r="C25" s="158">
        <f t="shared" ref="C25:E37" si="52">INDEX($AM25:$AU25,1,C$8+(d.Region-1)*3)</f>
        <v>206</v>
      </c>
      <c r="D25" s="158">
        <f t="shared" si="52"/>
        <v>211</v>
      </c>
      <c r="E25" s="158">
        <f t="shared" si="52"/>
        <v>216</v>
      </c>
      <c r="F25" s="158"/>
      <c r="G25" s="158"/>
      <c r="H25" s="158"/>
      <c r="I25" s="158"/>
      <c r="J25" s="158"/>
      <c r="K25" s="158"/>
      <c r="L25" s="158"/>
      <c r="M25" s="158"/>
      <c r="N25" s="158"/>
      <c r="O25" s="158"/>
      <c r="P25" s="158"/>
      <c r="Q25" s="158"/>
      <c r="R25" s="158"/>
      <c r="S25" s="158"/>
      <c r="T25" s="158"/>
      <c r="U25" s="134" t="str">
        <f t="shared" si="39"/>
        <v>206:207</v>
      </c>
      <c r="V25" s="134" t="str">
        <f t="shared" si="40"/>
        <v>211:212</v>
      </c>
      <c r="W25" s="134" t="str">
        <f t="shared" si="41"/>
        <v>216:217</v>
      </c>
      <c r="X25" s="134"/>
      <c r="Y25" s="134"/>
      <c r="Z25" s="134"/>
      <c r="AA25" s="134"/>
      <c r="AB25" s="134"/>
      <c r="AC25" s="134"/>
      <c r="AD25" s="134"/>
      <c r="AE25" s="134"/>
      <c r="AF25" s="134"/>
      <c r="AG25" s="134"/>
      <c r="AH25" s="134"/>
      <c r="AI25" s="134"/>
      <c r="AJ25" s="134"/>
      <c r="AK25" s="134"/>
      <c r="AL25" s="134"/>
      <c r="AM25" s="507">
        <f t="shared" si="42"/>
        <v>204</v>
      </c>
      <c r="AN25" s="507">
        <f t="shared" si="43"/>
        <v>212</v>
      </c>
      <c r="AO25" s="507">
        <f t="shared" si="44"/>
        <v>218</v>
      </c>
      <c r="AP25" s="507">
        <f t="shared" si="45"/>
        <v>206</v>
      </c>
      <c r="AQ25" s="507">
        <f t="shared" si="46"/>
        <v>211</v>
      </c>
      <c r="AR25" s="507">
        <f t="shared" si="47"/>
        <v>216</v>
      </c>
      <c r="AS25" s="507">
        <f t="shared" si="48"/>
        <v>204</v>
      </c>
      <c r="AT25" s="507">
        <f t="shared" si="49"/>
        <v>209</v>
      </c>
      <c r="AU25" s="507">
        <f t="shared" si="50"/>
        <v>214</v>
      </c>
      <c r="AW25">
        <f>AW21+365</f>
        <v>932.5</v>
      </c>
      <c r="AX25">
        <f t="shared" si="17"/>
        <v>204</v>
      </c>
      <c r="AY25">
        <f t="shared" si="17"/>
        <v>212</v>
      </c>
      <c r="AZ25">
        <f t="shared" si="17"/>
        <v>218</v>
      </c>
      <c r="BA25">
        <f t="shared" si="17"/>
        <v>206</v>
      </c>
      <c r="BB25">
        <f t="shared" si="18"/>
        <v>211</v>
      </c>
      <c r="BC25">
        <f t="shared" si="18"/>
        <v>216</v>
      </c>
      <c r="BD25">
        <f t="shared" si="18"/>
        <v>204</v>
      </c>
      <c r="BE25">
        <f t="shared" si="18"/>
        <v>209</v>
      </c>
      <c r="BF25">
        <f t="shared" si="18"/>
        <v>214</v>
      </c>
      <c r="BI25" s="29">
        <v>99</v>
      </c>
      <c r="BJ25" s="29">
        <v>107</v>
      </c>
      <c r="BK25" s="29">
        <v>113</v>
      </c>
      <c r="BL25" s="29">
        <v>101</v>
      </c>
      <c r="BM25" s="29">
        <v>106</v>
      </c>
      <c r="BN25" s="29">
        <v>111</v>
      </c>
      <c r="BO25" s="29">
        <v>99</v>
      </c>
      <c r="BP25" s="29">
        <v>104</v>
      </c>
      <c r="BQ25" s="29">
        <v>109</v>
      </c>
    </row>
    <row r="26" spans="1:69" outlineLevel="1">
      <c r="A26">
        <f t="shared" si="38"/>
        <v>16</v>
      </c>
      <c r="B26" s="32" t="s">
        <v>1726</v>
      </c>
      <c r="C26" s="157">
        <f t="shared" si="23"/>
        <v>225</v>
      </c>
      <c r="D26" s="157">
        <f t="shared" si="23"/>
        <v>230</v>
      </c>
      <c r="E26" s="157">
        <f t="shared" si="23"/>
        <v>235</v>
      </c>
      <c r="F26" s="157"/>
      <c r="G26" s="157"/>
      <c r="H26" s="157"/>
      <c r="I26" s="157"/>
      <c r="J26" s="157"/>
      <c r="K26" s="157"/>
      <c r="L26" s="157"/>
      <c r="M26" s="157"/>
      <c r="N26" s="157"/>
      <c r="O26" s="157"/>
      <c r="P26" s="157"/>
      <c r="Q26" s="157"/>
      <c r="R26" s="157"/>
      <c r="S26" s="157"/>
      <c r="T26" s="157"/>
      <c r="U26" s="134" t="str">
        <f t="shared" si="39"/>
        <v>225:226</v>
      </c>
      <c r="V26" s="134" t="str">
        <f t="shared" si="40"/>
        <v>230:231</v>
      </c>
      <c r="W26" s="134" t="str">
        <f t="shared" si="41"/>
        <v>235:236</v>
      </c>
      <c r="X26" s="134"/>
      <c r="Y26" s="134"/>
      <c r="Z26" s="134"/>
      <c r="AA26" s="134"/>
      <c r="AB26" s="134"/>
      <c r="AC26" s="134"/>
      <c r="AD26" s="134"/>
      <c r="AE26" s="134"/>
      <c r="AF26" s="134"/>
      <c r="AG26" s="134"/>
      <c r="AH26" s="134"/>
      <c r="AI26" s="134"/>
      <c r="AJ26" s="134"/>
      <c r="AK26" s="134"/>
      <c r="AL26" s="134"/>
      <c r="AM26" s="507">
        <f t="shared" si="42"/>
        <v>223</v>
      </c>
      <c r="AN26" s="507">
        <f t="shared" si="43"/>
        <v>231</v>
      </c>
      <c r="AO26" s="507">
        <f t="shared" si="44"/>
        <v>237</v>
      </c>
      <c r="AP26" s="507">
        <f t="shared" si="45"/>
        <v>225</v>
      </c>
      <c r="AQ26" s="507">
        <f t="shared" si="46"/>
        <v>230</v>
      </c>
      <c r="AR26" s="507">
        <f t="shared" si="47"/>
        <v>235</v>
      </c>
      <c r="AS26" s="507">
        <f t="shared" si="48"/>
        <v>223</v>
      </c>
      <c r="AT26" s="507">
        <f t="shared" si="49"/>
        <v>228</v>
      </c>
      <c r="AU26" s="507">
        <f t="shared" si="50"/>
        <v>233</v>
      </c>
      <c r="AW26">
        <f>AW25+135</f>
        <v>1067.5</v>
      </c>
      <c r="AX26">
        <f t="shared" si="17"/>
        <v>223</v>
      </c>
      <c r="AY26">
        <f t="shared" si="17"/>
        <v>231</v>
      </c>
      <c r="AZ26">
        <f t="shared" si="17"/>
        <v>237</v>
      </c>
      <c r="BA26">
        <f t="shared" si="17"/>
        <v>225</v>
      </c>
      <c r="BB26">
        <f t="shared" si="18"/>
        <v>230</v>
      </c>
      <c r="BC26">
        <f t="shared" si="18"/>
        <v>235</v>
      </c>
      <c r="BD26">
        <f t="shared" si="18"/>
        <v>223</v>
      </c>
      <c r="BE26">
        <f t="shared" si="18"/>
        <v>228</v>
      </c>
      <c r="BF26">
        <f t="shared" si="18"/>
        <v>233</v>
      </c>
      <c r="BI26" s="29">
        <v>58</v>
      </c>
      <c r="BJ26" s="29">
        <v>66</v>
      </c>
      <c r="BK26" s="29">
        <v>72</v>
      </c>
      <c r="BL26" s="29">
        <v>62</v>
      </c>
      <c r="BM26" s="29">
        <v>67</v>
      </c>
      <c r="BN26" s="29">
        <v>72</v>
      </c>
      <c r="BO26" s="29">
        <v>58</v>
      </c>
      <c r="BP26" s="29">
        <v>63</v>
      </c>
      <c r="BQ26" s="29">
        <v>68</v>
      </c>
    </row>
    <row r="27" spans="1:69" outlineLevel="1" collapsed="1">
      <c r="A27">
        <f t="shared" si="38"/>
        <v>17</v>
      </c>
      <c r="B27" s="32" t="s">
        <v>1733</v>
      </c>
      <c r="C27" s="157">
        <f t="shared" si="23"/>
        <v>233</v>
      </c>
      <c r="D27" s="157">
        <f t="shared" si="23"/>
        <v>238</v>
      </c>
      <c r="E27" s="157">
        <f t="shared" si="23"/>
        <v>243</v>
      </c>
      <c r="F27" s="157"/>
      <c r="G27" s="157"/>
      <c r="H27" s="157"/>
      <c r="I27" s="157"/>
      <c r="J27" s="157"/>
      <c r="K27" s="157"/>
      <c r="L27" s="157"/>
      <c r="M27" s="157"/>
      <c r="N27" s="157"/>
      <c r="O27" s="157"/>
      <c r="P27" s="157"/>
      <c r="Q27" s="157"/>
      <c r="R27" s="157"/>
      <c r="S27" s="157"/>
      <c r="T27" s="157"/>
      <c r="U27" s="134" t="str">
        <f t="shared" si="39"/>
        <v>233:234</v>
      </c>
      <c r="V27" s="134" t="str">
        <f t="shared" si="40"/>
        <v>238:239</v>
      </c>
      <c r="W27" s="134" t="str">
        <f t="shared" si="41"/>
        <v>243:244</v>
      </c>
      <c r="X27" s="134"/>
      <c r="Y27" s="134"/>
      <c r="Z27" s="134"/>
      <c r="AA27" s="134"/>
      <c r="AB27" s="134"/>
      <c r="AC27" s="134"/>
      <c r="AD27" s="134"/>
      <c r="AE27" s="134"/>
      <c r="AF27" s="134"/>
      <c r="AG27" s="134"/>
      <c r="AH27" s="134"/>
      <c r="AI27" s="134"/>
      <c r="AJ27" s="134"/>
      <c r="AK27" s="134"/>
      <c r="AL27" s="134"/>
      <c r="AM27" s="507">
        <f t="shared" si="42"/>
        <v>231</v>
      </c>
      <c r="AN27" s="507">
        <f t="shared" si="43"/>
        <v>239</v>
      </c>
      <c r="AO27" s="507">
        <f t="shared" si="44"/>
        <v>245</v>
      </c>
      <c r="AP27" s="507">
        <f t="shared" si="45"/>
        <v>233</v>
      </c>
      <c r="AQ27" s="507">
        <f t="shared" si="46"/>
        <v>238</v>
      </c>
      <c r="AR27" s="507">
        <f t="shared" si="47"/>
        <v>243</v>
      </c>
      <c r="AS27" s="507">
        <f t="shared" si="48"/>
        <v>231</v>
      </c>
      <c r="AT27" s="507">
        <f t="shared" si="49"/>
        <v>236</v>
      </c>
      <c r="AU27" s="507">
        <f t="shared" si="50"/>
        <v>241</v>
      </c>
      <c r="AW27">
        <f t="shared" ref="AW27:AW28" si="53">AW23+365</f>
        <v>1121.5</v>
      </c>
      <c r="AX27">
        <f t="shared" si="17"/>
        <v>231</v>
      </c>
      <c r="AY27">
        <f t="shared" si="17"/>
        <v>239</v>
      </c>
      <c r="AZ27">
        <f t="shared" si="17"/>
        <v>245</v>
      </c>
      <c r="BA27">
        <f t="shared" si="17"/>
        <v>233</v>
      </c>
      <c r="BB27">
        <f t="shared" si="18"/>
        <v>238</v>
      </c>
      <c r="BC27">
        <f t="shared" si="18"/>
        <v>243</v>
      </c>
      <c r="BD27">
        <f t="shared" si="18"/>
        <v>231</v>
      </c>
      <c r="BE27">
        <f t="shared" si="18"/>
        <v>236</v>
      </c>
      <c r="BF27">
        <f t="shared" si="18"/>
        <v>241</v>
      </c>
      <c r="BI27" s="29">
        <v>74</v>
      </c>
      <c r="BJ27" s="29">
        <v>82</v>
      </c>
      <c r="BK27" s="29">
        <v>88</v>
      </c>
      <c r="BL27" s="29">
        <v>76</v>
      </c>
      <c r="BM27" s="29">
        <v>81</v>
      </c>
      <c r="BN27" s="29">
        <v>86</v>
      </c>
      <c r="BO27" s="29">
        <v>74</v>
      </c>
      <c r="BP27" s="29">
        <v>79</v>
      </c>
      <c r="BQ27" s="29">
        <v>84</v>
      </c>
    </row>
    <row r="28" spans="1:69" outlineLevel="1" collapsed="1">
      <c r="A28">
        <f t="shared" si="38"/>
        <v>18</v>
      </c>
      <c r="B28" s="32" t="s">
        <v>1728</v>
      </c>
      <c r="C28" s="157">
        <f t="shared" si="23"/>
        <v>241</v>
      </c>
      <c r="D28" s="157">
        <f t="shared" si="23"/>
        <v>246</v>
      </c>
      <c r="E28" s="157">
        <f t="shared" si="23"/>
        <v>251</v>
      </c>
      <c r="F28" s="157"/>
      <c r="G28" s="157"/>
      <c r="H28" s="157"/>
      <c r="I28" s="157"/>
      <c r="J28" s="157"/>
      <c r="K28" s="157"/>
      <c r="L28" s="157"/>
      <c r="M28" s="157"/>
      <c r="N28" s="157"/>
      <c r="O28" s="157"/>
      <c r="P28" s="157"/>
      <c r="Q28" s="157"/>
      <c r="R28" s="157"/>
      <c r="S28" s="157"/>
      <c r="T28" s="157"/>
      <c r="U28" s="134" t="str">
        <f t="shared" si="39"/>
        <v>241:242</v>
      </c>
      <c r="V28" s="134" t="str">
        <f t="shared" si="40"/>
        <v>246:247</v>
      </c>
      <c r="W28" s="134" t="str">
        <f t="shared" si="41"/>
        <v>251:252</v>
      </c>
      <c r="X28" s="134"/>
      <c r="Y28" s="134"/>
      <c r="Z28" s="134"/>
      <c r="AA28" s="134"/>
      <c r="AB28" s="134"/>
      <c r="AC28" s="134"/>
      <c r="AD28" s="134"/>
      <c r="AE28" s="134"/>
      <c r="AF28" s="134"/>
      <c r="AG28" s="134"/>
      <c r="AH28" s="134"/>
      <c r="AI28" s="134"/>
      <c r="AJ28" s="134"/>
      <c r="AK28" s="134"/>
      <c r="AL28" s="134"/>
      <c r="AM28" s="507">
        <f t="shared" si="42"/>
        <v>239</v>
      </c>
      <c r="AN28" s="507">
        <f t="shared" si="43"/>
        <v>247</v>
      </c>
      <c r="AO28" s="507">
        <f t="shared" si="44"/>
        <v>253</v>
      </c>
      <c r="AP28" s="507">
        <f t="shared" si="45"/>
        <v>241</v>
      </c>
      <c r="AQ28" s="507">
        <f t="shared" si="46"/>
        <v>246</v>
      </c>
      <c r="AR28" s="507">
        <f t="shared" si="47"/>
        <v>251</v>
      </c>
      <c r="AS28" s="507">
        <f t="shared" si="48"/>
        <v>239</v>
      </c>
      <c r="AT28" s="507">
        <f t="shared" si="49"/>
        <v>244</v>
      </c>
      <c r="AU28" s="507">
        <f t="shared" si="50"/>
        <v>249</v>
      </c>
      <c r="AW28">
        <f t="shared" si="53"/>
        <v>1177.5</v>
      </c>
      <c r="AX28">
        <f t="shared" ref="AX28:BF37" si="54">ROUND((AX$10+$AW28-$AX$8)/$AX$9,0)</f>
        <v>239</v>
      </c>
      <c r="AY28">
        <f t="shared" si="54"/>
        <v>247</v>
      </c>
      <c r="AZ28">
        <f t="shared" si="54"/>
        <v>253</v>
      </c>
      <c r="BA28">
        <f t="shared" si="54"/>
        <v>241</v>
      </c>
      <c r="BB28">
        <f t="shared" si="54"/>
        <v>246</v>
      </c>
      <c r="BC28">
        <f t="shared" si="54"/>
        <v>251</v>
      </c>
      <c r="BD28">
        <f t="shared" si="54"/>
        <v>239</v>
      </c>
      <c r="BE28">
        <f t="shared" si="54"/>
        <v>244</v>
      </c>
      <c r="BF28">
        <f t="shared" si="54"/>
        <v>249</v>
      </c>
      <c r="BI28" s="29">
        <v>83</v>
      </c>
      <c r="BJ28" s="29">
        <v>91</v>
      </c>
      <c r="BK28" s="29">
        <v>97</v>
      </c>
      <c r="BL28" s="29">
        <v>85</v>
      </c>
      <c r="BM28" s="29">
        <v>90</v>
      </c>
      <c r="BN28" s="29">
        <v>95</v>
      </c>
      <c r="BO28" s="29">
        <v>83</v>
      </c>
      <c r="BP28" s="29">
        <v>88</v>
      </c>
      <c r="BQ28" s="29">
        <v>93</v>
      </c>
    </row>
    <row r="29" spans="1:69" outlineLevel="1" collapsed="1">
      <c r="A29">
        <f t="shared" si="38"/>
        <v>19</v>
      </c>
      <c r="B29" s="32" t="s">
        <v>1734</v>
      </c>
      <c r="C29" s="158">
        <f t="shared" si="52"/>
        <v>258</v>
      </c>
      <c r="D29" s="158">
        <f t="shared" si="52"/>
        <v>263</v>
      </c>
      <c r="E29" s="158">
        <f t="shared" si="52"/>
        <v>268</v>
      </c>
      <c r="F29" s="158"/>
      <c r="G29" s="158"/>
      <c r="H29" s="158"/>
      <c r="I29" s="158"/>
      <c r="J29" s="158"/>
      <c r="K29" s="158"/>
      <c r="L29" s="158"/>
      <c r="M29" s="158"/>
      <c r="N29" s="158"/>
      <c r="O29" s="158"/>
      <c r="P29" s="158"/>
      <c r="Q29" s="158"/>
      <c r="R29" s="158"/>
      <c r="S29" s="158"/>
      <c r="T29" s="158"/>
      <c r="U29" s="134" t="str">
        <f t="shared" si="39"/>
        <v>258:259</v>
      </c>
      <c r="V29" s="134" t="str">
        <f t="shared" si="40"/>
        <v>263:264</v>
      </c>
      <c r="W29" s="134" t="str">
        <f t="shared" si="41"/>
        <v>268:269</v>
      </c>
      <c r="X29" s="134"/>
      <c r="Y29" s="134"/>
      <c r="Z29" s="134"/>
      <c r="AA29" s="134"/>
      <c r="AB29" s="134"/>
      <c r="AC29" s="134"/>
      <c r="AD29" s="134"/>
      <c r="AE29" s="134"/>
      <c r="AF29" s="134"/>
      <c r="AG29" s="134"/>
      <c r="AH29" s="134"/>
      <c r="AI29" s="134"/>
      <c r="AJ29" s="134"/>
      <c r="AK29" s="134"/>
      <c r="AL29" s="134"/>
      <c r="AM29" s="507">
        <f t="shared" si="42"/>
        <v>256</v>
      </c>
      <c r="AN29" s="507">
        <f t="shared" si="43"/>
        <v>264</v>
      </c>
      <c r="AO29" s="507">
        <f t="shared" si="44"/>
        <v>270</v>
      </c>
      <c r="AP29" s="507">
        <f t="shared" si="45"/>
        <v>258</v>
      </c>
      <c r="AQ29" s="507">
        <f t="shared" si="46"/>
        <v>263</v>
      </c>
      <c r="AR29" s="507">
        <f t="shared" si="47"/>
        <v>268</v>
      </c>
      <c r="AS29" s="507">
        <f t="shared" si="48"/>
        <v>256</v>
      </c>
      <c r="AT29" s="507">
        <f t="shared" si="49"/>
        <v>261</v>
      </c>
      <c r="AU29" s="507">
        <f t="shared" si="50"/>
        <v>266</v>
      </c>
      <c r="AW29">
        <f>AW25+365</f>
        <v>1297.5</v>
      </c>
      <c r="AX29">
        <f t="shared" si="54"/>
        <v>256</v>
      </c>
      <c r="AY29">
        <f t="shared" si="54"/>
        <v>264</v>
      </c>
      <c r="AZ29">
        <f t="shared" si="54"/>
        <v>270</v>
      </c>
      <c r="BA29">
        <f t="shared" si="54"/>
        <v>258</v>
      </c>
      <c r="BB29">
        <f t="shared" si="54"/>
        <v>263</v>
      </c>
      <c r="BC29">
        <f t="shared" si="54"/>
        <v>268</v>
      </c>
      <c r="BD29">
        <f t="shared" si="54"/>
        <v>256</v>
      </c>
      <c r="BE29">
        <f t="shared" si="54"/>
        <v>261</v>
      </c>
      <c r="BF29">
        <f t="shared" si="54"/>
        <v>266</v>
      </c>
      <c r="BI29" s="29">
        <v>99</v>
      </c>
      <c r="BJ29" s="29">
        <v>107</v>
      </c>
      <c r="BK29" s="29">
        <v>113</v>
      </c>
      <c r="BL29" s="29">
        <v>101</v>
      </c>
      <c r="BM29" s="29">
        <v>106</v>
      </c>
      <c r="BN29" s="29">
        <v>111</v>
      </c>
      <c r="BO29" s="29">
        <v>99</v>
      </c>
      <c r="BP29" s="29">
        <v>104</v>
      </c>
      <c r="BQ29" s="29">
        <v>109</v>
      </c>
    </row>
    <row r="30" spans="1:69" outlineLevel="1">
      <c r="A30">
        <f t="shared" si="38"/>
        <v>20</v>
      </c>
      <c r="B30" s="32" t="s">
        <v>1726</v>
      </c>
      <c r="C30" s="157">
        <f t="shared" si="23"/>
        <v>277</v>
      </c>
      <c r="D30" s="157">
        <f t="shared" si="23"/>
        <v>282</v>
      </c>
      <c r="E30" s="157">
        <f t="shared" si="23"/>
        <v>287</v>
      </c>
      <c r="F30" s="157"/>
      <c r="G30" s="157"/>
      <c r="H30" s="157"/>
      <c r="I30" s="157"/>
      <c r="J30" s="157"/>
      <c r="K30" s="157"/>
      <c r="L30" s="157"/>
      <c r="M30" s="157"/>
      <c r="N30" s="157"/>
      <c r="O30" s="157"/>
      <c r="P30" s="157"/>
      <c r="Q30" s="157"/>
      <c r="R30" s="157"/>
      <c r="S30" s="157"/>
      <c r="T30" s="157"/>
      <c r="U30" s="134" t="str">
        <f t="shared" si="39"/>
        <v>277:278</v>
      </c>
      <c r="V30" s="134" t="str">
        <f t="shared" si="40"/>
        <v>282:283</v>
      </c>
      <c r="W30" s="134" t="str">
        <f t="shared" si="41"/>
        <v>287:288</v>
      </c>
      <c r="X30" s="134"/>
      <c r="Y30" s="134"/>
      <c r="Z30" s="134"/>
      <c r="AA30" s="134"/>
      <c r="AB30" s="134"/>
      <c r="AC30" s="134"/>
      <c r="AD30" s="134"/>
      <c r="AE30" s="134"/>
      <c r="AF30" s="134"/>
      <c r="AG30" s="134"/>
      <c r="AH30" s="134"/>
      <c r="AI30" s="134"/>
      <c r="AJ30" s="134"/>
      <c r="AK30" s="134"/>
      <c r="AL30" s="134"/>
      <c r="AM30" s="507">
        <f t="shared" si="42"/>
        <v>275</v>
      </c>
      <c r="AN30" s="507">
        <f t="shared" si="43"/>
        <v>283</v>
      </c>
      <c r="AO30" s="507">
        <f t="shared" si="44"/>
        <v>289</v>
      </c>
      <c r="AP30" s="507">
        <f t="shared" si="45"/>
        <v>277</v>
      </c>
      <c r="AQ30" s="507">
        <f t="shared" si="46"/>
        <v>282</v>
      </c>
      <c r="AR30" s="507">
        <f t="shared" si="47"/>
        <v>287</v>
      </c>
      <c r="AS30" s="507">
        <f t="shared" si="48"/>
        <v>275</v>
      </c>
      <c r="AT30" s="507">
        <f t="shared" si="49"/>
        <v>280</v>
      </c>
      <c r="AU30" s="507">
        <f t="shared" si="50"/>
        <v>285</v>
      </c>
      <c r="AW30">
        <f>AW29+135</f>
        <v>1432.5</v>
      </c>
      <c r="AX30">
        <f t="shared" si="54"/>
        <v>275</v>
      </c>
      <c r="AY30">
        <f t="shared" si="54"/>
        <v>283</v>
      </c>
      <c r="AZ30">
        <f t="shared" si="54"/>
        <v>289</v>
      </c>
      <c r="BA30">
        <f t="shared" si="54"/>
        <v>277</v>
      </c>
      <c r="BB30">
        <f t="shared" si="54"/>
        <v>282</v>
      </c>
      <c r="BC30">
        <f t="shared" si="54"/>
        <v>287</v>
      </c>
      <c r="BD30">
        <f t="shared" si="54"/>
        <v>275</v>
      </c>
      <c r="BE30">
        <f t="shared" si="54"/>
        <v>280</v>
      </c>
      <c r="BF30">
        <f t="shared" si="54"/>
        <v>285</v>
      </c>
      <c r="BI30" s="29">
        <v>58</v>
      </c>
      <c r="BJ30" s="29">
        <v>66</v>
      </c>
      <c r="BK30" s="29">
        <v>72</v>
      </c>
      <c r="BL30" s="29">
        <v>62</v>
      </c>
      <c r="BM30" s="29">
        <v>67</v>
      </c>
      <c r="BN30" s="29">
        <v>72</v>
      </c>
      <c r="BO30" s="29">
        <v>58</v>
      </c>
      <c r="BP30" s="29">
        <v>63</v>
      </c>
      <c r="BQ30" s="29">
        <v>68</v>
      </c>
    </row>
    <row r="31" spans="1:69" outlineLevel="1" collapsed="1">
      <c r="A31">
        <f t="shared" si="38"/>
        <v>21</v>
      </c>
      <c r="B31" s="32" t="s">
        <v>1735</v>
      </c>
      <c r="C31" s="157">
        <f t="shared" si="23"/>
        <v>285</v>
      </c>
      <c r="D31" s="157">
        <f t="shared" si="23"/>
        <v>290</v>
      </c>
      <c r="E31" s="157">
        <f t="shared" si="23"/>
        <v>295</v>
      </c>
      <c r="F31" s="157"/>
      <c r="G31" s="157"/>
      <c r="H31" s="157"/>
      <c r="I31" s="157"/>
      <c r="J31" s="157"/>
      <c r="K31" s="157"/>
      <c r="L31" s="157"/>
      <c r="M31" s="157"/>
      <c r="N31" s="157"/>
      <c r="O31" s="157"/>
      <c r="P31" s="157"/>
      <c r="Q31" s="157"/>
      <c r="R31" s="157"/>
      <c r="S31" s="157"/>
      <c r="T31" s="157"/>
      <c r="U31" s="134" t="str">
        <f t="shared" si="39"/>
        <v>285:286</v>
      </c>
      <c r="V31" s="134" t="str">
        <f t="shared" si="40"/>
        <v>290:291</v>
      </c>
      <c r="W31" s="134" t="str">
        <f t="shared" si="41"/>
        <v>295:296</v>
      </c>
      <c r="X31" s="134"/>
      <c r="Y31" s="134"/>
      <c r="Z31" s="134"/>
      <c r="AA31" s="134"/>
      <c r="AB31" s="134"/>
      <c r="AC31" s="134"/>
      <c r="AD31" s="134"/>
      <c r="AE31" s="134"/>
      <c r="AF31" s="134"/>
      <c r="AG31" s="134"/>
      <c r="AH31" s="134"/>
      <c r="AI31" s="134"/>
      <c r="AJ31" s="134"/>
      <c r="AK31" s="134"/>
      <c r="AL31" s="134"/>
      <c r="AM31" s="507">
        <f t="shared" si="42"/>
        <v>283</v>
      </c>
      <c r="AN31" s="507">
        <f t="shared" si="43"/>
        <v>291</v>
      </c>
      <c r="AO31" s="507">
        <f t="shared" si="44"/>
        <v>297</v>
      </c>
      <c r="AP31" s="507">
        <f t="shared" si="45"/>
        <v>285</v>
      </c>
      <c r="AQ31" s="507">
        <f t="shared" si="46"/>
        <v>290</v>
      </c>
      <c r="AR31" s="507">
        <f t="shared" si="47"/>
        <v>295</v>
      </c>
      <c r="AS31" s="507">
        <f t="shared" si="48"/>
        <v>283</v>
      </c>
      <c r="AT31" s="507">
        <f t="shared" si="49"/>
        <v>288</v>
      </c>
      <c r="AU31" s="507">
        <f t="shared" si="50"/>
        <v>293</v>
      </c>
      <c r="AW31">
        <f t="shared" ref="AW31:AW32" si="55">AW27+365</f>
        <v>1486.5</v>
      </c>
      <c r="AX31">
        <f t="shared" si="54"/>
        <v>283</v>
      </c>
      <c r="AY31">
        <f t="shared" si="54"/>
        <v>291</v>
      </c>
      <c r="AZ31">
        <f t="shared" si="54"/>
        <v>297</v>
      </c>
      <c r="BA31">
        <f t="shared" si="54"/>
        <v>285</v>
      </c>
      <c r="BB31">
        <f t="shared" si="54"/>
        <v>290</v>
      </c>
      <c r="BC31">
        <f t="shared" si="54"/>
        <v>295</v>
      </c>
      <c r="BD31">
        <f t="shared" si="54"/>
        <v>283</v>
      </c>
      <c r="BE31">
        <f t="shared" si="54"/>
        <v>288</v>
      </c>
      <c r="BF31">
        <f t="shared" si="54"/>
        <v>293</v>
      </c>
      <c r="BI31" s="29">
        <v>74</v>
      </c>
      <c r="BJ31" s="29">
        <v>82</v>
      </c>
      <c r="BK31" s="29">
        <v>88</v>
      </c>
      <c r="BL31" s="29">
        <v>76</v>
      </c>
      <c r="BM31" s="29">
        <v>81</v>
      </c>
      <c r="BN31" s="29">
        <v>86</v>
      </c>
      <c r="BO31" s="29">
        <v>74</v>
      </c>
      <c r="BP31" s="29">
        <v>79</v>
      </c>
      <c r="BQ31" s="29">
        <v>84</v>
      </c>
    </row>
    <row r="32" spans="1:69" outlineLevel="1" collapsed="1">
      <c r="A32">
        <f t="shared" si="38"/>
        <v>22</v>
      </c>
      <c r="B32" s="32" t="s">
        <v>1728</v>
      </c>
      <c r="C32" s="157">
        <f t="shared" si="23"/>
        <v>293</v>
      </c>
      <c r="D32" s="157">
        <f t="shared" si="23"/>
        <v>298</v>
      </c>
      <c r="E32" s="157">
        <f t="shared" si="23"/>
        <v>303</v>
      </c>
      <c r="F32" s="157"/>
      <c r="G32" s="157"/>
      <c r="H32" s="157"/>
      <c r="I32" s="157"/>
      <c r="J32" s="157"/>
      <c r="K32" s="157"/>
      <c r="L32" s="157"/>
      <c r="M32" s="157"/>
      <c r="N32" s="157"/>
      <c r="O32" s="157"/>
      <c r="P32" s="157"/>
      <c r="Q32" s="157"/>
      <c r="R32" s="157"/>
      <c r="S32" s="157"/>
      <c r="T32" s="157"/>
      <c r="U32" s="134" t="str">
        <f t="shared" si="39"/>
        <v>293:294</v>
      </c>
      <c r="V32" s="134" t="str">
        <f t="shared" si="40"/>
        <v>298:299</v>
      </c>
      <c r="W32" s="134" t="str">
        <f t="shared" si="41"/>
        <v>303:304</v>
      </c>
      <c r="X32" s="134"/>
      <c r="Y32" s="134"/>
      <c r="Z32" s="134"/>
      <c r="AA32" s="134"/>
      <c r="AB32" s="134"/>
      <c r="AC32" s="134"/>
      <c r="AD32" s="134"/>
      <c r="AE32" s="134"/>
      <c r="AF32" s="134"/>
      <c r="AG32" s="134"/>
      <c r="AH32" s="134"/>
      <c r="AI32" s="134"/>
      <c r="AJ32" s="134"/>
      <c r="AK32" s="134"/>
      <c r="AL32" s="134"/>
      <c r="AM32" s="507">
        <f t="shared" si="42"/>
        <v>291</v>
      </c>
      <c r="AN32" s="507">
        <f t="shared" si="43"/>
        <v>299</v>
      </c>
      <c r="AO32" s="507">
        <f t="shared" si="44"/>
        <v>305</v>
      </c>
      <c r="AP32" s="507">
        <f t="shared" si="45"/>
        <v>293</v>
      </c>
      <c r="AQ32" s="507">
        <f t="shared" si="46"/>
        <v>298</v>
      </c>
      <c r="AR32" s="507">
        <f t="shared" si="47"/>
        <v>303</v>
      </c>
      <c r="AS32" s="507">
        <f t="shared" si="48"/>
        <v>291</v>
      </c>
      <c r="AT32" s="507">
        <f t="shared" si="49"/>
        <v>296</v>
      </c>
      <c r="AU32" s="507">
        <f t="shared" si="50"/>
        <v>301</v>
      </c>
      <c r="AW32">
        <f t="shared" si="55"/>
        <v>1542.5</v>
      </c>
      <c r="AX32">
        <f t="shared" si="54"/>
        <v>291</v>
      </c>
      <c r="AY32">
        <f t="shared" si="54"/>
        <v>299</v>
      </c>
      <c r="AZ32">
        <f t="shared" si="54"/>
        <v>305</v>
      </c>
      <c r="BA32">
        <f t="shared" si="54"/>
        <v>293</v>
      </c>
      <c r="BB32">
        <f t="shared" si="54"/>
        <v>298</v>
      </c>
      <c r="BC32">
        <f t="shared" si="54"/>
        <v>303</v>
      </c>
      <c r="BD32">
        <f t="shared" si="54"/>
        <v>291</v>
      </c>
      <c r="BE32">
        <f t="shared" si="54"/>
        <v>296</v>
      </c>
      <c r="BF32">
        <f t="shared" si="54"/>
        <v>301</v>
      </c>
      <c r="BI32" s="29">
        <v>83</v>
      </c>
      <c r="BJ32" s="29">
        <v>91</v>
      </c>
      <c r="BK32" s="29">
        <v>97</v>
      </c>
      <c r="BL32" s="29">
        <v>85</v>
      </c>
      <c r="BM32" s="29">
        <v>90</v>
      </c>
      <c r="BN32" s="29">
        <v>95</v>
      </c>
      <c r="BO32" s="29">
        <v>83</v>
      </c>
      <c r="BP32" s="29">
        <v>88</v>
      </c>
      <c r="BQ32" s="29">
        <v>93</v>
      </c>
    </row>
    <row r="33" spans="1:69" outlineLevel="1" collapsed="1">
      <c r="A33">
        <f t="shared" si="38"/>
        <v>23</v>
      </c>
      <c r="B33" s="32" t="s">
        <v>1736</v>
      </c>
      <c r="C33" s="158">
        <f t="shared" si="52"/>
        <v>310</v>
      </c>
      <c r="D33" s="158">
        <f t="shared" si="52"/>
        <v>315</v>
      </c>
      <c r="E33" s="158">
        <f t="shared" si="52"/>
        <v>320</v>
      </c>
      <c r="F33" s="158"/>
      <c r="G33" s="158"/>
      <c r="H33" s="158"/>
      <c r="I33" s="158"/>
      <c r="J33" s="158"/>
      <c r="K33" s="158"/>
      <c r="L33" s="158"/>
      <c r="M33" s="158"/>
      <c r="N33" s="158"/>
      <c r="O33" s="158"/>
      <c r="P33" s="158"/>
      <c r="Q33" s="158"/>
      <c r="R33" s="158"/>
      <c r="S33" s="158"/>
      <c r="T33" s="158"/>
      <c r="U33" s="134" t="str">
        <f t="shared" si="39"/>
        <v>310:311</v>
      </c>
      <c r="V33" s="134" t="str">
        <f t="shared" si="40"/>
        <v>315:316</v>
      </c>
      <c r="W33" s="134" t="str">
        <f t="shared" si="41"/>
        <v>320:321</v>
      </c>
      <c r="X33" s="134"/>
      <c r="Y33" s="134"/>
      <c r="Z33" s="134"/>
      <c r="AA33" s="134"/>
      <c r="AB33" s="134"/>
      <c r="AC33" s="134"/>
      <c r="AD33" s="134"/>
      <c r="AE33" s="134"/>
      <c r="AF33" s="134"/>
      <c r="AG33" s="134"/>
      <c r="AH33" s="134"/>
      <c r="AI33" s="134"/>
      <c r="AJ33" s="134"/>
      <c r="AK33" s="134"/>
      <c r="AL33" s="134"/>
      <c r="AM33" s="507">
        <f t="shared" si="42"/>
        <v>308</v>
      </c>
      <c r="AN33" s="507">
        <f t="shared" si="43"/>
        <v>316</v>
      </c>
      <c r="AO33" s="507">
        <f t="shared" si="44"/>
        <v>322</v>
      </c>
      <c r="AP33" s="507">
        <f t="shared" si="45"/>
        <v>310</v>
      </c>
      <c r="AQ33" s="507">
        <f t="shared" si="46"/>
        <v>315</v>
      </c>
      <c r="AR33" s="507">
        <f t="shared" si="47"/>
        <v>320</v>
      </c>
      <c r="AS33" s="507">
        <f t="shared" si="48"/>
        <v>308</v>
      </c>
      <c r="AT33" s="507">
        <f t="shared" si="49"/>
        <v>313</v>
      </c>
      <c r="AU33" s="507">
        <f t="shared" si="50"/>
        <v>318</v>
      </c>
      <c r="AW33">
        <f>AW29+365</f>
        <v>1662.5</v>
      </c>
      <c r="AX33">
        <f t="shared" si="54"/>
        <v>308</v>
      </c>
      <c r="AY33">
        <f t="shared" si="54"/>
        <v>316</v>
      </c>
      <c r="AZ33">
        <f t="shared" si="54"/>
        <v>322</v>
      </c>
      <c r="BA33">
        <f t="shared" si="54"/>
        <v>310</v>
      </c>
      <c r="BB33">
        <f t="shared" si="54"/>
        <v>315</v>
      </c>
      <c r="BC33">
        <f t="shared" si="54"/>
        <v>320</v>
      </c>
      <c r="BD33">
        <f t="shared" si="54"/>
        <v>308</v>
      </c>
      <c r="BE33">
        <f t="shared" si="54"/>
        <v>313</v>
      </c>
      <c r="BF33">
        <f t="shared" si="54"/>
        <v>318</v>
      </c>
      <c r="BI33" s="29">
        <v>99</v>
      </c>
      <c r="BJ33" s="29">
        <v>107</v>
      </c>
      <c r="BK33" s="29">
        <v>113</v>
      </c>
      <c r="BL33" s="29">
        <v>101</v>
      </c>
      <c r="BM33" s="29">
        <v>106</v>
      </c>
      <c r="BN33" s="29">
        <v>111</v>
      </c>
      <c r="BO33" s="29">
        <v>99</v>
      </c>
      <c r="BP33" s="29">
        <v>104</v>
      </c>
      <c r="BQ33" s="29">
        <v>109</v>
      </c>
    </row>
    <row r="34" spans="1:69" outlineLevel="1">
      <c r="A34">
        <f t="shared" si="38"/>
        <v>24</v>
      </c>
      <c r="B34" s="32" t="s">
        <v>1726</v>
      </c>
      <c r="C34" s="157">
        <f t="shared" ref="C34:E36" si="56">INDEX($AM34:$AU34,1,C$8+(d.Region-1)*3)+INDEX(i.AgeJ,C$10,1)/7</f>
        <v>329</v>
      </c>
      <c r="D34" s="157">
        <f t="shared" si="56"/>
        <v>334</v>
      </c>
      <c r="E34" s="157">
        <f t="shared" si="56"/>
        <v>339</v>
      </c>
      <c r="F34" s="157"/>
      <c r="G34" s="157"/>
      <c r="H34" s="157"/>
      <c r="I34" s="157"/>
      <c r="J34" s="157"/>
      <c r="K34" s="157"/>
      <c r="L34" s="157"/>
      <c r="M34" s="157"/>
      <c r="N34" s="157"/>
      <c r="O34" s="157"/>
      <c r="P34" s="157"/>
      <c r="Q34" s="157"/>
      <c r="R34" s="157"/>
      <c r="S34" s="157"/>
      <c r="T34" s="157"/>
      <c r="U34" s="134" t="str">
        <f t="shared" si="39"/>
        <v>329:330</v>
      </c>
      <c r="V34" s="134" t="str">
        <f t="shared" si="40"/>
        <v>334:335</v>
      </c>
      <c r="W34" s="134" t="str">
        <f t="shared" si="41"/>
        <v>339:340</v>
      </c>
      <c r="X34" s="134"/>
      <c r="Y34" s="134"/>
      <c r="Z34" s="134"/>
      <c r="AA34" s="134"/>
      <c r="AB34" s="134"/>
      <c r="AC34" s="134"/>
      <c r="AD34" s="134"/>
      <c r="AE34" s="134"/>
      <c r="AF34" s="134"/>
      <c r="AG34" s="134"/>
      <c r="AH34" s="134"/>
      <c r="AI34" s="134"/>
      <c r="AJ34" s="134"/>
      <c r="AK34" s="134"/>
      <c r="AL34" s="134"/>
      <c r="AM34" s="507">
        <f t="shared" si="42"/>
        <v>327</v>
      </c>
      <c r="AN34" s="507">
        <f t="shared" si="43"/>
        <v>335</v>
      </c>
      <c r="AO34" s="507">
        <f t="shared" si="44"/>
        <v>341</v>
      </c>
      <c r="AP34" s="507">
        <f t="shared" si="45"/>
        <v>329</v>
      </c>
      <c r="AQ34" s="507">
        <f t="shared" si="46"/>
        <v>334</v>
      </c>
      <c r="AR34" s="507">
        <f t="shared" si="47"/>
        <v>339</v>
      </c>
      <c r="AS34" s="507">
        <f t="shared" si="48"/>
        <v>327</v>
      </c>
      <c r="AT34" s="507">
        <f t="shared" si="49"/>
        <v>332</v>
      </c>
      <c r="AU34" s="507">
        <f t="shared" si="50"/>
        <v>337</v>
      </c>
      <c r="AW34">
        <f>AW33+135</f>
        <v>1797.5</v>
      </c>
      <c r="AX34">
        <f t="shared" si="54"/>
        <v>327</v>
      </c>
      <c r="AY34">
        <f t="shared" si="54"/>
        <v>335</v>
      </c>
      <c r="AZ34">
        <f t="shared" si="54"/>
        <v>341</v>
      </c>
      <c r="BA34">
        <f t="shared" si="54"/>
        <v>329</v>
      </c>
      <c r="BB34">
        <f t="shared" si="54"/>
        <v>334</v>
      </c>
      <c r="BC34">
        <f t="shared" si="54"/>
        <v>339</v>
      </c>
      <c r="BD34">
        <f t="shared" si="54"/>
        <v>327</v>
      </c>
      <c r="BE34">
        <f t="shared" si="54"/>
        <v>332</v>
      </c>
      <c r="BF34">
        <f t="shared" si="54"/>
        <v>337</v>
      </c>
      <c r="BI34" s="29">
        <v>58</v>
      </c>
      <c r="BJ34" s="29">
        <v>66</v>
      </c>
      <c r="BK34" s="29">
        <v>72</v>
      </c>
      <c r="BL34" s="29">
        <v>62</v>
      </c>
      <c r="BM34" s="29">
        <v>67</v>
      </c>
      <c r="BN34" s="29">
        <v>72</v>
      </c>
      <c r="BO34" s="29">
        <v>58</v>
      </c>
      <c r="BP34" s="29">
        <v>63</v>
      </c>
      <c r="BQ34" s="29">
        <v>68</v>
      </c>
    </row>
    <row r="35" spans="1:69" outlineLevel="1" collapsed="1">
      <c r="A35">
        <f t="shared" si="38"/>
        <v>25</v>
      </c>
      <c r="B35" s="32" t="s">
        <v>1737</v>
      </c>
      <c r="C35" s="157">
        <f t="shared" si="56"/>
        <v>337</v>
      </c>
      <c r="D35" s="157">
        <f t="shared" si="56"/>
        <v>342</v>
      </c>
      <c r="E35" s="157">
        <f t="shared" si="56"/>
        <v>347</v>
      </c>
      <c r="F35" s="157"/>
      <c r="G35" s="157"/>
      <c r="H35" s="157"/>
      <c r="I35" s="157"/>
      <c r="J35" s="157"/>
      <c r="K35" s="157"/>
      <c r="L35" s="157"/>
      <c r="M35" s="157"/>
      <c r="N35" s="157"/>
      <c r="O35" s="157"/>
      <c r="P35" s="157"/>
      <c r="Q35" s="157"/>
      <c r="R35" s="157"/>
      <c r="S35" s="157"/>
      <c r="T35" s="157"/>
      <c r="U35" s="134" t="str">
        <f t="shared" si="39"/>
        <v>337:338</v>
      </c>
      <c r="V35" s="134" t="str">
        <f t="shared" si="40"/>
        <v>342:343</v>
      </c>
      <c r="W35" s="134" t="str">
        <f t="shared" si="41"/>
        <v>347:348</v>
      </c>
      <c r="X35" s="134"/>
      <c r="Y35" s="134"/>
      <c r="Z35" s="134"/>
      <c r="AA35" s="134"/>
      <c r="AB35" s="134"/>
      <c r="AC35" s="134"/>
      <c r="AD35" s="134"/>
      <c r="AE35" s="134"/>
      <c r="AF35" s="134"/>
      <c r="AG35" s="134"/>
      <c r="AH35" s="134"/>
      <c r="AI35" s="134"/>
      <c r="AJ35" s="134"/>
      <c r="AK35" s="134"/>
      <c r="AL35" s="134"/>
      <c r="AM35" s="507">
        <f t="shared" si="42"/>
        <v>335</v>
      </c>
      <c r="AN35" s="507">
        <f t="shared" si="43"/>
        <v>343</v>
      </c>
      <c r="AO35" s="507">
        <f t="shared" si="44"/>
        <v>349</v>
      </c>
      <c r="AP35" s="507">
        <f t="shared" si="45"/>
        <v>337</v>
      </c>
      <c r="AQ35" s="507">
        <f t="shared" si="46"/>
        <v>342</v>
      </c>
      <c r="AR35" s="507">
        <f t="shared" si="47"/>
        <v>347</v>
      </c>
      <c r="AS35" s="507">
        <f t="shared" si="48"/>
        <v>335</v>
      </c>
      <c r="AT35" s="507">
        <f t="shared" si="49"/>
        <v>340</v>
      </c>
      <c r="AU35" s="507">
        <f t="shared" si="50"/>
        <v>345</v>
      </c>
      <c r="AW35">
        <f t="shared" ref="AW35:AW36" si="57">AW31+365</f>
        <v>1851.5</v>
      </c>
      <c r="AX35">
        <f t="shared" si="54"/>
        <v>335</v>
      </c>
      <c r="AY35">
        <f t="shared" si="54"/>
        <v>343</v>
      </c>
      <c r="AZ35">
        <f t="shared" si="54"/>
        <v>349</v>
      </c>
      <c r="BA35">
        <f t="shared" si="54"/>
        <v>337</v>
      </c>
      <c r="BB35">
        <f t="shared" si="54"/>
        <v>342</v>
      </c>
      <c r="BC35">
        <f t="shared" si="54"/>
        <v>347</v>
      </c>
      <c r="BD35">
        <f t="shared" si="54"/>
        <v>335</v>
      </c>
      <c r="BE35">
        <f t="shared" si="54"/>
        <v>340</v>
      </c>
      <c r="BF35">
        <f t="shared" si="54"/>
        <v>345</v>
      </c>
      <c r="BI35" s="29">
        <v>74</v>
      </c>
      <c r="BJ35" s="29">
        <v>82</v>
      </c>
      <c r="BK35" s="29">
        <v>88</v>
      </c>
      <c r="BL35" s="29">
        <v>76</v>
      </c>
      <c r="BM35" s="29">
        <v>81</v>
      </c>
      <c r="BN35" s="29">
        <v>86</v>
      </c>
      <c r="BO35" s="29">
        <v>74</v>
      </c>
      <c r="BP35" s="29">
        <v>79</v>
      </c>
      <c r="BQ35" s="29">
        <v>84</v>
      </c>
    </row>
    <row r="36" spans="1:69" outlineLevel="1" collapsed="1">
      <c r="A36">
        <f t="shared" si="38"/>
        <v>26</v>
      </c>
      <c r="B36" s="32" t="s">
        <v>1728</v>
      </c>
      <c r="C36" s="157">
        <f t="shared" si="56"/>
        <v>345</v>
      </c>
      <c r="D36" s="157">
        <f t="shared" si="56"/>
        <v>350</v>
      </c>
      <c r="E36" s="157">
        <f t="shared" si="56"/>
        <v>355</v>
      </c>
      <c r="F36" s="157"/>
      <c r="G36" s="157"/>
      <c r="H36" s="157"/>
      <c r="I36" s="157"/>
      <c r="J36" s="157"/>
      <c r="K36" s="157"/>
      <c r="L36" s="157"/>
      <c r="M36" s="157"/>
      <c r="N36" s="157"/>
      <c r="O36" s="157"/>
      <c r="P36" s="157"/>
      <c r="Q36" s="157"/>
      <c r="R36" s="157"/>
      <c r="S36" s="157"/>
      <c r="T36" s="157"/>
      <c r="U36" s="134" t="str">
        <f t="shared" si="39"/>
        <v>345:346</v>
      </c>
      <c r="V36" s="134" t="str">
        <f t="shared" si="40"/>
        <v>350:351</v>
      </c>
      <c r="W36" s="134" t="str">
        <f t="shared" si="41"/>
        <v>355:356</v>
      </c>
      <c r="X36" s="134"/>
      <c r="Y36" s="134"/>
      <c r="Z36" s="134"/>
      <c r="AA36" s="134"/>
      <c r="AB36" s="134"/>
      <c r="AC36" s="134"/>
      <c r="AD36" s="134"/>
      <c r="AE36" s="134"/>
      <c r="AF36" s="134"/>
      <c r="AG36" s="134"/>
      <c r="AH36" s="134"/>
      <c r="AI36" s="134"/>
      <c r="AJ36" s="134"/>
      <c r="AK36" s="134"/>
      <c r="AL36" s="134"/>
      <c r="AM36" s="507">
        <f t="shared" si="42"/>
        <v>343</v>
      </c>
      <c r="AN36" s="507">
        <f t="shared" si="43"/>
        <v>351</v>
      </c>
      <c r="AO36" s="507">
        <f t="shared" si="44"/>
        <v>357</v>
      </c>
      <c r="AP36" s="507">
        <f t="shared" si="45"/>
        <v>345</v>
      </c>
      <c r="AQ36" s="507">
        <f t="shared" si="46"/>
        <v>350</v>
      </c>
      <c r="AR36" s="507">
        <f t="shared" si="47"/>
        <v>355</v>
      </c>
      <c r="AS36" s="507">
        <f t="shared" si="48"/>
        <v>343</v>
      </c>
      <c r="AT36" s="507">
        <f t="shared" si="49"/>
        <v>348</v>
      </c>
      <c r="AU36" s="507">
        <f t="shared" si="50"/>
        <v>353</v>
      </c>
      <c r="AW36">
        <f t="shared" si="57"/>
        <v>1907.5</v>
      </c>
      <c r="AX36">
        <f t="shared" si="54"/>
        <v>343</v>
      </c>
      <c r="AY36">
        <f t="shared" si="54"/>
        <v>351</v>
      </c>
      <c r="AZ36">
        <f t="shared" si="54"/>
        <v>357</v>
      </c>
      <c r="BA36">
        <f t="shared" si="54"/>
        <v>345</v>
      </c>
      <c r="BB36">
        <f t="shared" si="54"/>
        <v>350</v>
      </c>
      <c r="BC36">
        <f t="shared" si="54"/>
        <v>355</v>
      </c>
      <c r="BD36">
        <f t="shared" si="54"/>
        <v>343</v>
      </c>
      <c r="BE36">
        <f t="shared" si="54"/>
        <v>348</v>
      </c>
      <c r="BF36">
        <f t="shared" si="54"/>
        <v>353</v>
      </c>
      <c r="BI36" s="29">
        <v>83</v>
      </c>
      <c r="BJ36" s="29">
        <v>91</v>
      </c>
      <c r="BK36" s="29">
        <v>97</v>
      </c>
      <c r="BL36" s="29">
        <v>85</v>
      </c>
      <c r="BM36" s="29">
        <v>90</v>
      </c>
      <c r="BN36" s="29">
        <v>95</v>
      </c>
      <c r="BO36" s="29">
        <v>83</v>
      </c>
      <c r="BP36" s="29">
        <v>88</v>
      </c>
      <c r="BQ36" s="29">
        <v>93</v>
      </c>
    </row>
    <row r="37" spans="1:69" outlineLevel="1" collapsed="1">
      <c r="A37">
        <f t="shared" si="38"/>
        <v>27</v>
      </c>
      <c r="B37" s="32" t="s">
        <v>1738</v>
      </c>
      <c r="C37" s="158">
        <f t="shared" si="52"/>
        <v>362</v>
      </c>
      <c r="D37" s="158">
        <f t="shared" si="52"/>
        <v>367</v>
      </c>
      <c r="E37" s="158">
        <f t="shared" si="52"/>
        <v>372</v>
      </c>
      <c r="F37" s="158"/>
      <c r="G37" s="158"/>
      <c r="H37" s="158"/>
      <c r="I37" s="158"/>
      <c r="J37" s="158"/>
      <c r="K37" s="158"/>
      <c r="L37" s="158"/>
      <c r="M37" s="158"/>
      <c r="N37" s="158"/>
      <c r="O37" s="158"/>
      <c r="P37" s="158"/>
      <c r="Q37" s="158"/>
      <c r="R37" s="158"/>
      <c r="S37" s="158"/>
      <c r="T37" s="158"/>
      <c r="U37" s="134" t="str">
        <f t="shared" si="39"/>
        <v>362:363</v>
      </c>
      <c r="V37" s="134" t="str">
        <f t="shared" si="40"/>
        <v>367:368</v>
      </c>
      <c r="W37" s="134" t="str">
        <f t="shared" si="41"/>
        <v>372:373</v>
      </c>
      <c r="X37" s="134"/>
      <c r="Y37" s="134"/>
      <c r="Z37" s="134"/>
      <c r="AA37" s="134"/>
      <c r="AB37" s="134"/>
      <c r="AC37" s="134"/>
      <c r="AD37" s="134"/>
      <c r="AE37" s="134"/>
      <c r="AF37" s="134"/>
      <c r="AG37" s="134"/>
      <c r="AH37" s="134"/>
      <c r="AI37" s="134"/>
      <c r="AJ37" s="134"/>
      <c r="AK37" s="134"/>
      <c r="AL37" s="134"/>
      <c r="AM37" s="507">
        <f t="shared" si="42"/>
        <v>360</v>
      </c>
      <c r="AN37" s="507">
        <f t="shared" si="43"/>
        <v>368</v>
      </c>
      <c r="AO37" s="507">
        <f t="shared" si="44"/>
        <v>374</v>
      </c>
      <c r="AP37" s="507">
        <f t="shared" si="45"/>
        <v>362</v>
      </c>
      <c r="AQ37" s="507">
        <f t="shared" si="46"/>
        <v>367</v>
      </c>
      <c r="AR37" s="507">
        <f t="shared" si="47"/>
        <v>372</v>
      </c>
      <c r="AS37" s="507">
        <f t="shared" si="48"/>
        <v>360</v>
      </c>
      <c r="AT37" s="507">
        <f t="shared" si="49"/>
        <v>365</v>
      </c>
      <c r="AU37" s="507">
        <f t="shared" si="50"/>
        <v>370</v>
      </c>
      <c r="AW37">
        <f>AW33+365</f>
        <v>2027.5</v>
      </c>
      <c r="AX37">
        <f t="shared" si="54"/>
        <v>360</v>
      </c>
      <c r="AY37">
        <f t="shared" si="54"/>
        <v>368</v>
      </c>
      <c r="AZ37">
        <f t="shared" si="54"/>
        <v>374</v>
      </c>
      <c r="BA37">
        <f t="shared" si="54"/>
        <v>362</v>
      </c>
      <c r="BB37">
        <f t="shared" si="54"/>
        <v>367</v>
      </c>
      <c r="BC37">
        <f t="shared" si="54"/>
        <v>372</v>
      </c>
      <c r="BD37">
        <f t="shared" si="54"/>
        <v>360</v>
      </c>
      <c r="BE37">
        <f t="shared" si="54"/>
        <v>365</v>
      </c>
      <c r="BF37">
        <f t="shared" si="54"/>
        <v>370</v>
      </c>
      <c r="BI37" s="29">
        <v>99</v>
      </c>
      <c r="BJ37" s="29">
        <v>107</v>
      </c>
      <c r="BK37" s="29">
        <v>113</v>
      </c>
      <c r="BL37" s="29">
        <v>101</v>
      </c>
      <c r="BM37" s="29">
        <v>106</v>
      </c>
      <c r="BN37" s="29">
        <v>111</v>
      </c>
      <c r="BO37" s="29">
        <v>99</v>
      </c>
      <c r="BP37" s="29">
        <v>104</v>
      </c>
      <c r="BQ37" s="29">
        <v>109</v>
      </c>
    </row>
    <row r="38" spans="1:69" outlineLevel="1">
      <c r="A38" s="255"/>
      <c r="B38" s="255"/>
      <c r="C38" s="288" t="s">
        <v>578</v>
      </c>
      <c r="D38" s="289"/>
      <c r="E38" s="290"/>
      <c r="F38" s="288" t="s">
        <v>1137</v>
      </c>
      <c r="G38" s="288"/>
      <c r="H38" s="34"/>
      <c r="I38" s="34"/>
      <c r="J38" s="34"/>
      <c r="K38" s="34"/>
      <c r="L38" s="34"/>
      <c r="M38" s="34"/>
      <c r="N38" s="34"/>
      <c r="O38" s="34"/>
      <c r="P38" s="34"/>
      <c r="Q38" s="34"/>
      <c r="R38" s="34"/>
      <c r="S38" s="34"/>
      <c r="T38" s="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row>
    <row r="39" spans="1:69" outlineLevel="1">
      <c r="A39" s="240"/>
      <c r="B39" s="240" t="s">
        <v>1161</v>
      </c>
      <c r="C39" s="246">
        <v>2</v>
      </c>
      <c r="D39" s="246">
        <v>24</v>
      </c>
      <c r="F39" s="239">
        <f>i.TOLoffset_r1*6</f>
        <v>12</v>
      </c>
      <c r="G39" s="239">
        <f>i.TOLoffset_r2*6</f>
        <v>144</v>
      </c>
      <c r="H39" s="34"/>
      <c r="I39" s="34"/>
      <c r="J39" s="34"/>
      <c r="K39" s="34"/>
      <c r="L39" s="34"/>
      <c r="M39" s="34"/>
      <c r="N39" s="34"/>
      <c r="O39" s="34"/>
      <c r="P39" s="34"/>
      <c r="Q39" s="34"/>
      <c r="R39" s="34"/>
      <c r="S39" s="34"/>
      <c r="T39" s="34"/>
      <c r="U39" s="134"/>
      <c r="V39" s="134"/>
      <c r="W39" s="134"/>
      <c r="X39" s="134"/>
      <c r="Y39" s="134"/>
      <c r="Z39" s="134"/>
      <c r="AA39" s="134"/>
      <c r="AB39" s="134"/>
      <c r="AC39" s="134"/>
      <c r="AD39" s="134"/>
      <c r="AE39" s="134"/>
      <c r="AF39" s="134"/>
      <c r="AG39" s="134"/>
      <c r="AH39" s="134"/>
      <c r="AI39" s="134"/>
      <c r="AJ39" s="134"/>
      <c r="AK39" s="134"/>
      <c r="AL39" s="134"/>
      <c r="AM39" s="134"/>
      <c r="AN39" s="134">
        <f>AN10-AM10</f>
        <v>55</v>
      </c>
      <c r="AO39" s="134">
        <f>AO10-AM10</f>
        <v>98</v>
      </c>
      <c r="AP39" s="134"/>
      <c r="AQ39" s="134">
        <f>AQ10-AP10</f>
        <v>34</v>
      </c>
      <c r="AR39" s="134">
        <f>AR10-AP10</f>
        <v>69</v>
      </c>
      <c r="AS39" s="134"/>
      <c r="AT39" s="134">
        <f>AT10-AS10</f>
        <v>34</v>
      </c>
      <c r="AU39" s="134">
        <f>AU10-AS10</f>
        <v>69</v>
      </c>
      <c r="AV39" s="134"/>
    </row>
    <row r="40" spans="1:69">
      <c r="A40" s="240"/>
      <c r="B40" s="240"/>
      <c r="C40" s="34"/>
      <c r="D40" s="34"/>
      <c r="E40" s="34"/>
      <c r="F40" s="34"/>
      <c r="G40" s="34"/>
      <c r="H40" s="34"/>
      <c r="I40" s="34"/>
      <c r="J40" s="34"/>
      <c r="K40" s="34"/>
      <c r="L40" s="34"/>
      <c r="M40" s="34"/>
      <c r="N40" s="34"/>
      <c r="O40" s="34"/>
      <c r="P40" s="34"/>
      <c r="Q40" s="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row>
    <row r="41" spans="1:69">
      <c r="A41" s="16" t="s">
        <v>1457</v>
      </c>
      <c r="L41" s="34"/>
      <c r="M41" s="34"/>
      <c r="N41" s="34"/>
      <c r="O41" s="34"/>
      <c r="P41" s="34"/>
      <c r="Q41" s="34"/>
      <c r="R41" s="134"/>
      <c r="S41" s="134"/>
      <c r="T41" s="134"/>
      <c r="U41" s="134"/>
      <c r="V41" s="134"/>
      <c r="W41" s="134"/>
      <c r="X41" s="134"/>
      <c r="Y41" s="134"/>
      <c r="Z41" s="134"/>
      <c r="AA41" s="134"/>
      <c r="AB41" s="134"/>
      <c r="AC41" s="134"/>
      <c r="AD41" s="134"/>
      <c r="AE41" s="134"/>
      <c r="AF41" s="134"/>
      <c r="AG41" s="134"/>
      <c r="AH41" s="134"/>
      <c r="AI41" s="134"/>
      <c r="AJ41" s="134"/>
      <c r="AK41" s="134"/>
      <c r="AL41" s="134"/>
      <c r="AM41" s="134"/>
      <c r="AN41" s="134"/>
      <c r="AO41" s="134"/>
      <c r="AP41" s="134"/>
    </row>
    <row r="42" spans="1:69" ht="69" outlineLevel="1">
      <c r="C42" s="127" t="s">
        <v>23</v>
      </c>
      <c r="D42" s="127" t="s">
        <v>1214</v>
      </c>
      <c r="E42" s="127" t="s">
        <v>1462</v>
      </c>
      <c r="F42" s="127" t="s">
        <v>1463</v>
      </c>
      <c r="G42" s="127" t="s">
        <v>704</v>
      </c>
      <c r="H42" s="127" t="s">
        <v>814</v>
      </c>
      <c r="L42" s="34"/>
      <c r="M42" s="34"/>
      <c r="N42" s="34"/>
      <c r="O42" s="34"/>
      <c r="P42" s="34"/>
      <c r="Q42" s="34"/>
      <c r="R42" s="134"/>
      <c r="S42" s="134"/>
      <c r="T42" s="134"/>
      <c r="U42" s="134"/>
      <c r="V42" s="134"/>
      <c r="W42" s="134"/>
      <c r="X42" s="134"/>
      <c r="Y42" s="134"/>
      <c r="Z42" s="134"/>
      <c r="AA42" s="134"/>
      <c r="AB42" s="134"/>
      <c r="AC42" s="134"/>
      <c r="AD42" s="134"/>
      <c r="AE42" s="134"/>
      <c r="AF42" s="134"/>
      <c r="AG42" s="134"/>
      <c r="AH42" s="134"/>
      <c r="AI42" s="134"/>
      <c r="AJ42" s="134"/>
      <c r="AK42" s="134"/>
      <c r="AL42" s="134"/>
      <c r="AM42" s="134"/>
      <c r="AN42" s="134"/>
      <c r="AO42" s="134"/>
      <c r="AP42" s="134"/>
    </row>
    <row r="43" spans="1:69" outlineLevel="1">
      <c r="A43">
        <v>1</v>
      </c>
      <c r="B43" t="s">
        <v>1464</v>
      </c>
      <c r="C43" s="35" t="b">
        <v>1</v>
      </c>
      <c r="D43" s="35" t="s">
        <v>34</v>
      </c>
      <c r="E43" s="35" t="s">
        <v>34</v>
      </c>
      <c r="F43" s="35" t="s">
        <v>34</v>
      </c>
      <c r="G43" s="35" t="b">
        <v>0</v>
      </c>
      <c r="H43" s="35">
        <v>0.25</v>
      </c>
      <c r="L43" s="34"/>
      <c r="M43" s="34"/>
      <c r="N43" s="34"/>
      <c r="O43" s="34"/>
      <c r="P43" s="34"/>
      <c r="Q43" s="34"/>
      <c r="R43" s="134"/>
      <c r="S43" s="134"/>
      <c r="T43" s="134"/>
      <c r="U43" s="134"/>
      <c r="V43" s="134"/>
      <c r="W43" s="134"/>
      <c r="X43" s="134"/>
      <c r="Y43" s="134"/>
      <c r="Z43" s="134"/>
      <c r="AA43" s="134"/>
      <c r="AB43" s="134"/>
      <c r="AC43" s="134"/>
      <c r="AD43" s="134"/>
      <c r="AE43" s="134"/>
      <c r="AF43" s="134"/>
      <c r="AG43" s="134"/>
      <c r="AH43" s="134"/>
      <c r="AI43" s="134"/>
      <c r="AJ43" s="134"/>
      <c r="AK43" s="134"/>
      <c r="AL43" s="134"/>
      <c r="AM43" s="134"/>
      <c r="AN43" s="134"/>
      <c r="AO43" s="134"/>
      <c r="AP43" s="134"/>
    </row>
    <row r="44" spans="1:69" outlineLevel="1">
      <c r="A44">
        <v>2</v>
      </c>
      <c r="B44" t="s">
        <v>1465</v>
      </c>
      <c r="C44" s="35" t="b">
        <v>0</v>
      </c>
      <c r="D44" s="35" t="s">
        <v>34</v>
      </c>
      <c r="E44" s="35" t="b">
        <v>0</v>
      </c>
      <c r="F44" s="35" t="b">
        <v>1</v>
      </c>
      <c r="G44" s="35" t="b">
        <v>1</v>
      </c>
      <c r="H44" s="35">
        <v>0</v>
      </c>
      <c r="L44" s="34"/>
      <c r="M44" s="34"/>
      <c r="N44" s="34"/>
      <c r="O44" s="34"/>
      <c r="P44" s="34"/>
      <c r="Q44" s="34"/>
      <c r="R44" s="134"/>
      <c r="S44" s="134"/>
      <c r="T44" s="134"/>
      <c r="U44" s="134"/>
      <c r="V44" s="134"/>
      <c r="W44" s="134"/>
      <c r="X44" s="134"/>
      <c r="Y44" s="134"/>
      <c r="Z44" s="134"/>
      <c r="AA44" s="134"/>
      <c r="AB44" s="134"/>
      <c r="AC44" s="134"/>
      <c r="AD44" s="134"/>
      <c r="AE44" s="134"/>
      <c r="AF44" s="134"/>
      <c r="AG44" s="134"/>
      <c r="AH44" s="134"/>
      <c r="AI44" s="134"/>
      <c r="AJ44" s="134"/>
      <c r="AK44" s="134"/>
      <c r="AL44" s="134"/>
      <c r="AM44" s="134"/>
      <c r="AN44" s="134"/>
      <c r="AO44" s="134"/>
      <c r="AP44" s="134"/>
    </row>
    <row r="45" spans="1:69" outlineLevel="1">
      <c r="A45">
        <v>3</v>
      </c>
      <c r="B45" t="s">
        <v>1466</v>
      </c>
      <c r="C45" s="35" t="b">
        <v>0</v>
      </c>
      <c r="D45" s="35">
        <v>2</v>
      </c>
      <c r="E45" s="35" t="b">
        <v>0</v>
      </c>
      <c r="F45" s="35" t="b">
        <v>1</v>
      </c>
      <c r="G45" s="35" t="b">
        <v>1</v>
      </c>
      <c r="H45" s="35">
        <v>0</v>
      </c>
      <c r="L45" s="34"/>
      <c r="M45" s="34"/>
      <c r="N45" s="34"/>
      <c r="O45" s="34"/>
      <c r="P45" s="34"/>
      <c r="Q45" s="34"/>
      <c r="R45" s="134"/>
      <c r="S45" s="134"/>
      <c r="T45" s="134"/>
      <c r="U45" s="134"/>
      <c r="V45" s="134"/>
      <c r="W45" s="134"/>
      <c r="X45" s="134"/>
      <c r="Y45" s="134"/>
      <c r="Z45" s="134"/>
      <c r="AA45" s="134"/>
      <c r="AB45" s="134"/>
      <c r="AC45" s="134"/>
      <c r="AD45" s="134"/>
      <c r="AE45" s="134"/>
      <c r="AF45" s="134"/>
      <c r="AG45" s="134"/>
      <c r="AH45" s="134"/>
      <c r="AI45" s="134"/>
      <c r="AJ45" s="134"/>
      <c r="AK45" s="134"/>
      <c r="AL45" s="134"/>
      <c r="AM45" s="134"/>
      <c r="AN45" s="134"/>
      <c r="AO45" s="134"/>
      <c r="AP45" s="134"/>
    </row>
    <row r="46" spans="1:69" collapsed="1"/>
    <row r="47" spans="1:69">
      <c r="A47" s="16"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c r="L49" s="67"/>
      <c r="M49" s="67" t="s">
        <v>680</v>
      </c>
      <c r="N49" s="67" t="s">
        <v>681</v>
      </c>
      <c r="O49" s="67" t="s">
        <v>682</v>
      </c>
      <c r="P49" s="67" t="s">
        <v>804</v>
      </c>
      <c r="Q49" s="67" t="s">
        <v>805</v>
      </c>
      <c r="R49" s="67" t="s">
        <v>683</v>
      </c>
      <c r="S49" s="67" t="s">
        <v>684</v>
      </c>
      <c r="T49" s="67" t="s">
        <v>685</v>
      </c>
      <c r="U49" s="67"/>
      <c r="V49" s="67"/>
      <c r="W49" s="67" t="s">
        <v>680</v>
      </c>
      <c r="X49" s="67" t="s">
        <v>681</v>
      </c>
      <c r="Y49" s="67" t="s">
        <v>682</v>
      </c>
      <c r="Z49" s="67" t="s">
        <v>804</v>
      </c>
      <c r="AA49" s="67" t="s">
        <v>805</v>
      </c>
      <c r="AB49" s="67" t="s">
        <v>683</v>
      </c>
      <c r="AC49" s="67" t="s">
        <v>684</v>
      </c>
      <c r="AD49" s="67" t="s">
        <v>685</v>
      </c>
      <c r="AE49" s="67"/>
      <c r="AF49" s="67"/>
      <c r="AG49" s="67" t="s">
        <v>680</v>
      </c>
      <c r="AH49" s="67" t="s">
        <v>681</v>
      </c>
      <c r="AI49" s="67" t="s">
        <v>682</v>
      </c>
      <c r="AJ49" s="67" t="s">
        <v>804</v>
      </c>
      <c r="AK49" s="67" t="s">
        <v>805</v>
      </c>
      <c r="AL49" s="67" t="s">
        <v>683</v>
      </c>
      <c r="AM49" s="67" t="s">
        <v>684</v>
      </c>
      <c r="AN49" s="67" t="s">
        <v>685</v>
      </c>
      <c r="AO49" s="67"/>
      <c r="AP49" s="67"/>
      <c r="AQ49" s="65"/>
    </row>
    <row r="50" spans="1:43" outlineLevel="1">
      <c r="B50" s="53" t="s">
        <v>737</v>
      </c>
      <c r="C50" s="61">
        <f t="shared" ref="C50:J55" si="58">CHOOSE(d.Region,M50,W50,AG50)</f>
        <v>-0.04</v>
      </c>
      <c r="D50" s="61">
        <f t="shared" si="58"/>
        <v>0.87</v>
      </c>
      <c r="E50" s="61">
        <f t="shared" si="58"/>
        <v>0.8</v>
      </c>
      <c r="F50" s="61">
        <f t="shared" si="58"/>
        <v>0</v>
      </c>
      <c r="G50" s="61">
        <f t="shared" si="58"/>
        <v>0</v>
      </c>
      <c r="H50" s="61">
        <f t="shared" si="58"/>
        <v>0.64</v>
      </c>
      <c r="I50" s="61">
        <f t="shared" si="58"/>
        <v>0.21</v>
      </c>
      <c r="J50" s="61">
        <f t="shared" si="58"/>
        <v>0.19</v>
      </c>
      <c r="K50" s="61"/>
      <c r="L50" s="61"/>
      <c r="M50" s="68">
        <v>-0.04</v>
      </c>
      <c r="N50" s="68">
        <v>0.83</v>
      </c>
      <c r="O50" s="68">
        <v>-0.75</v>
      </c>
      <c r="P50" s="68">
        <v>0</v>
      </c>
      <c r="Q50" s="68">
        <v>0</v>
      </c>
      <c r="R50" s="68">
        <v>0.64</v>
      </c>
      <c r="S50" s="68">
        <v>0.31</v>
      </c>
      <c r="T50" s="69">
        <v>0.09</v>
      </c>
      <c r="U50" s="69"/>
      <c r="V50" s="69"/>
      <c r="W50" s="68">
        <v>-0.04</v>
      </c>
      <c r="X50" s="68">
        <v>0.87</v>
      </c>
      <c r="Y50" s="68">
        <v>0.8</v>
      </c>
      <c r="Z50" s="68">
        <v>0</v>
      </c>
      <c r="AA50" s="68">
        <v>0</v>
      </c>
      <c r="AB50" s="68">
        <v>0.64</v>
      </c>
      <c r="AC50" s="68">
        <v>0.21</v>
      </c>
      <c r="AD50" s="69">
        <v>0.19</v>
      </c>
      <c r="AE50" s="69"/>
      <c r="AF50" s="69"/>
      <c r="AG50" s="68">
        <v>-0.04</v>
      </c>
      <c r="AH50" s="68">
        <v>0.96</v>
      </c>
      <c r="AI50" s="68">
        <v>1.8</v>
      </c>
      <c r="AJ50" s="68">
        <v>0</v>
      </c>
      <c r="AK50" s="68">
        <v>0</v>
      </c>
      <c r="AL50" s="68">
        <v>0.64</v>
      </c>
      <c r="AM50" s="68">
        <v>0.21</v>
      </c>
      <c r="AN50" s="69">
        <v>0.19</v>
      </c>
      <c r="AO50" s="69"/>
      <c r="AP50" s="69"/>
      <c r="AQ50" s="65"/>
    </row>
    <row r="51" spans="1:43" outlineLevel="1">
      <c r="B51" s="54" t="s">
        <v>576</v>
      </c>
      <c r="C51" s="85">
        <f t="shared" si="58"/>
        <v>-0.04</v>
      </c>
      <c r="D51" s="85">
        <f t="shared" si="58"/>
        <v>0.87</v>
      </c>
      <c r="E51" s="85">
        <f t="shared" si="58"/>
        <v>0.8</v>
      </c>
      <c r="F51" s="85">
        <f t="shared" si="58"/>
        <v>0</v>
      </c>
      <c r="G51" s="85">
        <f t="shared" si="58"/>
        <v>0</v>
      </c>
      <c r="H51" s="85">
        <f t="shared" si="58"/>
        <v>0.64</v>
      </c>
      <c r="I51" s="85">
        <f t="shared" si="58"/>
        <v>0.21</v>
      </c>
      <c r="J51" s="85">
        <f t="shared" si="58"/>
        <v>0.19</v>
      </c>
      <c r="K51" s="85"/>
      <c r="L51" s="85"/>
      <c r="M51" s="86">
        <v>-0.04</v>
      </c>
      <c r="N51" s="86">
        <v>0.83</v>
      </c>
      <c r="O51" s="86">
        <v>-0.75</v>
      </c>
      <c r="P51" s="86">
        <v>0</v>
      </c>
      <c r="Q51" s="86">
        <v>0</v>
      </c>
      <c r="R51" s="86">
        <v>0.64</v>
      </c>
      <c r="S51" s="86">
        <v>0.31</v>
      </c>
      <c r="T51" s="87">
        <v>0.09</v>
      </c>
      <c r="U51" s="87"/>
      <c r="V51" s="87"/>
      <c r="W51" s="86">
        <v>-0.04</v>
      </c>
      <c r="X51" s="86">
        <v>0.87</v>
      </c>
      <c r="Y51" s="86">
        <v>0.8</v>
      </c>
      <c r="Z51" s="86">
        <v>0</v>
      </c>
      <c r="AA51" s="86">
        <v>0</v>
      </c>
      <c r="AB51" s="86">
        <v>0.64</v>
      </c>
      <c r="AC51" s="86">
        <v>0.21</v>
      </c>
      <c r="AD51" s="87">
        <v>0.19</v>
      </c>
      <c r="AE51" s="87"/>
      <c r="AF51" s="87"/>
      <c r="AG51" s="86">
        <v>-0.04</v>
      </c>
      <c r="AH51" s="86">
        <v>0.96</v>
      </c>
      <c r="AI51" s="86">
        <v>1.8</v>
      </c>
      <c r="AJ51" s="86">
        <v>0</v>
      </c>
      <c r="AK51" s="86">
        <v>0</v>
      </c>
      <c r="AL51" s="86">
        <v>0.64</v>
      </c>
      <c r="AM51" s="86">
        <v>0.21</v>
      </c>
      <c r="AN51" s="87">
        <v>0.19</v>
      </c>
      <c r="AO51" s="87"/>
      <c r="AP51" s="87"/>
      <c r="AQ51" s="65"/>
    </row>
    <row r="52" spans="1:43" outlineLevel="1">
      <c r="B52" s="55" t="s">
        <v>401</v>
      </c>
      <c r="C52" s="88">
        <f t="shared" si="58"/>
        <v>-0.04</v>
      </c>
      <c r="D52" s="88">
        <f t="shared" si="58"/>
        <v>0.87</v>
      </c>
      <c r="E52" s="88">
        <f t="shared" si="58"/>
        <v>0.8</v>
      </c>
      <c r="F52" s="88">
        <f t="shared" si="58"/>
        <v>0</v>
      </c>
      <c r="G52" s="88">
        <f t="shared" si="58"/>
        <v>0</v>
      </c>
      <c r="H52" s="88">
        <f t="shared" si="58"/>
        <v>0.64</v>
      </c>
      <c r="I52" s="88">
        <f t="shared" si="58"/>
        <v>0.21</v>
      </c>
      <c r="J52" s="88">
        <f t="shared" si="58"/>
        <v>0.19</v>
      </c>
      <c r="K52" s="88"/>
      <c r="L52" s="88"/>
      <c r="M52" s="89">
        <v>-0.04</v>
      </c>
      <c r="N52" s="89">
        <v>0.83</v>
      </c>
      <c r="O52" s="89">
        <v>-0.75</v>
      </c>
      <c r="P52" s="89">
        <v>0</v>
      </c>
      <c r="Q52" s="89">
        <v>0</v>
      </c>
      <c r="R52" s="89">
        <v>0.64</v>
      </c>
      <c r="S52" s="89">
        <v>0.31</v>
      </c>
      <c r="T52" s="90">
        <v>0.09</v>
      </c>
      <c r="U52" s="90"/>
      <c r="V52" s="90"/>
      <c r="W52" s="89">
        <v>-0.04</v>
      </c>
      <c r="X52" s="89">
        <v>0.87</v>
      </c>
      <c r="Y52" s="89">
        <v>0.8</v>
      </c>
      <c r="Z52" s="89">
        <v>0</v>
      </c>
      <c r="AA52" s="89">
        <v>0</v>
      </c>
      <c r="AB52" s="89">
        <v>0.64</v>
      </c>
      <c r="AC52" s="89">
        <v>0.21</v>
      </c>
      <c r="AD52" s="90">
        <v>0.19</v>
      </c>
      <c r="AE52" s="90"/>
      <c r="AF52" s="90"/>
      <c r="AG52" s="89">
        <v>-0.04</v>
      </c>
      <c r="AH52" s="89">
        <v>0.96</v>
      </c>
      <c r="AI52" s="89">
        <v>1.8</v>
      </c>
      <c r="AJ52" s="89">
        <v>0</v>
      </c>
      <c r="AK52" s="89">
        <v>0</v>
      </c>
      <c r="AL52" s="89">
        <v>0.64</v>
      </c>
      <c r="AM52" s="89">
        <v>0.21</v>
      </c>
      <c r="AN52" s="90">
        <v>0.19</v>
      </c>
      <c r="AO52" s="90"/>
      <c r="AP52" s="90"/>
      <c r="AQ52" s="65"/>
    </row>
    <row r="53" spans="1:43" outlineLevel="1">
      <c r="B53" s="53" t="s">
        <v>738</v>
      </c>
      <c r="C53" s="91">
        <f t="shared" si="58"/>
        <v>-1.29</v>
      </c>
      <c r="D53" s="91">
        <f t="shared" si="58"/>
        <v>0.95</v>
      </c>
      <c r="E53" s="91">
        <f t="shared" si="58"/>
        <v>-1.67</v>
      </c>
      <c r="F53" s="91">
        <f t="shared" si="58"/>
        <v>0</v>
      </c>
      <c r="G53" s="91">
        <f t="shared" si="58"/>
        <v>0</v>
      </c>
      <c r="H53" s="91">
        <f t="shared" si="58"/>
        <v>-0.01</v>
      </c>
      <c r="I53" s="91">
        <f t="shared" si="58"/>
        <v>0.12</v>
      </c>
      <c r="J53" s="91">
        <f t="shared" si="58"/>
        <v>-0.37</v>
      </c>
      <c r="K53" s="91"/>
      <c r="L53" s="91"/>
      <c r="M53" s="92">
        <v>-1.29</v>
      </c>
      <c r="N53" s="92">
        <v>0.9</v>
      </c>
      <c r="O53" s="92">
        <v>-1.67</v>
      </c>
      <c r="P53" s="92">
        <v>-0.11</v>
      </c>
      <c r="Q53" s="92">
        <v>-0.25</v>
      </c>
      <c r="R53" s="92">
        <v>-0.6</v>
      </c>
      <c r="S53" s="92">
        <v>0.12</v>
      </c>
      <c r="T53" s="93">
        <v>-0.52</v>
      </c>
      <c r="U53" s="93"/>
      <c r="V53" s="93"/>
      <c r="W53" s="92">
        <v>-1.29</v>
      </c>
      <c r="X53" s="92">
        <v>0.95</v>
      </c>
      <c r="Y53" s="92">
        <v>-1.67</v>
      </c>
      <c r="Z53" s="92">
        <v>0</v>
      </c>
      <c r="AA53" s="92">
        <v>0</v>
      </c>
      <c r="AB53" s="92">
        <v>-0.01</v>
      </c>
      <c r="AC53" s="92">
        <v>0.12</v>
      </c>
      <c r="AD53" s="93">
        <v>-0.37</v>
      </c>
      <c r="AE53" s="93"/>
      <c r="AF53" s="93"/>
      <c r="AG53" s="92">
        <v>-1.29</v>
      </c>
      <c r="AH53" s="92">
        <v>0.95</v>
      </c>
      <c r="AI53" s="92">
        <v>-1.67</v>
      </c>
      <c r="AJ53" s="92">
        <v>0</v>
      </c>
      <c r="AK53" s="92">
        <v>0</v>
      </c>
      <c r="AL53" s="92">
        <v>0.05</v>
      </c>
      <c r="AM53" s="92">
        <v>0.22</v>
      </c>
      <c r="AN53" s="93">
        <v>-0.37</v>
      </c>
      <c r="AO53" s="93"/>
      <c r="AP53" s="93"/>
      <c r="AQ53" s="65"/>
    </row>
    <row r="54" spans="1:43" outlineLevel="1">
      <c r="B54" s="54" t="s">
        <v>576</v>
      </c>
      <c r="C54" s="85">
        <f t="shared" si="58"/>
        <v>-1.29</v>
      </c>
      <c r="D54" s="85">
        <f t="shared" si="58"/>
        <v>0.95</v>
      </c>
      <c r="E54" s="85">
        <f t="shared" si="58"/>
        <v>-1.67</v>
      </c>
      <c r="F54" s="85">
        <f t="shared" si="58"/>
        <v>0</v>
      </c>
      <c r="G54" s="85">
        <f t="shared" si="58"/>
        <v>0</v>
      </c>
      <c r="H54" s="85">
        <f t="shared" si="58"/>
        <v>-0.01</v>
      </c>
      <c r="I54" s="85">
        <f t="shared" si="58"/>
        <v>0.12</v>
      </c>
      <c r="J54" s="85">
        <f t="shared" si="58"/>
        <v>-0.37</v>
      </c>
      <c r="K54" s="85"/>
      <c r="L54" s="85"/>
      <c r="M54" s="86">
        <v>-1.29</v>
      </c>
      <c r="N54" s="86">
        <v>0.9</v>
      </c>
      <c r="O54" s="86">
        <v>-1.67</v>
      </c>
      <c r="P54" s="86">
        <v>-0.11</v>
      </c>
      <c r="Q54" s="86">
        <v>-0.25</v>
      </c>
      <c r="R54" s="86">
        <v>-0.6</v>
      </c>
      <c r="S54" s="86">
        <v>0.12</v>
      </c>
      <c r="T54" s="87">
        <v>-0.52</v>
      </c>
      <c r="U54" s="87"/>
      <c r="V54" s="87"/>
      <c r="W54" s="86">
        <v>-1.29</v>
      </c>
      <c r="X54" s="86">
        <v>0.95</v>
      </c>
      <c r="Y54" s="86">
        <v>-1.67</v>
      </c>
      <c r="Z54" s="86">
        <v>0</v>
      </c>
      <c r="AA54" s="86">
        <v>0</v>
      </c>
      <c r="AB54" s="86">
        <v>-0.01</v>
      </c>
      <c r="AC54" s="86">
        <v>0.12</v>
      </c>
      <c r="AD54" s="87">
        <v>-0.37</v>
      </c>
      <c r="AE54" s="87"/>
      <c r="AF54" s="87"/>
      <c r="AG54" s="86">
        <v>-1.29</v>
      </c>
      <c r="AH54" s="86">
        <v>0.95</v>
      </c>
      <c r="AI54" s="86">
        <v>-1.67</v>
      </c>
      <c r="AJ54" s="86">
        <v>0</v>
      </c>
      <c r="AK54" s="86">
        <v>0</v>
      </c>
      <c r="AL54" s="86">
        <v>0.05</v>
      </c>
      <c r="AM54" s="86">
        <v>0.22</v>
      </c>
      <c r="AN54" s="87">
        <v>-0.37</v>
      </c>
      <c r="AO54" s="87"/>
      <c r="AP54" s="87"/>
      <c r="AQ54" s="65"/>
    </row>
    <row r="55" spans="1:43" outlineLevel="1">
      <c r="B55" s="55" t="s">
        <v>401</v>
      </c>
      <c r="C55" s="62">
        <f t="shared" si="58"/>
        <v>-1.29</v>
      </c>
      <c r="D55" s="62">
        <f t="shared" si="58"/>
        <v>0.95</v>
      </c>
      <c r="E55" s="62">
        <f t="shared" si="58"/>
        <v>-1.67</v>
      </c>
      <c r="F55" s="62">
        <f t="shared" si="58"/>
        <v>0</v>
      </c>
      <c r="G55" s="62">
        <f t="shared" si="58"/>
        <v>0</v>
      </c>
      <c r="H55" s="62">
        <f t="shared" si="58"/>
        <v>-0.01</v>
      </c>
      <c r="I55" s="62">
        <f t="shared" si="58"/>
        <v>0.12</v>
      </c>
      <c r="J55" s="62">
        <f t="shared" si="58"/>
        <v>-0.37</v>
      </c>
      <c r="K55" s="62"/>
      <c r="L55" s="62"/>
      <c r="M55" s="70">
        <v>-1.29</v>
      </c>
      <c r="N55" s="70">
        <v>0.9</v>
      </c>
      <c r="O55" s="70">
        <v>-1.67</v>
      </c>
      <c r="P55" s="70">
        <v>0</v>
      </c>
      <c r="Q55" s="70">
        <v>0</v>
      </c>
      <c r="R55" s="70">
        <v>0.2</v>
      </c>
      <c r="S55" s="70">
        <v>0.17</v>
      </c>
      <c r="T55" s="71">
        <v>-0.52</v>
      </c>
      <c r="U55" s="71"/>
      <c r="V55" s="71"/>
      <c r="W55" s="70">
        <v>-1.29</v>
      </c>
      <c r="X55" s="70">
        <v>0.95</v>
      </c>
      <c r="Y55" s="70">
        <v>-1.67</v>
      </c>
      <c r="Z55" s="70">
        <v>0</v>
      </c>
      <c r="AA55" s="70">
        <v>0</v>
      </c>
      <c r="AB55" s="70">
        <v>-0.01</v>
      </c>
      <c r="AC55" s="70">
        <v>0.12</v>
      </c>
      <c r="AD55" s="71">
        <v>-0.37</v>
      </c>
      <c r="AE55" s="71"/>
      <c r="AF55" s="71"/>
      <c r="AG55" s="70">
        <v>-1.29</v>
      </c>
      <c r="AH55" s="70">
        <v>0.95</v>
      </c>
      <c r="AI55" s="70">
        <v>-1.67</v>
      </c>
      <c r="AJ55" s="89">
        <v>0</v>
      </c>
      <c r="AK55" s="89">
        <v>0</v>
      </c>
      <c r="AL55" s="70">
        <v>0.05</v>
      </c>
      <c r="AM55" s="70">
        <v>0.22</v>
      </c>
      <c r="AN55" s="71">
        <v>-0.37</v>
      </c>
      <c r="AO55" s="71"/>
      <c r="AP55" s="71"/>
    </row>
    <row r="56" spans="1:43" outlineLevel="1" collapsed="1"/>
    <row r="57" spans="1:43" outlineLevel="1">
      <c r="B57" t="s">
        <v>1280</v>
      </c>
      <c r="C57" s="21">
        <v>0</v>
      </c>
      <c r="D57" s="21">
        <v>1</v>
      </c>
      <c r="E57" s="21">
        <v>2</v>
      </c>
      <c r="F57" s="21">
        <v>3</v>
      </c>
      <c r="G57" s="21">
        <v>4</v>
      </c>
      <c r="H57" s="21">
        <v>5</v>
      </c>
      <c r="I57" s="21">
        <v>6</v>
      </c>
      <c r="J57" s="21"/>
      <c r="M57" s="21">
        <v>0</v>
      </c>
      <c r="N57" s="21">
        <v>1</v>
      </c>
      <c r="O57" s="21">
        <v>2</v>
      </c>
      <c r="P57" s="21">
        <v>3</v>
      </c>
      <c r="Q57" s="21">
        <v>4</v>
      </c>
      <c r="R57" s="21">
        <v>5</v>
      </c>
      <c r="S57" s="21">
        <v>6</v>
      </c>
    </row>
    <row r="58" spans="1:43" outlineLevel="1">
      <c r="C58" s="21" t="s">
        <v>1273</v>
      </c>
      <c r="D58" s="21" t="s">
        <v>1274</v>
      </c>
      <c r="E58" s="21" t="s">
        <v>1275</v>
      </c>
      <c r="F58" s="21" t="s">
        <v>1276</v>
      </c>
      <c r="G58" s="21" t="s">
        <v>1277</v>
      </c>
      <c r="H58" s="21" t="s">
        <v>1278</v>
      </c>
      <c r="I58" s="21" t="s">
        <v>1279</v>
      </c>
      <c r="J58" t="s">
        <v>1286</v>
      </c>
      <c r="M58" s="21" t="s">
        <v>1273</v>
      </c>
      <c r="N58" s="21" t="s">
        <v>1274</v>
      </c>
      <c r="O58" s="21" t="s">
        <v>1275</v>
      </c>
      <c r="P58" s="21" t="s">
        <v>1276</v>
      </c>
      <c r="Q58" s="21" t="s">
        <v>1277</v>
      </c>
      <c r="R58" s="21" t="s">
        <v>1278</v>
      </c>
      <c r="S58" s="21" t="s">
        <v>1279</v>
      </c>
      <c r="T58" t="s">
        <v>1283</v>
      </c>
      <c r="W58" s="21" t="s">
        <v>1273</v>
      </c>
      <c r="X58" s="21" t="s">
        <v>1274</v>
      </c>
      <c r="Y58" s="21" t="s">
        <v>1275</v>
      </c>
      <c r="Z58" s="21" t="s">
        <v>1276</v>
      </c>
      <c r="AA58" s="21" t="s">
        <v>1277</v>
      </c>
      <c r="AB58" s="21" t="s">
        <v>1278</v>
      </c>
      <c r="AC58" s="21" t="s">
        <v>1279</v>
      </c>
      <c r="AD58" t="s">
        <v>1283</v>
      </c>
      <c r="AG58" s="21" t="s">
        <v>1273</v>
      </c>
      <c r="AH58" s="21" t="s">
        <v>1274</v>
      </c>
      <c r="AI58" s="21" t="s">
        <v>1275</v>
      </c>
      <c r="AJ58" s="21" t="s">
        <v>1276</v>
      </c>
      <c r="AK58" s="21" t="s">
        <v>1277</v>
      </c>
      <c r="AL58" s="21" t="s">
        <v>1278</v>
      </c>
      <c r="AM58" s="21" t="s">
        <v>1279</v>
      </c>
      <c r="AN58" t="s">
        <v>1283</v>
      </c>
    </row>
    <row r="59" spans="1:43" outlineLevel="1">
      <c r="C59" s="85">
        <f t="shared" ref="C59:J59" si="59">CHOOSE(d.Region,M59,W59,AG59)</f>
        <v>0.75</v>
      </c>
      <c r="D59" s="85">
        <f t="shared" si="59"/>
        <v>0.75</v>
      </c>
      <c r="E59" s="85">
        <f t="shared" si="59"/>
        <v>0.8</v>
      </c>
      <c r="F59" s="85">
        <f t="shared" si="59"/>
        <v>0.82499999999999996</v>
      </c>
      <c r="G59" s="85">
        <f t="shared" si="59"/>
        <v>0.875</v>
      </c>
      <c r="H59" s="85">
        <f t="shared" si="59"/>
        <v>0.9</v>
      </c>
      <c r="I59" s="85">
        <f t="shared" si="59"/>
        <v>1</v>
      </c>
      <c r="J59" s="85">
        <f t="shared" si="59"/>
        <v>0.875</v>
      </c>
      <c r="M59" s="12">
        <v>1</v>
      </c>
      <c r="N59" s="12">
        <v>1</v>
      </c>
      <c r="O59" s="12">
        <v>1</v>
      </c>
      <c r="P59" s="12">
        <v>1</v>
      </c>
      <c r="Q59" s="12">
        <v>1</v>
      </c>
      <c r="R59" s="12">
        <v>1</v>
      </c>
      <c r="S59" s="12">
        <v>1</v>
      </c>
      <c r="T59" s="12">
        <v>1</v>
      </c>
      <c r="W59" s="12">
        <f>(0.5+1)/2</f>
        <v>0.75</v>
      </c>
      <c r="X59" s="12">
        <v>0.75</v>
      </c>
      <c r="Y59" s="12">
        <v>0.8</v>
      </c>
      <c r="Z59" s="12">
        <v>0.82499999999999996</v>
      </c>
      <c r="AA59" s="12">
        <v>0.875</v>
      </c>
      <c r="AB59" s="12">
        <v>0.9</v>
      </c>
      <c r="AC59" s="12">
        <f>(1+1)/2</f>
        <v>1</v>
      </c>
      <c r="AD59" s="12">
        <f>(0.75+1)/2</f>
        <v>0.875</v>
      </c>
      <c r="AG59" s="12">
        <v>0.5</v>
      </c>
      <c r="AH59" s="12">
        <v>0.6</v>
      </c>
      <c r="AI59" s="12">
        <v>0.65</v>
      </c>
      <c r="AJ59" s="12">
        <v>0.75</v>
      </c>
      <c r="AK59" s="12">
        <v>0.8</v>
      </c>
      <c r="AL59" s="12">
        <v>1</v>
      </c>
      <c r="AM59" s="12">
        <v>1</v>
      </c>
      <c r="AN59" s="12">
        <v>0.75</v>
      </c>
    </row>
    <row r="60" spans="1:43" outlineLevel="1">
      <c r="W60" s="12">
        <f>(0.5+1)/2</f>
        <v>0.75</v>
      </c>
      <c r="X60" s="12">
        <v>0.75</v>
      </c>
      <c r="Y60" s="12">
        <v>0.8</v>
      </c>
      <c r="Z60" s="12">
        <v>0.82499999999999996</v>
      </c>
      <c r="AA60" s="12">
        <v>0.875</v>
      </c>
      <c r="AB60" s="12">
        <v>0.9</v>
      </c>
      <c r="AC60" s="12">
        <f>(1+1)/2</f>
        <v>1</v>
      </c>
      <c r="AD60" s="12">
        <f>(0.75+1)/2</f>
        <v>0.875</v>
      </c>
    </row>
    <row r="61" spans="1:43" outlineLevel="1">
      <c r="B61" t="s">
        <v>1425</v>
      </c>
      <c r="E61" t="s">
        <v>950</v>
      </c>
      <c r="F61" t="s">
        <v>951</v>
      </c>
      <c r="G61" t="s">
        <v>952</v>
      </c>
      <c r="W61" t="s">
        <v>1712</v>
      </c>
    </row>
    <row r="62" spans="1:43" outlineLevel="1">
      <c r="B62" s="32" t="s">
        <v>1426</v>
      </c>
      <c r="C62">
        <f>INDEX(E62:G62,1,d.Region)</f>
        <v>3</v>
      </c>
      <c r="E62" s="12">
        <v>3</v>
      </c>
      <c r="F62" s="12">
        <v>3</v>
      </c>
      <c r="G62" s="12">
        <v>3</v>
      </c>
      <c r="I62" t="s">
        <v>1427</v>
      </c>
    </row>
    <row r="64" spans="1:43">
      <c r="A64" s="16" t="s">
        <v>1041</v>
      </c>
      <c r="J64" t="s">
        <v>1391</v>
      </c>
    </row>
    <row r="65" spans="1:30" ht="118.5" outlineLevel="1">
      <c r="B65" s="21" t="s">
        <v>1341</v>
      </c>
      <c r="C65" s="30" t="s">
        <v>722</v>
      </c>
      <c r="D65" s="30" t="s">
        <v>836</v>
      </c>
      <c r="E65" s="30" t="s">
        <v>722</v>
      </c>
      <c r="F65" s="30" t="s">
        <v>836</v>
      </c>
      <c r="G65" s="30" t="s">
        <v>363</v>
      </c>
      <c r="H65" s="30" t="s">
        <v>364</v>
      </c>
      <c r="I65" s="30" t="s">
        <v>397</v>
      </c>
      <c r="J65" s="30" t="s">
        <v>379</v>
      </c>
      <c r="K65" s="30" t="s">
        <v>409</v>
      </c>
      <c r="L65" s="30" t="s">
        <v>409</v>
      </c>
      <c r="M65" s="30" t="s">
        <v>409</v>
      </c>
      <c r="N65" s="30" t="s">
        <v>409</v>
      </c>
      <c r="O65" s="127" t="s">
        <v>944</v>
      </c>
      <c r="P65" s="127"/>
      <c r="Q65" s="127"/>
      <c r="R65" s="127"/>
      <c r="S65" s="127" t="s">
        <v>944</v>
      </c>
      <c r="T65" s="127"/>
      <c r="U65" s="127"/>
      <c r="V65" s="127"/>
    </row>
    <row r="66" spans="1:30" outlineLevel="1">
      <c r="C66" s="126" t="s">
        <v>1351</v>
      </c>
      <c r="D66" s="126"/>
      <c r="E66" s="126" t="s">
        <v>1354</v>
      </c>
      <c r="F66" s="126"/>
      <c r="G66" s="368" t="s">
        <v>1200</v>
      </c>
      <c r="H66" s="126"/>
      <c r="I66" s="126"/>
      <c r="O66" s="156" t="s">
        <v>1353</v>
      </c>
      <c r="P66" s="156"/>
      <c r="Q66" s="156"/>
      <c r="R66" s="156"/>
      <c r="S66" s="156" t="s">
        <v>1352</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155" t="s">
        <v>519</v>
      </c>
      <c r="K67" s="51" t="s">
        <v>1079</v>
      </c>
      <c r="L67" s="51" t="s">
        <v>639</v>
      </c>
      <c r="M67" s="51" t="s">
        <v>640</v>
      </c>
      <c r="N67" s="5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1395</v>
      </c>
      <c r="C68" s="39" t="b">
        <v>0</v>
      </c>
      <c r="D68" s="39" t="b">
        <v>0</v>
      </c>
      <c r="E68" s="39" t="b">
        <v>0</v>
      </c>
      <c r="F68" s="39" t="b">
        <v>0</v>
      </c>
      <c r="G68" s="39" t="b">
        <v>0</v>
      </c>
      <c r="H68" s="39" t="s">
        <v>34</v>
      </c>
      <c r="I68" s="41"/>
      <c r="J68" s="380">
        <v>5.0000000000000001E-3</v>
      </c>
      <c r="K68" s="380">
        <f>6.25%/2</f>
        <v>3.125E-2</v>
      </c>
      <c r="L68" s="380">
        <f>6.25%/2</f>
        <v>3.125E-2</v>
      </c>
      <c r="M68" s="380">
        <v>2.5000000000000001E-2</v>
      </c>
      <c r="N68" s="380">
        <v>2.5000000000000001E-2</v>
      </c>
      <c r="O68" s="41">
        <v>1</v>
      </c>
      <c r="P68" s="41">
        <v>1</v>
      </c>
      <c r="Q68" s="41">
        <v>1</v>
      </c>
      <c r="R68" s="41">
        <v>0</v>
      </c>
      <c r="S68" s="41">
        <v>0</v>
      </c>
      <c r="T68" s="41">
        <v>0</v>
      </c>
      <c r="U68" s="41">
        <v>0</v>
      </c>
      <c r="V68" s="41">
        <v>0</v>
      </c>
    </row>
    <row r="69" spans="1:30" outlineLevel="1">
      <c r="A69" s="21">
        <v>2</v>
      </c>
      <c r="B69" s="49" t="s">
        <v>532</v>
      </c>
      <c r="C69" s="38" t="b">
        <v>0</v>
      </c>
      <c r="D69" s="38" t="b">
        <v>1</v>
      </c>
      <c r="E69" s="38" t="b">
        <v>0</v>
      </c>
      <c r="F69" s="38" t="b">
        <v>0</v>
      </c>
      <c r="G69" s="38" t="b">
        <v>0</v>
      </c>
      <c r="H69" s="38" t="s">
        <v>34</v>
      </c>
      <c r="I69" s="42"/>
      <c r="J69" s="382">
        <v>5.0000000000000001E-3</v>
      </c>
      <c r="K69" s="382">
        <v>0</v>
      </c>
      <c r="L69" s="382">
        <v>0</v>
      </c>
      <c r="M69" s="382">
        <v>2.5000000000000001E-2</v>
      </c>
      <c r="N69" s="382">
        <v>2.5000000000000001E-2</v>
      </c>
      <c r="O69" s="221">
        <v>1</v>
      </c>
      <c r="P69" s="221">
        <v>1</v>
      </c>
      <c r="Q69" s="221">
        <v>1</v>
      </c>
      <c r="R69" s="221">
        <v>1</v>
      </c>
      <c r="S69" s="221">
        <v>0</v>
      </c>
      <c r="T69" s="221">
        <v>0</v>
      </c>
      <c r="U69" s="221">
        <v>0</v>
      </c>
      <c r="V69" s="221">
        <v>0</v>
      </c>
    </row>
    <row r="70" spans="1:30" outlineLevel="1">
      <c r="A70" s="21">
        <v>3</v>
      </c>
      <c r="B70" s="49" t="s">
        <v>1394</v>
      </c>
      <c r="C70" s="38" t="b">
        <v>1</v>
      </c>
      <c r="D70" s="38" t="b">
        <v>0</v>
      </c>
      <c r="E70" s="38" t="b">
        <v>0</v>
      </c>
      <c r="F70" s="38" t="b">
        <v>0</v>
      </c>
      <c r="G70" s="38" t="b">
        <v>0</v>
      </c>
      <c r="H70" s="38" t="s">
        <v>34</v>
      </c>
      <c r="I70" s="42"/>
      <c r="J70" s="37">
        <f>1.25*J71</f>
        <v>1.2500000000000001E-2</v>
      </c>
      <c r="K70" s="382">
        <f>1.25*L71</f>
        <v>6.25E-2</v>
      </c>
      <c r="L70" s="382">
        <f>1.25*M71</f>
        <v>6.25E-2</v>
      </c>
      <c r="M70" s="57">
        <f t="shared" ref="M70:N71" si="60">L70</f>
        <v>6.25E-2</v>
      </c>
      <c r="N70" s="57">
        <f t="shared" si="60"/>
        <v>6.25E-2</v>
      </c>
      <c r="O70" s="221">
        <v>0</v>
      </c>
      <c r="P70" s="221">
        <v>0</v>
      </c>
      <c r="Q70" s="221">
        <v>0</v>
      </c>
      <c r="R70" s="221">
        <v>0</v>
      </c>
      <c r="S70" s="221">
        <v>0</v>
      </c>
      <c r="T70" s="221">
        <v>0</v>
      </c>
      <c r="U70" s="221">
        <v>0</v>
      </c>
      <c r="V70" s="221">
        <v>0</v>
      </c>
    </row>
    <row r="71" spans="1:30" outlineLevel="1">
      <c r="A71" s="21">
        <v>4</v>
      </c>
      <c r="B71" s="369" t="s">
        <v>534</v>
      </c>
      <c r="C71" s="370" t="b">
        <v>0</v>
      </c>
      <c r="D71" s="370" t="b">
        <v>0</v>
      </c>
      <c r="E71" s="370" t="b">
        <v>0</v>
      </c>
      <c r="F71" s="370" t="b">
        <v>0</v>
      </c>
      <c r="G71" s="370" t="b">
        <v>1</v>
      </c>
      <c r="H71" s="371" t="s">
        <v>34</v>
      </c>
      <c r="I71" s="372"/>
      <c r="J71" s="396">
        <v>0.01</v>
      </c>
      <c r="K71" s="397">
        <v>0</v>
      </c>
      <c r="L71" s="396">
        <v>0.05</v>
      </c>
      <c r="M71" s="396">
        <v>0.05</v>
      </c>
      <c r="N71" s="398">
        <f t="shared" si="60"/>
        <v>0.05</v>
      </c>
      <c r="O71" s="379">
        <v>1</v>
      </c>
      <c r="P71" s="379">
        <v>1</v>
      </c>
      <c r="Q71" s="379">
        <v>1</v>
      </c>
      <c r="R71" s="379">
        <v>1</v>
      </c>
      <c r="S71" s="373">
        <v>0</v>
      </c>
      <c r="T71" s="373">
        <v>0</v>
      </c>
      <c r="U71" s="373">
        <v>0</v>
      </c>
      <c r="V71" s="373">
        <v>0</v>
      </c>
    </row>
    <row r="72" spans="1:30" outlineLevel="1">
      <c r="A72" s="21">
        <v>5</v>
      </c>
      <c r="B72" s="49" t="s">
        <v>1342</v>
      </c>
      <c r="C72" s="44" t="b">
        <f t="shared" ref="C72:H75" si="61">C68</f>
        <v>0</v>
      </c>
      <c r="D72" s="44" t="b">
        <f>D68</f>
        <v>0</v>
      </c>
      <c r="E72" s="39" t="b">
        <v>0</v>
      </c>
      <c r="F72" s="39" t="b">
        <v>1</v>
      </c>
      <c r="G72" s="39" t="b">
        <v>0</v>
      </c>
      <c r="H72" s="45" t="str">
        <f t="shared" si="61"/>
        <v>-</v>
      </c>
      <c r="I72" s="41"/>
      <c r="J72" s="380">
        <v>5.0000000000000001E-3</v>
      </c>
      <c r="K72" s="380">
        <v>0</v>
      </c>
      <c r="L72" s="380">
        <v>0</v>
      </c>
      <c r="M72" s="380">
        <v>0</v>
      </c>
      <c r="N72" s="380">
        <v>0</v>
      </c>
      <c r="O72" s="381">
        <f t="shared" ref="O72:R72" si="62">O68</f>
        <v>1</v>
      </c>
      <c r="P72" s="381">
        <f t="shared" si="62"/>
        <v>1</v>
      </c>
      <c r="Q72" s="381">
        <f t="shared" si="62"/>
        <v>1</v>
      </c>
      <c r="R72" s="381">
        <f t="shared" si="62"/>
        <v>0</v>
      </c>
      <c r="S72" s="41">
        <v>1</v>
      </c>
      <c r="T72" s="41">
        <v>1</v>
      </c>
      <c r="U72" s="41">
        <v>1</v>
      </c>
      <c r="V72" s="41">
        <v>1</v>
      </c>
    </row>
    <row r="73" spans="1:30" outlineLevel="1">
      <c r="A73" s="21">
        <v>6</v>
      </c>
      <c r="B73" s="49" t="s">
        <v>1343</v>
      </c>
      <c r="C73" s="46" t="b">
        <f t="shared" si="61"/>
        <v>0</v>
      </c>
      <c r="D73" s="46" t="b">
        <f>D69</f>
        <v>1</v>
      </c>
      <c r="E73" s="38" t="b">
        <v>0</v>
      </c>
      <c r="F73" s="38" t="b">
        <v>1</v>
      </c>
      <c r="G73" s="38" t="b">
        <v>0</v>
      </c>
      <c r="H73" s="47" t="str">
        <f t="shared" si="61"/>
        <v>-</v>
      </c>
      <c r="I73" s="42"/>
      <c r="J73" s="382">
        <v>0</v>
      </c>
      <c r="K73" s="382">
        <v>0</v>
      </c>
      <c r="L73" s="382">
        <v>0</v>
      </c>
      <c r="M73" s="382">
        <v>0</v>
      </c>
      <c r="N73" s="382">
        <v>0</v>
      </c>
      <c r="O73" s="376">
        <f t="shared" ref="O73:R73" si="63">O69</f>
        <v>1</v>
      </c>
      <c r="P73" s="376">
        <f t="shared" si="63"/>
        <v>1</v>
      </c>
      <c r="Q73" s="376">
        <f t="shared" si="63"/>
        <v>1</v>
      </c>
      <c r="R73" s="376">
        <f t="shared" si="63"/>
        <v>1</v>
      </c>
      <c r="S73" s="221">
        <v>1</v>
      </c>
      <c r="T73" s="221">
        <v>1</v>
      </c>
      <c r="U73" s="221">
        <v>1</v>
      </c>
      <c r="V73" s="221">
        <v>1</v>
      </c>
    </row>
    <row r="74" spans="1:30" outlineLevel="1">
      <c r="A74" s="21">
        <v>7</v>
      </c>
      <c r="B74" s="49" t="s">
        <v>1393</v>
      </c>
      <c r="C74" s="46" t="b">
        <f t="shared" si="61"/>
        <v>1</v>
      </c>
      <c r="D74" s="46" t="b">
        <f>D70</f>
        <v>0</v>
      </c>
      <c r="E74" s="38" t="b">
        <v>0</v>
      </c>
      <c r="F74" s="38" t="b">
        <v>1</v>
      </c>
      <c r="G74" s="38" t="b">
        <v>0</v>
      </c>
      <c r="H74" s="47" t="str">
        <f t="shared" si="61"/>
        <v>-</v>
      </c>
      <c r="I74" s="42"/>
      <c r="J74" s="37">
        <v>1.2500000000000001E-2</v>
      </c>
      <c r="K74" s="382">
        <f>K70</f>
        <v>6.25E-2</v>
      </c>
      <c r="L74" s="382">
        <f>L70</f>
        <v>6.25E-2</v>
      </c>
      <c r="M74" s="57">
        <f t="shared" ref="M74" si="64">L74</f>
        <v>6.25E-2</v>
      </c>
      <c r="N74" s="57">
        <f t="shared" ref="N74" si="65">M74</f>
        <v>6.25E-2</v>
      </c>
      <c r="O74" s="376">
        <f t="shared" ref="O74:R74" si="66">O70</f>
        <v>0</v>
      </c>
      <c r="P74" s="376">
        <f t="shared" si="66"/>
        <v>0</v>
      </c>
      <c r="Q74" s="376">
        <f t="shared" si="66"/>
        <v>0</v>
      </c>
      <c r="R74" s="376">
        <f t="shared" si="66"/>
        <v>0</v>
      </c>
      <c r="S74" s="221">
        <v>1</v>
      </c>
      <c r="T74" s="221">
        <v>1</v>
      </c>
      <c r="U74" s="221">
        <v>1</v>
      </c>
      <c r="V74" s="221">
        <v>1</v>
      </c>
    </row>
    <row r="75" spans="1:30" outlineLevel="1">
      <c r="A75" s="21">
        <v>8</v>
      </c>
      <c r="B75" s="369" t="s">
        <v>1344</v>
      </c>
      <c r="C75" s="374" t="b">
        <f t="shared" si="61"/>
        <v>0</v>
      </c>
      <c r="D75" s="374" t="b">
        <f>D71</f>
        <v>0</v>
      </c>
      <c r="E75" s="370" t="b">
        <v>0</v>
      </c>
      <c r="F75" s="370" t="b">
        <v>1</v>
      </c>
      <c r="G75" s="370" t="b">
        <v>1</v>
      </c>
      <c r="H75" s="375" t="str">
        <f t="shared" si="61"/>
        <v>-</v>
      </c>
      <c r="I75" s="43"/>
      <c r="J75" s="383">
        <v>0</v>
      </c>
      <c r="K75" s="383">
        <v>0</v>
      </c>
      <c r="L75" s="383">
        <v>0</v>
      </c>
      <c r="M75" s="383">
        <v>0</v>
      </c>
      <c r="N75" s="383">
        <v>0</v>
      </c>
      <c r="O75" s="384">
        <f>O71</f>
        <v>1</v>
      </c>
      <c r="P75" s="384">
        <f t="shared" ref="P75:R75" si="67">P71</f>
        <v>1</v>
      </c>
      <c r="Q75" s="384">
        <f t="shared" si="67"/>
        <v>1</v>
      </c>
      <c r="R75" s="384">
        <f t="shared" si="67"/>
        <v>1</v>
      </c>
      <c r="S75" s="373">
        <v>1</v>
      </c>
      <c r="T75" s="373">
        <v>1</v>
      </c>
      <c r="U75" s="373">
        <v>1</v>
      </c>
      <c r="V75" s="373">
        <v>1</v>
      </c>
    </row>
    <row r="76" spans="1:30" outlineLevel="1">
      <c r="A76" s="21">
        <v>9</v>
      </c>
      <c r="B76" s="49" t="s">
        <v>1345</v>
      </c>
      <c r="C76" s="46" t="b">
        <f t="shared" ref="C76:D79" si="68">C72</f>
        <v>0</v>
      </c>
      <c r="D76" s="46" t="b">
        <f t="shared" si="68"/>
        <v>0</v>
      </c>
      <c r="E76" s="39" t="b">
        <v>1</v>
      </c>
      <c r="F76" s="39" t="b">
        <v>0</v>
      </c>
      <c r="G76" s="39" t="b">
        <v>0</v>
      </c>
      <c r="H76" s="47" t="str">
        <f t="shared" ref="H76:H83" si="69">H72</f>
        <v>-</v>
      </c>
      <c r="I76" s="41"/>
      <c r="J76" s="385">
        <v>1.2500000000000001E-2</v>
      </c>
      <c r="K76" s="380">
        <f>6.25%/2</f>
        <v>3.125E-2</v>
      </c>
      <c r="L76" s="380">
        <v>6.25E-2</v>
      </c>
      <c r="M76" s="386">
        <f t="shared" ref="M76:N76" si="70">L76</f>
        <v>6.25E-2</v>
      </c>
      <c r="N76" s="386">
        <f t="shared" si="70"/>
        <v>6.25E-2</v>
      </c>
      <c r="O76" s="381">
        <f t="shared" ref="K76:R79" si="71">O72</f>
        <v>1</v>
      </c>
      <c r="P76" s="381">
        <f t="shared" si="71"/>
        <v>1</v>
      </c>
      <c r="Q76" s="381">
        <f t="shared" si="71"/>
        <v>1</v>
      </c>
      <c r="R76" s="381">
        <f t="shared" si="71"/>
        <v>0</v>
      </c>
      <c r="S76" s="41">
        <v>0</v>
      </c>
      <c r="T76" s="41">
        <v>0</v>
      </c>
      <c r="U76" s="41">
        <v>0</v>
      </c>
      <c r="V76" s="41">
        <v>0</v>
      </c>
    </row>
    <row r="77" spans="1:30" outlineLevel="1">
      <c r="A77" s="21">
        <v>10</v>
      </c>
      <c r="B77" s="49" t="s">
        <v>1346</v>
      </c>
      <c r="C77" s="46" t="b">
        <f t="shared" si="68"/>
        <v>0</v>
      </c>
      <c r="D77" s="46" t="b">
        <f t="shared" si="68"/>
        <v>1</v>
      </c>
      <c r="E77" s="38" t="b">
        <v>1</v>
      </c>
      <c r="F77" s="38" t="b">
        <v>0</v>
      </c>
      <c r="G77" s="38" t="b">
        <v>0</v>
      </c>
      <c r="H77" s="47" t="str">
        <f t="shared" si="69"/>
        <v>-</v>
      </c>
      <c r="I77" s="42"/>
      <c r="J77" s="37">
        <v>1.2500000000000001E-2</v>
      </c>
      <c r="K77" s="382">
        <v>0</v>
      </c>
      <c r="L77" s="382">
        <v>6.25E-2</v>
      </c>
      <c r="M77" s="57">
        <f t="shared" ref="M77:N77" si="72">L77</f>
        <v>6.25E-2</v>
      </c>
      <c r="N77" s="57">
        <f t="shared" si="72"/>
        <v>6.25E-2</v>
      </c>
      <c r="O77" s="376">
        <f t="shared" si="71"/>
        <v>1</v>
      </c>
      <c r="P77" s="376">
        <f t="shared" si="71"/>
        <v>1</v>
      </c>
      <c r="Q77" s="376">
        <f t="shared" si="71"/>
        <v>1</v>
      </c>
      <c r="R77" s="376">
        <f t="shared" si="71"/>
        <v>1</v>
      </c>
      <c r="S77" s="221">
        <v>0</v>
      </c>
      <c r="T77" s="221">
        <v>0</v>
      </c>
      <c r="U77" s="221">
        <v>0</v>
      </c>
      <c r="V77" s="221">
        <v>0</v>
      </c>
    </row>
    <row r="78" spans="1:30" outlineLevel="1">
      <c r="A78" s="21">
        <v>11</v>
      </c>
      <c r="B78" s="49" t="s">
        <v>1396</v>
      </c>
      <c r="C78" s="46" t="b">
        <f t="shared" si="68"/>
        <v>1</v>
      </c>
      <c r="D78" s="46" t="b">
        <f>D74</f>
        <v>0</v>
      </c>
      <c r="E78" s="38" t="b">
        <v>1</v>
      </c>
      <c r="F78" s="38" t="b">
        <v>0</v>
      </c>
      <c r="G78" s="38" t="b">
        <v>0</v>
      </c>
      <c r="H78" s="47" t="str">
        <f t="shared" si="69"/>
        <v>-</v>
      </c>
      <c r="I78" s="42"/>
      <c r="J78" s="37">
        <f>J70</f>
        <v>1.2500000000000001E-2</v>
      </c>
      <c r="K78" s="37">
        <f>K70</f>
        <v>6.25E-2</v>
      </c>
      <c r="L78" s="37">
        <f>L70</f>
        <v>6.25E-2</v>
      </c>
      <c r="M78" s="58">
        <f>M70</f>
        <v>6.25E-2</v>
      </c>
      <c r="N78" s="58">
        <f>N70</f>
        <v>6.25E-2</v>
      </c>
      <c r="O78" s="376">
        <f t="shared" si="71"/>
        <v>0</v>
      </c>
      <c r="P78" s="376">
        <f t="shared" si="71"/>
        <v>0</v>
      </c>
      <c r="Q78" s="376">
        <f t="shared" si="71"/>
        <v>0</v>
      </c>
      <c r="R78" s="376">
        <f t="shared" si="71"/>
        <v>0</v>
      </c>
      <c r="S78" s="221">
        <v>0</v>
      </c>
      <c r="T78" s="221">
        <v>0</v>
      </c>
      <c r="U78" s="221">
        <v>0</v>
      </c>
      <c r="V78" s="221">
        <v>0</v>
      </c>
    </row>
    <row r="79" spans="1:30" outlineLevel="1">
      <c r="A79" s="21">
        <v>12</v>
      </c>
      <c r="B79" s="369" t="s">
        <v>1347</v>
      </c>
      <c r="C79" s="374" t="b">
        <f t="shared" si="68"/>
        <v>0</v>
      </c>
      <c r="D79" s="374" t="b">
        <f>D75</f>
        <v>0</v>
      </c>
      <c r="E79" s="370" t="b">
        <v>1</v>
      </c>
      <c r="F79" s="370" t="b">
        <v>0</v>
      </c>
      <c r="G79" s="370" t="b">
        <v>0</v>
      </c>
      <c r="H79" s="375" t="str">
        <f t="shared" si="69"/>
        <v>-</v>
      </c>
      <c r="I79" s="43"/>
      <c r="J79" s="388">
        <v>1.2500000000000001E-2</v>
      </c>
      <c r="K79" s="389">
        <f t="shared" si="71"/>
        <v>0</v>
      </c>
      <c r="L79" s="390">
        <v>6.25E-2</v>
      </c>
      <c r="M79" s="390">
        <v>6.25E-2</v>
      </c>
      <c r="N79" s="390">
        <v>6.25E-2</v>
      </c>
      <c r="O79" s="391">
        <f>O75</f>
        <v>1</v>
      </c>
      <c r="P79" s="391">
        <f t="shared" si="71"/>
        <v>1</v>
      </c>
      <c r="Q79" s="391">
        <f t="shared" si="71"/>
        <v>1</v>
      </c>
      <c r="R79" s="391">
        <f t="shared" si="71"/>
        <v>1</v>
      </c>
      <c r="S79" s="379">
        <v>0</v>
      </c>
      <c r="T79" s="379">
        <v>0</v>
      </c>
      <c r="U79" s="379">
        <v>0</v>
      </c>
      <c r="V79" s="379">
        <v>0</v>
      </c>
    </row>
    <row r="80" spans="1:30" outlineLevel="1">
      <c r="A80" s="21">
        <v>5</v>
      </c>
      <c r="B80" s="49" t="s">
        <v>1348</v>
      </c>
      <c r="C80" s="46" t="b">
        <f t="shared" ref="C80:D83" si="73">C76</f>
        <v>0</v>
      </c>
      <c r="D80" s="46" t="b">
        <f t="shared" si="73"/>
        <v>0</v>
      </c>
      <c r="E80" s="39" t="b">
        <v>0</v>
      </c>
      <c r="F80" s="39" t="b">
        <v>0</v>
      </c>
      <c r="G80" s="39" t="b">
        <v>1</v>
      </c>
      <c r="H80" s="47" t="str">
        <f t="shared" si="69"/>
        <v>-</v>
      </c>
      <c r="I80" s="41"/>
      <c r="J80" s="385">
        <v>0.01</v>
      </c>
      <c r="K80" s="392">
        <f>K68</f>
        <v>3.125E-2</v>
      </c>
      <c r="L80" s="392">
        <f>L68</f>
        <v>3.125E-2</v>
      </c>
      <c r="M80" s="380">
        <v>0.05</v>
      </c>
      <c r="N80" s="386">
        <f t="shared" ref="N80:N83" si="74">M80</f>
        <v>0.05</v>
      </c>
      <c r="O80" s="381">
        <f t="shared" ref="O80:R80" si="75">O76</f>
        <v>1</v>
      </c>
      <c r="P80" s="381">
        <f t="shared" si="75"/>
        <v>1</v>
      </c>
      <c r="Q80" s="381">
        <f t="shared" si="75"/>
        <v>1</v>
      </c>
      <c r="R80" s="381">
        <f t="shared" si="75"/>
        <v>0</v>
      </c>
      <c r="S80" s="393">
        <v>0.66</v>
      </c>
      <c r="T80" s="393">
        <v>0.66</v>
      </c>
      <c r="U80" s="393">
        <v>0.66</v>
      </c>
      <c r="V80" s="393">
        <v>0.66</v>
      </c>
    </row>
    <row r="81" spans="1:30" outlineLevel="1">
      <c r="A81" s="21">
        <v>6</v>
      </c>
      <c r="B81" s="49" t="s">
        <v>1349</v>
      </c>
      <c r="C81" s="46" t="b">
        <f t="shared" si="73"/>
        <v>0</v>
      </c>
      <c r="D81" s="46" t="b">
        <f t="shared" si="73"/>
        <v>1</v>
      </c>
      <c r="E81" s="38" t="b">
        <v>0</v>
      </c>
      <c r="F81" s="38" t="b">
        <v>0</v>
      </c>
      <c r="G81" s="38" t="b">
        <v>1</v>
      </c>
      <c r="H81" s="47" t="str">
        <f t="shared" si="69"/>
        <v>-</v>
      </c>
      <c r="I81" s="42"/>
      <c r="J81" s="37">
        <v>0.01</v>
      </c>
      <c r="K81" s="58">
        <f>K69</f>
        <v>0</v>
      </c>
      <c r="L81" s="58">
        <f>L69</f>
        <v>0</v>
      </c>
      <c r="M81" s="382">
        <v>0.05</v>
      </c>
      <c r="N81" s="57">
        <f t="shared" si="74"/>
        <v>0.05</v>
      </c>
      <c r="O81" s="376">
        <f t="shared" ref="O81:R81" si="76">O77</f>
        <v>1</v>
      </c>
      <c r="P81" s="376">
        <f t="shared" si="76"/>
        <v>1</v>
      </c>
      <c r="Q81" s="376">
        <f t="shared" si="76"/>
        <v>1</v>
      </c>
      <c r="R81" s="376">
        <f t="shared" si="76"/>
        <v>1</v>
      </c>
      <c r="S81" s="221">
        <v>0.66</v>
      </c>
      <c r="T81" s="221">
        <v>0.66</v>
      </c>
      <c r="U81" s="221">
        <v>0.66</v>
      </c>
      <c r="V81" s="221">
        <v>0.66</v>
      </c>
    </row>
    <row r="82" spans="1:30" outlineLevel="1">
      <c r="A82" s="21">
        <v>7</v>
      </c>
      <c r="B82" s="49" t="s">
        <v>1397</v>
      </c>
      <c r="C82" s="46" t="b">
        <f t="shared" si="73"/>
        <v>1</v>
      </c>
      <c r="D82" s="46" t="b">
        <f t="shared" si="73"/>
        <v>0</v>
      </c>
      <c r="E82" s="38" t="b">
        <v>0</v>
      </c>
      <c r="F82" s="38" t="b">
        <v>0</v>
      </c>
      <c r="G82" s="38" t="b">
        <v>1</v>
      </c>
      <c r="H82" s="47" t="str">
        <f t="shared" si="69"/>
        <v>-</v>
      </c>
      <c r="I82" s="42"/>
      <c r="J82" s="37">
        <v>1.2500000000000001E-2</v>
      </c>
      <c r="K82" s="382">
        <v>6.25E-2</v>
      </c>
      <c r="L82" s="382">
        <v>6.25E-2</v>
      </c>
      <c r="M82" s="57">
        <f t="shared" ref="M82" si="77">L82</f>
        <v>6.25E-2</v>
      </c>
      <c r="N82" s="57">
        <f t="shared" si="74"/>
        <v>6.25E-2</v>
      </c>
      <c r="O82" s="376">
        <f t="shared" ref="O82:R82" si="78">O78</f>
        <v>0</v>
      </c>
      <c r="P82" s="376">
        <f t="shared" si="78"/>
        <v>0</v>
      </c>
      <c r="Q82" s="376">
        <f t="shared" si="78"/>
        <v>0</v>
      </c>
      <c r="R82" s="376">
        <f t="shared" si="78"/>
        <v>0</v>
      </c>
      <c r="S82" s="221">
        <v>0.66</v>
      </c>
      <c r="T82" s="221">
        <v>0.66</v>
      </c>
      <c r="U82" s="221">
        <v>0.66</v>
      </c>
      <c r="V82" s="221">
        <v>0.66</v>
      </c>
    </row>
    <row r="83" spans="1:30" outlineLevel="1">
      <c r="A83" s="21">
        <v>8</v>
      </c>
      <c r="B83" s="369" t="s">
        <v>1350</v>
      </c>
      <c r="C83" s="374" t="b">
        <f t="shared" si="73"/>
        <v>0</v>
      </c>
      <c r="D83" s="374" t="b">
        <f t="shared" si="73"/>
        <v>0</v>
      </c>
      <c r="E83" s="370" t="b">
        <v>0</v>
      </c>
      <c r="F83" s="370" t="b">
        <v>0</v>
      </c>
      <c r="G83" s="370" t="b">
        <v>1</v>
      </c>
      <c r="H83" s="375" t="str">
        <f t="shared" si="69"/>
        <v>-</v>
      </c>
      <c r="I83" s="43"/>
      <c r="J83" s="387">
        <v>0.01</v>
      </c>
      <c r="K83" s="383">
        <v>0</v>
      </c>
      <c r="L83" s="383">
        <v>0.05</v>
      </c>
      <c r="M83" s="394">
        <f t="shared" ref="M83" si="79">L83</f>
        <v>0.05</v>
      </c>
      <c r="N83" s="394">
        <f t="shared" si="74"/>
        <v>0.05</v>
      </c>
      <c r="O83" s="384">
        <f>O79</f>
        <v>1</v>
      </c>
      <c r="P83" s="384">
        <f t="shared" ref="P83:R83" si="80">P79</f>
        <v>1</v>
      </c>
      <c r="Q83" s="384">
        <f t="shared" si="80"/>
        <v>1</v>
      </c>
      <c r="R83" s="384">
        <f t="shared" si="80"/>
        <v>1</v>
      </c>
      <c r="S83" s="395">
        <v>0.66</v>
      </c>
      <c r="T83" s="395">
        <v>0.66</v>
      </c>
      <c r="U83" s="395">
        <v>0.66</v>
      </c>
      <c r="V83" s="395">
        <v>0.66</v>
      </c>
    </row>
    <row r="84" spans="1:30" outlineLevel="1">
      <c r="J84" t="s">
        <v>1360</v>
      </c>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s="367" t="s">
        <v>983</v>
      </c>
      <c r="C86" s="184" t="s">
        <v>989</v>
      </c>
      <c r="O86" s="174">
        <f>INDEX($S$86:$AD$86,1,(d.Region-1)*4+O$67)</f>
        <v>0</v>
      </c>
      <c r="P86" s="174">
        <f>INDEX($S$86:$AD$86,1,(d.Region-1)*4+P$67)</f>
        <v>0</v>
      </c>
      <c r="Q86" s="174">
        <f>INDEX($S$86:$AD$86,1,(d.Region-1)*4+Q$67)</f>
        <v>0</v>
      </c>
      <c r="R86" s="174">
        <f>INDEX($S$86:$AD$86,1,(d.Region-1)*4+R$67)</f>
        <v>0</v>
      </c>
      <c r="S86" s="180">
        <v>0</v>
      </c>
      <c r="T86" s="180">
        <v>0</v>
      </c>
      <c r="U86" s="180">
        <v>0</v>
      </c>
      <c r="V86" s="180">
        <v>0</v>
      </c>
      <c r="W86" s="180">
        <v>0</v>
      </c>
      <c r="X86" s="180">
        <v>0</v>
      </c>
      <c r="Y86" s="180">
        <v>0</v>
      </c>
      <c r="Z86" s="180">
        <v>0</v>
      </c>
      <c r="AA86" s="180">
        <v>0</v>
      </c>
      <c r="AB86" s="180">
        <v>0</v>
      </c>
      <c r="AC86" s="180">
        <v>0</v>
      </c>
      <c r="AD86" s="180">
        <v>0</v>
      </c>
    </row>
    <row r="87" spans="1:30" outlineLevel="1">
      <c r="X87" t="s">
        <v>985</v>
      </c>
    </row>
    <row r="88" spans="1:30" outlineLevel="1">
      <c r="A88" t="s">
        <v>745</v>
      </c>
    </row>
    <row r="90" spans="1:30">
      <c r="A90" s="16" t="s">
        <v>999</v>
      </c>
    </row>
    <row r="91" spans="1:30" ht="81" customHeight="1" outlineLevel="1">
      <c r="C91" s="30" t="s">
        <v>76</v>
      </c>
      <c r="D91" s="30" t="s">
        <v>115</v>
      </c>
      <c r="E91" s="30" t="s">
        <v>77</v>
      </c>
      <c r="F91" s="30" t="s">
        <v>368</v>
      </c>
      <c r="G91" s="30"/>
      <c r="H91" s="30" t="s">
        <v>851</v>
      </c>
      <c r="I91" s="30" t="s">
        <v>852</v>
      </c>
      <c r="J91" s="30" t="s">
        <v>853</v>
      </c>
      <c r="K91" s="30" t="s">
        <v>1499</v>
      </c>
      <c r="M91">
        <v>7</v>
      </c>
    </row>
    <row r="92" spans="1:30" outlineLevel="1">
      <c r="A92">
        <v>1</v>
      </c>
      <c r="B92" t="s">
        <v>377</v>
      </c>
      <c r="C92" s="35">
        <v>70</v>
      </c>
      <c r="D92" s="35">
        <v>50</v>
      </c>
      <c r="E92" s="35">
        <v>85</v>
      </c>
      <c r="F92" s="35">
        <v>50</v>
      </c>
      <c r="H92" s="118">
        <v>1</v>
      </c>
      <c r="I92" s="118">
        <v>1</v>
      </c>
      <c r="J92" s="118">
        <v>1</v>
      </c>
      <c r="K92" s="118"/>
      <c r="M92">
        <f>$M$91*$I92</f>
        <v>7</v>
      </c>
    </row>
    <row r="93" spans="1:30" outlineLevel="1">
      <c r="A93">
        <v>2</v>
      </c>
      <c r="B93" t="s">
        <v>865</v>
      </c>
      <c r="H93" s="118">
        <v>0.75</v>
      </c>
      <c r="I93" s="118">
        <v>0.75</v>
      </c>
      <c r="J93" s="118">
        <v>0.75</v>
      </c>
      <c r="K93" s="118"/>
      <c r="M93">
        <f>$M$91*$I93</f>
        <v>5.25</v>
      </c>
    </row>
    <row r="94" spans="1:30" outlineLevel="1">
      <c r="A94">
        <v>3</v>
      </c>
      <c r="B94" t="s">
        <v>866</v>
      </c>
      <c r="H94" s="118">
        <v>1.25</v>
      </c>
      <c r="I94" s="118">
        <v>1.25</v>
      </c>
      <c r="J94" s="118">
        <v>1.25</v>
      </c>
      <c r="K94" s="118"/>
      <c r="M94">
        <f>$M$91*$I94</f>
        <v>8.75</v>
      </c>
    </row>
    <row r="95" spans="1:30" outlineLevel="1">
      <c r="A95">
        <v>4</v>
      </c>
      <c r="B95" t="s">
        <v>867</v>
      </c>
      <c r="H95" s="119"/>
      <c r="I95" s="118">
        <v>1.5</v>
      </c>
      <c r="J95" s="118">
        <v>1.5</v>
      </c>
      <c r="K95" s="118"/>
      <c r="M95">
        <f>$M$91*$I95</f>
        <v>10.5</v>
      </c>
    </row>
    <row r="96" spans="1:30" outlineLevel="1"/>
    <row r="97" spans="2:16" ht="30" outlineLevel="1">
      <c r="C97" s="555" t="s">
        <v>1808</v>
      </c>
      <c r="D97" s="556" t="s">
        <v>1809</v>
      </c>
      <c r="E97" s="556" t="s">
        <v>1810</v>
      </c>
      <c r="F97" s="556" t="s">
        <v>1811</v>
      </c>
      <c r="G97" s="556" t="s">
        <v>1812</v>
      </c>
      <c r="H97" s="556" t="s">
        <v>1813</v>
      </c>
      <c r="I97" s="557" t="s">
        <v>1814</v>
      </c>
      <c r="J97" s="558" t="s">
        <v>1815</v>
      </c>
      <c r="K97" s="561" t="s">
        <v>1826</v>
      </c>
      <c r="L97" s="561" t="s">
        <v>1842</v>
      </c>
      <c r="M97" s="560" t="s">
        <v>1840</v>
      </c>
      <c r="N97" s="560" t="s">
        <v>1841</v>
      </c>
      <c r="O97" s="560" t="s">
        <v>1858</v>
      </c>
      <c r="P97" s="560" t="s">
        <v>1868</v>
      </c>
    </row>
    <row r="98" spans="2:16" outlineLevel="1">
      <c r="B98" t="s">
        <v>1821</v>
      </c>
      <c r="C98">
        <v>1</v>
      </c>
      <c r="D98">
        <v>1</v>
      </c>
      <c r="E98">
        <v>1</v>
      </c>
      <c r="F98">
        <v>0</v>
      </c>
      <c r="G98">
        <v>1</v>
      </c>
      <c r="H98">
        <v>1</v>
      </c>
      <c r="I98">
        <v>1</v>
      </c>
      <c r="J98">
        <v>1</v>
      </c>
      <c r="K98" t="b">
        <v>1</v>
      </c>
      <c r="L98" t="b">
        <v>0</v>
      </c>
      <c r="M98" t="s">
        <v>34</v>
      </c>
      <c r="N98" t="s">
        <v>34</v>
      </c>
      <c r="O98" t="s">
        <v>34</v>
      </c>
      <c r="P98" t="s">
        <v>34</v>
      </c>
    </row>
    <row r="99" spans="2:16" outlineLevel="1">
      <c r="B99" t="s">
        <v>1816</v>
      </c>
      <c r="C99">
        <v>0</v>
      </c>
      <c r="D99">
        <v>0</v>
      </c>
      <c r="E99">
        <v>0</v>
      </c>
      <c r="F99">
        <v>0</v>
      </c>
      <c r="G99">
        <v>1</v>
      </c>
      <c r="H99">
        <v>1</v>
      </c>
      <c r="I99">
        <v>1</v>
      </c>
      <c r="J99">
        <v>1</v>
      </c>
      <c r="K99" t="b">
        <v>0</v>
      </c>
      <c r="L99" t="b">
        <v>0</v>
      </c>
      <c r="M99" t="s">
        <v>34</v>
      </c>
      <c r="N99" t="s">
        <v>34</v>
      </c>
      <c r="O99" t="s">
        <v>34</v>
      </c>
      <c r="P99" t="s">
        <v>34</v>
      </c>
    </row>
    <row r="100" spans="2:16" outlineLevel="1">
      <c r="B100" t="s">
        <v>1817</v>
      </c>
      <c r="C100">
        <v>1</v>
      </c>
      <c r="D100">
        <v>1</v>
      </c>
      <c r="E100">
        <v>1</v>
      </c>
      <c r="F100">
        <v>0</v>
      </c>
      <c r="G100">
        <v>0</v>
      </c>
      <c r="H100">
        <v>1</v>
      </c>
      <c r="I100">
        <v>1</v>
      </c>
      <c r="J100">
        <v>1</v>
      </c>
      <c r="K100" t="b">
        <v>1</v>
      </c>
      <c r="L100" t="b">
        <v>0</v>
      </c>
      <c r="M100" t="s">
        <v>34</v>
      </c>
      <c r="N100" t="s">
        <v>34</v>
      </c>
      <c r="O100" t="s">
        <v>34</v>
      </c>
      <c r="P100" t="s">
        <v>34</v>
      </c>
    </row>
    <row r="101" spans="2:16" outlineLevel="1">
      <c r="B101" t="s">
        <v>1818</v>
      </c>
      <c r="C101">
        <v>1</v>
      </c>
      <c r="D101">
        <v>0</v>
      </c>
      <c r="E101">
        <v>0</v>
      </c>
      <c r="F101">
        <v>0</v>
      </c>
      <c r="G101">
        <v>0</v>
      </c>
      <c r="H101">
        <v>1</v>
      </c>
      <c r="I101">
        <v>1</v>
      </c>
      <c r="J101">
        <v>1</v>
      </c>
      <c r="K101" t="b">
        <v>0</v>
      </c>
      <c r="L101" t="b">
        <v>0</v>
      </c>
      <c r="M101">
        <v>40</v>
      </c>
      <c r="N101" t="s">
        <v>34</v>
      </c>
      <c r="O101" t="s">
        <v>34</v>
      </c>
      <c r="P101" t="s">
        <v>34</v>
      </c>
    </row>
    <row r="102" spans="2:16" outlineLevel="1">
      <c r="B102" t="s">
        <v>1819</v>
      </c>
      <c r="C102">
        <v>1</v>
      </c>
      <c r="D102">
        <v>0</v>
      </c>
      <c r="E102">
        <v>0</v>
      </c>
      <c r="F102">
        <v>0</v>
      </c>
      <c r="G102">
        <v>0</v>
      </c>
      <c r="H102">
        <v>1</v>
      </c>
      <c r="I102">
        <v>1</v>
      </c>
      <c r="J102">
        <v>1</v>
      </c>
      <c r="K102" t="b">
        <v>0</v>
      </c>
      <c r="L102" t="b">
        <v>0</v>
      </c>
      <c r="M102" t="s">
        <v>34</v>
      </c>
      <c r="N102">
        <v>40</v>
      </c>
      <c r="O102" t="s">
        <v>34</v>
      </c>
      <c r="P102" t="s">
        <v>34</v>
      </c>
    </row>
    <row r="103" spans="2:16" outlineLevel="1">
      <c r="B103" t="s">
        <v>1843</v>
      </c>
      <c r="C103">
        <v>0</v>
      </c>
      <c r="D103">
        <v>0</v>
      </c>
      <c r="E103">
        <v>0</v>
      </c>
      <c r="F103">
        <v>0</v>
      </c>
      <c r="G103">
        <v>0</v>
      </c>
      <c r="H103">
        <v>1</v>
      </c>
      <c r="I103">
        <v>1</v>
      </c>
      <c r="J103">
        <v>1</v>
      </c>
      <c r="K103" t="b">
        <v>1</v>
      </c>
      <c r="L103" t="b">
        <v>0</v>
      </c>
      <c r="M103" t="s">
        <v>34</v>
      </c>
      <c r="N103" t="s">
        <v>34</v>
      </c>
      <c r="O103" t="s">
        <v>34</v>
      </c>
      <c r="P103" t="s">
        <v>34</v>
      </c>
    </row>
    <row r="104" spans="2:16" outlineLevel="1">
      <c r="B104" t="s">
        <v>1860</v>
      </c>
      <c r="C104">
        <v>0</v>
      </c>
      <c r="D104">
        <v>0</v>
      </c>
      <c r="E104">
        <v>0</v>
      </c>
      <c r="F104">
        <v>0</v>
      </c>
      <c r="G104">
        <v>0</v>
      </c>
      <c r="H104">
        <v>1</v>
      </c>
      <c r="I104">
        <v>1</v>
      </c>
      <c r="J104">
        <v>1</v>
      </c>
      <c r="K104" t="b">
        <v>1</v>
      </c>
      <c r="L104" t="b">
        <v>0</v>
      </c>
      <c r="M104" t="s">
        <v>34</v>
      </c>
      <c r="N104" t="s">
        <v>34</v>
      </c>
      <c r="O104">
        <f>364*3</f>
        <v>1092</v>
      </c>
      <c r="P104" t="s">
        <v>34</v>
      </c>
    </row>
    <row r="105" spans="2:16" outlineLevel="1">
      <c r="B105" t="s">
        <v>1867</v>
      </c>
      <c r="C105">
        <v>1</v>
      </c>
      <c r="D105">
        <v>0</v>
      </c>
      <c r="E105">
        <v>0</v>
      </c>
      <c r="F105">
        <v>0</v>
      </c>
      <c r="G105">
        <v>0</v>
      </c>
      <c r="H105">
        <v>1</v>
      </c>
      <c r="I105">
        <v>1</v>
      </c>
      <c r="J105">
        <v>1</v>
      </c>
      <c r="K105" t="b">
        <v>0</v>
      </c>
      <c r="L105" t="b">
        <v>0</v>
      </c>
      <c r="M105">
        <v>40</v>
      </c>
      <c r="N105" t="s">
        <v>34</v>
      </c>
      <c r="O105" t="s">
        <v>34</v>
      </c>
      <c r="P105">
        <v>400</v>
      </c>
    </row>
    <row r="106" spans="2:16" outlineLevel="1"/>
    <row r="107" spans="2:16" outlineLevel="1"/>
    <row r="108" spans="2:16" outlineLevel="1"/>
    <row r="109" spans="2:16" outlineLevel="1"/>
    <row r="110" spans="2:16" outlineLevel="1"/>
    <row r="111" spans="2:16" outlineLevel="1"/>
    <row r="112" spans="2:16" outlineLevel="1"/>
    <row r="113" spans="1:12" collapsed="1"/>
    <row r="114" spans="1:12">
      <c r="A114" s="16" t="s">
        <v>1000</v>
      </c>
      <c r="B114" s="16"/>
      <c r="C114" t="s">
        <v>932</v>
      </c>
    </row>
    <row r="115" spans="1:12">
      <c r="G115" t="s">
        <v>950</v>
      </c>
      <c r="H115" t="s">
        <v>951</v>
      </c>
      <c r="I115" t="s">
        <v>952</v>
      </c>
    </row>
    <row r="116" spans="1:12" ht="50.25" outlineLevel="1">
      <c r="C116" s="30" t="s">
        <v>981</v>
      </c>
      <c r="D116" s="217" t="s">
        <v>1533</v>
      </c>
      <c r="E116" s="217" t="s">
        <v>1534</v>
      </c>
      <c r="F116" s="217" t="s">
        <v>1032</v>
      </c>
      <c r="G116" t="s">
        <v>1031</v>
      </c>
    </row>
    <row r="117" spans="1:12" outlineLevel="1">
      <c r="A117">
        <v>1</v>
      </c>
      <c r="B117" t="s">
        <v>855</v>
      </c>
      <c r="C117" s="115">
        <v>19</v>
      </c>
      <c r="D117" s="494" t="str">
        <f>TEXT($C117,"0")&amp;":"&amp;TEXT($C117+1,"0")</f>
        <v>19:20</v>
      </c>
      <c r="E117" s="491" t="str">
        <f>TEXT($C117-18,"0")&amp;":"&amp;TEXT($C117-17,"0")</f>
        <v>1:2</v>
      </c>
      <c r="F117">
        <f>_xlfn.DAYS(INDEX($G117:$I117,1,d.Region),DATE(YEAR(INDEX($G117:$I117,1,d.Region)),1,1))+1</f>
        <v>135</v>
      </c>
      <c r="G117" s="270">
        <v>43952</v>
      </c>
      <c r="H117" s="270">
        <v>44696</v>
      </c>
      <c r="I117" s="270">
        <v>43952</v>
      </c>
    </row>
    <row r="118" spans="1:12" outlineLevel="1">
      <c r="A118">
        <v>2</v>
      </c>
      <c r="B118" t="s">
        <v>856</v>
      </c>
      <c r="C118" s="271">
        <f>C117+i.TOLoffset_r2</f>
        <v>43</v>
      </c>
      <c r="D118" s="495" t="str">
        <f>TEXT($C118,"0")&amp;":"&amp;TEXT($C118+1,"0")</f>
        <v>43:44</v>
      </c>
      <c r="E118" s="492" t="str">
        <f>TEXT($C118-18,"0")&amp;":"&amp;TEXT($C118-17,"0")</f>
        <v>25:26</v>
      </c>
      <c r="F118">
        <f>_xlfn.DAYS(INDEX($G118:$I118,1,d.Region),DATE(YEAR(INDEX($G118:$I118,1,d.Region)),1,1))+1</f>
        <v>169</v>
      </c>
      <c r="G118" s="270">
        <v>44007</v>
      </c>
      <c r="H118" s="270">
        <v>44730</v>
      </c>
      <c r="I118" s="270">
        <v>43986</v>
      </c>
    </row>
    <row r="119" spans="1:12" outlineLevel="1">
      <c r="A119">
        <v>3</v>
      </c>
      <c r="B119" t="s">
        <v>401</v>
      </c>
      <c r="C119" s="272">
        <f>C118+i.TOLoffset_r2</f>
        <v>67</v>
      </c>
      <c r="D119" s="496" t="str">
        <f>TEXT($C119,"0")&amp;":"&amp;TEXT($C119+1,"0")</f>
        <v>67:68</v>
      </c>
      <c r="E119" s="493" t="str">
        <f>TEXT($C119-18,"0")&amp;":"&amp;TEXT($C119-17,"0")</f>
        <v>49:50</v>
      </c>
      <c r="F119">
        <f>_xlfn.DAYS(INDEX($G119:$I119,1,d.Region),DATE(YEAR(INDEX($G119:$I119,1,d.Region)),1,1))+1</f>
        <v>204</v>
      </c>
      <c r="G119" s="270">
        <v>44050</v>
      </c>
      <c r="H119" s="270">
        <v>44765</v>
      </c>
      <c r="I119" s="270">
        <v>44021</v>
      </c>
    </row>
    <row r="121" spans="1:12">
      <c r="A121" s="16" t="s">
        <v>1467</v>
      </c>
    </row>
    <row r="122" spans="1:12" ht="78.75" outlineLevel="1">
      <c r="C122" s="127" t="s">
        <v>814</v>
      </c>
      <c r="D122" s="127" t="s">
        <v>1468</v>
      </c>
      <c r="E122" s="127" t="s">
        <v>1469</v>
      </c>
      <c r="F122" s="127" t="s">
        <v>1470</v>
      </c>
      <c r="G122" s="127" t="s">
        <v>1471</v>
      </c>
      <c r="H122" s="127" t="s">
        <v>1472</v>
      </c>
      <c r="I122" s="127" t="s">
        <v>1473</v>
      </c>
      <c r="J122" s="127" t="s">
        <v>1249</v>
      </c>
      <c r="K122" s="127" t="s">
        <v>1474</v>
      </c>
      <c r="L122" s="127" t="s">
        <v>1475</v>
      </c>
    </row>
    <row r="123" spans="1:12" outlineLevel="1">
      <c r="A123">
        <v>1</v>
      </c>
      <c r="B123" t="s">
        <v>1477</v>
      </c>
      <c r="C123" s="35">
        <v>0</v>
      </c>
      <c r="D123" s="35" t="s">
        <v>34</v>
      </c>
      <c r="E123" s="477">
        <v>1</v>
      </c>
      <c r="F123" s="478">
        <v>4.4999999999999998E-2</v>
      </c>
      <c r="G123" s="478">
        <v>4.4999999999999998E-2</v>
      </c>
      <c r="H123" s="403" t="s">
        <v>34</v>
      </c>
      <c r="I123" s="403" t="s">
        <v>34</v>
      </c>
      <c r="J123" s="403" t="s">
        <v>34</v>
      </c>
      <c r="K123" s="403">
        <v>1</v>
      </c>
      <c r="L123" s="403">
        <v>1</v>
      </c>
    </row>
    <row r="124" spans="1:12" outlineLevel="1">
      <c r="A124">
        <v>2</v>
      </c>
      <c r="B124" t="s">
        <v>1478</v>
      </c>
      <c r="C124" s="35">
        <v>0.25</v>
      </c>
      <c r="D124" s="35">
        <v>500000</v>
      </c>
      <c r="E124" s="477">
        <v>2</v>
      </c>
      <c r="F124" s="478">
        <v>0.03</v>
      </c>
      <c r="G124" s="478">
        <v>0.03</v>
      </c>
      <c r="H124" s="403">
        <v>0</v>
      </c>
      <c r="I124" s="403">
        <v>2</v>
      </c>
      <c r="J124" s="403" t="b">
        <v>0</v>
      </c>
      <c r="K124" s="403">
        <v>0.85</v>
      </c>
      <c r="L124" s="403">
        <v>0.85</v>
      </c>
    </row>
    <row r="125" spans="1:12" outlineLevel="1">
      <c r="A125">
        <v>3</v>
      </c>
      <c r="B125" t="s">
        <v>1479</v>
      </c>
      <c r="C125" s="35">
        <v>0.75</v>
      </c>
      <c r="D125" s="479">
        <v>1500000</v>
      </c>
      <c r="E125" s="477">
        <v>1</v>
      </c>
      <c r="F125" s="478">
        <v>6.7500000000000004E-2</v>
      </c>
      <c r="G125" s="478">
        <v>6.7500000000000004E-2</v>
      </c>
      <c r="H125" s="403">
        <v>99</v>
      </c>
      <c r="I125" s="403" t="s">
        <v>34</v>
      </c>
      <c r="J125" s="403" t="b">
        <v>1</v>
      </c>
      <c r="K125" s="403">
        <v>1.1499999999999999</v>
      </c>
      <c r="L125" s="403">
        <v>1.1499999999999999</v>
      </c>
    </row>
    <row r="126" spans="1:12" outlineLevel="1">
      <c r="A126">
        <v>4</v>
      </c>
      <c r="B126" t="s">
        <v>1480</v>
      </c>
      <c r="C126" s="35">
        <v>0.5</v>
      </c>
      <c r="D126" s="35">
        <v>1000000</v>
      </c>
    </row>
    <row r="127" spans="1:12" outlineLevel="1"/>
    <row r="129" spans="1:10">
      <c r="A129" s="16" t="s">
        <v>1481</v>
      </c>
    </row>
    <row r="130" spans="1:10" ht="66.75" outlineLevel="1">
      <c r="C130" s="127" t="s">
        <v>1232</v>
      </c>
      <c r="D130" s="127" t="s">
        <v>1231</v>
      </c>
      <c r="E130" s="127" t="s">
        <v>1482</v>
      </c>
      <c r="F130" s="127" t="s">
        <v>1483</v>
      </c>
      <c r="G130" s="127" t="s">
        <v>1484</v>
      </c>
      <c r="H130" s="127"/>
      <c r="I130" s="127"/>
    </row>
    <row r="131" spans="1:10" outlineLevel="1">
      <c r="A131">
        <v>1</v>
      </c>
      <c r="B131" s="477" t="s">
        <v>1485</v>
      </c>
      <c r="C131" s="477" t="b">
        <v>0</v>
      </c>
      <c r="D131" s="477" t="b">
        <v>0</v>
      </c>
      <c r="E131" s="477" t="s">
        <v>34</v>
      </c>
      <c r="F131" s="477" t="s">
        <v>34</v>
      </c>
      <c r="G131" s="477" t="s">
        <v>34</v>
      </c>
    </row>
    <row r="132" spans="1:10" outlineLevel="1">
      <c r="A132">
        <v>2</v>
      </c>
      <c r="B132" s="477" t="s">
        <v>1486</v>
      </c>
      <c r="C132" s="477" t="b">
        <v>1</v>
      </c>
      <c r="D132" s="477" t="b">
        <v>1</v>
      </c>
      <c r="E132" s="477">
        <v>1</v>
      </c>
      <c r="F132" s="477">
        <v>3.0000000000000001E-6</v>
      </c>
      <c r="G132" s="477" t="s">
        <v>34</v>
      </c>
    </row>
    <row r="133" spans="1:10" outlineLevel="1">
      <c r="A133">
        <v>3</v>
      </c>
      <c r="B133" s="477" t="s">
        <v>1487</v>
      </c>
      <c r="C133" s="477" t="b">
        <v>1</v>
      </c>
      <c r="D133" s="477" t="b">
        <v>1</v>
      </c>
      <c r="E133" s="477">
        <v>1</v>
      </c>
      <c r="F133" s="477">
        <v>5.0000000000000004E-6</v>
      </c>
      <c r="G133" s="477" t="s">
        <v>34</v>
      </c>
    </row>
    <row r="134" spans="1:10" outlineLevel="1">
      <c r="A134">
        <v>4</v>
      </c>
      <c r="B134" s="477" t="s">
        <v>1488</v>
      </c>
      <c r="C134" s="477" t="b">
        <v>1</v>
      </c>
      <c r="D134" s="477" t="b">
        <v>1</v>
      </c>
      <c r="E134" s="477">
        <v>2</v>
      </c>
      <c r="F134" s="477" t="s">
        <v>34</v>
      </c>
      <c r="G134" s="477">
        <v>0.3</v>
      </c>
    </row>
    <row r="135" spans="1:10" outlineLevel="1">
      <c r="A135">
        <v>5</v>
      </c>
      <c r="B135" s="477" t="s">
        <v>1489</v>
      </c>
      <c r="C135" s="477" t="b">
        <v>1</v>
      </c>
      <c r="D135" s="477" t="b">
        <v>1</v>
      </c>
      <c r="E135" s="477">
        <v>2</v>
      </c>
      <c r="F135" s="477" t="s">
        <v>34</v>
      </c>
      <c r="G135" s="477">
        <v>0.7</v>
      </c>
    </row>
    <row r="137" spans="1:10">
      <c r="A137" s="16" t="s">
        <v>1705</v>
      </c>
      <c r="B137" s="16"/>
      <c r="C137" t="s">
        <v>932</v>
      </c>
    </row>
    <row r="138" spans="1:10" outlineLevel="1">
      <c r="C138" s="21" t="s">
        <v>1245</v>
      </c>
      <c r="D138" s="21" t="s">
        <v>876</v>
      </c>
      <c r="E138" s="126" t="s">
        <v>1245</v>
      </c>
      <c r="F138" s="126"/>
      <c r="G138" s="126"/>
      <c r="H138" s="126" t="s">
        <v>876</v>
      </c>
      <c r="I138" s="126"/>
      <c r="J138" s="126"/>
    </row>
    <row r="139" spans="1:10" ht="94.5" outlineLevel="1">
      <c r="C139" s="30" t="s">
        <v>860</v>
      </c>
      <c r="E139" s="30" t="s">
        <v>862</v>
      </c>
      <c r="F139" s="30" t="s">
        <v>863</v>
      </c>
      <c r="G139" s="30" t="s">
        <v>864</v>
      </c>
      <c r="H139" s="30" t="s">
        <v>862</v>
      </c>
      <c r="I139" s="30" t="s">
        <v>863</v>
      </c>
      <c r="J139" s="30" t="s">
        <v>864</v>
      </c>
    </row>
    <row r="140" spans="1:10" outlineLevel="1">
      <c r="B140" s="32" t="s">
        <v>861</v>
      </c>
      <c r="C140" t="s">
        <v>1689</v>
      </c>
      <c r="D140" t="s">
        <v>1688</v>
      </c>
      <c r="E140" s="105">
        <v>1</v>
      </c>
      <c r="F140" s="105">
        <v>1</v>
      </c>
      <c r="G140" s="105">
        <v>1</v>
      </c>
      <c r="H140" s="105">
        <v>1</v>
      </c>
      <c r="I140" s="105">
        <v>1</v>
      </c>
      <c r="J140" s="105">
        <v>1</v>
      </c>
    </row>
    <row r="141" spans="1:10" outlineLevel="1">
      <c r="A141">
        <v>1</v>
      </c>
      <c r="B141" t="s">
        <v>857</v>
      </c>
      <c r="C141" s="104">
        <v>0</v>
      </c>
      <c r="D141" s="104">
        <v>0</v>
      </c>
      <c r="E141" s="106">
        <f t="shared" ref="E141:G143" si="81">$C141*E$140</f>
        <v>0</v>
      </c>
      <c r="F141" s="107">
        <f t="shared" si="81"/>
        <v>0</v>
      </c>
      <c r="G141" s="108">
        <f t="shared" si="81"/>
        <v>0</v>
      </c>
      <c r="H141" s="106">
        <f t="shared" ref="H141:J143" si="82">$D141*H$140</f>
        <v>0</v>
      </c>
      <c r="I141" s="107">
        <f t="shared" si="82"/>
        <v>0</v>
      </c>
      <c r="J141" s="108">
        <f t="shared" si="82"/>
        <v>0</v>
      </c>
    </row>
    <row r="142" spans="1:10" outlineLevel="1">
      <c r="A142">
        <v>2</v>
      </c>
      <c r="B142" t="s">
        <v>858</v>
      </c>
      <c r="C142" s="104">
        <v>-0.15</v>
      </c>
      <c r="D142" s="104">
        <v>-0.15</v>
      </c>
      <c r="E142" s="109">
        <f t="shared" si="81"/>
        <v>-0.15</v>
      </c>
      <c r="F142">
        <f t="shared" si="81"/>
        <v>-0.15</v>
      </c>
      <c r="G142" s="110">
        <f t="shared" si="81"/>
        <v>-0.15</v>
      </c>
      <c r="H142" s="109">
        <f t="shared" si="82"/>
        <v>-0.15</v>
      </c>
      <c r="I142">
        <f t="shared" si="82"/>
        <v>-0.15</v>
      </c>
      <c r="J142" s="110">
        <f t="shared" si="82"/>
        <v>-0.15</v>
      </c>
    </row>
    <row r="143" spans="1:10" outlineLevel="1">
      <c r="A143">
        <v>3</v>
      </c>
      <c r="B143" t="s">
        <v>859</v>
      </c>
      <c r="C143" s="104">
        <v>0.15</v>
      </c>
      <c r="D143" s="104">
        <v>0.15</v>
      </c>
      <c r="E143" s="111">
        <f t="shared" si="81"/>
        <v>0.15</v>
      </c>
      <c r="F143" s="112">
        <f t="shared" si="81"/>
        <v>0.15</v>
      </c>
      <c r="G143" s="113">
        <f t="shared" si="81"/>
        <v>0.15</v>
      </c>
      <c r="H143" s="111">
        <f t="shared" si="82"/>
        <v>0.15</v>
      </c>
      <c r="I143" s="112">
        <f t="shared" si="82"/>
        <v>0.15</v>
      </c>
      <c r="J143" s="113">
        <f t="shared" si="82"/>
        <v>0.15</v>
      </c>
    </row>
    <row r="144" spans="1:10" outlineLevel="1"/>
    <row r="145" spans="1:192">
      <c r="BX145" t="s">
        <v>1185</v>
      </c>
      <c r="CE145" t="s">
        <v>1185</v>
      </c>
    </row>
    <row r="146" spans="1:192" ht="17.25">
      <c r="A146" s="226" t="s">
        <v>1398</v>
      </c>
      <c r="X146" s="16" t="str">
        <f>"Grazing Intensity (BBB) for TOL:"&amp;D.TOLDesc</f>
        <v xml:space="preserve">Grazing Intensity (BBB) for TOL:Spr </v>
      </c>
      <c r="AS146" s="16" t="str">
        <f>"GI (BBT) for TOL:"&amp;D.TOLDesc</f>
        <v xml:space="preserve">GI (BBT) for TOL:Spr </v>
      </c>
      <c r="BO146" s="170" t="str">
        <f>"No longer used. GI - SW Victoria BBB for TOL:"&amp;D.TOLDesc</f>
        <v xml:space="preserve">No longer used. GI - SW Victoria BBB for TOL:Spr </v>
      </c>
      <c r="BP146" s="147"/>
      <c r="BQ146" s="147"/>
      <c r="BR146" s="147"/>
      <c r="BS146" s="147"/>
      <c r="BT146" s="147"/>
      <c r="BU146" s="147"/>
      <c r="BV146" s="147"/>
      <c r="BW146" s="147"/>
      <c r="BX146" s="147"/>
      <c r="BY146" s="147"/>
      <c r="BZ146" s="147"/>
      <c r="CA146" s="147"/>
      <c r="CB146" s="171"/>
      <c r="CC146" s="147"/>
      <c r="CD146" s="147"/>
      <c r="CE146" s="147"/>
      <c r="CF146" s="147"/>
      <c r="CG146" s="147"/>
      <c r="CH146" s="147"/>
      <c r="CI146" s="171"/>
      <c r="CJ146" s="172" t="str">
        <f>"No longer used. GI - SW Victoria BBT for TOL:"&amp;D.TOLDesc</f>
        <v xml:space="preserve">No longer used. GI - SW Victoria BBT for TOL:Spr </v>
      </c>
      <c r="CK146" s="147"/>
      <c r="CL146" s="147"/>
      <c r="CM146" s="147"/>
      <c r="CN146" s="147"/>
      <c r="CO146" s="147"/>
      <c r="CP146" s="147"/>
      <c r="CQ146" s="147"/>
      <c r="CR146" s="147"/>
      <c r="CS146" s="147"/>
      <c r="CT146" s="147"/>
      <c r="CU146" s="147"/>
      <c r="CV146" s="147"/>
      <c r="CW146" s="173"/>
      <c r="CX146" s="147"/>
      <c r="CY146" s="147"/>
      <c r="CZ146" s="147"/>
      <c r="DA146" s="147"/>
      <c r="DB146" s="147"/>
      <c r="DC146" s="147"/>
      <c r="DD146" s="173"/>
      <c r="DE146" s="170" t="str">
        <f>"No longer used. GI - Great Southern BBB for TOL:"&amp;D.TOLDesc</f>
        <v xml:space="preserve">No longer used. GI - Great Southern BBB for TOL:Spr </v>
      </c>
      <c r="DF146" s="147"/>
      <c r="DG146" s="147"/>
      <c r="DH146" s="147"/>
      <c r="DI146" s="147"/>
      <c r="DJ146" s="147"/>
      <c r="DK146" s="147"/>
      <c r="DL146" s="147"/>
      <c r="DM146" s="147"/>
      <c r="DN146" s="147"/>
      <c r="DO146" s="147"/>
      <c r="DP146" s="147"/>
      <c r="DQ146" s="147"/>
      <c r="DR146" s="171"/>
      <c r="DS146" s="147"/>
      <c r="DT146" s="147"/>
      <c r="DU146" s="147"/>
      <c r="DV146" s="147"/>
      <c r="DW146" s="147"/>
      <c r="DX146" s="147"/>
      <c r="DY146" s="171"/>
      <c r="DZ146" s="172" t="str">
        <f>"No longer used. GI - Great Southern BBT for TOL:"&amp;D.TOLDesc</f>
        <v xml:space="preserve">No longer used. GI - Great Southern BBT for TOL:Spr </v>
      </c>
      <c r="EA146" s="147"/>
      <c r="EB146" s="147"/>
      <c r="EC146" s="147"/>
      <c r="ED146" s="147"/>
      <c r="EE146" s="147"/>
      <c r="EF146" s="147"/>
      <c r="EG146" s="147"/>
      <c r="EH146" s="147"/>
      <c r="EI146" s="147"/>
      <c r="EJ146" s="147"/>
      <c r="EK146" s="147"/>
      <c r="EL146" s="147"/>
      <c r="EM146" s="173"/>
      <c r="EN146" s="147"/>
      <c r="EO146" s="147"/>
      <c r="EP146" s="147"/>
      <c r="EQ146" s="147"/>
      <c r="ER146" s="147"/>
      <c r="ES146" s="147"/>
      <c r="ET146" s="173"/>
      <c r="EU146" s="170" t="str">
        <f>"No longer used. GI - Central Wheatbelt BBB for TOL:"&amp;D.TOLDesc</f>
        <v xml:space="preserve">No longer used. GI - Central Wheatbelt BBB for TOL:Spr </v>
      </c>
      <c r="EV146" s="147"/>
      <c r="EW146" s="147"/>
      <c r="EX146" s="147"/>
      <c r="EY146" s="147"/>
      <c r="EZ146" s="147"/>
      <c r="FA146" s="147"/>
      <c r="FB146" s="147"/>
      <c r="FC146" s="147"/>
      <c r="FD146" s="147"/>
      <c r="FE146" s="147"/>
      <c r="FF146" s="147"/>
      <c r="FG146" s="147"/>
      <c r="FH146" s="171"/>
      <c r="FI146" s="147"/>
      <c r="FJ146" s="147"/>
      <c r="FK146" s="147"/>
      <c r="FL146" s="147"/>
      <c r="FM146" s="147"/>
      <c r="FN146" s="147"/>
      <c r="FO146" s="171"/>
      <c r="FP146" s="170" t="str">
        <f>"No longer used. GI - Central Wheatbelt BBT for TOL:"&amp;D.TOLDesc</f>
        <v xml:space="preserve">No longer used. GI - Central Wheatbelt BBT for TOL:Spr </v>
      </c>
      <c r="FQ146" s="147"/>
      <c r="FR146" s="147"/>
      <c r="FS146" s="147"/>
      <c r="FT146" s="147"/>
      <c r="FU146" s="147"/>
      <c r="FV146" s="147"/>
      <c r="FW146" s="147"/>
      <c r="FX146" s="147"/>
      <c r="FY146" s="147"/>
      <c r="FZ146" s="147"/>
      <c r="GA146" s="147"/>
      <c r="GB146" s="147"/>
      <c r="GC146" s="173"/>
      <c r="GD146" s="147"/>
      <c r="GE146" s="147"/>
      <c r="GF146" s="147"/>
      <c r="GG146" s="147"/>
      <c r="GH146" s="147"/>
      <c r="GI146" s="147"/>
      <c r="GJ146" s="173"/>
    </row>
    <row r="147" spans="1:192" ht="132.75" outlineLevel="1">
      <c r="C147" s="30" t="s">
        <v>872</v>
      </c>
      <c r="D147" s="30" t="s">
        <v>873</v>
      </c>
      <c r="E147" s="30" t="s">
        <v>1252</v>
      </c>
      <c r="F147" s="30" t="s">
        <v>289</v>
      </c>
      <c r="G147" s="30" t="s">
        <v>290</v>
      </c>
      <c r="H147" s="30" t="s">
        <v>1009</v>
      </c>
      <c r="I147" s="30" t="s">
        <v>1004</v>
      </c>
      <c r="J147" s="30" t="s">
        <v>1010</v>
      </c>
      <c r="K147" s="30" t="s">
        <v>1008</v>
      </c>
      <c r="L147" s="30" t="s">
        <v>871</v>
      </c>
      <c r="M147" s="30" t="s">
        <v>1077</v>
      </c>
      <c r="N147" s="30" t="s">
        <v>397</v>
      </c>
      <c r="O147" s="30" t="s">
        <v>1684</v>
      </c>
      <c r="P147" s="30" t="s">
        <v>1685</v>
      </c>
      <c r="X147" s="30" t="s">
        <v>902</v>
      </c>
      <c r="Y147" s="30" t="s">
        <v>903</v>
      </c>
      <c r="Z147" s="30" t="s">
        <v>904</v>
      </c>
      <c r="AA147" s="30" t="s">
        <v>905</v>
      </c>
      <c r="AB147" s="30" t="s">
        <v>906</v>
      </c>
      <c r="AC147" s="30" t="s">
        <v>907</v>
      </c>
      <c r="AD147" s="30" t="s">
        <v>908</v>
      </c>
      <c r="AE147" s="30" t="s">
        <v>902</v>
      </c>
      <c r="AF147" s="30" t="s">
        <v>903</v>
      </c>
      <c r="AG147" s="30" t="s">
        <v>904</v>
      </c>
      <c r="AH147" s="30" t="s">
        <v>905</v>
      </c>
      <c r="AI147" s="30" t="s">
        <v>906</v>
      </c>
      <c r="AJ147" s="30" t="s">
        <v>907</v>
      </c>
      <c r="AK147" s="30" t="s">
        <v>908</v>
      </c>
      <c r="AL147" s="30" t="s">
        <v>902</v>
      </c>
      <c r="AM147" s="30" t="s">
        <v>903</v>
      </c>
      <c r="AN147" s="30" t="s">
        <v>904</v>
      </c>
      <c r="AO147" s="30" t="s">
        <v>905</v>
      </c>
      <c r="AP147" s="30" t="s">
        <v>906</v>
      </c>
      <c r="AQ147" s="30" t="s">
        <v>907</v>
      </c>
      <c r="AR147" s="30" t="s">
        <v>908</v>
      </c>
      <c r="AS147" s="30" t="s">
        <v>902</v>
      </c>
      <c r="AT147" s="30" t="s">
        <v>903</v>
      </c>
      <c r="AU147" s="30" t="s">
        <v>904</v>
      </c>
      <c r="AV147" s="30" t="s">
        <v>905</v>
      </c>
      <c r="AW147" s="30" t="s">
        <v>906</v>
      </c>
      <c r="AX147" s="30" t="s">
        <v>907</v>
      </c>
      <c r="AY147" s="30" t="s">
        <v>908</v>
      </c>
      <c r="AZ147" s="30" t="s">
        <v>902</v>
      </c>
      <c r="BA147" s="30" t="s">
        <v>903</v>
      </c>
      <c r="BB147" s="30" t="s">
        <v>904</v>
      </c>
      <c r="BC147" s="30" t="s">
        <v>905</v>
      </c>
      <c r="BD147" s="30" t="s">
        <v>906</v>
      </c>
      <c r="BE147" s="30" t="s">
        <v>907</v>
      </c>
      <c r="BF147" s="30" t="s">
        <v>908</v>
      </c>
      <c r="BG147" s="30" t="s">
        <v>902</v>
      </c>
      <c r="BH147" s="30" t="s">
        <v>903</v>
      </c>
      <c r="BI147" s="30" t="s">
        <v>904</v>
      </c>
      <c r="BJ147" s="30" t="s">
        <v>905</v>
      </c>
      <c r="BK147" s="30" t="s">
        <v>906</v>
      </c>
      <c r="BL147" s="30" t="s">
        <v>907</v>
      </c>
      <c r="BM147" s="30" t="s">
        <v>908</v>
      </c>
      <c r="BO147" s="159" t="s">
        <v>902</v>
      </c>
      <c r="BP147" s="30" t="s">
        <v>903</v>
      </c>
      <c r="BQ147" s="30" t="s">
        <v>904</v>
      </c>
      <c r="BR147" s="30" t="s">
        <v>905</v>
      </c>
      <c r="BS147" s="30" t="s">
        <v>906</v>
      </c>
      <c r="BT147" s="30" t="s">
        <v>907</v>
      </c>
      <c r="BU147" s="167" t="s">
        <v>908</v>
      </c>
      <c r="BV147" s="30" t="s">
        <v>902</v>
      </c>
      <c r="BW147" s="30" t="s">
        <v>903</v>
      </c>
      <c r="BX147" s="30" t="s">
        <v>904</v>
      </c>
      <c r="BY147" s="30" t="s">
        <v>905</v>
      </c>
      <c r="BZ147" s="30" t="s">
        <v>906</v>
      </c>
      <c r="CA147" s="30" t="s">
        <v>907</v>
      </c>
      <c r="CB147" s="167" t="s">
        <v>908</v>
      </c>
      <c r="CC147" s="30" t="s">
        <v>902</v>
      </c>
      <c r="CD147" s="30" t="s">
        <v>903</v>
      </c>
      <c r="CE147" s="30" t="s">
        <v>904</v>
      </c>
      <c r="CF147" s="30" t="s">
        <v>905</v>
      </c>
      <c r="CG147" s="30" t="s">
        <v>906</v>
      </c>
      <c r="CH147" s="30" t="s">
        <v>907</v>
      </c>
      <c r="CI147" s="163" t="s">
        <v>908</v>
      </c>
      <c r="CJ147" s="159" t="s">
        <v>902</v>
      </c>
      <c r="CK147" s="30" t="s">
        <v>903</v>
      </c>
      <c r="CL147" s="30" t="s">
        <v>904</v>
      </c>
      <c r="CM147" s="30" t="s">
        <v>905</v>
      </c>
      <c r="CN147" s="30" t="s">
        <v>906</v>
      </c>
      <c r="CO147" s="30" t="s">
        <v>907</v>
      </c>
      <c r="CP147" s="167" t="s">
        <v>908</v>
      </c>
      <c r="CQ147" s="30" t="s">
        <v>902</v>
      </c>
      <c r="CR147" s="30" t="s">
        <v>903</v>
      </c>
      <c r="CS147" s="30" t="s">
        <v>904</v>
      </c>
      <c r="CT147" s="30" t="s">
        <v>905</v>
      </c>
      <c r="CU147" s="30" t="s">
        <v>906</v>
      </c>
      <c r="CV147" s="30" t="s">
        <v>907</v>
      </c>
      <c r="CW147" s="167" t="s">
        <v>908</v>
      </c>
      <c r="CX147" s="30" t="s">
        <v>902</v>
      </c>
      <c r="CY147" s="30" t="s">
        <v>903</v>
      </c>
      <c r="CZ147" s="30" t="s">
        <v>904</v>
      </c>
      <c r="DA147" s="30" t="s">
        <v>905</v>
      </c>
      <c r="DB147" s="30" t="s">
        <v>906</v>
      </c>
      <c r="DC147" s="30" t="s">
        <v>907</v>
      </c>
      <c r="DD147" s="163" t="s">
        <v>908</v>
      </c>
      <c r="DE147" s="159" t="s">
        <v>902</v>
      </c>
      <c r="DF147" s="30" t="s">
        <v>903</v>
      </c>
      <c r="DG147" s="30" t="s">
        <v>904</v>
      </c>
      <c r="DH147" s="30" t="s">
        <v>905</v>
      </c>
      <c r="DI147" s="30" t="s">
        <v>906</v>
      </c>
      <c r="DJ147" s="30" t="s">
        <v>907</v>
      </c>
      <c r="DK147" s="167" t="s">
        <v>908</v>
      </c>
      <c r="DL147" s="30" t="s">
        <v>902</v>
      </c>
      <c r="DM147" s="30" t="s">
        <v>903</v>
      </c>
      <c r="DN147" s="30" t="s">
        <v>904</v>
      </c>
      <c r="DO147" s="30" t="s">
        <v>905</v>
      </c>
      <c r="DP147" s="30" t="s">
        <v>906</v>
      </c>
      <c r="DQ147" s="30" t="s">
        <v>907</v>
      </c>
      <c r="DR147" s="167" t="s">
        <v>908</v>
      </c>
      <c r="DS147" s="30" t="s">
        <v>902</v>
      </c>
      <c r="DT147" s="30" t="s">
        <v>903</v>
      </c>
      <c r="DU147" s="30" t="s">
        <v>904</v>
      </c>
      <c r="DV147" s="30" t="s">
        <v>905</v>
      </c>
      <c r="DW147" s="30" t="s">
        <v>906</v>
      </c>
      <c r="DX147" s="30" t="s">
        <v>907</v>
      </c>
      <c r="DY147" s="163" t="s">
        <v>908</v>
      </c>
      <c r="DZ147" s="159" t="s">
        <v>902</v>
      </c>
      <c r="EA147" s="30" t="s">
        <v>903</v>
      </c>
      <c r="EB147" s="30" t="s">
        <v>904</v>
      </c>
      <c r="EC147" s="30" t="s">
        <v>905</v>
      </c>
      <c r="ED147" s="30" t="s">
        <v>906</v>
      </c>
      <c r="EE147" s="30" t="s">
        <v>907</v>
      </c>
      <c r="EF147" s="167" t="s">
        <v>908</v>
      </c>
      <c r="EG147" s="30" t="s">
        <v>902</v>
      </c>
      <c r="EH147" s="30" t="s">
        <v>903</v>
      </c>
      <c r="EI147" s="30" t="s">
        <v>904</v>
      </c>
      <c r="EJ147" s="30" t="s">
        <v>905</v>
      </c>
      <c r="EK147" s="30" t="s">
        <v>906</v>
      </c>
      <c r="EL147" s="30" t="s">
        <v>907</v>
      </c>
      <c r="EM147" s="167" t="s">
        <v>908</v>
      </c>
      <c r="EN147" s="30" t="s">
        <v>902</v>
      </c>
      <c r="EO147" s="30" t="s">
        <v>903</v>
      </c>
      <c r="EP147" s="30" t="s">
        <v>904</v>
      </c>
      <c r="EQ147" s="30" t="s">
        <v>905</v>
      </c>
      <c r="ER147" s="30" t="s">
        <v>906</v>
      </c>
      <c r="ES147" s="30" t="s">
        <v>907</v>
      </c>
      <c r="ET147" s="163" t="s">
        <v>908</v>
      </c>
      <c r="EU147" s="159" t="s">
        <v>902</v>
      </c>
      <c r="EV147" s="30" t="s">
        <v>903</v>
      </c>
      <c r="EW147" s="30" t="s">
        <v>904</v>
      </c>
      <c r="EX147" s="30" t="s">
        <v>905</v>
      </c>
      <c r="EY147" s="30" t="s">
        <v>906</v>
      </c>
      <c r="EZ147" s="30" t="s">
        <v>907</v>
      </c>
      <c r="FA147" s="167" t="s">
        <v>908</v>
      </c>
      <c r="FB147" s="30" t="s">
        <v>902</v>
      </c>
      <c r="FC147" s="30" t="s">
        <v>903</v>
      </c>
      <c r="FD147" s="30" t="s">
        <v>904</v>
      </c>
      <c r="FE147" s="30" t="s">
        <v>905</v>
      </c>
      <c r="FF147" s="30" t="s">
        <v>906</v>
      </c>
      <c r="FG147" s="30" t="s">
        <v>907</v>
      </c>
      <c r="FH147" s="167" t="s">
        <v>908</v>
      </c>
      <c r="FI147" s="30" t="s">
        <v>902</v>
      </c>
      <c r="FJ147" s="30" t="s">
        <v>903</v>
      </c>
      <c r="FK147" s="30" t="s">
        <v>904</v>
      </c>
      <c r="FL147" s="30" t="s">
        <v>905</v>
      </c>
      <c r="FM147" s="30" t="s">
        <v>906</v>
      </c>
      <c r="FN147" s="30" t="s">
        <v>907</v>
      </c>
      <c r="FO147" s="163" t="s">
        <v>908</v>
      </c>
      <c r="FP147" s="159" t="s">
        <v>902</v>
      </c>
      <c r="FQ147" s="30" t="s">
        <v>903</v>
      </c>
      <c r="FR147" s="30" t="s">
        <v>904</v>
      </c>
      <c r="FS147" s="30" t="s">
        <v>905</v>
      </c>
      <c r="FT147" s="30" t="s">
        <v>906</v>
      </c>
      <c r="FU147" s="30" t="s">
        <v>907</v>
      </c>
      <c r="FV147" s="167" t="s">
        <v>908</v>
      </c>
      <c r="FW147" s="30" t="s">
        <v>902</v>
      </c>
      <c r="FX147" s="30" t="s">
        <v>903</v>
      </c>
      <c r="FY147" s="30" t="s">
        <v>904</v>
      </c>
      <c r="FZ147" s="30" t="s">
        <v>905</v>
      </c>
      <c r="GA147" s="30" t="s">
        <v>906</v>
      </c>
      <c r="GB147" s="30" t="s">
        <v>907</v>
      </c>
      <c r="GC147" s="167" t="s">
        <v>908</v>
      </c>
      <c r="GD147" s="30" t="s">
        <v>902</v>
      </c>
      <c r="GE147" s="30" t="s">
        <v>903</v>
      </c>
      <c r="GF147" s="30" t="s">
        <v>904</v>
      </c>
      <c r="GG147" s="30" t="s">
        <v>905</v>
      </c>
      <c r="GH147" s="30" t="s">
        <v>906</v>
      </c>
      <c r="GI147" s="30" t="s">
        <v>907</v>
      </c>
      <c r="GJ147" s="163" t="s">
        <v>908</v>
      </c>
    </row>
    <row r="148" spans="1:192" ht="30" outlineLevel="1">
      <c r="C148" s="341" t="s">
        <v>875</v>
      </c>
      <c r="D148" s="121" t="s">
        <v>874</v>
      </c>
      <c r="E148" s="121"/>
      <c r="F148" s="240" t="s">
        <v>1253</v>
      </c>
      <c r="G148" s="240"/>
      <c r="H148" s="240"/>
      <c r="I148" s="240"/>
      <c r="J148" s="240"/>
      <c r="K148" s="240"/>
      <c r="L148" s="122"/>
      <c r="M148" s="122"/>
      <c r="N148" s="122"/>
      <c r="O148" s="126"/>
      <c r="P148" s="126"/>
      <c r="X148" s="129" t="s">
        <v>1186</v>
      </c>
      <c r="Y148" s="130"/>
      <c r="Z148" s="130"/>
      <c r="AA148" s="130"/>
      <c r="AB148" s="130"/>
      <c r="AC148" s="130"/>
      <c r="AD148" s="130"/>
      <c r="AE148" s="129" t="s">
        <v>1187</v>
      </c>
      <c r="AF148" s="130"/>
      <c r="AG148" s="130"/>
      <c r="AH148" s="130"/>
      <c r="AI148" s="130"/>
      <c r="AJ148" s="130"/>
      <c r="AK148" s="130"/>
      <c r="AL148" s="129" t="s">
        <v>1188</v>
      </c>
      <c r="AM148" s="130"/>
      <c r="AN148" s="130"/>
      <c r="AO148" s="130"/>
      <c r="AP148" s="130"/>
      <c r="AQ148" s="130"/>
      <c r="AR148" s="130"/>
      <c r="AS148" s="129" t="s">
        <v>1186</v>
      </c>
      <c r="AT148" s="130"/>
      <c r="AU148" s="130"/>
      <c r="AV148" s="130"/>
      <c r="AW148" s="130"/>
      <c r="AX148" s="130"/>
      <c r="AY148" s="130"/>
      <c r="AZ148" s="129" t="s">
        <v>1187</v>
      </c>
      <c r="BA148" s="130"/>
      <c r="BB148" s="130"/>
      <c r="BC148" s="130"/>
      <c r="BD148" s="130"/>
      <c r="BE148" s="130"/>
      <c r="BF148" s="130"/>
      <c r="BG148" s="129" t="s">
        <v>1188</v>
      </c>
      <c r="BH148" s="130"/>
      <c r="BI148" s="130"/>
      <c r="BJ148" s="130"/>
      <c r="BK148" s="130"/>
      <c r="BL148" s="130"/>
      <c r="BM148" s="130"/>
      <c r="BO148" s="160" t="s">
        <v>1186</v>
      </c>
      <c r="BP148" s="130"/>
      <c r="BQ148" s="130"/>
      <c r="BR148" s="130"/>
      <c r="BS148" s="130"/>
      <c r="BT148" s="130"/>
      <c r="BU148" s="168"/>
      <c r="BV148" s="129" t="s">
        <v>1187</v>
      </c>
      <c r="BW148" s="130"/>
      <c r="BX148" s="130"/>
      <c r="BY148" s="130"/>
      <c r="BZ148" s="130"/>
      <c r="CA148" s="130"/>
      <c r="CB148" s="168"/>
      <c r="CC148" s="129" t="s">
        <v>1188</v>
      </c>
      <c r="CD148" s="130"/>
      <c r="CE148" s="130"/>
      <c r="CF148" s="130"/>
      <c r="CG148" s="130"/>
      <c r="CH148" s="130"/>
      <c r="CI148" s="164"/>
      <c r="CJ148" s="160" t="s">
        <v>1186</v>
      </c>
      <c r="CK148" s="130"/>
      <c r="CL148" s="130"/>
      <c r="CM148" s="130"/>
      <c r="CN148" s="130"/>
      <c r="CO148" s="130"/>
      <c r="CP148" s="168"/>
      <c r="CQ148" s="129" t="s">
        <v>1187</v>
      </c>
      <c r="CR148" s="130"/>
      <c r="CS148" s="130"/>
      <c r="CT148" s="130"/>
      <c r="CU148" s="130"/>
      <c r="CV148" s="130"/>
      <c r="CW148" s="168"/>
      <c r="CX148" s="129" t="s">
        <v>1188</v>
      </c>
      <c r="CY148" s="130"/>
      <c r="CZ148" s="130"/>
      <c r="DA148" s="130"/>
      <c r="DB148" s="130"/>
      <c r="DC148" s="130"/>
      <c r="DD148" s="164"/>
      <c r="DE148" s="160" t="s">
        <v>1186</v>
      </c>
      <c r="DF148" s="130"/>
      <c r="DG148" s="130"/>
      <c r="DH148" s="130"/>
      <c r="DI148" s="130"/>
      <c r="DJ148" s="130"/>
      <c r="DK148" s="168"/>
      <c r="DL148" s="129" t="s">
        <v>1187</v>
      </c>
      <c r="DM148" s="130"/>
      <c r="DN148" s="130"/>
      <c r="DO148" s="130"/>
      <c r="DP148" s="130"/>
      <c r="DQ148" s="130"/>
      <c r="DR148" s="168"/>
      <c r="DS148" s="129" t="s">
        <v>1188</v>
      </c>
      <c r="DT148" s="130"/>
      <c r="DU148" s="130"/>
      <c r="DV148" s="130"/>
      <c r="DW148" s="130"/>
      <c r="DX148" s="130"/>
      <c r="DY148" s="164"/>
      <c r="DZ148" s="160" t="s">
        <v>1186</v>
      </c>
      <c r="EA148" s="130"/>
      <c r="EB148" s="130"/>
      <c r="EC148" s="130"/>
      <c r="ED148" s="130"/>
      <c r="EE148" s="130"/>
      <c r="EF148" s="168"/>
      <c r="EG148" s="129" t="s">
        <v>1187</v>
      </c>
      <c r="EH148" s="130"/>
      <c r="EI148" s="130"/>
      <c r="EJ148" s="130"/>
      <c r="EK148" s="130"/>
      <c r="EL148" s="130"/>
      <c r="EM148" s="168"/>
      <c r="EN148" s="129" t="s">
        <v>1188</v>
      </c>
      <c r="EO148" s="130"/>
      <c r="EP148" s="130"/>
      <c r="EQ148" s="130"/>
      <c r="ER148" s="130"/>
      <c r="ES148" s="130"/>
      <c r="ET148" s="164"/>
      <c r="EU148" s="160" t="s">
        <v>1186</v>
      </c>
      <c r="EV148" s="130"/>
      <c r="EW148" s="130"/>
      <c r="EX148" s="130"/>
      <c r="EY148" s="130"/>
      <c r="EZ148" s="130"/>
      <c r="FA148" s="168"/>
      <c r="FB148" s="129" t="s">
        <v>1187</v>
      </c>
      <c r="FC148" s="130"/>
      <c r="FD148" s="130"/>
      <c r="FE148" s="130"/>
      <c r="FF148" s="130"/>
      <c r="FG148" s="130"/>
      <c r="FH148" s="168"/>
      <c r="FI148" s="129" t="s">
        <v>1188</v>
      </c>
      <c r="FJ148" s="130"/>
      <c r="FK148" s="130"/>
      <c r="FL148" s="130"/>
      <c r="FM148" s="130"/>
      <c r="FN148" s="130"/>
      <c r="FO148" s="164"/>
      <c r="FP148" s="160" t="s">
        <v>1186</v>
      </c>
      <c r="FQ148" s="130"/>
      <c r="FR148" s="130"/>
      <c r="FS148" s="130"/>
      <c r="FT148" s="130"/>
      <c r="FU148" s="130"/>
      <c r="FV148" s="168"/>
      <c r="FW148" s="129" t="s">
        <v>1187</v>
      </c>
      <c r="FX148" s="130"/>
      <c r="FY148" s="130"/>
      <c r="FZ148" s="130"/>
      <c r="GA148" s="130"/>
      <c r="GB148" s="130"/>
      <c r="GC148" s="168"/>
      <c r="GD148" s="129" t="s">
        <v>1188</v>
      </c>
      <c r="GE148" s="130"/>
      <c r="GF148" s="130"/>
      <c r="GG148" s="130"/>
      <c r="GH148" s="130"/>
      <c r="GI148" s="130"/>
      <c r="GJ148" s="164"/>
    </row>
    <row r="149" spans="1:192" outlineLevel="1">
      <c r="A149">
        <v>1</v>
      </c>
      <c r="B149" t="s">
        <v>1681</v>
      </c>
      <c r="C149" s="12">
        <v>0</v>
      </c>
      <c r="D149" s="12" t="b">
        <v>0</v>
      </c>
      <c r="E149" s="12">
        <v>50</v>
      </c>
      <c r="F149" s="12" t="s">
        <v>34</v>
      </c>
      <c r="G149" s="12" t="s">
        <v>34</v>
      </c>
      <c r="H149" s="12" t="s">
        <v>34</v>
      </c>
      <c r="I149" s="12" t="s">
        <v>34</v>
      </c>
      <c r="J149" s="12" t="s">
        <v>34</v>
      </c>
      <c r="K149" s="12" t="s">
        <v>34</v>
      </c>
      <c r="L149" s="12">
        <v>500</v>
      </c>
      <c r="M149" s="244" t="s">
        <v>34</v>
      </c>
      <c r="N149" s="123" t="s">
        <v>34</v>
      </c>
      <c r="O149" s="12">
        <v>2</v>
      </c>
      <c r="P149">
        <v>0</v>
      </c>
      <c r="X149" s="141">
        <v>1</v>
      </c>
      <c r="Y149" s="141">
        <f>X149+3</f>
        <v>4</v>
      </c>
      <c r="Z149" s="141">
        <f t="shared" ref="Z149:AD149" si="83">Y149+3</f>
        <v>7</v>
      </c>
      <c r="AA149" s="141">
        <f t="shared" si="83"/>
        <v>10</v>
      </c>
      <c r="AB149" s="141">
        <f t="shared" si="83"/>
        <v>13</v>
      </c>
      <c r="AC149" s="141">
        <f t="shared" si="83"/>
        <v>16</v>
      </c>
      <c r="AD149" s="141">
        <f t="shared" si="83"/>
        <v>19</v>
      </c>
      <c r="AE149" s="137" t="s">
        <v>895</v>
      </c>
      <c r="AF149" s="137" t="s">
        <v>896</v>
      </c>
      <c r="AG149" s="137" t="s">
        <v>897</v>
      </c>
      <c r="AH149" s="137" t="s">
        <v>898</v>
      </c>
      <c r="AI149" s="137" t="s">
        <v>899</v>
      </c>
      <c r="AJ149" s="137" t="s">
        <v>900</v>
      </c>
      <c r="AK149" s="137" t="s">
        <v>901</v>
      </c>
      <c r="AL149" s="137" t="s">
        <v>895</v>
      </c>
      <c r="AM149" s="137" t="s">
        <v>896</v>
      </c>
      <c r="AN149" s="137" t="s">
        <v>897</v>
      </c>
      <c r="AO149" s="137" t="s">
        <v>898</v>
      </c>
      <c r="AP149" s="137" t="s">
        <v>899</v>
      </c>
      <c r="AQ149" s="137" t="s">
        <v>900</v>
      </c>
      <c r="AR149" s="137" t="s">
        <v>901</v>
      </c>
      <c r="AS149" s="141">
        <v>1</v>
      </c>
      <c r="AT149" s="141">
        <f>AS149+3</f>
        <v>4</v>
      </c>
      <c r="AU149" s="141">
        <f t="shared" ref="AU149:AY149" si="84">AT149+3</f>
        <v>7</v>
      </c>
      <c r="AV149" s="141">
        <f t="shared" si="84"/>
        <v>10</v>
      </c>
      <c r="AW149" s="141">
        <f t="shared" si="84"/>
        <v>13</v>
      </c>
      <c r="AX149" s="141">
        <f t="shared" si="84"/>
        <v>16</v>
      </c>
      <c r="AY149" s="141">
        <f t="shared" si="84"/>
        <v>19</v>
      </c>
      <c r="AZ149" s="137" t="s">
        <v>895</v>
      </c>
      <c r="BA149" s="137" t="s">
        <v>896</v>
      </c>
      <c r="BB149" s="137" t="s">
        <v>897</v>
      </c>
      <c r="BC149" s="137" t="s">
        <v>898</v>
      </c>
      <c r="BD149" s="137" t="s">
        <v>899</v>
      </c>
      <c r="BE149" s="137" t="s">
        <v>900</v>
      </c>
      <c r="BF149" s="137" t="s">
        <v>901</v>
      </c>
      <c r="BG149" s="137" t="s">
        <v>895</v>
      </c>
      <c r="BH149" s="137" t="s">
        <v>896</v>
      </c>
      <c r="BI149" s="137" t="s">
        <v>897</v>
      </c>
      <c r="BJ149" s="137" t="s">
        <v>898</v>
      </c>
      <c r="BK149" s="137" t="s">
        <v>899</v>
      </c>
      <c r="BL149" s="137" t="s">
        <v>900</v>
      </c>
      <c r="BM149" s="137" t="s">
        <v>901</v>
      </c>
      <c r="BO149" s="161">
        <v>1</v>
      </c>
      <c r="BP149" s="162">
        <v>4</v>
      </c>
      <c r="BQ149" s="162">
        <v>7</v>
      </c>
      <c r="BR149" s="162">
        <v>10</v>
      </c>
      <c r="BS149" s="162">
        <v>13</v>
      </c>
      <c r="BT149" s="162">
        <v>16</v>
      </c>
      <c r="BU149" s="169">
        <v>19</v>
      </c>
      <c r="BV149" s="162" t="s">
        <v>895</v>
      </c>
      <c r="BW149" s="162" t="s">
        <v>896</v>
      </c>
      <c r="BX149" s="162" t="s">
        <v>897</v>
      </c>
      <c r="BY149" s="162" t="s">
        <v>898</v>
      </c>
      <c r="BZ149" s="162" t="s">
        <v>899</v>
      </c>
      <c r="CA149" s="162" t="s">
        <v>900</v>
      </c>
      <c r="CB149" s="169" t="s">
        <v>901</v>
      </c>
      <c r="CC149" s="162" t="s">
        <v>895</v>
      </c>
      <c r="CD149" s="162" t="s">
        <v>896</v>
      </c>
      <c r="CE149" s="162" t="s">
        <v>897</v>
      </c>
      <c r="CF149" s="162" t="s">
        <v>898</v>
      </c>
      <c r="CG149" s="162" t="s">
        <v>899</v>
      </c>
      <c r="CH149" s="162" t="s">
        <v>900</v>
      </c>
      <c r="CI149" s="165" t="s">
        <v>901</v>
      </c>
      <c r="CJ149" s="161">
        <v>1</v>
      </c>
      <c r="CK149" s="162">
        <v>4</v>
      </c>
      <c r="CL149" s="162">
        <v>7</v>
      </c>
      <c r="CM149" s="162">
        <v>10</v>
      </c>
      <c r="CN149" s="162">
        <v>13</v>
      </c>
      <c r="CO149" s="162">
        <v>16</v>
      </c>
      <c r="CP149" s="169">
        <v>19</v>
      </c>
      <c r="CQ149" s="162" t="s">
        <v>895</v>
      </c>
      <c r="CR149" s="162" t="s">
        <v>896</v>
      </c>
      <c r="CS149" s="162" t="s">
        <v>897</v>
      </c>
      <c r="CT149" s="162" t="s">
        <v>898</v>
      </c>
      <c r="CU149" s="162" t="s">
        <v>899</v>
      </c>
      <c r="CV149" s="162" t="s">
        <v>900</v>
      </c>
      <c r="CW149" s="169" t="s">
        <v>901</v>
      </c>
      <c r="CX149" s="162" t="s">
        <v>895</v>
      </c>
      <c r="CY149" s="162" t="s">
        <v>896</v>
      </c>
      <c r="CZ149" s="162" t="s">
        <v>897</v>
      </c>
      <c r="DA149" s="162" t="s">
        <v>898</v>
      </c>
      <c r="DB149" s="162" t="s">
        <v>899</v>
      </c>
      <c r="DC149" s="162" t="s">
        <v>900</v>
      </c>
      <c r="DD149" s="165" t="s">
        <v>901</v>
      </c>
      <c r="DE149" s="161">
        <v>1</v>
      </c>
      <c r="DF149" s="162">
        <v>4</v>
      </c>
      <c r="DG149" s="162">
        <v>7</v>
      </c>
      <c r="DH149" s="162">
        <v>10</v>
      </c>
      <c r="DI149" s="162">
        <v>13</v>
      </c>
      <c r="DJ149" s="162">
        <v>16</v>
      </c>
      <c r="DK149" s="169">
        <v>19</v>
      </c>
      <c r="DL149" s="162" t="s">
        <v>895</v>
      </c>
      <c r="DM149" s="162" t="s">
        <v>896</v>
      </c>
      <c r="DN149" s="162" t="s">
        <v>897</v>
      </c>
      <c r="DO149" s="162" t="s">
        <v>898</v>
      </c>
      <c r="DP149" s="162" t="s">
        <v>899</v>
      </c>
      <c r="DQ149" s="162" t="s">
        <v>900</v>
      </c>
      <c r="DR149" s="169" t="s">
        <v>901</v>
      </c>
      <c r="DS149" s="162" t="s">
        <v>895</v>
      </c>
      <c r="DT149" s="162" t="s">
        <v>896</v>
      </c>
      <c r="DU149" s="162" t="s">
        <v>897</v>
      </c>
      <c r="DV149" s="162" t="s">
        <v>898</v>
      </c>
      <c r="DW149" s="162" t="s">
        <v>899</v>
      </c>
      <c r="DX149" s="162" t="s">
        <v>900</v>
      </c>
      <c r="DY149" s="165" t="s">
        <v>901</v>
      </c>
      <c r="DZ149" s="161">
        <v>1</v>
      </c>
      <c r="EA149" s="162">
        <v>4</v>
      </c>
      <c r="EB149" s="162">
        <v>7</v>
      </c>
      <c r="EC149" s="162">
        <v>10</v>
      </c>
      <c r="ED149" s="162">
        <v>13</v>
      </c>
      <c r="EE149" s="162">
        <v>16</v>
      </c>
      <c r="EF149" s="169">
        <v>19</v>
      </c>
      <c r="EG149" s="162" t="s">
        <v>895</v>
      </c>
      <c r="EH149" s="162" t="s">
        <v>896</v>
      </c>
      <c r="EI149" s="162" t="s">
        <v>897</v>
      </c>
      <c r="EJ149" s="162" t="s">
        <v>898</v>
      </c>
      <c r="EK149" s="162" t="s">
        <v>899</v>
      </c>
      <c r="EL149" s="162" t="s">
        <v>900</v>
      </c>
      <c r="EM149" s="169" t="s">
        <v>901</v>
      </c>
      <c r="EN149" s="162" t="s">
        <v>895</v>
      </c>
      <c r="EO149" s="162" t="s">
        <v>896</v>
      </c>
      <c r="EP149" s="162" t="s">
        <v>897</v>
      </c>
      <c r="EQ149" s="162" t="s">
        <v>898</v>
      </c>
      <c r="ER149" s="162" t="s">
        <v>899</v>
      </c>
      <c r="ES149" s="162" t="s">
        <v>900</v>
      </c>
      <c r="ET149" s="165" t="s">
        <v>901</v>
      </c>
      <c r="EU149" s="161">
        <v>1</v>
      </c>
      <c r="EV149" s="162">
        <v>4</v>
      </c>
      <c r="EW149" s="162">
        <v>7</v>
      </c>
      <c r="EX149" s="162">
        <v>10</v>
      </c>
      <c r="EY149" s="162">
        <v>13</v>
      </c>
      <c r="EZ149" s="162">
        <v>16</v>
      </c>
      <c r="FA149" s="169">
        <v>19</v>
      </c>
      <c r="FB149" s="162" t="s">
        <v>895</v>
      </c>
      <c r="FC149" s="162" t="s">
        <v>896</v>
      </c>
      <c r="FD149" s="162" t="s">
        <v>897</v>
      </c>
      <c r="FE149" s="162" t="s">
        <v>898</v>
      </c>
      <c r="FF149" s="162" t="s">
        <v>899</v>
      </c>
      <c r="FG149" s="162" t="s">
        <v>900</v>
      </c>
      <c r="FH149" s="169" t="s">
        <v>901</v>
      </c>
      <c r="FI149" s="162" t="s">
        <v>895</v>
      </c>
      <c r="FJ149" s="162" t="s">
        <v>896</v>
      </c>
      <c r="FK149" s="162" t="s">
        <v>897</v>
      </c>
      <c r="FL149" s="162" t="s">
        <v>898</v>
      </c>
      <c r="FM149" s="162" t="s">
        <v>899</v>
      </c>
      <c r="FN149" s="162" t="s">
        <v>900</v>
      </c>
      <c r="FO149" s="165" t="s">
        <v>901</v>
      </c>
      <c r="FP149" s="161">
        <v>1</v>
      </c>
      <c r="FQ149" s="162">
        <v>4</v>
      </c>
      <c r="FR149" s="162">
        <v>7</v>
      </c>
      <c r="FS149" s="162">
        <v>10</v>
      </c>
      <c r="FT149" s="162">
        <v>13</v>
      </c>
      <c r="FU149" s="162">
        <v>16</v>
      </c>
      <c r="FV149" s="169">
        <v>19</v>
      </c>
      <c r="FW149" s="162" t="s">
        <v>895</v>
      </c>
      <c r="FX149" s="162" t="s">
        <v>896</v>
      </c>
      <c r="FY149" s="162" t="s">
        <v>897</v>
      </c>
      <c r="FZ149" s="162" t="s">
        <v>898</v>
      </c>
      <c r="GA149" s="162" t="s">
        <v>899</v>
      </c>
      <c r="GB149" s="162" t="s">
        <v>900</v>
      </c>
      <c r="GC149" s="169" t="s">
        <v>901</v>
      </c>
      <c r="GD149" s="162" t="s">
        <v>895</v>
      </c>
      <c r="GE149" s="162" t="s">
        <v>896</v>
      </c>
      <c r="GF149" s="162" t="s">
        <v>897</v>
      </c>
      <c r="GG149" s="162" t="s">
        <v>898</v>
      </c>
      <c r="GH149" s="162" t="s">
        <v>899</v>
      </c>
      <c r="GI149" s="162" t="s">
        <v>900</v>
      </c>
      <c r="GJ149" s="165" t="s">
        <v>901</v>
      </c>
    </row>
    <row r="150" spans="1:192" outlineLevel="1">
      <c r="A150">
        <v>2</v>
      </c>
      <c r="B150" t="s">
        <v>1682</v>
      </c>
      <c r="C150" s="12">
        <v>1</v>
      </c>
      <c r="D150" s="12" t="b">
        <v>0</v>
      </c>
      <c r="E150" s="12">
        <v>55</v>
      </c>
      <c r="F150" s="12" t="s">
        <v>34</v>
      </c>
      <c r="G150" s="12" t="s">
        <v>34</v>
      </c>
      <c r="H150" s="12" t="s">
        <v>34</v>
      </c>
      <c r="I150" s="12" t="s">
        <v>34</v>
      </c>
      <c r="J150" s="12" t="s">
        <v>34</v>
      </c>
      <c r="K150" s="12" t="s">
        <v>34</v>
      </c>
      <c r="L150" s="12">
        <v>500</v>
      </c>
      <c r="M150" s="244" t="s">
        <v>34</v>
      </c>
      <c r="N150" s="123" t="s">
        <v>34</v>
      </c>
      <c r="O150" s="12">
        <v>2</v>
      </c>
      <c r="P150">
        <v>0</v>
      </c>
      <c r="W150" s="32" t="s">
        <v>909</v>
      </c>
      <c r="X150" s="142" t="s">
        <v>8</v>
      </c>
      <c r="Y150" s="139" t="str">
        <f>X150</f>
        <v>2:3</v>
      </c>
      <c r="Z150" s="139" t="str">
        <f t="shared" ref="Z150:AD150" si="85">Y150</f>
        <v>2:3</v>
      </c>
      <c r="AA150" s="139" t="str">
        <f t="shared" si="85"/>
        <v>2:3</v>
      </c>
      <c r="AB150" s="139" t="str">
        <f t="shared" si="85"/>
        <v>2:3</v>
      </c>
      <c r="AC150" s="139" t="str">
        <f t="shared" si="85"/>
        <v>2:3</v>
      </c>
      <c r="AD150" s="139" t="str">
        <f t="shared" si="85"/>
        <v>2:3</v>
      </c>
      <c r="AS150" s="139" t="str">
        <f t="shared" ref="AS150:AY151" si="86">X150</f>
        <v>2:3</v>
      </c>
      <c r="AT150" s="139" t="str">
        <f t="shared" si="86"/>
        <v>2:3</v>
      </c>
      <c r="AU150" s="139" t="str">
        <f t="shared" si="86"/>
        <v>2:3</v>
      </c>
      <c r="AV150" s="139" t="str">
        <f t="shared" si="86"/>
        <v>2:3</v>
      </c>
      <c r="AW150" s="139" t="str">
        <f t="shared" si="86"/>
        <v>2:3</v>
      </c>
      <c r="AX150" s="139" t="str">
        <f t="shared" si="86"/>
        <v>2:3</v>
      </c>
      <c r="AY150" s="139" t="str">
        <f t="shared" si="86"/>
        <v>2:3</v>
      </c>
      <c r="BO150" s="109"/>
      <c r="BU150" s="166"/>
      <c r="CB150" s="166"/>
      <c r="CI150" s="110"/>
      <c r="CJ150" s="109"/>
      <c r="CP150" s="166"/>
      <c r="CW150" s="166"/>
      <c r="DD150" s="110"/>
      <c r="DE150" s="109"/>
      <c r="DK150" s="166"/>
      <c r="DR150" s="166"/>
      <c r="DY150" s="110"/>
      <c r="DZ150" s="109"/>
      <c r="EF150" s="166"/>
      <c r="EM150" s="166"/>
      <c r="ET150" s="110"/>
      <c r="EU150" s="109"/>
      <c r="FA150" s="166"/>
      <c r="FH150" s="166"/>
      <c r="FO150" s="110"/>
      <c r="FP150" s="109"/>
      <c r="FV150" s="166"/>
      <c r="GC150" s="166"/>
      <c r="GJ150" s="110"/>
    </row>
    <row r="151" spans="1:192" outlineLevel="1">
      <c r="A151">
        <v>3</v>
      </c>
      <c r="B151" t="s">
        <v>1683</v>
      </c>
      <c r="C151" s="12">
        <v>1</v>
      </c>
      <c r="D151" s="12" t="b">
        <v>1</v>
      </c>
      <c r="E151" s="12">
        <v>55</v>
      </c>
      <c r="F151" s="12" t="s">
        <v>34</v>
      </c>
      <c r="G151" s="12" t="s">
        <v>34</v>
      </c>
      <c r="H151" s="12" t="s">
        <v>34</v>
      </c>
      <c r="I151" s="12" t="s">
        <v>34</v>
      </c>
      <c r="J151" s="12" t="s">
        <v>34</v>
      </c>
      <c r="K151" s="12" t="s">
        <v>34</v>
      </c>
      <c r="L151" s="12">
        <v>500</v>
      </c>
      <c r="M151" s="244" t="s">
        <v>34</v>
      </c>
      <c r="N151" s="123" t="s">
        <v>34</v>
      </c>
      <c r="O151" s="12">
        <v>1</v>
      </c>
      <c r="P151" s="12">
        <v>1</v>
      </c>
      <c r="W151" s="32" t="s">
        <v>891</v>
      </c>
      <c r="X151" s="142" t="str">
        <f>X149&amp;":"&amp;X149+1</f>
        <v>1:2</v>
      </c>
      <c r="Y151" s="138" t="str">
        <f t="shared" ref="Y151:AD151" si="87">Y149&amp;":"&amp;Y149+1</f>
        <v>4:5</v>
      </c>
      <c r="Z151" s="138" t="str">
        <f t="shared" si="87"/>
        <v>7:8</v>
      </c>
      <c r="AA151" s="138" t="str">
        <f t="shared" si="87"/>
        <v>10:11</v>
      </c>
      <c r="AB151" s="138" t="str">
        <f t="shared" si="87"/>
        <v>13:14</v>
      </c>
      <c r="AC151" s="138" t="str">
        <f t="shared" si="87"/>
        <v>16:17</v>
      </c>
      <c r="AD151" s="138" t="str">
        <f t="shared" si="87"/>
        <v>19:20</v>
      </c>
      <c r="AS151" s="139" t="str">
        <f t="shared" si="86"/>
        <v>1:2</v>
      </c>
      <c r="AT151" s="139" t="str">
        <f t="shared" si="86"/>
        <v>4:5</v>
      </c>
      <c r="AU151" s="139" t="str">
        <f t="shared" si="86"/>
        <v>7:8</v>
      </c>
      <c r="AV151" s="139" t="str">
        <f t="shared" si="86"/>
        <v>10:11</v>
      </c>
      <c r="AW151" s="139" t="str">
        <f t="shared" si="86"/>
        <v>13:14</v>
      </c>
      <c r="AX151" s="139" t="str">
        <f t="shared" si="86"/>
        <v>16:17</v>
      </c>
      <c r="AY151" s="139" t="str">
        <f t="shared" si="86"/>
        <v>19:20</v>
      </c>
      <c r="BO151" s="109"/>
      <c r="BU151" s="166"/>
      <c r="CB151" s="166"/>
      <c r="CI151" s="110"/>
      <c r="CJ151" s="109"/>
      <c r="CP151" s="166"/>
      <c r="CW151" s="166"/>
      <c r="DD151" s="110"/>
      <c r="DE151" s="109"/>
      <c r="DK151" s="166"/>
      <c r="DR151" s="166"/>
      <c r="DY151" s="110"/>
      <c r="DZ151" s="109"/>
      <c r="EF151" s="166"/>
      <c r="EM151" s="166"/>
      <c r="ET151" s="110"/>
      <c r="EU151" s="109"/>
      <c r="FA151" s="166"/>
      <c r="FH151" s="166"/>
      <c r="FO151" s="110"/>
      <c r="FP151" s="109"/>
      <c r="FV151" s="166"/>
      <c r="GC151" s="166"/>
      <c r="GJ151" s="110"/>
    </row>
    <row r="152" spans="1:192" outlineLevel="1">
      <c r="A152">
        <v>4</v>
      </c>
      <c r="B152" t="s">
        <v>876</v>
      </c>
      <c r="C152" s="12">
        <v>5</v>
      </c>
      <c r="D152" s="12" t="b">
        <v>0</v>
      </c>
      <c r="E152" s="12">
        <v>65</v>
      </c>
      <c r="F152" s="12" t="s">
        <v>34</v>
      </c>
      <c r="G152" s="12" t="s">
        <v>34</v>
      </c>
      <c r="H152" s="12" t="s">
        <v>34</v>
      </c>
      <c r="I152" s="12" t="s">
        <v>34</v>
      </c>
      <c r="J152" s="12" t="s">
        <v>34</v>
      </c>
      <c r="K152" s="12" t="s">
        <v>34</v>
      </c>
      <c r="L152" s="12">
        <v>0</v>
      </c>
      <c r="M152" s="244" t="s">
        <v>34</v>
      </c>
      <c r="N152" s="123" t="s">
        <v>34</v>
      </c>
      <c r="O152" s="12">
        <v>1</v>
      </c>
      <c r="P152" s="12">
        <v>1</v>
      </c>
      <c r="W152" s="32" t="s">
        <v>910</v>
      </c>
      <c r="X152" s="143" t="s">
        <v>6</v>
      </c>
      <c r="Y152" s="139" t="str">
        <f t="shared" ref="Y152:AD152" si="88">X152</f>
        <v>0:1</v>
      </c>
      <c r="Z152" s="139" t="str">
        <f t="shared" si="88"/>
        <v>0:1</v>
      </c>
      <c r="AA152" s="139" t="str">
        <f t="shared" si="88"/>
        <v>0:1</v>
      </c>
      <c r="AB152" s="139" t="str">
        <f t="shared" si="88"/>
        <v>0:1</v>
      </c>
      <c r="AC152" s="139" t="str">
        <f t="shared" si="88"/>
        <v>0:1</v>
      </c>
      <c r="AD152" s="139" t="str">
        <f t="shared" si="88"/>
        <v>0:1</v>
      </c>
      <c r="AS152" s="143" t="s">
        <v>168</v>
      </c>
      <c r="AT152" s="139" t="str">
        <f t="shared" ref="AT152:AY152" si="89">AS152</f>
        <v>3:4</v>
      </c>
      <c r="AU152" s="139" t="str">
        <f t="shared" si="89"/>
        <v>3:4</v>
      </c>
      <c r="AV152" s="139" t="str">
        <f t="shared" si="89"/>
        <v>3:4</v>
      </c>
      <c r="AW152" s="139" t="str">
        <f t="shared" si="89"/>
        <v>3:4</v>
      </c>
      <c r="AX152" s="139" t="str">
        <f t="shared" si="89"/>
        <v>3:4</v>
      </c>
      <c r="AY152" s="139" t="str">
        <f t="shared" si="89"/>
        <v>3:4</v>
      </c>
      <c r="BO152" s="109"/>
      <c r="BU152" s="166"/>
      <c r="CB152" s="166"/>
      <c r="CI152" s="110"/>
      <c r="CJ152" s="109"/>
      <c r="CP152" s="166"/>
      <c r="CW152" s="166"/>
      <c r="DD152" s="110"/>
      <c r="DE152" s="109"/>
      <c r="DK152" s="166"/>
      <c r="DR152" s="166"/>
      <c r="DY152" s="110"/>
      <c r="DZ152" s="109"/>
      <c r="EF152" s="166"/>
      <c r="EM152" s="166"/>
      <c r="ET152" s="110"/>
      <c r="EU152" s="109"/>
      <c r="FA152" s="166"/>
      <c r="FH152" s="166"/>
      <c r="FO152" s="110"/>
      <c r="FP152" s="109"/>
      <c r="FV152" s="166"/>
      <c r="GC152" s="166"/>
      <c r="GJ152" s="110"/>
    </row>
    <row r="154" spans="1:192">
      <c r="A154" s="16" t="s">
        <v>917</v>
      </c>
    </row>
    <row r="155" spans="1:192" outlineLevel="1">
      <c r="A155" s="16"/>
      <c r="C155" s="34">
        <v>1</v>
      </c>
      <c r="D155" s="34">
        <v>2</v>
      </c>
      <c r="E155" s="34">
        <v>3</v>
      </c>
      <c r="F155" s="34">
        <v>4</v>
      </c>
      <c r="G155" s="34">
        <v>5</v>
      </c>
      <c r="H155" s="34">
        <v>6</v>
      </c>
      <c r="I155" s="34">
        <v>7</v>
      </c>
      <c r="J155" s="34">
        <v>8</v>
      </c>
      <c r="K155" s="34">
        <v>9</v>
      </c>
      <c r="L155" s="34">
        <v>10</v>
      </c>
      <c r="M155" s="34">
        <v>11</v>
      </c>
      <c r="N155" s="34">
        <v>12</v>
      </c>
      <c r="O155" s="34">
        <v>13</v>
      </c>
      <c r="P155" s="34">
        <v>14</v>
      </c>
      <c r="Q155" s="34">
        <v>15</v>
      </c>
      <c r="R155" s="34">
        <v>1</v>
      </c>
      <c r="S155" s="34">
        <v>2</v>
      </c>
      <c r="T155" s="34">
        <v>3</v>
      </c>
      <c r="U155" s="34">
        <v>4</v>
      </c>
      <c r="V155" s="34">
        <v>5</v>
      </c>
      <c r="W155" s="34">
        <v>6</v>
      </c>
      <c r="X155" s="34">
        <v>7</v>
      </c>
      <c r="Y155" s="34">
        <v>8</v>
      </c>
      <c r="Z155" s="34">
        <v>9</v>
      </c>
      <c r="AA155" s="34">
        <v>10</v>
      </c>
      <c r="AB155" s="34">
        <v>11</v>
      </c>
      <c r="AC155" s="34">
        <v>12</v>
      </c>
      <c r="AD155" s="34">
        <v>13</v>
      </c>
      <c r="AE155" s="34">
        <v>14</v>
      </c>
      <c r="AF155" s="34">
        <v>15</v>
      </c>
      <c r="AG155" s="34">
        <v>1</v>
      </c>
      <c r="AH155" s="34">
        <v>2</v>
      </c>
      <c r="AI155" s="34">
        <v>3</v>
      </c>
      <c r="AJ155" s="34">
        <v>4</v>
      </c>
      <c r="AK155" s="34">
        <v>5</v>
      </c>
      <c r="AL155" s="34">
        <v>6</v>
      </c>
      <c r="AM155" s="34">
        <v>7</v>
      </c>
      <c r="AN155" s="34">
        <v>8</v>
      </c>
      <c r="AO155" s="34">
        <v>9</v>
      </c>
      <c r="AP155" s="34">
        <v>10</v>
      </c>
      <c r="AQ155" s="34">
        <v>11</v>
      </c>
      <c r="AR155" s="34">
        <v>12</v>
      </c>
      <c r="AS155" s="34">
        <v>13</v>
      </c>
      <c r="AT155" s="34">
        <v>14</v>
      </c>
      <c r="AU155" s="34">
        <v>15</v>
      </c>
      <c r="AV155" s="34">
        <v>1</v>
      </c>
      <c r="AW155" s="34">
        <v>2</v>
      </c>
      <c r="AX155" s="34">
        <v>3</v>
      </c>
      <c r="AY155" s="34">
        <v>4</v>
      </c>
      <c r="AZ155" s="34">
        <v>5</v>
      </c>
      <c r="BA155" s="34">
        <v>6</v>
      </c>
      <c r="BB155" s="34">
        <v>7</v>
      </c>
      <c r="BC155" s="34">
        <v>8</v>
      </c>
      <c r="BD155" s="34">
        <v>9</v>
      </c>
      <c r="BE155" s="34">
        <v>10</v>
      </c>
      <c r="BF155" s="34">
        <v>11</v>
      </c>
      <c r="BG155" s="34">
        <v>12</v>
      </c>
      <c r="BH155" s="34">
        <v>13</v>
      </c>
      <c r="BI155" s="34">
        <v>14</v>
      </c>
      <c r="BJ155" s="34">
        <v>15</v>
      </c>
      <c r="BK155" s="34">
        <v>1</v>
      </c>
      <c r="BL155" s="34">
        <v>2</v>
      </c>
      <c r="BM155" s="34">
        <v>3</v>
      </c>
      <c r="BN155" s="34">
        <v>4</v>
      </c>
      <c r="BO155" s="34">
        <v>5</v>
      </c>
      <c r="BP155" s="34">
        <v>6</v>
      </c>
      <c r="BQ155" s="34">
        <v>7</v>
      </c>
      <c r="BR155" s="34">
        <v>8</v>
      </c>
      <c r="BS155" s="34">
        <v>9</v>
      </c>
      <c r="BT155" s="34">
        <v>10</v>
      </c>
      <c r="BU155" s="34">
        <v>11</v>
      </c>
      <c r="BV155" s="34">
        <v>12</v>
      </c>
      <c r="BW155" s="34">
        <v>13</v>
      </c>
      <c r="BX155" s="34">
        <v>14</v>
      </c>
      <c r="BY155" s="34">
        <v>15</v>
      </c>
      <c r="BZ155" s="34">
        <v>1</v>
      </c>
      <c r="CA155" s="34">
        <v>2</v>
      </c>
      <c r="CB155" s="34">
        <v>3</v>
      </c>
      <c r="CC155" s="34">
        <v>4</v>
      </c>
      <c r="CD155" s="34">
        <v>5</v>
      </c>
      <c r="CE155" s="34">
        <v>6</v>
      </c>
      <c r="CF155" s="34">
        <v>7</v>
      </c>
      <c r="CG155" s="34">
        <v>8</v>
      </c>
      <c r="CH155" s="34">
        <v>9</v>
      </c>
      <c r="CI155" s="34">
        <v>10</v>
      </c>
      <c r="CJ155" s="34">
        <v>11</v>
      </c>
      <c r="CK155" s="34">
        <v>12</v>
      </c>
      <c r="CL155" s="34">
        <v>13</v>
      </c>
      <c r="CM155" s="34">
        <v>14</v>
      </c>
      <c r="CN155" s="34">
        <v>15</v>
      </c>
      <c r="CO155" s="34">
        <v>1</v>
      </c>
      <c r="CP155" s="34">
        <v>2</v>
      </c>
      <c r="CQ155" s="34">
        <v>3</v>
      </c>
      <c r="CR155" s="34">
        <v>4</v>
      </c>
      <c r="CS155" s="34">
        <v>5</v>
      </c>
      <c r="CT155" s="34">
        <v>6</v>
      </c>
      <c r="CU155" s="34">
        <v>7</v>
      </c>
      <c r="CV155" s="34">
        <v>8</v>
      </c>
      <c r="CW155" s="34">
        <v>9</v>
      </c>
      <c r="CX155" s="34">
        <v>10</v>
      </c>
      <c r="CY155" s="34">
        <v>11</v>
      </c>
      <c r="CZ155" s="34">
        <v>12</v>
      </c>
      <c r="DA155" s="34">
        <v>13</v>
      </c>
      <c r="DB155" s="34">
        <v>14</v>
      </c>
      <c r="DC155" s="34">
        <v>15</v>
      </c>
      <c r="DD155" s="34">
        <v>1</v>
      </c>
      <c r="DE155" s="34">
        <v>2</v>
      </c>
      <c r="DF155" s="34">
        <v>3</v>
      </c>
      <c r="DG155" s="34">
        <v>4</v>
      </c>
      <c r="DH155" s="34">
        <v>5</v>
      </c>
      <c r="DI155" s="34">
        <v>6</v>
      </c>
      <c r="DJ155" s="34">
        <v>7</v>
      </c>
      <c r="DK155" s="34">
        <v>8</v>
      </c>
      <c r="DL155" s="34">
        <v>9</v>
      </c>
      <c r="DM155" s="34">
        <v>10</v>
      </c>
      <c r="DN155" s="34">
        <v>11</v>
      </c>
      <c r="DO155" s="34">
        <v>12</v>
      </c>
      <c r="DP155" s="34">
        <v>13</v>
      </c>
      <c r="DQ155" s="34">
        <v>14</v>
      </c>
      <c r="DR155" s="34">
        <v>15</v>
      </c>
    </row>
    <row r="156" spans="1:192" ht="42.75" customHeight="1" outlineLevel="1">
      <c r="A156">
        <f>COUNTA($B$165:$B$169)</f>
        <v>5</v>
      </c>
      <c r="B156" t="s">
        <v>918</v>
      </c>
      <c r="C156" s="145">
        <v>0</v>
      </c>
      <c r="D156" s="145">
        <f>C156</f>
        <v>0</v>
      </c>
      <c r="E156" s="145">
        <f t="shared" ref="E156:BP156" si="90">D156</f>
        <v>0</v>
      </c>
      <c r="F156" s="145">
        <f t="shared" si="90"/>
        <v>0</v>
      </c>
      <c r="G156" s="145">
        <f t="shared" si="90"/>
        <v>0</v>
      </c>
      <c r="H156" s="145">
        <f t="shared" si="90"/>
        <v>0</v>
      </c>
      <c r="I156" s="145">
        <f t="shared" si="90"/>
        <v>0</v>
      </c>
      <c r="J156" s="145">
        <f t="shared" si="90"/>
        <v>0</v>
      </c>
      <c r="K156" s="145">
        <f t="shared" si="90"/>
        <v>0</v>
      </c>
      <c r="L156" s="145">
        <f t="shared" si="90"/>
        <v>0</v>
      </c>
      <c r="M156" s="145">
        <f t="shared" si="90"/>
        <v>0</v>
      </c>
      <c r="N156" s="145">
        <f t="shared" si="90"/>
        <v>0</v>
      </c>
      <c r="O156" s="145">
        <f t="shared" si="90"/>
        <v>0</v>
      </c>
      <c r="P156" s="145">
        <f t="shared" si="90"/>
        <v>0</v>
      </c>
      <c r="Q156" s="145">
        <f t="shared" si="90"/>
        <v>0</v>
      </c>
      <c r="R156" s="145">
        <v>1</v>
      </c>
      <c r="S156" s="145">
        <f>R156</f>
        <v>1</v>
      </c>
      <c r="T156" s="145">
        <f t="shared" si="90"/>
        <v>1</v>
      </c>
      <c r="U156" s="145">
        <f t="shared" si="90"/>
        <v>1</v>
      </c>
      <c r="V156" s="145">
        <f t="shared" si="90"/>
        <v>1</v>
      </c>
      <c r="W156" s="145">
        <f t="shared" si="90"/>
        <v>1</v>
      </c>
      <c r="X156" s="145">
        <f t="shared" si="90"/>
        <v>1</v>
      </c>
      <c r="Y156" s="145">
        <f t="shared" si="90"/>
        <v>1</v>
      </c>
      <c r="Z156" s="145">
        <f t="shared" si="90"/>
        <v>1</v>
      </c>
      <c r="AA156" s="145">
        <f t="shared" si="90"/>
        <v>1</v>
      </c>
      <c r="AB156" s="145">
        <f t="shared" si="90"/>
        <v>1</v>
      </c>
      <c r="AC156" s="145">
        <f t="shared" si="90"/>
        <v>1</v>
      </c>
      <c r="AD156" s="145">
        <f t="shared" si="90"/>
        <v>1</v>
      </c>
      <c r="AE156" s="145">
        <f t="shared" si="90"/>
        <v>1</v>
      </c>
      <c r="AF156" s="145">
        <f t="shared" si="90"/>
        <v>1</v>
      </c>
      <c r="AG156" s="145">
        <v>2</v>
      </c>
      <c r="AH156" s="145">
        <f>AG156</f>
        <v>2</v>
      </c>
      <c r="AI156" s="145">
        <f t="shared" si="90"/>
        <v>2</v>
      </c>
      <c r="AJ156" s="145">
        <f t="shared" si="90"/>
        <v>2</v>
      </c>
      <c r="AK156" s="145">
        <f t="shared" si="90"/>
        <v>2</v>
      </c>
      <c r="AL156" s="145">
        <f t="shared" si="90"/>
        <v>2</v>
      </c>
      <c r="AM156" s="145">
        <f t="shared" si="90"/>
        <v>2</v>
      </c>
      <c r="AN156" s="145">
        <f t="shared" si="90"/>
        <v>2</v>
      </c>
      <c r="AO156" s="145">
        <f t="shared" si="90"/>
        <v>2</v>
      </c>
      <c r="AP156" s="145">
        <f t="shared" si="90"/>
        <v>2</v>
      </c>
      <c r="AQ156" s="145">
        <f t="shared" si="90"/>
        <v>2</v>
      </c>
      <c r="AR156" s="145">
        <f t="shared" si="90"/>
        <v>2</v>
      </c>
      <c r="AS156" s="145">
        <f t="shared" si="90"/>
        <v>2</v>
      </c>
      <c r="AT156" s="145">
        <f t="shared" si="90"/>
        <v>2</v>
      </c>
      <c r="AU156" s="145">
        <f t="shared" si="90"/>
        <v>2</v>
      </c>
      <c r="AV156" s="145">
        <v>3</v>
      </c>
      <c r="AW156" s="145">
        <f>AV156</f>
        <v>3</v>
      </c>
      <c r="AX156" s="145">
        <f t="shared" si="90"/>
        <v>3</v>
      </c>
      <c r="AY156" s="145">
        <f t="shared" si="90"/>
        <v>3</v>
      </c>
      <c r="AZ156" s="145">
        <f t="shared" si="90"/>
        <v>3</v>
      </c>
      <c r="BA156" s="145">
        <f t="shared" si="90"/>
        <v>3</v>
      </c>
      <c r="BB156" s="145">
        <f t="shared" si="90"/>
        <v>3</v>
      </c>
      <c r="BC156" s="145">
        <f t="shared" si="90"/>
        <v>3</v>
      </c>
      <c r="BD156" s="145">
        <f t="shared" si="90"/>
        <v>3</v>
      </c>
      <c r="BE156" s="145">
        <f t="shared" si="90"/>
        <v>3</v>
      </c>
      <c r="BF156" s="145">
        <f t="shared" si="90"/>
        <v>3</v>
      </c>
      <c r="BG156" s="145">
        <f t="shared" si="90"/>
        <v>3</v>
      </c>
      <c r="BH156" s="145">
        <f t="shared" si="90"/>
        <v>3</v>
      </c>
      <c r="BI156" s="145">
        <f t="shared" si="90"/>
        <v>3</v>
      </c>
      <c r="BJ156" s="145">
        <f t="shared" si="90"/>
        <v>3</v>
      </c>
      <c r="BK156" s="145">
        <v>4</v>
      </c>
      <c r="BL156" s="145">
        <f>BK156</f>
        <v>4</v>
      </c>
      <c r="BM156" s="145">
        <f t="shared" si="90"/>
        <v>4</v>
      </c>
      <c r="BN156" s="145">
        <f t="shared" si="90"/>
        <v>4</v>
      </c>
      <c r="BO156" s="145">
        <f t="shared" si="90"/>
        <v>4</v>
      </c>
      <c r="BP156" s="145">
        <f t="shared" si="90"/>
        <v>4</v>
      </c>
      <c r="BQ156" s="145">
        <f t="shared" ref="BQ156:BY156" si="91">BP156</f>
        <v>4</v>
      </c>
      <c r="BR156" s="145">
        <f t="shared" si="91"/>
        <v>4</v>
      </c>
      <c r="BS156" s="145">
        <f t="shared" si="91"/>
        <v>4</v>
      </c>
      <c r="BT156" s="145">
        <f t="shared" si="91"/>
        <v>4</v>
      </c>
      <c r="BU156" s="145">
        <f t="shared" si="91"/>
        <v>4</v>
      </c>
      <c r="BV156" s="145">
        <f t="shared" si="91"/>
        <v>4</v>
      </c>
      <c r="BW156" s="145">
        <f t="shared" si="91"/>
        <v>4</v>
      </c>
      <c r="BX156" s="145">
        <f t="shared" si="91"/>
        <v>4</v>
      </c>
      <c r="BY156" s="145">
        <f t="shared" si="91"/>
        <v>4</v>
      </c>
      <c r="BZ156" s="145">
        <v>5</v>
      </c>
      <c r="CA156" s="145">
        <f>BZ156</f>
        <v>5</v>
      </c>
      <c r="CB156" s="145">
        <f t="shared" ref="CB156:CN156" si="92">CA156</f>
        <v>5</v>
      </c>
      <c r="CC156" s="145">
        <f t="shared" si="92"/>
        <v>5</v>
      </c>
      <c r="CD156" s="145">
        <f t="shared" si="92"/>
        <v>5</v>
      </c>
      <c r="CE156" s="145">
        <f t="shared" si="92"/>
        <v>5</v>
      </c>
      <c r="CF156" s="145">
        <f t="shared" si="92"/>
        <v>5</v>
      </c>
      <c r="CG156" s="145">
        <f t="shared" si="92"/>
        <v>5</v>
      </c>
      <c r="CH156" s="145">
        <f t="shared" si="92"/>
        <v>5</v>
      </c>
      <c r="CI156" s="145">
        <f t="shared" si="92"/>
        <v>5</v>
      </c>
      <c r="CJ156" s="145">
        <f t="shared" si="92"/>
        <v>5</v>
      </c>
      <c r="CK156" s="145">
        <f t="shared" si="92"/>
        <v>5</v>
      </c>
      <c r="CL156" s="145">
        <f t="shared" si="92"/>
        <v>5</v>
      </c>
      <c r="CM156" s="145">
        <f t="shared" si="92"/>
        <v>5</v>
      </c>
      <c r="CN156" s="145">
        <f t="shared" si="92"/>
        <v>5</v>
      </c>
      <c r="CO156" s="145">
        <v>6</v>
      </c>
      <c r="CP156" s="145">
        <f>CO156</f>
        <v>6</v>
      </c>
      <c r="CQ156" s="145">
        <f t="shared" ref="CQ156:DC156" si="93">CP156</f>
        <v>6</v>
      </c>
      <c r="CR156" s="145">
        <f t="shared" si="93"/>
        <v>6</v>
      </c>
      <c r="CS156" s="145">
        <f t="shared" si="93"/>
        <v>6</v>
      </c>
      <c r="CT156" s="145">
        <f t="shared" si="93"/>
        <v>6</v>
      </c>
      <c r="CU156" s="145">
        <f t="shared" si="93"/>
        <v>6</v>
      </c>
      <c r="CV156" s="145">
        <f t="shared" si="93"/>
        <v>6</v>
      </c>
      <c r="CW156" s="145">
        <f t="shared" si="93"/>
        <v>6</v>
      </c>
      <c r="CX156" s="145">
        <f t="shared" si="93"/>
        <v>6</v>
      </c>
      <c r="CY156" s="145">
        <f t="shared" si="93"/>
        <v>6</v>
      </c>
      <c r="CZ156" s="145">
        <f t="shared" si="93"/>
        <v>6</v>
      </c>
      <c r="DA156" s="145">
        <f t="shared" si="93"/>
        <v>6</v>
      </c>
      <c r="DB156" s="145">
        <f t="shared" si="93"/>
        <v>6</v>
      </c>
      <c r="DC156" s="145">
        <f t="shared" si="93"/>
        <v>6</v>
      </c>
      <c r="DD156" s="145">
        <v>7</v>
      </c>
      <c r="DE156" s="145">
        <f>DD156</f>
        <v>7</v>
      </c>
      <c r="DF156" s="145">
        <f t="shared" ref="DF156:DR156" si="94">DE156</f>
        <v>7</v>
      </c>
      <c r="DG156" s="145">
        <f t="shared" si="94"/>
        <v>7</v>
      </c>
      <c r="DH156" s="145">
        <f t="shared" si="94"/>
        <v>7</v>
      </c>
      <c r="DI156" s="145">
        <f t="shared" si="94"/>
        <v>7</v>
      </c>
      <c r="DJ156" s="145">
        <f t="shared" si="94"/>
        <v>7</v>
      </c>
      <c r="DK156" s="145">
        <f t="shared" si="94"/>
        <v>7</v>
      </c>
      <c r="DL156" s="145">
        <f t="shared" si="94"/>
        <v>7</v>
      </c>
      <c r="DM156" s="145">
        <f t="shared" si="94"/>
        <v>7</v>
      </c>
      <c r="DN156" s="145">
        <f t="shared" si="94"/>
        <v>7</v>
      </c>
      <c r="DO156" s="145">
        <f t="shared" si="94"/>
        <v>7</v>
      </c>
      <c r="DP156" s="145">
        <f t="shared" si="94"/>
        <v>7</v>
      </c>
      <c r="DQ156" s="145">
        <f t="shared" si="94"/>
        <v>7</v>
      </c>
      <c r="DR156" s="145">
        <f t="shared" si="94"/>
        <v>7</v>
      </c>
    </row>
    <row r="157" spans="1:192" outlineLevel="1">
      <c r="A157">
        <v>1</v>
      </c>
      <c r="B157" t="s">
        <v>1024</v>
      </c>
      <c r="C157" s="148" t="str">
        <f t="shared" ref="C157:AH157" si="95">IFERROR(INDEX(LMU_Data,(C$156*$A$156)+$A157,(d.Region-1)*15+C$155)-1,"-")</f>
        <v>-</v>
      </c>
      <c r="D157" s="148" t="str">
        <f t="shared" si="95"/>
        <v>-</v>
      </c>
      <c r="E157" s="148" t="str">
        <f t="shared" si="95"/>
        <v>-</v>
      </c>
      <c r="F157" s="148" t="str">
        <f t="shared" si="95"/>
        <v>-</v>
      </c>
      <c r="G157" s="148" t="str">
        <f t="shared" si="95"/>
        <v>-</v>
      </c>
      <c r="H157" s="148" t="str">
        <f t="shared" si="95"/>
        <v>-</v>
      </c>
      <c r="I157" s="148" t="str">
        <f t="shared" si="95"/>
        <v>-</v>
      </c>
      <c r="J157" s="148" t="str">
        <f t="shared" si="95"/>
        <v>-</v>
      </c>
      <c r="K157" s="148" t="str">
        <f t="shared" si="95"/>
        <v>-</v>
      </c>
      <c r="L157" s="148" t="str">
        <f t="shared" si="95"/>
        <v>-</v>
      </c>
      <c r="M157" s="148" t="str">
        <f t="shared" si="95"/>
        <v>-</v>
      </c>
      <c r="N157" s="148" t="str">
        <f t="shared" si="95"/>
        <v>-</v>
      </c>
      <c r="O157" s="148" t="str">
        <f t="shared" si="95"/>
        <v>-</v>
      </c>
      <c r="P157" s="148" t="str">
        <f t="shared" si="95"/>
        <v>-</v>
      </c>
      <c r="Q157" s="148" t="str">
        <f t="shared" si="95"/>
        <v>-</v>
      </c>
      <c r="R157" s="148" t="str">
        <f t="shared" si="95"/>
        <v>-</v>
      </c>
      <c r="S157" s="148" t="str">
        <f t="shared" si="95"/>
        <v>-</v>
      </c>
      <c r="T157" s="148" t="str">
        <f t="shared" si="95"/>
        <v>-</v>
      </c>
      <c r="U157" s="148" t="str">
        <f t="shared" si="95"/>
        <v>-</v>
      </c>
      <c r="V157" s="148" t="str">
        <f t="shared" si="95"/>
        <v>-</v>
      </c>
      <c r="W157" s="148" t="str">
        <f t="shared" si="95"/>
        <v>-</v>
      </c>
      <c r="X157" s="148" t="str">
        <f t="shared" si="95"/>
        <v>-</v>
      </c>
      <c r="Y157" s="148" t="str">
        <f t="shared" si="95"/>
        <v>-</v>
      </c>
      <c r="Z157" s="148" t="str">
        <f t="shared" si="95"/>
        <v>-</v>
      </c>
      <c r="AA157" s="148" t="str">
        <f t="shared" si="95"/>
        <v>-</v>
      </c>
      <c r="AB157" s="148" t="str">
        <f t="shared" si="95"/>
        <v>-</v>
      </c>
      <c r="AC157" s="148" t="str">
        <f t="shared" si="95"/>
        <v>-</v>
      </c>
      <c r="AD157" s="148" t="str">
        <f t="shared" si="95"/>
        <v>-</v>
      </c>
      <c r="AE157" s="148" t="str">
        <f t="shared" si="95"/>
        <v>-</v>
      </c>
      <c r="AF157" s="148" t="str">
        <f t="shared" si="95"/>
        <v>-</v>
      </c>
      <c r="AG157" s="148">
        <f>IFERROR(INDEX(LMU_Data,(AG$156*$A$156)+$A157,(d.Region-1)*15+AG$155)-1,"-")</f>
        <v>0</v>
      </c>
      <c r="AH157" s="148">
        <f t="shared" si="95"/>
        <v>13</v>
      </c>
      <c r="AI157" s="148">
        <f t="shared" ref="AI157:BN157" si="96">IFERROR(INDEX(LMU_Data,(AI$156*$A$156)+$A157,(d.Region-1)*15+AI$155)-1,"-")</f>
        <v>14</v>
      </c>
      <c r="AJ157" s="148">
        <f t="shared" si="96"/>
        <v>27</v>
      </c>
      <c r="AK157" s="148">
        <f t="shared" si="96"/>
        <v>33</v>
      </c>
      <c r="AL157" s="148">
        <f t="shared" si="96"/>
        <v>15</v>
      </c>
      <c r="AM157" s="148">
        <f t="shared" si="96"/>
        <v>26</v>
      </c>
      <c r="AN157" s="148">
        <f t="shared" si="96"/>
        <v>32</v>
      </c>
      <c r="AO157" s="148">
        <f t="shared" si="96"/>
        <v>11</v>
      </c>
      <c r="AP157" s="148">
        <f t="shared" si="96"/>
        <v>12</v>
      </c>
      <c r="AQ157" s="148">
        <f t="shared" si="96"/>
        <v>30</v>
      </c>
      <c r="AR157" s="148">
        <f t="shared" si="96"/>
        <v>3</v>
      </c>
      <c r="AS157" s="148">
        <f t="shared" si="96"/>
        <v>4</v>
      </c>
      <c r="AT157" s="148">
        <f t="shared" si="96"/>
        <v>6</v>
      </c>
      <c r="AU157" s="148">
        <f t="shared" si="96"/>
        <v>31</v>
      </c>
      <c r="AV157" s="148">
        <f t="shared" si="96"/>
        <v>22</v>
      </c>
      <c r="AW157" s="148">
        <f t="shared" si="96"/>
        <v>23</v>
      </c>
      <c r="AX157" s="148">
        <f t="shared" si="96"/>
        <v>24</v>
      </c>
      <c r="AY157" s="148">
        <f t="shared" si="96"/>
        <v>25</v>
      </c>
      <c r="AZ157" s="148">
        <f t="shared" si="96"/>
        <v>26</v>
      </c>
      <c r="BA157" s="148">
        <f t="shared" si="96"/>
        <v>27</v>
      </c>
      <c r="BB157" s="148">
        <f t="shared" si="96"/>
        <v>28</v>
      </c>
      <c r="BC157" s="148">
        <f t="shared" si="96"/>
        <v>29</v>
      </c>
      <c r="BD157" s="148">
        <f t="shared" si="96"/>
        <v>11</v>
      </c>
      <c r="BE157" s="148">
        <f t="shared" si="96"/>
        <v>12</v>
      </c>
      <c r="BF157" s="148">
        <f t="shared" si="96"/>
        <v>10</v>
      </c>
      <c r="BG157" s="148">
        <f t="shared" si="96"/>
        <v>0</v>
      </c>
      <c r="BH157" s="148">
        <f t="shared" si="96"/>
        <v>27</v>
      </c>
      <c r="BI157" s="148">
        <f t="shared" si="96"/>
        <v>33</v>
      </c>
      <c r="BJ157" s="148">
        <f t="shared" si="96"/>
        <v>26</v>
      </c>
      <c r="BK157" s="148">
        <f t="shared" si="96"/>
        <v>22</v>
      </c>
      <c r="BL157" s="148">
        <f t="shared" si="96"/>
        <v>23</v>
      </c>
      <c r="BM157" s="148">
        <f t="shared" si="96"/>
        <v>24</v>
      </c>
      <c r="BN157" s="148">
        <f t="shared" si="96"/>
        <v>25</v>
      </c>
      <c r="BO157" s="148">
        <f t="shared" ref="BO157:CT157" si="97">IFERROR(INDEX(LMU_Data,(BO$156*$A$156)+$A157,(d.Region-1)*15+BO$155)-1,"-")</f>
        <v>26</v>
      </c>
      <c r="BP157" s="148">
        <f t="shared" si="97"/>
        <v>27</v>
      </c>
      <c r="BQ157" s="148">
        <f t="shared" si="97"/>
        <v>28</v>
      </c>
      <c r="BR157" s="148">
        <f t="shared" si="97"/>
        <v>29</v>
      </c>
      <c r="BS157" s="148">
        <f t="shared" si="97"/>
        <v>11</v>
      </c>
      <c r="BT157" s="148">
        <f t="shared" si="97"/>
        <v>12</v>
      </c>
      <c r="BU157" s="148">
        <f t="shared" si="97"/>
        <v>26</v>
      </c>
      <c r="BV157" s="148">
        <f t="shared" si="97"/>
        <v>16</v>
      </c>
      <c r="BW157" s="148">
        <f t="shared" si="97"/>
        <v>25</v>
      </c>
      <c r="BX157" s="148">
        <f t="shared" si="97"/>
        <v>30</v>
      </c>
      <c r="BY157" s="148">
        <f t="shared" si="97"/>
        <v>3</v>
      </c>
      <c r="BZ157" s="148" t="str">
        <f t="shared" si="97"/>
        <v>-</v>
      </c>
      <c r="CA157" s="148" t="str">
        <f t="shared" si="97"/>
        <v>-</v>
      </c>
      <c r="CB157" s="148" t="str">
        <f t="shared" si="97"/>
        <v>-</v>
      </c>
      <c r="CC157" s="148" t="str">
        <f t="shared" si="97"/>
        <v>-</v>
      </c>
      <c r="CD157" s="148" t="str">
        <f t="shared" si="97"/>
        <v>-</v>
      </c>
      <c r="CE157" s="148" t="str">
        <f t="shared" si="97"/>
        <v>-</v>
      </c>
      <c r="CF157" s="148" t="str">
        <f t="shared" si="97"/>
        <v>-</v>
      </c>
      <c r="CG157" s="148" t="str">
        <f t="shared" si="97"/>
        <v>-</v>
      </c>
      <c r="CH157" s="148" t="str">
        <f t="shared" si="97"/>
        <v>-</v>
      </c>
      <c r="CI157" s="148" t="str">
        <f t="shared" si="97"/>
        <v>-</v>
      </c>
      <c r="CJ157" s="148" t="str">
        <f t="shared" si="97"/>
        <v>-</v>
      </c>
      <c r="CK157" s="148" t="str">
        <f t="shared" si="97"/>
        <v>-</v>
      </c>
      <c r="CL157" s="148" t="str">
        <f t="shared" si="97"/>
        <v>-</v>
      </c>
      <c r="CM157" s="148" t="str">
        <f t="shared" si="97"/>
        <v>-</v>
      </c>
      <c r="CN157" s="148" t="str">
        <f t="shared" si="97"/>
        <v>-</v>
      </c>
      <c r="CO157" s="148" t="str">
        <f t="shared" si="97"/>
        <v>-</v>
      </c>
      <c r="CP157" s="148" t="str">
        <f t="shared" si="97"/>
        <v>-</v>
      </c>
      <c r="CQ157" s="148" t="str">
        <f t="shared" si="97"/>
        <v>-</v>
      </c>
      <c r="CR157" s="148" t="str">
        <f t="shared" si="97"/>
        <v>-</v>
      </c>
      <c r="CS157" s="148" t="str">
        <f t="shared" si="97"/>
        <v>-</v>
      </c>
      <c r="CT157" s="148" t="str">
        <f t="shared" si="97"/>
        <v>-</v>
      </c>
      <c r="CU157" s="148" t="str">
        <f t="shared" ref="CU157:DR157" si="98">IFERROR(INDEX(LMU_Data,(CU$156*$A$156)+$A157,(d.Region-1)*15+CU$155)-1,"-")</f>
        <v>-</v>
      </c>
      <c r="CV157" s="148" t="str">
        <f t="shared" si="98"/>
        <v>-</v>
      </c>
      <c r="CW157" s="148" t="str">
        <f t="shared" si="98"/>
        <v>-</v>
      </c>
      <c r="CX157" s="148" t="str">
        <f t="shared" si="98"/>
        <v>-</v>
      </c>
      <c r="CY157" s="148" t="str">
        <f t="shared" si="98"/>
        <v>-</v>
      </c>
      <c r="CZ157" s="148" t="str">
        <f t="shared" si="98"/>
        <v>-</v>
      </c>
      <c r="DA157" s="148" t="str">
        <f t="shared" si="98"/>
        <v>-</v>
      </c>
      <c r="DB157" s="148" t="str">
        <f t="shared" si="98"/>
        <v>-</v>
      </c>
      <c r="DC157" s="148" t="str">
        <f t="shared" si="98"/>
        <v>-</v>
      </c>
      <c r="DD157" s="148" t="str">
        <f t="shared" si="98"/>
        <v>-</v>
      </c>
      <c r="DE157" s="148" t="str">
        <f t="shared" si="98"/>
        <v>-</v>
      </c>
      <c r="DF157" s="148" t="str">
        <f t="shared" si="98"/>
        <v>-</v>
      </c>
      <c r="DG157" s="148" t="str">
        <f t="shared" si="98"/>
        <v>-</v>
      </c>
      <c r="DH157" s="148" t="str">
        <f t="shared" si="98"/>
        <v>-</v>
      </c>
      <c r="DI157" s="148" t="str">
        <f t="shared" si="98"/>
        <v>-</v>
      </c>
      <c r="DJ157" s="148" t="str">
        <f t="shared" si="98"/>
        <v>-</v>
      </c>
      <c r="DK157" s="148" t="str">
        <f t="shared" si="98"/>
        <v>-</v>
      </c>
      <c r="DL157" s="148" t="str">
        <f t="shared" si="98"/>
        <v>-</v>
      </c>
      <c r="DM157" s="148" t="str">
        <f t="shared" si="98"/>
        <v>-</v>
      </c>
      <c r="DN157" s="148" t="str">
        <f t="shared" si="98"/>
        <v>-</v>
      </c>
      <c r="DO157" s="148" t="str">
        <f t="shared" si="98"/>
        <v>-</v>
      </c>
      <c r="DP157" s="148" t="str">
        <f t="shared" si="98"/>
        <v>-</v>
      </c>
      <c r="DQ157" s="148" t="str">
        <f t="shared" si="98"/>
        <v>-</v>
      </c>
      <c r="DR157" s="148" t="str">
        <f t="shared" si="98"/>
        <v>-</v>
      </c>
    </row>
    <row r="158" spans="1:192" outlineLevel="1">
      <c r="B158" t="s">
        <v>920</v>
      </c>
      <c r="C158" s="120" t="str">
        <f>IF(C$157="-",":",TEXT(C$157,"0")&amp;":"&amp;TEXT(C$157+1,"0"))&amp;","&amp;TEXT(C$156,"0")&amp;":"&amp;TEXT(C$156+1,"0")</f>
        <v>:,0:1</v>
      </c>
      <c r="D158" s="120" t="str">
        <f t="shared" ref="D158:BO158" si="99">IF(D$157="-",":",TEXT(D$157,"0")&amp;":"&amp;TEXT(D$157+1,"0"))&amp;","&amp;TEXT(D$156,"0")&amp;":"&amp;TEXT(D$156+1,"0")</f>
        <v>:,0:1</v>
      </c>
      <c r="E158" s="120" t="str">
        <f t="shared" si="99"/>
        <v>:,0:1</v>
      </c>
      <c r="F158" s="120" t="str">
        <f t="shared" si="99"/>
        <v>:,0:1</v>
      </c>
      <c r="G158" s="120" t="str">
        <f t="shared" si="99"/>
        <v>:,0:1</v>
      </c>
      <c r="H158" s="120" t="str">
        <f t="shared" si="99"/>
        <v>:,0:1</v>
      </c>
      <c r="I158" s="120" t="str">
        <f t="shared" si="99"/>
        <v>:,0:1</v>
      </c>
      <c r="J158" s="120" t="str">
        <f t="shared" si="99"/>
        <v>:,0:1</v>
      </c>
      <c r="K158" s="120" t="str">
        <f t="shared" si="99"/>
        <v>:,0:1</v>
      </c>
      <c r="L158" s="120" t="str">
        <f t="shared" si="99"/>
        <v>:,0:1</v>
      </c>
      <c r="M158" s="120" t="str">
        <f t="shared" si="99"/>
        <v>:,0:1</v>
      </c>
      <c r="N158" s="120" t="str">
        <f t="shared" si="99"/>
        <v>:,0:1</v>
      </c>
      <c r="O158" s="120" t="str">
        <f t="shared" si="99"/>
        <v>:,0:1</v>
      </c>
      <c r="P158" s="120" t="str">
        <f t="shared" si="99"/>
        <v>:,0:1</v>
      </c>
      <c r="Q158" s="120" t="str">
        <f t="shared" si="99"/>
        <v>:,0:1</v>
      </c>
      <c r="R158" s="120" t="str">
        <f t="shared" si="99"/>
        <v>:,1:2</v>
      </c>
      <c r="S158" s="120" t="str">
        <f t="shared" si="99"/>
        <v>:,1:2</v>
      </c>
      <c r="T158" s="120" t="str">
        <f t="shared" si="99"/>
        <v>:,1:2</v>
      </c>
      <c r="U158" s="120" t="str">
        <f t="shared" si="99"/>
        <v>:,1:2</v>
      </c>
      <c r="V158" s="120" t="str">
        <f t="shared" si="99"/>
        <v>:,1:2</v>
      </c>
      <c r="W158" s="120" t="str">
        <f t="shared" si="99"/>
        <v>:,1:2</v>
      </c>
      <c r="X158" s="120" t="str">
        <f t="shared" si="99"/>
        <v>:,1:2</v>
      </c>
      <c r="Y158" s="120" t="str">
        <f t="shared" si="99"/>
        <v>:,1:2</v>
      </c>
      <c r="Z158" s="120" t="str">
        <f t="shared" si="99"/>
        <v>:,1:2</v>
      </c>
      <c r="AA158" s="120" t="str">
        <f t="shared" si="99"/>
        <v>:,1:2</v>
      </c>
      <c r="AB158" s="120" t="str">
        <f t="shared" si="99"/>
        <v>:,1:2</v>
      </c>
      <c r="AC158" s="120" t="str">
        <f t="shared" si="99"/>
        <v>:,1:2</v>
      </c>
      <c r="AD158" s="120" t="str">
        <f t="shared" si="99"/>
        <v>:,1:2</v>
      </c>
      <c r="AE158" s="120" t="str">
        <f t="shared" si="99"/>
        <v>:,1:2</v>
      </c>
      <c r="AF158" s="120" t="str">
        <f t="shared" si="99"/>
        <v>:,1:2</v>
      </c>
      <c r="AG158" s="120" t="str">
        <f t="shared" si="99"/>
        <v>0:1,2:3</v>
      </c>
      <c r="AH158" s="120" t="str">
        <f t="shared" si="99"/>
        <v>13:14,2:3</v>
      </c>
      <c r="AI158" s="120" t="str">
        <f t="shared" si="99"/>
        <v>14:15,2:3</v>
      </c>
      <c r="AJ158" s="120" t="str">
        <f t="shared" si="99"/>
        <v>27:28,2:3</v>
      </c>
      <c r="AK158" s="120" t="str">
        <f t="shared" si="99"/>
        <v>33:34,2:3</v>
      </c>
      <c r="AL158" s="120" t="str">
        <f t="shared" si="99"/>
        <v>15:16,2:3</v>
      </c>
      <c r="AM158" s="120" t="str">
        <f t="shared" si="99"/>
        <v>26:27,2:3</v>
      </c>
      <c r="AN158" s="120" t="str">
        <f t="shared" si="99"/>
        <v>32:33,2:3</v>
      </c>
      <c r="AO158" s="120" t="str">
        <f t="shared" si="99"/>
        <v>11:12,2:3</v>
      </c>
      <c r="AP158" s="120" t="str">
        <f t="shared" si="99"/>
        <v>12:13,2:3</v>
      </c>
      <c r="AQ158" s="120" t="str">
        <f t="shared" si="99"/>
        <v>30:31,2:3</v>
      </c>
      <c r="AR158" s="120" t="str">
        <f t="shared" si="99"/>
        <v>3:4,2:3</v>
      </c>
      <c r="AS158" s="120" t="str">
        <f t="shared" si="99"/>
        <v>4:5,2:3</v>
      </c>
      <c r="AT158" s="120" t="str">
        <f t="shared" si="99"/>
        <v>6:7,2:3</v>
      </c>
      <c r="AU158" s="120" t="str">
        <f t="shared" si="99"/>
        <v>31:32,2:3</v>
      </c>
      <c r="AV158" s="120" t="str">
        <f t="shared" si="99"/>
        <v>22:23,3:4</v>
      </c>
      <c r="AW158" s="120" t="str">
        <f t="shared" si="99"/>
        <v>23:24,3:4</v>
      </c>
      <c r="AX158" s="120" t="str">
        <f t="shared" si="99"/>
        <v>24:25,3:4</v>
      </c>
      <c r="AY158" s="120" t="str">
        <f t="shared" si="99"/>
        <v>25:26,3:4</v>
      </c>
      <c r="AZ158" s="120" t="str">
        <f t="shared" si="99"/>
        <v>26:27,3:4</v>
      </c>
      <c r="BA158" s="120" t="str">
        <f t="shared" si="99"/>
        <v>27:28,3:4</v>
      </c>
      <c r="BB158" s="120" t="str">
        <f t="shared" si="99"/>
        <v>28:29,3:4</v>
      </c>
      <c r="BC158" s="120" t="str">
        <f t="shared" si="99"/>
        <v>29:30,3:4</v>
      </c>
      <c r="BD158" s="120" t="str">
        <f t="shared" si="99"/>
        <v>11:12,3:4</v>
      </c>
      <c r="BE158" s="120" t="str">
        <f t="shared" si="99"/>
        <v>12:13,3:4</v>
      </c>
      <c r="BF158" s="120" t="str">
        <f t="shared" si="99"/>
        <v>10:11,3:4</v>
      </c>
      <c r="BG158" s="120" t="str">
        <f t="shared" si="99"/>
        <v>0:1,3:4</v>
      </c>
      <c r="BH158" s="120" t="str">
        <f t="shared" si="99"/>
        <v>27:28,3:4</v>
      </c>
      <c r="BI158" s="120" t="str">
        <f t="shared" si="99"/>
        <v>33:34,3:4</v>
      </c>
      <c r="BJ158" s="120" t="str">
        <f t="shared" si="99"/>
        <v>26:27,3:4</v>
      </c>
      <c r="BK158" s="120" t="str">
        <f t="shared" si="99"/>
        <v>22:23,4:5</v>
      </c>
      <c r="BL158" s="120" t="str">
        <f t="shared" si="99"/>
        <v>23:24,4:5</v>
      </c>
      <c r="BM158" s="120" t="str">
        <f t="shared" si="99"/>
        <v>24:25,4:5</v>
      </c>
      <c r="BN158" s="120" t="str">
        <f t="shared" si="99"/>
        <v>25:26,4:5</v>
      </c>
      <c r="BO158" s="120" t="str">
        <f t="shared" si="99"/>
        <v>26:27,4:5</v>
      </c>
      <c r="BP158" s="120" t="str">
        <f t="shared" ref="BP158:DR158" si="100">IF(BP$157="-",":",TEXT(BP$157,"0")&amp;":"&amp;TEXT(BP$157+1,"0"))&amp;","&amp;TEXT(BP$156,"0")&amp;":"&amp;TEXT(BP$156+1,"0")</f>
        <v>27:28,4:5</v>
      </c>
      <c r="BQ158" s="120" t="str">
        <f t="shared" si="100"/>
        <v>28:29,4:5</v>
      </c>
      <c r="BR158" s="120" t="str">
        <f t="shared" si="100"/>
        <v>29:30,4:5</v>
      </c>
      <c r="BS158" s="120" t="str">
        <f t="shared" si="100"/>
        <v>11:12,4:5</v>
      </c>
      <c r="BT158" s="120" t="str">
        <f t="shared" si="100"/>
        <v>12:13,4:5</v>
      </c>
      <c r="BU158" s="120" t="str">
        <f t="shared" si="100"/>
        <v>26:27,4:5</v>
      </c>
      <c r="BV158" s="120" t="str">
        <f t="shared" si="100"/>
        <v>16:17,4:5</v>
      </c>
      <c r="BW158" s="120" t="str">
        <f t="shared" si="100"/>
        <v>25:26,4:5</v>
      </c>
      <c r="BX158" s="120" t="str">
        <f t="shared" si="100"/>
        <v>30:31,4:5</v>
      </c>
      <c r="BY158" s="120" t="str">
        <f t="shared" si="100"/>
        <v>3:4,4:5</v>
      </c>
      <c r="BZ158" s="120" t="str">
        <f t="shared" si="100"/>
        <v>:,5:6</v>
      </c>
      <c r="CA158" s="120" t="str">
        <f t="shared" si="100"/>
        <v>:,5:6</v>
      </c>
      <c r="CB158" s="120" t="str">
        <f t="shared" si="100"/>
        <v>:,5:6</v>
      </c>
      <c r="CC158" s="120" t="str">
        <f t="shared" si="100"/>
        <v>:,5:6</v>
      </c>
      <c r="CD158" s="120" t="str">
        <f t="shared" si="100"/>
        <v>:,5:6</v>
      </c>
      <c r="CE158" s="120" t="str">
        <f t="shared" si="100"/>
        <v>:,5:6</v>
      </c>
      <c r="CF158" s="120" t="str">
        <f t="shared" si="100"/>
        <v>:,5:6</v>
      </c>
      <c r="CG158" s="120" t="str">
        <f t="shared" si="100"/>
        <v>:,5:6</v>
      </c>
      <c r="CH158" s="120" t="str">
        <f t="shared" si="100"/>
        <v>:,5:6</v>
      </c>
      <c r="CI158" s="120" t="str">
        <f t="shared" si="100"/>
        <v>:,5:6</v>
      </c>
      <c r="CJ158" s="120" t="str">
        <f t="shared" si="100"/>
        <v>:,5:6</v>
      </c>
      <c r="CK158" s="120" t="str">
        <f t="shared" si="100"/>
        <v>:,5:6</v>
      </c>
      <c r="CL158" s="120" t="str">
        <f t="shared" si="100"/>
        <v>:,5:6</v>
      </c>
      <c r="CM158" s="120" t="str">
        <f t="shared" si="100"/>
        <v>:,5:6</v>
      </c>
      <c r="CN158" s="120" t="str">
        <f t="shared" si="100"/>
        <v>:,5:6</v>
      </c>
      <c r="CO158" s="120" t="str">
        <f t="shared" si="100"/>
        <v>:,6:7</v>
      </c>
      <c r="CP158" s="120" t="str">
        <f t="shared" si="100"/>
        <v>:,6:7</v>
      </c>
      <c r="CQ158" s="120" t="str">
        <f t="shared" si="100"/>
        <v>:,6:7</v>
      </c>
      <c r="CR158" s="120" t="str">
        <f t="shared" si="100"/>
        <v>:,6:7</v>
      </c>
      <c r="CS158" s="120" t="str">
        <f t="shared" si="100"/>
        <v>:,6:7</v>
      </c>
      <c r="CT158" s="120" t="str">
        <f t="shared" si="100"/>
        <v>:,6:7</v>
      </c>
      <c r="CU158" s="120" t="str">
        <f t="shared" si="100"/>
        <v>:,6:7</v>
      </c>
      <c r="CV158" s="120" t="str">
        <f t="shared" si="100"/>
        <v>:,6:7</v>
      </c>
      <c r="CW158" s="120" t="str">
        <f t="shared" si="100"/>
        <v>:,6:7</v>
      </c>
      <c r="CX158" s="120" t="str">
        <f t="shared" si="100"/>
        <v>:,6:7</v>
      </c>
      <c r="CY158" s="120" t="str">
        <f t="shared" si="100"/>
        <v>:,6:7</v>
      </c>
      <c r="CZ158" s="120" t="str">
        <f t="shared" si="100"/>
        <v>:,6:7</v>
      </c>
      <c r="DA158" s="120" t="str">
        <f t="shared" si="100"/>
        <v>:,6:7</v>
      </c>
      <c r="DB158" s="120" t="str">
        <f t="shared" si="100"/>
        <v>:,6:7</v>
      </c>
      <c r="DC158" s="120" t="str">
        <f t="shared" si="100"/>
        <v>:,6:7</v>
      </c>
      <c r="DD158" s="120" t="str">
        <f t="shared" si="100"/>
        <v>:,7:8</v>
      </c>
      <c r="DE158" s="120" t="str">
        <f t="shared" si="100"/>
        <v>:,7:8</v>
      </c>
      <c r="DF158" s="120" t="str">
        <f t="shared" si="100"/>
        <v>:,7:8</v>
      </c>
      <c r="DG158" s="120" t="str">
        <f t="shared" si="100"/>
        <v>:,7:8</v>
      </c>
      <c r="DH158" s="120" t="str">
        <f t="shared" si="100"/>
        <v>:,7:8</v>
      </c>
      <c r="DI158" s="120" t="str">
        <f t="shared" si="100"/>
        <v>:,7:8</v>
      </c>
      <c r="DJ158" s="120" t="str">
        <f t="shared" si="100"/>
        <v>:,7:8</v>
      </c>
      <c r="DK158" s="120" t="str">
        <f t="shared" si="100"/>
        <v>:,7:8</v>
      </c>
      <c r="DL158" s="120" t="str">
        <f t="shared" si="100"/>
        <v>:,7:8</v>
      </c>
      <c r="DM158" s="120" t="str">
        <f t="shared" si="100"/>
        <v>:,7:8</v>
      </c>
      <c r="DN158" s="120" t="str">
        <f t="shared" si="100"/>
        <v>:,7:8</v>
      </c>
      <c r="DO158" s="120" t="str">
        <f t="shared" si="100"/>
        <v>:,7:8</v>
      </c>
      <c r="DP158" s="120" t="str">
        <f t="shared" si="100"/>
        <v>:,7:8</v>
      </c>
      <c r="DQ158" s="120" t="str">
        <f t="shared" si="100"/>
        <v>:,7:8</v>
      </c>
      <c r="DR158" s="120" t="str">
        <f t="shared" si="100"/>
        <v>:,7:8</v>
      </c>
    </row>
    <row r="159" spans="1:192" outlineLevel="1">
      <c r="A159">
        <v>2</v>
      </c>
      <c r="B159" t="s">
        <v>922</v>
      </c>
      <c r="C159" s="148" t="str">
        <f t="shared" ref="C159:L162" si="101">IFERROR(MAX(0,INDEX(LMU_Data,(C$156*$A$156)+$A159,(d.Region-1)*15+C$155)-0.01),"-")</f>
        <v>-</v>
      </c>
      <c r="D159" s="148" t="str">
        <f t="shared" si="101"/>
        <v>-</v>
      </c>
      <c r="E159" s="148" t="str">
        <f t="shared" si="101"/>
        <v>-</v>
      </c>
      <c r="F159" s="148" t="str">
        <f t="shared" si="101"/>
        <v>-</v>
      </c>
      <c r="G159" s="148" t="str">
        <f t="shared" si="101"/>
        <v>-</v>
      </c>
      <c r="H159" s="148" t="str">
        <f t="shared" si="101"/>
        <v>-</v>
      </c>
      <c r="I159" s="148" t="str">
        <f t="shared" si="101"/>
        <v>-</v>
      </c>
      <c r="J159" s="148" t="str">
        <f t="shared" si="101"/>
        <v>-</v>
      </c>
      <c r="K159" s="148" t="str">
        <f t="shared" si="101"/>
        <v>-</v>
      </c>
      <c r="L159" s="148" t="str">
        <f t="shared" si="101"/>
        <v>-</v>
      </c>
      <c r="M159" s="148" t="str">
        <f t="shared" ref="M159:V162" si="102">IFERROR(MAX(0,INDEX(LMU_Data,(M$156*$A$156)+$A159,(d.Region-1)*15+M$155)-0.01),"-")</f>
        <v>-</v>
      </c>
      <c r="N159" s="148" t="str">
        <f t="shared" si="102"/>
        <v>-</v>
      </c>
      <c r="O159" s="148" t="str">
        <f t="shared" si="102"/>
        <v>-</v>
      </c>
      <c r="P159" s="148" t="str">
        <f t="shared" si="102"/>
        <v>-</v>
      </c>
      <c r="Q159" s="148" t="str">
        <f t="shared" si="102"/>
        <v>-</v>
      </c>
      <c r="R159" s="148" t="str">
        <f t="shared" si="102"/>
        <v>-</v>
      </c>
      <c r="S159" s="148" t="str">
        <f t="shared" si="102"/>
        <v>-</v>
      </c>
      <c r="T159" s="148" t="str">
        <f t="shared" si="102"/>
        <v>-</v>
      </c>
      <c r="U159" s="148" t="str">
        <f t="shared" si="102"/>
        <v>-</v>
      </c>
      <c r="V159" s="148" t="str">
        <f t="shared" si="102"/>
        <v>-</v>
      </c>
      <c r="W159" s="148" t="str">
        <f t="shared" ref="W159:AF162" si="103">IFERROR(MAX(0,INDEX(LMU_Data,(W$156*$A$156)+$A159,(d.Region-1)*15+W$155)-0.01),"-")</f>
        <v>-</v>
      </c>
      <c r="X159" s="148" t="str">
        <f t="shared" si="103"/>
        <v>-</v>
      </c>
      <c r="Y159" s="148" t="str">
        <f t="shared" si="103"/>
        <v>-</v>
      </c>
      <c r="Z159" s="148" t="str">
        <f t="shared" si="103"/>
        <v>-</v>
      </c>
      <c r="AA159" s="148" t="str">
        <f t="shared" si="103"/>
        <v>-</v>
      </c>
      <c r="AB159" s="148" t="str">
        <f t="shared" si="103"/>
        <v>-</v>
      </c>
      <c r="AC159" s="148" t="str">
        <f t="shared" si="103"/>
        <v>-</v>
      </c>
      <c r="AD159" s="148" t="str">
        <f t="shared" si="103"/>
        <v>-</v>
      </c>
      <c r="AE159" s="148" t="str">
        <f t="shared" si="103"/>
        <v>-</v>
      </c>
      <c r="AF159" s="148" t="str">
        <f t="shared" si="103"/>
        <v>-</v>
      </c>
      <c r="AG159" s="148">
        <f t="shared" ref="AG159:AP162" si="104">IFERROR(MAX(0,INDEX(LMU_Data,(AG$156*$A$156)+$A159,(d.Region-1)*15+AG$155)-0.01),"-")</f>
        <v>74.989999999999995</v>
      </c>
      <c r="AH159" s="148" t="str">
        <f t="shared" si="104"/>
        <v>-</v>
      </c>
      <c r="AI159" s="148" t="str">
        <f t="shared" si="104"/>
        <v>-</v>
      </c>
      <c r="AJ159" s="148" t="str">
        <f t="shared" si="104"/>
        <v>-</v>
      </c>
      <c r="AK159" s="148" t="str">
        <f t="shared" si="104"/>
        <v>-</v>
      </c>
      <c r="AL159" s="148" t="str">
        <f t="shared" si="104"/>
        <v>-</v>
      </c>
      <c r="AM159" s="148" t="str">
        <f t="shared" si="104"/>
        <v>-</v>
      </c>
      <c r="AN159" s="148" t="str">
        <f t="shared" si="104"/>
        <v>-</v>
      </c>
      <c r="AO159" s="148">
        <f t="shared" si="104"/>
        <v>36.99</v>
      </c>
      <c r="AP159" s="148">
        <f t="shared" si="104"/>
        <v>36.99</v>
      </c>
      <c r="AQ159" s="148" t="str">
        <f t="shared" ref="AQ159:AZ162" si="105">IFERROR(MAX(0,INDEX(LMU_Data,(AQ$156*$A$156)+$A159,(d.Region-1)*15+AQ$155)-0.01),"-")</f>
        <v>-</v>
      </c>
      <c r="AR159" s="148" t="str">
        <f t="shared" si="105"/>
        <v>-</v>
      </c>
      <c r="AS159" s="148" t="str">
        <f t="shared" si="105"/>
        <v>-</v>
      </c>
      <c r="AT159" s="148" t="str">
        <f t="shared" si="105"/>
        <v>-</v>
      </c>
      <c r="AU159" s="148" t="str">
        <f t="shared" si="105"/>
        <v>-</v>
      </c>
      <c r="AV159" s="148">
        <f t="shared" si="105"/>
        <v>49.99</v>
      </c>
      <c r="AW159" s="148">
        <f t="shared" si="105"/>
        <v>49.99</v>
      </c>
      <c r="AX159" s="148">
        <f t="shared" si="105"/>
        <v>49.99</v>
      </c>
      <c r="AY159" s="148">
        <f t="shared" si="105"/>
        <v>49.99</v>
      </c>
      <c r="AZ159" s="148">
        <f t="shared" si="105"/>
        <v>49.99</v>
      </c>
      <c r="BA159" s="148">
        <f t="shared" ref="BA159:BJ162" si="106">IFERROR(MAX(0,INDEX(LMU_Data,(BA$156*$A$156)+$A159,(d.Region-1)*15+BA$155)-0.01),"-")</f>
        <v>49.99</v>
      </c>
      <c r="BB159" s="148">
        <f t="shared" si="106"/>
        <v>49.99</v>
      </c>
      <c r="BC159" s="148">
        <f t="shared" si="106"/>
        <v>49.99</v>
      </c>
      <c r="BD159" s="148">
        <f t="shared" si="106"/>
        <v>412.99</v>
      </c>
      <c r="BE159" s="148">
        <f t="shared" si="106"/>
        <v>412.99</v>
      </c>
      <c r="BF159" s="148" t="str">
        <f t="shared" si="106"/>
        <v>-</v>
      </c>
      <c r="BG159" s="148" t="str">
        <f t="shared" si="106"/>
        <v>-</v>
      </c>
      <c r="BH159" s="148" t="str">
        <f t="shared" si="106"/>
        <v>-</v>
      </c>
      <c r="BI159" s="148" t="str">
        <f t="shared" si="106"/>
        <v>-</v>
      </c>
      <c r="BJ159" s="148" t="str">
        <f t="shared" si="106"/>
        <v>-</v>
      </c>
      <c r="BK159" s="148">
        <f t="shared" ref="BK159:BT162" si="107">IFERROR(MAX(0,INDEX(LMU_Data,(BK$156*$A$156)+$A159,(d.Region-1)*15+BK$155)-0.01),"-")</f>
        <v>6.8900000000000006</v>
      </c>
      <c r="BL159" s="148">
        <f t="shared" si="107"/>
        <v>6.8900000000000006</v>
      </c>
      <c r="BM159" s="148">
        <f t="shared" si="107"/>
        <v>6.8900000000000006</v>
      </c>
      <c r="BN159" s="148">
        <f t="shared" si="107"/>
        <v>6.8900000000000006</v>
      </c>
      <c r="BO159" s="148">
        <f t="shared" si="107"/>
        <v>6.8900000000000006</v>
      </c>
      <c r="BP159" s="148">
        <f t="shared" si="107"/>
        <v>6.8900000000000006</v>
      </c>
      <c r="BQ159" s="148">
        <f t="shared" si="107"/>
        <v>6.8900000000000006</v>
      </c>
      <c r="BR159" s="148">
        <f t="shared" si="107"/>
        <v>6.8900000000000006</v>
      </c>
      <c r="BS159" s="148">
        <f t="shared" si="107"/>
        <v>346.99</v>
      </c>
      <c r="BT159" s="148">
        <f t="shared" si="107"/>
        <v>346.99</v>
      </c>
      <c r="BU159" s="148" t="str">
        <f t="shared" ref="BU159:CD162" si="108">IFERROR(MAX(0,INDEX(LMU_Data,(BU$156*$A$156)+$A159,(d.Region-1)*15+BU$155)-0.01),"-")</f>
        <v>-</v>
      </c>
      <c r="BV159" s="148" t="str">
        <f t="shared" si="108"/>
        <v>-</v>
      </c>
      <c r="BW159" s="148" t="str">
        <f t="shared" si="108"/>
        <v>-</v>
      </c>
      <c r="BX159" s="148" t="str">
        <f t="shared" si="108"/>
        <v>-</v>
      </c>
      <c r="BY159" s="148" t="str">
        <f t="shared" si="108"/>
        <v>-</v>
      </c>
      <c r="BZ159" s="148" t="str">
        <f t="shared" si="108"/>
        <v>-</v>
      </c>
      <c r="CA159" s="148" t="str">
        <f t="shared" si="108"/>
        <v>-</v>
      </c>
      <c r="CB159" s="148" t="str">
        <f t="shared" si="108"/>
        <v>-</v>
      </c>
      <c r="CC159" s="148" t="str">
        <f t="shared" si="108"/>
        <v>-</v>
      </c>
      <c r="CD159" s="148" t="str">
        <f t="shared" si="108"/>
        <v>-</v>
      </c>
      <c r="CE159" s="148" t="str">
        <f t="shared" ref="CE159:CN162" si="109">IFERROR(MAX(0,INDEX(LMU_Data,(CE$156*$A$156)+$A159,(d.Region-1)*15+CE$155)-0.01),"-")</f>
        <v>-</v>
      </c>
      <c r="CF159" s="148" t="str">
        <f t="shared" si="109"/>
        <v>-</v>
      </c>
      <c r="CG159" s="148" t="str">
        <f t="shared" si="109"/>
        <v>-</v>
      </c>
      <c r="CH159" s="148" t="str">
        <f t="shared" si="109"/>
        <v>-</v>
      </c>
      <c r="CI159" s="148" t="str">
        <f t="shared" si="109"/>
        <v>-</v>
      </c>
      <c r="CJ159" s="148" t="str">
        <f t="shared" si="109"/>
        <v>-</v>
      </c>
      <c r="CK159" s="148" t="str">
        <f t="shared" si="109"/>
        <v>-</v>
      </c>
      <c r="CL159" s="148" t="str">
        <f t="shared" si="109"/>
        <v>-</v>
      </c>
      <c r="CM159" s="148" t="str">
        <f t="shared" si="109"/>
        <v>-</v>
      </c>
      <c r="CN159" s="148" t="str">
        <f t="shared" si="109"/>
        <v>-</v>
      </c>
      <c r="CO159" s="148" t="str">
        <f t="shared" ref="CO159:CX162" si="110">IFERROR(MAX(0,INDEX(LMU_Data,(CO$156*$A$156)+$A159,(d.Region-1)*15+CO$155)-0.01),"-")</f>
        <v>-</v>
      </c>
      <c r="CP159" s="148" t="str">
        <f t="shared" si="110"/>
        <v>-</v>
      </c>
      <c r="CQ159" s="148" t="str">
        <f t="shared" si="110"/>
        <v>-</v>
      </c>
      <c r="CR159" s="148" t="str">
        <f t="shared" si="110"/>
        <v>-</v>
      </c>
      <c r="CS159" s="148" t="str">
        <f t="shared" si="110"/>
        <v>-</v>
      </c>
      <c r="CT159" s="148" t="str">
        <f t="shared" si="110"/>
        <v>-</v>
      </c>
      <c r="CU159" s="148" t="str">
        <f t="shared" si="110"/>
        <v>-</v>
      </c>
      <c r="CV159" s="148" t="str">
        <f t="shared" si="110"/>
        <v>-</v>
      </c>
      <c r="CW159" s="148" t="str">
        <f t="shared" si="110"/>
        <v>-</v>
      </c>
      <c r="CX159" s="148" t="str">
        <f t="shared" si="110"/>
        <v>-</v>
      </c>
      <c r="CY159" s="148" t="str">
        <f t="shared" ref="CY159:DH162" si="111">IFERROR(MAX(0,INDEX(LMU_Data,(CY$156*$A$156)+$A159,(d.Region-1)*15+CY$155)-0.01),"-")</f>
        <v>-</v>
      </c>
      <c r="CZ159" s="148" t="str">
        <f t="shared" si="111"/>
        <v>-</v>
      </c>
      <c r="DA159" s="148" t="str">
        <f t="shared" si="111"/>
        <v>-</v>
      </c>
      <c r="DB159" s="148" t="str">
        <f t="shared" si="111"/>
        <v>-</v>
      </c>
      <c r="DC159" s="148" t="str">
        <f t="shared" si="111"/>
        <v>-</v>
      </c>
      <c r="DD159" s="148" t="str">
        <f t="shared" si="111"/>
        <v>-</v>
      </c>
      <c r="DE159" s="148" t="str">
        <f t="shared" si="111"/>
        <v>-</v>
      </c>
      <c r="DF159" s="148" t="str">
        <f t="shared" si="111"/>
        <v>-</v>
      </c>
      <c r="DG159" s="148" t="str">
        <f t="shared" si="111"/>
        <v>-</v>
      </c>
      <c r="DH159" s="148" t="str">
        <f t="shared" si="111"/>
        <v>-</v>
      </c>
      <c r="DI159" s="148" t="str">
        <f t="shared" ref="DI159:DR162" si="112">IFERROR(MAX(0,INDEX(LMU_Data,(DI$156*$A$156)+$A159,(d.Region-1)*15+DI$155)-0.01),"-")</f>
        <v>-</v>
      </c>
      <c r="DJ159" s="148" t="str">
        <f t="shared" si="112"/>
        <v>-</v>
      </c>
      <c r="DK159" s="148" t="str">
        <f t="shared" si="112"/>
        <v>-</v>
      </c>
      <c r="DL159" s="148" t="str">
        <f t="shared" si="112"/>
        <v>-</v>
      </c>
      <c r="DM159" s="148" t="str">
        <f t="shared" si="112"/>
        <v>-</v>
      </c>
      <c r="DN159" s="148" t="str">
        <f t="shared" si="112"/>
        <v>-</v>
      </c>
      <c r="DO159" s="148" t="str">
        <f t="shared" si="112"/>
        <v>-</v>
      </c>
      <c r="DP159" s="148" t="str">
        <f t="shared" si="112"/>
        <v>-</v>
      </c>
      <c r="DQ159" s="148" t="str">
        <f t="shared" si="112"/>
        <v>-</v>
      </c>
      <c r="DR159" s="148" t="str">
        <f t="shared" si="112"/>
        <v>-</v>
      </c>
    </row>
    <row r="160" spans="1:192" outlineLevel="1">
      <c r="A160">
        <v>3</v>
      </c>
      <c r="B160" t="s">
        <v>923</v>
      </c>
      <c r="C160" s="148" t="str">
        <f t="shared" si="101"/>
        <v>-</v>
      </c>
      <c r="D160" s="148" t="str">
        <f t="shared" si="101"/>
        <v>-</v>
      </c>
      <c r="E160" s="148" t="str">
        <f t="shared" si="101"/>
        <v>-</v>
      </c>
      <c r="F160" s="148" t="str">
        <f t="shared" si="101"/>
        <v>-</v>
      </c>
      <c r="G160" s="148" t="str">
        <f t="shared" si="101"/>
        <v>-</v>
      </c>
      <c r="H160" s="148" t="str">
        <f t="shared" si="101"/>
        <v>-</v>
      </c>
      <c r="I160" s="148" t="str">
        <f t="shared" si="101"/>
        <v>-</v>
      </c>
      <c r="J160" s="148" t="str">
        <f t="shared" si="101"/>
        <v>-</v>
      </c>
      <c r="K160" s="148" t="str">
        <f t="shared" si="101"/>
        <v>-</v>
      </c>
      <c r="L160" s="148" t="str">
        <f t="shared" si="101"/>
        <v>-</v>
      </c>
      <c r="M160" s="148" t="str">
        <f t="shared" si="102"/>
        <v>-</v>
      </c>
      <c r="N160" s="148" t="str">
        <f t="shared" si="102"/>
        <v>-</v>
      </c>
      <c r="O160" s="148" t="str">
        <f t="shared" si="102"/>
        <v>-</v>
      </c>
      <c r="P160" s="148" t="str">
        <f t="shared" si="102"/>
        <v>-</v>
      </c>
      <c r="Q160" s="148" t="str">
        <f t="shared" si="102"/>
        <v>-</v>
      </c>
      <c r="R160" s="148" t="str">
        <f t="shared" si="102"/>
        <v>-</v>
      </c>
      <c r="S160" s="148" t="str">
        <f t="shared" si="102"/>
        <v>-</v>
      </c>
      <c r="T160" s="148" t="str">
        <f t="shared" si="102"/>
        <v>-</v>
      </c>
      <c r="U160" s="148" t="str">
        <f t="shared" si="102"/>
        <v>-</v>
      </c>
      <c r="V160" s="148" t="str">
        <f t="shared" si="102"/>
        <v>-</v>
      </c>
      <c r="W160" s="148" t="str">
        <f t="shared" si="103"/>
        <v>-</v>
      </c>
      <c r="X160" s="148" t="str">
        <f t="shared" si="103"/>
        <v>-</v>
      </c>
      <c r="Y160" s="148" t="str">
        <f t="shared" si="103"/>
        <v>-</v>
      </c>
      <c r="Z160" s="148" t="str">
        <f t="shared" si="103"/>
        <v>-</v>
      </c>
      <c r="AA160" s="148" t="str">
        <f t="shared" si="103"/>
        <v>-</v>
      </c>
      <c r="AB160" s="148" t="str">
        <f t="shared" si="103"/>
        <v>-</v>
      </c>
      <c r="AC160" s="148" t="str">
        <f t="shared" si="103"/>
        <v>-</v>
      </c>
      <c r="AD160" s="148" t="str">
        <f t="shared" si="103"/>
        <v>-</v>
      </c>
      <c r="AE160" s="148" t="str">
        <f t="shared" si="103"/>
        <v>-</v>
      </c>
      <c r="AF160" s="148" t="str">
        <f t="shared" si="103"/>
        <v>-</v>
      </c>
      <c r="AG160" s="148">
        <f t="shared" si="104"/>
        <v>74.989999999999995</v>
      </c>
      <c r="AH160" s="148" t="str">
        <f t="shared" si="104"/>
        <v>-</v>
      </c>
      <c r="AI160" s="148" t="str">
        <f t="shared" si="104"/>
        <v>-</v>
      </c>
      <c r="AJ160" s="148" t="str">
        <f t="shared" si="104"/>
        <v>-</v>
      </c>
      <c r="AK160" s="148" t="str">
        <f t="shared" si="104"/>
        <v>-</v>
      </c>
      <c r="AL160" s="148" t="str">
        <f t="shared" si="104"/>
        <v>-</v>
      </c>
      <c r="AM160" s="148" t="str">
        <f t="shared" si="104"/>
        <v>-</v>
      </c>
      <c r="AN160" s="148" t="str">
        <f t="shared" si="104"/>
        <v>-</v>
      </c>
      <c r="AO160" s="148">
        <f t="shared" si="104"/>
        <v>36.99</v>
      </c>
      <c r="AP160" s="148">
        <f t="shared" si="104"/>
        <v>36.99</v>
      </c>
      <c r="AQ160" s="148" t="str">
        <f t="shared" si="105"/>
        <v>-</v>
      </c>
      <c r="AR160" s="148" t="str">
        <f t="shared" si="105"/>
        <v>-</v>
      </c>
      <c r="AS160" s="148" t="str">
        <f t="shared" si="105"/>
        <v>-</v>
      </c>
      <c r="AT160" s="148" t="str">
        <f t="shared" si="105"/>
        <v>-</v>
      </c>
      <c r="AU160" s="148" t="str">
        <f t="shared" si="105"/>
        <v>-</v>
      </c>
      <c r="AV160" s="148">
        <f t="shared" si="105"/>
        <v>49.99</v>
      </c>
      <c r="AW160" s="148">
        <f t="shared" si="105"/>
        <v>49.99</v>
      </c>
      <c r="AX160" s="148">
        <f t="shared" si="105"/>
        <v>49.99</v>
      </c>
      <c r="AY160" s="148">
        <f t="shared" si="105"/>
        <v>49.99</v>
      </c>
      <c r="AZ160" s="148">
        <f t="shared" si="105"/>
        <v>49.99</v>
      </c>
      <c r="BA160" s="148">
        <f t="shared" si="106"/>
        <v>49.99</v>
      </c>
      <c r="BB160" s="148">
        <f t="shared" si="106"/>
        <v>49.99</v>
      </c>
      <c r="BC160" s="148">
        <f t="shared" si="106"/>
        <v>49.99</v>
      </c>
      <c r="BD160" s="148">
        <f t="shared" si="106"/>
        <v>412.99</v>
      </c>
      <c r="BE160" s="148">
        <f t="shared" si="106"/>
        <v>412.99</v>
      </c>
      <c r="BF160" s="148" t="str">
        <f t="shared" si="106"/>
        <v>-</v>
      </c>
      <c r="BG160" s="148" t="str">
        <f t="shared" si="106"/>
        <v>-</v>
      </c>
      <c r="BH160" s="148" t="str">
        <f t="shared" si="106"/>
        <v>-</v>
      </c>
      <c r="BI160" s="148" t="str">
        <f t="shared" si="106"/>
        <v>-</v>
      </c>
      <c r="BJ160" s="148" t="str">
        <f t="shared" si="106"/>
        <v>-</v>
      </c>
      <c r="BK160" s="148">
        <f t="shared" si="107"/>
        <v>6.8900000000000006</v>
      </c>
      <c r="BL160" s="148">
        <f t="shared" si="107"/>
        <v>6.8900000000000006</v>
      </c>
      <c r="BM160" s="148">
        <f t="shared" si="107"/>
        <v>6.8900000000000006</v>
      </c>
      <c r="BN160" s="148">
        <f t="shared" si="107"/>
        <v>6.8900000000000006</v>
      </c>
      <c r="BO160" s="148">
        <f t="shared" si="107"/>
        <v>6.8900000000000006</v>
      </c>
      <c r="BP160" s="148">
        <f t="shared" si="107"/>
        <v>6.8900000000000006</v>
      </c>
      <c r="BQ160" s="148">
        <f t="shared" si="107"/>
        <v>6.8900000000000006</v>
      </c>
      <c r="BR160" s="148">
        <f t="shared" si="107"/>
        <v>6.8900000000000006</v>
      </c>
      <c r="BS160" s="148">
        <f t="shared" si="107"/>
        <v>346.99</v>
      </c>
      <c r="BT160" s="148">
        <f t="shared" si="107"/>
        <v>346.99</v>
      </c>
      <c r="BU160" s="148" t="str">
        <f t="shared" si="108"/>
        <v>-</v>
      </c>
      <c r="BV160" s="148" t="str">
        <f t="shared" si="108"/>
        <v>-</v>
      </c>
      <c r="BW160" s="148" t="str">
        <f t="shared" si="108"/>
        <v>-</v>
      </c>
      <c r="BX160" s="148" t="str">
        <f t="shared" si="108"/>
        <v>-</v>
      </c>
      <c r="BY160" s="148" t="str">
        <f t="shared" si="108"/>
        <v>-</v>
      </c>
      <c r="BZ160" s="148" t="str">
        <f t="shared" si="108"/>
        <v>-</v>
      </c>
      <c r="CA160" s="148" t="str">
        <f t="shared" si="108"/>
        <v>-</v>
      </c>
      <c r="CB160" s="148" t="str">
        <f t="shared" si="108"/>
        <v>-</v>
      </c>
      <c r="CC160" s="148" t="str">
        <f t="shared" si="108"/>
        <v>-</v>
      </c>
      <c r="CD160" s="148" t="str">
        <f t="shared" si="108"/>
        <v>-</v>
      </c>
      <c r="CE160" s="148" t="str">
        <f t="shared" si="109"/>
        <v>-</v>
      </c>
      <c r="CF160" s="148" t="str">
        <f t="shared" si="109"/>
        <v>-</v>
      </c>
      <c r="CG160" s="148" t="str">
        <f t="shared" si="109"/>
        <v>-</v>
      </c>
      <c r="CH160" s="148" t="str">
        <f t="shared" si="109"/>
        <v>-</v>
      </c>
      <c r="CI160" s="148" t="str">
        <f t="shared" si="109"/>
        <v>-</v>
      </c>
      <c r="CJ160" s="148" t="str">
        <f t="shared" si="109"/>
        <v>-</v>
      </c>
      <c r="CK160" s="148" t="str">
        <f t="shared" si="109"/>
        <v>-</v>
      </c>
      <c r="CL160" s="148" t="str">
        <f t="shared" si="109"/>
        <v>-</v>
      </c>
      <c r="CM160" s="148" t="str">
        <f t="shared" si="109"/>
        <v>-</v>
      </c>
      <c r="CN160" s="148" t="str">
        <f t="shared" si="109"/>
        <v>-</v>
      </c>
      <c r="CO160" s="148" t="str">
        <f t="shared" si="110"/>
        <v>-</v>
      </c>
      <c r="CP160" s="148" t="str">
        <f t="shared" si="110"/>
        <v>-</v>
      </c>
      <c r="CQ160" s="148" t="str">
        <f t="shared" si="110"/>
        <v>-</v>
      </c>
      <c r="CR160" s="148" t="str">
        <f t="shared" si="110"/>
        <v>-</v>
      </c>
      <c r="CS160" s="148" t="str">
        <f t="shared" si="110"/>
        <v>-</v>
      </c>
      <c r="CT160" s="148" t="str">
        <f t="shared" si="110"/>
        <v>-</v>
      </c>
      <c r="CU160" s="148" t="str">
        <f t="shared" si="110"/>
        <v>-</v>
      </c>
      <c r="CV160" s="148" t="str">
        <f t="shared" si="110"/>
        <v>-</v>
      </c>
      <c r="CW160" s="148" t="str">
        <f t="shared" si="110"/>
        <v>-</v>
      </c>
      <c r="CX160" s="148" t="str">
        <f t="shared" si="110"/>
        <v>-</v>
      </c>
      <c r="CY160" s="148" t="str">
        <f t="shared" si="111"/>
        <v>-</v>
      </c>
      <c r="CZ160" s="148" t="str">
        <f t="shared" si="111"/>
        <v>-</v>
      </c>
      <c r="DA160" s="148" t="str">
        <f t="shared" si="111"/>
        <v>-</v>
      </c>
      <c r="DB160" s="148" t="str">
        <f t="shared" si="111"/>
        <v>-</v>
      </c>
      <c r="DC160" s="148" t="str">
        <f t="shared" si="111"/>
        <v>-</v>
      </c>
      <c r="DD160" s="148" t="str">
        <f t="shared" si="111"/>
        <v>-</v>
      </c>
      <c r="DE160" s="148" t="str">
        <f t="shared" si="111"/>
        <v>-</v>
      </c>
      <c r="DF160" s="148" t="str">
        <f t="shared" si="111"/>
        <v>-</v>
      </c>
      <c r="DG160" s="148" t="str">
        <f t="shared" si="111"/>
        <v>-</v>
      </c>
      <c r="DH160" s="148" t="str">
        <f t="shared" si="111"/>
        <v>-</v>
      </c>
      <c r="DI160" s="148" t="str">
        <f t="shared" si="112"/>
        <v>-</v>
      </c>
      <c r="DJ160" s="148" t="str">
        <f t="shared" si="112"/>
        <v>-</v>
      </c>
      <c r="DK160" s="148" t="str">
        <f t="shared" si="112"/>
        <v>-</v>
      </c>
      <c r="DL160" s="148" t="str">
        <f t="shared" si="112"/>
        <v>-</v>
      </c>
      <c r="DM160" s="148" t="str">
        <f t="shared" si="112"/>
        <v>-</v>
      </c>
      <c r="DN160" s="148" t="str">
        <f t="shared" si="112"/>
        <v>-</v>
      </c>
      <c r="DO160" s="148" t="str">
        <f t="shared" si="112"/>
        <v>-</v>
      </c>
      <c r="DP160" s="148" t="str">
        <f t="shared" si="112"/>
        <v>-</v>
      </c>
      <c r="DQ160" s="148" t="str">
        <f t="shared" si="112"/>
        <v>-</v>
      </c>
      <c r="DR160" s="148" t="str">
        <f t="shared" si="112"/>
        <v>-</v>
      </c>
    </row>
    <row r="161" spans="1:122" outlineLevel="1">
      <c r="A161">
        <v>4</v>
      </c>
      <c r="B161" t="s">
        <v>924</v>
      </c>
      <c r="C161" s="148" t="str">
        <f t="shared" si="101"/>
        <v>-</v>
      </c>
      <c r="D161" s="148" t="str">
        <f t="shared" si="101"/>
        <v>-</v>
      </c>
      <c r="E161" s="148" t="str">
        <f t="shared" si="101"/>
        <v>-</v>
      </c>
      <c r="F161" s="148" t="str">
        <f t="shared" si="101"/>
        <v>-</v>
      </c>
      <c r="G161" s="148" t="str">
        <f t="shared" si="101"/>
        <v>-</v>
      </c>
      <c r="H161" s="148" t="str">
        <f t="shared" si="101"/>
        <v>-</v>
      </c>
      <c r="I161" s="148" t="str">
        <f t="shared" si="101"/>
        <v>-</v>
      </c>
      <c r="J161" s="148" t="str">
        <f t="shared" si="101"/>
        <v>-</v>
      </c>
      <c r="K161" s="148" t="str">
        <f t="shared" si="101"/>
        <v>-</v>
      </c>
      <c r="L161" s="148" t="str">
        <f t="shared" si="101"/>
        <v>-</v>
      </c>
      <c r="M161" s="148" t="str">
        <f t="shared" si="102"/>
        <v>-</v>
      </c>
      <c r="N161" s="148" t="str">
        <f t="shared" si="102"/>
        <v>-</v>
      </c>
      <c r="O161" s="148" t="str">
        <f t="shared" si="102"/>
        <v>-</v>
      </c>
      <c r="P161" s="148" t="str">
        <f t="shared" si="102"/>
        <v>-</v>
      </c>
      <c r="Q161" s="148" t="str">
        <f t="shared" si="102"/>
        <v>-</v>
      </c>
      <c r="R161" s="148" t="str">
        <f t="shared" si="102"/>
        <v>-</v>
      </c>
      <c r="S161" s="148" t="str">
        <f t="shared" si="102"/>
        <v>-</v>
      </c>
      <c r="T161" s="148" t="str">
        <f t="shared" si="102"/>
        <v>-</v>
      </c>
      <c r="U161" s="148" t="str">
        <f t="shared" si="102"/>
        <v>-</v>
      </c>
      <c r="V161" s="148" t="str">
        <f t="shared" si="102"/>
        <v>-</v>
      </c>
      <c r="W161" s="148" t="str">
        <f t="shared" si="103"/>
        <v>-</v>
      </c>
      <c r="X161" s="148" t="str">
        <f t="shared" si="103"/>
        <v>-</v>
      </c>
      <c r="Y161" s="148" t="str">
        <f t="shared" si="103"/>
        <v>-</v>
      </c>
      <c r="Z161" s="148" t="str">
        <f t="shared" si="103"/>
        <v>-</v>
      </c>
      <c r="AA161" s="148" t="str">
        <f t="shared" si="103"/>
        <v>-</v>
      </c>
      <c r="AB161" s="148" t="str">
        <f t="shared" si="103"/>
        <v>-</v>
      </c>
      <c r="AC161" s="148" t="str">
        <f t="shared" si="103"/>
        <v>-</v>
      </c>
      <c r="AD161" s="148" t="str">
        <f t="shared" si="103"/>
        <v>-</v>
      </c>
      <c r="AE161" s="148" t="str">
        <f t="shared" si="103"/>
        <v>-</v>
      </c>
      <c r="AF161" s="148" t="str">
        <f t="shared" si="103"/>
        <v>-</v>
      </c>
      <c r="AG161" s="148">
        <f t="shared" si="104"/>
        <v>74.989999999999995</v>
      </c>
      <c r="AH161" s="148" t="str">
        <f t="shared" si="104"/>
        <v>-</v>
      </c>
      <c r="AI161" s="148" t="str">
        <f t="shared" si="104"/>
        <v>-</v>
      </c>
      <c r="AJ161" s="148" t="str">
        <f t="shared" si="104"/>
        <v>-</v>
      </c>
      <c r="AK161" s="148" t="str">
        <f t="shared" si="104"/>
        <v>-</v>
      </c>
      <c r="AL161" s="148" t="str">
        <f t="shared" si="104"/>
        <v>-</v>
      </c>
      <c r="AM161" s="148" t="str">
        <f t="shared" si="104"/>
        <v>-</v>
      </c>
      <c r="AN161" s="148" t="str">
        <f t="shared" si="104"/>
        <v>-</v>
      </c>
      <c r="AO161" s="148">
        <f t="shared" si="104"/>
        <v>36.99</v>
      </c>
      <c r="AP161" s="148">
        <f t="shared" si="104"/>
        <v>36.99</v>
      </c>
      <c r="AQ161" s="148" t="str">
        <f t="shared" si="105"/>
        <v>-</v>
      </c>
      <c r="AR161" s="148" t="str">
        <f t="shared" si="105"/>
        <v>-</v>
      </c>
      <c r="AS161" s="148" t="str">
        <f t="shared" si="105"/>
        <v>-</v>
      </c>
      <c r="AT161" s="148" t="str">
        <f t="shared" si="105"/>
        <v>-</v>
      </c>
      <c r="AU161" s="148" t="str">
        <f t="shared" si="105"/>
        <v>-</v>
      </c>
      <c r="AV161" s="148">
        <f t="shared" si="105"/>
        <v>49.99</v>
      </c>
      <c r="AW161" s="148">
        <f t="shared" si="105"/>
        <v>49.99</v>
      </c>
      <c r="AX161" s="148">
        <f t="shared" si="105"/>
        <v>49.99</v>
      </c>
      <c r="AY161" s="148">
        <f t="shared" si="105"/>
        <v>49.99</v>
      </c>
      <c r="AZ161" s="148">
        <f t="shared" si="105"/>
        <v>49.99</v>
      </c>
      <c r="BA161" s="148">
        <f t="shared" si="106"/>
        <v>49.99</v>
      </c>
      <c r="BB161" s="148">
        <f t="shared" si="106"/>
        <v>49.99</v>
      </c>
      <c r="BC161" s="148">
        <f t="shared" si="106"/>
        <v>49.99</v>
      </c>
      <c r="BD161" s="148">
        <f t="shared" si="106"/>
        <v>412.99</v>
      </c>
      <c r="BE161" s="148">
        <f t="shared" si="106"/>
        <v>412.99</v>
      </c>
      <c r="BF161" s="148" t="str">
        <f t="shared" si="106"/>
        <v>-</v>
      </c>
      <c r="BG161" s="148" t="str">
        <f t="shared" si="106"/>
        <v>-</v>
      </c>
      <c r="BH161" s="148" t="str">
        <f t="shared" si="106"/>
        <v>-</v>
      </c>
      <c r="BI161" s="148" t="str">
        <f t="shared" si="106"/>
        <v>-</v>
      </c>
      <c r="BJ161" s="148" t="str">
        <f t="shared" si="106"/>
        <v>-</v>
      </c>
      <c r="BK161" s="148">
        <f t="shared" si="107"/>
        <v>6.8900000000000006</v>
      </c>
      <c r="BL161" s="148">
        <f t="shared" si="107"/>
        <v>6.8900000000000006</v>
      </c>
      <c r="BM161" s="148">
        <f t="shared" si="107"/>
        <v>6.8900000000000006</v>
      </c>
      <c r="BN161" s="148">
        <f t="shared" si="107"/>
        <v>6.8900000000000006</v>
      </c>
      <c r="BO161" s="148">
        <f t="shared" si="107"/>
        <v>6.8900000000000006</v>
      </c>
      <c r="BP161" s="148">
        <f t="shared" si="107"/>
        <v>6.8900000000000006</v>
      </c>
      <c r="BQ161" s="148">
        <f t="shared" si="107"/>
        <v>6.8900000000000006</v>
      </c>
      <c r="BR161" s="148">
        <f t="shared" si="107"/>
        <v>6.8900000000000006</v>
      </c>
      <c r="BS161" s="148">
        <f t="shared" si="107"/>
        <v>346.99</v>
      </c>
      <c r="BT161" s="148">
        <f t="shared" si="107"/>
        <v>346.99</v>
      </c>
      <c r="BU161" s="148" t="str">
        <f t="shared" si="108"/>
        <v>-</v>
      </c>
      <c r="BV161" s="148" t="str">
        <f t="shared" si="108"/>
        <v>-</v>
      </c>
      <c r="BW161" s="148" t="str">
        <f t="shared" si="108"/>
        <v>-</v>
      </c>
      <c r="BX161" s="148" t="str">
        <f t="shared" si="108"/>
        <v>-</v>
      </c>
      <c r="BY161" s="148" t="str">
        <f t="shared" si="108"/>
        <v>-</v>
      </c>
      <c r="BZ161" s="148" t="str">
        <f t="shared" si="108"/>
        <v>-</v>
      </c>
      <c r="CA161" s="148" t="str">
        <f t="shared" si="108"/>
        <v>-</v>
      </c>
      <c r="CB161" s="148" t="str">
        <f t="shared" si="108"/>
        <v>-</v>
      </c>
      <c r="CC161" s="148" t="str">
        <f t="shared" si="108"/>
        <v>-</v>
      </c>
      <c r="CD161" s="148" t="str">
        <f t="shared" si="108"/>
        <v>-</v>
      </c>
      <c r="CE161" s="148" t="str">
        <f t="shared" si="109"/>
        <v>-</v>
      </c>
      <c r="CF161" s="148" t="str">
        <f t="shared" si="109"/>
        <v>-</v>
      </c>
      <c r="CG161" s="148" t="str">
        <f t="shared" si="109"/>
        <v>-</v>
      </c>
      <c r="CH161" s="148" t="str">
        <f t="shared" si="109"/>
        <v>-</v>
      </c>
      <c r="CI161" s="148" t="str">
        <f t="shared" si="109"/>
        <v>-</v>
      </c>
      <c r="CJ161" s="148" t="str">
        <f t="shared" si="109"/>
        <v>-</v>
      </c>
      <c r="CK161" s="148" t="str">
        <f t="shared" si="109"/>
        <v>-</v>
      </c>
      <c r="CL161" s="148" t="str">
        <f t="shared" si="109"/>
        <v>-</v>
      </c>
      <c r="CM161" s="148" t="str">
        <f t="shared" si="109"/>
        <v>-</v>
      </c>
      <c r="CN161" s="148" t="str">
        <f t="shared" si="109"/>
        <v>-</v>
      </c>
      <c r="CO161" s="148" t="str">
        <f t="shared" si="110"/>
        <v>-</v>
      </c>
      <c r="CP161" s="148" t="str">
        <f t="shared" si="110"/>
        <v>-</v>
      </c>
      <c r="CQ161" s="148" t="str">
        <f t="shared" si="110"/>
        <v>-</v>
      </c>
      <c r="CR161" s="148" t="str">
        <f t="shared" si="110"/>
        <v>-</v>
      </c>
      <c r="CS161" s="148" t="str">
        <f t="shared" si="110"/>
        <v>-</v>
      </c>
      <c r="CT161" s="148" t="str">
        <f t="shared" si="110"/>
        <v>-</v>
      </c>
      <c r="CU161" s="148" t="str">
        <f t="shared" si="110"/>
        <v>-</v>
      </c>
      <c r="CV161" s="148" t="str">
        <f t="shared" si="110"/>
        <v>-</v>
      </c>
      <c r="CW161" s="148" t="str">
        <f t="shared" si="110"/>
        <v>-</v>
      </c>
      <c r="CX161" s="148" t="str">
        <f t="shared" si="110"/>
        <v>-</v>
      </c>
      <c r="CY161" s="148" t="str">
        <f t="shared" si="111"/>
        <v>-</v>
      </c>
      <c r="CZ161" s="148" t="str">
        <f t="shared" si="111"/>
        <v>-</v>
      </c>
      <c r="DA161" s="148" t="str">
        <f t="shared" si="111"/>
        <v>-</v>
      </c>
      <c r="DB161" s="148" t="str">
        <f t="shared" si="111"/>
        <v>-</v>
      </c>
      <c r="DC161" s="148" t="str">
        <f t="shared" si="111"/>
        <v>-</v>
      </c>
      <c r="DD161" s="148" t="str">
        <f t="shared" si="111"/>
        <v>-</v>
      </c>
      <c r="DE161" s="148" t="str">
        <f t="shared" si="111"/>
        <v>-</v>
      </c>
      <c r="DF161" s="148" t="str">
        <f t="shared" si="111"/>
        <v>-</v>
      </c>
      <c r="DG161" s="148" t="str">
        <f t="shared" si="111"/>
        <v>-</v>
      </c>
      <c r="DH161" s="148" t="str">
        <f t="shared" si="111"/>
        <v>-</v>
      </c>
      <c r="DI161" s="148" t="str">
        <f t="shared" si="112"/>
        <v>-</v>
      </c>
      <c r="DJ161" s="148" t="str">
        <f t="shared" si="112"/>
        <v>-</v>
      </c>
      <c r="DK161" s="148" t="str">
        <f t="shared" si="112"/>
        <v>-</v>
      </c>
      <c r="DL161" s="148" t="str">
        <f t="shared" si="112"/>
        <v>-</v>
      </c>
      <c r="DM161" s="148" t="str">
        <f t="shared" si="112"/>
        <v>-</v>
      </c>
      <c r="DN161" s="148" t="str">
        <f t="shared" si="112"/>
        <v>-</v>
      </c>
      <c r="DO161" s="148" t="str">
        <f t="shared" si="112"/>
        <v>-</v>
      </c>
      <c r="DP161" s="148" t="str">
        <f t="shared" si="112"/>
        <v>-</v>
      </c>
      <c r="DQ161" s="148" t="str">
        <f t="shared" si="112"/>
        <v>-</v>
      </c>
      <c r="DR161" s="148" t="str">
        <f t="shared" si="112"/>
        <v>-</v>
      </c>
    </row>
    <row r="162" spans="1:122" outlineLevel="1">
      <c r="A162">
        <v>5</v>
      </c>
      <c r="B162" t="s">
        <v>925</v>
      </c>
      <c r="C162" s="148" t="str">
        <f t="shared" si="101"/>
        <v>-</v>
      </c>
      <c r="D162" s="148" t="str">
        <f t="shared" si="101"/>
        <v>-</v>
      </c>
      <c r="E162" s="148" t="str">
        <f t="shared" si="101"/>
        <v>-</v>
      </c>
      <c r="F162" s="148" t="str">
        <f t="shared" si="101"/>
        <v>-</v>
      </c>
      <c r="G162" s="148" t="str">
        <f t="shared" si="101"/>
        <v>-</v>
      </c>
      <c r="H162" s="148" t="str">
        <f t="shared" si="101"/>
        <v>-</v>
      </c>
      <c r="I162" s="148" t="str">
        <f t="shared" si="101"/>
        <v>-</v>
      </c>
      <c r="J162" s="148" t="str">
        <f t="shared" si="101"/>
        <v>-</v>
      </c>
      <c r="K162" s="148" t="str">
        <f t="shared" si="101"/>
        <v>-</v>
      </c>
      <c r="L162" s="148" t="str">
        <f t="shared" si="101"/>
        <v>-</v>
      </c>
      <c r="M162" s="148" t="str">
        <f t="shared" si="102"/>
        <v>-</v>
      </c>
      <c r="N162" s="148" t="str">
        <f t="shared" si="102"/>
        <v>-</v>
      </c>
      <c r="O162" s="148" t="str">
        <f t="shared" si="102"/>
        <v>-</v>
      </c>
      <c r="P162" s="148" t="str">
        <f t="shared" si="102"/>
        <v>-</v>
      </c>
      <c r="Q162" s="148" t="str">
        <f t="shared" si="102"/>
        <v>-</v>
      </c>
      <c r="R162" s="148" t="str">
        <f t="shared" si="102"/>
        <v>-</v>
      </c>
      <c r="S162" s="148" t="str">
        <f t="shared" si="102"/>
        <v>-</v>
      </c>
      <c r="T162" s="148" t="str">
        <f t="shared" si="102"/>
        <v>-</v>
      </c>
      <c r="U162" s="148" t="str">
        <f t="shared" si="102"/>
        <v>-</v>
      </c>
      <c r="V162" s="148" t="str">
        <f t="shared" si="102"/>
        <v>-</v>
      </c>
      <c r="W162" s="148" t="str">
        <f t="shared" si="103"/>
        <v>-</v>
      </c>
      <c r="X162" s="148" t="str">
        <f t="shared" si="103"/>
        <v>-</v>
      </c>
      <c r="Y162" s="148" t="str">
        <f t="shared" si="103"/>
        <v>-</v>
      </c>
      <c r="Z162" s="148" t="str">
        <f t="shared" si="103"/>
        <v>-</v>
      </c>
      <c r="AA162" s="148" t="str">
        <f t="shared" si="103"/>
        <v>-</v>
      </c>
      <c r="AB162" s="148" t="str">
        <f t="shared" si="103"/>
        <v>-</v>
      </c>
      <c r="AC162" s="148" t="str">
        <f t="shared" si="103"/>
        <v>-</v>
      </c>
      <c r="AD162" s="148" t="str">
        <f t="shared" si="103"/>
        <v>-</v>
      </c>
      <c r="AE162" s="148" t="str">
        <f t="shared" si="103"/>
        <v>-</v>
      </c>
      <c r="AF162" s="148" t="str">
        <f t="shared" si="103"/>
        <v>-</v>
      </c>
      <c r="AG162" s="148">
        <f t="shared" si="104"/>
        <v>74.989999999999995</v>
      </c>
      <c r="AH162" s="148" t="str">
        <f t="shared" si="104"/>
        <v>-</v>
      </c>
      <c r="AI162" s="148" t="str">
        <f t="shared" si="104"/>
        <v>-</v>
      </c>
      <c r="AJ162" s="148" t="str">
        <f t="shared" si="104"/>
        <v>-</v>
      </c>
      <c r="AK162" s="148" t="str">
        <f t="shared" si="104"/>
        <v>-</v>
      </c>
      <c r="AL162" s="148" t="str">
        <f t="shared" si="104"/>
        <v>-</v>
      </c>
      <c r="AM162" s="148" t="str">
        <f t="shared" si="104"/>
        <v>-</v>
      </c>
      <c r="AN162" s="148" t="str">
        <f t="shared" si="104"/>
        <v>-</v>
      </c>
      <c r="AO162" s="148">
        <f t="shared" si="104"/>
        <v>36.99</v>
      </c>
      <c r="AP162" s="148">
        <f t="shared" si="104"/>
        <v>36.99</v>
      </c>
      <c r="AQ162" s="148" t="str">
        <f t="shared" si="105"/>
        <v>-</v>
      </c>
      <c r="AR162" s="148" t="str">
        <f t="shared" si="105"/>
        <v>-</v>
      </c>
      <c r="AS162" s="148" t="str">
        <f t="shared" si="105"/>
        <v>-</v>
      </c>
      <c r="AT162" s="148" t="str">
        <f t="shared" si="105"/>
        <v>-</v>
      </c>
      <c r="AU162" s="148" t="str">
        <f t="shared" si="105"/>
        <v>-</v>
      </c>
      <c r="AV162" s="148">
        <f t="shared" si="105"/>
        <v>49.99</v>
      </c>
      <c r="AW162" s="148">
        <f t="shared" si="105"/>
        <v>49.99</v>
      </c>
      <c r="AX162" s="148">
        <f t="shared" si="105"/>
        <v>49.99</v>
      </c>
      <c r="AY162" s="148">
        <f t="shared" si="105"/>
        <v>49.99</v>
      </c>
      <c r="AZ162" s="148">
        <f t="shared" si="105"/>
        <v>49.99</v>
      </c>
      <c r="BA162" s="148">
        <f t="shared" si="106"/>
        <v>49.99</v>
      </c>
      <c r="BB162" s="148">
        <f t="shared" si="106"/>
        <v>49.99</v>
      </c>
      <c r="BC162" s="148">
        <f t="shared" si="106"/>
        <v>49.99</v>
      </c>
      <c r="BD162" s="148">
        <f t="shared" si="106"/>
        <v>412.99</v>
      </c>
      <c r="BE162" s="148">
        <f t="shared" si="106"/>
        <v>412.99</v>
      </c>
      <c r="BF162" s="148" t="str">
        <f t="shared" si="106"/>
        <v>-</v>
      </c>
      <c r="BG162" s="148" t="str">
        <f t="shared" si="106"/>
        <v>-</v>
      </c>
      <c r="BH162" s="148" t="str">
        <f t="shared" si="106"/>
        <v>-</v>
      </c>
      <c r="BI162" s="148" t="str">
        <f t="shared" si="106"/>
        <v>-</v>
      </c>
      <c r="BJ162" s="148" t="str">
        <f t="shared" si="106"/>
        <v>-</v>
      </c>
      <c r="BK162" s="148">
        <f t="shared" si="107"/>
        <v>6.8900000000000006</v>
      </c>
      <c r="BL162" s="148">
        <f t="shared" si="107"/>
        <v>6.8900000000000006</v>
      </c>
      <c r="BM162" s="148">
        <f t="shared" si="107"/>
        <v>6.8900000000000006</v>
      </c>
      <c r="BN162" s="148">
        <f t="shared" si="107"/>
        <v>6.8900000000000006</v>
      </c>
      <c r="BO162" s="148">
        <f t="shared" si="107"/>
        <v>6.8900000000000006</v>
      </c>
      <c r="BP162" s="148">
        <f t="shared" si="107"/>
        <v>6.8900000000000006</v>
      </c>
      <c r="BQ162" s="148">
        <f t="shared" si="107"/>
        <v>6.8900000000000006</v>
      </c>
      <c r="BR162" s="148">
        <f t="shared" si="107"/>
        <v>6.8900000000000006</v>
      </c>
      <c r="BS162" s="148">
        <f t="shared" si="107"/>
        <v>346.99</v>
      </c>
      <c r="BT162" s="148">
        <f t="shared" si="107"/>
        <v>346.99</v>
      </c>
      <c r="BU162" s="148" t="str">
        <f t="shared" si="108"/>
        <v>-</v>
      </c>
      <c r="BV162" s="148" t="str">
        <f t="shared" si="108"/>
        <v>-</v>
      </c>
      <c r="BW162" s="148" t="str">
        <f t="shared" si="108"/>
        <v>-</v>
      </c>
      <c r="BX162" s="148" t="str">
        <f t="shared" si="108"/>
        <v>-</v>
      </c>
      <c r="BY162" s="148" t="str">
        <f t="shared" si="108"/>
        <v>-</v>
      </c>
      <c r="BZ162" s="148" t="str">
        <f t="shared" si="108"/>
        <v>-</v>
      </c>
      <c r="CA162" s="148" t="str">
        <f t="shared" si="108"/>
        <v>-</v>
      </c>
      <c r="CB162" s="148" t="str">
        <f t="shared" si="108"/>
        <v>-</v>
      </c>
      <c r="CC162" s="148" t="str">
        <f t="shared" si="108"/>
        <v>-</v>
      </c>
      <c r="CD162" s="148" t="str">
        <f t="shared" si="108"/>
        <v>-</v>
      </c>
      <c r="CE162" s="148" t="str">
        <f t="shared" si="109"/>
        <v>-</v>
      </c>
      <c r="CF162" s="148" t="str">
        <f t="shared" si="109"/>
        <v>-</v>
      </c>
      <c r="CG162" s="148" t="str">
        <f t="shared" si="109"/>
        <v>-</v>
      </c>
      <c r="CH162" s="148" t="str">
        <f t="shared" si="109"/>
        <v>-</v>
      </c>
      <c r="CI162" s="148" t="str">
        <f t="shared" si="109"/>
        <v>-</v>
      </c>
      <c r="CJ162" s="148" t="str">
        <f t="shared" si="109"/>
        <v>-</v>
      </c>
      <c r="CK162" s="148" t="str">
        <f t="shared" si="109"/>
        <v>-</v>
      </c>
      <c r="CL162" s="148" t="str">
        <f t="shared" si="109"/>
        <v>-</v>
      </c>
      <c r="CM162" s="148" t="str">
        <f t="shared" si="109"/>
        <v>-</v>
      </c>
      <c r="CN162" s="148" t="str">
        <f t="shared" si="109"/>
        <v>-</v>
      </c>
      <c r="CO162" s="148" t="str">
        <f t="shared" si="110"/>
        <v>-</v>
      </c>
      <c r="CP162" s="148" t="str">
        <f t="shared" si="110"/>
        <v>-</v>
      </c>
      <c r="CQ162" s="148" t="str">
        <f t="shared" si="110"/>
        <v>-</v>
      </c>
      <c r="CR162" s="148" t="str">
        <f t="shared" si="110"/>
        <v>-</v>
      </c>
      <c r="CS162" s="148" t="str">
        <f t="shared" si="110"/>
        <v>-</v>
      </c>
      <c r="CT162" s="148" t="str">
        <f t="shared" si="110"/>
        <v>-</v>
      </c>
      <c r="CU162" s="148" t="str">
        <f t="shared" si="110"/>
        <v>-</v>
      </c>
      <c r="CV162" s="148" t="str">
        <f t="shared" si="110"/>
        <v>-</v>
      </c>
      <c r="CW162" s="148" t="str">
        <f t="shared" si="110"/>
        <v>-</v>
      </c>
      <c r="CX162" s="148" t="str">
        <f t="shared" si="110"/>
        <v>-</v>
      </c>
      <c r="CY162" s="148" t="str">
        <f t="shared" si="111"/>
        <v>-</v>
      </c>
      <c r="CZ162" s="148" t="str">
        <f t="shared" si="111"/>
        <v>-</v>
      </c>
      <c r="DA162" s="148" t="str">
        <f t="shared" si="111"/>
        <v>-</v>
      </c>
      <c r="DB162" s="148" t="str">
        <f t="shared" si="111"/>
        <v>-</v>
      </c>
      <c r="DC162" s="148" t="str">
        <f t="shared" si="111"/>
        <v>-</v>
      </c>
      <c r="DD162" s="148" t="str">
        <f t="shared" si="111"/>
        <v>-</v>
      </c>
      <c r="DE162" s="148" t="str">
        <f t="shared" si="111"/>
        <v>-</v>
      </c>
      <c r="DF162" s="148" t="str">
        <f t="shared" si="111"/>
        <v>-</v>
      </c>
      <c r="DG162" s="148" t="str">
        <f t="shared" si="111"/>
        <v>-</v>
      </c>
      <c r="DH162" s="148" t="str">
        <f t="shared" si="111"/>
        <v>-</v>
      </c>
      <c r="DI162" s="148" t="str">
        <f t="shared" si="112"/>
        <v>-</v>
      </c>
      <c r="DJ162" s="148" t="str">
        <f t="shared" si="112"/>
        <v>-</v>
      </c>
      <c r="DK162" s="148" t="str">
        <f t="shared" si="112"/>
        <v>-</v>
      </c>
      <c r="DL162" s="148" t="str">
        <f t="shared" si="112"/>
        <v>-</v>
      </c>
      <c r="DM162" s="148" t="str">
        <f t="shared" si="112"/>
        <v>-</v>
      </c>
      <c r="DN162" s="148" t="str">
        <f t="shared" si="112"/>
        <v>-</v>
      </c>
      <c r="DO162" s="148" t="str">
        <f t="shared" si="112"/>
        <v>-</v>
      </c>
      <c r="DP162" s="148" t="str">
        <f t="shared" si="112"/>
        <v>-</v>
      </c>
      <c r="DQ162" s="148" t="str">
        <f t="shared" si="112"/>
        <v>-</v>
      </c>
      <c r="DR162" s="148" t="str">
        <f t="shared" si="112"/>
        <v>-</v>
      </c>
    </row>
    <row r="163" spans="1:122" outlineLevel="1"/>
    <row r="164" spans="1:122" ht="17.25" outlineLevel="1">
      <c r="B164" s="16" t="s">
        <v>926</v>
      </c>
      <c r="C164" s="146" t="s">
        <v>637</v>
      </c>
      <c r="D164" s="146"/>
      <c r="E164" s="146"/>
      <c r="F164" s="146"/>
      <c r="G164" s="146"/>
      <c r="H164" s="146"/>
      <c r="I164" s="146"/>
      <c r="J164" s="146"/>
      <c r="K164" s="146"/>
      <c r="L164" s="146"/>
      <c r="M164" s="146"/>
      <c r="N164" s="146"/>
      <c r="O164" s="146"/>
      <c r="P164" s="146"/>
      <c r="Q164" s="146"/>
      <c r="R164" s="146" t="s">
        <v>638</v>
      </c>
      <c r="S164" s="146"/>
      <c r="T164" s="146"/>
      <c r="U164" s="146"/>
      <c r="V164" s="146"/>
      <c r="W164" s="146"/>
      <c r="X164" s="146"/>
      <c r="Y164" s="146"/>
      <c r="Z164" s="146"/>
      <c r="AA164" s="146"/>
      <c r="AB164" s="146"/>
      <c r="AC164" s="146"/>
      <c r="AD164" s="146"/>
      <c r="AE164" s="146"/>
      <c r="AF164" s="146"/>
      <c r="AG164" s="146" t="s">
        <v>1289</v>
      </c>
      <c r="AH164" s="147"/>
      <c r="AI164" s="147"/>
      <c r="AJ164" s="147"/>
      <c r="AK164" s="147"/>
      <c r="AL164" s="147"/>
      <c r="AM164" s="147"/>
      <c r="AN164" s="147"/>
      <c r="AO164" s="147"/>
      <c r="AP164" s="147"/>
      <c r="AQ164" s="147"/>
      <c r="AR164" s="147"/>
      <c r="AS164" s="147"/>
      <c r="AT164" s="147"/>
      <c r="AU164" s="147"/>
    </row>
    <row r="165" spans="1:122" outlineLevel="1">
      <c r="B165" s="32" t="s">
        <v>1023</v>
      </c>
      <c r="C165" s="35" t="s">
        <v>34</v>
      </c>
      <c r="D165" s="35" t="s">
        <v>34</v>
      </c>
      <c r="E165" s="35" t="s">
        <v>34</v>
      </c>
      <c r="F165" s="35" t="s">
        <v>34</v>
      </c>
      <c r="G165" s="35" t="s">
        <v>34</v>
      </c>
      <c r="H165" s="35" t="s">
        <v>34</v>
      </c>
      <c r="I165" s="35" t="s">
        <v>34</v>
      </c>
      <c r="J165" s="35" t="s">
        <v>34</v>
      </c>
      <c r="K165" s="35" t="s">
        <v>34</v>
      </c>
      <c r="L165" s="35" t="s">
        <v>34</v>
      </c>
      <c r="M165" s="35" t="s">
        <v>34</v>
      </c>
      <c r="N165" s="35" t="s">
        <v>34</v>
      </c>
      <c r="O165" s="35" t="s">
        <v>34</v>
      </c>
      <c r="P165" s="35" t="s">
        <v>34</v>
      </c>
      <c r="Q165" s="35" t="s">
        <v>34</v>
      </c>
      <c r="R165" s="35" t="s">
        <v>34</v>
      </c>
      <c r="S165" s="35" t="s">
        <v>34</v>
      </c>
      <c r="T165" s="35" t="s">
        <v>34</v>
      </c>
      <c r="U165" s="35" t="s">
        <v>34</v>
      </c>
      <c r="V165" s="35" t="s">
        <v>34</v>
      </c>
      <c r="W165" s="35" t="s">
        <v>34</v>
      </c>
      <c r="X165" s="35" t="s">
        <v>34</v>
      </c>
      <c r="Y165" s="35" t="s">
        <v>34</v>
      </c>
      <c r="Z165" s="35" t="s">
        <v>34</v>
      </c>
      <c r="AA165" s="35" t="s">
        <v>34</v>
      </c>
      <c r="AB165" s="35" t="s">
        <v>34</v>
      </c>
      <c r="AC165" s="35" t="s">
        <v>34</v>
      </c>
      <c r="AD165" s="35" t="s">
        <v>34</v>
      </c>
      <c r="AE165" s="35" t="s">
        <v>34</v>
      </c>
      <c r="AF165" s="35" t="s">
        <v>34</v>
      </c>
      <c r="AG165" s="35">
        <v>1</v>
      </c>
      <c r="AH165" s="35" t="s">
        <v>34</v>
      </c>
      <c r="AI165" s="35" t="s">
        <v>34</v>
      </c>
      <c r="AJ165" s="35" t="s">
        <v>34</v>
      </c>
      <c r="AK165" s="35" t="s">
        <v>34</v>
      </c>
      <c r="AL165" s="35" t="s">
        <v>34</v>
      </c>
      <c r="AM165" s="35" t="s">
        <v>34</v>
      </c>
      <c r="AN165" s="35" t="s">
        <v>34</v>
      </c>
      <c r="AO165" s="35" t="s">
        <v>34</v>
      </c>
      <c r="AP165" s="35" t="s">
        <v>34</v>
      </c>
      <c r="AQ165" s="35" t="s">
        <v>34</v>
      </c>
      <c r="AR165" s="35" t="s">
        <v>34</v>
      </c>
      <c r="AS165" s="35" t="s">
        <v>34</v>
      </c>
      <c r="AT165" s="35" t="s">
        <v>34</v>
      </c>
      <c r="AU165" s="35" t="s">
        <v>34</v>
      </c>
    </row>
    <row r="166" spans="1:122" outlineLevel="1">
      <c r="B166" s="32" t="s">
        <v>928</v>
      </c>
      <c r="C166" s="35" t="s">
        <v>34</v>
      </c>
      <c r="D166" s="35" t="s">
        <v>34</v>
      </c>
      <c r="E166" s="35" t="s">
        <v>34</v>
      </c>
      <c r="F166" s="35" t="s">
        <v>34</v>
      </c>
      <c r="G166" s="35" t="s">
        <v>34</v>
      </c>
      <c r="H166" s="35" t="s">
        <v>34</v>
      </c>
      <c r="I166" s="35" t="s">
        <v>34</v>
      </c>
      <c r="J166" s="35" t="s">
        <v>34</v>
      </c>
      <c r="K166" s="35" t="s">
        <v>34</v>
      </c>
      <c r="L166" s="35" t="s">
        <v>34</v>
      </c>
      <c r="M166" s="35" t="s">
        <v>34</v>
      </c>
      <c r="N166" s="35" t="s">
        <v>34</v>
      </c>
      <c r="O166" s="35" t="s">
        <v>34</v>
      </c>
      <c r="P166" s="35" t="s">
        <v>34</v>
      </c>
      <c r="Q166" s="35" t="s">
        <v>34</v>
      </c>
      <c r="R166" s="35" t="s">
        <v>34</v>
      </c>
      <c r="S166" s="35" t="s">
        <v>34</v>
      </c>
      <c r="T166" s="35" t="s">
        <v>34</v>
      </c>
      <c r="U166" s="35" t="s">
        <v>34</v>
      </c>
      <c r="V166" s="35" t="s">
        <v>34</v>
      </c>
      <c r="W166" s="35" t="s">
        <v>34</v>
      </c>
      <c r="X166" s="35" t="s">
        <v>34</v>
      </c>
      <c r="Y166" s="35" t="s">
        <v>34</v>
      </c>
      <c r="Z166" s="35" t="s">
        <v>34</v>
      </c>
      <c r="AA166" s="35" t="s">
        <v>34</v>
      </c>
      <c r="AB166" s="35" t="s">
        <v>34</v>
      </c>
      <c r="AC166" s="35" t="s">
        <v>34</v>
      </c>
      <c r="AD166" s="35" t="s">
        <v>34</v>
      </c>
      <c r="AE166" s="35" t="s">
        <v>34</v>
      </c>
      <c r="AF166" s="35" t="s">
        <v>34</v>
      </c>
      <c r="AG166" s="35">
        <v>220</v>
      </c>
      <c r="AH166" s="35" t="s">
        <v>34</v>
      </c>
      <c r="AI166" s="35" t="s">
        <v>34</v>
      </c>
      <c r="AJ166" s="35" t="s">
        <v>34</v>
      </c>
      <c r="AK166" s="35" t="s">
        <v>34</v>
      </c>
      <c r="AL166" s="35" t="s">
        <v>34</v>
      </c>
      <c r="AM166" s="35" t="s">
        <v>34</v>
      </c>
      <c r="AN166" s="35" t="s">
        <v>34</v>
      </c>
      <c r="AO166" s="35" t="s">
        <v>34</v>
      </c>
      <c r="AP166" s="35" t="s">
        <v>34</v>
      </c>
      <c r="AQ166" s="35" t="s">
        <v>34</v>
      </c>
      <c r="AR166" s="35" t="s">
        <v>34</v>
      </c>
      <c r="AS166" s="35" t="s">
        <v>34</v>
      </c>
      <c r="AT166" s="35" t="s">
        <v>34</v>
      </c>
      <c r="AU166" s="35" t="s">
        <v>34</v>
      </c>
    </row>
    <row r="167" spans="1:122" outlineLevel="1">
      <c r="B167" s="32" t="s">
        <v>929</v>
      </c>
      <c r="C167" s="34" t="str">
        <f>C166</f>
        <v>-</v>
      </c>
      <c r="D167" s="34" t="str">
        <f t="shared" ref="D167:D169" si="113">D166</f>
        <v>-</v>
      </c>
      <c r="E167" s="34" t="str">
        <f t="shared" ref="E167:E169" si="114">E166</f>
        <v>-</v>
      </c>
      <c r="F167" s="34" t="str">
        <f t="shared" ref="F167:F169" si="115">F166</f>
        <v>-</v>
      </c>
      <c r="G167" s="34" t="str">
        <f t="shared" ref="G167:G169" si="116">G166</f>
        <v>-</v>
      </c>
      <c r="H167" s="34" t="str">
        <f t="shared" ref="H167:H169" si="117">H166</f>
        <v>-</v>
      </c>
      <c r="I167" s="34" t="str">
        <f t="shared" ref="I167:I169" si="118">I166</f>
        <v>-</v>
      </c>
      <c r="J167" s="34" t="str">
        <f t="shared" ref="J167:J169" si="119">J166</f>
        <v>-</v>
      </c>
      <c r="K167" s="34" t="str">
        <f t="shared" ref="K167:K169" si="120">K166</f>
        <v>-</v>
      </c>
      <c r="L167" s="34" t="str">
        <f t="shared" ref="L167:L169" si="121">L166</f>
        <v>-</v>
      </c>
      <c r="M167" s="34" t="str">
        <f t="shared" ref="M167:M169" si="122">M166</f>
        <v>-</v>
      </c>
      <c r="N167" s="34" t="str">
        <f t="shared" ref="N167:N169" si="123">N166</f>
        <v>-</v>
      </c>
      <c r="O167" s="34" t="str">
        <f t="shared" ref="O167:O169" si="124">O166</f>
        <v>-</v>
      </c>
      <c r="P167" s="34" t="str">
        <f t="shared" ref="P167:P169" si="125">P166</f>
        <v>-</v>
      </c>
      <c r="Q167" s="34" t="str">
        <f t="shared" ref="Q167:AF169" si="126">Q166</f>
        <v>-</v>
      </c>
      <c r="R167" s="34" t="str">
        <f t="shared" si="126"/>
        <v>-</v>
      </c>
      <c r="S167" s="34" t="str">
        <f t="shared" si="126"/>
        <v>-</v>
      </c>
      <c r="T167" s="34" t="str">
        <f t="shared" si="126"/>
        <v>-</v>
      </c>
      <c r="U167" s="34" t="str">
        <f t="shared" si="126"/>
        <v>-</v>
      </c>
      <c r="V167" s="34" t="str">
        <f t="shared" si="126"/>
        <v>-</v>
      </c>
      <c r="W167" s="34" t="str">
        <f t="shared" si="126"/>
        <v>-</v>
      </c>
      <c r="X167" s="34" t="str">
        <f t="shared" si="126"/>
        <v>-</v>
      </c>
      <c r="Y167" s="34" t="str">
        <f t="shared" si="126"/>
        <v>-</v>
      </c>
      <c r="Z167" s="34" t="str">
        <f t="shared" si="126"/>
        <v>-</v>
      </c>
      <c r="AA167" s="34" t="str">
        <f t="shared" si="126"/>
        <v>-</v>
      </c>
      <c r="AB167" s="34" t="str">
        <f t="shared" si="126"/>
        <v>-</v>
      </c>
      <c r="AC167" s="34" t="str">
        <f t="shared" si="126"/>
        <v>-</v>
      </c>
      <c r="AD167" s="34" t="str">
        <f t="shared" si="126"/>
        <v>-</v>
      </c>
      <c r="AE167" s="34" t="str">
        <f t="shared" si="126"/>
        <v>-</v>
      </c>
      <c r="AF167" s="34" t="str">
        <f t="shared" si="126"/>
        <v>-</v>
      </c>
      <c r="AG167" s="34">
        <f>AG166</f>
        <v>220</v>
      </c>
      <c r="AH167" s="34" t="str">
        <f t="shared" ref="AH167:AH169" si="127">AH166</f>
        <v>-</v>
      </c>
      <c r="AI167" s="34" t="str">
        <f t="shared" ref="AI167:AI169" si="128">AI166</f>
        <v>-</v>
      </c>
      <c r="AJ167" s="34" t="str">
        <f t="shared" ref="AJ167:AJ169" si="129">AJ166</f>
        <v>-</v>
      </c>
      <c r="AK167" s="34" t="str">
        <f t="shared" ref="AK167:AK169" si="130">AK166</f>
        <v>-</v>
      </c>
      <c r="AL167" s="34" t="str">
        <f t="shared" ref="AL167:AL169" si="131">AL166</f>
        <v>-</v>
      </c>
      <c r="AM167" s="34" t="str">
        <f t="shared" ref="AM167:AM169" si="132">AM166</f>
        <v>-</v>
      </c>
      <c r="AN167" s="34" t="str">
        <f t="shared" ref="AN167:AN169" si="133">AN166</f>
        <v>-</v>
      </c>
      <c r="AO167" s="34" t="str">
        <f t="shared" ref="AO167:AO169" si="134">AO166</f>
        <v>-</v>
      </c>
      <c r="AP167" s="34" t="str">
        <f t="shared" ref="AP167:AP169" si="135">AP166</f>
        <v>-</v>
      </c>
      <c r="AQ167" s="34" t="str">
        <f t="shared" ref="AQ167:AQ169" si="136">AQ166</f>
        <v>-</v>
      </c>
      <c r="AR167" s="34" t="str">
        <f t="shared" ref="AR167:AR169" si="137">AR166</f>
        <v>-</v>
      </c>
      <c r="AS167" s="34" t="str">
        <f t="shared" ref="AS167:AS169" si="138">AS166</f>
        <v>-</v>
      </c>
      <c r="AT167" s="34" t="str">
        <f t="shared" ref="AT167:AT169" si="139">AT166</f>
        <v>-</v>
      </c>
      <c r="AU167" s="34" t="str">
        <f t="shared" ref="AU167:AU169" si="140">AU166</f>
        <v>-</v>
      </c>
    </row>
    <row r="168" spans="1:122" outlineLevel="1">
      <c r="B168" s="32" t="s">
        <v>930</v>
      </c>
      <c r="C168" s="34" t="str">
        <f t="shared" ref="C168:C169" si="141">C167</f>
        <v>-</v>
      </c>
      <c r="D168" s="34" t="str">
        <f t="shared" si="113"/>
        <v>-</v>
      </c>
      <c r="E168" s="34" t="str">
        <f t="shared" si="114"/>
        <v>-</v>
      </c>
      <c r="F168" s="34" t="str">
        <f t="shared" si="115"/>
        <v>-</v>
      </c>
      <c r="G168" s="34" t="str">
        <f t="shared" si="116"/>
        <v>-</v>
      </c>
      <c r="H168" s="34" t="str">
        <f t="shared" si="117"/>
        <v>-</v>
      </c>
      <c r="I168" s="34" t="str">
        <f t="shared" si="118"/>
        <v>-</v>
      </c>
      <c r="J168" s="34" t="str">
        <f t="shared" si="119"/>
        <v>-</v>
      </c>
      <c r="K168" s="34" t="str">
        <f t="shared" si="120"/>
        <v>-</v>
      </c>
      <c r="L168" s="34" t="str">
        <f t="shared" si="121"/>
        <v>-</v>
      </c>
      <c r="M168" s="34" t="str">
        <f t="shared" si="122"/>
        <v>-</v>
      </c>
      <c r="N168" s="34" t="str">
        <f t="shared" si="123"/>
        <v>-</v>
      </c>
      <c r="O168" s="34" t="str">
        <f t="shared" si="124"/>
        <v>-</v>
      </c>
      <c r="P168" s="34" t="str">
        <f t="shared" si="125"/>
        <v>-</v>
      </c>
      <c r="Q168" s="34" t="str">
        <f t="shared" si="126"/>
        <v>-</v>
      </c>
      <c r="R168" s="34" t="str">
        <f t="shared" si="126"/>
        <v>-</v>
      </c>
      <c r="S168" s="34" t="str">
        <f t="shared" si="126"/>
        <v>-</v>
      </c>
      <c r="T168" s="34" t="str">
        <f t="shared" si="126"/>
        <v>-</v>
      </c>
      <c r="U168" s="34" t="str">
        <f t="shared" si="126"/>
        <v>-</v>
      </c>
      <c r="V168" s="34" t="str">
        <f t="shared" si="126"/>
        <v>-</v>
      </c>
      <c r="W168" s="34" t="str">
        <f t="shared" si="126"/>
        <v>-</v>
      </c>
      <c r="X168" s="34" t="str">
        <f t="shared" si="126"/>
        <v>-</v>
      </c>
      <c r="Y168" s="34" t="str">
        <f t="shared" si="126"/>
        <v>-</v>
      </c>
      <c r="Z168" s="34" t="str">
        <f t="shared" si="126"/>
        <v>-</v>
      </c>
      <c r="AA168" s="34" t="str">
        <f t="shared" si="126"/>
        <v>-</v>
      </c>
      <c r="AB168" s="34" t="str">
        <f t="shared" si="126"/>
        <v>-</v>
      </c>
      <c r="AC168" s="34" t="str">
        <f t="shared" si="126"/>
        <v>-</v>
      </c>
      <c r="AD168" s="34" t="str">
        <f t="shared" si="126"/>
        <v>-</v>
      </c>
      <c r="AE168" s="34" t="str">
        <f t="shared" si="126"/>
        <v>-</v>
      </c>
      <c r="AF168" s="34" t="str">
        <f t="shared" si="126"/>
        <v>-</v>
      </c>
      <c r="AG168" s="34">
        <f t="shared" ref="AG168:AG169" si="142">AG167</f>
        <v>220</v>
      </c>
      <c r="AH168" s="34" t="str">
        <f t="shared" si="127"/>
        <v>-</v>
      </c>
      <c r="AI168" s="34" t="str">
        <f t="shared" si="128"/>
        <v>-</v>
      </c>
      <c r="AJ168" s="34" t="str">
        <f t="shared" si="129"/>
        <v>-</v>
      </c>
      <c r="AK168" s="34" t="str">
        <f t="shared" si="130"/>
        <v>-</v>
      </c>
      <c r="AL168" s="34" t="str">
        <f t="shared" si="131"/>
        <v>-</v>
      </c>
      <c r="AM168" s="34" t="str">
        <f t="shared" si="132"/>
        <v>-</v>
      </c>
      <c r="AN168" s="34" t="str">
        <f t="shared" si="133"/>
        <v>-</v>
      </c>
      <c r="AO168" s="34" t="str">
        <f t="shared" si="134"/>
        <v>-</v>
      </c>
      <c r="AP168" s="34" t="str">
        <f t="shared" si="135"/>
        <v>-</v>
      </c>
      <c r="AQ168" s="34" t="str">
        <f t="shared" si="136"/>
        <v>-</v>
      </c>
      <c r="AR168" s="34" t="str">
        <f t="shared" si="137"/>
        <v>-</v>
      </c>
      <c r="AS168" s="34" t="str">
        <f t="shared" si="138"/>
        <v>-</v>
      </c>
      <c r="AT168" s="34" t="str">
        <f t="shared" si="139"/>
        <v>-</v>
      </c>
      <c r="AU168" s="34" t="str">
        <f t="shared" si="140"/>
        <v>-</v>
      </c>
    </row>
    <row r="169" spans="1:122" outlineLevel="1">
      <c r="B169" s="32" t="s">
        <v>931</v>
      </c>
      <c r="C169" s="34" t="str">
        <f t="shared" si="141"/>
        <v>-</v>
      </c>
      <c r="D169" s="34" t="str">
        <f t="shared" si="113"/>
        <v>-</v>
      </c>
      <c r="E169" s="34" t="str">
        <f t="shared" si="114"/>
        <v>-</v>
      </c>
      <c r="F169" s="34" t="str">
        <f t="shared" si="115"/>
        <v>-</v>
      </c>
      <c r="G169" s="34" t="str">
        <f t="shared" si="116"/>
        <v>-</v>
      </c>
      <c r="H169" s="34" t="str">
        <f t="shared" si="117"/>
        <v>-</v>
      </c>
      <c r="I169" s="34" t="str">
        <f t="shared" si="118"/>
        <v>-</v>
      </c>
      <c r="J169" s="34" t="str">
        <f t="shared" si="119"/>
        <v>-</v>
      </c>
      <c r="K169" s="34" t="str">
        <f t="shared" si="120"/>
        <v>-</v>
      </c>
      <c r="L169" s="34" t="str">
        <f t="shared" si="121"/>
        <v>-</v>
      </c>
      <c r="M169" s="34" t="str">
        <f t="shared" si="122"/>
        <v>-</v>
      </c>
      <c r="N169" s="34" t="str">
        <f t="shared" si="123"/>
        <v>-</v>
      </c>
      <c r="O169" s="34" t="str">
        <f t="shared" si="124"/>
        <v>-</v>
      </c>
      <c r="P169" s="34" t="str">
        <f t="shared" si="125"/>
        <v>-</v>
      </c>
      <c r="Q169" s="34" t="str">
        <f t="shared" si="126"/>
        <v>-</v>
      </c>
      <c r="R169" s="34" t="str">
        <f t="shared" si="126"/>
        <v>-</v>
      </c>
      <c r="S169" s="34" t="str">
        <f t="shared" si="126"/>
        <v>-</v>
      </c>
      <c r="T169" s="34" t="str">
        <f t="shared" si="126"/>
        <v>-</v>
      </c>
      <c r="U169" s="34" t="str">
        <f t="shared" si="126"/>
        <v>-</v>
      </c>
      <c r="V169" s="34" t="str">
        <f t="shared" si="126"/>
        <v>-</v>
      </c>
      <c r="W169" s="34" t="str">
        <f t="shared" si="126"/>
        <v>-</v>
      </c>
      <c r="X169" s="34" t="str">
        <f t="shared" si="126"/>
        <v>-</v>
      </c>
      <c r="Y169" s="34" t="str">
        <f t="shared" si="126"/>
        <v>-</v>
      </c>
      <c r="Z169" s="34" t="str">
        <f t="shared" si="126"/>
        <v>-</v>
      </c>
      <c r="AA169" s="34" t="str">
        <f t="shared" si="126"/>
        <v>-</v>
      </c>
      <c r="AB169" s="34" t="str">
        <f t="shared" si="126"/>
        <v>-</v>
      </c>
      <c r="AC169" s="34" t="str">
        <f t="shared" si="126"/>
        <v>-</v>
      </c>
      <c r="AD169" s="34" t="str">
        <f t="shared" si="126"/>
        <v>-</v>
      </c>
      <c r="AE169" s="34" t="str">
        <f t="shared" si="126"/>
        <v>-</v>
      </c>
      <c r="AF169" s="34" t="str">
        <f t="shared" si="126"/>
        <v>-</v>
      </c>
      <c r="AG169" s="34">
        <f t="shared" si="142"/>
        <v>220</v>
      </c>
      <c r="AH169" s="34" t="str">
        <f t="shared" si="127"/>
        <v>-</v>
      </c>
      <c r="AI169" s="34" t="str">
        <f t="shared" si="128"/>
        <v>-</v>
      </c>
      <c r="AJ169" s="34" t="str">
        <f t="shared" si="129"/>
        <v>-</v>
      </c>
      <c r="AK169" s="34" t="str">
        <f t="shared" si="130"/>
        <v>-</v>
      </c>
      <c r="AL169" s="34" t="str">
        <f t="shared" si="131"/>
        <v>-</v>
      </c>
      <c r="AM169" s="34" t="str">
        <f t="shared" si="132"/>
        <v>-</v>
      </c>
      <c r="AN169" s="34" t="str">
        <f t="shared" si="133"/>
        <v>-</v>
      </c>
      <c r="AO169" s="34" t="str">
        <f t="shared" si="134"/>
        <v>-</v>
      </c>
      <c r="AP169" s="34" t="str">
        <f t="shared" si="135"/>
        <v>-</v>
      </c>
      <c r="AQ169" s="34" t="str">
        <f t="shared" si="136"/>
        <v>-</v>
      </c>
      <c r="AR169" s="34" t="str">
        <f t="shared" si="137"/>
        <v>-</v>
      </c>
      <c r="AS169" s="34" t="str">
        <f t="shared" si="138"/>
        <v>-</v>
      </c>
      <c r="AT169" s="34" t="str">
        <f t="shared" si="139"/>
        <v>-</v>
      </c>
      <c r="AU169" s="34" t="str">
        <f t="shared" si="140"/>
        <v>-</v>
      </c>
    </row>
    <row r="170" spans="1:122" outlineLevel="1">
      <c r="B170" s="32" t="s">
        <v>1023</v>
      </c>
      <c r="C170" s="35" t="s">
        <v>34</v>
      </c>
      <c r="D170" s="35" t="s">
        <v>34</v>
      </c>
      <c r="E170" s="35" t="s">
        <v>34</v>
      </c>
      <c r="F170" s="35" t="s">
        <v>34</v>
      </c>
      <c r="G170" s="35" t="s">
        <v>34</v>
      </c>
      <c r="H170" s="35" t="s">
        <v>34</v>
      </c>
      <c r="I170" s="35" t="s">
        <v>34</v>
      </c>
      <c r="J170" s="35" t="s">
        <v>34</v>
      </c>
      <c r="K170" s="35" t="s">
        <v>34</v>
      </c>
      <c r="L170" s="35" t="s">
        <v>34</v>
      </c>
      <c r="M170" s="35" t="s">
        <v>34</v>
      </c>
      <c r="N170" s="35" t="s">
        <v>34</v>
      </c>
      <c r="O170" s="35" t="s">
        <v>34</v>
      </c>
      <c r="P170" s="35" t="s">
        <v>34</v>
      </c>
      <c r="Q170" s="35" t="s">
        <v>34</v>
      </c>
      <c r="R170" s="35" t="s">
        <v>34</v>
      </c>
      <c r="S170" s="35" t="s">
        <v>34</v>
      </c>
      <c r="T170" s="35" t="s">
        <v>34</v>
      </c>
      <c r="U170" s="35" t="s">
        <v>34</v>
      </c>
      <c r="V170" s="35" t="s">
        <v>34</v>
      </c>
      <c r="W170" s="35" t="s">
        <v>34</v>
      </c>
      <c r="X170" s="35" t="s">
        <v>34</v>
      </c>
      <c r="Y170" s="35" t="s">
        <v>34</v>
      </c>
      <c r="Z170" s="35" t="s">
        <v>34</v>
      </c>
      <c r="AA170" s="35" t="s">
        <v>34</v>
      </c>
      <c r="AB170" s="35" t="s">
        <v>34</v>
      </c>
      <c r="AC170" s="35" t="s">
        <v>34</v>
      </c>
      <c r="AD170" s="35" t="s">
        <v>34</v>
      </c>
      <c r="AE170" s="35" t="s">
        <v>34</v>
      </c>
      <c r="AF170" s="35" t="s">
        <v>34</v>
      </c>
      <c r="AG170" s="35">
        <v>31</v>
      </c>
      <c r="AH170" s="35">
        <v>32</v>
      </c>
      <c r="AI170" s="35">
        <v>33</v>
      </c>
      <c r="AJ170" s="35">
        <v>34</v>
      </c>
      <c r="AK170" s="35" t="s">
        <v>34</v>
      </c>
      <c r="AL170" s="35" t="s">
        <v>34</v>
      </c>
      <c r="AM170" s="35" t="s">
        <v>34</v>
      </c>
      <c r="AN170" s="35" t="s">
        <v>34</v>
      </c>
      <c r="AO170" s="35" t="s">
        <v>34</v>
      </c>
      <c r="AP170" s="35" t="s">
        <v>34</v>
      </c>
      <c r="AQ170" s="35" t="s">
        <v>34</v>
      </c>
      <c r="AR170" s="35" t="s">
        <v>34</v>
      </c>
      <c r="AS170" s="35" t="s">
        <v>34</v>
      </c>
      <c r="AT170" s="35" t="s">
        <v>34</v>
      </c>
      <c r="AU170" s="35" t="s">
        <v>34</v>
      </c>
    </row>
    <row r="171" spans="1:122" outlineLevel="1">
      <c r="B171" s="32" t="s">
        <v>934</v>
      </c>
      <c r="C171" s="35" t="s">
        <v>34</v>
      </c>
      <c r="D171" s="35" t="s">
        <v>34</v>
      </c>
      <c r="E171" s="35" t="s">
        <v>34</v>
      </c>
      <c r="F171" s="35" t="s">
        <v>34</v>
      </c>
      <c r="G171" s="35" t="s">
        <v>34</v>
      </c>
      <c r="H171" s="35" t="s">
        <v>34</v>
      </c>
      <c r="I171" s="35" t="s">
        <v>34</v>
      </c>
      <c r="J171" s="35" t="s">
        <v>34</v>
      </c>
      <c r="K171" s="35" t="s">
        <v>34</v>
      </c>
      <c r="L171" s="35" t="s">
        <v>34</v>
      </c>
      <c r="M171" s="35" t="s">
        <v>34</v>
      </c>
      <c r="N171" s="35" t="s">
        <v>34</v>
      </c>
      <c r="O171" s="35" t="s">
        <v>34</v>
      </c>
      <c r="P171" s="35" t="s">
        <v>34</v>
      </c>
      <c r="Q171" s="35" t="s">
        <v>34</v>
      </c>
      <c r="R171" s="35" t="s">
        <v>34</v>
      </c>
      <c r="S171" s="35" t="s">
        <v>34</v>
      </c>
      <c r="T171" s="35" t="s">
        <v>34</v>
      </c>
      <c r="U171" s="35" t="s">
        <v>34</v>
      </c>
      <c r="V171" s="35" t="s">
        <v>34</v>
      </c>
      <c r="W171" s="35" t="s">
        <v>34</v>
      </c>
      <c r="X171" s="35" t="s">
        <v>34</v>
      </c>
      <c r="Y171" s="35" t="s">
        <v>34</v>
      </c>
      <c r="Z171" s="35" t="s">
        <v>34</v>
      </c>
      <c r="AA171" s="35" t="s">
        <v>34</v>
      </c>
      <c r="AB171" s="35" t="s">
        <v>34</v>
      </c>
      <c r="AC171" s="35" t="s">
        <v>34</v>
      </c>
      <c r="AD171" s="35" t="s">
        <v>34</v>
      </c>
      <c r="AE171" s="35" t="s">
        <v>34</v>
      </c>
      <c r="AF171" s="35" t="s">
        <v>34</v>
      </c>
      <c r="AG171" s="35">
        <f>340/4</f>
        <v>85</v>
      </c>
      <c r="AH171" s="35">
        <f t="shared" ref="AH171:AJ171" si="143">340/4</f>
        <v>85</v>
      </c>
      <c r="AI171" s="35">
        <f t="shared" si="143"/>
        <v>85</v>
      </c>
      <c r="AJ171" s="35">
        <f t="shared" si="143"/>
        <v>85</v>
      </c>
      <c r="AK171" s="35" t="s">
        <v>34</v>
      </c>
      <c r="AL171" s="35" t="s">
        <v>34</v>
      </c>
      <c r="AM171" s="35" t="s">
        <v>34</v>
      </c>
      <c r="AN171" s="35" t="s">
        <v>34</v>
      </c>
      <c r="AO171" s="35" t="s">
        <v>34</v>
      </c>
      <c r="AP171" s="35" t="s">
        <v>34</v>
      </c>
      <c r="AQ171" s="35" t="s">
        <v>34</v>
      </c>
      <c r="AR171" s="35" t="s">
        <v>34</v>
      </c>
      <c r="AS171" s="35" t="s">
        <v>34</v>
      </c>
      <c r="AT171" s="35" t="s">
        <v>34</v>
      </c>
      <c r="AU171" s="35" t="s">
        <v>34</v>
      </c>
    </row>
    <row r="172" spans="1:122" outlineLevel="1">
      <c r="B172" s="32" t="s">
        <v>929</v>
      </c>
      <c r="C172" s="34" t="str">
        <f t="shared" ref="C172:C174" si="144">C171</f>
        <v>-</v>
      </c>
      <c r="D172" s="34" t="str">
        <f t="shared" ref="D172:D174" si="145">D171</f>
        <v>-</v>
      </c>
      <c r="E172" s="34" t="str">
        <f t="shared" ref="E172:E174" si="146">E171</f>
        <v>-</v>
      </c>
      <c r="F172" s="34" t="str">
        <f t="shared" ref="F172:F174" si="147">F171</f>
        <v>-</v>
      </c>
      <c r="G172" s="34" t="str">
        <f t="shared" ref="G172:G174" si="148">G171</f>
        <v>-</v>
      </c>
      <c r="H172" s="34" t="str">
        <f t="shared" ref="H172:H174" si="149">H171</f>
        <v>-</v>
      </c>
      <c r="I172" s="34" t="str">
        <f t="shared" ref="I172:I174" si="150">I171</f>
        <v>-</v>
      </c>
      <c r="J172" s="34" t="str">
        <f t="shared" ref="J172:J174" si="151">J171</f>
        <v>-</v>
      </c>
      <c r="K172" s="34" t="str">
        <f t="shared" ref="K172:K174" si="152">K171</f>
        <v>-</v>
      </c>
      <c r="L172" s="34" t="str">
        <f t="shared" ref="L172:L174" si="153">L171</f>
        <v>-</v>
      </c>
      <c r="M172" s="34" t="str">
        <f t="shared" ref="M172:M174" si="154">M171</f>
        <v>-</v>
      </c>
      <c r="N172" s="34" t="str">
        <f t="shared" ref="N172:N174" si="155">N171</f>
        <v>-</v>
      </c>
      <c r="O172" s="34" t="str">
        <f t="shared" ref="O172:O174" si="156">O171</f>
        <v>-</v>
      </c>
      <c r="P172" s="34" t="str">
        <f t="shared" ref="P172:P174" si="157">P171</f>
        <v>-</v>
      </c>
      <c r="Q172" s="34" t="str">
        <f t="shared" ref="Q172:AF174" si="158">Q171</f>
        <v>-</v>
      </c>
      <c r="R172" s="34" t="str">
        <f t="shared" si="158"/>
        <v>-</v>
      </c>
      <c r="S172" s="34" t="str">
        <f t="shared" si="158"/>
        <v>-</v>
      </c>
      <c r="T172" s="34" t="str">
        <f t="shared" si="158"/>
        <v>-</v>
      </c>
      <c r="U172" s="34" t="str">
        <f t="shared" si="158"/>
        <v>-</v>
      </c>
      <c r="V172" s="34" t="str">
        <f t="shared" si="158"/>
        <v>-</v>
      </c>
      <c r="W172" s="34" t="str">
        <f t="shared" si="158"/>
        <v>-</v>
      </c>
      <c r="X172" s="34" t="str">
        <f t="shared" si="158"/>
        <v>-</v>
      </c>
      <c r="Y172" s="34" t="str">
        <f t="shared" si="158"/>
        <v>-</v>
      </c>
      <c r="Z172" s="34" t="str">
        <f t="shared" si="158"/>
        <v>-</v>
      </c>
      <c r="AA172" s="34" t="str">
        <f t="shared" si="158"/>
        <v>-</v>
      </c>
      <c r="AB172" s="34" t="str">
        <f t="shared" si="158"/>
        <v>-</v>
      </c>
      <c r="AC172" s="34" t="str">
        <f t="shared" si="158"/>
        <v>-</v>
      </c>
      <c r="AD172" s="34" t="str">
        <f t="shared" si="158"/>
        <v>-</v>
      </c>
      <c r="AE172" s="34" t="str">
        <f t="shared" si="158"/>
        <v>-</v>
      </c>
      <c r="AF172" s="34" t="str">
        <f t="shared" si="158"/>
        <v>-</v>
      </c>
      <c r="AG172" s="34">
        <f t="shared" ref="AG172:AG174" si="159">AG171</f>
        <v>85</v>
      </c>
      <c r="AH172" s="34">
        <f t="shared" ref="AH172:AH174" si="160">AH171</f>
        <v>85</v>
      </c>
      <c r="AI172" s="34">
        <f t="shared" ref="AI172:AI174" si="161">AI171</f>
        <v>85</v>
      </c>
      <c r="AJ172" s="34">
        <f t="shared" ref="AJ172:AJ174" si="162">AJ171</f>
        <v>85</v>
      </c>
      <c r="AK172" s="34" t="str">
        <f t="shared" ref="AK172:AK174" si="163">AK171</f>
        <v>-</v>
      </c>
      <c r="AL172" s="34" t="str">
        <f t="shared" ref="AL172:AL174" si="164">AL171</f>
        <v>-</v>
      </c>
      <c r="AM172" s="34" t="str">
        <f t="shared" ref="AM172:AM174" si="165">AM171</f>
        <v>-</v>
      </c>
      <c r="AN172" s="34" t="str">
        <f t="shared" ref="AN172:AN174" si="166">AN171</f>
        <v>-</v>
      </c>
      <c r="AO172" s="34" t="str">
        <f t="shared" ref="AO172:AO174" si="167">AO171</f>
        <v>-</v>
      </c>
      <c r="AP172" s="34" t="str">
        <f t="shared" ref="AP172:AP174" si="168">AP171</f>
        <v>-</v>
      </c>
      <c r="AQ172" s="34" t="str">
        <f t="shared" ref="AQ172:AQ174" si="169">AQ171</f>
        <v>-</v>
      </c>
      <c r="AR172" s="34" t="str">
        <f t="shared" ref="AR172:AR174" si="170">AR171</f>
        <v>-</v>
      </c>
      <c r="AS172" s="34" t="str">
        <f t="shared" ref="AS172:AS174" si="171">AS171</f>
        <v>-</v>
      </c>
      <c r="AT172" s="34" t="str">
        <f t="shared" ref="AT172:AT174" si="172">AT171</f>
        <v>-</v>
      </c>
      <c r="AU172" s="34" t="str">
        <f t="shared" ref="AU172:AU174" si="173">AU171</f>
        <v>-</v>
      </c>
    </row>
    <row r="173" spans="1:122" outlineLevel="1">
      <c r="B173" s="32" t="s">
        <v>930</v>
      </c>
      <c r="C173" s="34" t="str">
        <f t="shared" si="144"/>
        <v>-</v>
      </c>
      <c r="D173" s="34" t="str">
        <f t="shared" si="145"/>
        <v>-</v>
      </c>
      <c r="E173" s="34" t="str">
        <f t="shared" si="146"/>
        <v>-</v>
      </c>
      <c r="F173" s="34" t="str">
        <f t="shared" si="147"/>
        <v>-</v>
      </c>
      <c r="G173" s="34" t="str">
        <f t="shared" si="148"/>
        <v>-</v>
      </c>
      <c r="H173" s="34" t="str">
        <f t="shared" si="149"/>
        <v>-</v>
      </c>
      <c r="I173" s="34" t="str">
        <f t="shared" si="150"/>
        <v>-</v>
      </c>
      <c r="J173" s="34" t="str">
        <f t="shared" si="151"/>
        <v>-</v>
      </c>
      <c r="K173" s="34" t="str">
        <f t="shared" si="152"/>
        <v>-</v>
      </c>
      <c r="L173" s="34" t="str">
        <f t="shared" si="153"/>
        <v>-</v>
      </c>
      <c r="M173" s="34" t="str">
        <f t="shared" si="154"/>
        <v>-</v>
      </c>
      <c r="N173" s="34" t="str">
        <f t="shared" si="155"/>
        <v>-</v>
      </c>
      <c r="O173" s="34" t="str">
        <f t="shared" si="156"/>
        <v>-</v>
      </c>
      <c r="P173" s="34" t="str">
        <f t="shared" si="157"/>
        <v>-</v>
      </c>
      <c r="Q173" s="34" t="str">
        <f t="shared" si="158"/>
        <v>-</v>
      </c>
      <c r="R173" s="34" t="str">
        <f t="shared" si="158"/>
        <v>-</v>
      </c>
      <c r="S173" s="34" t="str">
        <f t="shared" si="158"/>
        <v>-</v>
      </c>
      <c r="T173" s="34" t="str">
        <f t="shared" si="158"/>
        <v>-</v>
      </c>
      <c r="U173" s="34" t="str">
        <f t="shared" si="158"/>
        <v>-</v>
      </c>
      <c r="V173" s="34" t="str">
        <f t="shared" si="158"/>
        <v>-</v>
      </c>
      <c r="W173" s="34" t="str">
        <f t="shared" si="158"/>
        <v>-</v>
      </c>
      <c r="X173" s="34" t="str">
        <f t="shared" si="158"/>
        <v>-</v>
      </c>
      <c r="Y173" s="34" t="str">
        <f t="shared" si="158"/>
        <v>-</v>
      </c>
      <c r="Z173" s="34" t="str">
        <f t="shared" si="158"/>
        <v>-</v>
      </c>
      <c r="AA173" s="34" t="str">
        <f t="shared" si="158"/>
        <v>-</v>
      </c>
      <c r="AB173" s="34" t="str">
        <f t="shared" si="158"/>
        <v>-</v>
      </c>
      <c r="AC173" s="34" t="str">
        <f t="shared" si="158"/>
        <v>-</v>
      </c>
      <c r="AD173" s="34" t="str">
        <f t="shared" si="158"/>
        <v>-</v>
      </c>
      <c r="AE173" s="34" t="str">
        <f t="shared" si="158"/>
        <v>-</v>
      </c>
      <c r="AF173" s="34" t="str">
        <f t="shared" si="158"/>
        <v>-</v>
      </c>
      <c r="AG173" s="34">
        <f t="shared" si="159"/>
        <v>85</v>
      </c>
      <c r="AH173" s="34">
        <f t="shared" si="160"/>
        <v>85</v>
      </c>
      <c r="AI173" s="34">
        <f t="shared" si="161"/>
        <v>85</v>
      </c>
      <c r="AJ173" s="34">
        <f t="shared" si="162"/>
        <v>85</v>
      </c>
      <c r="AK173" s="34" t="str">
        <f t="shared" si="163"/>
        <v>-</v>
      </c>
      <c r="AL173" s="34" t="str">
        <f t="shared" si="164"/>
        <v>-</v>
      </c>
      <c r="AM173" s="34" t="str">
        <f t="shared" si="165"/>
        <v>-</v>
      </c>
      <c r="AN173" s="34" t="str">
        <f t="shared" si="166"/>
        <v>-</v>
      </c>
      <c r="AO173" s="34" t="str">
        <f t="shared" si="167"/>
        <v>-</v>
      </c>
      <c r="AP173" s="34" t="str">
        <f t="shared" si="168"/>
        <v>-</v>
      </c>
      <c r="AQ173" s="34" t="str">
        <f t="shared" si="169"/>
        <v>-</v>
      </c>
      <c r="AR173" s="34" t="str">
        <f t="shared" si="170"/>
        <v>-</v>
      </c>
      <c r="AS173" s="34" t="str">
        <f t="shared" si="171"/>
        <v>-</v>
      </c>
      <c r="AT173" s="34" t="str">
        <f t="shared" si="172"/>
        <v>-</v>
      </c>
      <c r="AU173" s="34" t="str">
        <f t="shared" si="173"/>
        <v>-</v>
      </c>
    </row>
    <row r="174" spans="1:122" outlineLevel="1">
      <c r="B174" s="32" t="s">
        <v>931</v>
      </c>
      <c r="C174" s="34" t="str">
        <f t="shared" si="144"/>
        <v>-</v>
      </c>
      <c r="D174" s="34" t="str">
        <f t="shared" si="145"/>
        <v>-</v>
      </c>
      <c r="E174" s="34" t="str">
        <f t="shared" si="146"/>
        <v>-</v>
      </c>
      <c r="F174" s="34" t="str">
        <f t="shared" si="147"/>
        <v>-</v>
      </c>
      <c r="G174" s="34" t="str">
        <f t="shared" si="148"/>
        <v>-</v>
      </c>
      <c r="H174" s="34" t="str">
        <f t="shared" si="149"/>
        <v>-</v>
      </c>
      <c r="I174" s="34" t="str">
        <f t="shared" si="150"/>
        <v>-</v>
      </c>
      <c r="J174" s="34" t="str">
        <f t="shared" si="151"/>
        <v>-</v>
      </c>
      <c r="K174" s="34" t="str">
        <f t="shared" si="152"/>
        <v>-</v>
      </c>
      <c r="L174" s="34" t="str">
        <f t="shared" si="153"/>
        <v>-</v>
      </c>
      <c r="M174" s="34" t="str">
        <f t="shared" si="154"/>
        <v>-</v>
      </c>
      <c r="N174" s="34" t="str">
        <f t="shared" si="155"/>
        <v>-</v>
      </c>
      <c r="O174" s="34" t="str">
        <f t="shared" si="156"/>
        <v>-</v>
      </c>
      <c r="P174" s="34" t="str">
        <f t="shared" si="157"/>
        <v>-</v>
      </c>
      <c r="Q174" s="34" t="str">
        <f t="shared" si="158"/>
        <v>-</v>
      </c>
      <c r="R174" s="34" t="str">
        <f t="shared" si="158"/>
        <v>-</v>
      </c>
      <c r="S174" s="34" t="str">
        <f t="shared" si="158"/>
        <v>-</v>
      </c>
      <c r="T174" s="34" t="str">
        <f t="shared" si="158"/>
        <v>-</v>
      </c>
      <c r="U174" s="34" t="str">
        <f t="shared" si="158"/>
        <v>-</v>
      </c>
      <c r="V174" s="34" t="str">
        <f t="shared" si="158"/>
        <v>-</v>
      </c>
      <c r="W174" s="34" t="str">
        <f t="shared" si="158"/>
        <v>-</v>
      </c>
      <c r="X174" s="34" t="str">
        <f t="shared" si="158"/>
        <v>-</v>
      </c>
      <c r="Y174" s="34" t="str">
        <f t="shared" si="158"/>
        <v>-</v>
      </c>
      <c r="Z174" s="34" t="str">
        <f t="shared" si="158"/>
        <v>-</v>
      </c>
      <c r="AA174" s="34" t="str">
        <f t="shared" si="158"/>
        <v>-</v>
      </c>
      <c r="AB174" s="34" t="str">
        <f t="shared" si="158"/>
        <v>-</v>
      </c>
      <c r="AC174" s="34" t="str">
        <f t="shared" si="158"/>
        <v>-</v>
      </c>
      <c r="AD174" s="34" t="str">
        <f t="shared" si="158"/>
        <v>-</v>
      </c>
      <c r="AE174" s="34" t="str">
        <f t="shared" si="158"/>
        <v>-</v>
      </c>
      <c r="AF174" s="34" t="str">
        <f t="shared" si="158"/>
        <v>-</v>
      </c>
      <c r="AG174" s="34">
        <f t="shared" si="159"/>
        <v>85</v>
      </c>
      <c r="AH174" s="34">
        <f t="shared" si="160"/>
        <v>85</v>
      </c>
      <c r="AI174" s="34">
        <f t="shared" si="161"/>
        <v>85</v>
      </c>
      <c r="AJ174" s="34">
        <f t="shared" si="162"/>
        <v>85</v>
      </c>
      <c r="AK174" s="34" t="str">
        <f t="shared" si="163"/>
        <v>-</v>
      </c>
      <c r="AL174" s="34" t="str">
        <f t="shared" si="164"/>
        <v>-</v>
      </c>
      <c r="AM174" s="34" t="str">
        <f t="shared" si="165"/>
        <v>-</v>
      </c>
      <c r="AN174" s="34" t="str">
        <f t="shared" si="166"/>
        <v>-</v>
      </c>
      <c r="AO174" s="34" t="str">
        <f t="shared" si="167"/>
        <v>-</v>
      </c>
      <c r="AP174" s="34" t="str">
        <f t="shared" si="168"/>
        <v>-</v>
      </c>
      <c r="AQ174" s="34" t="str">
        <f t="shared" si="169"/>
        <v>-</v>
      </c>
      <c r="AR174" s="34" t="str">
        <f t="shared" si="170"/>
        <v>-</v>
      </c>
      <c r="AS174" s="34" t="str">
        <f t="shared" si="171"/>
        <v>-</v>
      </c>
      <c r="AT174" s="34" t="str">
        <f t="shared" si="172"/>
        <v>-</v>
      </c>
      <c r="AU174" s="34" t="str">
        <f t="shared" si="173"/>
        <v>-</v>
      </c>
    </row>
    <row r="175" spans="1:122" outlineLevel="1">
      <c r="B175" s="32" t="s">
        <v>1023</v>
      </c>
      <c r="C175" s="35" t="s">
        <v>34</v>
      </c>
      <c r="D175" s="35" t="s">
        <v>34</v>
      </c>
      <c r="E175" s="35" t="s">
        <v>34</v>
      </c>
      <c r="F175" s="35" t="s">
        <v>34</v>
      </c>
      <c r="G175" s="35" t="s">
        <v>34</v>
      </c>
      <c r="H175" s="35" t="s">
        <v>34</v>
      </c>
      <c r="I175" s="35" t="s">
        <v>34</v>
      </c>
      <c r="J175" s="35" t="s">
        <v>34</v>
      </c>
      <c r="K175" s="35" t="s">
        <v>34</v>
      </c>
      <c r="L175" s="35" t="s">
        <v>34</v>
      </c>
      <c r="M175" s="35" t="s">
        <v>34</v>
      </c>
      <c r="N175" s="35" t="s">
        <v>34</v>
      </c>
      <c r="O175" s="35" t="s">
        <v>34</v>
      </c>
      <c r="P175" s="35" t="s">
        <v>34</v>
      </c>
      <c r="Q175" s="35" t="s">
        <v>34</v>
      </c>
      <c r="R175" s="35">
        <v>1</v>
      </c>
      <c r="S175" s="35">
        <v>14</v>
      </c>
      <c r="T175" s="35">
        <v>15</v>
      </c>
      <c r="U175" s="35">
        <v>28</v>
      </c>
      <c r="V175" s="35">
        <v>34</v>
      </c>
      <c r="W175" s="35">
        <v>16</v>
      </c>
      <c r="X175" s="35">
        <v>27</v>
      </c>
      <c r="Y175" s="35">
        <v>33</v>
      </c>
      <c r="Z175" s="35">
        <v>12</v>
      </c>
      <c r="AA175" s="35">
        <v>13</v>
      </c>
      <c r="AB175" s="35">
        <v>31</v>
      </c>
      <c r="AC175" s="35">
        <v>4</v>
      </c>
      <c r="AD175" s="35">
        <v>5</v>
      </c>
      <c r="AE175" s="35">
        <v>7</v>
      </c>
      <c r="AF175" s="35">
        <v>32</v>
      </c>
      <c r="AG175" s="35">
        <v>31</v>
      </c>
      <c r="AH175" s="35">
        <v>32</v>
      </c>
      <c r="AI175" s="35">
        <v>33</v>
      </c>
      <c r="AJ175" s="35">
        <v>34</v>
      </c>
      <c r="AK175" s="35" t="s">
        <v>34</v>
      </c>
      <c r="AL175" s="35" t="s">
        <v>34</v>
      </c>
      <c r="AM175" s="35" t="s">
        <v>34</v>
      </c>
      <c r="AN175" s="35" t="s">
        <v>34</v>
      </c>
      <c r="AO175" s="35" t="s">
        <v>34</v>
      </c>
      <c r="AP175" s="35" t="s">
        <v>34</v>
      </c>
      <c r="AQ175" s="35" t="s">
        <v>34</v>
      </c>
      <c r="AR175" s="35" t="s">
        <v>34</v>
      </c>
      <c r="AS175" s="35" t="s">
        <v>34</v>
      </c>
      <c r="AT175" s="35" t="s">
        <v>34</v>
      </c>
      <c r="AU175" s="35" t="s">
        <v>34</v>
      </c>
    </row>
    <row r="176" spans="1:122" outlineLevel="1">
      <c r="B176" s="32" t="s">
        <v>935</v>
      </c>
      <c r="C176" s="35" t="s">
        <v>34</v>
      </c>
      <c r="D176" s="35" t="s">
        <v>34</v>
      </c>
      <c r="E176" s="35" t="s">
        <v>34</v>
      </c>
      <c r="F176" s="35" t="s">
        <v>34</v>
      </c>
      <c r="G176" s="35" t="s">
        <v>34</v>
      </c>
      <c r="H176" s="35" t="s">
        <v>34</v>
      </c>
      <c r="I176" s="35" t="s">
        <v>34</v>
      </c>
      <c r="J176" s="35" t="s">
        <v>34</v>
      </c>
      <c r="K176" s="35" t="s">
        <v>34</v>
      </c>
      <c r="L176" s="35" t="s">
        <v>34</v>
      </c>
      <c r="M176" s="35" t="s">
        <v>34</v>
      </c>
      <c r="N176" s="35" t="s">
        <v>34</v>
      </c>
      <c r="O176" s="35" t="s">
        <v>34</v>
      </c>
      <c r="P176" s="35" t="s">
        <v>34</v>
      </c>
      <c r="Q176" s="35" t="s">
        <v>34</v>
      </c>
      <c r="R176" s="35">
        <v>75</v>
      </c>
      <c r="S176" s="35" t="s">
        <v>34</v>
      </c>
      <c r="T176" s="35" t="s">
        <v>34</v>
      </c>
      <c r="U176" s="35" t="s">
        <v>34</v>
      </c>
      <c r="V176" s="35" t="s">
        <v>34</v>
      </c>
      <c r="W176" s="35" t="s">
        <v>34</v>
      </c>
      <c r="X176" s="35" t="s">
        <v>34</v>
      </c>
      <c r="Y176" s="35" t="s">
        <v>34</v>
      </c>
      <c r="Z176" s="35">
        <v>37</v>
      </c>
      <c r="AA176" s="35">
        <v>37</v>
      </c>
      <c r="AB176" s="35" t="s">
        <v>34</v>
      </c>
      <c r="AC176" s="35" t="s">
        <v>34</v>
      </c>
      <c r="AD176" s="35" t="s">
        <v>34</v>
      </c>
      <c r="AE176" s="35" t="s">
        <v>34</v>
      </c>
      <c r="AF176" s="35" t="s">
        <v>34</v>
      </c>
      <c r="AG176" s="35">
        <v>140</v>
      </c>
      <c r="AH176" s="35">
        <v>140</v>
      </c>
      <c r="AI176" s="35">
        <v>140</v>
      </c>
      <c r="AJ176" s="35">
        <v>140</v>
      </c>
      <c r="AK176" s="35" t="s">
        <v>34</v>
      </c>
      <c r="AL176" s="35" t="s">
        <v>34</v>
      </c>
      <c r="AM176" s="35" t="s">
        <v>34</v>
      </c>
      <c r="AN176" s="35" t="s">
        <v>34</v>
      </c>
      <c r="AO176" s="35" t="s">
        <v>34</v>
      </c>
      <c r="AP176" s="35" t="s">
        <v>34</v>
      </c>
      <c r="AQ176" s="35" t="s">
        <v>34</v>
      </c>
      <c r="AR176" s="35" t="s">
        <v>34</v>
      </c>
      <c r="AS176" s="35" t="s">
        <v>34</v>
      </c>
      <c r="AT176" s="35" t="s">
        <v>34</v>
      </c>
      <c r="AU176" s="35" t="s">
        <v>34</v>
      </c>
    </row>
    <row r="177" spans="2:47" outlineLevel="1">
      <c r="B177" s="32" t="s">
        <v>929</v>
      </c>
      <c r="C177" s="34" t="str">
        <f t="shared" ref="C177:C179" si="174">C176</f>
        <v>-</v>
      </c>
      <c r="D177" s="34" t="str">
        <f t="shared" ref="D177:D179" si="175">D176</f>
        <v>-</v>
      </c>
      <c r="E177" s="34" t="str">
        <f t="shared" ref="E177:E179" si="176">E176</f>
        <v>-</v>
      </c>
      <c r="F177" s="34" t="str">
        <f t="shared" ref="F177:F179" si="177">F176</f>
        <v>-</v>
      </c>
      <c r="G177" s="34" t="str">
        <f t="shared" ref="G177:G179" si="178">G176</f>
        <v>-</v>
      </c>
      <c r="H177" s="34" t="str">
        <f t="shared" ref="H177:H179" si="179">H176</f>
        <v>-</v>
      </c>
      <c r="I177" s="34" t="str">
        <f t="shared" ref="I177:I179" si="180">I176</f>
        <v>-</v>
      </c>
      <c r="J177" s="34" t="str">
        <f t="shared" ref="J177:J179" si="181">J176</f>
        <v>-</v>
      </c>
      <c r="K177" s="34" t="str">
        <f t="shared" ref="K177:K179" si="182">K176</f>
        <v>-</v>
      </c>
      <c r="L177" s="34" t="str">
        <f t="shared" ref="L177:L179" si="183">L176</f>
        <v>-</v>
      </c>
      <c r="M177" s="34" t="str">
        <f t="shared" ref="M177:M179" si="184">M176</f>
        <v>-</v>
      </c>
      <c r="N177" s="34" t="str">
        <f t="shared" ref="N177:N179" si="185">N176</f>
        <v>-</v>
      </c>
      <c r="O177" s="34" t="str">
        <f t="shared" ref="O177:O179" si="186">O176</f>
        <v>-</v>
      </c>
      <c r="P177" s="34" t="str">
        <f t="shared" ref="P177:P179" si="187">P176</f>
        <v>-</v>
      </c>
      <c r="Q177" s="34" t="str">
        <f t="shared" ref="Q177:Q179" si="188">Q176</f>
        <v>-</v>
      </c>
      <c r="R177" s="35">
        <v>75</v>
      </c>
      <c r="S177" s="35" t="s">
        <v>34</v>
      </c>
      <c r="T177" s="35" t="s">
        <v>34</v>
      </c>
      <c r="U177" s="35" t="s">
        <v>34</v>
      </c>
      <c r="V177" s="35" t="s">
        <v>34</v>
      </c>
      <c r="W177" s="35" t="s">
        <v>34</v>
      </c>
      <c r="X177" s="35" t="s">
        <v>34</v>
      </c>
      <c r="Y177" s="35" t="s">
        <v>34</v>
      </c>
      <c r="Z177" s="35">
        <v>37</v>
      </c>
      <c r="AA177" s="35">
        <v>37</v>
      </c>
      <c r="AB177" s="35" t="s">
        <v>34</v>
      </c>
      <c r="AC177" s="35" t="s">
        <v>34</v>
      </c>
      <c r="AD177" s="35" t="s">
        <v>34</v>
      </c>
      <c r="AE177" s="35" t="s">
        <v>34</v>
      </c>
      <c r="AF177" s="35" t="s">
        <v>34</v>
      </c>
      <c r="AG177" s="34">
        <f t="shared" ref="AG177:AG179" si="189">AG176</f>
        <v>140</v>
      </c>
      <c r="AH177" s="34">
        <f t="shared" ref="AH177:AH179" si="190">AH176</f>
        <v>140</v>
      </c>
      <c r="AI177" s="34">
        <f t="shared" ref="AI177:AI179" si="191">AI176</f>
        <v>140</v>
      </c>
      <c r="AJ177" s="34">
        <f t="shared" ref="AJ177:AJ179" si="192">AJ176</f>
        <v>140</v>
      </c>
      <c r="AK177" s="34" t="str">
        <f t="shared" ref="AK177:AK179" si="193">AK176</f>
        <v>-</v>
      </c>
      <c r="AL177" s="34" t="str">
        <f t="shared" ref="AL177:AL179" si="194">AL176</f>
        <v>-</v>
      </c>
      <c r="AM177" s="34" t="str">
        <f t="shared" ref="AM177:AM179" si="195">AM176</f>
        <v>-</v>
      </c>
      <c r="AN177" s="34" t="str">
        <f t="shared" ref="AN177:AN179" si="196">AN176</f>
        <v>-</v>
      </c>
      <c r="AO177" s="34" t="str">
        <f t="shared" ref="AO177:AO179" si="197">AO176</f>
        <v>-</v>
      </c>
      <c r="AP177" s="34" t="str">
        <f t="shared" ref="AP177:AP179" si="198">AP176</f>
        <v>-</v>
      </c>
      <c r="AQ177" s="34" t="str">
        <f t="shared" ref="AQ177:AQ179" si="199">AQ176</f>
        <v>-</v>
      </c>
      <c r="AR177" s="34" t="str">
        <f t="shared" ref="AR177:AR179" si="200">AR176</f>
        <v>-</v>
      </c>
      <c r="AS177" s="34" t="str">
        <f t="shared" ref="AS177:AS179" si="201">AS176</f>
        <v>-</v>
      </c>
      <c r="AT177" s="34" t="str">
        <f t="shared" ref="AT177:AT179" si="202">AT176</f>
        <v>-</v>
      </c>
      <c r="AU177" s="34" t="str">
        <f t="shared" ref="AU177:AU179" si="203">AU176</f>
        <v>-</v>
      </c>
    </row>
    <row r="178" spans="2:47" outlineLevel="1">
      <c r="B178" s="32" t="s">
        <v>930</v>
      </c>
      <c r="C178" s="34" t="str">
        <f t="shared" si="174"/>
        <v>-</v>
      </c>
      <c r="D178" s="34" t="str">
        <f t="shared" si="175"/>
        <v>-</v>
      </c>
      <c r="E178" s="34" t="str">
        <f t="shared" si="176"/>
        <v>-</v>
      </c>
      <c r="F178" s="34" t="str">
        <f t="shared" si="177"/>
        <v>-</v>
      </c>
      <c r="G178" s="34" t="str">
        <f t="shared" si="178"/>
        <v>-</v>
      </c>
      <c r="H178" s="34" t="str">
        <f t="shared" si="179"/>
        <v>-</v>
      </c>
      <c r="I178" s="34" t="str">
        <f t="shared" si="180"/>
        <v>-</v>
      </c>
      <c r="J178" s="34" t="str">
        <f t="shared" si="181"/>
        <v>-</v>
      </c>
      <c r="K178" s="34" t="str">
        <f t="shared" si="182"/>
        <v>-</v>
      </c>
      <c r="L178" s="34" t="str">
        <f t="shared" si="183"/>
        <v>-</v>
      </c>
      <c r="M178" s="34" t="str">
        <f t="shared" si="184"/>
        <v>-</v>
      </c>
      <c r="N178" s="34" t="str">
        <f t="shared" si="185"/>
        <v>-</v>
      </c>
      <c r="O178" s="34" t="str">
        <f t="shared" si="186"/>
        <v>-</v>
      </c>
      <c r="P178" s="34" t="str">
        <f t="shared" si="187"/>
        <v>-</v>
      </c>
      <c r="Q178" s="34" t="str">
        <f t="shared" si="188"/>
        <v>-</v>
      </c>
      <c r="R178" s="35">
        <v>75</v>
      </c>
      <c r="S178" s="35" t="s">
        <v>34</v>
      </c>
      <c r="T178" s="35" t="s">
        <v>34</v>
      </c>
      <c r="U178" s="35" t="s">
        <v>34</v>
      </c>
      <c r="V178" s="35" t="s">
        <v>34</v>
      </c>
      <c r="W178" s="35" t="s">
        <v>34</v>
      </c>
      <c r="X178" s="35" t="s">
        <v>34</v>
      </c>
      <c r="Y178" s="35" t="s">
        <v>34</v>
      </c>
      <c r="Z178" s="35">
        <v>37</v>
      </c>
      <c r="AA178" s="35">
        <v>37</v>
      </c>
      <c r="AB178" s="35" t="s">
        <v>34</v>
      </c>
      <c r="AC178" s="35" t="s">
        <v>34</v>
      </c>
      <c r="AD178" s="35" t="s">
        <v>34</v>
      </c>
      <c r="AE178" s="35" t="s">
        <v>34</v>
      </c>
      <c r="AF178" s="35" t="s">
        <v>34</v>
      </c>
      <c r="AG178" s="34">
        <f t="shared" si="189"/>
        <v>140</v>
      </c>
      <c r="AH178" s="34">
        <f t="shared" si="190"/>
        <v>140</v>
      </c>
      <c r="AI178" s="34">
        <f t="shared" si="191"/>
        <v>140</v>
      </c>
      <c r="AJ178" s="34">
        <f t="shared" si="192"/>
        <v>140</v>
      </c>
      <c r="AK178" s="34" t="str">
        <f t="shared" si="193"/>
        <v>-</v>
      </c>
      <c r="AL178" s="34" t="str">
        <f t="shared" si="194"/>
        <v>-</v>
      </c>
      <c r="AM178" s="34" t="str">
        <f t="shared" si="195"/>
        <v>-</v>
      </c>
      <c r="AN178" s="34" t="str">
        <f t="shared" si="196"/>
        <v>-</v>
      </c>
      <c r="AO178" s="34" t="str">
        <f t="shared" si="197"/>
        <v>-</v>
      </c>
      <c r="AP178" s="34" t="str">
        <f t="shared" si="198"/>
        <v>-</v>
      </c>
      <c r="AQ178" s="34" t="str">
        <f t="shared" si="199"/>
        <v>-</v>
      </c>
      <c r="AR178" s="34" t="str">
        <f t="shared" si="200"/>
        <v>-</v>
      </c>
      <c r="AS178" s="34" t="str">
        <f t="shared" si="201"/>
        <v>-</v>
      </c>
      <c r="AT178" s="34" t="str">
        <f t="shared" si="202"/>
        <v>-</v>
      </c>
      <c r="AU178" s="34" t="str">
        <f t="shared" si="203"/>
        <v>-</v>
      </c>
    </row>
    <row r="179" spans="2:47" outlineLevel="1">
      <c r="B179" s="32" t="s">
        <v>931</v>
      </c>
      <c r="C179" s="34" t="str">
        <f t="shared" si="174"/>
        <v>-</v>
      </c>
      <c r="D179" s="34" t="str">
        <f t="shared" si="175"/>
        <v>-</v>
      </c>
      <c r="E179" s="34" t="str">
        <f t="shared" si="176"/>
        <v>-</v>
      </c>
      <c r="F179" s="34" t="str">
        <f t="shared" si="177"/>
        <v>-</v>
      </c>
      <c r="G179" s="34" t="str">
        <f t="shared" si="178"/>
        <v>-</v>
      </c>
      <c r="H179" s="34" t="str">
        <f t="shared" si="179"/>
        <v>-</v>
      </c>
      <c r="I179" s="34" t="str">
        <f t="shared" si="180"/>
        <v>-</v>
      </c>
      <c r="J179" s="34" t="str">
        <f t="shared" si="181"/>
        <v>-</v>
      </c>
      <c r="K179" s="34" t="str">
        <f t="shared" si="182"/>
        <v>-</v>
      </c>
      <c r="L179" s="34" t="str">
        <f t="shared" si="183"/>
        <v>-</v>
      </c>
      <c r="M179" s="34" t="str">
        <f t="shared" si="184"/>
        <v>-</v>
      </c>
      <c r="N179" s="34" t="str">
        <f t="shared" si="185"/>
        <v>-</v>
      </c>
      <c r="O179" s="34" t="str">
        <f t="shared" si="186"/>
        <v>-</v>
      </c>
      <c r="P179" s="34" t="str">
        <f t="shared" si="187"/>
        <v>-</v>
      </c>
      <c r="Q179" s="34" t="str">
        <f t="shared" si="188"/>
        <v>-</v>
      </c>
      <c r="R179" s="35">
        <v>75</v>
      </c>
      <c r="S179" s="35" t="s">
        <v>34</v>
      </c>
      <c r="T179" s="35" t="s">
        <v>34</v>
      </c>
      <c r="U179" s="35" t="s">
        <v>34</v>
      </c>
      <c r="V179" s="35" t="s">
        <v>34</v>
      </c>
      <c r="W179" s="35" t="s">
        <v>34</v>
      </c>
      <c r="X179" s="35" t="s">
        <v>34</v>
      </c>
      <c r="Y179" s="35" t="s">
        <v>34</v>
      </c>
      <c r="Z179" s="35">
        <v>37</v>
      </c>
      <c r="AA179" s="35">
        <v>37</v>
      </c>
      <c r="AB179" s="35" t="s">
        <v>34</v>
      </c>
      <c r="AC179" s="35" t="s">
        <v>34</v>
      </c>
      <c r="AD179" s="35" t="s">
        <v>34</v>
      </c>
      <c r="AE179" s="35" t="s">
        <v>34</v>
      </c>
      <c r="AF179" s="35" t="s">
        <v>34</v>
      </c>
      <c r="AG179" s="34">
        <f t="shared" si="189"/>
        <v>140</v>
      </c>
      <c r="AH179" s="34">
        <f t="shared" si="190"/>
        <v>140</v>
      </c>
      <c r="AI179" s="34">
        <f t="shared" si="191"/>
        <v>140</v>
      </c>
      <c r="AJ179" s="34">
        <f t="shared" si="192"/>
        <v>140</v>
      </c>
      <c r="AK179" s="34" t="str">
        <f t="shared" si="193"/>
        <v>-</v>
      </c>
      <c r="AL179" s="34" t="str">
        <f t="shared" si="194"/>
        <v>-</v>
      </c>
      <c r="AM179" s="34" t="str">
        <f t="shared" si="195"/>
        <v>-</v>
      </c>
      <c r="AN179" s="34" t="str">
        <f t="shared" si="196"/>
        <v>-</v>
      </c>
      <c r="AO179" s="34" t="str">
        <f t="shared" si="197"/>
        <v>-</v>
      </c>
      <c r="AP179" s="34" t="str">
        <f t="shared" si="198"/>
        <v>-</v>
      </c>
      <c r="AQ179" s="34" t="str">
        <f t="shared" si="199"/>
        <v>-</v>
      </c>
      <c r="AR179" s="34" t="str">
        <f t="shared" si="200"/>
        <v>-</v>
      </c>
      <c r="AS179" s="34" t="str">
        <f t="shared" si="201"/>
        <v>-</v>
      </c>
      <c r="AT179" s="34" t="str">
        <f t="shared" si="202"/>
        <v>-</v>
      </c>
      <c r="AU179" s="34" t="str">
        <f t="shared" si="203"/>
        <v>-</v>
      </c>
    </row>
    <row r="180" spans="2:47" outlineLevel="1">
      <c r="B180" s="32" t="s">
        <v>1023</v>
      </c>
      <c r="C180" s="35" t="s">
        <v>34</v>
      </c>
      <c r="D180" s="35" t="s">
        <v>34</v>
      </c>
      <c r="E180" s="35" t="s">
        <v>34</v>
      </c>
      <c r="F180" s="35" t="s">
        <v>34</v>
      </c>
      <c r="G180" s="35" t="s">
        <v>34</v>
      </c>
      <c r="H180" s="35" t="s">
        <v>34</v>
      </c>
      <c r="I180" s="35" t="s">
        <v>34</v>
      </c>
      <c r="J180" s="35" t="s">
        <v>34</v>
      </c>
      <c r="K180" s="35" t="s">
        <v>34</v>
      </c>
      <c r="L180" s="35" t="s">
        <v>34</v>
      </c>
      <c r="M180" s="35" t="s">
        <v>34</v>
      </c>
      <c r="N180" s="35" t="s">
        <v>34</v>
      </c>
      <c r="O180" s="35" t="s">
        <v>34</v>
      </c>
      <c r="P180" s="35" t="s">
        <v>34</v>
      </c>
      <c r="Q180" s="35" t="s">
        <v>34</v>
      </c>
      <c r="R180" s="35">
        <v>23</v>
      </c>
      <c r="S180" s="35">
        <v>24</v>
      </c>
      <c r="T180" s="35">
        <v>25</v>
      </c>
      <c r="U180" s="35">
        <v>26</v>
      </c>
      <c r="V180" s="35">
        <v>27</v>
      </c>
      <c r="W180" s="35">
        <v>28</v>
      </c>
      <c r="X180" s="35">
        <v>29</v>
      </c>
      <c r="Y180" s="35">
        <v>30</v>
      </c>
      <c r="Z180" s="35">
        <v>12</v>
      </c>
      <c r="AA180" s="35">
        <v>13</v>
      </c>
      <c r="AB180" s="35">
        <v>11</v>
      </c>
      <c r="AC180" s="35">
        <v>1</v>
      </c>
      <c r="AD180" s="35">
        <v>28</v>
      </c>
      <c r="AE180" s="35">
        <v>34</v>
      </c>
      <c r="AF180" s="35">
        <v>27</v>
      </c>
      <c r="AG180" s="35">
        <v>31</v>
      </c>
      <c r="AH180" s="35">
        <v>32</v>
      </c>
      <c r="AI180" s="35">
        <v>33</v>
      </c>
      <c r="AJ180" s="35">
        <v>34</v>
      </c>
      <c r="AK180" s="35" t="s">
        <v>34</v>
      </c>
      <c r="AL180" s="35" t="s">
        <v>34</v>
      </c>
      <c r="AM180" s="35" t="s">
        <v>34</v>
      </c>
      <c r="AN180" s="35" t="s">
        <v>34</v>
      </c>
      <c r="AO180" s="35" t="s">
        <v>34</v>
      </c>
      <c r="AP180" s="35" t="s">
        <v>34</v>
      </c>
      <c r="AQ180" s="35" t="s">
        <v>34</v>
      </c>
      <c r="AR180" s="35" t="s">
        <v>34</v>
      </c>
      <c r="AS180" s="35" t="s">
        <v>34</v>
      </c>
      <c r="AT180" s="35" t="s">
        <v>34</v>
      </c>
      <c r="AU180" s="35" t="s">
        <v>34</v>
      </c>
    </row>
    <row r="181" spans="2:47" outlineLevel="1">
      <c r="B181" s="32" t="s">
        <v>936</v>
      </c>
      <c r="C181" s="35" t="s">
        <v>34</v>
      </c>
      <c r="D181" s="35" t="s">
        <v>34</v>
      </c>
      <c r="E181" s="35" t="s">
        <v>34</v>
      </c>
      <c r="F181" s="35" t="s">
        <v>34</v>
      </c>
      <c r="G181" s="35" t="s">
        <v>34</v>
      </c>
      <c r="H181" s="35" t="s">
        <v>34</v>
      </c>
      <c r="I181" s="35" t="s">
        <v>34</v>
      </c>
      <c r="J181" s="35" t="s">
        <v>34</v>
      </c>
      <c r="K181" s="35" t="s">
        <v>34</v>
      </c>
      <c r="L181" s="35" t="s">
        <v>34</v>
      </c>
      <c r="M181" s="35" t="s">
        <v>34</v>
      </c>
      <c r="N181" s="35" t="s">
        <v>34</v>
      </c>
      <c r="O181" s="35" t="s">
        <v>34</v>
      </c>
      <c r="P181" s="35" t="s">
        <v>34</v>
      </c>
      <c r="Q181" s="35" t="s">
        <v>34</v>
      </c>
      <c r="R181" s="35">
        <v>50</v>
      </c>
      <c r="S181" s="35">
        <v>50</v>
      </c>
      <c r="T181" s="35">
        <v>50</v>
      </c>
      <c r="U181" s="35">
        <v>50</v>
      </c>
      <c r="V181" s="35">
        <v>50</v>
      </c>
      <c r="W181" s="35">
        <v>50</v>
      </c>
      <c r="X181" s="35">
        <v>50</v>
      </c>
      <c r="Y181" s="35">
        <v>50</v>
      </c>
      <c r="Z181" s="35">
        <v>413</v>
      </c>
      <c r="AA181" s="35">
        <v>413</v>
      </c>
      <c r="AB181" s="35" t="s">
        <v>34</v>
      </c>
      <c r="AC181" s="35" t="s">
        <v>34</v>
      </c>
      <c r="AD181" s="35" t="s">
        <v>34</v>
      </c>
      <c r="AE181" s="35" t="s">
        <v>34</v>
      </c>
      <c r="AF181" s="35" t="s">
        <v>34</v>
      </c>
      <c r="AG181" s="35">
        <v>85</v>
      </c>
      <c r="AH181" s="35">
        <v>85</v>
      </c>
      <c r="AI181" s="35">
        <v>85</v>
      </c>
      <c r="AJ181" s="35">
        <v>85</v>
      </c>
      <c r="AK181" s="35" t="s">
        <v>34</v>
      </c>
      <c r="AL181" s="35" t="s">
        <v>34</v>
      </c>
      <c r="AM181" s="35" t="s">
        <v>34</v>
      </c>
      <c r="AN181" s="35" t="s">
        <v>34</v>
      </c>
      <c r="AO181" s="35" t="s">
        <v>34</v>
      </c>
      <c r="AP181" s="35" t="s">
        <v>34</v>
      </c>
      <c r="AQ181" s="35" t="s">
        <v>34</v>
      </c>
      <c r="AR181" s="35" t="s">
        <v>34</v>
      </c>
      <c r="AS181" s="35" t="s">
        <v>34</v>
      </c>
      <c r="AT181" s="35" t="s">
        <v>34</v>
      </c>
      <c r="AU181" s="35" t="s">
        <v>34</v>
      </c>
    </row>
    <row r="182" spans="2:47" outlineLevel="1">
      <c r="B182" s="32" t="s">
        <v>929</v>
      </c>
      <c r="C182" s="34" t="str">
        <f t="shared" ref="C182:C184" si="204">C181</f>
        <v>-</v>
      </c>
      <c r="D182" s="34" t="str">
        <f t="shared" ref="D182:D184" si="205">D181</f>
        <v>-</v>
      </c>
      <c r="E182" s="34" t="str">
        <f t="shared" ref="E182:E184" si="206">E181</f>
        <v>-</v>
      </c>
      <c r="F182" s="34" t="str">
        <f t="shared" ref="F182:F184" si="207">F181</f>
        <v>-</v>
      </c>
      <c r="G182" s="34" t="str">
        <f t="shared" ref="G182:G184" si="208">G181</f>
        <v>-</v>
      </c>
      <c r="H182" s="34" t="str">
        <f t="shared" ref="H182:H184" si="209">H181</f>
        <v>-</v>
      </c>
      <c r="I182" s="34" t="str">
        <f t="shared" ref="I182:I184" si="210">I181</f>
        <v>-</v>
      </c>
      <c r="J182" s="34" t="str">
        <f t="shared" ref="J182:J184" si="211">J181</f>
        <v>-</v>
      </c>
      <c r="K182" s="34" t="str">
        <f t="shared" ref="K182:K184" si="212">K181</f>
        <v>-</v>
      </c>
      <c r="L182" s="34" t="str">
        <f t="shared" ref="L182:L184" si="213">L181</f>
        <v>-</v>
      </c>
      <c r="M182" s="34" t="str">
        <f t="shared" ref="M182:M184" si="214">M181</f>
        <v>-</v>
      </c>
      <c r="N182" s="34" t="str">
        <f t="shared" ref="N182:N184" si="215">N181</f>
        <v>-</v>
      </c>
      <c r="O182" s="34" t="str">
        <f t="shared" ref="O182:O184" si="216">O181</f>
        <v>-</v>
      </c>
      <c r="P182" s="34" t="str">
        <f t="shared" ref="P182:P184" si="217">P181</f>
        <v>-</v>
      </c>
      <c r="Q182" s="34" t="str">
        <f t="shared" ref="Q182:Q184" si="218">Q181</f>
        <v>-</v>
      </c>
      <c r="R182" s="35">
        <v>50</v>
      </c>
      <c r="S182" s="35">
        <v>50</v>
      </c>
      <c r="T182" s="35">
        <v>50</v>
      </c>
      <c r="U182" s="35">
        <v>50</v>
      </c>
      <c r="V182" s="35">
        <v>50</v>
      </c>
      <c r="W182" s="35">
        <v>50</v>
      </c>
      <c r="X182" s="35">
        <v>50</v>
      </c>
      <c r="Y182" s="35">
        <v>50</v>
      </c>
      <c r="Z182" s="35">
        <v>413</v>
      </c>
      <c r="AA182" s="35">
        <v>413</v>
      </c>
      <c r="AB182" s="35" t="s">
        <v>34</v>
      </c>
      <c r="AC182" s="35" t="s">
        <v>34</v>
      </c>
      <c r="AD182" s="35" t="s">
        <v>34</v>
      </c>
      <c r="AE182" s="35" t="s">
        <v>34</v>
      </c>
      <c r="AF182" s="35" t="s">
        <v>34</v>
      </c>
      <c r="AG182" s="34">
        <f t="shared" ref="AG182:AG184" si="219">AG181</f>
        <v>85</v>
      </c>
      <c r="AH182" s="34">
        <f t="shared" ref="AH182:AH184" si="220">AH181</f>
        <v>85</v>
      </c>
      <c r="AI182" s="34">
        <f t="shared" ref="AI182:AI184" si="221">AI181</f>
        <v>85</v>
      </c>
      <c r="AJ182" s="34">
        <f t="shared" ref="AJ182:AJ184" si="222">AJ181</f>
        <v>85</v>
      </c>
      <c r="AK182" s="34" t="str">
        <f t="shared" ref="AK182:AK184" si="223">AK181</f>
        <v>-</v>
      </c>
      <c r="AL182" s="34" t="str">
        <f t="shared" ref="AL182:AL184" si="224">AL181</f>
        <v>-</v>
      </c>
      <c r="AM182" s="34" t="str">
        <f t="shared" ref="AM182:AM184" si="225">AM181</f>
        <v>-</v>
      </c>
      <c r="AN182" s="34" t="str">
        <f t="shared" ref="AN182:AN184" si="226">AN181</f>
        <v>-</v>
      </c>
      <c r="AO182" s="34" t="str">
        <f t="shared" ref="AO182:AO184" si="227">AO181</f>
        <v>-</v>
      </c>
      <c r="AP182" s="34" t="str">
        <f t="shared" ref="AP182:AP184" si="228">AP181</f>
        <v>-</v>
      </c>
      <c r="AQ182" s="34" t="str">
        <f t="shared" ref="AQ182:AQ184" si="229">AQ181</f>
        <v>-</v>
      </c>
      <c r="AR182" s="34" t="str">
        <f t="shared" ref="AR182:AR184" si="230">AR181</f>
        <v>-</v>
      </c>
      <c r="AS182" s="34" t="str">
        <f t="shared" ref="AS182:AS184" si="231">AS181</f>
        <v>-</v>
      </c>
      <c r="AT182" s="34" t="str">
        <f t="shared" ref="AT182:AT184" si="232">AT181</f>
        <v>-</v>
      </c>
      <c r="AU182" s="34" t="str">
        <f t="shared" ref="AU182:AU184" si="233">AU181</f>
        <v>-</v>
      </c>
    </row>
    <row r="183" spans="2:47" outlineLevel="1">
      <c r="B183" s="32" t="s">
        <v>930</v>
      </c>
      <c r="C183" s="34" t="str">
        <f t="shared" si="204"/>
        <v>-</v>
      </c>
      <c r="D183" s="34" t="str">
        <f t="shared" si="205"/>
        <v>-</v>
      </c>
      <c r="E183" s="34" t="str">
        <f t="shared" si="206"/>
        <v>-</v>
      </c>
      <c r="F183" s="34" t="str">
        <f t="shared" si="207"/>
        <v>-</v>
      </c>
      <c r="G183" s="34" t="str">
        <f t="shared" si="208"/>
        <v>-</v>
      </c>
      <c r="H183" s="34" t="str">
        <f t="shared" si="209"/>
        <v>-</v>
      </c>
      <c r="I183" s="34" t="str">
        <f t="shared" si="210"/>
        <v>-</v>
      </c>
      <c r="J183" s="34" t="str">
        <f t="shared" si="211"/>
        <v>-</v>
      </c>
      <c r="K183" s="34" t="str">
        <f t="shared" si="212"/>
        <v>-</v>
      </c>
      <c r="L183" s="34" t="str">
        <f t="shared" si="213"/>
        <v>-</v>
      </c>
      <c r="M183" s="34" t="str">
        <f t="shared" si="214"/>
        <v>-</v>
      </c>
      <c r="N183" s="34" t="str">
        <f t="shared" si="215"/>
        <v>-</v>
      </c>
      <c r="O183" s="34" t="str">
        <f t="shared" si="216"/>
        <v>-</v>
      </c>
      <c r="P183" s="34" t="str">
        <f t="shared" si="217"/>
        <v>-</v>
      </c>
      <c r="Q183" s="34" t="str">
        <f t="shared" si="218"/>
        <v>-</v>
      </c>
      <c r="R183" s="35">
        <v>50</v>
      </c>
      <c r="S183" s="35">
        <v>50</v>
      </c>
      <c r="T183" s="35">
        <v>50</v>
      </c>
      <c r="U183" s="35">
        <v>50</v>
      </c>
      <c r="V183" s="35">
        <v>50</v>
      </c>
      <c r="W183" s="35">
        <v>50</v>
      </c>
      <c r="X183" s="35">
        <v>50</v>
      </c>
      <c r="Y183" s="35">
        <v>50</v>
      </c>
      <c r="Z183" s="35">
        <v>413</v>
      </c>
      <c r="AA183" s="35">
        <v>413</v>
      </c>
      <c r="AB183" s="35" t="s">
        <v>34</v>
      </c>
      <c r="AC183" s="35" t="s">
        <v>34</v>
      </c>
      <c r="AD183" s="35" t="s">
        <v>34</v>
      </c>
      <c r="AE183" s="35" t="s">
        <v>34</v>
      </c>
      <c r="AF183" s="35" t="s">
        <v>34</v>
      </c>
      <c r="AG183" s="34">
        <f t="shared" si="219"/>
        <v>85</v>
      </c>
      <c r="AH183" s="34">
        <f t="shared" si="220"/>
        <v>85</v>
      </c>
      <c r="AI183" s="34">
        <f t="shared" si="221"/>
        <v>85</v>
      </c>
      <c r="AJ183" s="34">
        <f t="shared" si="222"/>
        <v>85</v>
      </c>
      <c r="AK183" s="34" t="str">
        <f t="shared" si="223"/>
        <v>-</v>
      </c>
      <c r="AL183" s="34" t="str">
        <f t="shared" si="224"/>
        <v>-</v>
      </c>
      <c r="AM183" s="34" t="str">
        <f t="shared" si="225"/>
        <v>-</v>
      </c>
      <c r="AN183" s="34" t="str">
        <f t="shared" si="226"/>
        <v>-</v>
      </c>
      <c r="AO183" s="34" t="str">
        <f t="shared" si="227"/>
        <v>-</v>
      </c>
      <c r="AP183" s="34" t="str">
        <f t="shared" si="228"/>
        <v>-</v>
      </c>
      <c r="AQ183" s="34" t="str">
        <f t="shared" si="229"/>
        <v>-</v>
      </c>
      <c r="AR183" s="34" t="str">
        <f t="shared" si="230"/>
        <v>-</v>
      </c>
      <c r="AS183" s="34" t="str">
        <f t="shared" si="231"/>
        <v>-</v>
      </c>
      <c r="AT183" s="34" t="str">
        <f t="shared" si="232"/>
        <v>-</v>
      </c>
      <c r="AU183" s="34" t="str">
        <f t="shared" si="233"/>
        <v>-</v>
      </c>
    </row>
    <row r="184" spans="2:47" outlineLevel="1">
      <c r="B184" s="32" t="s">
        <v>931</v>
      </c>
      <c r="C184" s="34" t="str">
        <f t="shared" si="204"/>
        <v>-</v>
      </c>
      <c r="D184" s="34" t="str">
        <f t="shared" si="205"/>
        <v>-</v>
      </c>
      <c r="E184" s="34" t="str">
        <f t="shared" si="206"/>
        <v>-</v>
      </c>
      <c r="F184" s="34" t="str">
        <f t="shared" si="207"/>
        <v>-</v>
      </c>
      <c r="G184" s="34" t="str">
        <f t="shared" si="208"/>
        <v>-</v>
      </c>
      <c r="H184" s="34" t="str">
        <f t="shared" si="209"/>
        <v>-</v>
      </c>
      <c r="I184" s="34" t="str">
        <f t="shared" si="210"/>
        <v>-</v>
      </c>
      <c r="J184" s="34" t="str">
        <f t="shared" si="211"/>
        <v>-</v>
      </c>
      <c r="K184" s="34" t="str">
        <f t="shared" si="212"/>
        <v>-</v>
      </c>
      <c r="L184" s="34" t="str">
        <f t="shared" si="213"/>
        <v>-</v>
      </c>
      <c r="M184" s="34" t="str">
        <f t="shared" si="214"/>
        <v>-</v>
      </c>
      <c r="N184" s="34" t="str">
        <f t="shared" si="215"/>
        <v>-</v>
      </c>
      <c r="O184" s="34" t="str">
        <f t="shared" si="216"/>
        <v>-</v>
      </c>
      <c r="P184" s="34" t="str">
        <f t="shared" si="217"/>
        <v>-</v>
      </c>
      <c r="Q184" s="34" t="str">
        <f t="shared" si="218"/>
        <v>-</v>
      </c>
      <c r="R184" s="35">
        <v>50</v>
      </c>
      <c r="S184" s="35">
        <v>50</v>
      </c>
      <c r="T184" s="35">
        <v>50</v>
      </c>
      <c r="U184" s="35">
        <v>50</v>
      </c>
      <c r="V184" s="35">
        <v>50</v>
      </c>
      <c r="W184" s="35">
        <v>50</v>
      </c>
      <c r="X184" s="35">
        <v>50</v>
      </c>
      <c r="Y184" s="35">
        <v>50</v>
      </c>
      <c r="Z184" s="35">
        <v>413</v>
      </c>
      <c r="AA184" s="35">
        <v>413</v>
      </c>
      <c r="AB184" s="35" t="s">
        <v>34</v>
      </c>
      <c r="AC184" s="35" t="s">
        <v>34</v>
      </c>
      <c r="AD184" s="35" t="s">
        <v>34</v>
      </c>
      <c r="AE184" s="35" t="s">
        <v>34</v>
      </c>
      <c r="AF184" s="35" t="s">
        <v>34</v>
      </c>
      <c r="AG184" s="34">
        <f t="shared" si="219"/>
        <v>85</v>
      </c>
      <c r="AH184" s="34">
        <f t="shared" si="220"/>
        <v>85</v>
      </c>
      <c r="AI184" s="34">
        <f t="shared" si="221"/>
        <v>85</v>
      </c>
      <c r="AJ184" s="34">
        <f t="shared" si="222"/>
        <v>85</v>
      </c>
      <c r="AK184" s="34" t="str">
        <f t="shared" si="223"/>
        <v>-</v>
      </c>
      <c r="AL184" s="34" t="str">
        <f t="shared" si="224"/>
        <v>-</v>
      </c>
      <c r="AM184" s="34" t="str">
        <f t="shared" si="225"/>
        <v>-</v>
      </c>
      <c r="AN184" s="34" t="str">
        <f t="shared" si="226"/>
        <v>-</v>
      </c>
      <c r="AO184" s="34" t="str">
        <f t="shared" si="227"/>
        <v>-</v>
      </c>
      <c r="AP184" s="34" t="str">
        <f t="shared" si="228"/>
        <v>-</v>
      </c>
      <c r="AQ184" s="34" t="str">
        <f t="shared" si="229"/>
        <v>-</v>
      </c>
      <c r="AR184" s="34" t="str">
        <f t="shared" si="230"/>
        <v>-</v>
      </c>
      <c r="AS184" s="34" t="str">
        <f t="shared" si="231"/>
        <v>-</v>
      </c>
      <c r="AT184" s="34" t="str">
        <f t="shared" si="232"/>
        <v>-</v>
      </c>
      <c r="AU184" s="34" t="str">
        <f t="shared" si="233"/>
        <v>-</v>
      </c>
    </row>
    <row r="185" spans="2:47" outlineLevel="1">
      <c r="B185" s="32" t="s">
        <v>1023</v>
      </c>
      <c r="C185" s="35" t="s">
        <v>34</v>
      </c>
      <c r="D185" s="35" t="s">
        <v>34</v>
      </c>
      <c r="E185" s="35" t="s">
        <v>34</v>
      </c>
      <c r="F185" s="35" t="s">
        <v>34</v>
      </c>
      <c r="G185" s="35" t="s">
        <v>34</v>
      </c>
      <c r="H185" s="35" t="s">
        <v>34</v>
      </c>
      <c r="I185" s="35" t="s">
        <v>34</v>
      </c>
      <c r="J185" s="35" t="s">
        <v>34</v>
      </c>
      <c r="K185" s="35" t="s">
        <v>34</v>
      </c>
      <c r="L185" s="35" t="s">
        <v>34</v>
      </c>
      <c r="M185" s="35" t="s">
        <v>34</v>
      </c>
      <c r="N185" s="35" t="s">
        <v>34</v>
      </c>
      <c r="O185" s="35" t="s">
        <v>34</v>
      </c>
      <c r="P185" s="35" t="s">
        <v>34</v>
      </c>
      <c r="Q185" s="35" t="s">
        <v>34</v>
      </c>
      <c r="R185" s="35">
        <v>23</v>
      </c>
      <c r="S185" s="35">
        <v>24</v>
      </c>
      <c r="T185" s="35">
        <v>25</v>
      </c>
      <c r="U185" s="35">
        <v>26</v>
      </c>
      <c r="V185" s="35">
        <v>27</v>
      </c>
      <c r="W185" s="35">
        <v>28</v>
      </c>
      <c r="X185" s="35">
        <v>29</v>
      </c>
      <c r="Y185" s="35">
        <v>30</v>
      </c>
      <c r="Z185" s="35">
        <v>12</v>
      </c>
      <c r="AA185" s="35">
        <v>13</v>
      </c>
      <c r="AB185" s="35">
        <v>27</v>
      </c>
      <c r="AC185" s="35">
        <v>17</v>
      </c>
      <c r="AD185" s="35">
        <v>26</v>
      </c>
      <c r="AE185" s="35">
        <v>31</v>
      </c>
      <c r="AF185" s="35">
        <v>4</v>
      </c>
      <c r="AG185" s="35">
        <v>31</v>
      </c>
      <c r="AH185" s="35">
        <v>32</v>
      </c>
      <c r="AI185" s="35">
        <v>33</v>
      </c>
      <c r="AJ185" s="35">
        <v>34</v>
      </c>
      <c r="AK185" s="35" t="s">
        <v>34</v>
      </c>
      <c r="AL185" s="35" t="s">
        <v>34</v>
      </c>
      <c r="AM185" s="35" t="s">
        <v>34</v>
      </c>
      <c r="AN185" s="35" t="s">
        <v>34</v>
      </c>
      <c r="AO185" s="35" t="s">
        <v>34</v>
      </c>
      <c r="AP185" s="35" t="s">
        <v>34</v>
      </c>
      <c r="AQ185" s="35" t="s">
        <v>34</v>
      </c>
      <c r="AR185" s="35" t="s">
        <v>34</v>
      </c>
      <c r="AS185" s="35" t="s">
        <v>34</v>
      </c>
      <c r="AT185" s="35" t="s">
        <v>34</v>
      </c>
      <c r="AU185" s="35" t="s">
        <v>34</v>
      </c>
    </row>
    <row r="186" spans="2:47" outlineLevel="1">
      <c r="B186" s="32" t="s">
        <v>937</v>
      </c>
      <c r="C186" s="35" t="s">
        <v>34</v>
      </c>
      <c r="D186" s="35" t="s">
        <v>34</v>
      </c>
      <c r="E186" s="35" t="s">
        <v>34</v>
      </c>
      <c r="F186" s="35" t="s">
        <v>34</v>
      </c>
      <c r="G186" s="35" t="s">
        <v>34</v>
      </c>
      <c r="H186" s="35" t="s">
        <v>34</v>
      </c>
      <c r="I186" s="35" t="s">
        <v>34</v>
      </c>
      <c r="J186" s="35" t="s">
        <v>34</v>
      </c>
      <c r="K186" s="35" t="s">
        <v>34</v>
      </c>
      <c r="L186" s="35" t="s">
        <v>34</v>
      </c>
      <c r="M186" s="35" t="s">
        <v>34</v>
      </c>
      <c r="N186" s="35" t="s">
        <v>34</v>
      </c>
      <c r="O186" s="35" t="s">
        <v>34</v>
      </c>
      <c r="P186" s="35" t="s">
        <v>34</v>
      </c>
      <c r="Q186" s="35" t="s">
        <v>34</v>
      </c>
      <c r="R186" s="35">
        <v>6.9</v>
      </c>
      <c r="S186" s="35">
        <v>6.9</v>
      </c>
      <c r="T186" s="35">
        <v>6.9</v>
      </c>
      <c r="U186" s="35">
        <v>6.9</v>
      </c>
      <c r="V186" s="35">
        <v>6.9</v>
      </c>
      <c r="W186" s="35">
        <v>6.9</v>
      </c>
      <c r="X186" s="35">
        <v>6.9</v>
      </c>
      <c r="Y186" s="35">
        <v>6.9</v>
      </c>
      <c r="Z186" s="35">
        <v>347</v>
      </c>
      <c r="AA186" s="35">
        <v>347</v>
      </c>
      <c r="AB186" s="35" t="s">
        <v>34</v>
      </c>
      <c r="AC186" s="35" t="s">
        <v>34</v>
      </c>
      <c r="AD186" s="35" t="s">
        <v>34</v>
      </c>
      <c r="AE186" s="35" t="s">
        <v>34</v>
      </c>
      <c r="AF186" s="35" t="s">
        <v>34</v>
      </c>
      <c r="AG186" s="35">
        <v>80</v>
      </c>
      <c r="AH186" s="35">
        <v>80</v>
      </c>
      <c r="AI186" s="35">
        <v>80</v>
      </c>
      <c r="AJ186" s="35">
        <v>80</v>
      </c>
      <c r="AK186" s="35" t="s">
        <v>34</v>
      </c>
      <c r="AL186" s="35" t="s">
        <v>34</v>
      </c>
      <c r="AM186" s="35" t="s">
        <v>34</v>
      </c>
      <c r="AN186" s="35" t="s">
        <v>34</v>
      </c>
      <c r="AO186" s="35" t="s">
        <v>34</v>
      </c>
      <c r="AP186" s="35" t="s">
        <v>34</v>
      </c>
      <c r="AQ186" s="35" t="s">
        <v>34</v>
      </c>
      <c r="AR186" s="35" t="s">
        <v>34</v>
      </c>
      <c r="AS186" s="35" t="s">
        <v>34</v>
      </c>
      <c r="AT186" s="35" t="s">
        <v>34</v>
      </c>
      <c r="AU186" s="35" t="s">
        <v>34</v>
      </c>
    </row>
    <row r="187" spans="2:47" outlineLevel="1">
      <c r="B187" s="32" t="s">
        <v>929</v>
      </c>
      <c r="C187" s="34" t="str">
        <f t="shared" ref="C187:C189" si="234">C186</f>
        <v>-</v>
      </c>
      <c r="D187" s="34" t="str">
        <f t="shared" ref="D187:D189" si="235">D186</f>
        <v>-</v>
      </c>
      <c r="E187" s="34" t="str">
        <f t="shared" ref="E187:E189" si="236">E186</f>
        <v>-</v>
      </c>
      <c r="F187" s="34" t="str">
        <f t="shared" ref="F187:F189" si="237">F186</f>
        <v>-</v>
      </c>
      <c r="G187" s="34" t="str">
        <f t="shared" ref="G187:G189" si="238">G186</f>
        <v>-</v>
      </c>
      <c r="H187" s="34" t="str">
        <f t="shared" ref="H187:H189" si="239">H186</f>
        <v>-</v>
      </c>
      <c r="I187" s="34" t="str">
        <f t="shared" ref="I187:I189" si="240">I186</f>
        <v>-</v>
      </c>
      <c r="J187" s="34" t="str">
        <f t="shared" ref="J187:J189" si="241">J186</f>
        <v>-</v>
      </c>
      <c r="K187" s="34" t="str">
        <f t="shared" ref="K187:K189" si="242">K186</f>
        <v>-</v>
      </c>
      <c r="L187" s="34" t="str">
        <f t="shared" ref="L187:L189" si="243">L186</f>
        <v>-</v>
      </c>
      <c r="M187" s="34" t="str">
        <f t="shared" ref="M187:M189" si="244">M186</f>
        <v>-</v>
      </c>
      <c r="N187" s="34" t="str">
        <f t="shared" ref="N187:N189" si="245">N186</f>
        <v>-</v>
      </c>
      <c r="O187" s="34" t="str">
        <f t="shared" ref="O187:O189" si="246">O186</f>
        <v>-</v>
      </c>
      <c r="P187" s="34" t="str">
        <f t="shared" ref="P187:P189" si="247">P186</f>
        <v>-</v>
      </c>
      <c r="Q187" s="34" t="str">
        <f t="shared" ref="Q187:Q189" si="248">Q186</f>
        <v>-</v>
      </c>
      <c r="R187" s="35">
        <v>6.9</v>
      </c>
      <c r="S187" s="35">
        <v>6.9</v>
      </c>
      <c r="T187" s="35">
        <v>6.9</v>
      </c>
      <c r="U187" s="35">
        <v>6.9</v>
      </c>
      <c r="V187" s="35">
        <v>6.9</v>
      </c>
      <c r="W187" s="35">
        <v>6.9</v>
      </c>
      <c r="X187" s="35">
        <v>6.9</v>
      </c>
      <c r="Y187" s="35">
        <v>6.9</v>
      </c>
      <c r="Z187" s="35">
        <v>347</v>
      </c>
      <c r="AA187" s="35">
        <v>347</v>
      </c>
      <c r="AB187" s="35" t="s">
        <v>34</v>
      </c>
      <c r="AC187" s="35" t="s">
        <v>34</v>
      </c>
      <c r="AD187" s="35" t="s">
        <v>34</v>
      </c>
      <c r="AE187" s="35" t="s">
        <v>34</v>
      </c>
      <c r="AF187" s="35" t="s">
        <v>34</v>
      </c>
      <c r="AG187" s="34">
        <f t="shared" ref="AG187:AG189" si="249">AG186</f>
        <v>80</v>
      </c>
      <c r="AH187" s="34">
        <f t="shared" ref="AH187:AH189" si="250">AH186</f>
        <v>80</v>
      </c>
      <c r="AI187" s="34">
        <f t="shared" ref="AI187:AI189" si="251">AI186</f>
        <v>80</v>
      </c>
      <c r="AJ187" s="34">
        <f t="shared" ref="AJ187:AJ189" si="252">AJ186</f>
        <v>80</v>
      </c>
      <c r="AK187" s="34" t="str">
        <f t="shared" ref="AK187:AK189" si="253">AK186</f>
        <v>-</v>
      </c>
      <c r="AL187" s="34" t="str">
        <f t="shared" ref="AL187:AL189" si="254">AL186</f>
        <v>-</v>
      </c>
      <c r="AM187" s="34" t="str">
        <f t="shared" ref="AM187:AM189" si="255">AM186</f>
        <v>-</v>
      </c>
      <c r="AN187" s="34" t="str">
        <f t="shared" ref="AN187:AN189" si="256">AN186</f>
        <v>-</v>
      </c>
      <c r="AO187" s="34" t="str">
        <f t="shared" ref="AO187:AO189" si="257">AO186</f>
        <v>-</v>
      </c>
      <c r="AP187" s="34" t="str">
        <f t="shared" ref="AP187:AP189" si="258">AP186</f>
        <v>-</v>
      </c>
      <c r="AQ187" s="34" t="str">
        <f t="shared" ref="AQ187:AQ189" si="259">AQ186</f>
        <v>-</v>
      </c>
      <c r="AR187" s="34" t="str">
        <f t="shared" ref="AR187:AR189" si="260">AR186</f>
        <v>-</v>
      </c>
      <c r="AS187" s="34" t="str">
        <f t="shared" ref="AS187:AS189" si="261">AS186</f>
        <v>-</v>
      </c>
      <c r="AT187" s="34" t="str">
        <f t="shared" ref="AT187:AT189" si="262">AT186</f>
        <v>-</v>
      </c>
      <c r="AU187" s="34" t="str">
        <f t="shared" ref="AU187:AU189" si="263">AU186</f>
        <v>-</v>
      </c>
    </row>
    <row r="188" spans="2:47" outlineLevel="1">
      <c r="B188" s="32" t="s">
        <v>930</v>
      </c>
      <c r="C188" s="34" t="str">
        <f t="shared" si="234"/>
        <v>-</v>
      </c>
      <c r="D188" s="34" t="str">
        <f t="shared" si="235"/>
        <v>-</v>
      </c>
      <c r="E188" s="34" t="str">
        <f t="shared" si="236"/>
        <v>-</v>
      </c>
      <c r="F188" s="34" t="str">
        <f t="shared" si="237"/>
        <v>-</v>
      </c>
      <c r="G188" s="34" t="str">
        <f t="shared" si="238"/>
        <v>-</v>
      </c>
      <c r="H188" s="34" t="str">
        <f t="shared" si="239"/>
        <v>-</v>
      </c>
      <c r="I188" s="34" t="str">
        <f t="shared" si="240"/>
        <v>-</v>
      </c>
      <c r="J188" s="34" t="str">
        <f t="shared" si="241"/>
        <v>-</v>
      </c>
      <c r="K188" s="34" t="str">
        <f t="shared" si="242"/>
        <v>-</v>
      </c>
      <c r="L188" s="34" t="str">
        <f t="shared" si="243"/>
        <v>-</v>
      </c>
      <c r="M188" s="34" t="str">
        <f t="shared" si="244"/>
        <v>-</v>
      </c>
      <c r="N188" s="34" t="str">
        <f t="shared" si="245"/>
        <v>-</v>
      </c>
      <c r="O188" s="34" t="str">
        <f t="shared" si="246"/>
        <v>-</v>
      </c>
      <c r="P188" s="34" t="str">
        <f t="shared" si="247"/>
        <v>-</v>
      </c>
      <c r="Q188" s="34" t="str">
        <f t="shared" si="248"/>
        <v>-</v>
      </c>
      <c r="R188" s="35">
        <v>6.9</v>
      </c>
      <c r="S188" s="35">
        <v>6.9</v>
      </c>
      <c r="T188" s="35">
        <v>6.9</v>
      </c>
      <c r="U188" s="35">
        <v>6.9</v>
      </c>
      <c r="V188" s="35">
        <v>6.9</v>
      </c>
      <c r="W188" s="35">
        <v>6.9</v>
      </c>
      <c r="X188" s="35">
        <v>6.9</v>
      </c>
      <c r="Y188" s="35">
        <v>6.9</v>
      </c>
      <c r="Z188" s="35">
        <v>347</v>
      </c>
      <c r="AA188" s="35">
        <v>347</v>
      </c>
      <c r="AB188" s="35" t="s">
        <v>34</v>
      </c>
      <c r="AC188" s="35" t="s">
        <v>34</v>
      </c>
      <c r="AD188" s="35" t="s">
        <v>34</v>
      </c>
      <c r="AE188" s="35" t="s">
        <v>34</v>
      </c>
      <c r="AF188" s="35" t="s">
        <v>34</v>
      </c>
      <c r="AG188" s="34">
        <f t="shared" si="249"/>
        <v>80</v>
      </c>
      <c r="AH188" s="34">
        <f t="shared" si="250"/>
        <v>80</v>
      </c>
      <c r="AI188" s="34">
        <f t="shared" si="251"/>
        <v>80</v>
      </c>
      <c r="AJ188" s="34">
        <f t="shared" si="252"/>
        <v>80</v>
      </c>
      <c r="AK188" s="34" t="str">
        <f t="shared" si="253"/>
        <v>-</v>
      </c>
      <c r="AL188" s="34" t="str">
        <f t="shared" si="254"/>
        <v>-</v>
      </c>
      <c r="AM188" s="34" t="str">
        <f t="shared" si="255"/>
        <v>-</v>
      </c>
      <c r="AN188" s="34" t="str">
        <f t="shared" si="256"/>
        <v>-</v>
      </c>
      <c r="AO188" s="34" t="str">
        <f t="shared" si="257"/>
        <v>-</v>
      </c>
      <c r="AP188" s="34" t="str">
        <f t="shared" si="258"/>
        <v>-</v>
      </c>
      <c r="AQ188" s="34" t="str">
        <f t="shared" si="259"/>
        <v>-</v>
      </c>
      <c r="AR188" s="34" t="str">
        <f t="shared" si="260"/>
        <v>-</v>
      </c>
      <c r="AS188" s="34" t="str">
        <f t="shared" si="261"/>
        <v>-</v>
      </c>
      <c r="AT188" s="34" t="str">
        <f t="shared" si="262"/>
        <v>-</v>
      </c>
      <c r="AU188" s="34" t="str">
        <f t="shared" si="263"/>
        <v>-</v>
      </c>
    </row>
    <row r="189" spans="2:47" outlineLevel="1">
      <c r="B189" s="32" t="s">
        <v>931</v>
      </c>
      <c r="C189" s="34" t="str">
        <f t="shared" si="234"/>
        <v>-</v>
      </c>
      <c r="D189" s="34" t="str">
        <f t="shared" si="235"/>
        <v>-</v>
      </c>
      <c r="E189" s="34" t="str">
        <f t="shared" si="236"/>
        <v>-</v>
      </c>
      <c r="F189" s="34" t="str">
        <f t="shared" si="237"/>
        <v>-</v>
      </c>
      <c r="G189" s="34" t="str">
        <f t="shared" si="238"/>
        <v>-</v>
      </c>
      <c r="H189" s="34" t="str">
        <f t="shared" si="239"/>
        <v>-</v>
      </c>
      <c r="I189" s="34" t="str">
        <f t="shared" si="240"/>
        <v>-</v>
      </c>
      <c r="J189" s="34" t="str">
        <f t="shared" si="241"/>
        <v>-</v>
      </c>
      <c r="K189" s="34" t="str">
        <f t="shared" si="242"/>
        <v>-</v>
      </c>
      <c r="L189" s="34" t="str">
        <f t="shared" si="243"/>
        <v>-</v>
      </c>
      <c r="M189" s="34" t="str">
        <f t="shared" si="244"/>
        <v>-</v>
      </c>
      <c r="N189" s="34" t="str">
        <f t="shared" si="245"/>
        <v>-</v>
      </c>
      <c r="O189" s="34" t="str">
        <f t="shared" si="246"/>
        <v>-</v>
      </c>
      <c r="P189" s="34" t="str">
        <f t="shared" si="247"/>
        <v>-</v>
      </c>
      <c r="Q189" s="34" t="str">
        <f t="shared" si="248"/>
        <v>-</v>
      </c>
      <c r="R189" s="35">
        <v>6.9</v>
      </c>
      <c r="S189" s="35">
        <v>6.9</v>
      </c>
      <c r="T189" s="35">
        <v>6.9</v>
      </c>
      <c r="U189" s="35">
        <v>6.9</v>
      </c>
      <c r="V189" s="35">
        <v>6.9</v>
      </c>
      <c r="W189" s="35">
        <v>6.9</v>
      </c>
      <c r="X189" s="35">
        <v>6.9</v>
      </c>
      <c r="Y189" s="35">
        <v>6.9</v>
      </c>
      <c r="Z189" s="35">
        <v>347</v>
      </c>
      <c r="AA189" s="35">
        <v>347</v>
      </c>
      <c r="AB189" s="35" t="s">
        <v>34</v>
      </c>
      <c r="AC189" s="35" t="s">
        <v>34</v>
      </c>
      <c r="AD189" s="35" t="s">
        <v>34</v>
      </c>
      <c r="AE189" s="35" t="s">
        <v>34</v>
      </c>
      <c r="AF189" s="35" t="s">
        <v>34</v>
      </c>
      <c r="AG189" s="34">
        <f t="shared" si="249"/>
        <v>80</v>
      </c>
      <c r="AH189" s="34">
        <f t="shared" si="250"/>
        <v>80</v>
      </c>
      <c r="AI189" s="34">
        <f t="shared" si="251"/>
        <v>80</v>
      </c>
      <c r="AJ189" s="34">
        <f t="shared" si="252"/>
        <v>80</v>
      </c>
      <c r="AK189" s="34" t="str">
        <f t="shared" si="253"/>
        <v>-</v>
      </c>
      <c r="AL189" s="34" t="str">
        <f t="shared" si="254"/>
        <v>-</v>
      </c>
      <c r="AM189" s="34" t="str">
        <f t="shared" si="255"/>
        <v>-</v>
      </c>
      <c r="AN189" s="34" t="str">
        <f t="shared" si="256"/>
        <v>-</v>
      </c>
      <c r="AO189" s="34" t="str">
        <f t="shared" si="257"/>
        <v>-</v>
      </c>
      <c r="AP189" s="34" t="str">
        <f t="shared" si="258"/>
        <v>-</v>
      </c>
      <c r="AQ189" s="34" t="str">
        <f t="shared" si="259"/>
        <v>-</v>
      </c>
      <c r="AR189" s="34" t="str">
        <f t="shared" si="260"/>
        <v>-</v>
      </c>
      <c r="AS189" s="34" t="str">
        <f t="shared" si="261"/>
        <v>-</v>
      </c>
      <c r="AT189" s="34" t="str">
        <f t="shared" si="262"/>
        <v>-</v>
      </c>
      <c r="AU189" s="34" t="str">
        <f t="shared" si="263"/>
        <v>-</v>
      </c>
    </row>
    <row r="190" spans="2:47" outlineLevel="1">
      <c r="B190" s="32" t="s">
        <v>1023</v>
      </c>
      <c r="C190" s="35" t="s">
        <v>34</v>
      </c>
      <c r="D190" s="35" t="s">
        <v>34</v>
      </c>
      <c r="E190" s="35" t="s">
        <v>34</v>
      </c>
      <c r="F190" s="35" t="s">
        <v>34</v>
      </c>
      <c r="G190" s="35" t="s">
        <v>34</v>
      </c>
      <c r="H190" s="35" t="s">
        <v>34</v>
      </c>
      <c r="I190" s="35" t="s">
        <v>34</v>
      </c>
      <c r="J190" s="35" t="s">
        <v>34</v>
      </c>
      <c r="K190" s="35" t="s">
        <v>34</v>
      </c>
      <c r="L190" s="35" t="s">
        <v>34</v>
      </c>
      <c r="M190" s="35" t="s">
        <v>34</v>
      </c>
      <c r="N190" s="35" t="s">
        <v>34</v>
      </c>
      <c r="O190" s="35" t="s">
        <v>34</v>
      </c>
      <c r="P190" s="35" t="s">
        <v>34</v>
      </c>
      <c r="Q190" s="35" t="s">
        <v>34</v>
      </c>
      <c r="R190" s="35" t="s">
        <v>34</v>
      </c>
      <c r="S190" s="35" t="s">
        <v>34</v>
      </c>
      <c r="T190" s="35" t="s">
        <v>34</v>
      </c>
      <c r="U190" s="35" t="s">
        <v>34</v>
      </c>
      <c r="V190" s="35" t="s">
        <v>34</v>
      </c>
      <c r="W190" s="35" t="s">
        <v>34</v>
      </c>
      <c r="X190" s="35" t="s">
        <v>34</v>
      </c>
      <c r="Y190" s="35" t="s">
        <v>34</v>
      </c>
      <c r="Z190" s="35" t="s">
        <v>34</v>
      </c>
      <c r="AA190" s="35" t="s">
        <v>34</v>
      </c>
      <c r="AB190" s="35" t="s">
        <v>34</v>
      </c>
      <c r="AC190" s="35" t="s">
        <v>34</v>
      </c>
      <c r="AD190" s="35" t="s">
        <v>34</v>
      </c>
      <c r="AE190" s="35" t="s">
        <v>34</v>
      </c>
      <c r="AF190" s="35" t="s">
        <v>34</v>
      </c>
      <c r="AG190" s="35">
        <v>1</v>
      </c>
      <c r="AH190" s="35" t="s">
        <v>34</v>
      </c>
      <c r="AI190" s="35" t="s">
        <v>34</v>
      </c>
      <c r="AJ190" s="35" t="s">
        <v>34</v>
      </c>
      <c r="AK190" s="35" t="s">
        <v>34</v>
      </c>
      <c r="AL190" s="35" t="s">
        <v>34</v>
      </c>
      <c r="AM190" s="35" t="s">
        <v>34</v>
      </c>
      <c r="AN190" s="35" t="s">
        <v>34</v>
      </c>
      <c r="AO190" s="35" t="s">
        <v>34</v>
      </c>
      <c r="AP190" s="35" t="s">
        <v>34</v>
      </c>
      <c r="AQ190" s="35" t="s">
        <v>34</v>
      </c>
      <c r="AR190" s="35" t="s">
        <v>34</v>
      </c>
      <c r="AS190" s="35" t="s">
        <v>34</v>
      </c>
      <c r="AT190" s="35" t="s">
        <v>34</v>
      </c>
      <c r="AU190" s="35" t="s">
        <v>34</v>
      </c>
    </row>
    <row r="191" spans="2:47" outlineLevel="1">
      <c r="B191" s="32" t="s">
        <v>938</v>
      </c>
      <c r="C191" s="35" t="s">
        <v>34</v>
      </c>
      <c r="D191" s="35" t="s">
        <v>34</v>
      </c>
      <c r="E191" s="35" t="s">
        <v>34</v>
      </c>
      <c r="F191" s="35" t="s">
        <v>34</v>
      </c>
      <c r="G191" s="35" t="s">
        <v>34</v>
      </c>
      <c r="H191" s="35" t="s">
        <v>34</v>
      </c>
      <c r="I191" s="35" t="s">
        <v>34</v>
      </c>
      <c r="J191" s="35" t="s">
        <v>34</v>
      </c>
      <c r="K191" s="35" t="s">
        <v>34</v>
      </c>
      <c r="L191" s="35" t="s">
        <v>34</v>
      </c>
      <c r="M191" s="35" t="s">
        <v>34</v>
      </c>
      <c r="N191" s="35" t="s">
        <v>34</v>
      </c>
      <c r="O191" s="35" t="s">
        <v>34</v>
      </c>
      <c r="P191" s="35" t="s">
        <v>34</v>
      </c>
      <c r="Q191" s="35" t="s">
        <v>34</v>
      </c>
      <c r="R191" s="35" t="s">
        <v>34</v>
      </c>
      <c r="S191" s="35" t="s">
        <v>34</v>
      </c>
      <c r="T191" s="35" t="s">
        <v>34</v>
      </c>
      <c r="U191" s="35" t="s">
        <v>34</v>
      </c>
      <c r="V191" s="35" t="s">
        <v>34</v>
      </c>
      <c r="W191" s="35" t="s">
        <v>34</v>
      </c>
      <c r="X191" s="35" t="s">
        <v>34</v>
      </c>
      <c r="Y191" s="35" t="s">
        <v>34</v>
      </c>
      <c r="Z191" s="35" t="s">
        <v>34</v>
      </c>
      <c r="AA191" s="35" t="s">
        <v>34</v>
      </c>
      <c r="AB191" s="35" t="s">
        <v>34</v>
      </c>
      <c r="AC191" s="35" t="s">
        <v>34</v>
      </c>
      <c r="AD191" s="35" t="s">
        <v>34</v>
      </c>
      <c r="AE191" s="35" t="s">
        <v>34</v>
      </c>
      <c r="AF191" s="35" t="s">
        <v>34</v>
      </c>
      <c r="AG191" s="35">
        <v>320</v>
      </c>
      <c r="AH191" s="35" t="s">
        <v>34</v>
      </c>
      <c r="AI191" s="35" t="s">
        <v>34</v>
      </c>
      <c r="AJ191" s="35" t="s">
        <v>34</v>
      </c>
      <c r="AK191" s="35" t="s">
        <v>34</v>
      </c>
      <c r="AL191" s="35" t="s">
        <v>34</v>
      </c>
      <c r="AM191" s="35" t="s">
        <v>34</v>
      </c>
      <c r="AN191" s="35" t="s">
        <v>34</v>
      </c>
      <c r="AO191" s="35" t="s">
        <v>34</v>
      </c>
      <c r="AP191" s="35" t="s">
        <v>34</v>
      </c>
      <c r="AQ191" s="35" t="s">
        <v>34</v>
      </c>
      <c r="AR191" s="35" t="s">
        <v>34</v>
      </c>
      <c r="AS191" s="35" t="s">
        <v>34</v>
      </c>
      <c r="AT191" s="35" t="s">
        <v>34</v>
      </c>
      <c r="AU191" s="35" t="s">
        <v>34</v>
      </c>
    </row>
    <row r="192" spans="2:47" outlineLevel="1">
      <c r="B192" s="32" t="s">
        <v>929</v>
      </c>
      <c r="C192" s="34" t="str">
        <f t="shared" ref="C192:C194" si="264">C191</f>
        <v>-</v>
      </c>
      <c r="D192" s="34" t="str">
        <f t="shared" ref="D192:D194" si="265">D191</f>
        <v>-</v>
      </c>
      <c r="E192" s="34" t="str">
        <f t="shared" ref="E192:E194" si="266">E191</f>
        <v>-</v>
      </c>
      <c r="F192" s="34" t="str">
        <f t="shared" ref="F192:F194" si="267">F191</f>
        <v>-</v>
      </c>
      <c r="G192" s="34" t="str">
        <f t="shared" ref="G192:G194" si="268">G191</f>
        <v>-</v>
      </c>
      <c r="H192" s="34" t="str">
        <f t="shared" ref="H192:H194" si="269">H191</f>
        <v>-</v>
      </c>
      <c r="I192" s="34" t="str">
        <f t="shared" ref="I192:I194" si="270">I191</f>
        <v>-</v>
      </c>
      <c r="J192" s="34" t="str">
        <f t="shared" ref="J192:J194" si="271">J191</f>
        <v>-</v>
      </c>
      <c r="K192" s="34" t="str">
        <f t="shared" ref="K192:K194" si="272">K191</f>
        <v>-</v>
      </c>
      <c r="L192" s="34" t="str">
        <f t="shared" ref="L192:L194" si="273">L191</f>
        <v>-</v>
      </c>
      <c r="M192" s="34" t="str">
        <f t="shared" ref="M192:M194" si="274">M191</f>
        <v>-</v>
      </c>
      <c r="N192" s="34" t="str">
        <f t="shared" ref="N192:N194" si="275">N191</f>
        <v>-</v>
      </c>
      <c r="O192" s="34" t="str">
        <f t="shared" ref="O192:O194" si="276">O191</f>
        <v>-</v>
      </c>
      <c r="P192" s="34" t="str">
        <f t="shared" ref="P192:P194" si="277">P191</f>
        <v>-</v>
      </c>
      <c r="Q192" s="34" t="str">
        <f t="shared" ref="Q192:Q194" si="278">Q191</f>
        <v>-</v>
      </c>
      <c r="R192" s="34" t="str">
        <f t="shared" ref="R192:R194" si="279">R191</f>
        <v>-</v>
      </c>
      <c r="S192" s="34" t="str">
        <f t="shared" ref="S192:S194" si="280">S191</f>
        <v>-</v>
      </c>
      <c r="T192" s="34" t="str">
        <f t="shared" ref="T192:T194" si="281">T191</f>
        <v>-</v>
      </c>
      <c r="U192" s="34" t="str">
        <f t="shared" ref="U192:U194" si="282">U191</f>
        <v>-</v>
      </c>
      <c r="V192" s="34" t="str">
        <f t="shared" ref="V192:V194" si="283">V191</f>
        <v>-</v>
      </c>
      <c r="W192" s="34" t="str">
        <f t="shared" ref="W192:W194" si="284">W191</f>
        <v>-</v>
      </c>
      <c r="X192" s="34" t="str">
        <f t="shared" ref="X192:X194" si="285">X191</f>
        <v>-</v>
      </c>
      <c r="Y192" s="34" t="str">
        <f t="shared" ref="Y192:Y194" si="286">Y191</f>
        <v>-</v>
      </c>
      <c r="Z192" s="34" t="str">
        <f t="shared" ref="Z192:Z194" si="287">Z191</f>
        <v>-</v>
      </c>
      <c r="AA192" s="34" t="str">
        <f t="shared" ref="AA192:AA194" si="288">AA191</f>
        <v>-</v>
      </c>
      <c r="AB192" s="34" t="str">
        <f t="shared" ref="AB192:AB194" si="289">AB191</f>
        <v>-</v>
      </c>
      <c r="AC192" s="34" t="str">
        <f t="shared" ref="AC192:AC194" si="290">AC191</f>
        <v>-</v>
      </c>
      <c r="AD192" s="34" t="str">
        <f t="shared" ref="AD192:AD194" si="291">AD191</f>
        <v>-</v>
      </c>
      <c r="AE192" s="34" t="str">
        <f t="shared" ref="AE192:AE194" si="292">AE191</f>
        <v>-</v>
      </c>
      <c r="AF192" s="34" t="str">
        <f t="shared" ref="AF192:AF194" si="293">AF191</f>
        <v>-</v>
      </c>
      <c r="AG192" s="34">
        <f t="shared" ref="AG192:AG194" si="294">AG191</f>
        <v>320</v>
      </c>
      <c r="AH192" s="34" t="str">
        <f t="shared" ref="AH192:AH194" si="295">AH191</f>
        <v>-</v>
      </c>
      <c r="AI192" s="34" t="str">
        <f t="shared" ref="AI192:AI194" si="296">AI191</f>
        <v>-</v>
      </c>
      <c r="AJ192" s="34" t="str">
        <f t="shared" ref="AJ192:AJ194" si="297">AJ191</f>
        <v>-</v>
      </c>
      <c r="AK192" s="34" t="str">
        <f t="shared" ref="AK192:AK194" si="298">AK191</f>
        <v>-</v>
      </c>
      <c r="AL192" s="34" t="str">
        <f t="shared" ref="AL192:AL194" si="299">AL191</f>
        <v>-</v>
      </c>
      <c r="AM192" s="34" t="str">
        <f t="shared" ref="AM192:AM194" si="300">AM191</f>
        <v>-</v>
      </c>
      <c r="AN192" s="34" t="str">
        <f t="shared" ref="AN192:AN194" si="301">AN191</f>
        <v>-</v>
      </c>
      <c r="AO192" s="34" t="str">
        <f t="shared" ref="AO192:AO194" si="302">AO191</f>
        <v>-</v>
      </c>
      <c r="AP192" s="34" t="str">
        <f t="shared" ref="AP192:AP194" si="303">AP191</f>
        <v>-</v>
      </c>
      <c r="AQ192" s="34" t="str">
        <f t="shared" ref="AQ192:AQ194" si="304">AQ191</f>
        <v>-</v>
      </c>
      <c r="AR192" s="34" t="str">
        <f t="shared" ref="AR192:AR194" si="305">AR191</f>
        <v>-</v>
      </c>
      <c r="AS192" s="34" t="str">
        <f t="shared" ref="AS192:AS194" si="306">AS191</f>
        <v>-</v>
      </c>
      <c r="AT192" s="34" t="str">
        <f t="shared" ref="AT192:AT194" si="307">AT191</f>
        <v>-</v>
      </c>
      <c r="AU192" s="34" t="str">
        <f t="shared" ref="AU192:AU194" si="308">AU191</f>
        <v>-</v>
      </c>
    </row>
    <row r="193" spans="1:47" outlineLevel="1">
      <c r="B193" s="32" t="s">
        <v>930</v>
      </c>
      <c r="C193" s="34" t="str">
        <f t="shared" si="264"/>
        <v>-</v>
      </c>
      <c r="D193" s="34" t="str">
        <f t="shared" si="265"/>
        <v>-</v>
      </c>
      <c r="E193" s="34" t="str">
        <f t="shared" si="266"/>
        <v>-</v>
      </c>
      <c r="F193" s="34" t="str">
        <f t="shared" si="267"/>
        <v>-</v>
      </c>
      <c r="G193" s="34" t="str">
        <f t="shared" si="268"/>
        <v>-</v>
      </c>
      <c r="H193" s="34" t="str">
        <f t="shared" si="269"/>
        <v>-</v>
      </c>
      <c r="I193" s="34" t="str">
        <f t="shared" si="270"/>
        <v>-</v>
      </c>
      <c r="J193" s="34" t="str">
        <f t="shared" si="271"/>
        <v>-</v>
      </c>
      <c r="K193" s="34" t="str">
        <f t="shared" si="272"/>
        <v>-</v>
      </c>
      <c r="L193" s="34" t="str">
        <f t="shared" si="273"/>
        <v>-</v>
      </c>
      <c r="M193" s="34" t="str">
        <f t="shared" si="274"/>
        <v>-</v>
      </c>
      <c r="N193" s="34" t="str">
        <f t="shared" si="275"/>
        <v>-</v>
      </c>
      <c r="O193" s="34" t="str">
        <f t="shared" si="276"/>
        <v>-</v>
      </c>
      <c r="P193" s="34" t="str">
        <f t="shared" si="277"/>
        <v>-</v>
      </c>
      <c r="Q193" s="34" t="str">
        <f t="shared" si="278"/>
        <v>-</v>
      </c>
      <c r="R193" s="34" t="str">
        <f t="shared" si="279"/>
        <v>-</v>
      </c>
      <c r="S193" s="34" t="str">
        <f t="shared" si="280"/>
        <v>-</v>
      </c>
      <c r="T193" s="34" t="str">
        <f t="shared" si="281"/>
        <v>-</v>
      </c>
      <c r="U193" s="34" t="str">
        <f t="shared" si="282"/>
        <v>-</v>
      </c>
      <c r="V193" s="34" t="str">
        <f t="shared" si="283"/>
        <v>-</v>
      </c>
      <c r="W193" s="34" t="str">
        <f t="shared" si="284"/>
        <v>-</v>
      </c>
      <c r="X193" s="34" t="str">
        <f t="shared" si="285"/>
        <v>-</v>
      </c>
      <c r="Y193" s="34" t="str">
        <f t="shared" si="286"/>
        <v>-</v>
      </c>
      <c r="Z193" s="34" t="str">
        <f t="shared" si="287"/>
        <v>-</v>
      </c>
      <c r="AA193" s="34" t="str">
        <f t="shared" si="288"/>
        <v>-</v>
      </c>
      <c r="AB193" s="34" t="str">
        <f t="shared" si="289"/>
        <v>-</v>
      </c>
      <c r="AC193" s="34" t="str">
        <f t="shared" si="290"/>
        <v>-</v>
      </c>
      <c r="AD193" s="34" t="str">
        <f t="shared" si="291"/>
        <v>-</v>
      </c>
      <c r="AE193" s="34" t="str">
        <f t="shared" si="292"/>
        <v>-</v>
      </c>
      <c r="AF193" s="34" t="str">
        <f t="shared" si="293"/>
        <v>-</v>
      </c>
      <c r="AG193" s="34">
        <f t="shared" si="294"/>
        <v>320</v>
      </c>
      <c r="AH193" s="34" t="str">
        <f t="shared" si="295"/>
        <v>-</v>
      </c>
      <c r="AI193" s="34" t="str">
        <f t="shared" si="296"/>
        <v>-</v>
      </c>
      <c r="AJ193" s="34" t="str">
        <f t="shared" si="297"/>
        <v>-</v>
      </c>
      <c r="AK193" s="34" t="str">
        <f t="shared" si="298"/>
        <v>-</v>
      </c>
      <c r="AL193" s="34" t="str">
        <f t="shared" si="299"/>
        <v>-</v>
      </c>
      <c r="AM193" s="34" t="str">
        <f t="shared" si="300"/>
        <v>-</v>
      </c>
      <c r="AN193" s="34" t="str">
        <f t="shared" si="301"/>
        <v>-</v>
      </c>
      <c r="AO193" s="34" t="str">
        <f t="shared" si="302"/>
        <v>-</v>
      </c>
      <c r="AP193" s="34" t="str">
        <f t="shared" si="303"/>
        <v>-</v>
      </c>
      <c r="AQ193" s="34" t="str">
        <f t="shared" si="304"/>
        <v>-</v>
      </c>
      <c r="AR193" s="34" t="str">
        <f t="shared" si="305"/>
        <v>-</v>
      </c>
      <c r="AS193" s="34" t="str">
        <f t="shared" si="306"/>
        <v>-</v>
      </c>
      <c r="AT193" s="34" t="str">
        <f t="shared" si="307"/>
        <v>-</v>
      </c>
      <c r="AU193" s="34" t="str">
        <f t="shared" si="308"/>
        <v>-</v>
      </c>
    </row>
    <row r="194" spans="1:47" outlineLevel="1">
      <c r="B194" s="32" t="s">
        <v>931</v>
      </c>
      <c r="C194" s="34" t="str">
        <f t="shared" si="264"/>
        <v>-</v>
      </c>
      <c r="D194" s="34" t="str">
        <f t="shared" si="265"/>
        <v>-</v>
      </c>
      <c r="E194" s="34" t="str">
        <f t="shared" si="266"/>
        <v>-</v>
      </c>
      <c r="F194" s="34" t="str">
        <f t="shared" si="267"/>
        <v>-</v>
      </c>
      <c r="G194" s="34" t="str">
        <f t="shared" si="268"/>
        <v>-</v>
      </c>
      <c r="H194" s="34" t="str">
        <f t="shared" si="269"/>
        <v>-</v>
      </c>
      <c r="I194" s="34" t="str">
        <f t="shared" si="270"/>
        <v>-</v>
      </c>
      <c r="J194" s="34" t="str">
        <f t="shared" si="271"/>
        <v>-</v>
      </c>
      <c r="K194" s="34" t="str">
        <f t="shared" si="272"/>
        <v>-</v>
      </c>
      <c r="L194" s="34" t="str">
        <f t="shared" si="273"/>
        <v>-</v>
      </c>
      <c r="M194" s="34" t="str">
        <f t="shared" si="274"/>
        <v>-</v>
      </c>
      <c r="N194" s="34" t="str">
        <f t="shared" si="275"/>
        <v>-</v>
      </c>
      <c r="O194" s="34" t="str">
        <f t="shared" si="276"/>
        <v>-</v>
      </c>
      <c r="P194" s="34" t="str">
        <f t="shared" si="277"/>
        <v>-</v>
      </c>
      <c r="Q194" s="34" t="str">
        <f t="shared" si="278"/>
        <v>-</v>
      </c>
      <c r="R194" s="34" t="str">
        <f t="shared" si="279"/>
        <v>-</v>
      </c>
      <c r="S194" s="34" t="str">
        <f t="shared" si="280"/>
        <v>-</v>
      </c>
      <c r="T194" s="34" t="str">
        <f t="shared" si="281"/>
        <v>-</v>
      </c>
      <c r="U194" s="34" t="str">
        <f t="shared" si="282"/>
        <v>-</v>
      </c>
      <c r="V194" s="34" t="str">
        <f t="shared" si="283"/>
        <v>-</v>
      </c>
      <c r="W194" s="34" t="str">
        <f t="shared" si="284"/>
        <v>-</v>
      </c>
      <c r="X194" s="34" t="str">
        <f t="shared" si="285"/>
        <v>-</v>
      </c>
      <c r="Y194" s="34" t="str">
        <f t="shared" si="286"/>
        <v>-</v>
      </c>
      <c r="Z194" s="34" t="str">
        <f t="shared" si="287"/>
        <v>-</v>
      </c>
      <c r="AA194" s="34" t="str">
        <f t="shared" si="288"/>
        <v>-</v>
      </c>
      <c r="AB194" s="34" t="str">
        <f t="shared" si="289"/>
        <v>-</v>
      </c>
      <c r="AC194" s="34" t="str">
        <f t="shared" si="290"/>
        <v>-</v>
      </c>
      <c r="AD194" s="34" t="str">
        <f t="shared" si="291"/>
        <v>-</v>
      </c>
      <c r="AE194" s="34" t="str">
        <f t="shared" si="292"/>
        <v>-</v>
      </c>
      <c r="AF194" s="34" t="str">
        <f t="shared" si="293"/>
        <v>-</v>
      </c>
      <c r="AG194" s="34">
        <f t="shared" si="294"/>
        <v>320</v>
      </c>
      <c r="AH194" s="34" t="str">
        <f t="shared" si="295"/>
        <v>-</v>
      </c>
      <c r="AI194" s="34" t="str">
        <f t="shared" si="296"/>
        <v>-</v>
      </c>
      <c r="AJ194" s="34" t="str">
        <f t="shared" si="297"/>
        <v>-</v>
      </c>
      <c r="AK194" s="34" t="str">
        <f t="shared" si="298"/>
        <v>-</v>
      </c>
      <c r="AL194" s="34" t="str">
        <f t="shared" si="299"/>
        <v>-</v>
      </c>
      <c r="AM194" s="34" t="str">
        <f t="shared" si="300"/>
        <v>-</v>
      </c>
      <c r="AN194" s="34" t="str">
        <f t="shared" si="301"/>
        <v>-</v>
      </c>
      <c r="AO194" s="34" t="str">
        <f t="shared" si="302"/>
        <v>-</v>
      </c>
      <c r="AP194" s="34" t="str">
        <f t="shared" si="303"/>
        <v>-</v>
      </c>
      <c r="AQ194" s="34" t="str">
        <f t="shared" si="304"/>
        <v>-</v>
      </c>
      <c r="AR194" s="34" t="str">
        <f t="shared" si="305"/>
        <v>-</v>
      </c>
      <c r="AS194" s="34" t="str">
        <f t="shared" si="306"/>
        <v>-</v>
      </c>
      <c r="AT194" s="34" t="str">
        <f t="shared" si="307"/>
        <v>-</v>
      </c>
      <c r="AU194" s="34" t="str">
        <f t="shared" si="308"/>
        <v>-</v>
      </c>
    </row>
    <row r="195" spans="1:47" outlineLevel="1">
      <c r="B195" s="32" t="s">
        <v>1023</v>
      </c>
      <c r="C195" s="35" t="s">
        <v>34</v>
      </c>
      <c r="D195" s="35" t="s">
        <v>34</v>
      </c>
      <c r="E195" s="35" t="s">
        <v>34</v>
      </c>
      <c r="F195" s="35" t="s">
        <v>34</v>
      </c>
      <c r="G195" s="35" t="s">
        <v>34</v>
      </c>
      <c r="H195" s="35" t="s">
        <v>34</v>
      </c>
      <c r="I195" s="35" t="s">
        <v>34</v>
      </c>
      <c r="J195" s="35" t="s">
        <v>34</v>
      </c>
      <c r="K195" s="35" t="s">
        <v>34</v>
      </c>
      <c r="L195" s="35" t="s">
        <v>34</v>
      </c>
      <c r="M195" s="35" t="s">
        <v>34</v>
      </c>
      <c r="N195" s="35" t="s">
        <v>34</v>
      </c>
      <c r="O195" s="35" t="s">
        <v>34</v>
      </c>
      <c r="P195" s="35" t="s">
        <v>34</v>
      </c>
      <c r="Q195" s="35" t="s">
        <v>34</v>
      </c>
      <c r="R195" s="35" t="s">
        <v>34</v>
      </c>
      <c r="S195" s="35" t="s">
        <v>34</v>
      </c>
      <c r="T195" s="35" t="s">
        <v>34</v>
      </c>
      <c r="U195" s="35" t="s">
        <v>34</v>
      </c>
      <c r="V195" s="35" t="s">
        <v>34</v>
      </c>
      <c r="W195" s="35" t="s">
        <v>34</v>
      </c>
      <c r="X195" s="35" t="s">
        <v>34</v>
      </c>
      <c r="Y195" s="35" t="s">
        <v>34</v>
      </c>
      <c r="Z195" s="35" t="s">
        <v>34</v>
      </c>
      <c r="AA195" s="35" t="s">
        <v>34</v>
      </c>
      <c r="AB195" s="35" t="s">
        <v>34</v>
      </c>
      <c r="AC195" s="35" t="s">
        <v>34</v>
      </c>
      <c r="AD195" s="35" t="s">
        <v>34</v>
      </c>
      <c r="AE195" s="35" t="s">
        <v>34</v>
      </c>
      <c r="AF195" s="35" t="s">
        <v>34</v>
      </c>
      <c r="AG195" s="35">
        <v>35</v>
      </c>
      <c r="AH195" s="35">
        <v>36</v>
      </c>
      <c r="AI195" s="35">
        <v>37</v>
      </c>
      <c r="AJ195" s="35">
        <v>38</v>
      </c>
      <c r="AK195" s="35" t="s">
        <v>34</v>
      </c>
      <c r="AL195" s="35" t="s">
        <v>34</v>
      </c>
      <c r="AM195" s="35" t="s">
        <v>34</v>
      </c>
      <c r="AN195" s="35" t="s">
        <v>34</v>
      </c>
      <c r="AO195" s="35" t="s">
        <v>34</v>
      </c>
      <c r="AP195" s="35" t="s">
        <v>34</v>
      </c>
      <c r="AQ195" s="35" t="s">
        <v>34</v>
      </c>
      <c r="AR195" s="35" t="s">
        <v>34</v>
      </c>
      <c r="AS195" s="35" t="s">
        <v>34</v>
      </c>
      <c r="AT195" s="35" t="s">
        <v>34</v>
      </c>
      <c r="AU195" s="35" t="s">
        <v>34</v>
      </c>
    </row>
    <row r="196" spans="1:47" outlineLevel="1">
      <c r="B196" s="32" t="s">
        <v>939</v>
      </c>
      <c r="C196" s="35" t="s">
        <v>34</v>
      </c>
      <c r="D196" s="35" t="s">
        <v>34</v>
      </c>
      <c r="E196" s="35" t="s">
        <v>34</v>
      </c>
      <c r="F196" s="35" t="s">
        <v>34</v>
      </c>
      <c r="G196" s="35" t="s">
        <v>34</v>
      </c>
      <c r="H196" s="35" t="s">
        <v>34</v>
      </c>
      <c r="I196" s="35" t="s">
        <v>34</v>
      </c>
      <c r="J196" s="35" t="s">
        <v>34</v>
      </c>
      <c r="K196" s="35" t="s">
        <v>34</v>
      </c>
      <c r="L196" s="35" t="s">
        <v>34</v>
      </c>
      <c r="M196" s="35" t="s">
        <v>34</v>
      </c>
      <c r="N196" s="35" t="s">
        <v>34</v>
      </c>
      <c r="O196" s="35" t="s">
        <v>34</v>
      </c>
      <c r="P196" s="35" t="s">
        <v>34</v>
      </c>
      <c r="Q196" s="35" t="s">
        <v>34</v>
      </c>
      <c r="R196" s="35" t="s">
        <v>34</v>
      </c>
      <c r="S196" s="35" t="s">
        <v>34</v>
      </c>
      <c r="T196" s="35" t="s">
        <v>34</v>
      </c>
      <c r="U196" s="35" t="s">
        <v>34</v>
      </c>
      <c r="V196" s="35" t="s">
        <v>34</v>
      </c>
      <c r="W196" s="35" t="s">
        <v>34</v>
      </c>
      <c r="X196" s="35" t="s">
        <v>34</v>
      </c>
      <c r="Y196" s="35" t="s">
        <v>34</v>
      </c>
      <c r="Z196" s="35" t="s">
        <v>34</v>
      </c>
      <c r="AA196" s="35" t="s">
        <v>34</v>
      </c>
      <c r="AB196" s="35" t="s">
        <v>34</v>
      </c>
      <c r="AC196" s="35" t="s">
        <v>34</v>
      </c>
      <c r="AD196" s="35" t="s">
        <v>34</v>
      </c>
      <c r="AE196" s="35" t="s">
        <v>34</v>
      </c>
      <c r="AF196" s="35" t="s">
        <v>34</v>
      </c>
      <c r="AG196" s="35">
        <v>120</v>
      </c>
      <c r="AH196" s="35">
        <v>120</v>
      </c>
      <c r="AI196" s="35">
        <v>120</v>
      </c>
      <c r="AJ196" s="35">
        <v>120</v>
      </c>
      <c r="AK196" s="35" t="s">
        <v>34</v>
      </c>
      <c r="AL196" s="35" t="s">
        <v>34</v>
      </c>
      <c r="AM196" s="35" t="s">
        <v>34</v>
      </c>
      <c r="AN196" s="35" t="s">
        <v>34</v>
      </c>
      <c r="AO196" s="35" t="s">
        <v>34</v>
      </c>
      <c r="AP196" s="35" t="s">
        <v>34</v>
      </c>
      <c r="AQ196" s="35" t="s">
        <v>34</v>
      </c>
      <c r="AR196" s="35" t="s">
        <v>34</v>
      </c>
      <c r="AS196" s="35" t="s">
        <v>34</v>
      </c>
      <c r="AT196" s="35" t="s">
        <v>34</v>
      </c>
      <c r="AU196" s="35" t="s">
        <v>34</v>
      </c>
    </row>
    <row r="197" spans="1:47" outlineLevel="1">
      <c r="B197" s="32" t="s">
        <v>929</v>
      </c>
      <c r="C197" s="34" t="str">
        <f t="shared" ref="C197:C199" si="309">C196</f>
        <v>-</v>
      </c>
      <c r="D197" s="34" t="str">
        <f t="shared" ref="D197:D199" si="310">D196</f>
        <v>-</v>
      </c>
      <c r="E197" s="34" t="str">
        <f t="shared" ref="E197:E199" si="311">E196</f>
        <v>-</v>
      </c>
      <c r="F197" s="34" t="str">
        <f t="shared" ref="F197:F199" si="312">F196</f>
        <v>-</v>
      </c>
      <c r="G197" s="34" t="str">
        <f t="shared" ref="G197:G199" si="313">G196</f>
        <v>-</v>
      </c>
      <c r="H197" s="34" t="str">
        <f t="shared" ref="H197:H199" si="314">H196</f>
        <v>-</v>
      </c>
      <c r="I197" s="34" t="str">
        <f t="shared" ref="I197:I199" si="315">I196</f>
        <v>-</v>
      </c>
      <c r="J197" s="34" t="str">
        <f t="shared" ref="J197:J199" si="316">J196</f>
        <v>-</v>
      </c>
      <c r="K197" s="34" t="str">
        <f t="shared" ref="K197:K199" si="317">K196</f>
        <v>-</v>
      </c>
      <c r="L197" s="34" t="str">
        <f t="shared" ref="L197:L199" si="318">L196</f>
        <v>-</v>
      </c>
      <c r="M197" s="34" t="str">
        <f t="shared" ref="M197:M199" si="319">M196</f>
        <v>-</v>
      </c>
      <c r="N197" s="34" t="str">
        <f t="shared" ref="N197:N199" si="320">N196</f>
        <v>-</v>
      </c>
      <c r="O197" s="34" t="str">
        <f t="shared" ref="O197:O199" si="321">O196</f>
        <v>-</v>
      </c>
      <c r="P197" s="34" t="str">
        <f t="shared" ref="P197:P199" si="322">P196</f>
        <v>-</v>
      </c>
      <c r="Q197" s="34" t="str">
        <f t="shared" ref="Q197:Q199" si="323">Q196</f>
        <v>-</v>
      </c>
      <c r="R197" s="34" t="str">
        <f t="shared" ref="R197:R199" si="324">R196</f>
        <v>-</v>
      </c>
      <c r="S197" s="34" t="str">
        <f t="shared" ref="S197:S199" si="325">S196</f>
        <v>-</v>
      </c>
      <c r="T197" s="34" t="str">
        <f t="shared" ref="T197:T199" si="326">T196</f>
        <v>-</v>
      </c>
      <c r="U197" s="34" t="str">
        <f t="shared" ref="U197:U199" si="327">U196</f>
        <v>-</v>
      </c>
      <c r="V197" s="34" t="str">
        <f t="shared" ref="V197:V199" si="328">V196</f>
        <v>-</v>
      </c>
      <c r="W197" s="34" t="str">
        <f t="shared" ref="W197:W199" si="329">W196</f>
        <v>-</v>
      </c>
      <c r="X197" s="34" t="str">
        <f t="shared" ref="X197:X199" si="330">X196</f>
        <v>-</v>
      </c>
      <c r="Y197" s="34" t="str">
        <f t="shared" ref="Y197:Y199" si="331">Y196</f>
        <v>-</v>
      </c>
      <c r="Z197" s="34" t="str">
        <f t="shared" ref="Z197:Z199" si="332">Z196</f>
        <v>-</v>
      </c>
      <c r="AA197" s="34" t="str">
        <f t="shared" ref="AA197:AA199" si="333">AA196</f>
        <v>-</v>
      </c>
      <c r="AB197" s="34" t="str">
        <f t="shared" ref="AB197:AB199" si="334">AB196</f>
        <v>-</v>
      </c>
      <c r="AC197" s="34" t="str">
        <f t="shared" ref="AC197:AC199" si="335">AC196</f>
        <v>-</v>
      </c>
      <c r="AD197" s="34" t="str">
        <f t="shared" ref="AD197:AD199" si="336">AD196</f>
        <v>-</v>
      </c>
      <c r="AE197" s="34" t="str">
        <f t="shared" ref="AE197:AE199" si="337">AE196</f>
        <v>-</v>
      </c>
      <c r="AF197" s="34" t="str">
        <f t="shared" ref="AF197:AF199" si="338">AF196</f>
        <v>-</v>
      </c>
      <c r="AG197" s="34">
        <f t="shared" ref="AG197:AG199" si="339">AG196</f>
        <v>120</v>
      </c>
      <c r="AH197" s="34">
        <f t="shared" ref="AH197:AH199" si="340">AH196</f>
        <v>120</v>
      </c>
      <c r="AI197" s="34">
        <f t="shared" ref="AI197:AI199" si="341">AI196</f>
        <v>120</v>
      </c>
      <c r="AJ197" s="34">
        <f t="shared" ref="AJ197:AJ199" si="342">AJ196</f>
        <v>120</v>
      </c>
      <c r="AK197" s="34" t="str">
        <f t="shared" ref="AK197:AK199" si="343">AK196</f>
        <v>-</v>
      </c>
      <c r="AL197" s="34" t="str">
        <f t="shared" ref="AL197:AL199" si="344">AL196</f>
        <v>-</v>
      </c>
      <c r="AM197" s="34" t="str">
        <f t="shared" ref="AM197:AM199" si="345">AM196</f>
        <v>-</v>
      </c>
      <c r="AN197" s="34" t="str">
        <f t="shared" ref="AN197:AN199" si="346">AN196</f>
        <v>-</v>
      </c>
      <c r="AO197" s="34" t="str">
        <f t="shared" ref="AO197:AO199" si="347">AO196</f>
        <v>-</v>
      </c>
      <c r="AP197" s="34" t="str">
        <f t="shared" ref="AP197:AP199" si="348">AP196</f>
        <v>-</v>
      </c>
      <c r="AQ197" s="34" t="str">
        <f t="shared" ref="AQ197:AQ199" si="349">AQ196</f>
        <v>-</v>
      </c>
      <c r="AR197" s="34" t="str">
        <f t="shared" ref="AR197:AR199" si="350">AR196</f>
        <v>-</v>
      </c>
      <c r="AS197" s="34" t="str">
        <f t="shared" ref="AS197:AS199" si="351">AS196</f>
        <v>-</v>
      </c>
      <c r="AT197" s="34" t="str">
        <f t="shared" ref="AT197:AT199" si="352">AT196</f>
        <v>-</v>
      </c>
      <c r="AU197" s="34" t="str">
        <f t="shared" ref="AU197:AU199" si="353">AU196</f>
        <v>-</v>
      </c>
    </row>
    <row r="198" spans="1:47" outlineLevel="1">
      <c r="B198" s="32" t="s">
        <v>930</v>
      </c>
      <c r="C198" s="34" t="str">
        <f t="shared" si="309"/>
        <v>-</v>
      </c>
      <c r="D198" s="34" t="str">
        <f t="shared" si="310"/>
        <v>-</v>
      </c>
      <c r="E198" s="34" t="str">
        <f t="shared" si="311"/>
        <v>-</v>
      </c>
      <c r="F198" s="34" t="str">
        <f t="shared" si="312"/>
        <v>-</v>
      </c>
      <c r="G198" s="34" t="str">
        <f t="shared" si="313"/>
        <v>-</v>
      </c>
      <c r="H198" s="34" t="str">
        <f t="shared" si="314"/>
        <v>-</v>
      </c>
      <c r="I198" s="34" t="str">
        <f t="shared" si="315"/>
        <v>-</v>
      </c>
      <c r="J198" s="34" t="str">
        <f t="shared" si="316"/>
        <v>-</v>
      </c>
      <c r="K198" s="34" t="str">
        <f t="shared" si="317"/>
        <v>-</v>
      </c>
      <c r="L198" s="34" t="str">
        <f t="shared" si="318"/>
        <v>-</v>
      </c>
      <c r="M198" s="34" t="str">
        <f t="shared" si="319"/>
        <v>-</v>
      </c>
      <c r="N198" s="34" t="str">
        <f t="shared" si="320"/>
        <v>-</v>
      </c>
      <c r="O198" s="34" t="str">
        <f t="shared" si="321"/>
        <v>-</v>
      </c>
      <c r="P198" s="34" t="str">
        <f t="shared" si="322"/>
        <v>-</v>
      </c>
      <c r="Q198" s="34" t="str">
        <f t="shared" si="323"/>
        <v>-</v>
      </c>
      <c r="R198" s="34" t="str">
        <f t="shared" si="324"/>
        <v>-</v>
      </c>
      <c r="S198" s="34" t="str">
        <f t="shared" si="325"/>
        <v>-</v>
      </c>
      <c r="T198" s="34" t="str">
        <f t="shared" si="326"/>
        <v>-</v>
      </c>
      <c r="U198" s="34" t="str">
        <f t="shared" si="327"/>
        <v>-</v>
      </c>
      <c r="V198" s="34" t="str">
        <f t="shared" si="328"/>
        <v>-</v>
      </c>
      <c r="W198" s="34" t="str">
        <f t="shared" si="329"/>
        <v>-</v>
      </c>
      <c r="X198" s="34" t="str">
        <f t="shared" si="330"/>
        <v>-</v>
      </c>
      <c r="Y198" s="34" t="str">
        <f t="shared" si="331"/>
        <v>-</v>
      </c>
      <c r="Z198" s="34" t="str">
        <f t="shared" si="332"/>
        <v>-</v>
      </c>
      <c r="AA198" s="34" t="str">
        <f t="shared" si="333"/>
        <v>-</v>
      </c>
      <c r="AB198" s="34" t="str">
        <f t="shared" si="334"/>
        <v>-</v>
      </c>
      <c r="AC198" s="34" t="str">
        <f t="shared" si="335"/>
        <v>-</v>
      </c>
      <c r="AD198" s="34" t="str">
        <f t="shared" si="336"/>
        <v>-</v>
      </c>
      <c r="AE198" s="34" t="str">
        <f t="shared" si="337"/>
        <v>-</v>
      </c>
      <c r="AF198" s="34" t="str">
        <f t="shared" si="338"/>
        <v>-</v>
      </c>
      <c r="AG198" s="34">
        <f t="shared" si="339"/>
        <v>120</v>
      </c>
      <c r="AH198" s="34">
        <f t="shared" si="340"/>
        <v>120</v>
      </c>
      <c r="AI198" s="34">
        <f t="shared" si="341"/>
        <v>120</v>
      </c>
      <c r="AJ198" s="34">
        <f t="shared" si="342"/>
        <v>120</v>
      </c>
      <c r="AK198" s="34" t="str">
        <f t="shared" si="343"/>
        <v>-</v>
      </c>
      <c r="AL198" s="34" t="str">
        <f t="shared" si="344"/>
        <v>-</v>
      </c>
      <c r="AM198" s="34" t="str">
        <f t="shared" si="345"/>
        <v>-</v>
      </c>
      <c r="AN198" s="34" t="str">
        <f t="shared" si="346"/>
        <v>-</v>
      </c>
      <c r="AO198" s="34" t="str">
        <f t="shared" si="347"/>
        <v>-</v>
      </c>
      <c r="AP198" s="34" t="str">
        <f t="shared" si="348"/>
        <v>-</v>
      </c>
      <c r="AQ198" s="34" t="str">
        <f t="shared" si="349"/>
        <v>-</v>
      </c>
      <c r="AR198" s="34" t="str">
        <f t="shared" si="350"/>
        <v>-</v>
      </c>
      <c r="AS198" s="34" t="str">
        <f t="shared" si="351"/>
        <v>-</v>
      </c>
      <c r="AT198" s="34" t="str">
        <f t="shared" si="352"/>
        <v>-</v>
      </c>
      <c r="AU198" s="34" t="str">
        <f t="shared" si="353"/>
        <v>-</v>
      </c>
    </row>
    <row r="199" spans="1:47" outlineLevel="1">
      <c r="B199" s="32" t="s">
        <v>931</v>
      </c>
      <c r="C199" s="34" t="str">
        <f t="shared" si="309"/>
        <v>-</v>
      </c>
      <c r="D199" s="34" t="str">
        <f t="shared" si="310"/>
        <v>-</v>
      </c>
      <c r="E199" s="34" t="str">
        <f t="shared" si="311"/>
        <v>-</v>
      </c>
      <c r="F199" s="34" t="str">
        <f t="shared" si="312"/>
        <v>-</v>
      </c>
      <c r="G199" s="34" t="str">
        <f t="shared" si="313"/>
        <v>-</v>
      </c>
      <c r="H199" s="34" t="str">
        <f t="shared" si="314"/>
        <v>-</v>
      </c>
      <c r="I199" s="34" t="str">
        <f t="shared" si="315"/>
        <v>-</v>
      </c>
      <c r="J199" s="34" t="str">
        <f t="shared" si="316"/>
        <v>-</v>
      </c>
      <c r="K199" s="34" t="str">
        <f t="shared" si="317"/>
        <v>-</v>
      </c>
      <c r="L199" s="34" t="str">
        <f t="shared" si="318"/>
        <v>-</v>
      </c>
      <c r="M199" s="34" t="str">
        <f t="shared" si="319"/>
        <v>-</v>
      </c>
      <c r="N199" s="34" t="str">
        <f t="shared" si="320"/>
        <v>-</v>
      </c>
      <c r="O199" s="34" t="str">
        <f t="shared" si="321"/>
        <v>-</v>
      </c>
      <c r="P199" s="34" t="str">
        <f t="shared" si="322"/>
        <v>-</v>
      </c>
      <c r="Q199" s="34" t="str">
        <f t="shared" si="323"/>
        <v>-</v>
      </c>
      <c r="R199" s="34" t="str">
        <f t="shared" si="324"/>
        <v>-</v>
      </c>
      <c r="S199" s="34" t="str">
        <f t="shared" si="325"/>
        <v>-</v>
      </c>
      <c r="T199" s="34" t="str">
        <f t="shared" si="326"/>
        <v>-</v>
      </c>
      <c r="U199" s="34" t="str">
        <f t="shared" si="327"/>
        <v>-</v>
      </c>
      <c r="V199" s="34" t="str">
        <f t="shared" si="328"/>
        <v>-</v>
      </c>
      <c r="W199" s="34" t="str">
        <f t="shared" si="329"/>
        <v>-</v>
      </c>
      <c r="X199" s="34" t="str">
        <f t="shared" si="330"/>
        <v>-</v>
      </c>
      <c r="Y199" s="34" t="str">
        <f t="shared" si="331"/>
        <v>-</v>
      </c>
      <c r="Z199" s="34" t="str">
        <f t="shared" si="332"/>
        <v>-</v>
      </c>
      <c r="AA199" s="34" t="str">
        <f t="shared" si="333"/>
        <v>-</v>
      </c>
      <c r="AB199" s="34" t="str">
        <f t="shared" si="334"/>
        <v>-</v>
      </c>
      <c r="AC199" s="34" t="str">
        <f t="shared" si="335"/>
        <v>-</v>
      </c>
      <c r="AD199" s="34" t="str">
        <f t="shared" si="336"/>
        <v>-</v>
      </c>
      <c r="AE199" s="34" t="str">
        <f t="shared" si="337"/>
        <v>-</v>
      </c>
      <c r="AF199" s="34" t="str">
        <f t="shared" si="338"/>
        <v>-</v>
      </c>
      <c r="AG199" s="34">
        <f t="shared" si="339"/>
        <v>120</v>
      </c>
      <c r="AH199" s="34">
        <f t="shared" si="340"/>
        <v>120</v>
      </c>
      <c r="AI199" s="34">
        <f t="shared" si="341"/>
        <v>120</v>
      </c>
      <c r="AJ199" s="34">
        <f t="shared" si="342"/>
        <v>120</v>
      </c>
      <c r="AK199" s="34" t="str">
        <f t="shared" si="343"/>
        <v>-</v>
      </c>
      <c r="AL199" s="34" t="str">
        <f t="shared" si="344"/>
        <v>-</v>
      </c>
      <c r="AM199" s="34" t="str">
        <f t="shared" si="345"/>
        <v>-</v>
      </c>
      <c r="AN199" s="34" t="str">
        <f t="shared" si="346"/>
        <v>-</v>
      </c>
      <c r="AO199" s="34" t="str">
        <f t="shared" si="347"/>
        <v>-</v>
      </c>
      <c r="AP199" s="34" t="str">
        <f t="shared" si="348"/>
        <v>-</v>
      </c>
      <c r="AQ199" s="34" t="str">
        <f t="shared" si="349"/>
        <v>-</v>
      </c>
      <c r="AR199" s="34" t="str">
        <f t="shared" si="350"/>
        <v>-</v>
      </c>
      <c r="AS199" s="34" t="str">
        <f t="shared" si="351"/>
        <v>-</v>
      </c>
      <c r="AT199" s="34" t="str">
        <f t="shared" si="352"/>
        <v>-</v>
      </c>
      <c r="AU199" s="34" t="str">
        <f t="shared" si="353"/>
        <v>-</v>
      </c>
    </row>
    <row r="200" spans="1:47" outlineLevel="1">
      <c r="B200" s="32" t="s">
        <v>1023</v>
      </c>
      <c r="C200" s="35" t="s">
        <v>34</v>
      </c>
      <c r="D200" s="35" t="s">
        <v>34</v>
      </c>
      <c r="E200" s="35" t="s">
        <v>34</v>
      </c>
      <c r="F200" s="35" t="s">
        <v>34</v>
      </c>
      <c r="G200" s="35" t="s">
        <v>34</v>
      </c>
      <c r="H200" s="35" t="s">
        <v>34</v>
      </c>
      <c r="I200" s="35" t="s">
        <v>34</v>
      </c>
      <c r="J200" s="35" t="s">
        <v>34</v>
      </c>
      <c r="K200" s="35" t="s">
        <v>34</v>
      </c>
      <c r="L200" s="35" t="s">
        <v>34</v>
      </c>
      <c r="M200" s="35" t="s">
        <v>34</v>
      </c>
      <c r="N200" s="35" t="s">
        <v>34</v>
      </c>
      <c r="O200" s="35" t="s">
        <v>34</v>
      </c>
      <c r="P200" s="35" t="s">
        <v>34</v>
      </c>
      <c r="Q200" s="35" t="s">
        <v>34</v>
      </c>
      <c r="R200" s="35" t="s">
        <v>34</v>
      </c>
      <c r="S200" s="35" t="s">
        <v>34</v>
      </c>
      <c r="T200" s="35" t="s">
        <v>34</v>
      </c>
      <c r="U200" s="35" t="s">
        <v>34</v>
      </c>
      <c r="V200" s="35" t="s">
        <v>34</v>
      </c>
      <c r="W200" s="35" t="s">
        <v>34</v>
      </c>
      <c r="X200" s="35" t="s">
        <v>34</v>
      </c>
      <c r="Y200" s="35" t="s">
        <v>34</v>
      </c>
      <c r="Z200" s="35" t="s">
        <v>34</v>
      </c>
      <c r="AA200" s="35" t="s">
        <v>34</v>
      </c>
      <c r="AB200" s="35" t="s">
        <v>34</v>
      </c>
      <c r="AC200" s="35" t="s">
        <v>34</v>
      </c>
      <c r="AD200" s="35" t="s">
        <v>34</v>
      </c>
      <c r="AE200" s="35" t="s">
        <v>34</v>
      </c>
      <c r="AF200" s="35" t="s">
        <v>34</v>
      </c>
      <c r="AG200" s="35">
        <v>31</v>
      </c>
      <c r="AH200" s="35">
        <v>32</v>
      </c>
      <c r="AI200" s="35">
        <v>33</v>
      </c>
      <c r="AJ200" s="35">
        <v>34</v>
      </c>
      <c r="AK200" s="35" t="s">
        <v>34</v>
      </c>
      <c r="AL200" s="35" t="s">
        <v>34</v>
      </c>
      <c r="AM200" s="35" t="s">
        <v>34</v>
      </c>
      <c r="AN200" s="35" t="s">
        <v>34</v>
      </c>
      <c r="AO200" s="35" t="s">
        <v>34</v>
      </c>
      <c r="AP200" s="35" t="s">
        <v>34</v>
      </c>
      <c r="AQ200" s="35" t="s">
        <v>34</v>
      </c>
      <c r="AR200" s="35" t="s">
        <v>34</v>
      </c>
      <c r="AS200" s="35" t="s">
        <v>34</v>
      </c>
      <c r="AT200" s="35" t="s">
        <v>34</v>
      </c>
      <c r="AU200" s="35" t="s">
        <v>34</v>
      </c>
    </row>
    <row r="201" spans="1:47" outlineLevel="1">
      <c r="B201" s="32" t="s">
        <v>940</v>
      </c>
      <c r="C201" s="35" t="s">
        <v>34</v>
      </c>
      <c r="D201" s="35" t="s">
        <v>34</v>
      </c>
      <c r="E201" s="35" t="s">
        <v>34</v>
      </c>
      <c r="F201" s="35" t="s">
        <v>34</v>
      </c>
      <c r="G201" s="35" t="s">
        <v>34</v>
      </c>
      <c r="H201" s="35" t="s">
        <v>34</v>
      </c>
      <c r="I201" s="35" t="s">
        <v>34</v>
      </c>
      <c r="J201" s="35" t="s">
        <v>34</v>
      </c>
      <c r="K201" s="35" t="s">
        <v>34</v>
      </c>
      <c r="L201" s="35" t="s">
        <v>34</v>
      </c>
      <c r="M201" s="35" t="s">
        <v>34</v>
      </c>
      <c r="N201" s="35" t="s">
        <v>34</v>
      </c>
      <c r="O201" s="35" t="s">
        <v>34</v>
      </c>
      <c r="P201" s="35" t="s">
        <v>34</v>
      </c>
      <c r="Q201" s="35" t="s">
        <v>34</v>
      </c>
      <c r="R201" s="35" t="s">
        <v>34</v>
      </c>
      <c r="S201" s="35" t="s">
        <v>34</v>
      </c>
      <c r="T201" s="35" t="s">
        <v>34</v>
      </c>
      <c r="U201" s="35" t="s">
        <v>34</v>
      </c>
      <c r="V201" s="35" t="s">
        <v>34</v>
      </c>
      <c r="W201" s="35" t="s">
        <v>34</v>
      </c>
      <c r="X201" s="35" t="s">
        <v>34</v>
      </c>
      <c r="Y201" s="35" t="s">
        <v>34</v>
      </c>
      <c r="Z201" s="35" t="s">
        <v>34</v>
      </c>
      <c r="AA201" s="35" t="s">
        <v>34</v>
      </c>
      <c r="AB201" s="35" t="s">
        <v>34</v>
      </c>
      <c r="AC201" s="35" t="s">
        <v>34</v>
      </c>
      <c r="AD201" s="35" t="s">
        <v>34</v>
      </c>
      <c r="AE201" s="35" t="s">
        <v>34</v>
      </c>
      <c r="AF201" s="35" t="s">
        <v>34</v>
      </c>
      <c r="AG201" s="35">
        <v>155</v>
      </c>
      <c r="AH201" s="35">
        <v>155</v>
      </c>
      <c r="AI201" s="35">
        <v>155</v>
      </c>
      <c r="AJ201" s="35">
        <v>155</v>
      </c>
      <c r="AK201" s="35" t="s">
        <v>34</v>
      </c>
      <c r="AL201" s="35" t="s">
        <v>34</v>
      </c>
      <c r="AM201" s="35" t="s">
        <v>34</v>
      </c>
      <c r="AN201" s="35" t="s">
        <v>34</v>
      </c>
      <c r="AO201" s="35" t="s">
        <v>34</v>
      </c>
      <c r="AP201" s="35" t="s">
        <v>34</v>
      </c>
      <c r="AQ201" s="35" t="s">
        <v>34</v>
      </c>
      <c r="AR201" s="35" t="s">
        <v>34</v>
      </c>
      <c r="AS201" s="35" t="s">
        <v>34</v>
      </c>
      <c r="AT201" s="35" t="s">
        <v>34</v>
      </c>
      <c r="AU201" s="35" t="s">
        <v>34</v>
      </c>
    </row>
    <row r="202" spans="1:47" outlineLevel="1">
      <c r="B202" s="32" t="s">
        <v>929</v>
      </c>
      <c r="C202" s="34" t="str">
        <f t="shared" ref="C202:C204" si="354">C201</f>
        <v>-</v>
      </c>
      <c r="D202" s="34" t="str">
        <f t="shared" ref="D202:D204" si="355">D201</f>
        <v>-</v>
      </c>
      <c r="E202" s="34" t="str">
        <f t="shared" ref="E202:E204" si="356">E201</f>
        <v>-</v>
      </c>
      <c r="F202" s="34" t="str">
        <f t="shared" ref="F202:F204" si="357">F201</f>
        <v>-</v>
      </c>
      <c r="G202" s="34" t="str">
        <f t="shared" ref="G202:G204" si="358">G201</f>
        <v>-</v>
      </c>
      <c r="H202" s="34" t="str">
        <f t="shared" ref="H202:H204" si="359">H201</f>
        <v>-</v>
      </c>
      <c r="I202" s="34" t="str">
        <f t="shared" ref="I202:I204" si="360">I201</f>
        <v>-</v>
      </c>
      <c r="J202" s="34" t="str">
        <f t="shared" ref="J202:J204" si="361">J201</f>
        <v>-</v>
      </c>
      <c r="K202" s="34" t="str">
        <f t="shared" ref="K202:K204" si="362">K201</f>
        <v>-</v>
      </c>
      <c r="L202" s="34" t="str">
        <f t="shared" ref="L202:L204" si="363">L201</f>
        <v>-</v>
      </c>
      <c r="M202" s="34" t="str">
        <f t="shared" ref="M202:M204" si="364">M201</f>
        <v>-</v>
      </c>
      <c r="N202" s="34" t="str">
        <f t="shared" ref="N202:N204" si="365">N201</f>
        <v>-</v>
      </c>
      <c r="O202" s="34" t="str">
        <f t="shared" ref="O202:O204" si="366">O201</f>
        <v>-</v>
      </c>
      <c r="P202" s="34" t="str">
        <f t="shared" ref="P202:P204" si="367">P201</f>
        <v>-</v>
      </c>
      <c r="Q202" s="34" t="str">
        <f t="shared" ref="Q202:Q204" si="368">Q201</f>
        <v>-</v>
      </c>
      <c r="R202" s="34" t="str">
        <f t="shared" ref="R202:R204" si="369">R201</f>
        <v>-</v>
      </c>
      <c r="S202" s="34" t="str">
        <f t="shared" ref="S202:S204" si="370">S201</f>
        <v>-</v>
      </c>
      <c r="T202" s="34" t="str">
        <f t="shared" ref="T202:T204" si="371">T201</f>
        <v>-</v>
      </c>
      <c r="U202" s="34" t="str">
        <f t="shared" ref="U202:U204" si="372">U201</f>
        <v>-</v>
      </c>
      <c r="V202" s="34" t="str">
        <f t="shared" ref="V202:V204" si="373">V201</f>
        <v>-</v>
      </c>
      <c r="W202" s="34" t="str">
        <f t="shared" ref="W202:W204" si="374">W201</f>
        <v>-</v>
      </c>
      <c r="X202" s="34" t="str">
        <f t="shared" ref="X202:X204" si="375">X201</f>
        <v>-</v>
      </c>
      <c r="Y202" s="34" t="str">
        <f t="shared" ref="Y202:Y204" si="376">Y201</f>
        <v>-</v>
      </c>
      <c r="Z202" s="34" t="str">
        <f t="shared" ref="Z202:Z204" si="377">Z201</f>
        <v>-</v>
      </c>
      <c r="AA202" s="34" t="str">
        <f t="shared" ref="AA202:AA204" si="378">AA201</f>
        <v>-</v>
      </c>
      <c r="AB202" s="34" t="str">
        <f t="shared" ref="AB202:AB204" si="379">AB201</f>
        <v>-</v>
      </c>
      <c r="AC202" s="34" t="str">
        <f t="shared" ref="AC202:AC204" si="380">AC201</f>
        <v>-</v>
      </c>
      <c r="AD202" s="34" t="str">
        <f t="shared" ref="AD202:AD204" si="381">AD201</f>
        <v>-</v>
      </c>
      <c r="AE202" s="34" t="str">
        <f t="shared" ref="AE202:AE204" si="382">AE201</f>
        <v>-</v>
      </c>
      <c r="AF202" s="34" t="str">
        <f t="shared" ref="AF202:AF204" si="383">AF201</f>
        <v>-</v>
      </c>
      <c r="AG202" s="34">
        <f t="shared" ref="AG202:AG204" si="384">AG201</f>
        <v>155</v>
      </c>
      <c r="AH202" s="34">
        <f t="shared" ref="AH202:AH204" si="385">AH201</f>
        <v>155</v>
      </c>
      <c r="AI202" s="34">
        <f t="shared" ref="AI202:AI204" si="386">AI201</f>
        <v>155</v>
      </c>
      <c r="AJ202" s="34">
        <f t="shared" ref="AJ202:AJ204" si="387">AJ201</f>
        <v>155</v>
      </c>
      <c r="AK202" s="34" t="str">
        <f t="shared" ref="AK202:AK204" si="388">AK201</f>
        <v>-</v>
      </c>
      <c r="AL202" s="34" t="str">
        <f t="shared" ref="AL202:AL204" si="389">AL201</f>
        <v>-</v>
      </c>
      <c r="AM202" s="34" t="str">
        <f t="shared" ref="AM202:AM204" si="390">AM201</f>
        <v>-</v>
      </c>
      <c r="AN202" s="34" t="str">
        <f t="shared" ref="AN202:AN204" si="391">AN201</f>
        <v>-</v>
      </c>
      <c r="AO202" s="34" t="str">
        <f t="shared" ref="AO202:AO204" si="392">AO201</f>
        <v>-</v>
      </c>
      <c r="AP202" s="34" t="str">
        <f t="shared" ref="AP202:AP204" si="393">AP201</f>
        <v>-</v>
      </c>
      <c r="AQ202" s="34" t="str">
        <f t="shared" ref="AQ202:AQ204" si="394">AQ201</f>
        <v>-</v>
      </c>
      <c r="AR202" s="34" t="str">
        <f t="shared" ref="AR202:AR204" si="395">AR201</f>
        <v>-</v>
      </c>
      <c r="AS202" s="34" t="str">
        <f t="shared" ref="AS202:AS204" si="396">AS201</f>
        <v>-</v>
      </c>
      <c r="AT202" s="34" t="str">
        <f t="shared" ref="AT202:AT204" si="397">AT201</f>
        <v>-</v>
      </c>
      <c r="AU202" s="34" t="str">
        <f t="shared" ref="AU202:AU204" si="398">AU201</f>
        <v>-</v>
      </c>
    </row>
    <row r="203" spans="1:47" outlineLevel="1">
      <c r="B203" s="32" t="s">
        <v>930</v>
      </c>
      <c r="C203" s="34" t="str">
        <f t="shared" si="354"/>
        <v>-</v>
      </c>
      <c r="D203" s="34" t="str">
        <f t="shared" si="355"/>
        <v>-</v>
      </c>
      <c r="E203" s="34" t="str">
        <f t="shared" si="356"/>
        <v>-</v>
      </c>
      <c r="F203" s="34" t="str">
        <f t="shared" si="357"/>
        <v>-</v>
      </c>
      <c r="G203" s="34" t="str">
        <f t="shared" si="358"/>
        <v>-</v>
      </c>
      <c r="H203" s="34" t="str">
        <f t="shared" si="359"/>
        <v>-</v>
      </c>
      <c r="I203" s="34" t="str">
        <f t="shared" si="360"/>
        <v>-</v>
      </c>
      <c r="J203" s="34" t="str">
        <f t="shared" si="361"/>
        <v>-</v>
      </c>
      <c r="K203" s="34" t="str">
        <f t="shared" si="362"/>
        <v>-</v>
      </c>
      <c r="L203" s="34" t="str">
        <f t="shared" si="363"/>
        <v>-</v>
      </c>
      <c r="M203" s="34" t="str">
        <f t="shared" si="364"/>
        <v>-</v>
      </c>
      <c r="N203" s="34" t="str">
        <f t="shared" si="365"/>
        <v>-</v>
      </c>
      <c r="O203" s="34" t="str">
        <f t="shared" si="366"/>
        <v>-</v>
      </c>
      <c r="P203" s="34" t="str">
        <f t="shared" si="367"/>
        <v>-</v>
      </c>
      <c r="Q203" s="34" t="str">
        <f t="shared" si="368"/>
        <v>-</v>
      </c>
      <c r="R203" s="34" t="str">
        <f t="shared" si="369"/>
        <v>-</v>
      </c>
      <c r="S203" s="34" t="str">
        <f t="shared" si="370"/>
        <v>-</v>
      </c>
      <c r="T203" s="34" t="str">
        <f t="shared" si="371"/>
        <v>-</v>
      </c>
      <c r="U203" s="34" t="str">
        <f t="shared" si="372"/>
        <v>-</v>
      </c>
      <c r="V203" s="34" t="str">
        <f t="shared" si="373"/>
        <v>-</v>
      </c>
      <c r="W203" s="34" t="str">
        <f t="shared" si="374"/>
        <v>-</v>
      </c>
      <c r="X203" s="34" t="str">
        <f t="shared" si="375"/>
        <v>-</v>
      </c>
      <c r="Y203" s="34" t="str">
        <f t="shared" si="376"/>
        <v>-</v>
      </c>
      <c r="Z203" s="34" t="str">
        <f t="shared" si="377"/>
        <v>-</v>
      </c>
      <c r="AA203" s="34" t="str">
        <f t="shared" si="378"/>
        <v>-</v>
      </c>
      <c r="AB203" s="34" t="str">
        <f t="shared" si="379"/>
        <v>-</v>
      </c>
      <c r="AC203" s="34" t="str">
        <f t="shared" si="380"/>
        <v>-</v>
      </c>
      <c r="AD203" s="34" t="str">
        <f t="shared" si="381"/>
        <v>-</v>
      </c>
      <c r="AE203" s="34" t="str">
        <f t="shared" si="382"/>
        <v>-</v>
      </c>
      <c r="AF203" s="34" t="str">
        <f t="shared" si="383"/>
        <v>-</v>
      </c>
      <c r="AG203" s="34">
        <f t="shared" si="384"/>
        <v>155</v>
      </c>
      <c r="AH203" s="34">
        <f t="shared" si="385"/>
        <v>155</v>
      </c>
      <c r="AI203" s="34">
        <f t="shared" si="386"/>
        <v>155</v>
      </c>
      <c r="AJ203" s="34">
        <f t="shared" si="387"/>
        <v>155</v>
      </c>
      <c r="AK203" s="34" t="str">
        <f t="shared" si="388"/>
        <v>-</v>
      </c>
      <c r="AL203" s="34" t="str">
        <f t="shared" si="389"/>
        <v>-</v>
      </c>
      <c r="AM203" s="34" t="str">
        <f t="shared" si="390"/>
        <v>-</v>
      </c>
      <c r="AN203" s="34" t="str">
        <f t="shared" si="391"/>
        <v>-</v>
      </c>
      <c r="AO203" s="34" t="str">
        <f t="shared" si="392"/>
        <v>-</v>
      </c>
      <c r="AP203" s="34" t="str">
        <f t="shared" si="393"/>
        <v>-</v>
      </c>
      <c r="AQ203" s="34" t="str">
        <f t="shared" si="394"/>
        <v>-</v>
      </c>
      <c r="AR203" s="34" t="str">
        <f t="shared" si="395"/>
        <v>-</v>
      </c>
      <c r="AS203" s="34" t="str">
        <f t="shared" si="396"/>
        <v>-</v>
      </c>
      <c r="AT203" s="34" t="str">
        <f t="shared" si="397"/>
        <v>-</v>
      </c>
      <c r="AU203" s="34" t="str">
        <f t="shared" si="398"/>
        <v>-</v>
      </c>
    </row>
    <row r="204" spans="1:47" outlineLevel="1">
      <c r="B204" s="32" t="s">
        <v>931</v>
      </c>
      <c r="C204" s="34" t="str">
        <f t="shared" si="354"/>
        <v>-</v>
      </c>
      <c r="D204" s="34" t="str">
        <f t="shared" si="355"/>
        <v>-</v>
      </c>
      <c r="E204" s="34" t="str">
        <f t="shared" si="356"/>
        <v>-</v>
      </c>
      <c r="F204" s="34" t="str">
        <f t="shared" si="357"/>
        <v>-</v>
      </c>
      <c r="G204" s="34" t="str">
        <f t="shared" si="358"/>
        <v>-</v>
      </c>
      <c r="H204" s="34" t="str">
        <f t="shared" si="359"/>
        <v>-</v>
      </c>
      <c r="I204" s="34" t="str">
        <f t="shared" si="360"/>
        <v>-</v>
      </c>
      <c r="J204" s="34" t="str">
        <f t="shared" si="361"/>
        <v>-</v>
      </c>
      <c r="K204" s="34" t="str">
        <f t="shared" si="362"/>
        <v>-</v>
      </c>
      <c r="L204" s="34" t="str">
        <f t="shared" si="363"/>
        <v>-</v>
      </c>
      <c r="M204" s="34" t="str">
        <f t="shared" si="364"/>
        <v>-</v>
      </c>
      <c r="N204" s="34" t="str">
        <f t="shared" si="365"/>
        <v>-</v>
      </c>
      <c r="O204" s="34" t="str">
        <f t="shared" si="366"/>
        <v>-</v>
      </c>
      <c r="P204" s="34" t="str">
        <f t="shared" si="367"/>
        <v>-</v>
      </c>
      <c r="Q204" s="34" t="str">
        <f t="shared" si="368"/>
        <v>-</v>
      </c>
      <c r="R204" s="34" t="str">
        <f t="shared" si="369"/>
        <v>-</v>
      </c>
      <c r="S204" s="34" t="str">
        <f t="shared" si="370"/>
        <v>-</v>
      </c>
      <c r="T204" s="34" t="str">
        <f t="shared" si="371"/>
        <v>-</v>
      </c>
      <c r="U204" s="34" t="str">
        <f t="shared" si="372"/>
        <v>-</v>
      </c>
      <c r="V204" s="34" t="str">
        <f t="shared" si="373"/>
        <v>-</v>
      </c>
      <c r="W204" s="34" t="str">
        <f t="shared" si="374"/>
        <v>-</v>
      </c>
      <c r="X204" s="34" t="str">
        <f t="shared" si="375"/>
        <v>-</v>
      </c>
      <c r="Y204" s="34" t="str">
        <f t="shared" si="376"/>
        <v>-</v>
      </c>
      <c r="Z204" s="34" t="str">
        <f t="shared" si="377"/>
        <v>-</v>
      </c>
      <c r="AA204" s="34" t="str">
        <f t="shared" si="378"/>
        <v>-</v>
      </c>
      <c r="AB204" s="34" t="str">
        <f t="shared" si="379"/>
        <v>-</v>
      </c>
      <c r="AC204" s="34" t="str">
        <f t="shared" si="380"/>
        <v>-</v>
      </c>
      <c r="AD204" s="34" t="str">
        <f t="shared" si="381"/>
        <v>-</v>
      </c>
      <c r="AE204" s="34" t="str">
        <f t="shared" si="382"/>
        <v>-</v>
      </c>
      <c r="AF204" s="34" t="str">
        <f t="shared" si="383"/>
        <v>-</v>
      </c>
      <c r="AG204" s="34">
        <f t="shared" si="384"/>
        <v>155</v>
      </c>
      <c r="AH204" s="34">
        <f t="shared" si="385"/>
        <v>155</v>
      </c>
      <c r="AI204" s="34">
        <f t="shared" si="386"/>
        <v>155</v>
      </c>
      <c r="AJ204" s="34">
        <f t="shared" si="387"/>
        <v>155</v>
      </c>
      <c r="AK204" s="34" t="str">
        <f t="shared" si="388"/>
        <v>-</v>
      </c>
      <c r="AL204" s="34" t="str">
        <f t="shared" si="389"/>
        <v>-</v>
      </c>
      <c r="AM204" s="34" t="str">
        <f t="shared" si="390"/>
        <v>-</v>
      </c>
      <c r="AN204" s="34" t="str">
        <f t="shared" si="391"/>
        <v>-</v>
      </c>
      <c r="AO204" s="34" t="str">
        <f t="shared" si="392"/>
        <v>-</v>
      </c>
      <c r="AP204" s="34" t="str">
        <f t="shared" si="393"/>
        <v>-</v>
      </c>
      <c r="AQ204" s="34" t="str">
        <f t="shared" si="394"/>
        <v>-</v>
      </c>
      <c r="AR204" s="34" t="str">
        <f t="shared" si="395"/>
        <v>-</v>
      </c>
      <c r="AS204" s="34" t="str">
        <f t="shared" si="396"/>
        <v>-</v>
      </c>
      <c r="AT204" s="34" t="str">
        <f t="shared" si="397"/>
        <v>-</v>
      </c>
      <c r="AU204" s="34" t="str">
        <f t="shared" si="398"/>
        <v>-</v>
      </c>
    </row>
    <row r="205" spans="1:47" outlineLevel="1"/>
    <row r="207" spans="1:47">
      <c r="A207" s="16" t="s">
        <v>1002</v>
      </c>
    </row>
    <row r="208" spans="1:47" outlineLevel="1">
      <c r="D208" t="s">
        <v>950</v>
      </c>
      <c r="E208" t="s">
        <v>951</v>
      </c>
      <c r="F208" t="s">
        <v>952</v>
      </c>
      <c r="H208" t="s">
        <v>1131</v>
      </c>
    </row>
    <row r="209" spans="1:14" ht="67.5" outlineLevel="1">
      <c r="C209" s="127" t="s">
        <v>943</v>
      </c>
      <c r="H209" s="127" t="s">
        <v>1132</v>
      </c>
      <c r="I209" s="127" t="s">
        <v>1001</v>
      </c>
    </row>
    <row r="210" spans="1:14" outlineLevel="1">
      <c r="A210">
        <v>1</v>
      </c>
      <c r="B210" t="s">
        <v>1128</v>
      </c>
      <c r="C210" s="357">
        <f t="shared" ref="C210:C215" si="399">INDEX($D210:$F210,1,d.Region)</f>
        <v>0</v>
      </c>
      <c r="D210" s="356">
        <v>0</v>
      </c>
      <c r="E210" s="12">
        <v>0</v>
      </c>
      <c r="F210" s="12">
        <v>0</v>
      </c>
      <c r="H210" s="353">
        <f>ROUND(7*30.4+$C210,0)</f>
        <v>213</v>
      </c>
      <c r="I210" s="214">
        <f>7+$C210/30.5</f>
        <v>7</v>
      </c>
    </row>
    <row r="211" spans="1:14" outlineLevel="1">
      <c r="A211">
        <v>2</v>
      </c>
      <c r="B211" t="s">
        <v>1130</v>
      </c>
      <c r="C211" s="358">
        <f t="shared" si="399"/>
        <v>14</v>
      </c>
      <c r="D211" s="356">
        <v>14</v>
      </c>
      <c r="E211" s="12">
        <v>14</v>
      </c>
      <c r="F211" s="12">
        <v>14</v>
      </c>
      <c r="H211" s="354">
        <f t="shared" ref="H211:H215" si="400">ROUND(7*30.4+$C211,0)</f>
        <v>227</v>
      </c>
      <c r="I211" s="214">
        <f t="shared" ref="I211:I215" si="401">7+$C211/30.5</f>
        <v>7.4590163934426226</v>
      </c>
    </row>
    <row r="212" spans="1:14" outlineLevel="1">
      <c r="A212">
        <v>3</v>
      </c>
      <c r="B212" t="s">
        <v>1129</v>
      </c>
      <c r="C212" s="358">
        <f t="shared" si="399"/>
        <v>35</v>
      </c>
      <c r="D212" s="356">
        <v>35</v>
      </c>
      <c r="E212" s="12">
        <v>35</v>
      </c>
      <c r="F212" s="12">
        <v>35</v>
      </c>
      <c r="H212" s="354">
        <f t="shared" si="400"/>
        <v>248</v>
      </c>
      <c r="I212" s="214">
        <f t="shared" si="401"/>
        <v>8.1475409836065573</v>
      </c>
    </row>
    <row r="213" spans="1:14" outlineLevel="1">
      <c r="A213">
        <v>4</v>
      </c>
      <c r="B213" t="s">
        <v>949</v>
      </c>
      <c r="C213" s="358">
        <f t="shared" si="399"/>
        <v>49</v>
      </c>
      <c r="D213" s="356">
        <v>49</v>
      </c>
      <c r="E213" s="12">
        <v>49</v>
      </c>
      <c r="F213" s="12">
        <v>49</v>
      </c>
      <c r="H213" s="354">
        <f t="shared" si="400"/>
        <v>262</v>
      </c>
      <c r="I213" s="214">
        <f t="shared" si="401"/>
        <v>8.6065573770491799</v>
      </c>
    </row>
    <row r="214" spans="1:14" outlineLevel="1">
      <c r="A214">
        <v>5</v>
      </c>
      <c r="B214" t="s">
        <v>978</v>
      </c>
      <c r="C214" s="358">
        <f t="shared" si="399"/>
        <v>63</v>
      </c>
      <c r="D214" s="356">
        <v>63</v>
      </c>
      <c r="E214" s="12">
        <v>63</v>
      </c>
      <c r="F214" s="12">
        <v>56</v>
      </c>
      <c r="H214" s="354">
        <f t="shared" si="400"/>
        <v>276</v>
      </c>
      <c r="I214" s="214">
        <f t="shared" si="401"/>
        <v>9.0655737704918025</v>
      </c>
    </row>
    <row r="215" spans="1:14" outlineLevel="1">
      <c r="A215">
        <v>6</v>
      </c>
      <c r="B215" t="s">
        <v>1526</v>
      </c>
      <c r="C215" s="359">
        <f t="shared" si="399"/>
        <v>0</v>
      </c>
      <c r="D215" s="144">
        <f>D210</f>
        <v>0</v>
      </c>
      <c r="E215" s="144">
        <f t="shared" ref="E215:F215" si="402">E210</f>
        <v>0</v>
      </c>
      <c r="F215" s="144">
        <f t="shared" si="402"/>
        <v>0</v>
      </c>
      <c r="H215" s="355">
        <f t="shared" si="400"/>
        <v>213</v>
      </c>
      <c r="I215" s="214">
        <f t="shared" si="401"/>
        <v>7</v>
      </c>
    </row>
    <row r="216" spans="1:14" outlineLevel="1"/>
    <row r="218" spans="1:14">
      <c r="A218" s="16" t="s">
        <v>1529</v>
      </c>
    </row>
    <row r="219" spans="1:14" outlineLevel="1">
      <c r="C219" s="21" t="s">
        <v>972</v>
      </c>
      <c r="D219" s="21" t="s">
        <v>973</v>
      </c>
      <c r="E219" s="21" t="s">
        <v>974</v>
      </c>
      <c r="F219" s="437" t="s">
        <v>950</v>
      </c>
      <c r="G219" s="126"/>
      <c r="H219" s="438"/>
      <c r="I219" s="437" t="s">
        <v>951</v>
      </c>
      <c r="J219" s="126"/>
      <c r="K219" s="438"/>
      <c r="L219" s="437" t="s">
        <v>952</v>
      </c>
      <c r="M219" s="126"/>
      <c r="N219" s="438"/>
    </row>
    <row r="220" spans="1:14" outlineLevel="1">
      <c r="C220" s="29">
        <f>288+364</f>
        <v>652</v>
      </c>
      <c r="D220" s="433">
        <f>322+364</f>
        <v>686</v>
      </c>
      <c r="E220" s="436">
        <f>357+364</f>
        <v>721</v>
      </c>
      <c r="F220" s="439" t="s">
        <v>972</v>
      </c>
      <c r="G220" s="21" t="s">
        <v>973</v>
      </c>
      <c r="H220" s="440" t="s">
        <v>974</v>
      </c>
      <c r="I220" s="439" t="s">
        <v>972</v>
      </c>
      <c r="J220" s="21" t="s">
        <v>973</v>
      </c>
      <c r="K220" s="440" t="s">
        <v>974</v>
      </c>
      <c r="L220" s="439" t="s">
        <v>972</v>
      </c>
      <c r="M220" s="21" t="s">
        <v>973</v>
      </c>
      <c r="N220" s="440" t="s">
        <v>974</v>
      </c>
    </row>
    <row r="221" spans="1:14" outlineLevel="1">
      <c r="A221">
        <v>1</v>
      </c>
      <c r="B221" t="s">
        <v>1128</v>
      </c>
      <c r="C221" s="500">
        <f t="shared" ref="C221:E226" si="403">INT(C$220+CHOOSE(d.Region,F221,I221,L221))</f>
        <v>652</v>
      </c>
      <c r="D221" s="501">
        <f t="shared" si="403"/>
        <v>686</v>
      </c>
      <c r="E221" s="501">
        <f t="shared" si="403"/>
        <v>721</v>
      </c>
      <c r="F221" s="441">
        <f>$D210/2</f>
        <v>0</v>
      </c>
      <c r="G221" s="442">
        <f t="shared" ref="G221:H221" si="404">$D210/2</f>
        <v>0</v>
      </c>
      <c r="H221" s="443">
        <f t="shared" si="404"/>
        <v>0</v>
      </c>
      <c r="I221" s="441">
        <f>$E210/2</f>
        <v>0</v>
      </c>
      <c r="J221" s="442">
        <f t="shared" ref="J221:K221" si="405">$E210/2</f>
        <v>0</v>
      </c>
      <c r="K221" s="443">
        <f t="shared" si="405"/>
        <v>0</v>
      </c>
      <c r="L221" s="441">
        <f>$F210/2</f>
        <v>0</v>
      </c>
      <c r="M221" s="442">
        <f t="shared" ref="M221:N221" si="406">$F210/2</f>
        <v>0</v>
      </c>
      <c r="N221" s="443">
        <f t="shared" si="406"/>
        <v>0</v>
      </c>
    </row>
    <row r="222" spans="1:14" outlineLevel="1">
      <c r="A222">
        <v>2</v>
      </c>
      <c r="B222" t="s">
        <v>1130</v>
      </c>
      <c r="C222" s="502">
        <f t="shared" si="403"/>
        <v>659</v>
      </c>
      <c r="D222" s="134">
        <f t="shared" si="403"/>
        <v>693</v>
      </c>
      <c r="E222" s="134">
        <f t="shared" si="403"/>
        <v>728</v>
      </c>
      <c r="F222" s="441">
        <f>$D211/2</f>
        <v>7</v>
      </c>
      <c r="G222" s="442">
        <f>$D211/2</f>
        <v>7</v>
      </c>
      <c r="H222" s="443">
        <f>$D211/2</f>
        <v>7</v>
      </c>
      <c r="I222" s="441">
        <f t="shared" ref="I222:K222" si="407">$E211/2</f>
        <v>7</v>
      </c>
      <c r="J222" s="442">
        <f t="shared" si="407"/>
        <v>7</v>
      </c>
      <c r="K222" s="443">
        <f t="shared" si="407"/>
        <v>7</v>
      </c>
      <c r="L222" s="441">
        <f t="shared" ref="L222:N222" si="408">$F211/2</f>
        <v>7</v>
      </c>
      <c r="M222" s="442">
        <f t="shared" si="408"/>
        <v>7</v>
      </c>
      <c r="N222" s="443">
        <f t="shared" si="408"/>
        <v>7</v>
      </c>
    </row>
    <row r="223" spans="1:14" outlineLevel="1">
      <c r="A223">
        <v>3</v>
      </c>
      <c r="B223" t="s">
        <v>1129</v>
      </c>
      <c r="C223" s="502">
        <f t="shared" si="403"/>
        <v>669</v>
      </c>
      <c r="D223" s="134">
        <f t="shared" si="403"/>
        <v>703</v>
      </c>
      <c r="E223" s="134">
        <f t="shared" si="403"/>
        <v>738</v>
      </c>
      <c r="F223" s="441">
        <f t="shared" ref="F223:H223" si="409">$D212/2</f>
        <v>17.5</v>
      </c>
      <c r="G223" s="442">
        <f t="shared" si="409"/>
        <v>17.5</v>
      </c>
      <c r="H223" s="443">
        <f t="shared" si="409"/>
        <v>17.5</v>
      </c>
      <c r="I223" s="441">
        <f>$E212/2</f>
        <v>17.5</v>
      </c>
      <c r="J223" s="442">
        <f>$E212/2</f>
        <v>17.5</v>
      </c>
      <c r="K223" s="443">
        <f>$E212/2</f>
        <v>17.5</v>
      </c>
      <c r="L223" s="441">
        <f t="shared" ref="L223:N223" si="410">$F212/2</f>
        <v>17.5</v>
      </c>
      <c r="M223" s="442">
        <f t="shared" si="410"/>
        <v>17.5</v>
      </c>
      <c r="N223" s="443">
        <f t="shared" si="410"/>
        <v>17.5</v>
      </c>
    </row>
    <row r="224" spans="1:14" outlineLevel="1">
      <c r="A224">
        <v>4</v>
      </c>
      <c r="B224" t="s">
        <v>949</v>
      </c>
      <c r="C224" s="502">
        <f t="shared" si="403"/>
        <v>676</v>
      </c>
      <c r="D224" s="134">
        <f t="shared" si="403"/>
        <v>710</v>
      </c>
      <c r="E224" s="134">
        <f t="shared" si="403"/>
        <v>745</v>
      </c>
      <c r="F224" s="441">
        <f t="shared" ref="F224:H224" si="411">$D213/2</f>
        <v>24.5</v>
      </c>
      <c r="G224" s="442">
        <f t="shared" si="411"/>
        <v>24.5</v>
      </c>
      <c r="H224" s="443">
        <f t="shared" si="411"/>
        <v>24.5</v>
      </c>
      <c r="I224" s="441">
        <f t="shared" ref="I224:K224" si="412">$E213/2</f>
        <v>24.5</v>
      </c>
      <c r="J224" s="442">
        <f>$E213/2</f>
        <v>24.5</v>
      </c>
      <c r="K224" s="443">
        <f t="shared" si="412"/>
        <v>24.5</v>
      </c>
      <c r="L224" s="441">
        <f>$F213/2</f>
        <v>24.5</v>
      </c>
      <c r="M224" s="442">
        <f>$F213/2</f>
        <v>24.5</v>
      </c>
      <c r="N224" s="443">
        <f>$F213/2</f>
        <v>24.5</v>
      </c>
    </row>
    <row r="225" spans="1:41" outlineLevel="1">
      <c r="A225">
        <v>5</v>
      </c>
      <c r="B225" t="s">
        <v>978</v>
      </c>
      <c r="C225" s="502">
        <f t="shared" si="403"/>
        <v>683</v>
      </c>
      <c r="D225" s="134">
        <f t="shared" si="403"/>
        <v>717</v>
      </c>
      <c r="E225" s="134">
        <f t="shared" si="403"/>
        <v>752</v>
      </c>
      <c r="F225" s="441">
        <f t="shared" ref="F225:H225" si="413">$D214/2</f>
        <v>31.5</v>
      </c>
      <c r="G225" s="442">
        <f t="shared" si="413"/>
        <v>31.5</v>
      </c>
      <c r="H225" s="443">
        <f t="shared" si="413"/>
        <v>31.5</v>
      </c>
      <c r="I225" s="441">
        <f t="shared" ref="I225:K225" si="414">$E214/2</f>
        <v>31.5</v>
      </c>
      <c r="J225" s="442">
        <f t="shared" si="414"/>
        <v>31.5</v>
      </c>
      <c r="K225" s="443">
        <f t="shared" si="414"/>
        <v>31.5</v>
      </c>
      <c r="L225" s="441">
        <f t="shared" ref="L225:N225" si="415">$F214/2</f>
        <v>28</v>
      </c>
      <c r="M225" s="442">
        <f t="shared" si="415"/>
        <v>28</v>
      </c>
      <c r="N225" s="443">
        <f t="shared" si="415"/>
        <v>28</v>
      </c>
    </row>
    <row r="226" spans="1:41" outlineLevel="1">
      <c r="A226">
        <v>6</v>
      </c>
      <c r="B226" t="s">
        <v>1526</v>
      </c>
      <c r="C226" s="503">
        <f t="shared" si="403"/>
        <v>652</v>
      </c>
      <c r="D226" s="504">
        <f t="shared" si="403"/>
        <v>686</v>
      </c>
      <c r="E226" s="504">
        <f t="shared" si="403"/>
        <v>721</v>
      </c>
      <c r="F226" s="482">
        <f>F221</f>
        <v>0</v>
      </c>
      <c r="G226" s="482">
        <f t="shared" ref="G226:N226" si="416">G221</f>
        <v>0</v>
      </c>
      <c r="H226" s="482">
        <f t="shared" si="416"/>
        <v>0</v>
      </c>
      <c r="I226" s="482">
        <f t="shared" si="416"/>
        <v>0</v>
      </c>
      <c r="J226" s="482">
        <f t="shared" si="416"/>
        <v>0</v>
      </c>
      <c r="K226" s="482">
        <f t="shared" si="416"/>
        <v>0</v>
      </c>
      <c r="L226" s="482">
        <f t="shared" si="416"/>
        <v>0</v>
      </c>
      <c r="M226" s="482">
        <f t="shared" si="416"/>
        <v>0</v>
      </c>
      <c r="N226" s="482">
        <f t="shared" si="416"/>
        <v>0</v>
      </c>
    </row>
    <row r="227" spans="1:41" outlineLevel="1"/>
    <row r="229" spans="1:41">
      <c r="A229" s="16" t="s">
        <v>1264</v>
      </c>
    </row>
    <row r="230" spans="1:41" outlineLevel="1">
      <c r="C230">
        <v>1</v>
      </c>
      <c r="D230">
        <v>2</v>
      </c>
      <c r="E230">
        <v>3</v>
      </c>
      <c r="F230" s="126" t="s">
        <v>950</v>
      </c>
      <c r="G230" s="126"/>
      <c r="H230" s="126"/>
      <c r="I230" s="126" t="s">
        <v>951</v>
      </c>
      <c r="J230" s="126"/>
      <c r="K230" s="126"/>
      <c r="L230" s="126" t="s">
        <v>952</v>
      </c>
      <c r="M230" s="126"/>
      <c r="N230" s="126"/>
    </row>
    <row r="231" spans="1:41" outlineLevel="1">
      <c r="C231" s="21" t="s">
        <v>972</v>
      </c>
      <c r="D231" s="21" t="s">
        <v>973</v>
      </c>
      <c r="E231" s="21" t="s">
        <v>974</v>
      </c>
      <c r="F231" s="21" t="s">
        <v>972</v>
      </c>
      <c r="G231" s="21" t="s">
        <v>973</v>
      </c>
      <c r="H231" s="21" t="s">
        <v>974</v>
      </c>
      <c r="I231" s="21" t="s">
        <v>972</v>
      </c>
      <c r="J231" s="21" t="s">
        <v>973</v>
      </c>
      <c r="K231" s="21" t="s">
        <v>974</v>
      </c>
      <c r="L231" s="21" t="s">
        <v>972</v>
      </c>
      <c r="M231" s="21" t="s">
        <v>973</v>
      </c>
      <c r="N231" s="21" t="s">
        <v>974</v>
      </c>
    </row>
    <row r="232" spans="1:41" ht="57.75" outlineLevel="1">
      <c r="C232" s="30" t="s">
        <v>1270</v>
      </c>
      <c r="D232" s="30" t="s">
        <v>1270</v>
      </c>
      <c r="E232" s="30" t="s">
        <v>1270</v>
      </c>
      <c r="F232" t="s">
        <v>1267</v>
      </c>
    </row>
    <row r="233" spans="1:41" outlineLevel="1">
      <c r="A233">
        <v>1</v>
      </c>
      <c r="B233" t="s">
        <v>377</v>
      </c>
      <c r="C233" s="34">
        <f t="shared" ref="C233:E235" si="417">INDEX($F233:$N233,$230:$230+(d.Region-1)*3)</f>
        <v>1</v>
      </c>
      <c r="D233" s="34">
        <f t="shared" si="417"/>
        <v>1</v>
      </c>
      <c r="E233" s="34">
        <f t="shared" si="417"/>
        <v>1</v>
      </c>
      <c r="F233" s="118">
        <v>1</v>
      </c>
      <c r="G233" s="118">
        <v>1</v>
      </c>
      <c r="H233" s="118">
        <v>1</v>
      </c>
      <c r="I233" s="118">
        <v>1</v>
      </c>
      <c r="J233" s="118">
        <v>1</v>
      </c>
      <c r="K233" s="118">
        <v>1</v>
      </c>
      <c r="L233" s="118">
        <v>1</v>
      </c>
      <c r="M233" s="118">
        <v>1</v>
      </c>
      <c r="N233" s="118">
        <v>1</v>
      </c>
    </row>
    <row r="234" spans="1:41" outlineLevel="1">
      <c r="A234">
        <v>2</v>
      </c>
      <c r="B234" t="s">
        <v>1265</v>
      </c>
      <c r="C234" s="34">
        <f t="shared" si="417"/>
        <v>0.5</v>
      </c>
      <c r="D234" s="34">
        <f t="shared" si="417"/>
        <v>0.5</v>
      </c>
      <c r="E234" s="34">
        <f t="shared" si="417"/>
        <v>0.5</v>
      </c>
      <c r="F234" s="118">
        <v>0.5</v>
      </c>
      <c r="G234" s="118">
        <v>0.5</v>
      </c>
      <c r="H234" s="118">
        <v>0.5</v>
      </c>
      <c r="I234" s="118">
        <v>0.5</v>
      </c>
      <c r="J234" s="118">
        <v>0.5</v>
      </c>
      <c r="K234" s="118">
        <v>0.5</v>
      </c>
      <c r="L234" s="118">
        <v>0.5</v>
      </c>
      <c r="M234" s="118">
        <v>0.5</v>
      </c>
      <c r="N234" s="118">
        <v>0.5</v>
      </c>
    </row>
    <row r="235" spans="1:41" outlineLevel="1">
      <c r="A235">
        <v>3</v>
      </c>
      <c r="B235" t="s">
        <v>1266</v>
      </c>
      <c r="C235" s="34">
        <f t="shared" si="417"/>
        <v>1.5</v>
      </c>
      <c r="D235" s="34">
        <f t="shared" si="417"/>
        <v>1.5</v>
      </c>
      <c r="E235" s="34">
        <f t="shared" si="417"/>
        <v>1.5</v>
      </c>
      <c r="F235" s="118">
        <v>1.5</v>
      </c>
      <c r="G235" s="118">
        <v>1.5</v>
      </c>
      <c r="H235" s="118">
        <v>1.5</v>
      </c>
      <c r="I235" s="118">
        <v>1.5</v>
      </c>
      <c r="J235" s="118">
        <v>1.5</v>
      </c>
      <c r="K235" s="118">
        <v>1.5</v>
      </c>
      <c r="L235" s="118">
        <v>1.5</v>
      </c>
      <c r="M235" s="118">
        <v>1.5</v>
      </c>
      <c r="N235" s="118">
        <v>1.5</v>
      </c>
    </row>
    <row r="236" spans="1:41" outlineLevel="1"/>
    <row r="238" spans="1:41">
      <c r="A238" s="16" t="s">
        <v>1694</v>
      </c>
    </row>
    <row r="239" spans="1:41" outlineLevel="1">
      <c r="B239" t="s">
        <v>1306</v>
      </c>
      <c r="C239">
        <v>1</v>
      </c>
      <c r="D239">
        <f>C239</f>
        <v>1</v>
      </c>
      <c r="E239">
        <f t="shared" ref="E239:F239" si="418">D239</f>
        <v>1</v>
      </c>
      <c r="F239">
        <f t="shared" si="418"/>
        <v>1</v>
      </c>
      <c r="G239">
        <f>C239+1</f>
        <v>2</v>
      </c>
      <c r="H239">
        <f>G239</f>
        <v>2</v>
      </c>
      <c r="I239">
        <f t="shared" ref="I239:J239" si="419">H239</f>
        <v>2</v>
      </c>
      <c r="J239">
        <f t="shared" si="419"/>
        <v>2</v>
      </c>
      <c r="K239">
        <f t="shared" ref="K239" si="420">G239+1</f>
        <v>3</v>
      </c>
      <c r="L239">
        <f t="shared" ref="L239:R239" si="421">K239</f>
        <v>3</v>
      </c>
      <c r="M239">
        <f t="shared" si="421"/>
        <v>3</v>
      </c>
      <c r="N239">
        <f t="shared" si="421"/>
        <v>3</v>
      </c>
      <c r="O239">
        <f t="shared" ref="O239" si="422">K239+1</f>
        <v>4</v>
      </c>
      <c r="P239">
        <f t="shared" ref="P239" si="423">O239</f>
        <v>4</v>
      </c>
      <c r="Q239">
        <f t="shared" si="421"/>
        <v>4</v>
      </c>
      <c r="R239">
        <f t="shared" si="421"/>
        <v>4</v>
      </c>
      <c r="S239">
        <f>O239+1</f>
        <v>5</v>
      </c>
      <c r="T239">
        <f>S239</f>
        <v>5</v>
      </c>
      <c r="U239">
        <f>T239</f>
        <v>5</v>
      </c>
      <c r="V239">
        <f>U239</f>
        <v>5</v>
      </c>
      <c r="W239">
        <f>S239+1</f>
        <v>6</v>
      </c>
      <c r="X239">
        <f>W239</f>
        <v>6</v>
      </c>
      <c r="Y239">
        <f>X239</f>
        <v>6</v>
      </c>
      <c r="Z239">
        <f>Y239</f>
        <v>6</v>
      </c>
      <c r="AA239">
        <v>1</v>
      </c>
      <c r="AB239">
        <v>1</v>
      </c>
      <c r="AC239">
        <v>1</v>
      </c>
      <c r="AD239">
        <v>1</v>
      </c>
      <c r="AE239">
        <v>1</v>
      </c>
      <c r="AF239">
        <v>1</v>
      </c>
      <c r="AG239">
        <v>1</v>
      </c>
      <c r="AH239">
        <v>1</v>
      </c>
      <c r="AI239">
        <v>1</v>
      </c>
      <c r="AJ239">
        <v>1</v>
      </c>
      <c r="AK239">
        <v>1</v>
      </c>
      <c r="AL239">
        <v>1</v>
      </c>
      <c r="AM239">
        <v>1</v>
      </c>
      <c r="AN239">
        <v>1</v>
      </c>
      <c r="AO239">
        <v>1</v>
      </c>
    </row>
    <row r="240" spans="1:41" outlineLevel="1">
      <c r="B240" t="s">
        <v>960</v>
      </c>
      <c r="C240" t="s">
        <v>962</v>
      </c>
      <c r="D240" t="s">
        <v>963</v>
      </c>
      <c r="E240" t="s">
        <v>964</v>
      </c>
      <c r="F240" t="s">
        <v>1531</v>
      </c>
      <c r="G240" t="s">
        <v>962</v>
      </c>
      <c r="H240" t="s">
        <v>963</v>
      </c>
      <c r="I240" t="s">
        <v>964</v>
      </c>
      <c r="J240" t="s">
        <v>1531</v>
      </c>
      <c r="K240" t="s">
        <v>962</v>
      </c>
      <c r="L240" t="s">
        <v>963</v>
      </c>
      <c r="M240" t="s">
        <v>964</v>
      </c>
      <c r="N240" t="s">
        <v>1531</v>
      </c>
      <c r="O240" t="s">
        <v>962</v>
      </c>
      <c r="P240" t="s">
        <v>963</v>
      </c>
      <c r="Q240" t="s">
        <v>964</v>
      </c>
      <c r="R240" t="s">
        <v>1531</v>
      </c>
      <c r="S240" t="s">
        <v>962</v>
      </c>
      <c r="T240" t="s">
        <v>963</v>
      </c>
      <c r="U240" t="s">
        <v>964</v>
      </c>
      <c r="V240" t="s">
        <v>1531</v>
      </c>
      <c r="W240" t="s">
        <v>962</v>
      </c>
      <c r="X240" t="s">
        <v>963</v>
      </c>
      <c r="Y240" t="s">
        <v>964</v>
      </c>
      <c r="Z240" t="s">
        <v>1739</v>
      </c>
      <c r="AA240" t="s">
        <v>1090</v>
      </c>
      <c r="AB240" t="s">
        <v>1721</v>
      </c>
      <c r="AC240" t="s">
        <v>1740</v>
      </c>
      <c r="AD240" t="s">
        <v>1090</v>
      </c>
      <c r="AE240" t="s">
        <v>1722</v>
      </c>
      <c r="AF240" t="s">
        <v>1741</v>
      </c>
      <c r="AG240" t="s">
        <v>1090</v>
      </c>
      <c r="AH240" t="s">
        <v>1723</v>
      </c>
      <c r="AI240" t="s">
        <v>1742</v>
      </c>
      <c r="AJ240" t="s">
        <v>1090</v>
      </c>
      <c r="AK240" t="s">
        <v>1724</v>
      </c>
      <c r="AL240" t="s">
        <v>1743</v>
      </c>
      <c r="AM240" t="s">
        <v>1090</v>
      </c>
      <c r="AN240" t="s">
        <v>1725</v>
      </c>
      <c r="AO240" t="s">
        <v>1744</v>
      </c>
    </row>
    <row r="241" spans="1:66" outlineLevel="1">
      <c r="B241" t="s">
        <v>1152</v>
      </c>
      <c r="C241" s="174">
        <v>1</v>
      </c>
      <c r="D241" s="174">
        <v>2</v>
      </c>
      <c r="E241" s="174">
        <v>3</v>
      </c>
      <c r="F241" s="174">
        <v>6</v>
      </c>
      <c r="G241" s="174">
        <v>1</v>
      </c>
      <c r="H241" s="174">
        <v>2</v>
      </c>
      <c r="I241" s="174">
        <v>3</v>
      </c>
      <c r="J241" s="174">
        <v>6</v>
      </c>
      <c r="K241" s="174">
        <v>1</v>
      </c>
      <c r="L241" s="174">
        <v>2</v>
      </c>
      <c r="M241" s="174">
        <v>3</v>
      </c>
      <c r="N241" s="174">
        <v>6</v>
      </c>
      <c r="O241" s="174">
        <v>1</v>
      </c>
      <c r="P241" s="174">
        <v>2</v>
      </c>
      <c r="Q241" s="174">
        <v>3</v>
      </c>
      <c r="R241" s="174">
        <v>6</v>
      </c>
      <c r="S241" s="174">
        <v>1</v>
      </c>
      <c r="T241" s="174">
        <v>2</v>
      </c>
      <c r="U241" s="174">
        <v>3</v>
      </c>
      <c r="V241" s="174">
        <v>6</v>
      </c>
      <c r="W241" s="174">
        <v>1</v>
      </c>
      <c r="X241" s="174">
        <v>2</v>
      </c>
      <c r="Y241" s="174">
        <v>3</v>
      </c>
      <c r="Z241" s="174">
        <v>6</v>
      </c>
      <c r="AA241" s="174">
        <v>7</v>
      </c>
      <c r="AB241" s="174">
        <v>8</v>
      </c>
      <c r="AC241" s="174">
        <v>10</v>
      </c>
      <c r="AD241" s="174">
        <f>AA241+4</f>
        <v>11</v>
      </c>
      <c r="AE241" s="174">
        <f t="shared" ref="AE241:AO241" si="424">AB241+4</f>
        <v>12</v>
      </c>
      <c r="AF241" s="174">
        <f t="shared" si="424"/>
        <v>14</v>
      </c>
      <c r="AG241" s="174">
        <f t="shared" si="424"/>
        <v>15</v>
      </c>
      <c r="AH241" s="174">
        <f t="shared" si="424"/>
        <v>16</v>
      </c>
      <c r="AI241" s="174">
        <f t="shared" si="424"/>
        <v>18</v>
      </c>
      <c r="AJ241" s="174">
        <f t="shared" si="424"/>
        <v>19</v>
      </c>
      <c r="AK241" s="174">
        <f t="shared" si="424"/>
        <v>20</v>
      </c>
      <c r="AL241" s="174">
        <f t="shared" si="424"/>
        <v>22</v>
      </c>
      <c r="AM241" s="174">
        <f t="shared" si="424"/>
        <v>23</v>
      </c>
      <c r="AN241" s="174">
        <f t="shared" si="424"/>
        <v>24</v>
      </c>
      <c r="AO241" s="174">
        <f t="shared" si="424"/>
        <v>26</v>
      </c>
    </row>
    <row r="242" spans="1:66" outlineLevel="1">
      <c r="B242" t="s">
        <v>976</v>
      </c>
      <c r="C242" s="192">
        <f t="shared" ref="C242:R242" si="425">INDEX(i.Periods,C$241,1+d.TOL+(C$239-1)*3)</f>
        <v>43</v>
      </c>
      <c r="D242" s="192">
        <f t="shared" si="425"/>
        <v>59</v>
      </c>
      <c r="E242" s="192">
        <f t="shared" si="425"/>
        <v>64</v>
      </c>
      <c r="F242" s="192">
        <f t="shared" si="425"/>
        <v>94</v>
      </c>
      <c r="G242" s="192">
        <f t="shared" si="425"/>
        <v>43</v>
      </c>
      <c r="H242" s="192">
        <f t="shared" si="425"/>
        <v>61</v>
      </c>
      <c r="I242" s="192">
        <f t="shared" si="425"/>
        <v>66</v>
      </c>
      <c r="J242" s="192">
        <f t="shared" si="425"/>
        <v>96</v>
      </c>
      <c r="K242" s="192">
        <f t="shared" si="425"/>
        <v>43</v>
      </c>
      <c r="L242" s="192">
        <f t="shared" si="425"/>
        <v>64</v>
      </c>
      <c r="M242" s="192">
        <f t="shared" si="425"/>
        <v>69</v>
      </c>
      <c r="N242" s="192">
        <f t="shared" si="425"/>
        <v>99</v>
      </c>
      <c r="O242" s="192">
        <f t="shared" si="425"/>
        <v>43</v>
      </c>
      <c r="P242" s="192">
        <f t="shared" si="425"/>
        <v>66</v>
      </c>
      <c r="Q242" s="192">
        <f t="shared" si="425"/>
        <v>71</v>
      </c>
      <c r="R242" s="192">
        <f t="shared" si="425"/>
        <v>101</v>
      </c>
      <c r="S242" s="192">
        <f t="shared" ref="S242:AO242" si="426">INDEX(i.Periods,S$241,1+d.TOL+(S$239-1)*3)</f>
        <v>43</v>
      </c>
      <c r="T242" s="192">
        <f t="shared" si="426"/>
        <v>68</v>
      </c>
      <c r="U242" s="192">
        <f t="shared" si="426"/>
        <v>73</v>
      </c>
      <c r="V242" s="192">
        <f t="shared" si="426"/>
        <v>103</v>
      </c>
      <c r="W242" s="192">
        <f t="shared" si="426"/>
        <v>43</v>
      </c>
      <c r="X242" s="192">
        <f t="shared" si="426"/>
        <v>59</v>
      </c>
      <c r="Y242" s="192">
        <f t="shared" si="426"/>
        <v>64</v>
      </c>
      <c r="Z242" s="192">
        <f t="shared" si="426"/>
        <v>94</v>
      </c>
      <c r="AA242" s="192">
        <f t="shared" si="426"/>
        <v>111</v>
      </c>
      <c r="AB242" s="192">
        <f t="shared" si="426"/>
        <v>131</v>
      </c>
      <c r="AC242" s="192">
        <f t="shared" si="426"/>
        <v>146</v>
      </c>
      <c r="AD242" s="192">
        <f t="shared" si="426"/>
        <v>164</v>
      </c>
      <c r="AE242" s="192">
        <f t="shared" si="426"/>
        <v>183</v>
      </c>
      <c r="AF242" s="192">
        <f t="shared" si="426"/>
        <v>199</v>
      </c>
      <c r="AG242" s="192">
        <f t="shared" si="426"/>
        <v>216</v>
      </c>
      <c r="AH242" s="192">
        <f t="shared" si="426"/>
        <v>235</v>
      </c>
      <c r="AI242" s="192">
        <f t="shared" si="426"/>
        <v>251</v>
      </c>
      <c r="AJ242" s="192">
        <f t="shared" si="426"/>
        <v>268</v>
      </c>
      <c r="AK242" s="192">
        <f t="shared" si="426"/>
        <v>287</v>
      </c>
      <c r="AL242" s="192">
        <f t="shared" si="426"/>
        <v>303</v>
      </c>
      <c r="AM242" s="192">
        <f t="shared" si="426"/>
        <v>320</v>
      </c>
      <c r="AN242" s="192">
        <f t="shared" si="426"/>
        <v>339</v>
      </c>
      <c r="AO242" s="192">
        <f t="shared" si="426"/>
        <v>355</v>
      </c>
    </row>
    <row r="243" spans="1:66" outlineLevel="1">
      <c r="B243" t="s">
        <v>979</v>
      </c>
      <c r="C243" s="426">
        <f>INDEX(i.Periods,C$241+1,1+d.TOL+(C$239-1)*3)</f>
        <v>59</v>
      </c>
      <c r="D243" s="426">
        <f>INDEX(i.Periods,D$241+1,1+d.TOL+(D$239-1)*3)</f>
        <v>64</v>
      </c>
      <c r="E243" s="278">
        <f>INDEX(i.Periods,E$241+2,1+d.TOL+(E$239-1)*3)</f>
        <v>86</v>
      </c>
      <c r="F243" s="426">
        <f>INDEX(i.Periods,F$241+1,1+d.TOL+(F$239-1)*3)</f>
        <v>111</v>
      </c>
      <c r="G243" s="426">
        <f>INDEX(i.Periods,G$241+1,1+d.TOL+(G$239-1)*3)</f>
        <v>61</v>
      </c>
      <c r="H243" s="426">
        <f>INDEX(i.Periods,H$241+1,1+d.TOL+(H$239-1)*3)</f>
        <v>66</v>
      </c>
      <c r="I243" s="278">
        <f>INDEX(i.Periods,I$241+2,1+d.TOL+(I$239-1)*3)</f>
        <v>88</v>
      </c>
      <c r="J243" s="426">
        <f>INDEX(i.Periods,J$241+1,1+d.TOL+(J$239-1)*3)</f>
        <v>111</v>
      </c>
      <c r="K243" s="426">
        <f>INDEX(i.Periods,K$241+1,1+d.TOL+(K$239-1)*3)</f>
        <v>64</v>
      </c>
      <c r="L243" s="426">
        <f>INDEX(i.Periods,L$241+1,1+d.TOL+(L$239-1)*3)</f>
        <v>69</v>
      </c>
      <c r="M243" s="278">
        <f>INDEX(i.Periods,M$241+2,1+d.TOL+(M$239-1)*3)</f>
        <v>91</v>
      </c>
      <c r="N243" s="426">
        <f>INDEX(i.Periods,N$241+1,1+d.TOL+(N$239-1)*3)</f>
        <v>111</v>
      </c>
      <c r="O243" s="426">
        <f>INDEX(i.Periods,O$241+1,1+d.TOL+(O$239-1)*3)</f>
        <v>66</v>
      </c>
      <c r="P243" s="426">
        <f>INDEX(i.Periods,P$241+1,1+d.TOL+(P$239-1)*3)</f>
        <v>71</v>
      </c>
      <c r="Q243" s="278">
        <f>INDEX(i.Periods,Q$241+2,1+d.TOL+(Q$239-1)*3)</f>
        <v>93</v>
      </c>
      <c r="R243" s="426">
        <f>INDEX(i.Periods,R$241+1,1+d.TOL+(R$239-1)*3)</f>
        <v>111</v>
      </c>
      <c r="S243" s="426">
        <f>INDEX(i.Periods,S$241+1,1+d.TOL+(S$239-1)*3)</f>
        <v>68</v>
      </c>
      <c r="T243" s="426">
        <f>INDEX(i.Periods,T$241+1,1+d.TOL+(T$239-1)*3)</f>
        <v>73</v>
      </c>
      <c r="U243" s="278">
        <f>INDEX(i.Periods,U$241+2,1+d.TOL+(U$239-1)*3)</f>
        <v>95</v>
      </c>
      <c r="V243" s="426">
        <f>INDEX(i.Periods,V$241+1,1+d.TOL+(V$239-1)*3)</f>
        <v>111</v>
      </c>
      <c r="W243" s="426">
        <f>INDEX(i.Periods,W$241+1,1+d.TOL+(W$239-1)*3)</f>
        <v>59</v>
      </c>
      <c r="X243" s="426">
        <f>INDEX(i.Periods,X$241+1,1+d.TOL+(X$239-1)*3)</f>
        <v>64</v>
      </c>
      <c r="Y243" s="278">
        <f>INDEX(i.Periods,Y$241+2,1+d.TOL+(Y$239-1)*3)</f>
        <v>86</v>
      </c>
      <c r="Z243" s="426">
        <f t="shared" ref="Z243:AO243" si="427">INDEX(i.Periods,Z$241+1,1+d.TOL+(Z$239-1)*3)</f>
        <v>111</v>
      </c>
      <c r="AA243" s="426">
        <f t="shared" si="427"/>
        <v>131</v>
      </c>
      <c r="AB243" s="426">
        <f t="shared" si="427"/>
        <v>138</v>
      </c>
      <c r="AC243" s="426">
        <f t="shared" si="427"/>
        <v>164</v>
      </c>
      <c r="AD243" s="426">
        <f t="shared" si="427"/>
        <v>183</v>
      </c>
      <c r="AE243" s="426">
        <f t="shared" si="427"/>
        <v>191</v>
      </c>
      <c r="AF243" s="426">
        <f t="shared" si="427"/>
        <v>216</v>
      </c>
      <c r="AG243" s="426">
        <f t="shared" si="427"/>
        <v>235</v>
      </c>
      <c r="AH243" s="426">
        <f t="shared" si="427"/>
        <v>243</v>
      </c>
      <c r="AI243" s="426">
        <f t="shared" si="427"/>
        <v>268</v>
      </c>
      <c r="AJ243" s="426">
        <f t="shared" si="427"/>
        <v>287</v>
      </c>
      <c r="AK243" s="426">
        <f t="shared" si="427"/>
        <v>295</v>
      </c>
      <c r="AL243" s="426">
        <f t="shared" si="427"/>
        <v>320</v>
      </c>
      <c r="AM243" s="426">
        <f t="shared" si="427"/>
        <v>339</v>
      </c>
      <c r="AN243" s="426">
        <f t="shared" si="427"/>
        <v>347</v>
      </c>
      <c r="AO243" s="426">
        <f t="shared" si="427"/>
        <v>372</v>
      </c>
    </row>
    <row r="244" spans="1:66" ht="77.25" customHeight="1" outlineLevel="1">
      <c r="A244">
        <v>1</v>
      </c>
      <c r="B244" t="s">
        <v>961</v>
      </c>
      <c r="C244" s="499" t="str">
        <f t="shared" ref="C244:L245" si="428">INDEX(i.TOL_indices,d.TOL,$A244)&amp;", "&amp;TEXT(C$242,"0")&amp;":"&amp;TEXT(C$243,"0")</f>
        <v>67:68, 43:59</v>
      </c>
      <c r="D244" s="499" t="str">
        <f t="shared" si="428"/>
        <v>67:68, 59:64</v>
      </c>
      <c r="E244" s="499" t="str">
        <f t="shared" si="428"/>
        <v>67:68, 64:86</v>
      </c>
      <c r="F244" s="499" t="str">
        <f t="shared" si="428"/>
        <v>67:68, 94:111</v>
      </c>
      <c r="G244" s="499" t="str">
        <f t="shared" si="428"/>
        <v>67:68, 43:61</v>
      </c>
      <c r="H244" s="499" t="str">
        <f t="shared" si="428"/>
        <v>67:68, 61:66</v>
      </c>
      <c r="I244" s="499" t="str">
        <f t="shared" si="428"/>
        <v>67:68, 66:88</v>
      </c>
      <c r="J244" s="499" t="str">
        <f t="shared" si="428"/>
        <v>67:68, 96:111</v>
      </c>
      <c r="K244" s="499" t="str">
        <f t="shared" si="428"/>
        <v>67:68, 43:64</v>
      </c>
      <c r="L244" s="499" t="str">
        <f t="shared" si="428"/>
        <v>67:68, 64:69</v>
      </c>
      <c r="M244" s="499" t="str">
        <f t="shared" ref="M244:AD245" si="429">INDEX(i.TOL_indices,d.TOL,$A244)&amp;", "&amp;TEXT(M$242,"0")&amp;":"&amp;TEXT(M$243,"0")</f>
        <v>67:68, 69:91</v>
      </c>
      <c r="N244" s="499" t="str">
        <f t="shared" si="429"/>
        <v>67:68, 99:111</v>
      </c>
      <c r="O244" s="499" t="str">
        <f t="shared" si="429"/>
        <v>67:68, 43:66</v>
      </c>
      <c r="P244" s="499" t="str">
        <f t="shared" si="429"/>
        <v>67:68, 66:71</v>
      </c>
      <c r="Q244" s="499" t="str">
        <f t="shared" si="429"/>
        <v>67:68, 71:93</v>
      </c>
      <c r="R244" s="499" t="str">
        <f t="shared" si="429"/>
        <v>67:68, 101:111</v>
      </c>
      <c r="S244" s="499" t="str">
        <f t="shared" si="429"/>
        <v>67:68, 43:68</v>
      </c>
      <c r="T244" s="499" t="str">
        <f t="shared" si="429"/>
        <v>67:68, 68:73</v>
      </c>
      <c r="U244" s="499" t="str">
        <f t="shared" si="429"/>
        <v>67:68, 73:95</v>
      </c>
      <c r="V244" s="499" t="str">
        <f t="shared" si="429"/>
        <v>67:68, 103:111</v>
      </c>
      <c r="W244" s="499" t="str">
        <f t="shared" si="429"/>
        <v>67:68, 43:59</v>
      </c>
      <c r="X244" s="499" t="str">
        <f t="shared" si="429"/>
        <v>67:68, 59:64</v>
      </c>
      <c r="Y244" s="499" t="str">
        <f t="shared" si="429"/>
        <v>67:68, 64:86</v>
      </c>
      <c r="Z244" s="499" t="str">
        <f t="shared" si="429"/>
        <v>67:68, 94:111</v>
      </c>
      <c r="AA244" s="499" t="str">
        <f t="shared" si="429"/>
        <v>67:68, 111:131</v>
      </c>
      <c r="AB244" s="499" t="str">
        <f t="shared" si="429"/>
        <v>67:68, 131:138</v>
      </c>
      <c r="AC244" s="499" t="str">
        <f t="shared" ref="AA244:AC245" si="430">INDEX(i.TOL_indices,d.TOL,$A244)&amp;", "&amp;TEXT(AC$242,"0")&amp;":"&amp;TEXT(AC$243,"0")</f>
        <v>67:68, 146:164</v>
      </c>
      <c r="AD244" s="499" t="str">
        <f t="shared" si="429"/>
        <v>67:68, 164:183</v>
      </c>
      <c r="AE244" s="499" t="str">
        <f t="shared" ref="AD244:AO245" si="431">INDEX(i.TOL_indices,d.TOL,$A244)&amp;", "&amp;TEXT(AE$242,"0")&amp;":"&amp;TEXT(AE$243,"0")</f>
        <v>67:68, 183:191</v>
      </c>
      <c r="AF244" s="499" t="str">
        <f t="shared" si="431"/>
        <v>67:68, 199:216</v>
      </c>
      <c r="AG244" s="499" t="str">
        <f t="shared" si="431"/>
        <v>67:68, 216:235</v>
      </c>
      <c r="AH244" s="499" t="str">
        <f t="shared" si="431"/>
        <v>67:68, 235:243</v>
      </c>
      <c r="AI244" s="499" t="str">
        <f t="shared" si="431"/>
        <v>67:68, 251:268</v>
      </c>
      <c r="AJ244" s="499" t="str">
        <f t="shared" si="431"/>
        <v>67:68, 268:287</v>
      </c>
      <c r="AK244" s="499" t="str">
        <f t="shared" si="431"/>
        <v>67:68, 287:295</v>
      </c>
      <c r="AL244" s="499" t="str">
        <f t="shared" si="431"/>
        <v>67:68, 303:320</v>
      </c>
      <c r="AM244" s="499" t="str">
        <f t="shared" si="431"/>
        <v>67:68, 320:339</v>
      </c>
      <c r="AN244" s="499" t="str">
        <f t="shared" si="431"/>
        <v>67:68, 339:347</v>
      </c>
      <c r="AO244" s="499" t="str">
        <f t="shared" si="431"/>
        <v>67:68, 355:372</v>
      </c>
      <c r="AQ244" s="151" t="s">
        <v>1065</v>
      </c>
    </row>
    <row r="245" spans="1:66" ht="77.25" customHeight="1" outlineLevel="1">
      <c r="A245">
        <v>2</v>
      </c>
      <c r="C245" s="499" t="str">
        <f t="shared" si="428"/>
        <v>49:50, 43:59</v>
      </c>
      <c r="D245" s="499" t="str">
        <f t="shared" si="428"/>
        <v>49:50, 59:64</v>
      </c>
      <c r="E245" s="499" t="str">
        <f t="shared" si="428"/>
        <v>49:50, 64:86</v>
      </c>
      <c r="F245" s="499" t="str">
        <f t="shared" si="428"/>
        <v>49:50, 94:111</v>
      </c>
      <c r="G245" s="499" t="str">
        <f t="shared" si="428"/>
        <v>49:50, 43:61</v>
      </c>
      <c r="H245" s="499" t="str">
        <f t="shared" si="428"/>
        <v>49:50, 61:66</v>
      </c>
      <c r="I245" s="499" t="str">
        <f t="shared" si="428"/>
        <v>49:50, 66:88</v>
      </c>
      <c r="J245" s="499" t="str">
        <f t="shared" si="428"/>
        <v>49:50, 96:111</v>
      </c>
      <c r="K245" s="499" t="str">
        <f t="shared" si="428"/>
        <v>49:50, 43:64</v>
      </c>
      <c r="L245" s="499" t="str">
        <f t="shared" si="428"/>
        <v>49:50, 64:69</v>
      </c>
      <c r="M245" s="499" t="str">
        <f t="shared" si="429"/>
        <v>49:50, 69:91</v>
      </c>
      <c r="N245" s="499" t="str">
        <f t="shared" si="429"/>
        <v>49:50, 99:111</v>
      </c>
      <c r="O245" s="499" t="str">
        <f t="shared" si="429"/>
        <v>49:50, 43:66</v>
      </c>
      <c r="P245" s="499" t="str">
        <f t="shared" si="429"/>
        <v>49:50, 66:71</v>
      </c>
      <c r="Q245" s="499" t="str">
        <f t="shared" si="429"/>
        <v>49:50, 71:93</v>
      </c>
      <c r="R245" s="499" t="str">
        <f t="shared" si="429"/>
        <v>49:50, 101:111</v>
      </c>
      <c r="S245" s="499" t="str">
        <f t="shared" si="429"/>
        <v>49:50, 43:68</v>
      </c>
      <c r="T245" s="499" t="str">
        <f t="shared" si="429"/>
        <v>49:50, 68:73</v>
      </c>
      <c r="U245" s="499" t="str">
        <f t="shared" si="429"/>
        <v>49:50, 73:95</v>
      </c>
      <c r="V245" s="499" t="str">
        <f t="shared" si="429"/>
        <v>49:50, 103:111</v>
      </c>
      <c r="W245" s="499" t="str">
        <f t="shared" si="429"/>
        <v>49:50, 43:59</v>
      </c>
      <c r="X245" s="499" t="str">
        <f t="shared" si="429"/>
        <v>49:50, 59:64</v>
      </c>
      <c r="Y245" s="499" t="str">
        <f t="shared" si="429"/>
        <v>49:50, 64:86</v>
      </c>
      <c r="Z245" s="499" t="str">
        <f t="shared" si="429"/>
        <v>49:50, 94:111</v>
      </c>
      <c r="AA245" s="499" t="str">
        <f t="shared" si="430"/>
        <v>49:50, 111:131</v>
      </c>
      <c r="AB245" s="499" t="str">
        <f t="shared" si="430"/>
        <v>49:50, 131:138</v>
      </c>
      <c r="AC245" s="499" t="str">
        <f t="shared" si="430"/>
        <v>49:50, 146:164</v>
      </c>
      <c r="AD245" s="499" t="str">
        <f t="shared" si="431"/>
        <v>49:50, 164:183</v>
      </c>
      <c r="AE245" s="499" t="str">
        <f t="shared" si="431"/>
        <v>49:50, 183:191</v>
      </c>
      <c r="AF245" s="499" t="str">
        <f t="shared" si="431"/>
        <v>49:50, 199:216</v>
      </c>
      <c r="AG245" s="499" t="str">
        <f t="shared" si="431"/>
        <v>49:50, 216:235</v>
      </c>
      <c r="AH245" s="499" t="str">
        <f t="shared" si="431"/>
        <v>49:50, 235:243</v>
      </c>
      <c r="AI245" s="499" t="str">
        <f t="shared" si="431"/>
        <v>49:50, 251:268</v>
      </c>
      <c r="AJ245" s="499" t="str">
        <f t="shared" si="431"/>
        <v>49:50, 268:287</v>
      </c>
      <c r="AK245" s="499" t="str">
        <f t="shared" si="431"/>
        <v>49:50, 287:295</v>
      </c>
      <c r="AL245" s="499" t="str">
        <f t="shared" si="431"/>
        <v>49:50, 303:320</v>
      </c>
      <c r="AM245" s="499" t="str">
        <f t="shared" si="431"/>
        <v>49:50, 320:339</v>
      </c>
      <c r="AN245" s="499" t="str">
        <f t="shared" si="431"/>
        <v>49:50, 339:347</v>
      </c>
      <c r="AO245" s="499" t="str">
        <f t="shared" si="431"/>
        <v>49:50, 355:372</v>
      </c>
    </row>
    <row r="246" spans="1:66" outlineLevel="1">
      <c r="B246" t="s">
        <v>1153</v>
      </c>
    </row>
    <row r="247" spans="1:66" outlineLevel="1">
      <c r="A247">
        <v>0</v>
      </c>
      <c r="B247" s="21" t="s">
        <v>1532</v>
      </c>
      <c r="C247" s="12">
        <v>0</v>
      </c>
      <c r="D247" s="12">
        <v>0</v>
      </c>
      <c r="E247" s="12">
        <v>0</v>
      </c>
      <c r="F247" s="12">
        <v>0</v>
      </c>
      <c r="G247">
        <f>C247</f>
        <v>0</v>
      </c>
      <c r="H247">
        <f t="shared" ref="H247" si="432">D247</f>
        <v>0</v>
      </c>
      <c r="I247">
        <f t="shared" ref="I247" si="433">E247</f>
        <v>0</v>
      </c>
      <c r="J247">
        <f t="shared" ref="J247" si="434">F247</f>
        <v>0</v>
      </c>
      <c r="K247">
        <f>G247</f>
        <v>0</v>
      </c>
      <c r="L247">
        <f t="shared" ref="L247" si="435">H247</f>
        <v>0</v>
      </c>
      <c r="M247">
        <f t="shared" ref="M247" si="436">I247</f>
        <v>0</v>
      </c>
      <c r="N247">
        <f t="shared" ref="N247" si="437">J247</f>
        <v>0</v>
      </c>
      <c r="O247">
        <f>K247</f>
        <v>0</v>
      </c>
      <c r="P247">
        <f t="shared" ref="P247" si="438">L247</f>
        <v>0</v>
      </c>
      <c r="Q247">
        <f t="shared" ref="Q247" si="439">M247</f>
        <v>0</v>
      </c>
      <c r="R247">
        <f t="shared" ref="R247:S252" si="440">N247</f>
        <v>0</v>
      </c>
      <c r="S247">
        <f t="shared" si="440"/>
        <v>0</v>
      </c>
      <c r="T247">
        <f t="shared" ref="T247:T252" si="441">P247</f>
        <v>0</v>
      </c>
      <c r="U247">
        <f t="shared" ref="U247:U250" si="442">Q247</f>
        <v>0</v>
      </c>
      <c r="V247">
        <f t="shared" ref="V247:W252" si="443">R247</f>
        <v>0</v>
      </c>
      <c r="W247">
        <f t="shared" si="443"/>
        <v>0</v>
      </c>
      <c r="X247">
        <f t="shared" ref="X247:X252" si="444">T247</f>
        <v>0</v>
      </c>
      <c r="Y247">
        <f t="shared" ref="Y247:Y250" si="445">U247</f>
        <v>0</v>
      </c>
      <c r="Z247">
        <f t="shared" ref="Z247:Z250" si="446">V247</f>
        <v>0</v>
      </c>
      <c r="AA247">
        <f t="shared" ref="AA247:AD250" si="447">W247</f>
        <v>0</v>
      </c>
      <c r="AB247">
        <f t="shared" si="447"/>
        <v>0</v>
      </c>
      <c r="AC247">
        <f t="shared" si="447"/>
        <v>0</v>
      </c>
      <c r="AD247">
        <f t="shared" si="447"/>
        <v>0</v>
      </c>
      <c r="AE247">
        <f t="shared" ref="AE247:AE250" si="448">AA247</f>
        <v>0</v>
      </c>
      <c r="AF247">
        <f t="shared" ref="AF247:AF250" si="449">AB247</f>
        <v>0</v>
      </c>
      <c r="AG247">
        <f t="shared" ref="AG247:AG252" si="450">AC247</f>
        <v>0</v>
      </c>
      <c r="AH247">
        <f t="shared" ref="AH247:AH250" si="451">AD247</f>
        <v>0</v>
      </c>
      <c r="AI247">
        <f t="shared" ref="AI247:AI250" si="452">AE247</f>
        <v>0</v>
      </c>
      <c r="AJ247">
        <f t="shared" ref="AJ247:AJ252" si="453">AF247</f>
        <v>0</v>
      </c>
      <c r="AK247">
        <f t="shared" ref="AK247:AK250" si="454">AG247</f>
        <v>0</v>
      </c>
      <c r="AL247">
        <f t="shared" ref="AL247:AL250" si="455">AH247</f>
        <v>0</v>
      </c>
      <c r="AM247">
        <f t="shared" ref="AM247:AM252" si="456">AI247</f>
        <v>0</v>
      </c>
      <c r="AN247">
        <f t="shared" ref="AN247:AN250" si="457">AJ247</f>
        <v>0</v>
      </c>
      <c r="AO247">
        <f t="shared" ref="AO247:AO250" si="458">AK247</f>
        <v>0</v>
      </c>
    </row>
    <row r="248" spans="1:66" outlineLevel="1">
      <c r="A248">
        <v>1</v>
      </c>
      <c r="C248" s="12">
        <v>-0.75</v>
      </c>
      <c r="D248" s="12">
        <v>-0.75</v>
      </c>
      <c r="E248" s="12">
        <v>-0.75</v>
      </c>
      <c r="F248" s="12">
        <v>-1</v>
      </c>
      <c r="G248">
        <f>C248</f>
        <v>-0.75</v>
      </c>
      <c r="H248">
        <f t="shared" ref="H248:H250" si="459">D248</f>
        <v>-0.75</v>
      </c>
      <c r="I248">
        <f t="shared" ref="I248:I250" si="460">E248</f>
        <v>-0.75</v>
      </c>
      <c r="J248">
        <f t="shared" ref="J248:K252" si="461">F248</f>
        <v>-1</v>
      </c>
      <c r="K248">
        <f>G248</f>
        <v>-0.75</v>
      </c>
      <c r="L248">
        <f t="shared" ref="L248:L252" si="462">H248</f>
        <v>-0.75</v>
      </c>
      <c r="M248">
        <f t="shared" ref="M248:M250" si="463">I248</f>
        <v>-0.75</v>
      </c>
      <c r="N248">
        <f t="shared" ref="N248:O252" si="464">J248</f>
        <v>-1</v>
      </c>
      <c r="O248">
        <f>K248</f>
        <v>-0.75</v>
      </c>
      <c r="P248">
        <f t="shared" ref="P248:P252" si="465">L248</f>
        <v>-0.75</v>
      </c>
      <c r="Q248">
        <f t="shared" ref="Q248:Q250" si="466">M248</f>
        <v>-0.75</v>
      </c>
      <c r="R248">
        <f t="shared" ref="R248:R250" si="467">N248</f>
        <v>-1</v>
      </c>
      <c r="S248">
        <f t="shared" si="440"/>
        <v>-0.75</v>
      </c>
      <c r="T248">
        <f t="shared" si="441"/>
        <v>-0.75</v>
      </c>
      <c r="U248">
        <f t="shared" si="442"/>
        <v>-0.75</v>
      </c>
      <c r="V248">
        <f t="shared" si="443"/>
        <v>-1</v>
      </c>
      <c r="W248">
        <f t="shared" si="443"/>
        <v>-0.75</v>
      </c>
      <c r="X248">
        <f t="shared" si="444"/>
        <v>-0.75</v>
      </c>
      <c r="Y248">
        <f t="shared" si="445"/>
        <v>-0.75</v>
      </c>
      <c r="Z248">
        <f t="shared" si="446"/>
        <v>-1</v>
      </c>
      <c r="AA248">
        <f t="shared" si="447"/>
        <v>-0.75</v>
      </c>
      <c r="AB248">
        <f t="shared" si="447"/>
        <v>-0.75</v>
      </c>
      <c r="AC248">
        <f t="shared" si="447"/>
        <v>-0.75</v>
      </c>
      <c r="AD248">
        <f t="shared" si="447"/>
        <v>-1</v>
      </c>
      <c r="AE248">
        <f t="shared" si="448"/>
        <v>-0.75</v>
      </c>
      <c r="AF248">
        <f t="shared" si="449"/>
        <v>-0.75</v>
      </c>
      <c r="AG248">
        <f t="shared" si="450"/>
        <v>-0.75</v>
      </c>
      <c r="AH248">
        <f t="shared" si="451"/>
        <v>-1</v>
      </c>
      <c r="AI248">
        <f t="shared" si="452"/>
        <v>-0.75</v>
      </c>
      <c r="AJ248">
        <f t="shared" si="453"/>
        <v>-0.75</v>
      </c>
      <c r="AK248">
        <f t="shared" si="454"/>
        <v>-0.75</v>
      </c>
      <c r="AL248">
        <f t="shared" si="455"/>
        <v>-1</v>
      </c>
      <c r="AM248">
        <f t="shared" si="456"/>
        <v>-0.75</v>
      </c>
      <c r="AN248">
        <f t="shared" si="457"/>
        <v>-0.75</v>
      </c>
      <c r="AO248">
        <f t="shared" si="458"/>
        <v>-0.75</v>
      </c>
    </row>
    <row r="249" spans="1:66" outlineLevel="1">
      <c r="A249">
        <v>2</v>
      </c>
      <c r="C249" s="12">
        <v>-1.25</v>
      </c>
      <c r="D249" s="12">
        <v>-1.25</v>
      </c>
      <c r="E249" s="12">
        <v>-1.25</v>
      </c>
      <c r="F249" s="12">
        <v>-2.5</v>
      </c>
      <c r="G249">
        <f t="shared" ref="G249:H252" si="468">C249</f>
        <v>-1.25</v>
      </c>
      <c r="H249">
        <f t="shared" si="459"/>
        <v>-1.25</v>
      </c>
      <c r="I249">
        <f t="shared" si="460"/>
        <v>-1.25</v>
      </c>
      <c r="J249">
        <f t="shared" si="461"/>
        <v>-2.5</v>
      </c>
      <c r="K249">
        <f t="shared" si="461"/>
        <v>-1.25</v>
      </c>
      <c r="L249">
        <f t="shared" si="462"/>
        <v>-1.25</v>
      </c>
      <c r="M249">
        <f t="shared" si="463"/>
        <v>-1.25</v>
      </c>
      <c r="N249">
        <f t="shared" si="464"/>
        <v>-2.5</v>
      </c>
      <c r="O249">
        <f t="shared" si="464"/>
        <v>-1.25</v>
      </c>
      <c r="P249">
        <f t="shared" si="465"/>
        <v>-1.25</v>
      </c>
      <c r="Q249">
        <f t="shared" si="466"/>
        <v>-1.25</v>
      </c>
      <c r="R249">
        <f t="shared" si="467"/>
        <v>-2.5</v>
      </c>
      <c r="S249">
        <f t="shared" si="440"/>
        <v>-1.25</v>
      </c>
      <c r="T249">
        <f t="shared" si="441"/>
        <v>-1.25</v>
      </c>
      <c r="U249">
        <f t="shared" si="442"/>
        <v>-1.25</v>
      </c>
      <c r="V249">
        <f t="shared" si="443"/>
        <v>-2.5</v>
      </c>
      <c r="W249">
        <f t="shared" si="443"/>
        <v>-1.25</v>
      </c>
      <c r="X249">
        <f t="shared" si="444"/>
        <v>-1.25</v>
      </c>
      <c r="Y249">
        <f t="shared" si="445"/>
        <v>-1.25</v>
      </c>
      <c r="Z249">
        <f t="shared" si="446"/>
        <v>-2.5</v>
      </c>
      <c r="AA249">
        <f t="shared" si="447"/>
        <v>-1.25</v>
      </c>
      <c r="AB249">
        <f t="shared" si="447"/>
        <v>-1.25</v>
      </c>
      <c r="AC249">
        <f t="shared" si="447"/>
        <v>-1.25</v>
      </c>
      <c r="AD249">
        <f t="shared" si="447"/>
        <v>-2.5</v>
      </c>
      <c r="AE249">
        <f t="shared" si="448"/>
        <v>-1.25</v>
      </c>
      <c r="AF249">
        <f t="shared" si="449"/>
        <v>-1.25</v>
      </c>
      <c r="AG249">
        <f t="shared" si="450"/>
        <v>-1.25</v>
      </c>
      <c r="AH249">
        <f t="shared" si="451"/>
        <v>-2.5</v>
      </c>
      <c r="AI249">
        <f t="shared" si="452"/>
        <v>-1.25</v>
      </c>
      <c r="AJ249">
        <f t="shared" si="453"/>
        <v>-1.25</v>
      </c>
      <c r="AK249">
        <f t="shared" si="454"/>
        <v>-1.25</v>
      </c>
      <c r="AL249">
        <f t="shared" si="455"/>
        <v>-2.5</v>
      </c>
      <c r="AM249">
        <f t="shared" si="456"/>
        <v>-1.25</v>
      </c>
      <c r="AN249">
        <f t="shared" si="457"/>
        <v>-1.25</v>
      </c>
      <c r="AO249">
        <f t="shared" si="458"/>
        <v>-1.25</v>
      </c>
    </row>
    <row r="250" spans="1:66" outlineLevel="1">
      <c r="A250">
        <v>3</v>
      </c>
      <c r="C250" s="12">
        <v>0.75</v>
      </c>
      <c r="D250" s="12">
        <v>0.75</v>
      </c>
      <c r="E250" s="12">
        <v>0.75</v>
      </c>
      <c r="F250" s="12">
        <v>2</v>
      </c>
      <c r="G250">
        <f t="shared" si="468"/>
        <v>0.75</v>
      </c>
      <c r="H250">
        <f t="shared" si="459"/>
        <v>0.75</v>
      </c>
      <c r="I250">
        <f t="shared" si="460"/>
        <v>0.75</v>
      </c>
      <c r="J250">
        <f t="shared" si="461"/>
        <v>2</v>
      </c>
      <c r="K250">
        <f t="shared" si="461"/>
        <v>0.75</v>
      </c>
      <c r="L250">
        <f t="shared" si="462"/>
        <v>0.75</v>
      </c>
      <c r="M250">
        <f t="shared" si="463"/>
        <v>0.75</v>
      </c>
      <c r="N250">
        <f t="shared" si="464"/>
        <v>2</v>
      </c>
      <c r="O250">
        <f t="shared" si="464"/>
        <v>0.75</v>
      </c>
      <c r="P250">
        <f t="shared" si="465"/>
        <v>0.75</v>
      </c>
      <c r="Q250">
        <f t="shared" si="466"/>
        <v>0.75</v>
      </c>
      <c r="R250">
        <f t="shared" si="467"/>
        <v>2</v>
      </c>
      <c r="S250">
        <f t="shared" si="440"/>
        <v>0.75</v>
      </c>
      <c r="T250">
        <f t="shared" si="441"/>
        <v>0.75</v>
      </c>
      <c r="U250">
        <f t="shared" si="442"/>
        <v>0.75</v>
      </c>
      <c r="V250">
        <f t="shared" si="443"/>
        <v>2</v>
      </c>
      <c r="W250">
        <f t="shared" si="443"/>
        <v>0.75</v>
      </c>
      <c r="X250">
        <f t="shared" si="444"/>
        <v>0.75</v>
      </c>
      <c r="Y250">
        <f t="shared" si="445"/>
        <v>0.75</v>
      </c>
      <c r="Z250">
        <f t="shared" si="446"/>
        <v>2</v>
      </c>
      <c r="AA250">
        <f t="shared" si="447"/>
        <v>0.75</v>
      </c>
      <c r="AB250">
        <f t="shared" si="447"/>
        <v>0.75</v>
      </c>
      <c r="AC250">
        <f t="shared" si="447"/>
        <v>0.75</v>
      </c>
      <c r="AD250">
        <f t="shared" si="447"/>
        <v>2</v>
      </c>
      <c r="AE250">
        <f t="shared" si="448"/>
        <v>0.75</v>
      </c>
      <c r="AF250">
        <f t="shared" si="449"/>
        <v>0.75</v>
      </c>
      <c r="AG250">
        <f t="shared" si="450"/>
        <v>0.75</v>
      </c>
      <c r="AH250">
        <f t="shared" si="451"/>
        <v>2</v>
      </c>
      <c r="AI250">
        <f t="shared" si="452"/>
        <v>0.75</v>
      </c>
      <c r="AJ250">
        <f t="shared" si="453"/>
        <v>0.75</v>
      </c>
      <c r="AK250">
        <f t="shared" si="454"/>
        <v>0.75</v>
      </c>
      <c r="AL250">
        <f t="shared" si="455"/>
        <v>2</v>
      </c>
      <c r="AM250">
        <f t="shared" si="456"/>
        <v>0.75</v>
      </c>
      <c r="AN250">
        <f t="shared" si="457"/>
        <v>0.75</v>
      </c>
      <c r="AO250">
        <f t="shared" si="458"/>
        <v>0.75</v>
      </c>
    </row>
    <row r="251" spans="1:66" outlineLevel="1">
      <c r="A251">
        <v>4</v>
      </c>
      <c r="C251" s="12">
        <v>1.5</v>
      </c>
      <c r="D251" s="12">
        <v>1.5</v>
      </c>
      <c r="E251" s="12">
        <v>1.5</v>
      </c>
      <c r="G251">
        <f t="shared" si="468"/>
        <v>1.5</v>
      </c>
      <c r="H251">
        <f t="shared" si="468"/>
        <v>1.5</v>
      </c>
      <c r="K251">
        <f t="shared" si="461"/>
        <v>1.5</v>
      </c>
      <c r="L251">
        <f t="shared" si="462"/>
        <v>1.5</v>
      </c>
      <c r="O251">
        <f t="shared" si="464"/>
        <v>1.5</v>
      </c>
      <c r="P251">
        <f t="shared" si="465"/>
        <v>1.5</v>
      </c>
      <c r="S251">
        <f t="shared" si="440"/>
        <v>1.5</v>
      </c>
      <c r="T251">
        <f t="shared" si="441"/>
        <v>1.5</v>
      </c>
      <c r="W251">
        <f t="shared" si="443"/>
        <v>1.5</v>
      </c>
      <c r="X251">
        <f t="shared" si="444"/>
        <v>1.5</v>
      </c>
      <c r="AA251">
        <f>W251</f>
        <v>1.5</v>
      </c>
      <c r="AD251">
        <f>Z251</f>
        <v>0</v>
      </c>
      <c r="AG251">
        <f t="shared" si="450"/>
        <v>0</v>
      </c>
      <c r="AJ251">
        <f t="shared" si="453"/>
        <v>0</v>
      </c>
      <c r="AM251">
        <f t="shared" si="456"/>
        <v>0</v>
      </c>
    </row>
    <row r="252" spans="1:66" outlineLevel="1">
      <c r="A252">
        <v>5</v>
      </c>
      <c r="C252" s="12">
        <v>3</v>
      </c>
      <c r="D252" s="12">
        <v>3</v>
      </c>
      <c r="E252" s="12">
        <v>3</v>
      </c>
      <c r="G252">
        <f t="shared" si="468"/>
        <v>3</v>
      </c>
      <c r="H252">
        <f t="shared" si="468"/>
        <v>3</v>
      </c>
      <c r="K252">
        <f t="shared" si="461"/>
        <v>3</v>
      </c>
      <c r="L252">
        <f t="shared" si="462"/>
        <v>3</v>
      </c>
      <c r="O252">
        <f t="shared" si="464"/>
        <v>3</v>
      </c>
      <c r="P252">
        <f t="shared" si="465"/>
        <v>3</v>
      </c>
      <c r="S252">
        <f t="shared" si="440"/>
        <v>3</v>
      </c>
      <c r="T252">
        <f t="shared" si="441"/>
        <v>3</v>
      </c>
      <c r="W252">
        <f t="shared" si="443"/>
        <v>3</v>
      </c>
      <c r="X252">
        <f t="shared" si="444"/>
        <v>3</v>
      </c>
      <c r="AA252">
        <f>W252</f>
        <v>3</v>
      </c>
      <c r="AD252">
        <f>Z252</f>
        <v>0</v>
      </c>
      <c r="AG252">
        <f t="shared" si="450"/>
        <v>0</v>
      </c>
      <c r="AJ252">
        <f t="shared" si="453"/>
        <v>0</v>
      </c>
      <c r="AM252">
        <f t="shared" si="456"/>
        <v>0</v>
      </c>
    </row>
    <row r="253" spans="1:66" outlineLevel="1"/>
    <row r="255" spans="1:66">
      <c r="A255" s="254" t="s">
        <v>1182</v>
      </c>
    </row>
    <row r="256" spans="1:66" outlineLevel="1">
      <c r="A256" s="254"/>
      <c r="B256" s="253"/>
      <c r="C256" s="126" t="str">
        <f>d.RegionName</f>
        <v>GSM</v>
      </c>
      <c r="D256" s="126"/>
      <c r="E256" s="126"/>
      <c r="F256" s="126"/>
      <c r="G256" s="126"/>
      <c r="H256" s="126"/>
      <c r="I256" s="126"/>
      <c r="J256" s="126"/>
      <c r="K256" s="126"/>
      <c r="L256" s="126"/>
      <c r="M256" s="126"/>
      <c r="N256" s="126"/>
      <c r="O256" s="126"/>
      <c r="P256" s="126"/>
      <c r="Q256" s="126"/>
      <c r="R256" s="126"/>
      <c r="S256" s="454" t="s">
        <v>950</v>
      </c>
      <c r="T256" s="126"/>
      <c r="U256" s="126"/>
      <c r="V256" s="126"/>
      <c r="W256" s="126"/>
      <c r="X256" s="126"/>
      <c r="Y256" s="126"/>
      <c r="Z256" s="126"/>
      <c r="AA256" s="126"/>
      <c r="AB256" s="126"/>
      <c r="AC256" s="126"/>
      <c r="AD256" s="126"/>
      <c r="AE256" s="126"/>
      <c r="AF256" s="126"/>
      <c r="AG256" s="126"/>
      <c r="AH256" s="466"/>
      <c r="AI256" s="454" t="s">
        <v>951</v>
      </c>
      <c r="AJ256" s="126"/>
      <c r="AK256" s="126"/>
      <c r="AL256" s="126"/>
      <c r="AM256" s="126"/>
      <c r="AN256" s="126"/>
      <c r="AO256" s="126"/>
      <c r="AP256" s="126"/>
      <c r="AQ256" s="126"/>
      <c r="AR256" s="126"/>
      <c r="AS256" s="126"/>
      <c r="AT256" s="126"/>
      <c r="AU256" s="126"/>
      <c r="AV256" s="126"/>
      <c r="AW256" s="126"/>
      <c r="AX256" s="466"/>
      <c r="AY256" s="454" t="s">
        <v>952</v>
      </c>
      <c r="AZ256" s="126"/>
      <c r="BA256" s="126"/>
      <c r="BB256" s="126"/>
      <c r="BC256" s="126"/>
      <c r="BD256" s="126"/>
      <c r="BE256" s="126"/>
      <c r="BF256" s="126"/>
      <c r="BG256" s="126"/>
      <c r="BH256" s="126"/>
      <c r="BI256" s="126"/>
      <c r="BJ256" s="126"/>
      <c r="BK256" s="126"/>
      <c r="BL256" s="126"/>
      <c r="BM256" s="126"/>
      <c r="BN256" s="466"/>
    </row>
    <row r="257" spans="1:67" outlineLevel="1">
      <c r="A257" s="254"/>
      <c r="B257" s="253"/>
      <c r="C257" s="126" t="s">
        <v>1123</v>
      </c>
      <c r="D257" s="126"/>
      <c r="E257" s="126"/>
      <c r="F257" s="126"/>
      <c r="G257" s="126" t="s">
        <v>1124</v>
      </c>
      <c r="H257" s="126"/>
      <c r="I257" s="126"/>
      <c r="J257" s="126"/>
      <c r="K257" s="126" t="s">
        <v>1125</v>
      </c>
      <c r="L257" s="126"/>
      <c r="M257" s="126"/>
      <c r="N257" s="126"/>
      <c r="O257" s="126" t="s">
        <v>876</v>
      </c>
      <c r="P257" s="126"/>
      <c r="Q257" s="126"/>
      <c r="R257" s="126"/>
      <c r="S257" s="454" t="s">
        <v>1123</v>
      </c>
      <c r="T257" s="126"/>
      <c r="U257" s="126"/>
      <c r="V257" s="126"/>
      <c r="W257" s="126" t="s">
        <v>1124</v>
      </c>
      <c r="X257" s="126"/>
      <c r="Y257" s="126"/>
      <c r="Z257" s="126"/>
      <c r="AA257" s="126" t="s">
        <v>1125</v>
      </c>
      <c r="AB257" s="126"/>
      <c r="AC257" s="126"/>
      <c r="AD257" s="126"/>
      <c r="AE257" s="126" t="s">
        <v>876</v>
      </c>
      <c r="AF257" s="126"/>
      <c r="AG257" s="126"/>
      <c r="AH257" s="466"/>
      <c r="AI257" s="454" t="s">
        <v>1123</v>
      </c>
      <c r="AJ257" s="126"/>
      <c r="AK257" s="126"/>
      <c r="AL257" s="126"/>
      <c r="AM257" s="126" t="s">
        <v>1124</v>
      </c>
      <c r="AN257" s="126"/>
      <c r="AO257" s="126"/>
      <c r="AP257" s="126"/>
      <c r="AQ257" s="126" t="s">
        <v>1125</v>
      </c>
      <c r="AR257" s="126"/>
      <c r="AS257" s="126"/>
      <c r="AT257" s="126"/>
      <c r="AU257" s="126" t="s">
        <v>876</v>
      </c>
      <c r="AV257" s="126"/>
      <c r="AW257" s="126"/>
      <c r="AX257" s="466"/>
      <c r="AY257" s="454" t="s">
        <v>1123</v>
      </c>
      <c r="AZ257" s="126"/>
      <c r="BA257" s="126"/>
      <c r="BB257" s="126"/>
      <c r="BC257" s="126" t="s">
        <v>1124</v>
      </c>
      <c r="BD257" s="126"/>
      <c r="BE257" s="126"/>
      <c r="BF257" s="126"/>
      <c r="BG257" s="126" t="s">
        <v>1125</v>
      </c>
      <c r="BH257" s="126"/>
      <c r="BI257" s="126"/>
      <c r="BJ257" s="126"/>
      <c r="BK257" s="126" t="s">
        <v>876</v>
      </c>
      <c r="BL257" s="126"/>
      <c r="BM257" s="126"/>
      <c r="BN257" s="466"/>
    </row>
    <row r="258" spans="1:67" outlineLevel="1">
      <c r="A258" s="254"/>
      <c r="B258" s="253"/>
      <c r="C258" s="21" t="s">
        <v>1437</v>
      </c>
      <c r="D258" s="21" t="s">
        <v>1438</v>
      </c>
      <c r="E258" s="21" t="s">
        <v>1439</v>
      </c>
      <c r="F258" s="21" t="s">
        <v>1440</v>
      </c>
      <c r="G258" s="21" t="s">
        <v>1437</v>
      </c>
      <c r="H258" s="21" t="s">
        <v>1438</v>
      </c>
      <c r="I258" s="21" t="s">
        <v>1439</v>
      </c>
      <c r="J258" s="21" t="s">
        <v>1440</v>
      </c>
      <c r="K258" s="21" t="s">
        <v>1437</v>
      </c>
      <c r="L258" s="21" t="s">
        <v>1438</v>
      </c>
      <c r="M258" s="21" t="s">
        <v>1439</v>
      </c>
      <c r="N258" s="21" t="s">
        <v>1440</v>
      </c>
      <c r="O258" s="21" t="s">
        <v>1437</v>
      </c>
      <c r="P258" s="21" t="s">
        <v>1438</v>
      </c>
      <c r="Q258" s="21" t="s">
        <v>1439</v>
      </c>
      <c r="R258" s="21" t="s">
        <v>1440</v>
      </c>
      <c r="S258" s="454"/>
      <c r="T258" s="126"/>
      <c r="U258" s="126"/>
      <c r="V258" s="126"/>
      <c r="W258" s="126"/>
      <c r="X258" s="126"/>
      <c r="Y258" s="126"/>
      <c r="Z258" s="126"/>
      <c r="AA258" s="126"/>
      <c r="AB258" s="126"/>
      <c r="AC258" s="126"/>
      <c r="AD258" s="126"/>
      <c r="AE258" s="126"/>
      <c r="AF258" s="126"/>
      <c r="AG258" s="126"/>
      <c r="AH258" s="466"/>
      <c r="AI258" s="454"/>
      <c r="AJ258" s="126"/>
      <c r="AK258" s="126"/>
      <c r="AL258" s="126"/>
      <c r="AM258" s="126"/>
      <c r="AN258" s="126"/>
      <c r="AO258" s="126"/>
      <c r="AP258" s="126"/>
      <c r="AQ258" s="126"/>
      <c r="AR258" s="126"/>
      <c r="AS258" s="126"/>
      <c r="AT258" s="126"/>
      <c r="AU258" s="126"/>
      <c r="AV258" s="126"/>
      <c r="AW258" s="126"/>
      <c r="AX258" s="466"/>
      <c r="AY258" s="454"/>
      <c r="AZ258" s="126"/>
      <c r="BA258" s="126"/>
      <c r="BB258" s="126"/>
      <c r="BC258" s="126"/>
      <c r="BD258" s="126"/>
      <c r="BE258" s="126"/>
      <c r="BF258" s="126"/>
      <c r="BG258" s="126"/>
      <c r="BH258" s="126"/>
      <c r="BI258" s="126"/>
      <c r="BJ258" s="126"/>
      <c r="BK258" s="126"/>
      <c r="BL258" s="126"/>
      <c r="BM258" s="126"/>
      <c r="BN258" s="466"/>
    </row>
    <row r="259" spans="1:67" ht="24.75" outlineLevel="2">
      <c r="B259" s="53" t="str">
        <f>"Timing 1 - Wean to Join
"&amp;$B$210&amp;""</f>
        <v>Timing 1 - Wean to Join
Standard (7mo)</v>
      </c>
      <c r="C259" s="256">
        <f t="shared" ref="C259:C262" si="469">CHOOSE(d.Region,S259,AI259,AY259)</f>
        <v>0</v>
      </c>
      <c r="D259" s="256">
        <f t="shared" ref="D259:D262" si="470">CHOOSE(d.Region,T259,AJ259,AZ259)</f>
        <v>0</v>
      </c>
      <c r="E259" s="256">
        <f t="shared" ref="E259:E262" si="471">CHOOSE(d.Region,U259,AK259,BA259)</f>
        <v>0</v>
      </c>
      <c r="F259" s="256">
        <f t="shared" ref="F259:F262" si="472">CHOOSE(d.Region,V259,AL259,BB259)</f>
        <v>0</v>
      </c>
      <c r="G259" s="256">
        <f t="shared" ref="G259:G262" si="473">CHOOSE(d.Region,W259,AM259,BC259)</f>
        <v>0</v>
      </c>
      <c r="H259" s="256">
        <f t="shared" ref="H259:H262" si="474">CHOOSE(d.Region,X259,AN259,BD259)</f>
        <v>0</v>
      </c>
      <c r="I259" s="256">
        <f t="shared" ref="I259:I262" si="475">CHOOSE(d.Region,Y259,AO259,BE259)</f>
        <v>0</v>
      </c>
      <c r="J259" s="256">
        <f t="shared" ref="J259:J262" si="476">CHOOSE(d.Region,Z259,AP259,BF259)</f>
        <v>0</v>
      </c>
      <c r="K259" s="256">
        <f t="shared" ref="K259:K262" si="477">CHOOSE(d.Region,AA259,AQ259,BG259)</f>
        <v>0</v>
      </c>
      <c r="L259" s="256">
        <f t="shared" ref="L259:L262" si="478">CHOOSE(d.Region,AB259,AR259,BH259)</f>
        <v>0</v>
      </c>
      <c r="M259" s="256">
        <f t="shared" ref="M259:M262" si="479">CHOOSE(d.Region,AC259,AS259,BI259)</f>
        <v>0</v>
      </c>
      <c r="N259" s="256">
        <f t="shared" ref="N259:N262" si="480">CHOOSE(d.Region,AD259,AT259,BJ259)</f>
        <v>0</v>
      </c>
      <c r="O259" s="256">
        <f t="shared" ref="O259:O262" si="481">CHOOSE(d.Region,AE259,AU259,BK259)</f>
        <v>0</v>
      </c>
      <c r="P259" s="256">
        <f t="shared" ref="P259:P262" si="482">CHOOSE(d.Region,AF259,AV259,BL259)</f>
        <v>0</v>
      </c>
      <c r="Q259" s="256">
        <f t="shared" ref="Q259:Q262" si="483">CHOOSE(d.Region,AG259,AW259,BM259)</f>
        <v>0</v>
      </c>
      <c r="R259" s="451">
        <f t="shared" ref="R259:R262" si="484">CHOOSE(d.Region,AH259,AX259,BN259)</f>
        <v>0</v>
      </c>
      <c r="S259" s="462"/>
      <c r="T259" s="257"/>
      <c r="U259" s="257"/>
      <c r="V259" s="257"/>
      <c r="W259" s="257"/>
      <c r="X259" s="257"/>
      <c r="Y259" s="257"/>
      <c r="Z259" s="257"/>
      <c r="AA259" s="257"/>
      <c r="AB259" s="257"/>
      <c r="AC259" s="257"/>
      <c r="AD259" s="257"/>
      <c r="AE259" s="257"/>
      <c r="AF259" s="257"/>
      <c r="AG259" s="257"/>
      <c r="AH259" s="473"/>
      <c r="AI259" s="462"/>
      <c r="AJ259" s="257"/>
      <c r="AK259" s="257"/>
      <c r="AL259" s="257"/>
      <c r="AM259" s="257"/>
      <c r="AN259" s="257"/>
      <c r="AO259" s="257"/>
      <c r="AP259" s="257"/>
      <c r="AQ259" s="257"/>
      <c r="AR259" s="257"/>
      <c r="AS259" s="257"/>
      <c r="AT259" s="257"/>
      <c r="AU259" s="257"/>
      <c r="AV259" s="257"/>
      <c r="AW259" s="257"/>
      <c r="AX259" s="473"/>
      <c r="AY259" s="462"/>
      <c r="AZ259" s="257"/>
      <c r="BA259" s="257"/>
      <c r="BB259" s="257"/>
      <c r="BC259" s="257"/>
      <c r="BD259" s="257"/>
      <c r="BE259" s="257"/>
      <c r="BF259" s="257"/>
      <c r="BG259" s="257"/>
      <c r="BH259" s="257"/>
      <c r="BI259" s="257"/>
      <c r="BJ259" s="257"/>
      <c r="BK259" s="257"/>
      <c r="BL259" s="257"/>
      <c r="BM259" s="257"/>
      <c r="BN259" s="473"/>
      <c r="BO259" s="258" t="s">
        <v>1442</v>
      </c>
    </row>
    <row r="260" spans="1:67" outlineLevel="2">
      <c r="B260" s="54" t="str">
        <f>$B$211&amp;""</f>
        <v>Early</v>
      </c>
      <c r="C260" s="259">
        <f t="shared" si="469"/>
        <v>0</v>
      </c>
      <c r="D260" s="259">
        <f t="shared" si="470"/>
        <v>0</v>
      </c>
      <c r="E260" s="259">
        <f t="shared" si="471"/>
        <v>0</v>
      </c>
      <c r="F260" s="259">
        <f t="shared" si="472"/>
        <v>0</v>
      </c>
      <c r="G260" s="259">
        <f t="shared" si="473"/>
        <v>0</v>
      </c>
      <c r="H260" s="259">
        <f t="shared" si="474"/>
        <v>0</v>
      </c>
      <c r="I260" s="259">
        <f t="shared" si="475"/>
        <v>0</v>
      </c>
      <c r="J260" s="259">
        <f t="shared" si="476"/>
        <v>0</v>
      </c>
      <c r="K260" s="259">
        <f t="shared" si="477"/>
        <v>0</v>
      </c>
      <c r="L260" s="259">
        <f t="shared" si="478"/>
        <v>0</v>
      </c>
      <c r="M260" s="259">
        <f t="shared" si="479"/>
        <v>0</v>
      </c>
      <c r="N260" s="259">
        <f t="shared" si="480"/>
        <v>0</v>
      </c>
      <c r="O260" s="259">
        <f t="shared" si="481"/>
        <v>0</v>
      </c>
      <c r="P260" s="259">
        <f t="shared" si="482"/>
        <v>0</v>
      </c>
      <c r="Q260" s="259">
        <f t="shared" si="483"/>
        <v>0</v>
      </c>
      <c r="R260" s="452">
        <f t="shared" si="484"/>
        <v>0</v>
      </c>
      <c r="S260" s="463"/>
      <c r="T260" s="464"/>
      <c r="U260" s="464"/>
      <c r="V260" s="464"/>
      <c r="W260" s="464"/>
      <c r="X260" s="464"/>
      <c r="Y260" s="464"/>
      <c r="Z260" s="464"/>
      <c r="AA260" s="464"/>
      <c r="AB260" s="464"/>
      <c r="AC260" s="464"/>
      <c r="AD260" s="464"/>
      <c r="AE260" s="464"/>
      <c r="AF260" s="464"/>
      <c r="AG260" s="464"/>
      <c r="AH260" s="474"/>
      <c r="AI260" s="463"/>
      <c r="AJ260" s="464"/>
      <c r="AK260" s="464"/>
      <c r="AL260" s="464"/>
      <c r="AM260" s="464"/>
      <c r="AN260" s="464"/>
      <c r="AO260" s="464"/>
      <c r="AP260" s="464"/>
      <c r="AQ260" s="464"/>
      <c r="AR260" s="464"/>
      <c r="AS260" s="464"/>
      <c r="AT260" s="464"/>
      <c r="AU260" s="464"/>
      <c r="AV260" s="464"/>
      <c r="AW260" s="464"/>
      <c r="AX260" s="474"/>
      <c r="AY260" s="463"/>
      <c r="AZ260" s="464"/>
      <c r="BA260" s="464"/>
      <c r="BB260" s="464"/>
      <c r="BC260" s="464"/>
      <c r="BD260" s="464"/>
      <c r="BE260" s="464"/>
      <c r="BF260" s="464"/>
      <c r="BG260" s="464"/>
      <c r="BH260" s="464"/>
      <c r="BI260" s="464"/>
      <c r="BJ260" s="464"/>
      <c r="BK260" s="464"/>
      <c r="BL260" s="464"/>
      <c r="BM260" s="464"/>
      <c r="BN260" s="474"/>
      <c r="BO260" s="260"/>
    </row>
    <row r="261" spans="1:67" outlineLevel="2">
      <c r="B261" s="54" t="str">
        <f>$B$212&amp;""</f>
        <v>Middle</v>
      </c>
      <c r="C261" s="259">
        <f t="shared" si="469"/>
        <v>0</v>
      </c>
      <c r="D261" s="259">
        <f t="shared" si="470"/>
        <v>0</v>
      </c>
      <c r="E261" s="259">
        <f t="shared" si="471"/>
        <v>0</v>
      </c>
      <c r="F261" s="259">
        <f t="shared" si="472"/>
        <v>0</v>
      </c>
      <c r="G261" s="259">
        <f t="shared" si="473"/>
        <v>0</v>
      </c>
      <c r="H261" s="259">
        <f t="shared" si="474"/>
        <v>0</v>
      </c>
      <c r="I261" s="259">
        <f t="shared" si="475"/>
        <v>0</v>
      </c>
      <c r="J261" s="259">
        <f t="shared" si="476"/>
        <v>0</v>
      </c>
      <c r="K261" s="259">
        <f t="shared" si="477"/>
        <v>0</v>
      </c>
      <c r="L261" s="259">
        <f t="shared" si="478"/>
        <v>0</v>
      </c>
      <c r="M261" s="259">
        <f t="shared" si="479"/>
        <v>0</v>
      </c>
      <c r="N261" s="259">
        <f t="shared" si="480"/>
        <v>0</v>
      </c>
      <c r="O261" s="259">
        <f t="shared" si="481"/>
        <v>0</v>
      </c>
      <c r="P261" s="259">
        <f t="shared" si="482"/>
        <v>0</v>
      </c>
      <c r="Q261" s="259">
        <f t="shared" si="483"/>
        <v>0</v>
      </c>
      <c r="R261" s="452">
        <f t="shared" si="484"/>
        <v>0</v>
      </c>
      <c r="S261" s="463"/>
      <c r="T261" s="464"/>
      <c r="U261" s="464"/>
      <c r="V261" s="464"/>
      <c r="W261" s="464"/>
      <c r="X261" s="464"/>
      <c r="Y261" s="464"/>
      <c r="Z261" s="464"/>
      <c r="AA261" s="464"/>
      <c r="AB261" s="464"/>
      <c r="AC261" s="464"/>
      <c r="AD261" s="464"/>
      <c r="AE261" s="464"/>
      <c r="AF261" s="464"/>
      <c r="AG261" s="464"/>
      <c r="AH261" s="474"/>
      <c r="AI261" s="463"/>
      <c r="AJ261" s="464"/>
      <c r="AK261" s="464"/>
      <c r="AL261" s="464"/>
      <c r="AM261" s="464"/>
      <c r="AN261" s="464"/>
      <c r="AO261" s="464"/>
      <c r="AP261" s="464"/>
      <c r="AQ261" s="464"/>
      <c r="AR261" s="464"/>
      <c r="AS261" s="464"/>
      <c r="AT261" s="464"/>
      <c r="AU261" s="464"/>
      <c r="AV261" s="464"/>
      <c r="AW261" s="464"/>
      <c r="AX261" s="474"/>
      <c r="AY261" s="463"/>
      <c r="AZ261" s="464"/>
      <c r="BA261" s="464"/>
      <c r="BB261" s="464"/>
      <c r="BC261" s="464"/>
      <c r="BD261" s="464"/>
      <c r="BE261" s="464"/>
      <c r="BF261" s="464"/>
      <c r="BG261" s="464"/>
      <c r="BH261" s="464"/>
      <c r="BI261" s="464"/>
      <c r="BJ261" s="464"/>
      <c r="BK261" s="464"/>
      <c r="BL261" s="464"/>
      <c r="BM261" s="464"/>
      <c r="BN261" s="474"/>
    </row>
    <row r="262" spans="1:67" outlineLevel="2">
      <c r="B262" s="54" t="str">
        <f>$B$213&amp;""</f>
        <v>Late</v>
      </c>
      <c r="C262" s="259">
        <f t="shared" si="469"/>
        <v>0</v>
      </c>
      <c r="D262" s="259">
        <f t="shared" si="470"/>
        <v>0</v>
      </c>
      <c r="E262" s="259">
        <f t="shared" si="471"/>
        <v>0</v>
      </c>
      <c r="F262" s="259">
        <f t="shared" si="472"/>
        <v>0</v>
      </c>
      <c r="G262" s="259">
        <f t="shared" si="473"/>
        <v>0</v>
      </c>
      <c r="H262" s="259">
        <f t="shared" si="474"/>
        <v>0</v>
      </c>
      <c r="I262" s="259">
        <f t="shared" si="475"/>
        <v>0</v>
      </c>
      <c r="J262" s="259">
        <f t="shared" si="476"/>
        <v>0</v>
      </c>
      <c r="K262" s="259">
        <f t="shared" si="477"/>
        <v>0</v>
      </c>
      <c r="L262" s="259">
        <f t="shared" si="478"/>
        <v>0</v>
      </c>
      <c r="M262" s="259">
        <f t="shared" si="479"/>
        <v>0</v>
      </c>
      <c r="N262" s="259">
        <f t="shared" si="480"/>
        <v>0</v>
      </c>
      <c r="O262" s="259">
        <f t="shared" si="481"/>
        <v>0</v>
      </c>
      <c r="P262" s="259">
        <f t="shared" si="482"/>
        <v>0</v>
      </c>
      <c r="Q262" s="259">
        <f t="shared" si="483"/>
        <v>0</v>
      </c>
      <c r="R262" s="452">
        <f t="shared" si="484"/>
        <v>0</v>
      </c>
      <c r="S262" s="463"/>
      <c r="T262" s="464"/>
      <c r="U262" s="464"/>
      <c r="V262" s="464"/>
      <c r="W262" s="464"/>
      <c r="X262" s="464"/>
      <c r="Y262" s="464"/>
      <c r="Z262" s="464"/>
      <c r="AA262" s="464"/>
      <c r="AB262" s="464"/>
      <c r="AC262" s="464"/>
      <c r="AD262" s="464"/>
      <c r="AE262" s="464"/>
      <c r="AF262" s="464"/>
      <c r="AG262" s="464"/>
      <c r="AH262" s="474"/>
      <c r="AI262" s="463"/>
      <c r="AJ262" s="464"/>
      <c r="AK262" s="464"/>
      <c r="AL262" s="464"/>
      <c r="AM262" s="464"/>
      <c r="AN262" s="464"/>
      <c r="AO262" s="464"/>
      <c r="AP262" s="464"/>
      <c r="AQ262" s="464"/>
      <c r="AR262" s="464"/>
      <c r="AS262" s="464"/>
      <c r="AT262" s="464"/>
      <c r="AU262" s="464"/>
      <c r="AV262" s="464"/>
      <c r="AW262" s="464"/>
      <c r="AX262" s="474"/>
      <c r="AY262" s="463"/>
      <c r="AZ262" s="464"/>
      <c r="BA262" s="464"/>
      <c r="BB262" s="464"/>
      <c r="BC262" s="464"/>
      <c r="BD262" s="464"/>
      <c r="BE262" s="464"/>
      <c r="BF262" s="464"/>
      <c r="BG262" s="464"/>
      <c r="BH262" s="464"/>
      <c r="BI262" s="464"/>
      <c r="BJ262" s="464"/>
      <c r="BK262" s="464"/>
      <c r="BL262" s="464"/>
      <c r="BM262" s="464"/>
      <c r="BN262" s="474"/>
    </row>
    <row r="263" spans="1:67" outlineLevel="2">
      <c r="B263" s="54" t="s">
        <v>1589</v>
      </c>
      <c r="C263" s="259">
        <f t="shared" ref="C263:C265" si="485">CHOOSE(d.Region,S263,AI263,AY263)</f>
        <v>0</v>
      </c>
      <c r="D263" s="259">
        <f t="shared" ref="D263:D265" si="486">CHOOSE(d.Region,T263,AJ263,AZ263)</f>
        <v>0</v>
      </c>
      <c r="E263" s="259">
        <f t="shared" ref="E263:E265" si="487">CHOOSE(d.Region,U263,AK263,BA263)</f>
        <v>0</v>
      </c>
      <c r="F263" s="259">
        <f t="shared" ref="F263:F265" si="488">CHOOSE(d.Region,V263,AL263,BB263)</f>
        <v>0</v>
      </c>
      <c r="G263" s="259">
        <f t="shared" ref="G263:G265" si="489">CHOOSE(d.Region,W263,AM263,BC263)</f>
        <v>0</v>
      </c>
      <c r="H263" s="259">
        <f t="shared" ref="H263:H265" si="490">CHOOSE(d.Region,X263,AN263,BD263)</f>
        <v>0</v>
      </c>
      <c r="I263" s="259">
        <f t="shared" ref="I263:I265" si="491">CHOOSE(d.Region,Y263,AO263,BE263)</f>
        <v>0</v>
      </c>
      <c r="J263" s="259">
        <f t="shared" ref="J263:J265" si="492">CHOOSE(d.Region,Z263,AP263,BF263)</f>
        <v>0</v>
      </c>
      <c r="K263" s="259">
        <f t="shared" ref="K263:K265" si="493">CHOOSE(d.Region,AA263,AQ263,BG263)</f>
        <v>0</v>
      </c>
      <c r="L263" s="259">
        <f t="shared" ref="L263:L265" si="494">CHOOSE(d.Region,AB263,AR263,BH263)</f>
        <v>0</v>
      </c>
      <c r="M263" s="259">
        <f t="shared" ref="M263:M265" si="495">CHOOSE(d.Region,AC263,AS263,BI263)</f>
        <v>0</v>
      </c>
      <c r="N263" s="259">
        <f t="shared" ref="N263:N265" si="496">CHOOSE(d.Region,AD263,AT263,BJ263)</f>
        <v>0</v>
      </c>
      <c r="O263" s="259">
        <f t="shared" ref="O263:O265" si="497">CHOOSE(d.Region,AE263,AU263,BK263)</f>
        <v>0</v>
      </c>
      <c r="P263" s="259">
        <f t="shared" ref="P263:P265" si="498">CHOOSE(d.Region,AF263,AV263,BL263)</f>
        <v>0</v>
      </c>
      <c r="Q263" s="259">
        <f t="shared" ref="Q263:Q265" si="499">CHOOSE(d.Region,AG263,AW263,BM263)</f>
        <v>0</v>
      </c>
      <c r="R263" s="452">
        <f t="shared" ref="R263:R265" si="500">CHOOSE(d.Region,AH263,AX263,BN263)</f>
        <v>0</v>
      </c>
      <c r="S263" s="484"/>
      <c r="T263" s="485"/>
      <c r="U263" s="485"/>
      <c r="V263" s="485"/>
      <c r="W263" s="485"/>
      <c r="X263" s="485"/>
      <c r="Y263" s="485"/>
      <c r="Z263" s="485"/>
      <c r="AA263" s="485"/>
      <c r="AB263" s="485"/>
      <c r="AC263" s="485"/>
      <c r="AD263" s="485"/>
      <c r="AE263" s="485"/>
      <c r="AF263" s="485"/>
      <c r="AG263" s="485"/>
      <c r="AH263" s="486"/>
      <c r="AI263" s="484"/>
      <c r="AJ263" s="485"/>
      <c r="AK263" s="485"/>
      <c r="AL263" s="485"/>
      <c r="AM263" s="485"/>
      <c r="AN263" s="485"/>
      <c r="AO263" s="485"/>
      <c r="AP263" s="485"/>
      <c r="AQ263" s="485"/>
      <c r="AR263" s="485"/>
      <c r="AS263" s="485"/>
      <c r="AT263" s="485"/>
      <c r="AU263" s="485"/>
      <c r="AV263" s="485"/>
      <c r="AW263" s="485"/>
      <c r="AX263" s="486"/>
      <c r="AY263" s="484"/>
      <c r="AZ263" s="485"/>
      <c r="BA263" s="485"/>
      <c r="BB263" s="485"/>
      <c r="BC263" s="485"/>
      <c r="BD263" s="485"/>
      <c r="BE263" s="485"/>
      <c r="BF263" s="485"/>
      <c r="BG263" s="485"/>
      <c r="BH263" s="485"/>
      <c r="BI263" s="485"/>
      <c r="BJ263" s="485"/>
      <c r="BK263" s="485"/>
      <c r="BL263" s="485"/>
      <c r="BM263" s="485"/>
      <c r="BN263" s="486"/>
    </row>
    <row r="264" spans="1:67" outlineLevel="1">
      <c r="B264" s="54" t="str">
        <f t="shared" ref="B264" si="501">$B$215&amp;""</f>
        <v>7mo with 0% mated</v>
      </c>
      <c r="C264" s="259">
        <f t="shared" si="485"/>
        <v>0</v>
      </c>
      <c r="D264" s="259">
        <f t="shared" si="486"/>
        <v>0</v>
      </c>
      <c r="E264" s="259">
        <f t="shared" si="487"/>
        <v>0</v>
      </c>
      <c r="F264" s="259">
        <f t="shared" si="488"/>
        <v>0</v>
      </c>
      <c r="G264" s="259">
        <f t="shared" si="489"/>
        <v>0</v>
      </c>
      <c r="H264" s="259">
        <f t="shared" si="490"/>
        <v>0</v>
      </c>
      <c r="I264" s="259">
        <f t="shared" si="491"/>
        <v>0</v>
      </c>
      <c r="J264" s="259">
        <f t="shared" si="492"/>
        <v>0</v>
      </c>
      <c r="K264" s="259">
        <f t="shared" si="493"/>
        <v>0</v>
      </c>
      <c r="L264" s="259">
        <f t="shared" si="494"/>
        <v>0</v>
      </c>
      <c r="M264" s="259">
        <f t="shared" si="495"/>
        <v>0</v>
      </c>
      <c r="N264" s="259">
        <f t="shared" si="496"/>
        <v>0</v>
      </c>
      <c r="O264" s="259">
        <f t="shared" si="497"/>
        <v>0</v>
      </c>
      <c r="P264" s="259">
        <f t="shared" si="498"/>
        <v>0</v>
      </c>
      <c r="Q264" s="259">
        <f t="shared" si="499"/>
        <v>0</v>
      </c>
      <c r="R264" s="452">
        <f t="shared" si="500"/>
        <v>0</v>
      </c>
      <c r="S264" s="484"/>
      <c r="T264" s="485"/>
      <c r="U264" s="485"/>
      <c r="V264" s="485"/>
      <c r="W264" s="485"/>
      <c r="X264" s="485"/>
      <c r="Y264" s="485"/>
      <c r="Z264" s="485"/>
      <c r="AA264" s="485"/>
      <c r="AB264" s="485"/>
      <c r="AC264" s="485"/>
      <c r="AD264" s="485"/>
      <c r="AE264" s="485"/>
      <c r="AF264" s="485"/>
      <c r="AG264" s="485"/>
      <c r="AH264" s="486"/>
      <c r="AI264" s="484"/>
      <c r="AJ264" s="485"/>
      <c r="AK264" s="485"/>
      <c r="AL264" s="485"/>
      <c r="AM264" s="485"/>
      <c r="AN264" s="485"/>
      <c r="AO264" s="485"/>
      <c r="AP264" s="485"/>
      <c r="AQ264" s="485"/>
      <c r="AR264" s="485"/>
      <c r="AS264" s="485"/>
      <c r="AT264" s="485"/>
      <c r="AU264" s="485"/>
      <c r="AV264" s="485"/>
      <c r="AW264" s="485"/>
      <c r="AX264" s="486"/>
      <c r="AY264" s="484"/>
      <c r="AZ264" s="485"/>
      <c r="BA264" s="485"/>
      <c r="BB264" s="485"/>
      <c r="BC264" s="485"/>
      <c r="BD264" s="485"/>
      <c r="BE264" s="485"/>
      <c r="BF264" s="485"/>
      <c r="BG264" s="485"/>
      <c r="BH264" s="485"/>
      <c r="BI264" s="485"/>
      <c r="BJ264" s="485"/>
      <c r="BK264" s="485"/>
      <c r="BL264" s="485"/>
      <c r="BM264" s="485"/>
      <c r="BN264" s="486"/>
      <c r="BO264" s="260"/>
    </row>
    <row r="265" spans="1:67" outlineLevel="1">
      <c r="B265" s="54" t="s">
        <v>1749</v>
      </c>
      <c r="C265" s="259">
        <f t="shared" si="485"/>
        <v>0</v>
      </c>
      <c r="D265" s="259">
        <f t="shared" si="486"/>
        <v>0</v>
      </c>
      <c r="E265" s="259">
        <f t="shared" si="487"/>
        <v>0</v>
      </c>
      <c r="F265" s="259">
        <f t="shared" si="488"/>
        <v>0</v>
      </c>
      <c r="G265" s="259">
        <f t="shared" si="489"/>
        <v>0</v>
      </c>
      <c r="H265" s="259">
        <f t="shared" si="490"/>
        <v>0</v>
      </c>
      <c r="I265" s="259">
        <f t="shared" si="491"/>
        <v>0</v>
      </c>
      <c r="J265" s="259">
        <f t="shared" si="492"/>
        <v>0</v>
      </c>
      <c r="K265" s="259">
        <f t="shared" si="493"/>
        <v>0</v>
      </c>
      <c r="L265" s="259">
        <f t="shared" si="494"/>
        <v>0</v>
      </c>
      <c r="M265" s="259">
        <f t="shared" si="495"/>
        <v>0</v>
      </c>
      <c r="N265" s="259">
        <f t="shared" si="496"/>
        <v>0</v>
      </c>
      <c r="O265" s="259">
        <f t="shared" si="497"/>
        <v>0</v>
      </c>
      <c r="P265" s="259">
        <f t="shared" si="498"/>
        <v>0</v>
      </c>
      <c r="Q265" s="259">
        <f t="shared" si="499"/>
        <v>0</v>
      </c>
      <c r="R265" s="452">
        <f t="shared" si="500"/>
        <v>0</v>
      </c>
      <c r="S265" s="484"/>
      <c r="T265" s="485"/>
      <c r="U265" s="485"/>
      <c r="V265" s="485"/>
      <c r="W265" s="485"/>
      <c r="X265" s="485"/>
      <c r="Y265" s="485"/>
      <c r="Z265" s="485"/>
      <c r="AA265" s="485"/>
      <c r="AB265" s="485"/>
      <c r="AC265" s="485"/>
      <c r="AD265" s="485"/>
      <c r="AE265" s="485"/>
      <c r="AF265" s="485"/>
      <c r="AG265" s="485"/>
      <c r="AH265" s="486"/>
      <c r="AI265" s="484"/>
      <c r="AJ265" s="485"/>
      <c r="AK265" s="485"/>
      <c r="AL265" s="485"/>
      <c r="AM265" s="485"/>
      <c r="AN265" s="485"/>
      <c r="AO265" s="485"/>
      <c r="AP265" s="485"/>
      <c r="AQ265" s="485"/>
      <c r="AR265" s="485"/>
      <c r="AS265" s="485"/>
      <c r="AT265" s="485"/>
      <c r="AU265" s="485"/>
      <c r="AV265" s="485"/>
      <c r="AW265" s="485"/>
      <c r="AX265" s="486"/>
      <c r="AY265" s="484"/>
      <c r="AZ265" s="485"/>
      <c r="BA265" s="485"/>
      <c r="BB265" s="485"/>
      <c r="BC265" s="485"/>
      <c r="BD265" s="485"/>
      <c r="BE265" s="485"/>
      <c r="BF265" s="485"/>
      <c r="BG265" s="485"/>
      <c r="BH265" s="485"/>
      <c r="BI265" s="485"/>
      <c r="BJ265" s="485"/>
      <c r="BK265" s="485"/>
      <c r="BL265" s="485"/>
      <c r="BM265" s="485"/>
      <c r="BN265" s="486"/>
      <c r="BO265" s="260"/>
    </row>
    <row r="266" spans="1:67" outlineLevel="1">
      <c r="B266" s="54" t="s">
        <v>1114</v>
      </c>
      <c r="C266" s="261">
        <f t="shared" ref="C266:C270" si="502">CHOOSE(d.Region,S266,AI266,AY266)</f>
        <v>0</v>
      </c>
      <c r="D266" s="261">
        <f t="shared" ref="D266:D270" si="503">CHOOSE(d.Region,T266,AJ266,AZ266)</f>
        <v>0</v>
      </c>
      <c r="E266" s="261">
        <f t="shared" ref="E266:E270" si="504">CHOOSE(d.Region,U266,AK266,BA266)</f>
        <v>0</v>
      </c>
      <c r="F266" s="261">
        <f t="shared" ref="F266:F270" si="505">CHOOSE(d.Region,V266,AL266,BB266)</f>
        <v>0</v>
      </c>
      <c r="G266" s="261">
        <f t="shared" ref="G266:G270" si="506">CHOOSE(d.Region,W266,AM266,BC266)</f>
        <v>0</v>
      </c>
      <c r="H266" s="261">
        <f t="shared" ref="H266:H270" si="507">CHOOSE(d.Region,X266,AN266,BD266)</f>
        <v>0</v>
      </c>
      <c r="I266" s="261">
        <f t="shared" ref="I266:I270" si="508">CHOOSE(d.Region,Y266,AO266,BE266)</f>
        <v>0</v>
      </c>
      <c r="J266" s="261">
        <f t="shared" ref="J266:J270" si="509">CHOOSE(d.Region,Z266,AP266,BF266)</f>
        <v>0</v>
      </c>
      <c r="K266" s="261">
        <f t="shared" ref="K266:K270" si="510">CHOOSE(d.Region,AA266,AQ266,BG266)</f>
        <v>0</v>
      </c>
      <c r="L266" s="261">
        <f t="shared" ref="L266:L270" si="511">CHOOSE(d.Region,AB266,AR266,BH266)</f>
        <v>0</v>
      </c>
      <c r="M266" s="261">
        <f t="shared" ref="M266:M270" si="512">CHOOSE(d.Region,AC266,AS266,BI266)</f>
        <v>0</v>
      </c>
      <c r="N266" s="261">
        <f t="shared" ref="N266:N270" si="513">CHOOSE(d.Region,AD266,AT266,BJ266)</f>
        <v>0</v>
      </c>
      <c r="O266" s="261">
        <f t="shared" ref="O266:O270" si="514">CHOOSE(d.Region,AE266,AU266,BK266)</f>
        <v>0</v>
      </c>
      <c r="P266" s="261">
        <f t="shared" ref="P266:P270" si="515">CHOOSE(d.Region,AF266,AV266,BL266)</f>
        <v>0</v>
      </c>
      <c r="Q266" s="261">
        <f t="shared" ref="Q266:Q270" si="516">CHOOSE(d.Region,AG266,AW266,BM266)</f>
        <v>0</v>
      </c>
      <c r="R266" s="453">
        <f t="shared" ref="R266:R270" si="517">CHOOSE(d.Region,AH266,AX266,BN266)</f>
        <v>0</v>
      </c>
      <c r="S266" s="484"/>
      <c r="T266" s="485"/>
      <c r="U266" s="485"/>
      <c r="V266" s="485"/>
      <c r="W266" s="485"/>
      <c r="X266" s="485"/>
      <c r="Y266" s="485"/>
      <c r="Z266" s="485"/>
      <c r="AA266" s="485"/>
      <c r="AB266" s="485"/>
      <c r="AC266" s="485"/>
      <c r="AD266" s="485"/>
      <c r="AE266" s="485"/>
      <c r="AF266" s="485"/>
      <c r="AG266" s="485"/>
      <c r="AH266" s="486"/>
      <c r="AI266" s="484"/>
      <c r="AJ266" s="485"/>
      <c r="AK266" s="485"/>
      <c r="AL266" s="485"/>
      <c r="AM266" s="485"/>
      <c r="AN266" s="485"/>
      <c r="AO266" s="485"/>
      <c r="AP266" s="485"/>
      <c r="AQ266" s="485"/>
      <c r="AR266" s="485"/>
      <c r="AS266" s="485"/>
      <c r="AT266" s="485"/>
      <c r="AU266" s="485"/>
      <c r="AV266" s="485"/>
      <c r="AW266" s="485"/>
      <c r="AX266" s="486"/>
      <c r="AY266" s="484"/>
      <c r="AZ266" s="485"/>
      <c r="BA266" s="485"/>
      <c r="BB266" s="485"/>
      <c r="BC266" s="485"/>
      <c r="BD266" s="485"/>
      <c r="BE266" s="485"/>
      <c r="BF266" s="485"/>
      <c r="BG266" s="485"/>
      <c r="BH266" s="485"/>
      <c r="BI266" s="485"/>
      <c r="BJ266" s="485"/>
      <c r="BK266" s="485"/>
      <c r="BL266" s="485"/>
      <c r="BM266" s="485"/>
      <c r="BN266" s="486"/>
      <c r="BO266" s="260"/>
    </row>
    <row r="267" spans="1:67" ht="24.75" outlineLevel="1">
      <c r="B267" s="53" t="str">
        <f>"Timing 2 - Join to mid preg
"&amp;$B$210&amp;""</f>
        <v>Timing 2 - Join to mid preg
Standard (7mo)</v>
      </c>
      <c r="C267" s="256">
        <f t="shared" si="502"/>
        <v>0</v>
      </c>
      <c r="D267" s="256">
        <f t="shared" si="503"/>
        <v>0</v>
      </c>
      <c r="E267" s="256">
        <f t="shared" si="504"/>
        <v>0</v>
      </c>
      <c r="F267" s="256">
        <f t="shared" si="505"/>
        <v>0</v>
      </c>
      <c r="G267" s="256">
        <f t="shared" si="506"/>
        <v>0</v>
      </c>
      <c r="H267" s="256">
        <f t="shared" si="507"/>
        <v>0</v>
      </c>
      <c r="I267" s="256">
        <f t="shared" si="508"/>
        <v>0</v>
      </c>
      <c r="J267" s="256">
        <f t="shared" si="509"/>
        <v>0</v>
      </c>
      <c r="K267" s="256">
        <f t="shared" si="510"/>
        <v>0</v>
      </c>
      <c r="L267" s="256">
        <f t="shared" si="511"/>
        <v>0</v>
      </c>
      <c r="M267" s="256">
        <f t="shared" si="512"/>
        <v>0</v>
      </c>
      <c r="N267" s="256">
        <f t="shared" si="513"/>
        <v>0</v>
      </c>
      <c r="O267" s="256">
        <f t="shared" si="514"/>
        <v>0</v>
      </c>
      <c r="P267" s="256">
        <f t="shared" si="515"/>
        <v>0</v>
      </c>
      <c r="Q267" s="256">
        <f t="shared" si="516"/>
        <v>0</v>
      </c>
      <c r="R267" s="451">
        <f t="shared" si="517"/>
        <v>0</v>
      </c>
      <c r="S267" s="462"/>
      <c r="T267" s="257"/>
      <c r="U267" s="257"/>
      <c r="V267" s="257"/>
      <c r="W267" s="257"/>
      <c r="X267" s="257"/>
      <c r="Y267" s="257"/>
      <c r="Z267" s="257"/>
      <c r="AA267" s="257"/>
      <c r="AB267" s="257"/>
      <c r="AC267" s="257"/>
      <c r="AD267" s="257"/>
      <c r="AE267" s="257"/>
      <c r="AF267" s="257"/>
      <c r="AG267" s="257"/>
      <c r="AH267" s="473"/>
      <c r="AI267" s="462"/>
      <c r="AJ267" s="257"/>
      <c r="AK267" s="257"/>
      <c r="AL267" s="257"/>
      <c r="AM267" s="257"/>
      <c r="AN267" s="257"/>
      <c r="AO267" s="257"/>
      <c r="AP267" s="257"/>
      <c r="AQ267" s="257"/>
      <c r="AR267" s="257"/>
      <c r="AS267" s="257"/>
      <c r="AT267" s="257"/>
      <c r="AU267" s="257"/>
      <c r="AV267" s="257"/>
      <c r="AW267" s="257"/>
      <c r="AX267" s="473"/>
      <c r="AY267" s="462"/>
      <c r="AZ267" s="257"/>
      <c r="BA267" s="257"/>
      <c r="BB267" s="257"/>
      <c r="BC267" s="257"/>
      <c r="BD267" s="257"/>
      <c r="BE267" s="257"/>
      <c r="BF267" s="257"/>
      <c r="BG267" s="257"/>
      <c r="BH267" s="257"/>
      <c r="BI267" s="257"/>
      <c r="BJ267" s="257"/>
      <c r="BK267" s="257"/>
      <c r="BL267" s="257"/>
      <c r="BM267" s="257"/>
      <c r="BN267" s="473"/>
      <c r="BO267" s="258" t="s">
        <v>1442</v>
      </c>
    </row>
    <row r="268" spans="1:67" outlineLevel="1">
      <c r="B268" s="54" t="str">
        <f t="shared" ref="B268" si="518">$B$211&amp;""</f>
        <v>Early</v>
      </c>
      <c r="C268" s="259">
        <f t="shared" si="502"/>
        <v>0</v>
      </c>
      <c r="D268" s="259">
        <f t="shared" si="503"/>
        <v>0</v>
      </c>
      <c r="E268" s="259">
        <f t="shared" si="504"/>
        <v>0</v>
      </c>
      <c r="F268" s="259">
        <f t="shared" si="505"/>
        <v>0</v>
      </c>
      <c r="G268" s="259">
        <f t="shared" si="506"/>
        <v>0</v>
      </c>
      <c r="H268" s="259">
        <f t="shared" si="507"/>
        <v>0</v>
      </c>
      <c r="I268" s="259">
        <f t="shared" si="508"/>
        <v>0</v>
      </c>
      <c r="J268" s="259">
        <f t="shared" si="509"/>
        <v>0</v>
      </c>
      <c r="K268" s="259">
        <f t="shared" si="510"/>
        <v>0</v>
      </c>
      <c r="L268" s="259">
        <f t="shared" si="511"/>
        <v>0</v>
      </c>
      <c r="M268" s="259">
        <f t="shared" si="512"/>
        <v>0</v>
      </c>
      <c r="N268" s="259">
        <f t="shared" si="513"/>
        <v>0</v>
      </c>
      <c r="O268" s="259">
        <f t="shared" si="514"/>
        <v>0</v>
      </c>
      <c r="P268" s="259">
        <f t="shared" si="515"/>
        <v>0</v>
      </c>
      <c r="Q268" s="259">
        <f t="shared" si="516"/>
        <v>0</v>
      </c>
      <c r="R268" s="452">
        <f t="shared" si="517"/>
        <v>0</v>
      </c>
      <c r="S268" s="463"/>
      <c r="T268" s="464"/>
      <c r="U268" s="464"/>
      <c r="V268" s="464"/>
      <c r="W268" s="464"/>
      <c r="X268" s="464"/>
      <c r="Y268" s="464"/>
      <c r="Z268" s="464"/>
      <c r="AA268" s="464"/>
      <c r="AB268" s="464"/>
      <c r="AC268" s="464"/>
      <c r="AD268" s="464"/>
      <c r="AE268" s="464"/>
      <c r="AF268" s="464"/>
      <c r="AG268" s="464"/>
      <c r="AH268" s="474"/>
      <c r="AI268" s="463"/>
      <c r="AJ268" s="464"/>
      <c r="AK268" s="464"/>
      <c r="AL268" s="464"/>
      <c r="AM268" s="464"/>
      <c r="AN268" s="464"/>
      <c r="AO268" s="464"/>
      <c r="AP268" s="464"/>
      <c r="AQ268" s="464"/>
      <c r="AR268" s="464"/>
      <c r="AS268" s="464"/>
      <c r="AT268" s="464"/>
      <c r="AU268" s="464"/>
      <c r="AV268" s="464"/>
      <c r="AW268" s="464"/>
      <c r="AX268" s="474"/>
      <c r="AY268" s="463"/>
      <c r="AZ268" s="464"/>
      <c r="BA268" s="464"/>
      <c r="BB268" s="464"/>
      <c r="BC268" s="464"/>
      <c r="BD268" s="464"/>
      <c r="BE268" s="464"/>
      <c r="BF268" s="464"/>
      <c r="BG268" s="464"/>
      <c r="BH268" s="464"/>
      <c r="BI268" s="464"/>
      <c r="BJ268" s="464"/>
      <c r="BK268" s="464"/>
      <c r="BL268" s="464"/>
      <c r="BM268" s="464"/>
      <c r="BN268" s="474"/>
    </row>
    <row r="269" spans="1:67" outlineLevel="1">
      <c r="B269" s="54" t="str">
        <f t="shared" ref="B269" si="519">$B$212&amp;""</f>
        <v>Middle</v>
      </c>
      <c r="C269" s="259">
        <f t="shared" si="502"/>
        <v>0</v>
      </c>
      <c r="D269" s="259">
        <f t="shared" si="503"/>
        <v>0</v>
      </c>
      <c r="E269" s="259">
        <f t="shared" si="504"/>
        <v>0</v>
      </c>
      <c r="F269" s="259">
        <f t="shared" si="505"/>
        <v>0</v>
      </c>
      <c r="G269" s="259">
        <f t="shared" si="506"/>
        <v>0</v>
      </c>
      <c r="H269" s="259">
        <f t="shared" si="507"/>
        <v>0</v>
      </c>
      <c r="I269" s="259">
        <f t="shared" si="508"/>
        <v>0</v>
      </c>
      <c r="J269" s="259">
        <f t="shared" si="509"/>
        <v>0</v>
      </c>
      <c r="K269" s="259">
        <f t="shared" si="510"/>
        <v>0</v>
      </c>
      <c r="L269" s="259">
        <f t="shared" si="511"/>
        <v>0</v>
      </c>
      <c r="M269" s="259">
        <f t="shared" si="512"/>
        <v>0</v>
      </c>
      <c r="N269" s="259">
        <f t="shared" si="513"/>
        <v>0</v>
      </c>
      <c r="O269" s="259">
        <f t="shared" si="514"/>
        <v>0</v>
      </c>
      <c r="P269" s="259">
        <f t="shared" si="515"/>
        <v>0</v>
      </c>
      <c r="Q269" s="259">
        <f t="shared" si="516"/>
        <v>0</v>
      </c>
      <c r="R269" s="452">
        <f t="shared" si="517"/>
        <v>0</v>
      </c>
      <c r="S269" s="463"/>
      <c r="T269" s="464"/>
      <c r="U269" s="464"/>
      <c r="V269" s="464"/>
      <c r="W269" s="464"/>
      <c r="X269" s="464"/>
      <c r="Y269" s="464"/>
      <c r="Z269" s="464"/>
      <c r="AA269" s="464"/>
      <c r="AB269" s="464"/>
      <c r="AC269" s="464"/>
      <c r="AD269" s="464"/>
      <c r="AE269" s="464"/>
      <c r="AF269" s="464"/>
      <c r="AG269" s="464"/>
      <c r="AH269" s="474"/>
      <c r="AI269" s="463"/>
      <c r="AJ269" s="464"/>
      <c r="AK269" s="464"/>
      <c r="AL269" s="464"/>
      <c r="AM269" s="464"/>
      <c r="AN269" s="464"/>
      <c r="AO269" s="464"/>
      <c r="AP269" s="464"/>
      <c r="AQ269" s="464"/>
      <c r="AR269" s="464"/>
      <c r="AS269" s="464"/>
      <c r="AT269" s="464"/>
      <c r="AU269" s="464"/>
      <c r="AV269" s="464"/>
      <c r="AW269" s="464"/>
      <c r="AX269" s="474"/>
      <c r="AY269" s="463"/>
      <c r="AZ269" s="464"/>
      <c r="BA269" s="464"/>
      <c r="BB269" s="464"/>
      <c r="BC269" s="464"/>
      <c r="BD269" s="464"/>
      <c r="BE269" s="464"/>
      <c r="BF269" s="464"/>
      <c r="BG269" s="464"/>
      <c r="BH269" s="464"/>
      <c r="BI269" s="464"/>
      <c r="BJ269" s="464"/>
      <c r="BK269" s="464"/>
      <c r="BL269" s="464"/>
      <c r="BM269" s="464"/>
      <c r="BN269" s="474"/>
    </row>
    <row r="270" spans="1:67" outlineLevel="1">
      <c r="B270" s="54" t="str">
        <f t="shared" ref="B270" si="520">$B$213&amp;""</f>
        <v>Late</v>
      </c>
      <c r="C270" s="259">
        <f t="shared" si="502"/>
        <v>0</v>
      </c>
      <c r="D270" s="259">
        <f t="shared" si="503"/>
        <v>0</v>
      </c>
      <c r="E270" s="259">
        <f t="shared" si="504"/>
        <v>0</v>
      </c>
      <c r="F270" s="259">
        <f t="shared" si="505"/>
        <v>0</v>
      </c>
      <c r="G270" s="259">
        <f t="shared" si="506"/>
        <v>0</v>
      </c>
      <c r="H270" s="259">
        <f t="shared" si="507"/>
        <v>0</v>
      </c>
      <c r="I270" s="259">
        <f t="shared" si="508"/>
        <v>0</v>
      </c>
      <c r="J270" s="259">
        <f t="shared" si="509"/>
        <v>0</v>
      </c>
      <c r="K270" s="259">
        <f t="shared" si="510"/>
        <v>0</v>
      </c>
      <c r="L270" s="259">
        <f t="shared" si="511"/>
        <v>0</v>
      </c>
      <c r="M270" s="259">
        <f t="shared" si="512"/>
        <v>0</v>
      </c>
      <c r="N270" s="259">
        <f t="shared" si="513"/>
        <v>0</v>
      </c>
      <c r="O270" s="259">
        <f t="shared" si="514"/>
        <v>0</v>
      </c>
      <c r="P270" s="259">
        <f t="shared" si="515"/>
        <v>0</v>
      </c>
      <c r="Q270" s="259">
        <f t="shared" si="516"/>
        <v>0</v>
      </c>
      <c r="R270" s="452">
        <f t="shared" si="517"/>
        <v>0</v>
      </c>
      <c r="S270" s="463"/>
      <c r="T270" s="464"/>
      <c r="U270" s="464"/>
      <c r="V270" s="464"/>
      <c r="W270" s="464"/>
      <c r="X270" s="464"/>
      <c r="Y270" s="464"/>
      <c r="Z270" s="464"/>
      <c r="AA270" s="464"/>
      <c r="AB270" s="464"/>
      <c r="AC270" s="464"/>
      <c r="AD270" s="464"/>
      <c r="AE270" s="464"/>
      <c r="AF270" s="464"/>
      <c r="AG270" s="464"/>
      <c r="AH270" s="474"/>
      <c r="AI270" s="463"/>
      <c r="AJ270" s="464"/>
      <c r="AK270" s="464"/>
      <c r="AL270" s="464"/>
      <c r="AM270" s="464"/>
      <c r="AN270" s="464"/>
      <c r="AO270" s="464"/>
      <c r="AP270" s="464"/>
      <c r="AQ270" s="464"/>
      <c r="AR270" s="464"/>
      <c r="AS270" s="464"/>
      <c r="AT270" s="464"/>
      <c r="AU270" s="464"/>
      <c r="AV270" s="464"/>
      <c r="AW270" s="464"/>
      <c r="AX270" s="474"/>
      <c r="AY270" s="463"/>
      <c r="AZ270" s="464"/>
      <c r="BA270" s="464"/>
      <c r="BB270" s="464"/>
      <c r="BC270" s="464"/>
      <c r="BD270" s="464"/>
      <c r="BE270" s="464"/>
      <c r="BF270" s="464"/>
      <c r="BG270" s="464"/>
      <c r="BH270" s="464"/>
      <c r="BI270" s="464"/>
      <c r="BJ270" s="464"/>
      <c r="BK270" s="464"/>
      <c r="BL270" s="464"/>
      <c r="BM270" s="464"/>
      <c r="BN270" s="474"/>
    </row>
    <row r="271" spans="1:67" outlineLevel="1">
      <c r="B271" s="54" t="s">
        <v>978</v>
      </c>
      <c r="C271" s="259">
        <f t="shared" ref="C271:C273" si="521">CHOOSE(d.Region,S271,AI271,AY271)</f>
        <v>0</v>
      </c>
      <c r="D271" s="259">
        <f t="shared" ref="D271:D273" si="522">CHOOSE(d.Region,T271,AJ271,AZ271)</f>
        <v>0</v>
      </c>
      <c r="E271" s="259">
        <f t="shared" ref="E271:E273" si="523">CHOOSE(d.Region,U271,AK271,BA271)</f>
        <v>0</v>
      </c>
      <c r="F271" s="259">
        <f t="shared" ref="F271:F273" si="524">CHOOSE(d.Region,V271,AL271,BB271)</f>
        <v>0</v>
      </c>
      <c r="G271" s="259">
        <f t="shared" ref="G271:G273" si="525">CHOOSE(d.Region,W271,AM271,BC271)</f>
        <v>0</v>
      </c>
      <c r="H271" s="259">
        <f t="shared" ref="H271:H273" si="526">CHOOSE(d.Region,X271,AN271,BD271)</f>
        <v>0</v>
      </c>
      <c r="I271" s="259">
        <f t="shared" ref="I271:I273" si="527">CHOOSE(d.Region,Y271,AO271,BE271)</f>
        <v>0</v>
      </c>
      <c r="J271" s="259">
        <f t="shared" ref="J271:J273" si="528">CHOOSE(d.Region,Z271,AP271,BF271)</f>
        <v>0</v>
      </c>
      <c r="K271" s="259">
        <f t="shared" ref="K271:K273" si="529">CHOOSE(d.Region,AA271,AQ271,BG271)</f>
        <v>0</v>
      </c>
      <c r="L271" s="259">
        <f t="shared" ref="L271:L273" si="530">CHOOSE(d.Region,AB271,AR271,BH271)</f>
        <v>0</v>
      </c>
      <c r="M271" s="259">
        <f t="shared" ref="M271:M273" si="531">CHOOSE(d.Region,AC271,AS271,BI271)</f>
        <v>0</v>
      </c>
      <c r="N271" s="259">
        <f t="shared" ref="N271:N273" si="532">CHOOSE(d.Region,AD271,AT271,BJ271)</f>
        <v>0</v>
      </c>
      <c r="O271" s="259">
        <f t="shared" ref="O271:O273" si="533">CHOOSE(d.Region,AE271,AU271,BK271)</f>
        <v>0</v>
      </c>
      <c r="P271" s="259">
        <f t="shared" ref="P271:P273" si="534">CHOOSE(d.Region,AF271,AV271,BL271)</f>
        <v>0</v>
      </c>
      <c r="Q271" s="259">
        <f t="shared" ref="Q271:Q273" si="535">CHOOSE(d.Region,AG271,AW271,BM271)</f>
        <v>0</v>
      </c>
      <c r="R271" s="452">
        <f t="shared" ref="R271:R273" si="536">CHOOSE(d.Region,AH271,AX271,BN271)</f>
        <v>0</v>
      </c>
      <c r="S271" s="484"/>
      <c r="T271" s="485"/>
      <c r="U271" s="485"/>
      <c r="V271" s="485"/>
      <c r="W271" s="485"/>
      <c r="X271" s="485"/>
      <c r="Y271" s="485"/>
      <c r="Z271" s="485"/>
      <c r="AA271" s="485"/>
      <c r="AB271" s="485"/>
      <c r="AC271" s="485"/>
      <c r="AD271" s="485"/>
      <c r="AE271" s="485"/>
      <c r="AF271" s="485"/>
      <c r="AG271" s="485"/>
      <c r="AH271" s="486"/>
      <c r="AI271" s="484"/>
      <c r="AJ271" s="485"/>
      <c r="AK271" s="485"/>
      <c r="AL271" s="485"/>
      <c r="AM271" s="485"/>
      <c r="AN271" s="485"/>
      <c r="AO271" s="485"/>
      <c r="AP271" s="485"/>
      <c r="AQ271" s="485"/>
      <c r="AR271" s="485"/>
      <c r="AS271" s="485"/>
      <c r="AT271" s="485"/>
      <c r="AU271" s="485"/>
      <c r="AV271" s="485"/>
      <c r="AW271" s="485"/>
      <c r="AX271" s="486"/>
      <c r="AY271" s="484"/>
      <c r="AZ271" s="485"/>
      <c r="BA271" s="485"/>
      <c r="BB271" s="485"/>
      <c r="BC271" s="485"/>
      <c r="BD271" s="485"/>
      <c r="BE271" s="485"/>
      <c r="BF271" s="485"/>
      <c r="BG271" s="485"/>
      <c r="BH271" s="485"/>
      <c r="BI271" s="485"/>
      <c r="BJ271" s="485"/>
      <c r="BK271" s="485"/>
      <c r="BL271" s="485"/>
      <c r="BM271" s="485"/>
      <c r="BN271" s="486"/>
    </row>
    <row r="272" spans="1:67" outlineLevel="1">
      <c r="B272" s="54" t="str">
        <f t="shared" ref="B272" si="537">$B$215&amp;""</f>
        <v>7mo with 0% mated</v>
      </c>
      <c r="C272" s="259">
        <f t="shared" si="521"/>
        <v>0</v>
      </c>
      <c r="D272" s="259">
        <f t="shared" si="522"/>
        <v>0</v>
      </c>
      <c r="E272" s="259">
        <f t="shared" si="523"/>
        <v>0</v>
      </c>
      <c r="F272" s="259">
        <f t="shared" si="524"/>
        <v>0</v>
      </c>
      <c r="G272" s="259">
        <f t="shared" si="525"/>
        <v>0</v>
      </c>
      <c r="H272" s="259">
        <f t="shared" si="526"/>
        <v>0</v>
      </c>
      <c r="I272" s="259">
        <f t="shared" si="527"/>
        <v>0</v>
      </c>
      <c r="J272" s="259">
        <f t="shared" si="528"/>
        <v>0</v>
      </c>
      <c r="K272" s="259">
        <f t="shared" si="529"/>
        <v>0</v>
      </c>
      <c r="L272" s="259">
        <f t="shared" si="530"/>
        <v>0</v>
      </c>
      <c r="M272" s="259">
        <f t="shared" si="531"/>
        <v>0</v>
      </c>
      <c r="N272" s="259">
        <f t="shared" si="532"/>
        <v>0</v>
      </c>
      <c r="O272" s="259">
        <f t="shared" si="533"/>
        <v>0</v>
      </c>
      <c r="P272" s="259">
        <f t="shared" si="534"/>
        <v>0</v>
      </c>
      <c r="Q272" s="259">
        <f t="shared" si="535"/>
        <v>0</v>
      </c>
      <c r="R272" s="452">
        <f t="shared" si="536"/>
        <v>0</v>
      </c>
      <c r="S272" s="487"/>
      <c r="T272" s="488"/>
      <c r="U272" s="488"/>
      <c r="V272" s="488"/>
      <c r="W272" s="488"/>
      <c r="X272" s="488"/>
      <c r="Y272" s="488"/>
      <c r="Z272" s="488"/>
      <c r="AA272" s="488"/>
      <c r="AB272" s="488"/>
      <c r="AC272" s="488"/>
      <c r="AD272" s="488"/>
      <c r="AE272" s="488"/>
      <c r="AF272" s="488"/>
      <c r="AG272" s="488"/>
      <c r="AH272" s="489"/>
      <c r="AI272" s="487"/>
      <c r="AJ272" s="488"/>
      <c r="AK272" s="488"/>
      <c r="AL272" s="488"/>
      <c r="AM272" s="488"/>
      <c r="AN272" s="488"/>
      <c r="AO272" s="488"/>
      <c r="AP272" s="488"/>
      <c r="AQ272" s="488"/>
      <c r="AR272" s="488"/>
      <c r="AS272" s="488"/>
      <c r="AT272" s="488"/>
      <c r="AU272" s="488"/>
      <c r="AV272" s="488"/>
      <c r="AW272" s="488"/>
      <c r="AX272" s="489"/>
      <c r="AY272" s="487"/>
      <c r="AZ272" s="488"/>
      <c r="BA272" s="488"/>
      <c r="BB272" s="488"/>
      <c r="BC272" s="488"/>
      <c r="BD272" s="488"/>
      <c r="BE272" s="488"/>
      <c r="BF272" s="488"/>
      <c r="BG272" s="488"/>
      <c r="BH272" s="488"/>
      <c r="BI272" s="488"/>
      <c r="BJ272" s="488"/>
      <c r="BK272" s="488"/>
      <c r="BL272" s="488"/>
      <c r="BM272" s="488"/>
      <c r="BN272" s="489"/>
      <c r="BO272" s="260"/>
    </row>
    <row r="273" spans="1:67" outlineLevel="1">
      <c r="B273" s="54" t="s">
        <v>1749</v>
      </c>
      <c r="C273" s="259">
        <f t="shared" si="521"/>
        <v>0</v>
      </c>
      <c r="D273" s="259">
        <f t="shared" si="522"/>
        <v>0</v>
      </c>
      <c r="E273" s="259">
        <f t="shared" si="523"/>
        <v>0</v>
      </c>
      <c r="F273" s="259">
        <f t="shared" si="524"/>
        <v>0</v>
      </c>
      <c r="G273" s="259">
        <f t="shared" si="525"/>
        <v>0</v>
      </c>
      <c r="H273" s="259">
        <f t="shared" si="526"/>
        <v>0</v>
      </c>
      <c r="I273" s="259">
        <f t="shared" si="527"/>
        <v>0</v>
      </c>
      <c r="J273" s="259">
        <f t="shared" si="528"/>
        <v>0</v>
      </c>
      <c r="K273" s="259">
        <f t="shared" si="529"/>
        <v>0</v>
      </c>
      <c r="L273" s="259">
        <f t="shared" si="530"/>
        <v>0</v>
      </c>
      <c r="M273" s="259">
        <f t="shared" si="531"/>
        <v>0</v>
      </c>
      <c r="N273" s="259">
        <f t="shared" si="532"/>
        <v>0</v>
      </c>
      <c r="O273" s="259">
        <f t="shared" si="533"/>
        <v>0</v>
      </c>
      <c r="P273" s="259">
        <f t="shared" si="534"/>
        <v>0</v>
      </c>
      <c r="Q273" s="259">
        <f t="shared" si="535"/>
        <v>0</v>
      </c>
      <c r="R273" s="452">
        <f t="shared" si="536"/>
        <v>0</v>
      </c>
      <c r="S273" s="487"/>
      <c r="T273" s="488"/>
      <c r="U273" s="488"/>
      <c r="V273" s="488"/>
      <c r="W273" s="488"/>
      <c r="X273" s="488"/>
      <c r="Y273" s="488"/>
      <c r="Z273" s="488"/>
      <c r="AA273" s="488"/>
      <c r="AB273" s="488"/>
      <c r="AC273" s="488"/>
      <c r="AD273" s="488"/>
      <c r="AE273" s="488"/>
      <c r="AF273" s="488"/>
      <c r="AG273" s="488"/>
      <c r="AH273" s="489"/>
      <c r="AI273" s="487"/>
      <c r="AJ273" s="488"/>
      <c r="AK273" s="488"/>
      <c r="AL273" s="488"/>
      <c r="AM273" s="488"/>
      <c r="AN273" s="488"/>
      <c r="AO273" s="488"/>
      <c r="AP273" s="488"/>
      <c r="AQ273" s="488"/>
      <c r="AR273" s="488"/>
      <c r="AS273" s="488"/>
      <c r="AT273" s="488"/>
      <c r="AU273" s="488"/>
      <c r="AV273" s="488"/>
      <c r="AW273" s="488"/>
      <c r="AX273" s="489"/>
      <c r="AY273" s="487"/>
      <c r="AZ273" s="488"/>
      <c r="BA273" s="488"/>
      <c r="BB273" s="488"/>
      <c r="BC273" s="488"/>
      <c r="BD273" s="488"/>
      <c r="BE273" s="488"/>
      <c r="BF273" s="488"/>
      <c r="BG273" s="488"/>
      <c r="BH273" s="488"/>
      <c r="BI273" s="488"/>
      <c r="BJ273" s="488"/>
      <c r="BK273" s="488"/>
      <c r="BL273" s="488"/>
      <c r="BM273" s="488"/>
      <c r="BN273" s="489"/>
      <c r="BO273" s="260"/>
    </row>
    <row r="274" spans="1:67" outlineLevel="1">
      <c r="B274" s="54" t="s">
        <v>1114</v>
      </c>
      <c r="C274" s="261">
        <f t="shared" ref="C274:C278" si="538">CHOOSE(d.Region,S274,AI274,AY274)</f>
        <v>0</v>
      </c>
      <c r="D274" s="261">
        <f t="shared" ref="D274:D278" si="539">CHOOSE(d.Region,T274,AJ274,AZ274)</f>
        <v>0</v>
      </c>
      <c r="E274" s="261">
        <f t="shared" ref="E274:E278" si="540">CHOOSE(d.Region,U274,AK274,BA274)</f>
        <v>0</v>
      </c>
      <c r="F274" s="261">
        <f t="shared" ref="F274:F278" si="541">CHOOSE(d.Region,V274,AL274,BB274)</f>
        <v>0</v>
      </c>
      <c r="G274" s="261">
        <f t="shared" ref="G274:G278" si="542">CHOOSE(d.Region,W274,AM274,BC274)</f>
        <v>0</v>
      </c>
      <c r="H274" s="261">
        <f t="shared" ref="H274:H278" si="543">CHOOSE(d.Region,X274,AN274,BD274)</f>
        <v>0</v>
      </c>
      <c r="I274" s="261">
        <f t="shared" ref="I274:I278" si="544">CHOOSE(d.Region,Y274,AO274,BE274)</f>
        <v>0</v>
      </c>
      <c r="J274" s="261">
        <f t="shared" ref="J274:J278" si="545">CHOOSE(d.Region,Z274,AP274,BF274)</f>
        <v>0</v>
      </c>
      <c r="K274" s="261">
        <f t="shared" ref="K274:K278" si="546">CHOOSE(d.Region,AA274,AQ274,BG274)</f>
        <v>0</v>
      </c>
      <c r="L274" s="261">
        <f t="shared" ref="L274:L278" si="547">CHOOSE(d.Region,AB274,AR274,BH274)</f>
        <v>0</v>
      </c>
      <c r="M274" s="261">
        <f t="shared" ref="M274:M278" si="548">CHOOSE(d.Region,AC274,AS274,BI274)</f>
        <v>0</v>
      </c>
      <c r="N274" s="261">
        <f t="shared" ref="N274:N278" si="549">CHOOSE(d.Region,AD274,AT274,BJ274)</f>
        <v>0</v>
      </c>
      <c r="O274" s="261">
        <f t="shared" ref="O274:O278" si="550">CHOOSE(d.Region,AE274,AU274,BK274)</f>
        <v>0</v>
      </c>
      <c r="P274" s="261">
        <f t="shared" ref="P274:P278" si="551">CHOOSE(d.Region,AF274,AV274,BL274)</f>
        <v>0</v>
      </c>
      <c r="Q274" s="261">
        <f t="shared" ref="Q274:Q278" si="552">CHOOSE(d.Region,AG274,AW274,BM274)</f>
        <v>0</v>
      </c>
      <c r="R274" s="453">
        <f t="shared" ref="R274:R278" si="553">CHOOSE(d.Region,AH274,AX274,BN274)</f>
        <v>0</v>
      </c>
      <c r="S274" s="487"/>
      <c r="T274" s="488"/>
      <c r="U274" s="488"/>
      <c r="V274" s="488"/>
      <c r="W274" s="488"/>
      <c r="X274" s="488"/>
      <c r="Y274" s="488"/>
      <c r="Z274" s="488"/>
      <c r="AA274" s="488"/>
      <c r="AB274" s="488"/>
      <c r="AC274" s="488"/>
      <c r="AD274" s="488"/>
      <c r="AE274" s="488"/>
      <c r="AF274" s="488"/>
      <c r="AG274" s="488"/>
      <c r="AH274" s="489"/>
      <c r="AI274" s="487"/>
      <c r="AJ274" s="488"/>
      <c r="AK274" s="488"/>
      <c r="AL274" s="488"/>
      <c r="AM274" s="488"/>
      <c r="AN274" s="488"/>
      <c r="AO274" s="488"/>
      <c r="AP274" s="488"/>
      <c r="AQ274" s="488"/>
      <c r="AR274" s="488"/>
      <c r="AS274" s="488"/>
      <c r="AT274" s="488"/>
      <c r="AU274" s="488"/>
      <c r="AV274" s="488"/>
      <c r="AW274" s="488"/>
      <c r="AX274" s="489"/>
      <c r="AY274" s="487"/>
      <c r="AZ274" s="488"/>
      <c r="BA274" s="488"/>
      <c r="BB274" s="488"/>
      <c r="BC274" s="488"/>
      <c r="BD274" s="488"/>
      <c r="BE274" s="488"/>
      <c r="BF274" s="488"/>
      <c r="BG274" s="488"/>
      <c r="BH274" s="488"/>
      <c r="BI274" s="488"/>
      <c r="BJ274" s="488"/>
      <c r="BK274" s="488"/>
      <c r="BL274" s="488"/>
      <c r="BM274" s="488"/>
      <c r="BN274" s="489"/>
      <c r="BO274" s="260"/>
    </row>
    <row r="275" spans="1:67" ht="24.75" outlineLevel="1">
      <c r="B275" s="53" t="str">
        <f>"Timing 3 - mid preg to Birth
"&amp;$B$210&amp;""</f>
        <v>Timing 3 - mid preg to Birth
Standard (7mo)</v>
      </c>
      <c r="C275" s="256">
        <f t="shared" si="538"/>
        <v>0</v>
      </c>
      <c r="D275" s="256">
        <f t="shared" si="539"/>
        <v>0</v>
      </c>
      <c r="E275" s="256">
        <f t="shared" si="540"/>
        <v>0</v>
      </c>
      <c r="F275" s="256">
        <f t="shared" si="541"/>
        <v>0</v>
      </c>
      <c r="G275" s="256">
        <f t="shared" si="542"/>
        <v>0</v>
      </c>
      <c r="H275" s="256">
        <f t="shared" si="543"/>
        <v>0</v>
      </c>
      <c r="I275" s="256">
        <f t="shared" si="544"/>
        <v>0</v>
      </c>
      <c r="J275" s="256">
        <f t="shared" si="545"/>
        <v>0</v>
      </c>
      <c r="K275" s="256">
        <f t="shared" si="546"/>
        <v>0</v>
      </c>
      <c r="L275" s="256">
        <f t="shared" si="547"/>
        <v>0</v>
      </c>
      <c r="M275" s="256">
        <f t="shared" si="548"/>
        <v>0</v>
      </c>
      <c r="N275" s="256">
        <f t="shared" si="549"/>
        <v>0</v>
      </c>
      <c r="O275" s="256">
        <f t="shared" si="550"/>
        <v>0</v>
      </c>
      <c r="P275" s="256">
        <f t="shared" si="551"/>
        <v>0</v>
      </c>
      <c r="Q275" s="256">
        <f t="shared" si="552"/>
        <v>0</v>
      </c>
      <c r="R275" s="451">
        <f t="shared" si="553"/>
        <v>0</v>
      </c>
      <c r="S275" s="462"/>
      <c r="T275" s="257"/>
      <c r="U275" s="257"/>
      <c r="V275" s="257"/>
      <c r="W275" s="257"/>
      <c r="X275" s="257"/>
      <c r="Y275" s="257"/>
      <c r="Z275" s="257"/>
      <c r="AA275" s="257"/>
      <c r="AB275" s="257"/>
      <c r="AC275" s="257"/>
      <c r="AD275" s="257"/>
      <c r="AE275" s="257"/>
      <c r="AF275" s="257"/>
      <c r="AG275" s="257"/>
      <c r="AH275" s="473"/>
      <c r="AI275" s="462"/>
      <c r="AJ275" s="257"/>
      <c r="AK275" s="257"/>
      <c r="AL275" s="257"/>
      <c r="AM275" s="257"/>
      <c r="AN275" s="257"/>
      <c r="AO275" s="257"/>
      <c r="AP275" s="257"/>
      <c r="AQ275" s="257"/>
      <c r="AR275" s="257"/>
      <c r="AS275" s="257"/>
      <c r="AT275" s="257"/>
      <c r="AU275" s="257"/>
      <c r="AV275" s="257"/>
      <c r="AW275" s="257"/>
      <c r="AX275" s="473"/>
      <c r="AY275" s="462"/>
      <c r="AZ275" s="257"/>
      <c r="BA275" s="257"/>
      <c r="BB275" s="257"/>
      <c r="BC275" s="257"/>
      <c r="BD275" s="257"/>
      <c r="BE275" s="257"/>
      <c r="BF275" s="257"/>
      <c r="BG275" s="257"/>
      <c r="BH275" s="257"/>
      <c r="BI275" s="257"/>
      <c r="BJ275" s="257"/>
      <c r="BK275" s="257"/>
      <c r="BL275" s="257"/>
      <c r="BM275" s="257"/>
      <c r="BN275" s="473"/>
      <c r="BO275" s="258" t="s">
        <v>1442</v>
      </c>
    </row>
    <row r="276" spans="1:67" outlineLevel="2">
      <c r="B276" s="54" t="str">
        <f t="shared" ref="B276" si="554">$B$211&amp;""</f>
        <v>Early</v>
      </c>
      <c r="C276" s="259">
        <f t="shared" si="538"/>
        <v>0</v>
      </c>
      <c r="D276" s="259">
        <f t="shared" si="539"/>
        <v>0</v>
      </c>
      <c r="E276" s="259">
        <f t="shared" si="540"/>
        <v>0</v>
      </c>
      <c r="F276" s="259">
        <f t="shared" si="541"/>
        <v>0</v>
      </c>
      <c r="G276" s="259">
        <f t="shared" si="542"/>
        <v>0</v>
      </c>
      <c r="H276" s="259">
        <f t="shared" si="543"/>
        <v>0</v>
      </c>
      <c r="I276" s="259">
        <f t="shared" si="544"/>
        <v>0</v>
      </c>
      <c r="J276" s="259">
        <f t="shared" si="545"/>
        <v>0</v>
      </c>
      <c r="K276" s="259">
        <f t="shared" si="546"/>
        <v>0</v>
      </c>
      <c r="L276" s="259">
        <f t="shared" si="547"/>
        <v>0</v>
      </c>
      <c r="M276" s="259">
        <f t="shared" si="548"/>
        <v>0</v>
      </c>
      <c r="N276" s="259">
        <f t="shared" si="549"/>
        <v>0</v>
      </c>
      <c r="O276" s="259">
        <f t="shared" si="550"/>
        <v>0</v>
      </c>
      <c r="P276" s="259">
        <f t="shared" si="551"/>
        <v>0</v>
      </c>
      <c r="Q276" s="259">
        <f t="shared" si="552"/>
        <v>0</v>
      </c>
      <c r="R276" s="452">
        <f t="shared" si="553"/>
        <v>0</v>
      </c>
      <c r="S276" s="463"/>
      <c r="T276" s="464"/>
      <c r="U276" s="464"/>
      <c r="V276" s="464"/>
      <c r="W276" s="464"/>
      <c r="X276" s="464"/>
      <c r="Y276" s="464"/>
      <c r="Z276" s="464"/>
      <c r="AA276" s="464"/>
      <c r="AB276" s="464"/>
      <c r="AC276" s="464"/>
      <c r="AD276" s="464"/>
      <c r="AE276" s="464"/>
      <c r="AF276" s="464"/>
      <c r="AG276" s="464"/>
      <c r="AH276" s="474"/>
      <c r="AI276" s="463"/>
      <c r="AJ276" s="464"/>
      <c r="AK276" s="464"/>
      <c r="AL276" s="464"/>
      <c r="AM276" s="464"/>
      <c r="AN276" s="464"/>
      <c r="AO276" s="464"/>
      <c r="AP276" s="464"/>
      <c r="AQ276" s="464"/>
      <c r="AR276" s="464"/>
      <c r="AS276" s="464"/>
      <c r="AT276" s="464"/>
      <c r="AU276" s="464"/>
      <c r="AV276" s="464"/>
      <c r="AW276" s="464"/>
      <c r="AX276" s="474"/>
      <c r="AY276" s="463"/>
      <c r="AZ276" s="464"/>
      <c r="BA276" s="464"/>
      <c r="BB276" s="464"/>
      <c r="BC276" s="464"/>
      <c r="BD276" s="464"/>
      <c r="BE276" s="464"/>
      <c r="BF276" s="464"/>
      <c r="BG276" s="464"/>
      <c r="BH276" s="464"/>
      <c r="BI276" s="464"/>
      <c r="BJ276" s="464"/>
      <c r="BK276" s="464"/>
      <c r="BL276" s="464"/>
      <c r="BM276" s="464"/>
      <c r="BN276" s="474"/>
    </row>
    <row r="277" spans="1:67" outlineLevel="2">
      <c r="B277" s="54" t="str">
        <f t="shared" ref="B277" si="555">$B$212&amp;""</f>
        <v>Middle</v>
      </c>
      <c r="C277" s="259">
        <f t="shared" si="538"/>
        <v>0</v>
      </c>
      <c r="D277" s="259">
        <f t="shared" si="539"/>
        <v>0</v>
      </c>
      <c r="E277" s="259">
        <f t="shared" si="540"/>
        <v>0</v>
      </c>
      <c r="F277" s="259">
        <f t="shared" si="541"/>
        <v>0</v>
      </c>
      <c r="G277" s="259">
        <f t="shared" si="542"/>
        <v>0</v>
      </c>
      <c r="H277" s="259">
        <f t="shared" si="543"/>
        <v>0</v>
      </c>
      <c r="I277" s="259">
        <f t="shared" si="544"/>
        <v>0</v>
      </c>
      <c r="J277" s="259">
        <f t="shared" si="545"/>
        <v>0</v>
      </c>
      <c r="K277" s="259">
        <f t="shared" si="546"/>
        <v>0</v>
      </c>
      <c r="L277" s="259">
        <f t="shared" si="547"/>
        <v>0</v>
      </c>
      <c r="M277" s="259">
        <f t="shared" si="548"/>
        <v>0</v>
      </c>
      <c r="N277" s="259">
        <f t="shared" si="549"/>
        <v>0</v>
      </c>
      <c r="O277" s="259">
        <f t="shared" si="550"/>
        <v>0</v>
      </c>
      <c r="P277" s="259">
        <f t="shared" si="551"/>
        <v>0</v>
      </c>
      <c r="Q277" s="259">
        <f t="shared" si="552"/>
        <v>0</v>
      </c>
      <c r="R277" s="452">
        <f t="shared" si="553"/>
        <v>0</v>
      </c>
      <c r="S277" s="463"/>
      <c r="T277" s="464"/>
      <c r="U277" s="464"/>
      <c r="V277" s="464"/>
      <c r="W277" s="464"/>
      <c r="X277" s="464"/>
      <c r="Y277" s="464"/>
      <c r="Z277" s="464"/>
      <c r="AA277" s="464"/>
      <c r="AB277" s="464"/>
      <c r="AC277" s="464"/>
      <c r="AD277" s="464"/>
      <c r="AE277" s="464"/>
      <c r="AF277" s="464"/>
      <c r="AG277" s="464"/>
      <c r="AH277" s="474"/>
      <c r="AI277" s="463"/>
      <c r="AJ277" s="464"/>
      <c r="AK277" s="464"/>
      <c r="AL277" s="464"/>
      <c r="AM277" s="464"/>
      <c r="AN277" s="464"/>
      <c r="AO277" s="464"/>
      <c r="AP277" s="464"/>
      <c r="AQ277" s="464"/>
      <c r="AR277" s="464"/>
      <c r="AS277" s="464"/>
      <c r="AT277" s="464"/>
      <c r="AU277" s="464"/>
      <c r="AV277" s="464"/>
      <c r="AW277" s="464"/>
      <c r="AX277" s="474"/>
      <c r="AY277" s="463"/>
      <c r="AZ277" s="464"/>
      <c r="BA277" s="464"/>
      <c r="BB277" s="464"/>
      <c r="BC277" s="464"/>
      <c r="BD277" s="464"/>
      <c r="BE277" s="464"/>
      <c r="BF277" s="464"/>
      <c r="BG277" s="464"/>
      <c r="BH277" s="464"/>
      <c r="BI277" s="464"/>
      <c r="BJ277" s="464"/>
      <c r="BK277" s="464"/>
      <c r="BL277" s="464"/>
      <c r="BM277" s="464"/>
      <c r="BN277" s="474"/>
    </row>
    <row r="278" spans="1:67" outlineLevel="2">
      <c r="B278" s="54" t="str">
        <f t="shared" ref="B278" si="556">$B$213&amp;""</f>
        <v>Late</v>
      </c>
      <c r="C278" s="259">
        <f t="shared" si="538"/>
        <v>0</v>
      </c>
      <c r="D278" s="259">
        <f t="shared" si="539"/>
        <v>0</v>
      </c>
      <c r="E278" s="259">
        <f t="shared" si="540"/>
        <v>0</v>
      </c>
      <c r="F278" s="259">
        <f t="shared" si="541"/>
        <v>0</v>
      </c>
      <c r="G278" s="259">
        <f t="shared" si="542"/>
        <v>0</v>
      </c>
      <c r="H278" s="259">
        <f t="shared" si="543"/>
        <v>0</v>
      </c>
      <c r="I278" s="259">
        <f t="shared" si="544"/>
        <v>0</v>
      </c>
      <c r="J278" s="259">
        <f t="shared" si="545"/>
        <v>0</v>
      </c>
      <c r="K278" s="259">
        <f t="shared" si="546"/>
        <v>0</v>
      </c>
      <c r="L278" s="259">
        <f t="shared" si="547"/>
        <v>0</v>
      </c>
      <c r="M278" s="259">
        <f t="shared" si="548"/>
        <v>0</v>
      </c>
      <c r="N278" s="259">
        <f t="shared" si="549"/>
        <v>0</v>
      </c>
      <c r="O278" s="259">
        <f t="shared" si="550"/>
        <v>0</v>
      </c>
      <c r="P278" s="259">
        <f t="shared" si="551"/>
        <v>0</v>
      </c>
      <c r="Q278" s="259">
        <f t="shared" si="552"/>
        <v>0</v>
      </c>
      <c r="R278" s="452">
        <f t="shared" si="553"/>
        <v>0</v>
      </c>
      <c r="S278" s="463"/>
      <c r="T278" s="464"/>
      <c r="U278" s="464"/>
      <c r="V278" s="464"/>
      <c r="W278" s="464"/>
      <c r="X278" s="464"/>
      <c r="Y278" s="464"/>
      <c r="Z278" s="464"/>
      <c r="AA278" s="464"/>
      <c r="AB278" s="464"/>
      <c r="AC278" s="464"/>
      <c r="AD278" s="464"/>
      <c r="AE278" s="464"/>
      <c r="AF278" s="464"/>
      <c r="AG278" s="464"/>
      <c r="AH278" s="474"/>
      <c r="AI278" s="463"/>
      <c r="AJ278" s="464"/>
      <c r="AK278" s="464"/>
      <c r="AL278" s="464"/>
      <c r="AM278" s="464"/>
      <c r="AN278" s="464"/>
      <c r="AO278" s="464"/>
      <c r="AP278" s="464"/>
      <c r="AQ278" s="464"/>
      <c r="AR278" s="464"/>
      <c r="AS278" s="464"/>
      <c r="AT278" s="464"/>
      <c r="AU278" s="464"/>
      <c r="AV278" s="464"/>
      <c r="AW278" s="464"/>
      <c r="AX278" s="474"/>
      <c r="AY278" s="463"/>
      <c r="AZ278" s="464"/>
      <c r="BA278" s="464"/>
      <c r="BB278" s="464"/>
      <c r="BC278" s="464"/>
      <c r="BD278" s="464"/>
      <c r="BE278" s="464"/>
      <c r="BF278" s="464"/>
      <c r="BG278" s="464"/>
      <c r="BH278" s="464"/>
      <c r="BI278" s="464"/>
      <c r="BJ278" s="464"/>
      <c r="BK278" s="464"/>
      <c r="BL278" s="464"/>
      <c r="BM278" s="464"/>
      <c r="BN278" s="474"/>
    </row>
    <row r="279" spans="1:67" outlineLevel="2">
      <c r="B279" s="54" t="s">
        <v>978</v>
      </c>
      <c r="C279" s="259">
        <f t="shared" ref="C279:C281" si="557">CHOOSE(d.Region,S279,AI279,AY279)</f>
        <v>0</v>
      </c>
      <c r="D279" s="259">
        <f t="shared" ref="D279:D281" si="558">CHOOSE(d.Region,T279,AJ279,AZ279)</f>
        <v>0</v>
      </c>
      <c r="E279" s="259">
        <f t="shared" ref="E279:E281" si="559">CHOOSE(d.Region,U279,AK279,BA279)</f>
        <v>0</v>
      </c>
      <c r="F279" s="259">
        <f t="shared" ref="F279:F281" si="560">CHOOSE(d.Region,V279,AL279,BB279)</f>
        <v>0</v>
      </c>
      <c r="G279" s="259">
        <f t="shared" ref="G279:G281" si="561">CHOOSE(d.Region,W279,AM279,BC279)</f>
        <v>0</v>
      </c>
      <c r="H279" s="259">
        <f t="shared" ref="H279:H281" si="562">CHOOSE(d.Region,X279,AN279,BD279)</f>
        <v>0</v>
      </c>
      <c r="I279" s="259">
        <f t="shared" ref="I279:I281" si="563">CHOOSE(d.Region,Y279,AO279,BE279)</f>
        <v>0</v>
      </c>
      <c r="J279" s="259">
        <f t="shared" ref="J279:J281" si="564">CHOOSE(d.Region,Z279,AP279,BF279)</f>
        <v>0</v>
      </c>
      <c r="K279" s="259">
        <f t="shared" ref="K279:K281" si="565">CHOOSE(d.Region,AA279,AQ279,BG279)</f>
        <v>0</v>
      </c>
      <c r="L279" s="259">
        <f t="shared" ref="L279:L281" si="566">CHOOSE(d.Region,AB279,AR279,BH279)</f>
        <v>0</v>
      </c>
      <c r="M279" s="259">
        <f t="shared" ref="M279:M281" si="567">CHOOSE(d.Region,AC279,AS279,BI279)</f>
        <v>0</v>
      </c>
      <c r="N279" s="259">
        <f t="shared" ref="N279:N281" si="568">CHOOSE(d.Region,AD279,AT279,BJ279)</f>
        <v>0</v>
      </c>
      <c r="O279" s="259">
        <f t="shared" ref="O279:O281" si="569">CHOOSE(d.Region,AE279,AU279,BK279)</f>
        <v>0</v>
      </c>
      <c r="P279" s="259">
        <f t="shared" ref="P279:P281" si="570">CHOOSE(d.Region,AF279,AV279,BL279)</f>
        <v>0</v>
      </c>
      <c r="Q279" s="259">
        <f t="shared" ref="Q279:Q281" si="571">CHOOSE(d.Region,AG279,AW279,BM279)</f>
        <v>0</v>
      </c>
      <c r="R279" s="452">
        <f t="shared" ref="R279:R281" si="572">CHOOSE(d.Region,AH279,AX279,BN279)</f>
        <v>0</v>
      </c>
      <c r="S279" s="484"/>
      <c r="T279" s="485"/>
      <c r="U279" s="485"/>
      <c r="V279" s="485"/>
      <c r="W279" s="485"/>
      <c r="X279" s="485"/>
      <c r="Y279" s="485"/>
      <c r="Z279" s="485"/>
      <c r="AA279" s="485"/>
      <c r="AB279" s="485"/>
      <c r="AC279" s="485"/>
      <c r="AD279" s="485"/>
      <c r="AE279" s="485"/>
      <c r="AF279" s="485"/>
      <c r="AG279" s="485"/>
      <c r="AH279" s="486"/>
      <c r="AI279" s="484"/>
      <c r="AJ279" s="485"/>
      <c r="AK279" s="485"/>
      <c r="AL279" s="485"/>
      <c r="AM279" s="485"/>
      <c r="AN279" s="485"/>
      <c r="AO279" s="485"/>
      <c r="AP279" s="485"/>
      <c r="AQ279" s="485"/>
      <c r="AR279" s="485"/>
      <c r="AS279" s="485"/>
      <c r="AT279" s="485"/>
      <c r="AU279" s="485"/>
      <c r="AV279" s="485"/>
      <c r="AW279" s="485"/>
      <c r="AX279" s="486"/>
      <c r="AY279" s="484"/>
      <c r="AZ279" s="485"/>
      <c r="BA279" s="485"/>
      <c r="BB279" s="485"/>
      <c r="BC279" s="485"/>
      <c r="BD279" s="485"/>
      <c r="BE279" s="485"/>
      <c r="BF279" s="485"/>
      <c r="BG279" s="485"/>
      <c r="BH279" s="485"/>
      <c r="BI279" s="485"/>
      <c r="BJ279" s="485"/>
      <c r="BK279" s="485"/>
      <c r="BL279" s="485"/>
      <c r="BM279" s="485"/>
      <c r="BN279" s="486"/>
    </row>
    <row r="280" spans="1:67" outlineLevel="2">
      <c r="B280" s="54" t="str">
        <f t="shared" ref="B280" si="573">$B$215&amp;""</f>
        <v>7mo with 0% mated</v>
      </c>
      <c r="C280" s="259">
        <f t="shared" si="557"/>
        <v>0</v>
      </c>
      <c r="D280" s="259">
        <f t="shared" si="558"/>
        <v>0</v>
      </c>
      <c r="E280" s="259">
        <f t="shared" si="559"/>
        <v>0</v>
      </c>
      <c r="F280" s="259">
        <f t="shared" si="560"/>
        <v>0</v>
      </c>
      <c r="G280" s="259">
        <f t="shared" si="561"/>
        <v>0</v>
      </c>
      <c r="H280" s="259">
        <f t="shared" si="562"/>
        <v>0</v>
      </c>
      <c r="I280" s="259">
        <f t="shared" si="563"/>
        <v>0</v>
      </c>
      <c r="J280" s="259">
        <f t="shared" si="564"/>
        <v>0</v>
      </c>
      <c r="K280" s="259">
        <f t="shared" si="565"/>
        <v>0</v>
      </c>
      <c r="L280" s="259">
        <f t="shared" si="566"/>
        <v>0</v>
      </c>
      <c r="M280" s="259">
        <f t="shared" si="567"/>
        <v>0</v>
      </c>
      <c r="N280" s="259">
        <f t="shared" si="568"/>
        <v>0</v>
      </c>
      <c r="O280" s="259">
        <f t="shared" si="569"/>
        <v>0</v>
      </c>
      <c r="P280" s="259">
        <f t="shared" si="570"/>
        <v>0</v>
      </c>
      <c r="Q280" s="259">
        <f t="shared" si="571"/>
        <v>0</v>
      </c>
      <c r="R280" s="452">
        <f t="shared" si="572"/>
        <v>0</v>
      </c>
      <c r="S280" s="465"/>
      <c r="T280" s="262"/>
      <c r="U280" s="262"/>
      <c r="V280" s="262"/>
      <c r="W280" s="262"/>
      <c r="X280" s="262"/>
      <c r="Y280" s="262"/>
      <c r="Z280" s="262"/>
      <c r="AA280" s="262"/>
      <c r="AB280" s="262"/>
      <c r="AC280" s="262"/>
      <c r="AD280" s="262"/>
      <c r="AE280" s="262"/>
      <c r="AF280" s="262"/>
      <c r="AG280" s="262"/>
      <c r="AH280" s="475"/>
      <c r="AI280" s="465"/>
      <c r="AJ280" s="262"/>
      <c r="AK280" s="262"/>
      <c r="AL280" s="262"/>
      <c r="AM280" s="262"/>
      <c r="AN280" s="262"/>
      <c r="AO280" s="262"/>
      <c r="AP280" s="262"/>
      <c r="AQ280" s="262"/>
      <c r="AR280" s="262"/>
      <c r="AS280" s="262"/>
      <c r="AT280" s="262"/>
      <c r="AU280" s="262"/>
      <c r="AV280" s="262"/>
      <c r="AW280" s="262"/>
      <c r="AX280" s="475"/>
      <c r="AY280" s="465"/>
      <c r="AZ280" s="262"/>
      <c r="BA280" s="262"/>
      <c r="BB280" s="262"/>
      <c r="BC280" s="262"/>
      <c r="BD280" s="262"/>
      <c r="BE280" s="262"/>
      <c r="BF280" s="262"/>
      <c r="BG280" s="262"/>
      <c r="BH280" s="262"/>
      <c r="BI280" s="262"/>
      <c r="BJ280" s="262"/>
      <c r="BK280" s="262"/>
      <c r="BL280" s="262"/>
      <c r="BM280" s="262"/>
      <c r="BN280" s="475"/>
    </row>
    <row r="281" spans="1:67" outlineLevel="2">
      <c r="B281" s="54" t="s">
        <v>1749</v>
      </c>
      <c r="C281" s="259">
        <f t="shared" si="557"/>
        <v>0</v>
      </c>
      <c r="D281" s="259">
        <f t="shared" si="558"/>
        <v>0</v>
      </c>
      <c r="E281" s="259">
        <f t="shared" si="559"/>
        <v>0</v>
      </c>
      <c r="F281" s="259">
        <f t="shared" si="560"/>
        <v>0</v>
      </c>
      <c r="G281" s="259">
        <f t="shared" si="561"/>
        <v>0</v>
      </c>
      <c r="H281" s="259">
        <f t="shared" si="562"/>
        <v>0</v>
      </c>
      <c r="I281" s="259">
        <f t="shared" si="563"/>
        <v>0</v>
      </c>
      <c r="J281" s="259">
        <f t="shared" si="564"/>
        <v>0</v>
      </c>
      <c r="K281" s="259">
        <f t="shared" si="565"/>
        <v>0</v>
      </c>
      <c r="L281" s="259">
        <f t="shared" si="566"/>
        <v>0</v>
      </c>
      <c r="M281" s="259">
        <f t="shared" si="567"/>
        <v>0</v>
      </c>
      <c r="N281" s="259">
        <f t="shared" si="568"/>
        <v>0</v>
      </c>
      <c r="O281" s="259">
        <f t="shared" si="569"/>
        <v>0</v>
      </c>
      <c r="P281" s="259">
        <f t="shared" si="570"/>
        <v>0</v>
      </c>
      <c r="Q281" s="259">
        <f t="shared" si="571"/>
        <v>0</v>
      </c>
      <c r="R281" s="452">
        <f t="shared" si="572"/>
        <v>0</v>
      </c>
      <c r="S281" s="465"/>
      <c r="T281" s="262"/>
      <c r="U281" s="262"/>
      <c r="V281" s="262"/>
      <c r="W281" s="262"/>
      <c r="X281" s="262"/>
      <c r="Y281" s="262"/>
      <c r="Z281" s="262"/>
      <c r="AA281" s="262"/>
      <c r="AB281" s="262"/>
      <c r="AC281" s="262"/>
      <c r="AD281" s="262"/>
      <c r="AE281" s="262"/>
      <c r="AF281" s="262"/>
      <c r="AG281" s="262"/>
      <c r="AH281" s="475"/>
      <c r="AI281" s="465"/>
      <c r="AJ281" s="262"/>
      <c r="AK281" s="262"/>
      <c r="AL281" s="262"/>
      <c r="AM281" s="262"/>
      <c r="AN281" s="262"/>
      <c r="AO281" s="262"/>
      <c r="AP281" s="262"/>
      <c r="AQ281" s="262"/>
      <c r="AR281" s="262"/>
      <c r="AS281" s="262"/>
      <c r="AT281" s="262"/>
      <c r="AU281" s="262"/>
      <c r="AV281" s="262"/>
      <c r="AW281" s="262"/>
      <c r="AX281" s="475"/>
      <c r="AY281" s="465"/>
      <c r="AZ281" s="262"/>
      <c r="BA281" s="262"/>
      <c r="BB281" s="262"/>
      <c r="BC281" s="262"/>
      <c r="BD281" s="262"/>
      <c r="BE281" s="262"/>
      <c r="BF281" s="262"/>
      <c r="BG281" s="262"/>
      <c r="BH281" s="262"/>
      <c r="BI281" s="262"/>
      <c r="BJ281" s="262"/>
      <c r="BK281" s="262"/>
      <c r="BL281" s="262"/>
      <c r="BM281" s="262"/>
      <c r="BN281" s="475"/>
    </row>
    <row r="282" spans="1:67" outlineLevel="2">
      <c r="B282" s="54" t="s">
        <v>1114</v>
      </c>
      <c r="C282" s="261">
        <f t="shared" ref="C282" si="574">CHOOSE(d.Region,S282,AI282,AY282)</f>
        <v>0</v>
      </c>
      <c r="D282" s="261">
        <f t="shared" ref="D282" si="575">CHOOSE(d.Region,T282,AJ282,AZ282)</f>
        <v>0</v>
      </c>
      <c r="E282" s="261">
        <f t="shared" ref="E282" si="576">CHOOSE(d.Region,U282,AK282,BA282)</f>
        <v>0</v>
      </c>
      <c r="F282" s="261">
        <f t="shared" ref="F282" si="577">CHOOSE(d.Region,V282,AL282,BB282)</f>
        <v>0</v>
      </c>
      <c r="G282" s="261">
        <f t="shared" ref="G282" si="578">CHOOSE(d.Region,W282,AM282,BC282)</f>
        <v>0</v>
      </c>
      <c r="H282" s="261">
        <f t="shared" ref="H282" si="579">CHOOSE(d.Region,X282,AN282,BD282)</f>
        <v>0</v>
      </c>
      <c r="I282" s="261">
        <f t="shared" ref="I282" si="580">CHOOSE(d.Region,Y282,AO282,BE282)</f>
        <v>0</v>
      </c>
      <c r="J282" s="261">
        <f t="shared" ref="J282" si="581">CHOOSE(d.Region,Z282,AP282,BF282)</f>
        <v>0</v>
      </c>
      <c r="K282" s="261">
        <f t="shared" ref="K282" si="582">CHOOSE(d.Region,AA282,AQ282,BG282)</f>
        <v>0</v>
      </c>
      <c r="L282" s="261">
        <f t="shared" ref="L282" si="583">CHOOSE(d.Region,AB282,AR282,BH282)</f>
        <v>0</v>
      </c>
      <c r="M282" s="261">
        <f t="shared" ref="M282" si="584">CHOOSE(d.Region,AC282,AS282,BI282)</f>
        <v>0</v>
      </c>
      <c r="N282" s="261">
        <f t="shared" ref="N282" si="585">CHOOSE(d.Region,AD282,AT282,BJ282)</f>
        <v>0</v>
      </c>
      <c r="O282" s="261">
        <f t="shared" ref="O282" si="586">CHOOSE(d.Region,AE282,AU282,BK282)</f>
        <v>0</v>
      </c>
      <c r="P282" s="261">
        <f t="shared" ref="P282" si="587">CHOOSE(d.Region,AF282,AV282,BL282)</f>
        <v>0</v>
      </c>
      <c r="Q282" s="261">
        <f t="shared" ref="Q282" si="588">CHOOSE(d.Region,AG282,AW282,BM282)</f>
        <v>0</v>
      </c>
      <c r="R282" s="453">
        <f t="shared" ref="R282" si="589">CHOOSE(d.Region,AH282,AX282,BN282)</f>
        <v>0</v>
      </c>
      <c r="S282" s="465"/>
      <c r="T282" s="262"/>
      <c r="U282" s="262"/>
      <c r="V282" s="262"/>
      <c r="W282" s="262"/>
      <c r="X282" s="262"/>
      <c r="Y282" s="262"/>
      <c r="Z282" s="262"/>
      <c r="AA282" s="262"/>
      <c r="AB282" s="262"/>
      <c r="AC282" s="262"/>
      <c r="AD282" s="262"/>
      <c r="AE282" s="262"/>
      <c r="AF282" s="262"/>
      <c r="AG282" s="262"/>
      <c r="AH282" s="475"/>
      <c r="AI282" s="465"/>
      <c r="AJ282" s="262"/>
      <c r="AK282" s="262"/>
      <c r="AL282" s="262"/>
      <c r="AM282" s="262"/>
      <c r="AN282" s="262"/>
      <c r="AO282" s="262"/>
      <c r="AP282" s="262"/>
      <c r="AQ282" s="262"/>
      <c r="AR282" s="262"/>
      <c r="AS282" s="262"/>
      <c r="AT282" s="262"/>
      <c r="AU282" s="262"/>
      <c r="AV282" s="262"/>
      <c r="AW282" s="262"/>
      <c r="AX282" s="475"/>
      <c r="AY282" s="465"/>
      <c r="AZ282" s="262"/>
      <c r="BA282" s="262"/>
      <c r="BB282" s="262"/>
      <c r="BC282" s="262"/>
      <c r="BD282" s="262"/>
      <c r="BE282" s="262"/>
      <c r="BF282" s="262"/>
      <c r="BG282" s="262"/>
      <c r="BH282" s="262"/>
      <c r="BI282" s="262"/>
      <c r="BJ282" s="262"/>
      <c r="BK282" s="262"/>
      <c r="BL282" s="262"/>
      <c r="BM282" s="262"/>
      <c r="BN282" s="475"/>
    </row>
    <row r="283" spans="1:67" outlineLevel="1">
      <c r="B283" s="107"/>
      <c r="C283" s="107"/>
      <c r="D283" s="107"/>
      <c r="E283" s="107"/>
      <c r="F283" s="107"/>
      <c r="G283" s="107"/>
      <c r="H283" s="107"/>
      <c r="I283" s="107"/>
      <c r="J283" s="107"/>
      <c r="K283" s="107"/>
      <c r="L283" s="107"/>
      <c r="M283" s="107"/>
      <c r="N283" s="107"/>
      <c r="O283" s="107"/>
      <c r="P283" s="107"/>
      <c r="Q283" s="107"/>
      <c r="R283" s="107"/>
    </row>
    <row r="285" spans="1:67">
      <c r="A285" s="254" t="s">
        <v>1136</v>
      </c>
      <c r="B285" s="253"/>
      <c r="C285" s="126"/>
      <c r="D285" s="126"/>
      <c r="E285" s="126"/>
      <c r="F285" s="126"/>
      <c r="G285" s="126"/>
      <c r="H285" s="126"/>
      <c r="I285" s="126"/>
      <c r="J285" s="126"/>
      <c r="K285" s="126"/>
      <c r="L285" s="126"/>
      <c r="M285" s="126"/>
      <c r="N285" s="126"/>
      <c r="O285" s="126"/>
      <c r="P285" s="126"/>
      <c r="Q285" s="126"/>
      <c r="R285" s="126"/>
      <c r="S285" s="126"/>
      <c r="T285" s="126"/>
      <c r="U285" s="126"/>
      <c r="V285" s="126"/>
      <c r="W285" s="126"/>
      <c r="X285" s="126"/>
      <c r="Y285" s="126"/>
      <c r="Z285" s="126"/>
      <c r="AA285" s="126"/>
      <c r="AB285" s="126"/>
      <c r="AC285" s="126"/>
      <c r="AD285" s="126"/>
      <c r="AE285" s="126"/>
      <c r="AF285" s="126"/>
      <c r="AG285" s="126"/>
      <c r="AH285" s="126"/>
      <c r="AI285" s="126"/>
      <c r="AJ285" s="126"/>
      <c r="AK285" s="126"/>
      <c r="AL285" s="126"/>
      <c r="AM285" s="126"/>
      <c r="AN285" s="126"/>
      <c r="AO285" s="126"/>
      <c r="AP285" s="126"/>
      <c r="AQ285" s="126"/>
      <c r="AR285" s="126"/>
      <c r="AS285" s="126"/>
      <c r="AT285" s="126"/>
      <c r="AU285" s="126"/>
      <c r="AV285" s="126"/>
      <c r="AW285" s="126"/>
      <c r="AX285" s="126"/>
      <c r="AY285" s="126"/>
      <c r="AZ285" s="126"/>
      <c r="BA285" s="126"/>
      <c r="BB285" s="126"/>
      <c r="BC285" s="126"/>
      <c r="BD285" s="126"/>
      <c r="BE285" s="126"/>
      <c r="BF285" s="126"/>
      <c r="BG285" s="126"/>
      <c r="BH285" s="126"/>
      <c r="BI285" s="126"/>
      <c r="BJ285" s="126"/>
      <c r="BK285" s="126"/>
      <c r="BL285" s="126"/>
      <c r="BM285" s="126"/>
      <c r="BN285" s="126"/>
    </row>
    <row r="286" spans="1:67" outlineLevel="1">
      <c r="A286" s="254"/>
      <c r="B286" s="253"/>
      <c r="C286" s="126" t="str">
        <f>d.RegionName</f>
        <v>GSM</v>
      </c>
      <c r="D286" s="126"/>
      <c r="E286" s="126"/>
      <c r="F286" s="126"/>
      <c r="G286" s="126"/>
      <c r="H286" s="126"/>
      <c r="I286" s="126"/>
      <c r="J286" s="126"/>
      <c r="K286" s="126"/>
      <c r="L286" s="126"/>
      <c r="M286" s="126"/>
      <c r="N286" s="126"/>
      <c r="O286" s="126"/>
      <c r="P286" s="126"/>
      <c r="Q286" s="126"/>
      <c r="R286" s="126"/>
      <c r="S286" s="454" t="s">
        <v>950</v>
      </c>
      <c r="T286" s="126"/>
      <c r="U286" s="126"/>
      <c r="V286" s="126"/>
      <c r="W286" s="126"/>
      <c r="X286" s="126"/>
      <c r="Y286" s="126"/>
      <c r="Z286" s="126"/>
      <c r="AA286" s="126"/>
      <c r="AB286" s="126"/>
      <c r="AC286" s="126"/>
      <c r="AD286" s="126"/>
      <c r="AE286" s="126"/>
      <c r="AF286" s="126"/>
      <c r="AG286" s="126"/>
      <c r="AH286" s="466"/>
      <c r="AI286" s="454" t="s">
        <v>951</v>
      </c>
      <c r="AJ286" s="126"/>
      <c r="AK286" s="126"/>
      <c r="AL286" s="126"/>
      <c r="AM286" s="126"/>
      <c r="AN286" s="126"/>
      <c r="AO286" s="126"/>
      <c r="AP286" s="126"/>
      <c r="AQ286" s="126"/>
      <c r="AR286" s="126"/>
      <c r="AS286" s="126"/>
      <c r="AT286" s="126"/>
      <c r="AU286" s="126"/>
      <c r="AV286" s="126"/>
      <c r="AW286" s="126"/>
      <c r="AX286" s="466"/>
      <c r="AY286" s="454" t="s">
        <v>952</v>
      </c>
      <c r="AZ286" s="126"/>
      <c r="BA286" s="126"/>
      <c r="BB286" s="126"/>
      <c r="BC286" s="126"/>
      <c r="BD286" s="126"/>
      <c r="BE286" s="126"/>
      <c r="BF286" s="126"/>
      <c r="BG286" s="126"/>
      <c r="BH286" s="126"/>
      <c r="BI286" s="126"/>
      <c r="BJ286" s="126"/>
      <c r="BK286" s="126"/>
      <c r="BL286" s="126"/>
      <c r="BM286" s="126"/>
      <c r="BN286" s="466"/>
    </row>
    <row r="287" spans="1:67" outlineLevel="1">
      <c r="A287" s="254"/>
      <c r="B287" s="253"/>
      <c r="C287" s="126" t="s">
        <v>1123</v>
      </c>
      <c r="D287" s="126"/>
      <c r="E287" s="126"/>
      <c r="F287" s="126"/>
      <c r="G287" s="126" t="s">
        <v>1124</v>
      </c>
      <c r="H287" s="126"/>
      <c r="I287" s="126"/>
      <c r="J287" s="126"/>
      <c r="K287" s="126" t="s">
        <v>1125</v>
      </c>
      <c r="L287" s="126"/>
      <c r="M287" s="126"/>
      <c r="N287" s="126"/>
      <c r="O287" s="126" t="s">
        <v>876</v>
      </c>
      <c r="P287" s="126"/>
      <c r="Q287" s="126"/>
      <c r="R287" s="126"/>
      <c r="S287" s="454" t="s">
        <v>1123</v>
      </c>
      <c r="T287" s="126"/>
      <c r="U287" s="126"/>
      <c r="V287" s="126"/>
      <c r="W287" s="126" t="s">
        <v>1124</v>
      </c>
      <c r="X287" s="126"/>
      <c r="Y287" s="126"/>
      <c r="Z287" s="126"/>
      <c r="AA287" s="126" t="s">
        <v>1125</v>
      </c>
      <c r="AB287" s="126"/>
      <c r="AC287" s="126"/>
      <c r="AD287" s="126"/>
      <c r="AE287" s="126" t="s">
        <v>876</v>
      </c>
      <c r="AF287" s="126"/>
      <c r="AG287" s="126"/>
      <c r="AH287" s="466"/>
      <c r="AI287" s="454" t="s">
        <v>1123</v>
      </c>
      <c r="AJ287" s="126"/>
      <c r="AK287" s="126"/>
      <c r="AL287" s="126"/>
      <c r="AM287" s="126" t="s">
        <v>1124</v>
      </c>
      <c r="AN287" s="126"/>
      <c r="AO287" s="126"/>
      <c r="AP287" s="126"/>
      <c r="AQ287" s="126" t="s">
        <v>1125</v>
      </c>
      <c r="AR287" s="126"/>
      <c r="AS287" s="126"/>
      <c r="AT287" s="126"/>
      <c r="AU287" s="126" t="s">
        <v>876</v>
      </c>
      <c r="AV287" s="126"/>
      <c r="AW287" s="126"/>
      <c r="AX287" s="466"/>
      <c r="AY287" s="454" t="s">
        <v>1123</v>
      </c>
      <c r="AZ287" s="126"/>
      <c r="BA287" s="126"/>
      <c r="BB287" s="126"/>
      <c r="BC287" s="126" t="s">
        <v>1124</v>
      </c>
      <c r="BD287" s="126"/>
      <c r="BE287" s="126"/>
      <c r="BF287" s="126"/>
      <c r="BG287" s="126" t="s">
        <v>1125</v>
      </c>
      <c r="BH287" s="126"/>
      <c r="BI287" s="126"/>
      <c r="BJ287" s="126"/>
      <c r="BK287" s="126" t="s">
        <v>876</v>
      </c>
      <c r="BL287" s="126"/>
      <c r="BM287" s="126"/>
      <c r="BN287" s="466"/>
    </row>
    <row r="288" spans="1:67" outlineLevel="1">
      <c r="A288" s="254"/>
      <c r="B288" s="253"/>
      <c r="C288" s="21" t="s">
        <v>1437</v>
      </c>
      <c r="D288" s="21" t="s">
        <v>1438</v>
      </c>
      <c r="E288" s="21" t="s">
        <v>1439</v>
      </c>
      <c r="F288" s="21" t="s">
        <v>1440</v>
      </c>
      <c r="G288" s="21" t="s">
        <v>1437</v>
      </c>
      <c r="H288" s="21" t="s">
        <v>1438</v>
      </c>
      <c r="I288" s="21" t="s">
        <v>1439</v>
      </c>
      <c r="J288" s="21" t="s">
        <v>1440</v>
      </c>
      <c r="K288" s="21" t="s">
        <v>1437</v>
      </c>
      <c r="L288" s="21" t="s">
        <v>1438</v>
      </c>
      <c r="M288" s="21" t="s">
        <v>1439</v>
      </c>
      <c r="N288" s="21" t="s">
        <v>1440</v>
      </c>
      <c r="O288" s="21" t="s">
        <v>1437</v>
      </c>
      <c r="P288" s="21" t="s">
        <v>1438</v>
      </c>
      <c r="Q288" s="21" t="s">
        <v>1439</v>
      </c>
      <c r="R288" s="21" t="s">
        <v>1440</v>
      </c>
      <c r="S288" s="454"/>
      <c r="T288" s="126"/>
      <c r="U288" s="126"/>
      <c r="V288" s="126"/>
      <c r="W288" s="126"/>
      <c r="X288" s="126"/>
      <c r="Y288" s="126"/>
      <c r="Z288" s="126"/>
      <c r="AA288" s="126"/>
      <c r="AB288" s="126"/>
      <c r="AC288" s="126"/>
      <c r="AD288" s="126"/>
      <c r="AE288" s="126"/>
      <c r="AF288" s="126"/>
      <c r="AG288" s="126"/>
      <c r="AH288" s="466"/>
      <c r="AI288" s="454"/>
      <c r="AJ288" s="126"/>
      <c r="AK288" s="126"/>
      <c r="AL288" s="126"/>
      <c r="AM288" s="126"/>
      <c r="AN288" s="126"/>
      <c r="AO288" s="126"/>
      <c r="AP288" s="126"/>
      <c r="AQ288" s="126"/>
      <c r="AR288" s="126"/>
      <c r="AS288" s="126"/>
      <c r="AT288" s="126"/>
      <c r="AU288" s="126"/>
      <c r="AV288" s="126"/>
      <c r="AW288" s="126"/>
      <c r="AX288" s="466"/>
      <c r="AY288" s="454"/>
      <c r="AZ288" s="126"/>
      <c r="BA288" s="126"/>
      <c r="BB288" s="126"/>
      <c r="BC288" s="126"/>
      <c r="BD288" s="126"/>
      <c r="BE288" s="126"/>
      <c r="BF288" s="126"/>
      <c r="BG288" s="126"/>
      <c r="BH288" s="126"/>
      <c r="BI288" s="126"/>
      <c r="BJ288" s="126"/>
      <c r="BK288" s="126"/>
      <c r="BL288" s="126"/>
      <c r="BM288" s="126"/>
      <c r="BN288" s="466"/>
    </row>
    <row r="289" spans="2:67" ht="24.75" outlineLevel="2">
      <c r="B289" s="53" t="str">
        <f>"Grazing Intensity 1
"&amp;$B$210&amp;": Ewe Lambs"</f>
        <v>Grazing Intensity 1
Standard (7mo): Ewe Lambs</v>
      </c>
      <c r="C289" s="256">
        <f t="shared" ref="C289:C342" si="590">CHOOSE(d.Region,S289,AI289,AY289)</f>
        <v>12</v>
      </c>
      <c r="D289" s="256">
        <f t="shared" ref="D289:D342" si="591">CHOOSE(d.Region,T289,AJ289,AZ289)</f>
        <v>93</v>
      </c>
      <c r="E289" s="256">
        <f t="shared" ref="E289:E342" si="592">CHOOSE(d.Region,U289,AK289,BA289)</f>
        <v>483</v>
      </c>
      <c r="F289" s="256">
        <f t="shared" ref="F289:F342" si="593">CHOOSE(d.Region,V289,AL289,BB289)</f>
        <v>483</v>
      </c>
      <c r="G289" s="256">
        <f t="shared" ref="G289:G342" si="594">CHOOSE(d.Region,W289,AM289,BC289)</f>
        <v>0</v>
      </c>
      <c r="H289" s="256">
        <f t="shared" ref="H289:H342" si="595">CHOOSE(d.Region,X289,AN289,BD289)</f>
        <v>0</v>
      </c>
      <c r="I289" s="256">
        <f t="shared" ref="I289:I342" si="596">CHOOSE(d.Region,Y289,AO289,BE289)</f>
        <v>0</v>
      </c>
      <c r="J289" s="256">
        <f t="shared" ref="J289:J342" si="597">CHOOSE(d.Region,Z289,AP289,BF289)</f>
        <v>0</v>
      </c>
      <c r="K289" s="256">
        <f t="shared" ref="K289:K342" si="598">CHOOSE(d.Region,AA289,AQ289,BG289)</f>
        <v>0</v>
      </c>
      <c r="L289" s="256">
        <f t="shared" ref="L289:L342" si="599">CHOOSE(d.Region,AB289,AR289,BH289)</f>
        <v>0</v>
      </c>
      <c r="M289" s="256">
        <f t="shared" ref="M289:M342" si="600">CHOOSE(d.Region,AC289,AS289,BI289)</f>
        <v>0</v>
      </c>
      <c r="N289" s="256">
        <f t="shared" ref="N289:N342" si="601">CHOOSE(d.Region,AD289,AT289,BJ289)</f>
        <v>0</v>
      </c>
      <c r="O289" s="256">
        <f t="shared" ref="O289:O342" si="602">CHOOSE(d.Region,AE289,AU289,BK289)</f>
        <v>13</v>
      </c>
      <c r="P289" s="256">
        <f t="shared" ref="P289:P342" si="603">CHOOSE(d.Region,AF289,AV289,BL289)</f>
        <v>79</v>
      </c>
      <c r="Q289" s="256">
        <f t="shared" ref="Q289:Q342" si="604">CHOOSE(d.Region,AG289,AW289,BM289)</f>
        <v>414</v>
      </c>
      <c r="R289" s="451">
        <f t="shared" ref="R289:R342" si="605">CHOOSE(d.Region,AH289,AX289,BN289)</f>
        <v>414</v>
      </c>
      <c r="S289" s="462">
        <v>10</v>
      </c>
      <c r="T289" s="257">
        <v>54</v>
      </c>
      <c r="U289" s="257">
        <v>230</v>
      </c>
      <c r="V289" s="257">
        <f t="shared" ref="V289:V300" si="606">U289</f>
        <v>230</v>
      </c>
      <c r="W289" s="257"/>
      <c r="X289" s="257"/>
      <c r="Y289" s="257"/>
      <c r="Z289" s="257"/>
      <c r="AA289" s="257"/>
      <c r="AB289" s="257"/>
      <c r="AC289" s="257"/>
      <c r="AD289" s="257"/>
      <c r="AE289" s="257">
        <v>5</v>
      </c>
      <c r="AF289" s="257">
        <v>29</v>
      </c>
      <c r="AG289" s="257">
        <v>129</v>
      </c>
      <c r="AH289" s="473">
        <f t="shared" ref="AH289:AH300" si="607">AG289</f>
        <v>129</v>
      </c>
      <c r="AI289" s="462">
        <v>12</v>
      </c>
      <c r="AJ289" s="257">
        <v>93</v>
      </c>
      <c r="AK289" s="257">
        <v>483</v>
      </c>
      <c r="AL289" s="257">
        <f t="shared" ref="AL289:AL300" si="608">AK289</f>
        <v>483</v>
      </c>
      <c r="AM289" s="257"/>
      <c r="AN289" s="257"/>
      <c r="AO289" s="257"/>
      <c r="AP289" s="257"/>
      <c r="AQ289" s="257"/>
      <c r="AR289" s="257"/>
      <c r="AS289" s="257"/>
      <c r="AT289" s="257"/>
      <c r="AU289" s="257">
        <v>13</v>
      </c>
      <c r="AV289" s="257">
        <v>79</v>
      </c>
      <c r="AW289" s="257">
        <v>414</v>
      </c>
      <c r="AX289" s="473">
        <f t="shared" ref="AX289:AX300" si="609">AW289</f>
        <v>414</v>
      </c>
      <c r="AY289" s="462">
        <v>12</v>
      </c>
      <c r="AZ289" s="257">
        <v>93</v>
      </c>
      <c r="BA289" s="257">
        <v>483</v>
      </c>
      <c r="BB289" s="257">
        <f t="shared" ref="BB289:BB300" si="610">BA289</f>
        <v>483</v>
      </c>
      <c r="BC289" s="257"/>
      <c r="BD289" s="257"/>
      <c r="BE289" s="257"/>
      <c r="BF289" s="257"/>
      <c r="BG289" s="257"/>
      <c r="BH289" s="257"/>
      <c r="BI289" s="257"/>
      <c r="BJ289" s="257"/>
      <c r="BK289" s="257">
        <v>13</v>
      </c>
      <c r="BL289" s="257">
        <v>79</v>
      </c>
      <c r="BM289" s="257">
        <v>414</v>
      </c>
      <c r="BN289" s="473">
        <f t="shared" ref="BN289:BN300" si="611">BM289</f>
        <v>414</v>
      </c>
      <c r="BO289" s="258" t="s">
        <v>1098</v>
      </c>
    </row>
    <row r="290" spans="2:67" outlineLevel="2">
      <c r="B290" s="54" t="s">
        <v>1134</v>
      </c>
      <c r="C290" s="259">
        <f t="shared" si="590"/>
        <v>13</v>
      </c>
      <c r="D290" s="259">
        <f t="shared" si="591"/>
        <v>117</v>
      </c>
      <c r="E290" s="259">
        <f t="shared" si="592"/>
        <v>608</v>
      </c>
      <c r="F290" s="259">
        <f t="shared" si="593"/>
        <v>608</v>
      </c>
      <c r="G290" s="259">
        <f t="shared" si="594"/>
        <v>0</v>
      </c>
      <c r="H290" s="259">
        <f t="shared" si="595"/>
        <v>0</v>
      </c>
      <c r="I290" s="259">
        <f t="shared" si="596"/>
        <v>0</v>
      </c>
      <c r="J290" s="259">
        <f t="shared" si="597"/>
        <v>0</v>
      </c>
      <c r="K290" s="259">
        <f t="shared" si="598"/>
        <v>0</v>
      </c>
      <c r="L290" s="259">
        <f t="shared" si="599"/>
        <v>0</v>
      </c>
      <c r="M290" s="259">
        <f t="shared" si="600"/>
        <v>0</v>
      </c>
      <c r="N290" s="259">
        <f t="shared" si="601"/>
        <v>0</v>
      </c>
      <c r="O290" s="259">
        <f t="shared" si="602"/>
        <v>18</v>
      </c>
      <c r="P290" s="259">
        <f t="shared" si="603"/>
        <v>108</v>
      </c>
      <c r="Q290" s="259">
        <f t="shared" si="604"/>
        <v>539</v>
      </c>
      <c r="R290" s="452">
        <f t="shared" si="605"/>
        <v>539</v>
      </c>
      <c r="S290" s="463">
        <v>7</v>
      </c>
      <c r="T290" s="464">
        <v>59</v>
      </c>
      <c r="U290" s="464">
        <v>246</v>
      </c>
      <c r="V290" s="464">
        <f t="shared" si="606"/>
        <v>246</v>
      </c>
      <c r="W290" s="464"/>
      <c r="X290" s="464"/>
      <c r="Y290" s="464"/>
      <c r="Z290" s="464"/>
      <c r="AA290" s="464"/>
      <c r="AB290" s="464"/>
      <c r="AC290" s="464"/>
      <c r="AD290" s="464"/>
      <c r="AE290" s="464">
        <v>6</v>
      </c>
      <c r="AF290" s="464">
        <v>46</v>
      </c>
      <c r="AG290" s="464">
        <v>201</v>
      </c>
      <c r="AH290" s="474">
        <f t="shared" si="607"/>
        <v>201</v>
      </c>
      <c r="AI290" s="463">
        <v>13</v>
      </c>
      <c r="AJ290" s="464">
        <v>117</v>
      </c>
      <c r="AK290" s="464">
        <v>608</v>
      </c>
      <c r="AL290" s="464">
        <f t="shared" si="608"/>
        <v>608</v>
      </c>
      <c r="AM290" s="464"/>
      <c r="AN290" s="464"/>
      <c r="AO290" s="464"/>
      <c r="AP290" s="464"/>
      <c r="AQ290" s="464"/>
      <c r="AR290" s="464"/>
      <c r="AS290" s="464"/>
      <c r="AT290" s="464"/>
      <c r="AU290" s="464">
        <v>18</v>
      </c>
      <c r="AV290" s="464">
        <v>108</v>
      </c>
      <c r="AW290" s="464">
        <v>539</v>
      </c>
      <c r="AX290" s="474">
        <f t="shared" si="609"/>
        <v>539</v>
      </c>
      <c r="AY290" s="463">
        <v>13</v>
      </c>
      <c r="AZ290" s="464">
        <v>117</v>
      </c>
      <c r="BA290" s="464">
        <v>608</v>
      </c>
      <c r="BB290" s="464">
        <f t="shared" si="610"/>
        <v>608</v>
      </c>
      <c r="BC290" s="464"/>
      <c r="BD290" s="464"/>
      <c r="BE290" s="464"/>
      <c r="BF290" s="464"/>
      <c r="BG290" s="464"/>
      <c r="BH290" s="464"/>
      <c r="BI290" s="464"/>
      <c r="BJ290" s="464"/>
      <c r="BK290" s="464">
        <v>18</v>
      </c>
      <c r="BL290" s="464">
        <v>108</v>
      </c>
      <c r="BM290" s="464">
        <v>539</v>
      </c>
      <c r="BN290" s="474">
        <f t="shared" si="611"/>
        <v>539</v>
      </c>
      <c r="BO290" s="260"/>
    </row>
    <row r="291" spans="2:67" outlineLevel="2">
      <c r="B291" s="55" t="s">
        <v>1135</v>
      </c>
      <c r="C291" s="261">
        <f t="shared" si="590"/>
        <v>13</v>
      </c>
      <c r="D291" s="261">
        <f t="shared" si="591"/>
        <v>89</v>
      </c>
      <c r="E291" s="261">
        <f t="shared" si="592"/>
        <v>408</v>
      </c>
      <c r="F291" s="261">
        <f t="shared" si="593"/>
        <v>408</v>
      </c>
      <c r="G291" s="261">
        <f t="shared" si="594"/>
        <v>0</v>
      </c>
      <c r="H291" s="261">
        <f t="shared" si="595"/>
        <v>0</v>
      </c>
      <c r="I291" s="261">
        <f t="shared" si="596"/>
        <v>0</v>
      </c>
      <c r="J291" s="261">
        <f t="shared" si="597"/>
        <v>0</v>
      </c>
      <c r="K291" s="261">
        <f t="shared" si="598"/>
        <v>0</v>
      </c>
      <c r="L291" s="261">
        <f t="shared" si="599"/>
        <v>0</v>
      </c>
      <c r="M291" s="261">
        <f t="shared" si="600"/>
        <v>0</v>
      </c>
      <c r="N291" s="261">
        <f t="shared" si="601"/>
        <v>0</v>
      </c>
      <c r="O291" s="261">
        <f t="shared" si="602"/>
        <v>14</v>
      </c>
      <c r="P291" s="261">
        <f t="shared" si="603"/>
        <v>94</v>
      </c>
      <c r="Q291" s="261">
        <f t="shared" si="604"/>
        <v>425</v>
      </c>
      <c r="R291" s="453">
        <f t="shared" si="605"/>
        <v>425</v>
      </c>
      <c r="S291" s="465">
        <v>10</v>
      </c>
      <c r="T291" s="262">
        <v>59</v>
      </c>
      <c r="U291" s="262">
        <v>224</v>
      </c>
      <c r="V291" s="262">
        <f t="shared" si="606"/>
        <v>224</v>
      </c>
      <c r="W291" s="262"/>
      <c r="X291" s="262"/>
      <c r="Y291" s="262"/>
      <c r="Z291" s="262"/>
      <c r="AA291" s="262"/>
      <c r="AB291" s="262"/>
      <c r="AC291" s="262"/>
      <c r="AD291" s="262"/>
      <c r="AE291" s="262">
        <v>6</v>
      </c>
      <c r="AF291" s="262">
        <v>46</v>
      </c>
      <c r="AG291" s="262">
        <v>207</v>
      </c>
      <c r="AH291" s="475">
        <f t="shared" si="607"/>
        <v>207</v>
      </c>
      <c r="AI291" s="465">
        <v>13</v>
      </c>
      <c r="AJ291" s="262">
        <v>89</v>
      </c>
      <c r="AK291" s="262">
        <v>408</v>
      </c>
      <c r="AL291" s="262">
        <f t="shared" si="608"/>
        <v>408</v>
      </c>
      <c r="AM291" s="262"/>
      <c r="AN291" s="262"/>
      <c r="AO291" s="262"/>
      <c r="AP291" s="262"/>
      <c r="AQ291" s="262"/>
      <c r="AR291" s="262"/>
      <c r="AS291" s="262"/>
      <c r="AT291" s="262"/>
      <c r="AU291" s="262">
        <v>14</v>
      </c>
      <c r="AV291" s="262">
        <v>94</v>
      </c>
      <c r="AW291" s="262">
        <v>425</v>
      </c>
      <c r="AX291" s="475">
        <f t="shared" si="609"/>
        <v>425</v>
      </c>
      <c r="AY291" s="465">
        <v>13</v>
      </c>
      <c r="AZ291" s="262">
        <v>89</v>
      </c>
      <c r="BA291" s="262">
        <v>408</v>
      </c>
      <c r="BB291" s="262">
        <f t="shared" si="610"/>
        <v>408</v>
      </c>
      <c r="BC291" s="262"/>
      <c r="BD291" s="262"/>
      <c r="BE291" s="262"/>
      <c r="BF291" s="262"/>
      <c r="BG291" s="262"/>
      <c r="BH291" s="262"/>
      <c r="BI291" s="262"/>
      <c r="BJ291" s="262"/>
      <c r="BK291" s="262">
        <v>14</v>
      </c>
      <c r="BL291" s="262">
        <v>94</v>
      </c>
      <c r="BM291" s="262">
        <v>425</v>
      </c>
      <c r="BN291" s="475">
        <f t="shared" si="611"/>
        <v>425</v>
      </c>
      <c r="BO291" s="260"/>
    </row>
    <row r="292" spans="2:67" outlineLevel="2">
      <c r="B292" s="53" t="str">
        <f>$B$211&amp;": Ewe Lambs"</f>
        <v>Early: Ewe Lambs</v>
      </c>
      <c r="C292" s="256">
        <f t="shared" si="590"/>
        <v>12</v>
      </c>
      <c r="D292" s="256">
        <f t="shared" si="591"/>
        <v>93</v>
      </c>
      <c r="E292" s="256">
        <f t="shared" si="592"/>
        <v>483</v>
      </c>
      <c r="F292" s="256">
        <f t="shared" si="593"/>
        <v>483</v>
      </c>
      <c r="G292" s="256">
        <f t="shared" si="594"/>
        <v>0</v>
      </c>
      <c r="H292" s="256">
        <f t="shared" si="595"/>
        <v>0</v>
      </c>
      <c r="I292" s="256">
        <f t="shared" si="596"/>
        <v>0</v>
      </c>
      <c r="J292" s="256">
        <f t="shared" si="597"/>
        <v>0</v>
      </c>
      <c r="K292" s="256">
        <f t="shared" si="598"/>
        <v>0</v>
      </c>
      <c r="L292" s="256">
        <f t="shared" si="599"/>
        <v>0</v>
      </c>
      <c r="M292" s="256">
        <f t="shared" si="600"/>
        <v>0</v>
      </c>
      <c r="N292" s="256">
        <f t="shared" si="601"/>
        <v>0</v>
      </c>
      <c r="O292" s="256">
        <f t="shared" si="602"/>
        <v>13</v>
      </c>
      <c r="P292" s="256">
        <f t="shared" si="603"/>
        <v>79</v>
      </c>
      <c r="Q292" s="256">
        <f t="shared" si="604"/>
        <v>414</v>
      </c>
      <c r="R292" s="451">
        <f t="shared" si="605"/>
        <v>414</v>
      </c>
      <c r="S292" s="462">
        <v>10</v>
      </c>
      <c r="T292" s="257">
        <v>54</v>
      </c>
      <c r="U292" s="257">
        <v>230</v>
      </c>
      <c r="V292" s="257">
        <f t="shared" si="606"/>
        <v>230</v>
      </c>
      <c r="W292" s="257"/>
      <c r="X292" s="257"/>
      <c r="Y292" s="257"/>
      <c r="Z292" s="257"/>
      <c r="AA292" s="257"/>
      <c r="AB292" s="257"/>
      <c r="AC292" s="257"/>
      <c r="AD292" s="257"/>
      <c r="AE292" s="257">
        <v>5</v>
      </c>
      <c r="AF292" s="257">
        <v>29</v>
      </c>
      <c r="AG292" s="257">
        <v>129</v>
      </c>
      <c r="AH292" s="473">
        <f t="shared" si="607"/>
        <v>129</v>
      </c>
      <c r="AI292" s="462">
        <v>12</v>
      </c>
      <c r="AJ292" s="257">
        <v>93</v>
      </c>
      <c r="AK292" s="257">
        <v>483</v>
      </c>
      <c r="AL292" s="257">
        <f t="shared" si="608"/>
        <v>483</v>
      </c>
      <c r="AM292" s="257"/>
      <c r="AN292" s="257"/>
      <c r="AO292" s="257"/>
      <c r="AP292" s="257"/>
      <c r="AQ292" s="257"/>
      <c r="AR292" s="257"/>
      <c r="AS292" s="257"/>
      <c r="AT292" s="257"/>
      <c r="AU292" s="257">
        <v>13</v>
      </c>
      <c r="AV292" s="257">
        <v>79</v>
      </c>
      <c r="AW292" s="257">
        <v>414</v>
      </c>
      <c r="AX292" s="473">
        <f t="shared" si="609"/>
        <v>414</v>
      </c>
      <c r="AY292" s="462">
        <v>12</v>
      </c>
      <c r="AZ292" s="257">
        <v>93</v>
      </c>
      <c r="BA292" s="257">
        <v>483</v>
      </c>
      <c r="BB292" s="257">
        <f t="shared" si="610"/>
        <v>483</v>
      </c>
      <c r="BC292" s="257"/>
      <c r="BD292" s="257"/>
      <c r="BE292" s="257"/>
      <c r="BF292" s="257"/>
      <c r="BG292" s="257"/>
      <c r="BH292" s="257"/>
      <c r="BI292" s="257"/>
      <c r="BJ292" s="257"/>
      <c r="BK292" s="257">
        <v>13</v>
      </c>
      <c r="BL292" s="257">
        <v>79</v>
      </c>
      <c r="BM292" s="257">
        <v>414</v>
      </c>
      <c r="BN292" s="473">
        <f t="shared" si="611"/>
        <v>414</v>
      </c>
      <c r="BO292" s="258" t="s">
        <v>1098</v>
      </c>
    </row>
    <row r="293" spans="2:67" outlineLevel="2">
      <c r="B293" s="54" t="s">
        <v>1134</v>
      </c>
      <c r="C293" s="259">
        <f t="shared" si="590"/>
        <v>13</v>
      </c>
      <c r="D293" s="259">
        <f t="shared" si="591"/>
        <v>117</v>
      </c>
      <c r="E293" s="259">
        <f t="shared" si="592"/>
        <v>608</v>
      </c>
      <c r="F293" s="259">
        <f t="shared" si="593"/>
        <v>608</v>
      </c>
      <c r="G293" s="259">
        <f t="shared" si="594"/>
        <v>0</v>
      </c>
      <c r="H293" s="259">
        <f t="shared" si="595"/>
        <v>0</v>
      </c>
      <c r="I293" s="259">
        <f t="shared" si="596"/>
        <v>0</v>
      </c>
      <c r="J293" s="259">
        <f t="shared" si="597"/>
        <v>0</v>
      </c>
      <c r="K293" s="259">
        <f t="shared" si="598"/>
        <v>0</v>
      </c>
      <c r="L293" s="259">
        <f t="shared" si="599"/>
        <v>0</v>
      </c>
      <c r="M293" s="259">
        <f t="shared" si="600"/>
        <v>0</v>
      </c>
      <c r="N293" s="259">
        <f t="shared" si="601"/>
        <v>0</v>
      </c>
      <c r="O293" s="259">
        <f t="shared" si="602"/>
        <v>18</v>
      </c>
      <c r="P293" s="259">
        <f t="shared" si="603"/>
        <v>108</v>
      </c>
      <c r="Q293" s="259">
        <f t="shared" si="604"/>
        <v>539</v>
      </c>
      <c r="R293" s="452">
        <f t="shared" si="605"/>
        <v>539</v>
      </c>
      <c r="S293" s="463">
        <v>7</v>
      </c>
      <c r="T293" s="464">
        <v>59</v>
      </c>
      <c r="U293" s="464">
        <v>246</v>
      </c>
      <c r="V293" s="464">
        <f t="shared" si="606"/>
        <v>246</v>
      </c>
      <c r="W293" s="464"/>
      <c r="X293" s="464"/>
      <c r="Y293" s="464"/>
      <c r="Z293" s="464"/>
      <c r="AA293" s="464"/>
      <c r="AB293" s="464"/>
      <c r="AC293" s="464"/>
      <c r="AD293" s="464"/>
      <c r="AE293" s="464">
        <v>6</v>
      </c>
      <c r="AF293" s="464">
        <v>46</v>
      </c>
      <c r="AG293" s="464">
        <v>201</v>
      </c>
      <c r="AH293" s="474">
        <f t="shared" si="607"/>
        <v>201</v>
      </c>
      <c r="AI293" s="463">
        <v>13</v>
      </c>
      <c r="AJ293" s="464">
        <v>117</v>
      </c>
      <c r="AK293" s="464">
        <v>608</v>
      </c>
      <c r="AL293" s="464">
        <f t="shared" si="608"/>
        <v>608</v>
      </c>
      <c r="AM293" s="464"/>
      <c r="AN293" s="464"/>
      <c r="AO293" s="464"/>
      <c r="AP293" s="464"/>
      <c r="AQ293" s="464"/>
      <c r="AR293" s="464"/>
      <c r="AS293" s="464"/>
      <c r="AT293" s="464"/>
      <c r="AU293" s="464">
        <v>18</v>
      </c>
      <c r="AV293" s="464">
        <v>108</v>
      </c>
      <c r="AW293" s="464">
        <v>539</v>
      </c>
      <c r="AX293" s="474">
        <f t="shared" si="609"/>
        <v>539</v>
      </c>
      <c r="AY293" s="463">
        <v>13</v>
      </c>
      <c r="AZ293" s="464">
        <v>117</v>
      </c>
      <c r="BA293" s="464">
        <v>608</v>
      </c>
      <c r="BB293" s="464">
        <f t="shared" si="610"/>
        <v>608</v>
      </c>
      <c r="BC293" s="464"/>
      <c r="BD293" s="464"/>
      <c r="BE293" s="464"/>
      <c r="BF293" s="464"/>
      <c r="BG293" s="464"/>
      <c r="BH293" s="464"/>
      <c r="BI293" s="464"/>
      <c r="BJ293" s="464"/>
      <c r="BK293" s="464">
        <v>18</v>
      </c>
      <c r="BL293" s="464">
        <v>108</v>
      </c>
      <c r="BM293" s="464">
        <v>539</v>
      </c>
      <c r="BN293" s="474">
        <f t="shared" si="611"/>
        <v>539</v>
      </c>
      <c r="BO293" s="260"/>
    </row>
    <row r="294" spans="2:67" outlineLevel="2">
      <c r="B294" s="55" t="s">
        <v>1135</v>
      </c>
      <c r="C294" s="261">
        <f t="shared" si="590"/>
        <v>13</v>
      </c>
      <c r="D294" s="261">
        <f t="shared" si="591"/>
        <v>89</v>
      </c>
      <c r="E294" s="261">
        <f t="shared" si="592"/>
        <v>408</v>
      </c>
      <c r="F294" s="261">
        <f t="shared" si="593"/>
        <v>408</v>
      </c>
      <c r="G294" s="261">
        <f t="shared" si="594"/>
        <v>0</v>
      </c>
      <c r="H294" s="261">
        <f t="shared" si="595"/>
        <v>0</v>
      </c>
      <c r="I294" s="261">
        <f t="shared" si="596"/>
        <v>0</v>
      </c>
      <c r="J294" s="261">
        <f t="shared" si="597"/>
        <v>0</v>
      </c>
      <c r="K294" s="261">
        <f t="shared" si="598"/>
        <v>0</v>
      </c>
      <c r="L294" s="261">
        <f t="shared" si="599"/>
        <v>0</v>
      </c>
      <c r="M294" s="261">
        <f t="shared" si="600"/>
        <v>0</v>
      </c>
      <c r="N294" s="261">
        <f t="shared" si="601"/>
        <v>0</v>
      </c>
      <c r="O294" s="261">
        <f t="shared" si="602"/>
        <v>14</v>
      </c>
      <c r="P294" s="261">
        <f t="shared" si="603"/>
        <v>94</v>
      </c>
      <c r="Q294" s="261">
        <f t="shared" si="604"/>
        <v>425</v>
      </c>
      <c r="R294" s="453">
        <f t="shared" si="605"/>
        <v>425</v>
      </c>
      <c r="S294" s="465">
        <v>10</v>
      </c>
      <c r="T294" s="262">
        <v>59</v>
      </c>
      <c r="U294" s="262">
        <v>224</v>
      </c>
      <c r="V294" s="262">
        <f t="shared" si="606"/>
        <v>224</v>
      </c>
      <c r="W294" s="262"/>
      <c r="X294" s="262"/>
      <c r="Y294" s="262"/>
      <c r="Z294" s="262"/>
      <c r="AA294" s="262"/>
      <c r="AB294" s="262"/>
      <c r="AC294" s="262"/>
      <c r="AD294" s="262"/>
      <c r="AE294" s="262">
        <v>6</v>
      </c>
      <c r="AF294" s="262">
        <v>46</v>
      </c>
      <c r="AG294" s="262">
        <v>207</v>
      </c>
      <c r="AH294" s="475">
        <f t="shared" si="607"/>
        <v>207</v>
      </c>
      <c r="AI294" s="465">
        <v>13</v>
      </c>
      <c r="AJ294" s="262">
        <v>89</v>
      </c>
      <c r="AK294" s="262">
        <v>408</v>
      </c>
      <c r="AL294" s="262">
        <f t="shared" si="608"/>
        <v>408</v>
      </c>
      <c r="AM294" s="262"/>
      <c r="AN294" s="262"/>
      <c r="AO294" s="262"/>
      <c r="AP294" s="262"/>
      <c r="AQ294" s="262"/>
      <c r="AR294" s="262"/>
      <c r="AS294" s="262"/>
      <c r="AT294" s="262"/>
      <c r="AU294" s="262">
        <v>14</v>
      </c>
      <c r="AV294" s="262">
        <v>94</v>
      </c>
      <c r="AW294" s="262">
        <v>425</v>
      </c>
      <c r="AX294" s="475">
        <f t="shared" si="609"/>
        <v>425</v>
      </c>
      <c r="AY294" s="465">
        <v>13</v>
      </c>
      <c r="AZ294" s="262">
        <v>89</v>
      </c>
      <c r="BA294" s="262">
        <v>408</v>
      </c>
      <c r="BB294" s="262">
        <f t="shared" si="610"/>
        <v>408</v>
      </c>
      <c r="BC294" s="262"/>
      <c r="BD294" s="262"/>
      <c r="BE294" s="262"/>
      <c r="BF294" s="262"/>
      <c r="BG294" s="262"/>
      <c r="BH294" s="262"/>
      <c r="BI294" s="262"/>
      <c r="BJ294" s="262"/>
      <c r="BK294" s="262">
        <v>14</v>
      </c>
      <c r="BL294" s="262">
        <v>94</v>
      </c>
      <c r="BM294" s="262">
        <v>425</v>
      </c>
      <c r="BN294" s="475">
        <f t="shared" si="611"/>
        <v>425</v>
      </c>
      <c r="BO294" s="260"/>
    </row>
    <row r="295" spans="2:67" outlineLevel="2">
      <c r="B295" s="53" t="str">
        <f>$B$212&amp;": Ewe Lambs"</f>
        <v>Middle: Ewe Lambs</v>
      </c>
      <c r="C295" s="256">
        <f t="shared" si="590"/>
        <v>12</v>
      </c>
      <c r="D295" s="256">
        <f t="shared" si="591"/>
        <v>93</v>
      </c>
      <c r="E295" s="256">
        <f t="shared" si="592"/>
        <v>483</v>
      </c>
      <c r="F295" s="256">
        <f t="shared" si="593"/>
        <v>483</v>
      </c>
      <c r="G295" s="256">
        <f t="shared" si="594"/>
        <v>0</v>
      </c>
      <c r="H295" s="256">
        <f t="shared" si="595"/>
        <v>0</v>
      </c>
      <c r="I295" s="256">
        <f t="shared" si="596"/>
        <v>0</v>
      </c>
      <c r="J295" s="256">
        <f t="shared" si="597"/>
        <v>0</v>
      </c>
      <c r="K295" s="256">
        <f t="shared" si="598"/>
        <v>0</v>
      </c>
      <c r="L295" s="256">
        <f t="shared" si="599"/>
        <v>0</v>
      </c>
      <c r="M295" s="256">
        <f t="shared" si="600"/>
        <v>0</v>
      </c>
      <c r="N295" s="256">
        <f t="shared" si="601"/>
        <v>0</v>
      </c>
      <c r="O295" s="256">
        <f t="shared" si="602"/>
        <v>13</v>
      </c>
      <c r="P295" s="256">
        <f t="shared" si="603"/>
        <v>79</v>
      </c>
      <c r="Q295" s="256">
        <f t="shared" si="604"/>
        <v>414</v>
      </c>
      <c r="R295" s="451">
        <f t="shared" si="605"/>
        <v>414</v>
      </c>
      <c r="S295" s="462">
        <v>10</v>
      </c>
      <c r="T295" s="257">
        <v>54</v>
      </c>
      <c r="U295" s="257">
        <v>230</v>
      </c>
      <c r="V295" s="257">
        <f t="shared" si="606"/>
        <v>230</v>
      </c>
      <c r="W295" s="257"/>
      <c r="X295" s="257"/>
      <c r="Y295" s="257"/>
      <c r="Z295" s="257"/>
      <c r="AA295" s="257"/>
      <c r="AB295" s="257"/>
      <c r="AC295" s="257"/>
      <c r="AD295" s="257"/>
      <c r="AE295" s="257">
        <v>5</v>
      </c>
      <c r="AF295" s="257">
        <v>29</v>
      </c>
      <c r="AG295" s="257">
        <v>129</v>
      </c>
      <c r="AH295" s="473">
        <f t="shared" si="607"/>
        <v>129</v>
      </c>
      <c r="AI295" s="462">
        <v>12</v>
      </c>
      <c r="AJ295" s="257">
        <v>93</v>
      </c>
      <c r="AK295" s="257">
        <v>483</v>
      </c>
      <c r="AL295" s="257">
        <f t="shared" si="608"/>
        <v>483</v>
      </c>
      <c r="AM295" s="257"/>
      <c r="AN295" s="257"/>
      <c r="AO295" s="257"/>
      <c r="AP295" s="257"/>
      <c r="AQ295" s="257"/>
      <c r="AR295" s="257"/>
      <c r="AS295" s="257"/>
      <c r="AT295" s="257"/>
      <c r="AU295" s="257">
        <v>13</v>
      </c>
      <c r="AV295" s="257">
        <v>79</v>
      </c>
      <c r="AW295" s="257">
        <v>414</v>
      </c>
      <c r="AX295" s="473">
        <f t="shared" si="609"/>
        <v>414</v>
      </c>
      <c r="AY295" s="462">
        <v>12</v>
      </c>
      <c r="AZ295" s="257">
        <v>93</v>
      </c>
      <c r="BA295" s="257">
        <v>483</v>
      </c>
      <c r="BB295" s="257">
        <f t="shared" si="610"/>
        <v>483</v>
      </c>
      <c r="BC295" s="257"/>
      <c r="BD295" s="257"/>
      <c r="BE295" s="257"/>
      <c r="BF295" s="257"/>
      <c r="BG295" s="257"/>
      <c r="BH295" s="257"/>
      <c r="BI295" s="257"/>
      <c r="BJ295" s="257"/>
      <c r="BK295" s="257">
        <v>13</v>
      </c>
      <c r="BL295" s="257">
        <v>79</v>
      </c>
      <c r="BM295" s="257">
        <v>414</v>
      </c>
      <c r="BN295" s="473">
        <f t="shared" si="611"/>
        <v>414</v>
      </c>
      <c r="BO295" s="258" t="s">
        <v>1098</v>
      </c>
    </row>
    <row r="296" spans="2:67" outlineLevel="2">
      <c r="B296" s="54" t="s">
        <v>1134</v>
      </c>
      <c r="C296" s="259">
        <f t="shared" si="590"/>
        <v>13</v>
      </c>
      <c r="D296" s="259">
        <f t="shared" si="591"/>
        <v>117</v>
      </c>
      <c r="E296" s="259">
        <f t="shared" si="592"/>
        <v>608</v>
      </c>
      <c r="F296" s="259">
        <f t="shared" si="593"/>
        <v>608</v>
      </c>
      <c r="G296" s="259">
        <f t="shared" si="594"/>
        <v>0</v>
      </c>
      <c r="H296" s="259">
        <f t="shared" si="595"/>
        <v>0</v>
      </c>
      <c r="I296" s="259">
        <f t="shared" si="596"/>
        <v>0</v>
      </c>
      <c r="J296" s="259">
        <f t="shared" si="597"/>
        <v>0</v>
      </c>
      <c r="K296" s="259">
        <f t="shared" si="598"/>
        <v>0</v>
      </c>
      <c r="L296" s="259">
        <f t="shared" si="599"/>
        <v>0</v>
      </c>
      <c r="M296" s="259">
        <f t="shared" si="600"/>
        <v>0</v>
      </c>
      <c r="N296" s="259">
        <f t="shared" si="601"/>
        <v>0</v>
      </c>
      <c r="O296" s="259">
        <f t="shared" si="602"/>
        <v>18</v>
      </c>
      <c r="P296" s="259">
        <f t="shared" si="603"/>
        <v>108</v>
      </c>
      <c r="Q296" s="259">
        <f t="shared" si="604"/>
        <v>539</v>
      </c>
      <c r="R296" s="452">
        <f t="shared" si="605"/>
        <v>539</v>
      </c>
      <c r="S296" s="463">
        <v>7</v>
      </c>
      <c r="T296" s="464">
        <v>59</v>
      </c>
      <c r="U296" s="464">
        <v>246</v>
      </c>
      <c r="V296" s="464">
        <f t="shared" si="606"/>
        <v>246</v>
      </c>
      <c r="W296" s="464"/>
      <c r="X296" s="464"/>
      <c r="Y296" s="464"/>
      <c r="Z296" s="464"/>
      <c r="AA296" s="464"/>
      <c r="AB296" s="464"/>
      <c r="AC296" s="464"/>
      <c r="AD296" s="464"/>
      <c r="AE296" s="464">
        <v>6</v>
      </c>
      <c r="AF296" s="464">
        <v>46</v>
      </c>
      <c r="AG296" s="464">
        <v>201</v>
      </c>
      <c r="AH296" s="474">
        <f t="shared" si="607"/>
        <v>201</v>
      </c>
      <c r="AI296" s="463">
        <v>13</v>
      </c>
      <c r="AJ296" s="464">
        <v>117</v>
      </c>
      <c r="AK296" s="464">
        <v>608</v>
      </c>
      <c r="AL296" s="464">
        <f t="shared" si="608"/>
        <v>608</v>
      </c>
      <c r="AM296" s="464"/>
      <c r="AN296" s="464"/>
      <c r="AO296" s="464"/>
      <c r="AP296" s="464"/>
      <c r="AQ296" s="464"/>
      <c r="AR296" s="464"/>
      <c r="AS296" s="464"/>
      <c r="AT296" s="464"/>
      <c r="AU296" s="464">
        <v>18</v>
      </c>
      <c r="AV296" s="464">
        <v>108</v>
      </c>
      <c r="AW296" s="464">
        <v>539</v>
      </c>
      <c r="AX296" s="474">
        <f t="shared" si="609"/>
        <v>539</v>
      </c>
      <c r="AY296" s="463">
        <v>13</v>
      </c>
      <c r="AZ296" s="464">
        <v>117</v>
      </c>
      <c r="BA296" s="464">
        <v>608</v>
      </c>
      <c r="BB296" s="464">
        <f t="shared" si="610"/>
        <v>608</v>
      </c>
      <c r="BC296" s="464"/>
      <c r="BD296" s="464"/>
      <c r="BE296" s="464"/>
      <c r="BF296" s="464"/>
      <c r="BG296" s="464"/>
      <c r="BH296" s="464"/>
      <c r="BI296" s="464"/>
      <c r="BJ296" s="464"/>
      <c r="BK296" s="464">
        <v>18</v>
      </c>
      <c r="BL296" s="464">
        <v>108</v>
      </c>
      <c r="BM296" s="464">
        <v>539</v>
      </c>
      <c r="BN296" s="474">
        <f t="shared" si="611"/>
        <v>539</v>
      </c>
      <c r="BO296" s="260"/>
    </row>
    <row r="297" spans="2:67" outlineLevel="2">
      <c r="B297" s="55" t="s">
        <v>1135</v>
      </c>
      <c r="C297" s="261">
        <f t="shared" si="590"/>
        <v>13</v>
      </c>
      <c r="D297" s="261">
        <f t="shared" si="591"/>
        <v>89</v>
      </c>
      <c r="E297" s="261">
        <f t="shared" si="592"/>
        <v>408</v>
      </c>
      <c r="F297" s="261">
        <f t="shared" si="593"/>
        <v>408</v>
      </c>
      <c r="G297" s="261">
        <f t="shared" si="594"/>
        <v>0</v>
      </c>
      <c r="H297" s="261">
        <f t="shared" si="595"/>
        <v>0</v>
      </c>
      <c r="I297" s="261">
        <f t="shared" si="596"/>
        <v>0</v>
      </c>
      <c r="J297" s="261">
        <f t="shared" si="597"/>
        <v>0</v>
      </c>
      <c r="K297" s="261">
        <f t="shared" si="598"/>
        <v>0</v>
      </c>
      <c r="L297" s="261">
        <f t="shared" si="599"/>
        <v>0</v>
      </c>
      <c r="M297" s="261">
        <f t="shared" si="600"/>
        <v>0</v>
      </c>
      <c r="N297" s="261">
        <f t="shared" si="601"/>
        <v>0</v>
      </c>
      <c r="O297" s="261">
        <f t="shared" si="602"/>
        <v>14</v>
      </c>
      <c r="P297" s="261">
        <f t="shared" si="603"/>
        <v>94</v>
      </c>
      <c r="Q297" s="261">
        <f t="shared" si="604"/>
        <v>425</v>
      </c>
      <c r="R297" s="453">
        <f t="shared" si="605"/>
        <v>425</v>
      </c>
      <c r="S297" s="465">
        <v>10</v>
      </c>
      <c r="T297" s="262">
        <v>59</v>
      </c>
      <c r="U297" s="262">
        <v>224</v>
      </c>
      <c r="V297" s="262">
        <f t="shared" si="606"/>
        <v>224</v>
      </c>
      <c r="W297" s="262"/>
      <c r="X297" s="262"/>
      <c r="Y297" s="262"/>
      <c r="Z297" s="262"/>
      <c r="AA297" s="262"/>
      <c r="AB297" s="262"/>
      <c r="AC297" s="262"/>
      <c r="AD297" s="262"/>
      <c r="AE297" s="262">
        <v>6</v>
      </c>
      <c r="AF297" s="262">
        <v>46</v>
      </c>
      <c r="AG297" s="262">
        <v>207</v>
      </c>
      <c r="AH297" s="475">
        <f t="shared" si="607"/>
        <v>207</v>
      </c>
      <c r="AI297" s="465">
        <v>13</v>
      </c>
      <c r="AJ297" s="262">
        <v>89</v>
      </c>
      <c r="AK297" s="262">
        <v>408</v>
      </c>
      <c r="AL297" s="262">
        <f t="shared" si="608"/>
        <v>408</v>
      </c>
      <c r="AM297" s="262"/>
      <c r="AN297" s="262"/>
      <c r="AO297" s="262"/>
      <c r="AP297" s="262"/>
      <c r="AQ297" s="262"/>
      <c r="AR297" s="262"/>
      <c r="AS297" s="262"/>
      <c r="AT297" s="262"/>
      <c r="AU297" s="262">
        <v>14</v>
      </c>
      <c r="AV297" s="262">
        <v>94</v>
      </c>
      <c r="AW297" s="262">
        <v>425</v>
      </c>
      <c r="AX297" s="475">
        <f t="shared" si="609"/>
        <v>425</v>
      </c>
      <c r="AY297" s="465">
        <v>13</v>
      </c>
      <c r="AZ297" s="262">
        <v>89</v>
      </c>
      <c r="BA297" s="262">
        <v>408</v>
      </c>
      <c r="BB297" s="262">
        <f t="shared" si="610"/>
        <v>408</v>
      </c>
      <c r="BC297" s="262"/>
      <c r="BD297" s="262"/>
      <c r="BE297" s="262"/>
      <c r="BF297" s="262"/>
      <c r="BG297" s="262"/>
      <c r="BH297" s="262"/>
      <c r="BI297" s="262"/>
      <c r="BJ297" s="262"/>
      <c r="BK297" s="262">
        <v>14</v>
      </c>
      <c r="BL297" s="262">
        <v>94</v>
      </c>
      <c r="BM297" s="262">
        <v>425</v>
      </c>
      <c r="BN297" s="475">
        <f t="shared" si="611"/>
        <v>425</v>
      </c>
      <c r="BO297" s="260"/>
    </row>
    <row r="298" spans="2:67" outlineLevel="2">
      <c r="B298" s="53" t="str">
        <f>$B$213&amp;": Ewe Lambs"</f>
        <v>Late: Ewe Lambs</v>
      </c>
      <c r="C298" s="256">
        <f t="shared" si="590"/>
        <v>12</v>
      </c>
      <c r="D298" s="256">
        <f t="shared" si="591"/>
        <v>93</v>
      </c>
      <c r="E298" s="256">
        <f t="shared" si="592"/>
        <v>483</v>
      </c>
      <c r="F298" s="256">
        <f t="shared" si="593"/>
        <v>483</v>
      </c>
      <c r="G298" s="256">
        <f t="shared" si="594"/>
        <v>0</v>
      </c>
      <c r="H298" s="256">
        <f t="shared" si="595"/>
        <v>0</v>
      </c>
      <c r="I298" s="256">
        <f t="shared" si="596"/>
        <v>0</v>
      </c>
      <c r="J298" s="256">
        <f t="shared" si="597"/>
        <v>0</v>
      </c>
      <c r="K298" s="256">
        <f t="shared" si="598"/>
        <v>0</v>
      </c>
      <c r="L298" s="256">
        <f t="shared" si="599"/>
        <v>0</v>
      </c>
      <c r="M298" s="256">
        <f t="shared" si="600"/>
        <v>0</v>
      </c>
      <c r="N298" s="256">
        <f t="shared" si="601"/>
        <v>0</v>
      </c>
      <c r="O298" s="256">
        <f t="shared" si="602"/>
        <v>13</v>
      </c>
      <c r="P298" s="256">
        <f t="shared" si="603"/>
        <v>79</v>
      </c>
      <c r="Q298" s="256">
        <f t="shared" si="604"/>
        <v>414</v>
      </c>
      <c r="R298" s="451">
        <f t="shared" si="605"/>
        <v>414</v>
      </c>
      <c r="S298" s="462">
        <v>10</v>
      </c>
      <c r="T298" s="257">
        <v>54</v>
      </c>
      <c r="U298" s="257">
        <v>230</v>
      </c>
      <c r="V298" s="257">
        <f t="shared" si="606"/>
        <v>230</v>
      </c>
      <c r="W298" s="257"/>
      <c r="X298" s="257"/>
      <c r="Y298" s="257"/>
      <c r="Z298" s="257"/>
      <c r="AA298" s="257"/>
      <c r="AB298" s="257"/>
      <c r="AC298" s="257"/>
      <c r="AD298" s="257"/>
      <c r="AE298" s="257">
        <v>5</v>
      </c>
      <c r="AF298" s="257">
        <v>29</v>
      </c>
      <c r="AG298" s="257">
        <v>129</v>
      </c>
      <c r="AH298" s="473">
        <f t="shared" si="607"/>
        <v>129</v>
      </c>
      <c r="AI298" s="462">
        <v>12</v>
      </c>
      <c r="AJ298" s="257">
        <v>93</v>
      </c>
      <c r="AK298" s="257">
        <v>483</v>
      </c>
      <c r="AL298" s="257">
        <f t="shared" si="608"/>
        <v>483</v>
      </c>
      <c r="AM298" s="257"/>
      <c r="AN298" s="257"/>
      <c r="AO298" s="257"/>
      <c r="AP298" s="257"/>
      <c r="AQ298" s="257"/>
      <c r="AR298" s="257"/>
      <c r="AS298" s="257"/>
      <c r="AT298" s="257"/>
      <c r="AU298" s="257">
        <v>13</v>
      </c>
      <c r="AV298" s="257">
        <v>79</v>
      </c>
      <c r="AW298" s="257">
        <v>414</v>
      </c>
      <c r="AX298" s="473">
        <f t="shared" si="609"/>
        <v>414</v>
      </c>
      <c r="AY298" s="462">
        <v>12</v>
      </c>
      <c r="AZ298" s="257">
        <v>93</v>
      </c>
      <c r="BA298" s="257">
        <v>483</v>
      </c>
      <c r="BB298" s="257">
        <f t="shared" si="610"/>
        <v>483</v>
      </c>
      <c r="BC298" s="257"/>
      <c r="BD298" s="257"/>
      <c r="BE298" s="257"/>
      <c r="BF298" s="257"/>
      <c r="BG298" s="257"/>
      <c r="BH298" s="257"/>
      <c r="BI298" s="257"/>
      <c r="BJ298" s="257"/>
      <c r="BK298" s="257">
        <v>13</v>
      </c>
      <c r="BL298" s="257">
        <v>79</v>
      </c>
      <c r="BM298" s="257">
        <v>414</v>
      </c>
      <c r="BN298" s="473">
        <f t="shared" si="611"/>
        <v>414</v>
      </c>
      <c r="BO298" s="258" t="s">
        <v>1098</v>
      </c>
    </row>
    <row r="299" spans="2:67" outlineLevel="2">
      <c r="B299" s="54" t="s">
        <v>1134</v>
      </c>
      <c r="C299" s="259">
        <f t="shared" si="590"/>
        <v>13</v>
      </c>
      <c r="D299" s="259">
        <f t="shared" si="591"/>
        <v>117</v>
      </c>
      <c r="E299" s="259">
        <f t="shared" si="592"/>
        <v>608</v>
      </c>
      <c r="F299" s="259">
        <f t="shared" si="593"/>
        <v>608</v>
      </c>
      <c r="G299" s="259">
        <f t="shared" si="594"/>
        <v>0</v>
      </c>
      <c r="H299" s="259">
        <f t="shared" si="595"/>
        <v>0</v>
      </c>
      <c r="I299" s="259">
        <f t="shared" si="596"/>
        <v>0</v>
      </c>
      <c r="J299" s="259">
        <f t="shared" si="597"/>
        <v>0</v>
      </c>
      <c r="K299" s="259">
        <f t="shared" si="598"/>
        <v>0</v>
      </c>
      <c r="L299" s="259">
        <f t="shared" si="599"/>
        <v>0</v>
      </c>
      <c r="M299" s="259">
        <f t="shared" si="600"/>
        <v>0</v>
      </c>
      <c r="N299" s="259">
        <f t="shared" si="601"/>
        <v>0</v>
      </c>
      <c r="O299" s="259">
        <f t="shared" si="602"/>
        <v>18</v>
      </c>
      <c r="P299" s="259">
        <f t="shared" si="603"/>
        <v>108</v>
      </c>
      <c r="Q299" s="259">
        <f t="shared" si="604"/>
        <v>539</v>
      </c>
      <c r="R299" s="452">
        <f t="shared" si="605"/>
        <v>539</v>
      </c>
      <c r="S299" s="463">
        <v>7</v>
      </c>
      <c r="T299" s="464">
        <v>59</v>
      </c>
      <c r="U299" s="464">
        <v>246</v>
      </c>
      <c r="V299" s="464">
        <f t="shared" si="606"/>
        <v>246</v>
      </c>
      <c r="W299" s="464"/>
      <c r="X299" s="464"/>
      <c r="Y299" s="464"/>
      <c r="Z299" s="464"/>
      <c r="AA299" s="464"/>
      <c r="AB299" s="464"/>
      <c r="AC299" s="464"/>
      <c r="AD299" s="464"/>
      <c r="AE299" s="464">
        <v>6</v>
      </c>
      <c r="AF299" s="464">
        <v>46</v>
      </c>
      <c r="AG299" s="464">
        <v>201</v>
      </c>
      <c r="AH299" s="474">
        <f t="shared" si="607"/>
        <v>201</v>
      </c>
      <c r="AI299" s="463">
        <v>13</v>
      </c>
      <c r="AJ299" s="464">
        <v>117</v>
      </c>
      <c r="AK299" s="464">
        <v>608</v>
      </c>
      <c r="AL299" s="464">
        <f t="shared" si="608"/>
        <v>608</v>
      </c>
      <c r="AM299" s="464"/>
      <c r="AN299" s="464"/>
      <c r="AO299" s="464"/>
      <c r="AP299" s="464"/>
      <c r="AQ299" s="464"/>
      <c r="AR299" s="464"/>
      <c r="AS299" s="464"/>
      <c r="AT299" s="464"/>
      <c r="AU299" s="464">
        <v>18</v>
      </c>
      <c r="AV299" s="464">
        <v>108</v>
      </c>
      <c r="AW299" s="464">
        <v>539</v>
      </c>
      <c r="AX299" s="474">
        <f t="shared" si="609"/>
        <v>539</v>
      </c>
      <c r="AY299" s="463">
        <v>13</v>
      </c>
      <c r="AZ299" s="464">
        <v>117</v>
      </c>
      <c r="BA299" s="464">
        <v>608</v>
      </c>
      <c r="BB299" s="464">
        <f t="shared" si="610"/>
        <v>608</v>
      </c>
      <c r="BC299" s="464"/>
      <c r="BD299" s="464"/>
      <c r="BE299" s="464"/>
      <c r="BF299" s="464"/>
      <c r="BG299" s="464"/>
      <c r="BH299" s="464"/>
      <c r="BI299" s="464"/>
      <c r="BJ299" s="464"/>
      <c r="BK299" s="464">
        <v>18</v>
      </c>
      <c r="BL299" s="464">
        <v>108</v>
      </c>
      <c r="BM299" s="464">
        <v>539</v>
      </c>
      <c r="BN299" s="474">
        <f t="shared" si="611"/>
        <v>539</v>
      </c>
      <c r="BO299" s="260"/>
    </row>
    <row r="300" spans="2:67" outlineLevel="2">
      <c r="B300" s="55" t="s">
        <v>1135</v>
      </c>
      <c r="C300" s="261">
        <f t="shared" si="590"/>
        <v>13</v>
      </c>
      <c r="D300" s="261">
        <f t="shared" si="591"/>
        <v>89</v>
      </c>
      <c r="E300" s="261">
        <f t="shared" si="592"/>
        <v>408</v>
      </c>
      <c r="F300" s="261">
        <f t="shared" si="593"/>
        <v>408</v>
      </c>
      <c r="G300" s="261">
        <f t="shared" si="594"/>
        <v>0</v>
      </c>
      <c r="H300" s="261">
        <f t="shared" si="595"/>
        <v>0</v>
      </c>
      <c r="I300" s="261">
        <f t="shared" si="596"/>
        <v>0</v>
      </c>
      <c r="J300" s="261">
        <f t="shared" si="597"/>
        <v>0</v>
      </c>
      <c r="K300" s="261">
        <f t="shared" si="598"/>
        <v>0</v>
      </c>
      <c r="L300" s="261">
        <f t="shared" si="599"/>
        <v>0</v>
      </c>
      <c r="M300" s="261">
        <f t="shared" si="600"/>
        <v>0</v>
      </c>
      <c r="N300" s="261">
        <f t="shared" si="601"/>
        <v>0</v>
      </c>
      <c r="O300" s="261">
        <f t="shared" si="602"/>
        <v>14</v>
      </c>
      <c r="P300" s="261">
        <f t="shared" si="603"/>
        <v>94</v>
      </c>
      <c r="Q300" s="261">
        <f t="shared" si="604"/>
        <v>425</v>
      </c>
      <c r="R300" s="453">
        <f t="shared" si="605"/>
        <v>425</v>
      </c>
      <c r="S300" s="465">
        <v>10</v>
      </c>
      <c r="T300" s="262">
        <v>59</v>
      </c>
      <c r="U300" s="262">
        <v>224</v>
      </c>
      <c r="V300" s="262">
        <f t="shared" si="606"/>
        <v>224</v>
      </c>
      <c r="W300" s="262"/>
      <c r="X300" s="262"/>
      <c r="Y300" s="262"/>
      <c r="Z300" s="262"/>
      <c r="AA300" s="262"/>
      <c r="AB300" s="262"/>
      <c r="AC300" s="262"/>
      <c r="AD300" s="262"/>
      <c r="AE300" s="262">
        <v>6</v>
      </c>
      <c r="AF300" s="262">
        <v>46</v>
      </c>
      <c r="AG300" s="262">
        <v>207</v>
      </c>
      <c r="AH300" s="475">
        <f t="shared" si="607"/>
        <v>207</v>
      </c>
      <c r="AI300" s="465">
        <v>13</v>
      </c>
      <c r="AJ300" s="262">
        <v>89</v>
      </c>
      <c r="AK300" s="262">
        <v>408</v>
      </c>
      <c r="AL300" s="262">
        <f t="shared" si="608"/>
        <v>408</v>
      </c>
      <c r="AM300" s="262"/>
      <c r="AN300" s="262"/>
      <c r="AO300" s="262"/>
      <c r="AP300" s="262"/>
      <c r="AQ300" s="262"/>
      <c r="AR300" s="262"/>
      <c r="AS300" s="262"/>
      <c r="AT300" s="262"/>
      <c r="AU300" s="262">
        <v>14</v>
      </c>
      <c r="AV300" s="262">
        <v>94</v>
      </c>
      <c r="AW300" s="262">
        <v>425</v>
      </c>
      <c r="AX300" s="475">
        <f t="shared" si="609"/>
        <v>425</v>
      </c>
      <c r="AY300" s="465">
        <v>13</v>
      </c>
      <c r="AZ300" s="262">
        <v>89</v>
      </c>
      <c r="BA300" s="262">
        <v>408</v>
      </c>
      <c r="BB300" s="262">
        <f t="shared" si="610"/>
        <v>408</v>
      </c>
      <c r="BC300" s="262"/>
      <c r="BD300" s="262"/>
      <c r="BE300" s="262"/>
      <c r="BF300" s="262"/>
      <c r="BG300" s="262"/>
      <c r="BH300" s="262"/>
      <c r="BI300" s="262"/>
      <c r="BJ300" s="262"/>
      <c r="BK300" s="262">
        <v>14</v>
      </c>
      <c r="BL300" s="262">
        <v>94</v>
      </c>
      <c r="BM300" s="262">
        <v>425</v>
      </c>
      <c r="BN300" s="475">
        <f t="shared" si="611"/>
        <v>425</v>
      </c>
      <c r="BO300" s="260"/>
    </row>
    <row r="301" spans="2:67" outlineLevel="2">
      <c r="B301" s="53" t="str">
        <f>$B$214&amp;": Ewe Lambs"</f>
        <v>V. Late: Ewe Lambs</v>
      </c>
      <c r="C301" s="256">
        <f t="shared" ref="C301:C303" si="612">CHOOSE(d.Region,S301,AI301,AY301)</f>
        <v>12</v>
      </c>
      <c r="D301" s="256">
        <f t="shared" ref="D301:D303" si="613">CHOOSE(d.Region,T301,AJ301,AZ301)</f>
        <v>93</v>
      </c>
      <c r="E301" s="256">
        <f t="shared" ref="E301:E303" si="614">CHOOSE(d.Region,U301,AK301,BA301)</f>
        <v>483</v>
      </c>
      <c r="F301" s="256">
        <f t="shared" ref="F301:F303" si="615">CHOOSE(d.Region,V301,AL301,BB301)</f>
        <v>483</v>
      </c>
      <c r="G301" s="256">
        <f t="shared" ref="G301:G303" si="616">CHOOSE(d.Region,W301,AM301,BC301)</f>
        <v>0</v>
      </c>
      <c r="H301" s="256">
        <f t="shared" ref="H301:H303" si="617">CHOOSE(d.Region,X301,AN301,BD301)</f>
        <v>0</v>
      </c>
      <c r="I301" s="256">
        <f t="shared" ref="I301:I303" si="618">CHOOSE(d.Region,Y301,AO301,BE301)</f>
        <v>0</v>
      </c>
      <c r="J301" s="256">
        <f t="shared" ref="J301:J303" si="619">CHOOSE(d.Region,Z301,AP301,BF301)</f>
        <v>0</v>
      </c>
      <c r="K301" s="256">
        <f t="shared" ref="K301:K303" si="620">CHOOSE(d.Region,AA301,AQ301,BG301)</f>
        <v>0</v>
      </c>
      <c r="L301" s="256">
        <f t="shared" ref="L301:L303" si="621">CHOOSE(d.Region,AB301,AR301,BH301)</f>
        <v>0</v>
      </c>
      <c r="M301" s="256">
        <f t="shared" ref="M301:M303" si="622">CHOOSE(d.Region,AC301,AS301,BI301)</f>
        <v>0</v>
      </c>
      <c r="N301" s="256">
        <f t="shared" ref="N301:N303" si="623">CHOOSE(d.Region,AD301,AT301,BJ301)</f>
        <v>0</v>
      </c>
      <c r="O301" s="256">
        <f t="shared" ref="O301:O303" si="624">CHOOSE(d.Region,AE301,AU301,BK301)</f>
        <v>13</v>
      </c>
      <c r="P301" s="256">
        <f t="shared" ref="P301:P303" si="625">CHOOSE(d.Region,AF301,AV301,BL301)</f>
        <v>79</v>
      </c>
      <c r="Q301" s="256">
        <f t="shared" ref="Q301:Q303" si="626">CHOOSE(d.Region,AG301,AW301,BM301)</f>
        <v>414</v>
      </c>
      <c r="R301" s="451">
        <f t="shared" ref="R301:R303" si="627">CHOOSE(d.Region,AH301,AX301,BN301)</f>
        <v>414</v>
      </c>
      <c r="S301" s="462">
        <v>10</v>
      </c>
      <c r="T301" s="257">
        <v>54</v>
      </c>
      <c r="U301" s="257">
        <v>230</v>
      </c>
      <c r="V301" s="257">
        <f>U301</f>
        <v>230</v>
      </c>
      <c r="W301" s="257"/>
      <c r="X301" s="257"/>
      <c r="Y301" s="257"/>
      <c r="Z301" s="257"/>
      <c r="AA301" s="257"/>
      <c r="AB301" s="257"/>
      <c r="AC301" s="257"/>
      <c r="AD301" s="257"/>
      <c r="AE301" s="257">
        <v>5</v>
      </c>
      <c r="AF301" s="257">
        <v>29</v>
      </c>
      <c r="AG301" s="257">
        <v>129</v>
      </c>
      <c r="AH301" s="473">
        <f>AG301</f>
        <v>129</v>
      </c>
      <c r="AI301" s="462">
        <v>12</v>
      </c>
      <c r="AJ301" s="257">
        <v>93</v>
      </c>
      <c r="AK301" s="257">
        <v>483</v>
      </c>
      <c r="AL301" s="257">
        <f>AK301</f>
        <v>483</v>
      </c>
      <c r="AM301" s="257"/>
      <c r="AN301" s="257"/>
      <c r="AO301" s="257"/>
      <c r="AP301" s="257"/>
      <c r="AQ301" s="257"/>
      <c r="AR301" s="257"/>
      <c r="AS301" s="257"/>
      <c r="AT301" s="257"/>
      <c r="AU301" s="257">
        <v>13</v>
      </c>
      <c r="AV301" s="257">
        <v>79</v>
      </c>
      <c r="AW301" s="257">
        <v>414</v>
      </c>
      <c r="AX301" s="473">
        <f>AW301</f>
        <v>414</v>
      </c>
      <c r="AY301" s="462">
        <v>12</v>
      </c>
      <c r="AZ301" s="257">
        <v>93</v>
      </c>
      <c r="BA301" s="257">
        <v>483</v>
      </c>
      <c r="BB301" s="257">
        <f>BA301</f>
        <v>483</v>
      </c>
      <c r="BC301" s="257"/>
      <c r="BD301" s="257"/>
      <c r="BE301" s="257"/>
      <c r="BF301" s="257"/>
      <c r="BG301" s="257"/>
      <c r="BH301" s="257"/>
      <c r="BI301" s="257"/>
      <c r="BJ301" s="257"/>
      <c r="BK301" s="257">
        <v>13</v>
      </c>
      <c r="BL301" s="257">
        <v>79</v>
      </c>
      <c r="BM301" s="257">
        <v>414</v>
      </c>
      <c r="BN301" s="473">
        <f>BM301</f>
        <v>414</v>
      </c>
      <c r="BO301" s="258" t="s">
        <v>1098</v>
      </c>
    </row>
    <row r="302" spans="2:67" outlineLevel="2">
      <c r="B302" s="54" t="s">
        <v>1134</v>
      </c>
      <c r="C302" s="259">
        <f t="shared" si="612"/>
        <v>13</v>
      </c>
      <c r="D302" s="259">
        <f t="shared" si="613"/>
        <v>117</v>
      </c>
      <c r="E302" s="259">
        <f t="shared" si="614"/>
        <v>608</v>
      </c>
      <c r="F302" s="259">
        <f t="shared" si="615"/>
        <v>608</v>
      </c>
      <c r="G302" s="259">
        <f t="shared" si="616"/>
        <v>0</v>
      </c>
      <c r="H302" s="259">
        <f t="shared" si="617"/>
        <v>0</v>
      </c>
      <c r="I302" s="259">
        <f t="shared" si="618"/>
        <v>0</v>
      </c>
      <c r="J302" s="259">
        <f t="shared" si="619"/>
        <v>0</v>
      </c>
      <c r="K302" s="259">
        <f t="shared" si="620"/>
        <v>0</v>
      </c>
      <c r="L302" s="259">
        <f t="shared" si="621"/>
        <v>0</v>
      </c>
      <c r="M302" s="259">
        <f t="shared" si="622"/>
        <v>0</v>
      </c>
      <c r="N302" s="259">
        <f t="shared" si="623"/>
        <v>0</v>
      </c>
      <c r="O302" s="259">
        <f t="shared" si="624"/>
        <v>18</v>
      </c>
      <c r="P302" s="259">
        <f t="shared" si="625"/>
        <v>108</v>
      </c>
      <c r="Q302" s="259">
        <f t="shared" si="626"/>
        <v>539</v>
      </c>
      <c r="R302" s="452">
        <f t="shared" si="627"/>
        <v>539</v>
      </c>
      <c r="S302" s="463">
        <v>7</v>
      </c>
      <c r="T302" s="464">
        <v>59</v>
      </c>
      <c r="U302" s="464">
        <v>246</v>
      </c>
      <c r="V302" s="464">
        <f>U302</f>
        <v>246</v>
      </c>
      <c r="W302" s="464"/>
      <c r="X302" s="464"/>
      <c r="Y302" s="464"/>
      <c r="Z302" s="464"/>
      <c r="AA302" s="464"/>
      <c r="AB302" s="464"/>
      <c r="AC302" s="464"/>
      <c r="AD302" s="464"/>
      <c r="AE302" s="464">
        <v>6</v>
      </c>
      <c r="AF302" s="464">
        <v>46</v>
      </c>
      <c r="AG302" s="464">
        <v>201</v>
      </c>
      <c r="AH302" s="474">
        <f>AG302</f>
        <v>201</v>
      </c>
      <c r="AI302" s="463">
        <v>13</v>
      </c>
      <c r="AJ302" s="464">
        <v>117</v>
      </c>
      <c r="AK302" s="464">
        <v>608</v>
      </c>
      <c r="AL302" s="464">
        <f>AK302</f>
        <v>608</v>
      </c>
      <c r="AM302" s="464"/>
      <c r="AN302" s="464"/>
      <c r="AO302" s="464"/>
      <c r="AP302" s="464"/>
      <c r="AQ302" s="464"/>
      <c r="AR302" s="464"/>
      <c r="AS302" s="464"/>
      <c r="AT302" s="464"/>
      <c r="AU302" s="464">
        <v>18</v>
      </c>
      <c r="AV302" s="464">
        <v>108</v>
      </c>
      <c r="AW302" s="464">
        <v>539</v>
      </c>
      <c r="AX302" s="474">
        <f>AW302</f>
        <v>539</v>
      </c>
      <c r="AY302" s="463">
        <v>13</v>
      </c>
      <c r="AZ302" s="464">
        <v>117</v>
      </c>
      <c r="BA302" s="464">
        <v>608</v>
      </c>
      <c r="BB302" s="464">
        <f>BA302</f>
        <v>608</v>
      </c>
      <c r="BC302" s="464"/>
      <c r="BD302" s="464"/>
      <c r="BE302" s="464"/>
      <c r="BF302" s="464"/>
      <c r="BG302" s="464"/>
      <c r="BH302" s="464"/>
      <c r="BI302" s="464"/>
      <c r="BJ302" s="464"/>
      <c r="BK302" s="464">
        <v>18</v>
      </c>
      <c r="BL302" s="464">
        <v>108</v>
      </c>
      <c r="BM302" s="464">
        <v>539</v>
      </c>
      <c r="BN302" s="474">
        <f>BM302</f>
        <v>539</v>
      </c>
      <c r="BO302" s="260"/>
    </row>
    <row r="303" spans="2:67" outlineLevel="2">
      <c r="B303" s="55" t="s">
        <v>1135</v>
      </c>
      <c r="C303" s="261">
        <f t="shared" si="612"/>
        <v>13</v>
      </c>
      <c r="D303" s="261">
        <f t="shared" si="613"/>
        <v>89</v>
      </c>
      <c r="E303" s="261">
        <f t="shared" si="614"/>
        <v>408</v>
      </c>
      <c r="F303" s="261">
        <f t="shared" si="615"/>
        <v>408</v>
      </c>
      <c r="G303" s="261">
        <f t="shared" si="616"/>
        <v>0</v>
      </c>
      <c r="H303" s="261">
        <f t="shared" si="617"/>
        <v>0</v>
      </c>
      <c r="I303" s="261">
        <f t="shared" si="618"/>
        <v>0</v>
      </c>
      <c r="J303" s="261">
        <f t="shared" si="619"/>
        <v>0</v>
      </c>
      <c r="K303" s="261">
        <f t="shared" si="620"/>
        <v>0</v>
      </c>
      <c r="L303" s="261">
        <f t="shared" si="621"/>
        <v>0</v>
      </c>
      <c r="M303" s="261">
        <f t="shared" si="622"/>
        <v>0</v>
      </c>
      <c r="N303" s="261">
        <f t="shared" si="623"/>
        <v>0</v>
      </c>
      <c r="O303" s="261">
        <f t="shared" si="624"/>
        <v>14</v>
      </c>
      <c r="P303" s="261">
        <f t="shared" si="625"/>
        <v>94</v>
      </c>
      <c r="Q303" s="261">
        <f t="shared" si="626"/>
        <v>425</v>
      </c>
      <c r="R303" s="453">
        <f t="shared" si="627"/>
        <v>425</v>
      </c>
      <c r="S303" s="465">
        <v>10</v>
      </c>
      <c r="T303" s="262">
        <v>59</v>
      </c>
      <c r="U303" s="262">
        <v>224</v>
      </c>
      <c r="V303" s="262">
        <f>U303</f>
        <v>224</v>
      </c>
      <c r="W303" s="262"/>
      <c r="X303" s="262"/>
      <c r="Y303" s="262"/>
      <c r="Z303" s="262"/>
      <c r="AA303" s="262"/>
      <c r="AB303" s="262"/>
      <c r="AC303" s="262"/>
      <c r="AD303" s="262"/>
      <c r="AE303" s="262">
        <v>6</v>
      </c>
      <c r="AF303" s="262">
        <v>46</v>
      </c>
      <c r="AG303" s="262">
        <v>207</v>
      </c>
      <c r="AH303" s="475">
        <f>AG303</f>
        <v>207</v>
      </c>
      <c r="AI303" s="465">
        <v>13</v>
      </c>
      <c r="AJ303" s="262">
        <v>89</v>
      </c>
      <c r="AK303" s="262">
        <v>408</v>
      </c>
      <c r="AL303" s="262">
        <f>AK303</f>
        <v>408</v>
      </c>
      <c r="AM303" s="262"/>
      <c r="AN303" s="262"/>
      <c r="AO303" s="262"/>
      <c r="AP303" s="262"/>
      <c r="AQ303" s="262"/>
      <c r="AR303" s="262"/>
      <c r="AS303" s="262"/>
      <c r="AT303" s="262"/>
      <c r="AU303" s="262">
        <v>14</v>
      </c>
      <c r="AV303" s="262">
        <v>94</v>
      </c>
      <c r="AW303" s="262">
        <v>425</v>
      </c>
      <c r="AX303" s="475">
        <f>AW303</f>
        <v>425</v>
      </c>
      <c r="AY303" s="465">
        <v>13</v>
      </c>
      <c r="AZ303" s="262">
        <v>89</v>
      </c>
      <c r="BA303" s="262">
        <v>408</v>
      </c>
      <c r="BB303" s="262">
        <f>BA303</f>
        <v>408</v>
      </c>
      <c r="BC303" s="262"/>
      <c r="BD303" s="262"/>
      <c r="BE303" s="262"/>
      <c r="BF303" s="262"/>
      <c r="BG303" s="262"/>
      <c r="BH303" s="262"/>
      <c r="BI303" s="262"/>
      <c r="BJ303" s="262"/>
      <c r="BK303" s="262">
        <v>14</v>
      </c>
      <c r="BL303" s="262">
        <v>94</v>
      </c>
      <c r="BM303" s="262">
        <v>425</v>
      </c>
      <c r="BN303" s="475">
        <f>BM303</f>
        <v>425</v>
      </c>
      <c r="BO303" s="260"/>
    </row>
    <row r="304" spans="2:67" outlineLevel="2">
      <c r="B304" s="53" t="str">
        <f>$B$215&amp;": Ewe Lambs"</f>
        <v>7mo with 0% mated: Ewe Lambs</v>
      </c>
      <c r="C304" s="256">
        <f t="shared" si="590"/>
        <v>12</v>
      </c>
      <c r="D304" s="256">
        <f t="shared" si="591"/>
        <v>93</v>
      </c>
      <c r="E304" s="256">
        <f t="shared" si="592"/>
        <v>483</v>
      </c>
      <c r="F304" s="256">
        <f t="shared" si="593"/>
        <v>483</v>
      </c>
      <c r="G304" s="256">
        <f t="shared" si="594"/>
        <v>0</v>
      </c>
      <c r="H304" s="256">
        <f t="shared" si="595"/>
        <v>0</v>
      </c>
      <c r="I304" s="256">
        <f t="shared" si="596"/>
        <v>0</v>
      </c>
      <c r="J304" s="256">
        <f t="shared" si="597"/>
        <v>0</v>
      </c>
      <c r="K304" s="256">
        <f t="shared" si="598"/>
        <v>0</v>
      </c>
      <c r="L304" s="256">
        <f t="shared" si="599"/>
        <v>0</v>
      </c>
      <c r="M304" s="256">
        <f t="shared" si="600"/>
        <v>0</v>
      </c>
      <c r="N304" s="256">
        <f t="shared" si="601"/>
        <v>0</v>
      </c>
      <c r="O304" s="256">
        <f t="shared" si="602"/>
        <v>13</v>
      </c>
      <c r="P304" s="256">
        <f t="shared" si="603"/>
        <v>79</v>
      </c>
      <c r="Q304" s="256">
        <f t="shared" si="604"/>
        <v>414</v>
      </c>
      <c r="R304" s="451">
        <f t="shared" si="605"/>
        <v>414</v>
      </c>
      <c r="S304" s="362">
        <f>S289</f>
        <v>10</v>
      </c>
      <c r="T304" s="362">
        <f t="shared" ref="T304:BN304" si="628">T289</f>
        <v>54</v>
      </c>
      <c r="U304" s="362">
        <f t="shared" si="628"/>
        <v>230</v>
      </c>
      <c r="V304" s="362">
        <f t="shared" si="628"/>
        <v>230</v>
      </c>
      <c r="W304" s="362">
        <f t="shared" si="628"/>
        <v>0</v>
      </c>
      <c r="X304" s="362">
        <f t="shared" si="628"/>
        <v>0</v>
      </c>
      <c r="Y304" s="362">
        <f t="shared" si="628"/>
        <v>0</v>
      </c>
      <c r="Z304" s="362">
        <f t="shared" si="628"/>
        <v>0</v>
      </c>
      <c r="AA304" s="362">
        <f t="shared" si="628"/>
        <v>0</v>
      </c>
      <c r="AB304" s="362">
        <f t="shared" si="628"/>
        <v>0</v>
      </c>
      <c r="AC304" s="362">
        <f t="shared" si="628"/>
        <v>0</v>
      </c>
      <c r="AD304" s="362">
        <f t="shared" si="628"/>
        <v>0</v>
      </c>
      <c r="AE304" s="362">
        <f t="shared" si="628"/>
        <v>5</v>
      </c>
      <c r="AF304" s="362">
        <f t="shared" si="628"/>
        <v>29</v>
      </c>
      <c r="AG304" s="362">
        <f t="shared" si="628"/>
        <v>129</v>
      </c>
      <c r="AH304" s="362">
        <f t="shared" si="628"/>
        <v>129</v>
      </c>
      <c r="AI304" s="362">
        <f t="shared" si="628"/>
        <v>12</v>
      </c>
      <c r="AJ304" s="362">
        <f t="shared" si="628"/>
        <v>93</v>
      </c>
      <c r="AK304" s="362">
        <f t="shared" si="628"/>
        <v>483</v>
      </c>
      <c r="AL304" s="362">
        <f t="shared" si="628"/>
        <v>483</v>
      </c>
      <c r="AM304" s="362">
        <f t="shared" si="628"/>
        <v>0</v>
      </c>
      <c r="AN304" s="362">
        <f t="shared" si="628"/>
        <v>0</v>
      </c>
      <c r="AO304" s="362">
        <f t="shared" si="628"/>
        <v>0</v>
      </c>
      <c r="AP304" s="362">
        <f t="shared" si="628"/>
        <v>0</v>
      </c>
      <c r="AQ304" s="362">
        <f t="shared" si="628"/>
        <v>0</v>
      </c>
      <c r="AR304" s="362">
        <f t="shared" si="628"/>
        <v>0</v>
      </c>
      <c r="AS304" s="362">
        <f t="shared" si="628"/>
        <v>0</v>
      </c>
      <c r="AT304" s="362">
        <f t="shared" si="628"/>
        <v>0</v>
      </c>
      <c r="AU304" s="362">
        <f t="shared" si="628"/>
        <v>13</v>
      </c>
      <c r="AV304" s="362">
        <f t="shared" si="628"/>
        <v>79</v>
      </c>
      <c r="AW304" s="362">
        <f t="shared" si="628"/>
        <v>414</v>
      </c>
      <c r="AX304" s="362">
        <f t="shared" si="628"/>
        <v>414</v>
      </c>
      <c r="AY304" s="362">
        <f t="shared" si="628"/>
        <v>12</v>
      </c>
      <c r="AZ304" s="362">
        <f t="shared" si="628"/>
        <v>93</v>
      </c>
      <c r="BA304" s="362">
        <f t="shared" si="628"/>
        <v>483</v>
      </c>
      <c r="BB304" s="362">
        <f t="shared" si="628"/>
        <v>483</v>
      </c>
      <c r="BC304" s="362">
        <f t="shared" si="628"/>
        <v>0</v>
      </c>
      <c r="BD304" s="362">
        <f t="shared" si="628"/>
        <v>0</v>
      </c>
      <c r="BE304" s="362">
        <f t="shared" si="628"/>
        <v>0</v>
      </c>
      <c r="BF304" s="362">
        <f t="shared" si="628"/>
        <v>0</v>
      </c>
      <c r="BG304" s="362">
        <f t="shared" si="628"/>
        <v>0</v>
      </c>
      <c r="BH304" s="362">
        <f t="shared" si="628"/>
        <v>0</v>
      </c>
      <c r="BI304" s="362">
        <f t="shared" si="628"/>
        <v>0</v>
      </c>
      <c r="BJ304" s="362">
        <f t="shared" si="628"/>
        <v>0</v>
      </c>
      <c r="BK304" s="362">
        <f t="shared" si="628"/>
        <v>13</v>
      </c>
      <c r="BL304" s="362">
        <f t="shared" si="628"/>
        <v>79</v>
      </c>
      <c r="BM304" s="362">
        <f t="shared" si="628"/>
        <v>414</v>
      </c>
      <c r="BN304" s="362">
        <f t="shared" si="628"/>
        <v>414</v>
      </c>
      <c r="BO304" s="258" t="s">
        <v>1098</v>
      </c>
    </row>
    <row r="305" spans="2:67" outlineLevel="2">
      <c r="B305" s="54" t="s">
        <v>1134</v>
      </c>
      <c r="C305" s="259">
        <f t="shared" si="590"/>
        <v>13</v>
      </c>
      <c r="D305" s="259">
        <f t="shared" si="591"/>
        <v>117</v>
      </c>
      <c r="E305" s="259">
        <f t="shared" si="592"/>
        <v>608</v>
      </c>
      <c r="F305" s="259">
        <f t="shared" si="593"/>
        <v>608</v>
      </c>
      <c r="G305" s="259">
        <f t="shared" si="594"/>
        <v>0</v>
      </c>
      <c r="H305" s="259">
        <f t="shared" si="595"/>
        <v>0</v>
      </c>
      <c r="I305" s="259">
        <f t="shared" si="596"/>
        <v>0</v>
      </c>
      <c r="J305" s="259">
        <f t="shared" si="597"/>
        <v>0</v>
      </c>
      <c r="K305" s="259">
        <f t="shared" si="598"/>
        <v>0</v>
      </c>
      <c r="L305" s="259">
        <f t="shared" si="599"/>
        <v>0</v>
      </c>
      <c r="M305" s="259">
        <f t="shared" si="600"/>
        <v>0</v>
      </c>
      <c r="N305" s="259">
        <f t="shared" si="601"/>
        <v>0</v>
      </c>
      <c r="O305" s="259">
        <f t="shared" si="602"/>
        <v>18</v>
      </c>
      <c r="P305" s="259">
        <f t="shared" si="603"/>
        <v>108</v>
      </c>
      <c r="Q305" s="259">
        <f t="shared" si="604"/>
        <v>539</v>
      </c>
      <c r="R305" s="452">
        <f t="shared" si="605"/>
        <v>539</v>
      </c>
      <c r="S305" s="362">
        <f t="shared" ref="S305:BN305" si="629">S290</f>
        <v>7</v>
      </c>
      <c r="T305" s="362">
        <f t="shared" si="629"/>
        <v>59</v>
      </c>
      <c r="U305" s="362">
        <f t="shared" si="629"/>
        <v>246</v>
      </c>
      <c r="V305" s="362">
        <f t="shared" si="629"/>
        <v>246</v>
      </c>
      <c r="W305" s="362">
        <f t="shared" si="629"/>
        <v>0</v>
      </c>
      <c r="X305" s="362">
        <f t="shared" si="629"/>
        <v>0</v>
      </c>
      <c r="Y305" s="362">
        <f t="shared" si="629"/>
        <v>0</v>
      </c>
      <c r="Z305" s="362">
        <f t="shared" si="629"/>
        <v>0</v>
      </c>
      <c r="AA305" s="362">
        <f t="shared" si="629"/>
        <v>0</v>
      </c>
      <c r="AB305" s="362">
        <f t="shared" si="629"/>
        <v>0</v>
      </c>
      <c r="AC305" s="362">
        <f t="shared" si="629"/>
        <v>0</v>
      </c>
      <c r="AD305" s="362">
        <f t="shared" si="629"/>
        <v>0</v>
      </c>
      <c r="AE305" s="362">
        <f t="shared" si="629"/>
        <v>6</v>
      </c>
      <c r="AF305" s="362">
        <f t="shared" si="629"/>
        <v>46</v>
      </c>
      <c r="AG305" s="362">
        <f t="shared" si="629"/>
        <v>201</v>
      </c>
      <c r="AH305" s="362">
        <f t="shared" si="629"/>
        <v>201</v>
      </c>
      <c r="AI305" s="362">
        <f t="shared" si="629"/>
        <v>13</v>
      </c>
      <c r="AJ305" s="362">
        <f t="shared" si="629"/>
        <v>117</v>
      </c>
      <c r="AK305" s="362">
        <f t="shared" si="629"/>
        <v>608</v>
      </c>
      <c r="AL305" s="362">
        <f t="shared" si="629"/>
        <v>608</v>
      </c>
      <c r="AM305" s="362">
        <f t="shared" si="629"/>
        <v>0</v>
      </c>
      <c r="AN305" s="362">
        <f t="shared" si="629"/>
        <v>0</v>
      </c>
      <c r="AO305" s="362">
        <f t="shared" si="629"/>
        <v>0</v>
      </c>
      <c r="AP305" s="362">
        <f t="shared" si="629"/>
        <v>0</v>
      </c>
      <c r="AQ305" s="362">
        <f t="shared" si="629"/>
        <v>0</v>
      </c>
      <c r="AR305" s="362">
        <f t="shared" si="629"/>
        <v>0</v>
      </c>
      <c r="AS305" s="362">
        <f t="shared" si="629"/>
        <v>0</v>
      </c>
      <c r="AT305" s="362">
        <f t="shared" si="629"/>
        <v>0</v>
      </c>
      <c r="AU305" s="362">
        <f t="shared" si="629"/>
        <v>18</v>
      </c>
      <c r="AV305" s="362">
        <f t="shared" si="629"/>
        <v>108</v>
      </c>
      <c r="AW305" s="362">
        <f t="shared" si="629"/>
        <v>539</v>
      </c>
      <c r="AX305" s="362">
        <f t="shared" si="629"/>
        <v>539</v>
      </c>
      <c r="AY305" s="362">
        <f t="shared" si="629"/>
        <v>13</v>
      </c>
      <c r="AZ305" s="362">
        <f t="shared" si="629"/>
        <v>117</v>
      </c>
      <c r="BA305" s="362">
        <f t="shared" si="629"/>
        <v>608</v>
      </c>
      <c r="BB305" s="362">
        <f t="shared" si="629"/>
        <v>608</v>
      </c>
      <c r="BC305" s="362">
        <f t="shared" si="629"/>
        <v>0</v>
      </c>
      <c r="BD305" s="362">
        <f t="shared" si="629"/>
        <v>0</v>
      </c>
      <c r="BE305" s="362">
        <f t="shared" si="629"/>
        <v>0</v>
      </c>
      <c r="BF305" s="362">
        <f t="shared" si="629"/>
        <v>0</v>
      </c>
      <c r="BG305" s="362">
        <f t="shared" si="629"/>
        <v>0</v>
      </c>
      <c r="BH305" s="362">
        <f t="shared" si="629"/>
        <v>0</v>
      </c>
      <c r="BI305" s="362">
        <f t="shared" si="629"/>
        <v>0</v>
      </c>
      <c r="BJ305" s="362">
        <f t="shared" si="629"/>
        <v>0</v>
      </c>
      <c r="BK305" s="362">
        <f t="shared" si="629"/>
        <v>18</v>
      </c>
      <c r="BL305" s="362">
        <f t="shared" si="629"/>
        <v>108</v>
      </c>
      <c r="BM305" s="362">
        <f t="shared" si="629"/>
        <v>539</v>
      </c>
      <c r="BN305" s="362">
        <f t="shared" si="629"/>
        <v>539</v>
      </c>
      <c r="BO305" s="260"/>
    </row>
    <row r="306" spans="2:67" outlineLevel="2">
      <c r="B306" s="55" t="s">
        <v>1135</v>
      </c>
      <c r="C306" s="261">
        <f t="shared" si="590"/>
        <v>13</v>
      </c>
      <c r="D306" s="261">
        <f t="shared" si="591"/>
        <v>89</v>
      </c>
      <c r="E306" s="261">
        <f t="shared" si="592"/>
        <v>408</v>
      </c>
      <c r="F306" s="261">
        <f t="shared" si="593"/>
        <v>408</v>
      </c>
      <c r="G306" s="261">
        <f t="shared" si="594"/>
        <v>0</v>
      </c>
      <c r="H306" s="261">
        <f t="shared" si="595"/>
        <v>0</v>
      </c>
      <c r="I306" s="261">
        <f t="shared" si="596"/>
        <v>0</v>
      </c>
      <c r="J306" s="261">
        <f t="shared" si="597"/>
        <v>0</v>
      </c>
      <c r="K306" s="261">
        <f t="shared" si="598"/>
        <v>0</v>
      </c>
      <c r="L306" s="261">
        <f t="shared" si="599"/>
        <v>0</v>
      </c>
      <c r="M306" s="261">
        <f t="shared" si="600"/>
        <v>0</v>
      </c>
      <c r="N306" s="261">
        <f t="shared" si="601"/>
        <v>0</v>
      </c>
      <c r="O306" s="261">
        <f t="shared" si="602"/>
        <v>14</v>
      </c>
      <c r="P306" s="261">
        <f t="shared" si="603"/>
        <v>94</v>
      </c>
      <c r="Q306" s="261">
        <f t="shared" si="604"/>
        <v>425</v>
      </c>
      <c r="R306" s="453">
        <f t="shared" si="605"/>
        <v>425</v>
      </c>
      <c r="S306" s="362">
        <f t="shared" ref="S306:BN306" si="630">S291</f>
        <v>10</v>
      </c>
      <c r="T306" s="362">
        <f t="shared" si="630"/>
        <v>59</v>
      </c>
      <c r="U306" s="362">
        <f t="shared" si="630"/>
        <v>224</v>
      </c>
      <c r="V306" s="362">
        <f t="shared" si="630"/>
        <v>224</v>
      </c>
      <c r="W306" s="362">
        <f t="shared" si="630"/>
        <v>0</v>
      </c>
      <c r="X306" s="362">
        <f t="shared" si="630"/>
        <v>0</v>
      </c>
      <c r="Y306" s="362">
        <f t="shared" si="630"/>
        <v>0</v>
      </c>
      <c r="Z306" s="362">
        <f t="shared" si="630"/>
        <v>0</v>
      </c>
      <c r="AA306" s="362">
        <f t="shared" si="630"/>
        <v>0</v>
      </c>
      <c r="AB306" s="362">
        <f t="shared" si="630"/>
        <v>0</v>
      </c>
      <c r="AC306" s="362">
        <f t="shared" si="630"/>
        <v>0</v>
      </c>
      <c r="AD306" s="362">
        <f t="shared" si="630"/>
        <v>0</v>
      </c>
      <c r="AE306" s="362">
        <f t="shared" si="630"/>
        <v>6</v>
      </c>
      <c r="AF306" s="362">
        <f t="shared" si="630"/>
        <v>46</v>
      </c>
      <c r="AG306" s="362">
        <f t="shared" si="630"/>
        <v>207</v>
      </c>
      <c r="AH306" s="362">
        <f t="shared" si="630"/>
        <v>207</v>
      </c>
      <c r="AI306" s="362">
        <f t="shared" si="630"/>
        <v>13</v>
      </c>
      <c r="AJ306" s="362">
        <f t="shared" si="630"/>
        <v>89</v>
      </c>
      <c r="AK306" s="362">
        <f t="shared" si="630"/>
        <v>408</v>
      </c>
      <c r="AL306" s="362">
        <f t="shared" si="630"/>
        <v>408</v>
      </c>
      <c r="AM306" s="362">
        <f t="shared" si="630"/>
        <v>0</v>
      </c>
      <c r="AN306" s="362">
        <f t="shared" si="630"/>
        <v>0</v>
      </c>
      <c r="AO306" s="362">
        <f t="shared" si="630"/>
        <v>0</v>
      </c>
      <c r="AP306" s="362">
        <f t="shared" si="630"/>
        <v>0</v>
      </c>
      <c r="AQ306" s="362">
        <f t="shared" si="630"/>
        <v>0</v>
      </c>
      <c r="AR306" s="362">
        <f t="shared" si="630"/>
        <v>0</v>
      </c>
      <c r="AS306" s="362">
        <f t="shared" si="630"/>
        <v>0</v>
      </c>
      <c r="AT306" s="362">
        <f t="shared" si="630"/>
        <v>0</v>
      </c>
      <c r="AU306" s="362">
        <f t="shared" si="630"/>
        <v>14</v>
      </c>
      <c r="AV306" s="362">
        <f t="shared" si="630"/>
        <v>94</v>
      </c>
      <c r="AW306" s="362">
        <f t="shared" si="630"/>
        <v>425</v>
      </c>
      <c r="AX306" s="362">
        <f t="shared" si="630"/>
        <v>425</v>
      </c>
      <c r="AY306" s="362">
        <f t="shared" si="630"/>
        <v>13</v>
      </c>
      <c r="AZ306" s="362">
        <f t="shared" si="630"/>
        <v>89</v>
      </c>
      <c r="BA306" s="362">
        <f t="shared" si="630"/>
        <v>408</v>
      </c>
      <c r="BB306" s="362">
        <f t="shared" si="630"/>
        <v>408</v>
      </c>
      <c r="BC306" s="362">
        <f t="shared" si="630"/>
        <v>0</v>
      </c>
      <c r="BD306" s="362">
        <f t="shared" si="630"/>
        <v>0</v>
      </c>
      <c r="BE306" s="362">
        <f t="shared" si="630"/>
        <v>0</v>
      </c>
      <c r="BF306" s="362">
        <f t="shared" si="630"/>
        <v>0</v>
      </c>
      <c r="BG306" s="362">
        <f t="shared" si="630"/>
        <v>0</v>
      </c>
      <c r="BH306" s="362">
        <f t="shared" si="630"/>
        <v>0</v>
      </c>
      <c r="BI306" s="362">
        <f t="shared" si="630"/>
        <v>0</v>
      </c>
      <c r="BJ306" s="362">
        <f t="shared" si="630"/>
        <v>0</v>
      </c>
      <c r="BK306" s="362">
        <f t="shared" si="630"/>
        <v>14</v>
      </c>
      <c r="BL306" s="362">
        <f t="shared" si="630"/>
        <v>94</v>
      </c>
      <c r="BM306" s="362">
        <f t="shared" si="630"/>
        <v>425</v>
      </c>
      <c r="BN306" s="362">
        <f t="shared" si="630"/>
        <v>425</v>
      </c>
      <c r="BO306" s="260"/>
    </row>
    <row r="307" spans="2:67" ht="24.75" outlineLevel="1">
      <c r="B307" s="53" t="str">
        <f>"Grazing Intensity 2
"&amp;$B$210&amp;": Ewe Lambs"</f>
        <v>Grazing Intensity 2
Standard (7mo): Ewe Lambs</v>
      </c>
      <c r="C307" s="256">
        <f t="shared" si="590"/>
        <v>12</v>
      </c>
      <c r="D307" s="256">
        <f t="shared" si="591"/>
        <v>93</v>
      </c>
      <c r="E307" s="256">
        <f t="shared" si="592"/>
        <v>483</v>
      </c>
      <c r="F307" s="256">
        <f t="shared" si="593"/>
        <v>483</v>
      </c>
      <c r="G307" s="256">
        <f t="shared" si="594"/>
        <v>0</v>
      </c>
      <c r="H307" s="256">
        <f t="shared" si="595"/>
        <v>0</v>
      </c>
      <c r="I307" s="256">
        <f t="shared" si="596"/>
        <v>0</v>
      </c>
      <c r="J307" s="256">
        <f t="shared" si="597"/>
        <v>0</v>
      </c>
      <c r="K307" s="256">
        <f t="shared" si="598"/>
        <v>0</v>
      </c>
      <c r="L307" s="256">
        <f t="shared" si="599"/>
        <v>0</v>
      </c>
      <c r="M307" s="256">
        <f t="shared" si="600"/>
        <v>0</v>
      </c>
      <c r="N307" s="256">
        <f t="shared" si="601"/>
        <v>0</v>
      </c>
      <c r="O307" s="256">
        <f t="shared" si="602"/>
        <v>13</v>
      </c>
      <c r="P307" s="256">
        <f t="shared" si="603"/>
        <v>79</v>
      </c>
      <c r="Q307" s="256">
        <f t="shared" si="604"/>
        <v>414</v>
      </c>
      <c r="R307" s="451">
        <f t="shared" si="605"/>
        <v>414</v>
      </c>
      <c r="S307" s="462">
        <v>10</v>
      </c>
      <c r="T307" s="257">
        <v>54</v>
      </c>
      <c r="U307" s="257">
        <v>230</v>
      </c>
      <c r="V307" s="257">
        <f t="shared" ref="V307:V336" si="631">U307</f>
        <v>230</v>
      </c>
      <c r="W307" s="257"/>
      <c r="X307" s="257"/>
      <c r="Y307" s="257"/>
      <c r="Z307" s="257"/>
      <c r="AA307" s="257"/>
      <c r="AB307" s="257"/>
      <c r="AC307" s="257"/>
      <c r="AD307" s="257"/>
      <c r="AE307" s="257">
        <v>5</v>
      </c>
      <c r="AF307" s="257">
        <v>29</v>
      </c>
      <c r="AG307" s="257">
        <v>129</v>
      </c>
      <c r="AH307" s="473">
        <f t="shared" ref="AH307:AH336" si="632">AG307</f>
        <v>129</v>
      </c>
      <c r="AI307" s="462">
        <v>12</v>
      </c>
      <c r="AJ307" s="257">
        <v>93</v>
      </c>
      <c r="AK307" s="257">
        <v>483</v>
      </c>
      <c r="AL307" s="257">
        <f t="shared" ref="AL307:AL336" si="633">AK307</f>
        <v>483</v>
      </c>
      <c r="AM307" s="257"/>
      <c r="AN307" s="257"/>
      <c r="AO307" s="257"/>
      <c r="AP307" s="257"/>
      <c r="AQ307" s="257"/>
      <c r="AR307" s="257"/>
      <c r="AS307" s="257"/>
      <c r="AT307" s="257"/>
      <c r="AU307" s="257">
        <v>13</v>
      </c>
      <c r="AV307" s="257">
        <v>79</v>
      </c>
      <c r="AW307" s="257">
        <v>414</v>
      </c>
      <c r="AX307" s="473">
        <f t="shared" ref="AX307:AX336" si="634">AW307</f>
        <v>414</v>
      </c>
      <c r="AY307" s="462">
        <v>12</v>
      </c>
      <c r="AZ307" s="257">
        <v>93</v>
      </c>
      <c r="BA307" s="257">
        <v>483</v>
      </c>
      <c r="BB307" s="257">
        <f t="shared" ref="BB307:BB336" si="635">BA307</f>
        <v>483</v>
      </c>
      <c r="BC307" s="257"/>
      <c r="BD307" s="257"/>
      <c r="BE307" s="257"/>
      <c r="BF307" s="257"/>
      <c r="BG307" s="257"/>
      <c r="BH307" s="257"/>
      <c r="BI307" s="257"/>
      <c r="BJ307" s="257"/>
      <c r="BK307" s="257">
        <v>13</v>
      </c>
      <c r="BL307" s="257">
        <v>79</v>
      </c>
      <c r="BM307" s="257">
        <v>414</v>
      </c>
      <c r="BN307" s="473">
        <f t="shared" ref="BN307:BN336" si="636">BM307</f>
        <v>414</v>
      </c>
      <c r="BO307" s="258" t="s">
        <v>1098</v>
      </c>
    </row>
    <row r="308" spans="2:67" outlineLevel="1">
      <c r="B308" s="54" t="s">
        <v>1134</v>
      </c>
      <c r="C308" s="259">
        <f t="shared" si="590"/>
        <v>13</v>
      </c>
      <c r="D308" s="259">
        <f t="shared" si="591"/>
        <v>117</v>
      </c>
      <c r="E308" s="259">
        <f t="shared" si="592"/>
        <v>608</v>
      </c>
      <c r="F308" s="259">
        <f t="shared" si="593"/>
        <v>608</v>
      </c>
      <c r="G308" s="259">
        <f t="shared" si="594"/>
        <v>0</v>
      </c>
      <c r="H308" s="259">
        <f t="shared" si="595"/>
        <v>0</v>
      </c>
      <c r="I308" s="259">
        <f t="shared" si="596"/>
        <v>0</v>
      </c>
      <c r="J308" s="259">
        <f t="shared" si="597"/>
        <v>0</v>
      </c>
      <c r="K308" s="259">
        <f t="shared" si="598"/>
        <v>0</v>
      </c>
      <c r="L308" s="259">
        <f t="shared" si="599"/>
        <v>0</v>
      </c>
      <c r="M308" s="259">
        <f t="shared" si="600"/>
        <v>0</v>
      </c>
      <c r="N308" s="259">
        <f t="shared" si="601"/>
        <v>0</v>
      </c>
      <c r="O308" s="259">
        <f t="shared" si="602"/>
        <v>18</v>
      </c>
      <c r="P308" s="259">
        <f t="shared" si="603"/>
        <v>108</v>
      </c>
      <c r="Q308" s="259">
        <f t="shared" si="604"/>
        <v>539</v>
      </c>
      <c r="R308" s="452">
        <f t="shared" si="605"/>
        <v>539</v>
      </c>
      <c r="S308" s="463">
        <v>7</v>
      </c>
      <c r="T308" s="464">
        <v>59</v>
      </c>
      <c r="U308" s="464">
        <v>246</v>
      </c>
      <c r="V308" s="464">
        <f t="shared" si="631"/>
        <v>246</v>
      </c>
      <c r="W308" s="464"/>
      <c r="X308" s="464"/>
      <c r="Y308" s="464"/>
      <c r="Z308" s="464"/>
      <c r="AA308" s="464"/>
      <c r="AB308" s="464"/>
      <c r="AC308" s="464"/>
      <c r="AD308" s="464"/>
      <c r="AE308" s="464">
        <v>6</v>
      </c>
      <c r="AF308" s="464">
        <v>46</v>
      </c>
      <c r="AG308" s="464">
        <v>201</v>
      </c>
      <c r="AH308" s="474">
        <f t="shared" si="632"/>
        <v>201</v>
      </c>
      <c r="AI308" s="463">
        <v>13</v>
      </c>
      <c r="AJ308" s="464">
        <v>117</v>
      </c>
      <c r="AK308" s="464">
        <v>608</v>
      </c>
      <c r="AL308" s="464">
        <f t="shared" si="633"/>
        <v>608</v>
      </c>
      <c r="AM308" s="464"/>
      <c r="AN308" s="464"/>
      <c r="AO308" s="464"/>
      <c r="AP308" s="464"/>
      <c r="AQ308" s="464"/>
      <c r="AR308" s="464"/>
      <c r="AS308" s="464"/>
      <c r="AT308" s="464"/>
      <c r="AU308" s="464">
        <v>18</v>
      </c>
      <c r="AV308" s="464">
        <v>108</v>
      </c>
      <c r="AW308" s="464">
        <v>539</v>
      </c>
      <c r="AX308" s="474">
        <f t="shared" si="634"/>
        <v>539</v>
      </c>
      <c r="AY308" s="463">
        <v>13</v>
      </c>
      <c r="AZ308" s="464">
        <v>117</v>
      </c>
      <c r="BA308" s="464">
        <v>608</v>
      </c>
      <c r="BB308" s="464">
        <f t="shared" si="635"/>
        <v>608</v>
      </c>
      <c r="BC308" s="464"/>
      <c r="BD308" s="464"/>
      <c r="BE308" s="464"/>
      <c r="BF308" s="464"/>
      <c r="BG308" s="464"/>
      <c r="BH308" s="464"/>
      <c r="BI308" s="464"/>
      <c r="BJ308" s="464"/>
      <c r="BK308" s="464">
        <v>18</v>
      </c>
      <c r="BL308" s="464">
        <v>108</v>
      </c>
      <c r="BM308" s="464">
        <v>539</v>
      </c>
      <c r="BN308" s="474">
        <f t="shared" si="636"/>
        <v>539</v>
      </c>
      <c r="BO308" s="260"/>
    </row>
    <row r="309" spans="2:67" outlineLevel="1">
      <c r="B309" s="55" t="s">
        <v>1135</v>
      </c>
      <c r="C309" s="261">
        <f t="shared" si="590"/>
        <v>13</v>
      </c>
      <c r="D309" s="261">
        <f t="shared" si="591"/>
        <v>89</v>
      </c>
      <c r="E309" s="261">
        <f t="shared" si="592"/>
        <v>408</v>
      </c>
      <c r="F309" s="261">
        <f t="shared" si="593"/>
        <v>408</v>
      </c>
      <c r="G309" s="261">
        <f t="shared" si="594"/>
        <v>0</v>
      </c>
      <c r="H309" s="261">
        <f t="shared" si="595"/>
        <v>0</v>
      </c>
      <c r="I309" s="261">
        <f t="shared" si="596"/>
        <v>0</v>
      </c>
      <c r="J309" s="261">
        <f t="shared" si="597"/>
        <v>0</v>
      </c>
      <c r="K309" s="261">
        <f t="shared" si="598"/>
        <v>0</v>
      </c>
      <c r="L309" s="261">
        <f t="shared" si="599"/>
        <v>0</v>
      </c>
      <c r="M309" s="261">
        <f t="shared" si="600"/>
        <v>0</v>
      </c>
      <c r="N309" s="261">
        <f t="shared" si="601"/>
        <v>0</v>
      </c>
      <c r="O309" s="261">
        <f t="shared" si="602"/>
        <v>14</v>
      </c>
      <c r="P309" s="261">
        <f t="shared" si="603"/>
        <v>94</v>
      </c>
      <c r="Q309" s="261">
        <f t="shared" si="604"/>
        <v>425</v>
      </c>
      <c r="R309" s="453">
        <f t="shared" si="605"/>
        <v>425</v>
      </c>
      <c r="S309" s="465">
        <v>10</v>
      </c>
      <c r="T309" s="262">
        <v>59</v>
      </c>
      <c r="U309" s="262">
        <v>224</v>
      </c>
      <c r="V309" s="262">
        <f t="shared" si="631"/>
        <v>224</v>
      </c>
      <c r="W309" s="262"/>
      <c r="X309" s="262"/>
      <c r="Y309" s="262"/>
      <c r="Z309" s="262"/>
      <c r="AA309" s="262"/>
      <c r="AB309" s="262"/>
      <c r="AC309" s="262"/>
      <c r="AD309" s="262"/>
      <c r="AE309" s="262">
        <v>6</v>
      </c>
      <c r="AF309" s="262">
        <v>46</v>
      </c>
      <c r="AG309" s="262">
        <v>207</v>
      </c>
      <c r="AH309" s="475">
        <f t="shared" si="632"/>
        <v>207</v>
      </c>
      <c r="AI309" s="465">
        <v>13</v>
      </c>
      <c r="AJ309" s="262">
        <v>89</v>
      </c>
      <c r="AK309" s="262">
        <v>408</v>
      </c>
      <c r="AL309" s="262">
        <f t="shared" si="633"/>
        <v>408</v>
      </c>
      <c r="AM309" s="262"/>
      <c r="AN309" s="262"/>
      <c r="AO309" s="262"/>
      <c r="AP309" s="262"/>
      <c r="AQ309" s="262"/>
      <c r="AR309" s="262"/>
      <c r="AS309" s="262"/>
      <c r="AT309" s="262"/>
      <c r="AU309" s="262">
        <v>14</v>
      </c>
      <c r="AV309" s="262">
        <v>94</v>
      </c>
      <c r="AW309" s="262">
        <v>425</v>
      </c>
      <c r="AX309" s="475">
        <f t="shared" si="634"/>
        <v>425</v>
      </c>
      <c r="AY309" s="465">
        <v>13</v>
      </c>
      <c r="AZ309" s="262">
        <v>89</v>
      </c>
      <c r="BA309" s="262">
        <v>408</v>
      </c>
      <c r="BB309" s="262">
        <f t="shared" si="635"/>
        <v>408</v>
      </c>
      <c r="BC309" s="262"/>
      <c r="BD309" s="262"/>
      <c r="BE309" s="262"/>
      <c r="BF309" s="262"/>
      <c r="BG309" s="262"/>
      <c r="BH309" s="262"/>
      <c r="BI309" s="262"/>
      <c r="BJ309" s="262"/>
      <c r="BK309" s="262">
        <v>14</v>
      </c>
      <c r="BL309" s="262">
        <v>94</v>
      </c>
      <c r="BM309" s="262">
        <v>425</v>
      </c>
      <c r="BN309" s="475">
        <f t="shared" si="636"/>
        <v>425</v>
      </c>
      <c r="BO309" s="260"/>
    </row>
    <row r="310" spans="2:67" outlineLevel="1">
      <c r="B310" s="53" t="str">
        <f t="shared" ref="B310" si="637">$B$211&amp;": Ewe Lambs"</f>
        <v>Early: Ewe Lambs</v>
      </c>
      <c r="C310" s="256">
        <f t="shared" si="590"/>
        <v>12</v>
      </c>
      <c r="D310" s="256">
        <f t="shared" si="591"/>
        <v>93</v>
      </c>
      <c r="E310" s="256">
        <f t="shared" si="592"/>
        <v>483</v>
      </c>
      <c r="F310" s="256">
        <f t="shared" si="593"/>
        <v>483</v>
      </c>
      <c r="G310" s="256">
        <f t="shared" si="594"/>
        <v>0</v>
      </c>
      <c r="H310" s="256">
        <f t="shared" si="595"/>
        <v>0</v>
      </c>
      <c r="I310" s="256">
        <f t="shared" si="596"/>
        <v>0</v>
      </c>
      <c r="J310" s="256">
        <f t="shared" si="597"/>
        <v>0</v>
      </c>
      <c r="K310" s="256">
        <f t="shared" si="598"/>
        <v>0</v>
      </c>
      <c r="L310" s="256">
        <f t="shared" si="599"/>
        <v>0</v>
      </c>
      <c r="M310" s="256">
        <f t="shared" si="600"/>
        <v>0</v>
      </c>
      <c r="N310" s="256">
        <f t="shared" si="601"/>
        <v>0</v>
      </c>
      <c r="O310" s="256">
        <f t="shared" si="602"/>
        <v>13</v>
      </c>
      <c r="P310" s="256">
        <f t="shared" si="603"/>
        <v>79</v>
      </c>
      <c r="Q310" s="256">
        <f t="shared" si="604"/>
        <v>414</v>
      </c>
      <c r="R310" s="451">
        <f t="shared" si="605"/>
        <v>414</v>
      </c>
      <c r="S310" s="462">
        <v>10</v>
      </c>
      <c r="T310" s="257">
        <v>54</v>
      </c>
      <c r="U310" s="257">
        <v>230</v>
      </c>
      <c r="V310" s="257">
        <f t="shared" si="631"/>
        <v>230</v>
      </c>
      <c r="W310" s="257"/>
      <c r="X310" s="257"/>
      <c r="Y310" s="257"/>
      <c r="Z310" s="257"/>
      <c r="AA310" s="257"/>
      <c r="AB310" s="257"/>
      <c r="AC310" s="257"/>
      <c r="AD310" s="257"/>
      <c r="AE310" s="257">
        <v>5</v>
      </c>
      <c r="AF310" s="257">
        <v>29</v>
      </c>
      <c r="AG310" s="257">
        <v>129</v>
      </c>
      <c r="AH310" s="473">
        <f t="shared" si="632"/>
        <v>129</v>
      </c>
      <c r="AI310" s="462">
        <v>12</v>
      </c>
      <c r="AJ310" s="257">
        <v>93</v>
      </c>
      <c r="AK310" s="257">
        <v>483</v>
      </c>
      <c r="AL310" s="257">
        <f t="shared" si="633"/>
        <v>483</v>
      </c>
      <c r="AM310" s="257"/>
      <c r="AN310" s="257"/>
      <c r="AO310" s="257"/>
      <c r="AP310" s="257"/>
      <c r="AQ310" s="257"/>
      <c r="AR310" s="257"/>
      <c r="AS310" s="257"/>
      <c r="AT310" s="257"/>
      <c r="AU310" s="257">
        <v>13</v>
      </c>
      <c r="AV310" s="257">
        <v>79</v>
      </c>
      <c r="AW310" s="257">
        <v>414</v>
      </c>
      <c r="AX310" s="473">
        <f t="shared" si="634"/>
        <v>414</v>
      </c>
      <c r="AY310" s="462">
        <v>12</v>
      </c>
      <c r="AZ310" s="257">
        <v>93</v>
      </c>
      <c r="BA310" s="257">
        <v>483</v>
      </c>
      <c r="BB310" s="257">
        <f t="shared" si="635"/>
        <v>483</v>
      </c>
      <c r="BC310" s="257"/>
      <c r="BD310" s="257"/>
      <c r="BE310" s="257"/>
      <c r="BF310" s="257"/>
      <c r="BG310" s="257"/>
      <c r="BH310" s="257"/>
      <c r="BI310" s="257"/>
      <c r="BJ310" s="257"/>
      <c r="BK310" s="257">
        <v>13</v>
      </c>
      <c r="BL310" s="257">
        <v>79</v>
      </c>
      <c r="BM310" s="257">
        <v>414</v>
      </c>
      <c r="BN310" s="473">
        <f t="shared" si="636"/>
        <v>414</v>
      </c>
      <c r="BO310" s="258" t="s">
        <v>1098</v>
      </c>
    </row>
    <row r="311" spans="2:67" outlineLevel="1">
      <c r="B311" s="54" t="s">
        <v>1134</v>
      </c>
      <c r="C311" s="259">
        <f t="shared" si="590"/>
        <v>13</v>
      </c>
      <c r="D311" s="259">
        <f t="shared" si="591"/>
        <v>117</v>
      </c>
      <c r="E311" s="259">
        <f t="shared" si="592"/>
        <v>608</v>
      </c>
      <c r="F311" s="259">
        <f t="shared" si="593"/>
        <v>608</v>
      </c>
      <c r="G311" s="259">
        <f t="shared" si="594"/>
        <v>0</v>
      </c>
      <c r="H311" s="259">
        <f t="shared" si="595"/>
        <v>0</v>
      </c>
      <c r="I311" s="259">
        <f t="shared" si="596"/>
        <v>0</v>
      </c>
      <c r="J311" s="259">
        <f t="shared" si="597"/>
        <v>0</v>
      </c>
      <c r="K311" s="259">
        <f t="shared" si="598"/>
        <v>0</v>
      </c>
      <c r="L311" s="259">
        <f t="shared" si="599"/>
        <v>0</v>
      </c>
      <c r="M311" s="259">
        <f t="shared" si="600"/>
        <v>0</v>
      </c>
      <c r="N311" s="259">
        <f t="shared" si="601"/>
        <v>0</v>
      </c>
      <c r="O311" s="259">
        <f t="shared" si="602"/>
        <v>18</v>
      </c>
      <c r="P311" s="259">
        <f t="shared" si="603"/>
        <v>108</v>
      </c>
      <c r="Q311" s="259">
        <f t="shared" si="604"/>
        <v>539</v>
      </c>
      <c r="R311" s="452">
        <f t="shared" si="605"/>
        <v>539</v>
      </c>
      <c r="S311" s="463">
        <v>7</v>
      </c>
      <c r="T311" s="464">
        <v>59</v>
      </c>
      <c r="U311" s="464">
        <v>246</v>
      </c>
      <c r="V311" s="464">
        <f t="shared" si="631"/>
        <v>246</v>
      </c>
      <c r="W311" s="464"/>
      <c r="X311" s="464"/>
      <c r="Y311" s="464"/>
      <c r="Z311" s="464"/>
      <c r="AA311" s="464"/>
      <c r="AB311" s="464"/>
      <c r="AC311" s="464"/>
      <c r="AD311" s="464"/>
      <c r="AE311" s="464">
        <v>6</v>
      </c>
      <c r="AF311" s="464">
        <v>46</v>
      </c>
      <c r="AG311" s="464">
        <v>201</v>
      </c>
      <c r="AH311" s="474">
        <f t="shared" si="632"/>
        <v>201</v>
      </c>
      <c r="AI311" s="463">
        <v>13</v>
      </c>
      <c r="AJ311" s="464">
        <v>117</v>
      </c>
      <c r="AK311" s="464">
        <v>608</v>
      </c>
      <c r="AL311" s="464">
        <f t="shared" si="633"/>
        <v>608</v>
      </c>
      <c r="AM311" s="464"/>
      <c r="AN311" s="464"/>
      <c r="AO311" s="464"/>
      <c r="AP311" s="464"/>
      <c r="AQ311" s="464"/>
      <c r="AR311" s="464"/>
      <c r="AS311" s="464"/>
      <c r="AT311" s="464"/>
      <c r="AU311" s="464">
        <v>18</v>
      </c>
      <c r="AV311" s="464">
        <v>108</v>
      </c>
      <c r="AW311" s="464">
        <v>539</v>
      </c>
      <c r="AX311" s="474">
        <f t="shared" si="634"/>
        <v>539</v>
      </c>
      <c r="AY311" s="463">
        <v>13</v>
      </c>
      <c r="AZ311" s="464">
        <v>117</v>
      </c>
      <c r="BA311" s="464">
        <v>608</v>
      </c>
      <c r="BB311" s="464">
        <f t="shared" si="635"/>
        <v>608</v>
      </c>
      <c r="BC311" s="464"/>
      <c r="BD311" s="464"/>
      <c r="BE311" s="464"/>
      <c r="BF311" s="464"/>
      <c r="BG311" s="464"/>
      <c r="BH311" s="464"/>
      <c r="BI311" s="464"/>
      <c r="BJ311" s="464"/>
      <c r="BK311" s="464">
        <v>18</v>
      </c>
      <c r="BL311" s="464">
        <v>108</v>
      </c>
      <c r="BM311" s="464">
        <v>539</v>
      </c>
      <c r="BN311" s="474">
        <f t="shared" si="636"/>
        <v>539</v>
      </c>
      <c r="BO311" s="260"/>
    </row>
    <row r="312" spans="2:67" outlineLevel="1">
      <c r="B312" s="55" t="s">
        <v>1135</v>
      </c>
      <c r="C312" s="261">
        <f t="shared" si="590"/>
        <v>13</v>
      </c>
      <c r="D312" s="261">
        <f t="shared" si="591"/>
        <v>89</v>
      </c>
      <c r="E312" s="261">
        <f t="shared" si="592"/>
        <v>408</v>
      </c>
      <c r="F312" s="261">
        <f t="shared" si="593"/>
        <v>408</v>
      </c>
      <c r="G312" s="261">
        <f t="shared" si="594"/>
        <v>0</v>
      </c>
      <c r="H312" s="261">
        <f t="shared" si="595"/>
        <v>0</v>
      </c>
      <c r="I312" s="261">
        <f t="shared" si="596"/>
        <v>0</v>
      </c>
      <c r="J312" s="261">
        <f t="shared" si="597"/>
        <v>0</v>
      </c>
      <c r="K312" s="261">
        <f t="shared" si="598"/>
        <v>0</v>
      </c>
      <c r="L312" s="261">
        <f t="shared" si="599"/>
        <v>0</v>
      </c>
      <c r="M312" s="261">
        <f t="shared" si="600"/>
        <v>0</v>
      </c>
      <c r="N312" s="261">
        <f t="shared" si="601"/>
        <v>0</v>
      </c>
      <c r="O312" s="261">
        <f t="shared" si="602"/>
        <v>14</v>
      </c>
      <c r="P312" s="261">
        <f t="shared" si="603"/>
        <v>94</v>
      </c>
      <c r="Q312" s="261">
        <f t="shared" si="604"/>
        <v>425</v>
      </c>
      <c r="R312" s="453">
        <f t="shared" si="605"/>
        <v>425</v>
      </c>
      <c r="S312" s="465">
        <v>10</v>
      </c>
      <c r="T312" s="262">
        <v>59</v>
      </c>
      <c r="U312" s="262">
        <v>224</v>
      </c>
      <c r="V312" s="262">
        <f t="shared" si="631"/>
        <v>224</v>
      </c>
      <c r="W312" s="262"/>
      <c r="X312" s="262"/>
      <c r="Y312" s="262"/>
      <c r="Z312" s="262"/>
      <c r="AA312" s="262"/>
      <c r="AB312" s="262"/>
      <c r="AC312" s="262"/>
      <c r="AD312" s="262"/>
      <c r="AE312" s="262">
        <v>6</v>
      </c>
      <c r="AF312" s="262">
        <v>46</v>
      </c>
      <c r="AG312" s="262">
        <v>207</v>
      </c>
      <c r="AH312" s="475">
        <f t="shared" si="632"/>
        <v>207</v>
      </c>
      <c r="AI312" s="465">
        <v>13</v>
      </c>
      <c r="AJ312" s="262">
        <v>89</v>
      </c>
      <c r="AK312" s="262">
        <v>408</v>
      </c>
      <c r="AL312" s="262">
        <f t="shared" si="633"/>
        <v>408</v>
      </c>
      <c r="AM312" s="262"/>
      <c r="AN312" s="262"/>
      <c r="AO312" s="262"/>
      <c r="AP312" s="262"/>
      <c r="AQ312" s="262"/>
      <c r="AR312" s="262"/>
      <c r="AS312" s="262"/>
      <c r="AT312" s="262"/>
      <c r="AU312" s="262">
        <v>14</v>
      </c>
      <c r="AV312" s="262">
        <v>94</v>
      </c>
      <c r="AW312" s="262">
        <v>425</v>
      </c>
      <c r="AX312" s="475">
        <f t="shared" si="634"/>
        <v>425</v>
      </c>
      <c r="AY312" s="465">
        <v>13</v>
      </c>
      <c r="AZ312" s="262">
        <v>89</v>
      </c>
      <c r="BA312" s="262">
        <v>408</v>
      </c>
      <c r="BB312" s="262">
        <f t="shared" si="635"/>
        <v>408</v>
      </c>
      <c r="BC312" s="262"/>
      <c r="BD312" s="262"/>
      <c r="BE312" s="262"/>
      <c r="BF312" s="262"/>
      <c r="BG312" s="262"/>
      <c r="BH312" s="262"/>
      <c r="BI312" s="262"/>
      <c r="BJ312" s="262"/>
      <c r="BK312" s="262">
        <v>14</v>
      </c>
      <c r="BL312" s="262">
        <v>94</v>
      </c>
      <c r="BM312" s="262">
        <v>425</v>
      </c>
      <c r="BN312" s="475">
        <f t="shared" si="636"/>
        <v>425</v>
      </c>
      <c r="BO312" s="260"/>
    </row>
    <row r="313" spans="2:67" outlineLevel="1">
      <c r="B313" s="53" t="str">
        <f t="shared" ref="B313" si="638">$B$212&amp;": Ewe Lambs"</f>
        <v>Middle: Ewe Lambs</v>
      </c>
      <c r="C313" s="256">
        <f t="shared" si="590"/>
        <v>12</v>
      </c>
      <c r="D313" s="256">
        <f t="shared" si="591"/>
        <v>93</v>
      </c>
      <c r="E313" s="256">
        <f t="shared" si="592"/>
        <v>483</v>
      </c>
      <c r="F313" s="256">
        <f t="shared" si="593"/>
        <v>483</v>
      </c>
      <c r="G313" s="256">
        <f t="shared" si="594"/>
        <v>0</v>
      </c>
      <c r="H313" s="256">
        <f t="shared" si="595"/>
        <v>0</v>
      </c>
      <c r="I313" s="256">
        <f t="shared" si="596"/>
        <v>0</v>
      </c>
      <c r="J313" s="256">
        <f t="shared" si="597"/>
        <v>0</v>
      </c>
      <c r="K313" s="256">
        <f t="shared" si="598"/>
        <v>0</v>
      </c>
      <c r="L313" s="256">
        <f t="shared" si="599"/>
        <v>0</v>
      </c>
      <c r="M313" s="256">
        <f t="shared" si="600"/>
        <v>0</v>
      </c>
      <c r="N313" s="256">
        <f t="shared" si="601"/>
        <v>0</v>
      </c>
      <c r="O313" s="256">
        <f t="shared" si="602"/>
        <v>13</v>
      </c>
      <c r="P313" s="256">
        <f t="shared" si="603"/>
        <v>79</v>
      </c>
      <c r="Q313" s="256">
        <f t="shared" si="604"/>
        <v>414</v>
      </c>
      <c r="R313" s="451">
        <f t="shared" si="605"/>
        <v>414</v>
      </c>
      <c r="S313" s="462">
        <v>10</v>
      </c>
      <c r="T313" s="257">
        <v>54</v>
      </c>
      <c r="U313" s="257">
        <v>230</v>
      </c>
      <c r="V313" s="257">
        <f t="shared" si="631"/>
        <v>230</v>
      </c>
      <c r="W313" s="257"/>
      <c r="X313" s="257"/>
      <c r="Y313" s="257"/>
      <c r="Z313" s="257"/>
      <c r="AA313" s="257"/>
      <c r="AB313" s="257"/>
      <c r="AC313" s="257"/>
      <c r="AD313" s="257"/>
      <c r="AE313" s="257">
        <v>5</v>
      </c>
      <c r="AF313" s="257">
        <v>29</v>
      </c>
      <c r="AG313" s="257">
        <v>129</v>
      </c>
      <c r="AH313" s="473">
        <f t="shared" si="632"/>
        <v>129</v>
      </c>
      <c r="AI313" s="462">
        <v>12</v>
      </c>
      <c r="AJ313" s="257">
        <v>93</v>
      </c>
      <c r="AK313" s="257">
        <v>483</v>
      </c>
      <c r="AL313" s="257">
        <f t="shared" si="633"/>
        <v>483</v>
      </c>
      <c r="AM313" s="257"/>
      <c r="AN313" s="257"/>
      <c r="AO313" s="257"/>
      <c r="AP313" s="257"/>
      <c r="AQ313" s="257"/>
      <c r="AR313" s="257"/>
      <c r="AS313" s="257"/>
      <c r="AT313" s="257"/>
      <c r="AU313" s="257">
        <v>13</v>
      </c>
      <c r="AV313" s="257">
        <v>79</v>
      </c>
      <c r="AW313" s="257">
        <v>414</v>
      </c>
      <c r="AX313" s="473">
        <f t="shared" si="634"/>
        <v>414</v>
      </c>
      <c r="AY313" s="462">
        <v>12</v>
      </c>
      <c r="AZ313" s="257">
        <v>93</v>
      </c>
      <c r="BA313" s="257">
        <v>483</v>
      </c>
      <c r="BB313" s="257">
        <f t="shared" si="635"/>
        <v>483</v>
      </c>
      <c r="BC313" s="257"/>
      <c r="BD313" s="257"/>
      <c r="BE313" s="257"/>
      <c r="BF313" s="257"/>
      <c r="BG313" s="257"/>
      <c r="BH313" s="257"/>
      <c r="BI313" s="257"/>
      <c r="BJ313" s="257"/>
      <c r="BK313" s="257">
        <v>13</v>
      </c>
      <c r="BL313" s="257">
        <v>79</v>
      </c>
      <c r="BM313" s="257">
        <v>414</v>
      </c>
      <c r="BN313" s="473">
        <f t="shared" si="636"/>
        <v>414</v>
      </c>
      <c r="BO313" s="258" t="s">
        <v>1098</v>
      </c>
    </row>
    <row r="314" spans="2:67" outlineLevel="1">
      <c r="B314" s="54" t="s">
        <v>1134</v>
      </c>
      <c r="C314" s="259">
        <f t="shared" si="590"/>
        <v>13</v>
      </c>
      <c r="D314" s="259">
        <f t="shared" si="591"/>
        <v>117</v>
      </c>
      <c r="E314" s="259">
        <f t="shared" si="592"/>
        <v>608</v>
      </c>
      <c r="F314" s="259">
        <f t="shared" si="593"/>
        <v>608</v>
      </c>
      <c r="G314" s="259">
        <f t="shared" si="594"/>
        <v>0</v>
      </c>
      <c r="H314" s="259">
        <f t="shared" si="595"/>
        <v>0</v>
      </c>
      <c r="I314" s="259">
        <f t="shared" si="596"/>
        <v>0</v>
      </c>
      <c r="J314" s="259">
        <f t="shared" si="597"/>
        <v>0</v>
      </c>
      <c r="K314" s="259">
        <f t="shared" si="598"/>
        <v>0</v>
      </c>
      <c r="L314" s="259">
        <f t="shared" si="599"/>
        <v>0</v>
      </c>
      <c r="M314" s="259">
        <f t="shared" si="600"/>
        <v>0</v>
      </c>
      <c r="N314" s="259">
        <f t="shared" si="601"/>
        <v>0</v>
      </c>
      <c r="O314" s="259">
        <f t="shared" si="602"/>
        <v>18</v>
      </c>
      <c r="P314" s="259">
        <f t="shared" si="603"/>
        <v>108</v>
      </c>
      <c r="Q314" s="259">
        <f t="shared" si="604"/>
        <v>539</v>
      </c>
      <c r="R314" s="452">
        <f t="shared" si="605"/>
        <v>539</v>
      </c>
      <c r="S314" s="463">
        <v>7</v>
      </c>
      <c r="T314" s="464">
        <v>59</v>
      </c>
      <c r="U314" s="464">
        <v>246</v>
      </c>
      <c r="V314" s="464">
        <f t="shared" si="631"/>
        <v>246</v>
      </c>
      <c r="W314" s="464"/>
      <c r="X314" s="464"/>
      <c r="Y314" s="464"/>
      <c r="Z314" s="464"/>
      <c r="AA314" s="464"/>
      <c r="AB314" s="464"/>
      <c r="AC314" s="464"/>
      <c r="AD314" s="464"/>
      <c r="AE314" s="464">
        <v>6</v>
      </c>
      <c r="AF314" s="464">
        <v>46</v>
      </c>
      <c r="AG314" s="464">
        <v>201</v>
      </c>
      <c r="AH314" s="474">
        <f t="shared" si="632"/>
        <v>201</v>
      </c>
      <c r="AI314" s="463">
        <v>13</v>
      </c>
      <c r="AJ314" s="464">
        <v>117</v>
      </c>
      <c r="AK314" s="464">
        <v>608</v>
      </c>
      <c r="AL314" s="464">
        <f t="shared" si="633"/>
        <v>608</v>
      </c>
      <c r="AM314" s="464"/>
      <c r="AN314" s="464"/>
      <c r="AO314" s="464"/>
      <c r="AP314" s="464"/>
      <c r="AQ314" s="464"/>
      <c r="AR314" s="464"/>
      <c r="AS314" s="464"/>
      <c r="AT314" s="464"/>
      <c r="AU314" s="464">
        <v>18</v>
      </c>
      <c r="AV314" s="464">
        <v>108</v>
      </c>
      <c r="AW314" s="464">
        <v>539</v>
      </c>
      <c r="AX314" s="474">
        <f t="shared" si="634"/>
        <v>539</v>
      </c>
      <c r="AY314" s="463">
        <v>13</v>
      </c>
      <c r="AZ314" s="464">
        <v>117</v>
      </c>
      <c r="BA314" s="464">
        <v>608</v>
      </c>
      <c r="BB314" s="464">
        <f t="shared" si="635"/>
        <v>608</v>
      </c>
      <c r="BC314" s="464"/>
      <c r="BD314" s="464"/>
      <c r="BE314" s="464"/>
      <c r="BF314" s="464"/>
      <c r="BG314" s="464"/>
      <c r="BH314" s="464"/>
      <c r="BI314" s="464"/>
      <c r="BJ314" s="464"/>
      <c r="BK314" s="464">
        <v>18</v>
      </c>
      <c r="BL314" s="464">
        <v>108</v>
      </c>
      <c r="BM314" s="464">
        <v>539</v>
      </c>
      <c r="BN314" s="474">
        <f t="shared" si="636"/>
        <v>539</v>
      </c>
      <c r="BO314" s="260"/>
    </row>
    <row r="315" spans="2:67" outlineLevel="1">
      <c r="B315" s="55" t="s">
        <v>1135</v>
      </c>
      <c r="C315" s="261">
        <f t="shared" si="590"/>
        <v>13</v>
      </c>
      <c r="D315" s="261">
        <f t="shared" si="591"/>
        <v>89</v>
      </c>
      <c r="E315" s="261">
        <f t="shared" si="592"/>
        <v>408</v>
      </c>
      <c r="F315" s="261">
        <f t="shared" si="593"/>
        <v>408</v>
      </c>
      <c r="G315" s="261">
        <f t="shared" si="594"/>
        <v>0</v>
      </c>
      <c r="H315" s="261">
        <f t="shared" si="595"/>
        <v>0</v>
      </c>
      <c r="I315" s="261">
        <f t="shared" si="596"/>
        <v>0</v>
      </c>
      <c r="J315" s="261">
        <f t="shared" si="597"/>
        <v>0</v>
      </c>
      <c r="K315" s="261">
        <f t="shared" si="598"/>
        <v>0</v>
      </c>
      <c r="L315" s="261">
        <f t="shared" si="599"/>
        <v>0</v>
      </c>
      <c r="M315" s="261">
        <f t="shared" si="600"/>
        <v>0</v>
      </c>
      <c r="N315" s="261">
        <f t="shared" si="601"/>
        <v>0</v>
      </c>
      <c r="O315" s="261">
        <f t="shared" si="602"/>
        <v>14</v>
      </c>
      <c r="P315" s="261">
        <f t="shared" si="603"/>
        <v>94</v>
      </c>
      <c r="Q315" s="261">
        <f t="shared" si="604"/>
        <v>425</v>
      </c>
      <c r="R315" s="453">
        <f t="shared" si="605"/>
        <v>425</v>
      </c>
      <c r="S315" s="465">
        <v>10</v>
      </c>
      <c r="T315" s="262">
        <v>59</v>
      </c>
      <c r="U315" s="262">
        <v>224</v>
      </c>
      <c r="V315" s="262">
        <f t="shared" si="631"/>
        <v>224</v>
      </c>
      <c r="W315" s="262"/>
      <c r="X315" s="262"/>
      <c r="Y315" s="262"/>
      <c r="Z315" s="262"/>
      <c r="AA315" s="262"/>
      <c r="AB315" s="262"/>
      <c r="AC315" s="262"/>
      <c r="AD315" s="262"/>
      <c r="AE315" s="262">
        <v>6</v>
      </c>
      <c r="AF315" s="262">
        <v>46</v>
      </c>
      <c r="AG315" s="262">
        <v>207</v>
      </c>
      <c r="AH315" s="475">
        <f t="shared" si="632"/>
        <v>207</v>
      </c>
      <c r="AI315" s="465">
        <v>13</v>
      </c>
      <c r="AJ315" s="262">
        <v>89</v>
      </c>
      <c r="AK315" s="262">
        <v>408</v>
      </c>
      <c r="AL315" s="262">
        <f t="shared" si="633"/>
        <v>408</v>
      </c>
      <c r="AM315" s="262"/>
      <c r="AN315" s="262"/>
      <c r="AO315" s="262"/>
      <c r="AP315" s="262"/>
      <c r="AQ315" s="262"/>
      <c r="AR315" s="262"/>
      <c r="AS315" s="262"/>
      <c r="AT315" s="262"/>
      <c r="AU315" s="262">
        <v>14</v>
      </c>
      <c r="AV315" s="262">
        <v>94</v>
      </c>
      <c r="AW315" s="262">
        <v>425</v>
      </c>
      <c r="AX315" s="475">
        <f t="shared" si="634"/>
        <v>425</v>
      </c>
      <c r="AY315" s="465">
        <v>13</v>
      </c>
      <c r="AZ315" s="262">
        <v>89</v>
      </c>
      <c r="BA315" s="262">
        <v>408</v>
      </c>
      <c r="BB315" s="262">
        <f t="shared" si="635"/>
        <v>408</v>
      </c>
      <c r="BC315" s="262"/>
      <c r="BD315" s="262"/>
      <c r="BE315" s="262"/>
      <c r="BF315" s="262"/>
      <c r="BG315" s="262"/>
      <c r="BH315" s="262"/>
      <c r="BI315" s="262"/>
      <c r="BJ315" s="262"/>
      <c r="BK315" s="262">
        <v>14</v>
      </c>
      <c r="BL315" s="262">
        <v>94</v>
      </c>
      <c r="BM315" s="262">
        <v>425</v>
      </c>
      <c r="BN315" s="475">
        <f t="shared" si="636"/>
        <v>425</v>
      </c>
      <c r="BO315" s="260"/>
    </row>
    <row r="316" spans="2:67" outlineLevel="1">
      <c r="B316" s="53" t="str">
        <f t="shared" ref="B316" si="639">$B$213&amp;": Ewe Lambs"</f>
        <v>Late: Ewe Lambs</v>
      </c>
      <c r="C316" s="256">
        <f t="shared" si="590"/>
        <v>12</v>
      </c>
      <c r="D316" s="256">
        <f t="shared" si="591"/>
        <v>93</v>
      </c>
      <c r="E316" s="256">
        <f t="shared" si="592"/>
        <v>483</v>
      </c>
      <c r="F316" s="256">
        <f t="shared" si="593"/>
        <v>483</v>
      </c>
      <c r="G316" s="256">
        <f t="shared" si="594"/>
        <v>0</v>
      </c>
      <c r="H316" s="256">
        <f t="shared" si="595"/>
        <v>0</v>
      </c>
      <c r="I316" s="256">
        <f t="shared" si="596"/>
        <v>0</v>
      </c>
      <c r="J316" s="256">
        <f t="shared" si="597"/>
        <v>0</v>
      </c>
      <c r="K316" s="256">
        <f t="shared" si="598"/>
        <v>0</v>
      </c>
      <c r="L316" s="256">
        <f t="shared" si="599"/>
        <v>0</v>
      </c>
      <c r="M316" s="256">
        <f t="shared" si="600"/>
        <v>0</v>
      </c>
      <c r="N316" s="256">
        <f t="shared" si="601"/>
        <v>0</v>
      </c>
      <c r="O316" s="256">
        <f t="shared" si="602"/>
        <v>13</v>
      </c>
      <c r="P316" s="256">
        <f t="shared" si="603"/>
        <v>79</v>
      </c>
      <c r="Q316" s="256">
        <f t="shared" si="604"/>
        <v>414</v>
      </c>
      <c r="R316" s="451">
        <f t="shared" si="605"/>
        <v>414</v>
      </c>
      <c r="S316" s="462">
        <v>10</v>
      </c>
      <c r="T316" s="257">
        <v>54</v>
      </c>
      <c r="U316" s="257">
        <v>230</v>
      </c>
      <c r="V316" s="257">
        <f t="shared" si="631"/>
        <v>230</v>
      </c>
      <c r="W316" s="257"/>
      <c r="X316" s="257"/>
      <c r="Y316" s="257"/>
      <c r="Z316" s="257"/>
      <c r="AA316" s="257"/>
      <c r="AB316" s="257"/>
      <c r="AC316" s="257"/>
      <c r="AD316" s="257"/>
      <c r="AE316" s="257">
        <v>5</v>
      </c>
      <c r="AF316" s="257">
        <v>29</v>
      </c>
      <c r="AG316" s="257">
        <v>129</v>
      </c>
      <c r="AH316" s="473">
        <f t="shared" si="632"/>
        <v>129</v>
      </c>
      <c r="AI316" s="462">
        <v>12</v>
      </c>
      <c r="AJ316" s="257">
        <v>93</v>
      </c>
      <c r="AK316" s="257">
        <v>483</v>
      </c>
      <c r="AL316" s="257">
        <f t="shared" si="633"/>
        <v>483</v>
      </c>
      <c r="AM316" s="257"/>
      <c r="AN316" s="257"/>
      <c r="AO316" s="257"/>
      <c r="AP316" s="257"/>
      <c r="AQ316" s="257"/>
      <c r="AR316" s="257"/>
      <c r="AS316" s="257"/>
      <c r="AT316" s="257"/>
      <c r="AU316" s="257">
        <v>13</v>
      </c>
      <c r="AV316" s="257">
        <v>79</v>
      </c>
      <c r="AW316" s="257">
        <v>414</v>
      </c>
      <c r="AX316" s="473">
        <f t="shared" si="634"/>
        <v>414</v>
      </c>
      <c r="AY316" s="462">
        <v>12</v>
      </c>
      <c r="AZ316" s="257">
        <v>93</v>
      </c>
      <c r="BA316" s="257">
        <v>483</v>
      </c>
      <c r="BB316" s="257">
        <f t="shared" si="635"/>
        <v>483</v>
      </c>
      <c r="BC316" s="257"/>
      <c r="BD316" s="257"/>
      <c r="BE316" s="257"/>
      <c r="BF316" s="257"/>
      <c r="BG316" s="257"/>
      <c r="BH316" s="257"/>
      <c r="BI316" s="257"/>
      <c r="BJ316" s="257"/>
      <c r="BK316" s="257">
        <v>13</v>
      </c>
      <c r="BL316" s="257">
        <v>79</v>
      </c>
      <c r="BM316" s="257">
        <v>414</v>
      </c>
      <c r="BN316" s="473">
        <f t="shared" si="636"/>
        <v>414</v>
      </c>
      <c r="BO316" s="258" t="s">
        <v>1098</v>
      </c>
    </row>
    <row r="317" spans="2:67" outlineLevel="1">
      <c r="B317" s="54" t="s">
        <v>1134</v>
      </c>
      <c r="C317" s="259">
        <f t="shared" si="590"/>
        <v>13</v>
      </c>
      <c r="D317" s="259">
        <f t="shared" si="591"/>
        <v>117</v>
      </c>
      <c r="E317" s="259">
        <f t="shared" si="592"/>
        <v>608</v>
      </c>
      <c r="F317" s="259">
        <f t="shared" si="593"/>
        <v>608</v>
      </c>
      <c r="G317" s="259">
        <f t="shared" si="594"/>
        <v>0</v>
      </c>
      <c r="H317" s="259">
        <f t="shared" si="595"/>
        <v>0</v>
      </c>
      <c r="I317" s="259">
        <f t="shared" si="596"/>
        <v>0</v>
      </c>
      <c r="J317" s="259">
        <f t="shared" si="597"/>
        <v>0</v>
      </c>
      <c r="K317" s="259">
        <f t="shared" si="598"/>
        <v>0</v>
      </c>
      <c r="L317" s="259">
        <f t="shared" si="599"/>
        <v>0</v>
      </c>
      <c r="M317" s="259">
        <f t="shared" si="600"/>
        <v>0</v>
      </c>
      <c r="N317" s="259">
        <f t="shared" si="601"/>
        <v>0</v>
      </c>
      <c r="O317" s="259">
        <f t="shared" si="602"/>
        <v>18</v>
      </c>
      <c r="P317" s="259">
        <f t="shared" si="603"/>
        <v>108</v>
      </c>
      <c r="Q317" s="259">
        <f t="shared" si="604"/>
        <v>539</v>
      </c>
      <c r="R317" s="452">
        <f t="shared" si="605"/>
        <v>539</v>
      </c>
      <c r="S317" s="463">
        <v>7</v>
      </c>
      <c r="T317" s="464">
        <v>59</v>
      </c>
      <c r="U317" s="464">
        <v>246</v>
      </c>
      <c r="V317" s="464">
        <f t="shared" si="631"/>
        <v>246</v>
      </c>
      <c r="W317" s="464"/>
      <c r="X317" s="464"/>
      <c r="Y317" s="464"/>
      <c r="Z317" s="464"/>
      <c r="AA317" s="464"/>
      <c r="AB317" s="464"/>
      <c r="AC317" s="464"/>
      <c r="AD317" s="464"/>
      <c r="AE317" s="464">
        <v>6</v>
      </c>
      <c r="AF317" s="464">
        <v>46</v>
      </c>
      <c r="AG317" s="464">
        <v>201</v>
      </c>
      <c r="AH317" s="474">
        <f t="shared" si="632"/>
        <v>201</v>
      </c>
      <c r="AI317" s="463">
        <v>13</v>
      </c>
      <c r="AJ317" s="464">
        <v>117</v>
      </c>
      <c r="AK317" s="464">
        <v>608</v>
      </c>
      <c r="AL317" s="464">
        <f t="shared" si="633"/>
        <v>608</v>
      </c>
      <c r="AM317" s="464"/>
      <c r="AN317" s="464"/>
      <c r="AO317" s="464"/>
      <c r="AP317" s="464"/>
      <c r="AQ317" s="464"/>
      <c r="AR317" s="464"/>
      <c r="AS317" s="464"/>
      <c r="AT317" s="464"/>
      <c r="AU317" s="464">
        <v>18</v>
      </c>
      <c r="AV317" s="464">
        <v>108</v>
      </c>
      <c r="AW317" s="464">
        <v>539</v>
      </c>
      <c r="AX317" s="474">
        <f t="shared" si="634"/>
        <v>539</v>
      </c>
      <c r="AY317" s="463">
        <v>13</v>
      </c>
      <c r="AZ317" s="464">
        <v>117</v>
      </c>
      <c r="BA317" s="464">
        <v>608</v>
      </c>
      <c r="BB317" s="464">
        <f t="shared" si="635"/>
        <v>608</v>
      </c>
      <c r="BC317" s="464"/>
      <c r="BD317" s="464"/>
      <c r="BE317" s="464"/>
      <c r="BF317" s="464"/>
      <c r="BG317" s="464"/>
      <c r="BH317" s="464"/>
      <c r="BI317" s="464"/>
      <c r="BJ317" s="464"/>
      <c r="BK317" s="464">
        <v>18</v>
      </c>
      <c r="BL317" s="464">
        <v>108</v>
      </c>
      <c r="BM317" s="464">
        <v>539</v>
      </c>
      <c r="BN317" s="474">
        <f t="shared" si="636"/>
        <v>539</v>
      </c>
      <c r="BO317" s="260"/>
    </row>
    <row r="318" spans="2:67" outlineLevel="1">
      <c r="B318" s="55" t="s">
        <v>1135</v>
      </c>
      <c r="C318" s="261">
        <f t="shared" si="590"/>
        <v>13</v>
      </c>
      <c r="D318" s="261">
        <f t="shared" si="591"/>
        <v>89</v>
      </c>
      <c r="E318" s="261">
        <f t="shared" si="592"/>
        <v>408</v>
      </c>
      <c r="F318" s="261">
        <f t="shared" si="593"/>
        <v>408</v>
      </c>
      <c r="G318" s="261">
        <f t="shared" si="594"/>
        <v>0</v>
      </c>
      <c r="H318" s="261">
        <f t="shared" si="595"/>
        <v>0</v>
      </c>
      <c r="I318" s="261">
        <f t="shared" si="596"/>
        <v>0</v>
      </c>
      <c r="J318" s="261">
        <f t="shared" si="597"/>
        <v>0</v>
      </c>
      <c r="K318" s="261">
        <f t="shared" si="598"/>
        <v>0</v>
      </c>
      <c r="L318" s="261">
        <f t="shared" si="599"/>
        <v>0</v>
      </c>
      <c r="M318" s="261">
        <f t="shared" si="600"/>
        <v>0</v>
      </c>
      <c r="N318" s="261">
        <f t="shared" si="601"/>
        <v>0</v>
      </c>
      <c r="O318" s="261">
        <f t="shared" si="602"/>
        <v>14</v>
      </c>
      <c r="P318" s="261">
        <f t="shared" si="603"/>
        <v>94</v>
      </c>
      <c r="Q318" s="261">
        <f t="shared" si="604"/>
        <v>425</v>
      </c>
      <c r="R318" s="453">
        <f t="shared" si="605"/>
        <v>425</v>
      </c>
      <c r="S318" s="465">
        <v>10</v>
      </c>
      <c r="T318" s="262">
        <v>59</v>
      </c>
      <c r="U318" s="262">
        <v>224</v>
      </c>
      <c r="V318" s="262">
        <f t="shared" si="631"/>
        <v>224</v>
      </c>
      <c r="W318" s="262"/>
      <c r="X318" s="262"/>
      <c r="Y318" s="262"/>
      <c r="Z318" s="262"/>
      <c r="AA318" s="262"/>
      <c r="AB318" s="262"/>
      <c r="AC318" s="262"/>
      <c r="AD318" s="262"/>
      <c r="AE318" s="262">
        <v>6</v>
      </c>
      <c r="AF318" s="262">
        <v>46</v>
      </c>
      <c r="AG318" s="262">
        <v>207</v>
      </c>
      <c r="AH318" s="475">
        <f t="shared" si="632"/>
        <v>207</v>
      </c>
      <c r="AI318" s="465">
        <v>13</v>
      </c>
      <c r="AJ318" s="262">
        <v>89</v>
      </c>
      <c r="AK318" s="262">
        <v>408</v>
      </c>
      <c r="AL318" s="262">
        <f t="shared" si="633"/>
        <v>408</v>
      </c>
      <c r="AM318" s="262"/>
      <c r="AN318" s="262"/>
      <c r="AO318" s="262"/>
      <c r="AP318" s="262"/>
      <c r="AQ318" s="262"/>
      <c r="AR318" s="262"/>
      <c r="AS318" s="262"/>
      <c r="AT318" s="262"/>
      <c r="AU318" s="262">
        <v>14</v>
      </c>
      <c r="AV318" s="262">
        <v>94</v>
      </c>
      <c r="AW318" s="262">
        <v>425</v>
      </c>
      <c r="AX318" s="475">
        <f t="shared" si="634"/>
        <v>425</v>
      </c>
      <c r="AY318" s="465">
        <v>13</v>
      </c>
      <c r="AZ318" s="262">
        <v>89</v>
      </c>
      <c r="BA318" s="262">
        <v>408</v>
      </c>
      <c r="BB318" s="262">
        <f t="shared" si="635"/>
        <v>408</v>
      </c>
      <c r="BC318" s="262"/>
      <c r="BD318" s="262"/>
      <c r="BE318" s="262"/>
      <c r="BF318" s="262"/>
      <c r="BG318" s="262"/>
      <c r="BH318" s="262"/>
      <c r="BI318" s="262"/>
      <c r="BJ318" s="262"/>
      <c r="BK318" s="262">
        <v>14</v>
      </c>
      <c r="BL318" s="262">
        <v>94</v>
      </c>
      <c r="BM318" s="262">
        <v>425</v>
      </c>
      <c r="BN318" s="475">
        <f t="shared" si="636"/>
        <v>425</v>
      </c>
      <c r="BO318" s="260"/>
    </row>
    <row r="319" spans="2:67" outlineLevel="1">
      <c r="B319" s="53" t="str">
        <f>$B$214&amp;": Ewe Lambs"</f>
        <v>V. Late: Ewe Lambs</v>
      </c>
      <c r="C319" s="256">
        <f t="shared" ref="C319:C321" si="640">CHOOSE(d.Region,S319,AI319,AY319)</f>
        <v>12</v>
      </c>
      <c r="D319" s="256">
        <f t="shared" ref="D319:D321" si="641">CHOOSE(d.Region,T319,AJ319,AZ319)</f>
        <v>93</v>
      </c>
      <c r="E319" s="256">
        <f t="shared" ref="E319:E321" si="642">CHOOSE(d.Region,U319,AK319,BA319)</f>
        <v>483</v>
      </c>
      <c r="F319" s="256">
        <f t="shared" ref="F319:F321" si="643">CHOOSE(d.Region,V319,AL319,BB319)</f>
        <v>483</v>
      </c>
      <c r="G319" s="256">
        <f t="shared" ref="G319:G321" si="644">CHOOSE(d.Region,W319,AM319,BC319)</f>
        <v>0</v>
      </c>
      <c r="H319" s="256">
        <f t="shared" ref="H319:H321" si="645">CHOOSE(d.Region,X319,AN319,BD319)</f>
        <v>0</v>
      </c>
      <c r="I319" s="256">
        <f t="shared" ref="I319:I321" si="646">CHOOSE(d.Region,Y319,AO319,BE319)</f>
        <v>0</v>
      </c>
      <c r="J319" s="256">
        <f t="shared" ref="J319:J321" si="647">CHOOSE(d.Region,Z319,AP319,BF319)</f>
        <v>0</v>
      </c>
      <c r="K319" s="256">
        <f t="shared" ref="K319:K321" si="648">CHOOSE(d.Region,AA319,AQ319,BG319)</f>
        <v>0</v>
      </c>
      <c r="L319" s="256">
        <f t="shared" ref="L319:L321" si="649">CHOOSE(d.Region,AB319,AR319,BH319)</f>
        <v>0</v>
      </c>
      <c r="M319" s="256">
        <f t="shared" ref="M319:M321" si="650">CHOOSE(d.Region,AC319,AS319,BI319)</f>
        <v>0</v>
      </c>
      <c r="N319" s="256">
        <f t="shared" ref="N319:N321" si="651">CHOOSE(d.Region,AD319,AT319,BJ319)</f>
        <v>0</v>
      </c>
      <c r="O319" s="256">
        <f t="shared" ref="O319:O321" si="652">CHOOSE(d.Region,AE319,AU319,BK319)</f>
        <v>13</v>
      </c>
      <c r="P319" s="256">
        <f t="shared" ref="P319:P321" si="653">CHOOSE(d.Region,AF319,AV319,BL319)</f>
        <v>79</v>
      </c>
      <c r="Q319" s="256">
        <f t="shared" ref="Q319:Q321" si="654">CHOOSE(d.Region,AG319,AW319,BM319)</f>
        <v>414</v>
      </c>
      <c r="R319" s="451">
        <f t="shared" ref="R319:R321" si="655">CHOOSE(d.Region,AH319,AX319,BN319)</f>
        <v>414</v>
      </c>
      <c r="S319" s="462">
        <v>10</v>
      </c>
      <c r="T319" s="257">
        <v>54</v>
      </c>
      <c r="U319" s="257">
        <v>230</v>
      </c>
      <c r="V319" s="257">
        <f t="shared" ref="V319:V321" si="656">U319</f>
        <v>230</v>
      </c>
      <c r="W319" s="257"/>
      <c r="X319" s="257"/>
      <c r="Y319" s="257"/>
      <c r="Z319" s="257"/>
      <c r="AA319" s="257"/>
      <c r="AB319" s="257"/>
      <c r="AC319" s="257"/>
      <c r="AD319" s="257"/>
      <c r="AE319" s="257">
        <v>5</v>
      </c>
      <c r="AF319" s="257">
        <v>29</v>
      </c>
      <c r="AG319" s="257">
        <v>129</v>
      </c>
      <c r="AH319" s="473">
        <f t="shared" ref="AH319:AH321" si="657">AG319</f>
        <v>129</v>
      </c>
      <c r="AI319" s="462">
        <v>12</v>
      </c>
      <c r="AJ319" s="257">
        <v>93</v>
      </c>
      <c r="AK319" s="257">
        <v>483</v>
      </c>
      <c r="AL319" s="257">
        <f t="shared" ref="AL319:AL321" si="658">AK319</f>
        <v>483</v>
      </c>
      <c r="AM319" s="257"/>
      <c r="AN319" s="257"/>
      <c r="AO319" s="257"/>
      <c r="AP319" s="257"/>
      <c r="AQ319" s="257"/>
      <c r="AR319" s="257"/>
      <c r="AS319" s="257"/>
      <c r="AT319" s="257"/>
      <c r="AU319" s="257">
        <v>13</v>
      </c>
      <c r="AV319" s="257">
        <v>79</v>
      </c>
      <c r="AW319" s="257">
        <v>414</v>
      </c>
      <c r="AX319" s="473">
        <f t="shared" ref="AX319:AX321" si="659">AW319</f>
        <v>414</v>
      </c>
      <c r="AY319" s="462">
        <v>12</v>
      </c>
      <c r="AZ319" s="257">
        <v>93</v>
      </c>
      <c r="BA319" s="257">
        <v>483</v>
      </c>
      <c r="BB319" s="257">
        <f t="shared" ref="BB319:BB321" si="660">BA319</f>
        <v>483</v>
      </c>
      <c r="BC319" s="257"/>
      <c r="BD319" s="257"/>
      <c r="BE319" s="257"/>
      <c r="BF319" s="257"/>
      <c r="BG319" s="257"/>
      <c r="BH319" s="257"/>
      <c r="BI319" s="257"/>
      <c r="BJ319" s="257"/>
      <c r="BK319" s="257">
        <v>13</v>
      </c>
      <c r="BL319" s="257">
        <v>79</v>
      </c>
      <c r="BM319" s="257">
        <v>414</v>
      </c>
      <c r="BN319" s="473">
        <f t="shared" ref="BN319:BN321" si="661">BM319</f>
        <v>414</v>
      </c>
      <c r="BO319" s="258" t="s">
        <v>1098</v>
      </c>
    </row>
    <row r="320" spans="2:67" outlineLevel="1">
      <c r="B320" s="54" t="s">
        <v>1134</v>
      </c>
      <c r="C320" s="259">
        <f t="shared" si="640"/>
        <v>13</v>
      </c>
      <c r="D320" s="259">
        <f t="shared" si="641"/>
        <v>117</v>
      </c>
      <c r="E320" s="259">
        <f t="shared" si="642"/>
        <v>608</v>
      </c>
      <c r="F320" s="259">
        <f t="shared" si="643"/>
        <v>608</v>
      </c>
      <c r="G320" s="259">
        <f t="shared" si="644"/>
        <v>0</v>
      </c>
      <c r="H320" s="259">
        <f t="shared" si="645"/>
        <v>0</v>
      </c>
      <c r="I320" s="259">
        <f t="shared" si="646"/>
        <v>0</v>
      </c>
      <c r="J320" s="259">
        <f t="shared" si="647"/>
        <v>0</v>
      </c>
      <c r="K320" s="259">
        <f t="shared" si="648"/>
        <v>0</v>
      </c>
      <c r="L320" s="259">
        <f t="shared" si="649"/>
        <v>0</v>
      </c>
      <c r="M320" s="259">
        <f t="shared" si="650"/>
        <v>0</v>
      </c>
      <c r="N320" s="259">
        <f t="shared" si="651"/>
        <v>0</v>
      </c>
      <c r="O320" s="259">
        <f t="shared" si="652"/>
        <v>18</v>
      </c>
      <c r="P320" s="259">
        <f t="shared" si="653"/>
        <v>108</v>
      </c>
      <c r="Q320" s="259">
        <f t="shared" si="654"/>
        <v>539</v>
      </c>
      <c r="R320" s="452">
        <f t="shared" si="655"/>
        <v>539</v>
      </c>
      <c r="S320" s="463">
        <v>7</v>
      </c>
      <c r="T320" s="464">
        <v>59</v>
      </c>
      <c r="U320" s="464">
        <v>246</v>
      </c>
      <c r="V320" s="464">
        <f t="shared" si="656"/>
        <v>246</v>
      </c>
      <c r="W320" s="464"/>
      <c r="X320" s="464"/>
      <c r="Y320" s="464"/>
      <c r="Z320" s="464"/>
      <c r="AA320" s="464"/>
      <c r="AB320" s="464"/>
      <c r="AC320" s="464"/>
      <c r="AD320" s="464"/>
      <c r="AE320" s="464">
        <v>6</v>
      </c>
      <c r="AF320" s="464">
        <v>46</v>
      </c>
      <c r="AG320" s="464">
        <v>201</v>
      </c>
      <c r="AH320" s="474">
        <f t="shared" si="657"/>
        <v>201</v>
      </c>
      <c r="AI320" s="463">
        <v>13</v>
      </c>
      <c r="AJ320" s="464">
        <v>117</v>
      </c>
      <c r="AK320" s="464">
        <v>608</v>
      </c>
      <c r="AL320" s="464">
        <f t="shared" si="658"/>
        <v>608</v>
      </c>
      <c r="AM320" s="464"/>
      <c r="AN320" s="464"/>
      <c r="AO320" s="464"/>
      <c r="AP320" s="464"/>
      <c r="AQ320" s="464"/>
      <c r="AR320" s="464"/>
      <c r="AS320" s="464"/>
      <c r="AT320" s="464"/>
      <c r="AU320" s="464">
        <v>18</v>
      </c>
      <c r="AV320" s="464">
        <v>108</v>
      </c>
      <c r="AW320" s="464">
        <v>539</v>
      </c>
      <c r="AX320" s="474">
        <f t="shared" si="659"/>
        <v>539</v>
      </c>
      <c r="AY320" s="463">
        <v>13</v>
      </c>
      <c r="AZ320" s="464">
        <v>117</v>
      </c>
      <c r="BA320" s="464">
        <v>608</v>
      </c>
      <c r="BB320" s="464">
        <f t="shared" si="660"/>
        <v>608</v>
      </c>
      <c r="BC320" s="464"/>
      <c r="BD320" s="464"/>
      <c r="BE320" s="464"/>
      <c r="BF320" s="464"/>
      <c r="BG320" s="464"/>
      <c r="BH320" s="464"/>
      <c r="BI320" s="464"/>
      <c r="BJ320" s="464"/>
      <c r="BK320" s="464">
        <v>18</v>
      </c>
      <c r="BL320" s="464">
        <v>108</v>
      </c>
      <c r="BM320" s="464">
        <v>539</v>
      </c>
      <c r="BN320" s="474">
        <f t="shared" si="661"/>
        <v>539</v>
      </c>
      <c r="BO320" s="260"/>
    </row>
    <row r="321" spans="2:67" outlineLevel="1">
      <c r="B321" s="55" t="s">
        <v>1135</v>
      </c>
      <c r="C321" s="261">
        <f t="shared" si="640"/>
        <v>13</v>
      </c>
      <c r="D321" s="261">
        <f t="shared" si="641"/>
        <v>89</v>
      </c>
      <c r="E321" s="261">
        <f t="shared" si="642"/>
        <v>408</v>
      </c>
      <c r="F321" s="261">
        <f t="shared" si="643"/>
        <v>408</v>
      </c>
      <c r="G321" s="261">
        <f t="shared" si="644"/>
        <v>0</v>
      </c>
      <c r="H321" s="261">
        <f t="shared" si="645"/>
        <v>0</v>
      </c>
      <c r="I321" s="261">
        <f t="shared" si="646"/>
        <v>0</v>
      </c>
      <c r="J321" s="261">
        <f t="shared" si="647"/>
        <v>0</v>
      </c>
      <c r="K321" s="261">
        <f t="shared" si="648"/>
        <v>0</v>
      </c>
      <c r="L321" s="261">
        <f t="shared" si="649"/>
        <v>0</v>
      </c>
      <c r="M321" s="261">
        <f t="shared" si="650"/>
        <v>0</v>
      </c>
      <c r="N321" s="261">
        <f t="shared" si="651"/>
        <v>0</v>
      </c>
      <c r="O321" s="261">
        <f t="shared" si="652"/>
        <v>14</v>
      </c>
      <c r="P321" s="261">
        <f t="shared" si="653"/>
        <v>94</v>
      </c>
      <c r="Q321" s="261">
        <f t="shared" si="654"/>
        <v>425</v>
      </c>
      <c r="R321" s="453">
        <f t="shared" si="655"/>
        <v>425</v>
      </c>
      <c r="S321" s="465">
        <v>10</v>
      </c>
      <c r="T321" s="262">
        <v>59</v>
      </c>
      <c r="U321" s="262">
        <v>224</v>
      </c>
      <c r="V321" s="262">
        <f t="shared" si="656"/>
        <v>224</v>
      </c>
      <c r="W321" s="262"/>
      <c r="X321" s="262"/>
      <c r="Y321" s="262"/>
      <c r="Z321" s="262"/>
      <c r="AA321" s="262"/>
      <c r="AB321" s="262"/>
      <c r="AC321" s="262"/>
      <c r="AD321" s="262"/>
      <c r="AE321" s="262">
        <v>6</v>
      </c>
      <c r="AF321" s="262">
        <v>46</v>
      </c>
      <c r="AG321" s="262">
        <v>207</v>
      </c>
      <c r="AH321" s="475">
        <f t="shared" si="657"/>
        <v>207</v>
      </c>
      <c r="AI321" s="465">
        <v>13</v>
      </c>
      <c r="AJ321" s="262">
        <v>89</v>
      </c>
      <c r="AK321" s="262">
        <v>408</v>
      </c>
      <c r="AL321" s="262">
        <f t="shared" si="658"/>
        <v>408</v>
      </c>
      <c r="AM321" s="262"/>
      <c r="AN321" s="262"/>
      <c r="AO321" s="262"/>
      <c r="AP321" s="262"/>
      <c r="AQ321" s="262"/>
      <c r="AR321" s="262"/>
      <c r="AS321" s="262"/>
      <c r="AT321" s="262"/>
      <c r="AU321" s="262">
        <v>14</v>
      </c>
      <c r="AV321" s="262">
        <v>94</v>
      </c>
      <c r="AW321" s="262">
        <v>425</v>
      </c>
      <c r="AX321" s="475">
        <f t="shared" si="659"/>
        <v>425</v>
      </c>
      <c r="AY321" s="465">
        <v>13</v>
      </c>
      <c r="AZ321" s="262">
        <v>89</v>
      </c>
      <c r="BA321" s="262">
        <v>408</v>
      </c>
      <c r="BB321" s="262">
        <f t="shared" si="660"/>
        <v>408</v>
      </c>
      <c r="BC321" s="262"/>
      <c r="BD321" s="262"/>
      <c r="BE321" s="262"/>
      <c r="BF321" s="262"/>
      <c r="BG321" s="262"/>
      <c r="BH321" s="262"/>
      <c r="BI321" s="262"/>
      <c r="BJ321" s="262"/>
      <c r="BK321" s="262">
        <v>14</v>
      </c>
      <c r="BL321" s="262">
        <v>94</v>
      </c>
      <c r="BM321" s="262">
        <v>425</v>
      </c>
      <c r="BN321" s="475">
        <f t="shared" si="661"/>
        <v>425</v>
      </c>
      <c r="BO321" s="260"/>
    </row>
    <row r="322" spans="2:67" outlineLevel="1">
      <c r="B322" s="53" t="str">
        <f t="shared" ref="B322" si="662">$B$215&amp;": Ewe Lambs"</f>
        <v>7mo with 0% mated: Ewe Lambs</v>
      </c>
      <c r="C322" s="256">
        <f t="shared" si="590"/>
        <v>12</v>
      </c>
      <c r="D322" s="256">
        <f t="shared" si="591"/>
        <v>93</v>
      </c>
      <c r="E322" s="256">
        <f t="shared" si="592"/>
        <v>483</v>
      </c>
      <c r="F322" s="256">
        <f t="shared" si="593"/>
        <v>483</v>
      </c>
      <c r="G322" s="256">
        <f t="shared" si="594"/>
        <v>0</v>
      </c>
      <c r="H322" s="256">
        <f t="shared" si="595"/>
        <v>0</v>
      </c>
      <c r="I322" s="256">
        <f t="shared" si="596"/>
        <v>0</v>
      </c>
      <c r="J322" s="256">
        <f t="shared" si="597"/>
        <v>0</v>
      </c>
      <c r="K322" s="256">
        <f t="shared" si="598"/>
        <v>0</v>
      </c>
      <c r="L322" s="256">
        <f t="shared" si="599"/>
        <v>0</v>
      </c>
      <c r="M322" s="256">
        <f t="shared" si="600"/>
        <v>0</v>
      </c>
      <c r="N322" s="256">
        <f t="shared" si="601"/>
        <v>0</v>
      </c>
      <c r="O322" s="256">
        <f t="shared" si="602"/>
        <v>13</v>
      </c>
      <c r="P322" s="256">
        <f t="shared" si="603"/>
        <v>79</v>
      </c>
      <c r="Q322" s="256">
        <f t="shared" si="604"/>
        <v>414</v>
      </c>
      <c r="R322" s="451">
        <f t="shared" si="605"/>
        <v>414</v>
      </c>
      <c r="S322" s="362">
        <f>S307</f>
        <v>10</v>
      </c>
      <c r="T322" s="362">
        <f t="shared" ref="T322:BN322" si="663">T307</f>
        <v>54</v>
      </c>
      <c r="U322" s="362">
        <f t="shared" si="663"/>
        <v>230</v>
      </c>
      <c r="V322" s="362">
        <f t="shared" si="663"/>
        <v>230</v>
      </c>
      <c r="W322" s="362">
        <f t="shared" si="663"/>
        <v>0</v>
      </c>
      <c r="X322" s="362">
        <f t="shared" si="663"/>
        <v>0</v>
      </c>
      <c r="Y322" s="362">
        <f t="shared" si="663"/>
        <v>0</v>
      </c>
      <c r="Z322" s="362">
        <f t="shared" si="663"/>
        <v>0</v>
      </c>
      <c r="AA322" s="362">
        <f t="shared" si="663"/>
        <v>0</v>
      </c>
      <c r="AB322" s="362">
        <f t="shared" si="663"/>
        <v>0</v>
      </c>
      <c r="AC322" s="362">
        <f t="shared" si="663"/>
        <v>0</v>
      </c>
      <c r="AD322" s="362">
        <f t="shared" si="663"/>
        <v>0</v>
      </c>
      <c r="AE322" s="362">
        <f t="shared" si="663"/>
        <v>5</v>
      </c>
      <c r="AF322" s="362">
        <f t="shared" si="663"/>
        <v>29</v>
      </c>
      <c r="AG322" s="362">
        <f>AG307</f>
        <v>129</v>
      </c>
      <c r="AH322" s="362">
        <f t="shared" si="663"/>
        <v>129</v>
      </c>
      <c r="AI322" s="362">
        <f t="shared" si="663"/>
        <v>12</v>
      </c>
      <c r="AJ322" s="362">
        <f t="shared" si="663"/>
        <v>93</v>
      </c>
      <c r="AK322" s="362">
        <f t="shared" si="663"/>
        <v>483</v>
      </c>
      <c r="AL322" s="362">
        <f t="shared" si="663"/>
        <v>483</v>
      </c>
      <c r="AM322" s="362">
        <f t="shared" si="663"/>
        <v>0</v>
      </c>
      <c r="AN322" s="362">
        <f t="shared" si="663"/>
        <v>0</v>
      </c>
      <c r="AO322" s="362">
        <f t="shared" si="663"/>
        <v>0</v>
      </c>
      <c r="AP322" s="362">
        <f t="shared" si="663"/>
        <v>0</v>
      </c>
      <c r="AQ322" s="362">
        <f t="shared" si="663"/>
        <v>0</v>
      </c>
      <c r="AR322" s="362">
        <f t="shared" si="663"/>
        <v>0</v>
      </c>
      <c r="AS322" s="362">
        <f t="shared" si="663"/>
        <v>0</v>
      </c>
      <c r="AT322" s="362">
        <f t="shared" si="663"/>
        <v>0</v>
      </c>
      <c r="AU322" s="362">
        <f t="shared" si="663"/>
        <v>13</v>
      </c>
      <c r="AV322" s="362">
        <f t="shared" si="663"/>
        <v>79</v>
      </c>
      <c r="AW322" s="362">
        <f t="shared" si="663"/>
        <v>414</v>
      </c>
      <c r="AX322" s="362">
        <f t="shared" si="663"/>
        <v>414</v>
      </c>
      <c r="AY322" s="362">
        <f t="shared" si="663"/>
        <v>12</v>
      </c>
      <c r="AZ322" s="362">
        <f t="shared" si="663"/>
        <v>93</v>
      </c>
      <c r="BA322" s="362">
        <f t="shared" si="663"/>
        <v>483</v>
      </c>
      <c r="BB322" s="362">
        <f t="shared" si="663"/>
        <v>483</v>
      </c>
      <c r="BC322" s="362">
        <f t="shared" si="663"/>
        <v>0</v>
      </c>
      <c r="BD322" s="362">
        <f t="shared" si="663"/>
        <v>0</v>
      </c>
      <c r="BE322" s="362">
        <f t="shared" si="663"/>
        <v>0</v>
      </c>
      <c r="BF322" s="362">
        <f t="shared" si="663"/>
        <v>0</v>
      </c>
      <c r="BG322" s="362">
        <f t="shared" si="663"/>
        <v>0</v>
      </c>
      <c r="BH322" s="362">
        <f t="shared" si="663"/>
        <v>0</v>
      </c>
      <c r="BI322" s="362">
        <f t="shared" si="663"/>
        <v>0</v>
      </c>
      <c r="BJ322" s="362">
        <f t="shared" si="663"/>
        <v>0</v>
      </c>
      <c r="BK322" s="362">
        <f t="shared" si="663"/>
        <v>13</v>
      </c>
      <c r="BL322" s="362">
        <f t="shared" si="663"/>
        <v>79</v>
      </c>
      <c r="BM322" s="362">
        <f t="shared" si="663"/>
        <v>414</v>
      </c>
      <c r="BN322" s="362">
        <f t="shared" si="663"/>
        <v>414</v>
      </c>
      <c r="BO322" s="258" t="s">
        <v>1098</v>
      </c>
    </row>
    <row r="323" spans="2:67" outlineLevel="1">
      <c r="B323" s="54" t="s">
        <v>1134</v>
      </c>
      <c r="C323" s="259">
        <f t="shared" si="590"/>
        <v>13</v>
      </c>
      <c r="D323" s="259">
        <f t="shared" si="591"/>
        <v>117</v>
      </c>
      <c r="E323" s="259">
        <f t="shared" si="592"/>
        <v>608</v>
      </c>
      <c r="F323" s="259">
        <f t="shared" si="593"/>
        <v>608</v>
      </c>
      <c r="G323" s="259">
        <f t="shared" si="594"/>
        <v>0</v>
      </c>
      <c r="H323" s="259">
        <f t="shared" si="595"/>
        <v>0</v>
      </c>
      <c r="I323" s="259">
        <f t="shared" si="596"/>
        <v>0</v>
      </c>
      <c r="J323" s="259">
        <f t="shared" si="597"/>
        <v>0</v>
      </c>
      <c r="K323" s="259">
        <f t="shared" si="598"/>
        <v>0</v>
      </c>
      <c r="L323" s="259">
        <f t="shared" si="599"/>
        <v>0</v>
      </c>
      <c r="M323" s="259">
        <f t="shared" si="600"/>
        <v>0</v>
      </c>
      <c r="N323" s="259">
        <f t="shared" si="601"/>
        <v>0</v>
      </c>
      <c r="O323" s="259">
        <f t="shared" si="602"/>
        <v>18</v>
      </c>
      <c r="P323" s="259">
        <f t="shared" si="603"/>
        <v>108</v>
      </c>
      <c r="Q323" s="259">
        <f t="shared" si="604"/>
        <v>539</v>
      </c>
      <c r="R323" s="452">
        <f t="shared" si="605"/>
        <v>539</v>
      </c>
      <c r="S323" s="362">
        <f t="shared" ref="S323:BN323" si="664">S308</f>
        <v>7</v>
      </c>
      <c r="T323" s="362">
        <f t="shared" si="664"/>
        <v>59</v>
      </c>
      <c r="U323" s="362">
        <f t="shared" si="664"/>
        <v>246</v>
      </c>
      <c r="V323" s="362">
        <f t="shared" si="664"/>
        <v>246</v>
      </c>
      <c r="W323" s="362">
        <f t="shared" si="664"/>
        <v>0</v>
      </c>
      <c r="X323" s="362">
        <f t="shared" si="664"/>
        <v>0</v>
      </c>
      <c r="Y323" s="362">
        <f t="shared" si="664"/>
        <v>0</v>
      </c>
      <c r="Z323" s="362">
        <f t="shared" si="664"/>
        <v>0</v>
      </c>
      <c r="AA323" s="362">
        <f t="shared" si="664"/>
        <v>0</v>
      </c>
      <c r="AB323" s="362">
        <f t="shared" si="664"/>
        <v>0</v>
      </c>
      <c r="AC323" s="362">
        <f t="shared" si="664"/>
        <v>0</v>
      </c>
      <c r="AD323" s="362">
        <f t="shared" si="664"/>
        <v>0</v>
      </c>
      <c r="AE323" s="362">
        <f t="shared" si="664"/>
        <v>6</v>
      </c>
      <c r="AF323" s="362">
        <f t="shared" si="664"/>
        <v>46</v>
      </c>
      <c r="AG323" s="362">
        <f t="shared" si="664"/>
        <v>201</v>
      </c>
      <c r="AH323" s="362">
        <f t="shared" si="664"/>
        <v>201</v>
      </c>
      <c r="AI323" s="362">
        <f t="shared" si="664"/>
        <v>13</v>
      </c>
      <c r="AJ323" s="362">
        <f t="shared" si="664"/>
        <v>117</v>
      </c>
      <c r="AK323" s="362">
        <f t="shared" si="664"/>
        <v>608</v>
      </c>
      <c r="AL323" s="362">
        <f t="shared" si="664"/>
        <v>608</v>
      </c>
      <c r="AM323" s="362">
        <f t="shared" si="664"/>
        <v>0</v>
      </c>
      <c r="AN323" s="362">
        <f t="shared" si="664"/>
        <v>0</v>
      </c>
      <c r="AO323" s="362">
        <f t="shared" si="664"/>
        <v>0</v>
      </c>
      <c r="AP323" s="362">
        <f t="shared" si="664"/>
        <v>0</v>
      </c>
      <c r="AQ323" s="362">
        <f t="shared" si="664"/>
        <v>0</v>
      </c>
      <c r="AR323" s="362">
        <f t="shared" si="664"/>
        <v>0</v>
      </c>
      <c r="AS323" s="362">
        <f t="shared" si="664"/>
        <v>0</v>
      </c>
      <c r="AT323" s="362">
        <f t="shared" si="664"/>
        <v>0</v>
      </c>
      <c r="AU323" s="362">
        <f t="shared" si="664"/>
        <v>18</v>
      </c>
      <c r="AV323" s="362">
        <f t="shared" si="664"/>
        <v>108</v>
      </c>
      <c r="AW323" s="362">
        <f t="shared" si="664"/>
        <v>539</v>
      </c>
      <c r="AX323" s="362">
        <f t="shared" si="664"/>
        <v>539</v>
      </c>
      <c r="AY323" s="362">
        <f t="shared" si="664"/>
        <v>13</v>
      </c>
      <c r="AZ323" s="362">
        <f t="shared" si="664"/>
        <v>117</v>
      </c>
      <c r="BA323" s="362">
        <f t="shared" si="664"/>
        <v>608</v>
      </c>
      <c r="BB323" s="362">
        <f t="shared" si="664"/>
        <v>608</v>
      </c>
      <c r="BC323" s="362">
        <f t="shared" si="664"/>
        <v>0</v>
      </c>
      <c r="BD323" s="362">
        <f t="shared" si="664"/>
        <v>0</v>
      </c>
      <c r="BE323" s="362">
        <f t="shared" si="664"/>
        <v>0</v>
      </c>
      <c r="BF323" s="362">
        <f t="shared" si="664"/>
        <v>0</v>
      </c>
      <c r="BG323" s="362">
        <f t="shared" si="664"/>
        <v>0</v>
      </c>
      <c r="BH323" s="362">
        <f t="shared" si="664"/>
        <v>0</v>
      </c>
      <c r="BI323" s="362">
        <f t="shared" si="664"/>
        <v>0</v>
      </c>
      <c r="BJ323" s="362">
        <f t="shared" si="664"/>
        <v>0</v>
      </c>
      <c r="BK323" s="362">
        <f t="shared" si="664"/>
        <v>18</v>
      </c>
      <c r="BL323" s="362">
        <f t="shared" si="664"/>
        <v>108</v>
      </c>
      <c r="BM323" s="362">
        <f t="shared" si="664"/>
        <v>539</v>
      </c>
      <c r="BN323" s="362">
        <f t="shared" si="664"/>
        <v>539</v>
      </c>
      <c r="BO323" s="260"/>
    </row>
    <row r="324" spans="2:67" outlineLevel="1">
      <c r="B324" s="55" t="s">
        <v>1135</v>
      </c>
      <c r="C324" s="261">
        <f t="shared" si="590"/>
        <v>13</v>
      </c>
      <c r="D324" s="261">
        <f t="shared" si="591"/>
        <v>89</v>
      </c>
      <c r="E324" s="261">
        <f t="shared" si="592"/>
        <v>408</v>
      </c>
      <c r="F324" s="261">
        <f t="shared" si="593"/>
        <v>408</v>
      </c>
      <c r="G324" s="261">
        <f t="shared" si="594"/>
        <v>0</v>
      </c>
      <c r="H324" s="261">
        <f t="shared" si="595"/>
        <v>0</v>
      </c>
      <c r="I324" s="261">
        <f t="shared" si="596"/>
        <v>0</v>
      </c>
      <c r="J324" s="261">
        <f t="shared" si="597"/>
        <v>0</v>
      </c>
      <c r="K324" s="261">
        <f t="shared" si="598"/>
        <v>0</v>
      </c>
      <c r="L324" s="261">
        <f t="shared" si="599"/>
        <v>0</v>
      </c>
      <c r="M324" s="261">
        <f t="shared" si="600"/>
        <v>0</v>
      </c>
      <c r="N324" s="261">
        <f t="shared" si="601"/>
        <v>0</v>
      </c>
      <c r="O324" s="261">
        <f t="shared" si="602"/>
        <v>14</v>
      </c>
      <c r="P324" s="261">
        <f t="shared" si="603"/>
        <v>94</v>
      </c>
      <c r="Q324" s="261">
        <f t="shared" si="604"/>
        <v>425</v>
      </c>
      <c r="R324" s="453">
        <f t="shared" si="605"/>
        <v>425</v>
      </c>
      <c r="S324" s="362">
        <f t="shared" ref="S324:BN324" si="665">S309</f>
        <v>10</v>
      </c>
      <c r="T324" s="362">
        <f t="shared" si="665"/>
        <v>59</v>
      </c>
      <c r="U324" s="362">
        <f t="shared" si="665"/>
        <v>224</v>
      </c>
      <c r="V324" s="362">
        <f t="shared" si="665"/>
        <v>224</v>
      </c>
      <c r="W324" s="362">
        <f t="shared" si="665"/>
        <v>0</v>
      </c>
      <c r="X324" s="362">
        <f t="shared" si="665"/>
        <v>0</v>
      </c>
      <c r="Y324" s="362">
        <f t="shared" si="665"/>
        <v>0</v>
      </c>
      <c r="Z324" s="362">
        <f t="shared" si="665"/>
        <v>0</v>
      </c>
      <c r="AA324" s="362">
        <f t="shared" si="665"/>
        <v>0</v>
      </c>
      <c r="AB324" s="362">
        <f t="shared" si="665"/>
        <v>0</v>
      </c>
      <c r="AC324" s="362">
        <f t="shared" si="665"/>
        <v>0</v>
      </c>
      <c r="AD324" s="362">
        <f t="shared" si="665"/>
        <v>0</v>
      </c>
      <c r="AE324" s="362">
        <f t="shared" si="665"/>
        <v>6</v>
      </c>
      <c r="AF324" s="362">
        <f t="shared" si="665"/>
        <v>46</v>
      </c>
      <c r="AG324" s="362">
        <f t="shared" si="665"/>
        <v>207</v>
      </c>
      <c r="AH324" s="362">
        <f t="shared" si="665"/>
        <v>207</v>
      </c>
      <c r="AI324" s="362">
        <f t="shared" si="665"/>
        <v>13</v>
      </c>
      <c r="AJ324" s="362">
        <f t="shared" si="665"/>
        <v>89</v>
      </c>
      <c r="AK324" s="362">
        <f t="shared" si="665"/>
        <v>408</v>
      </c>
      <c r="AL324" s="362">
        <f t="shared" si="665"/>
        <v>408</v>
      </c>
      <c r="AM324" s="362">
        <f t="shared" si="665"/>
        <v>0</v>
      </c>
      <c r="AN324" s="362">
        <f t="shared" si="665"/>
        <v>0</v>
      </c>
      <c r="AO324" s="362">
        <f t="shared" si="665"/>
        <v>0</v>
      </c>
      <c r="AP324" s="362">
        <f t="shared" si="665"/>
        <v>0</v>
      </c>
      <c r="AQ324" s="362">
        <f t="shared" si="665"/>
        <v>0</v>
      </c>
      <c r="AR324" s="362">
        <f t="shared" si="665"/>
        <v>0</v>
      </c>
      <c r="AS324" s="362">
        <f t="shared" si="665"/>
        <v>0</v>
      </c>
      <c r="AT324" s="362">
        <f t="shared" si="665"/>
        <v>0</v>
      </c>
      <c r="AU324" s="362">
        <f t="shared" si="665"/>
        <v>14</v>
      </c>
      <c r="AV324" s="362">
        <f t="shared" si="665"/>
        <v>94</v>
      </c>
      <c r="AW324" s="362">
        <f t="shared" si="665"/>
        <v>425</v>
      </c>
      <c r="AX324" s="362">
        <f t="shared" si="665"/>
        <v>425</v>
      </c>
      <c r="AY324" s="362">
        <f t="shared" si="665"/>
        <v>13</v>
      </c>
      <c r="AZ324" s="362">
        <f t="shared" si="665"/>
        <v>89</v>
      </c>
      <c r="BA324" s="362">
        <f t="shared" si="665"/>
        <v>408</v>
      </c>
      <c r="BB324" s="362">
        <f t="shared" si="665"/>
        <v>408</v>
      </c>
      <c r="BC324" s="362">
        <f t="shared" si="665"/>
        <v>0</v>
      </c>
      <c r="BD324" s="362">
        <f t="shared" si="665"/>
        <v>0</v>
      </c>
      <c r="BE324" s="362">
        <f t="shared" si="665"/>
        <v>0</v>
      </c>
      <c r="BF324" s="362">
        <f t="shared" si="665"/>
        <v>0</v>
      </c>
      <c r="BG324" s="362">
        <f t="shared" si="665"/>
        <v>0</v>
      </c>
      <c r="BH324" s="362">
        <f t="shared" si="665"/>
        <v>0</v>
      </c>
      <c r="BI324" s="362">
        <f t="shared" si="665"/>
        <v>0</v>
      </c>
      <c r="BJ324" s="362">
        <f t="shared" si="665"/>
        <v>0</v>
      </c>
      <c r="BK324" s="362">
        <f t="shared" si="665"/>
        <v>14</v>
      </c>
      <c r="BL324" s="362">
        <f t="shared" si="665"/>
        <v>94</v>
      </c>
      <c r="BM324" s="362">
        <f t="shared" si="665"/>
        <v>425</v>
      </c>
      <c r="BN324" s="362">
        <f t="shared" si="665"/>
        <v>425</v>
      </c>
      <c r="BO324" s="260"/>
    </row>
    <row r="325" spans="2:67" ht="24.75" outlineLevel="2">
      <c r="B325" s="53" t="str">
        <f>"Grazing Intensity 3
"&amp;$B$210&amp;": Ewe Lambs"</f>
        <v>Grazing Intensity 3
Standard (7mo): Ewe Lambs</v>
      </c>
      <c r="C325" s="256">
        <f t="shared" si="590"/>
        <v>12</v>
      </c>
      <c r="D325" s="256">
        <f t="shared" si="591"/>
        <v>93</v>
      </c>
      <c r="E325" s="256">
        <f t="shared" si="592"/>
        <v>483</v>
      </c>
      <c r="F325" s="256">
        <f t="shared" si="593"/>
        <v>483</v>
      </c>
      <c r="G325" s="256">
        <f t="shared" si="594"/>
        <v>0</v>
      </c>
      <c r="H325" s="256">
        <f t="shared" si="595"/>
        <v>0</v>
      </c>
      <c r="I325" s="256">
        <f t="shared" si="596"/>
        <v>0</v>
      </c>
      <c r="J325" s="256">
        <f t="shared" si="597"/>
        <v>0</v>
      </c>
      <c r="K325" s="256">
        <f t="shared" si="598"/>
        <v>0</v>
      </c>
      <c r="L325" s="256">
        <f t="shared" si="599"/>
        <v>0</v>
      </c>
      <c r="M325" s="256">
        <f t="shared" si="600"/>
        <v>0</v>
      </c>
      <c r="N325" s="256">
        <f t="shared" si="601"/>
        <v>0</v>
      </c>
      <c r="O325" s="256">
        <f t="shared" si="602"/>
        <v>13</v>
      </c>
      <c r="P325" s="256">
        <f t="shared" si="603"/>
        <v>79</v>
      </c>
      <c r="Q325" s="256">
        <f t="shared" si="604"/>
        <v>414</v>
      </c>
      <c r="R325" s="451">
        <f t="shared" si="605"/>
        <v>414</v>
      </c>
      <c r="S325" s="462">
        <v>10</v>
      </c>
      <c r="T325" s="257">
        <v>54</v>
      </c>
      <c r="U325" s="257">
        <v>230</v>
      </c>
      <c r="V325" s="257">
        <f t="shared" si="631"/>
        <v>230</v>
      </c>
      <c r="W325" s="257"/>
      <c r="X325" s="257"/>
      <c r="Y325" s="257"/>
      <c r="Z325" s="257"/>
      <c r="AA325" s="257"/>
      <c r="AB325" s="257"/>
      <c r="AC325" s="257"/>
      <c r="AD325" s="257"/>
      <c r="AE325" s="257">
        <v>5</v>
      </c>
      <c r="AF325" s="257">
        <v>29</v>
      </c>
      <c r="AG325" s="257">
        <v>129</v>
      </c>
      <c r="AH325" s="473">
        <f t="shared" si="632"/>
        <v>129</v>
      </c>
      <c r="AI325" s="462">
        <v>12</v>
      </c>
      <c r="AJ325" s="257">
        <v>93</v>
      </c>
      <c r="AK325" s="257">
        <v>483</v>
      </c>
      <c r="AL325" s="257">
        <f t="shared" si="633"/>
        <v>483</v>
      </c>
      <c r="AM325" s="257"/>
      <c r="AN325" s="257"/>
      <c r="AO325" s="257"/>
      <c r="AP325" s="257"/>
      <c r="AQ325" s="257"/>
      <c r="AR325" s="257"/>
      <c r="AS325" s="257"/>
      <c r="AT325" s="257"/>
      <c r="AU325" s="257">
        <v>13</v>
      </c>
      <c r="AV325" s="257">
        <v>79</v>
      </c>
      <c r="AW325" s="257">
        <v>414</v>
      </c>
      <c r="AX325" s="473">
        <f t="shared" si="634"/>
        <v>414</v>
      </c>
      <c r="AY325" s="462">
        <v>12</v>
      </c>
      <c r="AZ325" s="257">
        <v>93</v>
      </c>
      <c r="BA325" s="257">
        <v>483</v>
      </c>
      <c r="BB325" s="257">
        <f t="shared" si="635"/>
        <v>483</v>
      </c>
      <c r="BC325" s="257"/>
      <c r="BD325" s="257"/>
      <c r="BE325" s="257"/>
      <c r="BF325" s="257"/>
      <c r="BG325" s="257"/>
      <c r="BH325" s="257"/>
      <c r="BI325" s="257"/>
      <c r="BJ325" s="257"/>
      <c r="BK325" s="257">
        <v>13</v>
      </c>
      <c r="BL325" s="257">
        <v>79</v>
      </c>
      <c r="BM325" s="257">
        <v>414</v>
      </c>
      <c r="BN325" s="473">
        <f t="shared" si="636"/>
        <v>414</v>
      </c>
      <c r="BO325" s="258" t="s">
        <v>1098</v>
      </c>
    </row>
    <row r="326" spans="2:67" outlineLevel="2">
      <c r="B326" s="54" t="s">
        <v>1134</v>
      </c>
      <c r="C326" s="259">
        <f t="shared" si="590"/>
        <v>13</v>
      </c>
      <c r="D326" s="259">
        <f t="shared" si="591"/>
        <v>117</v>
      </c>
      <c r="E326" s="259">
        <f t="shared" si="592"/>
        <v>608</v>
      </c>
      <c r="F326" s="259">
        <f t="shared" si="593"/>
        <v>608</v>
      </c>
      <c r="G326" s="259">
        <f t="shared" si="594"/>
        <v>0</v>
      </c>
      <c r="H326" s="259">
        <f t="shared" si="595"/>
        <v>0</v>
      </c>
      <c r="I326" s="259">
        <f t="shared" si="596"/>
        <v>0</v>
      </c>
      <c r="J326" s="259">
        <f t="shared" si="597"/>
        <v>0</v>
      </c>
      <c r="K326" s="259">
        <f t="shared" si="598"/>
        <v>0</v>
      </c>
      <c r="L326" s="259">
        <f t="shared" si="599"/>
        <v>0</v>
      </c>
      <c r="M326" s="259">
        <f t="shared" si="600"/>
        <v>0</v>
      </c>
      <c r="N326" s="259">
        <f t="shared" si="601"/>
        <v>0</v>
      </c>
      <c r="O326" s="259">
        <f t="shared" si="602"/>
        <v>18</v>
      </c>
      <c r="P326" s="259">
        <f t="shared" si="603"/>
        <v>108</v>
      </c>
      <c r="Q326" s="259">
        <f t="shared" si="604"/>
        <v>539</v>
      </c>
      <c r="R326" s="452">
        <f t="shared" si="605"/>
        <v>539</v>
      </c>
      <c r="S326" s="463">
        <v>7</v>
      </c>
      <c r="T326" s="464">
        <v>59</v>
      </c>
      <c r="U326" s="464">
        <v>246</v>
      </c>
      <c r="V326" s="464">
        <f t="shared" si="631"/>
        <v>246</v>
      </c>
      <c r="W326" s="464"/>
      <c r="X326" s="464"/>
      <c r="Y326" s="464"/>
      <c r="Z326" s="464"/>
      <c r="AA326" s="464"/>
      <c r="AB326" s="464"/>
      <c r="AC326" s="464"/>
      <c r="AD326" s="464"/>
      <c r="AE326" s="464">
        <v>6</v>
      </c>
      <c r="AF326" s="464">
        <v>46</v>
      </c>
      <c r="AG326" s="464">
        <v>201</v>
      </c>
      <c r="AH326" s="474">
        <f t="shared" si="632"/>
        <v>201</v>
      </c>
      <c r="AI326" s="463">
        <v>13</v>
      </c>
      <c r="AJ326" s="464">
        <v>117</v>
      </c>
      <c r="AK326" s="464">
        <v>608</v>
      </c>
      <c r="AL326" s="464">
        <f t="shared" si="633"/>
        <v>608</v>
      </c>
      <c r="AM326" s="464"/>
      <c r="AN326" s="464"/>
      <c r="AO326" s="464"/>
      <c r="AP326" s="464"/>
      <c r="AQ326" s="464"/>
      <c r="AR326" s="464"/>
      <c r="AS326" s="464"/>
      <c r="AT326" s="464"/>
      <c r="AU326" s="464">
        <v>18</v>
      </c>
      <c r="AV326" s="464">
        <v>108</v>
      </c>
      <c r="AW326" s="464">
        <v>539</v>
      </c>
      <c r="AX326" s="474">
        <f t="shared" si="634"/>
        <v>539</v>
      </c>
      <c r="AY326" s="463">
        <v>13</v>
      </c>
      <c r="AZ326" s="464">
        <v>117</v>
      </c>
      <c r="BA326" s="464">
        <v>608</v>
      </c>
      <c r="BB326" s="464">
        <f t="shared" si="635"/>
        <v>608</v>
      </c>
      <c r="BC326" s="464"/>
      <c r="BD326" s="464"/>
      <c r="BE326" s="464"/>
      <c r="BF326" s="464"/>
      <c r="BG326" s="464"/>
      <c r="BH326" s="464"/>
      <c r="BI326" s="464"/>
      <c r="BJ326" s="464"/>
      <c r="BK326" s="464">
        <v>18</v>
      </c>
      <c r="BL326" s="464">
        <v>108</v>
      </c>
      <c r="BM326" s="464">
        <v>539</v>
      </c>
      <c r="BN326" s="474">
        <f t="shared" si="636"/>
        <v>539</v>
      </c>
      <c r="BO326" s="260"/>
    </row>
    <row r="327" spans="2:67" outlineLevel="2">
      <c r="B327" s="55" t="s">
        <v>1135</v>
      </c>
      <c r="C327" s="261">
        <f t="shared" si="590"/>
        <v>13</v>
      </c>
      <c r="D327" s="261">
        <f t="shared" si="591"/>
        <v>89</v>
      </c>
      <c r="E327" s="261">
        <f t="shared" si="592"/>
        <v>408</v>
      </c>
      <c r="F327" s="261">
        <f t="shared" si="593"/>
        <v>408</v>
      </c>
      <c r="G327" s="261">
        <f t="shared" si="594"/>
        <v>0</v>
      </c>
      <c r="H327" s="261">
        <f t="shared" si="595"/>
        <v>0</v>
      </c>
      <c r="I327" s="261">
        <f t="shared" si="596"/>
        <v>0</v>
      </c>
      <c r="J327" s="261">
        <f t="shared" si="597"/>
        <v>0</v>
      </c>
      <c r="K327" s="261">
        <f t="shared" si="598"/>
        <v>0</v>
      </c>
      <c r="L327" s="261">
        <f t="shared" si="599"/>
        <v>0</v>
      </c>
      <c r="M327" s="261">
        <f t="shared" si="600"/>
        <v>0</v>
      </c>
      <c r="N327" s="261">
        <f t="shared" si="601"/>
        <v>0</v>
      </c>
      <c r="O327" s="261">
        <f t="shared" si="602"/>
        <v>14</v>
      </c>
      <c r="P327" s="261">
        <f t="shared" si="603"/>
        <v>94</v>
      </c>
      <c r="Q327" s="261">
        <f t="shared" si="604"/>
        <v>425</v>
      </c>
      <c r="R327" s="453">
        <f t="shared" si="605"/>
        <v>425</v>
      </c>
      <c r="S327" s="465">
        <v>10</v>
      </c>
      <c r="T327" s="262">
        <v>59</v>
      </c>
      <c r="U327" s="262">
        <v>224</v>
      </c>
      <c r="V327" s="262">
        <f t="shared" si="631"/>
        <v>224</v>
      </c>
      <c r="W327" s="262"/>
      <c r="X327" s="262"/>
      <c r="Y327" s="262"/>
      <c r="Z327" s="262"/>
      <c r="AA327" s="262"/>
      <c r="AB327" s="262"/>
      <c r="AC327" s="262"/>
      <c r="AD327" s="262"/>
      <c r="AE327" s="262">
        <v>6</v>
      </c>
      <c r="AF327" s="262">
        <v>46</v>
      </c>
      <c r="AG327" s="262">
        <v>207</v>
      </c>
      <c r="AH327" s="475">
        <f t="shared" si="632"/>
        <v>207</v>
      </c>
      <c r="AI327" s="465">
        <v>13</v>
      </c>
      <c r="AJ327" s="262">
        <v>89</v>
      </c>
      <c r="AK327" s="262">
        <v>408</v>
      </c>
      <c r="AL327" s="262">
        <f t="shared" si="633"/>
        <v>408</v>
      </c>
      <c r="AM327" s="262"/>
      <c r="AN327" s="262"/>
      <c r="AO327" s="262"/>
      <c r="AP327" s="262"/>
      <c r="AQ327" s="262"/>
      <c r="AR327" s="262"/>
      <c r="AS327" s="262"/>
      <c r="AT327" s="262"/>
      <c r="AU327" s="262">
        <v>14</v>
      </c>
      <c r="AV327" s="262">
        <v>94</v>
      </c>
      <c r="AW327" s="262">
        <v>425</v>
      </c>
      <c r="AX327" s="475">
        <f t="shared" si="634"/>
        <v>425</v>
      </c>
      <c r="AY327" s="465">
        <v>13</v>
      </c>
      <c r="AZ327" s="262">
        <v>89</v>
      </c>
      <c r="BA327" s="262">
        <v>408</v>
      </c>
      <c r="BB327" s="262">
        <f t="shared" si="635"/>
        <v>408</v>
      </c>
      <c r="BC327" s="262"/>
      <c r="BD327" s="262"/>
      <c r="BE327" s="262"/>
      <c r="BF327" s="262"/>
      <c r="BG327" s="262"/>
      <c r="BH327" s="262"/>
      <c r="BI327" s="262"/>
      <c r="BJ327" s="262"/>
      <c r="BK327" s="262">
        <v>14</v>
      </c>
      <c r="BL327" s="262">
        <v>94</v>
      </c>
      <c r="BM327" s="262">
        <v>425</v>
      </c>
      <c r="BN327" s="475">
        <f t="shared" si="636"/>
        <v>425</v>
      </c>
      <c r="BO327" s="260"/>
    </row>
    <row r="328" spans="2:67" outlineLevel="2">
      <c r="B328" s="53" t="str">
        <f t="shared" ref="B328" si="666">$B$211&amp;": Ewe Lambs"</f>
        <v>Early: Ewe Lambs</v>
      </c>
      <c r="C328" s="256">
        <f t="shared" si="590"/>
        <v>12</v>
      </c>
      <c r="D328" s="256">
        <f t="shared" si="591"/>
        <v>93</v>
      </c>
      <c r="E328" s="256">
        <f t="shared" si="592"/>
        <v>483</v>
      </c>
      <c r="F328" s="256">
        <f t="shared" si="593"/>
        <v>483</v>
      </c>
      <c r="G328" s="256">
        <f t="shared" si="594"/>
        <v>0</v>
      </c>
      <c r="H328" s="256">
        <f t="shared" si="595"/>
        <v>0</v>
      </c>
      <c r="I328" s="256">
        <f t="shared" si="596"/>
        <v>0</v>
      </c>
      <c r="J328" s="256">
        <f t="shared" si="597"/>
        <v>0</v>
      </c>
      <c r="K328" s="256">
        <f t="shared" si="598"/>
        <v>0</v>
      </c>
      <c r="L328" s="256">
        <f t="shared" si="599"/>
        <v>0</v>
      </c>
      <c r="M328" s="256">
        <f t="shared" si="600"/>
        <v>0</v>
      </c>
      <c r="N328" s="256">
        <f t="shared" si="601"/>
        <v>0</v>
      </c>
      <c r="O328" s="256">
        <f t="shared" si="602"/>
        <v>13</v>
      </c>
      <c r="P328" s="256">
        <f t="shared" si="603"/>
        <v>79</v>
      </c>
      <c r="Q328" s="256">
        <f t="shared" si="604"/>
        <v>414</v>
      </c>
      <c r="R328" s="451">
        <f t="shared" si="605"/>
        <v>414</v>
      </c>
      <c r="S328" s="462">
        <v>10</v>
      </c>
      <c r="T328" s="257">
        <v>54</v>
      </c>
      <c r="U328" s="257">
        <v>230</v>
      </c>
      <c r="V328" s="257">
        <f t="shared" si="631"/>
        <v>230</v>
      </c>
      <c r="W328" s="257"/>
      <c r="X328" s="257"/>
      <c r="Y328" s="257"/>
      <c r="Z328" s="257"/>
      <c r="AA328" s="257"/>
      <c r="AB328" s="257"/>
      <c r="AC328" s="257"/>
      <c r="AD328" s="257"/>
      <c r="AE328" s="257">
        <v>5</v>
      </c>
      <c r="AF328" s="257">
        <v>29</v>
      </c>
      <c r="AG328" s="257">
        <v>129</v>
      </c>
      <c r="AH328" s="473">
        <f t="shared" si="632"/>
        <v>129</v>
      </c>
      <c r="AI328" s="462">
        <v>12</v>
      </c>
      <c r="AJ328" s="257">
        <v>93</v>
      </c>
      <c r="AK328" s="257">
        <v>483</v>
      </c>
      <c r="AL328" s="257">
        <f t="shared" si="633"/>
        <v>483</v>
      </c>
      <c r="AM328" s="257"/>
      <c r="AN328" s="257"/>
      <c r="AO328" s="257"/>
      <c r="AP328" s="257"/>
      <c r="AQ328" s="257"/>
      <c r="AR328" s="257"/>
      <c r="AS328" s="257"/>
      <c r="AT328" s="257"/>
      <c r="AU328" s="257">
        <v>13</v>
      </c>
      <c r="AV328" s="257">
        <v>79</v>
      </c>
      <c r="AW328" s="257">
        <v>414</v>
      </c>
      <c r="AX328" s="473">
        <f t="shared" si="634"/>
        <v>414</v>
      </c>
      <c r="AY328" s="462">
        <v>12</v>
      </c>
      <c r="AZ328" s="257">
        <v>93</v>
      </c>
      <c r="BA328" s="257">
        <v>483</v>
      </c>
      <c r="BB328" s="257">
        <f t="shared" si="635"/>
        <v>483</v>
      </c>
      <c r="BC328" s="257"/>
      <c r="BD328" s="257"/>
      <c r="BE328" s="257"/>
      <c r="BF328" s="257"/>
      <c r="BG328" s="257"/>
      <c r="BH328" s="257"/>
      <c r="BI328" s="257"/>
      <c r="BJ328" s="257"/>
      <c r="BK328" s="257">
        <v>13</v>
      </c>
      <c r="BL328" s="257">
        <v>79</v>
      </c>
      <c r="BM328" s="257">
        <v>414</v>
      </c>
      <c r="BN328" s="473">
        <f t="shared" si="636"/>
        <v>414</v>
      </c>
      <c r="BO328" s="258" t="s">
        <v>1098</v>
      </c>
    </row>
    <row r="329" spans="2:67" outlineLevel="2">
      <c r="B329" s="54" t="s">
        <v>1134</v>
      </c>
      <c r="C329" s="259">
        <f t="shared" si="590"/>
        <v>13</v>
      </c>
      <c r="D329" s="259">
        <f t="shared" si="591"/>
        <v>117</v>
      </c>
      <c r="E329" s="259">
        <f t="shared" si="592"/>
        <v>608</v>
      </c>
      <c r="F329" s="259">
        <f t="shared" si="593"/>
        <v>608</v>
      </c>
      <c r="G329" s="259">
        <f t="shared" si="594"/>
        <v>0</v>
      </c>
      <c r="H329" s="259">
        <f t="shared" si="595"/>
        <v>0</v>
      </c>
      <c r="I329" s="259">
        <f t="shared" si="596"/>
        <v>0</v>
      </c>
      <c r="J329" s="259">
        <f t="shared" si="597"/>
        <v>0</v>
      </c>
      <c r="K329" s="259">
        <f t="shared" si="598"/>
        <v>0</v>
      </c>
      <c r="L329" s="259">
        <f t="shared" si="599"/>
        <v>0</v>
      </c>
      <c r="M329" s="259">
        <f t="shared" si="600"/>
        <v>0</v>
      </c>
      <c r="N329" s="259">
        <f t="shared" si="601"/>
        <v>0</v>
      </c>
      <c r="O329" s="259">
        <f t="shared" si="602"/>
        <v>18</v>
      </c>
      <c r="P329" s="259">
        <f t="shared" si="603"/>
        <v>108</v>
      </c>
      <c r="Q329" s="259">
        <f t="shared" si="604"/>
        <v>539</v>
      </c>
      <c r="R329" s="452">
        <f t="shared" si="605"/>
        <v>539</v>
      </c>
      <c r="S329" s="463">
        <v>7</v>
      </c>
      <c r="T329" s="464">
        <v>59</v>
      </c>
      <c r="U329" s="464">
        <v>246</v>
      </c>
      <c r="V329" s="464">
        <f t="shared" si="631"/>
        <v>246</v>
      </c>
      <c r="W329" s="464"/>
      <c r="X329" s="464"/>
      <c r="Y329" s="464"/>
      <c r="Z329" s="464"/>
      <c r="AA329" s="464"/>
      <c r="AB329" s="464"/>
      <c r="AC329" s="464"/>
      <c r="AD329" s="464"/>
      <c r="AE329" s="464">
        <v>6</v>
      </c>
      <c r="AF329" s="464">
        <v>46</v>
      </c>
      <c r="AG329" s="464">
        <v>201</v>
      </c>
      <c r="AH329" s="474">
        <f t="shared" si="632"/>
        <v>201</v>
      </c>
      <c r="AI329" s="463">
        <v>13</v>
      </c>
      <c r="AJ329" s="464">
        <v>117</v>
      </c>
      <c r="AK329" s="464">
        <v>608</v>
      </c>
      <c r="AL329" s="464">
        <f t="shared" si="633"/>
        <v>608</v>
      </c>
      <c r="AM329" s="464"/>
      <c r="AN329" s="464"/>
      <c r="AO329" s="464"/>
      <c r="AP329" s="464"/>
      <c r="AQ329" s="464"/>
      <c r="AR329" s="464"/>
      <c r="AS329" s="464"/>
      <c r="AT329" s="464"/>
      <c r="AU329" s="464">
        <v>18</v>
      </c>
      <c r="AV329" s="464">
        <v>108</v>
      </c>
      <c r="AW329" s="464">
        <v>539</v>
      </c>
      <c r="AX329" s="474">
        <f t="shared" si="634"/>
        <v>539</v>
      </c>
      <c r="AY329" s="463">
        <v>13</v>
      </c>
      <c r="AZ329" s="464">
        <v>117</v>
      </c>
      <c r="BA329" s="464">
        <v>608</v>
      </c>
      <c r="BB329" s="464">
        <f t="shared" si="635"/>
        <v>608</v>
      </c>
      <c r="BC329" s="464"/>
      <c r="BD329" s="464"/>
      <c r="BE329" s="464"/>
      <c r="BF329" s="464"/>
      <c r="BG329" s="464"/>
      <c r="BH329" s="464"/>
      <c r="BI329" s="464"/>
      <c r="BJ329" s="464"/>
      <c r="BK329" s="464">
        <v>18</v>
      </c>
      <c r="BL329" s="464">
        <v>108</v>
      </c>
      <c r="BM329" s="464">
        <v>539</v>
      </c>
      <c r="BN329" s="474">
        <f t="shared" si="636"/>
        <v>539</v>
      </c>
      <c r="BO329" s="260"/>
    </row>
    <row r="330" spans="2:67" outlineLevel="2">
      <c r="B330" s="55" t="s">
        <v>1135</v>
      </c>
      <c r="C330" s="261">
        <f t="shared" si="590"/>
        <v>13</v>
      </c>
      <c r="D330" s="261">
        <f t="shared" si="591"/>
        <v>89</v>
      </c>
      <c r="E330" s="261">
        <f t="shared" si="592"/>
        <v>408</v>
      </c>
      <c r="F330" s="261">
        <f t="shared" si="593"/>
        <v>408</v>
      </c>
      <c r="G330" s="261">
        <f t="shared" si="594"/>
        <v>0</v>
      </c>
      <c r="H330" s="261">
        <f t="shared" si="595"/>
        <v>0</v>
      </c>
      <c r="I330" s="261">
        <f t="shared" si="596"/>
        <v>0</v>
      </c>
      <c r="J330" s="261">
        <f t="shared" si="597"/>
        <v>0</v>
      </c>
      <c r="K330" s="261">
        <f t="shared" si="598"/>
        <v>0</v>
      </c>
      <c r="L330" s="261">
        <f t="shared" si="599"/>
        <v>0</v>
      </c>
      <c r="M330" s="261">
        <f t="shared" si="600"/>
        <v>0</v>
      </c>
      <c r="N330" s="261">
        <f t="shared" si="601"/>
        <v>0</v>
      </c>
      <c r="O330" s="261">
        <f t="shared" si="602"/>
        <v>14</v>
      </c>
      <c r="P330" s="261">
        <f t="shared" si="603"/>
        <v>94</v>
      </c>
      <c r="Q330" s="261">
        <f t="shared" si="604"/>
        <v>425</v>
      </c>
      <c r="R330" s="453">
        <f t="shared" si="605"/>
        <v>425</v>
      </c>
      <c r="S330" s="465">
        <v>10</v>
      </c>
      <c r="T330" s="262">
        <v>59</v>
      </c>
      <c r="U330" s="262">
        <v>224</v>
      </c>
      <c r="V330" s="262">
        <f t="shared" si="631"/>
        <v>224</v>
      </c>
      <c r="W330" s="262"/>
      <c r="X330" s="262"/>
      <c r="Y330" s="262"/>
      <c r="Z330" s="262"/>
      <c r="AA330" s="262"/>
      <c r="AB330" s="262"/>
      <c r="AC330" s="262"/>
      <c r="AD330" s="262"/>
      <c r="AE330" s="262">
        <v>6</v>
      </c>
      <c r="AF330" s="262">
        <v>46</v>
      </c>
      <c r="AG330" s="262">
        <v>207</v>
      </c>
      <c r="AH330" s="475">
        <f t="shared" si="632"/>
        <v>207</v>
      </c>
      <c r="AI330" s="465">
        <v>13</v>
      </c>
      <c r="AJ330" s="262">
        <v>89</v>
      </c>
      <c r="AK330" s="262">
        <v>408</v>
      </c>
      <c r="AL330" s="262">
        <f t="shared" si="633"/>
        <v>408</v>
      </c>
      <c r="AM330" s="262"/>
      <c r="AN330" s="262"/>
      <c r="AO330" s="262"/>
      <c r="AP330" s="262"/>
      <c r="AQ330" s="262"/>
      <c r="AR330" s="262"/>
      <c r="AS330" s="262"/>
      <c r="AT330" s="262"/>
      <c r="AU330" s="262">
        <v>14</v>
      </c>
      <c r="AV330" s="262">
        <v>94</v>
      </c>
      <c r="AW330" s="262">
        <v>425</v>
      </c>
      <c r="AX330" s="475">
        <f t="shared" si="634"/>
        <v>425</v>
      </c>
      <c r="AY330" s="465">
        <v>13</v>
      </c>
      <c r="AZ330" s="262">
        <v>89</v>
      </c>
      <c r="BA330" s="262">
        <v>408</v>
      </c>
      <c r="BB330" s="262">
        <f t="shared" si="635"/>
        <v>408</v>
      </c>
      <c r="BC330" s="262"/>
      <c r="BD330" s="262"/>
      <c r="BE330" s="262"/>
      <c r="BF330" s="262"/>
      <c r="BG330" s="262"/>
      <c r="BH330" s="262"/>
      <c r="BI330" s="262"/>
      <c r="BJ330" s="262"/>
      <c r="BK330" s="262">
        <v>14</v>
      </c>
      <c r="BL330" s="262">
        <v>94</v>
      </c>
      <c r="BM330" s="262">
        <v>425</v>
      </c>
      <c r="BN330" s="475">
        <f t="shared" si="636"/>
        <v>425</v>
      </c>
      <c r="BO330" s="260"/>
    </row>
    <row r="331" spans="2:67" outlineLevel="2">
      <c r="B331" s="53" t="str">
        <f t="shared" ref="B331" si="667">$B$212&amp;": Ewe Lambs"</f>
        <v>Middle: Ewe Lambs</v>
      </c>
      <c r="C331" s="256">
        <f t="shared" si="590"/>
        <v>12</v>
      </c>
      <c r="D331" s="256">
        <f t="shared" si="591"/>
        <v>93</v>
      </c>
      <c r="E331" s="256">
        <f t="shared" si="592"/>
        <v>483</v>
      </c>
      <c r="F331" s="256">
        <f t="shared" si="593"/>
        <v>483</v>
      </c>
      <c r="G331" s="256">
        <f t="shared" si="594"/>
        <v>0</v>
      </c>
      <c r="H331" s="256">
        <f t="shared" si="595"/>
        <v>0</v>
      </c>
      <c r="I331" s="256">
        <f t="shared" si="596"/>
        <v>0</v>
      </c>
      <c r="J331" s="256">
        <f t="shared" si="597"/>
        <v>0</v>
      </c>
      <c r="K331" s="256">
        <f t="shared" si="598"/>
        <v>0</v>
      </c>
      <c r="L331" s="256">
        <f t="shared" si="599"/>
        <v>0</v>
      </c>
      <c r="M331" s="256">
        <f t="shared" si="600"/>
        <v>0</v>
      </c>
      <c r="N331" s="256">
        <f t="shared" si="601"/>
        <v>0</v>
      </c>
      <c r="O331" s="256">
        <f t="shared" si="602"/>
        <v>13</v>
      </c>
      <c r="P331" s="256">
        <f t="shared" si="603"/>
        <v>79</v>
      </c>
      <c r="Q331" s="256">
        <f t="shared" si="604"/>
        <v>414</v>
      </c>
      <c r="R331" s="451">
        <f t="shared" si="605"/>
        <v>414</v>
      </c>
      <c r="S331" s="462">
        <v>10</v>
      </c>
      <c r="T331" s="257">
        <v>54</v>
      </c>
      <c r="U331" s="257">
        <v>230</v>
      </c>
      <c r="V331" s="257">
        <f t="shared" si="631"/>
        <v>230</v>
      </c>
      <c r="W331" s="257"/>
      <c r="X331" s="257"/>
      <c r="Y331" s="257"/>
      <c r="Z331" s="257"/>
      <c r="AA331" s="257"/>
      <c r="AB331" s="257"/>
      <c r="AC331" s="257"/>
      <c r="AD331" s="257"/>
      <c r="AE331" s="257">
        <v>5</v>
      </c>
      <c r="AF331" s="257">
        <v>29</v>
      </c>
      <c r="AG331" s="257">
        <v>129</v>
      </c>
      <c r="AH331" s="473">
        <f t="shared" si="632"/>
        <v>129</v>
      </c>
      <c r="AI331" s="462">
        <v>12</v>
      </c>
      <c r="AJ331" s="257">
        <v>93</v>
      </c>
      <c r="AK331" s="257">
        <v>483</v>
      </c>
      <c r="AL331" s="257">
        <f t="shared" si="633"/>
        <v>483</v>
      </c>
      <c r="AM331" s="257"/>
      <c r="AN331" s="257"/>
      <c r="AO331" s="257"/>
      <c r="AP331" s="257"/>
      <c r="AQ331" s="257"/>
      <c r="AR331" s="257"/>
      <c r="AS331" s="257"/>
      <c r="AT331" s="257"/>
      <c r="AU331" s="257">
        <v>13</v>
      </c>
      <c r="AV331" s="257">
        <v>79</v>
      </c>
      <c r="AW331" s="257">
        <v>414</v>
      </c>
      <c r="AX331" s="473">
        <f t="shared" si="634"/>
        <v>414</v>
      </c>
      <c r="AY331" s="462">
        <v>12</v>
      </c>
      <c r="AZ331" s="257">
        <v>93</v>
      </c>
      <c r="BA331" s="257">
        <v>483</v>
      </c>
      <c r="BB331" s="257">
        <f t="shared" si="635"/>
        <v>483</v>
      </c>
      <c r="BC331" s="257"/>
      <c r="BD331" s="257"/>
      <c r="BE331" s="257"/>
      <c r="BF331" s="257"/>
      <c r="BG331" s="257"/>
      <c r="BH331" s="257"/>
      <c r="BI331" s="257"/>
      <c r="BJ331" s="257"/>
      <c r="BK331" s="257">
        <v>13</v>
      </c>
      <c r="BL331" s="257">
        <v>79</v>
      </c>
      <c r="BM331" s="257">
        <v>414</v>
      </c>
      <c r="BN331" s="473">
        <f t="shared" si="636"/>
        <v>414</v>
      </c>
      <c r="BO331" s="258" t="s">
        <v>1098</v>
      </c>
    </row>
    <row r="332" spans="2:67" outlineLevel="2">
      <c r="B332" s="54" t="s">
        <v>1134</v>
      </c>
      <c r="C332" s="259">
        <f t="shared" si="590"/>
        <v>13</v>
      </c>
      <c r="D332" s="259">
        <f t="shared" si="591"/>
        <v>117</v>
      </c>
      <c r="E332" s="259">
        <f t="shared" si="592"/>
        <v>608</v>
      </c>
      <c r="F332" s="259">
        <f t="shared" si="593"/>
        <v>608</v>
      </c>
      <c r="G332" s="259">
        <f t="shared" si="594"/>
        <v>0</v>
      </c>
      <c r="H332" s="259">
        <f t="shared" si="595"/>
        <v>0</v>
      </c>
      <c r="I332" s="259">
        <f t="shared" si="596"/>
        <v>0</v>
      </c>
      <c r="J332" s="259">
        <f t="shared" si="597"/>
        <v>0</v>
      </c>
      <c r="K332" s="259">
        <f t="shared" si="598"/>
        <v>0</v>
      </c>
      <c r="L332" s="259">
        <f t="shared" si="599"/>
        <v>0</v>
      </c>
      <c r="M332" s="259">
        <f t="shared" si="600"/>
        <v>0</v>
      </c>
      <c r="N332" s="259">
        <f t="shared" si="601"/>
        <v>0</v>
      </c>
      <c r="O332" s="259">
        <f t="shared" si="602"/>
        <v>18</v>
      </c>
      <c r="P332" s="259">
        <f t="shared" si="603"/>
        <v>108</v>
      </c>
      <c r="Q332" s="259">
        <f t="shared" si="604"/>
        <v>539</v>
      </c>
      <c r="R332" s="452">
        <f t="shared" si="605"/>
        <v>539</v>
      </c>
      <c r="S332" s="463">
        <v>7</v>
      </c>
      <c r="T332" s="464">
        <v>59</v>
      </c>
      <c r="U332" s="464">
        <v>246</v>
      </c>
      <c r="V332" s="464">
        <f t="shared" si="631"/>
        <v>246</v>
      </c>
      <c r="W332" s="464"/>
      <c r="X332" s="464"/>
      <c r="Y332" s="464"/>
      <c r="Z332" s="464"/>
      <c r="AA332" s="464"/>
      <c r="AB332" s="464"/>
      <c r="AC332" s="464"/>
      <c r="AD332" s="464"/>
      <c r="AE332" s="464">
        <v>6</v>
      </c>
      <c r="AF332" s="464">
        <v>46</v>
      </c>
      <c r="AG332" s="464">
        <v>201</v>
      </c>
      <c r="AH332" s="474">
        <f t="shared" si="632"/>
        <v>201</v>
      </c>
      <c r="AI332" s="463">
        <v>13</v>
      </c>
      <c r="AJ332" s="464">
        <v>117</v>
      </c>
      <c r="AK332" s="464">
        <v>608</v>
      </c>
      <c r="AL332" s="464">
        <f t="shared" si="633"/>
        <v>608</v>
      </c>
      <c r="AM332" s="464"/>
      <c r="AN332" s="464"/>
      <c r="AO332" s="464"/>
      <c r="AP332" s="464"/>
      <c r="AQ332" s="464"/>
      <c r="AR332" s="464"/>
      <c r="AS332" s="464"/>
      <c r="AT332" s="464"/>
      <c r="AU332" s="464">
        <v>18</v>
      </c>
      <c r="AV332" s="464">
        <v>108</v>
      </c>
      <c r="AW332" s="464">
        <v>539</v>
      </c>
      <c r="AX332" s="474">
        <f t="shared" si="634"/>
        <v>539</v>
      </c>
      <c r="AY332" s="463">
        <v>13</v>
      </c>
      <c r="AZ332" s="464">
        <v>117</v>
      </c>
      <c r="BA332" s="464">
        <v>608</v>
      </c>
      <c r="BB332" s="464">
        <f t="shared" si="635"/>
        <v>608</v>
      </c>
      <c r="BC332" s="464"/>
      <c r="BD332" s="464"/>
      <c r="BE332" s="464"/>
      <c r="BF332" s="464"/>
      <c r="BG332" s="464"/>
      <c r="BH332" s="464"/>
      <c r="BI332" s="464"/>
      <c r="BJ332" s="464"/>
      <c r="BK332" s="464">
        <v>18</v>
      </c>
      <c r="BL332" s="464">
        <v>108</v>
      </c>
      <c r="BM332" s="464">
        <v>539</v>
      </c>
      <c r="BN332" s="474">
        <f t="shared" si="636"/>
        <v>539</v>
      </c>
      <c r="BO332" s="260"/>
    </row>
    <row r="333" spans="2:67" outlineLevel="2">
      <c r="B333" s="55" t="s">
        <v>1135</v>
      </c>
      <c r="C333" s="261">
        <f t="shared" si="590"/>
        <v>13</v>
      </c>
      <c r="D333" s="261">
        <f t="shared" si="591"/>
        <v>89</v>
      </c>
      <c r="E333" s="261">
        <f t="shared" si="592"/>
        <v>408</v>
      </c>
      <c r="F333" s="261">
        <f t="shared" si="593"/>
        <v>408</v>
      </c>
      <c r="G333" s="261">
        <f t="shared" si="594"/>
        <v>0</v>
      </c>
      <c r="H333" s="261">
        <f t="shared" si="595"/>
        <v>0</v>
      </c>
      <c r="I333" s="261">
        <f t="shared" si="596"/>
        <v>0</v>
      </c>
      <c r="J333" s="261">
        <f t="shared" si="597"/>
        <v>0</v>
      </c>
      <c r="K333" s="261">
        <f t="shared" si="598"/>
        <v>0</v>
      </c>
      <c r="L333" s="261">
        <f t="shared" si="599"/>
        <v>0</v>
      </c>
      <c r="M333" s="261">
        <f t="shared" si="600"/>
        <v>0</v>
      </c>
      <c r="N333" s="261">
        <f t="shared" si="601"/>
        <v>0</v>
      </c>
      <c r="O333" s="261">
        <f t="shared" si="602"/>
        <v>14</v>
      </c>
      <c r="P333" s="261">
        <f t="shared" si="603"/>
        <v>94</v>
      </c>
      <c r="Q333" s="261">
        <f t="shared" si="604"/>
        <v>425</v>
      </c>
      <c r="R333" s="453">
        <f t="shared" si="605"/>
        <v>425</v>
      </c>
      <c r="S333" s="465">
        <v>10</v>
      </c>
      <c r="T333" s="262">
        <v>59</v>
      </c>
      <c r="U333" s="262">
        <v>224</v>
      </c>
      <c r="V333" s="262">
        <f t="shared" si="631"/>
        <v>224</v>
      </c>
      <c r="W333" s="262"/>
      <c r="X333" s="262"/>
      <c r="Y333" s="262"/>
      <c r="Z333" s="262"/>
      <c r="AA333" s="262"/>
      <c r="AB333" s="262"/>
      <c r="AC333" s="262"/>
      <c r="AD333" s="262"/>
      <c r="AE333" s="262">
        <v>6</v>
      </c>
      <c r="AF333" s="262">
        <v>46</v>
      </c>
      <c r="AG333" s="262">
        <v>207</v>
      </c>
      <c r="AH333" s="475">
        <f t="shared" si="632"/>
        <v>207</v>
      </c>
      <c r="AI333" s="465">
        <v>13</v>
      </c>
      <c r="AJ333" s="262">
        <v>89</v>
      </c>
      <c r="AK333" s="262">
        <v>408</v>
      </c>
      <c r="AL333" s="262">
        <f t="shared" si="633"/>
        <v>408</v>
      </c>
      <c r="AM333" s="262"/>
      <c r="AN333" s="262"/>
      <c r="AO333" s="262"/>
      <c r="AP333" s="262"/>
      <c r="AQ333" s="262"/>
      <c r="AR333" s="262"/>
      <c r="AS333" s="262"/>
      <c r="AT333" s="262"/>
      <c r="AU333" s="262">
        <v>14</v>
      </c>
      <c r="AV333" s="262">
        <v>94</v>
      </c>
      <c r="AW333" s="262">
        <v>425</v>
      </c>
      <c r="AX333" s="475">
        <f t="shared" si="634"/>
        <v>425</v>
      </c>
      <c r="AY333" s="465">
        <v>13</v>
      </c>
      <c r="AZ333" s="262">
        <v>89</v>
      </c>
      <c r="BA333" s="262">
        <v>408</v>
      </c>
      <c r="BB333" s="262">
        <f t="shared" si="635"/>
        <v>408</v>
      </c>
      <c r="BC333" s="262"/>
      <c r="BD333" s="262"/>
      <c r="BE333" s="262"/>
      <c r="BF333" s="262"/>
      <c r="BG333" s="262"/>
      <c r="BH333" s="262"/>
      <c r="BI333" s="262"/>
      <c r="BJ333" s="262"/>
      <c r="BK333" s="262">
        <v>14</v>
      </c>
      <c r="BL333" s="262">
        <v>94</v>
      </c>
      <c r="BM333" s="262">
        <v>425</v>
      </c>
      <c r="BN333" s="475">
        <f t="shared" si="636"/>
        <v>425</v>
      </c>
      <c r="BO333" s="260"/>
    </row>
    <row r="334" spans="2:67" outlineLevel="2">
      <c r="B334" s="53" t="str">
        <f t="shared" ref="B334" si="668">$B$213&amp;": Ewe Lambs"</f>
        <v>Late: Ewe Lambs</v>
      </c>
      <c r="C334" s="256">
        <f t="shared" si="590"/>
        <v>12</v>
      </c>
      <c r="D334" s="256">
        <f t="shared" si="591"/>
        <v>93</v>
      </c>
      <c r="E334" s="256">
        <f t="shared" si="592"/>
        <v>483</v>
      </c>
      <c r="F334" s="256">
        <f t="shared" si="593"/>
        <v>483</v>
      </c>
      <c r="G334" s="256">
        <f t="shared" si="594"/>
        <v>0</v>
      </c>
      <c r="H334" s="256">
        <f t="shared" si="595"/>
        <v>0</v>
      </c>
      <c r="I334" s="256">
        <f t="shared" si="596"/>
        <v>0</v>
      </c>
      <c r="J334" s="256">
        <f t="shared" si="597"/>
        <v>0</v>
      </c>
      <c r="K334" s="256">
        <f t="shared" si="598"/>
        <v>0</v>
      </c>
      <c r="L334" s="256">
        <f t="shared" si="599"/>
        <v>0</v>
      </c>
      <c r="M334" s="256">
        <f t="shared" si="600"/>
        <v>0</v>
      </c>
      <c r="N334" s="256">
        <f t="shared" si="601"/>
        <v>0</v>
      </c>
      <c r="O334" s="256">
        <f t="shared" si="602"/>
        <v>13</v>
      </c>
      <c r="P334" s="256">
        <f t="shared" si="603"/>
        <v>79</v>
      </c>
      <c r="Q334" s="256">
        <f t="shared" si="604"/>
        <v>414</v>
      </c>
      <c r="R334" s="451">
        <f t="shared" si="605"/>
        <v>414</v>
      </c>
      <c r="S334" s="462">
        <v>10</v>
      </c>
      <c r="T334" s="257">
        <v>54</v>
      </c>
      <c r="U334" s="257">
        <v>230</v>
      </c>
      <c r="V334" s="257">
        <f t="shared" si="631"/>
        <v>230</v>
      </c>
      <c r="W334" s="257"/>
      <c r="X334" s="257"/>
      <c r="Y334" s="257"/>
      <c r="Z334" s="257"/>
      <c r="AA334" s="257"/>
      <c r="AB334" s="257"/>
      <c r="AC334" s="257"/>
      <c r="AD334" s="257"/>
      <c r="AE334" s="257">
        <v>5</v>
      </c>
      <c r="AF334" s="257">
        <v>29</v>
      </c>
      <c r="AG334" s="257">
        <v>129</v>
      </c>
      <c r="AH334" s="473">
        <f t="shared" si="632"/>
        <v>129</v>
      </c>
      <c r="AI334" s="462">
        <v>12</v>
      </c>
      <c r="AJ334" s="257">
        <v>93</v>
      </c>
      <c r="AK334" s="257">
        <v>483</v>
      </c>
      <c r="AL334" s="257">
        <f t="shared" si="633"/>
        <v>483</v>
      </c>
      <c r="AM334" s="257"/>
      <c r="AN334" s="257"/>
      <c r="AO334" s="257"/>
      <c r="AP334" s="257"/>
      <c r="AQ334" s="257"/>
      <c r="AR334" s="257"/>
      <c r="AS334" s="257"/>
      <c r="AT334" s="257"/>
      <c r="AU334" s="257">
        <v>13</v>
      </c>
      <c r="AV334" s="257">
        <v>79</v>
      </c>
      <c r="AW334" s="257">
        <v>414</v>
      </c>
      <c r="AX334" s="473">
        <f t="shared" si="634"/>
        <v>414</v>
      </c>
      <c r="AY334" s="462">
        <v>12</v>
      </c>
      <c r="AZ334" s="257">
        <v>93</v>
      </c>
      <c r="BA334" s="257">
        <v>483</v>
      </c>
      <c r="BB334" s="257">
        <f t="shared" si="635"/>
        <v>483</v>
      </c>
      <c r="BC334" s="257"/>
      <c r="BD334" s="257"/>
      <c r="BE334" s="257"/>
      <c r="BF334" s="257"/>
      <c r="BG334" s="257"/>
      <c r="BH334" s="257"/>
      <c r="BI334" s="257"/>
      <c r="BJ334" s="257"/>
      <c r="BK334" s="257">
        <v>13</v>
      </c>
      <c r="BL334" s="257">
        <v>79</v>
      </c>
      <c r="BM334" s="257">
        <v>414</v>
      </c>
      <c r="BN334" s="473">
        <f t="shared" si="636"/>
        <v>414</v>
      </c>
      <c r="BO334" s="258" t="s">
        <v>1098</v>
      </c>
    </row>
    <row r="335" spans="2:67" outlineLevel="2">
      <c r="B335" s="54" t="s">
        <v>1134</v>
      </c>
      <c r="C335" s="259">
        <f t="shared" si="590"/>
        <v>13</v>
      </c>
      <c r="D335" s="259">
        <f t="shared" si="591"/>
        <v>117</v>
      </c>
      <c r="E335" s="259">
        <f t="shared" si="592"/>
        <v>608</v>
      </c>
      <c r="F335" s="259">
        <f t="shared" si="593"/>
        <v>608</v>
      </c>
      <c r="G335" s="259">
        <f t="shared" si="594"/>
        <v>0</v>
      </c>
      <c r="H335" s="259">
        <f t="shared" si="595"/>
        <v>0</v>
      </c>
      <c r="I335" s="259">
        <f t="shared" si="596"/>
        <v>0</v>
      </c>
      <c r="J335" s="259">
        <f t="shared" si="597"/>
        <v>0</v>
      </c>
      <c r="K335" s="259">
        <f t="shared" si="598"/>
        <v>0</v>
      </c>
      <c r="L335" s="259">
        <f t="shared" si="599"/>
        <v>0</v>
      </c>
      <c r="M335" s="259">
        <f t="shared" si="600"/>
        <v>0</v>
      </c>
      <c r="N335" s="259">
        <f t="shared" si="601"/>
        <v>0</v>
      </c>
      <c r="O335" s="259">
        <f t="shared" si="602"/>
        <v>18</v>
      </c>
      <c r="P335" s="259">
        <f t="shared" si="603"/>
        <v>108</v>
      </c>
      <c r="Q335" s="259">
        <f t="shared" si="604"/>
        <v>539</v>
      </c>
      <c r="R335" s="452">
        <f t="shared" si="605"/>
        <v>539</v>
      </c>
      <c r="S335" s="463">
        <v>7</v>
      </c>
      <c r="T335" s="464">
        <v>59</v>
      </c>
      <c r="U335" s="464">
        <v>246</v>
      </c>
      <c r="V335" s="464">
        <f t="shared" si="631"/>
        <v>246</v>
      </c>
      <c r="W335" s="464"/>
      <c r="X335" s="464"/>
      <c r="Y335" s="464"/>
      <c r="Z335" s="464"/>
      <c r="AA335" s="464"/>
      <c r="AB335" s="464"/>
      <c r="AC335" s="464"/>
      <c r="AD335" s="464"/>
      <c r="AE335" s="464">
        <v>6</v>
      </c>
      <c r="AF335" s="464">
        <v>46</v>
      </c>
      <c r="AG335" s="464">
        <v>201</v>
      </c>
      <c r="AH335" s="474">
        <f t="shared" si="632"/>
        <v>201</v>
      </c>
      <c r="AI335" s="463">
        <v>13</v>
      </c>
      <c r="AJ335" s="464">
        <v>117</v>
      </c>
      <c r="AK335" s="464">
        <v>608</v>
      </c>
      <c r="AL335" s="464">
        <f t="shared" si="633"/>
        <v>608</v>
      </c>
      <c r="AM335" s="464"/>
      <c r="AN335" s="464"/>
      <c r="AO335" s="464"/>
      <c r="AP335" s="464"/>
      <c r="AQ335" s="464"/>
      <c r="AR335" s="464"/>
      <c r="AS335" s="464"/>
      <c r="AT335" s="464"/>
      <c r="AU335" s="464">
        <v>18</v>
      </c>
      <c r="AV335" s="464">
        <v>108</v>
      </c>
      <c r="AW335" s="464">
        <v>539</v>
      </c>
      <c r="AX335" s="474">
        <f t="shared" si="634"/>
        <v>539</v>
      </c>
      <c r="AY335" s="463">
        <v>13</v>
      </c>
      <c r="AZ335" s="464">
        <v>117</v>
      </c>
      <c r="BA335" s="464">
        <v>608</v>
      </c>
      <c r="BB335" s="464">
        <f t="shared" si="635"/>
        <v>608</v>
      </c>
      <c r="BC335" s="464"/>
      <c r="BD335" s="464"/>
      <c r="BE335" s="464"/>
      <c r="BF335" s="464"/>
      <c r="BG335" s="464"/>
      <c r="BH335" s="464"/>
      <c r="BI335" s="464"/>
      <c r="BJ335" s="464"/>
      <c r="BK335" s="464">
        <v>18</v>
      </c>
      <c r="BL335" s="464">
        <v>108</v>
      </c>
      <c r="BM335" s="464">
        <v>539</v>
      </c>
      <c r="BN335" s="474">
        <f t="shared" si="636"/>
        <v>539</v>
      </c>
      <c r="BO335" s="260"/>
    </row>
    <row r="336" spans="2:67" outlineLevel="2">
      <c r="B336" s="55" t="s">
        <v>1135</v>
      </c>
      <c r="C336" s="261">
        <f t="shared" si="590"/>
        <v>13</v>
      </c>
      <c r="D336" s="261">
        <f t="shared" si="591"/>
        <v>89</v>
      </c>
      <c r="E336" s="261">
        <f t="shared" si="592"/>
        <v>408</v>
      </c>
      <c r="F336" s="261">
        <f t="shared" si="593"/>
        <v>408</v>
      </c>
      <c r="G336" s="261">
        <f t="shared" si="594"/>
        <v>0</v>
      </c>
      <c r="H336" s="261">
        <f t="shared" si="595"/>
        <v>0</v>
      </c>
      <c r="I336" s="261">
        <f t="shared" si="596"/>
        <v>0</v>
      </c>
      <c r="J336" s="261">
        <f t="shared" si="597"/>
        <v>0</v>
      </c>
      <c r="K336" s="261">
        <f t="shared" si="598"/>
        <v>0</v>
      </c>
      <c r="L336" s="261">
        <f t="shared" si="599"/>
        <v>0</v>
      </c>
      <c r="M336" s="261">
        <f t="shared" si="600"/>
        <v>0</v>
      </c>
      <c r="N336" s="261">
        <f t="shared" si="601"/>
        <v>0</v>
      </c>
      <c r="O336" s="261">
        <f t="shared" si="602"/>
        <v>14</v>
      </c>
      <c r="P336" s="261">
        <f t="shared" si="603"/>
        <v>94</v>
      </c>
      <c r="Q336" s="261">
        <f t="shared" si="604"/>
        <v>425</v>
      </c>
      <c r="R336" s="453">
        <f t="shared" si="605"/>
        <v>425</v>
      </c>
      <c r="S336" s="465">
        <v>10</v>
      </c>
      <c r="T336" s="262">
        <v>59</v>
      </c>
      <c r="U336" s="262">
        <v>224</v>
      </c>
      <c r="V336" s="262">
        <f t="shared" si="631"/>
        <v>224</v>
      </c>
      <c r="W336" s="262"/>
      <c r="X336" s="262"/>
      <c r="Y336" s="262"/>
      <c r="Z336" s="262"/>
      <c r="AA336" s="262"/>
      <c r="AB336" s="262"/>
      <c r="AC336" s="262"/>
      <c r="AD336" s="262"/>
      <c r="AE336" s="262">
        <v>6</v>
      </c>
      <c r="AF336" s="262">
        <v>46</v>
      </c>
      <c r="AG336" s="262">
        <v>207</v>
      </c>
      <c r="AH336" s="475">
        <f t="shared" si="632"/>
        <v>207</v>
      </c>
      <c r="AI336" s="465">
        <v>13</v>
      </c>
      <c r="AJ336" s="262">
        <v>89</v>
      </c>
      <c r="AK336" s="262">
        <v>408</v>
      </c>
      <c r="AL336" s="262">
        <f t="shared" si="633"/>
        <v>408</v>
      </c>
      <c r="AM336" s="262"/>
      <c r="AN336" s="262"/>
      <c r="AO336" s="262"/>
      <c r="AP336" s="262"/>
      <c r="AQ336" s="262"/>
      <c r="AR336" s="262"/>
      <c r="AS336" s="262"/>
      <c r="AT336" s="262"/>
      <c r="AU336" s="262">
        <v>14</v>
      </c>
      <c r="AV336" s="262">
        <v>94</v>
      </c>
      <c r="AW336" s="262">
        <v>425</v>
      </c>
      <c r="AX336" s="475">
        <f t="shared" si="634"/>
        <v>425</v>
      </c>
      <c r="AY336" s="465">
        <v>13</v>
      </c>
      <c r="AZ336" s="262">
        <v>89</v>
      </c>
      <c r="BA336" s="262">
        <v>408</v>
      </c>
      <c r="BB336" s="262">
        <f t="shared" si="635"/>
        <v>408</v>
      </c>
      <c r="BC336" s="262"/>
      <c r="BD336" s="262"/>
      <c r="BE336" s="262"/>
      <c r="BF336" s="262"/>
      <c r="BG336" s="262"/>
      <c r="BH336" s="262"/>
      <c r="BI336" s="262"/>
      <c r="BJ336" s="262"/>
      <c r="BK336" s="262">
        <v>14</v>
      </c>
      <c r="BL336" s="262">
        <v>94</v>
      </c>
      <c r="BM336" s="262">
        <v>425</v>
      </c>
      <c r="BN336" s="475">
        <f t="shared" si="636"/>
        <v>425</v>
      </c>
      <c r="BO336" s="260"/>
    </row>
    <row r="337" spans="1:122" outlineLevel="2">
      <c r="B337" s="53" t="str">
        <f>$B$214&amp;": Ewe Lambs"</f>
        <v>V. Late: Ewe Lambs</v>
      </c>
      <c r="C337" s="256">
        <f t="shared" ref="C337:C339" si="669">CHOOSE(d.Region,S337,AI337,AY337)</f>
        <v>12</v>
      </c>
      <c r="D337" s="256">
        <f t="shared" ref="D337:D339" si="670">CHOOSE(d.Region,T337,AJ337,AZ337)</f>
        <v>93</v>
      </c>
      <c r="E337" s="256">
        <f t="shared" ref="E337:E339" si="671">CHOOSE(d.Region,U337,AK337,BA337)</f>
        <v>483</v>
      </c>
      <c r="F337" s="256">
        <f t="shared" ref="F337:F339" si="672">CHOOSE(d.Region,V337,AL337,BB337)</f>
        <v>483</v>
      </c>
      <c r="G337" s="256">
        <f t="shared" ref="G337:G339" si="673">CHOOSE(d.Region,W337,AM337,BC337)</f>
        <v>0</v>
      </c>
      <c r="H337" s="256">
        <f t="shared" ref="H337:H339" si="674">CHOOSE(d.Region,X337,AN337,BD337)</f>
        <v>0</v>
      </c>
      <c r="I337" s="256">
        <f t="shared" ref="I337:I339" si="675">CHOOSE(d.Region,Y337,AO337,BE337)</f>
        <v>0</v>
      </c>
      <c r="J337" s="256">
        <f t="shared" ref="J337:J339" si="676">CHOOSE(d.Region,Z337,AP337,BF337)</f>
        <v>0</v>
      </c>
      <c r="K337" s="256">
        <f t="shared" ref="K337:K339" si="677">CHOOSE(d.Region,AA337,AQ337,BG337)</f>
        <v>0</v>
      </c>
      <c r="L337" s="256">
        <f t="shared" ref="L337:L339" si="678">CHOOSE(d.Region,AB337,AR337,BH337)</f>
        <v>0</v>
      </c>
      <c r="M337" s="256">
        <f t="shared" ref="M337:M339" si="679">CHOOSE(d.Region,AC337,AS337,BI337)</f>
        <v>0</v>
      </c>
      <c r="N337" s="256">
        <f t="shared" ref="N337:N339" si="680">CHOOSE(d.Region,AD337,AT337,BJ337)</f>
        <v>0</v>
      </c>
      <c r="O337" s="256">
        <f t="shared" ref="O337:O339" si="681">CHOOSE(d.Region,AE337,AU337,BK337)</f>
        <v>13</v>
      </c>
      <c r="P337" s="256">
        <f t="shared" ref="P337:P339" si="682">CHOOSE(d.Region,AF337,AV337,BL337)</f>
        <v>79</v>
      </c>
      <c r="Q337" s="256">
        <f t="shared" ref="Q337:Q339" si="683">CHOOSE(d.Region,AG337,AW337,BM337)</f>
        <v>414</v>
      </c>
      <c r="R337" s="451">
        <f t="shared" ref="R337:R339" si="684">CHOOSE(d.Region,AH337,AX337,BN337)</f>
        <v>414</v>
      </c>
      <c r="S337" s="462">
        <v>10</v>
      </c>
      <c r="T337" s="257">
        <v>54</v>
      </c>
      <c r="U337" s="257">
        <v>230</v>
      </c>
      <c r="V337" s="257">
        <f t="shared" ref="V337:V339" si="685">U337</f>
        <v>230</v>
      </c>
      <c r="W337" s="257"/>
      <c r="X337" s="257"/>
      <c r="Y337" s="257"/>
      <c r="Z337" s="257"/>
      <c r="AA337" s="257"/>
      <c r="AB337" s="257"/>
      <c r="AC337" s="257"/>
      <c r="AD337" s="257"/>
      <c r="AE337" s="257">
        <v>5</v>
      </c>
      <c r="AF337" s="257">
        <v>29</v>
      </c>
      <c r="AG337" s="257">
        <v>129</v>
      </c>
      <c r="AH337" s="473">
        <f t="shared" ref="AH337:AH339" si="686">AG337</f>
        <v>129</v>
      </c>
      <c r="AI337" s="462">
        <v>12</v>
      </c>
      <c r="AJ337" s="257">
        <v>93</v>
      </c>
      <c r="AK337" s="257">
        <v>483</v>
      </c>
      <c r="AL337" s="257">
        <f t="shared" ref="AL337:AL339" si="687">AK337</f>
        <v>483</v>
      </c>
      <c r="AM337" s="257"/>
      <c r="AN337" s="257"/>
      <c r="AO337" s="257"/>
      <c r="AP337" s="257"/>
      <c r="AQ337" s="257"/>
      <c r="AR337" s="257"/>
      <c r="AS337" s="257"/>
      <c r="AT337" s="257"/>
      <c r="AU337" s="257">
        <v>13</v>
      </c>
      <c r="AV337" s="257">
        <v>79</v>
      </c>
      <c r="AW337" s="257">
        <v>414</v>
      </c>
      <c r="AX337" s="473">
        <f t="shared" ref="AX337:AX339" si="688">AW337</f>
        <v>414</v>
      </c>
      <c r="AY337" s="462">
        <v>12</v>
      </c>
      <c r="AZ337" s="257">
        <v>93</v>
      </c>
      <c r="BA337" s="257">
        <v>483</v>
      </c>
      <c r="BB337" s="257">
        <f t="shared" ref="BB337:BB339" si="689">BA337</f>
        <v>483</v>
      </c>
      <c r="BC337" s="257"/>
      <c r="BD337" s="257"/>
      <c r="BE337" s="257"/>
      <c r="BF337" s="257"/>
      <c r="BG337" s="257"/>
      <c r="BH337" s="257"/>
      <c r="BI337" s="257"/>
      <c r="BJ337" s="257"/>
      <c r="BK337" s="257">
        <v>13</v>
      </c>
      <c r="BL337" s="257">
        <v>79</v>
      </c>
      <c r="BM337" s="257">
        <v>414</v>
      </c>
      <c r="BN337" s="473">
        <f t="shared" ref="BN337:BN339" si="690">BM337</f>
        <v>414</v>
      </c>
      <c r="BO337" s="258" t="s">
        <v>1098</v>
      </c>
    </row>
    <row r="338" spans="1:122" outlineLevel="2">
      <c r="B338" s="54" t="s">
        <v>1134</v>
      </c>
      <c r="C338" s="259">
        <f t="shared" si="669"/>
        <v>13</v>
      </c>
      <c r="D338" s="259">
        <f t="shared" si="670"/>
        <v>117</v>
      </c>
      <c r="E338" s="259">
        <f t="shared" si="671"/>
        <v>608</v>
      </c>
      <c r="F338" s="259">
        <f t="shared" si="672"/>
        <v>608</v>
      </c>
      <c r="G338" s="259">
        <f t="shared" si="673"/>
        <v>0</v>
      </c>
      <c r="H338" s="259">
        <f t="shared" si="674"/>
        <v>0</v>
      </c>
      <c r="I338" s="259">
        <f t="shared" si="675"/>
        <v>0</v>
      </c>
      <c r="J338" s="259">
        <f t="shared" si="676"/>
        <v>0</v>
      </c>
      <c r="K338" s="259">
        <f t="shared" si="677"/>
        <v>0</v>
      </c>
      <c r="L338" s="259">
        <f t="shared" si="678"/>
        <v>0</v>
      </c>
      <c r="M338" s="259">
        <f t="shared" si="679"/>
        <v>0</v>
      </c>
      <c r="N338" s="259">
        <f t="shared" si="680"/>
        <v>0</v>
      </c>
      <c r="O338" s="259">
        <f t="shared" si="681"/>
        <v>18</v>
      </c>
      <c r="P338" s="259">
        <f t="shared" si="682"/>
        <v>108</v>
      </c>
      <c r="Q338" s="259">
        <f t="shared" si="683"/>
        <v>539</v>
      </c>
      <c r="R338" s="452">
        <f t="shared" si="684"/>
        <v>539</v>
      </c>
      <c r="S338" s="463">
        <v>7</v>
      </c>
      <c r="T338" s="464">
        <v>59</v>
      </c>
      <c r="U338" s="464">
        <v>246</v>
      </c>
      <c r="V338" s="464">
        <f t="shared" si="685"/>
        <v>246</v>
      </c>
      <c r="W338" s="464"/>
      <c r="X338" s="464"/>
      <c r="Y338" s="464"/>
      <c r="Z338" s="464"/>
      <c r="AA338" s="464"/>
      <c r="AB338" s="464"/>
      <c r="AC338" s="464"/>
      <c r="AD338" s="464"/>
      <c r="AE338" s="464">
        <v>6</v>
      </c>
      <c r="AF338" s="464">
        <v>46</v>
      </c>
      <c r="AG338" s="464">
        <v>201</v>
      </c>
      <c r="AH338" s="474">
        <f t="shared" si="686"/>
        <v>201</v>
      </c>
      <c r="AI338" s="463">
        <v>13</v>
      </c>
      <c r="AJ338" s="464">
        <v>117</v>
      </c>
      <c r="AK338" s="464">
        <v>608</v>
      </c>
      <c r="AL338" s="464">
        <f t="shared" si="687"/>
        <v>608</v>
      </c>
      <c r="AM338" s="464"/>
      <c r="AN338" s="464"/>
      <c r="AO338" s="464"/>
      <c r="AP338" s="464"/>
      <c r="AQ338" s="464"/>
      <c r="AR338" s="464"/>
      <c r="AS338" s="464"/>
      <c r="AT338" s="464"/>
      <c r="AU338" s="464">
        <v>18</v>
      </c>
      <c r="AV338" s="464">
        <v>108</v>
      </c>
      <c r="AW338" s="464">
        <v>539</v>
      </c>
      <c r="AX338" s="474">
        <f t="shared" si="688"/>
        <v>539</v>
      </c>
      <c r="AY338" s="463">
        <v>13</v>
      </c>
      <c r="AZ338" s="464">
        <v>117</v>
      </c>
      <c r="BA338" s="464">
        <v>608</v>
      </c>
      <c r="BB338" s="464">
        <f t="shared" si="689"/>
        <v>608</v>
      </c>
      <c r="BC338" s="464"/>
      <c r="BD338" s="464"/>
      <c r="BE338" s="464"/>
      <c r="BF338" s="464"/>
      <c r="BG338" s="464"/>
      <c r="BH338" s="464"/>
      <c r="BI338" s="464"/>
      <c r="BJ338" s="464"/>
      <c r="BK338" s="464">
        <v>18</v>
      </c>
      <c r="BL338" s="464">
        <v>108</v>
      </c>
      <c r="BM338" s="464">
        <v>539</v>
      </c>
      <c r="BN338" s="474">
        <f t="shared" si="690"/>
        <v>539</v>
      </c>
      <c r="BO338" s="260"/>
    </row>
    <row r="339" spans="1:122" outlineLevel="2">
      <c r="B339" s="55" t="s">
        <v>1135</v>
      </c>
      <c r="C339" s="261">
        <f t="shared" si="669"/>
        <v>13</v>
      </c>
      <c r="D339" s="261">
        <f t="shared" si="670"/>
        <v>89</v>
      </c>
      <c r="E339" s="261">
        <f t="shared" si="671"/>
        <v>408</v>
      </c>
      <c r="F339" s="261">
        <f t="shared" si="672"/>
        <v>408</v>
      </c>
      <c r="G339" s="261">
        <f t="shared" si="673"/>
        <v>0</v>
      </c>
      <c r="H339" s="261">
        <f t="shared" si="674"/>
        <v>0</v>
      </c>
      <c r="I339" s="261">
        <f t="shared" si="675"/>
        <v>0</v>
      </c>
      <c r="J339" s="261">
        <f t="shared" si="676"/>
        <v>0</v>
      </c>
      <c r="K339" s="261">
        <f t="shared" si="677"/>
        <v>0</v>
      </c>
      <c r="L339" s="261">
        <f t="shared" si="678"/>
        <v>0</v>
      </c>
      <c r="M339" s="261">
        <f t="shared" si="679"/>
        <v>0</v>
      </c>
      <c r="N339" s="261">
        <f t="shared" si="680"/>
        <v>0</v>
      </c>
      <c r="O339" s="261">
        <f t="shared" si="681"/>
        <v>14</v>
      </c>
      <c r="P339" s="261">
        <f t="shared" si="682"/>
        <v>94</v>
      </c>
      <c r="Q339" s="261">
        <f t="shared" si="683"/>
        <v>425</v>
      </c>
      <c r="R339" s="453">
        <f t="shared" si="684"/>
        <v>425</v>
      </c>
      <c r="S339" s="465">
        <v>10</v>
      </c>
      <c r="T339" s="262">
        <v>59</v>
      </c>
      <c r="U339" s="262">
        <v>224</v>
      </c>
      <c r="V339" s="262">
        <f t="shared" si="685"/>
        <v>224</v>
      </c>
      <c r="W339" s="262"/>
      <c r="X339" s="262"/>
      <c r="Y339" s="262"/>
      <c r="Z339" s="262"/>
      <c r="AA339" s="262"/>
      <c r="AB339" s="262"/>
      <c r="AC339" s="262"/>
      <c r="AD339" s="262"/>
      <c r="AE339" s="262">
        <v>6</v>
      </c>
      <c r="AF339" s="262">
        <v>46</v>
      </c>
      <c r="AG339" s="262">
        <v>207</v>
      </c>
      <c r="AH339" s="475">
        <f t="shared" si="686"/>
        <v>207</v>
      </c>
      <c r="AI339" s="465">
        <v>13</v>
      </c>
      <c r="AJ339" s="262">
        <v>89</v>
      </c>
      <c r="AK339" s="262">
        <v>408</v>
      </c>
      <c r="AL339" s="262">
        <f t="shared" si="687"/>
        <v>408</v>
      </c>
      <c r="AM339" s="262"/>
      <c r="AN339" s="262"/>
      <c r="AO339" s="262"/>
      <c r="AP339" s="262"/>
      <c r="AQ339" s="262"/>
      <c r="AR339" s="262"/>
      <c r="AS339" s="262"/>
      <c r="AT339" s="262"/>
      <c r="AU339" s="262">
        <v>14</v>
      </c>
      <c r="AV339" s="262">
        <v>94</v>
      </c>
      <c r="AW339" s="262">
        <v>425</v>
      </c>
      <c r="AX339" s="475">
        <f t="shared" si="688"/>
        <v>425</v>
      </c>
      <c r="AY339" s="465">
        <v>13</v>
      </c>
      <c r="AZ339" s="262">
        <v>89</v>
      </c>
      <c r="BA339" s="262">
        <v>408</v>
      </c>
      <c r="BB339" s="262">
        <f t="shared" si="689"/>
        <v>408</v>
      </c>
      <c r="BC339" s="262"/>
      <c r="BD339" s="262"/>
      <c r="BE339" s="262"/>
      <c r="BF339" s="262"/>
      <c r="BG339" s="262"/>
      <c r="BH339" s="262"/>
      <c r="BI339" s="262"/>
      <c r="BJ339" s="262"/>
      <c r="BK339" s="262">
        <v>14</v>
      </c>
      <c r="BL339" s="262">
        <v>94</v>
      </c>
      <c r="BM339" s="262">
        <v>425</v>
      </c>
      <c r="BN339" s="475">
        <f t="shared" si="690"/>
        <v>425</v>
      </c>
      <c r="BO339" s="260"/>
    </row>
    <row r="340" spans="1:122" outlineLevel="2">
      <c r="B340" s="53" t="str">
        <f t="shared" ref="B340" si="691">$B$215&amp;": Ewe Lambs"</f>
        <v>7mo with 0% mated: Ewe Lambs</v>
      </c>
      <c r="C340" s="256">
        <f t="shared" si="590"/>
        <v>12</v>
      </c>
      <c r="D340" s="256">
        <f t="shared" si="591"/>
        <v>93</v>
      </c>
      <c r="E340" s="256">
        <f t="shared" si="592"/>
        <v>483</v>
      </c>
      <c r="F340" s="256">
        <f t="shared" si="593"/>
        <v>483</v>
      </c>
      <c r="G340" s="256">
        <f t="shared" si="594"/>
        <v>0</v>
      </c>
      <c r="H340" s="256">
        <f t="shared" si="595"/>
        <v>0</v>
      </c>
      <c r="I340" s="256">
        <f t="shared" si="596"/>
        <v>0</v>
      </c>
      <c r="J340" s="256">
        <f t="shared" si="597"/>
        <v>0</v>
      </c>
      <c r="K340" s="256">
        <f t="shared" si="598"/>
        <v>0</v>
      </c>
      <c r="L340" s="256">
        <f t="shared" si="599"/>
        <v>0</v>
      </c>
      <c r="M340" s="256">
        <f t="shared" si="600"/>
        <v>0</v>
      </c>
      <c r="N340" s="256">
        <f t="shared" si="601"/>
        <v>0</v>
      </c>
      <c r="O340" s="256">
        <f t="shared" si="602"/>
        <v>13</v>
      </c>
      <c r="P340" s="256">
        <f t="shared" si="603"/>
        <v>79</v>
      </c>
      <c r="Q340" s="256">
        <f t="shared" si="604"/>
        <v>414</v>
      </c>
      <c r="R340" s="451">
        <f t="shared" si="605"/>
        <v>414</v>
      </c>
      <c r="S340" s="362">
        <f>S325</f>
        <v>10</v>
      </c>
      <c r="T340" s="362">
        <f t="shared" ref="T340:BN340" si="692">T325</f>
        <v>54</v>
      </c>
      <c r="U340" s="362">
        <f t="shared" si="692"/>
        <v>230</v>
      </c>
      <c r="V340" s="362">
        <f t="shared" si="692"/>
        <v>230</v>
      </c>
      <c r="W340" s="362">
        <f t="shared" si="692"/>
        <v>0</v>
      </c>
      <c r="X340" s="362">
        <f t="shared" si="692"/>
        <v>0</v>
      </c>
      <c r="Y340" s="362">
        <f t="shared" si="692"/>
        <v>0</v>
      </c>
      <c r="Z340" s="362">
        <f t="shared" si="692"/>
        <v>0</v>
      </c>
      <c r="AA340" s="362">
        <f t="shared" si="692"/>
        <v>0</v>
      </c>
      <c r="AB340" s="362">
        <f t="shared" si="692"/>
        <v>0</v>
      </c>
      <c r="AC340" s="362">
        <f t="shared" si="692"/>
        <v>0</v>
      </c>
      <c r="AD340" s="362">
        <f t="shared" si="692"/>
        <v>0</v>
      </c>
      <c r="AE340" s="362">
        <f t="shared" si="692"/>
        <v>5</v>
      </c>
      <c r="AF340" s="362">
        <f t="shared" si="692"/>
        <v>29</v>
      </c>
      <c r="AG340" s="362">
        <f t="shared" si="692"/>
        <v>129</v>
      </c>
      <c r="AH340" s="362">
        <f t="shared" si="692"/>
        <v>129</v>
      </c>
      <c r="AI340" s="362">
        <f t="shared" si="692"/>
        <v>12</v>
      </c>
      <c r="AJ340" s="362">
        <f t="shared" si="692"/>
        <v>93</v>
      </c>
      <c r="AK340" s="362">
        <f t="shared" si="692"/>
        <v>483</v>
      </c>
      <c r="AL340" s="362">
        <f t="shared" si="692"/>
        <v>483</v>
      </c>
      <c r="AM340" s="362">
        <f t="shared" si="692"/>
        <v>0</v>
      </c>
      <c r="AN340" s="362">
        <f t="shared" si="692"/>
        <v>0</v>
      </c>
      <c r="AO340" s="362">
        <f t="shared" si="692"/>
        <v>0</v>
      </c>
      <c r="AP340" s="362">
        <f t="shared" si="692"/>
        <v>0</v>
      </c>
      <c r="AQ340" s="362">
        <f t="shared" si="692"/>
        <v>0</v>
      </c>
      <c r="AR340" s="362">
        <f t="shared" si="692"/>
        <v>0</v>
      </c>
      <c r="AS340" s="362">
        <f t="shared" si="692"/>
        <v>0</v>
      </c>
      <c r="AT340" s="362">
        <f t="shared" si="692"/>
        <v>0</v>
      </c>
      <c r="AU340" s="362">
        <f t="shared" si="692"/>
        <v>13</v>
      </c>
      <c r="AV340" s="362">
        <f t="shared" si="692"/>
        <v>79</v>
      </c>
      <c r="AW340" s="362">
        <f t="shared" si="692"/>
        <v>414</v>
      </c>
      <c r="AX340" s="362">
        <f t="shared" si="692"/>
        <v>414</v>
      </c>
      <c r="AY340" s="362">
        <f t="shared" si="692"/>
        <v>12</v>
      </c>
      <c r="AZ340" s="362">
        <f t="shared" si="692"/>
        <v>93</v>
      </c>
      <c r="BA340" s="362">
        <f t="shared" si="692"/>
        <v>483</v>
      </c>
      <c r="BB340" s="362">
        <f t="shared" si="692"/>
        <v>483</v>
      </c>
      <c r="BC340" s="362">
        <f t="shared" si="692"/>
        <v>0</v>
      </c>
      <c r="BD340" s="362">
        <f t="shared" si="692"/>
        <v>0</v>
      </c>
      <c r="BE340" s="362">
        <f t="shared" si="692"/>
        <v>0</v>
      </c>
      <c r="BF340" s="362">
        <f t="shared" si="692"/>
        <v>0</v>
      </c>
      <c r="BG340" s="362">
        <f t="shared" si="692"/>
        <v>0</v>
      </c>
      <c r="BH340" s="362">
        <f t="shared" si="692"/>
        <v>0</v>
      </c>
      <c r="BI340" s="362">
        <f t="shared" si="692"/>
        <v>0</v>
      </c>
      <c r="BJ340" s="362">
        <f t="shared" si="692"/>
        <v>0</v>
      </c>
      <c r="BK340" s="362">
        <f t="shared" si="692"/>
        <v>13</v>
      </c>
      <c r="BL340" s="362">
        <f t="shared" si="692"/>
        <v>79</v>
      </c>
      <c r="BM340" s="362">
        <f t="shared" si="692"/>
        <v>414</v>
      </c>
      <c r="BN340" s="362">
        <f t="shared" si="692"/>
        <v>414</v>
      </c>
      <c r="BO340" s="258" t="s">
        <v>1098</v>
      </c>
    </row>
    <row r="341" spans="1:122" outlineLevel="2">
      <c r="B341" s="54" t="s">
        <v>1134</v>
      </c>
      <c r="C341" s="259">
        <f t="shared" si="590"/>
        <v>13</v>
      </c>
      <c r="D341" s="259">
        <f t="shared" si="591"/>
        <v>117</v>
      </c>
      <c r="E341" s="259">
        <f t="shared" si="592"/>
        <v>608</v>
      </c>
      <c r="F341" s="259">
        <f t="shared" si="593"/>
        <v>608</v>
      </c>
      <c r="G341" s="259">
        <f t="shared" si="594"/>
        <v>0</v>
      </c>
      <c r="H341" s="259">
        <f t="shared" si="595"/>
        <v>0</v>
      </c>
      <c r="I341" s="259">
        <f t="shared" si="596"/>
        <v>0</v>
      </c>
      <c r="J341" s="259">
        <f t="shared" si="597"/>
        <v>0</v>
      </c>
      <c r="K341" s="259">
        <f t="shared" si="598"/>
        <v>0</v>
      </c>
      <c r="L341" s="259">
        <f t="shared" si="599"/>
        <v>0</v>
      </c>
      <c r="M341" s="259">
        <f t="shared" si="600"/>
        <v>0</v>
      </c>
      <c r="N341" s="259">
        <f t="shared" si="601"/>
        <v>0</v>
      </c>
      <c r="O341" s="259">
        <f t="shared" si="602"/>
        <v>18</v>
      </c>
      <c r="P341" s="259">
        <f t="shared" si="603"/>
        <v>108</v>
      </c>
      <c r="Q341" s="259">
        <f t="shared" si="604"/>
        <v>539</v>
      </c>
      <c r="R341" s="452">
        <f t="shared" si="605"/>
        <v>539</v>
      </c>
      <c r="S341" s="362">
        <f t="shared" ref="S341:BN341" si="693">S326</f>
        <v>7</v>
      </c>
      <c r="T341" s="362">
        <f t="shared" si="693"/>
        <v>59</v>
      </c>
      <c r="U341" s="362">
        <f t="shared" si="693"/>
        <v>246</v>
      </c>
      <c r="V341" s="362">
        <f t="shared" si="693"/>
        <v>246</v>
      </c>
      <c r="W341" s="362">
        <f t="shared" si="693"/>
        <v>0</v>
      </c>
      <c r="X341" s="362">
        <f t="shared" si="693"/>
        <v>0</v>
      </c>
      <c r="Y341" s="362">
        <f t="shared" si="693"/>
        <v>0</v>
      </c>
      <c r="Z341" s="362">
        <f t="shared" si="693"/>
        <v>0</v>
      </c>
      <c r="AA341" s="362">
        <f t="shared" si="693"/>
        <v>0</v>
      </c>
      <c r="AB341" s="362">
        <f t="shared" si="693"/>
        <v>0</v>
      </c>
      <c r="AC341" s="362">
        <f t="shared" si="693"/>
        <v>0</v>
      </c>
      <c r="AD341" s="362">
        <f t="shared" si="693"/>
        <v>0</v>
      </c>
      <c r="AE341" s="362">
        <f t="shared" si="693"/>
        <v>6</v>
      </c>
      <c r="AF341" s="362">
        <f t="shared" si="693"/>
        <v>46</v>
      </c>
      <c r="AG341" s="362">
        <f t="shared" si="693"/>
        <v>201</v>
      </c>
      <c r="AH341" s="362">
        <f t="shared" si="693"/>
        <v>201</v>
      </c>
      <c r="AI341" s="362">
        <f t="shared" si="693"/>
        <v>13</v>
      </c>
      <c r="AJ341" s="362">
        <f t="shared" si="693"/>
        <v>117</v>
      </c>
      <c r="AK341" s="362">
        <f t="shared" si="693"/>
        <v>608</v>
      </c>
      <c r="AL341" s="362">
        <f t="shared" si="693"/>
        <v>608</v>
      </c>
      <c r="AM341" s="362">
        <f t="shared" si="693"/>
        <v>0</v>
      </c>
      <c r="AN341" s="362">
        <f t="shared" si="693"/>
        <v>0</v>
      </c>
      <c r="AO341" s="362">
        <f t="shared" si="693"/>
        <v>0</v>
      </c>
      <c r="AP341" s="362">
        <f t="shared" si="693"/>
        <v>0</v>
      </c>
      <c r="AQ341" s="362">
        <f t="shared" si="693"/>
        <v>0</v>
      </c>
      <c r="AR341" s="362">
        <f t="shared" si="693"/>
        <v>0</v>
      </c>
      <c r="AS341" s="362">
        <f t="shared" si="693"/>
        <v>0</v>
      </c>
      <c r="AT341" s="362">
        <f t="shared" si="693"/>
        <v>0</v>
      </c>
      <c r="AU341" s="362">
        <f t="shared" si="693"/>
        <v>18</v>
      </c>
      <c r="AV341" s="362">
        <f t="shared" si="693"/>
        <v>108</v>
      </c>
      <c r="AW341" s="362">
        <f t="shared" si="693"/>
        <v>539</v>
      </c>
      <c r="AX341" s="362">
        <f t="shared" si="693"/>
        <v>539</v>
      </c>
      <c r="AY341" s="362">
        <f t="shared" si="693"/>
        <v>13</v>
      </c>
      <c r="AZ341" s="362">
        <f t="shared" si="693"/>
        <v>117</v>
      </c>
      <c r="BA341" s="362">
        <f t="shared" si="693"/>
        <v>608</v>
      </c>
      <c r="BB341" s="362">
        <f t="shared" si="693"/>
        <v>608</v>
      </c>
      <c r="BC341" s="362">
        <f t="shared" si="693"/>
        <v>0</v>
      </c>
      <c r="BD341" s="362">
        <f t="shared" si="693"/>
        <v>0</v>
      </c>
      <c r="BE341" s="362">
        <f t="shared" si="693"/>
        <v>0</v>
      </c>
      <c r="BF341" s="362">
        <f t="shared" si="693"/>
        <v>0</v>
      </c>
      <c r="BG341" s="362">
        <f t="shared" si="693"/>
        <v>0</v>
      </c>
      <c r="BH341" s="362">
        <f t="shared" si="693"/>
        <v>0</v>
      </c>
      <c r="BI341" s="362">
        <f t="shared" si="693"/>
        <v>0</v>
      </c>
      <c r="BJ341" s="362">
        <f t="shared" si="693"/>
        <v>0</v>
      </c>
      <c r="BK341" s="362">
        <f t="shared" si="693"/>
        <v>18</v>
      </c>
      <c r="BL341" s="362">
        <f t="shared" si="693"/>
        <v>108</v>
      </c>
      <c r="BM341" s="362">
        <f t="shared" si="693"/>
        <v>539</v>
      </c>
      <c r="BN341" s="362">
        <f t="shared" si="693"/>
        <v>539</v>
      </c>
      <c r="BO341" s="260"/>
    </row>
    <row r="342" spans="1:122" outlineLevel="2">
      <c r="B342" s="55" t="s">
        <v>1135</v>
      </c>
      <c r="C342" s="261">
        <f t="shared" si="590"/>
        <v>13</v>
      </c>
      <c r="D342" s="261">
        <f t="shared" si="591"/>
        <v>89</v>
      </c>
      <c r="E342" s="261">
        <f t="shared" si="592"/>
        <v>408</v>
      </c>
      <c r="F342" s="261">
        <f t="shared" si="593"/>
        <v>408</v>
      </c>
      <c r="G342" s="261">
        <f t="shared" si="594"/>
        <v>0</v>
      </c>
      <c r="H342" s="261">
        <f t="shared" si="595"/>
        <v>0</v>
      </c>
      <c r="I342" s="261">
        <f t="shared" si="596"/>
        <v>0</v>
      </c>
      <c r="J342" s="261">
        <f t="shared" si="597"/>
        <v>0</v>
      </c>
      <c r="K342" s="261">
        <f t="shared" si="598"/>
        <v>0</v>
      </c>
      <c r="L342" s="261">
        <f t="shared" si="599"/>
        <v>0</v>
      </c>
      <c r="M342" s="261">
        <f t="shared" si="600"/>
        <v>0</v>
      </c>
      <c r="N342" s="261">
        <f t="shared" si="601"/>
        <v>0</v>
      </c>
      <c r="O342" s="261">
        <f t="shared" si="602"/>
        <v>14</v>
      </c>
      <c r="P342" s="261">
        <f t="shared" si="603"/>
        <v>94</v>
      </c>
      <c r="Q342" s="261">
        <f t="shared" si="604"/>
        <v>425</v>
      </c>
      <c r="R342" s="453">
        <f t="shared" si="605"/>
        <v>425</v>
      </c>
      <c r="S342" s="362">
        <f t="shared" ref="S342:BN342" si="694">S327</f>
        <v>10</v>
      </c>
      <c r="T342" s="362">
        <f t="shared" si="694"/>
        <v>59</v>
      </c>
      <c r="U342" s="362">
        <f t="shared" si="694"/>
        <v>224</v>
      </c>
      <c r="V342" s="362">
        <f t="shared" si="694"/>
        <v>224</v>
      </c>
      <c r="W342" s="362">
        <f t="shared" si="694"/>
        <v>0</v>
      </c>
      <c r="X342" s="362">
        <f t="shared" si="694"/>
        <v>0</v>
      </c>
      <c r="Y342" s="362">
        <f t="shared" si="694"/>
        <v>0</v>
      </c>
      <c r="Z342" s="362">
        <f t="shared" si="694"/>
        <v>0</v>
      </c>
      <c r="AA342" s="362">
        <f t="shared" si="694"/>
        <v>0</v>
      </c>
      <c r="AB342" s="362">
        <f t="shared" si="694"/>
        <v>0</v>
      </c>
      <c r="AC342" s="362">
        <f t="shared" si="694"/>
        <v>0</v>
      </c>
      <c r="AD342" s="362">
        <f t="shared" si="694"/>
        <v>0</v>
      </c>
      <c r="AE342" s="362">
        <f t="shared" si="694"/>
        <v>6</v>
      </c>
      <c r="AF342" s="362">
        <f t="shared" si="694"/>
        <v>46</v>
      </c>
      <c r="AG342" s="362">
        <f t="shared" si="694"/>
        <v>207</v>
      </c>
      <c r="AH342" s="362">
        <f t="shared" si="694"/>
        <v>207</v>
      </c>
      <c r="AI342" s="362">
        <f t="shared" si="694"/>
        <v>13</v>
      </c>
      <c r="AJ342" s="362">
        <f t="shared" si="694"/>
        <v>89</v>
      </c>
      <c r="AK342" s="362">
        <f t="shared" si="694"/>
        <v>408</v>
      </c>
      <c r="AL342" s="362">
        <f t="shared" si="694"/>
        <v>408</v>
      </c>
      <c r="AM342" s="362">
        <f t="shared" si="694"/>
        <v>0</v>
      </c>
      <c r="AN342" s="362">
        <f t="shared" si="694"/>
        <v>0</v>
      </c>
      <c r="AO342" s="362">
        <f t="shared" si="694"/>
        <v>0</v>
      </c>
      <c r="AP342" s="362">
        <f t="shared" si="694"/>
        <v>0</v>
      </c>
      <c r="AQ342" s="362">
        <f t="shared" si="694"/>
        <v>0</v>
      </c>
      <c r="AR342" s="362">
        <f t="shared" si="694"/>
        <v>0</v>
      </c>
      <c r="AS342" s="362">
        <f t="shared" si="694"/>
        <v>0</v>
      </c>
      <c r="AT342" s="362">
        <f t="shared" si="694"/>
        <v>0</v>
      </c>
      <c r="AU342" s="362">
        <f t="shared" si="694"/>
        <v>14</v>
      </c>
      <c r="AV342" s="362">
        <f t="shared" si="694"/>
        <v>94</v>
      </c>
      <c r="AW342" s="362">
        <f t="shared" si="694"/>
        <v>425</v>
      </c>
      <c r="AX342" s="362">
        <f t="shared" si="694"/>
        <v>425</v>
      </c>
      <c r="AY342" s="362">
        <f t="shared" si="694"/>
        <v>13</v>
      </c>
      <c r="AZ342" s="362">
        <f t="shared" si="694"/>
        <v>89</v>
      </c>
      <c r="BA342" s="362">
        <f t="shared" si="694"/>
        <v>408</v>
      </c>
      <c r="BB342" s="362">
        <f t="shared" si="694"/>
        <v>408</v>
      </c>
      <c r="BC342" s="362">
        <f t="shared" si="694"/>
        <v>0</v>
      </c>
      <c r="BD342" s="362">
        <f t="shared" si="694"/>
        <v>0</v>
      </c>
      <c r="BE342" s="362">
        <f t="shared" si="694"/>
        <v>0</v>
      </c>
      <c r="BF342" s="362">
        <f t="shared" si="694"/>
        <v>0</v>
      </c>
      <c r="BG342" s="362">
        <f t="shared" si="694"/>
        <v>0</v>
      </c>
      <c r="BH342" s="362">
        <f t="shared" si="694"/>
        <v>0</v>
      </c>
      <c r="BI342" s="362">
        <f t="shared" si="694"/>
        <v>0</v>
      </c>
      <c r="BJ342" s="362">
        <f t="shared" si="694"/>
        <v>0</v>
      </c>
      <c r="BK342" s="362">
        <f t="shared" si="694"/>
        <v>14</v>
      </c>
      <c r="BL342" s="362">
        <f t="shared" si="694"/>
        <v>94</v>
      </c>
      <c r="BM342" s="362">
        <f t="shared" si="694"/>
        <v>425</v>
      </c>
      <c r="BN342" s="362">
        <f t="shared" si="694"/>
        <v>425</v>
      </c>
      <c r="BO342" s="260"/>
    </row>
    <row r="343" spans="1:122" outlineLevel="1"/>
    <row r="345" spans="1:122">
      <c r="A345" s="16" t="s">
        <v>1168</v>
      </c>
    </row>
    <row r="346" spans="1:122" ht="86.25" outlineLevel="1">
      <c r="B346" s="314" t="s">
        <v>1173</v>
      </c>
      <c r="C346" s="134" t="s">
        <v>1090</v>
      </c>
      <c r="D346" s="134" t="s">
        <v>1089</v>
      </c>
      <c r="E346" s="134" t="s">
        <v>1088</v>
      </c>
      <c r="F346" s="134" t="s">
        <v>1087</v>
      </c>
      <c r="G346" s="134" t="s">
        <v>1088</v>
      </c>
      <c r="H346" s="134" t="s">
        <v>1087</v>
      </c>
      <c r="I346" s="134" t="s">
        <v>1086</v>
      </c>
      <c r="J346" s="134"/>
      <c r="K346" s="134"/>
      <c r="L346" s="134"/>
      <c r="M346" s="134"/>
      <c r="N346" s="260"/>
      <c r="O346" s="260"/>
      <c r="P346" s="298" t="s">
        <v>542</v>
      </c>
      <c r="Q346" s="298" t="s">
        <v>542</v>
      </c>
      <c r="R346" s="298" t="s">
        <v>542</v>
      </c>
      <c r="S346" s="298" t="s">
        <v>542</v>
      </c>
      <c r="T346" s="298" t="s">
        <v>542</v>
      </c>
      <c r="U346" s="298" t="s">
        <v>542</v>
      </c>
      <c r="V346" s="298" t="s">
        <v>542</v>
      </c>
      <c r="W346" s="298" t="s">
        <v>542</v>
      </c>
      <c r="X346" s="298" t="s">
        <v>542</v>
      </c>
      <c r="Y346" s="298" t="s">
        <v>542</v>
      </c>
      <c r="Z346" s="298" t="s">
        <v>542</v>
      </c>
      <c r="AA346" s="298" t="s">
        <v>542</v>
      </c>
      <c r="AB346" s="298" t="s">
        <v>542</v>
      </c>
      <c r="AC346" s="298" t="s">
        <v>542</v>
      </c>
      <c r="AD346" s="298" t="s">
        <v>542</v>
      </c>
      <c r="AE346" s="298" t="s">
        <v>542</v>
      </c>
      <c r="AF346" s="298" t="s">
        <v>542</v>
      </c>
      <c r="AG346" s="298" t="s">
        <v>542</v>
      </c>
      <c r="AH346" s="298" t="s">
        <v>542</v>
      </c>
      <c r="AI346" s="298" t="s">
        <v>542</v>
      </c>
      <c r="AJ346" s="298" t="s">
        <v>542</v>
      </c>
      <c r="AK346" s="298" t="s">
        <v>542</v>
      </c>
      <c r="AL346" s="298" t="s">
        <v>542</v>
      </c>
      <c r="AM346" s="298" t="s">
        <v>542</v>
      </c>
      <c r="AN346" s="298" t="s">
        <v>542</v>
      </c>
      <c r="AO346" s="298" t="s">
        <v>542</v>
      </c>
      <c r="AP346" s="298" t="s">
        <v>542</v>
      </c>
      <c r="AQ346" s="298" t="s">
        <v>542</v>
      </c>
      <c r="AR346" s="298" t="s">
        <v>542</v>
      </c>
      <c r="AS346" s="298" t="s">
        <v>542</v>
      </c>
      <c r="AT346" s="298" t="s">
        <v>542</v>
      </c>
      <c r="AU346" s="298" t="s">
        <v>542</v>
      </c>
      <c r="AV346" s="298" t="s">
        <v>542</v>
      </c>
      <c r="AW346" s="298" t="s">
        <v>542</v>
      </c>
      <c r="AX346" s="298" t="s">
        <v>542</v>
      </c>
      <c r="AY346" s="298" t="s">
        <v>542</v>
      </c>
      <c r="AZ346" s="298" t="s">
        <v>542</v>
      </c>
      <c r="BA346" s="298" t="s">
        <v>542</v>
      </c>
      <c r="BB346" s="298" t="s">
        <v>542</v>
      </c>
      <c r="BC346" s="298" t="s">
        <v>542</v>
      </c>
      <c r="BD346" s="298" t="s">
        <v>542</v>
      </c>
      <c r="BE346" s="298" t="s">
        <v>542</v>
      </c>
      <c r="BF346" s="298" t="s">
        <v>542</v>
      </c>
      <c r="BG346" s="298" t="s">
        <v>542</v>
      </c>
      <c r="BH346" s="298" t="s">
        <v>542</v>
      </c>
      <c r="BI346" s="298" t="s">
        <v>542</v>
      </c>
      <c r="BJ346" s="298" t="s">
        <v>542</v>
      </c>
      <c r="BK346" s="298" t="s">
        <v>542</v>
      </c>
      <c r="BL346" s="298" t="s">
        <v>542</v>
      </c>
      <c r="BM346" s="298" t="s">
        <v>542</v>
      </c>
      <c r="BN346" s="298" t="s">
        <v>542</v>
      </c>
      <c r="BO346" s="298" t="s">
        <v>542</v>
      </c>
      <c r="BP346" s="298" t="s">
        <v>542</v>
      </c>
      <c r="BQ346" s="298" t="s">
        <v>542</v>
      </c>
      <c r="BR346" s="298" t="s">
        <v>542</v>
      </c>
      <c r="BS346" s="298" t="s">
        <v>542</v>
      </c>
      <c r="BT346" s="298" t="s">
        <v>542</v>
      </c>
      <c r="BU346" s="298" t="s">
        <v>542</v>
      </c>
      <c r="BV346" s="298" t="s">
        <v>542</v>
      </c>
      <c r="BW346" s="298" t="s">
        <v>542</v>
      </c>
      <c r="BX346" s="298" t="s">
        <v>542</v>
      </c>
      <c r="BY346" s="298" t="s">
        <v>542</v>
      </c>
      <c r="BZ346" s="298" t="s">
        <v>542</v>
      </c>
      <c r="CA346" s="298" t="s">
        <v>542</v>
      </c>
      <c r="CB346" s="298" t="s">
        <v>542</v>
      </c>
      <c r="CC346" s="298" t="s">
        <v>542</v>
      </c>
      <c r="CD346" s="298" t="s">
        <v>542</v>
      </c>
      <c r="CE346" s="298" t="s">
        <v>542</v>
      </c>
      <c r="CF346" s="298" t="s">
        <v>542</v>
      </c>
      <c r="CG346" s="298" t="s">
        <v>542</v>
      </c>
      <c r="CH346" s="298" t="s">
        <v>542</v>
      </c>
      <c r="CI346" s="298" t="s">
        <v>542</v>
      </c>
      <c r="CJ346" s="298" t="s">
        <v>542</v>
      </c>
      <c r="CK346" s="298" t="s">
        <v>542</v>
      </c>
      <c r="CL346" s="298" t="s">
        <v>542</v>
      </c>
      <c r="CM346" s="298" t="s">
        <v>542</v>
      </c>
      <c r="CN346" s="298" t="s">
        <v>542</v>
      </c>
      <c r="CO346" s="30"/>
      <c r="CP346" s="30"/>
      <c r="CQ346" s="30"/>
      <c r="CR346" s="30"/>
      <c r="CS346" s="30"/>
      <c r="CT346" s="30"/>
      <c r="CU346" s="30"/>
      <c r="CV346" s="30"/>
      <c r="CW346" s="30"/>
      <c r="CX346" s="30"/>
      <c r="CY346" s="30"/>
      <c r="CZ346" s="30"/>
      <c r="DA346" s="30"/>
      <c r="DB346" s="30"/>
      <c r="DC346" s="30"/>
      <c r="DD346" s="30"/>
      <c r="DE346" s="30"/>
      <c r="DF346" s="30"/>
      <c r="DG346" s="30"/>
      <c r="DH346" s="30"/>
      <c r="DI346" s="30"/>
      <c r="DJ346" s="30"/>
      <c r="DK346" s="30"/>
      <c r="DL346" s="30"/>
      <c r="DM346" s="30"/>
      <c r="DN346" s="30"/>
      <c r="DO346" s="30"/>
      <c r="DP346" s="30"/>
      <c r="DQ346" s="30"/>
      <c r="DR346" s="30"/>
    </row>
    <row r="347" spans="1:122" outlineLevel="1">
      <c r="A347">
        <v>10</v>
      </c>
      <c r="B347">
        <v>1</v>
      </c>
      <c r="C347" s="12">
        <v>-0.5</v>
      </c>
      <c r="D347" s="12">
        <v>-0.5</v>
      </c>
      <c r="E347" s="12">
        <v>-0.5</v>
      </c>
      <c r="F347" s="12">
        <v>-0.5</v>
      </c>
      <c r="G347">
        <f>E347</f>
        <v>-0.5</v>
      </c>
      <c r="H347">
        <f t="shared" ref="H347:H350" si="695">F347</f>
        <v>-0.5</v>
      </c>
      <c r="I347" s="12">
        <v>-0.5</v>
      </c>
      <c r="J347" s="12"/>
      <c r="K347" s="12"/>
      <c r="L347" s="12"/>
      <c r="M347" s="12"/>
      <c r="N347" s="260"/>
      <c r="O347" s="260"/>
      <c r="P347" s="284" t="str">
        <f>"Yearling "&amp;$B$210</f>
        <v>Yearling Standard (7mo)</v>
      </c>
      <c r="Q347" s="284"/>
      <c r="R347" s="284"/>
      <c r="S347" s="284"/>
      <c r="T347" s="284"/>
      <c r="U347" s="284"/>
      <c r="V347" s="284"/>
      <c r="W347" s="284" t="str">
        <f>"Yearling "&amp;$B$211</f>
        <v>Yearling Early</v>
      </c>
      <c r="X347" s="284"/>
      <c r="Y347" s="284"/>
      <c r="Z347" s="284"/>
      <c r="AA347" s="284"/>
      <c r="AB347" s="284"/>
      <c r="AC347" s="284"/>
      <c r="AD347" s="284" t="str">
        <f>"Yearling "&amp;$B$212</f>
        <v>Yearling Middle</v>
      </c>
      <c r="AE347" s="284"/>
      <c r="AF347" s="284"/>
      <c r="AG347" s="284"/>
      <c r="AH347" s="284"/>
      <c r="AI347" s="284"/>
      <c r="AJ347" s="284"/>
      <c r="AK347" s="284" t="str">
        <f>"Yearling "&amp;$B$213</f>
        <v>Yearling Late</v>
      </c>
      <c r="AL347" s="284"/>
      <c r="AM347" s="284"/>
      <c r="AN347" s="284"/>
      <c r="AO347" s="284"/>
      <c r="AP347" s="284"/>
      <c r="AQ347" s="284"/>
      <c r="AR347" s="284" t="str">
        <f>"Yearling "&amp;$B$214</f>
        <v>Yearling V. Late</v>
      </c>
      <c r="AS347" s="284"/>
      <c r="AT347" s="284"/>
      <c r="AU347" s="284"/>
      <c r="AV347" s="284"/>
      <c r="AW347" s="284"/>
      <c r="AX347" s="284"/>
      <c r="AY347" s="284" t="str">
        <f>"Yearling "&amp;$B$215</f>
        <v>Yearling 7mo with 0% mated</v>
      </c>
      <c r="AZ347" s="284"/>
      <c r="BA347" s="284"/>
      <c r="BB347" s="284"/>
      <c r="BC347" s="284"/>
      <c r="BD347" s="284"/>
      <c r="BE347" s="284"/>
      <c r="BF347" s="260" t="s">
        <v>1141</v>
      </c>
      <c r="BG347" s="260"/>
      <c r="BH347" s="260"/>
      <c r="BI347" s="260"/>
      <c r="BJ347" s="260"/>
      <c r="BK347" s="260"/>
      <c r="BL347" s="260"/>
      <c r="BM347" s="260" t="s">
        <v>1142</v>
      </c>
      <c r="BN347" s="260"/>
      <c r="BO347" s="260"/>
      <c r="BP347" s="260"/>
      <c r="BQ347" s="260"/>
      <c r="BR347" s="260"/>
      <c r="BS347" s="260"/>
      <c r="BT347" s="260" t="s">
        <v>1143</v>
      </c>
      <c r="BU347" s="260"/>
      <c r="BV347" s="260"/>
      <c r="BW347" s="260"/>
      <c r="BX347" s="260"/>
      <c r="BY347" s="260"/>
      <c r="BZ347" s="260"/>
      <c r="CA347" s="260" t="s">
        <v>1144</v>
      </c>
      <c r="CB347" s="260"/>
      <c r="CC347" s="260"/>
      <c r="CD347" s="260"/>
      <c r="CE347" s="260"/>
      <c r="CF347" s="260"/>
      <c r="CG347" s="260"/>
      <c r="CH347" s="260" t="s">
        <v>1145</v>
      </c>
      <c r="CI347" s="260"/>
      <c r="CJ347" s="260"/>
      <c r="CK347" s="260"/>
      <c r="CL347" s="260"/>
      <c r="CM347" s="260"/>
      <c r="CN347" s="260"/>
    </row>
    <row r="348" spans="1:122" outlineLevel="1">
      <c r="B348">
        <v>2</v>
      </c>
      <c r="C348" s="12">
        <v>0</v>
      </c>
      <c r="D348" s="12">
        <v>0</v>
      </c>
      <c r="E348" s="12">
        <v>0</v>
      </c>
      <c r="F348" s="12">
        <v>0</v>
      </c>
      <c r="G348">
        <f t="shared" ref="G348:G350" si="696">E348</f>
        <v>0</v>
      </c>
      <c r="H348">
        <f t="shared" si="695"/>
        <v>0</v>
      </c>
      <c r="I348" s="12">
        <v>0</v>
      </c>
      <c r="J348" s="12"/>
      <c r="K348" s="12"/>
      <c r="L348" s="12"/>
      <c r="M348" s="12"/>
      <c r="N348" s="260"/>
      <c r="O348" s="281" t="s">
        <v>1162</v>
      </c>
      <c r="P348" s="286">
        <v>1</v>
      </c>
      <c r="Q348" s="286">
        <v>1</v>
      </c>
      <c r="R348" s="286">
        <v>1</v>
      </c>
      <c r="S348" s="286">
        <v>1</v>
      </c>
      <c r="T348" s="286"/>
      <c r="U348" s="286"/>
      <c r="V348" s="286"/>
      <c r="W348" s="286">
        <v>2</v>
      </c>
      <c r="X348" s="286">
        <v>2</v>
      </c>
      <c r="Y348" s="286">
        <v>2</v>
      </c>
      <c r="Z348" s="286">
        <v>2</v>
      </c>
      <c r="AA348" s="286"/>
      <c r="AB348" s="286"/>
      <c r="AC348" s="286"/>
      <c r="AD348" s="286">
        <v>3</v>
      </c>
      <c r="AE348" s="286">
        <v>3</v>
      </c>
      <c r="AF348" s="286">
        <v>3</v>
      </c>
      <c r="AG348" s="286">
        <v>3</v>
      </c>
      <c r="AH348" s="286"/>
      <c r="AI348" s="286"/>
      <c r="AJ348" s="286"/>
      <c r="AK348" s="286">
        <v>4</v>
      </c>
      <c r="AL348" s="286">
        <v>4</v>
      </c>
      <c r="AM348" s="286">
        <v>4</v>
      </c>
      <c r="AN348" s="286">
        <v>4</v>
      </c>
      <c r="AO348" s="286"/>
      <c r="AP348" s="286"/>
      <c r="AQ348" s="286"/>
      <c r="AR348" s="286">
        <v>5</v>
      </c>
      <c r="AS348" s="286">
        <v>5</v>
      </c>
      <c r="AT348" s="286">
        <v>5</v>
      </c>
      <c r="AU348" s="286">
        <v>5</v>
      </c>
      <c r="AV348" s="286"/>
      <c r="AW348" s="286"/>
      <c r="AX348" s="286"/>
      <c r="AY348" s="286">
        <v>6</v>
      </c>
      <c r="AZ348" s="286">
        <v>6</v>
      </c>
      <c r="BA348" s="286">
        <v>6</v>
      </c>
      <c r="BB348" s="286">
        <v>6</v>
      </c>
      <c r="BC348" s="286"/>
      <c r="BD348" s="286"/>
      <c r="BE348" s="286"/>
      <c r="BF348" s="286">
        <v>1</v>
      </c>
      <c r="BG348" s="286">
        <v>1</v>
      </c>
      <c r="BH348" s="286">
        <v>1</v>
      </c>
      <c r="BI348" s="286"/>
      <c r="BJ348" s="286"/>
      <c r="BK348" s="286"/>
      <c r="BL348" s="286"/>
      <c r="BM348" s="286">
        <v>1</v>
      </c>
      <c r="BN348" s="286">
        <v>1</v>
      </c>
      <c r="BO348" s="286">
        <v>1</v>
      </c>
      <c r="BP348" s="286"/>
      <c r="BQ348" s="286"/>
      <c r="BR348" s="286"/>
      <c r="BS348" s="286"/>
      <c r="BT348" s="286">
        <v>1</v>
      </c>
      <c r="BU348" s="286">
        <v>1</v>
      </c>
      <c r="BV348" s="286">
        <v>1</v>
      </c>
      <c r="BW348" s="286"/>
      <c r="BX348" s="286"/>
      <c r="BY348" s="286"/>
      <c r="BZ348" s="286"/>
      <c r="CA348" s="286">
        <v>1</v>
      </c>
      <c r="CB348" s="286">
        <v>1</v>
      </c>
      <c r="CC348" s="286">
        <v>1</v>
      </c>
      <c r="CD348" s="286"/>
      <c r="CE348" s="286"/>
      <c r="CF348" s="286"/>
      <c r="CG348" s="286"/>
      <c r="CH348" s="286">
        <v>1</v>
      </c>
      <c r="CI348" s="286">
        <v>1</v>
      </c>
      <c r="CJ348" s="286">
        <v>1</v>
      </c>
      <c r="CK348" s="286"/>
      <c r="CL348" s="286"/>
      <c r="CM348" s="286"/>
      <c r="CN348" s="286"/>
    </row>
    <row r="349" spans="1:122" outlineLevel="1">
      <c r="B349">
        <v>3</v>
      </c>
      <c r="C349" s="12">
        <v>0.5</v>
      </c>
      <c r="D349" s="12">
        <v>0.5</v>
      </c>
      <c r="E349" s="12">
        <v>0.5</v>
      </c>
      <c r="F349" s="12">
        <v>0.5</v>
      </c>
      <c r="G349">
        <f t="shared" si="696"/>
        <v>0.5</v>
      </c>
      <c r="H349">
        <f t="shared" si="695"/>
        <v>0.5</v>
      </c>
      <c r="I349" s="12">
        <v>0.5</v>
      </c>
      <c r="J349" s="12"/>
      <c r="K349" s="12"/>
      <c r="L349" s="12"/>
      <c r="M349" s="12"/>
      <c r="N349" s="260"/>
      <c r="O349" s="281" t="s">
        <v>1163</v>
      </c>
      <c r="P349" s="286">
        <v>2</v>
      </c>
      <c r="Q349" s="286">
        <v>3</v>
      </c>
      <c r="R349" s="286">
        <v>4</v>
      </c>
      <c r="S349" s="286">
        <v>5</v>
      </c>
      <c r="T349" s="286"/>
      <c r="U349" s="286"/>
      <c r="V349" s="286"/>
      <c r="W349" s="286">
        <v>2</v>
      </c>
      <c r="X349" s="286">
        <v>3</v>
      </c>
      <c r="Y349" s="286">
        <v>4</v>
      </c>
      <c r="Z349" s="286">
        <v>5</v>
      </c>
      <c r="AA349" s="286"/>
      <c r="AB349" s="286"/>
      <c r="AC349" s="286"/>
      <c r="AD349" s="286">
        <v>2</v>
      </c>
      <c r="AE349" s="286">
        <v>3</v>
      </c>
      <c r="AF349" s="286">
        <v>4</v>
      </c>
      <c r="AG349" s="286">
        <v>5</v>
      </c>
      <c r="AH349" s="286"/>
      <c r="AI349" s="286"/>
      <c r="AJ349" s="286"/>
      <c r="AK349" s="286">
        <v>2</v>
      </c>
      <c r="AL349" s="286">
        <v>3</v>
      </c>
      <c r="AM349" s="286">
        <v>4</v>
      </c>
      <c r="AN349" s="286">
        <v>5</v>
      </c>
      <c r="AO349" s="286"/>
      <c r="AP349" s="286"/>
      <c r="AQ349" s="286"/>
      <c r="AR349" s="286">
        <v>2</v>
      </c>
      <c r="AS349" s="286">
        <v>3</v>
      </c>
      <c r="AT349" s="286">
        <v>4</v>
      </c>
      <c r="AU349" s="286">
        <v>5</v>
      </c>
      <c r="AV349" s="286"/>
      <c r="AW349" s="286"/>
      <c r="AX349" s="286"/>
      <c r="AY349" s="286">
        <v>2</v>
      </c>
      <c r="AZ349" s="286">
        <v>3</v>
      </c>
      <c r="BA349" s="286">
        <v>4</v>
      </c>
      <c r="BB349" s="286">
        <v>5</v>
      </c>
      <c r="BC349" s="286"/>
      <c r="BD349" s="286"/>
      <c r="BE349" s="286"/>
      <c r="BF349" s="260"/>
      <c r="BG349" s="260"/>
      <c r="BH349" s="260"/>
      <c r="BI349" s="260"/>
      <c r="BJ349" s="260"/>
      <c r="BK349" s="260"/>
      <c r="BL349" s="260"/>
      <c r="BM349" s="260"/>
      <c r="BN349" s="260"/>
      <c r="BO349" s="260"/>
      <c r="BP349" s="260"/>
      <c r="BQ349" s="260"/>
      <c r="BR349" s="260"/>
      <c r="BS349" s="260"/>
      <c r="BT349" s="260"/>
      <c r="BU349" s="260"/>
      <c r="BV349" s="260"/>
      <c r="BW349" s="260"/>
      <c r="BX349" s="260"/>
      <c r="BY349" s="260"/>
      <c r="BZ349" s="260"/>
      <c r="CA349" s="260"/>
      <c r="CB349" s="260"/>
      <c r="CC349" s="260"/>
      <c r="CD349" s="260"/>
      <c r="CE349" s="260"/>
      <c r="CF349" s="260"/>
      <c r="CG349" s="260"/>
      <c r="CH349" s="260"/>
      <c r="CI349" s="260"/>
      <c r="CJ349" s="260"/>
      <c r="CK349" s="260"/>
      <c r="CL349" s="260"/>
      <c r="CM349" s="260"/>
      <c r="CN349" s="260"/>
    </row>
    <row r="350" spans="1:122" outlineLevel="1">
      <c r="B350">
        <v>4</v>
      </c>
      <c r="C350" s="12">
        <v>0</v>
      </c>
      <c r="D350" s="12">
        <v>0</v>
      </c>
      <c r="E350" s="12">
        <v>0</v>
      </c>
      <c r="F350" s="12">
        <v>0</v>
      </c>
      <c r="G350">
        <f t="shared" si="696"/>
        <v>0</v>
      </c>
      <c r="H350">
        <f t="shared" si="695"/>
        <v>0</v>
      </c>
      <c r="I350" s="12">
        <v>0</v>
      </c>
      <c r="J350" s="12"/>
      <c r="K350" s="12"/>
      <c r="L350" s="12"/>
      <c r="M350" s="12"/>
      <c r="N350" s="260"/>
      <c r="O350" s="260"/>
      <c r="P350" s="299">
        <f>INDEX(i.Periods,P$349,1+d.TOL+3*(P$348-1))</f>
        <v>59</v>
      </c>
      <c r="Q350" s="299">
        <f>INDEX(i.Periods,Q$349,1+d.TOL+3*(Q$348-1))</f>
        <v>64</v>
      </c>
      <c r="R350" s="299">
        <f>INDEX(i.Periods,R$349,1+d.TOL+3*(R$348-1))</f>
        <v>72</v>
      </c>
      <c r="S350" s="299">
        <f>INDEX(i.Periods,S$349,1+d.TOL+3*(S$348-1))</f>
        <v>86</v>
      </c>
      <c r="T350" s="299"/>
      <c r="U350" s="299"/>
      <c r="V350" s="299"/>
      <c r="W350" s="299">
        <f>INDEX(i.Periods,W$349,1+d.TOL+3*(W$348-1))</f>
        <v>61</v>
      </c>
      <c r="X350" s="299">
        <f>INDEX(i.Periods,X$349,1+d.TOL+3*(X$348-1))</f>
        <v>66</v>
      </c>
      <c r="Y350" s="299">
        <f>INDEX(i.Periods,Y$349,1+d.TOL+3*(Y$348-1))</f>
        <v>74</v>
      </c>
      <c r="Z350" s="299">
        <f>INDEX(i.Periods,Z$349,1+d.TOL+3*(Z$348-1))</f>
        <v>88</v>
      </c>
      <c r="AA350" s="299"/>
      <c r="AB350" s="299"/>
      <c r="AC350" s="299"/>
      <c r="AD350" s="299">
        <f>INDEX(i.Periods,AD$349,1+d.TOL+3*(AD$348-1))</f>
        <v>64</v>
      </c>
      <c r="AE350" s="299">
        <f>INDEX(i.Periods,AE$349,1+d.TOL+3*(AE$348-1))</f>
        <v>69</v>
      </c>
      <c r="AF350" s="299">
        <f>INDEX(i.Periods,AF$349,1+d.TOL+3*(AF$348-1))</f>
        <v>77</v>
      </c>
      <c r="AG350" s="299">
        <f>INDEX(i.Periods,AG$349,1+d.TOL+3*(AG$348-1))</f>
        <v>91</v>
      </c>
      <c r="AH350" s="299"/>
      <c r="AI350" s="299"/>
      <c r="AJ350" s="299"/>
      <c r="AK350" s="299">
        <f>INDEX(i.Periods,AK$349,1+d.TOL+3*(AK$348-1))</f>
        <v>66</v>
      </c>
      <c r="AL350" s="299">
        <f>INDEX(i.Periods,AL$349,1+d.TOL+3*(AL$348-1))</f>
        <v>71</v>
      </c>
      <c r="AM350" s="299">
        <f>INDEX(i.Periods,AM$349,1+d.TOL+3*(AM$348-1))</f>
        <v>79</v>
      </c>
      <c r="AN350" s="299">
        <f>INDEX(i.Periods,AN$349,1+d.TOL+3*(AN$348-1))</f>
        <v>93</v>
      </c>
      <c r="AO350" s="299"/>
      <c r="AP350" s="299"/>
      <c r="AQ350" s="299"/>
      <c r="AR350" s="299">
        <f>INDEX(i.Periods,AR$349,1+d.TOL+3*(AR$348-1))</f>
        <v>68</v>
      </c>
      <c r="AS350" s="299">
        <f>INDEX(i.Periods,AS$349,1+d.TOL+3*(AS$348-1))</f>
        <v>73</v>
      </c>
      <c r="AT350" s="299">
        <f>INDEX(i.Periods,AT$349,1+d.TOL+3*(AT$348-1))</f>
        <v>81</v>
      </c>
      <c r="AU350" s="299">
        <f>INDEX(i.Periods,AU$349,1+d.TOL+3*(AU$348-1))</f>
        <v>95</v>
      </c>
      <c r="AV350" s="299"/>
      <c r="AW350" s="299"/>
      <c r="AX350" s="299"/>
      <c r="AY350" s="299">
        <f>INDEX(i.Periods,AY$349,1+d.TOL+3*(AY$348-1))</f>
        <v>59</v>
      </c>
      <c r="AZ350" s="299">
        <f>INDEX(i.Periods,AZ$349,1+d.TOL+3*(AZ$348-1))</f>
        <v>64</v>
      </c>
      <c r="BA350" s="299">
        <f>INDEX(i.Periods,BA$349,1+d.TOL+3*(BA$348-1))</f>
        <v>72</v>
      </c>
      <c r="BB350" s="299">
        <f>INDEX(i.Periods,BB$349,1+d.TOL+3*(BB$348-1))</f>
        <v>86</v>
      </c>
      <c r="BC350" s="299"/>
      <c r="BD350" s="299"/>
      <c r="BE350" s="299"/>
      <c r="BF350" s="300">
        <f>P350+52</f>
        <v>111</v>
      </c>
      <c r="BG350" s="300">
        <f>R350+52</f>
        <v>124</v>
      </c>
      <c r="BH350" s="300">
        <f>S350+52</f>
        <v>138</v>
      </c>
      <c r="BI350" s="286"/>
      <c r="BJ350" s="286"/>
      <c r="BK350" s="286"/>
      <c r="BL350" s="286"/>
      <c r="BM350" s="301">
        <f>BF350+52</f>
        <v>163</v>
      </c>
      <c r="BN350" s="301">
        <f>BG350+52</f>
        <v>176</v>
      </c>
      <c r="BO350" s="301">
        <f>BH350+52</f>
        <v>190</v>
      </c>
      <c r="BP350" s="286"/>
      <c r="BQ350" s="286"/>
      <c r="BR350" s="286"/>
      <c r="BS350" s="286"/>
      <c r="BT350" s="301">
        <f>BM350+52</f>
        <v>215</v>
      </c>
      <c r="BU350" s="301">
        <f>BN350+52</f>
        <v>228</v>
      </c>
      <c r="BV350" s="301">
        <f>BO350+52</f>
        <v>242</v>
      </c>
      <c r="BW350" s="286"/>
      <c r="BX350" s="286"/>
      <c r="BY350" s="286"/>
      <c r="BZ350" s="286"/>
      <c r="CA350" s="301">
        <f>BT350+52</f>
        <v>267</v>
      </c>
      <c r="CB350" s="301">
        <f>BU350+52</f>
        <v>280</v>
      </c>
      <c r="CC350" s="301">
        <f>BV350+52</f>
        <v>294</v>
      </c>
      <c r="CD350" s="286"/>
      <c r="CE350" s="286"/>
      <c r="CF350" s="286"/>
      <c r="CG350" s="286"/>
      <c r="CH350" s="301">
        <f>CA350+52</f>
        <v>319</v>
      </c>
      <c r="CI350" s="301">
        <f>CB350+52</f>
        <v>332</v>
      </c>
      <c r="CJ350" s="301">
        <f>CC350+52</f>
        <v>346</v>
      </c>
      <c r="CK350" s="286"/>
      <c r="CL350" s="286"/>
      <c r="CM350" s="286"/>
      <c r="CN350" s="286"/>
    </row>
    <row r="351" spans="1:122" outlineLevel="1">
      <c r="B351" s="260"/>
      <c r="C351" s="302" t="s">
        <v>1095</v>
      </c>
      <c r="D351" s="302" t="s">
        <v>1094</v>
      </c>
      <c r="E351" s="302" t="s">
        <v>1093</v>
      </c>
      <c r="F351" s="302" t="s">
        <v>1092</v>
      </c>
      <c r="G351" s="302" t="s">
        <v>1093</v>
      </c>
      <c r="H351" s="302" t="s">
        <v>1092</v>
      </c>
      <c r="I351" s="302" t="s">
        <v>1091</v>
      </c>
      <c r="J351" s="302"/>
      <c r="K351" s="302"/>
      <c r="L351" s="302"/>
      <c r="M351" s="302"/>
      <c r="N351" s="260"/>
      <c r="O351" s="260"/>
      <c r="P351" s="300" t="str">
        <f>Q350&amp;":"&amp;R350</f>
        <v>64:72</v>
      </c>
      <c r="Q351" s="300" t="str">
        <f>R350&amp;":"&amp;S350</f>
        <v>72:86</v>
      </c>
      <c r="R351" s="303" t="str">
        <f>Q351</f>
        <v>72:86</v>
      </c>
      <c r="S351" s="303" t="str">
        <f>R351</f>
        <v>72:86</v>
      </c>
      <c r="T351" s="303" t="str">
        <f>S351</f>
        <v>72:86</v>
      </c>
      <c r="U351" s="303" t="str">
        <f>T351</f>
        <v>72:86</v>
      </c>
      <c r="V351" s="303" t="str">
        <f>U351</f>
        <v>72:86</v>
      </c>
      <c r="W351" s="300" t="str">
        <f>X350&amp;":"&amp;Y350</f>
        <v>66:74</v>
      </c>
      <c r="X351" s="300" t="str">
        <f>Y350&amp;":"&amp;Z350</f>
        <v>74:88</v>
      </c>
      <c r="Y351" s="303" t="str">
        <f>X351</f>
        <v>74:88</v>
      </c>
      <c r="Z351" s="303" t="str">
        <f>Y351</f>
        <v>74:88</v>
      </c>
      <c r="AA351" s="303" t="str">
        <f>Z351</f>
        <v>74:88</v>
      </c>
      <c r="AB351" s="303" t="str">
        <f>AA351</f>
        <v>74:88</v>
      </c>
      <c r="AC351" s="303" t="str">
        <f>AB351</f>
        <v>74:88</v>
      </c>
      <c r="AD351" s="300" t="str">
        <f>AE350&amp;":"&amp;AF350</f>
        <v>69:77</v>
      </c>
      <c r="AE351" s="300" t="str">
        <f>AF350&amp;":"&amp;AG350</f>
        <v>77:91</v>
      </c>
      <c r="AF351" s="303" t="str">
        <f t="shared" ref="AF351:AJ351" si="697">AE351</f>
        <v>77:91</v>
      </c>
      <c r="AG351" s="303" t="str">
        <f t="shared" si="697"/>
        <v>77:91</v>
      </c>
      <c r="AH351" s="303" t="str">
        <f t="shared" si="697"/>
        <v>77:91</v>
      </c>
      <c r="AI351" s="303" t="str">
        <f t="shared" si="697"/>
        <v>77:91</v>
      </c>
      <c r="AJ351" s="303" t="str">
        <f t="shared" si="697"/>
        <v>77:91</v>
      </c>
      <c r="AK351" s="300" t="str">
        <f>AL350&amp;":"&amp;AM350</f>
        <v>71:79</v>
      </c>
      <c r="AL351" s="300" t="str">
        <f>AM350&amp;":"&amp;AN350</f>
        <v>79:93</v>
      </c>
      <c r="AM351" s="303" t="str">
        <f t="shared" ref="AM351:AQ351" si="698">AL351</f>
        <v>79:93</v>
      </c>
      <c r="AN351" s="303" t="str">
        <f t="shared" si="698"/>
        <v>79:93</v>
      </c>
      <c r="AO351" s="303" t="str">
        <f t="shared" si="698"/>
        <v>79:93</v>
      </c>
      <c r="AP351" s="303" t="str">
        <f t="shared" si="698"/>
        <v>79:93</v>
      </c>
      <c r="AQ351" s="303" t="str">
        <f t="shared" si="698"/>
        <v>79:93</v>
      </c>
      <c r="AR351" s="300" t="str">
        <f>AS350&amp;":"&amp;AT350</f>
        <v>73:81</v>
      </c>
      <c r="AS351" s="300" t="str">
        <f>AT350&amp;":"&amp;AU350</f>
        <v>81:95</v>
      </c>
      <c r="AT351" s="303" t="str">
        <f t="shared" ref="AT351" si="699">AS351</f>
        <v>81:95</v>
      </c>
      <c r="AU351" s="303" t="str">
        <f t="shared" ref="AU351" si="700">AT351</f>
        <v>81:95</v>
      </c>
      <c r="AV351" s="303" t="str">
        <f t="shared" ref="AV351" si="701">AU351</f>
        <v>81:95</v>
      </c>
      <c r="AW351" s="303" t="str">
        <f t="shared" ref="AW351" si="702">AV351</f>
        <v>81:95</v>
      </c>
      <c r="AX351" s="303" t="str">
        <f t="shared" ref="AX351" si="703">AW351</f>
        <v>81:95</v>
      </c>
      <c r="AY351" s="300" t="str">
        <f>AZ350&amp;":"&amp;BA350</f>
        <v>64:72</v>
      </c>
      <c r="AZ351" s="300" t="str">
        <f>BA350&amp;":"&amp;BB350</f>
        <v>72:86</v>
      </c>
      <c r="BA351" s="303" t="str">
        <f t="shared" ref="BA351:BE351" si="704">AZ351</f>
        <v>72:86</v>
      </c>
      <c r="BB351" s="303" t="str">
        <f t="shared" si="704"/>
        <v>72:86</v>
      </c>
      <c r="BC351" s="303" t="str">
        <f t="shared" si="704"/>
        <v>72:86</v>
      </c>
      <c r="BD351" s="303" t="str">
        <f t="shared" si="704"/>
        <v>72:86</v>
      </c>
      <c r="BE351" s="303" t="str">
        <f t="shared" si="704"/>
        <v>72:86</v>
      </c>
      <c r="BF351" s="301" t="str">
        <f>BF350&amp;":"&amp;BG350</f>
        <v>111:124</v>
      </c>
      <c r="BG351" s="301" t="str">
        <f>BG350&amp;":"&amp;BH350</f>
        <v>124:138</v>
      </c>
      <c r="BH351" s="303" t="str">
        <f t="shared" ref="BH351:BL351" si="705">BG351</f>
        <v>124:138</v>
      </c>
      <c r="BI351" s="303" t="str">
        <f t="shared" si="705"/>
        <v>124:138</v>
      </c>
      <c r="BJ351" s="303" t="str">
        <f t="shared" si="705"/>
        <v>124:138</v>
      </c>
      <c r="BK351" s="303" t="str">
        <f t="shared" si="705"/>
        <v>124:138</v>
      </c>
      <c r="BL351" s="303" t="str">
        <f t="shared" si="705"/>
        <v>124:138</v>
      </c>
      <c r="BM351" s="301" t="str">
        <f>BM350&amp;":"&amp;BN350</f>
        <v>163:176</v>
      </c>
      <c r="BN351" s="301" t="str">
        <f>BN350&amp;":"&amp;BO350</f>
        <v>176:190</v>
      </c>
      <c r="BO351" s="303" t="str">
        <f t="shared" ref="BO351:BS351" si="706">BN351</f>
        <v>176:190</v>
      </c>
      <c r="BP351" s="303" t="str">
        <f t="shared" si="706"/>
        <v>176:190</v>
      </c>
      <c r="BQ351" s="303" t="str">
        <f t="shared" si="706"/>
        <v>176:190</v>
      </c>
      <c r="BR351" s="303" t="str">
        <f t="shared" si="706"/>
        <v>176:190</v>
      </c>
      <c r="BS351" s="303" t="str">
        <f t="shared" si="706"/>
        <v>176:190</v>
      </c>
      <c r="BT351" s="301" t="str">
        <f>BT350&amp;":"&amp;BU350</f>
        <v>215:228</v>
      </c>
      <c r="BU351" s="301" t="str">
        <f>BU350&amp;":"&amp;BV350</f>
        <v>228:242</v>
      </c>
      <c r="BV351" s="303" t="str">
        <f t="shared" ref="BV351:BZ351" si="707">BU351</f>
        <v>228:242</v>
      </c>
      <c r="BW351" s="303" t="str">
        <f t="shared" si="707"/>
        <v>228:242</v>
      </c>
      <c r="BX351" s="303" t="str">
        <f t="shared" si="707"/>
        <v>228:242</v>
      </c>
      <c r="BY351" s="303" t="str">
        <f t="shared" si="707"/>
        <v>228:242</v>
      </c>
      <c r="BZ351" s="303" t="str">
        <f t="shared" si="707"/>
        <v>228:242</v>
      </c>
      <c r="CA351" s="301" t="str">
        <f>CA350&amp;":"&amp;CB350</f>
        <v>267:280</v>
      </c>
      <c r="CB351" s="301" t="str">
        <f>CB350&amp;":"&amp;CC350</f>
        <v>280:294</v>
      </c>
      <c r="CC351" s="303" t="str">
        <f t="shared" ref="CC351:CG351" si="708">CB351</f>
        <v>280:294</v>
      </c>
      <c r="CD351" s="303" t="str">
        <f t="shared" si="708"/>
        <v>280:294</v>
      </c>
      <c r="CE351" s="303" t="str">
        <f t="shared" si="708"/>
        <v>280:294</v>
      </c>
      <c r="CF351" s="303" t="str">
        <f t="shared" si="708"/>
        <v>280:294</v>
      </c>
      <c r="CG351" s="303" t="str">
        <f t="shared" si="708"/>
        <v>280:294</v>
      </c>
      <c r="CH351" s="301" t="str">
        <f>CH350&amp;":"&amp;CI350</f>
        <v>319:332</v>
      </c>
      <c r="CI351" s="301" t="str">
        <f>CI350&amp;":"&amp;CJ350</f>
        <v>332:346</v>
      </c>
      <c r="CJ351" s="303" t="str">
        <f t="shared" ref="CJ351:CN351" si="709">CI351</f>
        <v>332:346</v>
      </c>
      <c r="CK351" s="303" t="str">
        <f t="shared" si="709"/>
        <v>332:346</v>
      </c>
      <c r="CL351" s="303" t="str">
        <f t="shared" si="709"/>
        <v>332:346</v>
      </c>
      <c r="CM351" s="303" t="str">
        <f t="shared" si="709"/>
        <v>332:346</v>
      </c>
      <c r="CN351" s="303" t="str">
        <f t="shared" si="709"/>
        <v>332:346</v>
      </c>
    </row>
    <row r="352" spans="1:122" outlineLevel="1">
      <c r="A352" s="21"/>
      <c r="B352" s="260" t="s">
        <v>1164</v>
      </c>
      <c r="C352" s="304" t="s">
        <v>6</v>
      </c>
      <c r="D352" s="304" t="str">
        <f>C352</f>
        <v>0:1</v>
      </c>
      <c r="E352" s="305" t="s">
        <v>8</v>
      </c>
      <c r="F352" s="305" t="s">
        <v>168</v>
      </c>
      <c r="G352" s="305" t="s">
        <v>183</v>
      </c>
      <c r="H352" s="305" t="s">
        <v>246</v>
      </c>
      <c r="I352" s="305" t="s">
        <v>248</v>
      </c>
      <c r="J352" s="305"/>
      <c r="K352" s="305"/>
      <c r="L352" s="305"/>
      <c r="M352" s="305"/>
      <c r="N352" s="306"/>
      <c r="O352" s="306"/>
      <c r="P352" s="307" t="str">
        <f>C352</f>
        <v>0:1</v>
      </c>
      <c r="Q352" s="307" t="str">
        <f>D352</f>
        <v>0:1</v>
      </c>
      <c r="R352" s="308" t="str">
        <f>LEFT(E352,FIND(":",E352)-1)+i.TOLoffset_r2*(d.TOL-1)&amp;":"&amp;RIGHT(E352,LEN(E352)-FIND(":",E352))+i.TOLoffset_r2*(d.TOL-1)</f>
        <v>50:51</v>
      </c>
      <c r="S352" s="308" t="str">
        <f>LEFT(F352,FIND(":",F352)-1)+i.TOLoffset_r2*(d.TOL-1)&amp;":"&amp;RIGHT(F352,LEN(F352)-FIND(":",F352))+i.TOLoffset_r2*(d.TOL-1)</f>
        <v>51:52</v>
      </c>
      <c r="T352" s="308" t="str">
        <f>LEFT(G352,FIND(":",G352)-1)+i.TOLoffset_r2*(d.TOL-1)&amp;":"&amp;RIGHT(G352,LEN(G352)-FIND(":",G352))+i.TOLoffset_r2*(d.TOL-1)</f>
        <v>52:53</v>
      </c>
      <c r="U352" s="308" t="str">
        <f>LEFT(H352,FIND(":",H352)-1)+i.TOLoffset_r2*(d.TOL-1)&amp;":"&amp;RIGHT(H352,LEN(H352)-FIND(":",H352))+i.TOLoffset_r2*(d.TOL-1)</f>
        <v>53:54</v>
      </c>
      <c r="V352" s="308" t="str">
        <f>LEFT(I352,FIND(":",I352)-1)+i.TOLoffset_r2*(d.TOL-1)&amp;":"&amp;RIGHT(I352,LEN(I352)-FIND(":",I352))+i.TOLoffset_r2*(d.TOL-1)</f>
        <v>54:55</v>
      </c>
      <c r="W352" s="309" t="str">
        <f>P352</f>
        <v>0:1</v>
      </c>
      <c r="X352" s="309" t="str">
        <f t="shared" ref="X352" si="710">Q352</f>
        <v>0:1</v>
      </c>
      <c r="Y352" s="309" t="str">
        <f t="shared" ref="Y352" si="711">R352</f>
        <v>50:51</v>
      </c>
      <c r="Z352" s="309" t="str">
        <f t="shared" ref="Z352" si="712">S352</f>
        <v>51:52</v>
      </c>
      <c r="AA352" s="309" t="str">
        <f t="shared" ref="AA352" si="713">T352</f>
        <v>52:53</v>
      </c>
      <c r="AB352" s="309" t="str">
        <f t="shared" ref="AB352" si="714">U352</f>
        <v>53:54</v>
      </c>
      <c r="AC352" s="309" t="str">
        <f t="shared" ref="AC352" si="715">V352</f>
        <v>54:55</v>
      </c>
      <c r="AD352" s="309" t="str">
        <f t="shared" ref="AD352" si="716">W352</f>
        <v>0:1</v>
      </c>
      <c r="AE352" s="309" t="str">
        <f t="shared" ref="AE352" si="717">X352</f>
        <v>0:1</v>
      </c>
      <c r="AF352" s="309" t="str">
        <f t="shared" ref="AF352" si="718">Y352</f>
        <v>50:51</v>
      </c>
      <c r="AG352" s="309" t="str">
        <f t="shared" ref="AG352" si="719">Z352</f>
        <v>51:52</v>
      </c>
      <c r="AH352" s="309" t="str">
        <f t="shared" ref="AH352" si="720">AA352</f>
        <v>52:53</v>
      </c>
      <c r="AI352" s="309" t="str">
        <f t="shared" ref="AI352" si="721">AB352</f>
        <v>53:54</v>
      </c>
      <c r="AJ352" s="309" t="str">
        <f t="shared" ref="AJ352" si="722">AC352</f>
        <v>54:55</v>
      </c>
      <c r="AK352" s="309" t="str">
        <f t="shared" ref="AK352" si="723">AD352</f>
        <v>0:1</v>
      </c>
      <c r="AL352" s="309" t="str">
        <f t="shared" ref="AL352" si="724">AE352</f>
        <v>0:1</v>
      </c>
      <c r="AM352" s="309" t="str">
        <f t="shared" ref="AM352" si="725">AF352</f>
        <v>50:51</v>
      </c>
      <c r="AN352" s="309" t="str">
        <f t="shared" ref="AN352" si="726">AG352</f>
        <v>51:52</v>
      </c>
      <c r="AO352" s="309" t="str">
        <f t="shared" ref="AO352" si="727">AH352</f>
        <v>52:53</v>
      </c>
      <c r="AP352" s="309" t="str">
        <f t="shared" ref="AP352" si="728">AI352</f>
        <v>53:54</v>
      </c>
      <c r="AQ352" s="309" t="str">
        <f t="shared" ref="AQ352" si="729">AJ352</f>
        <v>54:55</v>
      </c>
      <c r="AR352" s="309" t="str">
        <f t="shared" ref="AR352:BE352" si="730">AD352</f>
        <v>0:1</v>
      </c>
      <c r="AS352" s="309" t="str">
        <f t="shared" si="730"/>
        <v>0:1</v>
      </c>
      <c r="AT352" s="309" t="str">
        <f t="shared" si="730"/>
        <v>50:51</v>
      </c>
      <c r="AU352" s="309" t="str">
        <f t="shared" si="730"/>
        <v>51:52</v>
      </c>
      <c r="AV352" s="309" t="str">
        <f t="shared" si="730"/>
        <v>52:53</v>
      </c>
      <c r="AW352" s="309" t="str">
        <f t="shared" si="730"/>
        <v>53:54</v>
      </c>
      <c r="AX352" s="309" t="str">
        <f t="shared" si="730"/>
        <v>54:55</v>
      </c>
      <c r="AY352" s="309" t="str">
        <f t="shared" si="730"/>
        <v>0:1</v>
      </c>
      <c r="AZ352" s="309" t="str">
        <f t="shared" si="730"/>
        <v>0:1</v>
      </c>
      <c r="BA352" s="309" t="str">
        <f t="shared" si="730"/>
        <v>50:51</v>
      </c>
      <c r="BB352" s="309" t="str">
        <f t="shared" si="730"/>
        <v>51:52</v>
      </c>
      <c r="BC352" s="309" t="str">
        <f t="shared" si="730"/>
        <v>52:53</v>
      </c>
      <c r="BD352" s="309" t="str">
        <f t="shared" si="730"/>
        <v>53:54</v>
      </c>
      <c r="BE352" s="309" t="str">
        <f t="shared" si="730"/>
        <v>54:55</v>
      </c>
      <c r="BF352" s="309" t="str">
        <f t="shared" ref="BF352" si="731">AY352</f>
        <v>0:1</v>
      </c>
      <c r="BG352" s="309" t="str">
        <f t="shared" ref="BG352" si="732">AZ352</f>
        <v>0:1</v>
      </c>
      <c r="BH352" s="309" t="str">
        <f t="shared" ref="BH352" si="733">BA352</f>
        <v>50:51</v>
      </c>
      <c r="BI352" s="309" t="str">
        <f t="shared" ref="BI352" si="734">BB352</f>
        <v>51:52</v>
      </c>
      <c r="BJ352" s="309" t="str">
        <f t="shared" ref="BJ352" si="735">BC352</f>
        <v>52:53</v>
      </c>
      <c r="BK352" s="309" t="str">
        <f t="shared" ref="BK352" si="736">BD352</f>
        <v>53:54</v>
      </c>
      <c r="BL352" s="309" t="str">
        <f t="shared" ref="BL352" si="737">BE352</f>
        <v>54:55</v>
      </c>
      <c r="BM352" s="309" t="str">
        <f t="shared" ref="BM352" si="738">BF352</f>
        <v>0:1</v>
      </c>
      <c r="BN352" s="309" t="str">
        <f t="shared" ref="BN352" si="739">BG352</f>
        <v>0:1</v>
      </c>
      <c r="BO352" s="309" t="str">
        <f t="shared" ref="BO352" si="740">BH352</f>
        <v>50:51</v>
      </c>
      <c r="BP352" s="309" t="str">
        <f t="shared" ref="BP352" si="741">BI352</f>
        <v>51:52</v>
      </c>
      <c r="BQ352" s="309" t="str">
        <f t="shared" ref="BQ352" si="742">BJ352</f>
        <v>52:53</v>
      </c>
      <c r="BR352" s="309" t="str">
        <f t="shared" ref="BR352" si="743">BK352</f>
        <v>53:54</v>
      </c>
      <c r="BS352" s="309" t="str">
        <f t="shared" ref="BS352" si="744">BL352</f>
        <v>54:55</v>
      </c>
      <c r="BT352" s="309" t="str">
        <f t="shared" ref="BT352" si="745">BM352</f>
        <v>0:1</v>
      </c>
      <c r="BU352" s="309" t="str">
        <f t="shared" ref="BU352" si="746">BN352</f>
        <v>0:1</v>
      </c>
      <c r="BV352" s="309" t="str">
        <f t="shared" ref="BV352" si="747">BO352</f>
        <v>50:51</v>
      </c>
      <c r="BW352" s="309" t="str">
        <f t="shared" ref="BW352" si="748">BP352</f>
        <v>51:52</v>
      </c>
      <c r="BX352" s="309" t="str">
        <f t="shared" ref="BX352" si="749">BQ352</f>
        <v>52:53</v>
      </c>
      <c r="BY352" s="309" t="str">
        <f t="shared" ref="BY352" si="750">BR352</f>
        <v>53:54</v>
      </c>
      <c r="BZ352" s="309" t="str">
        <f t="shared" ref="BZ352" si="751">BS352</f>
        <v>54:55</v>
      </c>
      <c r="CA352" s="309" t="str">
        <f t="shared" ref="CA352" si="752">BT352</f>
        <v>0:1</v>
      </c>
      <c r="CB352" s="309" t="str">
        <f t="shared" ref="CB352" si="753">BU352</f>
        <v>0:1</v>
      </c>
      <c r="CC352" s="309" t="str">
        <f t="shared" ref="CC352" si="754">BV352</f>
        <v>50:51</v>
      </c>
      <c r="CD352" s="309" t="str">
        <f t="shared" ref="CD352" si="755">BW352</f>
        <v>51:52</v>
      </c>
      <c r="CE352" s="309" t="str">
        <f t="shared" ref="CE352" si="756">BX352</f>
        <v>52:53</v>
      </c>
      <c r="CF352" s="309" t="str">
        <f t="shared" ref="CF352" si="757">BY352</f>
        <v>53:54</v>
      </c>
      <c r="CG352" s="309" t="str">
        <f t="shared" ref="CG352" si="758">BZ352</f>
        <v>54:55</v>
      </c>
      <c r="CH352" s="309" t="str">
        <f t="shared" ref="CH352" si="759">CA352</f>
        <v>0:1</v>
      </c>
      <c r="CI352" s="309" t="str">
        <f t="shared" ref="CI352" si="760">CB352</f>
        <v>0:1</v>
      </c>
      <c r="CJ352" s="309" t="str">
        <f t="shared" ref="CJ352" si="761">CC352</f>
        <v>50:51</v>
      </c>
      <c r="CK352" s="309" t="str">
        <f t="shared" ref="CK352" si="762">CD352</f>
        <v>51:52</v>
      </c>
      <c r="CL352" s="309" t="str">
        <f t="shared" ref="CL352" si="763">CE352</f>
        <v>52:53</v>
      </c>
      <c r="CM352" s="309" t="str">
        <f t="shared" ref="CM352" si="764">CF352</f>
        <v>53:54</v>
      </c>
      <c r="CN352" s="309" t="str">
        <f t="shared" ref="CN352" si="765">CG352</f>
        <v>54:55</v>
      </c>
    </row>
    <row r="353" spans="1:92" ht="66.75" outlineLevel="1">
      <c r="A353" s="21"/>
      <c r="B353" s="260"/>
      <c r="C353" s="298"/>
      <c r="D353" s="298"/>
      <c r="E353" s="298"/>
      <c r="F353" s="298"/>
      <c r="G353" s="298"/>
      <c r="H353" s="298"/>
      <c r="I353" s="298"/>
      <c r="J353" s="298"/>
      <c r="K353" s="298"/>
      <c r="L353" s="298"/>
      <c r="M353" s="298"/>
      <c r="N353" s="298"/>
      <c r="O353" s="298"/>
      <c r="P353" s="310" t="str">
        <f t="shared" ref="P353:Q353" si="766">P352&amp;", "&amp;P$351</f>
        <v>0:1, 64:72</v>
      </c>
      <c r="Q353" s="310" t="str">
        <f t="shared" si="766"/>
        <v>0:1, 72:86</v>
      </c>
      <c r="R353" s="310" t="str">
        <f>R352&amp;", "&amp;R$351</f>
        <v>50:51, 72:86</v>
      </c>
      <c r="S353" s="310" t="str">
        <f>S352&amp;", "&amp;S$351</f>
        <v>51:52, 72:86</v>
      </c>
      <c r="T353" s="310" t="str">
        <f>T352&amp;", "&amp;T$351</f>
        <v>52:53, 72:86</v>
      </c>
      <c r="U353" s="310" t="str">
        <f>U352&amp;", "&amp;U$351</f>
        <v>53:54, 72:86</v>
      </c>
      <c r="V353" s="310" t="str">
        <f>V352&amp;", "&amp;V$351</f>
        <v>54:55, 72:86</v>
      </c>
      <c r="W353" s="310" t="str">
        <f t="shared" ref="W353" si="767">W352&amp;", "&amp;W$351</f>
        <v>0:1, 66:74</v>
      </c>
      <c r="X353" s="310" t="str">
        <f t="shared" ref="X353" si="768">X352&amp;", "&amp;X$351</f>
        <v>0:1, 74:88</v>
      </c>
      <c r="Y353" s="310" t="str">
        <f t="shared" ref="Y353" si="769">Y352&amp;", "&amp;Y$351</f>
        <v>50:51, 74:88</v>
      </c>
      <c r="Z353" s="310" t="str">
        <f t="shared" ref="Z353" si="770">Z352&amp;", "&amp;Z$351</f>
        <v>51:52, 74:88</v>
      </c>
      <c r="AA353" s="310" t="str">
        <f t="shared" ref="AA353" si="771">AA352&amp;", "&amp;AA$351</f>
        <v>52:53, 74:88</v>
      </c>
      <c r="AB353" s="310" t="str">
        <f t="shared" ref="AB353" si="772">AB352&amp;", "&amp;AB$351</f>
        <v>53:54, 74:88</v>
      </c>
      <c r="AC353" s="310" t="str">
        <f t="shared" ref="AC353" si="773">AC352&amp;", "&amp;AC$351</f>
        <v>54:55, 74:88</v>
      </c>
      <c r="AD353" s="310" t="str">
        <f t="shared" ref="AD353" si="774">AD352&amp;", "&amp;AD$351</f>
        <v>0:1, 69:77</v>
      </c>
      <c r="AE353" s="310" t="str">
        <f t="shared" ref="AE353" si="775">AE352&amp;", "&amp;AE$351</f>
        <v>0:1, 77:91</v>
      </c>
      <c r="AF353" s="310" t="str">
        <f t="shared" ref="AF353" si="776">AF352&amp;", "&amp;AF$351</f>
        <v>50:51, 77:91</v>
      </c>
      <c r="AG353" s="310" t="str">
        <f t="shared" ref="AG353" si="777">AG352&amp;", "&amp;AG$351</f>
        <v>51:52, 77:91</v>
      </c>
      <c r="AH353" s="310" t="str">
        <f t="shared" ref="AH353" si="778">AH352&amp;", "&amp;AH$351</f>
        <v>52:53, 77:91</v>
      </c>
      <c r="AI353" s="310" t="str">
        <f t="shared" ref="AI353" si="779">AI352&amp;", "&amp;AI$351</f>
        <v>53:54, 77:91</v>
      </c>
      <c r="AJ353" s="310" t="str">
        <f t="shared" ref="AJ353" si="780">AJ352&amp;", "&amp;AJ$351</f>
        <v>54:55, 77:91</v>
      </c>
      <c r="AK353" s="310" t="str">
        <f t="shared" ref="AK353" si="781">AK352&amp;", "&amp;AK$351</f>
        <v>0:1, 71:79</v>
      </c>
      <c r="AL353" s="310" t="str">
        <f t="shared" ref="AL353" si="782">AL352&amp;", "&amp;AL$351</f>
        <v>0:1, 79:93</v>
      </c>
      <c r="AM353" s="310" t="str">
        <f t="shared" ref="AM353" si="783">AM352&amp;", "&amp;AM$351</f>
        <v>50:51, 79:93</v>
      </c>
      <c r="AN353" s="310" t="str">
        <f t="shared" ref="AN353" si="784">AN352&amp;", "&amp;AN$351</f>
        <v>51:52, 79:93</v>
      </c>
      <c r="AO353" s="310" t="str">
        <f t="shared" ref="AO353" si="785">AO352&amp;", "&amp;AO$351</f>
        <v>52:53, 79:93</v>
      </c>
      <c r="AP353" s="310" t="str">
        <f t="shared" ref="AP353" si="786">AP352&amp;", "&amp;AP$351</f>
        <v>53:54, 79:93</v>
      </c>
      <c r="AQ353" s="310" t="str">
        <f t="shared" ref="AQ353:AX353" si="787">AQ352&amp;", "&amp;AQ$351</f>
        <v>54:55, 79:93</v>
      </c>
      <c r="AR353" s="310" t="str">
        <f t="shared" si="787"/>
        <v>0:1, 73:81</v>
      </c>
      <c r="AS353" s="310" t="str">
        <f t="shared" si="787"/>
        <v>0:1, 81:95</v>
      </c>
      <c r="AT353" s="310" t="str">
        <f t="shared" si="787"/>
        <v>50:51, 81:95</v>
      </c>
      <c r="AU353" s="310" t="str">
        <f t="shared" si="787"/>
        <v>51:52, 81:95</v>
      </c>
      <c r="AV353" s="310" t="str">
        <f t="shared" si="787"/>
        <v>52:53, 81:95</v>
      </c>
      <c r="AW353" s="310" t="str">
        <f t="shared" si="787"/>
        <v>53:54, 81:95</v>
      </c>
      <c r="AX353" s="310" t="str">
        <f t="shared" si="787"/>
        <v>54:55, 81:95</v>
      </c>
      <c r="AY353" s="310" t="str">
        <f t="shared" ref="AY353" si="788">AY352&amp;", "&amp;AY$351</f>
        <v>0:1, 64:72</v>
      </c>
      <c r="AZ353" s="310" t="str">
        <f t="shared" ref="AZ353" si="789">AZ352&amp;", "&amp;AZ$351</f>
        <v>0:1, 72:86</v>
      </c>
      <c r="BA353" s="310" t="str">
        <f t="shared" ref="BA353" si="790">BA352&amp;", "&amp;BA$351</f>
        <v>50:51, 72:86</v>
      </c>
      <c r="BB353" s="310" t="str">
        <f t="shared" ref="BB353" si="791">BB352&amp;", "&amp;BB$351</f>
        <v>51:52, 72:86</v>
      </c>
      <c r="BC353" s="310" t="str">
        <f t="shared" ref="BC353" si="792">BC352&amp;", "&amp;BC$351</f>
        <v>52:53, 72:86</v>
      </c>
      <c r="BD353" s="310" t="str">
        <f t="shared" ref="BD353" si="793">BD352&amp;", "&amp;BD$351</f>
        <v>53:54, 72:86</v>
      </c>
      <c r="BE353" s="310" t="str">
        <f t="shared" ref="BE353" si="794">BE352&amp;", "&amp;BE$351</f>
        <v>54:55, 72:86</v>
      </c>
      <c r="BF353" s="310" t="str">
        <f t="shared" ref="BF353:CG353" si="795">BF352&amp;", "&amp;BF$351</f>
        <v>0:1, 111:124</v>
      </c>
      <c r="BG353" s="310" t="str">
        <f t="shared" si="795"/>
        <v>0:1, 124:138</v>
      </c>
      <c r="BH353" s="310" t="str">
        <f t="shared" si="795"/>
        <v>50:51, 124:138</v>
      </c>
      <c r="BI353" s="310" t="str">
        <f t="shared" si="795"/>
        <v>51:52, 124:138</v>
      </c>
      <c r="BJ353" s="310" t="str">
        <f t="shared" si="795"/>
        <v>52:53, 124:138</v>
      </c>
      <c r="BK353" s="310" t="str">
        <f t="shared" si="795"/>
        <v>53:54, 124:138</v>
      </c>
      <c r="BL353" s="310" t="str">
        <f t="shared" si="795"/>
        <v>54:55, 124:138</v>
      </c>
      <c r="BM353" s="310" t="str">
        <f t="shared" si="795"/>
        <v>0:1, 163:176</v>
      </c>
      <c r="BN353" s="310" t="str">
        <f t="shared" si="795"/>
        <v>0:1, 176:190</v>
      </c>
      <c r="BO353" s="310" t="str">
        <f t="shared" si="795"/>
        <v>50:51, 176:190</v>
      </c>
      <c r="BP353" s="310" t="str">
        <f t="shared" si="795"/>
        <v>51:52, 176:190</v>
      </c>
      <c r="BQ353" s="310" t="str">
        <f t="shared" si="795"/>
        <v>52:53, 176:190</v>
      </c>
      <c r="BR353" s="310" t="str">
        <f t="shared" si="795"/>
        <v>53:54, 176:190</v>
      </c>
      <c r="BS353" s="310" t="str">
        <f t="shared" si="795"/>
        <v>54:55, 176:190</v>
      </c>
      <c r="BT353" s="310" t="str">
        <f t="shared" si="795"/>
        <v>0:1, 215:228</v>
      </c>
      <c r="BU353" s="310" t="str">
        <f t="shared" si="795"/>
        <v>0:1, 228:242</v>
      </c>
      <c r="BV353" s="310" t="str">
        <f t="shared" si="795"/>
        <v>50:51, 228:242</v>
      </c>
      <c r="BW353" s="310" t="str">
        <f t="shared" si="795"/>
        <v>51:52, 228:242</v>
      </c>
      <c r="BX353" s="310" t="str">
        <f t="shared" si="795"/>
        <v>52:53, 228:242</v>
      </c>
      <c r="BY353" s="310" t="str">
        <f t="shared" si="795"/>
        <v>53:54, 228:242</v>
      </c>
      <c r="BZ353" s="310" t="str">
        <f t="shared" si="795"/>
        <v>54:55, 228:242</v>
      </c>
      <c r="CA353" s="310" t="str">
        <f t="shared" si="795"/>
        <v>0:1, 267:280</v>
      </c>
      <c r="CB353" s="310" t="str">
        <f t="shared" si="795"/>
        <v>0:1, 280:294</v>
      </c>
      <c r="CC353" s="310" t="str">
        <f t="shared" si="795"/>
        <v>50:51, 280:294</v>
      </c>
      <c r="CD353" s="310" t="str">
        <f t="shared" si="795"/>
        <v>51:52, 280:294</v>
      </c>
      <c r="CE353" s="310" t="str">
        <f t="shared" si="795"/>
        <v>52:53, 280:294</v>
      </c>
      <c r="CF353" s="310" t="str">
        <f t="shared" si="795"/>
        <v>53:54, 280:294</v>
      </c>
      <c r="CG353" s="310" t="str">
        <f t="shared" si="795"/>
        <v>54:55, 280:294</v>
      </c>
      <c r="CH353" s="310" t="str">
        <f t="shared" ref="CH353" si="796">CH352&amp;", "&amp;CH$351</f>
        <v>0:1, 319:332</v>
      </c>
      <c r="CI353" s="310" t="str">
        <f t="shared" ref="CI353" si="797">CI352&amp;", "&amp;CI$351</f>
        <v>0:1, 332:346</v>
      </c>
      <c r="CJ353" s="310" t="str">
        <f t="shared" ref="CJ353" si="798">CJ352&amp;", "&amp;CJ$351</f>
        <v>50:51, 332:346</v>
      </c>
      <c r="CK353" s="310" t="str">
        <f t="shared" ref="CK353" si="799">CK352&amp;", "&amp;CK$351</f>
        <v>51:52, 332:346</v>
      </c>
      <c r="CL353" s="310" t="str">
        <f t="shared" ref="CL353" si="800">CL352&amp;", "&amp;CL$351</f>
        <v>52:53, 332:346</v>
      </c>
      <c r="CM353" s="310" t="str">
        <f t="shared" ref="CM353" si="801">CM352&amp;", "&amp;CM$351</f>
        <v>53:54, 332:346</v>
      </c>
      <c r="CN353" s="310" t="str">
        <f t="shared" ref="CN353" si="802">CN352&amp;", "&amp;CN$351</f>
        <v>54:55, 332:346</v>
      </c>
    </row>
    <row r="354" spans="1:92" outlineLevel="1">
      <c r="B354" s="316" t="s">
        <v>1172</v>
      </c>
      <c r="C354" s="318">
        <v>3</v>
      </c>
      <c r="D354" s="318">
        <v>3</v>
      </c>
      <c r="E354" s="318">
        <v>3</v>
      </c>
      <c r="F354" s="318">
        <v>3</v>
      </c>
      <c r="G354" s="318">
        <v>1</v>
      </c>
      <c r="H354" s="318">
        <v>3</v>
      </c>
      <c r="I354" s="318">
        <v>3</v>
      </c>
      <c r="J354" s="318"/>
      <c r="K354" s="318"/>
      <c r="L354" s="318"/>
      <c r="M354" s="318"/>
      <c r="N354" s="311"/>
      <c r="O354" s="311"/>
      <c r="P354" s="309" t="str">
        <f>P352</f>
        <v>0:1</v>
      </c>
      <c r="Q354" s="309" t="str">
        <f>Q352</f>
        <v>0:1</v>
      </c>
      <c r="R354" s="312" t="str">
        <f>LEFT(R352,FIND(":",R352)-1)+i.BMToffset_r2&amp;":"&amp;RIGHT(R352,LEN(R352)-FIND(":",R352))+i.BMToffset_r2</f>
        <v>194:195</v>
      </c>
      <c r="S354" s="312" t="str">
        <f>LEFT(S352,FIND(":",S352)-1)+i.BMToffset_r2&amp;":"&amp;RIGHT(S352,LEN(S352)-FIND(":",S352))+i.BMToffset_r2</f>
        <v>195:196</v>
      </c>
      <c r="T354" s="312" t="str">
        <f>LEFT(T352,FIND(":",T352)-1)+i.BMToffset_r2&amp;":"&amp;RIGHT(T352,LEN(T352)-FIND(":",T352))+i.BMToffset_r2</f>
        <v>196:197</v>
      </c>
      <c r="U354" s="312" t="str">
        <f>LEFT(U352,FIND(":",U352)-1)+i.BMToffset_r2&amp;":"&amp;RIGHT(U352,LEN(U352)-FIND(":",U352))+i.BMToffset_r2</f>
        <v>197:198</v>
      </c>
      <c r="V354" s="312" t="str">
        <f>LEFT(V352,FIND(":",V352)-1)+i.BMToffset_r2&amp;":"&amp;RIGHT(V352,LEN(V352)-FIND(":",V352))+i.BMToffset_r2</f>
        <v>198:199</v>
      </c>
      <c r="W354" s="309" t="str">
        <f>P354</f>
        <v>0:1</v>
      </c>
      <c r="X354" s="309" t="str">
        <f t="shared" ref="X354:CN354" si="803">Q354</f>
        <v>0:1</v>
      </c>
      <c r="Y354" s="309" t="str">
        <f t="shared" si="803"/>
        <v>194:195</v>
      </c>
      <c r="Z354" s="309" t="str">
        <f t="shared" si="803"/>
        <v>195:196</v>
      </c>
      <c r="AA354" s="309" t="str">
        <f t="shared" si="803"/>
        <v>196:197</v>
      </c>
      <c r="AB354" s="309" t="str">
        <f t="shared" si="803"/>
        <v>197:198</v>
      </c>
      <c r="AC354" s="309" t="str">
        <f t="shared" si="803"/>
        <v>198:199</v>
      </c>
      <c r="AD354" s="309" t="str">
        <f t="shared" si="803"/>
        <v>0:1</v>
      </c>
      <c r="AE354" s="309" t="str">
        <f t="shared" si="803"/>
        <v>0:1</v>
      </c>
      <c r="AF354" s="309" t="str">
        <f t="shared" si="803"/>
        <v>194:195</v>
      </c>
      <c r="AG354" s="309" t="str">
        <f t="shared" si="803"/>
        <v>195:196</v>
      </c>
      <c r="AH354" s="309" t="str">
        <f t="shared" si="803"/>
        <v>196:197</v>
      </c>
      <c r="AI354" s="309" t="str">
        <f t="shared" si="803"/>
        <v>197:198</v>
      </c>
      <c r="AJ354" s="309" t="str">
        <f t="shared" si="803"/>
        <v>198:199</v>
      </c>
      <c r="AK354" s="309" t="str">
        <f t="shared" si="803"/>
        <v>0:1</v>
      </c>
      <c r="AL354" s="309" t="str">
        <f t="shared" si="803"/>
        <v>0:1</v>
      </c>
      <c r="AM354" s="309" t="str">
        <f t="shared" si="803"/>
        <v>194:195</v>
      </c>
      <c r="AN354" s="309" t="str">
        <f t="shared" si="803"/>
        <v>195:196</v>
      </c>
      <c r="AO354" s="309" t="str">
        <f t="shared" si="803"/>
        <v>196:197</v>
      </c>
      <c r="AP354" s="309" t="str">
        <f t="shared" si="803"/>
        <v>197:198</v>
      </c>
      <c r="AQ354" s="309" t="str">
        <f t="shared" si="803"/>
        <v>198:199</v>
      </c>
      <c r="AR354" s="309" t="str">
        <f t="shared" ref="AR354:BE354" si="804">AD354</f>
        <v>0:1</v>
      </c>
      <c r="AS354" s="309" t="str">
        <f t="shared" si="804"/>
        <v>0:1</v>
      </c>
      <c r="AT354" s="309" t="str">
        <f t="shared" si="804"/>
        <v>194:195</v>
      </c>
      <c r="AU354" s="309" t="str">
        <f t="shared" si="804"/>
        <v>195:196</v>
      </c>
      <c r="AV354" s="309" t="str">
        <f t="shared" si="804"/>
        <v>196:197</v>
      </c>
      <c r="AW354" s="309" t="str">
        <f t="shared" si="804"/>
        <v>197:198</v>
      </c>
      <c r="AX354" s="309" t="str">
        <f t="shared" si="804"/>
        <v>198:199</v>
      </c>
      <c r="AY354" s="309" t="str">
        <f t="shared" si="804"/>
        <v>0:1</v>
      </c>
      <c r="AZ354" s="309" t="str">
        <f t="shared" si="804"/>
        <v>0:1</v>
      </c>
      <c r="BA354" s="309" t="str">
        <f t="shared" si="804"/>
        <v>194:195</v>
      </c>
      <c r="BB354" s="309" t="str">
        <f t="shared" si="804"/>
        <v>195:196</v>
      </c>
      <c r="BC354" s="309" t="str">
        <f t="shared" si="804"/>
        <v>196:197</v>
      </c>
      <c r="BD354" s="309" t="str">
        <f t="shared" si="804"/>
        <v>197:198</v>
      </c>
      <c r="BE354" s="309" t="str">
        <f t="shared" si="804"/>
        <v>198:199</v>
      </c>
      <c r="BF354" s="309" t="str">
        <f t="shared" si="803"/>
        <v>0:1</v>
      </c>
      <c r="BG354" s="309" t="str">
        <f t="shared" si="803"/>
        <v>0:1</v>
      </c>
      <c r="BH354" s="309" t="str">
        <f t="shared" si="803"/>
        <v>194:195</v>
      </c>
      <c r="BI354" s="309" t="str">
        <f t="shared" si="803"/>
        <v>195:196</v>
      </c>
      <c r="BJ354" s="309" t="str">
        <f t="shared" si="803"/>
        <v>196:197</v>
      </c>
      <c r="BK354" s="309" t="str">
        <f t="shared" si="803"/>
        <v>197:198</v>
      </c>
      <c r="BL354" s="309" t="str">
        <f t="shared" si="803"/>
        <v>198:199</v>
      </c>
      <c r="BM354" s="309" t="str">
        <f t="shared" si="803"/>
        <v>0:1</v>
      </c>
      <c r="BN354" s="309" t="str">
        <f t="shared" si="803"/>
        <v>0:1</v>
      </c>
      <c r="BO354" s="309" t="str">
        <f t="shared" si="803"/>
        <v>194:195</v>
      </c>
      <c r="BP354" s="309" t="str">
        <f t="shared" si="803"/>
        <v>195:196</v>
      </c>
      <c r="BQ354" s="309" t="str">
        <f t="shared" si="803"/>
        <v>196:197</v>
      </c>
      <c r="BR354" s="309" t="str">
        <f t="shared" si="803"/>
        <v>197:198</v>
      </c>
      <c r="BS354" s="309" t="str">
        <f t="shared" si="803"/>
        <v>198:199</v>
      </c>
      <c r="BT354" s="309" t="str">
        <f t="shared" si="803"/>
        <v>0:1</v>
      </c>
      <c r="BU354" s="309" t="str">
        <f t="shared" si="803"/>
        <v>0:1</v>
      </c>
      <c r="BV354" s="309" t="str">
        <f t="shared" si="803"/>
        <v>194:195</v>
      </c>
      <c r="BW354" s="309" t="str">
        <f t="shared" si="803"/>
        <v>195:196</v>
      </c>
      <c r="BX354" s="309" t="str">
        <f t="shared" si="803"/>
        <v>196:197</v>
      </c>
      <c r="BY354" s="309" t="str">
        <f t="shared" si="803"/>
        <v>197:198</v>
      </c>
      <c r="BZ354" s="309" t="str">
        <f t="shared" si="803"/>
        <v>198:199</v>
      </c>
      <c r="CA354" s="309" t="str">
        <f t="shared" si="803"/>
        <v>0:1</v>
      </c>
      <c r="CB354" s="309" t="str">
        <f t="shared" si="803"/>
        <v>0:1</v>
      </c>
      <c r="CC354" s="309" t="str">
        <f t="shared" si="803"/>
        <v>194:195</v>
      </c>
      <c r="CD354" s="309" t="str">
        <f t="shared" si="803"/>
        <v>195:196</v>
      </c>
      <c r="CE354" s="309" t="str">
        <f t="shared" si="803"/>
        <v>196:197</v>
      </c>
      <c r="CF354" s="309" t="str">
        <f t="shared" si="803"/>
        <v>197:198</v>
      </c>
      <c r="CG354" s="309" t="str">
        <f t="shared" si="803"/>
        <v>198:199</v>
      </c>
      <c r="CH354" s="309" t="str">
        <f t="shared" si="803"/>
        <v>0:1</v>
      </c>
      <c r="CI354" s="309" t="str">
        <f t="shared" si="803"/>
        <v>0:1</v>
      </c>
      <c r="CJ354" s="309" t="str">
        <f t="shared" si="803"/>
        <v>194:195</v>
      </c>
      <c r="CK354" s="309" t="str">
        <f t="shared" si="803"/>
        <v>195:196</v>
      </c>
      <c r="CL354" s="309" t="str">
        <f t="shared" si="803"/>
        <v>196:197</v>
      </c>
      <c r="CM354" s="309" t="str">
        <f t="shared" si="803"/>
        <v>197:198</v>
      </c>
      <c r="CN354" s="309" t="str">
        <f t="shared" si="803"/>
        <v>198:199</v>
      </c>
    </row>
    <row r="355" spans="1:92" ht="78" outlineLevel="1">
      <c r="B355" s="316" t="s">
        <v>1097</v>
      </c>
      <c r="C355" s="317" t="s">
        <v>957</v>
      </c>
      <c r="D355" s="320">
        <v>0</v>
      </c>
      <c r="E355" s="320">
        <v>1</v>
      </c>
      <c r="F355" s="320">
        <v>1</v>
      </c>
      <c r="G355" s="320">
        <v>2</v>
      </c>
      <c r="H355" s="320">
        <v>2</v>
      </c>
      <c r="I355" s="320">
        <v>2</v>
      </c>
      <c r="J355" s="320">
        <v>3</v>
      </c>
      <c r="K355" s="320">
        <v>3</v>
      </c>
      <c r="L355" s="320">
        <v>3</v>
      </c>
      <c r="M355" s="320">
        <v>3</v>
      </c>
      <c r="N355" s="320"/>
      <c r="O355" s="298"/>
      <c r="P355" s="313" t="str">
        <f t="shared" ref="P355" si="805">P354&amp;", "&amp;P$351</f>
        <v>0:1, 64:72</v>
      </c>
      <c r="Q355" s="313" t="str">
        <f t="shared" ref="Q355" si="806">Q354&amp;", "&amp;Q$351</f>
        <v>0:1, 72:86</v>
      </c>
      <c r="R355" s="313" t="str">
        <f t="shared" ref="R355" si="807">R354&amp;", "&amp;R$351</f>
        <v>194:195, 72:86</v>
      </c>
      <c r="S355" s="313" t="str">
        <f t="shared" ref="S355" si="808">S354&amp;", "&amp;S$351</f>
        <v>195:196, 72:86</v>
      </c>
      <c r="T355" s="313" t="str">
        <f t="shared" ref="T355" si="809">T354&amp;", "&amp;T$351</f>
        <v>196:197, 72:86</v>
      </c>
      <c r="U355" s="313" t="str">
        <f t="shared" ref="U355" si="810">U354&amp;", "&amp;U$351</f>
        <v>197:198, 72:86</v>
      </c>
      <c r="V355" s="313" t="str">
        <f t="shared" ref="V355" si="811">V354&amp;", "&amp;V$351</f>
        <v>198:199, 72:86</v>
      </c>
      <c r="W355" s="313" t="str">
        <f t="shared" ref="W355" si="812">W354&amp;", "&amp;W$351</f>
        <v>0:1, 66:74</v>
      </c>
      <c r="X355" s="313" t="str">
        <f t="shared" ref="X355" si="813">X354&amp;", "&amp;X$351</f>
        <v>0:1, 74:88</v>
      </c>
      <c r="Y355" s="313" t="str">
        <f t="shared" ref="Y355" si="814">Y354&amp;", "&amp;Y$351</f>
        <v>194:195, 74:88</v>
      </c>
      <c r="Z355" s="313" t="str">
        <f t="shared" ref="Z355" si="815">Z354&amp;", "&amp;Z$351</f>
        <v>195:196, 74:88</v>
      </c>
      <c r="AA355" s="313" t="str">
        <f t="shared" ref="AA355" si="816">AA354&amp;", "&amp;AA$351</f>
        <v>196:197, 74:88</v>
      </c>
      <c r="AB355" s="313" t="str">
        <f t="shared" ref="AB355" si="817">AB354&amp;", "&amp;AB$351</f>
        <v>197:198, 74:88</v>
      </c>
      <c r="AC355" s="313" t="str">
        <f t="shared" ref="AC355" si="818">AC354&amp;", "&amp;AC$351</f>
        <v>198:199, 74:88</v>
      </c>
      <c r="AD355" s="313" t="str">
        <f t="shared" ref="AD355" si="819">AD354&amp;", "&amp;AD$351</f>
        <v>0:1, 69:77</v>
      </c>
      <c r="AE355" s="313" t="str">
        <f t="shared" ref="AE355" si="820">AE354&amp;", "&amp;AE$351</f>
        <v>0:1, 77:91</v>
      </c>
      <c r="AF355" s="313" t="str">
        <f t="shared" ref="AF355" si="821">AF354&amp;", "&amp;AF$351</f>
        <v>194:195, 77:91</v>
      </c>
      <c r="AG355" s="313" t="str">
        <f t="shared" ref="AG355" si="822">AG354&amp;", "&amp;AG$351</f>
        <v>195:196, 77:91</v>
      </c>
      <c r="AH355" s="313" t="str">
        <f t="shared" ref="AH355" si="823">AH354&amp;", "&amp;AH$351</f>
        <v>196:197, 77:91</v>
      </c>
      <c r="AI355" s="313" t="str">
        <f t="shared" ref="AI355" si="824">AI354&amp;", "&amp;AI$351</f>
        <v>197:198, 77:91</v>
      </c>
      <c r="AJ355" s="313" t="str">
        <f t="shared" ref="AJ355" si="825">AJ354&amp;", "&amp;AJ$351</f>
        <v>198:199, 77:91</v>
      </c>
      <c r="AK355" s="313" t="str">
        <f t="shared" ref="AK355" si="826">AK354&amp;", "&amp;AK$351</f>
        <v>0:1, 71:79</v>
      </c>
      <c r="AL355" s="313" t="str">
        <f t="shared" ref="AL355" si="827">AL354&amp;", "&amp;AL$351</f>
        <v>0:1, 79:93</v>
      </c>
      <c r="AM355" s="313" t="str">
        <f t="shared" ref="AM355" si="828">AM354&amp;", "&amp;AM$351</f>
        <v>194:195, 79:93</v>
      </c>
      <c r="AN355" s="313" t="str">
        <f t="shared" ref="AN355" si="829">AN354&amp;", "&amp;AN$351</f>
        <v>195:196, 79:93</v>
      </c>
      <c r="AO355" s="313" t="str">
        <f t="shared" ref="AO355" si="830">AO354&amp;", "&amp;AO$351</f>
        <v>196:197, 79:93</v>
      </c>
      <c r="AP355" s="313" t="str">
        <f t="shared" ref="AP355" si="831">AP354&amp;", "&amp;AP$351</f>
        <v>197:198, 79:93</v>
      </c>
      <c r="AQ355" s="313" t="str">
        <f t="shared" ref="AQ355:AX355" si="832">AQ354&amp;", "&amp;AQ$351</f>
        <v>198:199, 79:93</v>
      </c>
      <c r="AR355" s="313" t="str">
        <f t="shared" si="832"/>
        <v>0:1, 73:81</v>
      </c>
      <c r="AS355" s="313" t="str">
        <f t="shared" si="832"/>
        <v>0:1, 81:95</v>
      </c>
      <c r="AT355" s="313" t="str">
        <f t="shared" si="832"/>
        <v>194:195, 81:95</v>
      </c>
      <c r="AU355" s="313" t="str">
        <f t="shared" si="832"/>
        <v>195:196, 81:95</v>
      </c>
      <c r="AV355" s="313" t="str">
        <f t="shared" si="832"/>
        <v>196:197, 81:95</v>
      </c>
      <c r="AW355" s="313" t="str">
        <f t="shared" si="832"/>
        <v>197:198, 81:95</v>
      </c>
      <c r="AX355" s="313" t="str">
        <f t="shared" si="832"/>
        <v>198:199, 81:95</v>
      </c>
      <c r="AY355" s="313" t="str">
        <f t="shared" ref="AY355" si="833">AY354&amp;", "&amp;AY$351</f>
        <v>0:1, 64:72</v>
      </c>
      <c r="AZ355" s="313" t="str">
        <f t="shared" ref="AZ355" si="834">AZ354&amp;", "&amp;AZ$351</f>
        <v>0:1, 72:86</v>
      </c>
      <c r="BA355" s="313" t="str">
        <f t="shared" ref="BA355" si="835">BA354&amp;", "&amp;BA$351</f>
        <v>194:195, 72:86</v>
      </c>
      <c r="BB355" s="313" t="str">
        <f t="shared" ref="BB355" si="836">BB354&amp;", "&amp;BB$351</f>
        <v>195:196, 72:86</v>
      </c>
      <c r="BC355" s="313" t="str">
        <f t="shared" ref="BC355" si="837">BC354&amp;", "&amp;BC$351</f>
        <v>196:197, 72:86</v>
      </c>
      <c r="BD355" s="313" t="str">
        <f t="shared" ref="BD355" si="838">BD354&amp;", "&amp;BD$351</f>
        <v>197:198, 72:86</v>
      </c>
      <c r="BE355" s="313" t="str">
        <f t="shared" ref="BE355" si="839">BE354&amp;", "&amp;BE$351</f>
        <v>198:199, 72:86</v>
      </c>
      <c r="BF355" s="313" t="str">
        <f t="shared" ref="BF355" si="840">BF354&amp;", "&amp;BF$351</f>
        <v>0:1, 111:124</v>
      </c>
      <c r="BG355" s="313" t="str">
        <f t="shared" ref="BG355" si="841">BG354&amp;", "&amp;BG$351</f>
        <v>0:1, 124:138</v>
      </c>
      <c r="BH355" s="313" t="str">
        <f t="shared" ref="BH355" si="842">BH354&amp;", "&amp;BH$351</f>
        <v>194:195, 124:138</v>
      </c>
      <c r="BI355" s="313" t="str">
        <f t="shared" ref="BI355" si="843">BI354&amp;", "&amp;BI$351</f>
        <v>195:196, 124:138</v>
      </c>
      <c r="BJ355" s="313" t="str">
        <f t="shared" ref="BJ355" si="844">BJ354&amp;", "&amp;BJ$351</f>
        <v>196:197, 124:138</v>
      </c>
      <c r="BK355" s="313" t="str">
        <f t="shared" ref="BK355" si="845">BK354&amp;", "&amp;BK$351</f>
        <v>197:198, 124:138</v>
      </c>
      <c r="BL355" s="313" t="str">
        <f t="shared" ref="BL355" si="846">BL354&amp;", "&amp;BL$351</f>
        <v>198:199, 124:138</v>
      </c>
      <c r="BM355" s="313" t="str">
        <f t="shared" ref="BM355" si="847">BM354&amp;", "&amp;BM$351</f>
        <v>0:1, 163:176</v>
      </c>
      <c r="BN355" s="313" t="str">
        <f t="shared" ref="BN355" si="848">BN354&amp;", "&amp;BN$351</f>
        <v>0:1, 176:190</v>
      </c>
      <c r="BO355" s="313" t="str">
        <f t="shared" ref="BO355" si="849">BO354&amp;", "&amp;BO$351</f>
        <v>194:195, 176:190</v>
      </c>
      <c r="BP355" s="313" t="str">
        <f t="shared" ref="BP355" si="850">BP354&amp;", "&amp;BP$351</f>
        <v>195:196, 176:190</v>
      </c>
      <c r="BQ355" s="313" t="str">
        <f t="shared" ref="BQ355" si="851">BQ354&amp;", "&amp;BQ$351</f>
        <v>196:197, 176:190</v>
      </c>
      <c r="BR355" s="313" t="str">
        <f t="shared" ref="BR355" si="852">BR354&amp;", "&amp;BR$351</f>
        <v>197:198, 176:190</v>
      </c>
      <c r="BS355" s="313" t="str">
        <f t="shared" ref="BS355" si="853">BS354&amp;", "&amp;BS$351</f>
        <v>198:199, 176:190</v>
      </c>
      <c r="BT355" s="313" t="str">
        <f t="shared" ref="BT355" si="854">BT354&amp;", "&amp;BT$351</f>
        <v>0:1, 215:228</v>
      </c>
      <c r="BU355" s="313" t="str">
        <f t="shared" ref="BU355" si="855">BU354&amp;", "&amp;BU$351</f>
        <v>0:1, 228:242</v>
      </c>
      <c r="BV355" s="313" t="str">
        <f t="shared" ref="BV355" si="856">BV354&amp;", "&amp;BV$351</f>
        <v>194:195, 228:242</v>
      </c>
      <c r="BW355" s="313" t="str">
        <f t="shared" ref="BW355" si="857">BW354&amp;", "&amp;BW$351</f>
        <v>195:196, 228:242</v>
      </c>
      <c r="BX355" s="313" t="str">
        <f t="shared" ref="BX355" si="858">BX354&amp;", "&amp;BX$351</f>
        <v>196:197, 228:242</v>
      </c>
      <c r="BY355" s="313" t="str">
        <f t="shared" ref="BY355" si="859">BY354&amp;", "&amp;BY$351</f>
        <v>197:198, 228:242</v>
      </c>
      <c r="BZ355" s="313" t="str">
        <f t="shared" ref="BZ355" si="860">BZ354&amp;", "&amp;BZ$351</f>
        <v>198:199, 228:242</v>
      </c>
      <c r="CA355" s="313" t="str">
        <f t="shared" ref="CA355" si="861">CA354&amp;", "&amp;CA$351</f>
        <v>0:1, 267:280</v>
      </c>
      <c r="CB355" s="313" t="str">
        <f t="shared" ref="CB355" si="862">CB354&amp;", "&amp;CB$351</f>
        <v>0:1, 280:294</v>
      </c>
      <c r="CC355" s="313" t="str">
        <f t="shared" ref="CC355" si="863">CC354&amp;", "&amp;CC$351</f>
        <v>194:195, 280:294</v>
      </c>
      <c r="CD355" s="313" t="str">
        <f t="shared" ref="CD355" si="864">CD354&amp;", "&amp;CD$351</f>
        <v>195:196, 280:294</v>
      </c>
      <c r="CE355" s="313" t="str">
        <f t="shared" ref="CE355" si="865">CE354&amp;", "&amp;CE$351</f>
        <v>196:197, 280:294</v>
      </c>
      <c r="CF355" s="313" t="str">
        <f t="shared" ref="CF355" si="866">CF354&amp;", "&amp;CF$351</f>
        <v>197:198, 280:294</v>
      </c>
      <c r="CG355" s="313" t="str">
        <f t="shared" ref="CG355" si="867">CG354&amp;", "&amp;CG$351</f>
        <v>198:199, 280:294</v>
      </c>
      <c r="CH355" s="313" t="str">
        <f t="shared" ref="CH355" si="868">CH354&amp;", "&amp;CH$351</f>
        <v>0:1, 319:332</v>
      </c>
      <c r="CI355" s="313" t="str">
        <f t="shared" ref="CI355" si="869">CI354&amp;", "&amp;CI$351</f>
        <v>0:1, 332:346</v>
      </c>
      <c r="CJ355" s="313" t="str">
        <f t="shared" ref="CJ355" si="870">CJ354&amp;", "&amp;CJ$351</f>
        <v>194:195, 332:346</v>
      </c>
      <c r="CK355" s="313" t="str">
        <f t="shared" ref="CK355" si="871">CK354&amp;", "&amp;CK$351</f>
        <v>195:196, 332:346</v>
      </c>
      <c r="CL355" s="313" t="str">
        <f t="shared" ref="CL355" si="872">CL354&amp;", "&amp;CL$351</f>
        <v>196:197, 332:346</v>
      </c>
      <c r="CM355" s="313" t="str">
        <f t="shared" ref="CM355" si="873">CM354&amp;", "&amp;CM$351</f>
        <v>197:198, 332:346</v>
      </c>
      <c r="CN355" s="313" t="str">
        <f t="shared" ref="CN355" si="874">CN354&amp;", "&amp;CN$351</f>
        <v>198:199, 332:346</v>
      </c>
    </row>
    <row r="356" spans="1:92" outlineLevel="1">
      <c r="A356" s="34" t="s">
        <v>1096</v>
      </c>
      <c r="C356" s="134" t="s">
        <v>1090</v>
      </c>
      <c r="D356" s="134" t="s">
        <v>1679</v>
      </c>
      <c r="E356" s="134" t="s">
        <v>1680</v>
      </c>
      <c r="F356" s="134" t="s">
        <v>1087</v>
      </c>
      <c r="G356" s="134" t="s">
        <v>1680</v>
      </c>
      <c r="H356" s="134" t="s">
        <v>1087</v>
      </c>
      <c r="I356" s="134" t="s">
        <v>1086</v>
      </c>
      <c r="J356" s="134" t="s">
        <v>1680</v>
      </c>
      <c r="K356" s="134" t="s">
        <v>1087</v>
      </c>
      <c r="L356" s="134" t="s">
        <v>1677</v>
      </c>
      <c r="M356" s="134" t="s">
        <v>1678</v>
      </c>
      <c r="P356" s="134" t="s">
        <v>1090</v>
      </c>
      <c r="Q356" s="134" t="s">
        <v>1679</v>
      </c>
      <c r="R356" s="134" t="s">
        <v>1680</v>
      </c>
      <c r="S356" s="134" t="s">
        <v>1087</v>
      </c>
      <c r="T356" s="134" t="s">
        <v>1680</v>
      </c>
      <c r="U356" s="134" t="s">
        <v>1087</v>
      </c>
      <c r="V356" s="134" t="s">
        <v>1086</v>
      </c>
      <c r="W356" s="134" t="s">
        <v>1680</v>
      </c>
      <c r="X356" s="134" t="s">
        <v>1087</v>
      </c>
      <c r="Y356" s="134" t="s">
        <v>1677</v>
      </c>
      <c r="Z356" s="134" t="s">
        <v>1678</v>
      </c>
    </row>
    <row r="357" spans="1:92" outlineLevel="1">
      <c r="A357" s="21">
        <v>0</v>
      </c>
      <c r="B357" t="str">
        <f t="shared" ref="B357:B420" si="875">"EP"&amp;$C357&amp;IF($A357=0," LPAll"&amp;$D357,"")&amp;IF($A357=1," LPD"&amp;$E357&amp;" LPS"&amp;$F357,"")&amp;IF($A357=2," LPD"&amp;$G357&amp;" LPS"&amp;$H357&amp;" LPM"&amp;$I357,"")</f>
        <v>EP1 LPAll1</v>
      </c>
      <c r="C357" s="321">
        <f>IF($A357&lt;&gt;$A356,1,MOD(C356-1+(COUNTIFS(D$355:$N$355,$A357)=COUNTIFS(D357:$N357,1)),C$354)+1)</f>
        <v>1</v>
      </c>
      <c r="D357" s="319">
        <f>IF($A357&lt;&gt;D$355,0,IF($A357&lt;&gt;$A356,1,MOD(D356-1+(COUNTIFS(E$355:$N$355,$A357)=COUNTIFS(E357:$N357,1)),D$354)+1))</f>
        <v>1</v>
      </c>
      <c r="E357" s="319">
        <f>IF($A357&lt;&gt;E$355,0,IF($A357&lt;&gt;$A356,1,MOD(E356-1+(COUNTIFS(F$355:$N$355,$A357)=COUNTIFS(F357:$N357,1)),E$354)+1))</f>
        <v>0</v>
      </c>
      <c r="F357" s="319">
        <f>IF($A357&lt;&gt;F$355,0,IF($A357&lt;&gt;$A356,1,MOD(F356-1+(COUNTIFS(G$355:$N$355,$A357)=COUNTIFS(G357:$N357,1)),F$354)+1))</f>
        <v>0</v>
      </c>
      <c r="G357" s="319">
        <f>IF($A357&lt;&gt;G$355,0,IF($A357&lt;&gt;$A356,1,MOD(G356-1+(COUNTIFS(H$355:$N$355,$A357)=COUNTIFS(H357:$N357,1)),G$354)+1))</f>
        <v>0</v>
      </c>
      <c r="H357" s="319">
        <f>IF($A357&lt;&gt;H$355,0,IF($A357&lt;&gt;$A356,1,MOD(H356-1+(COUNTIFS(I$355:$N$355,$A357)=COUNTIFS(I357:$N357,1)),H$354)+1))</f>
        <v>0</v>
      </c>
      <c r="I357" s="319">
        <f>IF($A357&lt;&gt;I$355,0,IF($A357&lt;&gt;$A356,1,MOD(I356-1+(COUNTIFS(N$355:$N$355,$A357)=COUNTIFS(N357:$N357,1)),I$354)+1))</f>
        <v>0</v>
      </c>
      <c r="J357" s="319"/>
      <c r="K357" s="319"/>
      <c r="L357" s="319"/>
      <c r="M357" s="319"/>
      <c r="O357">
        <v>1</v>
      </c>
      <c r="P357" s="124">
        <f t="shared" ref="P357:P388" si="876">IF(C357=0,0,INDEX(C$347:C$350,C357,1))</f>
        <v>-0.5</v>
      </c>
      <c r="Q357" s="124">
        <f t="shared" ref="Q357:Q388" si="877">IF(D357=0,0,INDEX(D$347:D$350,D357,1))</f>
        <v>-0.5</v>
      </c>
      <c r="R357" s="124">
        <f t="shared" ref="R357:R388" si="878">IF(E357=0,0,INDEX(E$347:E$350,E357,1))</f>
        <v>0</v>
      </c>
      <c r="S357" s="124">
        <f t="shared" ref="S357:S388" si="879">IF(F357=0,0,INDEX(F$347:F$350,F357,1))</f>
        <v>0</v>
      </c>
      <c r="T357" s="124">
        <f t="shared" ref="T357:T388" si="880">IF(G357=0,0,INDEX(G$347:G$350,G357,1))</f>
        <v>0</v>
      </c>
      <c r="U357" s="124">
        <f t="shared" ref="U357:U388" si="881">IF(H357=0,0,INDEX(H$347:H$350,H357,1))</f>
        <v>0</v>
      </c>
      <c r="V357" s="124">
        <f t="shared" ref="V357:V388" si="882">IF(I357=0,0,INDEX(I$347:I$350,I357,1))</f>
        <v>0</v>
      </c>
      <c r="W357" s="124"/>
      <c r="X357" s="124"/>
      <c r="Y357" s="124"/>
      <c r="Z357" s="124"/>
    </row>
    <row r="358" spans="1:92" outlineLevel="1">
      <c r="A358">
        <f t="shared" ref="A358:A372" ca="1" si="883">OFFSET(A358,-1,0)</f>
        <v>0</v>
      </c>
      <c r="B358" t="str">
        <f t="shared" ca="1" si="875"/>
        <v>EP1 LPAll2</v>
      </c>
      <c r="C358" s="321">
        <f ca="1">IF($A358&lt;&gt;$A357,1,MOD(C357-1+(COUNTIFS(D$355:$N$355,$A358)=COUNTIFS(D358:$N358,1)),C$354)+1)</f>
        <v>1</v>
      </c>
      <c r="D358" s="319">
        <f ca="1">IF($A358&lt;&gt;D$355,0,IF($A358&lt;&gt;$A357,1,MOD(D357-1+(COUNTIFS(E$355:$N$355,$A358)=COUNTIFS(E358:$N358,1)),D$354)+1))</f>
        <v>2</v>
      </c>
      <c r="E358" s="319">
        <f ca="1">IF($A358&lt;&gt;E$355,0,IF($A358&lt;&gt;$A357,1,MOD(E357-1+(COUNTIFS(F$355:$N$355,$A358)=COUNTIFS(F358:$N358,1)),E$354)+1))</f>
        <v>0</v>
      </c>
      <c r="F358" s="319">
        <f ca="1">IF($A358&lt;&gt;F$355,0,IF($A358&lt;&gt;$A357,1,MOD(F357-1+(COUNTIFS(G$355:$N$355,$A358)=COUNTIFS(G358:$N358,1)),F$354)+1))</f>
        <v>0</v>
      </c>
      <c r="G358" s="319">
        <f ca="1">IF($A358&lt;&gt;G$355,0,IF($A358&lt;&gt;$A357,1,MOD(G357-1+(COUNTIFS(H$355:$N$355,$A358)=COUNTIFS(H358:$N358,1)),G$354)+1))</f>
        <v>0</v>
      </c>
      <c r="H358" s="319">
        <f ca="1">IF($A358&lt;&gt;H$355,0,IF($A358&lt;&gt;$A357,1,MOD(H357-1+(COUNTIFS(I$355:$N$355,$A358)=COUNTIFS(I358:$N358,1)),H$354)+1))</f>
        <v>0</v>
      </c>
      <c r="I358" s="319">
        <f ca="1">IF($A358&lt;&gt;I$355,0,IF($A358&lt;&gt;$A357,1,MOD(I357-1+(COUNTIFS(N$355:$N$355,$A358)=COUNTIFS(N358:$N358,1)),I$354)+1))</f>
        <v>0</v>
      </c>
      <c r="J358" s="319"/>
      <c r="K358" s="319"/>
      <c r="L358" s="319"/>
      <c r="M358" s="319"/>
      <c r="O358">
        <v>2</v>
      </c>
      <c r="P358" s="124">
        <f t="shared" ca="1" si="876"/>
        <v>-0.5</v>
      </c>
      <c r="Q358" s="124">
        <f t="shared" ca="1" si="877"/>
        <v>0</v>
      </c>
      <c r="R358" s="124">
        <f t="shared" ca="1" si="878"/>
        <v>0</v>
      </c>
      <c r="S358" s="124">
        <f t="shared" ca="1" si="879"/>
        <v>0</v>
      </c>
      <c r="T358" s="124">
        <f t="shared" ca="1" si="880"/>
        <v>0</v>
      </c>
      <c r="U358" s="124">
        <f t="shared" ca="1" si="881"/>
        <v>0</v>
      </c>
      <c r="V358" s="124">
        <f t="shared" ca="1" si="882"/>
        <v>0</v>
      </c>
      <c r="W358" s="124"/>
      <c r="X358" s="124"/>
      <c r="Y358" s="124"/>
      <c r="Z358" s="124"/>
    </row>
    <row r="359" spans="1:92" outlineLevel="1">
      <c r="A359">
        <f t="shared" ca="1" si="883"/>
        <v>0</v>
      </c>
      <c r="B359" t="str">
        <f t="shared" ca="1" si="875"/>
        <v>EP1 LPAll3</v>
      </c>
      <c r="C359" s="321">
        <f ca="1">IF($A359&lt;&gt;$A358,1,MOD(C358-1+(COUNTIFS(D$355:$N$355,$A359)=COUNTIFS(D359:$N359,1)),C$354)+1)</f>
        <v>1</v>
      </c>
      <c r="D359" s="319">
        <f ca="1">IF($A359&lt;&gt;D$355,0,IF($A359&lt;&gt;$A358,1,MOD(D358-1+(COUNTIFS(E$355:$N$355,$A359)=COUNTIFS(E359:$N359,1)),D$354)+1))</f>
        <v>3</v>
      </c>
      <c r="E359" s="319">
        <f ca="1">IF($A359&lt;&gt;E$355,0,IF($A359&lt;&gt;$A358,1,MOD(E358-1+(COUNTIFS(F$355:$N$355,$A359)=COUNTIFS(F359:$N359,1)),E$354)+1))</f>
        <v>0</v>
      </c>
      <c r="F359" s="319">
        <f ca="1">IF($A359&lt;&gt;F$355,0,IF($A359&lt;&gt;$A358,1,MOD(F358-1+(COUNTIFS(G$355:$N$355,$A359)=COUNTIFS(G359:$N359,1)),F$354)+1))</f>
        <v>0</v>
      </c>
      <c r="G359" s="319">
        <f ca="1">IF($A359&lt;&gt;G$355,0,IF($A359&lt;&gt;$A358,1,MOD(G358-1+(COUNTIFS(H$355:$N$355,$A359)=COUNTIFS(H359:$N359,1)),G$354)+1))</f>
        <v>0</v>
      </c>
      <c r="H359" s="319">
        <f ca="1">IF($A359&lt;&gt;H$355,0,IF($A359&lt;&gt;$A358,1,MOD(H358-1+(COUNTIFS(I$355:$N$355,$A359)=COUNTIFS(I359:$N359,1)),H$354)+1))</f>
        <v>0</v>
      </c>
      <c r="I359" s="319">
        <f ca="1">IF($A359&lt;&gt;I$355,0,IF($A359&lt;&gt;$A358,1,MOD(I358-1+(COUNTIFS(N$355:$N$355,$A359)=COUNTIFS(N359:$N359,1)),I$354)+1))</f>
        <v>0</v>
      </c>
      <c r="J359" s="319"/>
      <c r="K359" s="319"/>
      <c r="L359" s="319"/>
      <c r="M359" s="319"/>
      <c r="O359">
        <v>3</v>
      </c>
      <c r="P359" s="124">
        <f t="shared" ca="1" si="876"/>
        <v>-0.5</v>
      </c>
      <c r="Q359" s="124">
        <f t="shared" ca="1" si="877"/>
        <v>0.5</v>
      </c>
      <c r="R359" s="124">
        <f t="shared" ca="1" si="878"/>
        <v>0</v>
      </c>
      <c r="S359" s="124">
        <f t="shared" ca="1" si="879"/>
        <v>0</v>
      </c>
      <c r="T359" s="124">
        <f t="shared" ca="1" si="880"/>
        <v>0</v>
      </c>
      <c r="U359" s="124">
        <f t="shared" ca="1" si="881"/>
        <v>0</v>
      </c>
      <c r="V359" s="124">
        <f t="shared" ca="1" si="882"/>
        <v>0</v>
      </c>
      <c r="W359" s="124"/>
      <c r="X359" s="124"/>
      <c r="Y359" s="124"/>
      <c r="Z359" s="124"/>
    </row>
    <row r="360" spans="1:92" outlineLevel="1">
      <c r="A360">
        <f t="shared" ca="1" si="883"/>
        <v>0</v>
      </c>
      <c r="B360" t="str">
        <f t="shared" ca="1" si="875"/>
        <v>EP2 LPAll1</v>
      </c>
      <c r="C360" s="321">
        <f ca="1">IF($A360&lt;&gt;$A359,1,MOD(C359-1+(COUNTIFS(D$355:$N$355,$A360)=COUNTIFS(D360:$N360,1)),C$354)+1)</f>
        <v>2</v>
      </c>
      <c r="D360" s="319">
        <f ca="1">IF($A360&lt;&gt;D$355,0,IF($A360&lt;&gt;$A359,1,MOD(D359-1+(COUNTIFS(E$355:$N$355,$A360)=COUNTIFS(E360:$N360,1)),D$354)+1))</f>
        <v>1</v>
      </c>
      <c r="E360" s="319">
        <f ca="1">IF($A360&lt;&gt;E$355,0,IF($A360&lt;&gt;$A359,1,MOD(E359-1+(COUNTIFS(F$355:$N$355,$A360)=COUNTIFS(F360:$N360,1)),E$354)+1))</f>
        <v>0</v>
      </c>
      <c r="F360" s="319">
        <f ca="1">IF($A360&lt;&gt;F$355,0,IF($A360&lt;&gt;$A359,1,MOD(F359-1+(COUNTIFS(G$355:$N$355,$A360)=COUNTIFS(G360:$N360,1)),F$354)+1))</f>
        <v>0</v>
      </c>
      <c r="G360" s="319">
        <f ca="1">IF($A360&lt;&gt;G$355,0,IF($A360&lt;&gt;$A359,1,MOD(G359-1+(COUNTIFS(H$355:$N$355,$A360)=COUNTIFS(H360:$N360,1)),G$354)+1))</f>
        <v>0</v>
      </c>
      <c r="H360" s="319">
        <f ca="1">IF($A360&lt;&gt;H$355,0,IF($A360&lt;&gt;$A359,1,MOD(H359-1+(COUNTIFS(I$355:$N$355,$A360)=COUNTIFS(I360:$N360,1)),H$354)+1))</f>
        <v>0</v>
      </c>
      <c r="I360" s="319">
        <f ca="1">IF($A360&lt;&gt;I$355,0,IF($A360&lt;&gt;$A359,1,MOD(I359-1+(COUNTIFS(N$355:$N$355,$A360)=COUNTIFS(N360:$N360,1)),I$354)+1))</f>
        <v>0</v>
      </c>
      <c r="J360" s="319"/>
      <c r="K360" s="319"/>
      <c r="L360" s="319"/>
      <c r="M360" s="319"/>
      <c r="O360">
        <v>4</v>
      </c>
      <c r="P360" s="124">
        <f t="shared" ca="1" si="876"/>
        <v>0</v>
      </c>
      <c r="Q360" s="124">
        <f t="shared" ca="1" si="877"/>
        <v>-0.5</v>
      </c>
      <c r="R360" s="124">
        <f t="shared" ca="1" si="878"/>
        <v>0</v>
      </c>
      <c r="S360" s="124">
        <f t="shared" ca="1" si="879"/>
        <v>0</v>
      </c>
      <c r="T360" s="124">
        <f t="shared" ca="1" si="880"/>
        <v>0</v>
      </c>
      <c r="U360" s="124">
        <f t="shared" ca="1" si="881"/>
        <v>0</v>
      </c>
      <c r="V360" s="124">
        <f t="shared" ca="1" si="882"/>
        <v>0</v>
      </c>
      <c r="W360" s="124"/>
      <c r="X360" s="124"/>
      <c r="Y360" s="124"/>
      <c r="Z360" s="124"/>
    </row>
    <row r="361" spans="1:92" outlineLevel="1">
      <c r="A361">
        <f t="shared" ca="1" si="883"/>
        <v>0</v>
      </c>
      <c r="B361" t="str">
        <f t="shared" ca="1" si="875"/>
        <v>EP2 LPAll2</v>
      </c>
      <c r="C361" s="321">
        <f ca="1">IF($A361&lt;&gt;$A360,1,MOD(C360-1+(COUNTIFS(D$355:$N$355,$A361)=COUNTIFS(D361:$N361,1)),C$354)+1)</f>
        <v>2</v>
      </c>
      <c r="D361" s="319">
        <f ca="1">IF($A361&lt;&gt;D$355,0,IF($A361&lt;&gt;$A360,1,MOD(D360-1+(COUNTIFS(E$355:$N$355,$A361)=COUNTIFS(E361:$N361,1)),D$354)+1))</f>
        <v>2</v>
      </c>
      <c r="E361" s="319">
        <f ca="1">IF($A361&lt;&gt;E$355,0,IF($A361&lt;&gt;$A360,1,MOD(E360-1+(COUNTIFS(F$355:$N$355,$A361)=COUNTIFS(F361:$N361,1)),E$354)+1))</f>
        <v>0</v>
      </c>
      <c r="F361" s="319">
        <f ca="1">IF($A361&lt;&gt;F$355,0,IF($A361&lt;&gt;$A360,1,MOD(F360-1+(COUNTIFS(G$355:$N$355,$A361)=COUNTIFS(G361:$N361,1)),F$354)+1))</f>
        <v>0</v>
      </c>
      <c r="G361" s="319">
        <f ca="1">IF($A361&lt;&gt;G$355,0,IF($A361&lt;&gt;$A360,1,MOD(G360-1+(COUNTIFS(H$355:$N$355,$A361)=COUNTIFS(H361:$N361,1)),G$354)+1))</f>
        <v>0</v>
      </c>
      <c r="H361" s="319">
        <f ca="1">IF($A361&lt;&gt;H$355,0,IF($A361&lt;&gt;$A360,1,MOD(H360-1+(COUNTIFS(I$355:$N$355,$A361)=COUNTIFS(I361:$N361,1)),H$354)+1))</f>
        <v>0</v>
      </c>
      <c r="I361" s="319">
        <f ca="1">IF($A361&lt;&gt;I$355,0,IF($A361&lt;&gt;$A360,1,MOD(I360-1+(COUNTIFS(N$355:$N$355,$A361)=COUNTIFS(N361:$N361,1)),I$354)+1))</f>
        <v>0</v>
      </c>
      <c r="J361" s="319"/>
      <c r="K361" s="319"/>
      <c r="L361" s="319"/>
      <c r="M361" s="319"/>
      <c r="O361">
        <v>5</v>
      </c>
      <c r="P361" s="124">
        <f t="shared" ca="1" si="876"/>
        <v>0</v>
      </c>
      <c r="Q361" s="124">
        <f t="shared" ca="1" si="877"/>
        <v>0</v>
      </c>
      <c r="R361" s="124">
        <f t="shared" ca="1" si="878"/>
        <v>0</v>
      </c>
      <c r="S361" s="124">
        <f t="shared" ca="1" si="879"/>
        <v>0</v>
      </c>
      <c r="T361" s="124">
        <f t="shared" ca="1" si="880"/>
        <v>0</v>
      </c>
      <c r="U361" s="124">
        <f t="shared" ca="1" si="881"/>
        <v>0</v>
      </c>
      <c r="V361" s="124">
        <f t="shared" ca="1" si="882"/>
        <v>0</v>
      </c>
      <c r="W361" s="124"/>
      <c r="X361" s="124"/>
      <c r="Y361" s="124"/>
      <c r="Z361" s="124"/>
    </row>
    <row r="362" spans="1:92" outlineLevel="1">
      <c r="A362">
        <f t="shared" ca="1" si="883"/>
        <v>0</v>
      </c>
      <c r="B362" t="str">
        <f t="shared" ca="1" si="875"/>
        <v>EP2 LPAll3</v>
      </c>
      <c r="C362" s="321">
        <f ca="1">IF($A362&lt;&gt;$A361,1,MOD(C361-1+(COUNTIFS(D$355:$N$355,$A362)=COUNTIFS(D362:$N362,1)),C$354)+1)</f>
        <v>2</v>
      </c>
      <c r="D362" s="319">
        <f ca="1">IF($A362&lt;&gt;D$355,0,IF($A362&lt;&gt;$A361,1,MOD(D361-1+(COUNTIFS(E$355:$N$355,$A362)=COUNTIFS(E362:$N362,1)),D$354)+1))</f>
        <v>3</v>
      </c>
      <c r="E362" s="319">
        <f ca="1">IF($A362&lt;&gt;E$355,0,IF($A362&lt;&gt;$A361,1,MOD(E361-1+(COUNTIFS(F$355:$N$355,$A362)=COUNTIFS(F362:$N362,1)),E$354)+1))</f>
        <v>0</v>
      </c>
      <c r="F362" s="319">
        <f ca="1">IF($A362&lt;&gt;F$355,0,IF($A362&lt;&gt;$A361,1,MOD(F361-1+(COUNTIFS(G$355:$N$355,$A362)=COUNTIFS(G362:$N362,1)),F$354)+1))</f>
        <v>0</v>
      </c>
      <c r="G362" s="319">
        <f ca="1">IF($A362&lt;&gt;G$355,0,IF($A362&lt;&gt;$A361,1,MOD(G361-1+(COUNTIFS(H$355:$N$355,$A362)=COUNTIFS(H362:$N362,1)),G$354)+1))</f>
        <v>0</v>
      </c>
      <c r="H362" s="319">
        <f ca="1">IF($A362&lt;&gt;H$355,0,IF($A362&lt;&gt;$A361,1,MOD(H361-1+(COUNTIFS(I$355:$N$355,$A362)=COUNTIFS(I362:$N362,1)),H$354)+1))</f>
        <v>0</v>
      </c>
      <c r="I362" s="319">
        <f ca="1">IF($A362&lt;&gt;I$355,0,IF($A362&lt;&gt;$A361,1,MOD(I361-1+(COUNTIFS(N$355:$N$355,$A362)=COUNTIFS(N362:$N362,1)),I$354)+1))</f>
        <v>0</v>
      </c>
      <c r="J362" s="319"/>
      <c r="K362" s="319"/>
      <c r="L362" s="319"/>
      <c r="M362" s="319"/>
      <c r="O362">
        <v>6</v>
      </c>
      <c r="P362" s="124">
        <f t="shared" ca="1" si="876"/>
        <v>0</v>
      </c>
      <c r="Q362" s="124">
        <f t="shared" ca="1" si="877"/>
        <v>0.5</v>
      </c>
      <c r="R362" s="124">
        <f t="shared" ca="1" si="878"/>
        <v>0</v>
      </c>
      <c r="S362" s="124">
        <f t="shared" ca="1" si="879"/>
        <v>0</v>
      </c>
      <c r="T362" s="124">
        <f t="shared" ca="1" si="880"/>
        <v>0</v>
      </c>
      <c r="U362" s="124">
        <f t="shared" ca="1" si="881"/>
        <v>0</v>
      </c>
      <c r="V362" s="124">
        <f t="shared" ca="1" si="882"/>
        <v>0</v>
      </c>
      <c r="W362" s="124"/>
      <c r="X362" s="124"/>
      <c r="Y362" s="124"/>
      <c r="Z362" s="124"/>
    </row>
    <row r="363" spans="1:92" outlineLevel="1">
      <c r="A363">
        <f t="shared" ca="1" si="883"/>
        <v>0</v>
      </c>
      <c r="B363" t="str">
        <f t="shared" ca="1" si="875"/>
        <v>EP3 LPAll1</v>
      </c>
      <c r="C363" s="321">
        <f ca="1">IF($A363&lt;&gt;$A362,1,MOD(C362-1+(COUNTIFS(D$355:$N$355,$A363)=COUNTIFS(D363:$N363,1)),C$354)+1)</f>
        <v>3</v>
      </c>
      <c r="D363" s="319">
        <f ca="1">IF($A363&lt;&gt;D$355,0,IF($A363&lt;&gt;$A362,1,MOD(D362-1+(COUNTIFS(E$355:$N$355,$A363)=COUNTIFS(E363:$N363,1)),D$354)+1))</f>
        <v>1</v>
      </c>
      <c r="E363" s="319">
        <f ca="1">IF($A363&lt;&gt;E$355,0,IF($A363&lt;&gt;$A362,1,MOD(E362-1+(COUNTIFS(F$355:$N$355,$A363)=COUNTIFS(F363:$N363,1)),E$354)+1))</f>
        <v>0</v>
      </c>
      <c r="F363" s="319">
        <f ca="1">IF($A363&lt;&gt;F$355,0,IF($A363&lt;&gt;$A362,1,MOD(F362-1+(COUNTIFS(G$355:$N$355,$A363)=COUNTIFS(G363:$N363,1)),F$354)+1))</f>
        <v>0</v>
      </c>
      <c r="G363" s="319">
        <f ca="1">IF($A363&lt;&gt;G$355,0,IF($A363&lt;&gt;$A362,1,MOD(G362-1+(COUNTIFS(H$355:$N$355,$A363)=COUNTIFS(H363:$N363,1)),G$354)+1))</f>
        <v>0</v>
      </c>
      <c r="H363" s="319">
        <f ca="1">IF($A363&lt;&gt;H$355,0,IF($A363&lt;&gt;$A362,1,MOD(H362-1+(COUNTIFS(I$355:$N$355,$A363)=COUNTIFS(I363:$N363,1)),H$354)+1))</f>
        <v>0</v>
      </c>
      <c r="I363" s="319">
        <f ca="1">IF($A363&lt;&gt;I$355,0,IF($A363&lt;&gt;$A362,1,MOD(I362-1+(COUNTIFS(N$355:$N$355,$A363)=COUNTIFS(N363:$N363,1)),I$354)+1))</f>
        <v>0</v>
      </c>
      <c r="J363" s="319"/>
      <c r="K363" s="319"/>
      <c r="L363" s="319"/>
      <c r="M363" s="319"/>
      <c r="O363">
        <v>7</v>
      </c>
      <c r="P363" s="124">
        <f t="shared" ca="1" si="876"/>
        <v>0.5</v>
      </c>
      <c r="Q363" s="124">
        <f t="shared" ca="1" si="877"/>
        <v>-0.5</v>
      </c>
      <c r="R363" s="124">
        <f t="shared" ca="1" si="878"/>
        <v>0</v>
      </c>
      <c r="S363" s="124">
        <f t="shared" ca="1" si="879"/>
        <v>0</v>
      </c>
      <c r="T363" s="124">
        <f t="shared" ca="1" si="880"/>
        <v>0</v>
      </c>
      <c r="U363" s="124">
        <f t="shared" ca="1" si="881"/>
        <v>0</v>
      </c>
      <c r="V363" s="124">
        <f t="shared" ca="1" si="882"/>
        <v>0</v>
      </c>
      <c r="W363" s="124"/>
      <c r="X363" s="124"/>
      <c r="Y363" s="124"/>
      <c r="Z363" s="124"/>
    </row>
    <row r="364" spans="1:92" outlineLevel="1">
      <c r="A364">
        <f t="shared" ca="1" si="883"/>
        <v>0</v>
      </c>
      <c r="B364" t="str">
        <f t="shared" ca="1" si="875"/>
        <v>EP3 LPAll2</v>
      </c>
      <c r="C364" s="321">
        <f ca="1">IF($A364&lt;&gt;$A363,1,MOD(C363-1+(COUNTIFS(D$355:$N$355,$A364)=COUNTIFS(D364:$N364,1)),C$354)+1)</f>
        <v>3</v>
      </c>
      <c r="D364" s="319">
        <f ca="1">IF($A364&lt;&gt;D$355,0,IF($A364&lt;&gt;$A363,1,MOD(D363-1+(COUNTIFS(E$355:$N$355,$A364)=COUNTIFS(E364:$N364,1)),D$354)+1))</f>
        <v>2</v>
      </c>
      <c r="E364" s="319">
        <f ca="1">IF($A364&lt;&gt;E$355,0,IF($A364&lt;&gt;$A363,1,MOD(E363-1+(COUNTIFS(F$355:$N$355,$A364)=COUNTIFS(F364:$N364,1)),E$354)+1))</f>
        <v>0</v>
      </c>
      <c r="F364" s="319">
        <f ca="1">IF($A364&lt;&gt;F$355,0,IF($A364&lt;&gt;$A363,1,MOD(F363-1+(COUNTIFS(G$355:$N$355,$A364)=COUNTIFS(G364:$N364,1)),F$354)+1))</f>
        <v>0</v>
      </c>
      <c r="G364" s="319">
        <f ca="1">IF($A364&lt;&gt;G$355,0,IF($A364&lt;&gt;$A363,1,MOD(G363-1+(COUNTIFS(H$355:$N$355,$A364)=COUNTIFS(H364:$N364,1)),G$354)+1))</f>
        <v>0</v>
      </c>
      <c r="H364" s="319">
        <f ca="1">IF($A364&lt;&gt;H$355,0,IF($A364&lt;&gt;$A363,1,MOD(H363-1+(COUNTIFS(I$355:$N$355,$A364)=COUNTIFS(I364:$N364,1)),H$354)+1))</f>
        <v>0</v>
      </c>
      <c r="I364" s="319">
        <f ca="1">IF($A364&lt;&gt;I$355,0,IF($A364&lt;&gt;$A363,1,MOD(I363-1+(COUNTIFS(N$355:$N$355,$A364)=COUNTIFS(N364:$N364,1)),I$354)+1))</f>
        <v>0</v>
      </c>
      <c r="J364" s="319"/>
      <c r="K364" s="319"/>
      <c r="L364" s="319"/>
      <c r="M364" s="319"/>
      <c r="O364">
        <v>8</v>
      </c>
      <c r="P364" s="124">
        <f t="shared" ca="1" si="876"/>
        <v>0.5</v>
      </c>
      <c r="Q364" s="124">
        <f t="shared" ca="1" si="877"/>
        <v>0</v>
      </c>
      <c r="R364" s="124">
        <f t="shared" ca="1" si="878"/>
        <v>0</v>
      </c>
      <c r="S364" s="124">
        <f t="shared" ca="1" si="879"/>
        <v>0</v>
      </c>
      <c r="T364" s="124">
        <f t="shared" ca="1" si="880"/>
        <v>0</v>
      </c>
      <c r="U364" s="124">
        <f t="shared" ca="1" si="881"/>
        <v>0</v>
      </c>
      <c r="V364" s="124">
        <f t="shared" ca="1" si="882"/>
        <v>0</v>
      </c>
      <c r="W364" s="124"/>
      <c r="X364" s="124"/>
      <c r="Y364" s="124"/>
      <c r="Z364" s="124"/>
    </row>
    <row r="365" spans="1:92" outlineLevel="1">
      <c r="A365">
        <f t="shared" ca="1" si="883"/>
        <v>0</v>
      </c>
      <c r="B365" t="str">
        <f t="shared" ca="1" si="875"/>
        <v>EP3 LPAll3</v>
      </c>
      <c r="C365" s="321">
        <f ca="1">IF($A365&lt;&gt;$A364,1,MOD(C364-1+(COUNTIFS(D$355:$N$355,$A365)=COUNTIFS(D365:$N365,1)),C$354)+1)</f>
        <v>3</v>
      </c>
      <c r="D365" s="319">
        <f ca="1">IF($A365&lt;&gt;D$355,0,IF($A365&lt;&gt;$A364,1,MOD(D364-1+(COUNTIFS(E$355:$N$355,$A365)=COUNTIFS(E365:$N365,1)),D$354)+1))</f>
        <v>3</v>
      </c>
      <c r="E365" s="319">
        <f ca="1">IF($A365&lt;&gt;E$355,0,IF($A365&lt;&gt;$A364,1,MOD(E364-1+(COUNTIFS(F$355:$N$355,$A365)=COUNTIFS(F365:$N365,1)),E$354)+1))</f>
        <v>0</v>
      </c>
      <c r="F365" s="319">
        <f ca="1">IF($A365&lt;&gt;F$355,0,IF($A365&lt;&gt;$A364,1,MOD(F364-1+(COUNTIFS(G$355:$N$355,$A365)=COUNTIFS(G365:$N365,1)),F$354)+1))</f>
        <v>0</v>
      </c>
      <c r="G365" s="319">
        <f ca="1">IF($A365&lt;&gt;G$355,0,IF($A365&lt;&gt;$A364,1,MOD(G364-1+(COUNTIFS(H$355:$N$355,$A365)=COUNTIFS(H365:$N365,1)),G$354)+1))</f>
        <v>0</v>
      </c>
      <c r="H365" s="319">
        <f ca="1">IF($A365&lt;&gt;H$355,0,IF($A365&lt;&gt;$A364,1,MOD(H364-1+(COUNTIFS(I$355:$N$355,$A365)=COUNTIFS(I365:$N365,1)),H$354)+1))</f>
        <v>0</v>
      </c>
      <c r="I365" s="319">
        <f ca="1">IF($A365&lt;&gt;I$355,0,IF($A365&lt;&gt;$A364,1,MOD(I364-1+(COUNTIFS(N$355:$N$355,$A365)=COUNTIFS(N365:$N365,1)),I$354)+1))</f>
        <v>0</v>
      </c>
      <c r="J365" s="319"/>
      <c r="K365" s="319"/>
      <c r="L365" s="319"/>
      <c r="M365" s="319"/>
      <c r="O365">
        <v>9</v>
      </c>
      <c r="P365" s="124">
        <f t="shared" ca="1" si="876"/>
        <v>0.5</v>
      </c>
      <c r="Q365" s="124">
        <f t="shared" ca="1" si="877"/>
        <v>0.5</v>
      </c>
      <c r="R365" s="124">
        <f t="shared" ca="1" si="878"/>
        <v>0</v>
      </c>
      <c r="S365" s="124">
        <f t="shared" ca="1" si="879"/>
        <v>0</v>
      </c>
      <c r="T365" s="124">
        <f t="shared" ca="1" si="880"/>
        <v>0</v>
      </c>
      <c r="U365" s="124">
        <f t="shared" ca="1" si="881"/>
        <v>0</v>
      </c>
      <c r="V365" s="124">
        <f t="shared" ca="1" si="882"/>
        <v>0</v>
      </c>
      <c r="W365" s="124"/>
      <c r="X365" s="124"/>
      <c r="Y365" s="124"/>
      <c r="Z365" s="124"/>
    </row>
    <row r="366" spans="1:92" outlineLevel="1">
      <c r="A366">
        <f t="shared" ca="1" si="883"/>
        <v>0</v>
      </c>
      <c r="B366" t="str">
        <f t="shared" ca="1" si="875"/>
        <v>EP1 LPAll1</v>
      </c>
      <c r="C366" s="321">
        <f ca="1">IF($A366&lt;&gt;$A365,1,MOD(C365-1+(COUNTIFS(D$355:$N$355,$A366)=COUNTIFS(D366:$N366,1)),C$354)+1)</f>
        <v>1</v>
      </c>
      <c r="D366" s="319">
        <f ca="1">IF($A366&lt;&gt;D$355,0,IF($A366&lt;&gt;$A365,1,MOD(D365-1+(COUNTIFS(E$355:$N$355,$A366)=COUNTIFS(E366:$N366,1)),D$354)+1))</f>
        <v>1</v>
      </c>
      <c r="E366" s="319">
        <f ca="1">IF($A366&lt;&gt;E$355,0,IF($A366&lt;&gt;$A365,1,MOD(E365-1+(COUNTIFS(F$355:$N$355,$A366)=COUNTIFS(F366:$N366,1)),E$354)+1))</f>
        <v>0</v>
      </c>
      <c r="F366" s="319">
        <f ca="1">IF($A366&lt;&gt;F$355,0,IF($A366&lt;&gt;$A365,1,MOD(F365-1+(COUNTIFS(G$355:$N$355,$A366)=COUNTIFS(G366:$N366,1)),F$354)+1))</f>
        <v>0</v>
      </c>
      <c r="G366" s="319">
        <f ca="1">IF($A366&lt;&gt;G$355,0,IF($A366&lt;&gt;$A365,1,MOD(G365-1+(COUNTIFS(H$355:$N$355,$A366)=COUNTIFS(H366:$N366,1)),G$354)+1))</f>
        <v>0</v>
      </c>
      <c r="H366" s="319">
        <f ca="1">IF($A366&lt;&gt;H$355,0,IF($A366&lt;&gt;$A365,1,MOD(H365-1+(COUNTIFS(I$355:$N$355,$A366)=COUNTIFS(I366:$N366,1)),H$354)+1))</f>
        <v>0</v>
      </c>
      <c r="I366" s="319">
        <f ca="1">IF($A366&lt;&gt;I$355,0,IF($A366&lt;&gt;$A365,1,MOD(I365-1+(COUNTIFS(N$355:$N$355,$A366)=COUNTIFS(N366:$N366,1)),I$354)+1))</f>
        <v>0</v>
      </c>
      <c r="J366" s="319"/>
      <c r="K366" s="319"/>
      <c r="L366" s="319"/>
      <c r="M366" s="319"/>
      <c r="O366">
        <v>10</v>
      </c>
      <c r="P366" s="124">
        <f t="shared" ca="1" si="876"/>
        <v>-0.5</v>
      </c>
      <c r="Q366" s="124">
        <f t="shared" ca="1" si="877"/>
        <v>-0.5</v>
      </c>
      <c r="R366" s="124">
        <f t="shared" ca="1" si="878"/>
        <v>0</v>
      </c>
      <c r="S366" s="124">
        <f t="shared" ca="1" si="879"/>
        <v>0</v>
      </c>
      <c r="T366" s="124">
        <f t="shared" ca="1" si="880"/>
        <v>0</v>
      </c>
      <c r="U366" s="124">
        <f t="shared" ca="1" si="881"/>
        <v>0</v>
      </c>
      <c r="V366" s="124">
        <f t="shared" ca="1" si="882"/>
        <v>0</v>
      </c>
      <c r="W366" s="124"/>
      <c r="X366" s="124"/>
      <c r="Y366" s="124"/>
      <c r="Z366" s="124"/>
    </row>
    <row r="367" spans="1:92" outlineLevel="1">
      <c r="A367">
        <f t="shared" ca="1" si="883"/>
        <v>0</v>
      </c>
      <c r="B367" t="str">
        <f t="shared" ca="1" si="875"/>
        <v>EP1 LPAll2</v>
      </c>
      <c r="C367" s="321">
        <f ca="1">IF($A367&lt;&gt;$A366,1,MOD(C366-1+(COUNTIFS(D$355:$N$355,$A367)=COUNTIFS(D367:$N367,1)),C$354)+1)</f>
        <v>1</v>
      </c>
      <c r="D367" s="319">
        <f ca="1">IF($A367&lt;&gt;D$355,0,IF($A367&lt;&gt;$A366,1,MOD(D366-1+(COUNTIFS(E$355:$N$355,$A367)=COUNTIFS(E367:$N367,1)),D$354)+1))</f>
        <v>2</v>
      </c>
      <c r="E367" s="319">
        <f ca="1">IF($A367&lt;&gt;E$355,0,IF($A367&lt;&gt;$A366,1,MOD(E366-1+(COUNTIFS(F$355:$N$355,$A367)=COUNTIFS(F367:$N367,1)),E$354)+1))</f>
        <v>0</v>
      </c>
      <c r="F367" s="319">
        <f ca="1">IF($A367&lt;&gt;F$355,0,IF($A367&lt;&gt;$A366,1,MOD(F366-1+(COUNTIFS(G$355:$N$355,$A367)=COUNTIFS(G367:$N367,1)),F$354)+1))</f>
        <v>0</v>
      </c>
      <c r="G367" s="319">
        <f ca="1">IF($A367&lt;&gt;G$355,0,IF($A367&lt;&gt;$A366,1,MOD(G366-1+(COUNTIFS(H$355:$N$355,$A367)=COUNTIFS(H367:$N367,1)),G$354)+1))</f>
        <v>0</v>
      </c>
      <c r="H367" s="319">
        <f ca="1">IF($A367&lt;&gt;H$355,0,IF($A367&lt;&gt;$A366,1,MOD(H366-1+(COUNTIFS(I$355:$N$355,$A367)=COUNTIFS(I367:$N367,1)),H$354)+1))</f>
        <v>0</v>
      </c>
      <c r="I367" s="319">
        <f ca="1">IF($A367&lt;&gt;I$355,0,IF($A367&lt;&gt;$A366,1,MOD(I366-1+(COUNTIFS(N$355:$N$355,$A367)=COUNTIFS(N367:$N367,1)),I$354)+1))</f>
        <v>0</v>
      </c>
      <c r="J367" s="319"/>
      <c r="K367" s="319"/>
      <c r="L367" s="319"/>
      <c r="M367" s="319"/>
      <c r="O367">
        <v>11</v>
      </c>
      <c r="P367" s="124">
        <f t="shared" ca="1" si="876"/>
        <v>-0.5</v>
      </c>
      <c r="Q367" s="124">
        <f t="shared" ca="1" si="877"/>
        <v>0</v>
      </c>
      <c r="R367" s="124">
        <f t="shared" ca="1" si="878"/>
        <v>0</v>
      </c>
      <c r="S367" s="124">
        <f t="shared" ca="1" si="879"/>
        <v>0</v>
      </c>
      <c r="T367" s="124">
        <f t="shared" ca="1" si="880"/>
        <v>0</v>
      </c>
      <c r="U367" s="124">
        <f t="shared" ca="1" si="881"/>
        <v>0</v>
      </c>
      <c r="V367" s="124">
        <f t="shared" ca="1" si="882"/>
        <v>0</v>
      </c>
      <c r="W367" s="124"/>
      <c r="X367" s="124"/>
      <c r="Y367" s="124"/>
      <c r="Z367" s="124"/>
    </row>
    <row r="368" spans="1:92" outlineLevel="1">
      <c r="A368">
        <f t="shared" ca="1" si="883"/>
        <v>0</v>
      </c>
      <c r="B368" t="str">
        <f t="shared" ca="1" si="875"/>
        <v>EP1 LPAll3</v>
      </c>
      <c r="C368" s="321">
        <f ca="1">IF($A368&lt;&gt;$A367,1,MOD(C367-1+(COUNTIFS(D$355:$N$355,$A368)=COUNTIFS(D368:$N368,1)),C$354)+1)</f>
        <v>1</v>
      </c>
      <c r="D368" s="319">
        <f ca="1">IF($A368&lt;&gt;D$355,0,IF($A368&lt;&gt;$A367,1,MOD(D367-1+(COUNTIFS(E$355:$N$355,$A368)=COUNTIFS(E368:$N368,1)),D$354)+1))</f>
        <v>3</v>
      </c>
      <c r="E368" s="319">
        <f ca="1">IF($A368&lt;&gt;E$355,0,IF($A368&lt;&gt;$A367,1,MOD(E367-1+(COUNTIFS(F$355:$N$355,$A368)=COUNTIFS(F368:$N368,1)),E$354)+1))</f>
        <v>0</v>
      </c>
      <c r="F368" s="319">
        <f ca="1">IF($A368&lt;&gt;F$355,0,IF($A368&lt;&gt;$A367,1,MOD(F367-1+(COUNTIFS(G$355:$N$355,$A368)=COUNTIFS(G368:$N368,1)),F$354)+1))</f>
        <v>0</v>
      </c>
      <c r="G368" s="319">
        <f ca="1">IF($A368&lt;&gt;G$355,0,IF($A368&lt;&gt;$A367,1,MOD(G367-1+(COUNTIFS(H$355:$N$355,$A368)=COUNTIFS(H368:$N368,1)),G$354)+1))</f>
        <v>0</v>
      </c>
      <c r="H368" s="319">
        <f ca="1">IF($A368&lt;&gt;H$355,0,IF($A368&lt;&gt;$A367,1,MOD(H367-1+(COUNTIFS(I$355:$N$355,$A368)=COUNTIFS(I368:$N368,1)),H$354)+1))</f>
        <v>0</v>
      </c>
      <c r="I368" s="319">
        <f ca="1">IF($A368&lt;&gt;I$355,0,IF($A368&lt;&gt;$A367,1,MOD(I367-1+(COUNTIFS(N$355:$N$355,$A368)=COUNTIFS(N368:$N368,1)),I$354)+1))</f>
        <v>0</v>
      </c>
      <c r="J368" s="319"/>
      <c r="K368" s="319"/>
      <c r="L368" s="319"/>
      <c r="M368" s="319"/>
      <c r="O368">
        <v>12</v>
      </c>
      <c r="P368" s="124">
        <f t="shared" ca="1" si="876"/>
        <v>-0.5</v>
      </c>
      <c r="Q368" s="124">
        <f t="shared" ca="1" si="877"/>
        <v>0.5</v>
      </c>
      <c r="R368" s="124">
        <f t="shared" ca="1" si="878"/>
        <v>0</v>
      </c>
      <c r="S368" s="124">
        <f t="shared" ca="1" si="879"/>
        <v>0</v>
      </c>
      <c r="T368" s="124">
        <f t="shared" ca="1" si="880"/>
        <v>0</v>
      </c>
      <c r="U368" s="124">
        <f t="shared" ca="1" si="881"/>
        <v>0</v>
      </c>
      <c r="V368" s="124">
        <f t="shared" ca="1" si="882"/>
        <v>0</v>
      </c>
      <c r="W368" s="124"/>
      <c r="X368" s="124"/>
      <c r="Y368" s="124"/>
      <c r="Z368" s="124"/>
    </row>
    <row r="369" spans="1:26" outlineLevel="1">
      <c r="A369">
        <f t="shared" ca="1" si="883"/>
        <v>0</v>
      </c>
      <c r="B369" t="str">
        <f t="shared" ca="1" si="875"/>
        <v>EP2 LPAll1</v>
      </c>
      <c r="C369" s="321">
        <f ca="1">IF($A369&lt;&gt;$A368,1,MOD(C368-1+(COUNTIFS(D$355:$N$355,$A369)=COUNTIFS(D369:$N369,1)),C$354)+1)</f>
        <v>2</v>
      </c>
      <c r="D369" s="319">
        <f ca="1">IF($A369&lt;&gt;D$355,0,IF($A369&lt;&gt;$A368,1,MOD(D368-1+(COUNTIFS(E$355:$N$355,$A369)=COUNTIFS(E369:$N369,1)),D$354)+1))</f>
        <v>1</v>
      </c>
      <c r="E369" s="319">
        <f ca="1">IF($A369&lt;&gt;E$355,0,IF($A369&lt;&gt;$A368,1,MOD(E368-1+(COUNTIFS(F$355:$N$355,$A369)=COUNTIFS(F369:$N369,1)),E$354)+1))</f>
        <v>0</v>
      </c>
      <c r="F369" s="319">
        <f ca="1">IF($A369&lt;&gt;F$355,0,IF($A369&lt;&gt;$A368,1,MOD(F368-1+(COUNTIFS(G$355:$N$355,$A369)=COUNTIFS(G369:$N369,1)),F$354)+1))</f>
        <v>0</v>
      </c>
      <c r="G369" s="319">
        <f ca="1">IF($A369&lt;&gt;G$355,0,IF($A369&lt;&gt;$A368,1,MOD(G368-1+(COUNTIFS(H$355:$N$355,$A369)=COUNTIFS(H369:$N369,1)),G$354)+1))</f>
        <v>0</v>
      </c>
      <c r="H369" s="319">
        <f ca="1">IF($A369&lt;&gt;H$355,0,IF($A369&lt;&gt;$A368,1,MOD(H368-1+(COUNTIFS(I$355:$N$355,$A369)=COUNTIFS(I369:$N369,1)),H$354)+1))</f>
        <v>0</v>
      </c>
      <c r="I369" s="319">
        <f ca="1">IF($A369&lt;&gt;I$355,0,IF($A369&lt;&gt;$A368,1,MOD(I368-1+(COUNTIFS(N$355:$N$355,$A369)=COUNTIFS(N369:$N369,1)),I$354)+1))</f>
        <v>0</v>
      </c>
      <c r="J369" s="319"/>
      <c r="K369" s="319"/>
      <c r="L369" s="319"/>
      <c r="M369" s="319"/>
      <c r="O369">
        <v>13</v>
      </c>
      <c r="P369" s="124">
        <f t="shared" ca="1" si="876"/>
        <v>0</v>
      </c>
      <c r="Q369" s="124">
        <f t="shared" ca="1" si="877"/>
        <v>-0.5</v>
      </c>
      <c r="R369" s="124">
        <f t="shared" ca="1" si="878"/>
        <v>0</v>
      </c>
      <c r="S369" s="124">
        <f t="shared" ca="1" si="879"/>
        <v>0</v>
      </c>
      <c r="T369" s="124">
        <f t="shared" ca="1" si="880"/>
        <v>0</v>
      </c>
      <c r="U369" s="124">
        <f t="shared" ca="1" si="881"/>
        <v>0</v>
      </c>
      <c r="V369" s="124">
        <f t="shared" ca="1" si="882"/>
        <v>0</v>
      </c>
      <c r="W369" s="124"/>
      <c r="X369" s="124"/>
      <c r="Y369" s="124"/>
      <c r="Z369" s="124"/>
    </row>
    <row r="370" spans="1:26" outlineLevel="1">
      <c r="A370">
        <f t="shared" ca="1" si="883"/>
        <v>0</v>
      </c>
      <c r="B370" t="str">
        <f t="shared" ca="1" si="875"/>
        <v>EP2 LPAll2</v>
      </c>
      <c r="C370" s="321">
        <f ca="1">IF($A370&lt;&gt;$A369,1,MOD(C369-1+(COUNTIFS(D$355:$N$355,$A370)=COUNTIFS(D370:$N370,1)),C$354)+1)</f>
        <v>2</v>
      </c>
      <c r="D370" s="319">
        <f ca="1">IF($A370&lt;&gt;D$355,0,IF($A370&lt;&gt;$A369,1,MOD(D369-1+(COUNTIFS(E$355:$N$355,$A370)=COUNTIFS(E370:$N370,1)),D$354)+1))</f>
        <v>2</v>
      </c>
      <c r="E370" s="319">
        <f ca="1">IF($A370&lt;&gt;E$355,0,IF($A370&lt;&gt;$A369,1,MOD(E369-1+(COUNTIFS(F$355:$N$355,$A370)=COUNTIFS(F370:$N370,1)),E$354)+1))</f>
        <v>0</v>
      </c>
      <c r="F370" s="319">
        <f ca="1">IF($A370&lt;&gt;F$355,0,IF($A370&lt;&gt;$A369,1,MOD(F369-1+(COUNTIFS(G$355:$N$355,$A370)=COUNTIFS(G370:$N370,1)),F$354)+1))</f>
        <v>0</v>
      </c>
      <c r="G370" s="319">
        <f ca="1">IF($A370&lt;&gt;G$355,0,IF($A370&lt;&gt;$A369,1,MOD(G369-1+(COUNTIFS(H$355:$N$355,$A370)=COUNTIFS(H370:$N370,1)),G$354)+1))</f>
        <v>0</v>
      </c>
      <c r="H370" s="319">
        <f ca="1">IF($A370&lt;&gt;H$355,0,IF($A370&lt;&gt;$A369,1,MOD(H369-1+(COUNTIFS(I$355:$N$355,$A370)=COUNTIFS(I370:$N370,1)),H$354)+1))</f>
        <v>0</v>
      </c>
      <c r="I370" s="319">
        <f ca="1">IF($A370&lt;&gt;I$355,0,IF($A370&lt;&gt;$A369,1,MOD(I369-1+(COUNTIFS(N$355:$N$355,$A370)=COUNTIFS(N370:$N370,1)),I$354)+1))</f>
        <v>0</v>
      </c>
      <c r="J370" s="319"/>
      <c r="K370" s="319"/>
      <c r="L370" s="319"/>
      <c r="M370" s="319"/>
      <c r="O370">
        <v>14</v>
      </c>
      <c r="P370" s="124">
        <f t="shared" ca="1" si="876"/>
        <v>0</v>
      </c>
      <c r="Q370" s="124">
        <f t="shared" ca="1" si="877"/>
        <v>0</v>
      </c>
      <c r="R370" s="124">
        <f t="shared" ca="1" si="878"/>
        <v>0</v>
      </c>
      <c r="S370" s="124">
        <f t="shared" ca="1" si="879"/>
        <v>0</v>
      </c>
      <c r="T370" s="124">
        <f t="shared" ca="1" si="880"/>
        <v>0</v>
      </c>
      <c r="U370" s="124">
        <f t="shared" ca="1" si="881"/>
        <v>0</v>
      </c>
      <c r="V370" s="124">
        <f t="shared" ca="1" si="882"/>
        <v>0</v>
      </c>
      <c r="W370" s="124"/>
      <c r="X370" s="124"/>
      <c r="Y370" s="124"/>
      <c r="Z370" s="124"/>
    </row>
    <row r="371" spans="1:26" outlineLevel="1">
      <c r="A371">
        <f t="shared" ca="1" si="883"/>
        <v>0</v>
      </c>
      <c r="B371" t="str">
        <f t="shared" ca="1" si="875"/>
        <v>EP2 LPAll3</v>
      </c>
      <c r="C371" s="321">
        <f ca="1">IF($A371&lt;&gt;$A370,1,MOD(C370-1+(COUNTIFS(D$355:$N$355,$A371)=COUNTIFS(D371:$N371,1)),C$354)+1)</f>
        <v>2</v>
      </c>
      <c r="D371" s="319">
        <f ca="1">IF($A371&lt;&gt;D$355,0,IF($A371&lt;&gt;$A370,1,MOD(D370-1+(COUNTIFS(E$355:$N$355,$A371)=COUNTIFS(E371:$N371,1)),D$354)+1))</f>
        <v>3</v>
      </c>
      <c r="E371" s="319">
        <f ca="1">IF($A371&lt;&gt;E$355,0,IF($A371&lt;&gt;$A370,1,MOD(E370-1+(COUNTIFS(F$355:$N$355,$A371)=COUNTIFS(F371:$N371,1)),E$354)+1))</f>
        <v>0</v>
      </c>
      <c r="F371" s="319">
        <f ca="1">IF($A371&lt;&gt;F$355,0,IF($A371&lt;&gt;$A370,1,MOD(F370-1+(COUNTIFS(G$355:$N$355,$A371)=COUNTIFS(G371:$N371,1)),F$354)+1))</f>
        <v>0</v>
      </c>
      <c r="G371" s="319">
        <f ca="1">IF($A371&lt;&gt;G$355,0,IF($A371&lt;&gt;$A370,1,MOD(G370-1+(COUNTIFS(H$355:$N$355,$A371)=COUNTIFS(H371:$N371,1)),G$354)+1))</f>
        <v>0</v>
      </c>
      <c r="H371" s="319">
        <f ca="1">IF($A371&lt;&gt;H$355,0,IF($A371&lt;&gt;$A370,1,MOD(H370-1+(COUNTIFS(I$355:$N$355,$A371)=COUNTIFS(I371:$N371,1)),H$354)+1))</f>
        <v>0</v>
      </c>
      <c r="I371" s="319">
        <f ca="1">IF($A371&lt;&gt;I$355,0,IF($A371&lt;&gt;$A370,1,MOD(I370-1+(COUNTIFS(N$355:$N$355,$A371)=COUNTIFS(N371:$N371,1)),I$354)+1))</f>
        <v>0</v>
      </c>
      <c r="J371" s="319"/>
      <c r="K371" s="319"/>
      <c r="L371" s="319"/>
      <c r="M371" s="319"/>
      <c r="O371">
        <v>15</v>
      </c>
      <c r="P371" s="124">
        <f t="shared" ca="1" si="876"/>
        <v>0</v>
      </c>
      <c r="Q371" s="124">
        <f t="shared" ca="1" si="877"/>
        <v>0.5</v>
      </c>
      <c r="R371" s="124">
        <f t="shared" ca="1" si="878"/>
        <v>0</v>
      </c>
      <c r="S371" s="124">
        <f t="shared" ca="1" si="879"/>
        <v>0</v>
      </c>
      <c r="T371" s="124">
        <f t="shared" ca="1" si="880"/>
        <v>0</v>
      </c>
      <c r="U371" s="124">
        <f t="shared" ca="1" si="881"/>
        <v>0</v>
      </c>
      <c r="V371" s="124">
        <f t="shared" ca="1" si="882"/>
        <v>0</v>
      </c>
      <c r="W371" s="124"/>
      <c r="X371" s="124"/>
      <c r="Y371" s="124"/>
      <c r="Z371" s="124"/>
    </row>
    <row r="372" spans="1:26" outlineLevel="1">
      <c r="A372">
        <f t="shared" ca="1" si="883"/>
        <v>0</v>
      </c>
      <c r="B372" t="str">
        <f t="shared" ca="1" si="875"/>
        <v>EP3 LPAll1</v>
      </c>
      <c r="C372" s="321">
        <f ca="1">IF($A372&lt;&gt;$A371,1,MOD(C371-1+(COUNTIFS(D$355:$N$355,$A372)=COUNTIFS(D372:$N372,1)),C$354)+1)</f>
        <v>3</v>
      </c>
      <c r="D372" s="319">
        <f ca="1">IF($A372&lt;&gt;D$355,0,IF($A372&lt;&gt;$A371,1,MOD(D371-1+(COUNTIFS(E$355:$N$355,$A372)=COUNTIFS(E372:$N372,1)),D$354)+1))</f>
        <v>1</v>
      </c>
      <c r="E372" s="319">
        <f ca="1">IF($A372&lt;&gt;E$355,0,IF($A372&lt;&gt;$A371,1,MOD(E371-1+(COUNTIFS(F$355:$N$355,$A372)=COUNTIFS(F372:$N372,1)),E$354)+1))</f>
        <v>0</v>
      </c>
      <c r="F372" s="319">
        <f ca="1">IF($A372&lt;&gt;F$355,0,IF($A372&lt;&gt;$A371,1,MOD(F371-1+(COUNTIFS(G$355:$N$355,$A372)=COUNTIFS(G372:$N372,1)),F$354)+1))</f>
        <v>0</v>
      </c>
      <c r="G372" s="319">
        <f ca="1">IF($A372&lt;&gt;G$355,0,IF($A372&lt;&gt;$A371,1,MOD(G371-1+(COUNTIFS(H$355:$N$355,$A372)=COUNTIFS(H372:$N372,1)),G$354)+1))</f>
        <v>0</v>
      </c>
      <c r="H372" s="319">
        <f ca="1">IF($A372&lt;&gt;H$355,0,IF($A372&lt;&gt;$A371,1,MOD(H371-1+(COUNTIFS(I$355:$N$355,$A372)=COUNTIFS(I372:$N372,1)),H$354)+1))</f>
        <v>0</v>
      </c>
      <c r="I372" s="319">
        <f ca="1">IF($A372&lt;&gt;I$355,0,IF($A372&lt;&gt;$A371,1,MOD(I371-1+(COUNTIFS(N$355:$N$355,$A372)=COUNTIFS(N372:$N372,1)),I$354)+1))</f>
        <v>0</v>
      </c>
      <c r="J372" s="319"/>
      <c r="K372" s="319"/>
      <c r="L372" s="319"/>
      <c r="M372" s="319"/>
      <c r="O372">
        <v>16</v>
      </c>
      <c r="P372" s="124">
        <f t="shared" ca="1" si="876"/>
        <v>0.5</v>
      </c>
      <c r="Q372" s="124">
        <f t="shared" ca="1" si="877"/>
        <v>-0.5</v>
      </c>
      <c r="R372" s="124">
        <f t="shared" ca="1" si="878"/>
        <v>0</v>
      </c>
      <c r="S372" s="124">
        <f t="shared" ca="1" si="879"/>
        <v>0</v>
      </c>
      <c r="T372" s="124">
        <f t="shared" ca="1" si="880"/>
        <v>0</v>
      </c>
      <c r="U372" s="124">
        <f t="shared" ca="1" si="881"/>
        <v>0</v>
      </c>
      <c r="V372" s="124">
        <f t="shared" ca="1" si="882"/>
        <v>0</v>
      </c>
      <c r="W372" s="124"/>
      <c r="X372" s="124"/>
      <c r="Y372" s="124"/>
      <c r="Z372" s="124"/>
    </row>
    <row r="373" spans="1:26" outlineLevel="1">
      <c r="A373" s="21">
        <v>1</v>
      </c>
      <c r="B373" t="str">
        <f t="shared" ca="1" si="875"/>
        <v>EP1 LPD1 LPS1</v>
      </c>
      <c r="C373" s="321">
        <f ca="1">IF($A373&lt;&gt;$A372,1,MOD(C372-1+(COUNTIFS(D$355:$N$355,$A373)=COUNTIFS(D373:$N373,1)),C$354)+1)</f>
        <v>1</v>
      </c>
      <c r="D373" s="319">
        <f>IF($A373&lt;&gt;D$355,0,IF($A373&lt;&gt;$A372,1,MOD(D372-1+(COUNTIFS(E$355:$N$355,$A373)=COUNTIFS(E373:$N373,1)),D$354)+1))</f>
        <v>0</v>
      </c>
      <c r="E373" s="319">
        <f ca="1">IF($A373&lt;&gt;E$355,0,IF($A373&lt;&gt;$A372,1,MOD(E372-1+(COUNTIFS(F$355:$N$355,$A373)=COUNTIFS(F373:$N373,1)),E$354)+1))</f>
        <v>1</v>
      </c>
      <c r="F373" s="319">
        <f ca="1">IF($A373&lt;&gt;F$355,0,IF($A373&lt;&gt;$A372,1,MOD(F372-1+(COUNTIFS(G$355:$N$355,$A373)=COUNTIFS(G373:$N373,1)),F$354)+1))</f>
        <v>1</v>
      </c>
      <c r="G373" s="319">
        <f>IF($A373&lt;&gt;G$355,0,IF($A373&lt;&gt;$A372,1,MOD(G372-1+(COUNTIFS(H$355:$N$355,$A373)=COUNTIFS(H373:$N373,1)),G$354)+1))</f>
        <v>0</v>
      </c>
      <c r="H373" s="319">
        <f>IF($A373&lt;&gt;H$355,0,IF($A373&lt;&gt;$A372,1,MOD(H372-1+(COUNTIFS(I$355:$N$355,$A373)=COUNTIFS(I373:$N373,1)),H$354)+1))</f>
        <v>0</v>
      </c>
      <c r="I373" s="319">
        <f>IF($A373&lt;&gt;I$355,0,IF($A373&lt;&gt;$A372,1,MOD(I372-1+(COUNTIFS(N$355:$N$355,$A373)=COUNTIFS(N373:$N373,1)),I$354)+1))</f>
        <v>0</v>
      </c>
      <c r="J373" s="319"/>
      <c r="K373" s="319"/>
      <c r="L373" s="319"/>
      <c r="M373" s="319"/>
      <c r="O373">
        <v>17</v>
      </c>
      <c r="P373" s="124">
        <f t="shared" ca="1" si="876"/>
        <v>-0.5</v>
      </c>
      <c r="Q373" s="124">
        <f t="shared" si="877"/>
        <v>0</v>
      </c>
      <c r="R373" s="124">
        <f t="shared" ca="1" si="878"/>
        <v>-0.5</v>
      </c>
      <c r="S373" s="124">
        <f t="shared" ca="1" si="879"/>
        <v>-0.5</v>
      </c>
      <c r="T373" s="124">
        <f t="shared" si="880"/>
        <v>0</v>
      </c>
      <c r="U373" s="124">
        <f t="shared" si="881"/>
        <v>0</v>
      </c>
      <c r="V373" s="124">
        <f t="shared" si="882"/>
        <v>0</v>
      </c>
      <c r="W373" s="124"/>
      <c r="X373" s="124"/>
      <c r="Y373" s="124"/>
      <c r="Z373" s="124"/>
    </row>
    <row r="374" spans="1:26" outlineLevel="1">
      <c r="A374">
        <f t="shared" ref="A374:A405" ca="1" si="884">OFFSET(A374,-1,0)</f>
        <v>1</v>
      </c>
      <c r="B374" t="str">
        <f t="shared" ca="1" si="875"/>
        <v>EP1 LPD1 LPS2</v>
      </c>
      <c r="C374" s="321">
        <f ca="1">IF($A374&lt;&gt;$A373,1,MOD(C373-1+(COUNTIFS(D$355:$N$355,$A374)=COUNTIFS(D374:$N374,1)),C$354)+1)</f>
        <v>1</v>
      </c>
      <c r="D374" s="319">
        <f ca="1">IF($A374&lt;&gt;D$355,0,IF($A374&lt;&gt;$A373,1,MOD(D373-1+(COUNTIFS(E$355:$N$355,$A374)=COUNTIFS(E374:$N374,1)),D$354)+1))</f>
        <v>0</v>
      </c>
      <c r="E374" s="319">
        <f ca="1">IF($A374&lt;&gt;E$355,0,IF($A374&lt;&gt;$A373,1,MOD(E373-1+(COUNTIFS(F$355:$N$355,$A374)=COUNTIFS(F374:$N374,1)),E$354)+1))</f>
        <v>1</v>
      </c>
      <c r="F374" s="319">
        <f ca="1">IF($A374&lt;&gt;F$355,0,IF($A374&lt;&gt;$A373,1,MOD(F373-1+(COUNTIFS(G$355:$N$355,$A374)=COUNTIFS(G374:$N374,1)),F$354)+1))</f>
        <v>2</v>
      </c>
      <c r="G374" s="319">
        <f ca="1">IF($A374&lt;&gt;G$355,0,IF($A374&lt;&gt;$A373,1,MOD(G373-1+(COUNTIFS(H$355:$N$355,$A374)=COUNTIFS(H374:$N374,1)),G$354)+1))</f>
        <v>0</v>
      </c>
      <c r="H374" s="319">
        <f ca="1">IF($A374&lt;&gt;H$355,0,IF($A374&lt;&gt;$A373,1,MOD(H373-1+(COUNTIFS(I$355:$N$355,$A374)=COUNTIFS(I374:$N374,1)),H$354)+1))</f>
        <v>0</v>
      </c>
      <c r="I374" s="319">
        <f ca="1">IF($A374&lt;&gt;I$355,0,IF($A374&lt;&gt;$A373,1,MOD(I373-1+(COUNTIFS(N$355:$N$355,$A374)=COUNTIFS(N374:$N374,1)),I$354)+1))</f>
        <v>0</v>
      </c>
      <c r="J374" s="319"/>
      <c r="K374" s="319"/>
      <c r="L374" s="319"/>
      <c r="M374" s="319"/>
      <c r="O374">
        <v>18</v>
      </c>
      <c r="P374" s="124">
        <f t="shared" ca="1" si="876"/>
        <v>-0.5</v>
      </c>
      <c r="Q374" s="124">
        <f t="shared" ca="1" si="877"/>
        <v>0</v>
      </c>
      <c r="R374" s="124">
        <f t="shared" ca="1" si="878"/>
        <v>-0.5</v>
      </c>
      <c r="S374" s="124">
        <f t="shared" ca="1" si="879"/>
        <v>0</v>
      </c>
      <c r="T374" s="124">
        <f t="shared" ca="1" si="880"/>
        <v>0</v>
      </c>
      <c r="U374" s="124">
        <f t="shared" ca="1" si="881"/>
        <v>0</v>
      </c>
      <c r="V374" s="124">
        <f t="shared" ca="1" si="882"/>
        <v>0</v>
      </c>
      <c r="W374" s="124"/>
      <c r="X374" s="124"/>
      <c r="Y374" s="124"/>
      <c r="Z374" s="124"/>
    </row>
    <row r="375" spans="1:26" outlineLevel="1">
      <c r="A375">
        <f t="shared" ca="1" si="884"/>
        <v>1</v>
      </c>
      <c r="B375" t="str">
        <f t="shared" ca="1" si="875"/>
        <v>EP1 LPD1 LPS3</v>
      </c>
      <c r="C375" s="321">
        <f ca="1">IF($A375&lt;&gt;$A374,1,MOD(C374-1+(COUNTIFS(D$355:$N$355,$A375)=COUNTIFS(D375:$N375,1)),C$354)+1)</f>
        <v>1</v>
      </c>
      <c r="D375" s="319">
        <f ca="1">IF($A375&lt;&gt;D$355,0,IF($A375&lt;&gt;$A374,1,MOD(D374-1+(COUNTIFS(E$355:$N$355,$A375)=COUNTIFS(E375:$N375,1)),D$354)+1))</f>
        <v>0</v>
      </c>
      <c r="E375" s="319">
        <f ca="1">IF($A375&lt;&gt;E$355,0,IF($A375&lt;&gt;$A374,1,MOD(E374-1+(COUNTIFS(F$355:$N$355,$A375)=COUNTIFS(F375:$N375,1)),E$354)+1))</f>
        <v>1</v>
      </c>
      <c r="F375" s="319">
        <f ca="1">IF($A375&lt;&gt;F$355,0,IF($A375&lt;&gt;$A374,1,MOD(F374-1+(COUNTIFS(G$355:$N$355,$A375)=COUNTIFS(G375:$N375,1)),F$354)+1))</f>
        <v>3</v>
      </c>
      <c r="G375" s="319">
        <f ca="1">IF($A375&lt;&gt;G$355,0,IF($A375&lt;&gt;$A374,1,MOD(G374-1+(COUNTIFS(H$355:$N$355,$A375)=COUNTIFS(H375:$N375,1)),G$354)+1))</f>
        <v>0</v>
      </c>
      <c r="H375" s="319">
        <f ca="1">IF($A375&lt;&gt;H$355,0,IF($A375&lt;&gt;$A374,1,MOD(H374-1+(COUNTIFS(I$355:$N$355,$A375)=COUNTIFS(I375:$N375,1)),H$354)+1))</f>
        <v>0</v>
      </c>
      <c r="I375" s="319">
        <f ca="1">IF($A375&lt;&gt;I$355,0,IF($A375&lt;&gt;$A374,1,MOD(I374-1+(COUNTIFS(N$355:$N$355,$A375)=COUNTIFS(N375:$N375,1)),I$354)+1))</f>
        <v>0</v>
      </c>
      <c r="J375" s="319"/>
      <c r="K375" s="319"/>
      <c r="L375" s="319"/>
      <c r="M375" s="319"/>
      <c r="O375">
        <v>19</v>
      </c>
      <c r="P375" s="124">
        <f t="shared" ca="1" si="876"/>
        <v>-0.5</v>
      </c>
      <c r="Q375" s="124">
        <f t="shared" ca="1" si="877"/>
        <v>0</v>
      </c>
      <c r="R375" s="124">
        <f t="shared" ca="1" si="878"/>
        <v>-0.5</v>
      </c>
      <c r="S375" s="124">
        <f t="shared" ca="1" si="879"/>
        <v>0.5</v>
      </c>
      <c r="T375" s="124">
        <f t="shared" ca="1" si="880"/>
        <v>0</v>
      </c>
      <c r="U375" s="124">
        <f t="shared" ca="1" si="881"/>
        <v>0</v>
      </c>
      <c r="V375" s="124">
        <f t="shared" ca="1" si="882"/>
        <v>0</v>
      </c>
      <c r="W375" s="124"/>
      <c r="X375" s="124"/>
      <c r="Y375" s="124"/>
      <c r="Z375" s="124"/>
    </row>
    <row r="376" spans="1:26" outlineLevel="1">
      <c r="A376">
        <f t="shared" ca="1" si="884"/>
        <v>1</v>
      </c>
      <c r="B376" t="str">
        <f t="shared" ca="1" si="875"/>
        <v>EP1 LPD2 LPS1</v>
      </c>
      <c r="C376" s="321">
        <f ca="1">IF($A376&lt;&gt;$A375,1,MOD(C375-1+(COUNTIFS(D$355:$N$355,$A376)=COUNTIFS(D376:$N376,1)),C$354)+1)</f>
        <v>1</v>
      </c>
      <c r="D376" s="319">
        <f ca="1">IF($A376&lt;&gt;D$355,0,IF($A376&lt;&gt;$A375,1,MOD(D375-1+(COUNTIFS(E$355:$N$355,$A376)=COUNTIFS(E376:$N376,1)),D$354)+1))</f>
        <v>0</v>
      </c>
      <c r="E376" s="319">
        <f ca="1">IF($A376&lt;&gt;E$355,0,IF($A376&lt;&gt;$A375,1,MOD(E375-1+(COUNTIFS(F$355:$N$355,$A376)=COUNTIFS(F376:$N376,1)),E$354)+1))</f>
        <v>2</v>
      </c>
      <c r="F376" s="319">
        <f ca="1">IF($A376&lt;&gt;F$355,0,IF($A376&lt;&gt;$A375,1,MOD(F375-1+(COUNTIFS(G$355:$N$355,$A376)=COUNTIFS(G376:$N376,1)),F$354)+1))</f>
        <v>1</v>
      </c>
      <c r="G376" s="319">
        <f ca="1">IF($A376&lt;&gt;G$355,0,IF($A376&lt;&gt;$A375,1,MOD(G375-1+(COUNTIFS(H$355:$N$355,$A376)=COUNTIFS(H376:$N376,1)),G$354)+1))</f>
        <v>0</v>
      </c>
      <c r="H376" s="319">
        <f ca="1">IF($A376&lt;&gt;H$355,0,IF($A376&lt;&gt;$A375,1,MOD(H375-1+(COUNTIFS(I$355:$N$355,$A376)=COUNTIFS(I376:$N376,1)),H$354)+1))</f>
        <v>0</v>
      </c>
      <c r="I376" s="319">
        <f ca="1">IF($A376&lt;&gt;I$355,0,IF($A376&lt;&gt;$A375,1,MOD(I375-1+(COUNTIFS(N$355:$N$355,$A376)=COUNTIFS(N376:$N376,1)),I$354)+1))</f>
        <v>0</v>
      </c>
      <c r="J376" s="319"/>
      <c r="K376" s="319"/>
      <c r="L376" s="319"/>
      <c r="M376" s="319"/>
      <c r="O376">
        <v>20</v>
      </c>
      <c r="P376" s="124">
        <f t="shared" ca="1" si="876"/>
        <v>-0.5</v>
      </c>
      <c r="Q376" s="124">
        <f t="shared" ca="1" si="877"/>
        <v>0</v>
      </c>
      <c r="R376" s="124">
        <f t="shared" ca="1" si="878"/>
        <v>0</v>
      </c>
      <c r="S376" s="124">
        <f t="shared" ca="1" si="879"/>
        <v>-0.5</v>
      </c>
      <c r="T376" s="124">
        <f t="shared" ca="1" si="880"/>
        <v>0</v>
      </c>
      <c r="U376" s="124">
        <f t="shared" ca="1" si="881"/>
        <v>0</v>
      </c>
      <c r="V376" s="124">
        <f t="shared" ca="1" si="882"/>
        <v>0</v>
      </c>
      <c r="W376" s="124"/>
      <c r="X376" s="124"/>
      <c r="Y376" s="124"/>
      <c r="Z376" s="124"/>
    </row>
    <row r="377" spans="1:26" outlineLevel="1">
      <c r="A377">
        <f t="shared" ca="1" si="884"/>
        <v>1</v>
      </c>
      <c r="B377" t="str">
        <f t="shared" ca="1" si="875"/>
        <v>EP1 LPD2 LPS2</v>
      </c>
      <c r="C377" s="321">
        <f ca="1">IF($A377&lt;&gt;$A376,1,MOD(C376-1+(COUNTIFS(D$355:$N$355,$A377)=COUNTIFS(D377:$N377,1)),C$354)+1)</f>
        <v>1</v>
      </c>
      <c r="D377" s="319">
        <f ca="1">IF($A377&lt;&gt;D$355,0,IF($A377&lt;&gt;$A376,1,MOD(D376-1+(COUNTIFS(E$355:$N$355,$A377)=COUNTIFS(E377:$N377,1)),D$354)+1))</f>
        <v>0</v>
      </c>
      <c r="E377" s="319">
        <f ca="1">IF($A377&lt;&gt;E$355,0,IF($A377&lt;&gt;$A376,1,MOD(E376-1+(COUNTIFS(F$355:$N$355,$A377)=COUNTIFS(F377:$N377,1)),E$354)+1))</f>
        <v>2</v>
      </c>
      <c r="F377" s="319">
        <f ca="1">IF($A377&lt;&gt;F$355,0,IF($A377&lt;&gt;$A376,1,MOD(F376-1+(COUNTIFS(G$355:$N$355,$A377)=COUNTIFS(G377:$N377,1)),F$354)+1))</f>
        <v>2</v>
      </c>
      <c r="G377" s="319">
        <f ca="1">IF($A377&lt;&gt;G$355,0,IF($A377&lt;&gt;$A376,1,MOD(G376-1+(COUNTIFS(H$355:$N$355,$A377)=COUNTIFS(H377:$N377,1)),G$354)+1))</f>
        <v>0</v>
      </c>
      <c r="H377" s="319">
        <f ca="1">IF($A377&lt;&gt;H$355,0,IF($A377&lt;&gt;$A376,1,MOD(H376-1+(COUNTIFS(I$355:$N$355,$A377)=COUNTIFS(I377:$N377,1)),H$354)+1))</f>
        <v>0</v>
      </c>
      <c r="I377" s="319">
        <f ca="1">IF($A377&lt;&gt;I$355,0,IF($A377&lt;&gt;$A376,1,MOD(I376-1+(COUNTIFS(N$355:$N$355,$A377)=COUNTIFS(N377:$N377,1)),I$354)+1))</f>
        <v>0</v>
      </c>
      <c r="J377" s="319"/>
      <c r="K377" s="319"/>
      <c r="L377" s="319"/>
      <c r="M377" s="319"/>
      <c r="O377">
        <v>21</v>
      </c>
      <c r="P377" s="124">
        <f t="shared" ca="1" si="876"/>
        <v>-0.5</v>
      </c>
      <c r="Q377" s="124">
        <f t="shared" ca="1" si="877"/>
        <v>0</v>
      </c>
      <c r="R377" s="124">
        <f t="shared" ca="1" si="878"/>
        <v>0</v>
      </c>
      <c r="S377" s="124">
        <f t="shared" ca="1" si="879"/>
        <v>0</v>
      </c>
      <c r="T377" s="124">
        <f t="shared" ca="1" si="880"/>
        <v>0</v>
      </c>
      <c r="U377" s="124">
        <f t="shared" ca="1" si="881"/>
        <v>0</v>
      </c>
      <c r="V377" s="124">
        <f t="shared" ca="1" si="882"/>
        <v>0</v>
      </c>
      <c r="W377" s="124"/>
      <c r="X377" s="124"/>
      <c r="Y377" s="124"/>
      <c r="Z377" s="124"/>
    </row>
    <row r="378" spans="1:26" outlineLevel="1">
      <c r="A378">
        <f t="shared" ca="1" si="884"/>
        <v>1</v>
      </c>
      <c r="B378" t="str">
        <f t="shared" ca="1" si="875"/>
        <v>EP1 LPD2 LPS3</v>
      </c>
      <c r="C378" s="321">
        <f ca="1">IF($A378&lt;&gt;$A377,1,MOD(C377-1+(COUNTIFS(D$355:$N$355,$A378)=COUNTIFS(D378:$N378,1)),C$354)+1)</f>
        <v>1</v>
      </c>
      <c r="D378" s="319">
        <f ca="1">IF($A378&lt;&gt;D$355,0,IF($A378&lt;&gt;$A377,1,MOD(D377-1+(COUNTIFS(E$355:$N$355,$A378)=COUNTIFS(E378:$N378,1)),D$354)+1))</f>
        <v>0</v>
      </c>
      <c r="E378" s="319">
        <f ca="1">IF($A378&lt;&gt;E$355,0,IF($A378&lt;&gt;$A377,1,MOD(E377-1+(COUNTIFS(F$355:$N$355,$A378)=COUNTIFS(F378:$N378,1)),E$354)+1))</f>
        <v>2</v>
      </c>
      <c r="F378" s="319">
        <f ca="1">IF($A378&lt;&gt;F$355,0,IF($A378&lt;&gt;$A377,1,MOD(F377-1+(COUNTIFS(G$355:$N$355,$A378)=COUNTIFS(G378:$N378,1)),F$354)+1))</f>
        <v>3</v>
      </c>
      <c r="G378" s="319">
        <f ca="1">IF($A378&lt;&gt;G$355,0,IF($A378&lt;&gt;$A377,1,MOD(G377-1+(COUNTIFS(H$355:$N$355,$A378)=COUNTIFS(H378:$N378,1)),G$354)+1))</f>
        <v>0</v>
      </c>
      <c r="H378" s="319">
        <f ca="1">IF($A378&lt;&gt;H$355,0,IF($A378&lt;&gt;$A377,1,MOD(H377-1+(COUNTIFS(I$355:$N$355,$A378)=COUNTIFS(I378:$N378,1)),H$354)+1))</f>
        <v>0</v>
      </c>
      <c r="I378" s="319">
        <f ca="1">IF($A378&lt;&gt;I$355,0,IF($A378&lt;&gt;$A377,1,MOD(I377-1+(COUNTIFS(N$355:$N$355,$A378)=COUNTIFS(N378:$N378,1)),I$354)+1))</f>
        <v>0</v>
      </c>
      <c r="J378" s="319"/>
      <c r="K378" s="319"/>
      <c r="L378" s="319"/>
      <c r="M378" s="319"/>
      <c r="O378">
        <v>22</v>
      </c>
      <c r="P378" s="124">
        <f t="shared" ca="1" si="876"/>
        <v>-0.5</v>
      </c>
      <c r="Q378" s="124">
        <f t="shared" ca="1" si="877"/>
        <v>0</v>
      </c>
      <c r="R378" s="124">
        <f t="shared" ca="1" si="878"/>
        <v>0</v>
      </c>
      <c r="S378" s="124">
        <f t="shared" ca="1" si="879"/>
        <v>0.5</v>
      </c>
      <c r="T378" s="124">
        <f t="shared" ca="1" si="880"/>
        <v>0</v>
      </c>
      <c r="U378" s="124">
        <f t="shared" ca="1" si="881"/>
        <v>0</v>
      </c>
      <c r="V378" s="124">
        <f t="shared" ca="1" si="882"/>
        <v>0</v>
      </c>
      <c r="W378" s="124"/>
      <c r="X378" s="124"/>
      <c r="Y378" s="124"/>
      <c r="Z378" s="124"/>
    </row>
    <row r="379" spans="1:26" outlineLevel="1">
      <c r="A379">
        <f t="shared" ca="1" si="884"/>
        <v>1</v>
      </c>
      <c r="B379" t="str">
        <f t="shared" ca="1" si="875"/>
        <v>EP1 LPD3 LPS1</v>
      </c>
      <c r="C379" s="321">
        <f ca="1">IF($A379&lt;&gt;$A378,1,MOD(C378-1+(COUNTIFS(D$355:$N$355,$A379)=COUNTIFS(D379:$N379,1)),C$354)+1)</f>
        <v>1</v>
      </c>
      <c r="D379" s="319">
        <f ca="1">IF($A379&lt;&gt;D$355,0,IF($A379&lt;&gt;$A378,1,MOD(D378-1+(COUNTIFS(E$355:$N$355,$A379)=COUNTIFS(E379:$N379,1)),D$354)+1))</f>
        <v>0</v>
      </c>
      <c r="E379" s="319">
        <f ca="1">IF($A379&lt;&gt;E$355,0,IF($A379&lt;&gt;$A378,1,MOD(E378-1+(COUNTIFS(F$355:$N$355,$A379)=COUNTIFS(F379:$N379,1)),E$354)+1))</f>
        <v>3</v>
      </c>
      <c r="F379" s="319">
        <f ca="1">IF($A379&lt;&gt;F$355,0,IF($A379&lt;&gt;$A378,1,MOD(F378-1+(COUNTIFS(G$355:$N$355,$A379)=COUNTIFS(G379:$N379,1)),F$354)+1))</f>
        <v>1</v>
      </c>
      <c r="G379" s="319">
        <f ca="1">IF($A379&lt;&gt;G$355,0,IF($A379&lt;&gt;$A378,1,MOD(G378-1+(COUNTIFS(H$355:$N$355,$A379)=COUNTIFS(H379:$N379,1)),G$354)+1))</f>
        <v>0</v>
      </c>
      <c r="H379" s="319">
        <f ca="1">IF($A379&lt;&gt;H$355,0,IF($A379&lt;&gt;$A378,1,MOD(H378-1+(COUNTIFS(I$355:$N$355,$A379)=COUNTIFS(I379:$N379,1)),H$354)+1))</f>
        <v>0</v>
      </c>
      <c r="I379" s="319">
        <f ca="1">IF($A379&lt;&gt;I$355,0,IF($A379&lt;&gt;$A378,1,MOD(I378-1+(COUNTIFS(N$355:$N$355,$A379)=COUNTIFS(N379:$N379,1)),I$354)+1))</f>
        <v>0</v>
      </c>
      <c r="J379" s="319"/>
      <c r="K379" s="319"/>
      <c r="L379" s="319"/>
      <c r="M379" s="319"/>
      <c r="O379">
        <v>23</v>
      </c>
      <c r="P379" s="124">
        <f t="shared" ca="1" si="876"/>
        <v>-0.5</v>
      </c>
      <c r="Q379" s="124">
        <f t="shared" ca="1" si="877"/>
        <v>0</v>
      </c>
      <c r="R379" s="124">
        <f t="shared" ca="1" si="878"/>
        <v>0.5</v>
      </c>
      <c r="S379" s="124">
        <f t="shared" ca="1" si="879"/>
        <v>-0.5</v>
      </c>
      <c r="T379" s="124">
        <f t="shared" ca="1" si="880"/>
        <v>0</v>
      </c>
      <c r="U379" s="124">
        <f t="shared" ca="1" si="881"/>
        <v>0</v>
      </c>
      <c r="V379" s="124">
        <f t="shared" ca="1" si="882"/>
        <v>0</v>
      </c>
      <c r="W379" s="124"/>
      <c r="X379" s="124"/>
      <c r="Y379" s="124"/>
      <c r="Z379" s="124"/>
    </row>
    <row r="380" spans="1:26" outlineLevel="1">
      <c r="A380">
        <f t="shared" ca="1" si="884"/>
        <v>1</v>
      </c>
      <c r="B380" t="str">
        <f t="shared" ca="1" si="875"/>
        <v>EP1 LPD3 LPS2</v>
      </c>
      <c r="C380" s="321">
        <f ca="1">IF($A380&lt;&gt;$A379,1,MOD(C379-1+(COUNTIFS(D$355:$N$355,$A380)=COUNTIFS(D380:$N380,1)),C$354)+1)</f>
        <v>1</v>
      </c>
      <c r="D380" s="319">
        <f ca="1">IF($A380&lt;&gt;D$355,0,IF($A380&lt;&gt;$A379,1,MOD(D379-1+(COUNTIFS(E$355:$N$355,$A380)=COUNTIFS(E380:$N380,1)),D$354)+1))</f>
        <v>0</v>
      </c>
      <c r="E380" s="319">
        <f ca="1">IF($A380&lt;&gt;E$355,0,IF($A380&lt;&gt;$A379,1,MOD(E379-1+(COUNTIFS(F$355:$N$355,$A380)=COUNTIFS(F380:$N380,1)),E$354)+1))</f>
        <v>3</v>
      </c>
      <c r="F380" s="319">
        <f ca="1">IF($A380&lt;&gt;F$355,0,IF($A380&lt;&gt;$A379,1,MOD(F379-1+(COUNTIFS(G$355:$N$355,$A380)=COUNTIFS(G380:$N380,1)),F$354)+1))</f>
        <v>2</v>
      </c>
      <c r="G380" s="319">
        <f ca="1">IF($A380&lt;&gt;G$355,0,IF($A380&lt;&gt;$A379,1,MOD(G379-1+(COUNTIFS(H$355:$N$355,$A380)=COUNTIFS(H380:$N380,1)),G$354)+1))</f>
        <v>0</v>
      </c>
      <c r="H380" s="319">
        <f ca="1">IF($A380&lt;&gt;H$355,0,IF($A380&lt;&gt;$A379,1,MOD(H379-1+(COUNTIFS(I$355:$N$355,$A380)=COUNTIFS(I380:$N380,1)),H$354)+1))</f>
        <v>0</v>
      </c>
      <c r="I380" s="319">
        <f ca="1">IF($A380&lt;&gt;I$355,0,IF($A380&lt;&gt;$A379,1,MOD(I379-1+(COUNTIFS(N$355:$N$355,$A380)=COUNTIFS(N380:$N380,1)),I$354)+1))</f>
        <v>0</v>
      </c>
      <c r="J380" s="319"/>
      <c r="K380" s="319"/>
      <c r="L380" s="319"/>
      <c r="M380" s="319"/>
      <c r="O380">
        <v>24</v>
      </c>
      <c r="P380" s="124">
        <f t="shared" ca="1" si="876"/>
        <v>-0.5</v>
      </c>
      <c r="Q380" s="124">
        <f t="shared" ca="1" si="877"/>
        <v>0</v>
      </c>
      <c r="R380" s="124">
        <f t="shared" ca="1" si="878"/>
        <v>0.5</v>
      </c>
      <c r="S380" s="124">
        <f t="shared" ca="1" si="879"/>
        <v>0</v>
      </c>
      <c r="T380" s="124">
        <f t="shared" ca="1" si="880"/>
        <v>0</v>
      </c>
      <c r="U380" s="124">
        <f t="shared" ca="1" si="881"/>
        <v>0</v>
      </c>
      <c r="V380" s="124">
        <f t="shared" ca="1" si="882"/>
        <v>0</v>
      </c>
      <c r="W380" s="124"/>
      <c r="X380" s="124"/>
      <c r="Y380" s="124"/>
      <c r="Z380" s="124"/>
    </row>
    <row r="381" spans="1:26" outlineLevel="1">
      <c r="A381">
        <f t="shared" ca="1" si="884"/>
        <v>1</v>
      </c>
      <c r="B381" t="str">
        <f t="shared" ca="1" si="875"/>
        <v>EP1 LPD3 LPS3</v>
      </c>
      <c r="C381" s="321">
        <f ca="1">IF($A381&lt;&gt;$A380,1,MOD(C380-1+(COUNTIFS(D$355:$N$355,$A381)=COUNTIFS(D381:$N381,1)),C$354)+1)</f>
        <v>1</v>
      </c>
      <c r="D381" s="319">
        <f ca="1">IF($A381&lt;&gt;D$355,0,IF($A381&lt;&gt;$A380,1,MOD(D380-1+(COUNTIFS(E$355:$N$355,$A381)=COUNTIFS(E381:$N381,1)),D$354)+1))</f>
        <v>0</v>
      </c>
      <c r="E381" s="319">
        <f ca="1">IF($A381&lt;&gt;E$355,0,IF($A381&lt;&gt;$A380,1,MOD(E380-1+(COUNTIFS(F$355:$N$355,$A381)=COUNTIFS(F381:$N381,1)),E$354)+1))</f>
        <v>3</v>
      </c>
      <c r="F381" s="319">
        <f ca="1">IF($A381&lt;&gt;F$355,0,IF($A381&lt;&gt;$A380,1,MOD(F380-1+(COUNTIFS(G$355:$N$355,$A381)=COUNTIFS(G381:$N381,1)),F$354)+1))</f>
        <v>3</v>
      </c>
      <c r="G381" s="319">
        <f ca="1">IF($A381&lt;&gt;G$355,0,IF($A381&lt;&gt;$A380,1,MOD(G380-1+(COUNTIFS(H$355:$N$355,$A381)=COUNTIFS(H381:$N381,1)),G$354)+1))</f>
        <v>0</v>
      </c>
      <c r="H381" s="319">
        <f ca="1">IF($A381&lt;&gt;H$355,0,IF($A381&lt;&gt;$A380,1,MOD(H380-1+(COUNTIFS(I$355:$N$355,$A381)=COUNTIFS(I381:$N381,1)),H$354)+1))</f>
        <v>0</v>
      </c>
      <c r="I381" s="319">
        <f ca="1">IF($A381&lt;&gt;I$355,0,IF($A381&lt;&gt;$A380,1,MOD(I380-1+(COUNTIFS(N$355:$N$355,$A381)=COUNTIFS(N381:$N381,1)),I$354)+1))</f>
        <v>0</v>
      </c>
      <c r="J381" s="319"/>
      <c r="K381" s="319"/>
      <c r="L381" s="319"/>
      <c r="M381" s="319"/>
      <c r="O381">
        <v>25</v>
      </c>
      <c r="P381" s="124">
        <f t="shared" ca="1" si="876"/>
        <v>-0.5</v>
      </c>
      <c r="Q381" s="124">
        <f t="shared" ca="1" si="877"/>
        <v>0</v>
      </c>
      <c r="R381" s="124">
        <f t="shared" ca="1" si="878"/>
        <v>0.5</v>
      </c>
      <c r="S381" s="124">
        <f t="shared" ca="1" si="879"/>
        <v>0.5</v>
      </c>
      <c r="T381" s="124">
        <f t="shared" ca="1" si="880"/>
        <v>0</v>
      </c>
      <c r="U381" s="124">
        <f t="shared" ca="1" si="881"/>
        <v>0</v>
      </c>
      <c r="V381" s="124">
        <f t="shared" ca="1" si="882"/>
        <v>0</v>
      </c>
      <c r="W381" s="124"/>
      <c r="X381" s="124"/>
      <c r="Y381" s="124"/>
      <c r="Z381" s="124"/>
    </row>
    <row r="382" spans="1:26" outlineLevel="1">
      <c r="A382">
        <f t="shared" ca="1" si="884"/>
        <v>1</v>
      </c>
      <c r="B382" t="str">
        <f t="shared" ca="1" si="875"/>
        <v>EP2 LPD1 LPS1</v>
      </c>
      <c r="C382" s="321">
        <f ca="1">IF($A382&lt;&gt;$A381,1,MOD(C381-1+(COUNTIFS(D$355:$N$355,$A382)=COUNTIFS(D382:$N382,1)),C$354)+1)</f>
        <v>2</v>
      </c>
      <c r="D382" s="319">
        <f ca="1">IF($A382&lt;&gt;D$355,0,IF($A382&lt;&gt;$A381,1,MOD(D381-1+(COUNTIFS(E$355:$N$355,$A382)=COUNTIFS(E382:$N382,1)),D$354)+1))</f>
        <v>0</v>
      </c>
      <c r="E382" s="319">
        <f ca="1">IF($A382&lt;&gt;E$355,0,IF($A382&lt;&gt;$A381,1,MOD(E381-1+(COUNTIFS(F$355:$N$355,$A382)=COUNTIFS(F382:$N382,1)),E$354)+1))</f>
        <v>1</v>
      </c>
      <c r="F382" s="319">
        <f ca="1">IF($A382&lt;&gt;F$355,0,IF($A382&lt;&gt;$A381,1,MOD(F381-1+(COUNTIFS(G$355:$N$355,$A382)=COUNTIFS(G382:$N382,1)),F$354)+1))</f>
        <v>1</v>
      </c>
      <c r="G382" s="319">
        <f ca="1">IF($A382&lt;&gt;G$355,0,IF($A382&lt;&gt;$A381,1,MOD(G381-1+(COUNTIFS(H$355:$N$355,$A382)=COUNTIFS(H382:$N382,1)),G$354)+1))</f>
        <v>0</v>
      </c>
      <c r="H382" s="319">
        <f ca="1">IF($A382&lt;&gt;H$355,0,IF($A382&lt;&gt;$A381,1,MOD(H381-1+(COUNTIFS(I$355:$N$355,$A382)=COUNTIFS(I382:$N382,1)),H$354)+1))</f>
        <v>0</v>
      </c>
      <c r="I382" s="319">
        <f ca="1">IF($A382&lt;&gt;I$355,0,IF($A382&lt;&gt;$A381,1,MOD(I381-1+(COUNTIFS(N$355:$N$355,$A382)=COUNTIFS(N382:$N382,1)),I$354)+1))</f>
        <v>0</v>
      </c>
      <c r="J382" s="319"/>
      <c r="K382" s="319"/>
      <c r="L382" s="319"/>
      <c r="M382" s="319"/>
      <c r="O382">
        <v>26</v>
      </c>
      <c r="P382" s="124">
        <f t="shared" ca="1" si="876"/>
        <v>0</v>
      </c>
      <c r="Q382" s="124">
        <f t="shared" ca="1" si="877"/>
        <v>0</v>
      </c>
      <c r="R382" s="124">
        <f t="shared" ca="1" si="878"/>
        <v>-0.5</v>
      </c>
      <c r="S382" s="124">
        <f t="shared" ca="1" si="879"/>
        <v>-0.5</v>
      </c>
      <c r="T382" s="124">
        <f t="shared" ca="1" si="880"/>
        <v>0</v>
      </c>
      <c r="U382" s="124">
        <f t="shared" ca="1" si="881"/>
        <v>0</v>
      </c>
      <c r="V382" s="124">
        <f t="shared" ca="1" si="882"/>
        <v>0</v>
      </c>
      <c r="W382" s="124"/>
      <c r="X382" s="124"/>
      <c r="Y382" s="124"/>
      <c r="Z382" s="124"/>
    </row>
    <row r="383" spans="1:26" outlineLevel="1">
      <c r="A383">
        <f t="shared" ca="1" si="884"/>
        <v>1</v>
      </c>
      <c r="B383" t="str">
        <f t="shared" ca="1" si="875"/>
        <v>EP2 LPD1 LPS2</v>
      </c>
      <c r="C383" s="321">
        <f ca="1">IF($A383&lt;&gt;$A382,1,MOD(C382-1+(COUNTIFS(D$355:$N$355,$A383)=COUNTIFS(D383:$N383,1)),C$354)+1)</f>
        <v>2</v>
      </c>
      <c r="D383" s="319">
        <f ca="1">IF($A383&lt;&gt;D$355,0,IF($A383&lt;&gt;$A382,1,MOD(D382-1+(COUNTIFS(E$355:$N$355,$A383)=COUNTIFS(E383:$N383,1)),D$354)+1))</f>
        <v>0</v>
      </c>
      <c r="E383" s="319">
        <f ca="1">IF($A383&lt;&gt;E$355,0,IF($A383&lt;&gt;$A382,1,MOD(E382-1+(COUNTIFS(F$355:$N$355,$A383)=COUNTIFS(F383:$N383,1)),E$354)+1))</f>
        <v>1</v>
      </c>
      <c r="F383" s="319">
        <f ca="1">IF($A383&lt;&gt;F$355,0,IF($A383&lt;&gt;$A382,1,MOD(F382-1+(COUNTIFS(G$355:$N$355,$A383)=COUNTIFS(G383:$N383,1)),F$354)+1))</f>
        <v>2</v>
      </c>
      <c r="G383" s="319">
        <f ca="1">IF($A383&lt;&gt;G$355,0,IF($A383&lt;&gt;$A382,1,MOD(G382-1+(COUNTIFS(H$355:$N$355,$A383)=COUNTIFS(H383:$N383,1)),G$354)+1))</f>
        <v>0</v>
      </c>
      <c r="H383" s="319">
        <f ca="1">IF($A383&lt;&gt;H$355,0,IF($A383&lt;&gt;$A382,1,MOD(H382-1+(COUNTIFS(I$355:$N$355,$A383)=COUNTIFS(I383:$N383,1)),H$354)+1))</f>
        <v>0</v>
      </c>
      <c r="I383" s="319">
        <f ca="1">IF($A383&lt;&gt;I$355,0,IF($A383&lt;&gt;$A382,1,MOD(I382-1+(COUNTIFS(N$355:$N$355,$A383)=COUNTIFS(N383:$N383,1)),I$354)+1))</f>
        <v>0</v>
      </c>
      <c r="J383" s="319"/>
      <c r="K383" s="319"/>
      <c r="L383" s="319"/>
      <c r="M383" s="319"/>
      <c r="O383">
        <v>27</v>
      </c>
      <c r="P383" s="124">
        <f t="shared" ca="1" si="876"/>
        <v>0</v>
      </c>
      <c r="Q383" s="124">
        <f t="shared" ca="1" si="877"/>
        <v>0</v>
      </c>
      <c r="R383" s="124">
        <f t="shared" ca="1" si="878"/>
        <v>-0.5</v>
      </c>
      <c r="S383" s="124">
        <f t="shared" ca="1" si="879"/>
        <v>0</v>
      </c>
      <c r="T383" s="124">
        <f t="shared" ca="1" si="880"/>
        <v>0</v>
      </c>
      <c r="U383" s="124">
        <f t="shared" ca="1" si="881"/>
        <v>0</v>
      </c>
      <c r="V383" s="124">
        <f t="shared" ca="1" si="882"/>
        <v>0</v>
      </c>
      <c r="W383" s="124"/>
      <c r="X383" s="124"/>
      <c r="Y383" s="124"/>
      <c r="Z383" s="124"/>
    </row>
    <row r="384" spans="1:26" outlineLevel="1">
      <c r="A384">
        <f t="shared" ca="1" si="884"/>
        <v>1</v>
      </c>
      <c r="B384" t="str">
        <f t="shared" ca="1" si="875"/>
        <v>EP2 LPD1 LPS3</v>
      </c>
      <c r="C384" s="321">
        <f ca="1">IF($A384&lt;&gt;$A383,1,MOD(C383-1+(COUNTIFS(D$355:$N$355,$A384)=COUNTIFS(D384:$N384,1)),C$354)+1)</f>
        <v>2</v>
      </c>
      <c r="D384" s="319">
        <f ca="1">IF($A384&lt;&gt;D$355,0,IF($A384&lt;&gt;$A383,1,MOD(D383-1+(COUNTIFS(E$355:$N$355,$A384)=COUNTIFS(E384:$N384,1)),D$354)+1))</f>
        <v>0</v>
      </c>
      <c r="E384" s="319">
        <f ca="1">IF($A384&lt;&gt;E$355,0,IF($A384&lt;&gt;$A383,1,MOD(E383-1+(COUNTIFS(F$355:$N$355,$A384)=COUNTIFS(F384:$N384,1)),E$354)+1))</f>
        <v>1</v>
      </c>
      <c r="F384" s="319">
        <f ca="1">IF($A384&lt;&gt;F$355,0,IF($A384&lt;&gt;$A383,1,MOD(F383-1+(COUNTIFS(G$355:$N$355,$A384)=COUNTIFS(G384:$N384,1)),F$354)+1))</f>
        <v>3</v>
      </c>
      <c r="G384" s="319">
        <f ca="1">IF($A384&lt;&gt;G$355,0,IF($A384&lt;&gt;$A383,1,MOD(G383-1+(COUNTIFS(H$355:$N$355,$A384)=COUNTIFS(H384:$N384,1)),G$354)+1))</f>
        <v>0</v>
      </c>
      <c r="H384" s="319">
        <f ca="1">IF($A384&lt;&gt;H$355,0,IF($A384&lt;&gt;$A383,1,MOD(H383-1+(COUNTIFS(I$355:$N$355,$A384)=COUNTIFS(I384:$N384,1)),H$354)+1))</f>
        <v>0</v>
      </c>
      <c r="I384" s="319">
        <f ca="1">IF($A384&lt;&gt;I$355,0,IF($A384&lt;&gt;$A383,1,MOD(I383-1+(COUNTIFS(N$355:$N$355,$A384)=COUNTIFS(N384:$N384,1)),I$354)+1))</f>
        <v>0</v>
      </c>
      <c r="J384" s="319"/>
      <c r="K384" s="319"/>
      <c r="L384" s="319"/>
      <c r="M384" s="319"/>
      <c r="O384">
        <v>28</v>
      </c>
      <c r="P384" s="124">
        <f t="shared" ca="1" si="876"/>
        <v>0</v>
      </c>
      <c r="Q384" s="124">
        <f t="shared" ca="1" si="877"/>
        <v>0</v>
      </c>
      <c r="R384" s="124">
        <f t="shared" ca="1" si="878"/>
        <v>-0.5</v>
      </c>
      <c r="S384" s="124">
        <f t="shared" ca="1" si="879"/>
        <v>0.5</v>
      </c>
      <c r="T384" s="124">
        <f t="shared" ca="1" si="880"/>
        <v>0</v>
      </c>
      <c r="U384" s="124">
        <f t="shared" ca="1" si="881"/>
        <v>0</v>
      </c>
      <c r="V384" s="124">
        <f t="shared" ca="1" si="882"/>
        <v>0</v>
      </c>
      <c r="W384" s="124"/>
      <c r="X384" s="124"/>
      <c r="Y384" s="124"/>
      <c r="Z384" s="124"/>
    </row>
    <row r="385" spans="1:26" outlineLevel="1">
      <c r="A385">
        <f t="shared" ca="1" si="884"/>
        <v>1</v>
      </c>
      <c r="B385" t="str">
        <f t="shared" ca="1" si="875"/>
        <v>EP2 LPD2 LPS1</v>
      </c>
      <c r="C385" s="321">
        <f ca="1">IF($A385&lt;&gt;$A384,1,MOD(C384-1+(COUNTIFS(D$355:$N$355,$A385)=COUNTIFS(D385:$N385,1)),C$354)+1)</f>
        <v>2</v>
      </c>
      <c r="D385" s="319">
        <f ca="1">IF($A385&lt;&gt;D$355,0,IF($A385&lt;&gt;$A384,1,MOD(D384-1+(COUNTIFS(E$355:$N$355,$A385)=COUNTIFS(E385:$N385,1)),D$354)+1))</f>
        <v>0</v>
      </c>
      <c r="E385" s="319">
        <f ca="1">IF($A385&lt;&gt;E$355,0,IF($A385&lt;&gt;$A384,1,MOD(E384-1+(COUNTIFS(F$355:$N$355,$A385)=COUNTIFS(F385:$N385,1)),E$354)+1))</f>
        <v>2</v>
      </c>
      <c r="F385" s="319">
        <f ca="1">IF($A385&lt;&gt;F$355,0,IF($A385&lt;&gt;$A384,1,MOD(F384-1+(COUNTIFS(G$355:$N$355,$A385)=COUNTIFS(G385:$N385,1)),F$354)+1))</f>
        <v>1</v>
      </c>
      <c r="G385" s="319">
        <f ca="1">IF($A385&lt;&gt;G$355,0,IF($A385&lt;&gt;$A384,1,MOD(G384-1+(COUNTIFS(H$355:$N$355,$A385)=COUNTIFS(H385:$N385,1)),G$354)+1))</f>
        <v>0</v>
      </c>
      <c r="H385" s="319">
        <f ca="1">IF($A385&lt;&gt;H$355,0,IF($A385&lt;&gt;$A384,1,MOD(H384-1+(COUNTIFS(I$355:$N$355,$A385)=COUNTIFS(I385:$N385,1)),H$354)+1))</f>
        <v>0</v>
      </c>
      <c r="I385" s="319">
        <f ca="1">IF($A385&lt;&gt;I$355,0,IF($A385&lt;&gt;$A384,1,MOD(I384-1+(COUNTIFS(N$355:$N$355,$A385)=COUNTIFS(N385:$N385,1)),I$354)+1))</f>
        <v>0</v>
      </c>
      <c r="J385" s="319"/>
      <c r="K385" s="319"/>
      <c r="L385" s="319"/>
      <c r="M385" s="319"/>
      <c r="O385">
        <v>29</v>
      </c>
      <c r="P385" s="124">
        <f t="shared" ca="1" si="876"/>
        <v>0</v>
      </c>
      <c r="Q385" s="124">
        <f t="shared" ca="1" si="877"/>
        <v>0</v>
      </c>
      <c r="R385" s="124">
        <f t="shared" ca="1" si="878"/>
        <v>0</v>
      </c>
      <c r="S385" s="124">
        <f t="shared" ca="1" si="879"/>
        <v>-0.5</v>
      </c>
      <c r="T385" s="124">
        <f t="shared" ca="1" si="880"/>
        <v>0</v>
      </c>
      <c r="U385" s="124">
        <f t="shared" ca="1" si="881"/>
        <v>0</v>
      </c>
      <c r="V385" s="124">
        <f t="shared" ca="1" si="882"/>
        <v>0</v>
      </c>
      <c r="W385" s="124"/>
      <c r="X385" s="124"/>
      <c r="Y385" s="124"/>
      <c r="Z385" s="124"/>
    </row>
    <row r="386" spans="1:26" outlineLevel="1">
      <c r="A386">
        <f t="shared" ca="1" si="884"/>
        <v>1</v>
      </c>
      <c r="B386" t="str">
        <f t="shared" ca="1" si="875"/>
        <v>EP2 LPD2 LPS2</v>
      </c>
      <c r="C386" s="321">
        <f ca="1">IF($A386&lt;&gt;$A385,1,MOD(C385-1+(COUNTIFS(D$355:$N$355,$A386)=COUNTIFS(D386:$N386,1)),C$354)+1)</f>
        <v>2</v>
      </c>
      <c r="D386" s="319">
        <f ca="1">IF($A386&lt;&gt;D$355,0,IF($A386&lt;&gt;$A385,1,MOD(D385-1+(COUNTIFS(E$355:$N$355,$A386)=COUNTIFS(E386:$N386,1)),D$354)+1))</f>
        <v>0</v>
      </c>
      <c r="E386" s="319">
        <f ca="1">IF($A386&lt;&gt;E$355,0,IF($A386&lt;&gt;$A385,1,MOD(E385-1+(COUNTIFS(F$355:$N$355,$A386)=COUNTIFS(F386:$N386,1)),E$354)+1))</f>
        <v>2</v>
      </c>
      <c r="F386" s="319">
        <f ca="1">IF($A386&lt;&gt;F$355,0,IF($A386&lt;&gt;$A385,1,MOD(F385-1+(COUNTIFS(G$355:$N$355,$A386)=COUNTIFS(G386:$N386,1)),F$354)+1))</f>
        <v>2</v>
      </c>
      <c r="G386" s="319">
        <f ca="1">IF($A386&lt;&gt;G$355,0,IF($A386&lt;&gt;$A385,1,MOD(G385-1+(COUNTIFS(H$355:$N$355,$A386)=COUNTIFS(H386:$N386,1)),G$354)+1))</f>
        <v>0</v>
      </c>
      <c r="H386" s="319">
        <f ca="1">IF($A386&lt;&gt;H$355,0,IF($A386&lt;&gt;$A385,1,MOD(H385-1+(COUNTIFS(I$355:$N$355,$A386)=COUNTIFS(I386:$N386,1)),H$354)+1))</f>
        <v>0</v>
      </c>
      <c r="I386" s="319">
        <f ca="1">IF($A386&lt;&gt;I$355,0,IF($A386&lt;&gt;$A385,1,MOD(I385-1+(COUNTIFS(N$355:$N$355,$A386)=COUNTIFS(N386:$N386,1)),I$354)+1))</f>
        <v>0</v>
      </c>
      <c r="J386" s="319"/>
      <c r="K386" s="319"/>
      <c r="L386" s="319"/>
      <c r="M386" s="319"/>
      <c r="O386">
        <v>30</v>
      </c>
      <c r="P386" s="124">
        <f t="shared" ca="1" si="876"/>
        <v>0</v>
      </c>
      <c r="Q386" s="124">
        <f t="shared" ca="1" si="877"/>
        <v>0</v>
      </c>
      <c r="R386" s="124">
        <f t="shared" ca="1" si="878"/>
        <v>0</v>
      </c>
      <c r="S386" s="124">
        <f t="shared" ca="1" si="879"/>
        <v>0</v>
      </c>
      <c r="T386" s="124">
        <f t="shared" ca="1" si="880"/>
        <v>0</v>
      </c>
      <c r="U386" s="124">
        <f t="shared" ca="1" si="881"/>
        <v>0</v>
      </c>
      <c r="V386" s="124">
        <f t="shared" ca="1" si="882"/>
        <v>0</v>
      </c>
      <c r="W386" s="124"/>
      <c r="X386" s="124"/>
      <c r="Y386" s="124"/>
      <c r="Z386" s="124"/>
    </row>
    <row r="387" spans="1:26" outlineLevel="1">
      <c r="A387">
        <f t="shared" ca="1" si="884"/>
        <v>1</v>
      </c>
      <c r="B387" t="str">
        <f t="shared" ca="1" si="875"/>
        <v>EP2 LPD2 LPS3</v>
      </c>
      <c r="C387" s="321">
        <f ca="1">IF($A387&lt;&gt;$A386,1,MOD(C386-1+(COUNTIFS(D$355:$N$355,$A387)=COUNTIFS(D387:$N387,1)),C$354)+1)</f>
        <v>2</v>
      </c>
      <c r="D387" s="319">
        <f ca="1">IF($A387&lt;&gt;D$355,0,IF($A387&lt;&gt;$A386,1,MOD(D386-1+(COUNTIFS(E$355:$N$355,$A387)=COUNTIFS(E387:$N387,1)),D$354)+1))</f>
        <v>0</v>
      </c>
      <c r="E387" s="319">
        <f ca="1">IF($A387&lt;&gt;E$355,0,IF($A387&lt;&gt;$A386,1,MOD(E386-1+(COUNTIFS(F$355:$N$355,$A387)=COUNTIFS(F387:$N387,1)),E$354)+1))</f>
        <v>2</v>
      </c>
      <c r="F387" s="319">
        <f ca="1">IF($A387&lt;&gt;F$355,0,IF($A387&lt;&gt;$A386,1,MOD(F386-1+(COUNTIFS(G$355:$N$355,$A387)=COUNTIFS(G387:$N387,1)),F$354)+1))</f>
        <v>3</v>
      </c>
      <c r="G387" s="319">
        <f ca="1">IF($A387&lt;&gt;G$355,0,IF($A387&lt;&gt;$A386,1,MOD(G386-1+(COUNTIFS(H$355:$N$355,$A387)=COUNTIFS(H387:$N387,1)),G$354)+1))</f>
        <v>0</v>
      </c>
      <c r="H387" s="319">
        <f ca="1">IF($A387&lt;&gt;H$355,0,IF($A387&lt;&gt;$A386,1,MOD(H386-1+(COUNTIFS(I$355:$N$355,$A387)=COUNTIFS(I387:$N387,1)),H$354)+1))</f>
        <v>0</v>
      </c>
      <c r="I387" s="319">
        <f ca="1">IF($A387&lt;&gt;I$355,0,IF($A387&lt;&gt;$A386,1,MOD(I386-1+(COUNTIFS(N$355:$N$355,$A387)=COUNTIFS(N387:$N387,1)),I$354)+1))</f>
        <v>0</v>
      </c>
      <c r="J387" s="319"/>
      <c r="K387" s="319"/>
      <c r="L387" s="319"/>
      <c r="M387" s="319"/>
      <c r="O387">
        <v>31</v>
      </c>
      <c r="P387" s="124">
        <f t="shared" ca="1" si="876"/>
        <v>0</v>
      </c>
      <c r="Q387" s="124">
        <f t="shared" ca="1" si="877"/>
        <v>0</v>
      </c>
      <c r="R387" s="124">
        <f t="shared" ca="1" si="878"/>
        <v>0</v>
      </c>
      <c r="S387" s="124">
        <f t="shared" ca="1" si="879"/>
        <v>0.5</v>
      </c>
      <c r="T387" s="124">
        <f t="shared" ca="1" si="880"/>
        <v>0</v>
      </c>
      <c r="U387" s="124">
        <f t="shared" ca="1" si="881"/>
        <v>0</v>
      </c>
      <c r="V387" s="124">
        <f t="shared" ca="1" si="882"/>
        <v>0</v>
      </c>
      <c r="W387" s="124"/>
      <c r="X387" s="124"/>
      <c r="Y387" s="124"/>
      <c r="Z387" s="124"/>
    </row>
    <row r="388" spans="1:26" outlineLevel="1">
      <c r="A388">
        <f t="shared" ca="1" si="884"/>
        <v>1</v>
      </c>
      <c r="B388" t="str">
        <f t="shared" ca="1" si="875"/>
        <v>EP2 LPD3 LPS1</v>
      </c>
      <c r="C388" s="321">
        <f ca="1">IF($A388&lt;&gt;$A387,1,MOD(C387-1+(COUNTIFS(D$355:$N$355,$A388)=COUNTIFS(D388:$N388,1)),C$354)+1)</f>
        <v>2</v>
      </c>
      <c r="D388" s="319">
        <f ca="1">IF($A388&lt;&gt;D$355,0,IF($A388&lt;&gt;$A387,1,MOD(D387-1+(COUNTIFS(E$355:$N$355,$A388)=COUNTIFS(E388:$N388,1)),D$354)+1))</f>
        <v>0</v>
      </c>
      <c r="E388" s="319">
        <f ca="1">IF($A388&lt;&gt;E$355,0,IF($A388&lt;&gt;$A387,1,MOD(E387-1+(COUNTIFS(F$355:$N$355,$A388)=COUNTIFS(F388:$N388,1)),E$354)+1))</f>
        <v>3</v>
      </c>
      <c r="F388" s="319">
        <f ca="1">IF($A388&lt;&gt;F$355,0,IF($A388&lt;&gt;$A387,1,MOD(F387-1+(COUNTIFS(G$355:$N$355,$A388)=COUNTIFS(G388:$N388,1)),F$354)+1))</f>
        <v>1</v>
      </c>
      <c r="G388" s="319">
        <f ca="1">IF($A388&lt;&gt;G$355,0,IF($A388&lt;&gt;$A387,1,MOD(G387-1+(COUNTIFS(H$355:$N$355,$A388)=COUNTIFS(H388:$N388,1)),G$354)+1))</f>
        <v>0</v>
      </c>
      <c r="H388" s="319">
        <f ca="1">IF($A388&lt;&gt;H$355,0,IF($A388&lt;&gt;$A387,1,MOD(H387-1+(COUNTIFS(I$355:$N$355,$A388)=COUNTIFS(I388:$N388,1)),H$354)+1))</f>
        <v>0</v>
      </c>
      <c r="I388" s="319">
        <f ca="1">IF($A388&lt;&gt;I$355,0,IF($A388&lt;&gt;$A387,1,MOD(I387-1+(COUNTIFS(N$355:$N$355,$A388)=COUNTIFS(N388:$N388,1)),I$354)+1))</f>
        <v>0</v>
      </c>
      <c r="J388" s="319"/>
      <c r="K388" s="319"/>
      <c r="L388" s="319"/>
      <c r="M388" s="319"/>
      <c r="O388">
        <v>32</v>
      </c>
      <c r="P388" s="124">
        <f t="shared" ca="1" si="876"/>
        <v>0</v>
      </c>
      <c r="Q388" s="124">
        <f t="shared" ca="1" si="877"/>
        <v>0</v>
      </c>
      <c r="R388" s="124">
        <f t="shared" ca="1" si="878"/>
        <v>0.5</v>
      </c>
      <c r="S388" s="124">
        <f t="shared" ca="1" si="879"/>
        <v>-0.5</v>
      </c>
      <c r="T388" s="124">
        <f t="shared" ca="1" si="880"/>
        <v>0</v>
      </c>
      <c r="U388" s="124">
        <f t="shared" ca="1" si="881"/>
        <v>0</v>
      </c>
      <c r="V388" s="124">
        <f t="shared" ca="1" si="882"/>
        <v>0</v>
      </c>
      <c r="W388" s="124"/>
      <c r="X388" s="124"/>
      <c r="Y388" s="124"/>
      <c r="Z388" s="124"/>
    </row>
    <row r="389" spans="1:26" outlineLevel="1">
      <c r="A389">
        <f t="shared" ca="1" si="884"/>
        <v>1</v>
      </c>
      <c r="B389" t="str">
        <f t="shared" ca="1" si="875"/>
        <v>EP2 LPD3 LPS2</v>
      </c>
      <c r="C389" s="321">
        <f ca="1">IF($A389&lt;&gt;$A388,1,MOD(C388-1+(COUNTIFS(D$355:$N$355,$A389)=COUNTIFS(D389:$N389,1)),C$354)+1)</f>
        <v>2</v>
      </c>
      <c r="D389" s="319">
        <f ca="1">IF($A389&lt;&gt;D$355,0,IF($A389&lt;&gt;$A388,1,MOD(D388-1+(COUNTIFS(E$355:$N$355,$A389)=COUNTIFS(E389:$N389,1)),D$354)+1))</f>
        <v>0</v>
      </c>
      <c r="E389" s="319">
        <f ca="1">IF($A389&lt;&gt;E$355,0,IF($A389&lt;&gt;$A388,1,MOD(E388-1+(COUNTIFS(F$355:$N$355,$A389)=COUNTIFS(F389:$N389,1)),E$354)+1))</f>
        <v>3</v>
      </c>
      <c r="F389" s="319">
        <f ca="1">IF($A389&lt;&gt;F$355,0,IF($A389&lt;&gt;$A388,1,MOD(F388-1+(COUNTIFS(G$355:$N$355,$A389)=COUNTIFS(G389:$N389,1)),F$354)+1))</f>
        <v>2</v>
      </c>
      <c r="G389" s="319">
        <f ca="1">IF($A389&lt;&gt;G$355,0,IF($A389&lt;&gt;$A388,1,MOD(G388-1+(COUNTIFS(H$355:$N$355,$A389)=COUNTIFS(H389:$N389,1)),G$354)+1))</f>
        <v>0</v>
      </c>
      <c r="H389" s="319">
        <f ca="1">IF($A389&lt;&gt;H$355,0,IF($A389&lt;&gt;$A388,1,MOD(H388-1+(COUNTIFS(I$355:$N$355,$A389)=COUNTIFS(I389:$N389,1)),H$354)+1))</f>
        <v>0</v>
      </c>
      <c r="I389" s="319">
        <f ca="1">IF($A389&lt;&gt;I$355,0,IF($A389&lt;&gt;$A388,1,MOD(I388-1+(COUNTIFS(N$355:$N$355,$A389)=COUNTIFS(N389:$N389,1)),I$354)+1))</f>
        <v>0</v>
      </c>
      <c r="J389" s="319"/>
      <c r="K389" s="319"/>
      <c r="L389" s="319"/>
      <c r="M389" s="319"/>
      <c r="O389">
        <v>33</v>
      </c>
      <c r="P389" s="124">
        <f t="shared" ref="P389:P420" ca="1" si="885">IF(C389=0,0,INDEX(C$347:C$350,C389,1))</f>
        <v>0</v>
      </c>
      <c r="Q389" s="124">
        <f t="shared" ref="Q389:Q420" ca="1" si="886">IF(D389=0,0,INDEX(D$347:D$350,D389,1))</f>
        <v>0</v>
      </c>
      <c r="R389" s="124">
        <f t="shared" ref="R389:R420" ca="1" si="887">IF(E389=0,0,INDEX(E$347:E$350,E389,1))</f>
        <v>0.5</v>
      </c>
      <c r="S389" s="124">
        <f t="shared" ref="S389:S420" ca="1" si="888">IF(F389=0,0,INDEX(F$347:F$350,F389,1))</f>
        <v>0</v>
      </c>
      <c r="T389" s="124">
        <f t="shared" ref="T389:T420" ca="1" si="889">IF(G389=0,0,INDEX(G$347:G$350,G389,1))</f>
        <v>0</v>
      </c>
      <c r="U389" s="124">
        <f t="shared" ref="U389:U420" ca="1" si="890">IF(H389=0,0,INDEX(H$347:H$350,H389,1))</f>
        <v>0</v>
      </c>
      <c r="V389" s="124">
        <f t="shared" ref="V389:V420" ca="1" si="891">IF(I389=0,0,INDEX(I$347:I$350,I389,1))</f>
        <v>0</v>
      </c>
      <c r="W389" s="124"/>
      <c r="X389" s="124"/>
      <c r="Y389" s="124"/>
      <c r="Z389" s="124"/>
    </row>
    <row r="390" spans="1:26" outlineLevel="1">
      <c r="A390">
        <f t="shared" ca="1" si="884"/>
        <v>1</v>
      </c>
      <c r="B390" t="str">
        <f t="shared" ca="1" si="875"/>
        <v>EP2 LPD3 LPS3</v>
      </c>
      <c r="C390" s="321">
        <f ca="1">IF($A390&lt;&gt;$A389,1,MOD(C389-1+(COUNTIFS(D$355:$N$355,$A390)=COUNTIFS(D390:$N390,1)),C$354)+1)</f>
        <v>2</v>
      </c>
      <c r="D390" s="319">
        <f ca="1">IF($A390&lt;&gt;D$355,0,IF($A390&lt;&gt;$A389,1,MOD(D389-1+(COUNTIFS(E$355:$N$355,$A390)=COUNTIFS(E390:$N390,1)),D$354)+1))</f>
        <v>0</v>
      </c>
      <c r="E390" s="319">
        <f ca="1">IF($A390&lt;&gt;E$355,0,IF($A390&lt;&gt;$A389,1,MOD(E389-1+(COUNTIFS(F$355:$N$355,$A390)=COUNTIFS(F390:$N390,1)),E$354)+1))</f>
        <v>3</v>
      </c>
      <c r="F390" s="319">
        <f ca="1">IF($A390&lt;&gt;F$355,0,IF($A390&lt;&gt;$A389,1,MOD(F389-1+(COUNTIFS(G$355:$N$355,$A390)=COUNTIFS(G390:$N390,1)),F$354)+1))</f>
        <v>3</v>
      </c>
      <c r="G390" s="319">
        <f ca="1">IF($A390&lt;&gt;G$355,0,IF($A390&lt;&gt;$A389,1,MOD(G389-1+(COUNTIFS(H$355:$N$355,$A390)=COUNTIFS(H390:$N390,1)),G$354)+1))</f>
        <v>0</v>
      </c>
      <c r="H390" s="319">
        <f ca="1">IF($A390&lt;&gt;H$355,0,IF($A390&lt;&gt;$A389,1,MOD(H389-1+(COUNTIFS(I$355:$N$355,$A390)=COUNTIFS(I390:$N390,1)),H$354)+1))</f>
        <v>0</v>
      </c>
      <c r="I390" s="319">
        <f ca="1">IF($A390&lt;&gt;I$355,0,IF($A390&lt;&gt;$A389,1,MOD(I389-1+(COUNTIFS(N$355:$N$355,$A390)=COUNTIFS(N390:$N390,1)),I$354)+1))</f>
        <v>0</v>
      </c>
      <c r="J390" s="319"/>
      <c r="K390" s="319"/>
      <c r="L390" s="319"/>
      <c r="M390" s="319"/>
      <c r="O390">
        <v>34</v>
      </c>
      <c r="P390" s="124">
        <f t="shared" ca="1" si="885"/>
        <v>0</v>
      </c>
      <c r="Q390" s="124">
        <f t="shared" ca="1" si="886"/>
        <v>0</v>
      </c>
      <c r="R390" s="124">
        <f t="shared" ca="1" si="887"/>
        <v>0.5</v>
      </c>
      <c r="S390" s="124">
        <f t="shared" ca="1" si="888"/>
        <v>0.5</v>
      </c>
      <c r="T390" s="124">
        <f t="shared" ca="1" si="889"/>
        <v>0</v>
      </c>
      <c r="U390" s="124">
        <f t="shared" ca="1" si="890"/>
        <v>0</v>
      </c>
      <c r="V390" s="124">
        <f t="shared" ca="1" si="891"/>
        <v>0</v>
      </c>
      <c r="W390" s="124"/>
      <c r="X390" s="124"/>
      <c r="Y390" s="124"/>
      <c r="Z390" s="124"/>
    </row>
    <row r="391" spans="1:26" outlineLevel="1">
      <c r="A391">
        <f t="shared" ca="1" si="884"/>
        <v>1</v>
      </c>
      <c r="B391" t="str">
        <f t="shared" ca="1" si="875"/>
        <v>EP3 LPD1 LPS1</v>
      </c>
      <c r="C391" s="321">
        <f ca="1">IF($A391&lt;&gt;$A390,1,MOD(C390-1+(COUNTIFS(D$355:$N$355,$A391)=COUNTIFS(D391:$N391,1)),C$354)+1)</f>
        <v>3</v>
      </c>
      <c r="D391" s="319">
        <f ca="1">IF($A391&lt;&gt;D$355,0,IF($A391&lt;&gt;$A390,1,MOD(D390-1+(COUNTIFS(E$355:$N$355,$A391)=COUNTIFS(E391:$N391,1)),D$354)+1))</f>
        <v>0</v>
      </c>
      <c r="E391" s="319">
        <f ca="1">IF($A391&lt;&gt;E$355,0,IF($A391&lt;&gt;$A390,1,MOD(E390-1+(COUNTIFS(F$355:$N$355,$A391)=COUNTIFS(F391:$N391,1)),E$354)+1))</f>
        <v>1</v>
      </c>
      <c r="F391" s="319">
        <f ca="1">IF($A391&lt;&gt;F$355,0,IF($A391&lt;&gt;$A390,1,MOD(F390-1+(COUNTIFS(G$355:$N$355,$A391)=COUNTIFS(G391:$N391,1)),F$354)+1))</f>
        <v>1</v>
      </c>
      <c r="G391" s="319">
        <f ca="1">IF($A391&lt;&gt;G$355,0,IF($A391&lt;&gt;$A390,1,MOD(G390-1+(COUNTIFS(H$355:$N$355,$A391)=COUNTIFS(H391:$N391,1)),G$354)+1))</f>
        <v>0</v>
      </c>
      <c r="H391" s="319">
        <f ca="1">IF($A391&lt;&gt;H$355,0,IF($A391&lt;&gt;$A390,1,MOD(H390-1+(COUNTIFS(I$355:$N$355,$A391)=COUNTIFS(I391:$N391,1)),H$354)+1))</f>
        <v>0</v>
      </c>
      <c r="I391" s="319">
        <f ca="1">IF($A391&lt;&gt;I$355,0,IF($A391&lt;&gt;$A390,1,MOD(I390-1+(COUNTIFS(N$355:$N$355,$A391)=COUNTIFS(N391:$N391,1)),I$354)+1))</f>
        <v>0</v>
      </c>
      <c r="J391" s="319"/>
      <c r="K391" s="319"/>
      <c r="L391" s="319"/>
      <c r="M391" s="319"/>
      <c r="O391">
        <v>35</v>
      </c>
      <c r="P391" s="124">
        <f t="shared" ca="1" si="885"/>
        <v>0.5</v>
      </c>
      <c r="Q391" s="124">
        <f t="shared" ca="1" si="886"/>
        <v>0</v>
      </c>
      <c r="R391" s="124">
        <f t="shared" ca="1" si="887"/>
        <v>-0.5</v>
      </c>
      <c r="S391" s="124">
        <f t="shared" ca="1" si="888"/>
        <v>-0.5</v>
      </c>
      <c r="T391" s="124">
        <f t="shared" ca="1" si="889"/>
        <v>0</v>
      </c>
      <c r="U391" s="124">
        <f t="shared" ca="1" si="890"/>
        <v>0</v>
      </c>
      <c r="V391" s="124">
        <f t="shared" ca="1" si="891"/>
        <v>0</v>
      </c>
      <c r="W391" s="124"/>
      <c r="X391" s="124"/>
      <c r="Y391" s="124"/>
      <c r="Z391" s="124"/>
    </row>
    <row r="392" spans="1:26" outlineLevel="1">
      <c r="A392">
        <f t="shared" ca="1" si="884"/>
        <v>1</v>
      </c>
      <c r="B392" t="str">
        <f t="shared" ca="1" si="875"/>
        <v>EP3 LPD1 LPS2</v>
      </c>
      <c r="C392" s="321">
        <f ca="1">IF($A392&lt;&gt;$A391,1,MOD(C391-1+(COUNTIFS(D$355:$N$355,$A392)=COUNTIFS(D392:$N392,1)),C$354)+1)</f>
        <v>3</v>
      </c>
      <c r="D392" s="319">
        <f ca="1">IF($A392&lt;&gt;D$355,0,IF($A392&lt;&gt;$A391,1,MOD(D391-1+(COUNTIFS(E$355:$N$355,$A392)=COUNTIFS(E392:$N392,1)),D$354)+1))</f>
        <v>0</v>
      </c>
      <c r="E392" s="319">
        <f ca="1">IF($A392&lt;&gt;E$355,0,IF($A392&lt;&gt;$A391,1,MOD(E391-1+(COUNTIFS(F$355:$N$355,$A392)=COUNTIFS(F392:$N392,1)),E$354)+1))</f>
        <v>1</v>
      </c>
      <c r="F392" s="319">
        <f ca="1">IF($A392&lt;&gt;F$355,0,IF($A392&lt;&gt;$A391,1,MOD(F391-1+(COUNTIFS(G$355:$N$355,$A392)=COUNTIFS(G392:$N392,1)),F$354)+1))</f>
        <v>2</v>
      </c>
      <c r="G392" s="319">
        <f ca="1">IF($A392&lt;&gt;G$355,0,IF($A392&lt;&gt;$A391,1,MOD(G391-1+(COUNTIFS(H$355:$N$355,$A392)=COUNTIFS(H392:$N392,1)),G$354)+1))</f>
        <v>0</v>
      </c>
      <c r="H392" s="319">
        <f ca="1">IF($A392&lt;&gt;H$355,0,IF($A392&lt;&gt;$A391,1,MOD(H391-1+(COUNTIFS(I$355:$N$355,$A392)=COUNTIFS(I392:$N392,1)),H$354)+1))</f>
        <v>0</v>
      </c>
      <c r="I392" s="319">
        <f ca="1">IF($A392&lt;&gt;I$355,0,IF($A392&lt;&gt;$A391,1,MOD(I391-1+(COUNTIFS(N$355:$N$355,$A392)=COUNTIFS(N392:$N392,1)),I$354)+1))</f>
        <v>0</v>
      </c>
      <c r="J392" s="319"/>
      <c r="K392" s="319"/>
      <c r="L392" s="319"/>
      <c r="M392" s="319"/>
      <c r="O392">
        <v>36</v>
      </c>
      <c r="P392" s="124">
        <f t="shared" ca="1" si="885"/>
        <v>0.5</v>
      </c>
      <c r="Q392" s="124">
        <f t="shared" ca="1" si="886"/>
        <v>0</v>
      </c>
      <c r="R392" s="124">
        <f t="shared" ca="1" si="887"/>
        <v>-0.5</v>
      </c>
      <c r="S392" s="124">
        <f t="shared" ca="1" si="888"/>
        <v>0</v>
      </c>
      <c r="T392" s="124">
        <f t="shared" ca="1" si="889"/>
        <v>0</v>
      </c>
      <c r="U392" s="124">
        <f t="shared" ca="1" si="890"/>
        <v>0</v>
      </c>
      <c r="V392" s="124">
        <f t="shared" ca="1" si="891"/>
        <v>0</v>
      </c>
      <c r="W392" s="124"/>
      <c r="X392" s="124"/>
      <c r="Y392" s="124"/>
      <c r="Z392" s="124"/>
    </row>
    <row r="393" spans="1:26" outlineLevel="1">
      <c r="A393">
        <f t="shared" ca="1" si="884"/>
        <v>1</v>
      </c>
      <c r="B393" t="str">
        <f t="shared" ca="1" si="875"/>
        <v>EP3 LPD1 LPS3</v>
      </c>
      <c r="C393" s="321">
        <f ca="1">IF($A393&lt;&gt;$A392,1,MOD(C392-1+(COUNTIFS(D$355:$N$355,$A393)=COUNTIFS(D393:$N393,1)),C$354)+1)</f>
        <v>3</v>
      </c>
      <c r="D393" s="319">
        <f ca="1">IF($A393&lt;&gt;D$355,0,IF($A393&lt;&gt;$A392,1,MOD(D392-1+(COUNTIFS(E$355:$N$355,$A393)=COUNTIFS(E393:$N393,1)),D$354)+1))</f>
        <v>0</v>
      </c>
      <c r="E393" s="319">
        <f ca="1">IF($A393&lt;&gt;E$355,0,IF($A393&lt;&gt;$A392,1,MOD(E392-1+(COUNTIFS(F$355:$N$355,$A393)=COUNTIFS(F393:$N393,1)),E$354)+1))</f>
        <v>1</v>
      </c>
      <c r="F393" s="319">
        <f ca="1">IF($A393&lt;&gt;F$355,0,IF($A393&lt;&gt;$A392,1,MOD(F392-1+(COUNTIFS(G$355:$N$355,$A393)=COUNTIFS(G393:$N393,1)),F$354)+1))</f>
        <v>3</v>
      </c>
      <c r="G393" s="319">
        <f ca="1">IF($A393&lt;&gt;G$355,0,IF($A393&lt;&gt;$A392,1,MOD(G392-1+(COUNTIFS(H$355:$N$355,$A393)=COUNTIFS(H393:$N393,1)),G$354)+1))</f>
        <v>0</v>
      </c>
      <c r="H393" s="319">
        <f ca="1">IF($A393&lt;&gt;H$355,0,IF($A393&lt;&gt;$A392,1,MOD(H392-1+(COUNTIFS(I$355:$N$355,$A393)=COUNTIFS(I393:$N393,1)),H$354)+1))</f>
        <v>0</v>
      </c>
      <c r="I393" s="319">
        <f ca="1">IF($A393&lt;&gt;I$355,0,IF($A393&lt;&gt;$A392,1,MOD(I392-1+(COUNTIFS(N$355:$N$355,$A393)=COUNTIFS(N393:$N393,1)),I$354)+1))</f>
        <v>0</v>
      </c>
      <c r="J393" s="319"/>
      <c r="K393" s="319"/>
      <c r="L393" s="319"/>
      <c r="M393" s="319"/>
      <c r="O393">
        <v>37</v>
      </c>
      <c r="P393" s="124">
        <f t="shared" ca="1" si="885"/>
        <v>0.5</v>
      </c>
      <c r="Q393" s="124">
        <f t="shared" ca="1" si="886"/>
        <v>0</v>
      </c>
      <c r="R393" s="124">
        <f t="shared" ca="1" si="887"/>
        <v>-0.5</v>
      </c>
      <c r="S393" s="124">
        <f t="shared" ca="1" si="888"/>
        <v>0.5</v>
      </c>
      <c r="T393" s="124">
        <f t="shared" ca="1" si="889"/>
        <v>0</v>
      </c>
      <c r="U393" s="124">
        <f t="shared" ca="1" si="890"/>
        <v>0</v>
      </c>
      <c r="V393" s="124">
        <f t="shared" ca="1" si="891"/>
        <v>0</v>
      </c>
      <c r="W393" s="124"/>
      <c r="X393" s="124"/>
      <c r="Y393" s="124"/>
      <c r="Z393" s="124"/>
    </row>
    <row r="394" spans="1:26" outlineLevel="1">
      <c r="A394">
        <f t="shared" ca="1" si="884"/>
        <v>1</v>
      </c>
      <c r="B394" t="str">
        <f t="shared" ca="1" si="875"/>
        <v>EP3 LPD2 LPS1</v>
      </c>
      <c r="C394" s="321">
        <f ca="1">IF($A394&lt;&gt;$A393,1,MOD(C393-1+(COUNTIFS(D$355:$N$355,$A394)=COUNTIFS(D394:$N394,1)),C$354)+1)</f>
        <v>3</v>
      </c>
      <c r="D394" s="319">
        <f ca="1">IF($A394&lt;&gt;D$355,0,IF($A394&lt;&gt;$A393,1,MOD(D393-1+(COUNTIFS(E$355:$N$355,$A394)=COUNTIFS(E394:$N394,1)),D$354)+1))</f>
        <v>0</v>
      </c>
      <c r="E394" s="319">
        <f ca="1">IF($A394&lt;&gt;E$355,0,IF($A394&lt;&gt;$A393,1,MOD(E393-1+(COUNTIFS(F$355:$N$355,$A394)=COUNTIFS(F394:$N394,1)),E$354)+1))</f>
        <v>2</v>
      </c>
      <c r="F394" s="319">
        <f ca="1">IF($A394&lt;&gt;F$355,0,IF($A394&lt;&gt;$A393,1,MOD(F393-1+(COUNTIFS(G$355:$N$355,$A394)=COUNTIFS(G394:$N394,1)),F$354)+1))</f>
        <v>1</v>
      </c>
      <c r="G394" s="319">
        <f ca="1">IF($A394&lt;&gt;G$355,0,IF($A394&lt;&gt;$A393,1,MOD(G393-1+(COUNTIFS(H$355:$N$355,$A394)=COUNTIFS(H394:$N394,1)),G$354)+1))</f>
        <v>0</v>
      </c>
      <c r="H394" s="319">
        <f ca="1">IF($A394&lt;&gt;H$355,0,IF($A394&lt;&gt;$A393,1,MOD(H393-1+(COUNTIFS(I$355:$N$355,$A394)=COUNTIFS(I394:$N394,1)),H$354)+1))</f>
        <v>0</v>
      </c>
      <c r="I394" s="319">
        <f ca="1">IF($A394&lt;&gt;I$355,0,IF($A394&lt;&gt;$A393,1,MOD(I393-1+(COUNTIFS(N$355:$N$355,$A394)=COUNTIFS(N394:$N394,1)),I$354)+1))</f>
        <v>0</v>
      </c>
      <c r="J394" s="319"/>
      <c r="K394" s="319"/>
      <c r="L394" s="319"/>
      <c r="M394" s="319"/>
      <c r="O394">
        <v>38</v>
      </c>
      <c r="P394" s="124">
        <f t="shared" ca="1" si="885"/>
        <v>0.5</v>
      </c>
      <c r="Q394" s="124">
        <f t="shared" ca="1" si="886"/>
        <v>0</v>
      </c>
      <c r="R394" s="124">
        <f t="shared" ca="1" si="887"/>
        <v>0</v>
      </c>
      <c r="S394" s="124">
        <f t="shared" ca="1" si="888"/>
        <v>-0.5</v>
      </c>
      <c r="T394" s="124">
        <f t="shared" ca="1" si="889"/>
        <v>0</v>
      </c>
      <c r="U394" s="124">
        <f t="shared" ca="1" si="890"/>
        <v>0</v>
      </c>
      <c r="V394" s="124">
        <f t="shared" ca="1" si="891"/>
        <v>0</v>
      </c>
      <c r="W394" s="124"/>
      <c r="X394" s="124"/>
      <c r="Y394" s="124"/>
      <c r="Z394" s="124"/>
    </row>
    <row r="395" spans="1:26" outlineLevel="1">
      <c r="A395">
        <f t="shared" ca="1" si="884"/>
        <v>1</v>
      </c>
      <c r="B395" t="str">
        <f t="shared" ca="1" si="875"/>
        <v>EP3 LPD2 LPS2</v>
      </c>
      <c r="C395" s="321">
        <f ca="1">IF($A395&lt;&gt;$A394,1,MOD(C394-1+(COUNTIFS(D$355:$N$355,$A395)=COUNTIFS(D395:$N395,1)),C$354)+1)</f>
        <v>3</v>
      </c>
      <c r="D395" s="319">
        <f ca="1">IF($A395&lt;&gt;D$355,0,IF($A395&lt;&gt;$A394,1,MOD(D394-1+(COUNTIFS(E$355:$N$355,$A395)=COUNTIFS(E395:$N395,1)),D$354)+1))</f>
        <v>0</v>
      </c>
      <c r="E395" s="319">
        <f ca="1">IF($A395&lt;&gt;E$355,0,IF($A395&lt;&gt;$A394,1,MOD(E394-1+(COUNTIFS(F$355:$N$355,$A395)=COUNTIFS(F395:$N395,1)),E$354)+1))</f>
        <v>2</v>
      </c>
      <c r="F395" s="319">
        <f ca="1">IF($A395&lt;&gt;F$355,0,IF($A395&lt;&gt;$A394,1,MOD(F394-1+(COUNTIFS(G$355:$N$355,$A395)=COUNTIFS(G395:$N395,1)),F$354)+1))</f>
        <v>2</v>
      </c>
      <c r="G395" s="319">
        <f ca="1">IF($A395&lt;&gt;G$355,0,IF($A395&lt;&gt;$A394,1,MOD(G394-1+(COUNTIFS(H$355:$N$355,$A395)=COUNTIFS(H395:$N395,1)),G$354)+1))</f>
        <v>0</v>
      </c>
      <c r="H395" s="319">
        <f ca="1">IF($A395&lt;&gt;H$355,0,IF($A395&lt;&gt;$A394,1,MOD(H394-1+(COUNTIFS(I$355:$N$355,$A395)=COUNTIFS(I395:$N395,1)),H$354)+1))</f>
        <v>0</v>
      </c>
      <c r="I395" s="319">
        <f ca="1">IF($A395&lt;&gt;I$355,0,IF($A395&lt;&gt;$A394,1,MOD(I394-1+(COUNTIFS(N$355:$N$355,$A395)=COUNTIFS(N395:$N395,1)),I$354)+1))</f>
        <v>0</v>
      </c>
      <c r="J395" s="319"/>
      <c r="K395" s="319"/>
      <c r="L395" s="319"/>
      <c r="M395" s="319"/>
      <c r="O395">
        <v>39</v>
      </c>
      <c r="P395" s="124">
        <f t="shared" ca="1" si="885"/>
        <v>0.5</v>
      </c>
      <c r="Q395" s="124">
        <f t="shared" ca="1" si="886"/>
        <v>0</v>
      </c>
      <c r="R395" s="124">
        <f t="shared" ca="1" si="887"/>
        <v>0</v>
      </c>
      <c r="S395" s="124">
        <f t="shared" ca="1" si="888"/>
        <v>0</v>
      </c>
      <c r="T395" s="124">
        <f t="shared" ca="1" si="889"/>
        <v>0</v>
      </c>
      <c r="U395" s="124">
        <f t="shared" ca="1" si="890"/>
        <v>0</v>
      </c>
      <c r="V395" s="124">
        <f t="shared" ca="1" si="891"/>
        <v>0</v>
      </c>
      <c r="W395" s="124"/>
      <c r="X395" s="124"/>
      <c r="Y395" s="124"/>
      <c r="Z395" s="124"/>
    </row>
    <row r="396" spans="1:26" outlineLevel="1">
      <c r="A396">
        <f t="shared" ca="1" si="884"/>
        <v>1</v>
      </c>
      <c r="B396" t="str">
        <f t="shared" ca="1" si="875"/>
        <v>EP3 LPD2 LPS3</v>
      </c>
      <c r="C396" s="321">
        <f ca="1">IF($A396&lt;&gt;$A395,1,MOD(C395-1+(COUNTIFS(D$355:$N$355,$A396)=COUNTIFS(D396:$N396,1)),C$354)+1)</f>
        <v>3</v>
      </c>
      <c r="D396" s="319">
        <f ca="1">IF($A396&lt;&gt;D$355,0,IF($A396&lt;&gt;$A395,1,MOD(D395-1+(COUNTIFS(E$355:$N$355,$A396)=COUNTIFS(E396:$N396,1)),D$354)+1))</f>
        <v>0</v>
      </c>
      <c r="E396" s="319">
        <f ca="1">IF($A396&lt;&gt;E$355,0,IF($A396&lt;&gt;$A395,1,MOD(E395-1+(COUNTIFS(F$355:$N$355,$A396)=COUNTIFS(F396:$N396,1)),E$354)+1))</f>
        <v>2</v>
      </c>
      <c r="F396" s="319">
        <f ca="1">IF($A396&lt;&gt;F$355,0,IF($A396&lt;&gt;$A395,1,MOD(F395-1+(COUNTIFS(G$355:$N$355,$A396)=COUNTIFS(G396:$N396,1)),F$354)+1))</f>
        <v>3</v>
      </c>
      <c r="G396" s="319">
        <f ca="1">IF($A396&lt;&gt;G$355,0,IF($A396&lt;&gt;$A395,1,MOD(G395-1+(COUNTIFS(H$355:$N$355,$A396)=COUNTIFS(H396:$N396,1)),G$354)+1))</f>
        <v>0</v>
      </c>
      <c r="H396" s="319">
        <f ca="1">IF($A396&lt;&gt;H$355,0,IF($A396&lt;&gt;$A395,1,MOD(H395-1+(COUNTIFS(I$355:$N$355,$A396)=COUNTIFS(I396:$N396,1)),H$354)+1))</f>
        <v>0</v>
      </c>
      <c r="I396" s="319">
        <f ca="1">IF($A396&lt;&gt;I$355,0,IF($A396&lt;&gt;$A395,1,MOD(I395-1+(COUNTIFS(N$355:$N$355,$A396)=COUNTIFS(N396:$N396,1)),I$354)+1))</f>
        <v>0</v>
      </c>
      <c r="J396" s="319"/>
      <c r="K396" s="319"/>
      <c r="L396" s="319"/>
      <c r="M396" s="319"/>
      <c r="O396">
        <v>40</v>
      </c>
      <c r="P396" s="124">
        <f t="shared" ca="1" si="885"/>
        <v>0.5</v>
      </c>
      <c r="Q396" s="124">
        <f t="shared" ca="1" si="886"/>
        <v>0</v>
      </c>
      <c r="R396" s="124">
        <f t="shared" ca="1" si="887"/>
        <v>0</v>
      </c>
      <c r="S396" s="124">
        <f t="shared" ca="1" si="888"/>
        <v>0.5</v>
      </c>
      <c r="T396" s="124">
        <f t="shared" ca="1" si="889"/>
        <v>0</v>
      </c>
      <c r="U396" s="124">
        <f t="shared" ca="1" si="890"/>
        <v>0</v>
      </c>
      <c r="V396" s="124">
        <f t="shared" ca="1" si="891"/>
        <v>0</v>
      </c>
      <c r="W396" s="124"/>
      <c r="X396" s="124"/>
      <c r="Y396" s="124"/>
      <c r="Z396" s="124"/>
    </row>
    <row r="397" spans="1:26" outlineLevel="1">
      <c r="A397">
        <f t="shared" ca="1" si="884"/>
        <v>1</v>
      </c>
      <c r="B397" t="str">
        <f t="shared" ca="1" si="875"/>
        <v>EP3 LPD3 LPS1</v>
      </c>
      <c r="C397" s="321">
        <f ca="1">IF($A397&lt;&gt;$A396,1,MOD(C396-1+(COUNTIFS(D$355:$N$355,$A397)=COUNTIFS(D397:$N397,1)),C$354)+1)</f>
        <v>3</v>
      </c>
      <c r="D397" s="319">
        <f ca="1">IF($A397&lt;&gt;D$355,0,IF($A397&lt;&gt;$A396,1,MOD(D396-1+(COUNTIFS(E$355:$N$355,$A397)=COUNTIFS(E397:$N397,1)),D$354)+1))</f>
        <v>0</v>
      </c>
      <c r="E397" s="319">
        <f ca="1">IF($A397&lt;&gt;E$355,0,IF($A397&lt;&gt;$A396,1,MOD(E396-1+(COUNTIFS(F$355:$N$355,$A397)=COUNTIFS(F397:$N397,1)),E$354)+1))</f>
        <v>3</v>
      </c>
      <c r="F397" s="319">
        <f ca="1">IF($A397&lt;&gt;F$355,0,IF($A397&lt;&gt;$A396,1,MOD(F396-1+(COUNTIFS(G$355:$N$355,$A397)=COUNTIFS(G397:$N397,1)),F$354)+1))</f>
        <v>1</v>
      </c>
      <c r="G397" s="319">
        <f ca="1">IF($A397&lt;&gt;G$355,0,IF($A397&lt;&gt;$A396,1,MOD(G396-1+(COUNTIFS(H$355:$N$355,$A397)=COUNTIFS(H397:$N397,1)),G$354)+1))</f>
        <v>0</v>
      </c>
      <c r="H397" s="319">
        <f ca="1">IF($A397&lt;&gt;H$355,0,IF($A397&lt;&gt;$A396,1,MOD(H396-1+(COUNTIFS(I$355:$N$355,$A397)=COUNTIFS(I397:$N397,1)),H$354)+1))</f>
        <v>0</v>
      </c>
      <c r="I397" s="319">
        <f ca="1">IF($A397&lt;&gt;I$355,0,IF($A397&lt;&gt;$A396,1,MOD(I396-1+(COUNTIFS(N$355:$N$355,$A397)=COUNTIFS(N397:$N397,1)),I$354)+1))</f>
        <v>0</v>
      </c>
      <c r="J397" s="319"/>
      <c r="K397" s="319"/>
      <c r="L397" s="319"/>
      <c r="M397" s="319"/>
      <c r="O397">
        <v>41</v>
      </c>
      <c r="P397" s="124">
        <f t="shared" ca="1" si="885"/>
        <v>0.5</v>
      </c>
      <c r="Q397" s="124">
        <f t="shared" ca="1" si="886"/>
        <v>0</v>
      </c>
      <c r="R397" s="124">
        <f t="shared" ca="1" si="887"/>
        <v>0.5</v>
      </c>
      <c r="S397" s="124">
        <f t="shared" ca="1" si="888"/>
        <v>-0.5</v>
      </c>
      <c r="T397" s="124">
        <f t="shared" ca="1" si="889"/>
        <v>0</v>
      </c>
      <c r="U397" s="124">
        <f t="shared" ca="1" si="890"/>
        <v>0</v>
      </c>
      <c r="V397" s="124">
        <f t="shared" ca="1" si="891"/>
        <v>0</v>
      </c>
      <c r="W397" s="124"/>
      <c r="X397" s="124"/>
      <c r="Y397" s="124"/>
      <c r="Z397" s="124"/>
    </row>
    <row r="398" spans="1:26" outlineLevel="1">
      <c r="A398">
        <f t="shared" ca="1" si="884"/>
        <v>1</v>
      </c>
      <c r="B398" t="str">
        <f t="shared" ca="1" si="875"/>
        <v>EP3 LPD3 LPS2</v>
      </c>
      <c r="C398" s="321">
        <f ca="1">IF($A398&lt;&gt;$A397,1,MOD(C397-1+(COUNTIFS(D$355:$N$355,$A398)=COUNTIFS(D398:$N398,1)),C$354)+1)</f>
        <v>3</v>
      </c>
      <c r="D398" s="319">
        <f ca="1">IF($A398&lt;&gt;D$355,0,IF($A398&lt;&gt;$A397,1,MOD(D397-1+(COUNTIFS(E$355:$N$355,$A398)=COUNTIFS(E398:$N398,1)),D$354)+1))</f>
        <v>0</v>
      </c>
      <c r="E398" s="319">
        <f ca="1">IF($A398&lt;&gt;E$355,0,IF($A398&lt;&gt;$A397,1,MOD(E397-1+(COUNTIFS(F$355:$N$355,$A398)=COUNTIFS(F398:$N398,1)),E$354)+1))</f>
        <v>3</v>
      </c>
      <c r="F398" s="319">
        <f ca="1">IF($A398&lt;&gt;F$355,0,IF($A398&lt;&gt;$A397,1,MOD(F397-1+(COUNTIFS(G$355:$N$355,$A398)=COUNTIFS(G398:$N398,1)),F$354)+1))</f>
        <v>2</v>
      </c>
      <c r="G398" s="319">
        <f ca="1">IF($A398&lt;&gt;G$355,0,IF($A398&lt;&gt;$A397,1,MOD(G397-1+(COUNTIFS(H$355:$N$355,$A398)=COUNTIFS(H398:$N398,1)),G$354)+1))</f>
        <v>0</v>
      </c>
      <c r="H398" s="319">
        <f ca="1">IF($A398&lt;&gt;H$355,0,IF($A398&lt;&gt;$A397,1,MOD(H397-1+(COUNTIFS(I$355:$N$355,$A398)=COUNTIFS(I398:$N398,1)),H$354)+1))</f>
        <v>0</v>
      </c>
      <c r="I398" s="319">
        <f ca="1">IF($A398&lt;&gt;I$355,0,IF($A398&lt;&gt;$A397,1,MOD(I397-1+(COUNTIFS(N$355:$N$355,$A398)=COUNTIFS(N398:$N398,1)),I$354)+1))</f>
        <v>0</v>
      </c>
      <c r="J398" s="319"/>
      <c r="K398" s="319"/>
      <c r="L398" s="319"/>
      <c r="M398" s="319"/>
      <c r="O398">
        <v>42</v>
      </c>
      <c r="P398" s="124">
        <f t="shared" ca="1" si="885"/>
        <v>0.5</v>
      </c>
      <c r="Q398" s="124">
        <f t="shared" ca="1" si="886"/>
        <v>0</v>
      </c>
      <c r="R398" s="124">
        <f t="shared" ca="1" si="887"/>
        <v>0.5</v>
      </c>
      <c r="S398" s="124">
        <f t="shared" ca="1" si="888"/>
        <v>0</v>
      </c>
      <c r="T398" s="124">
        <f t="shared" ca="1" si="889"/>
        <v>0</v>
      </c>
      <c r="U398" s="124">
        <f t="shared" ca="1" si="890"/>
        <v>0</v>
      </c>
      <c r="V398" s="124">
        <f t="shared" ca="1" si="891"/>
        <v>0</v>
      </c>
      <c r="W398" s="124"/>
      <c r="X398" s="124"/>
      <c r="Y398" s="124"/>
      <c r="Z398" s="124"/>
    </row>
    <row r="399" spans="1:26" outlineLevel="1">
      <c r="A399">
        <f t="shared" ca="1" si="884"/>
        <v>1</v>
      </c>
      <c r="B399" t="str">
        <f t="shared" ca="1" si="875"/>
        <v>EP3 LPD3 LPS3</v>
      </c>
      <c r="C399" s="321">
        <f ca="1">IF($A399&lt;&gt;$A398,1,MOD(C398-1+(COUNTIFS(D$355:$N$355,$A399)=COUNTIFS(D399:$N399,1)),C$354)+1)</f>
        <v>3</v>
      </c>
      <c r="D399" s="319">
        <f ca="1">IF($A399&lt;&gt;D$355,0,IF($A399&lt;&gt;$A398,1,MOD(D398-1+(COUNTIFS(E$355:$N$355,$A399)=COUNTIFS(E399:$N399,1)),D$354)+1))</f>
        <v>0</v>
      </c>
      <c r="E399" s="319">
        <f ca="1">IF($A399&lt;&gt;E$355,0,IF($A399&lt;&gt;$A398,1,MOD(E398-1+(COUNTIFS(F$355:$N$355,$A399)=COUNTIFS(F399:$N399,1)),E$354)+1))</f>
        <v>3</v>
      </c>
      <c r="F399" s="319">
        <f ca="1">IF($A399&lt;&gt;F$355,0,IF($A399&lt;&gt;$A398,1,MOD(F398-1+(COUNTIFS(G$355:$N$355,$A399)=COUNTIFS(G399:$N399,1)),F$354)+1))</f>
        <v>3</v>
      </c>
      <c r="G399" s="319">
        <f ca="1">IF($A399&lt;&gt;G$355,0,IF($A399&lt;&gt;$A398,1,MOD(G398-1+(COUNTIFS(H$355:$N$355,$A399)=COUNTIFS(H399:$N399,1)),G$354)+1))</f>
        <v>0</v>
      </c>
      <c r="H399" s="319">
        <f ca="1">IF($A399&lt;&gt;H$355,0,IF($A399&lt;&gt;$A398,1,MOD(H398-1+(COUNTIFS(I$355:$N$355,$A399)=COUNTIFS(I399:$N399,1)),H$354)+1))</f>
        <v>0</v>
      </c>
      <c r="I399" s="319">
        <f ca="1">IF($A399&lt;&gt;I$355,0,IF($A399&lt;&gt;$A398,1,MOD(I398-1+(COUNTIFS(N$355:$N$355,$A399)=COUNTIFS(N399:$N399,1)),I$354)+1))</f>
        <v>0</v>
      </c>
      <c r="J399" s="319"/>
      <c r="K399" s="319"/>
      <c r="L399" s="319"/>
      <c r="M399" s="319"/>
      <c r="O399">
        <v>43</v>
      </c>
      <c r="P399" s="124">
        <f t="shared" ca="1" si="885"/>
        <v>0.5</v>
      </c>
      <c r="Q399" s="124">
        <f t="shared" ca="1" si="886"/>
        <v>0</v>
      </c>
      <c r="R399" s="124">
        <f t="shared" ca="1" si="887"/>
        <v>0.5</v>
      </c>
      <c r="S399" s="124">
        <f t="shared" ca="1" si="888"/>
        <v>0.5</v>
      </c>
      <c r="T399" s="124">
        <f t="shared" ca="1" si="889"/>
        <v>0</v>
      </c>
      <c r="U399" s="124">
        <f t="shared" ca="1" si="890"/>
        <v>0</v>
      </c>
      <c r="V399" s="124">
        <f t="shared" ca="1" si="891"/>
        <v>0</v>
      </c>
      <c r="W399" s="124"/>
      <c r="X399" s="124"/>
      <c r="Y399" s="124"/>
      <c r="Z399" s="124"/>
    </row>
    <row r="400" spans="1:26" outlineLevel="1">
      <c r="A400">
        <f t="shared" ca="1" si="884"/>
        <v>1</v>
      </c>
      <c r="B400" t="str">
        <f t="shared" ca="1" si="875"/>
        <v>EP1 LPD1 LPS1</v>
      </c>
      <c r="C400" s="321">
        <f ca="1">IF($A400&lt;&gt;$A399,1,MOD(C399-1+(COUNTIFS(D$355:$N$355,$A400)=COUNTIFS(D400:$N400,1)),C$354)+1)</f>
        <v>1</v>
      </c>
      <c r="D400" s="319">
        <f ca="1">IF($A400&lt;&gt;D$355,0,IF($A400&lt;&gt;$A399,1,MOD(D399-1+(COUNTIFS(E$355:$N$355,$A400)=COUNTIFS(E400:$N400,1)),D$354)+1))</f>
        <v>0</v>
      </c>
      <c r="E400" s="319">
        <f ca="1">IF($A400&lt;&gt;E$355,0,IF($A400&lt;&gt;$A399,1,MOD(E399-1+(COUNTIFS(F$355:$N$355,$A400)=COUNTIFS(F400:$N400,1)),E$354)+1))</f>
        <v>1</v>
      </c>
      <c r="F400" s="319">
        <f ca="1">IF($A400&lt;&gt;F$355,0,IF($A400&lt;&gt;$A399,1,MOD(F399-1+(COUNTIFS(G$355:$N$355,$A400)=COUNTIFS(G400:$N400,1)),F$354)+1))</f>
        <v>1</v>
      </c>
      <c r="G400" s="319">
        <f ca="1">IF($A400&lt;&gt;G$355,0,IF($A400&lt;&gt;$A399,1,MOD(G399-1+(COUNTIFS(H$355:$N$355,$A400)=COUNTIFS(H400:$N400,1)),G$354)+1))</f>
        <v>0</v>
      </c>
      <c r="H400" s="319">
        <f ca="1">IF($A400&lt;&gt;H$355,0,IF($A400&lt;&gt;$A399,1,MOD(H399-1+(COUNTIFS(I$355:$N$355,$A400)=COUNTIFS(I400:$N400,1)),H$354)+1))</f>
        <v>0</v>
      </c>
      <c r="I400" s="319">
        <f ca="1">IF($A400&lt;&gt;I$355,0,IF($A400&lt;&gt;$A399,1,MOD(I399-1+(COUNTIFS(N$355:$N$355,$A400)=COUNTIFS(N400:$N400,1)),I$354)+1))</f>
        <v>0</v>
      </c>
      <c r="J400" s="319"/>
      <c r="K400" s="319"/>
      <c r="L400" s="319"/>
      <c r="M400" s="319"/>
      <c r="O400">
        <v>44</v>
      </c>
      <c r="P400" s="124">
        <f t="shared" ca="1" si="885"/>
        <v>-0.5</v>
      </c>
      <c r="Q400" s="124">
        <f t="shared" ca="1" si="886"/>
        <v>0</v>
      </c>
      <c r="R400" s="124">
        <f t="shared" ca="1" si="887"/>
        <v>-0.5</v>
      </c>
      <c r="S400" s="124">
        <f t="shared" ca="1" si="888"/>
        <v>-0.5</v>
      </c>
      <c r="T400" s="124">
        <f t="shared" ca="1" si="889"/>
        <v>0</v>
      </c>
      <c r="U400" s="124">
        <f t="shared" ca="1" si="890"/>
        <v>0</v>
      </c>
      <c r="V400" s="124">
        <f t="shared" ca="1" si="891"/>
        <v>0</v>
      </c>
      <c r="W400" s="124"/>
      <c r="X400" s="124"/>
      <c r="Y400" s="124"/>
      <c r="Z400" s="124"/>
    </row>
    <row r="401" spans="1:26" outlineLevel="1">
      <c r="A401">
        <f t="shared" ca="1" si="884"/>
        <v>1</v>
      </c>
      <c r="B401" t="str">
        <f t="shared" ca="1" si="875"/>
        <v>EP1 LPD1 LPS2</v>
      </c>
      <c r="C401" s="321">
        <f ca="1">IF($A401&lt;&gt;$A400,1,MOD(C400-1+(COUNTIFS(D$355:$N$355,$A401)=COUNTIFS(D401:$N401,1)),C$354)+1)</f>
        <v>1</v>
      </c>
      <c r="D401" s="319">
        <f ca="1">IF($A401&lt;&gt;D$355,0,IF($A401&lt;&gt;$A400,1,MOD(D400-1+(COUNTIFS(E$355:$N$355,$A401)=COUNTIFS(E401:$N401,1)),D$354)+1))</f>
        <v>0</v>
      </c>
      <c r="E401" s="319">
        <f ca="1">IF($A401&lt;&gt;E$355,0,IF($A401&lt;&gt;$A400,1,MOD(E400-1+(COUNTIFS(F$355:$N$355,$A401)=COUNTIFS(F401:$N401,1)),E$354)+1))</f>
        <v>1</v>
      </c>
      <c r="F401" s="319">
        <f ca="1">IF($A401&lt;&gt;F$355,0,IF($A401&lt;&gt;$A400,1,MOD(F400-1+(COUNTIFS(G$355:$N$355,$A401)=COUNTIFS(G401:$N401,1)),F$354)+1))</f>
        <v>2</v>
      </c>
      <c r="G401" s="319">
        <f ca="1">IF($A401&lt;&gt;G$355,0,IF($A401&lt;&gt;$A400,1,MOD(G400-1+(COUNTIFS(H$355:$N$355,$A401)=COUNTIFS(H401:$N401,1)),G$354)+1))</f>
        <v>0</v>
      </c>
      <c r="H401" s="319">
        <f ca="1">IF($A401&lt;&gt;H$355,0,IF($A401&lt;&gt;$A400,1,MOD(H400-1+(COUNTIFS(I$355:$N$355,$A401)=COUNTIFS(I401:$N401,1)),H$354)+1))</f>
        <v>0</v>
      </c>
      <c r="I401" s="319">
        <f ca="1">IF($A401&lt;&gt;I$355,0,IF($A401&lt;&gt;$A400,1,MOD(I400-1+(COUNTIFS(N$355:$N$355,$A401)=COUNTIFS(N401:$N401,1)),I$354)+1))</f>
        <v>0</v>
      </c>
      <c r="J401" s="319"/>
      <c r="K401" s="319"/>
      <c r="L401" s="319"/>
      <c r="M401" s="319"/>
      <c r="O401">
        <v>45</v>
      </c>
      <c r="P401" s="124">
        <f t="shared" ca="1" si="885"/>
        <v>-0.5</v>
      </c>
      <c r="Q401" s="124">
        <f t="shared" ca="1" si="886"/>
        <v>0</v>
      </c>
      <c r="R401" s="124">
        <f t="shared" ca="1" si="887"/>
        <v>-0.5</v>
      </c>
      <c r="S401" s="124">
        <f t="shared" ca="1" si="888"/>
        <v>0</v>
      </c>
      <c r="T401" s="124">
        <f t="shared" ca="1" si="889"/>
        <v>0</v>
      </c>
      <c r="U401" s="124">
        <f t="shared" ca="1" si="890"/>
        <v>0</v>
      </c>
      <c r="V401" s="124">
        <f t="shared" ca="1" si="891"/>
        <v>0</v>
      </c>
      <c r="W401" s="124"/>
      <c r="X401" s="124"/>
      <c r="Y401" s="124"/>
      <c r="Z401" s="124"/>
    </row>
    <row r="402" spans="1:26" outlineLevel="1">
      <c r="A402">
        <f t="shared" ca="1" si="884"/>
        <v>1</v>
      </c>
      <c r="B402" t="str">
        <f t="shared" ca="1" si="875"/>
        <v>EP1 LPD1 LPS3</v>
      </c>
      <c r="C402" s="321">
        <f ca="1">IF($A402&lt;&gt;$A401,1,MOD(C401-1+(COUNTIFS(D$355:$N$355,$A402)=COUNTIFS(D402:$N402,1)),C$354)+1)</f>
        <v>1</v>
      </c>
      <c r="D402" s="319">
        <f ca="1">IF($A402&lt;&gt;D$355,0,IF($A402&lt;&gt;$A401,1,MOD(D401-1+(COUNTIFS(E$355:$N$355,$A402)=COUNTIFS(E402:$N402,1)),D$354)+1))</f>
        <v>0</v>
      </c>
      <c r="E402" s="319">
        <f ca="1">IF($A402&lt;&gt;E$355,0,IF($A402&lt;&gt;$A401,1,MOD(E401-1+(COUNTIFS(F$355:$N$355,$A402)=COUNTIFS(F402:$N402,1)),E$354)+1))</f>
        <v>1</v>
      </c>
      <c r="F402" s="319">
        <f ca="1">IF($A402&lt;&gt;F$355,0,IF($A402&lt;&gt;$A401,1,MOD(F401-1+(COUNTIFS(G$355:$N$355,$A402)=COUNTIFS(G402:$N402,1)),F$354)+1))</f>
        <v>3</v>
      </c>
      <c r="G402" s="319">
        <f ca="1">IF($A402&lt;&gt;G$355,0,IF($A402&lt;&gt;$A401,1,MOD(G401-1+(COUNTIFS(H$355:$N$355,$A402)=COUNTIFS(H402:$N402,1)),G$354)+1))</f>
        <v>0</v>
      </c>
      <c r="H402" s="319">
        <f ca="1">IF($A402&lt;&gt;H$355,0,IF($A402&lt;&gt;$A401,1,MOD(H401-1+(COUNTIFS(I$355:$N$355,$A402)=COUNTIFS(I402:$N402,1)),H$354)+1))</f>
        <v>0</v>
      </c>
      <c r="I402" s="319">
        <f ca="1">IF($A402&lt;&gt;I$355,0,IF($A402&lt;&gt;$A401,1,MOD(I401-1+(COUNTIFS(N$355:$N$355,$A402)=COUNTIFS(N402:$N402,1)),I$354)+1))</f>
        <v>0</v>
      </c>
      <c r="J402" s="319"/>
      <c r="K402" s="319"/>
      <c r="L402" s="319"/>
      <c r="M402" s="319"/>
      <c r="O402">
        <v>46</v>
      </c>
      <c r="P402" s="124">
        <f t="shared" ca="1" si="885"/>
        <v>-0.5</v>
      </c>
      <c r="Q402" s="124">
        <f t="shared" ca="1" si="886"/>
        <v>0</v>
      </c>
      <c r="R402" s="124">
        <f t="shared" ca="1" si="887"/>
        <v>-0.5</v>
      </c>
      <c r="S402" s="124">
        <f t="shared" ca="1" si="888"/>
        <v>0.5</v>
      </c>
      <c r="T402" s="124">
        <f t="shared" ca="1" si="889"/>
        <v>0</v>
      </c>
      <c r="U402" s="124">
        <f t="shared" ca="1" si="890"/>
        <v>0</v>
      </c>
      <c r="V402" s="124">
        <f t="shared" ca="1" si="891"/>
        <v>0</v>
      </c>
      <c r="W402" s="124"/>
      <c r="X402" s="124"/>
      <c r="Y402" s="124"/>
      <c r="Z402" s="124"/>
    </row>
    <row r="403" spans="1:26" outlineLevel="1">
      <c r="A403">
        <f t="shared" ca="1" si="884"/>
        <v>1</v>
      </c>
      <c r="B403" t="str">
        <f t="shared" ca="1" si="875"/>
        <v>EP1 LPD2 LPS1</v>
      </c>
      <c r="C403" s="321">
        <f ca="1">IF($A403&lt;&gt;$A402,1,MOD(C402-1+(COUNTIFS(D$355:$N$355,$A403)=COUNTIFS(D403:$N403,1)),C$354)+1)</f>
        <v>1</v>
      </c>
      <c r="D403" s="319">
        <f ca="1">IF($A403&lt;&gt;D$355,0,IF($A403&lt;&gt;$A402,1,MOD(D402-1+(COUNTIFS(E$355:$N$355,$A403)=COUNTIFS(E403:$N403,1)),D$354)+1))</f>
        <v>0</v>
      </c>
      <c r="E403" s="319">
        <f ca="1">IF($A403&lt;&gt;E$355,0,IF($A403&lt;&gt;$A402,1,MOD(E402-1+(COUNTIFS(F$355:$N$355,$A403)=COUNTIFS(F403:$N403,1)),E$354)+1))</f>
        <v>2</v>
      </c>
      <c r="F403" s="319">
        <f ca="1">IF($A403&lt;&gt;F$355,0,IF($A403&lt;&gt;$A402,1,MOD(F402-1+(COUNTIFS(G$355:$N$355,$A403)=COUNTIFS(G403:$N403,1)),F$354)+1))</f>
        <v>1</v>
      </c>
      <c r="G403" s="319">
        <f ca="1">IF($A403&lt;&gt;G$355,0,IF($A403&lt;&gt;$A402,1,MOD(G402-1+(COUNTIFS(H$355:$N$355,$A403)=COUNTIFS(H403:$N403,1)),G$354)+1))</f>
        <v>0</v>
      </c>
      <c r="H403" s="319">
        <f ca="1">IF($A403&lt;&gt;H$355,0,IF($A403&lt;&gt;$A402,1,MOD(H402-1+(COUNTIFS(I$355:$N$355,$A403)=COUNTIFS(I403:$N403,1)),H$354)+1))</f>
        <v>0</v>
      </c>
      <c r="I403" s="319">
        <f ca="1">IF($A403&lt;&gt;I$355,0,IF($A403&lt;&gt;$A402,1,MOD(I402-1+(COUNTIFS(N$355:$N$355,$A403)=COUNTIFS(N403:$N403,1)),I$354)+1))</f>
        <v>0</v>
      </c>
      <c r="J403" s="319"/>
      <c r="K403" s="319"/>
      <c r="L403" s="319"/>
      <c r="M403" s="319"/>
      <c r="O403">
        <v>47</v>
      </c>
      <c r="P403" s="124">
        <f t="shared" ca="1" si="885"/>
        <v>-0.5</v>
      </c>
      <c r="Q403" s="124">
        <f t="shared" ca="1" si="886"/>
        <v>0</v>
      </c>
      <c r="R403" s="124">
        <f t="shared" ca="1" si="887"/>
        <v>0</v>
      </c>
      <c r="S403" s="124">
        <f t="shared" ca="1" si="888"/>
        <v>-0.5</v>
      </c>
      <c r="T403" s="124">
        <f t="shared" ca="1" si="889"/>
        <v>0</v>
      </c>
      <c r="U403" s="124">
        <f t="shared" ca="1" si="890"/>
        <v>0</v>
      </c>
      <c r="V403" s="124">
        <f t="shared" ca="1" si="891"/>
        <v>0</v>
      </c>
      <c r="W403" s="124"/>
      <c r="X403" s="124"/>
      <c r="Y403" s="124"/>
      <c r="Z403" s="124"/>
    </row>
    <row r="404" spans="1:26" outlineLevel="1">
      <c r="A404">
        <f t="shared" ca="1" si="884"/>
        <v>1</v>
      </c>
      <c r="B404" t="str">
        <f t="shared" ca="1" si="875"/>
        <v>EP1 LPD2 LPS2</v>
      </c>
      <c r="C404" s="321">
        <f ca="1">IF($A404&lt;&gt;$A403,1,MOD(C403-1+(COUNTIFS(D$355:$N$355,$A404)=COUNTIFS(D404:$N404,1)),C$354)+1)</f>
        <v>1</v>
      </c>
      <c r="D404" s="319">
        <f ca="1">IF($A404&lt;&gt;D$355,0,IF($A404&lt;&gt;$A403,1,MOD(D403-1+(COUNTIFS(E$355:$N$355,$A404)=COUNTIFS(E404:$N404,1)),D$354)+1))</f>
        <v>0</v>
      </c>
      <c r="E404" s="319">
        <f ca="1">IF($A404&lt;&gt;E$355,0,IF($A404&lt;&gt;$A403,1,MOD(E403-1+(COUNTIFS(F$355:$N$355,$A404)=COUNTIFS(F404:$N404,1)),E$354)+1))</f>
        <v>2</v>
      </c>
      <c r="F404" s="319">
        <f ca="1">IF($A404&lt;&gt;F$355,0,IF($A404&lt;&gt;$A403,1,MOD(F403-1+(COUNTIFS(G$355:$N$355,$A404)=COUNTIFS(G404:$N404,1)),F$354)+1))</f>
        <v>2</v>
      </c>
      <c r="G404" s="319">
        <f ca="1">IF($A404&lt;&gt;G$355,0,IF($A404&lt;&gt;$A403,1,MOD(G403-1+(COUNTIFS(H$355:$N$355,$A404)=COUNTIFS(H404:$N404,1)),G$354)+1))</f>
        <v>0</v>
      </c>
      <c r="H404" s="319">
        <f ca="1">IF($A404&lt;&gt;H$355,0,IF($A404&lt;&gt;$A403,1,MOD(H403-1+(COUNTIFS(I$355:$N$355,$A404)=COUNTIFS(I404:$N404,1)),H$354)+1))</f>
        <v>0</v>
      </c>
      <c r="I404" s="319">
        <f ca="1">IF($A404&lt;&gt;I$355,0,IF($A404&lt;&gt;$A403,1,MOD(I403-1+(COUNTIFS(N$355:$N$355,$A404)=COUNTIFS(N404:$N404,1)),I$354)+1))</f>
        <v>0</v>
      </c>
      <c r="J404" s="319"/>
      <c r="K404" s="319"/>
      <c r="L404" s="319"/>
      <c r="M404" s="319"/>
      <c r="O404">
        <v>48</v>
      </c>
      <c r="P404" s="124">
        <f t="shared" ca="1" si="885"/>
        <v>-0.5</v>
      </c>
      <c r="Q404" s="124">
        <f t="shared" ca="1" si="886"/>
        <v>0</v>
      </c>
      <c r="R404" s="124">
        <f t="shared" ca="1" si="887"/>
        <v>0</v>
      </c>
      <c r="S404" s="124">
        <f t="shared" ca="1" si="888"/>
        <v>0</v>
      </c>
      <c r="T404" s="124">
        <f t="shared" ca="1" si="889"/>
        <v>0</v>
      </c>
      <c r="U404" s="124">
        <f t="shared" ca="1" si="890"/>
        <v>0</v>
      </c>
      <c r="V404" s="124">
        <f t="shared" ca="1" si="891"/>
        <v>0</v>
      </c>
      <c r="W404" s="124"/>
      <c r="X404" s="124"/>
      <c r="Y404" s="124"/>
      <c r="Z404" s="124"/>
    </row>
    <row r="405" spans="1:26" outlineLevel="1">
      <c r="A405">
        <f t="shared" ca="1" si="884"/>
        <v>1</v>
      </c>
      <c r="B405" t="str">
        <f t="shared" ca="1" si="875"/>
        <v>EP1 LPD2 LPS3</v>
      </c>
      <c r="C405" s="321">
        <f ca="1">IF($A405&lt;&gt;$A404,1,MOD(C404-1+(COUNTIFS(D$355:$N$355,$A405)=COUNTIFS(D405:$N405,1)),C$354)+1)</f>
        <v>1</v>
      </c>
      <c r="D405" s="319">
        <f ca="1">IF($A405&lt;&gt;D$355,0,IF($A405&lt;&gt;$A404,1,MOD(D404-1+(COUNTIFS(E$355:$N$355,$A405)=COUNTIFS(E405:$N405,1)),D$354)+1))</f>
        <v>0</v>
      </c>
      <c r="E405" s="319">
        <f ca="1">IF($A405&lt;&gt;E$355,0,IF($A405&lt;&gt;$A404,1,MOD(E404-1+(COUNTIFS(F$355:$N$355,$A405)=COUNTIFS(F405:$N405,1)),E$354)+1))</f>
        <v>2</v>
      </c>
      <c r="F405" s="319">
        <f ca="1">IF($A405&lt;&gt;F$355,0,IF($A405&lt;&gt;$A404,1,MOD(F404-1+(COUNTIFS(G$355:$N$355,$A405)=COUNTIFS(G405:$N405,1)),F$354)+1))</f>
        <v>3</v>
      </c>
      <c r="G405" s="319">
        <f ca="1">IF($A405&lt;&gt;G$355,0,IF($A405&lt;&gt;$A404,1,MOD(G404-1+(COUNTIFS(H$355:$N$355,$A405)=COUNTIFS(H405:$N405,1)),G$354)+1))</f>
        <v>0</v>
      </c>
      <c r="H405" s="319">
        <f ca="1">IF($A405&lt;&gt;H$355,0,IF($A405&lt;&gt;$A404,1,MOD(H404-1+(COUNTIFS(I$355:$N$355,$A405)=COUNTIFS(I405:$N405,1)),H$354)+1))</f>
        <v>0</v>
      </c>
      <c r="I405" s="319">
        <f ca="1">IF($A405&lt;&gt;I$355,0,IF($A405&lt;&gt;$A404,1,MOD(I404-1+(COUNTIFS(N$355:$N$355,$A405)=COUNTIFS(N405:$N405,1)),I$354)+1))</f>
        <v>0</v>
      </c>
      <c r="J405" s="319"/>
      <c r="K405" s="319"/>
      <c r="L405" s="319"/>
      <c r="M405" s="319"/>
      <c r="O405">
        <v>49</v>
      </c>
      <c r="P405" s="124">
        <f t="shared" ca="1" si="885"/>
        <v>-0.5</v>
      </c>
      <c r="Q405" s="124">
        <f t="shared" ca="1" si="886"/>
        <v>0</v>
      </c>
      <c r="R405" s="124">
        <f t="shared" ca="1" si="887"/>
        <v>0</v>
      </c>
      <c r="S405" s="124">
        <f t="shared" ca="1" si="888"/>
        <v>0.5</v>
      </c>
      <c r="T405" s="124">
        <f t="shared" ca="1" si="889"/>
        <v>0</v>
      </c>
      <c r="U405" s="124">
        <f t="shared" ca="1" si="890"/>
        <v>0</v>
      </c>
      <c r="V405" s="124">
        <f t="shared" ca="1" si="891"/>
        <v>0</v>
      </c>
      <c r="W405" s="124"/>
      <c r="X405" s="124"/>
      <c r="Y405" s="124"/>
      <c r="Z405" s="124"/>
    </row>
    <row r="406" spans="1:26" outlineLevel="1">
      <c r="A406">
        <f t="shared" ref="A406:A436" ca="1" si="892">OFFSET(A406,-1,0)</f>
        <v>1</v>
      </c>
      <c r="B406" t="str">
        <f t="shared" ca="1" si="875"/>
        <v>EP1 LPD3 LPS1</v>
      </c>
      <c r="C406" s="321">
        <f ca="1">IF($A406&lt;&gt;$A405,1,MOD(C405-1+(COUNTIFS(D$355:$N$355,$A406)=COUNTIFS(D406:$N406,1)),C$354)+1)</f>
        <v>1</v>
      </c>
      <c r="D406" s="319">
        <f ca="1">IF($A406&lt;&gt;D$355,0,IF($A406&lt;&gt;$A405,1,MOD(D405-1+(COUNTIFS(E$355:$N$355,$A406)=COUNTIFS(E406:$N406,1)),D$354)+1))</f>
        <v>0</v>
      </c>
      <c r="E406" s="319">
        <f ca="1">IF($A406&lt;&gt;E$355,0,IF($A406&lt;&gt;$A405,1,MOD(E405-1+(COUNTIFS(F$355:$N$355,$A406)=COUNTIFS(F406:$N406,1)),E$354)+1))</f>
        <v>3</v>
      </c>
      <c r="F406" s="319">
        <f ca="1">IF($A406&lt;&gt;F$355,0,IF($A406&lt;&gt;$A405,1,MOD(F405-1+(COUNTIFS(G$355:$N$355,$A406)=COUNTIFS(G406:$N406,1)),F$354)+1))</f>
        <v>1</v>
      </c>
      <c r="G406" s="319">
        <f ca="1">IF($A406&lt;&gt;G$355,0,IF($A406&lt;&gt;$A405,1,MOD(G405-1+(COUNTIFS(H$355:$N$355,$A406)=COUNTIFS(H406:$N406,1)),G$354)+1))</f>
        <v>0</v>
      </c>
      <c r="H406" s="319">
        <f ca="1">IF($A406&lt;&gt;H$355,0,IF($A406&lt;&gt;$A405,1,MOD(H405-1+(COUNTIFS(I$355:$N$355,$A406)=COUNTIFS(I406:$N406,1)),H$354)+1))</f>
        <v>0</v>
      </c>
      <c r="I406" s="319">
        <f ca="1">IF($A406&lt;&gt;I$355,0,IF($A406&lt;&gt;$A405,1,MOD(I405-1+(COUNTIFS(N$355:$N$355,$A406)=COUNTIFS(N406:$N406,1)),I$354)+1))</f>
        <v>0</v>
      </c>
      <c r="J406" s="319"/>
      <c r="K406" s="319"/>
      <c r="L406" s="319"/>
      <c r="M406" s="319"/>
      <c r="O406">
        <v>50</v>
      </c>
      <c r="P406" s="124">
        <f t="shared" ca="1" si="885"/>
        <v>-0.5</v>
      </c>
      <c r="Q406" s="124">
        <f t="shared" ca="1" si="886"/>
        <v>0</v>
      </c>
      <c r="R406" s="124">
        <f t="shared" ca="1" si="887"/>
        <v>0.5</v>
      </c>
      <c r="S406" s="124">
        <f t="shared" ca="1" si="888"/>
        <v>-0.5</v>
      </c>
      <c r="T406" s="124">
        <f t="shared" ca="1" si="889"/>
        <v>0</v>
      </c>
      <c r="U406" s="124">
        <f t="shared" ca="1" si="890"/>
        <v>0</v>
      </c>
      <c r="V406" s="124">
        <f t="shared" ca="1" si="891"/>
        <v>0</v>
      </c>
      <c r="W406" s="124"/>
      <c r="X406" s="124"/>
      <c r="Y406" s="124"/>
      <c r="Z406" s="124"/>
    </row>
    <row r="407" spans="1:26" outlineLevel="1">
      <c r="A407">
        <f t="shared" ca="1" si="892"/>
        <v>1</v>
      </c>
      <c r="B407" t="str">
        <f t="shared" ca="1" si="875"/>
        <v>EP1 LPD3 LPS2</v>
      </c>
      <c r="C407" s="321">
        <f ca="1">IF($A407&lt;&gt;$A406,1,MOD(C406-1+(COUNTIFS(D$355:$N$355,$A407)=COUNTIFS(D407:$N407,1)),C$354)+1)</f>
        <v>1</v>
      </c>
      <c r="D407" s="319">
        <f ca="1">IF($A407&lt;&gt;D$355,0,IF($A407&lt;&gt;$A406,1,MOD(D406-1+(COUNTIFS(E$355:$N$355,$A407)=COUNTIFS(E407:$N407,1)),D$354)+1))</f>
        <v>0</v>
      </c>
      <c r="E407" s="319">
        <f ca="1">IF($A407&lt;&gt;E$355,0,IF($A407&lt;&gt;$A406,1,MOD(E406-1+(COUNTIFS(F$355:$N$355,$A407)=COUNTIFS(F407:$N407,1)),E$354)+1))</f>
        <v>3</v>
      </c>
      <c r="F407" s="319">
        <f ca="1">IF($A407&lt;&gt;F$355,0,IF($A407&lt;&gt;$A406,1,MOD(F406-1+(COUNTIFS(G$355:$N$355,$A407)=COUNTIFS(G407:$N407,1)),F$354)+1))</f>
        <v>2</v>
      </c>
      <c r="G407" s="319">
        <f ca="1">IF($A407&lt;&gt;G$355,0,IF($A407&lt;&gt;$A406,1,MOD(G406-1+(COUNTIFS(H$355:$N$355,$A407)=COUNTIFS(H407:$N407,1)),G$354)+1))</f>
        <v>0</v>
      </c>
      <c r="H407" s="319">
        <f ca="1">IF($A407&lt;&gt;H$355,0,IF($A407&lt;&gt;$A406,1,MOD(H406-1+(COUNTIFS(I$355:$N$355,$A407)=COUNTIFS(I407:$N407,1)),H$354)+1))</f>
        <v>0</v>
      </c>
      <c r="I407" s="319">
        <f ca="1">IF($A407&lt;&gt;I$355,0,IF($A407&lt;&gt;$A406,1,MOD(I406-1+(COUNTIFS(N$355:$N$355,$A407)=COUNTIFS(N407:$N407,1)),I$354)+1))</f>
        <v>0</v>
      </c>
      <c r="J407" s="319"/>
      <c r="K407" s="319"/>
      <c r="L407" s="319"/>
      <c r="M407" s="319"/>
      <c r="O407">
        <v>51</v>
      </c>
      <c r="P407" s="124">
        <f t="shared" ca="1" si="885"/>
        <v>-0.5</v>
      </c>
      <c r="Q407" s="124">
        <f t="shared" ca="1" si="886"/>
        <v>0</v>
      </c>
      <c r="R407" s="124">
        <f t="shared" ca="1" si="887"/>
        <v>0.5</v>
      </c>
      <c r="S407" s="124">
        <f t="shared" ca="1" si="888"/>
        <v>0</v>
      </c>
      <c r="T407" s="124">
        <f t="shared" ca="1" si="889"/>
        <v>0</v>
      </c>
      <c r="U407" s="124">
        <f t="shared" ca="1" si="890"/>
        <v>0</v>
      </c>
      <c r="V407" s="124">
        <f t="shared" ca="1" si="891"/>
        <v>0</v>
      </c>
      <c r="W407" s="124"/>
      <c r="X407" s="124"/>
      <c r="Y407" s="124"/>
      <c r="Z407" s="124"/>
    </row>
    <row r="408" spans="1:26" outlineLevel="1">
      <c r="A408">
        <f t="shared" ca="1" si="892"/>
        <v>1</v>
      </c>
      <c r="B408" t="str">
        <f t="shared" ca="1" si="875"/>
        <v>EP1 LPD3 LPS3</v>
      </c>
      <c r="C408" s="321">
        <f ca="1">IF($A408&lt;&gt;$A407,1,MOD(C407-1+(COUNTIFS(D$355:$N$355,$A408)=COUNTIFS(D408:$N408,1)),C$354)+1)</f>
        <v>1</v>
      </c>
      <c r="D408" s="319">
        <f ca="1">IF($A408&lt;&gt;D$355,0,IF($A408&lt;&gt;$A407,1,MOD(D407-1+(COUNTIFS(E$355:$N$355,$A408)=COUNTIFS(E408:$N408,1)),D$354)+1))</f>
        <v>0</v>
      </c>
      <c r="E408" s="319">
        <f ca="1">IF($A408&lt;&gt;E$355,0,IF($A408&lt;&gt;$A407,1,MOD(E407-1+(COUNTIFS(F$355:$N$355,$A408)=COUNTIFS(F408:$N408,1)),E$354)+1))</f>
        <v>3</v>
      </c>
      <c r="F408" s="319">
        <f ca="1">IF($A408&lt;&gt;F$355,0,IF($A408&lt;&gt;$A407,1,MOD(F407-1+(COUNTIFS(G$355:$N$355,$A408)=COUNTIFS(G408:$N408,1)),F$354)+1))</f>
        <v>3</v>
      </c>
      <c r="G408" s="319">
        <f ca="1">IF($A408&lt;&gt;G$355,0,IF($A408&lt;&gt;$A407,1,MOD(G407-1+(COUNTIFS(H$355:$N$355,$A408)=COUNTIFS(H408:$N408,1)),G$354)+1))</f>
        <v>0</v>
      </c>
      <c r="H408" s="319">
        <f ca="1">IF($A408&lt;&gt;H$355,0,IF($A408&lt;&gt;$A407,1,MOD(H407-1+(COUNTIFS(I$355:$N$355,$A408)=COUNTIFS(I408:$N408,1)),H$354)+1))</f>
        <v>0</v>
      </c>
      <c r="I408" s="319">
        <f ca="1">IF($A408&lt;&gt;I$355,0,IF($A408&lt;&gt;$A407,1,MOD(I407-1+(COUNTIFS(N$355:$N$355,$A408)=COUNTIFS(N408:$N408,1)),I$354)+1))</f>
        <v>0</v>
      </c>
      <c r="J408" s="319"/>
      <c r="K408" s="319"/>
      <c r="L408" s="319"/>
      <c r="M408" s="319"/>
      <c r="O408">
        <v>52</v>
      </c>
      <c r="P408" s="124">
        <f t="shared" ca="1" si="885"/>
        <v>-0.5</v>
      </c>
      <c r="Q408" s="124">
        <f t="shared" ca="1" si="886"/>
        <v>0</v>
      </c>
      <c r="R408" s="124">
        <f t="shared" ca="1" si="887"/>
        <v>0.5</v>
      </c>
      <c r="S408" s="124">
        <f t="shared" ca="1" si="888"/>
        <v>0.5</v>
      </c>
      <c r="T408" s="124">
        <f t="shared" ca="1" si="889"/>
        <v>0</v>
      </c>
      <c r="U408" s="124">
        <f t="shared" ca="1" si="890"/>
        <v>0</v>
      </c>
      <c r="V408" s="124">
        <f t="shared" ca="1" si="891"/>
        <v>0</v>
      </c>
      <c r="W408" s="124"/>
      <c r="X408" s="124"/>
      <c r="Y408" s="124"/>
      <c r="Z408" s="124"/>
    </row>
    <row r="409" spans="1:26" outlineLevel="1">
      <c r="A409">
        <f t="shared" ca="1" si="892"/>
        <v>1</v>
      </c>
      <c r="B409" t="str">
        <f t="shared" ca="1" si="875"/>
        <v>EP2 LPD1 LPS1</v>
      </c>
      <c r="C409" s="321">
        <f ca="1">IF($A409&lt;&gt;$A408,1,MOD(C408-1+(COUNTIFS(D$355:$N$355,$A409)=COUNTIFS(D409:$N409,1)),C$354)+1)</f>
        <v>2</v>
      </c>
      <c r="D409" s="319">
        <f ca="1">IF($A409&lt;&gt;D$355,0,IF($A409&lt;&gt;$A408,1,MOD(D408-1+(COUNTIFS(E$355:$N$355,$A409)=COUNTIFS(E409:$N409,1)),D$354)+1))</f>
        <v>0</v>
      </c>
      <c r="E409" s="319">
        <f ca="1">IF($A409&lt;&gt;E$355,0,IF($A409&lt;&gt;$A408,1,MOD(E408-1+(COUNTIFS(F$355:$N$355,$A409)=COUNTIFS(F409:$N409,1)),E$354)+1))</f>
        <v>1</v>
      </c>
      <c r="F409" s="319">
        <f ca="1">IF($A409&lt;&gt;F$355,0,IF($A409&lt;&gt;$A408,1,MOD(F408-1+(COUNTIFS(G$355:$N$355,$A409)=COUNTIFS(G409:$N409,1)),F$354)+1))</f>
        <v>1</v>
      </c>
      <c r="G409" s="319">
        <f ca="1">IF($A409&lt;&gt;G$355,0,IF($A409&lt;&gt;$A408,1,MOD(G408-1+(COUNTIFS(H$355:$N$355,$A409)=COUNTIFS(H409:$N409,1)),G$354)+1))</f>
        <v>0</v>
      </c>
      <c r="H409" s="319">
        <f ca="1">IF($A409&lt;&gt;H$355,0,IF($A409&lt;&gt;$A408,1,MOD(H408-1+(COUNTIFS(I$355:$N$355,$A409)=COUNTIFS(I409:$N409,1)),H$354)+1))</f>
        <v>0</v>
      </c>
      <c r="I409" s="319">
        <f ca="1">IF($A409&lt;&gt;I$355,0,IF($A409&lt;&gt;$A408,1,MOD(I408-1+(COUNTIFS(N$355:$N$355,$A409)=COUNTIFS(N409:$N409,1)),I$354)+1))</f>
        <v>0</v>
      </c>
      <c r="J409" s="319"/>
      <c r="K409" s="319"/>
      <c r="L409" s="319"/>
      <c r="M409" s="319"/>
      <c r="O409">
        <v>53</v>
      </c>
      <c r="P409" s="124">
        <f t="shared" ca="1" si="885"/>
        <v>0</v>
      </c>
      <c r="Q409" s="124">
        <f t="shared" ca="1" si="886"/>
        <v>0</v>
      </c>
      <c r="R409" s="124">
        <f t="shared" ca="1" si="887"/>
        <v>-0.5</v>
      </c>
      <c r="S409" s="124">
        <f t="shared" ca="1" si="888"/>
        <v>-0.5</v>
      </c>
      <c r="T409" s="124">
        <f t="shared" ca="1" si="889"/>
        <v>0</v>
      </c>
      <c r="U409" s="124">
        <f t="shared" ca="1" si="890"/>
        <v>0</v>
      </c>
      <c r="V409" s="124">
        <f t="shared" ca="1" si="891"/>
        <v>0</v>
      </c>
      <c r="W409" s="124"/>
      <c r="X409" s="124"/>
      <c r="Y409" s="124"/>
      <c r="Z409" s="124"/>
    </row>
    <row r="410" spans="1:26" outlineLevel="1">
      <c r="A410">
        <f t="shared" ca="1" si="892"/>
        <v>1</v>
      </c>
      <c r="B410" t="str">
        <f t="shared" ca="1" si="875"/>
        <v>EP2 LPD1 LPS2</v>
      </c>
      <c r="C410" s="321">
        <f ca="1">IF($A410&lt;&gt;$A409,1,MOD(C409-1+(COUNTIFS(D$355:$N$355,$A410)=COUNTIFS(D410:$N410,1)),C$354)+1)</f>
        <v>2</v>
      </c>
      <c r="D410" s="319">
        <f ca="1">IF($A410&lt;&gt;D$355,0,IF($A410&lt;&gt;$A409,1,MOD(D409-1+(COUNTIFS(E$355:$N$355,$A410)=COUNTIFS(E410:$N410,1)),D$354)+1))</f>
        <v>0</v>
      </c>
      <c r="E410" s="319">
        <f ca="1">IF($A410&lt;&gt;E$355,0,IF($A410&lt;&gt;$A409,1,MOD(E409-1+(COUNTIFS(F$355:$N$355,$A410)=COUNTIFS(F410:$N410,1)),E$354)+1))</f>
        <v>1</v>
      </c>
      <c r="F410" s="319">
        <f ca="1">IF($A410&lt;&gt;F$355,0,IF($A410&lt;&gt;$A409,1,MOD(F409-1+(COUNTIFS(G$355:$N$355,$A410)=COUNTIFS(G410:$N410,1)),F$354)+1))</f>
        <v>2</v>
      </c>
      <c r="G410" s="319">
        <f ca="1">IF($A410&lt;&gt;G$355,0,IF($A410&lt;&gt;$A409,1,MOD(G409-1+(COUNTIFS(H$355:$N$355,$A410)=COUNTIFS(H410:$N410,1)),G$354)+1))</f>
        <v>0</v>
      </c>
      <c r="H410" s="319">
        <f ca="1">IF($A410&lt;&gt;H$355,0,IF($A410&lt;&gt;$A409,1,MOD(H409-1+(COUNTIFS(I$355:$N$355,$A410)=COUNTIFS(I410:$N410,1)),H$354)+1))</f>
        <v>0</v>
      </c>
      <c r="I410" s="319">
        <f ca="1">IF($A410&lt;&gt;I$355,0,IF($A410&lt;&gt;$A409,1,MOD(I409-1+(COUNTIFS(N$355:$N$355,$A410)=COUNTIFS(N410:$N410,1)),I$354)+1))</f>
        <v>0</v>
      </c>
      <c r="J410" s="319"/>
      <c r="K410" s="319"/>
      <c r="L410" s="319"/>
      <c r="M410" s="319"/>
      <c r="O410">
        <v>54</v>
      </c>
      <c r="P410" s="124">
        <f t="shared" ca="1" si="885"/>
        <v>0</v>
      </c>
      <c r="Q410" s="124">
        <f t="shared" ca="1" si="886"/>
        <v>0</v>
      </c>
      <c r="R410" s="124">
        <f t="shared" ca="1" si="887"/>
        <v>-0.5</v>
      </c>
      <c r="S410" s="124">
        <f t="shared" ca="1" si="888"/>
        <v>0</v>
      </c>
      <c r="T410" s="124">
        <f t="shared" ca="1" si="889"/>
        <v>0</v>
      </c>
      <c r="U410" s="124">
        <f t="shared" ca="1" si="890"/>
        <v>0</v>
      </c>
      <c r="V410" s="124">
        <f t="shared" ca="1" si="891"/>
        <v>0</v>
      </c>
      <c r="W410" s="124"/>
      <c r="X410" s="124"/>
      <c r="Y410" s="124"/>
      <c r="Z410" s="124"/>
    </row>
    <row r="411" spans="1:26" outlineLevel="1">
      <c r="A411">
        <f t="shared" ca="1" si="892"/>
        <v>1</v>
      </c>
      <c r="B411" t="str">
        <f t="shared" ca="1" si="875"/>
        <v>EP2 LPD1 LPS3</v>
      </c>
      <c r="C411" s="321">
        <f ca="1">IF($A411&lt;&gt;$A410,1,MOD(C410-1+(COUNTIFS(D$355:$N$355,$A411)=COUNTIFS(D411:$N411,1)),C$354)+1)</f>
        <v>2</v>
      </c>
      <c r="D411" s="319">
        <f ca="1">IF($A411&lt;&gt;D$355,0,IF($A411&lt;&gt;$A410,1,MOD(D410-1+(COUNTIFS(E$355:$N$355,$A411)=COUNTIFS(E411:$N411,1)),D$354)+1))</f>
        <v>0</v>
      </c>
      <c r="E411" s="319">
        <f ca="1">IF($A411&lt;&gt;E$355,0,IF($A411&lt;&gt;$A410,1,MOD(E410-1+(COUNTIFS(F$355:$N$355,$A411)=COUNTIFS(F411:$N411,1)),E$354)+1))</f>
        <v>1</v>
      </c>
      <c r="F411" s="319">
        <f ca="1">IF($A411&lt;&gt;F$355,0,IF($A411&lt;&gt;$A410,1,MOD(F410-1+(COUNTIFS(G$355:$N$355,$A411)=COUNTIFS(G411:$N411,1)),F$354)+1))</f>
        <v>3</v>
      </c>
      <c r="G411" s="319">
        <f ca="1">IF($A411&lt;&gt;G$355,0,IF($A411&lt;&gt;$A410,1,MOD(G410-1+(COUNTIFS(H$355:$N$355,$A411)=COUNTIFS(H411:$N411,1)),G$354)+1))</f>
        <v>0</v>
      </c>
      <c r="H411" s="319">
        <f ca="1">IF($A411&lt;&gt;H$355,0,IF($A411&lt;&gt;$A410,1,MOD(H410-1+(COUNTIFS(I$355:$N$355,$A411)=COUNTIFS(I411:$N411,1)),H$354)+1))</f>
        <v>0</v>
      </c>
      <c r="I411" s="319">
        <f ca="1">IF($A411&lt;&gt;I$355,0,IF($A411&lt;&gt;$A410,1,MOD(I410-1+(COUNTIFS(N$355:$N$355,$A411)=COUNTIFS(N411:$N411,1)),I$354)+1))</f>
        <v>0</v>
      </c>
      <c r="J411" s="319"/>
      <c r="K411" s="319"/>
      <c r="L411" s="319"/>
      <c r="M411" s="319"/>
      <c r="O411">
        <v>55</v>
      </c>
      <c r="P411" s="124">
        <f t="shared" ca="1" si="885"/>
        <v>0</v>
      </c>
      <c r="Q411" s="124">
        <f t="shared" ca="1" si="886"/>
        <v>0</v>
      </c>
      <c r="R411" s="124">
        <f t="shared" ca="1" si="887"/>
        <v>-0.5</v>
      </c>
      <c r="S411" s="124">
        <f t="shared" ca="1" si="888"/>
        <v>0.5</v>
      </c>
      <c r="T411" s="124">
        <f t="shared" ca="1" si="889"/>
        <v>0</v>
      </c>
      <c r="U411" s="124">
        <f t="shared" ca="1" si="890"/>
        <v>0</v>
      </c>
      <c r="V411" s="124">
        <f t="shared" ca="1" si="891"/>
        <v>0</v>
      </c>
      <c r="W411" s="124"/>
      <c r="X411" s="124"/>
      <c r="Y411" s="124"/>
      <c r="Z411" s="124"/>
    </row>
    <row r="412" spans="1:26" outlineLevel="1">
      <c r="A412">
        <f t="shared" ca="1" si="892"/>
        <v>1</v>
      </c>
      <c r="B412" t="str">
        <f t="shared" ca="1" si="875"/>
        <v>EP2 LPD2 LPS1</v>
      </c>
      <c r="C412" s="321">
        <f ca="1">IF($A412&lt;&gt;$A411,1,MOD(C411-1+(COUNTIFS(D$355:$N$355,$A412)=COUNTIFS(D412:$N412,1)),C$354)+1)</f>
        <v>2</v>
      </c>
      <c r="D412" s="319">
        <f ca="1">IF($A412&lt;&gt;D$355,0,IF($A412&lt;&gt;$A411,1,MOD(D411-1+(COUNTIFS(E$355:$N$355,$A412)=COUNTIFS(E412:$N412,1)),D$354)+1))</f>
        <v>0</v>
      </c>
      <c r="E412" s="319">
        <f ca="1">IF($A412&lt;&gt;E$355,0,IF($A412&lt;&gt;$A411,1,MOD(E411-1+(COUNTIFS(F$355:$N$355,$A412)=COUNTIFS(F412:$N412,1)),E$354)+1))</f>
        <v>2</v>
      </c>
      <c r="F412" s="319">
        <f ca="1">IF($A412&lt;&gt;F$355,0,IF($A412&lt;&gt;$A411,1,MOD(F411-1+(COUNTIFS(G$355:$N$355,$A412)=COUNTIFS(G412:$N412,1)),F$354)+1))</f>
        <v>1</v>
      </c>
      <c r="G412" s="319">
        <f ca="1">IF($A412&lt;&gt;G$355,0,IF($A412&lt;&gt;$A411,1,MOD(G411-1+(COUNTIFS(H$355:$N$355,$A412)=COUNTIFS(H412:$N412,1)),G$354)+1))</f>
        <v>0</v>
      </c>
      <c r="H412" s="319">
        <f ca="1">IF($A412&lt;&gt;H$355,0,IF($A412&lt;&gt;$A411,1,MOD(H411-1+(COUNTIFS(I$355:$N$355,$A412)=COUNTIFS(I412:$N412,1)),H$354)+1))</f>
        <v>0</v>
      </c>
      <c r="I412" s="319">
        <f ca="1">IF($A412&lt;&gt;I$355,0,IF($A412&lt;&gt;$A411,1,MOD(I411-1+(COUNTIFS(N$355:$N$355,$A412)=COUNTIFS(N412:$N412,1)),I$354)+1))</f>
        <v>0</v>
      </c>
      <c r="J412" s="319"/>
      <c r="K412" s="319"/>
      <c r="L412" s="319"/>
      <c r="M412" s="319"/>
      <c r="O412">
        <v>56</v>
      </c>
      <c r="P412" s="124">
        <f t="shared" ca="1" si="885"/>
        <v>0</v>
      </c>
      <c r="Q412" s="124">
        <f t="shared" ca="1" si="886"/>
        <v>0</v>
      </c>
      <c r="R412" s="124">
        <f t="shared" ca="1" si="887"/>
        <v>0</v>
      </c>
      <c r="S412" s="124">
        <f t="shared" ca="1" si="888"/>
        <v>-0.5</v>
      </c>
      <c r="T412" s="124">
        <f t="shared" ca="1" si="889"/>
        <v>0</v>
      </c>
      <c r="U412" s="124">
        <f t="shared" ca="1" si="890"/>
        <v>0</v>
      </c>
      <c r="V412" s="124">
        <f t="shared" ca="1" si="891"/>
        <v>0</v>
      </c>
      <c r="W412" s="124"/>
      <c r="X412" s="124"/>
      <c r="Y412" s="124"/>
      <c r="Z412" s="124"/>
    </row>
    <row r="413" spans="1:26" outlineLevel="1">
      <c r="A413">
        <f t="shared" ca="1" si="892"/>
        <v>1</v>
      </c>
      <c r="B413" t="str">
        <f t="shared" ca="1" si="875"/>
        <v>EP2 LPD2 LPS2</v>
      </c>
      <c r="C413" s="321">
        <f ca="1">IF($A413&lt;&gt;$A412,1,MOD(C412-1+(COUNTIFS(D$355:$N$355,$A413)=COUNTIFS(D413:$N413,1)),C$354)+1)</f>
        <v>2</v>
      </c>
      <c r="D413" s="319">
        <f ca="1">IF($A413&lt;&gt;D$355,0,IF($A413&lt;&gt;$A412,1,MOD(D412-1+(COUNTIFS(E$355:$N$355,$A413)=COUNTIFS(E413:$N413,1)),D$354)+1))</f>
        <v>0</v>
      </c>
      <c r="E413" s="319">
        <f ca="1">IF($A413&lt;&gt;E$355,0,IF($A413&lt;&gt;$A412,1,MOD(E412-1+(COUNTIFS(F$355:$N$355,$A413)=COUNTIFS(F413:$N413,1)),E$354)+1))</f>
        <v>2</v>
      </c>
      <c r="F413" s="319">
        <f ca="1">IF($A413&lt;&gt;F$355,0,IF($A413&lt;&gt;$A412,1,MOD(F412-1+(COUNTIFS(G$355:$N$355,$A413)=COUNTIFS(G413:$N413,1)),F$354)+1))</f>
        <v>2</v>
      </c>
      <c r="G413" s="319">
        <f ca="1">IF($A413&lt;&gt;G$355,0,IF($A413&lt;&gt;$A412,1,MOD(G412-1+(COUNTIFS(H$355:$N$355,$A413)=COUNTIFS(H413:$N413,1)),G$354)+1))</f>
        <v>0</v>
      </c>
      <c r="H413" s="319">
        <f ca="1">IF($A413&lt;&gt;H$355,0,IF($A413&lt;&gt;$A412,1,MOD(H412-1+(COUNTIFS(I$355:$N$355,$A413)=COUNTIFS(I413:$N413,1)),H$354)+1))</f>
        <v>0</v>
      </c>
      <c r="I413" s="319">
        <f ca="1">IF($A413&lt;&gt;I$355,0,IF($A413&lt;&gt;$A412,1,MOD(I412-1+(COUNTIFS(N$355:$N$355,$A413)=COUNTIFS(N413:$N413,1)),I$354)+1))</f>
        <v>0</v>
      </c>
      <c r="J413" s="319"/>
      <c r="K413" s="319"/>
      <c r="L413" s="319"/>
      <c r="M413" s="319"/>
      <c r="O413">
        <v>57</v>
      </c>
      <c r="P413" s="124">
        <f t="shared" ca="1" si="885"/>
        <v>0</v>
      </c>
      <c r="Q413" s="124">
        <f t="shared" ca="1" si="886"/>
        <v>0</v>
      </c>
      <c r="R413" s="124">
        <f t="shared" ca="1" si="887"/>
        <v>0</v>
      </c>
      <c r="S413" s="124">
        <f t="shared" ca="1" si="888"/>
        <v>0</v>
      </c>
      <c r="T413" s="124">
        <f t="shared" ca="1" si="889"/>
        <v>0</v>
      </c>
      <c r="U413" s="124">
        <f t="shared" ca="1" si="890"/>
        <v>0</v>
      </c>
      <c r="V413" s="124">
        <f t="shared" ca="1" si="891"/>
        <v>0</v>
      </c>
      <c r="W413" s="124"/>
      <c r="X413" s="124"/>
      <c r="Y413" s="124"/>
      <c r="Z413" s="124"/>
    </row>
    <row r="414" spans="1:26" outlineLevel="1">
      <c r="A414">
        <f t="shared" ca="1" si="892"/>
        <v>1</v>
      </c>
      <c r="B414" t="str">
        <f t="shared" ca="1" si="875"/>
        <v>EP2 LPD2 LPS3</v>
      </c>
      <c r="C414" s="321">
        <f ca="1">IF($A414&lt;&gt;$A413,1,MOD(C413-1+(COUNTIFS(D$355:$N$355,$A414)=COUNTIFS(D414:$N414,1)),C$354)+1)</f>
        <v>2</v>
      </c>
      <c r="D414" s="319">
        <f ca="1">IF($A414&lt;&gt;D$355,0,IF($A414&lt;&gt;$A413,1,MOD(D413-1+(COUNTIFS(E$355:$N$355,$A414)=COUNTIFS(E414:$N414,1)),D$354)+1))</f>
        <v>0</v>
      </c>
      <c r="E414" s="319">
        <f ca="1">IF($A414&lt;&gt;E$355,0,IF($A414&lt;&gt;$A413,1,MOD(E413-1+(COUNTIFS(F$355:$N$355,$A414)=COUNTIFS(F414:$N414,1)),E$354)+1))</f>
        <v>2</v>
      </c>
      <c r="F414" s="319">
        <f ca="1">IF($A414&lt;&gt;F$355,0,IF($A414&lt;&gt;$A413,1,MOD(F413-1+(COUNTIFS(G$355:$N$355,$A414)=COUNTIFS(G414:$N414,1)),F$354)+1))</f>
        <v>3</v>
      </c>
      <c r="G414" s="319">
        <f ca="1">IF($A414&lt;&gt;G$355,0,IF($A414&lt;&gt;$A413,1,MOD(G413-1+(COUNTIFS(H$355:$N$355,$A414)=COUNTIFS(H414:$N414,1)),G$354)+1))</f>
        <v>0</v>
      </c>
      <c r="H414" s="319">
        <f ca="1">IF($A414&lt;&gt;H$355,0,IF($A414&lt;&gt;$A413,1,MOD(H413-1+(COUNTIFS(I$355:$N$355,$A414)=COUNTIFS(I414:$N414,1)),H$354)+1))</f>
        <v>0</v>
      </c>
      <c r="I414" s="319">
        <f ca="1">IF($A414&lt;&gt;I$355,0,IF($A414&lt;&gt;$A413,1,MOD(I413-1+(COUNTIFS(N$355:$N$355,$A414)=COUNTIFS(N414:$N414,1)),I$354)+1))</f>
        <v>0</v>
      </c>
      <c r="J414" s="319"/>
      <c r="K414" s="319"/>
      <c r="L414" s="319"/>
      <c r="M414" s="319"/>
      <c r="O414">
        <v>58</v>
      </c>
      <c r="P414" s="124">
        <f t="shared" ca="1" si="885"/>
        <v>0</v>
      </c>
      <c r="Q414" s="124">
        <f t="shared" ca="1" si="886"/>
        <v>0</v>
      </c>
      <c r="R414" s="124">
        <f t="shared" ca="1" si="887"/>
        <v>0</v>
      </c>
      <c r="S414" s="124">
        <f t="shared" ca="1" si="888"/>
        <v>0.5</v>
      </c>
      <c r="T414" s="124">
        <f t="shared" ca="1" si="889"/>
        <v>0</v>
      </c>
      <c r="U414" s="124">
        <f t="shared" ca="1" si="890"/>
        <v>0</v>
      </c>
      <c r="V414" s="124">
        <f t="shared" ca="1" si="891"/>
        <v>0</v>
      </c>
      <c r="W414" s="124"/>
      <c r="X414" s="124"/>
      <c r="Y414" s="124"/>
      <c r="Z414" s="124"/>
    </row>
    <row r="415" spans="1:26" outlineLevel="1">
      <c r="A415">
        <f t="shared" ca="1" si="892"/>
        <v>1</v>
      </c>
      <c r="B415" t="str">
        <f t="shared" ca="1" si="875"/>
        <v>EP2 LPD3 LPS1</v>
      </c>
      <c r="C415" s="321">
        <f ca="1">IF($A415&lt;&gt;$A414,1,MOD(C414-1+(COUNTIFS(D$355:$N$355,$A415)=COUNTIFS(D415:$N415,1)),C$354)+1)</f>
        <v>2</v>
      </c>
      <c r="D415" s="319">
        <f ca="1">IF($A415&lt;&gt;D$355,0,IF($A415&lt;&gt;$A414,1,MOD(D414-1+(COUNTIFS(E$355:$N$355,$A415)=COUNTIFS(E415:$N415,1)),D$354)+1))</f>
        <v>0</v>
      </c>
      <c r="E415" s="319">
        <f ca="1">IF($A415&lt;&gt;E$355,0,IF($A415&lt;&gt;$A414,1,MOD(E414-1+(COUNTIFS(F$355:$N$355,$A415)=COUNTIFS(F415:$N415,1)),E$354)+1))</f>
        <v>3</v>
      </c>
      <c r="F415" s="319">
        <f ca="1">IF($A415&lt;&gt;F$355,0,IF($A415&lt;&gt;$A414,1,MOD(F414-1+(COUNTIFS(G$355:$N$355,$A415)=COUNTIFS(G415:$N415,1)),F$354)+1))</f>
        <v>1</v>
      </c>
      <c r="G415" s="319">
        <f ca="1">IF($A415&lt;&gt;G$355,0,IF($A415&lt;&gt;$A414,1,MOD(G414-1+(COUNTIFS(H$355:$N$355,$A415)=COUNTIFS(H415:$N415,1)),G$354)+1))</f>
        <v>0</v>
      </c>
      <c r="H415" s="319">
        <f ca="1">IF($A415&lt;&gt;H$355,0,IF($A415&lt;&gt;$A414,1,MOD(H414-1+(COUNTIFS(I$355:$N$355,$A415)=COUNTIFS(I415:$N415,1)),H$354)+1))</f>
        <v>0</v>
      </c>
      <c r="I415" s="319">
        <f ca="1">IF($A415&lt;&gt;I$355,0,IF($A415&lt;&gt;$A414,1,MOD(I414-1+(COUNTIFS(N$355:$N$355,$A415)=COUNTIFS(N415:$N415,1)),I$354)+1))</f>
        <v>0</v>
      </c>
      <c r="J415" s="319"/>
      <c r="K415" s="319"/>
      <c r="L415" s="319"/>
      <c r="M415" s="319"/>
      <c r="O415">
        <v>59</v>
      </c>
      <c r="P415" s="124">
        <f t="shared" ca="1" si="885"/>
        <v>0</v>
      </c>
      <c r="Q415" s="124">
        <f t="shared" ca="1" si="886"/>
        <v>0</v>
      </c>
      <c r="R415" s="124">
        <f t="shared" ca="1" si="887"/>
        <v>0.5</v>
      </c>
      <c r="S415" s="124">
        <f t="shared" ca="1" si="888"/>
        <v>-0.5</v>
      </c>
      <c r="T415" s="124">
        <f t="shared" ca="1" si="889"/>
        <v>0</v>
      </c>
      <c r="U415" s="124">
        <f t="shared" ca="1" si="890"/>
        <v>0</v>
      </c>
      <c r="V415" s="124">
        <f t="shared" ca="1" si="891"/>
        <v>0</v>
      </c>
      <c r="W415" s="124"/>
      <c r="X415" s="124"/>
      <c r="Y415" s="124"/>
      <c r="Z415" s="124"/>
    </row>
    <row r="416" spans="1:26" outlineLevel="1">
      <c r="A416">
        <f t="shared" ca="1" si="892"/>
        <v>1</v>
      </c>
      <c r="B416" t="str">
        <f t="shared" ca="1" si="875"/>
        <v>EP2 LPD3 LPS2</v>
      </c>
      <c r="C416" s="321">
        <f ca="1">IF($A416&lt;&gt;$A415,1,MOD(C415-1+(COUNTIFS(D$355:$N$355,$A416)=COUNTIFS(D416:$N416,1)),C$354)+1)</f>
        <v>2</v>
      </c>
      <c r="D416" s="319">
        <f ca="1">IF($A416&lt;&gt;D$355,0,IF($A416&lt;&gt;$A415,1,MOD(D415-1+(COUNTIFS(E$355:$N$355,$A416)=COUNTIFS(E416:$N416,1)),D$354)+1))</f>
        <v>0</v>
      </c>
      <c r="E416" s="319">
        <f ca="1">IF($A416&lt;&gt;E$355,0,IF($A416&lt;&gt;$A415,1,MOD(E415-1+(COUNTIFS(F$355:$N$355,$A416)=COUNTIFS(F416:$N416,1)),E$354)+1))</f>
        <v>3</v>
      </c>
      <c r="F416" s="319">
        <f ca="1">IF($A416&lt;&gt;F$355,0,IF($A416&lt;&gt;$A415,1,MOD(F415-1+(COUNTIFS(G$355:$N$355,$A416)=COUNTIFS(G416:$N416,1)),F$354)+1))</f>
        <v>2</v>
      </c>
      <c r="G416" s="319">
        <f ca="1">IF($A416&lt;&gt;G$355,0,IF($A416&lt;&gt;$A415,1,MOD(G415-1+(COUNTIFS(H$355:$N$355,$A416)=COUNTIFS(H416:$N416,1)),G$354)+1))</f>
        <v>0</v>
      </c>
      <c r="H416" s="319">
        <f ca="1">IF($A416&lt;&gt;H$355,0,IF($A416&lt;&gt;$A415,1,MOD(H415-1+(COUNTIFS(I$355:$N$355,$A416)=COUNTIFS(I416:$N416,1)),H$354)+1))</f>
        <v>0</v>
      </c>
      <c r="I416" s="319">
        <f ca="1">IF($A416&lt;&gt;I$355,0,IF($A416&lt;&gt;$A415,1,MOD(I415-1+(COUNTIFS(N$355:$N$355,$A416)=COUNTIFS(N416:$N416,1)),I$354)+1))</f>
        <v>0</v>
      </c>
      <c r="J416" s="319"/>
      <c r="K416" s="319"/>
      <c r="L416" s="319"/>
      <c r="M416" s="319"/>
      <c r="O416">
        <v>60</v>
      </c>
      <c r="P416" s="124">
        <f t="shared" ca="1" si="885"/>
        <v>0</v>
      </c>
      <c r="Q416" s="124">
        <f t="shared" ca="1" si="886"/>
        <v>0</v>
      </c>
      <c r="R416" s="124">
        <f t="shared" ca="1" si="887"/>
        <v>0.5</v>
      </c>
      <c r="S416" s="124">
        <f t="shared" ca="1" si="888"/>
        <v>0</v>
      </c>
      <c r="T416" s="124">
        <f t="shared" ca="1" si="889"/>
        <v>0</v>
      </c>
      <c r="U416" s="124">
        <f t="shared" ca="1" si="890"/>
        <v>0</v>
      </c>
      <c r="V416" s="124">
        <f t="shared" ca="1" si="891"/>
        <v>0</v>
      </c>
      <c r="W416" s="124"/>
      <c r="X416" s="124"/>
      <c r="Y416" s="124"/>
      <c r="Z416" s="124"/>
    </row>
    <row r="417" spans="1:26" outlineLevel="1">
      <c r="A417">
        <f t="shared" ca="1" si="892"/>
        <v>1</v>
      </c>
      <c r="B417" t="str">
        <f t="shared" ca="1" si="875"/>
        <v>EP2 LPD3 LPS3</v>
      </c>
      <c r="C417" s="321">
        <f ca="1">IF($A417&lt;&gt;$A416,1,MOD(C416-1+(COUNTIFS(D$355:$N$355,$A417)=COUNTIFS(D417:$N417,1)),C$354)+1)</f>
        <v>2</v>
      </c>
      <c r="D417" s="319">
        <f ca="1">IF($A417&lt;&gt;D$355,0,IF($A417&lt;&gt;$A416,1,MOD(D416-1+(COUNTIFS(E$355:$N$355,$A417)=COUNTIFS(E417:$N417,1)),D$354)+1))</f>
        <v>0</v>
      </c>
      <c r="E417" s="319">
        <f ca="1">IF($A417&lt;&gt;E$355,0,IF($A417&lt;&gt;$A416,1,MOD(E416-1+(COUNTIFS(F$355:$N$355,$A417)=COUNTIFS(F417:$N417,1)),E$354)+1))</f>
        <v>3</v>
      </c>
      <c r="F417" s="319">
        <f ca="1">IF($A417&lt;&gt;F$355,0,IF($A417&lt;&gt;$A416,1,MOD(F416-1+(COUNTIFS(G$355:$N$355,$A417)=COUNTIFS(G417:$N417,1)),F$354)+1))</f>
        <v>3</v>
      </c>
      <c r="G417" s="319">
        <f ca="1">IF($A417&lt;&gt;G$355,0,IF($A417&lt;&gt;$A416,1,MOD(G416-1+(COUNTIFS(H$355:$N$355,$A417)=COUNTIFS(H417:$N417,1)),G$354)+1))</f>
        <v>0</v>
      </c>
      <c r="H417" s="319">
        <f ca="1">IF($A417&lt;&gt;H$355,0,IF($A417&lt;&gt;$A416,1,MOD(H416-1+(COUNTIFS(I$355:$N$355,$A417)=COUNTIFS(I417:$N417,1)),H$354)+1))</f>
        <v>0</v>
      </c>
      <c r="I417" s="319">
        <f ca="1">IF($A417&lt;&gt;I$355,0,IF($A417&lt;&gt;$A416,1,MOD(I416-1+(COUNTIFS(N$355:$N$355,$A417)=COUNTIFS(N417:$N417,1)),I$354)+1))</f>
        <v>0</v>
      </c>
      <c r="J417" s="319"/>
      <c r="K417" s="319"/>
      <c r="L417" s="319"/>
      <c r="M417" s="319"/>
      <c r="O417">
        <v>61</v>
      </c>
      <c r="P417" s="124">
        <f t="shared" ca="1" si="885"/>
        <v>0</v>
      </c>
      <c r="Q417" s="124">
        <f t="shared" ca="1" si="886"/>
        <v>0</v>
      </c>
      <c r="R417" s="124">
        <f t="shared" ca="1" si="887"/>
        <v>0.5</v>
      </c>
      <c r="S417" s="124">
        <f t="shared" ca="1" si="888"/>
        <v>0.5</v>
      </c>
      <c r="T417" s="124">
        <f t="shared" ca="1" si="889"/>
        <v>0</v>
      </c>
      <c r="U417" s="124">
        <f t="shared" ca="1" si="890"/>
        <v>0</v>
      </c>
      <c r="V417" s="124">
        <f t="shared" ca="1" si="891"/>
        <v>0</v>
      </c>
      <c r="W417" s="124"/>
      <c r="X417" s="124"/>
      <c r="Y417" s="124"/>
      <c r="Z417" s="124"/>
    </row>
    <row r="418" spans="1:26" outlineLevel="1">
      <c r="A418">
        <f t="shared" ca="1" si="892"/>
        <v>1</v>
      </c>
      <c r="B418" t="str">
        <f t="shared" ca="1" si="875"/>
        <v>EP3 LPD1 LPS1</v>
      </c>
      <c r="C418" s="321">
        <f ca="1">IF($A418&lt;&gt;$A417,1,MOD(C417-1+(COUNTIFS(D$355:$N$355,$A418)=COUNTIFS(D418:$N418,1)),C$354)+1)</f>
        <v>3</v>
      </c>
      <c r="D418" s="319">
        <f ca="1">IF($A418&lt;&gt;D$355,0,IF($A418&lt;&gt;$A417,1,MOD(D417-1+(COUNTIFS(E$355:$N$355,$A418)=COUNTIFS(E418:$N418,1)),D$354)+1))</f>
        <v>0</v>
      </c>
      <c r="E418" s="319">
        <f ca="1">IF($A418&lt;&gt;E$355,0,IF($A418&lt;&gt;$A417,1,MOD(E417-1+(COUNTIFS(F$355:$N$355,$A418)=COUNTIFS(F418:$N418,1)),E$354)+1))</f>
        <v>1</v>
      </c>
      <c r="F418" s="319">
        <f ca="1">IF($A418&lt;&gt;F$355,0,IF($A418&lt;&gt;$A417,1,MOD(F417-1+(COUNTIFS(G$355:$N$355,$A418)=COUNTIFS(G418:$N418,1)),F$354)+1))</f>
        <v>1</v>
      </c>
      <c r="G418" s="319">
        <f ca="1">IF($A418&lt;&gt;G$355,0,IF($A418&lt;&gt;$A417,1,MOD(G417-1+(COUNTIFS(H$355:$N$355,$A418)=COUNTIFS(H418:$N418,1)),G$354)+1))</f>
        <v>0</v>
      </c>
      <c r="H418" s="319">
        <f ca="1">IF($A418&lt;&gt;H$355,0,IF($A418&lt;&gt;$A417,1,MOD(H417-1+(COUNTIFS(I$355:$N$355,$A418)=COUNTIFS(I418:$N418,1)),H$354)+1))</f>
        <v>0</v>
      </c>
      <c r="I418" s="319">
        <f ca="1">IF($A418&lt;&gt;I$355,0,IF($A418&lt;&gt;$A417,1,MOD(I417-1+(COUNTIFS(N$355:$N$355,$A418)=COUNTIFS(N418:$N418,1)),I$354)+1))</f>
        <v>0</v>
      </c>
      <c r="J418" s="319"/>
      <c r="K418" s="319"/>
      <c r="L418" s="319"/>
      <c r="M418" s="319"/>
      <c r="O418">
        <v>62</v>
      </c>
      <c r="P418" s="124">
        <f t="shared" ca="1" si="885"/>
        <v>0.5</v>
      </c>
      <c r="Q418" s="124">
        <f t="shared" ca="1" si="886"/>
        <v>0</v>
      </c>
      <c r="R418" s="124">
        <f t="shared" ca="1" si="887"/>
        <v>-0.5</v>
      </c>
      <c r="S418" s="124">
        <f t="shared" ca="1" si="888"/>
        <v>-0.5</v>
      </c>
      <c r="T418" s="124">
        <f t="shared" ca="1" si="889"/>
        <v>0</v>
      </c>
      <c r="U418" s="124">
        <f t="shared" ca="1" si="890"/>
        <v>0</v>
      </c>
      <c r="V418" s="124">
        <f t="shared" ca="1" si="891"/>
        <v>0</v>
      </c>
      <c r="W418" s="124"/>
      <c r="X418" s="124"/>
      <c r="Y418" s="124"/>
      <c r="Z418" s="124"/>
    </row>
    <row r="419" spans="1:26" outlineLevel="1">
      <c r="A419">
        <f t="shared" ca="1" si="892"/>
        <v>1</v>
      </c>
      <c r="B419" t="str">
        <f t="shared" ca="1" si="875"/>
        <v>EP3 LPD1 LPS2</v>
      </c>
      <c r="C419" s="321">
        <f ca="1">IF($A419&lt;&gt;$A418,1,MOD(C418-1+(COUNTIFS(D$355:$N$355,$A419)=COUNTIFS(D419:$N419,1)),C$354)+1)</f>
        <v>3</v>
      </c>
      <c r="D419" s="319">
        <f ca="1">IF($A419&lt;&gt;D$355,0,IF($A419&lt;&gt;$A418,1,MOD(D418-1+(COUNTIFS(E$355:$N$355,$A419)=COUNTIFS(E419:$N419,1)),D$354)+1))</f>
        <v>0</v>
      </c>
      <c r="E419" s="319">
        <f ca="1">IF($A419&lt;&gt;E$355,0,IF($A419&lt;&gt;$A418,1,MOD(E418-1+(COUNTIFS(F$355:$N$355,$A419)=COUNTIFS(F419:$N419,1)),E$354)+1))</f>
        <v>1</v>
      </c>
      <c r="F419" s="319">
        <f ca="1">IF($A419&lt;&gt;F$355,0,IF($A419&lt;&gt;$A418,1,MOD(F418-1+(COUNTIFS(G$355:$N$355,$A419)=COUNTIFS(G419:$N419,1)),F$354)+1))</f>
        <v>2</v>
      </c>
      <c r="G419" s="319">
        <f ca="1">IF($A419&lt;&gt;G$355,0,IF($A419&lt;&gt;$A418,1,MOD(G418-1+(COUNTIFS(H$355:$N$355,$A419)=COUNTIFS(H419:$N419,1)),G$354)+1))</f>
        <v>0</v>
      </c>
      <c r="H419" s="319">
        <f ca="1">IF($A419&lt;&gt;H$355,0,IF($A419&lt;&gt;$A418,1,MOD(H418-1+(COUNTIFS(I$355:$N$355,$A419)=COUNTIFS(I419:$N419,1)),H$354)+1))</f>
        <v>0</v>
      </c>
      <c r="I419" s="319">
        <f ca="1">IF($A419&lt;&gt;I$355,0,IF($A419&lt;&gt;$A418,1,MOD(I418-1+(COUNTIFS(N$355:$N$355,$A419)=COUNTIFS(N419:$N419,1)),I$354)+1))</f>
        <v>0</v>
      </c>
      <c r="J419" s="319"/>
      <c r="K419" s="319"/>
      <c r="L419" s="319"/>
      <c r="M419" s="319"/>
      <c r="O419">
        <v>63</v>
      </c>
      <c r="P419" s="124">
        <f t="shared" ca="1" si="885"/>
        <v>0.5</v>
      </c>
      <c r="Q419" s="124">
        <f t="shared" ca="1" si="886"/>
        <v>0</v>
      </c>
      <c r="R419" s="124">
        <f t="shared" ca="1" si="887"/>
        <v>-0.5</v>
      </c>
      <c r="S419" s="124">
        <f t="shared" ca="1" si="888"/>
        <v>0</v>
      </c>
      <c r="T419" s="124">
        <f t="shared" ca="1" si="889"/>
        <v>0</v>
      </c>
      <c r="U419" s="124">
        <f t="shared" ca="1" si="890"/>
        <v>0</v>
      </c>
      <c r="V419" s="124">
        <f t="shared" ca="1" si="891"/>
        <v>0</v>
      </c>
      <c r="W419" s="124"/>
      <c r="X419" s="124"/>
      <c r="Y419" s="124"/>
      <c r="Z419" s="124"/>
    </row>
    <row r="420" spans="1:26" outlineLevel="1">
      <c r="A420">
        <f t="shared" ca="1" si="892"/>
        <v>1</v>
      </c>
      <c r="B420" t="str">
        <f t="shared" ca="1" si="875"/>
        <v>EP3 LPD1 LPS3</v>
      </c>
      <c r="C420" s="321">
        <f ca="1">IF($A420&lt;&gt;$A419,1,MOD(C419-1+(COUNTIFS(D$355:$N$355,$A420)=COUNTIFS(D420:$N420,1)),C$354)+1)</f>
        <v>3</v>
      </c>
      <c r="D420" s="319">
        <f ca="1">IF($A420&lt;&gt;D$355,0,IF($A420&lt;&gt;$A419,1,MOD(D419-1+(COUNTIFS(E$355:$N$355,$A420)=COUNTIFS(E420:$N420,1)),D$354)+1))</f>
        <v>0</v>
      </c>
      <c r="E420" s="319">
        <f ca="1">IF($A420&lt;&gt;E$355,0,IF($A420&lt;&gt;$A419,1,MOD(E419-1+(COUNTIFS(F$355:$N$355,$A420)=COUNTIFS(F420:$N420,1)),E$354)+1))</f>
        <v>1</v>
      </c>
      <c r="F420" s="319">
        <f ca="1">IF($A420&lt;&gt;F$355,0,IF($A420&lt;&gt;$A419,1,MOD(F419-1+(COUNTIFS(G$355:$N$355,$A420)=COUNTIFS(G420:$N420,1)),F$354)+1))</f>
        <v>3</v>
      </c>
      <c r="G420" s="319">
        <f ca="1">IF($A420&lt;&gt;G$355,0,IF($A420&lt;&gt;$A419,1,MOD(G419-1+(COUNTIFS(H$355:$N$355,$A420)=COUNTIFS(H420:$N420,1)),G$354)+1))</f>
        <v>0</v>
      </c>
      <c r="H420" s="319">
        <f ca="1">IF($A420&lt;&gt;H$355,0,IF($A420&lt;&gt;$A419,1,MOD(H419-1+(COUNTIFS(I$355:$N$355,$A420)=COUNTIFS(I420:$N420,1)),H$354)+1))</f>
        <v>0</v>
      </c>
      <c r="I420" s="319">
        <f ca="1">IF($A420&lt;&gt;I$355,0,IF($A420&lt;&gt;$A419,1,MOD(I419-1+(COUNTIFS(N$355:$N$355,$A420)=COUNTIFS(N420:$N420,1)),I$354)+1))</f>
        <v>0</v>
      </c>
      <c r="J420" s="319"/>
      <c r="K420" s="319"/>
      <c r="L420" s="319"/>
      <c r="M420" s="319"/>
      <c r="O420">
        <v>64</v>
      </c>
      <c r="P420" s="124">
        <f t="shared" ca="1" si="885"/>
        <v>0.5</v>
      </c>
      <c r="Q420" s="124">
        <f t="shared" ca="1" si="886"/>
        <v>0</v>
      </c>
      <c r="R420" s="124">
        <f t="shared" ca="1" si="887"/>
        <v>-0.5</v>
      </c>
      <c r="S420" s="124">
        <f t="shared" ca="1" si="888"/>
        <v>0.5</v>
      </c>
      <c r="T420" s="124">
        <f t="shared" ca="1" si="889"/>
        <v>0</v>
      </c>
      <c r="U420" s="124">
        <f t="shared" ca="1" si="890"/>
        <v>0</v>
      </c>
      <c r="V420" s="124">
        <f t="shared" ca="1" si="891"/>
        <v>0</v>
      </c>
      <c r="W420" s="124"/>
      <c r="X420" s="124"/>
      <c r="Y420" s="124"/>
      <c r="Z420" s="124"/>
    </row>
    <row r="421" spans="1:26" outlineLevel="1">
      <c r="A421">
        <f t="shared" ca="1" si="892"/>
        <v>1</v>
      </c>
      <c r="B421" t="str">
        <f t="shared" ref="B421:B484" ca="1" si="893">"EP"&amp;$C421&amp;IF($A421=0," LPAll"&amp;$D421,"")&amp;IF($A421=1," LPD"&amp;$E421&amp;" LPS"&amp;$F421,"")&amp;IF($A421=2," LPD"&amp;$G421&amp;" LPS"&amp;$H421&amp;" LPM"&amp;$I421,"")</f>
        <v>EP3 LPD2 LPS1</v>
      </c>
      <c r="C421" s="321">
        <f ca="1">IF($A421&lt;&gt;$A420,1,MOD(C420-1+(COUNTIFS(D$355:$N$355,$A421)=COUNTIFS(D421:$N421,1)),C$354)+1)</f>
        <v>3</v>
      </c>
      <c r="D421" s="319">
        <f ca="1">IF($A421&lt;&gt;D$355,0,IF($A421&lt;&gt;$A420,1,MOD(D420-1+(COUNTIFS(E$355:$N$355,$A421)=COUNTIFS(E421:$N421,1)),D$354)+1))</f>
        <v>0</v>
      </c>
      <c r="E421" s="319">
        <f ca="1">IF($A421&lt;&gt;E$355,0,IF($A421&lt;&gt;$A420,1,MOD(E420-1+(COUNTIFS(F$355:$N$355,$A421)=COUNTIFS(F421:$N421,1)),E$354)+1))</f>
        <v>2</v>
      </c>
      <c r="F421" s="319">
        <f ca="1">IF($A421&lt;&gt;F$355,0,IF($A421&lt;&gt;$A420,1,MOD(F420-1+(COUNTIFS(G$355:$N$355,$A421)=COUNTIFS(G421:$N421,1)),F$354)+1))</f>
        <v>1</v>
      </c>
      <c r="G421" s="319">
        <f ca="1">IF($A421&lt;&gt;G$355,0,IF($A421&lt;&gt;$A420,1,MOD(G420-1+(COUNTIFS(H$355:$N$355,$A421)=COUNTIFS(H421:$N421,1)),G$354)+1))</f>
        <v>0</v>
      </c>
      <c r="H421" s="319">
        <f ca="1">IF($A421&lt;&gt;H$355,0,IF($A421&lt;&gt;$A420,1,MOD(H420-1+(COUNTIFS(I$355:$N$355,$A421)=COUNTIFS(I421:$N421,1)),H$354)+1))</f>
        <v>0</v>
      </c>
      <c r="I421" s="319">
        <f ca="1">IF($A421&lt;&gt;I$355,0,IF($A421&lt;&gt;$A420,1,MOD(I420-1+(COUNTIFS(N$355:$N$355,$A421)=COUNTIFS(N421:$N421,1)),I$354)+1))</f>
        <v>0</v>
      </c>
      <c r="J421" s="319"/>
      <c r="K421" s="319"/>
      <c r="L421" s="319"/>
      <c r="M421" s="319"/>
      <c r="O421">
        <v>65</v>
      </c>
      <c r="P421" s="124">
        <f t="shared" ref="P421:P436" ca="1" si="894">IF(C421=0,0,INDEX(C$347:C$350,C421,1))</f>
        <v>0.5</v>
      </c>
      <c r="Q421" s="124">
        <f t="shared" ref="Q421:Q436" ca="1" si="895">IF(D421=0,0,INDEX(D$347:D$350,D421,1))</f>
        <v>0</v>
      </c>
      <c r="R421" s="124">
        <f t="shared" ref="R421:R436" ca="1" si="896">IF(E421=0,0,INDEX(E$347:E$350,E421,1))</f>
        <v>0</v>
      </c>
      <c r="S421" s="124">
        <f t="shared" ref="S421:S436" ca="1" si="897">IF(F421=0,0,INDEX(F$347:F$350,F421,1))</f>
        <v>-0.5</v>
      </c>
      <c r="T421" s="124">
        <f t="shared" ref="T421:T436" ca="1" si="898">IF(G421=0,0,INDEX(G$347:G$350,G421,1))</f>
        <v>0</v>
      </c>
      <c r="U421" s="124">
        <f t="shared" ref="U421:U436" ca="1" si="899">IF(H421=0,0,INDEX(H$347:H$350,H421,1))</f>
        <v>0</v>
      </c>
      <c r="V421" s="124">
        <f t="shared" ref="V421:V436" ca="1" si="900">IF(I421=0,0,INDEX(I$347:I$350,I421,1))</f>
        <v>0</v>
      </c>
      <c r="W421" s="124"/>
      <c r="X421" s="124"/>
      <c r="Y421" s="124"/>
      <c r="Z421" s="124"/>
    </row>
    <row r="422" spans="1:26" outlineLevel="1">
      <c r="A422">
        <f t="shared" ca="1" si="892"/>
        <v>1</v>
      </c>
      <c r="B422" t="str">
        <f t="shared" ca="1" si="893"/>
        <v>EP3 LPD2 LPS2</v>
      </c>
      <c r="C422" s="321">
        <f ca="1">IF($A422&lt;&gt;$A421,1,MOD(C421-1+(COUNTIFS(D$355:$N$355,$A422)=COUNTIFS(D422:$N422,1)),C$354)+1)</f>
        <v>3</v>
      </c>
      <c r="D422" s="319">
        <f ca="1">IF($A422&lt;&gt;D$355,0,IF($A422&lt;&gt;$A421,1,MOD(D421-1+(COUNTIFS(E$355:$N$355,$A422)=COUNTIFS(E422:$N422,1)),D$354)+1))</f>
        <v>0</v>
      </c>
      <c r="E422" s="319">
        <f ca="1">IF($A422&lt;&gt;E$355,0,IF($A422&lt;&gt;$A421,1,MOD(E421-1+(COUNTIFS(F$355:$N$355,$A422)=COUNTIFS(F422:$N422,1)),E$354)+1))</f>
        <v>2</v>
      </c>
      <c r="F422" s="319">
        <f ca="1">IF($A422&lt;&gt;F$355,0,IF($A422&lt;&gt;$A421,1,MOD(F421-1+(COUNTIFS(G$355:$N$355,$A422)=COUNTIFS(G422:$N422,1)),F$354)+1))</f>
        <v>2</v>
      </c>
      <c r="G422" s="319">
        <f ca="1">IF($A422&lt;&gt;G$355,0,IF($A422&lt;&gt;$A421,1,MOD(G421-1+(COUNTIFS(H$355:$N$355,$A422)=COUNTIFS(H422:$N422,1)),G$354)+1))</f>
        <v>0</v>
      </c>
      <c r="H422" s="319">
        <f ca="1">IF($A422&lt;&gt;H$355,0,IF($A422&lt;&gt;$A421,1,MOD(H421-1+(COUNTIFS(I$355:$N$355,$A422)=COUNTIFS(I422:$N422,1)),H$354)+1))</f>
        <v>0</v>
      </c>
      <c r="I422" s="319">
        <f ca="1">IF($A422&lt;&gt;I$355,0,IF($A422&lt;&gt;$A421,1,MOD(I421-1+(COUNTIFS(N$355:$N$355,$A422)=COUNTIFS(N422:$N422,1)),I$354)+1))</f>
        <v>0</v>
      </c>
      <c r="J422" s="319"/>
      <c r="K422" s="319"/>
      <c r="L422" s="319"/>
      <c r="M422" s="319"/>
      <c r="O422">
        <v>66</v>
      </c>
      <c r="P422" s="124">
        <f t="shared" ca="1" si="894"/>
        <v>0.5</v>
      </c>
      <c r="Q422" s="124">
        <f t="shared" ca="1" si="895"/>
        <v>0</v>
      </c>
      <c r="R422" s="124">
        <f t="shared" ca="1" si="896"/>
        <v>0</v>
      </c>
      <c r="S422" s="124">
        <f t="shared" ca="1" si="897"/>
        <v>0</v>
      </c>
      <c r="T422" s="124">
        <f t="shared" ca="1" si="898"/>
        <v>0</v>
      </c>
      <c r="U422" s="124">
        <f t="shared" ca="1" si="899"/>
        <v>0</v>
      </c>
      <c r="V422" s="124">
        <f t="shared" ca="1" si="900"/>
        <v>0</v>
      </c>
      <c r="W422" s="124"/>
      <c r="X422" s="124"/>
      <c r="Y422" s="124"/>
      <c r="Z422" s="124"/>
    </row>
    <row r="423" spans="1:26" outlineLevel="1">
      <c r="A423">
        <f t="shared" ca="1" si="892"/>
        <v>1</v>
      </c>
      <c r="B423" t="str">
        <f t="shared" ca="1" si="893"/>
        <v>EP3 LPD2 LPS3</v>
      </c>
      <c r="C423" s="321">
        <f ca="1">IF($A423&lt;&gt;$A422,1,MOD(C422-1+(COUNTIFS(D$355:$N$355,$A423)=COUNTIFS(D423:$N423,1)),C$354)+1)</f>
        <v>3</v>
      </c>
      <c r="D423" s="319">
        <f ca="1">IF($A423&lt;&gt;D$355,0,IF($A423&lt;&gt;$A422,1,MOD(D422-1+(COUNTIFS(E$355:$N$355,$A423)=COUNTIFS(E423:$N423,1)),D$354)+1))</f>
        <v>0</v>
      </c>
      <c r="E423" s="319">
        <f ca="1">IF($A423&lt;&gt;E$355,0,IF($A423&lt;&gt;$A422,1,MOD(E422-1+(COUNTIFS(F$355:$N$355,$A423)=COUNTIFS(F423:$N423,1)),E$354)+1))</f>
        <v>2</v>
      </c>
      <c r="F423" s="319">
        <f ca="1">IF($A423&lt;&gt;F$355,0,IF($A423&lt;&gt;$A422,1,MOD(F422-1+(COUNTIFS(G$355:$N$355,$A423)=COUNTIFS(G423:$N423,1)),F$354)+1))</f>
        <v>3</v>
      </c>
      <c r="G423" s="319">
        <f ca="1">IF($A423&lt;&gt;G$355,0,IF($A423&lt;&gt;$A422,1,MOD(G422-1+(COUNTIFS(H$355:$N$355,$A423)=COUNTIFS(H423:$N423,1)),G$354)+1))</f>
        <v>0</v>
      </c>
      <c r="H423" s="319">
        <f ca="1">IF($A423&lt;&gt;H$355,0,IF($A423&lt;&gt;$A422,1,MOD(H422-1+(COUNTIFS(I$355:$N$355,$A423)=COUNTIFS(I423:$N423,1)),H$354)+1))</f>
        <v>0</v>
      </c>
      <c r="I423" s="319">
        <f ca="1">IF($A423&lt;&gt;I$355,0,IF($A423&lt;&gt;$A422,1,MOD(I422-1+(COUNTIFS(N$355:$N$355,$A423)=COUNTIFS(N423:$N423,1)),I$354)+1))</f>
        <v>0</v>
      </c>
      <c r="J423" s="319"/>
      <c r="K423" s="319"/>
      <c r="L423" s="319"/>
      <c r="M423" s="319"/>
      <c r="O423">
        <v>67</v>
      </c>
      <c r="P423" s="124">
        <f t="shared" ca="1" si="894"/>
        <v>0.5</v>
      </c>
      <c r="Q423" s="124">
        <f t="shared" ca="1" si="895"/>
        <v>0</v>
      </c>
      <c r="R423" s="124">
        <f t="shared" ca="1" si="896"/>
        <v>0</v>
      </c>
      <c r="S423" s="124">
        <f t="shared" ca="1" si="897"/>
        <v>0.5</v>
      </c>
      <c r="T423" s="124">
        <f t="shared" ca="1" si="898"/>
        <v>0</v>
      </c>
      <c r="U423" s="124">
        <f t="shared" ca="1" si="899"/>
        <v>0</v>
      </c>
      <c r="V423" s="124">
        <f t="shared" ca="1" si="900"/>
        <v>0</v>
      </c>
      <c r="W423" s="124"/>
      <c r="X423" s="124"/>
      <c r="Y423" s="124"/>
      <c r="Z423" s="124"/>
    </row>
    <row r="424" spans="1:26" outlineLevel="1">
      <c r="A424">
        <f t="shared" ca="1" si="892"/>
        <v>1</v>
      </c>
      <c r="B424" t="str">
        <f t="shared" ca="1" si="893"/>
        <v>EP3 LPD3 LPS1</v>
      </c>
      <c r="C424" s="321">
        <f ca="1">IF($A424&lt;&gt;$A423,1,MOD(C423-1+(COUNTIFS(D$355:$N$355,$A424)=COUNTIFS(D424:$N424,1)),C$354)+1)</f>
        <v>3</v>
      </c>
      <c r="D424" s="319">
        <f ca="1">IF($A424&lt;&gt;D$355,0,IF($A424&lt;&gt;$A423,1,MOD(D423-1+(COUNTIFS(E$355:$N$355,$A424)=COUNTIFS(E424:$N424,1)),D$354)+1))</f>
        <v>0</v>
      </c>
      <c r="E424" s="319">
        <f ca="1">IF($A424&lt;&gt;E$355,0,IF($A424&lt;&gt;$A423,1,MOD(E423-1+(COUNTIFS(F$355:$N$355,$A424)=COUNTIFS(F424:$N424,1)),E$354)+1))</f>
        <v>3</v>
      </c>
      <c r="F424" s="319">
        <f ca="1">IF($A424&lt;&gt;F$355,0,IF($A424&lt;&gt;$A423,1,MOD(F423-1+(COUNTIFS(G$355:$N$355,$A424)=COUNTIFS(G424:$N424,1)),F$354)+1))</f>
        <v>1</v>
      </c>
      <c r="G424" s="319">
        <f ca="1">IF($A424&lt;&gt;G$355,0,IF($A424&lt;&gt;$A423,1,MOD(G423-1+(COUNTIFS(H$355:$N$355,$A424)=COUNTIFS(H424:$N424,1)),G$354)+1))</f>
        <v>0</v>
      </c>
      <c r="H424" s="319">
        <f ca="1">IF($A424&lt;&gt;H$355,0,IF($A424&lt;&gt;$A423,1,MOD(H423-1+(COUNTIFS(I$355:$N$355,$A424)=COUNTIFS(I424:$N424,1)),H$354)+1))</f>
        <v>0</v>
      </c>
      <c r="I424" s="319">
        <f ca="1">IF($A424&lt;&gt;I$355,0,IF($A424&lt;&gt;$A423,1,MOD(I423-1+(COUNTIFS(N$355:$N$355,$A424)=COUNTIFS(N424:$N424,1)),I$354)+1))</f>
        <v>0</v>
      </c>
      <c r="J424" s="319"/>
      <c r="K424" s="319"/>
      <c r="L424" s="319"/>
      <c r="M424" s="319"/>
      <c r="O424">
        <v>68</v>
      </c>
      <c r="P424" s="124">
        <f t="shared" ca="1" si="894"/>
        <v>0.5</v>
      </c>
      <c r="Q424" s="124">
        <f t="shared" ca="1" si="895"/>
        <v>0</v>
      </c>
      <c r="R424" s="124">
        <f t="shared" ca="1" si="896"/>
        <v>0.5</v>
      </c>
      <c r="S424" s="124">
        <f t="shared" ca="1" si="897"/>
        <v>-0.5</v>
      </c>
      <c r="T424" s="124">
        <f t="shared" ca="1" si="898"/>
        <v>0</v>
      </c>
      <c r="U424" s="124">
        <f t="shared" ca="1" si="899"/>
        <v>0</v>
      </c>
      <c r="V424" s="124">
        <f t="shared" ca="1" si="900"/>
        <v>0</v>
      </c>
      <c r="W424" s="124"/>
      <c r="X424" s="124"/>
      <c r="Y424" s="124"/>
      <c r="Z424" s="124"/>
    </row>
    <row r="425" spans="1:26" outlineLevel="1">
      <c r="A425">
        <f t="shared" ca="1" si="892"/>
        <v>1</v>
      </c>
      <c r="B425" t="str">
        <f t="shared" ca="1" si="893"/>
        <v>EP3 LPD3 LPS2</v>
      </c>
      <c r="C425" s="321">
        <f ca="1">IF($A425&lt;&gt;$A424,1,MOD(C424-1+(COUNTIFS(D$355:$N$355,$A425)=COUNTIFS(D425:$N425,1)),C$354)+1)</f>
        <v>3</v>
      </c>
      <c r="D425" s="319">
        <f ca="1">IF($A425&lt;&gt;D$355,0,IF($A425&lt;&gt;$A424,1,MOD(D424-1+(COUNTIFS(E$355:$N$355,$A425)=COUNTIFS(E425:$N425,1)),D$354)+1))</f>
        <v>0</v>
      </c>
      <c r="E425" s="319">
        <f ca="1">IF($A425&lt;&gt;E$355,0,IF($A425&lt;&gt;$A424,1,MOD(E424-1+(COUNTIFS(F$355:$N$355,$A425)=COUNTIFS(F425:$N425,1)),E$354)+1))</f>
        <v>3</v>
      </c>
      <c r="F425" s="319">
        <f ca="1">IF($A425&lt;&gt;F$355,0,IF($A425&lt;&gt;$A424,1,MOD(F424-1+(COUNTIFS(G$355:$N$355,$A425)=COUNTIFS(G425:$N425,1)),F$354)+1))</f>
        <v>2</v>
      </c>
      <c r="G425" s="319">
        <f ca="1">IF($A425&lt;&gt;G$355,0,IF($A425&lt;&gt;$A424,1,MOD(G424-1+(COUNTIFS(H$355:$N$355,$A425)=COUNTIFS(H425:$N425,1)),G$354)+1))</f>
        <v>0</v>
      </c>
      <c r="H425" s="319">
        <f ca="1">IF($A425&lt;&gt;H$355,0,IF($A425&lt;&gt;$A424,1,MOD(H424-1+(COUNTIFS(I$355:$N$355,$A425)=COUNTIFS(I425:$N425,1)),H$354)+1))</f>
        <v>0</v>
      </c>
      <c r="I425" s="319">
        <f ca="1">IF($A425&lt;&gt;I$355,0,IF($A425&lt;&gt;$A424,1,MOD(I424-1+(COUNTIFS(N$355:$N$355,$A425)=COUNTIFS(N425:$N425,1)),I$354)+1))</f>
        <v>0</v>
      </c>
      <c r="J425" s="319"/>
      <c r="K425" s="319"/>
      <c r="L425" s="319"/>
      <c r="M425" s="319"/>
      <c r="O425">
        <v>69</v>
      </c>
      <c r="P425" s="124">
        <f t="shared" ca="1" si="894"/>
        <v>0.5</v>
      </c>
      <c r="Q425" s="124">
        <f t="shared" ca="1" si="895"/>
        <v>0</v>
      </c>
      <c r="R425" s="124">
        <f t="shared" ca="1" si="896"/>
        <v>0.5</v>
      </c>
      <c r="S425" s="124">
        <f t="shared" ca="1" si="897"/>
        <v>0</v>
      </c>
      <c r="T425" s="124">
        <f t="shared" ca="1" si="898"/>
        <v>0</v>
      </c>
      <c r="U425" s="124">
        <f t="shared" ca="1" si="899"/>
        <v>0</v>
      </c>
      <c r="V425" s="124">
        <f t="shared" ca="1" si="900"/>
        <v>0</v>
      </c>
      <c r="W425" s="124"/>
      <c r="X425" s="124"/>
      <c r="Y425" s="124"/>
      <c r="Z425" s="124"/>
    </row>
    <row r="426" spans="1:26" outlineLevel="1">
      <c r="A426">
        <f t="shared" ca="1" si="892"/>
        <v>1</v>
      </c>
      <c r="B426" t="str">
        <f t="shared" ca="1" si="893"/>
        <v>EP3 LPD3 LPS3</v>
      </c>
      <c r="C426" s="321">
        <f ca="1">IF($A426&lt;&gt;$A425,1,MOD(C425-1+(COUNTIFS(D$355:$N$355,$A426)=COUNTIFS(D426:$N426,1)),C$354)+1)</f>
        <v>3</v>
      </c>
      <c r="D426" s="319">
        <f ca="1">IF($A426&lt;&gt;D$355,0,IF($A426&lt;&gt;$A425,1,MOD(D425-1+(COUNTIFS(E$355:$N$355,$A426)=COUNTIFS(E426:$N426,1)),D$354)+1))</f>
        <v>0</v>
      </c>
      <c r="E426" s="319">
        <f ca="1">IF($A426&lt;&gt;E$355,0,IF($A426&lt;&gt;$A425,1,MOD(E425-1+(COUNTIFS(F$355:$N$355,$A426)=COUNTIFS(F426:$N426,1)),E$354)+1))</f>
        <v>3</v>
      </c>
      <c r="F426" s="319">
        <f ca="1">IF($A426&lt;&gt;F$355,0,IF($A426&lt;&gt;$A425,1,MOD(F425-1+(COUNTIFS(G$355:$N$355,$A426)=COUNTIFS(G426:$N426,1)),F$354)+1))</f>
        <v>3</v>
      </c>
      <c r="G426" s="319">
        <f ca="1">IF($A426&lt;&gt;G$355,0,IF($A426&lt;&gt;$A425,1,MOD(G425-1+(COUNTIFS(H$355:$N$355,$A426)=COUNTIFS(H426:$N426,1)),G$354)+1))</f>
        <v>0</v>
      </c>
      <c r="H426" s="319">
        <f ca="1">IF($A426&lt;&gt;H$355,0,IF($A426&lt;&gt;$A425,1,MOD(H425-1+(COUNTIFS(I$355:$N$355,$A426)=COUNTIFS(I426:$N426,1)),H$354)+1))</f>
        <v>0</v>
      </c>
      <c r="I426" s="319">
        <f ca="1">IF($A426&lt;&gt;I$355,0,IF($A426&lt;&gt;$A425,1,MOD(I425-1+(COUNTIFS(N$355:$N$355,$A426)=COUNTIFS(N426:$N426,1)),I$354)+1))</f>
        <v>0</v>
      </c>
      <c r="J426" s="319"/>
      <c r="K426" s="319"/>
      <c r="L426" s="319"/>
      <c r="M426" s="319"/>
      <c r="O426">
        <v>70</v>
      </c>
      <c r="P426" s="124">
        <f t="shared" ca="1" si="894"/>
        <v>0.5</v>
      </c>
      <c r="Q426" s="124">
        <f t="shared" ca="1" si="895"/>
        <v>0</v>
      </c>
      <c r="R426" s="124">
        <f t="shared" ca="1" si="896"/>
        <v>0.5</v>
      </c>
      <c r="S426" s="124">
        <f t="shared" ca="1" si="897"/>
        <v>0.5</v>
      </c>
      <c r="T426" s="124">
        <f t="shared" ca="1" si="898"/>
        <v>0</v>
      </c>
      <c r="U426" s="124">
        <f t="shared" ca="1" si="899"/>
        <v>0</v>
      </c>
      <c r="V426" s="124">
        <f t="shared" ca="1" si="900"/>
        <v>0</v>
      </c>
      <c r="W426" s="124"/>
      <c r="X426" s="124"/>
      <c r="Y426" s="124"/>
      <c r="Z426" s="124"/>
    </row>
    <row r="427" spans="1:26" outlineLevel="1">
      <c r="A427">
        <f t="shared" ca="1" si="892"/>
        <v>1</v>
      </c>
      <c r="B427" t="str">
        <f t="shared" ca="1" si="893"/>
        <v>EP1 LPD1 LPS1</v>
      </c>
      <c r="C427" s="321">
        <f ca="1">IF($A427&lt;&gt;$A426,1,MOD(C426-1+(COUNTIFS(D$355:$N$355,$A427)=COUNTIFS(D427:$N427,1)),C$354)+1)</f>
        <v>1</v>
      </c>
      <c r="D427" s="319">
        <f ca="1">IF($A427&lt;&gt;D$355,0,IF($A427&lt;&gt;$A426,1,MOD(D426-1+(COUNTIFS(E$355:$N$355,$A427)=COUNTIFS(E427:$N427,1)),D$354)+1))</f>
        <v>0</v>
      </c>
      <c r="E427" s="319">
        <f ca="1">IF($A427&lt;&gt;E$355,0,IF($A427&lt;&gt;$A426,1,MOD(E426-1+(COUNTIFS(F$355:$N$355,$A427)=COUNTIFS(F427:$N427,1)),E$354)+1))</f>
        <v>1</v>
      </c>
      <c r="F427" s="319">
        <f ca="1">IF($A427&lt;&gt;F$355,0,IF($A427&lt;&gt;$A426,1,MOD(F426-1+(COUNTIFS(G$355:$N$355,$A427)=COUNTIFS(G427:$N427,1)),F$354)+1))</f>
        <v>1</v>
      </c>
      <c r="G427" s="319">
        <f ca="1">IF($A427&lt;&gt;G$355,0,IF($A427&lt;&gt;$A426,1,MOD(G426-1+(COUNTIFS(H$355:$N$355,$A427)=COUNTIFS(H427:$N427,1)),G$354)+1))</f>
        <v>0</v>
      </c>
      <c r="H427" s="319">
        <f ca="1">IF($A427&lt;&gt;H$355,0,IF($A427&lt;&gt;$A426,1,MOD(H426-1+(COUNTIFS(I$355:$N$355,$A427)=COUNTIFS(I427:$N427,1)),H$354)+1))</f>
        <v>0</v>
      </c>
      <c r="I427" s="319">
        <f ca="1">IF($A427&lt;&gt;I$355,0,IF($A427&lt;&gt;$A426,1,MOD(I426-1+(COUNTIFS(N$355:$N$355,$A427)=COUNTIFS(N427:$N427,1)),I$354)+1))</f>
        <v>0</v>
      </c>
      <c r="J427" s="319"/>
      <c r="K427" s="319"/>
      <c r="L427" s="319"/>
      <c r="M427" s="319"/>
      <c r="O427">
        <v>71</v>
      </c>
      <c r="P427" s="124">
        <f t="shared" ca="1" si="894"/>
        <v>-0.5</v>
      </c>
      <c r="Q427" s="124">
        <f t="shared" ca="1" si="895"/>
        <v>0</v>
      </c>
      <c r="R427" s="124">
        <f t="shared" ca="1" si="896"/>
        <v>-0.5</v>
      </c>
      <c r="S427" s="124">
        <f t="shared" ca="1" si="897"/>
        <v>-0.5</v>
      </c>
      <c r="T427" s="124">
        <f t="shared" ca="1" si="898"/>
        <v>0</v>
      </c>
      <c r="U427" s="124">
        <f t="shared" ca="1" si="899"/>
        <v>0</v>
      </c>
      <c r="V427" s="124">
        <f t="shared" ca="1" si="900"/>
        <v>0</v>
      </c>
      <c r="W427" s="124"/>
      <c r="X427" s="124"/>
      <c r="Y427" s="124"/>
      <c r="Z427" s="124"/>
    </row>
    <row r="428" spans="1:26" outlineLevel="1">
      <c r="A428">
        <f t="shared" ca="1" si="892"/>
        <v>1</v>
      </c>
      <c r="B428" t="str">
        <f t="shared" ca="1" si="893"/>
        <v>EP1 LPD1 LPS2</v>
      </c>
      <c r="C428" s="321">
        <f ca="1">IF($A428&lt;&gt;$A427,1,MOD(C427-1+(COUNTIFS(D$355:$N$355,$A428)=COUNTIFS(D428:$N428,1)),C$354)+1)</f>
        <v>1</v>
      </c>
      <c r="D428" s="319">
        <f ca="1">IF($A428&lt;&gt;D$355,0,IF($A428&lt;&gt;$A427,1,MOD(D427-1+(COUNTIFS(E$355:$N$355,$A428)=COUNTIFS(E428:$N428,1)),D$354)+1))</f>
        <v>0</v>
      </c>
      <c r="E428" s="319">
        <f ca="1">IF($A428&lt;&gt;E$355,0,IF($A428&lt;&gt;$A427,1,MOD(E427-1+(COUNTIFS(F$355:$N$355,$A428)=COUNTIFS(F428:$N428,1)),E$354)+1))</f>
        <v>1</v>
      </c>
      <c r="F428" s="319">
        <f ca="1">IF($A428&lt;&gt;F$355,0,IF($A428&lt;&gt;$A427,1,MOD(F427-1+(COUNTIFS(G$355:$N$355,$A428)=COUNTIFS(G428:$N428,1)),F$354)+1))</f>
        <v>2</v>
      </c>
      <c r="G428" s="319">
        <f ca="1">IF($A428&lt;&gt;G$355,0,IF($A428&lt;&gt;$A427,1,MOD(G427-1+(COUNTIFS(H$355:$N$355,$A428)=COUNTIFS(H428:$N428,1)),G$354)+1))</f>
        <v>0</v>
      </c>
      <c r="H428" s="319">
        <f ca="1">IF($A428&lt;&gt;H$355,0,IF($A428&lt;&gt;$A427,1,MOD(H427-1+(COUNTIFS(I$355:$N$355,$A428)=COUNTIFS(I428:$N428,1)),H$354)+1))</f>
        <v>0</v>
      </c>
      <c r="I428" s="319">
        <f ca="1">IF($A428&lt;&gt;I$355,0,IF($A428&lt;&gt;$A427,1,MOD(I427-1+(COUNTIFS(N$355:$N$355,$A428)=COUNTIFS(N428:$N428,1)),I$354)+1))</f>
        <v>0</v>
      </c>
      <c r="J428" s="319"/>
      <c r="K428" s="319"/>
      <c r="L428" s="319"/>
      <c r="M428" s="319"/>
      <c r="O428">
        <v>72</v>
      </c>
      <c r="P428" s="124">
        <f t="shared" ca="1" si="894"/>
        <v>-0.5</v>
      </c>
      <c r="Q428" s="124">
        <f t="shared" ca="1" si="895"/>
        <v>0</v>
      </c>
      <c r="R428" s="124">
        <f t="shared" ca="1" si="896"/>
        <v>-0.5</v>
      </c>
      <c r="S428" s="124">
        <f t="shared" ca="1" si="897"/>
        <v>0</v>
      </c>
      <c r="T428" s="124">
        <f t="shared" ca="1" si="898"/>
        <v>0</v>
      </c>
      <c r="U428" s="124">
        <f t="shared" ca="1" si="899"/>
        <v>0</v>
      </c>
      <c r="V428" s="124">
        <f t="shared" ca="1" si="900"/>
        <v>0</v>
      </c>
      <c r="W428" s="124"/>
      <c r="X428" s="124"/>
      <c r="Y428" s="124"/>
      <c r="Z428" s="124"/>
    </row>
    <row r="429" spans="1:26" outlineLevel="1">
      <c r="A429">
        <f t="shared" ca="1" si="892"/>
        <v>1</v>
      </c>
      <c r="B429" t="str">
        <f t="shared" ca="1" si="893"/>
        <v>EP1 LPD1 LPS3</v>
      </c>
      <c r="C429" s="321">
        <f ca="1">IF($A429&lt;&gt;$A428,1,MOD(C428-1+(COUNTIFS(D$355:$N$355,$A429)=COUNTIFS(D429:$N429,1)),C$354)+1)</f>
        <v>1</v>
      </c>
      <c r="D429" s="319">
        <f ca="1">IF($A429&lt;&gt;D$355,0,IF($A429&lt;&gt;$A428,1,MOD(D428-1+(COUNTIFS(E$355:$N$355,$A429)=COUNTIFS(E429:$N429,1)),D$354)+1))</f>
        <v>0</v>
      </c>
      <c r="E429" s="319">
        <f ca="1">IF($A429&lt;&gt;E$355,0,IF($A429&lt;&gt;$A428,1,MOD(E428-1+(COUNTIFS(F$355:$N$355,$A429)=COUNTIFS(F429:$N429,1)),E$354)+1))</f>
        <v>1</v>
      </c>
      <c r="F429" s="319">
        <f ca="1">IF($A429&lt;&gt;F$355,0,IF($A429&lt;&gt;$A428,1,MOD(F428-1+(COUNTIFS(G$355:$N$355,$A429)=COUNTIFS(G429:$N429,1)),F$354)+1))</f>
        <v>3</v>
      </c>
      <c r="G429" s="319">
        <f ca="1">IF($A429&lt;&gt;G$355,0,IF($A429&lt;&gt;$A428,1,MOD(G428-1+(COUNTIFS(H$355:$N$355,$A429)=COUNTIFS(H429:$N429,1)),G$354)+1))</f>
        <v>0</v>
      </c>
      <c r="H429" s="319">
        <f ca="1">IF($A429&lt;&gt;H$355,0,IF($A429&lt;&gt;$A428,1,MOD(H428-1+(COUNTIFS(I$355:$N$355,$A429)=COUNTIFS(I429:$N429,1)),H$354)+1))</f>
        <v>0</v>
      </c>
      <c r="I429" s="319">
        <f ca="1">IF($A429&lt;&gt;I$355,0,IF($A429&lt;&gt;$A428,1,MOD(I428-1+(COUNTIFS(N$355:$N$355,$A429)=COUNTIFS(N429:$N429,1)),I$354)+1))</f>
        <v>0</v>
      </c>
      <c r="J429" s="319"/>
      <c r="K429" s="319"/>
      <c r="L429" s="319"/>
      <c r="M429" s="319"/>
      <c r="O429">
        <v>73</v>
      </c>
      <c r="P429" s="124">
        <f t="shared" ca="1" si="894"/>
        <v>-0.5</v>
      </c>
      <c r="Q429" s="124">
        <f t="shared" ca="1" si="895"/>
        <v>0</v>
      </c>
      <c r="R429" s="124">
        <f t="shared" ca="1" si="896"/>
        <v>-0.5</v>
      </c>
      <c r="S429" s="124">
        <f t="shared" ca="1" si="897"/>
        <v>0.5</v>
      </c>
      <c r="T429" s="124">
        <f t="shared" ca="1" si="898"/>
        <v>0</v>
      </c>
      <c r="U429" s="124">
        <f t="shared" ca="1" si="899"/>
        <v>0</v>
      </c>
      <c r="V429" s="124">
        <f t="shared" ca="1" si="900"/>
        <v>0</v>
      </c>
      <c r="W429" s="124"/>
      <c r="X429" s="124"/>
      <c r="Y429" s="124"/>
      <c r="Z429" s="124"/>
    </row>
    <row r="430" spans="1:26" outlineLevel="1">
      <c r="A430">
        <f t="shared" ca="1" si="892"/>
        <v>1</v>
      </c>
      <c r="B430" t="str">
        <f t="shared" ca="1" si="893"/>
        <v>EP1 LPD2 LPS1</v>
      </c>
      <c r="C430" s="321">
        <f ca="1">IF($A430&lt;&gt;$A429,1,MOD(C429-1+(COUNTIFS(D$355:$N$355,$A430)=COUNTIFS(D430:$N430,1)),C$354)+1)</f>
        <v>1</v>
      </c>
      <c r="D430" s="319">
        <f ca="1">IF($A430&lt;&gt;D$355,0,IF($A430&lt;&gt;$A429,1,MOD(D429-1+(COUNTIFS(E$355:$N$355,$A430)=COUNTIFS(E430:$N430,1)),D$354)+1))</f>
        <v>0</v>
      </c>
      <c r="E430" s="319">
        <f ca="1">IF($A430&lt;&gt;E$355,0,IF($A430&lt;&gt;$A429,1,MOD(E429-1+(COUNTIFS(F$355:$N$355,$A430)=COUNTIFS(F430:$N430,1)),E$354)+1))</f>
        <v>2</v>
      </c>
      <c r="F430" s="319">
        <f ca="1">IF($A430&lt;&gt;F$355,0,IF($A430&lt;&gt;$A429,1,MOD(F429-1+(COUNTIFS(G$355:$N$355,$A430)=COUNTIFS(G430:$N430,1)),F$354)+1))</f>
        <v>1</v>
      </c>
      <c r="G430" s="319">
        <f ca="1">IF($A430&lt;&gt;G$355,0,IF($A430&lt;&gt;$A429,1,MOD(G429-1+(COUNTIFS(H$355:$N$355,$A430)=COUNTIFS(H430:$N430,1)),G$354)+1))</f>
        <v>0</v>
      </c>
      <c r="H430" s="319">
        <f ca="1">IF($A430&lt;&gt;H$355,0,IF($A430&lt;&gt;$A429,1,MOD(H429-1+(COUNTIFS(I$355:$N$355,$A430)=COUNTIFS(I430:$N430,1)),H$354)+1))</f>
        <v>0</v>
      </c>
      <c r="I430" s="319">
        <f ca="1">IF($A430&lt;&gt;I$355,0,IF($A430&lt;&gt;$A429,1,MOD(I429-1+(COUNTIFS(N$355:$N$355,$A430)=COUNTIFS(N430:$N430,1)),I$354)+1))</f>
        <v>0</v>
      </c>
      <c r="J430" s="319"/>
      <c r="K430" s="319"/>
      <c r="L430" s="319"/>
      <c r="M430" s="319"/>
      <c r="O430">
        <v>74</v>
      </c>
      <c r="P430" s="124">
        <f t="shared" ca="1" si="894"/>
        <v>-0.5</v>
      </c>
      <c r="Q430" s="124">
        <f t="shared" ca="1" si="895"/>
        <v>0</v>
      </c>
      <c r="R430" s="124">
        <f t="shared" ca="1" si="896"/>
        <v>0</v>
      </c>
      <c r="S430" s="124">
        <f t="shared" ca="1" si="897"/>
        <v>-0.5</v>
      </c>
      <c r="T430" s="124">
        <f t="shared" ca="1" si="898"/>
        <v>0</v>
      </c>
      <c r="U430" s="124">
        <f t="shared" ca="1" si="899"/>
        <v>0</v>
      </c>
      <c r="V430" s="124">
        <f t="shared" ca="1" si="900"/>
        <v>0</v>
      </c>
      <c r="W430" s="124"/>
      <c r="X430" s="124"/>
      <c r="Y430" s="124"/>
      <c r="Z430" s="124"/>
    </row>
    <row r="431" spans="1:26" outlineLevel="1">
      <c r="A431">
        <f t="shared" ca="1" si="892"/>
        <v>1</v>
      </c>
      <c r="B431" t="str">
        <f t="shared" ca="1" si="893"/>
        <v>EP1 LPD2 LPS2</v>
      </c>
      <c r="C431" s="321">
        <f ca="1">IF($A431&lt;&gt;$A430,1,MOD(C430-1+(COUNTIFS(D$355:$N$355,$A431)=COUNTIFS(D431:$N431,1)),C$354)+1)</f>
        <v>1</v>
      </c>
      <c r="D431" s="319">
        <f ca="1">IF($A431&lt;&gt;D$355,0,IF($A431&lt;&gt;$A430,1,MOD(D430-1+(COUNTIFS(E$355:$N$355,$A431)=COUNTIFS(E431:$N431,1)),D$354)+1))</f>
        <v>0</v>
      </c>
      <c r="E431" s="319">
        <f ca="1">IF($A431&lt;&gt;E$355,0,IF($A431&lt;&gt;$A430,1,MOD(E430-1+(COUNTIFS(F$355:$N$355,$A431)=COUNTIFS(F431:$N431,1)),E$354)+1))</f>
        <v>2</v>
      </c>
      <c r="F431" s="319">
        <f ca="1">IF($A431&lt;&gt;F$355,0,IF($A431&lt;&gt;$A430,1,MOD(F430-1+(COUNTIFS(G$355:$N$355,$A431)=COUNTIFS(G431:$N431,1)),F$354)+1))</f>
        <v>2</v>
      </c>
      <c r="G431" s="319">
        <f ca="1">IF($A431&lt;&gt;G$355,0,IF($A431&lt;&gt;$A430,1,MOD(G430-1+(COUNTIFS(H$355:$N$355,$A431)=COUNTIFS(H431:$N431,1)),G$354)+1))</f>
        <v>0</v>
      </c>
      <c r="H431" s="319">
        <f ca="1">IF($A431&lt;&gt;H$355,0,IF($A431&lt;&gt;$A430,1,MOD(H430-1+(COUNTIFS(I$355:$N$355,$A431)=COUNTIFS(I431:$N431,1)),H$354)+1))</f>
        <v>0</v>
      </c>
      <c r="I431" s="319">
        <f ca="1">IF($A431&lt;&gt;I$355,0,IF($A431&lt;&gt;$A430,1,MOD(I430-1+(COUNTIFS(N$355:$N$355,$A431)=COUNTIFS(N431:$N431,1)),I$354)+1))</f>
        <v>0</v>
      </c>
      <c r="J431" s="319"/>
      <c r="K431" s="319"/>
      <c r="L431" s="319"/>
      <c r="M431" s="319"/>
      <c r="O431">
        <v>75</v>
      </c>
      <c r="P431" s="124">
        <f t="shared" ca="1" si="894"/>
        <v>-0.5</v>
      </c>
      <c r="Q431" s="124">
        <f t="shared" ca="1" si="895"/>
        <v>0</v>
      </c>
      <c r="R431" s="124">
        <f t="shared" ca="1" si="896"/>
        <v>0</v>
      </c>
      <c r="S431" s="124">
        <f t="shared" ca="1" si="897"/>
        <v>0</v>
      </c>
      <c r="T431" s="124">
        <f t="shared" ca="1" si="898"/>
        <v>0</v>
      </c>
      <c r="U431" s="124">
        <f t="shared" ca="1" si="899"/>
        <v>0</v>
      </c>
      <c r="V431" s="124">
        <f t="shared" ca="1" si="900"/>
        <v>0</v>
      </c>
      <c r="W431" s="124"/>
      <c r="X431" s="124"/>
      <c r="Y431" s="124"/>
      <c r="Z431" s="124"/>
    </row>
    <row r="432" spans="1:26" outlineLevel="1">
      <c r="A432">
        <f t="shared" ca="1" si="892"/>
        <v>1</v>
      </c>
      <c r="B432" t="str">
        <f t="shared" ca="1" si="893"/>
        <v>EP1 LPD2 LPS3</v>
      </c>
      <c r="C432" s="321">
        <f ca="1">IF($A432&lt;&gt;$A431,1,MOD(C431-1+(COUNTIFS(D$355:$N$355,$A432)=COUNTIFS(D432:$N432,1)),C$354)+1)</f>
        <v>1</v>
      </c>
      <c r="D432" s="319">
        <f ca="1">IF($A432&lt;&gt;D$355,0,IF($A432&lt;&gt;$A431,1,MOD(D431-1+(COUNTIFS(E$355:$N$355,$A432)=COUNTIFS(E432:$N432,1)),D$354)+1))</f>
        <v>0</v>
      </c>
      <c r="E432" s="319">
        <f ca="1">IF($A432&lt;&gt;E$355,0,IF($A432&lt;&gt;$A431,1,MOD(E431-1+(COUNTIFS(F$355:$N$355,$A432)=COUNTIFS(F432:$N432,1)),E$354)+1))</f>
        <v>2</v>
      </c>
      <c r="F432" s="319">
        <f ca="1">IF($A432&lt;&gt;F$355,0,IF($A432&lt;&gt;$A431,1,MOD(F431-1+(COUNTIFS(G$355:$N$355,$A432)=COUNTIFS(G432:$N432,1)),F$354)+1))</f>
        <v>3</v>
      </c>
      <c r="G432" s="319">
        <f ca="1">IF($A432&lt;&gt;G$355,0,IF($A432&lt;&gt;$A431,1,MOD(G431-1+(COUNTIFS(H$355:$N$355,$A432)=COUNTIFS(H432:$N432,1)),G$354)+1))</f>
        <v>0</v>
      </c>
      <c r="H432" s="319">
        <f ca="1">IF($A432&lt;&gt;H$355,0,IF($A432&lt;&gt;$A431,1,MOD(H431-1+(COUNTIFS(I$355:$N$355,$A432)=COUNTIFS(I432:$N432,1)),H$354)+1))</f>
        <v>0</v>
      </c>
      <c r="I432" s="319">
        <f ca="1">IF($A432&lt;&gt;I$355,0,IF($A432&lt;&gt;$A431,1,MOD(I431-1+(COUNTIFS(N$355:$N$355,$A432)=COUNTIFS(N432:$N432,1)),I$354)+1))</f>
        <v>0</v>
      </c>
      <c r="J432" s="319"/>
      <c r="K432" s="319"/>
      <c r="L432" s="319"/>
      <c r="M432" s="319"/>
      <c r="O432">
        <v>76</v>
      </c>
      <c r="P432" s="124">
        <f t="shared" ca="1" si="894"/>
        <v>-0.5</v>
      </c>
      <c r="Q432" s="124">
        <f t="shared" ca="1" si="895"/>
        <v>0</v>
      </c>
      <c r="R432" s="124">
        <f t="shared" ca="1" si="896"/>
        <v>0</v>
      </c>
      <c r="S432" s="124">
        <f t="shared" ca="1" si="897"/>
        <v>0.5</v>
      </c>
      <c r="T432" s="124">
        <f t="shared" ca="1" si="898"/>
        <v>0</v>
      </c>
      <c r="U432" s="124">
        <f t="shared" ca="1" si="899"/>
        <v>0</v>
      </c>
      <c r="V432" s="124">
        <f t="shared" ca="1" si="900"/>
        <v>0</v>
      </c>
      <c r="W432" s="124"/>
      <c r="X432" s="124"/>
      <c r="Y432" s="124"/>
      <c r="Z432" s="124"/>
    </row>
    <row r="433" spans="1:26" outlineLevel="1">
      <c r="A433">
        <f t="shared" ca="1" si="892"/>
        <v>1</v>
      </c>
      <c r="B433" t="str">
        <f t="shared" ca="1" si="893"/>
        <v>EP1 LPD3 LPS1</v>
      </c>
      <c r="C433" s="321">
        <f ca="1">IF($A433&lt;&gt;$A432,1,MOD(C432-1+(COUNTIFS(D$355:$N$355,$A433)=COUNTIFS(D433:$N433,1)),C$354)+1)</f>
        <v>1</v>
      </c>
      <c r="D433" s="319">
        <f ca="1">IF($A433&lt;&gt;D$355,0,IF($A433&lt;&gt;$A432,1,MOD(D432-1+(COUNTIFS(E$355:$N$355,$A433)=COUNTIFS(E433:$N433,1)),D$354)+1))</f>
        <v>0</v>
      </c>
      <c r="E433" s="319">
        <f ca="1">IF($A433&lt;&gt;E$355,0,IF($A433&lt;&gt;$A432,1,MOD(E432-1+(COUNTIFS(F$355:$N$355,$A433)=COUNTIFS(F433:$N433,1)),E$354)+1))</f>
        <v>3</v>
      </c>
      <c r="F433" s="319">
        <f ca="1">IF($A433&lt;&gt;F$355,0,IF($A433&lt;&gt;$A432,1,MOD(F432-1+(COUNTIFS(G$355:$N$355,$A433)=COUNTIFS(G433:$N433,1)),F$354)+1))</f>
        <v>1</v>
      </c>
      <c r="G433" s="319">
        <f ca="1">IF($A433&lt;&gt;G$355,0,IF($A433&lt;&gt;$A432,1,MOD(G432-1+(COUNTIFS(H$355:$N$355,$A433)=COUNTIFS(H433:$N433,1)),G$354)+1))</f>
        <v>0</v>
      </c>
      <c r="H433" s="319">
        <f ca="1">IF($A433&lt;&gt;H$355,0,IF($A433&lt;&gt;$A432,1,MOD(H432-1+(COUNTIFS(I$355:$N$355,$A433)=COUNTIFS(I433:$N433,1)),H$354)+1))</f>
        <v>0</v>
      </c>
      <c r="I433" s="319">
        <f ca="1">IF($A433&lt;&gt;I$355,0,IF($A433&lt;&gt;$A432,1,MOD(I432-1+(COUNTIFS(N$355:$N$355,$A433)=COUNTIFS(N433:$N433,1)),I$354)+1))</f>
        <v>0</v>
      </c>
      <c r="J433" s="319"/>
      <c r="K433" s="319"/>
      <c r="L433" s="319"/>
      <c r="M433" s="319"/>
      <c r="O433">
        <v>77</v>
      </c>
      <c r="P433" s="124">
        <f t="shared" ca="1" si="894"/>
        <v>-0.5</v>
      </c>
      <c r="Q433" s="124">
        <f t="shared" ca="1" si="895"/>
        <v>0</v>
      </c>
      <c r="R433" s="124">
        <f t="shared" ca="1" si="896"/>
        <v>0.5</v>
      </c>
      <c r="S433" s="124">
        <f t="shared" ca="1" si="897"/>
        <v>-0.5</v>
      </c>
      <c r="T433" s="124">
        <f t="shared" ca="1" si="898"/>
        <v>0</v>
      </c>
      <c r="U433" s="124">
        <f t="shared" ca="1" si="899"/>
        <v>0</v>
      </c>
      <c r="V433" s="124">
        <f t="shared" ca="1" si="900"/>
        <v>0</v>
      </c>
      <c r="W433" s="124"/>
      <c r="X433" s="124"/>
      <c r="Y433" s="124"/>
      <c r="Z433" s="124"/>
    </row>
    <row r="434" spans="1:26" outlineLevel="1">
      <c r="A434">
        <f t="shared" ca="1" si="892"/>
        <v>1</v>
      </c>
      <c r="B434" t="str">
        <f t="shared" ca="1" si="893"/>
        <v>EP1 LPD3 LPS2</v>
      </c>
      <c r="C434" s="321">
        <f ca="1">IF($A434&lt;&gt;$A433,1,MOD(C433-1+(COUNTIFS(D$355:$N$355,$A434)=COUNTIFS(D434:$N434,1)),C$354)+1)</f>
        <v>1</v>
      </c>
      <c r="D434" s="319">
        <f ca="1">IF($A434&lt;&gt;D$355,0,IF($A434&lt;&gt;$A433,1,MOD(D433-1+(COUNTIFS(E$355:$N$355,$A434)=COUNTIFS(E434:$N434,1)),D$354)+1))</f>
        <v>0</v>
      </c>
      <c r="E434" s="319">
        <f ca="1">IF($A434&lt;&gt;E$355,0,IF($A434&lt;&gt;$A433,1,MOD(E433-1+(COUNTIFS(F$355:$N$355,$A434)=COUNTIFS(F434:$N434,1)),E$354)+1))</f>
        <v>3</v>
      </c>
      <c r="F434" s="319">
        <f ca="1">IF($A434&lt;&gt;F$355,0,IF($A434&lt;&gt;$A433,1,MOD(F433-1+(COUNTIFS(G$355:$N$355,$A434)=COUNTIFS(G434:$N434,1)),F$354)+1))</f>
        <v>2</v>
      </c>
      <c r="G434" s="319">
        <f ca="1">IF($A434&lt;&gt;G$355,0,IF($A434&lt;&gt;$A433,1,MOD(G433-1+(COUNTIFS(H$355:$N$355,$A434)=COUNTIFS(H434:$N434,1)),G$354)+1))</f>
        <v>0</v>
      </c>
      <c r="H434" s="319">
        <f ca="1">IF($A434&lt;&gt;H$355,0,IF($A434&lt;&gt;$A433,1,MOD(H433-1+(COUNTIFS(I$355:$N$355,$A434)=COUNTIFS(I434:$N434,1)),H$354)+1))</f>
        <v>0</v>
      </c>
      <c r="I434" s="319">
        <f ca="1">IF($A434&lt;&gt;I$355,0,IF($A434&lt;&gt;$A433,1,MOD(I433-1+(COUNTIFS(N$355:$N$355,$A434)=COUNTIFS(N434:$N434,1)),I$354)+1))</f>
        <v>0</v>
      </c>
      <c r="J434" s="319"/>
      <c r="K434" s="319"/>
      <c r="L434" s="319"/>
      <c r="M434" s="319"/>
      <c r="O434">
        <v>78</v>
      </c>
      <c r="P434" s="124">
        <f t="shared" ca="1" si="894"/>
        <v>-0.5</v>
      </c>
      <c r="Q434" s="124">
        <f t="shared" ca="1" si="895"/>
        <v>0</v>
      </c>
      <c r="R434" s="124">
        <f t="shared" ca="1" si="896"/>
        <v>0.5</v>
      </c>
      <c r="S434" s="124">
        <f t="shared" ca="1" si="897"/>
        <v>0</v>
      </c>
      <c r="T434" s="124">
        <f t="shared" ca="1" si="898"/>
        <v>0</v>
      </c>
      <c r="U434" s="124">
        <f t="shared" ca="1" si="899"/>
        <v>0</v>
      </c>
      <c r="V434" s="124">
        <f t="shared" ca="1" si="900"/>
        <v>0</v>
      </c>
      <c r="W434" s="124"/>
      <c r="X434" s="124"/>
      <c r="Y434" s="124"/>
      <c r="Z434" s="124"/>
    </row>
    <row r="435" spans="1:26" outlineLevel="1">
      <c r="A435">
        <f t="shared" ca="1" si="892"/>
        <v>1</v>
      </c>
      <c r="B435" t="str">
        <f t="shared" ca="1" si="893"/>
        <v>EP1 LPD3 LPS3</v>
      </c>
      <c r="C435" s="321">
        <f ca="1">IF($A435&lt;&gt;$A434,1,MOD(C434-1+(COUNTIFS(D$355:$N$355,$A435)=COUNTIFS(D435:$N435,1)),C$354)+1)</f>
        <v>1</v>
      </c>
      <c r="D435" s="319">
        <f ca="1">IF($A435&lt;&gt;D$355,0,IF($A435&lt;&gt;$A434,1,MOD(D434-1+(COUNTIFS(E$355:$N$355,$A435)=COUNTIFS(E435:$N435,1)),D$354)+1))</f>
        <v>0</v>
      </c>
      <c r="E435" s="319">
        <f ca="1">IF($A435&lt;&gt;E$355,0,IF($A435&lt;&gt;$A434,1,MOD(E434-1+(COUNTIFS(F$355:$N$355,$A435)=COUNTIFS(F435:$N435,1)),E$354)+1))</f>
        <v>3</v>
      </c>
      <c r="F435" s="319">
        <f ca="1">IF($A435&lt;&gt;F$355,0,IF($A435&lt;&gt;$A434,1,MOD(F434-1+(COUNTIFS(G$355:$N$355,$A435)=COUNTIFS(G435:$N435,1)),F$354)+1))</f>
        <v>3</v>
      </c>
      <c r="G435" s="319">
        <f ca="1">IF($A435&lt;&gt;G$355,0,IF($A435&lt;&gt;$A434,1,MOD(G434-1+(COUNTIFS(H$355:$N$355,$A435)=COUNTIFS(H435:$N435,1)),G$354)+1))</f>
        <v>0</v>
      </c>
      <c r="H435" s="319">
        <f ca="1">IF($A435&lt;&gt;H$355,0,IF($A435&lt;&gt;$A434,1,MOD(H434-1+(COUNTIFS(I$355:$N$355,$A435)=COUNTIFS(I435:$N435,1)),H$354)+1))</f>
        <v>0</v>
      </c>
      <c r="I435" s="319">
        <f ca="1">IF($A435&lt;&gt;I$355,0,IF($A435&lt;&gt;$A434,1,MOD(I434-1+(COUNTIFS(N$355:$N$355,$A435)=COUNTIFS(N435:$N435,1)),I$354)+1))</f>
        <v>0</v>
      </c>
      <c r="J435" s="319"/>
      <c r="K435" s="319"/>
      <c r="L435" s="319"/>
      <c r="M435" s="319"/>
      <c r="O435">
        <v>79</v>
      </c>
      <c r="P435" s="124">
        <f t="shared" ca="1" si="894"/>
        <v>-0.5</v>
      </c>
      <c r="Q435" s="124">
        <f t="shared" ca="1" si="895"/>
        <v>0</v>
      </c>
      <c r="R435" s="124">
        <f t="shared" ca="1" si="896"/>
        <v>0.5</v>
      </c>
      <c r="S435" s="124">
        <f t="shared" ca="1" si="897"/>
        <v>0.5</v>
      </c>
      <c r="T435" s="124">
        <f t="shared" ca="1" si="898"/>
        <v>0</v>
      </c>
      <c r="U435" s="124">
        <f t="shared" ca="1" si="899"/>
        <v>0</v>
      </c>
      <c r="V435" s="124">
        <f t="shared" ca="1" si="900"/>
        <v>0</v>
      </c>
      <c r="W435" s="124"/>
      <c r="X435" s="124"/>
      <c r="Y435" s="124"/>
      <c r="Z435" s="124"/>
    </row>
    <row r="436" spans="1:26" outlineLevel="1">
      <c r="A436">
        <f t="shared" ca="1" si="892"/>
        <v>1</v>
      </c>
      <c r="B436" t="str">
        <f t="shared" ca="1" si="893"/>
        <v>EP2 LPD1 LPS1</v>
      </c>
      <c r="C436" s="321">
        <f ca="1">IF($A436&lt;&gt;$A435,1,MOD(C435-1+(COUNTIFS(D$355:$N$355,$A436)=COUNTIFS(D436:$N436,1)),C$354)+1)</f>
        <v>2</v>
      </c>
      <c r="D436" s="319">
        <f ca="1">IF($A436&lt;&gt;D$355,0,IF($A436&lt;&gt;$A435,1,MOD(D435-1+(COUNTIFS(E$355:$N$355,$A436)=COUNTIFS(E436:$N436,1)),D$354)+1))</f>
        <v>0</v>
      </c>
      <c r="E436" s="319">
        <f ca="1">IF($A436&lt;&gt;E$355,0,IF($A436&lt;&gt;$A435,1,MOD(E435-1+(COUNTIFS(F$355:$N$355,$A436)=COUNTIFS(F436:$N436,1)),E$354)+1))</f>
        <v>1</v>
      </c>
      <c r="F436" s="319">
        <f ca="1">IF($A436&lt;&gt;F$355,0,IF($A436&lt;&gt;$A435,1,MOD(F435-1+(COUNTIFS(G$355:$N$355,$A436)=COUNTIFS(G436:$N436,1)),F$354)+1))</f>
        <v>1</v>
      </c>
      <c r="G436" s="319">
        <f ca="1">IF($A436&lt;&gt;G$355,0,IF($A436&lt;&gt;$A435,1,MOD(G435-1+(COUNTIFS(H$355:$N$355,$A436)=COUNTIFS(H436:$N436,1)),G$354)+1))</f>
        <v>0</v>
      </c>
      <c r="H436" s="319">
        <f ca="1">IF($A436&lt;&gt;H$355,0,IF($A436&lt;&gt;$A435,1,MOD(H435-1+(COUNTIFS(I$355:$N$355,$A436)=COUNTIFS(I436:$N436,1)),H$354)+1))</f>
        <v>0</v>
      </c>
      <c r="I436" s="319">
        <f ca="1">IF($A436&lt;&gt;I$355,0,IF($A436&lt;&gt;$A435,1,MOD(I435-1+(COUNTIFS(N$355:$N$355,$A436)=COUNTIFS(N436:$N436,1)),I$354)+1))</f>
        <v>0</v>
      </c>
      <c r="J436" s="319"/>
      <c r="K436" s="319"/>
      <c r="L436" s="319"/>
      <c r="M436" s="319"/>
      <c r="O436">
        <v>80</v>
      </c>
      <c r="P436" s="124">
        <f t="shared" ca="1" si="894"/>
        <v>0</v>
      </c>
      <c r="Q436" s="124">
        <f t="shared" ca="1" si="895"/>
        <v>0</v>
      </c>
      <c r="R436" s="124">
        <f t="shared" ca="1" si="896"/>
        <v>-0.5</v>
      </c>
      <c r="S436" s="124">
        <f t="shared" ca="1" si="897"/>
        <v>-0.5</v>
      </c>
      <c r="T436" s="124">
        <f t="shared" ca="1" si="898"/>
        <v>0</v>
      </c>
      <c r="U436" s="124">
        <f t="shared" ca="1" si="899"/>
        <v>0</v>
      </c>
      <c r="V436" s="124">
        <f t="shared" ca="1" si="900"/>
        <v>0</v>
      </c>
      <c r="W436" s="124"/>
      <c r="X436" s="124"/>
      <c r="Y436" s="124"/>
      <c r="Z436" s="124"/>
    </row>
    <row r="437" spans="1:26" outlineLevel="1">
      <c r="A437" s="21">
        <v>2</v>
      </c>
      <c r="B437" t="str">
        <f t="shared" ca="1" si="893"/>
        <v>EP1 LPD1 LPS1 LPM1</v>
      </c>
      <c r="C437" s="321">
        <f ca="1">IF($A437&lt;&gt;$A436,1,MOD(C436-1+(COUNTIFS(D$355:$N$355,$A437)=COUNTIFS(D437:$N437,1)),C$354)+1)</f>
        <v>1</v>
      </c>
      <c r="D437" s="319">
        <f>IF($A437&lt;&gt;D$355,0,IF($A437&lt;&gt;$A436,1,MOD(D436-1+(COUNTIFS(E$355:$N$355,$A437)=COUNTIFS(E437:$N437,1)),D$354)+1))</f>
        <v>0</v>
      </c>
      <c r="E437" s="319">
        <f>IF($A437&lt;&gt;E$355,0,IF($A437&lt;&gt;$A436,1,MOD(E436-1+(COUNTIFS(F$355:$N$355,$A437)=COUNTIFS(F437:$N437,1)),E$354)+1))</f>
        <v>0</v>
      </c>
      <c r="F437" s="319">
        <f>IF($A437&lt;&gt;F$355,0,IF($A437&lt;&gt;$A436,1,MOD(F436-1+(COUNTIFS(G$355:$N$355,$A437)=COUNTIFS(G437:$N437,1)),F$354)+1))</f>
        <v>0</v>
      </c>
      <c r="G437" s="319">
        <f ca="1">IF($A437&lt;&gt;G$355,0,IF($A437&lt;&gt;$A436,1,MOD(G436-1+(COUNTIFS(H$355:$N$355,$A437)=COUNTIFS(H437:$N437,1)),G$354)+1))</f>
        <v>1</v>
      </c>
      <c r="H437" s="319">
        <f ca="1">IF($A437&lt;&gt;H$355,0,IF($A437&lt;&gt;$A436,1,MOD(H436-1+(COUNTIFS(I$355:$N$355,$A437)=COUNTIFS(I437:$N437,1)),H$354)+1))</f>
        <v>1</v>
      </c>
      <c r="I437" s="319">
        <f ca="1">IF($A437&lt;&gt;I$355,0,IF($A437&lt;&gt;$A436,1,MOD(I436-1+(COUNTIFS(N$355:$N$355,$A437)=COUNTIFS(N437:$N437,1)),I$354)+1))</f>
        <v>1</v>
      </c>
      <c r="J437" s="319"/>
      <c r="K437" s="319"/>
      <c r="L437" s="319"/>
      <c r="M437" s="319"/>
      <c r="O437">
        <v>81</v>
      </c>
      <c r="P437" s="124">
        <f t="shared" ref="P437:P500" ca="1" si="901">IF(C437=0,0,INDEX(C$347:C$350,C437,1))</f>
        <v>-0.5</v>
      </c>
      <c r="Q437" s="124">
        <f t="shared" ref="Q437:Q500" si="902">IF(D437=0,0,INDEX(D$347:D$350,D437,1))</f>
        <v>0</v>
      </c>
      <c r="R437" s="124">
        <f t="shared" ref="R437:R500" si="903">IF(E437=0,0,INDEX(E$347:E$350,E437,1))</f>
        <v>0</v>
      </c>
      <c r="S437" s="124">
        <f t="shared" ref="S437:S500" si="904">IF(F437=0,0,INDEX(F$347:F$350,F437,1))</f>
        <v>0</v>
      </c>
      <c r="T437" s="124">
        <v>0</v>
      </c>
      <c r="U437" s="124">
        <f t="shared" ref="U437:U500" ca="1" si="905">IF(H437=0,0,INDEX(H$347:H$350,H437,1))</f>
        <v>-0.5</v>
      </c>
      <c r="V437" s="124">
        <f t="shared" ref="V437:V500" ca="1" si="906">IF(I437=0,0,INDEX(I$347:I$350,I437,1))</f>
        <v>-0.5</v>
      </c>
      <c r="W437" s="124"/>
      <c r="X437" s="124"/>
      <c r="Y437" s="124"/>
      <c r="Z437" s="124"/>
    </row>
    <row r="438" spans="1:26" outlineLevel="1">
      <c r="A438">
        <f t="shared" ref="A438:A501" ca="1" si="907">OFFSET(A438,-1,0)</f>
        <v>2</v>
      </c>
      <c r="B438" t="str">
        <f t="shared" ca="1" si="893"/>
        <v>EP1 LPD1 LPS1 LPM2</v>
      </c>
      <c r="C438" s="321">
        <f ca="1">IF($A438&lt;&gt;$A437,1,MOD(C437-1+(COUNTIFS(D$355:$N$355,$A438)=COUNTIFS(D438:$N438,1)),C$354)+1)</f>
        <v>1</v>
      </c>
      <c r="D438" s="319">
        <f ca="1">IF($A438&lt;&gt;D$355,0,IF($A438&lt;&gt;$A437,1,MOD(D437-1+(COUNTIFS(E$355:$N$355,$A438)=COUNTIFS(E438:$N438,1)),D$354)+1))</f>
        <v>0</v>
      </c>
      <c r="E438" s="319">
        <f ca="1">IF($A438&lt;&gt;E$355,0,IF($A438&lt;&gt;$A437,1,MOD(E437-1+(COUNTIFS(F$355:$N$355,$A438)=COUNTIFS(F438:$N438,1)),E$354)+1))</f>
        <v>0</v>
      </c>
      <c r="F438" s="319">
        <f ca="1">IF($A438&lt;&gt;F$355,0,IF($A438&lt;&gt;$A437,1,MOD(F437-1+(COUNTIFS(G$355:$N$355,$A438)=COUNTIFS(G438:$N438,1)),F$354)+1))</f>
        <v>0</v>
      </c>
      <c r="G438" s="319">
        <f ca="1">IF($A438&lt;&gt;G$355,0,IF($A438&lt;&gt;$A437,1,MOD(G437-1+(COUNTIFS(H$355:$N$355,$A438)=COUNTIFS(H438:$N438,1)),G$354)+1))</f>
        <v>1</v>
      </c>
      <c r="H438" s="319">
        <f ca="1">IF($A438&lt;&gt;H$355,0,IF($A438&lt;&gt;$A437,1,MOD(H437-1+(COUNTIFS(I$355:$N$355,$A438)=COUNTIFS(I438:$N438,1)),H$354)+1))</f>
        <v>1</v>
      </c>
      <c r="I438" s="319">
        <f ca="1">IF($A438&lt;&gt;I$355,0,IF($A438&lt;&gt;$A437,1,MOD(I437-1+(COUNTIFS(N$355:$N$355,$A438)=COUNTIFS(N438:$N438,1)),I$354)+1))</f>
        <v>2</v>
      </c>
      <c r="J438" s="319"/>
      <c r="K438" s="319"/>
      <c r="L438" s="319"/>
      <c r="M438" s="319"/>
      <c r="O438">
        <v>82</v>
      </c>
      <c r="P438" s="124">
        <f t="shared" ca="1" si="901"/>
        <v>-0.5</v>
      </c>
      <c r="Q438" s="124">
        <f t="shared" ca="1" si="902"/>
        <v>0</v>
      </c>
      <c r="R438" s="124">
        <f t="shared" ca="1" si="903"/>
        <v>0</v>
      </c>
      <c r="S438" s="124">
        <f t="shared" ca="1" si="904"/>
        <v>0</v>
      </c>
      <c r="T438" s="124">
        <v>0</v>
      </c>
      <c r="U438" s="124">
        <f t="shared" ca="1" si="905"/>
        <v>-0.5</v>
      </c>
      <c r="V438" s="124">
        <f t="shared" ca="1" si="906"/>
        <v>0</v>
      </c>
      <c r="W438" s="124"/>
      <c r="X438" s="124"/>
      <c r="Y438" s="124"/>
      <c r="Z438" s="124"/>
    </row>
    <row r="439" spans="1:26" outlineLevel="1">
      <c r="A439">
        <f t="shared" ca="1" si="907"/>
        <v>2</v>
      </c>
      <c r="B439" t="str">
        <f t="shared" ca="1" si="893"/>
        <v>EP1 LPD1 LPS1 LPM3</v>
      </c>
      <c r="C439" s="321">
        <f ca="1">IF($A439&lt;&gt;$A438,1,MOD(C438-1+(COUNTIFS(D$355:$N$355,$A439)=COUNTIFS(D439:$N439,1)),C$354)+1)</f>
        <v>1</v>
      </c>
      <c r="D439" s="319">
        <f ca="1">IF($A439&lt;&gt;D$355,0,IF($A439&lt;&gt;$A438,1,MOD(D438-1+(COUNTIFS(E$355:$N$355,$A439)=COUNTIFS(E439:$N439,1)),D$354)+1))</f>
        <v>0</v>
      </c>
      <c r="E439" s="319">
        <f ca="1">IF($A439&lt;&gt;E$355,0,IF($A439&lt;&gt;$A438,1,MOD(E438-1+(COUNTIFS(F$355:$N$355,$A439)=COUNTIFS(F439:$N439,1)),E$354)+1))</f>
        <v>0</v>
      </c>
      <c r="F439" s="319">
        <f ca="1">IF($A439&lt;&gt;F$355,0,IF($A439&lt;&gt;$A438,1,MOD(F438-1+(COUNTIFS(G$355:$N$355,$A439)=COUNTIFS(G439:$N439,1)),F$354)+1))</f>
        <v>0</v>
      </c>
      <c r="G439" s="319">
        <f ca="1">IF($A439&lt;&gt;G$355,0,IF($A439&lt;&gt;$A438,1,MOD(G438-1+(COUNTIFS(H$355:$N$355,$A439)=COUNTIFS(H439:$N439,1)),G$354)+1))</f>
        <v>1</v>
      </c>
      <c r="H439" s="319">
        <f ca="1">IF($A439&lt;&gt;H$355,0,IF($A439&lt;&gt;$A438,1,MOD(H438-1+(COUNTIFS(I$355:$N$355,$A439)=COUNTIFS(I439:$N439,1)),H$354)+1))</f>
        <v>1</v>
      </c>
      <c r="I439" s="319">
        <f ca="1">IF($A439&lt;&gt;I$355,0,IF($A439&lt;&gt;$A438,1,MOD(I438-1+(COUNTIFS(N$355:$N$355,$A439)=COUNTIFS(N439:$N439,1)),I$354)+1))</f>
        <v>3</v>
      </c>
      <c r="J439" s="319"/>
      <c r="K439" s="319"/>
      <c r="L439" s="319"/>
      <c r="M439" s="319"/>
      <c r="O439">
        <v>83</v>
      </c>
      <c r="P439" s="124">
        <f t="shared" ca="1" si="901"/>
        <v>-0.5</v>
      </c>
      <c r="Q439" s="124">
        <f t="shared" ca="1" si="902"/>
        <v>0</v>
      </c>
      <c r="R439" s="124">
        <f t="shared" ca="1" si="903"/>
        <v>0</v>
      </c>
      <c r="S439" s="124">
        <f t="shared" ca="1" si="904"/>
        <v>0</v>
      </c>
      <c r="T439" s="124">
        <v>0</v>
      </c>
      <c r="U439" s="124">
        <f t="shared" ca="1" si="905"/>
        <v>-0.5</v>
      </c>
      <c r="V439" s="124">
        <f t="shared" ca="1" si="906"/>
        <v>0.5</v>
      </c>
      <c r="W439" s="124"/>
      <c r="X439" s="124"/>
      <c r="Y439" s="124"/>
      <c r="Z439" s="124"/>
    </row>
    <row r="440" spans="1:26" outlineLevel="1">
      <c r="A440">
        <f t="shared" ca="1" si="907"/>
        <v>2</v>
      </c>
      <c r="B440" t="str">
        <f t="shared" ca="1" si="893"/>
        <v>EP1 LPD1 LPS2 LPM1</v>
      </c>
      <c r="C440" s="321">
        <f ca="1">IF($A440&lt;&gt;$A439,1,MOD(C439-1+(COUNTIFS(D$355:$N$355,$A440)=COUNTIFS(D440:$N440,1)),C$354)+1)</f>
        <v>1</v>
      </c>
      <c r="D440" s="319">
        <f ca="1">IF($A440&lt;&gt;D$355,0,IF($A440&lt;&gt;$A439,1,MOD(D439-1+(COUNTIFS(E$355:$N$355,$A440)=COUNTIFS(E440:$N440,1)),D$354)+1))</f>
        <v>0</v>
      </c>
      <c r="E440" s="319">
        <f ca="1">IF($A440&lt;&gt;E$355,0,IF($A440&lt;&gt;$A439,1,MOD(E439-1+(COUNTIFS(F$355:$N$355,$A440)=COUNTIFS(F440:$N440,1)),E$354)+1))</f>
        <v>0</v>
      </c>
      <c r="F440" s="319">
        <f ca="1">IF($A440&lt;&gt;F$355,0,IF($A440&lt;&gt;$A439,1,MOD(F439-1+(COUNTIFS(G$355:$N$355,$A440)=COUNTIFS(G440:$N440,1)),F$354)+1))</f>
        <v>0</v>
      </c>
      <c r="G440" s="319">
        <f ca="1">IF($A440&lt;&gt;G$355,0,IF($A440&lt;&gt;$A439,1,MOD(G439-1+(COUNTIFS(H$355:$N$355,$A440)=COUNTIFS(H440:$N440,1)),G$354)+1))</f>
        <v>1</v>
      </c>
      <c r="H440" s="319">
        <f ca="1">IF($A440&lt;&gt;H$355,0,IF($A440&lt;&gt;$A439,1,MOD(H439-1+(COUNTIFS(I$355:$N$355,$A440)=COUNTIFS(I440:$N440,1)),H$354)+1))</f>
        <v>2</v>
      </c>
      <c r="I440" s="319">
        <f ca="1">IF($A440&lt;&gt;I$355,0,IF($A440&lt;&gt;$A439,1,MOD(I439-1+(COUNTIFS(N$355:$N$355,$A440)=COUNTIFS(N440:$N440,1)),I$354)+1))</f>
        <v>1</v>
      </c>
      <c r="J440" s="319"/>
      <c r="K440" s="319"/>
      <c r="L440" s="319"/>
      <c r="M440" s="319"/>
      <c r="O440">
        <v>84</v>
      </c>
      <c r="P440" s="124">
        <f t="shared" ca="1" si="901"/>
        <v>-0.5</v>
      </c>
      <c r="Q440" s="124">
        <f t="shared" ca="1" si="902"/>
        <v>0</v>
      </c>
      <c r="R440" s="124">
        <f t="shared" ca="1" si="903"/>
        <v>0</v>
      </c>
      <c r="S440" s="124">
        <f t="shared" ca="1" si="904"/>
        <v>0</v>
      </c>
      <c r="T440" s="124">
        <v>0</v>
      </c>
      <c r="U440" s="124">
        <f t="shared" ca="1" si="905"/>
        <v>0</v>
      </c>
      <c r="V440" s="124">
        <f t="shared" ca="1" si="906"/>
        <v>-0.5</v>
      </c>
      <c r="W440" s="124"/>
      <c r="X440" s="124"/>
      <c r="Y440" s="124"/>
      <c r="Z440" s="124"/>
    </row>
    <row r="441" spans="1:26" outlineLevel="1">
      <c r="A441">
        <f t="shared" ca="1" si="907"/>
        <v>2</v>
      </c>
      <c r="B441" t="str">
        <f t="shared" ca="1" si="893"/>
        <v>EP1 LPD1 LPS2 LPM2</v>
      </c>
      <c r="C441" s="321">
        <f ca="1">IF($A441&lt;&gt;$A440,1,MOD(C440-1+(COUNTIFS(D$355:$N$355,$A441)=COUNTIFS(D441:$N441,1)),C$354)+1)</f>
        <v>1</v>
      </c>
      <c r="D441" s="319">
        <f ca="1">IF($A441&lt;&gt;D$355,0,IF($A441&lt;&gt;$A440,1,MOD(D440-1+(COUNTIFS(E$355:$N$355,$A441)=COUNTIFS(E441:$N441,1)),D$354)+1))</f>
        <v>0</v>
      </c>
      <c r="E441" s="319">
        <f ca="1">IF($A441&lt;&gt;E$355,0,IF($A441&lt;&gt;$A440,1,MOD(E440-1+(COUNTIFS(F$355:$N$355,$A441)=COUNTIFS(F441:$N441,1)),E$354)+1))</f>
        <v>0</v>
      </c>
      <c r="F441" s="319">
        <f ca="1">IF($A441&lt;&gt;F$355,0,IF($A441&lt;&gt;$A440,1,MOD(F440-1+(COUNTIFS(G$355:$N$355,$A441)=COUNTIFS(G441:$N441,1)),F$354)+1))</f>
        <v>0</v>
      </c>
      <c r="G441" s="319">
        <f ca="1">IF($A441&lt;&gt;G$355,0,IF($A441&lt;&gt;$A440,1,MOD(G440-1+(COUNTIFS(H$355:$N$355,$A441)=COUNTIFS(H441:$N441,1)),G$354)+1))</f>
        <v>1</v>
      </c>
      <c r="H441" s="319">
        <f ca="1">IF($A441&lt;&gt;H$355,0,IF($A441&lt;&gt;$A440,1,MOD(H440-1+(COUNTIFS(I$355:$N$355,$A441)=COUNTIFS(I441:$N441,1)),H$354)+1))</f>
        <v>2</v>
      </c>
      <c r="I441" s="319">
        <f ca="1">IF($A441&lt;&gt;I$355,0,IF($A441&lt;&gt;$A440,1,MOD(I440-1+(COUNTIFS(N$355:$N$355,$A441)=COUNTIFS(N441:$N441,1)),I$354)+1))</f>
        <v>2</v>
      </c>
      <c r="J441" s="319"/>
      <c r="K441" s="319"/>
      <c r="L441" s="319"/>
      <c r="M441" s="319"/>
      <c r="O441">
        <v>85</v>
      </c>
      <c r="P441" s="124">
        <f t="shared" ca="1" si="901"/>
        <v>-0.5</v>
      </c>
      <c r="Q441" s="124">
        <f t="shared" ca="1" si="902"/>
        <v>0</v>
      </c>
      <c r="R441" s="124">
        <f t="shared" ca="1" si="903"/>
        <v>0</v>
      </c>
      <c r="S441" s="124">
        <f t="shared" ca="1" si="904"/>
        <v>0</v>
      </c>
      <c r="T441" s="124">
        <v>0</v>
      </c>
      <c r="U441" s="124">
        <f t="shared" ca="1" si="905"/>
        <v>0</v>
      </c>
      <c r="V441" s="124">
        <f t="shared" ca="1" si="906"/>
        <v>0</v>
      </c>
      <c r="W441" s="124"/>
      <c r="X441" s="124"/>
      <c r="Y441" s="124"/>
      <c r="Z441" s="124"/>
    </row>
    <row r="442" spans="1:26" outlineLevel="1">
      <c r="A442">
        <f t="shared" ca="1" si="907"/>
        <v>2</v>
      </c>
      <c r="B442" t="str">
        <f t="shared" ca="1" si="893"/>
        <v>EP1 LPD1 LPS2 LPM3</v>
      </c>
      <c r="C442" s="321">
        <f ca="1">IF($A442&lt;&gt;$A441,1,MOD(C441-1+(COUNTIFS(D$355:$N$355,$A442)=COUNTIFS(D442:$N442,1)),C$354)+1)</f>
        <v>1</v>
      </c>
      <c r="D442" s="319">
        <f ca="1">IF($A442&lt;&gt;D$355,0,IF($A442&lt;&gt;$A441,1,MOD(D441-1+(COUNTIFS(E$355:$N$355,$A442)=COUNTIFS(E442:$N442,1)),D$354)+1))</f>
        <v>0</v>
      </c>
      <c r="E442" s="319">
        <f ca="1">IF($A442&lt;&gt;E$355,0,IF($A442&lt;&gt;$A441,1,MOD(E441-1+(COUNTIFS(F$355:$N$355,$A442)=COUNTIFS(F442:$N442,1)),E$354)+1))</f>
        <v>0</v>
      </c>
      <c r="F442" s="319">
        <f ca="1">IF($A442&lt;&gt;F$355,0,IF($A442&lt;&gt;$A441,1,MOD(F441-1+(COUNTIFS(G$355:$N$355,$A442)=COUNTIFS(G442:$N442,1)),F$354)+1))</f>
        <v>0</v>
      </c>
      <c r="G442" s="319">
        <f ca="1">IF($A442&lt;&gt;G$355,0,IF($A442&lt;&gt;$A441,1,MOD(G441-1+(COUNTIFS(H$355:$N$355,$A442)=COUNTIFS(H442:$N442,1)),G$354)+1))</f>
        <v>1</v>
      </c>
      <c r="H442" s="319">
        <f ca="1">IF($A442&lt;&gt;H$355,0,IF($A442&lt;&gt;$A441,1,MOD(H441-1+(COUNTIFS(I$355:$N$355,$A442)=COUNTIFS(I442:$N442,1)),H$354)+1))</f>
        <v>2</v>
      </c>
      <c r="I442" s="319">
        <f ca="1">IF($A442&lt;&gt;I$355,0,IF($A442&lt;&gt;$A441,1,MOD(I441-1+(COUNTIFS(N$355:$N$355,$A442)=COUNTIFS(N442:$N442,1)),I$354)+1))</f>
        <v>3</v>
      </c>
      <c r="J442" s="319"/>
      <c r="K442" s="319"/>
      <c r="L442" s="319"/>
      <c r="M442" s="319"/>
      <c r="O442">
        <v>86</v>
      </c>
      <c r="P442" s="124">
        <f t="shared" ca="1" si="901"/>
        <v>-0.5</v>
      </c>
      <c r="Q442" s="124">
        <f t="shared" ca="1" si="902"/>
        <v>0</v>
      </c>
      <c r="R442" s="124">
        <f t="shared" ca="1" si="903"/>
        <v>0</v>
      </c>
      <c r="S442" s="124">
        <f t="shared" ca="1" si="904"/>
        <v>0</v>
      </c>
      <c r="T442" s="124">
        <v>0</v>
      </c>
      <c r="U442" s="124">
        <f t="shared" ca="1" si="905"/>
        <v>0</v>
      </c>
      <c r="V442" s="124">
        <f t="shared" ca="1" si="906"/>
        <v>0.5</v>
      </c>
      <c r="W442" s="124"/>
      <c r="X442" s="124"/>
      <c r="Y442" s="124"/>
      <c r="Z442" s="124"/>
    </row>
    <row r="443" spans="1:26" outlineLevel="1">
      <c r="A443">
        <f t="shared" ca="1" si="907"/>
        <v>2</v>
      </c>
      <c r="B443" t="str">
        <f t="shared" ca="1" si="893"/>
        <v>EP1 LPD1 LPS3 LPM1</v>
      </c>
      <c r="C443" s="321">
        <f ca="1">IF($A443&lt;&gt;$A442,1,MOD(C442-1+(COUNTIFS(D$355:$N$355,$A443)=COUNTIFS(D443:$N443,1)),C$354)+1)</f>
        <v>1</v>
      </c>
      <c r="D443" s="319">
        <f ca="1">IF($A443&lt;&gt;D$355,0,IF($A443&lt;&gt;$A442,1,MOD(D442-1+(COUNTIFS(E$355:$N$355,$A443)=COUNTIFS(E443:$N443,1)),D$354)+1))</f>
        <v>0</v>
      </c>
      <c r="E443" s="319">
        <f ca="1">IF($A443&lt;&gt;E$355,0,IF($A443&lt;&gt;$A442,1,MOD(E442-1+(COUNTIFS(F$355:$N$355,$A443)=COUNTIFS(F443:$N443,1)),E$354)+1))</f>
        <v>0</v>
      </c>
      <c r="F443" s="319">
        <f ca="1">IF($A443&lt;&gt;F$355,0,IF($A443&lt;&gt;$A442,1,MOD(F442-1+(COUNTIFS(G$355:$N$355,$A443)=COUNTIFS(G443:$N443,1)),F$354)+1))</f>
        <v>0</v>
      </c>
      <c r="G443" s="319">
        <f ca="1">IF($A443&lt;&gt;G$355,0,IF($A443&lt;&gt;$A442,1,MOD(G442-1+(COUNTIFS(H$355:$N$355,$A443)=COUNTIFS(H443:$N443,1)),G$354)+1))</f>
        <v>1</v>
      </c>
      <c r="H443" s="319">
        <f ca="1">IF($A443&lt;&gt;H$355,0,IF($A443&lt;&gt;$A442,1,MOD(H442-1+(COUNTIFS(I$355:$N$355,$A443)=COUNTIFS(I443:$N443,1)),H$354)+1))</f>
        <v>3</v>
      </c>
      <c r="I443" s="319">
        <f ca="1">IF($A443&lt;&gt;I$355,0,IF($A443&lt;&gt;$A442,1,MOD(I442-1+(COUNTIFS(N$355:$N$355,$A443)=COUNTIFS(N443:$N443,1)),I$354)+1))</f>
        <v>1</v>
      </c>
      <c r="J443" s="319"/>
      <c r="K443" s="319"/>
      <c r="L443" s="319"/>
      <c r="M443" s="319"/>
      <c r="O443">
        <v>87</v>
      </c>
      <c r="P443" s="124">
        <f t="shared" ca="1" si="901"/>
        <v>-0.5</v>
      </c>
      <c r="Q443" s="124">
        <f t="shared" ca="1" si="902"/>
        <v>0</v>
      </c>
      <c r="R443" s="124">
        <f t="shared" ca="1" si="903"/>
        <v>0</v>
      </c>
      <c r="S443" s="124">
        <f t="shared" ca="1" si="904"/>
        <v>0</v>
      </c>
      <c r="T443" s="124">
        <v>0</v>
      </c>
      <c r="U443" s="124">
        <f t="shared" ca="1" si="905"/>
        <v>0.5</v>
      </c>
      <c r="V443" s="124">
        <f t="shared" ca="1" si="906"/>
        <v>-0.5</v>
      </c>
      <c r="W443" s="124"/>
      <c r="X443" s="124"/>
      <c r="Y443" s="124"/>
      <c r="Z443" s="124"/>
    </row>
    <row r="444" spans="1:26" outlineLevel="1">
      <c r="A444">
        <f t="shared" ca="1" si="907"/>
        <v>2</v>
      </c>
      <c r="B444" t="str">
        <f t="shared" ca="1" si="893"/>
        <v>EP1 LPD1 LPS3 LPM2</v>
      </c>
      <c r="C444" s="321">
        <f ca="1">IF($A444&lt;&gt;$A443,1,MOD(C443-1+(COUNTIFS(D$355:$N$355,$A444)=COUNTIFS(D444:$N444,1)),C$354)+1)</f>
        <v>1</v>
      </c>
      <c r="D444" s="319">
        <f ca="1">IF($A444&lt;&gt;D$355,0,IF($A444&lt;&gt;$A443,1,MOD(D443-1+(COUNTIFS(E$355:$N$355,$A444)=COUNTIFS(E444:$N444,1)),D$354)+1))</f>
        <v>0</v>
      </c>
      <c r="E444" s="319">
        <f ca="1">IF($A444&lt;&gt;E$355,0,IF($A444&lt;&gt;$A443,1,MOD(E443-1+(COUNTIFS(F$355:$N$355,$A444)=COUNTIFS(F444:$N444,1)),E$354)+1))</f>
        <v>0</v>
      </c>
      <c r="F444" s="319">
        <f ca="1">IF($A444&lt;&gt;F$355,0,IF($A444&lt;&gt;$A443,1,MOD(F443-1+(COUNTIFS(G$355:$N$355,$A444)=COUNTIFS(G444:$N444,1)),F$354)+1))</f>
        <v>0</v>
      </c>
      <c r="G444" s="319">
        <f ca="1">IF($A444&lt;&gt;G$355,0,IF($A444&lt;&gt;$A443,1,MOD(G443-1+(COUNTIFS(H$355:$N$355,$A444)=COUNTIFS(H444:$N444,1)),G$354)+1))</f>
        <v>1</v>
      </c>
      <c r="H444" s="319">
        <f ca="1">IF($A444&lt;&gt;H$355,0,IF($A444&lt;&gt;$A443,1,MOD(H443-1+(COUNTIFS(I$355:$N$355,$A444)=COUNTIFS(I444:$N444,1)),H$354)+1))</f>
        <v>3</v>
      </c>
      <c r="I444" s="319">
        <f ca="1">IF($A444&lt;&gt;I$355,0,IF($A444&lt;&gt;$A443,1,MOD(I443-1+(COUNTIFS(N$355:$N$355,$A444)=COUNTIFS(N444:$N444,1)),I$354)+1))</f>
        <v>2</v>
      </c>
      <c r="J444" s="319"/>
      <c r="K444" s="319"/>
      <c r="L444" s="319"/>
      <c r="M444" s="319"/>
      <c r="O444">
        <v>88</v>
      </c>
      <c r="P444" s="124">
        <f t="shared" ca="1" si="901"/>
        <v>-0.5</v>
      </c>
      <c r="Q444" s="124">
        <f t="shared" ca="1" si="902"/>
        <v>0</v>
      </c>
      <c r="R444" s="124">
        <f t="shared" ca="1" si="903"/>
        <v>0</v>
      </c>
      <c r="S444" s="124">
        <f t="shared" ca="1" si="904"/>
        <v>0</v>
      </c>
      <c r="T444" s="124">
        <v>0</v>
      </c>
      <c r="U444" s="124">
        <f t="shared" ca="1" si="905"/>
        <v>0.5</v>
      </c>
      <c r="V444" s="124">
        <f t="shared" ca="1" si="906"/>
        <v>0</v>
      </c>
      <c r="W444" s="124"/>
      <c r="X444" s="124"/>
      <c r="Y444" s="124"/>
      <c r="Z444" s="124"/>
    </row>
    <row r="445" spans="1:26" outlineLevel="1">
      <c r="A445">
        <f t="shared" ca="1" si="907"/>
        <v>2</v>
      </c>
      <c r="B445" t="str">
        <f t="shared" ca="1" si="893"/>
        <v>EP1 LPD1 LPS3 LPM3</v>
      </c>
      <c r="C445" s="321">
        <f ca="1">IF($A445&lt;&gt;$A444,1,MOD(C444-1+(COUNTIFS(D$355:$N$355,$A445)=COUNTIFS(D445:$N445,1)),C$354)+1)</f>
        <v>1</v>
      </c>
      <c r="D445" s="319">
        <f ca="1">IF($A445&lt;&gt;D$355,0,IF($A445&lt;&gt;$A444,1,MOD(D444-1+(COUNTIFS(E$355:$N$355,$A445)=COUNTIFS(E445:$N445,1)),D$354)+1))</f>
        <v>0</v>
      </c>
      <c r="E445" s="319">
        <f ca="1">IF($A445&lt;&gt;E$355,0,IF($A445&lt;&gt;$A444,1,MOD(E444-1+(COUNTIFS(F$355:$N$355,$A445)=COUNTIFS(F445:$N445,1)),E$354)+1))</f>
        <v>0</v>
      </c>
      <c r="F445" s="319">
        <f ca="1">IF($A445&lt;&gt;F$355,0,IF($A445&lt;&gt;$A444,1,MOD(F444-1+(COUNTIFS(G$355:$N$355,$A445)=COUNTIFS(G445:$N445,1)),F$354)+1))</f>
        <v>0</v>
      </c>
      <c r="G445" s="319">
        <f ca="1">IF($A445&lt;&gt;G$355,0,IF($A445&lt;&gt;$A444,1,MOD(G444-1+(COUNTIFS(H$355:$N$355,$A445)=COUNTIFS(H445:$N445,1)),G$354)+1))</f>
        <v>1</v>
      </c>
      <c r="H445" s="319">
        <f ca="1">IF($A445&lt;&gt;H$355,0,IF($A445&lt;&gt;$A444,1,MOD(H444-1+(COUNTIFS(I$355:$N$355,$A445)=COUNTIFS(I445:$N445,1)),H$354)+1))</f>
        <v>3</v>
      </c>
      <c r="I445" s="319">
        <f ca="1">IF($A445&lt;&gt;I$355,0,IF($A445&lt;&gt;$A444,1,MOD(I444-1+(COUNTIFS(N$355:$N$355,$A445)=COUNTIFS(N445:$N445,1)),I$354)+1))</f>
        <v>3</v>
      </c>
      <c r="J445" s="319"/>
      <c r="K445" s="319"/>
      <c r="L445" s="319"/>
      <c r="M445" s="319"/>
      <c r="O445">
        <v>89</v>
      </c>
      <c r="P445" s="124">
        <f t="shared" ca="1" si="901"/>
        <v>-0.5</v>
      </c>
      <c r="Q445" s="124">
        <f t="shared" ca="1" si="902"/>
        <v>0</v>
      </c>
      <c r="R445" s="124">
        <f t="shared" ca="1" si="903"/>
        <v>0</v>
      </c>
      <c r="S445" s="124">
        <f t="shared" ca="1" si="904"/>
        <v>0</v>
      </c>
      <c r="T445" s="124">
        <v>0</v>
      </c>
      <c r="U445" s="124">
        <f t="shared" ca="1" si="905"/>
        <v>0.5</v>
      </c>
      <c r="V445" s="124">
        <f t="shared" ca="1" si="906"/>
        <v>0.5</v>
      </c>
      <c r="W445" s="124"/>
      <c r="X445" s="124"/>
      <c r="Y445" s="124"/>
      <c r="Z445" s="124"/>
    </row>
    <row r="446" spans="1:26" outlineLevel="1">
      <c r="A446">
        <f t="shared" ca="1" si="907"/>
        <v>2</v>
      </c>
      <c r="B446" t="str">
        <f t="shared" ca="1" si="893"/>
        <v>EP2 LPD1 LPS1 LPM1</v>
      </c>
      <c r="C446" s="321">
        <f ca="1">IF($A446&lt;&gt;$A445,1,MOD(C445-1+(COUNTIFS(D$355:$N$355,$A446)=COUNTIFS(D446:$N446,1)),C$354)+1)</f>
        <v>2</v>
      </c>
      <c r="D446" s="319">
        <f ca="1">IF($A446&lt;&gt;D$355,0,IF($A446&lt;&gt;$A445,1,MOD(D445-1+(COUNTIFS(E$355:$N$355,$A446)=COUNTIFS(E446:$N446,1)),D$354)+1))</f>
        <v>0</v>
      </c>
      <c r="E446" s="319">
        <f ca="1">IF($A446&lt;&gt;E$355,0,IF($A446&lt;&gt;$A445,1,MOD(E445-1+(COUNTIFS(F$355:$N$355,$A446)=COUNTIFS(F446:$N446,1)),E$354)+1))</f>
        <v>0</v>
      </c>
      <c r="F446" s="319">
        <f ca="1">IF($A446&lt;&gt;F$355,0,IF($A446&lt;&gt;$A445,1,MOD(F445-1+(COUNTIFS(G$355:$N$355,$A446)=COUNTIFS(G446:$N446,1)),F$354)+1))</f>
        <v>0</v>
      </c>
      <c r="G446" s="319">
        <f ca="1">IF($A446&lt;&gt;G$355,0,IF($A446&lt;&gt;$A445,1,MOD(G445-1+(COUNTIFS(H$355:$N$355,$A446)=COUNTIFS(H446:$N446,1)),G$354)+1))</f>
        <v>1</v>
      </c>
      <c r="H446" s="319">
        <f ca="1">IF($A446&lt;&gt;H$355,0,IF($A446&lt;&gt;$A445,1,MOD(H445-1+(COUNTIFS(I$355:$N$355,$A446)=COUNTIFS(I446:$N446,1)),H$354)+1))</f>
        <v>1</v>
      </c>
      <c r="I446" s="319">
        <f ca="1">IF($A446&lt;&gt;I$355,0,IF($A446&lt;&gt;$A445,1,MOD(I445-1+(COUNTIFS(N$355:$N$355,$A446)=COUNTIFS(N446:$N446,1)),I$354)+1))</f>
        <v>1</v>
      </c>
      <c r="J446" s="319"/>
      <c r="K446" s="319"/>
      <c r="L446" s="319"/>
      <c r="M446" s="319"/>
      <c r="O446">
        <v>90</v>
      </c>
      <c r="P446" s="124">
        <f t="shared" ca="1" si="901"/>
        <v>0</v>
      </c>
      <c r="Q446" s="124">
        <f t="shared" ca="1" si="902"/>
        <v>0</v>
      </c>
      <c r="R446" s="124">
        <f t="shared" ca="1" si="903"/>
        <v>0</v>
      </c>
      <c r="S446" s="124">
        <f t="shared" ca="1" si="904"/>
        <v>0</v>
      </c>
      <c r="T446" s="124">
        <v>0</v>
      </c>
      <c r="U446" s="124">
        <f t="shared" ca="1" si="905"/>
        <v>-0.5</v>
      </c>
      <c r="V446" s="124">
        <f t="shared" ca="1" si="906"/>
        <v>-0.5</v>
      </c>
      <c r="W446" s="124"/>
      <c r="X446" s="124"/>
      <c r="Y446" s="124"/>
      <c r="Z446" s="124"/>
    </row>
    <row r="447" spans="1:26" outlineLevel="1">
      <c r="A447">
        <f t="shared" ca="1" si="907"/>
        <v>2</v>
      </c>
      <c r="B447" t="str">
        <f t="shared" ca="1" si="893"/>
        <v>EP2 LPD1 LPS1 LPM2</v>
      </c>
      <c r="C447" s="321">
        <f ca="1">IF($A447&lt;&gt;$A446,1,MOD(C446-1+(COUNTIFS(D$355:$N$355,$A447)=COUNTIFS(D447:$N447,1)),C$354)+1)</f>
        <v>2</v>
      </c>
      <c r="D447" s="319">
        <f ca="1">IF($A447&lt;&gt;D$355,0,IF($A447&lt;&gt;$A446,1,MOD(D446-1+(COUNTIFS(E$355:$N$355,$A447)=COUNTIFS(E447:$N447,1)),D$354)+1))</f>
        <v>0</v>
      </c>
      <c r="E447" s="319">
        <f ca="1">IF($A447&lt;&gt;E$355,0,IF($A447&lt;&gt;$A446,1,MOD(E446-1+(COUNTIFS(F$355:$N$355,$A447)=COUNTIFS(F447:$N447,1)),E$354)+1))</f>
        <v>0</v>
      </c>
      <c r="F447" s="319">
        <f ca="1">IF($A447&lt;&gt;F$355,0,IF($A447&lt;&gt;$A446,1,MOD(F446-1+(COUNTIFS(G$355:$N$355,$A447)=COUNTIFS(G447:$N447,1)),F$354)+1))</f>
        <v>0</v>
      </c>
      <c r="G447" s="319">
        <f ca="1">IF($A447&lt;&gt;G$355,0,IF($A447&lt;&gt;$A446,1,MOD(G446-1+(COUNTIFS(H$355:$N$355,$A447)=COUNTIFS(H447:$N447,1)),G$354)+1))</f>
        <v>1</v>
      </c>
      <c r="H447" s="319">
        <f ca="1">IF($A447&lt;&gt;H$355,0,IF($A447&lt;&gt;$A446,1,MOD(H446-1+(COUNTIFS(I$355:$N$355,$A447)=COUNTIFS(I447:$N447,1)),H$354)+1))</f>
        <v>1</v>
      </c>
      <c r="I447" s="319">
        <f ca="1">IF($A447&lt;&gt;I$355,0,IF($A447&lt;&gt;$A446,1,MOD(I446-1+(COUNTIFS(N$355:$N$355,$A447)=COUNTIFS(N447:$N447,1)),I$354)+1))</f>
        <v>2</v>
      </c>
      <c r="J447" s="319"/>
      <c r="K447" s="319"/>
      <c r="L447" s="319"/>
      <c r="M447" s="319"/>
      <c r="O447">
        <v>91</v>
      </c>
      <c r="P447" s="124">
        <f t="shared" ca="1" si="901"/>
        <v>0</v>
      </c>
      <c r="Q447" s="124">
        <f t="shared" ca="1" si="902"/>
        <v>0</v>
      </c>
      <c r="R447" s="124">
        <f t="shared" ca="1" si="903"/>
        <v>0</v>
      </c>
      <c r="S447" s="124">
        <f t="shared" ca="1" si="904"/>
        <v>0</v>
      </c>
      <c r="T447" s="124">
        <v>0</v>
      </c>
      <c r="U447" s="124">
        <f t="shared" ca="1" si="905"/>
        <v>-0.5</v>
      </c>
      <c r="V447" s="124">
        <f t="shared" ca="1" si="906"/>
        <v>0</v>
      </c>
      <c r="W447" s="124"/>
      <c r="X447" s="124"/>
      <c r="Y447" s="124"/>
      <c r="Z447" s="124"/>
    </row>
    <row r="448" spans="1:26" outlineLevel="1">
      <c r="A448">
        <f t="shared" ca="1" si="907"/>
        <v>2</v>
      </c>
      <c r="B448" t="str">
        <f t="shared" ca="1" si="893"/>
        <v>EP2 LPD1 LPS1 LPM3</v>
      </c>
      <c r="C448" s="321">
        <f ca="1">IF($A448&lt;&gt;$A447,1,MOD(C447-1+(COUNTIFS(D$355:$N$355,$A448)=COUNTIFS(D448:$N448,1)),C$354)+1)</f>
        <v>2</v>
      </c>
      <c r="D448" s="319">
        <f ca="1">IF($A448&lt;&gt;D$355,0,IF($A448&lt;&gt;$A447,1,MOD(D447-1+(COUNTIFS(E$355:$N$355,$A448)=COUNTIFS(E448:$N448,1)),D$354)+1))</f>
        <v>0</v>
      </c>
      <c r="E448" s="319">
        <f ca="1">IF($A448&lt;&gt;E$355,0,IF($A448&lt;&gt;$A447,1,MOD(E447-1+(COUNTIFS(F$355:$N$355,$A448)=COUNTIFS(F448:$N448,1)),E$354)+1))</f>
        <v>0</v>
      </c>
      <c r="F448" s="319">
        <f ca="1">IF($A448&lt;&gt;F$355,0,IF($A448&lt;&gt;$A447,1,MOD(F447-1+(COUNTIFS(G$355:$N$355,$A448)=COUNTIFS(G448:$N448,1)),F$354)+1))</f>
        <v>0</v>
      </c>
      <c r="G448" s="319">
        <f ca="1">IF($A448&lt;&gt;G$355,0,IF($A448&lt;&gt;$A447,1,MOD(G447-1+(COUNTIFS(H$355:$N$355,$A448)=COUNTIFS(H448:$N448,1)),G$354)+1))</f>
        <v>1</v>
      </c>
      <c r="H448" s="319">
        <f ca="1">IF($A448&lt;&gt;H$355,0,IF($A448&lt;&gt;$A447,1,MOD(H447-1+(COUNTIFS(I$355:$N$355,$A448)=COUNTIFS(I448:$N448,1)),H$354)+1))</f>
        <v>1</v>
      </c>
      <c r="I448" s="319">
        <f ca="1">IF($A448&lt;&gt;I$355,0,IF($A448&lt;&gt;$A447,1,MOD(I447-1+(COUNTIFS(N$355:$N$355,$A448)=COUNTIFS(N448:$N448,1)),I$354)+1))</f>
        <v>3</v>
      </c>
      <c r="J448" s="319"/>
      <c r="K448" s="319"/>
      <c r="L448" s="319"/>
      <c r="M448" s="319"/>
      <c r="O448">
        <v>92</v>
      </c>
      <c r="P448" s="124">
        <f t="shared" ca="1" si="901"/>
        <v>0</v>
      </c>
      <c r="Q448" s="124">
        <f t="shared" ca="1" si="902"/>
        <v>0</v>
      </c>
      <c r="R448" s="124">
        <f t="shared" ca="1" si="903"/>
        <v>0</v>
      </c>
      <c r="S448" s="124">
        <f t="shared" ca="1" si="904"/>
        <v>0</v>
      </c>
      <c r="T448" s="124">
        <v>0</v>
      </c>
      <c r="U448" s="124">
        <f t="shared" ca="1" si="905"/>
        <v>-0.5</v>
      </c>
      <c r="V448" s="124">
        <f t="shared" ca="1" si="906"/>
        <v>0.5</v>
      </c>
      <c r="W448" s="124"/>
      <c r="X448" s="124"/>
      <c r="Y448" s="124"/>
      <c r="Z448" s="124"/>
    </row>
    <row r="449" spans="1:26" outlineLevel="1">
      <c r="A449">
        <f t="shared" ca="1" si="907"/>
        <v>2</v>
      </c>
      <c r="B449" t="str">
        <f t="shared" ca="1" si="893"/>
        <v>EP2 LPD1 LPS2 LPM1</v>
      </c>
      <c r="C449" s="321">
        <f ca="1">IF($A449&lt;&gt;$A448,1,MOD(C448-1+(COUNTIFS(D$355:$N$355,$A449)=COUNTIFS(D449:$N449,1)),C$354)+1)</f>
        <v>2</v>
      </c>
      <c r="D449" s="319">
        <f ca="1">IF($A449&lt;&gt;D$355,0,IF($A449&lt;&gt;$A448,1,MOD(D448-1+(COUNTIFS(E$355:$N$355,$A449)=COUNTIFS(E449:$N449,1)),D$354)+1))</f>
        <v>0</v>
      </c>
      <c r="E449" s="319">
        <f ca="1">IF($A449&lt;&gt;E$355,0,IF($A449&lt;&gt;$A448,1,MOD(E448-1+(COUNTIFS(F$355:$N$355,$A449)=COUNTIFS(F449:$N449,1)),E$354)+1))</f>
        <v>0</v>
      </c>
      <c r="F449" s="319">
        <f ca="1">IF($A449&lt;&gt;F$355,0,IF($A449&lt;&gt;$A448,1,MOD(F448-1+(COUNTIFS(G$355:$N$355,$A449)=COUNTIFS(G449:$N449,1)),F$354)+1))</f>
        <v>0</v>
      </c>
      <c r="G449" s="319">
        <f ca="1">IF($A449&lt;&gt;G$355,0,IF($A449&lt;&gt;$A448,1,MOD(G448-1+(COUNTIFS(H$355:$N$355,$A449)=COUNTIFS(H449:$N449,1)),G$354)+1))</f>
        <v>1</v>
      </c>
      <c r="H449" s="319">
        <f ca="1">IF($A449&lt;&gt;H$355,0,IF($A449&lt;&gt;$A448,1,MOD(H448-1+(COUNTIFS(I$355:$N$355,$A449)=COUNTIFS(I449:$N449,1)),H$354)+1))</f>
        <v>2</v>
      </c>
      <c r="I449" s="319">
        <f ca="1">IF($A449&lt;&gt;I$355,0,IF($A449&lt;&gt;$A448,1,MOD(I448-1+(COUNTIFS(N$355:$N$355,$A449)=COUNTIFS(N449:$N449,1)),I$354)+1))</f>
        <v>1</v>
      </c>
      <c r="J449" s="319"/>
      <c r="K449" s="319"/>
      <c r="L449" s="319"/>
      <c r="M449" s="319"/>
      <c r="O449">
        <v>93</v>
      </c>
      <c r="P449" s="124">
        <f t="shared" ca="1" si="901"/>
        <v>0</v>
      </c>
      <c r="Q449" s="124">
        <f t="shared" ca="1" si="902"/>
        <v>0</v>
      </c>
      <c r="R449" s="124">
        <f t="shared" ca="1" si="903"/>
        <v>0</v>
      </c>
      <c r="S449" s="124">
        <f t="shared" ca="1" si="904"/>
        <v>0</v>
      </c>
      <c r="T449" s="124">
        <v>0</v>
      </c>
      <c r="U449" s="124">
        <f t="shared" ca="1" si="905"/>
        <v>0</v>
      </c>
      <c r="V449" s="124">
        <f t="shared" ca="1" si="906"/>
        <v>-0.5</v>
      </c>
      <c r="W449" s="124"/>
      <c r="X449" s="124"/>
      <c r="Y449" s="124"/>
      <c r="Z449" s="124"/>
    </row>
    <row r="450" spans="1:26" outlineLevel="1">
      <c r="A450">
        <f t="shared" ca="1" si="907"/>
        <v>2</v>
      </c>
      <c r="B450" t="str">
        <f t="shared" ca="1" si="893"/>
        <v>EP2 LPD1 LPS2 LPM2</v>
      </c>
      <c r="C450" s="321">
        <f ca="1">IF($A450&lt;&gt;$A449,1,MOD(C449-1+(COUNTIFS(D$355:$N$355,$A450)=COUNTIFS(D450:$N450,1)),C$354)+1)</f>
        <v>2</v>
      </c>
      <c r="D450" s="319">
        <f ca="1">IF($A450&lt;&gt;D$355,0,IF($A450&lt;&gt;$A449,1,MOD(D449-1+(COUNTIFS(E$355:$N$355,$A450)=COUNTIFS(E450:$N450,1)),D$354)+1))</f>
        <v>0</v>
      </c>
      <c r="E450" s="319">
        <f ca="1">IF($A450&lt;&gt;E$355,0,IF($A450&lt;&gt;$A449,1,MOD(E449-1+(COUNTIFS(F$355:$N$355,$A450)=COUNTIFS(F450:$N450,1)),E$354)+1))</f>
        <v>0</v>
      </c>
      <c r="F450" s="319">
        <f ca="1">IF($A450&lt;&gt;F$355,0,IF($A450&lt;&gt;$A449,1,MOD(F449-1+(COUNTIFS(G$355:$N$355,$A450)=COUNTIFS(G450:$N450,1)),F$354)+1))</f>
        <v>0</v>
      </c>
      <c r="G450" s="319">
        <f ca="1">IF($A450&lt;&gt;G$355,0,IF($A450&lt;&gt;$A449,1,MOD(G449-1+(COUNTIFS(H$355:$N$355,$A450)=COUNTIFS(H450:$N450,1)),G$354)+1))</f>
        <v>1</v>
      </c>
      <c r="H450" s="319">
        <f ca="1">IF($A450&lt;&gt;H$355,0,IF($A450&lt;&gt;$A449,1,MOD(H449-1+(COUNTIFS(I$355:$N$355,$A450)=COUNTIFS(I450:$N450,1)),H$354)+1))</f>
        <v>2</v>
      </c>
      <c r="I450" s="319">
        <f ca="1">IF($A450&lt;&gt;I$355,0,IF($A450&lt;&gt;$A449,1,MOD(I449-1+(COUNTIFS(N$355:$N$355,$A450)=COUNTIFS(N450:$N450,1)),I$354)+1))</f>
        <v>2</v>
      </c>
      <c r="J450" s="319"/>
      <c r="K450" s="319"/>
      <c r="L450" s="319"/>
      <c r="M450" s="319"/>
      <c r="O450">
        <v>94</v>
      </c>
      <c r="P450" s="124">
        <f t="shared" ca="1" si="901"/>
        <v>0</v>
      </c>
      <c r="Q450" s="124">
        <f t="shared" ca="1" si="902"/>
        <v>0</v>
      </c>
      <c r="R450" s="124">
        <f t="shared" ca="1" si="903"/>
        <v>0</v>
      </c>
      <c r="S450" s="124">
        <f t="shared" ca="1" si="904"/>
        <v>0</v>
      </c>
      <c r="T450" s="124">
        <v>0</v>
      </c>
      <c r="U450" s="124">
        <f t="shared" ca="1" si="905"/>
        <v>0</v>
      </c>
      <c r="V450" s="124">
        <f t="shared" ca="1" si="906"/>
        <v>0</v>
      </c>
      <c r="W450" s="124"/>
      <c r="X450" s="124"/>
      <c r="Y450" s="124"/>
      <c r="Z450" s="124"/>
    </row>
    <row r="451" spans="1:26" outlineLevel="1">
      <c r="A451">
        <f t="shared" ca="1" si="907"/>
        <v>2</v>
      </c>
      <c r="B451" t="str">
        <f t="shared" ca="1" si="893"/>
        <v>EP2 LPD1 LPS2 LPM3</v>
      </c>
      <c r="C451" s="321">
        <f ca="1">IF($A451&lt;&gt;$A450,1,MOD(C450-1+(COUNTIFS(D$355:$N$355,$A451)=COUNTIFS(D451:$N451,1)),C$354)+1)</f>
        <v>2</v>
      </c>
      <c r="D451" s="319">
        <f ca="1">IF($A451&lt;&gt;D$355,0,IF($A451&lt;&gt;$A450,1,MOD(D450-1+(COUNTIFS(E$355:$N$355,$A451)=COUNTIFS(E451:$N451,1)),D$354)+1))</f>
        <v>0</v>
      </c>
      <c r="E451" s="319">
        <f ca="1">IF($A451&lt;&gt;E$355,0,IF($A451&lt;&gt;$A450,1,MOD(E450-1+(COUNTIFS(F$355:$N$355,$A451)=COUNTIFS(F451:$N451,1)),E$354)+1))</f>
        <v>0</v>
      </c>
      <c r="F451" s="319">
        <f ca="1">IF($A451&lt;&gt;F$355,0,IF($A451&lt;&gt;$A450,1,MOD(F450-1+(COUNTIFS(G$355:$N$355,$A451)=COUNTIFS(G451:$N451,1)),F$354)+1))</f>
        <v>0</v>
      </c>
      <c r="G451" s="319">
        <f ca="1">IF($A451&lt;&gt;G$355,0,IF($A451&lt;&gt;$A450,1,MOD(G450-1+(COUNTIFS(H$355:$N$355,$A451)=COUNTIFS(H451:$N451,1)),G$354)+1))</f>
        <v>1</v>
      </c>
      <c r="H451" s="319">
        <f ca="1">IF($A451&lt;&gt;H$355,0,IF($A451&lt;&gt;$A450,1,MOD(H450-1+(COUNTIFS(I$355:$N$355,$A451)=COUNTIFS(I451:$N451,1)),H$354)+1))</f>
        <v>2</v>
      </c>
      <c r="I451" s="319">
        <f ca="1">IF($A451&lt;&gt;I$355,0,IF($A451&lt;&gt;$A450,1,MOD(I450-1+(COUNTIFS(N$355:$N$355,$A451)=COUNTIFS(N451:$N451,1)),I$354)+1))</f>
        <v>3</v>
      </c>
      <c r="J451" s="319"/>
      <c r="K451" s="319"/>
      <c r="L451" s="319"/>
      <c r="M451" s="319"/>
      <c r="O451">
        <v>95</v>
      </c>
      <c r="P451" s="124">
        <f t="shared" ca="1" si="901"/>
        <v>0</v>
      </c>
      <c r="Q451" s="124">
        <f t="shared" ca="1" si="902"/>
        <v>0</v>
      </c>
      <c r="R451" s="124">
        <f t="shared" ca="1" si="903"/>
        <v>0</v>
      </c>
      <c r="S451" s="124">
        <f t="shared" ca="1" si="904"/>
        <v>0</v>
      </c>
      <c r="T451" s="124">
        <v>0</v>
      </c>
      <c r="U451" s="124">
        <f t="shared" ca="1" si="905"/>
        <v>0</v>
      </c>
      <c r="V451" s="124">
        <f t="shared" ca="1" si="906"/>
        <v>0.5</v>
      </c>
      <c r="W451" s="124"/>
      <c r="X451" s="124"/>
      <c r="Y451" s="124"/>
      <c r="Z451" s="124"/>
    </row>
    <row r="452" spans="1:26" outlineLevel="1">
      <c r="A452">
        <f t="shared" ca="1" si="907"/>
        <v>2</v>
      </c>
      <c r="B452" t="str">
        <f t="shared" ca="1" si="893"/>
        <v>EP2 LPD1 LPS3 LPM1</v>
      </c>
      <c r="C452" s="321">
        <f ca="1">IF($A452&lt;&gt;$A451,1,MOD(C451-1+(COUNTIFS(D$355:$N$355,$A452)=COUNTIFS(D452:$N452,1)),C$354)+1)</f>
        <v>2</v>
      </c>
      <c r="D452" s="319">
        <f ca="1">IF($A452&lt;&gt;D$355,0,IF($A452&lt;&gt;$A451,1,MOD(D451-1+(COUNTIFS(E$355:$N$355,$A452)=COUNTIFS(E452:$N452,1)),D$354)+1))</f>
        <v>0</v>
      </c>
      <c r="E452" s="319">
        <f ca="1">IF($A452&lt;&gt;E$355,0,IF($A452&lt;&gt;$A451,1,MOD(E451-1+(COUNTIFS(F$355:$N$355,$A452)=COUNTIFS(F452:$N452,1)),E$354)+1))</f>
        <v>0</v>
      </c>
      <c r="F452" s="319">
        <f ca="1">IF($A452&lt;&gt;F$355,0,IF($A452&lt;&gt;$A451,1,MOD(F451-1+(COUNTIFS(G$355:$N$355,$A452)=COUNTIFS(G452:$N452,1)),F$354)+1))</f>
        <v>0</v>
      </c>
      <c r="G452" s="319">
        <f ca="1">IF($A452&lt;&gt;G$355,0,IF($A452&lt;&gt;$A451,1,MOD(G451-1+(COUNTIFS(H$355:$N$355,$A452)=COUNTIFS(H452:$N452,1)),G$354)+1))</f>
        <v>1</v>
      </c>
      <c r="H452" s="319">
        <f ca="1">IF($A452&lt;&gt;H$355,0,IF($A452&lt;&gt;$A451,1,MOD(H451-1+(COUNTIFS(I$355:$N$355,$A452)=COUNTIFS(I452:$N452,1)),H$354)+1))</f>
        <v>3</v>
      </c>
      <c r="I452" s="319">
        <f ca="1">IF($A452&lt;&gt;I$355,0,IF($A452&lt;&gt;$A451,1,MOD(I451-1+(COUNTIFS(N$355:$N$355,$A452)=COUNTIFS(N452:$N452,1)),I$354)+1))</f>
        <v>1</v>
      </c>
      <c r="J452" s="319"/>
      <c r="K452" s="319"/>
      <c r="L452" s="319"/>
      <c r="M452" s="319"/>
      <c r="O452">
        <v>96</v>
      </c>
      <c r="P452" s="124">
        <f t="shared" ca="1" si="901"/>
        <v>0</v>
      </c>
      <c r="Q452" s="124">
        <f t="shared" ca="1" si="902"/>
        <v>0</v>
      </c>
      <c r="R452" s="124">
        <f t="shared" ca="1" si="903"/>
        <v>0</v>
      </c>
      <c r="S452" s="124">
        <f t="shared" ca="1" si="904"/>
        <v>0</v>
      </c>
      <c r="T452" s="124">
        <v>0</v>
      </c>
      <c r="U452" s="124">
        <f t="shared" ca="1" si="905"/>
        <v>0.5</v>
      </c>
      <c r="V452" s="124">
        <f t="shared" ca="1" si="906"/>
        <v>-0.5</v>
      </c>
      <c r="W452" s="124"/>
      <c r="X452" s="124"/>
      <c r="Y452" s="124"/>
      <c r="Z452" s="124"/>
    </row>
    <row r="453" spans="1:26" outlineLevel="1">
      <c r="A453">
        <f t="shared" ca="1" si="907"/>
        <v>2</v>
      </c>
      <c r="B453" t="str">
        <f t="shared" ca="1" si="893"/>
        <v>EP2 LPD1 LPS3 LPM2</v>
      </c>
      <c r="C453" s="321">
        <f ca="1">IF($A453&lt;&gt;$A452,1,MOD(C452-1+(COUNTIFS(D$355:$N$355,$A453)=COUNTIFS(D453:$N453,1)),C$354)+1)</f>
        <v>2</v>
      </c>
      <c r="D453" s="319">
        <f ca="1">IF($A453&lt;&gt;D$355,0,IF($A453&lt;&gt;$A452,1,MOD(D452-1+(COUNTIFS(E$355:$N$355,$A453)=COUNTIFS(E453:$N453,1)),D$354)+1))</f>
        <v>0</v>
      </c>
      <c r="E453" s="319">
        <f ca="1">IF($A453&lt;&gt;E$355,0,IF($A453&lt;&gt;$A452,1,MOD(E452-1+(COUNTIFS(F$355:$N$355,$A453)=COUNTIFS(F453:$N453,1)),E$354)+1))</f>
        <v>0</v>
      </c>
      <c r="F453" s="319">
        <f ca="1">IF($A453&lt;&gt;F$355,0,IF($A453&lt;&gt;$A452,1,MOD(F452-1+(COUNTIFS(G$355:$N$355,$A453)=COUNTIFS(G453:$N453,1)),F$354)+1))</f>
        <v>0</v>
      </c>
      <c r="G453" s="319">
        <f ca="1">IF($A453&lt;&gt;G$355,0,IF($A453&lt;&gt;$A452,1,MOD(G452-1+(COUNTIFS(H$355:$N$355,$A453)=COUNTIFS(H453:$N453,1)),G$354)+1))</f>
        <v>1</v>
      </c>
      <c r="H453" s="319">
        <f ca="1">IF($A453&lt;&gt;H$355,0,IF($A453&lt;&gt;$A452,1,MOD(H452-1+(COUNTIFS(I$355:$N$355,$A453)=COUNTIFS(I453:$N453,1)),H$354)+1))</f>
        <v>3</v>
      </c>
      <c r="I453" s="319">
        <f ca="1">IF($A453&lt;&gt;I$355,0,IF($A453&lt;&gt;$A452,1,MOD(I452-1+(COUNTIFS(N$355:$N$355,$A453)=COUNTIFS(N453:$N453,1)),I$354)+1))</f>
        <v>2</v>
      </c>
      <c r="J453" s="319"/>
      <c r="K453" s="319"/>
      <c r="L453" s="319"/>
      <c r="M453" s="319"/>
      <c r="O453">
        <v>97</v>
      </c>
      <c r="P453" s="124">
        <f t="shared" ca="1" si="901"/>
        <v>0</v>
      </c>
      <c r="Q453" s="124">
        <f t="shared" ca="1" si="902"/>
        <v>0</v>
      </c>
      <c r="R453" s="124">
        <f t="shared" ca="1" si="903"/>
        <v>0</v>
      </c>
      <c r="S453" s="124">
        <f t="shared" ca="1" si="904"/>
        <v>0</v>
      </c>
      <c r="T453" s="124">
        <v>0</v>
      </c>
      <c r="U453" s="124">
        <f t="shared" ca="1" si="905"/>
        <v>0.5</v>
      </c>
      <c r="V453" s="124">
        <f t="shared" ca="1" si="906"/>
        <v>0</v>
      </c>
      <c r="W453" s="124"/>
      <c r="X453" s="124"/>
      <c r="Y453" s="124"/>
      <c r="Z453" s="124"/>
    </row>
    <row r="454" spans="1:26" outlineLevel="1">
      <c r="A454">
        <f t="shared" ca="1" si="907"/>
        <v>2</v>
      </c>
      <c r="B454" t="str">
        <f t="shared" ca="1" si="893"/>
        <v>EP2 LPD1 LPS3 LPM3</v>
      </c>
      <c r="C454" s="321">
        <f ca="1">IF($A454&lt;&gt;$A453,1,MOD(C453-1+(COUNTIFS(D$355:$N$355,$A454)=COUNTIFS(D454:$N454,1)),C$354)+1)</f>
        <v>2</v>
      </c>
      <c r="D454" s="319">
        <f ca="1">IF($A454&lt;&gt;D$355,0,IF($A454&lt;&gt;$A453,1,MOD(D453-1+(COUNTIFS(E$355:$N$355,$A454)=COUNTIFS(E454:$N454,1)),D$354)+1))</f>
        <v>0</v>
      </c>
      <c r="E454" s="319">
        <f ca="1">IF($A454&lt;&gt;E$355,0,IF($A454&lt;&gt;$A453,1,MOD(E453-1+(COUNTIFS(F$355:$N$355,$A454)=COUNTIFS(F454:$N454,1)),E$354)+1))</f>
        <v>0</v>
      </c>
      <c r="F454" s="319">
        <f ca="1">IF($A454&lt;&gt;F$355,0,IF($A454&lt;&gt;$A453,1,MOD(F453-1+(COUNTIFS(G$355:$N$355,$A454)=COUNTIFS(G454:$N454,1)),F$354)+1))</f>
        <v>0</v>
      </c>
      <c r="G454" s="319">
        <f ca="1">IF($A454&lt;&gt;G$355,0,IF($A454&lt;&gt;$A453,1,MOD(G453-1+(COUNTIFS(H$355:$N$355,$A454)=COUNTIFS(H454:$N454,1)),G$354)+1))</f>
        <v>1</v>
      </c>
      <c r="H454" s="319">
        <f ca="1">IF($A454&lt;&gt;H$355,0,IF($A454&lt;&gt;$A453,1,MOD(H453-1+(COUNTIFS(I$355:$N$355,$A454)=COUNTIFS(I454:$N454,1)),H$354)+1))</f>
        <v>3</v>
      </c>
      <c r="I454" s="319">
        <f ca="1">IF($A454&lt;&gt;I$355,0,IF($A454&lt;&gt;$A453,1,MOD(I453-1+(COUNTIFS(N$355:$N$355,$A454)=COUNTIFS(N454:$N454,1)),I$354)+1))</f>
        <v>3</v>
      </c>
      <c r="J454" s="319"/>
      <c r="K454" s="319"/>
      <c r="L454" s="319"/>
      <c r="M454" s="319"/>
      <c r="O454">
        <v>98</v>
      </c>
      <c r="P454" s="124">
        <f t="shared" ca="1" si="901"/>
        <v>0</v>
      </c>
      <c r="Q454" s="124">
        <f t="shared" ca="1" si="902"/>
        <v>0</v>
      </c>
      <c r="R454" s="124">
        <f t="shared" ca="1" si="903"/>
        <v>0</v>
      </c>
      <c r="S454" s="124">
        <f t="shared" ca="1" si="904"/>
        <v>0</v>
      </c>
      <c r="T454" s="124">
        <v>0</v>
      </c>
      <c r="U454" s="124">
        <f t="shared" ca="1" si="905"/>
        <v>0.5</v>
      </c>
      <c r="V454" s="124">
        <f t="shared" ca="1" si="906"/>
        <v>0.5</v>
      </c>
      <c r="W454" s="124"/>
      <c r="X454" s="124"/>
      <c r="Y454" s="124"/>
      <c r="Z454" s="124"/>
    </row>
    <row r="455" spans="1:26" outlineLevel="1">
      <c r="A455">
        <f t="shared" ca="1" si="907"/>
        <v>2</v>
      </c>
      <c r="B455" t="str">
        <f t="shared" ca="1" si="893"/>
        <v>EP3 LPD1 LPS1 LPM1</v>
      </c>
      <c r="C455" s="321">
        <f ca="1">IF($A455&lt;&gt;$A454,1,MOD(C454-1+(COUNTIFS(D$355:$N$355,$A455)=COUNTIFS(D455:$N455,1)),C$354)+1)</f>
        <v>3</v>
      </c>
      <c r="D455" s="319">
        <f ca="1">IF($A455&lt;&gt;D$355,0,IF($A455&lt;&gt;$A454,1,MOD(D454-1+(COUNTIFS(E$355:$N$355,$A455)=COUNTIFS(E455:$N455,1)),D$354)+1))</f>
        <v>0</v>
      </c>
      <c r="E455" s="319">
        <f ca="1">IF($A455&lt;&gt;E$355,0,IF($A455&lt;&gt;$A454,1,MOD(E454-1+(COUNTIFS(F$355:$N$355,$A455)=COUNTIFS(F455:$N455,1)),E$354)+1))</f>
        <v>0</v>
      </c>
      <c r="F455" s="319">
        <f ca="1">IF($A455&lt;&gt;F$355,0,IF($A455&lt;&gt;$A454,1,MOD(F454-1+(COUNTIFS(G$355:$N$355,$A455)=COUNTIFS(G455:$N455,1)),F$354)+1))</f>
        <v>0</v>
      </c>
      <c r="G455" s="319">
        <f ca="1">IF($A455&lt;&gt;G$355,0,IF($A455&lt;&gt;$A454,1,MOD(G454-1+(COUNTIFS(H$355:$N$355,$A455)=COUNTIFS(H455:$N455,1)),G$354)+1))</f>
        <v>1</v>
      </c>
      <c r="H455" s="319">
        <f ca="1">IF($A455&lt;&gt;H$355,0,IF($A455&lt;&gt;$A454,1,MOD(H454-1+(COUNTIFS(I$355:$N$355,$A455)=COUNTIFS(I455:$N455,1)),H$354)+1))</f>
        <v>1</v>
      </c>
      <c r="I455" s="319">
        <f ca="1">IF($A455&lt;&gt;I$355,0,IF($A455&lt;&gt;$A454,1,MOD(I454-1+(COUNTIFS(N$355:$N$355,$A455)=COUNTIFS(N455:$N455,1)),I$354)+1))</f>
        <v>1</v>
      </c>
      <c r="J455" s="319"/>
      <c r="K455" s="319"/>
      <c r="L455" s="319"/>
      <c r="M455" s="319"/>
      <c r="O455">
        <v>99</v>
      </c>
      <c r="P455" s="124">
        <f t="shared" ca="1" si="901"/>
        <v>0.5</v>
      </c>
      <c r="Q455" s="124">
        <f t="shared" ca="1" si="902"/>
        <v>0</v>
      </c>
      <c r="R455" s="124">
        <f t="shared" ca="1" si="903"/>
        <v>0</v>
      </c>
      <c r="S455" s="124">
        <f t="shared" ca="1" si="904"/>
        <v>0</v>
      </c>
      <c r="T455" s="124">
        <v>0</v>
      </c>
      <c r="U455" s="124">
        <f t="shared" ca="1" si="905"/>
        <v>-0.5</v>
      </c>
      <c r="V455" s="124">
        <f t="shared" ca="1" si="906"/>
        <v>-0.5</v>
      </c>
      <c r="W455" s="124"/>
      <c r="X455" s="124"/>
      <c r="Y455" s="124"/>
      <c r="Z455" s="124"/>
    </row>
    <row r="456" spans="1:26" outlineLevel="1">
      <c r="A456">
        <f t="shared" ca="1" si="907"/>
        <v>2</v>
      </c>
      <c r="B456" t="str">
        <f t="shared" ca="1" si="893"/>
        <v>EP3 LPD1 LPS1 LPM2</v>
      </c>
      <c r="C456" s="321">
        <f ca="1">IF($A456&lt;&gt;$A455,1,MOD(C455-1+(COUNTIFS(D$355:$N$355,$A456)=COUNTIFS(D456:$N456,1)),C$354)+1)</f>
        <v>3</v>
      </c>
      <c r="D456" s="319">
        <f ca="1">IF($A456&lt;&gt;D$355,0,IF($A456&lt;&gt;$A455,1,MOD(D455-1+(COUNTIFS(E$355:$N$355,$A456)=COUNTIFS(E456:$N456,1)),D$354)+1))</f>
        <v>0</v>
      </c>
      <c r="E456" s="319">
        <f ca="1">IF($A456&lt;&gt;E$355,0,IF($A456&lt;&gt;$A455,1,MOD(E455-1+(COUNTIFS(F$355:$N$355,$A456)=COUNTIFS(F456:$N456,1)),E$354)+1))</f>
        <v>0</v>
      </c>
      <c r="F456" s="319">
        <f ca="1">IF($A456&lt;&gt;F$355,0,IF($A456&lt;&gt;$A455,1,MOD(F455-1+(COUNTIFS(G$355:$N$355,$A456)=COUNTIFS(G456:$N456,1)),F$354)+1))</f>
        <v>0</v>
      </c>
      <c r="G456" s="319">
        <f ca="1">IF($A456&lt;&gt;G$355,0,IF($A456&lt;&gt;$A455,1,MOD(G455-1+(COUNTIFS(H$355:$N$355,$A456)=COUNTIFS(H456:$N456,1)),G$354)+1))</f>
        <v>1</v>
      </c>
      <c r="H456" s="319">
        <f ca="1">IF($A456&lt;&gt;H$355,0,IF($A456&lt;&gt;$A455,1,MOD(H455-1+(COUNTIFS(I$355:$N$355,$A456)=COUNTIFS(I456:$N456,1)),H$354)+1))</f>
        <v>1</v>
      </c>
      <c r="I456" s="319">
        <f ca="1">IF($A456&lt;&gt;I$355,0,IF($A456&lt;&gt;$A455,1,MOD(I455-1+(COUNTIFS(N$355:$N$355,$A456)=COUNTIFS(N456:$N456,1)),I$354)+1))</f>
        <v>2</v>
      </c>
      <c r="J456" s="319"/>
      <c r="K456" s="319"/>
      <c r="L456" s="319"/>
      <c r="M456" s="319"/>
      <c r="O456">
        <v>100</v>
      </c>
      <c r="P456" s="124">
        <f t="shared" ca="1" si="901"/>
        <v>0.5</v>
      </c>
      <c r="Q456" s="124">
        <f t="shared" ca="1" si="902"/>
        <v>0</v>
      </c>
      <c r="R456" s="124">
        <f t="shared" ca="1" si="903"/>
        <v>0</v>
      </c>
      <c r="S456" s="124">
        <f t="shared" ca="1" si="904"/>
        <v>0</v>
      </c>
      <c r="T456" s="124">
        <v>0</v>
      </c>
      <c r="U456" s="124">
        <f t="shared" ca="1" si="905"/>
        <v>-0.5</v>
      </c>
      <c r="V456" s="124">
        <f t="shared" ca="1" si="906"/>
        <v>0</v>
      </c>
      <c r="W456" s="124"/>
      <c r="X456" s="124"/>
      <c r="Y456" s="124"/>
      <c r="Z456" s="124"/>
    </row>
    <row r="457" spans="1:26" outlineLevel="1">
      <c r="A457">
        <f t="shared" ca="1" si="907"/>
        <v>2</v>
      </c>
      <c r="B457" t="str">
        <f t="shared" ca="1" si="893"/>
        <v>EP3 LPD1 LPS1 LPM3</v>
      </c>
      <c r="C457" s="321">
        <f ca="1">IF($A457&lt;&gt;$A456,1,MOD(C456-1+(COUNTIFS(D$355:$N$355,$A457)=COUNTIFS(D457:$N457,1)),C$354)+1)</f>
        <v>3</v>
      </c>
      <c r="D457" s="319">
        <f ca="1">IF($A457&lt;&gt;D$355,0,IF($A457&lt;&gt;$A456,1,MOD(D456-1+(COUNTIFS(E$355:$N$355,$A457)=COUNTIFS(E457:$N457,1)),D$354)+1))</f>
        <v>0</v>
      </c>
      <c r="E457" s="319">
        <f ca="1">IF($A457&lt;&gt;E$355,0,IF($A457&lt;&gt;$A456,1,MOD(E456-1+(COUNTIFS(F$355:$N$355,$A457)=COUNTIFS(F457:$N457,1)),E$354)+1))</f>
        <v>0</v>
      </c>
      <c r="F457" s="319">
        <f ca="1">IF($A457&lt;&gt;F$355,0,IF($A457&lt;&gt;$A456,1,MOD(F456-1+(COUNTIFS(G$355:$N$355,$A457)=COUNTIFS(G457:$N457,1)),F$354)+1))</f>
        <v>0</v>
      </c>
      <c r="G457" s="319">
        <f ca="1">IF($A457&lt;&gt;G$355,0,IF($A457&lt;&gt;$A456,1,MOD(G456-1+(COUNTIFS(H$355:$N$355,$A457)=COUNTIFS(H457:$N457,1)),G$354)+1))</f>
        <v>1</v>
      </c>
      <c r="H457" s="319">
        <f ca="1">IF($A457&lt;&gt;H$355,0,IF($A457&lt;&gt;$A456,1,MOD(H456-1+(COUNTIFS(I$355:$N$355,$A457)=COUNTIFS(I457:$N457,1)),H$354)+1))</f>
        <v>1</v>
      </c>
      <c r="I457" s="319">
        <f ca="1">IF($A457&lt;&gt;I$355,0,IF($A457&lt;&gt;$A456,1,MOD(I456-1+(COUNTIFS(N$355:$N$355,$A457)=COUNTIFS(N457:$N457,1)),I$354)+1))</f>
        <v>3</v>
      </c>
      <c r="J457" s="319"/>
      <c r="K457" s="319"/>
      <c r="L457" s="319"/>
      <c r="M457" s="319"/>
      <c r="O457">
        <v>101</v>
      </c>
      <c r="P457" s="124">
        <f t="shared" ca="1" si="901"/>
        <v>0.5</v>
      </c>
      <c r="Q457" s="124">
        <f t="shared" ca="1" si="902"/>
        <v>0</v>
      </c>
      <c r="R457" s="124">
        <f t="shared" ca="1" si="903"/>
        <v>0</v>
      </c>
      <c r="S457" s="124">
        <f t="shared" ca="1" si="904"/>
        <v>0</v>
      </c>
      <c r="T457" s="124">
        <v>0</v>
      </c>
      <c r="U457" s="124">
        <f t="shared" ca="1" si="905"/>
        <v>-0.5</v>
      </c>
      <c r="V457" s="124">
        <f t="shared" ca="1" si="906"/>
        <v>0.5</v>
      </c>
      <c r="W457" s="124"/>
      <c r="X457" s="124"/>
      <c r="Y457" s="124"/>
      <c r="Z457" s="124"/>
    </row>
    <row r="458" spans="1:26" outlineLevel="1">
      <c r="A458">
        <f t="shared" ca="1" si="907"/>
        <v>2</v>
      </c>
      <c r="B458" t="str">
        <f t="shared" ca="1" si="893"/>
        <v>EP3 LPD1 LPS2 LPM1</v>
      </c>
      <c r="C458" s="321">
        <f ca="1">IF($A458&lt;&gt;$A457,1,MOD(C457-1+(COUNTIFS(D$355:$N$355,$A458)=COUNTIFS(D458:$N458,1)),C$354)+1)</f>
        <v>3</v>
      </c>
      <c r="D458" s="319">
        <f ca="1">IF($A458&lt;&gt;D$355,0,IF($A458&lt;&gt;$A457,1,MOD(D457-1+(COUNTIFS(E$355:$N$355,$A458)=COUNTIFS(E458:$N458,1)),D$354)+1))</f>
        <v>0</v>
      </c>
      <c r="E458" s="319">
        <f ca="1">IF($A458&lt;&gt;E$355,0,IF($A458&lt;&gt;$A457,1,MOD(E457-1+(COUNTIFS(F$355:$N$355,$A458)=COUNTIFS(F458:$N458,1)),E$354)+1))</f>
        <v>0</v>
      </c>
      <c r="F458" s="319">
        <f ca="1">IF($A458&lt;&gt;F$355,0,IF($A458&lt;&gt;$A457,1,MOD(F457-1+(COUNTIFS(G$355:$N$355,$A458)=COUNTIFS(G458:$N458,1)),F$354)+1))</f>
        <v>0</v>
      </c>
      <c r="G458" s="319">
        <f ca="1">IF($A458&lt;&gt;G$355,0,IF($A458&lt;&gt;$A457,1,MOD(G457-1+(COUNTIFS(H$355:$N$355,$A458)=COUNTIFS(H458:$N458,1)),G$354)+1))</f>
        <v>1</v>
      </c>
      <c r="H458" s="319">
        <f ca="1">IF($A458&lt;&gt;H$355,0,IF($A458&lt;&gt;$A457,1,MOD(H457-1+(COUNTIFS(I$355:$N$355,$A458)=COUNTIFS(I458:$N458,1)),H$354)+1))</f>
        <v>2</v>
      </c>
      <c r="I458" s="319">
        <f ca="1">IF($A458&lt;&gt;I$355,0,IF($A458&lt;&gt;$A457,1,MOD(I457-1+(COUNTIFS(N$355:$N$355,$A458)=COUNTIFS(N458:$N458,1)),I$354)+1))</f>
        <v>1</v>
      </c>
      <c r="J458" s="319"/>
      <c r="K458" s="319"/>
      <c r="L458" s="319"/>
      <c r="M458" s="319"/>
      <c r="O458">
        <v>102</v>
      </c>
      <c r="P458" s="124">
        <f t="shared" ca="1" si="901"/>
        <v>0.5</v>
      </c>
      <c r="Q458" s="124">
        <f t="shared" ca="1" si="902"/>
        <v>0</v>
      </c>
      <c r="R458" s="124">
        <f t="shared" ca="1" si="903"/>
        <v>0</v>
      </c>
      <c r="S458" s="124">
        <f t="shared" ca="1" si="904"/>
        <v>0</v>
      </c>
      <c r="T458" s="124">
        <v>0</v>
      </c>
      <c r="U458" s="124">
        <f t="shared" ca="1" si="905"/>
        <v>0</v>
      </c>
      <c r="V458" s="124">
        <f t="shared" ca="1" si="906"/>
        <v>-0.5</v>
      </c>
      <c r="W458" s="124"/>
      <c r="X458" s="124"/>
      <c r="Y458" s="124"/>
      <c r="Z458" s="124"/>
    </row>
    <row r="459" spans="1:26" outlineLevel="1">
      <c r="A459">
        <f t="shared" ca="1" si="907"/>
        <v>2</v>
      </c>
      <c r="B459" t="str">
        <f t="shared" ca="1" si="893"/>
        <v>EP3 LPD1 LPS2 LPM2</v>
      </c>
      <c r="C459" s="321">
        <f ca="1">IF($A459&lt;&gt;$A458,1,MOD(C458-1+(COUNTIFS(D$355:$N$355,$A459)=COUNTIFS(D459:$N459,1)),C$354)+1)</f>
        <v>3</v>
      </c>
      <c r="D459" s="319">
        <f ca="1">IF($A459&lt;&gt;D$355,0,IF($A459&lt;&gt;$A458,1,MOD(D458-1+(COUNTIFS(E$355:$N$355,$A459)=COUNTIFS(E459:$N459,1)),D$354)+1))</f>
        <v>0</v>
      </c>
      <c r="E459" s="319">
        <f ca="1">IF($A459&lt;&gt;E$355,0,IF($A459&lt;&gt;$A458,1,MOD(E458-1+(COUNTIFS(F$355:$N$355,$A459)=COUNTIFS(F459:$N459,1)),E$354)+1))</f>
        <v>0</v>
      </c>
      <c r="F459" s="319">
        <f ca="1">IF($A459&lt;&gt;F$355,0,IF($A459&lt;&gt;$A458,1,MOD(F458-1+(COUNTIFS(G$355:$N$355,$A459)=COUNTIFS(G459:$N459,1)),F$354)+1))</f>
        <v>0</v>
      </c>
      <c r="G459" s="319">
        <f ca="1">IF($A459&lt;&gt;G$355,0,IF($A459&lt;&gt;$A458,1,MOD(G458-1+(COUNTIFS(H$355:$N$355,$A459)=COUNTIFS(H459:$N459,1)),G$354)+1))</f>
        <v>1</v>
      </c>
      <c r="H459" s="319">
        <f ca="1">IF($A459&lt;&gt;H$355,0,IF($A459&lt;&gt;$A458,1,MOD(H458-1+(COUNTIFS(I$355:$N$355,$A459)=COUNTIFS(I459:$N459,1)),H$354)+1))</f>
        <v>2</v>
      </c>
      <c r="I459" s="319">
        <f ca="1">IF($A459&lt;&gt;I$355,0,IF($A459&lt;&gt;$A458,1,MOD(I458-1+(COUNTIFS(N$355:$N$355,$A459)=COUNTIFS(N459:$N459,1)),I$354)+1))</f>
        <v>2</v>
      </c>
      <c r="J459" s="319"/>
      <c r="K459" s="319"/>
      <c r="L459" s="319"/>
      <c r="M459" s="319"/>
      <c r="O459">
        <v>103</v>
      </c>
      <c r="P459" s="124">
        <f t="shared" ca="1" si="901"/>
        <v>0.5</v>
      </c>
      <c r="Q459" s="124">
        <f t="shared" ca="1" si="902"/>
        <v>0</v>
      </c>
      <c r="R459" s="124">
        <f t="shared" ca="1" si="903"/>
        <v>0</v>
      </c>
      <c r="S459" s="124">
        <f t="shared" ca="1" si="904"/>
        <v>0</v>
      </c>
      <c r="T459" s="124">
        <v>0</v>
      </c>
      <c r="U459" s="124">
        <f t="shared" ca="1" si="905"/>
        <v>0</v>
      </c>
      <c r="V459" s="124">
        <f t="shared" ca="1" si="906"/>
        <v>0</v>
      </c>
      <c r="W459" s="124"/>
      <c r="X459" s="124"/>
      <c r="Y459" s="124"/>
      <c r="Z459" s="124"/>
    </row>
    <row r="460" spans="1:26" outlineLevel="1">
      <c r="A460">
        <f t="shared" ca="1" si="907"/>
        <v>2</v>
      </c>
      <c r="B460" t="str">
        <f t="shared" ca="1" si="893"/>
        <v>EP3 LPD1 LPS2 LPM3</v>
      </c>
      <c r="C460" s="321">
        <f ca="1">IF($A460&lt;&gt;$A459,1,MOD(C459-1+(COUNTIFS(D$355:$N$355,$A460)=COUNTIFS(D460:$N460,1)),C$354)+1)</f>
        <v>3</v>
      </c>
      <c r="D460" s="319">
        <f ca="1">IF($A460&lt;&gt;D$355,0,IF($A460&lt;&gt;$A459,1,MOD(D459-1+(COUNTIFS(E$355:$N$355,$A460)=COUNTIFS(E460:$N460,1)),D$354)+1))</f>
        <v>0</v>
      </c>
      <c r="E460" s="319">
        <f ca="1">IF($A460&lt;&gt;E$355,0,IF($A460&lt;&gt;$A459,1,MOD(E459-1+(COUNTIFS(F$355:$N$355,$A460)=COUNTIFS(F460:$N460,1)),E$354)+1))</f>
        <v>0</v>
      </c>
      <c r="F460" s="319">
        <f ca="1">IF($A460&lt;&gt;F$355,0,IF($A460&lt;&gt;$A459,1,MOD(F459-1+(COUNTIFS(G$355:$N$355,$A460)=COUNTIFS(G460:$N460,1)),F$354)+1))</f>
        <v>0</v>
      </c>
      <c r="G460" s="319">
        <f ca="1">IF($A460&lt;&gt;G$355,0,IF($A460&lt;&gt;$A459,1,MOD(G459-1+(COUNTIFS(H$355:$N$355,$A460)=COUNTIFS(H460:$N460,1)),G$354)+1))</f>
        <v>1</v>
      </c>
      <c r="H460" s="319">
        <f ca="1">IF($A460&lt;&gt;H$355,0,IF($A460&lt;&gt;$A459,1,MOD(H459-1+(COUNTIFS(I$355:$N$355,$A460)=COUNTIFS(I460:$N460,1)),H$354)+1))</f>
        <v>2</v>
      </c>
      <c r="I460" s="319">
        <f ca="1">IF($A460&lt;&gt;I$355,0,IF($A460&lt;&gt;$A459,1,MOD(I459-1+(COUNTIFS(N$355:$N$355,$A460)=COUNTIFS(N460:$N460,1)),I$354)+1))</f>
        <v>3</v>
      </c>
      <c r="J460" s="319"/>
      <c r="K460" s="319"/>
      <c r="L460" s="319"/>
      <c r="M460" s="319"/>
      <c r="O460">
        <v>104</v>
      </c>
      <c r="P460" s="124">
        <f t="shared" ca="1" si="901"/>
        <v>0.5</v>
      </c>
      <c r="Q460" s="124">
        <f t="shared" ca="1" si="902"/>
        <v>0</v>
      </c>
      <c r="R460" s="124">
        <f t="shared" ca="1" si="903"/>
        <v>0</v>
      </c>
      <c r="S460" s="124">
        <f t="shared" ca="1" si="904"/>
        <v>0</v>
      </c>
      <c r="T460" s="124">
        <v>0</v>
      </c>
      <c r="U460" s="124">
        <f t="shared" ca="1" si="905"/>
        <v>0</v>
      </c>
      <c r="V460" s="124">
        <f t="shared" ca="1" si="906"/>
        <v>0.5</v>
      </c>
      <c r="W460" s="124"/>
      <c r="X460" s="124"/>
      <c r="Y460" s="124"/>
      <c r="Z460" s="124"/>
    </row>
    <row r="461" spans="1:26" outlineLevel="1">
      <c r="A461">
        <f t="shared" ca="1" si="907"/>
        <v>2</v>
      </c>
      <c r="B461" t="str">
        <f t="shared" ca="1" si="893"/>
        <v>EP3 LPD1 LPS3 LPM1</v>
      </c>
      <c r="C461" s="321">
        <f ca="1">IF($A461&lt;&gt;$A460,1,MOD(C460-1+(COUNTIFS(D$355:$N$355,$A461)=COUNTIFS(D461:$N461,1)),C$354)+1)</f>
        <v>3</v>
      </c>
      <c r="D461" s="319">
        <f ca="1">IF($A461&lt;&gt;D$355,0,IF($A461&lt;&gt;$A460,1,MOD(D460-1+(COUNTIFS(E$355:$N$355,$A461)=COUNTIFS(E461:$N461,1)),D$354)+1))</f>
        <v>0</v>
      </c>
      <c r="E461" s="319">
        <f ca="1">IF($A461&lt;&gt;E$355,0,IF($A461&lt;&gt;$A460,1,MOD(E460-1+(COUNTIFS(F$355:$N$355,$A461)=COUNTIFS(F461:$N461,1)),E$354)+1))</f>
        <v>0</v>
      </c>
      <c r="F461" s="319">
        <f ca="1">IF($A461&lt;&gt;F$355,0,IF($A461&lt;&gt;$A460,1,MOD(F460-1+(COUNTIFS(G$355:$N$355,$A461)=COUNTIFS(G461:$N461,1)),F$354)+1))</f>
        <v>0</v>
      </c>
      <c r="G461" s="319">
        <f ca="1">IF($A461&lt;&gt;G$355,0,IF($A461&lt;&gt;$A460,1,MOD(G460-1+(COUNTIFS(H$355:$N$355,$A461)=COUNTIFS(H461:$N461,1)),G$354)+1))</f>
        <v>1</v>
      </c>
      <c r="H461" s="319">
        <f ca="1">IF($A461&lt;&gt;H$355,0,IF($A461&lt;&gt;$A460,1,MOD(H460-1+(COUNTIFS(I$355:$N$355,$A461)=COUNTIFS(I461:$N461,1)),H$354)+1))</f>
        <v>3</v>
      </c>
      <c r="I461" s="319">
        <f ca="1">IF($A461&lt;&gt;I$355,0,IF($A461&lt;&gt;$A460,1,MOD(I460-1+(COUNTIFS(N$355:$N$355,$A461)=COUNTIFS(N461:$N461,1)),I$354)+1))</f>
        <v>1</v>
      </c>
      <c r="J461" s="319"/>
      <c r="K461" s="319"/>
      <c r="L461" s="319"/>
      <c r="M461" s="319"/>
      <c r="O461">
        <v>105</v>
      </c>
      <c r="P461" s="124">
        <f t="shared" ca="1" si="901"/>
        <v>0.5</v>
      </c>
      <c r="Q461" s="124">
        <f t="shared" ca="1" si="902"/>
        <v>0</v>
      </c>
      <c r="R461" s="124">
        <f t="shared" ca="1" si="903"/>
        <v>0</v>
      </c>
      <c r="S461" s="124">
        <f t="shared" ca="1" si="904"/>
        <v>0</v>
      </c>
      <c r="T461" s="124">
        <v>0</v>
      </c>
      <c r="U461" s="124">
        <f t="shared" ca="1" si="905"/>
        <v>0.5</v>
      </c>
      <c r="V461" s="124">
        <f t="shared" ca="1" si="906"/>
        <v>-0.5</v>
      </c>
      <c r="W461" s="124"/>
      <c r="X461" s="124"/>
      <c r="Y461" s="124"/>
      <c r="Z461" s="124"/>
    </row>
    <row r="462" spans="1:26" outlineLevel="1">
      <c r="A462">
        <f t="shared" ca="1" si="907"/>
        <v>2</v>
      </c>
      <c r="B462" t="str">
        <f t="shared" ca="1" si="893"/>
        <v>EP3 LPD1 LPS3 LPM2</v>
      </c>
      <c r="C462" s="321">
        <f ca="1">IF($A462&lt;&gt;$A461,1,MOD(C461-1+(COUNTIFS(D$355:$N$355,$A462)=COUNTIFS(D462:$N462,1)),C$354)+1)</f>
        <v>3</v>
      </c>
      <c r="D462" s="319">
        <f ca="1">IF($A462&lt;&gt;D$355,0,IF($A462&lt;&gt;$A461,1,MOD(D461-1+(COUNTIFS(E$355:$N$355,$A462)=COUNTIFS(E462:$N462,1)),D$354)+1))</f>
        <v>0</v>
      </c>
      <c r="E462" s="319">
        <f ca="1">IF($A462&lt;&gt;E$355,0,IF($A462&lt;&gt;$A461,1,MOD(E461-1+(COUNTIFS(F$355:$N$355,$A462)=COUNTIFS(F462:$N462,1)),E$354)+1))</f>
        <v>0</v>
      </c>
      <c r="F462" s="319">
        <f ca="1">IF($A462&lt;&gt;F$355,0,IF($A462&lt;&gt;$A461,1,MOD(F461-1+(COUNTIFS(G$355:$N$355,$A462)=COUNTIFS(G462:$N462,1)),F$354)+1))</f>
        <v>0</v>
      </c>
      <c r="G462" s="319">
        <f ca="1">IF($A462&lt;&gt;G$355,0,IF($A462&lt;&gt;$A461,1,MOD(G461-1+(COUNTIFS(H$355:$N$355,$A462)=COUNTIFS(H462:$N462,1)),G$354)+1))</f>
        <v>1</v>
      </c>
      <c r="H462" s="319">
        <f ca="1">IF($A462&lt;&gt;H$355,0,IF($A462&lt;&gt;$A461,1,MOD(H461-1+(COUNTIFS(I$355:$N$355,$A462)=COUNTIFS(I462:$N462,1)),H$354)+1))</f>
        <v>3</v>
      </c>
      <c r="I462" s="319">
        <f ca="1">IF($A462&lt;&gt;I$355,0,IF($A462&lt;&gt;$A461,1,MOD(I461-1+(COUNTIFS(N$355:$N$355,$A462)=COUNTIFS(N462:$N462,1)),I$354)+1))</f>
        <v>2</v>
      </c>
      <c r="J462" s="319"/>
      <c r="K462" s="319"/>
      <c r="L462" s="319"/>
      <c r="M462" s="319"/>
      <c r="O462">
        <v>106</v>
      </c>
      <c r="P462" s="124">
        <f t="shared" ca="1" si="901"/>
        <v>0.5</v>
      </c>
      <c r="Q462" s="124">
        <f t="shared" ca="1" si="902"/>
        <v>0</v>
      </c>
      <c r="R462" s="124">
        <f t="shared" ca="1" si="903"/>
        <v>0</v>
      </c>
      <c r="S462" s="124">
        <f t="shared" ca="1" si="904"/>
        <v>0</v>
      </c>
      <c r="T462" s="124">
        <v>0</v>
      </c>
      <c r="U462" s="124">
        <f t="shared" ca="1" si="905"/>
        <v>0.5</v>
      </c>
      <c r="V462" s="124">
        <f t="shared" ca="1" si="906"/>
        <v>0</v>
      </c>
      <c r="W462" s="124"/>
      <c r="X462" s="124"/>
      <c r="Y462" s="124"/>
      <c r="Z462" s="124"/>
    </row>
    <row r="463" spans="1:26" outlineLevel="1">
      <c r="A463">
        <f t="shared" ca="1" si="907"/>
        <v>2</v>
      </c>
      <c r="B463" t="str">
        <f t="shared" ca="1" si="893"/>
        <v>EP3 LPD1 LPS3 LPM3</v>
      </c>
      <c r="C463" s="321">
        <f ca="1">IF($A463&lt;&gt;$A462,1,MOD(C462-1+(COUNTIFS(D$355:$N$355,$A463)=COUNTIFS(D463:$N463,1)),C$354)+1)</f>
        <v>3</v>
      </c>
      <c r="D463" s="319">
        <f ca="1">IF($A463&lt;&gt;D$355,0,IF($A463&lt;&gt;$A462,1,MOD(D462-1+(COUNTIFS(E$355:$N$355,$A463)=COUNTIFS(E463:$N463,1)),D$354)+1))</f>
        <v>0</v>
      </c>
      <c r="E463" s="319">
        <f ca="1">IF($A463&lt;&gt;E$355,0,IF($A463&lt;&gt;$A462,1,MOD(E462-1+(COUNTIFS(F$355:$N$355,$A463)=COUNTIFS(F463:$N463,1)),E$354)+1))</f>
        <v>0</v>
      </c>
      <c r="F463" s="319">
        <f ca="1">IF($A463&lt;&gt;F$355,0,IF($A463&lt;&gt;$A462,1,MOD(F462-1+(COUNTIFS(G$355:$N$355,$A463)=COUNTIFS(G463:$N463,1)),F$354)+1))</f>
        <v>0</v>
      </c>
      <c r="G463" s="319">
        <f ca="1">IF($A463&lt;&gt;G$355,0,IF($A463&lt;&gt;$A462,1,MOD(G462-1+(COUNTIFS(H$355:$N$355,$A463)=COUNTIFS(H463:$N463,1)),G$354)+1))</f>
        <v>1</v>
      </c>
      <c r="H463" s="319">
        <f ca="1">IF($A463&lt;&gt;H$355,0,IF($A463&lt;&gt;$A462,1,MOD(H462-1+(COUNTIFS(I$355:$N$355,$A463)=COUNTIFS(I463:$N463,1)),H$354)+1))</f>
        <v>3</v>
      </c>
      <c r="I463" s="319">
        <f ca="1">IF($A463&lt;&gt;I$355,0,IF($A463&lt;&gt;$A462,1,MOD(I462-1+(COUNTIFS(N$355:$N$355,$A463)=COUNTIFS(N463:$N463,1)),I$354)+1))</f>
        <v>3</v>
      </c>
      <c r="J463" s="319"/>
      <c r="K463" s="319"/>
      <c r="L463" s="319"/>
      <c r="M463" s="319"/>
      <c r="O463">
        <v>107</v>
      </c>
      <c r="P463" s="124">
        <f t="shared" ca="1" si="901"/>
        <v>0.5</v>
      </c>
      <c r="Q463" s="124">
        <f t="shared" ca="1" si="902"/>
        <v>0</v>
      </c>
      <c r="R463" s="124">
        <f t="shared" ca="1" si="903"/>
        <v>0</v>
      </c>
      <c r="S463" s="124">
        <f t="shared" ca="1" si="904"/>
        <v>0</v>
      </c>
      <c r="T463" s="124">
        <v>0</v>
      </c>
      <c r="U463" s="124">
        <f t="shared" ca="1" si="905"/>
        <v>0.5</v>
      </c>
      <c r="V463" s="124">
        <f t="shared" ca="1" si="906"/>
        <v>0.5</v>
      </c>
      <c r="W463" s="124"/>
      <c r="X463" s="124"/>
      <c r="Y463" s="124"/>
      <c r="Z463" s="124"/>
    </row>
    <row r="464" spans="1:26" outlineLevel="1">
      <c r="A464">
        <f t="shared" ca="1" si="907"/>
        <v>2</v>
      </c>
      <c r="B464" t="str">
        <f t="shared" ca="1" si="893"/>
        <v>EP1 LPD1 LPS1 LPM1</v>
      </c>
      <c r="C464" s="321">
        <f ca="1">IF($A464&lt;&gt;$A463,1,MOD(C463-1+(COUNTIFS(D$355:$N$355,$A464)=COUNTIFS(D464:$N464,1)),C$354)+1)</f>
        <v>1</v>
      </c>
      <c r="D464" s="319">
        <f ca="1">IF($A464&lt;&gt;D$355,0,IF($A464&lt;&gt;$A463,1,MOD(D463-1+(COUNTIFS(E$355:$N$355,$A464)=COUNTIFS(E464:$N464,1)),D$354)+1))</f>
        <v>0</v>
      </c>
      <c r="E464" s="319">
        <f ca="1">IF($A464&lt;&gt;E$355,0,IF($A464&lt;&gt;$A463,1,MOD(E463-1+(COUNTIFS(F$355:$N$355,$A464)=COUNTIFS(F464:$N464,1)),E$354)+1))</f>
        <v>0</v>
      </c>
      <c r="F464" s="319">
        <f ca="1">IF($A464&lt;&gt;F$355,0,IF($A464&lt;&gt;$A463,1,MOD(F463-1+(COUNTIFS(G$355:$N$355,$A464)=COUNTIFS(G464:$N464,1)),F$354)+1))</f>
        <v>0</v>
      </c>
      <c r="G464" s="319">
        <f ca="1">IF($A464&lt;&gt;G$355,0,IF($A464&lt;&gt;$A463,1,MOD(G463-1+(COUNTIFS(H$355:$N$355,$A464)=COUNTIFS(H464:$N464,1)),G$354)+1))</f>
        <v>1</v>
      </c>
      <c r="H464" s="319">
        <f ca="1">IF($A464&lt;&gt;H$355,0,IF($A464&lt;&gt;$A463,1,MOD(H463-1+(COUNTIFS(I$355:$N$355,$A464)=COUNTIFS(I464:$N464,1)),H$354)+1))</f>
        <v>1</v>
      </c>
      <c r="I464" s="319">
        <f ca="1">IF($A464&lt;&gt;I$355,0,IF($A464&lt;&gt;$A463,1,MOD(I463-1+(COUNTIFS(N$355:$N$355,$A464)=COUNTIFS(N464:$N464,1)),I$354)+1))</f>
        <v>1</v>
      </c>
      <c r="J464" s="319"/>
      <c r="K464" s="319"/>
      <c r="L464" s="319"/>
      <c r="M464" s="319"/>
      <c r="O464">
        <v>108</v>
      </c>
      <c r="P464" s="124">
        <f t="shared" ca="1" si="901"/>
        <v>-0.5</v>
      </c>
      <c r="Q464" s="124">
        <f t="shared" ca="1" si="902"/>
        <v>0</v>
      </c>
      <c r="R464" s="124">
        <f t="shared" ca="1" si="903"/>
        <v>0</v>
      </c>
      <c r="S464" s="124">
        <f t="shared" ca="1" si="904"/>
        <v>0</v>
      </c>
      <c r="T464" s="124">
        <v>0</v>
      </c>
      <c r="U464" s="124">
        <f t="shared" ca="1" si="905"/>
        <v>-0.5</v>
      </c>
      <c r="V464" s="124">
        <f t="shared" ca="1" si="906"/>
        <v>-0.5</v>
      </c>
      <c r="W464" s="124"/>
      <c r="X464" s="124"/>
      <c r="Y464" s="124"/>
      <c r="Z464" s="124"/>
    </row>
    <row r="465" spans="1:26" outlineLevel="1">
      <c r="A465">
        <f t="shared" ca="1" si="907"/>
        <v>2</v>
      </c>
      <c r="B465" t="str">
        <f t="shared" ca="1" si="893"/>
        <v>EP1 LPD1 LPS1 LPM2</v>
      </c>
      <c r="C465" s="321">
        <f ca="1">IF($A465&lt;&gt;$A464,1,MOD(C464-1+(COUNTIFS(D$355:$N$355,$A465)=COUNTIFS(D465:$N465,1)),C$354)+1)</f>
        <v>1</v>
      </c>
      <c r="D465" s="319">
        <f ca="1">IF($A465&lt;&gt;D$355,0,IF($A465&lt;&gt;$A464,1,MOD(D464-1+(COUNTIFS(E$355:$N$355,$A465)=COUNTIFS(E465:$N465,1)),D$354)+1))</f>
        <v>0</v>
      </c>
      <c r="E465" s="319">
        <f ca="1">IF($A465&lt;&gt;E$355,0,IF($A465&lt;&gt;$A464,1,MOD(E464-1+(COUNTIFS(F$355:$N$355,$A465)=COUNTIFS(F465:$N465,1)),E$354)+1))</f>
        <v>0</v>
      </c>
      <c r="F465" s="319">
        <f ca="1">IF($A465&lt;&gt;F$355,0,IF($A465&lt;&gt;$A464,1,MOD(F464-1+(COUNTIFS(G$355:$N$355,$A465)=COUNTIFS(G465:$N465,1)),F$354)+1))</f>
        <v>0</v>
      </c>
      <c r="G465" s="319">
        <f ca="1">IF($A465&lt;&gt;G$355,0,IF($A465&lt;&gt;$A464,1,MOD(G464-1+(COUNTIFS(H$355:$N$355,$A465)=COUNTIFS(H465:$N465,1)),G$354)+1))</f>
        <v>1</v>
      </c>
      <c r="H465" s="319">
        <f ca="1">IF($A465&lt;&gt;H$355,0,IF($A465&lt;&gt;$A464,1,MOD(H464-1+(COUNTIFS(I$355:$N$355,$A465)=COUNTIFS(I465:$N465,1)),H$354)+1))</f>
        <v>1</v>
      </c>
      <c r="I465" s="319">
        <f ca="1">IF($A465&lt;&gt;I$355,0,IF($A465&lt;&gt;$A464,1,MOD(I464-1+(COUNTIFS(N$355:$N$355,$A465)=COUNTIFS(N465:$N465,1)),I$354)+1))</f>
        <v>2</v>
      </c>
      <c r="J465" s="319"/>
      <c r="K465" s="319"/>
      <c r="L465" s="319"/>
      <c r="M465" s="319"/>
      <c r="O465">
        <v>109</v>
      </c>
      <c r="P465" s="124">
        <f t="shared" ca="1" si="901"/>
        <v>-0.5</v>
      </c>
      <c r="Q465" s="124">
        <f t="shared" ca="1" si="902"/>
        <v>0</v>
      </c>
      <c r="R465" s="124">
        <f t="shared" ca="1" si="903"/>
        <v>0</v>
      </c>
      <c r="S465" s="124">
        <f t="shared" ca="1" si="904"/>
        <v>0</v>
      </c>
      <c r="T465" s="124">
        <v>0</v>
      </c>
      <c r="U465" s="124">
        <f t="shared" ca="1" si="905"/>
        <v>-0.5</v>
      </c>
      <c r="V465" s="124">
        <f t="shared" ca="1" si="906"/>
        <v>0</v>
      </c>
      <c r="W465" s="124"/>
      <c r="X465" s="124"/>
      <c r="Y465" s="124"/>
      <c r="Z465" s="124"/>
    </row>
    <row r="466" spans="1:26" outlineLevel="1">
      <c r="A466">
        <f t="shared" ca="1" si="907"/>
        <v>2</v>
      </c>
      <c r="B466" t="str">
        <f t="shared" ca="1" si="893"/>
        <v>EP1 LPD1 LPS1 LPM3</v>
      </c>
      <c r="C466" s="321">
        <f ca="1">IF($A466&lt;&gt;$A465,1,MOD(C465-1+(COUNTIFS(D$355:$N$355,$A466)=COUNTIFS(D466:$N466,1)),C$354)+1)</f>
        <v>1</v>
      </c>
      <c r="D466" s="319">
        <f ca="1">IF($A466&lt;&gt;D$355,0,IF($A466&lt;&gt;$A465,1,MOD(D465-1+(COUNTIFS(E$355:$N$355,$A466)=COUNTIFS(E466:$N466,1)),D$354)+1))</f>
        <v>0</v>
      </c>
      <c r="E466" s="319">
        <f ca="1">IF($A466&lt;&gt;E$355,0,IF($A466&lt;&gt;$A465,1,MOD(E465-1+(COUNTIFS(F$355:$N$355,$A466)=COUNTIFS(F466:$N466,1)),E$354)+1))</f>
        <v>0</v>
      </c>
      <c r="F466" s="319">
        <f ca="1">IF($A466&lt;&gt;F$355,0,IF($A466&lt;&gt;$A465,1,MOD(F465-1+(COUNTIFS(G$355:$N$355,$A466)=COUNTIFS(G466:$N466,1)),F$354)+1))</f>
        <v>0</v>
      </c>
      <c r="G466" s="319">
        <f ca="1">IF($A466&lt;&gt;G$355,0,IF($A466&lt;&gt;$A465,1,MOD(G465-1+(COUNTIFS(H$355:$N$355,$A466)=COUNTIFS(H466:$N466,1)),G$354)+1))</f>
        <v>1</v>
      </c>
      <c r="H466" s="319">
        <f ca="1">IF($A466&lt;&gt;H$355,0,IF($A466&lt;&gt;$A465,1,MOD(H465-1+(COUNTIFS(I$355:$N$355,$A466)=COUNTIFS(I466:$N466,1)),H$354)+1))</f>
        <v>1</v>
      </c>
      <c r="I466" s="319">
        <f ca="1">IF($A466&lt;&gt;I$355,0,IF($A466&lt;&gt;$A465,1,MOD(I465-1+(COUNTIFS(N$355:$N$355,$A466)=COUNTIFS(N466:$N466,1)),I$354)+1))</f>
        <v>3</v>
      </c>
      <c r="J466" s="319"/>
      <c r="K466" s="319"/>
      <c r="L466" s="319"/>
      <c r="M466" s="319"/>
      <c r="O466">
        <v>110</v>
      </c>
      <c r="P466" s="124">
        <f t="shared" ca="1" si="901"/>
        <v>-0.5</v>
      </c>
      <c r="Q466" s="124">
        <f t="shared" ca="1" si="902"/>
        <v>0</v>
      </c>
      <c r="R466" s="124">
        <f t="shared" ca="1" si="903"/>
        <v>0</v>
      </c>
      <c r="S466" s="124">
        <f t="shared" ca="1" si="904"/>
        <v>0</v>
      </c>
      <c r="T466" s="124">
        <v>0</v>
      </c>
      <c r="U466" s="124">
        <f t="shared" ca="1" si="905"/>
        <v>-0.5</v>
      </c>
      <c r="V466" s="124">
        <f t="shared" ca="1" si="906"/>
        <v>0.5</v>
      </c>
      <c r="W466" s="124"/>
      <c r="X466" s="124"/>
      <c r="Y466" s="124"/>
      <c r="Z466" s="124"/>
    </row>
    <row r="467" spans="1:26" outlineLevel="1">
      <c r="A467">
        <f t="shared" ca="1" si="907"/>
        <v>2</v>
      </c>
      <c r="B467" t="str">
        <f t="shared" ca="1" si="893"/>
        <v>EP1 LPD1 LPS2 LPM1</v>
      </c>
      <c r="C467" s="321">
        <f ca="1">IF($A467&lt;&gt;$A466,1,MOD(C466-1+(COUNTIFS(D$355:$N$355,$A467)=COUNTIFS(D467:$N467,1)),C$354)+1)</f>
        <v>1</v>
      </c>
      <c r="D467" s="319">
        <f ca="1">IF($A467&lt;&gt;D$355,0,IF($A467&lt;&gt;$A466,1,MOD(D466-1+(COUNTIFS(E$355:$N$355,$A467)=COUNTIFS(E467:$N467,1)),D$354)+1))</f>
        <v>0</v>
      </c>
      <c r="E467" s="319">
        <f ca="1">IF($A467&lt;&gt;E$355,0,IF($A467&lt;&gt;$A466,1,MOD(E466-1+(COUNTIFS(F$355:$N$355,$A467)=COUNTIFS(F467:$N467,1)),E$354)+1))</f>
        <v>0</v>
      </c>
      <c r="F467" s="319">
        <f ca="1">IF($A467&lt;&gt;F$355,0,IF($A467&lt;&gt;$A466,1,MOD(F466-1+(COUNTIFS(G$355:$N$355,$A467)=COUNTIFS(G467:$N467,1)),F$354)+1))</f>
        <v>0</v>
      </c>
      <c r="G467" s="319">
        <f ca="1">IF($A467&lt;&gt;G$355,0,IF($A467&lt;&gt;$A466,1,MOD(G466-1+(COUNTIFS(H$355:$N$355,$A467)=COUNTIFS(H467:$N467,1)),G$354)+1))</f>
        <v>1</v>
      </c>
      <c r="H467" s="319">
        <f ca="1">IF($A467&lt;&gt;H$355,0,IF($A467&lt;&gt;$A466,1,MOD(H466-1+(COUNTIFS(I$355:$N$355,$A467)=COUNTIFS(I467:$N467,1)),H$354)+1))</f>
        <v>2</v>
      </c>
      <c r="I467" s="319">
        <f ca="1">IF($A467&lt;&gt;I$355,0,IF($A467&lt;&gt;$A466,1,MOD(I466-1+(COUNTIFS(N$355:$N$355,$A467)=COUNTIFS(N467:$N467,1)),I$354)+1))</f>
        <v>1</v>
      </c>
      <c r="J467" s="319"/>
      <c r="K467" s="319"/>
      <c r="L467" s="319"/>
      <c r="M467" s="319"/>
      <c r="O467">
        <v>111</v>
      </c>
      <c r="P467" s="124">
        <f t="shared" ca="1" si="901"/>
        <v>-0.5</v>
      </c>
      <c r="Q467" s="124">
        <f t="shared" ca="1" si="902"/>
        <v>0</v>
      </c>
      <c r="R467" s="124">
        <f t="shared" ca="1" si="903"/>
        <v>0</v>
      </c>
      <c r="S467" s="124">
        <f t="shared" ca="1" si="904"/>
        <v>0</v>
      </c>
      <c r="T467" s="124">
        <v>0</v>
      </c>
      <c r="U467" s="124">
        <f t="shared" ca="1" si="905"/>
        <v>0</v>
      </c>
      <c r="V467" s="124">
        <f t="shared" ca="1" si="906"/>
        <v>-0.5</v>
      </c>
      <c r="W467" s="124"/>
      <c r="X467" s="124"/>
      <c r="Y467" s="124"/>
      <c r="Z467" s="124"/>
    </row>
    <row r="468" spans="1:26" outlineLevel="1">
      <c r="A468">
        <f t="shared" ca="1" si="907"/>
        <v>2</v>
      </c>
      <c r="B468" t="str">
        <f t="shared" ca="1" si="893"/>
        <v>EP1 LPD1 LPS2 LPM2</v>
      </c>
      <c r="C468" s="321">
        <f ca="1">IF($A468&lt;&gt;$A467,1,MOD(C467-1+(COUNTIFS(D$355:$N$355,$A468)=COUNTIFS(D468:$N468,1)),C$354)+1)</f>
        <v>1</v>
      </c>
      <c r="D468" s="319">
        <f ca="1">IF($A468&lt;&gt;D$355,0,IF($A468&lt;&gt;$A467,1,MOD(D467-1+(COUNTIFS(E$355:$N$355,$A468)=COUNTIFS(E468:$N468,1)),D$354)+1))</f>
        <v>0</v>
      </c>
      <c r="E468" s="319">
        <f ca="1">IF($A468&lt;&gt;E$355,0,IF($A468&lt;&gt;$A467,1,MOD(E467-1+(COUNTIFS(F$355:$N$355,$A468)=COUNTIFS(F468:$N468,1)),E$354)+1))</f>
        <v>0</v>
      </c>
      <c r="F468" s="319">
        <f ca="1">IF($A468&lt;&gt;F$355,0,IF($A468&lt;&gt;$A467,1,MOD(F467-1+(COUNTIFS(G$355:$N$355,$A468)=COUNTIFS(G468:$N468,1)),F$354)+1))</f>
        <v>0</v>
      </c>
      <c r="G468" s="319">
        <f ca="1">IF($A468&lt;&gt;G$355,0,IF($A468&lt;&gt;$A467,1,MOD(G467-1+(COUNTIFS(H$355:$N$355,$A468)=COUNTIFS(H468:$N468,1)),G$354)+1))</f>
        <v>1</v>
      </c>
      <c r="H468" s="319">
        <f ca="1">IF($A468&lt;&gt;H$355,0,IF($A468&lt;&gt;$A467,1,MOD(H467-1+(COUNTIFS(I$355:$N$355,$A468)=COUNTIFS(I468:$N468,1)),H$354)+1))</f>
        <v>2</v>
      </c>
      <c r="I468" s="319">
        <f ca="1">IF($A468&lt;&gt;I$355,0,IF($A468&lt;&gt;$A467,1,MOD(I467-1+(COUNTIFS(N$355:$N$355,$A468)=COUNTIFS(N468:$N468,1)),I$354)+1))</f>
        <v>2</v>
      </c>
      <c r="J468" s="319"/>
      <c r="K468" s="319"/>
      <c r="L468" s="319"/>
      <c r="M468" s="319"/>
      <c r="O468">
        <v>112</v>
      </c>
      <c r="P468" s="124">
        <f t="shared" ca="1" si="901"/>
        <v>-0.5</v>
      </c>
      <c r="Q468" s="124">
        <f t="shared" ca="1" si="902"/>
        <v>0</v>
      </c>
      <c r="R468" s="124">
        <f t="shared" ca="1" si="903"/>
        <v>0</v>
      </c>
      <c r="S468" s="124">
        <f t="shared" ca="1" si="904"/>
        <v>0</v>
      </c>
      <c r="T468" s="124">
        <v>0</v>
      </c>
      <c r="U468" s="124">
        <f t="shared" ca="1" si="905"/>
        <v>0</v>
      </c>
      <c r="V468" s="124">
        <f t="shared" ca="1" si="906"/>
        <v>0</v>
      </c>
      <c r="W468" s="124"/>
      <c r="X468" s="124"/>
      <c r="Y468" s="124"/>
      <c r="Z468" s="124"/>
    </row>
    <row r="469" spans="1:26" outlineLevel="1">
      <c r="A469">
        <f t="shared" ca="1" si="907"/>
        <v>2</v>
      </c>
      <c r="B469" t="str">
        <f t="shared" ca="1" si="893"/>
        <v>EP1 LPD1 LPS2 LPM3</v>
      </c>
      <c r="C469" s="321">
        <f ca="1">IF($A469&lt;&gt;$A468,1,MOD(C468-1+(COUNTIFS(D$355:$N$355,$A469)=COUNTIFS(D469:$N469,1)),C$354)+1)</f>
        <v>1</v>
      </c>
      <c r="D469" s="319">
        <f ca="1">IF($A469&lt;&gt;D$355,0,IF($A469&lt;&gt;$A468,1,MOD(D468-1+(COUNTIFS(E$355:$N$355,$A469)=COUNTIFS(E469:$N469,1)),D$354)+1))</f>
        <v>0</v>
      </c>
      <c r="E469" s="319">
        <f ca="1">IF($A469&lt;&gt;E$355,0,IF($A469&lt;&gt;$A468,1,MOD(E468-1+(COUNTIFS(F$355:$N$355,$A469)=COUNTIFS(F469:$N469,1)),E$354)+1))</f>
        <v>0</v>
      </c>
      <c r="F469" s="319">
        <f ca="1">IF($A469&lt;&gt;F$355,0,IF($A469&lt;&gt;$A468,1,MOD(F468-1+(COUNTIFS(G$355:$N$355,$A469)=COUNTIFS(G469:$N469,1)),F$354)+1))</f>
        <v>0</v>
      </c>
      <c r="G469" s="319">
        <f ca="1">IF($A469&lt;&gt;G$355,0,IF($A469&lt;&gt;$A468,1,MOD(G468-1+(COUNTIFS(H$355:$N$355,$A469)=COUNTIFS(H469:$N469,1)),G$354)+1))</f>
        <v>1</v>
      </c>
      <c r="H469" s="319">
        <f ca="1">IF($A469&lt;&gt;H$355,0,IF($A469&lt;&gt;$A468,1,MOD(H468-1+(COUNTIFS(I$355:$N$355,$A469)=COUNTIFS(I469:$N469,1)),H$354)+1))</f>
        <v>2</v>
      </c>
      <c r="I469" s="319">
        <f ca="1">IF($A469&lt;&gt;I$355,0,IF($A469&lt;&gt;$A468,1,MOD(I468-1+(COUNTIFS(N$355:$N$355,$A469)=COUNTIFS(N469:$N469,1)),I$354)+1))</f>
        <v>3</v>
      </c>
      <c r="J469" s="319"/>
      <c r="K469" s="319"/>
      <c r="L469" s="319"/>
      <c r="M469" s="319"/>
      <c r="O469">
        <v>113</v>
      </c>
      <c r="P469" s="124">
        <f t="shared" ca="1" si="901"/>
        <v>-0.5</v>
      </c>
      <c r="Q469" s="124">
        <f t="shared" ca="1" si="902"/>
        <v>0</v>
      </c>
      <c r="R469" s="124">
        <f t="shared" ca="1" si="903"/>
        <v>0</v>
      </c>
      <c r="S469" s="124">
        <f t="shared" ca="1" si="904"/>
        <v>0</v>
      </c>
      <c r="T469" s="124">
        <v>0</v>
      </c>
      <c r="U469" s="124">
        <f t="shared" ca="1" si="905"/>
        <v>0</v>
      </c>
      <c r="V469" s="124">
        <f t="shared" ca="1" si="906"/>
        <v>0.5</v>
      </c>
      <c r="W469" s="124"/>
      <c r="X469" s="124"/>
      <c r="Y469" s="124"/>
      <c r="Z469" s="124"/>
    </row>
    <row r="470" spans="1:26" outlineLevel="1">
      <c r="A470">
        <f t="shared" ca="1" si="907"/>
        <v>2</v>
      </c>
      <c r="B470" t="str">
        <f t="shared" ca="1" si="893"/>
        <v>EP1 LPD1 LPS3 LPM1</v>
      </c>
      <c r="C470" s="321">
        <f ca="1">IF($A470&lt;&gt;$A469,1,MOD(C469-1+(COUNTIFS(D$355:$N$355,$A470)=COUNTIFS(D470:$N470,1)),C$354)+1)</f>
        <v>1</v>
      </c>
      <c r="D470" s="319">
        <f ca="1">IF($A470&lt;&gt;D$355,0,IF($A470&lt;&gt;$A469,1,MOD(D469-1+(COUNTIFS(E$355:$N$355,$A470)=COUNTIFS(E470:$N470,1)),D$354)+1))</f>
        <v>0</v>
      </c>
      <c r="E470" s="319">
        <f ca="1">IF($A470&lt;&gt;E$355,0,IF($A470&lt;&gt;$A469,1,MOD(E469-1+(COUNTIFS(F$355:$N$355,$A470)=COUNTIFS(F470:$N470,1)),E$354)+1))</f>
        <v>0</v>
      </c>
      <c r="F470" s="319">
        <f ca="1">IF($A470&lt;&gt;F$355,0,IF($A470&lt;&gt;$A469,1,MOD(F469-1+(COUNTIFS(G$355:$N$355,$A470)=COUNTIFS(G470:$N470,1)),F$354)+1))</f>
        <v>0</v>
      </c>
      <c r="G470" s="319">
        <f ca="1">IF($A470&lt;&gt;G$355,0,IF($A470&lt;&gt;$A469,1,MOD(G469-1+(COUNTIFS(H$355:$N$355,$A470)=COUNTIFS(H470:$N470,1)),G$354)+1))</f>
        <v>1</v>
      </c>
      <c r="H470" s="319">
        <f ca="1">IF($A470&lt;&gt;H$355,0,IF($A470&lt;&gt;$A469,1,MOD(H469-1+(COUNTIFS(I$355:$N$355,$A470)=COUNTIFS(I470:$N470,1)),H$354)+1))</f>
        <v>3</v>
      </c>
      <c r="I470" s="319">
        <f ca="1">IF($A470&lt;&gt;I$355,0,IF($A470&lt;&gt;$A469,1,MOD(I469-1+(COUNTIFS(N$355:$N$355,$A470)=COUNTIFS(N470:$N470,1)),I$354)+1))</f>
        <v>1</v>
      </c>
      <c r="J470" s="319"/>
      <c r="K470" s="319"/>
      <c r="L470" s="319"/>
      <c r="M470" s="319"/>
      <c r="O470">
        <v>114</v>
      </c>
      <c r="P470" s="124">
        <f t="shared" ca="1" si="901"/>
        <v>-0.5</v>
      </c>
      <c r="Q470" s="124">
        <f t="shared" ca="1" si="902"/>
        <v>0</v>
      </c>
      <c r="R470" s="124">
        <f t="shared" ca="1" si="903"/>
        <v>0</v>
      </c>
      <c r="S470" s="124">
        <f t="shared" ca="1" si="904"/>
        <v>0</v>
      </c>
      <c r="T470" s="124">
        <v>0</v>
      </c>
      <c r="U470" s="124">
        <f t="shared" ca="1" si="905"/>
        <v>0.5</v>
      </c>
      <c r="V470" s="124">
        <f t="shared" ca="1" si="906"/>
        <v>-0.5</v>
      </c>
      <c r="W470" s="124"/>
      <c r="X470" s="124"/>
      <c r="Y470" s="124"/>
      <c r="Z470" s="124"/>
    </row>
    <row r="471" spans="1:26" outlineLevel="1">
      <c r="A471">
        <f t="shared" ca="1" si="907"/>
        <v>2</v>
      </c>
      <c r="B471" t="str">
        <f t="shared" ca="1" si="893"/>
        <v>EP1 LPD1 LPS3 LPM2</v>
      </c>
      <c r="C471" s="321">
        <f ca="1">IF($A471&lt;&gt;$A470,1,MOD(C470-1+(COUNTIFS(D$355:$N$355,$A471)=COUNTIFS(D471:$N471,1)),C$354)+1)</f>
        <v>1</v>
      </c>
      <c r="D471" s="319">
        <f ca="1">IF($A471&lt;&gt;D$355,0,IF($A471&lt;&gt;$A470,1,MOD(D470-1+(COUNTIFS(E$355:$N$355,$A471)=COUNTIFS(E471:$N471,1)),D$354)+1))</f>
        <v>0</v>
      </c>
      <c r="E471" s="319">
        <f ca="1">IF($A471&lt;&gt;E$355,0,IF($A471&lt;&gt;$A470,1,MOD(E470-1+(COUNTIFS(F$355:$N$355,$A471)=COUNTIFS(F471:$N471,1)),E$354)+1))</f>
        <v>0</v>
      </c>
      <c r="F471" s="319">
        <f ca="1">IF($A471&lt;&gt;F$355,0,IF($A471&lt;&gt;$A470,1,MOD(F470-1+(COUNTIFS(G$355:$N$355,$A471)=COUNTIFS(G471:$N471,1)),F$354)+1))</f>
        <v>0</v>
      </c>
      <c r="G471" s="319">
        <f ca="1">IF($A471&lt;&gt;G$355,0,IF($A471&lt;&gt;$A470,1,MOD(G470-1+(COUNTIFS(H$355:$N$355,$A471)=COUNTIFS(H471:$N471,1)),G$354)+1))</f>
        <v>1</v>
      </c>
      <c r="H471" s="319">
        <f ca="1">IF($A471&lt;&gt;H$355,0,IF($A471&lt;&gt;$A470,1,MOD(H470-1+(COUNTIFS(I$355:$N$355,$A471)=COUNTIFS(I471:$N471,1)),H$354)+1))</f>
        <v>3</v>
      </c>
      <c r="I471" s="319">
        <f ca="1">IF($A471&lt;&gt;I$355,0,IF($A471&lt;&gt;$A470,1,MOD(I470-1+(COUNTIFS(N$355:$N$355,$A471)=COUNTIFS(N471:$N471,1)),I$354)+1))</f>
        <v>2</v>
      </c>
      <c r="J471" s="319"/>
      <c r="K471" s="319"/>
      <c r="L471" s="319"/>
      <c r="M471" s="319"/>
      <c r="O471">
        <v>115</v>
      </c>
      <c r="P471" s="124">
        <f t="shared" ca="1" si="901"/>
        <v>-0.5</v>
      </c>
      <c r="Q471" s="124">
        <f t="shared" ca="1" si="902"/>
        <v>0</v>
      </c>
      <c r="R471" s="124">
        <f t="shared" ca="1" si="903"/>
        <v>0</v>
      </c>
      <c r="S471" s="124">
        <f t="shared" ca="1" si="904"/>
        <v>0</v>
      </c>
      <c r="T471" s="124">
        <v>0</v>
      </c>
      <c r="U471" s="124">
        <f t="shared" ca="1" si="905"/>
        <v>0.5</v>
      </c>
      <c r="V471" s="124">
        <f t="shared" ca="1" si="906"/>
        <v>0</v>
      </c>
      <c r="W471" s="124"/>
      <c r="X471" s="124"/>
      <c r="Y471" s="124"/>
      <c r="Z471" s="124"/>
    </row>
    <row r="472" spans="1:26" outlineLevel="1">
      <c r="A472">
        <f t="shared" ca="1" si="907"/>
        <v>2</v>
      </c>
      <c r="B472" t="str">
        <f t="shared" ca="1" si="893"/>
        <v>EP1 LPD1 LPS3 LPM3</v>
      </c>
      <c r="C472" s="321">
        <f ca="1">IF($A472&lt;&gt;$A471,1,MOD(C471-1+(COUNTIFS(D$355:$N$355,$A472)=COUNTIFS(D472:$N472,1)),C$354)+1)</f>
        <v>1</v>
      </c>
      <c r="D472" s="319">
        <f ca="1">IF($A472&lt;&gt;D$355,0,IF($A472&lt;&gt;$A471,1,MOD(D471-1+(COUNTIFS(E$355:$N$355,$A472)=COUNTIFS(E472:$N472,1)),D$354)+1))</f>
        <v>0</v>
      </c>
      <c r="E472" s="319">
        <f ca="1">IF($A472&lt;&gt;E$355,0,IF($A472&lt;&gt;$A471,1,MOD(E471-1+(COUNTIFS(F$355:$N$355,$A472)=COUNTIFS(F472:$N472,1)),E$354)+1))</f>
        <v>0</v>
      </c>
      <c r="F472" s="319">
        <f ca="1">IF($A472&lt;&gt;F$355,0,IF($A472&lt;&gt;$A471,1,MOD(F471-1+(COUNTIFS(G$355:$N$355,$A472)=COUNTIFS(G472:$N472,1)),F$354)+1))</f>
        <v>0</v>
      </c>
      <c r="G472" s="319">
        <f ca="1">IF($A472&lt;&gt;G$355,0,IF($A472&lt;&gt;$A471,1,MOD(G471-1+(COUNTIFS(H$355:$N$355,$A472)=COUNTIFS(H472:$N472,1)),G$354)+1))</f>
        <v>1</v>
      </c>
      <c r="H472" s="319">
        <f ca="1">IF($A472&lt;&gt;H$355,0,IF($A472&lt;&gt;$A471,1,MOD(H471-1+(COUNTIFS(I$355:$N$355,$A472)=COUNTIFS(I472:$N472,1)),H$354)+1))</f>
        <v>3</v>
      </c>
      <c r="I472" s="319">
        <f ca="1">IF($A472&lt;&gt;I$355,0,IF($A472&lt;&gt;$A471,1,MOD(I471-1+(COUNTIFS(N$355:$N$355,$A472)=COUNTIFS(N472:$N472,1)),I$354)+1))</f>
        <v>3</v>
      </c>
      <c r="J472" s="319"/>
      <c r="K472" s="319"/>
      <c r="L472" s="319"/>
      <c r="M472" s="319"/>
      <c r="O472">
        <v>116</v>
      </c>
      <c r="P472" s="124">
        <f t="shared" ca="1" si="901"/>
        <v>-0.5</v>
      </c>
      <c r="Q472" s="124">
        <f t="shared" ca="1" si="902"/>
        <v>0</v>
      </c>
      <c r="R472" s="124">
        <f t="shared" ca="1" si="903"/>
        <v>0</v>
      </c>
      <c r="S472" s="124">
        <f t="shared" ca="1" si="904"/>
        <v>0</v>
      </c>
      <c r="T472" s="124">
        <v>0</v>
      </c>
      <c r="U472" s="124">
        <f t="shared" ca="1" si="905"/>
        <v>0.5</v>
      </c>
      <c r="V472" s="124">
        <f t="shared" ca="1" si="906"/>
        <v>0.5</v>
      </c>
      <c r="W472" s="124"/>
      <c r="X472" s="124"/>
      <c r="Y472" s="124"/>
      <c r="Z472" s="124"/>
    </row>
    <row r="473" spans="1:26" outlineLevel="1">
      <c r="A473">
        <f t="shared" ca="1" si="907"/>
        <v>2</v>
      </c>
      <c r="B473" t="str">
        <f t="shared" ca="1" si="893"/>
        <v>EP2 LPD1 LPS1 LPM1</v>
      </c>
      <c r="C473" s="321">
        <f ca="1">IF($A473&lt;&gt;$A472,1,MOD(C472-1+(COUNTIFS(D$355:$N$355,$A473)=COUNTIFS(D473:$N473,1)),C$354)+1)</f>
        <v>2</v>
      </c>
      <c r="D473" s="319">
        <f ca="1">IF($A473&lt;&gt;D$355,0,IF($A473&lt;&gt;$A472,1,MOD(D472-1+(COUNTIFS(E$355:$N$355,$A473)=COUNTIFS(E473:$N473,1)),D$354)+1))</f>
        <v>0</v>
      </c>
      <c r="E473" s="319">
        <f ca="1">IF($A473&lt;&gt;E$355,0,IF($A473&lt;&gt;$A472,1,MOD(E472-1+(COUNTIFS(F$355:$N$355,$A473)=COUNTIFS(F473:$N473,1)),E$354)+1))</f>
        <v>0</v>
      </c>
      <c r="F473" s="319">
        <f ca="1">IF($A473&lt;&gt;F$355,0,IF($A473&lt;&gt;$A472,1,MOD(F472-1+(COUNTIFS(G$355:$N$355,$A473)=COUNTIFS(G473:$N473,1)),F$354)+1))</f>
        <v>0</v>
      </c>
      <c r="G473" s="319">
        <f ca="1">IF($A473&lt;&gt;G$355,0,IF($A473&lt;&gt;$A472,1,MOD(G472-1+(COUNTIFS(H$355:$N$355,$A473)=COUNTIFS(H473:$N473,1)),G$354)+1))</f>
        <v>1</v>
      </c>
      <c r="H473" s="319">
        <f ca="1">IF($A473&lt;&gt;H$355,0,IF($A473&lt;&gt;$A472,1,MOD(H472-1+(COUNTIFS(I$355:$N$355,$A473)=COUNTIFS(I473:$N473,1)),H$354)+1))</f>
        <v>1</v>
      </c>
      <c r="I473" s="319">
        <f ca="1">IF($A473&lt;&gt;I$355,0,IF($A473&lt;&gt;$A472,1,MOD(I472-1+(COUNTIFS(N$355:$N$355,$A473)=COUNTIFS(N473:$N473,1)),I$354)+1))</f>
        <v>1</v>
      </c>
      <c r="J473" s="319"/>
      <c r="K473" s="319"/>
      <c r="L473" s="319"/>
      <c r="M473" s="319"/>
      <c r="O473">
        <v>117</v>
      </c>
      <c r="P473" s="124">
        <f t="shared" ca="1" si="901"/>
        <v>0</v>
      </c>
      <c r="Q473" s="124">
        <f t="shared" ca="1" si="902"/>
        <v>0</v>
      </c>
      <c r="R473" s="124">
        <f t="shared" ca="1" si="903"/>
        <v>0</v>
      </c>
      <c r="S473" s="124">
        <f t="shared" ca="1" si="904"/>
        <v>0</v>
      </c>
      <c r="T473" s="124">
        <v>0</v>
      </c>
      <c r="U473" s="124">
        <f t="shared" ca="1" si="905"/>
        <v>-0.5</v>
      </c>
      <c r="V473" s="124">
        <f t="shared" ca="1" si="906"/>
        <v>-0.5</v>
      </c>
      <c r="W473" s="124"/>
      <c r="X473" s="124"/>
      <c r="Y473" s="124"/>
      <c r="Z473" s="124"/>
    </row>
    <row r="474" spans="1:26" outlineLevel="1">
      <c r="A474">
        <f t="shared" ca="1" si="907"/>
        <v>2</v>
      </c>
      <c r="B474" t="str">
        <f t="shared" ca="1" si="893"/>
        <v>EP2 LPD1 LPS1 LPM2</v>
      </c>
      <c r="C474" s="321">
        <f ca="1">IF($A474&lt;&gt;$A473,1,MOD(C473-1+(COUNTIFS(D$355:$N$355,$A474)=COUNTIFS(D474:$N474,1)),C$354)+1)</f>
        <v>2</v>
      </c>
      <c r="D474" s="319">
        <f ca="1">IF($A474&lt;&gt;D$355,0,IF($A474&lt;&gt;$A473,1,MOD(D473-1+(COUNTIFS(E$355:$N$355,$A474)=COUNTIFS(E474:$N474,1)),D$354)+1))</f>
        <v>0</v>
      </c>
      <c r="E474" s="319">
        <f ca="1">IF($A474&lt;&gt;E$355,0,IF($A474&lt;&gt;$A473,1,MOD(E473-1+(COUNTIFS(F$355:$N$355,$A474)=COUNTIFS(F474:$N474,1)),E$354)+1))</f>
        <v>0</v>
      </c>
      <c r="F474" s="319">
        <f ca="1">IF($A474&lt;&gt;F$355,0,IF($A474&lt;&gt;$A473,1,MOD(F473-1+(COUNTIFS(G$355:$N$355,$A474)=COUNTIFS(G474:$N474,1)),F$354)+1))</f>
        <v>0</v>
      </c>
      <c r="G474" s="319">
        <f ca="1">IF($A474&lt;&gt;G$355,0,IF($A474&lt;&gt;$A473,1,MOD(G473-1+(COUNTIFS(H$355:$N$355,$A474)=COUNTIFS(H474:$N474,1)),G$354)+1))</f>
        <v>1</v>
      </c>
      <c r="H474" s="319">
        <f ca="1">IF($A474&lt;&gt;H$355,0,IF($A474&lt;&gt;$A473,1,MOD(H473-1+(COUNTIFS(I$355:$N$355,$A474)=COUNTIFS(I474:$N474,1)),H$354)+1))</f>
        <v>1</v>
      </c>
      <c r="I474" s="319">
        <f ca="1">IF($A474&lt;&gt;I$355,0,IF($A474&lt;&gt;$A473,1,MOD(I473-1+(COUNTIFS(N$355:$N$355,$A474)=COUNTIFS(N474:$N474,1)),I$354)+1))</f>
        <v>2</v>
      </c>
      <c r="J474" s="319"/>
      <c r="K474" s="319"/>
      <c r="L474" s="319"/>
      <c r="M474" s="319"/>
      <c r="O474">
        <v>118</v>
      </c>
      <c r="P474" s="124">
        <f t="shared" ca="1" si="901"/>
        <v>0</v>
      </c>
      <c r="Q474" s="124">
        <f t="shared" ca="1" si="902"/>
        <v>0</v>
      </c>
      <c r="R474" s="124">
        <f t="shared" ca="1" si="903"/>
        <v>0</v>
      </c>
      <c r="S474" s="124">
        <f t="shared" ca="1" si="904"/>
        <v>0</v>
      </c>
      <c r="T474" s="124">
        <v>0</v>
      </c>
      <c r="U474" s="124">
        <f t="shared" ca="1" si="905"/>
        <v>-0.5</v>
      </c>
      <c r="V474" s="124">
        <f t="shared" ca="1" si="906"/>
        <v>0</v>
      </c>
      <c r="W474" s="124"/>
      <c r="X474" s="124"/>
      <c r="Y474" s="124"/>
      <c r="Z474" s="124"/>
    </row>
    <row r="475" spans="1:26" outlineLevel="1">
      <c r="A475">
        <f t="shared" ca="1" si="907"/>
        <v>2</v>
      </c>
      <c r="B475" t="str">
        <f t="shared" ca="1" si="893"/>
        <v>EP2 LPD1 LPS1 LPM3</v>
      </c>
      <c r="C475" s="321">
        <f ca="1">IF($A475&lt;&gt;$A474,1,MOD(C474-1+(COUNTIFS(D$355:$N$355,$A475)=COUNTIFS(D475:$N475,1)),C$354)+1)</f>
        <v>2</v>
      </c>
      <c r="D475" s="319">
        <f ca="1">IF($A475&lt;&gt;D$355,0,IF($A475&lt;&gt;$A474,1,MOD(D474-1+(COUNTIFS(E$355:$N$355,$A475)=COUNTIFS(E475:$N475,1)),D$354)+1))</f>
        <v>0</v>
      </c>
      <c r="E475" s="319">
        <f ca="1">IF($A475&lt;&gt;E$355,0,IF($A475&lt;&gt;$A474,1,MOD(E474-1+(COUNTIFS(F$355:$N$355,$A475)=COUNTIFS(F475:$N475,1)),E$354)+1))</f>
        <v>0</v>
      </c>
      <c r="F475" s="319">
        <f ca="1">IF($A475&lt;&gt;F$355,0,IF($A475&lt;&gt;$A474,1,MOD(F474-1+(COUNTIFS(G$355:$N$355,$A475)=COUNTIFS(G475:$N475,1)),F$354)+1))</f>
        <v>0</v>
      </c>
      <c r="G475" s="319">
        <f ca="1">IF($A475&lt;&gt;G$355,0,IF($A475&lt;&gt;$A474,1,MOD(G474-1+(COUNTIFS(H$355:$N$355,$A475)=COUNTIFS(H475:$N475,1)),G$354)+1))</f>
        <v>1</v>
      </c>
      <c r="H475" s="319">
        <f ca="1">IF($A475&lt;&gt;H$355,0,IF($A475&lt;&gt;$A474,1,MOD(H474-1+(COUNTIFS(I$355:$N$355,$A475)=COUNTIFS(I475:$N475,1)),H$354)+1))</f>
        <v>1</v>
      </c>
      <c r="I475" s="319">
        <f ca="1">IF($A475&lt;&gt;I$355,0,IF($A475&lt;&gt;$A474,1,MOD(I474-1+(COUNTIFS(N$355:$N$355,$A475)=COUNTIFS(N475:$N475,1)),I$354)+1))</f>
        <v>3</v>
      </c>
      <c r="J475" s="319"/>
      <c r="K475" s="319"/>
      <c r="L475" s="319"/>
      <c r="M475" s="319"/>
      <c r="O475">
        <v>119</v>
      </c>
      <c r="P475" s="124">
        <f t="shared" ca="1" si="901"/>
        <v>0</v>
      </c>
      <c r="Q475" s="124">
        <f t="shared" ca="1" si="902"/>
        <v>0</v>
      </c>
      <c r="R475" s="124">
        <f t="shared" ca="1" si="903"/>
        <v>0</v>
      </c>
      <c r="S475" s="124">
        <f t="shared" ca="1" si="904"/>
        <v>0</v>
      </c>
      <c r="T475" s="124">
        <v>0</v>
      </c>
      <c r="U475" s="124">
        <f t="shared" ca="1" si="905"/>
        <v>-0.5</v>
      </c>
      <c r="V475" s="124">
        <f t="shared" ca="1" si="906"/>
        <v>0.5</v>
      </c>
      <c r="W475" s="124"/>
      <c r="X475" s="124"/>
      <c r="Y475" s="124"/>
      <c r="Z475" s="124"/>
    </row>
    <row r="476" spans="1:26" outlineLevel="1">
      <c r="A476">
        <f t="shared" ca="1" si="907"/>
        <v>2</v>
      </c>
      <c r="B476" t="str">
        <f t="shared" ca="1" si="893"/>
        <v>EP2 LPD1 LPS2 LPM1</v>
      </c>
      <c r="C476" s="321">
        <f ca="1">IF($A476&lt;&gt;$A475,1,MOD(C475-1+(COUNTIFS(D$355:$N$355,$A476)=COUNTIFS(D476:$N476,1)),C$354)+1)</f>
        <v>2</v>
      </c>
      <c r="D476" s="319">
        <f ca="1">IF($A476&lt;&gt;D$355,0,IF($A476&lt;&gt;$A475,1,MOD(D475-1+(COUNTIFS(E$355:$N$355,$A476)=COUNTIFS(E476:$N476,1)),D$354)+1))</f>
        <v>0</v>
      </c>
      <c r="E476" s="319">
        <f ca="1">IF($A476&lt;&gt;E$355,0,IF($A476&lt;&gt;$A475,1,MOD(E475-1+(COUNTIFS(F$355:$N$355,$A476)=COUNTIFS(F476:$N476,1)),E$354)+1))</f>
        <v>0</v>
      </c>
      <c r="F476" s="319">
        <f ca="1">IF($A476&lt;&gt;F$355,0,IF($A476&lt;&gt;$A475,1,MOD(F475-1+(COUNTIFS(G$355:$N$355,$A476)=COUNTIFS(G476:$N476,1)),F$354)+1))</f>
        <v>0</v>
      </c>
      <c r="G476" s="319">
        <f ca="1">IF($A476&lt;&gt;G$355,0,IF($A476&lt;&gt;$A475,1,MOD(G475-1+(COUNTIFS(H$355:$N$355,$A476)=COUNTIFS(H476:$N476,1)),G$354)+1))</f>
        <v>1</v>
      </c>
      <c r="H476" s="319">
        <f ca="1">IF($A476&lt;&gt;H$355,0,IF($A476&lt;&gt;$A475,1,MOD(H475-1+(COUNTIFS(I$355:$N$355,$A476)=COUNTIFS(I476:$N476,1)),H$354)+1))</f>
        <v>2</v>
      </c>
      <c r="I476" s="319">
        <f ca="1">IF($A476&lt;&gt;I$355,0,IF($A476&lt;&gt;$A475,1,MOD(I475-1+(COUNTIFS(N$355:$N$355,$A476)=COUNTIFS(N476:$N476,1)),I$354)+1))</f>
        <v>1</v>
      </c>
      <c r="J476" s="319"/>
      <c r="K476" s="319"/>
      <c r="L476" s="319"/>
      <c r="M476" s="319"/>
      <c r="O476">
        <v>120</v>
      </c>
      <c r="P476" s="124">
        <f t="shared" ca="1" si="901"/>
        <v>0</v>
      </c>
      <c r="Q476" s="124">
        <f t="shared" ca="1" si="902"/>
        <v>0</v>
      </c>
      <c r="R476" s="124">
        <f t="shared" ca="1" si="903"/>
        <v>0</v>
      </c>
      <c r="S476" s="124">
        <f t="shared" ca="1" si="904"/>
        <v>0</v>
      </c>
      <c r="T476" s="124">
        <v>0</v>
      </c>
      <c r="U476" s="124">
        <f t="shared" ca="1" si="905"/>
        <v>0</v>
      </c>
      <c r="V476" s="124">
        <f t="shared" ca="1" si="906"/>
        <v>-0.5</v>
      </c>
      <c r="W476" s="124"/>
      <c r="X476" s="124"/>
      <c r="Y476" s="124"/>
      <c r="Z476" s="124"/>
    </row>
    <row r="477" spans="1:26" outlineLevel="1">
      <c r="A477">
        <f t="shared" ca="1" si="907"/>
        <v>2</v>
      </c>
      <c r="B477" t="str">
        <f t="shared" ca="1" si="893"/>
        <v>EP2 LPD1 LPS2 LPM2</v>
      </c>
      <c r="C477" s="321">
        <f ca="1">IF($A477&lt;&gt;$A476,1,MOD(C476-1+(COUNTIFS(D$355:$N$355,$A477)=COUNTIFS(D477:$N477,1)),C$354)+1)</f>
        <v>2</v>
      </c>
      <c r="D477" s="319">
        <f ca="1">IF($A477&lt;&gt;D$355,0,IF($A477&lt;&gt;$A476,1,MOD(D476-1+(COUNTIFS(E$355:$N$355,$A477)=COUNTIFS(E477:$N477,1)),D$354)+1))</f>
        <v>0</v>
      </c>
      <c r="E477" s="319">
        <f ca="1">IF($A477&lt;&gt;E$355,0,IF($A477&lt;&gt;$A476,1,MOD(E476-1+(COUNTIFS(F$355:$N$355,$A477)=COUNTIFS(F477:$N477,1)),E$354)+1))</f>
        <v>0</v>
      </c>
      <c r="F477" s="319">
        <f ca="1">IF($A477&lt;&gt;F$355,0,IF($A477&lt;&gt;$A476,1,MOD(F476-1+(COUNTIFS(G$355:$N$355,$A477)=COUNTIFS(G477:$N477,1)),F$354)+1))</f>
        <v>0</v>
      </c>
      <c r="G477" s="319">
        <f ca="1">IF($A477&lt;&gt;G$355,0,IF($A477&lt;&gt;$A476,1,MOD(G476-1+(COUNTIFS(H$355:$N$355,$A477)=COUNTIFS(H477:$N477,1)),G$354)+1))</f>
        <v>1</v>
      </c>
      <c r="H477" s="319">
        <f ca="1">IF($A477&lt;&gt;H$355,0,IF($A477&lt;&gt;$A476,1,MOD(H476-1+(COUNTIFS(I$355:$N$355,$A477)=COUNTIFS(I477:$N477,1)),H$354)+1))</f>
        <v>2</v>
      </c>
      <c r="I477" s="319">
        <f ca="1">IF($A477&lt;&gt;I$355,0,IF($A477&lt;&gt;$A476,1,MOD(I476-1+(COUNTIFS(N$355:$N$355,$A477)=COUNTIFS(N477:$N477,1)),I$354)+1))</f>
        <v>2</v>
      </c>
      <c r="J477" s="319"/>
      <c r="K477" s="319"/>
      <c r="L477" s="319"/>
      <c r="M477" s="319"/>
      <c r="O477">
        <v>121</v>
      </c>
      <c r="P477" s="124">
        <f t="shared" ca="1" si="901"/>
        <v>0</v>
      </c>
      <c r="Q477" s="124">
        <f t="shared" ca="1" si="902"/>
        <v>0</v>
      </c>
      <c r="R477" s="124">
        <f t="shared" ca="1" si="903"/>
        <v>0</v>
      </c>
      <c r="S477" s="124">
        <f t="shared" ca="1" si="904"/>
        <v>0</v>
      </c>
      <c r="T477" s="124">
        <v>0</v>
      </c>
      <c r="U477" s="124">
        <f t="shared" ca="1" si="905"/>
        <v>0</v>
      </c>
      <c r="V477" s="124">
        <f t="shared" ca="1" si="906"/>
        <v>0</v>
      </c>
      <c r="W477" s="124"/>
      <c r="X477" s="124"/>
      <c r="Y477" s="124"/>
      <c r="Z477" s="124"/>
    </row>
    <row r="478" spans="1:26" outlineLevel="1">
      <c r="A478">
        <f t="shared" ca="1" si="907"/>
        <v>2</v>
      </c>
      <c r="B478" t="str">
        <f t="shared" ca="1" si="893"/>
        <v>EP2 LPD1 LPS2 LPM3</v>
      </c>
      <c r="C478" s="321">
        <f ca="1">IF($A478&lt;&gt;$A477,1,MOD(C477-1+(COUNTIFS(D$355:$N$355,$A478)=COUNTIFS(D478:$N478,1)),C$354)+1)</f>
        <v>2</v>
      </c>
      <c r="D478" s="319">
        <f ca="1">IF($A478&lt;&gt;D$355,0,IF($A478&lt;&gt;$A477,1,MOD(D477-1+(COUNTIFS(E$355:$N$355,$A478)=COUNTIFS(E478:$N478,1)),D$354)+1))</f>
        <v>0</v>
      </c>
      <c r="E478" s="319">
        <f ca="1">IF($A478&lt;&gt;E$355,0,IF($A478&lt;&gt;$A477,1,MOD(E477-1+(COUNTIFS(F$355:$N$355,$A478)=COUNTIFS(F478:$N478,1)),E$354)+1))</f>
        <v>0</v>
      </c>
      <c r="F478" s="319">
        <f ca="1">IF($A478&lt;&gt;F$355,0,IF($A478&lt;&gt;$A477,1,MOD(F477-1+(COUNTIFS(G$355:$N$355,$A478)=COUNTIFS(G478:$N478,1)),F$354)+1))</f>
        <v>0</v>
      </c>
      <c r="G478" s="319">
        <f ca="1">IF($A478&lt;&gt;G$355,0,IF($A478&lt;&gt;$A477,1,MOD(G477-1+(COUNTIFS(H$355:$N$355,$A478)=COUNTIFS(H478:$N478,1)),G$354)+1))</f>
        <v>1</v>
      </c>
      <c r="H478" s="319">
        <f ca="1">IF($A478&lt;&gt;H$355,0,IF($A478&lt;&gt;$A477,1,MOD(H477-1+(COUNTIFS(I$355:$N$355,$A478)=COUNTIFS(I478:$N478,1)),H$354)+1))</f>
        <v>2</v>
      </c>
      <c r="I478" s="319">
        <f ca="1">IF($A478&lt;&gt;I$355,0,IF($A478&lt;&gt;$A477,1,MOD(I477-1+(COUNTIFS(N$355:$N$355,$A478)=COUNTIFS(N478:$N478,1)),I$354)+1))</f>
        <v>3</v>
      </c>
      <c r="J478" s="319"/>
      <c r="K478" s="319"/>
      <c r="L478" s="319"/>
      <c r="M478" s="319"/>
      <c r="O478">
        <v>122</v>
      </c>
      <c r="P478" s="124">
        <f t="shared" ca="1" si="901"/>
        <v>0</v>
      </c>
      <c r="Q478" s="124">
        <f t="shared" ca="1" si="902"/>
        <v>0</v>
      </c>
      <c r="R478" s="124">
        <f t="shared" ca="1" si="903"/>
        <v>0</v>
      </c>
      <c r="S478" s="124">
        <f t="shared" ca="1" si="904"/>
        <v>0</v>
      </c>
      <c r="T478" s="124">
        <v>0</v>
      </c>
      <c r="U478" s="124">
        <f t="shared" ca="1" si="905"/>
        <v>0</v>
      </c>
      <c r="V478" s="124">
        <f t="shared" ca="1" si="906"/>
        <v>0.5</v>
      </c>
      <c r="W478" s="124"/>
      <c r="X478" s="124"/>
      <c r="Y478" s="124"/>
      <c r="Z478" s="124"/>
    </row>
    <row r="479" spans="1:26" outlineLevel="1">
      <c r="A479">
        <f t="shared" ca="1" si="907"/>
        <v>2</v>
      </c>
      <c r="B479" t="str">
        <f t="shared" ca="1" si="893"/>
        <v>EP2 LPD1 LPS3 LPM1</v>
      </c>
      <c r="C479" s="321">
        <f ca="1">IF($A479&lt;&gt;$A478,1,MOD(C478-1+(COUNTIFS(D$355:$N$355,$A479)=COUNTIFS(D479:$N479,1)),C$354)+1)</f>
        <v>2</v>
      </c>
      <c r="D479" s="319">
        <f ca="1">IF($A479&lt;&gt;D$355,0,IF($A479&lt;&gt;$A478,1,MOD(D478-1+(COUNTIFS(E$355:$N$355,$A479)=COUNTIFS(E479:$N479,1)),D$354)+1))</f>
        <v>0</v>
      </c>
      <c r="E479" s="319">
        <f ca="1">IF($A479&lt;&gt;E$355,0,IF($A479&lt;&gt;$A478,1,MOD(E478-1+(COUNTIFS(F$355:$N$355,$A479)=COUNTIFS(F479:$N479,1)),E$354)+1))</f>
        <v>0</v>
      </c>
      <c r="F479" s="319">
        <f ca="1">IF($A479&lt;&gt;F$355,0,IF($A479&lt;&gt;$A478,1,MOD(F478-1+(COUNTIFS(G$355:$N$355,$A479)=COUNTIFS(G479:$N479,1)),F$354)+1))</f>
        <v>0</v>
      </c>
      <c r="G479" s="319">
        <f ca="1">IF($A479&lt;&gt;G$355,0,IF($A479&lt;&gt;$A478,1,MOD(G478-1+(COUNTIFS(H$355:$N$355,$A479)=COUNTIFS(H479:$N479,1)),G$354)+1))</f>
        <v>1</v>
      </c>
      <c r="H479" s="319">
        <f ca="1">IF($A479&lt;&gt;H$355,0,IF($A479&lt;&gt;$A478,1,MOD(H478-1+(COUNTIFS(I$355:$N$355,$A479)=COUNTIFS(I479:$N479,1)),H$354)+1))</f>
        <v>3</v>
      </c>
      <c r="I479" s="319">
        <f ca="1">IF($A479&lt;&gt;I$355,0,IF($A479&lt;&gt;$A478,1,MOD(I478-1+(COUNTIFS(N$355:$N$355,$A479)=COUNTIFS(N479:$N479,1)),I$354)+1))</f>
        <v>1</v>
      </c>
      <c r="J479" s="319"/>
      <c r="K479" s="319"/>
      <c r="L479" s="319"/>
      <c r="M479" s="319"/>
      <c r="O479">
        <v>123</v>
      </c>
      <c r="P479" s="124">
        <f t="shared" ca="1" si="901"/>
        <v>0</v>
      </c>
      <c r="Q479" s="124">
        <f t="shared" ca="1" si="902"/>
        <v>0</v>
      </c>
      <c r="R479" s="124">
        <f t="shared" ca="1" si="903"/>
        <v>0</v>
      </c>
      <c r="S479" s="124">
        <f t="shared" ca="1" si="904"/>
        <v>0</v>
      </c>
      <c r="T479" s="124">
        <v>0</v>
      </c>
      <c r="U479" s="124">
        <f t="shared" ca="1" si="905"/>
        <v>0.5</v>
      </c>
      <c r="V479" s="124">
        <f t="shared" ca="1" si="906"/>
        <v>-0.5</v>
      </c>
      <c r="W479" s="124"/>
      <c r="X479" s="124"/>
      <c r="Y479" s="124"/>
      <c r="Z479" s="124"/>
    </row>
    <row r="480" spans="1:26" outlineLevel="1">
      <c r="A480">
        <f t="shared" ca="1" si="907"/>
        <v>2</v>
      </c>
      <c r="B480" t="str">
        <f t="shared" ca="1" si="893"/>
        <v>EP2 LPD1 LPS3 LPM2</v>
      </c>
      <c r="C480" s="321">
        <f ca="1">IF($A480&lt;&gt;$A479,1,MOD(C479-1+(COUNTIFS(D$355:$N$355,$A480)=COUNTIFS(D480:$N480,1)),C$354)+1)</f>
        <v>2</v>
      </c>
      <c r="D480" s="319">
        <f ca="1">IF($A480&lt;&gt;D$355,0,IF($A480&lt;&gt;$A479,1,MOD(D479-1+(COUNTIFS(E$355:$N$355,$A480)=COUNTIFS(E480:$N480,1)),D$354)+1))</f>
        <v>0</v>
      </c>
      <c r="E480" s="319">
        <f ca="1">IF($A480&lt;&gt;E$355,0,IF($A480&lt;&gt;$A479,1,MOD(E479-1+(COUNTIFS(F$355:$N$355,$A480)=COUNTIFS(F480:$N480,1)),E$354)+1))</f>
        <v>0</v>
      </c>
      <c r="F480" s="319">
        <f ca="1">IF($A480&lt;&gt;F$355,0,IF($A480&lt;&gt;$A479,1,MOD(F479-1+(COUNTIFS(G$355:$N$355,$A480)=COUNTIFS(G480:$N480,1)),F$354)+1))</f>
        <v>0</v>
      </c>
      <c r="G480" s="319">
        <f ca="1">IF($A480&lt;&gt;G$355,0,IF($A480&lt;&gt;$A479,1,MOD(G479-1+(COUNTIFS(H$355:$N$355,$A480)=COUNTIFS(H480:$N480,1)),G$354)+1))</f>
        <v>1</v>
      </c>
      <c r="H480" s="319">
        <f ca="1">IF($A480&lt;&gt;H$355,0,IF($A480&lt;&gt;$A479,1,MOD(H479-1+(COUNTIFS(I$355:$N$355,$A480)=COUNTIFS(I480:$N480,1)),H$354)+1))</f>
        <v>3</v>
      </c>
      <c r="I480" s="319">
        <f ca="1">IF($A480&lt;&gt;I$355,0,IF($A480&lt;&gt;$A479,1,MOD(I479-1+(COUNTIFS(N$355:$N$355,$A480)=COUNTIFS(N480:$N480,1)),I$354)+1))</f>
        <v>2</v>
      </c>
      <c r="J480" s="319"/>
      <c r="K480" s="319"/>
      <c r="L480" s="319"/>
      <c r="M480" s="319"/>
      <c r="O480">
        <v>124</v>
      </c>
      <c r="P480" s="124">
        <f t="shared" ca="1" si="901"/>
        <v>0</v>
      </c>
      <c r="Q480" s="124">
        <f t="shared" ca="1" si="902"/>
        <v>0</v>
      </c>
      <c r="R480" s="124">
        <f t="shared" ca="1" si="903"/>
        <v>0</v>
      </c>
      <c r="S480" s="124">
        <f t="shared" ca="1" si="904"/>
        <v>0</v>
      </c>
      <c r="T480" s="124">
        <v>0</v>
      </c>
      <c r="U480" s="124">
        <f t="shared" ca="1" si="905"/>
        <v>0.5</v>
      </c>
      <c r="V480" s="124">
        <f t="shared" ca="1" si="906"/>
        <v>0</v>
      </c>
      <c r="W480" s="124"/>
      <c r="X480" s="124"/>
      <c r="Y480" s="124"/>
      <c r="Z480" s="124"/>
    </row>
    <row r="481" spans="1:26" outlineLevel="1">
      <c r="A481">
        <f t="shared" ca="1" si="907"/>
        <v>2</v>
      </c>
      <c r="B481" t="str">
        <f t="shared" ca="1" si="893"/>
        <v>EP2 LPD1 LPS3 LPM3</v>
      </c>
      <c r="C481" s="321">
        <f ca="1">IF($A481&lt;&gt;$A480,1,MOD(C480-1+(COUNTIFS(D$355:$N$355,$A481)=COUNTIFS(D481:$N481,1)),C$354)+1)</f>
        <v>2</v>
      </c>
      <c r="D481" s="319">
        <f ca="1">IF($A481&lt;&gt;D$355,0,IF($A481&lt;&gt;$A480,1,MOD(D480-1+(COUNTIFS(E$355:$N$355,$A481)=COUNTIFS(E481:$N481,1)),D$354)+1))</f>
        <v>0</v>
      </c>
      <c r="E481" s="319">
        <f ca="1">IF($A481&lt;&gt;E$355,0,IF($A481&lt;&gt;$A480,1,MOD(E480-1+(COUNTIFS(F$355:$N$355,$A481)=COUNTIFS(F481:$N481,1)),E$354)+1))</f>
        <v>0</v>
      </c>
      <c r="F481" s="319">
        <f ca="1">IF($A481&lt;&gt;F$355,0,IF($A481&lt;&gt;$A480,1,MOD(F480-1+(COUNTIFS(G$355:$N$355,$A481)=COUNTIFS(G481:$N481,1)),F$354)+1))</f>
        <v>0</v>
      </c>
      <c r="G481" s="319">
        <f ca="1">IF($A481&lt;&gt;G$355,0,IF($A481&lt;&gt;$A480,1,MOD(G480-1+(COUNTIFS(H$355:$N$355,$A481)=COUNTIFS(H481:$N481,1)),G$354)+1))</f>
        <v>1</v>
      </c>
      <c r="H481" s="319">
        <f ca="1">IF($A481&lt;&gt;H$355,0,IF($A481&lt;&gt;$A480,1,MOD(H480-1+(COUNTIFS(I$355:$N$355,$A481)=COUNTIFS(I481:$N481,1)),H$354)+1))</f>
        <v>3</v>
      </c>
      <c r="I481" s="319">
        <f ca="1">IF($A481&lt;&gt;I$355,0,IF($A481&lt;&gt;$A480,1,MOD(I480-1+(COUNTIFS(N$355:$N$355,$A481)=COUNTIFS(N481:$N481,1)),I$354)+1))</f>
        <v>3</v>
      </c>
      <c r="J481" s="319"/>
      <c r="K481" s="319"/>
      <c r="L481" s="319"/>
      <c r="M481" s="319"/>
      <c r="O481">
        <v>125</v>
      </c>
      <c r="P481" s="124">
        <f t="shared" ca="1" si="901"/>
        <v>0</v>
      </c>
      <c r="Q481" s="124">
        <f t="shared" ca="1" si="902"/>
        <v>0</v>
      </c>
      <c r="R481" s="124">
        <f t="shared" ca="1" si="903"/>
        <v>0</v>
      </c>
      <c r="S481" s="124">
        <f t="shared" ca="1" si="904"/>
        <v>0</v>
      </c>
      <c r="T481" s="124">
        <v>0</v>
      </c>
      <c r="U481" s="124">
        <f t="shared" ca="1" si="905"/>
        <v>0.5</v>
      </c>
      <c r="V481" s="124">
        <f t="shared" ca="1" si="906"/>
        <v>0.5</v>
      </c>
      <c r="W481" s="124"/>
      <c r="X481" s="124"/>
      <c r="Y481" s="124"/>
      <c r="Z481" s="124"/>
    </row>
    <row r="482" spans="1:26" outlineLevel="1">
      <c r="A482">
        <f t="shared" ca="1" si="907"/>
        <v>2</v>
      </c>
      <c r="B482" t="str">
        <f t="shared" ca="1" si="893"/>
        <v>EP3 LPD1 LPS1 LPM1</v>
      </c>
      <c r="C482" s="321">
        <f ca="1">IF($A482&lt;&gt;$A481,1,MOD(C481-1+(COUNTIFS(D$355:$N$355,$A482)=COUNTIFS(D482:$N482,1)),C$354)+1)</f>
        <v>3</v>
      </c>
      <c r="D482" s="319">
        <f ca="1">IF($A482&lt;&gt;D$355,0,IF($A482&lt;&gt;$A481,1,MOD(D481-1+(COUNTIFS(E$355:$N$355,$A482)=COUNTIFS(E482:$N482,1)),D$354)+1))</f>
        <v>0</v>
      </c>
      <c r="E482" s="319">
        <f ca="1">IF($A482&lt;&gt;E$355,0,IF($A482&lt;&gt;$A481,1,MOD(E481-1+(COUNTIFS(F$355:$N$355,$A482)=COUNTIFS(F482:$N482,1)),E$354)+1))</f>
        <v>0</v>
      </c>
      <c r="F482" s="319">
        <f ca="1">IF($A482&lt;&gt;F$355,0,IF($A482&lt;&gt;$A481,1,MOD(F481-1+(COUNTIFS(G$355:$N$355,$A482)=COUNTIFS(G482:$N482,1)),F$354)+1))</f>
        <v>0</v>
      </c>
      <c r="G482" s="319">
        <f ca="1">IF($A482&lt;&gt;G$355,0,IF($A482&lt;&gt;$A481,1,MOD(G481-1+(COUNTIFS(H$355:$N$355,$A482)=COUNTIFS(H482:$N482,1)),G$354)+1))</f>
        <v>1</v>
      </c>
      <c r="H482" s="319">
        <f ca="1">IF($A482&lt;&gt;H$355,0,IF($A482&lt;&gt;$A481,1,MOD(H481-1+(COUNTIFS(I$355:$N$355,$A482)=COUNTIFS(I482:$N482,1)),H$354)+1))</f>
        <v>1</v>
      </c>
      <c r="I482" s="319">
        <f ca="1">IF($A482&lt;&gt;I$355,0,IF($A482&lt;&gt;$A481,1,MOD(I481-1+(COUNTIFS(N$355:$N$355,$A482)=COUNTIFS(N482:$N482,1)),I$354)+1))</f>
        <v>1</v>
      </c>
      <c r="J482" s="319"/>
      <c r="K482" s="319"/>
      <c r="L482" s="319"/>
      <c r="M482" s="319"/>
      <c r="O482">
        <v>126</v>
      </c>
      <c r="P482" s="124">
        <f t="shared" ca="1" si="901"/>
        <v>0.5</v>
      </c>
      <c r="Q482" s="124">
        <f t="shared" ca="1" si="902"/>
        <v>0</v>
      </c>
      <c r="R482" s="124">
        <f t="shared" ca="1" si="903"/>
        <v>0</v>
      </c>
      <c r="S482" s="124">
        <f t="shared" ca="1" si="904"/>
        <v>0</v>
      </c>
      <c r="T482" s="124">
        <v>0</v>
      </c>
      <c r="U482" s="124">
        <f t="shared" ca="1" si="905"/>
        <v>-0.5</v>
      </c>
      <c r="V482" s="124">
        <f t="shared" ca="1" si="906"/>
        <v>-0.5</v>
      </c>
      <c r="W482" s="124"/>
      <c r="X482" s="124"/>
      <c r="Y482" s="124"/>
      <c r="Z482" s="124"/>
    </row>
    <row r="483" spans="1:26" outlineLevel="1">
      <c r="A483">
        <f t="shared" ca="1" si="907"/>
        <v>2</v>
      </c>
      <c r="B483" t="str">
        <f t="shared" ca="1" si="893"/>
        <v>EP3 LPD1 LPS1 LPM2</v>
      </c>
      <c r="C483" s="321">
        <f ca="1">IF($A483&lt;&gt;$A482,1,MOD(C482-1+(COUNTIFS(D$355:$N$355,$A483)=COUNTIFS(D483:$N483,1)),C$354)+1)</f>
        <v>3</v>
      </c>
      <c r="D483" s="319">
        <f ca="1">IF($A483&lt;&gt;D$355,0,IF($A483&lt;&gt;$A482,1,MOD(D482-1+(COUNTIFS(E$355:$N$355,$A483)=COUNTIFS(E483:$N483,1)),D$354)+1))</f>
        <v>0</v>
      </c>
      <c r="E483" s="319">
        <f ca="1">IF($A483&lt;&gt;E$355,0,IF($A483&lt;&gt;$A482,1,MOD(E482-1+(COUNTIFS(F$355:$N$355,$A483)=COUNTIFS(F483:$N483,1)),E$354)+1))</f>
        <v>0</v>
      </c>
      <c r="F483" s="319">
        <f ca="1">IF($A483&lt;&gt;F$355,0,IF($A483&lt;&gt;$A482,1,MOD(F482-1+(COUNTIFS(G$355:$N$355,$A483)=COUNTIFS(G483:$N483,1)),F$354)+1))</f>
        <v>0</v>
      </c>
      <c r="G483" s="319">
        <f ca="1">IF($A483&lt;&gt;G$355,0,IF($A483&lt;&gt;$A482,1,MOD(G482-1+(COUNTIFS(H$355:$N$355,$A483)=COUNTIFS(H483:$N483,1)),G$354)+1))</f>
        <v>1</v>
      </c>
      <c r="H483" s="319">
        <f ca="1">IF($A483&lt;&gt;H$355,0,IF($A483&lt;&gt;$A482,1,MOD(H482-1+(COUNTIFS(I$355:$N$355,$A483)=COUNTIFS(I483:$N483,1)),H$354)+1))</f>
        <v>1</v>
      </c>
      <c r="I483" s="319">
        <f ca="1">IF($A483&lt;&gt;I$355,0,IF($A483&lt;&gt;$A482,1,MOD(I482-1+(COUNTIFS(N$355:$N$355,$A483)=COUNTIFS(N483:$N483,1)),I$354)+1))</f>
        <v>2</v>
      </c>
      <c r="J483" s="319"/>
      <c r="K483" s="319"/>
      <c r="L483" s="319"/>
      <c r="M483" s="319"/>
      <c r="O483">
        <v>127</v>
      </c>
      <c r="P483" s="124">
        <f t="shared" ca="1" si="901"/>
        <v>0.5</v>
      </c>
      <c r="Q483" s="124">
        <f t="shared" ca="1" si="902"/>
        <v>0</v>
      </c>
      <c r="R483" s="124">
        <f t="shared" ca="1" si="903"/>
        <v>0</v>
      </c>
      <c r="S483" s="124">
        <f t="shared" ca="1" si="904"/>
        <v>0</v>
      </c>
      <c r="T483" s="124">
        <v>0</v>
      </c>
      <c r="U483" s="124">
        <f t="shared" ca="1" si="905"/>
        <v>-0.5</v>
      </c>
      <c r="V483" s="124">
        <f t="shared" ca="1" si="906"/>
        <v>0</v>
      </c>
      <c r="W483" s="124"/>
      <c r="X483" s="124"/>
      <c r="Y483" s="124"/>
      <c r="Z483" s="124"/>
    </row>
    <row r="484" spans="1:26" outlineLevel="1">
      <c r="A484">
        <f t="shared" ca="1" si="907"/>
        <v>2</v>
      </c>
      <c r="B484" t="str">
        <f t="shared" ca="1" si="893"/>
        <v>EP3 LPD1 LPS1 LPM3</v>
      </c>
      <c r="C484" s="321">
        <f ca="1">IF($A484&lt;&gt;$A483,1,MOD(C483-1+(COUNTIFS(D$355:$N$355,$A484)=COUNTIFS(D484:$N484,1)),C$354)+1)</f>
        <v>3</v>
      </c>
      <c r="D484" s="319">
        <f ca="1">IF($A484&lt;&gt;D$355,0,IF($A484&lt;&gt;$A483,1,MOD(D483-1+(COUNTIFS(E$355:$N$355,$A484)=COUNTIFS(E484:$N484,1)),D$354)+1))</f>
        <v>0</v>
      </c>
      <c r="E484" s="319">
        <f ca="1">IF($A484&lt;&gt;E$355,0,IF($A484&lt;&gt;$A483,1,MOD(E483-1+(COUNTIFS(F$355:$N$355,$A484)=COUNTIFS(F484:$N484,1)),E$354)+1))</f>
        <v>0</v>
      </c>
      <c r="F484" s="319">
        <f ca="1">IF($A484&lt;&gt;F$355,0,IF($A484&lt;&gt;$A483,1,MOD(F483-1+(COUNTIFS(G$355:$N$355,$A484)=COUNTIFS(G484:$N484,1)),F$354)+1))</f>
        <v>0</v>
      </c>
      <c r="G484" s="319">
        <f ca="1">IF($A484&lt;&gt;G$355,0,IF($A484&lt;&gt;$A483,1,MOD(G483-1+(COUNTIFS(H$355:$N$355,$A484)=COUNTIFS(H484:$N484,1)),G$354)+1))</f>
        <v>1</v>
      </c>
      <c r="H484" s="319">
        <f ca="1">IF($A484&lt;&gt;H$355,0,IF($A484&lt;&gt;$A483,1,MOD(H483-1+(COUNTIFS(I$355:$N$355,$A484)=COUNTIFS(I484:$N484,1)),H$354)+1))</f>
        <v>1</v>
      </c>
      <c r="I484" s="319">
        <f ca="1">IF($A484&lt;&gt;I$355,0,IF($A484&lt;&gt;$A483,1,MOD(I483-1+(COUNTIFS(N$355:$N$355,$A484)=COUNTIFS(N484:$N484,1)),I$354)+1))</f>
        <v>3</v>
      </c>
      <c r="J484" s="319"/>
      <c r="K484" s="319"/>
      <c r="L484" s="319"/>
      <c r="M484" s="319"/>
      <c r="O484">
        <v>128</v>
      </c>
      <c r="P484" s="124">
        <f t="shared" ca="1" si="901"/>
        <v>0.5</v>
      </c>
      <c r="Q484" s="124">
        <f t="shared" ca="1" si="902"/>
        <v>0</v>
      </c>
      <c r="R484" s="124">
        <f t="shared" ca="1" si="903"/>
        <v>0</v>
      </c>
      <c r="S484" s="124">
        <f t="shared" ca="1" si="904"/>
        <v>0</v>
      </c>
      <c r="T484" s="124">
        <v>0</v>
      </c>
      <c r="U484" s="124">
        <f t="shared" ca="1" si="905"/>
        <v>-0.5</v>
      </c>
      <c r="V484" s="124">
        <f t="shared" ca="1" si="906"/>
        <v>0.5</v>
      </c>
      <c r="W484" s="124"/>
      <c r="X484" s="124"/>
      <c r="Y484" s="124"/>
      <c r="Z484" s="124"/>
    </row>
    <row r="485" spans="1:26" outlineLevel="1">
      <c r="A485">
        <f t="shared" ca="1" si="907"/>
        <v>2</v>
      </c>
      <c r="B485" t="str">
        <f t="shared" ref="B485:B548" ca="1" si="908">"EP"&amp;$C485&amp;IF($A485=0," LPAll"&amp;$D485,"")&amp;IF($A485=1," LPD"&amp;$E485&amp;" LPS"&amp;$F485,"")&amp;IF($A485=2," LPD"&amp;$G485&amp;" LPS"&amp;$H485&amp;" LPM"&amp;$I485,"")</f>
        <v>EP3 LPD1 LPS2 LPM1</v>
      </c>
      <c r="C485" s="321">
        <f ca="1">IF($A485&lt;&gt;$A484,1,MOD(C484-1+(COUNTIFS(D$355:$N$355,$A485)=COUNTIFS(D485:$N485,1)),C$354)+1)</f>
        <v>3</v>
      </c>
      <c r="D485" s="319">
        <f ca="1">IF($A485&lt;&gt;D$355,0,IF($A485&lt;&gt;$A484,1,MOD(D484-1+(COUNTIFS(E$355:$N$355,$A485)=COUNTIFS(E485:$N485,1)),D$354)+1))</f>
        <v>0</v>
      </c>
      <c r="E485" s="319">
        <f ca="1">IF($A485&lt;&gt;E$355,0,IF($A485&lt;&gt;$A484,1,MOD(E484-1+(COUNTIFS(F$355:$N$355,$A485)=COUNTIFS(F485:$N485,1)),E$354)+1))</f>
        <v>0</v>
      </c>
      <c r="F485" s="319">
        <f ca="1">IF($A485&lt;&gt;F$355,0,IF($A485&lt;&gt;$A484,1,MOD(F484-1+(COUNTIFS(G$355:$N$355,$A485)=COUNTIFS(G485:$N485,1)),F$354)+1))</f>
        <v>0</v>
      </c>
      <c r="G485" s="319">
        <f ca="1">IF($A485&lt;&gt;G$355,0,IF($A485&lt;&gt;$A484,1,MOD(G484-1+(COUNTIFS(H$355:$N$355,$A485)=COUNTIFS(H485:$N485,1)),G$354)+1))</f>
        <v>1</v>
      </c>
      <c r="H485" s="319">
        <f ca="1">IF($A485&lt;&gt;H$355,0,IF($A485&lt;&gt;$A484,1,MOD(H484-1+(COUNTIFS(I$355:$N$355,$A485)=COUNTIFS(I485:$N485,1)),H$354)+1))</f>
        <v>2</v>
      </c>
      <c r="I485" s="319">
        <f ca="1">IF($A485&lt;&gt;I$355,0,IF($A485&lt;&gt;$A484,1,MOD(I484-1+(COUNTIFS(N$355:$N$355,$A485)=COUNTIFS(N485:$N485,1)),I$354)+1))</f>
        <v>1</v>
      </c>
      <c r="J485" s="319"/>
      <c r="K485" s="319"/>
      <c r="L485" s="319"/>
      <c r="M485" s="319"/>
      <c r="O485">
        <v>129</v>
      </c>
      <c r="P485" s="124">
        <f t="shared" ca="1" si="901"/>
        <v>0.5</v>
      </c>
      <c r="Q485" s="124">
        <f t="shared" ca="1" si="902"/>
        <v>0</v>
      </c>
      <c r="R485" s="124">
        <f t="shared" ca="1" si="903"/>
        <v>0</v>
      </c>
      <c r="S485" s="124">
        <f t="shared" ca="1" si="904"/>
        <v>0</v>
      </c>
      <c r="T485" s="124">
        <v>0</v>
      </c>
      <c r="U485" s="124">
        <f t="shared" ca="1" si="905"/>
        <v>0</v>
      </c>
      <c r="V485" s="124">
        <f t="shared" ca="1" si="906"/>
        <v>-0.5</v>
      </c>
      <c r="W485" s="124"/>
      <c r="X485" s="124"/>
      <c r="Y485" s="124"/>
      <c r="Z485" s="124"/>
    </row>
    <row r="486" spans="1:26" outlineLevel="1">
      <c r="A486">
        <f t="shared" ca="1" si="907"/>
        <v>2</v>
      </c>
      <c r="B486" t="str">
        <f t="shared" ca="1" si="908"/>
        <v>EP3 LPD1 LPS2 LPM2</v>
      </c>
      <c r="C486" s="321">
        <f ca="1">IF($A486&lt;&gt;$A485,1,MOD(C485-1+(COUNTIFS(D$355:$N$355,$A486)=COUNTIFS(D486:$N486,1)),C$354)+1)</f>
        <v>3</v>
      </c>
      <c r="D486" s="319">
        <f ca="1">IF($A486&lt;&gt;D$355,0,IF($A486&lt;&gt;$A485,1,MOD(D485-1+(COUNTIFS(E$355:$N$355,$A486)=COUNTIFS(E486:$N486,1)),D$354)+1))</f>
        <v>0</v>
      </c>
      <c r="E486" s="319">
        <f ca="1">IF($A486&lt;&gt;E$355,0,IF($A486&lt;&gt;$A485,1,MOD(E485-1+(COUNTIFS(F$355:$N$355,$A486)=COUNTIFS(F486:$N486,1)),E$354)+1))</f>
        <v>0</v>
      </c>
      <c r="F486" s="319">
        <f ca="1">IF($A486&lt;&gt;F$355,0,IF($A486&lt;&gt;$A485,1,MOD(F485-1+(COUNTIFS(G$355:$N$355,$A486)=COUNTIFS(G486:$N486,1)),F$354)+1))</f>
        <v>0</v>
      </c>
      <c r="G486" s="319">
        <f ca="1">IF($A486&lt;&gt;G$355,0,IF($A486&lt;&gt;$A485,1,MOD(G485-1+(COUNTIFS(H$355:$N$355,$A486)=COUNTIFS(H486:$N486,1)),G$354)+1))</f>
        <v>1</v>
      </c>
      <c r="H486" s="319">
        <f ca="1">IF($A486&lt;&gt;H$355,0,IF($A486&lt;&gt;$A485,1,MOD(H485-1+(COUNTIFS(I$355:$N$355,$A486)=COUNTIFS(I486:$N486,1)),H$354)+1))</f>
        <v>2</v>
      </c>
      <c r="I486" s="319">
        <f ca="1">IF($A486&lt;&gt;I$355,0,IF($A486&lt;&gt;$A485,1,MOD(I485-1+(COUNTIFS(N$355:$N$355,$A486)=COUNTIFS(N486:$N486,1)),I$354)+1))</f>
        <v>2</v>
      </c>
      <c r="J486" s="319"/>
      <c r="K486" s="319"/>
      <c r="L486" s="319"/>
      <c r="M486" s="319"/>
      <c r="O486">
        <v>130</v>
      </c>
      <c r="P486" s="124">
        <f t="shared" ca="1" si="901"/>
        <v>0.5</v>
      </c>
      <c r="Q486" s="124">
        <f t="shared" ca="1" si="902"/>
        <v>0</v>
      </c>
      <c r="R486" s="124">
        <f t="shared" ca="1" si="903"/>
        <v>0</v>
      </c>
      <c r="S486" s="124">
        <f t="shared" ca="1" si="904"/>
        <v>0</v>
      </c>
      <c r="T486" s="124">
        <v>0</v>
      </c>
      <c r="U486" s="124">
        <f t="shared" ca="1" si="905"/>
        <v>0</v>
      </c>
      <c r="V486" s="124">
        <f t="shared" ca="1" si="906"/>
        <v>0</v>
      </c>
      <c r="W486" s="124"/>
      <c r="X486" s="124"/>
      <c r="Y486" s="124"/>
      <c r="Z486" s="124"/>
    </row>
    <row r="487" spans="1:26" outlineLevel="1">
      <c r="A487">
        <f t="shared" ca="1" si="907"/>
        <v>2</v>
      </c>
      <c r="B487" t="str">
        <f t="shared" ca="1" si="908"/>
        <v>EP3 LPD1 LPS2 LPM3</v>
      </c>
      <c r="C487" s="321">
        <f ca="1">IF($A487&lt;&gt;$A486,1,MOD(C486-1+(COUNTIFS(D$355:$N$355,$A487)=COUNTIFS(D487:$N487,1)),C$354)+1)</f>
        <v>3</v>
      </c>
      <c r="D487" s="319">
        <f ca="1">IF($A487&lt;&gt;D$355,0,IF($A487&lt;&gt;$A486,1,MOD(D486-1+(COUNTIFS(E$355:$N$355,$A487)=COUNTIFS(E487:$N487,1)),D$354)+1))</f>
        <v>0</v>
      </c>
      <c r="E487" s="319">
        <f ca="1">IF($A487&lt;&gt;E$355,0,IF($A487&lt;&gt;$A486,1,MOD(E486-1+(COUNTIFS(F$355:$N$355,$A487)=COUNTIFS(F487:$N487,1)),E$354)+1))</f>
        <v>0</v>
      </c>
      <c r="F487" s="319">
        <f ca="1">IF($A487&lt;&gt;F$355,0,IF($A487&lt;&gt;$A486,1,MOD(F486-1+(COUNTIFS(G$355:$N$355,$A487)=COUNTIFS(G487:$N487,1)),F$354)+1))</f>
        <v>0</v>
      </c>
      <c r="G487" s="319">
        <f ca="1">IF($A487&lt;&gt;G$355,0,IF($A487&lt;&gt;$A486,1,MOD(G486-1+(COUNTIFS(H$355:$N$355,$A487)=COUNTIFS(H487:$N487,1)),G$354)+1))</f>
        <v>1</v>
      </c>
      <c r="H487" s="319">
        <f ca="1">IF($A487&lt;&gt;H$355,0,IF($A487&lt;&gt;$A486,1,MOD(H486-1+(COUNTIFS(I$355:$N$355,$A487)=COUNTIFS(I487:$N487,1)),H$354)+1))</f>
        <v>2</v>
      </c>
      <c r="I487" s="319">
        <f ca="1">IF($A487&lt;&gt;I$355,0,IF($A487&lt;&gt;$A486,1,MOD(I486-1+(COUNTIFS(N$355:$N$355,$A487)=COUNTIFS(N487:$N487,1)),I$354)+1))</f>
        <v>3</v>
      </c>
      <c r="J487" s="319"/>
      <c r="K487" s="319"/>
      <c r="L487" s="319"/>
      <c r="M487" s="319"/>
      <c r="O487">
        <v>131</v>
      </c>
      <c r="P487" s="124">
        <f t="shared" ca="1" si="901"/>
        <v>0.5</v>
      </c>
      <c r="Q487" s="124">
        <f t="shared" ca="1" si="902"/>
        <v>0</v>
      </c>
      <c r="R487" s="124">
        <f t="shared" ca="1" si="903"/>
        <v>0</v>
      </c>
      <c r="S487" s="124">
        <f t="shared" ca="1" si="904"/>
        <v>0</v>
      </c>
      <c r="T487" s="124">
        <v>0</v>
      </c>
      <c r="U487" s="124">
        <f t="shared" ca="1" si="905"/>
        <v>0</v>
      </c>
      <c r="V487" s="124">
        <f t="shared" ca="1" si="906"/>
        <v>0.5</v>
      </c>
      <c r="W487" s="124"/>
      <c r="X487" s="124"/>
      <c r="Y487" s="124"/>
      <c r="Z487" s="124"/>
    </row>
    <row r="488" spans="1:26" outlineLevel="1">
      <c r="A488">
        <f t="shared" ca="1" si="907"/>
        <v>2</v>
      </c>
      <c r="B488" t="str">
        <f t="shared" ca="1" si="908"/>
        <v>EP3 LPD1 LPS3 LPM1</v>
      </c>
      <c r="C488" s="321">
        <f ca="1">IF($A488&lt;&gt;$A487,1,MOD(C487-1+(COUNTIFS(D$355:$N$355,$A488)=COUNTIFS(D488:$N488,1)),C$354)+1)</f>
        <v>3</v>
      </c>
      <c r="D488" s="319">
        <f ca="1">IF($A488&lt;&gt;D$355,0,IF($A488&lt;&gt;$A487,1,MOD(D487-1+(COUNTIFS(E$355:$N$355,$A488)=COUNTIFS(E488:$N488,1)),D$354)+1))</f>
        <v>0</v>
      </c>
      <c r="E488" s="319">
        <f ca="1">IF($A488&lt;&gt;E$355,0,IF($A488&lt;&gt;$A487,1,MOD(E487-1+(COUNTIFS(F$355:$N$355,$A488)=COUNTIFS(F488:$N488,1)),E$354)+1))</f>
        <v>0</v>
      </c>
      <c r="F488" s="319">
        <f ca="1">IF($A488&lt;&gt;F$355,0,IF($A488&lt;&gt;$A487,1,MOD(F487-1+(COUNTIFS(G$355:$N$355,$A488)=COUNTIFS(G488:$N488,1)),F$354)+1))</f>
        <v>0</v>
      </c>
      <c r="G488" s="319">
        <f ca="1">IF($A488&lt;&gt;G$355,0,IF($A488&lt;&gt;$A487,1,MOD(G487-1+(COUNTIFS(H$355:$N$355,$A488)=COUNTIFS(H488:$N488,1)),G$354)+1))</f>
        <v>1</v>
      </c>
      <c r="H488" s="319">
        <f ca="1">IF($A488&lt;&gt;H$355,0,IF($A488&lt;&gt;$A487,1,MOD(H487-1+(COUNTIFS(I$355:$N$355,$A488)=COUNTIFS(I488:$N488,1)),H$354)+1))</f>
        <v>3</v>
      </c>
      <c r="I488" s="319">
        <f ca="1">IF($A488&lt;&gt;I$355,0,IF($A488&lt;&gt;$A487,1,MOD(I487-1+(COUNTIFS(N$355:$N$355,$A488)=COUNTIFS(N488:$N488,1)),I$354)+1))</f>
        <v>1</v>
      </c>
      <c r="J488" s="319"/>
      <c r="K488" s="319"/>
      <c r="L488" s="319"/>
      <c r="M488" s="319"/>
      <c r="O488">
        <v>132</v>
      </c>
      <c r="P488" s="124">
        <f t="shared" ca="1" si="901"/>
        <v>0.5</v>
      </c>
      <c r="Q488" s="124">
        <f t="shared" ca="1" si="902"/>
        <v>0</v>
      </c>
      <c r="R488" s="124">
        <f t="shared" ca="1" si="903"/>
        <v>0</v>
      </c>
      <c r="S488" s="124">
        <f t="shared" ca="1" si="904"/>
        <v>0</v>
      </c>
      <c r="T488" s="124">
        <v>0</v>
      </c>
      <c r="U488" s="124">
        <f t="shared" ca="1" si="905"/>
        <v>0.5</v>
      </c>
      <c r="V488" s="124">
        <f t="shared" ca="1" si="906"/>
        <v>-0.5</v>
      </c>
      <c r="W488" s="124"/>
      <c r="X488" s="124"/>
      <c r="Y488" s="124"/>
      <c r="Z488" s="124"/>
    </row>
    <row r="489" spans="1:26" outlineLevel="1">
      <c r="A489">
        <f t="shared" ca="1" si="907"/>
        <v>2</v>
      </c>
      <c r="B489" t="str">
        <f t="shared" ca="1" si="908"/>
        <v>EP3 LPD1 LPS3 LPM2</v>
      </c>
      <c r="C489" s="321">
        <f ca="1">IF($A489&lt;&gt;$A488,1,MOD(C488-1+(COUNTIFS(D$355:$N$355,$A489)=COUNTIFS(D489:$N489,1)),C$354)+1)</f>
        <v>3</v>
      </c>
      <c r="D489" s="319">
        <f ca="1">IF($A489&lt;&gt;D$355,0,IF($A489&lt;&gt;$A488,1,MOD(D488-1+(COUNTIFS(E$355:$N$355,$A489)=COUNTIFS(E489:$N489,1)),D$354)+1))</f>
        <v>0</v>
      </c>
      <c r="E489" s="319">
        <f ca="1">IF($A489&lt;&gt;E$355,0,IF($A489&lt;&gt;$A488,1,MOD(E488-1+(COUNTIFS(F$355:$N$355,$A489)=COUNTIFS(F489:$N489,1)),E$354)+1))</f>
        <v>0</v>
      </c>
      <c r="F489" s="319">
        <f ca="1">IF($A489&lt;&gt;F$355,0,IF($A489&lt;&gt;$A488,1,MOD(F488-1+(COUNTIFS(G$355:$N$355,$A489)=COUNTIFS(G489:$N489,1)),F$354)+1))</f>
        <v>0</v>
      </c>
      <c r="G489" s="319">
        <f ca="1">IF($A489&lt;&gt;G$355,0,IF($A489&lt;&gt;$A488,1,MOD(G488-1+(COUNTIFS(H$355:$N$355,$A489)=COUNTIFS(H489:$N489,1)),G$354)+1))</f>
        <v>1</v>
      </c>
      <c r="H489" s="319">
        <f ca="1">IF($A489&lt;&gt;H$355,0,IF($A489&lt;&gt;$A488,1,MOD(H488-1+(COUNTIFS(I$355:$N$355,$A489)=COUNTIFS(I489:$N489,1)),H$354)+1))</f>
        <v>3</v>
      </c>
      <c r="I489" s="319">
        <f ca="1">IF($A489&lt;&gt;I$355,0,IF($A489&lt;&gt;$A488,1,MOD(I488-1+(COUNTIFS(N$355:$N$355,$A489)=COUNTIFS(N489:$N489,1)),I$354)+1))</f>
        <v>2</v>
      </c>
      <c r="J489" s="319"/>
      <c r="K489" s="319"/>
      <c r="L489" s="319"/>
      <c r="M489" s="319"/>
      <c r="O489">
        <v>133</v>
      </c>
      <c r="P489" s="124">
        <f t="shared" ca="1" si="901"/>
        <v>0.5</v>
      </c>
      <c r="Q489" s="124">
        <f t="shared" ca="1" si="902"/>
        <v>0</v>
      </c>
      <c r="R489" s="124">
        <f t="shared" ca="1" si="903"/>
        <v>0</v>
      </c>
      <c r="S489" s="124">
        <f t="shared" ca="1" si="904"/>
        <v>0</v>
      </c>
      <c r="T489" s="124">
        <v>0</v>
      </c>
      <c r="U489" s="124">
        <f t="shared" ca="1" si="905"/>
        <v>0.5</v>
      </c>
      <c r="V489" s="124">
        <f t="shared" ca="1" si="906"/>
        <v>0</v>
      </c>
      <c r="W489" s="124"/>
      <c r="X489" s="124"/>
      <c r="Y489" s="124"/>
      <c r="Z489" s="124"/>
    </row>
    <row r="490" spans="1:26" outlineLevel="1">
      <c r="A490">
        <f t="shared" ca="1" si="907"/>
        <v>2</v>
      </c>
      <c r="B490" t="str">
        <f t="shared" ca="1" si="908"/>
        <v>EP3 LPD1 LPS3 LPM3</v>
      </c>
      <c r="C490" s="321">
        <f ca="1">IF($A490&lt;&gt;$A489,1,MOD(C489-1+(COUNTIFS(D$355:$N$355,$A490)=COUNTIFS(D490:$N490,1)),C$354)+1)</f>
        <v>3</v>
      </c>
      <c r="D490" s="319">
        <f ca="1">IF($A490&lt;&gt;D$355,0,IF($A490&lt;&gt;$A489,1,MOD(D489-1+(COUNTIFS(E$355:$N$355,$A490)=COUNTIFS(E490:$N490,1)),D$354)+1))</f>
        <v>0</v>
      </c>
      <c r="E490" s="319">
        <f ca="1">IF($A490&lt;&gt;E$355,0,IF($A490&lt;&gt;$A489,1,MOD(E489-1+(COUNTIFS(F$355:$N$355,$A490)=COUNTIFS(F490:$N490,1)),E$354)+1))</f>
        <v>0</v>
      </c>
      <c r="F490" s="319">
        <f ca="1">IF($A490&lt;&gt;F$355,0,IF($A490&lt;&gt;$A489,1,MOD(F489-1+(COUNTIFS(G$355:$N$355,$A490)=COUNTIFS(G490:$N490,1)),F$354)+1))</f>
        <v>0</v>
      </c>
      <c r="G490" s="319">
        <f ca="1">IF($A490&lt;&gt;G$355,0,IF($A490&lt;&gt;$A489,1,MOD(G489-1+(COUNTIFS(H$355:$N$355,$A490)=COUNTIFS(H490:$N490,1)),G$354)+1))</f>
        <v>1</v>
      </c>
      <c r="H490" s="319">
        <f ca="1">IF($A490&lt;&gt;H$355,0,IF($A490&lt;&gt;$A489,1,MOD(H489-1+(COUNTIFS(I$355:$N$355,$A490)=COUNTIFS(I490:$N490,1)),H$354)+1))</f>
        <v>3</v>
      </c>
      <c r="I490" s="319">
        <f ca="1">IF($A490&lt;&gt;I$355,0,IF($A490&lt;&gt;$A489,1,MOD(I489-1+(COUNTIFS(N$355:$N$355,$A490)=COUNTIFS(N490:$N490,1)),I$354)+1))</f>
        <v>3</v>
      </c>
      <c r="J490" s="319"/>
      <c r="K490" s="319"/>
      <c r="L490" s="319"/>
      <c r="M490" s="319"/>
      <c r="O490">
        <v>134</v>
      </c>
      <c r="P490" s="124">
        <f t="shared" ca="1" si="901"/>
        <v>0.5</v>
      </c>
      <c r="Q490" s="124">
        <f t="shared" ca="1" si="902"/>
        <v>0</v>
      </c>
      <c r="R490" s="124">
        <f t="shared" ca="1" si="903"/>
        <v>0</v>
      </c>
      <c r="S490" s="124">
        <f t="shared" ca="1" si="904"/>
        <v>0</v>
      </c>
      <c r="T490" s="124">
        <v>0</v>
      </c>
      <c r="U490" s="124">
        <f t="shared" ca="1" si="905"/>
        <v>0.5</v>
      </c>
      <c r="V490" s="124">
        <f t="shared" ca="1" si="906"/>
        <v>0.5</v>
      </c>
      <c r="W490" s="124"/>
      <c r="X490" s="124"/>
      <c r="Y490" s="124"/>
      <c r="Z490" s="124"/>
    </row>
    <row r="491" spans="1:26" outlineLevel="1">
      <c r="A491">
        <f t="shared" ca="1" si="907"/>
        <v>2</v>
      </c>
      <c r="B491" t="str">
        <f t="shared" ca="1" si="908"/>
        <v>EP1 LPD1 LPS1 LPM1</v>
      </c>
      <c r="C491" s="321">
        <f ca="1">IF($A491&lt;&gt;$A490,1,MOD(C490-1+(COUNTIFS(D$355:$N$355,$A491)=COUNTIFS(D491:$N491,1)),C$354)+1)</f>
        <v>1</v>
      </c>
      <c r="D491" s="319">
        <f ca="1">IF($A491&lt;&gt;D$355,0,IF($A491&lt;&gt;$A490,1,MOD(D490-1+(COUNTIFS(E$355:$N$355,$A491)=COUNTIFS(E491:$N491,1)),D$354)+1))</f>
        <v>0</v>
      </c>
      <c r="E491" s="319">
        <f ca="1">IF($A491&lt;&gt;E$355,0,IF($A491&lt;&gt;$A490,1,MOD(E490-1+(COUNTIFS(F$355:$N$355,$A491)=COUNTIFS(F491:$N491,1)),E$354)+1))</f>
        <v>0</v>
      </c>
      <c r="F491" s="319">
        <f ca="1">IF($A491&lt;&gt;F$355,0,IF($A491&lt;&gt;$A490,1,MOD(F490-1+(COUNTIFS(G$355:$N$355,$A491)=COUNTIFS(G491:$N491,1)),F$354)+1))</f>
        <v>0</v>
      </c>
      <c r="G491" s="319">
        <f ca="1">IF($A491&lt;&gt;G$355,0,IF($A491&lt;&gt;$A490,1,MOD(G490-1+(COUNTIFS(H$355:$N$355,$A491)=COUNTIFS(H491:$N491,1)),G$354)+1))</f>
        <v>1</v>
      </c>
      <c r="H491" s="319">
        <f ca="1">IF($A491&lt;&gt;H$355,0,IF($A491&lt;&gt;$A490,1,MOD(H490-1+(COUNTIFS(I$355:$N$355,$A491)=COUNTIFS(I491:$N491,1)),H$354)+1))</f>
        <v>1</v>
      </c>
      <c r="I491" s="319">
        <f ca="1">IF($A491&lt;&gt;I$355,0,IF($A491&lt;&gt;$A490,1,MOD(I490-1+(COUNTIFS(N$355:$N$355,$A491)=COUNTIFS(N491:$N491,1)),I$354)+1))</f>
        <v>1</v>
      </c>
      <c r="J491" s="319"/>
      <c r="K491" s="319"/>
      <c r="L491" s="319"/>
      <c r="M491" s="319"/>
      <c r="O491">
        <v>135</v>
      </c>
      <c r="P491" s="124">
        <f t="shared" ca="1" si="901"/>
        <v>-0.5</v>
      </c>
      <c r="Q491" s="124">
        <f t="shared" ca="1" si="902"/>
        <v>0</v>
      </c>
      <c r="R491" s="124">
        <f t="shared" ca="1" si="903"/>
        <v>0</v>
      </c>
      <c r="S491" s="124">
        <f t="shared" ca="1" si="904"/>
        <v>0</v>
      </c>
      <c r="T491" s="124">
        <v>0</v>
      </c>
      <c r="U491" s="124">
        <f t="shared" ca="1" si="905"/>
        <v>-0.5</v>
      </c>
      <c r="V491" s="124">
        <f t="shared" ca="1" si="906"/>
        <v>-0.5</v>
      </c>
      <c r="W491" s="124"/>
      <c r="X491" s="124"/>
      <c r="Y491" s="124"/>
      <c r="Z491" s="124"/>
    </row>
    <row r="492" spans="1:26" outlineLevel="1">
      <c r="A492">
        <f t="shared" ca="1" si="907"/>
        <v>2</v>
      </c>
      <c r="B492" t="str">
        <f t="shared" ca="1" si="908"/>
        <v>EP1 LPD1 LPS1 LPM2</v>
      </c>
      <c r="C492" s="321">
        <f ca="1">IF($A492&lt;&gt;$A491,1,MOD(C491-1+(COUNTIFS(D$355:$N$355,$A492)=COUNTIFS(D492:$N492,1)),C$354)+1)</f>
        <v>1</v>
      </c>
      <c r="D492" s="319">
        <f ca="1">IF($A492&lt;&gt;D$355,0,IF($A492&lt;&gt;$A491,1,MOD(D491-1+(COUNTIFS(E$355:$N$355,$A492)=COUNTIFS(E492:$N492,1)),D$354)+1))</f>
        <v>0</v>
      </c>
      <c r="E492" s="319">
        <f ca="1">IF($A492&lt;&gt;E$355,0,IF($A492&lt;&gt;$A491,1,MOD(E491-1+(COUNTIFS(F$355:$N$355,$A492)=COUNTIFS(F492:$N492,1)),E$354)+1))</f>
        <v>0</v>
      </c>
      <c r="F492" s="319">
        <f ca="1">IF($A492&lt;&gt;F$355,0,IF($A492&lt;&gt;$A491,1,MOD(F491-1+(COUNTIFS(G$355:$N$355,$A492)=COUNTIFS(G492:$N492,1)),F$354)+1))</f>
        <v>0</v>
      </c>
      <c r="G492" s="319">
        <f ca="1">IF($A492&lt;&gt;G$355,0,IF($A492&lt;&gt;$A491,1,MOD(G491-1+(COUNTIFS(H$355:$N$355,$A492)=COUNTIFS(H492:$N492,1)),G$354)+1))</f>
        <v>1</v>
      </c>
      <c r="H492" s="319">
        <f ca="1">IF($A492&lt;&gt;H$355,0,IF($A492&lt;&gt;$A491,1,MOD(H491-1+(COUNTIFS(I$355:$N$355,$A492)=COUNTIFS(I492:$N492,1)),H$354)+1))</f>
        <v>1</v>
      </c>
      <c r="I492" s="319">
        <f ca="1">IF($A492&lt;&gt;I$355,0,IF($A492&lt;&gt;$A491,1,MOD(I491-1+(COUNTIFS(N$355:$N$355,$A492)=COUNTIFS(N492:$N492,1)),I$354)+1))</f>
        <v>2</v>
      </c>
      <c r="J492" s="319"/>
      <c r="K492" s="319"/>
      <c r="L492" s="319"/>
      <c r="M492" s="319"/>
      <c r="O492">
        <v>136</v>
      </c>
      <c r="P492" s="124">
        <f t="shared" ca="1" si="901"/>
        <v>-0.5</v>
      </c>
      <c r="Q492" s="124">
        <f t="shared" ca="1" si="902"/>
        <v>0</v>
      </c>
      <c r="R492" s="124">
        <f t="shared" ca="1" si="903"/>
        <v>0</v>
      </c>
      <c r="S492" s="124">
        <f t="shared" ca="1" si="904"/>
        <v>0</v>
      </c>
      <c r="T492" s="124">
        <v>0</v>
      </c>
      <c r="U492" s="124">
        <f t="shared" ca="1" si="905"/>
        <v>-0.5</v>
      </c>
      <c r="V492" s="124">
        <f t="shared" ca="1" si="906"/>
        <v>0</v>
      </c>
      <c r="W492" s="124"/>
      <c r="X492" s="124"/>
      <c r="Y492" s="124"/>
      <c r="Z492" s="124"/>
    </row>
    <row r="493" spans="1:26" outlineLevel="1">
      <c r="A493">
        <f t="shared" ca="1" si="907"/>
        <v>2</v>
      </c>
      <c r="B493" t="str">
        <f t="shared" ca="1" si="908"/>
        <v>EP1 LPD1 LPS1 LPM3</v>
      </c>
      <c r="C493" s="321">
        <f ca="1">IF($A493&lt;&gt;$A492,1,MOD(C492-1+(COUNTIFS(D$355:$N$355,$A493)=COUNTIFS(D493:$N493,1)),C$354)+1)</f>
        <v>1</v>
      </c>
      <c r="D493" s="319">
        <f ca="1">IF($A493&lt;&gt;D$355,0,IF($A493&lt;&gt;$A492,1,MOD(D492-1+(COUNTIFS(E$355:$N$355,$A493)=COUNTIFS(E493:$N493,1)),D$354)+1))</f>
        <v>0</v>
      </c>
      <c r="E493" s="319">
        <f ca="1">IF($A493&lt;&gt;E$355,0,IF($A493&lt;&gt;$A492,1,MOD(E492-1+(COUNTIFS(F$355:$N$355,$A493)=COUNTIFS(F493:$N493,1)),E$354)+1))</f>
        <v>0</v>
      </c>
      <c r="F493" s="319">
        <f ca="1">IF($A493&lt;&gt;F$355,0,IF($A493&lt;&gt;$A492,1,MOD(F492-1+(COUNTIFS(G$355:$N$355,$A493)=COUNTIFS(G493:$N493,1)),F$354)+1))</f>
        <v>0</v>
      </c>
      <c r="G493" s="319">
        <f ca="1">IF($A493&lt;&gt;G$355,0,IF($A493&lt;&gt;$A492,1,MOD(G492-1+(COUNTIFS(H$355:$N$355,$A493)=COUNTIFS(H493:$N493,1)),G$354)+1))</f>
        <v>1</v>
      </c>
      <c r="H493" s="319">
        <f ca="1">IF($A493&lt;&gt;H$355,0,IF($A493&lt;&gt;$A492,1,MOD(H492-1+(COUNTIFS(I$355:$N$355,$A493)=COUNTIFS(I493:$N493,1)),H$354)+1))</f>
        <v>1</v>
      </c>
      <c r="I493" s="319">
        <f ca="1">IF($A493&lt;&gt;I$355,0,IF($A493&lt;&gt;$A492,1,MOD(I492-1+(COUNTIFS(N$355:$N$355,$A493)=COUNTIFS(N493:$N493,1)),I$354)+1))</f>
        <v>3</v>
      </c>
      <c r="J493" s="319"/>
      <c r="K493" s="319"/>
      <c r="L493" s="319"/>
      <c r="M493" s="319"/>
      <c r="O493">
        <v>137</v>
      </c>
      <c r="P493" s="124">
        <f t="shared" ca="1" si="901"/>
        <v>-0.5</v>
      </c>
      <c r="Q493" s="124">
        <f t="shared" ca="1" si="902"/>
        <v>0</v>
      </c>
      <c r="R493" s="124">
        <f t="shared" ca="1" si="903"/>
        <v>0</v>
      </c>
      <c r="S493" s="124">
        <f t="shared" ca="1" si="904"/>
        <v>0</v>
      </c>
      <c r="T493" s="124">
        <v>0</v>
      </c>
      <c r="U493" s="124">
        <f t="shared" ca="1" si="905"/>
        <v>-0.5</v>
      </c>
      <c r="V493" s="124">
        <f t="shared" ca="1" si="906"/>
        <v>0.5</v>
      </c>
      <c r="W493" s="124"/>
      <c r="X493" s="124"/>
      <c r="Y493" s="124"/>
      <c r="Z493" s="124"/>
    </row>
    <row r="494" spans="1:26" outlineLevel="1">
      <c r="A494">
        <f t="shared" ca="1" si="907"/>
        <v>2</v>
      </c>
      <c r="B494" t="str">
        <f t="shared" ca="1" si="908"/>
        <v>EP1 LPD1 LPS2 LPM1</v>
      </c>
      <c r="C494" s="321">
        <f ca="1">IF($A494&lt;&gt;$A493,1,MOD(C493-1+(COUNTIFS(D$355:$N$355,$A494)=COUNTIFS(D494:$N494,1)),C$354)+1)</f>
        <v>1</v>
      </c>
      <c r="D494" s="319">
        <f ca="1">IF($A494&lt;&gt;D$355,0,IF($A494&lt;&gt;$A493,1,MOD(D493-1+(COUNTIFS(E$355:$N$355,$A494)=COUNTIFS(E494:$N494,1)),D$354)+1))</f>
        <v>0</v>
      </c>
      <c r="E494" s="319">
        <f ca="1">IF($A494&lt;&gt;E$355,0,IF($A494&lt;&gt;$A493,1,MOD(E493-1+(COUNTIFS(F$355:$N$355,$A494)=COUNTIFS(F494:$N494,1)),E$354)+1))</f>
        <v>0</v>
      </c>
      <c r="F494" s="319">
        <f ca="1">IF($A494&lt;&gt;F$355,0,IF($A494&lt;&gt;$A493,1,MOD(F493-1+(COUNTIFS(G$355:$N$355,$A494)=COUNTIFS(G494:$N494,1)),F$354)+1))</f>
        <v>0</v>
      </c>
      <c r="G494" s="319">
        <f ca="1">IF($A494&lt;&gt;G$355,0,IF($A494&lt;&gt;$A493,1,MOD(G493-1+(COUNTIFS(H$355:$N$355,$A494)=COUNTIFS(H494:$N494,1)),G$354)+1))</f>
        <v>1</v>
      </c>
      <c r="H494" s="319">
        <f ca="1">IF($A494&lt;&gt;H$355,0,IF($A494&lt;&gt;$A493,1,MOD(H493-1+(COUNTIFS(I$355:$N$355,$A494)=COUNTIFS(I494:$N494,1)),H$354)+1))</f>
        <v>2</v>
      </c>
      <c r="I494" s="319">
        <f ca="1">IF($A494&lt;&gt;I$355,0,IF($A494&lt;&gt;$A493,1,MOD(I493-1+(COUNTIFS(N$355:$N$355,$A494)=COUNTIFS(N494:$N494,1)),I$354)+1))</f>
        <v>1</v>
      </c>
      <c r="J494" s="319"/>
      <c r="K494" s="319"/>
      <c r="L494" s="319"/>
      <c r="M494" s="319"/>
      <c r="O494">
        <v>138</v>
      </c>
      <c r="P494" s="124">
        <f t="shared" ca="1" si="901"/>
        <v>-0.5</v>
      </c>
      <c r="Q494" s="124">
        <f t="shared" ca="1" si="902"/>
        <v>0</v>
      </c>
      <c r="R494" s="124">
        <f t="shared" ca="1" si="903"/>
        <v>0</v>
      </c>
      <c r="S494" s="124">
        <f t="shared" ca="1" si="904"/>
        <v>0</v>
      </c>
      <c r="T494" s="124">
        <v>0</v>
      </c>
      <c r="U494" s="124">
        <f t="shared" ca="1" si="905"/>
        <v>0</v>
      </c>
      <c r="V494" s="124">
        <f t="shared" ca="1" si="906"/>
        <v>-0.5</v>
      </c>
      <c r="W494" s="124"/>
      <c r="X494" s="124"/>
      <c r="Y494" s="124"/>
      <c r="Z494" s="124"/>
    </row>
    <row r="495" spans="1:26" outlineLevel="1">
      <c r="A495">
        <f t="shared" ca="1" si="907"/>
        <v>2</v>
      </c>
      <c r="B495" t="str">
        <f t="shared" ca="1" si="908"/>
        <v>EP1 LPD1 LPS2 LPM2</v>
      </c>
      <c r="C495" s="321">
        <f ca="1">IF($A495&lt;&gt;$A494,1,MOD(C494-1+(COUNTIFS(D$355:$N$355,$A495)=COUNTIFS(D495:$N495,1)),C$354)+1)</f>
        <v>1</v>
      </c>
      <c r="D495" s="319">
        <f ca="1">IF($A495&lt;&gt;D$355,0,IF($A495&lt;&gt;$A494,1,MOD(D494-1+(COUNTIFS(E$355:$N$355,$A495)=COUNTIFS(E495:$N495,1)),D$354)+1))</f>
        <v>0</v>
      </c>
      <c r="E495" s="319">
        <f ca="1">IF($A495&lt;&gt;E$355,0,IF($A495&lt;&gt;$A494,1,MOD(E494-1+(COUNTIFS(F$355:$N$355,$A495)=COUNTIFS(F495:$N495,1)),E$354)+1))</f>
        <v>0</v>
      </c>
      <c r="F495" s="319">
        <f ca="1">IF($A495&lt;&gt;F$355,0,IF($A495&lt;&gt;$A494,1,MOD(F494-1+(COUNTIFS(G$355:$N$355,$A495)=COUNTIFS(G495:$N495,1)),F$354)+1))</f>
        <v>0</v>
      </c>
      <c r="G495" s="319">
        <f ca="1">IF($A495&lt;&gt;G$355,0,IF($A495&lt;&gt;$A494,1,MOD(G494-1+(COUNTIFS(H$355:$N$355,$A495)=COUNTIFS(H495:$N495,1)),G$354)+1))</f>
        <v>1</v>
      </c>
      <c r="H495" s="319">
        <f ca="1">IF($A495&lt;&gt;H$355,0,IF($A495&lt;&gt;$A494,1,MOD(H494-1+(COUNTIFS(I$355:$N$355,$A495)=COUNTIFS(I495:$N495,1)),H$354)+1))</f>
        <v>2</v>
      </c>
      <c r="I495" s="319">
        <f ca="1">IF($A495&lt;&gt;I$355,0,IF($A495&lt;&gt;$A494,1,MOD(I494-1+(COUNTIFS(N$355:$N$355,$A495)=COUNTIFS(N495:$N495,1)),I$354)+1))</f>
        <v>2</v>
      </c>
      <c r="J495" s="319"/>
      <c r="K495" s="319"/>
      <c r="L495" s="319"/>
      <c r="M495" s="319"/>
      <c r="O495">
        <v>139</v>
      </c>
      <c r="P495" s="124">
        <f t="shared" ca="1" si="901"/>
        <v>-0.5</v>
      </c>
      <c r="Q495" s="124">
        <f t="shared" ca="1" si="902"/>
        <v>0</v>
      </c>
      <c r="R495" s="124">
        <f t="shared" ca="1" si="903"/>
        <v>0</v>
      </c>
      <c r="S495" s="124">
        <f t="shared" ca="1" si="904"/>
        <v>0</v>
      </c>
      <c r="T495" s="124">
        <v>0</v>
      </c>
      <c r="U495" s="124">
        <f t="shared" ca="1" si="905"/>
        <v>0</v>
      </c>
      <c r="V495" s="124">
        <f t="shared" ca="1" si="906"/>
        <v>0</v>
      </c>
      <c r="W495" s="124"/>
      <c r="X495" s="124"/>
      <c r="Y495" s="124"/>
      <c r="Z495" s="124"/>
    </row>
    <row r="496" spans="1:26" outlineLevel="1">
      <c r="A496">
        <f t="shared" ca="1" si="907"/>
        <v>2</v>
      </c>
      <c r="B496" t="str">
        <f t="shared" ca="1" si="908"/>
        <v>EP1 LPD1 LPS2 LPM3</v>
      </c>
      <c r="C496" s="321">
        <f ca="1">IF($A496&lt;&gt;$A495,1,MOD(C495-1+(COUNTIFS(D$355:$N$355,$A496)=COUNTIFS(D496:$N496,1)),C$354)+1)</f>
        <v>1</v>
      </c>
      <c r="D496" s="319">
        <f ca="1">IF($A496&lt;&gt;D$355,0,IF($A496&lt;&gt;$A495,1,MOD(D495-1+(COUNTIFS(E$355:$N$355,$A496)=COUNTIFS(E496:$N496,1)),D$354)+1))</f>
        <v>0</v>
      </c>
      <c r="E496" s="319">
        <f ca="1">IF($A496&lt;&gt;E$355,0,IF($A496&lt;&gt;$A495,1,MOD(E495-1+(COUNTIFS(F$355:$N$355,$A496)=COUNTIFS(F496:$N496,1)),E$354)+1))</f>
        <v>0</v>
      </c>
      <c r="F496" s="319">
        <f ca="1">IF($A496&lt;&gt;F$355,0,IF($A496&lt;&gt;$A495,1,MOD(F495-1+(COUNTIFS(G$355:$N$355,$A496)=COUNTIFS(G496:$N496,1)),F$354)+1))</f>
        <v>0</v>
      </c>
      <c r="G496" s="319">
        <f ca="1">IF($A496&lt;&gt;G$355,0,IF($A496&lt;&gt;$A495,1,MOD(G495-1+(COUNTIFS(H$355:$N$355,$A496)=COUNTIFS(H496:$N496,1)),G$354)+1))</f>
        <v>1</v>
      </c>
      <c r="H496" s="319">
        <f ca="1">IF($A496&lt;&gt;H$355,0,IF($A496&lt;&gt;$A495,1,MOD(H495-1+(COUNTIFS(I$355:$N$355,$A496)=COUNTIFS(I496:$N496,1)),H$354)+1))</f>
        <v>2</v>
      </c>
      <c r="I496" s="319">
        <f ca="1">IF($A496&lt;&gt;I$355,0,IF($A496&lt;&gt;$A495,1,MOD(I495-1+(COUNTIFS(N$355:$N$355,$A496)=COUNTIFS(N496:$N496,1)),I$354)+1))</f>
        <v>3</v>
      </c>
      <c r="J496" s="319"/>
      <c r="K496" s="319"/>
      <c r="L496" s="319"/>
      <c r="M496" s="319"/>
      <c r="O496">
        <v>140</v>
      </c>
      <c r="P496" s="124">
        <f t="shared" ca="1" si="901"/>
        <v>-0.5</v>
      </c>
      <c r="Q496" s="124">
        <f t="shared" ca="1" si="902"/>
        <v>0</v>
      </c>
      <c r="R496" s="124">
        <f t="shared" ca="1" si="903"/>
        <v>0</v>
      </c>
      <c r="S496" s="124">
        <f t="shared" ca="1" si="904"/>
        <v>0</v>
      </c>
      <c r="T496" s="124">
        <v>0</v>
      </c>
      <c r="U496" s="124">
        <f t="shared" ca="1" si="905"/>
        <v>0</v>
      </c>
      <c r="V496" s="124">
        <f t="shared" ca="1" si="906"/>
        <v>0.5</v>
      </c>
      <c r="W496" s="124"/>
      <c r="X496" s="124"/>
      <c r="Y496" s="124"/>
      <c r="Z496" s="124"/>
    </row>
    <row r="497" spans="1:26" outlineLevel="1">
      <c r="A497">
        <f t="shared" ca="1" si="907"/>
        <v>2</v>
      </c>
      <c r="B497" t="str">
        <f t="shared" ca="1" si="908"/>
        <v>EP1 LPD1 LPS3 LPM1</v>
      </c>
      <c r="C497" s="321">
        <f ca="1">IF($A497&lt;&gt;$A496,1,MOD(C496-1+(COUNTIFS(D$355:$N$355,$A497)=COUNTIFS(D497:$N497,1)),C$354)+1)</f>
        <v>1</v>
      </c>
      <c r="D497" s="319">
        <f ca="1">IF($A497&lt;&gt;D$355,0,IF($A497&lt;&gt;$A496,1,MOD(D496-1+(COUNTIFS(E$355:$N$355,$A497)=COUNTIFS(E497:$N497,1)),D$354)+1))</f>
        <v>0</v>
      </c>
      <c r="E497" s="319">
        <f ca="1">IF($A497&lt;&gt;E$355,0,IF($A497&lt;&gt;$A496,1,MOD(E496-1+(COUNTIFS(F$355:$N$355,$A497)=COUNTIFS(F497:$N497,1)),E$354)+1))</f>
        <v>0</v>
      </c>
      <c r="F497" s="319">
        <f ca="1">IF($A497&lt;&gt;F$355,0,IF($A497&lt;&gt;$A496,1,MOD(F496-1+(COUNTIFS(G$355:$N$355,$A497)=COUNTIFS(G497:$N497,1)),F$354)+1))</f>
        <v>0</v>
      </c>
      <c r="G497" s="319">
        <f ca="1">IF($A497&lt;&gt;G$355,0,IF($A497&lt;&gt;$A496,1,MOD(G496-1+(COUNTIFS(H$355:$N$355,$A497)=COUNTIFS(H497:$N497,1)),G$354)+1))</f>
        <v>1</v>
      </c>
      <c r="H497" s="319">
        <f ca="1">IF($A497&lt;&gt;H$355,0,IF($A497&lt;&gt;$A496,1,MOD(H496-1+(COUNTIFS(I$355:$N$355,$A497)=COUNTIFS(I497:$N497,1)),H$354)+1))</f>
        <v>3</v>
      </c>
      <c r="I497" s="319">
        <f ca="1">IF($A497&lt;&gt;I$355,0,IF($A497&lt;&gt;$A496,1,MOD(I496-1+(COUNTIFS(N$355:$N$355,$A497)=COUNTIFS(N497:$N497,1)),I$354)+1))</f>
        <v>1</v>
      </c>
      <c r="J497" s="319"/>
      <c r="K497" s="319"/>
      <c r="L497" s="319"/>
      <c r="M497" s="319"/>
      <c r="O497">
        <v>141</v>
      </c>
      <c r="P497" s="124">
        <f t="shared" ca="1" si="901"/>
        <v>-0.5</v>
      </c>
      <c r="Q497" s="124">
        <f t="shared" ca="1" si="902"/>
        <v>0</v>
      </c>
      <c r="R497" s="124">
        <f t="shared" ca="1" si="903"/>
        <v>0</v>
      </c>
      <c r="S497" s="124">
        <f t="shared" ca="1" si="904"/>
        <v>0</v>
      </c>
      <c r="T497" s="124">
        <v>0</v>
      </c>
      <c r="U497" s="124">
        <f t="shared" ca="1" si="905"/>
        <v>0.5</v>
      </c>
      <c r="V497" s="124">
        <f t="shared" ca="1" si="906"/>
        <v>-0.5</v>
      </c>
      <c r="W497" s="124"/>
      <c r="X497" s="124"/>
      <c r="Y497" s="124"/>
      <c r="Z497" s="124"/>
    </row>
    <row r="498" spans="1:26" outlineLevel="1">
      <c r="A498">
        <f t="shared" ca="1" si="907"/>
        <v>2</v>
      </c>
      <c r="B498" t="str">
        <f t="shared" ca="1" si="908"/>
        <v>EP1 LPD1 LPS3 LPM2</v>
      </c>
      <c r="C498" s="321">
        <f ca="1">IF($A498&lt;&gt;$A497,1,MOD(C497-1+(COUNTIFS(D$355:$N$355,$A498)=COUNTIFS(D498:$N498,1)),C$354)+1)</f>
        <v>1</v>
      </c>
      <c r="D498" s="319">
        <f ca="1">IF($A498&lt;&gt;D$355,0,IF($A498&lt;&gt;$A497,1,MOD(D497-1+(COUNTIFS(E$355:$N$355,$A498)=COUNTIFS(E498:$N498,1)),D$354)+1))</f>
        <v>0</v>
      </c>
      <c r="E498" s="319">
        <f ca="1">IF($A498&lt;&gt;E$355,0,IF($A498&lt;&gt;$A497,1,MOD(E497-1+(COUNTIFS(F$355:$N$355,$A498)=COUNTIFS(F498:$N498,1)),E$354)+1))</f>
        <v>0</v>
      </c>
      <c r="F498" s="319">
        <f ca="1">IF($A498&lt;&gt;F$355,0,IF($A498&lt;&gt;$A497,1,MOD(F497-1+(COUNTIFS(G$355:$N$355,$A498)=COUNTIFS(G498:$N498,1)),F$354)+1))</f>
        <v>0</v>
      </c>
      <c r="G498" s="319">
        <f ca="1">IF($A498&lt;&gt;G$355,0,IF($A498&lt;&gt;$A497,1,MOD(G497-1+(COUNTIFS(H$355:$N$355,$A498)=COUNTIFS(H498:$N498,1)),G$354)+1))</f>
        <v>1</v>
      </c>
      <c r="H498" s="319">
        <f ca="1">IF($A498&lt;&gt;H$355,0,IF($A498&lt;&gt;$A497,1,MOD(H497-1+(COUNTIFS(I$355:$N$355,$A498)=COUNTIFS(I498:$N498,1)),H$354)+1))</f>
        <v>3</v>
      </c>
      <c r="I498" s="319">
        <f ca="1">IF($A498&lt;&gt;I$355,0,IF($A498&lt;&gt;$A497,1,MOD(I497-1+(COUNTIFS(N$355:$N$355,$A498)=COUNTIFS(N498:$N498,1)),I$354)+1))</f>
        <v>2</v>
      </c>
      <c r="J498" s="319"/>
      <c r="K498" s="319"/>
      <c r="L498" s="319"/>
      <c r="M498" s="319"/>
      <c r="O498">
        <v>142</v>
      </c>
      <c r="P498" s="124">
        <f t="shared" ca="1" si="901"/>
        <v>-0.5</v>
      </c>
      <c r="Q498" s="124">
        <f t="shared" ca="1" si="902"/>
        <v>0</v>
      </c>
      <c r="R498" s="124">
        <f t="shared" ca="1" si="903"/>
        <v>0</v>
      </c>
      <c r="S498" s="124">
        <f t="shared" ca="1" si="904"/>
        <v>0</v>
      </c>
      <c r="T498" s="124">
        <v>0</v>
      </c>
      <c r="U498" s="124">
        <f t="shared" ca="1" si="905"/>
        <v>0.5</v>
      </c>
      <c r="V498" s="124">
        <f t="shared" ca="1" si="906"/>
        <v>0</v>
      </c>
      <c r="W498" s="124"/>
      <c r="X498" s="124"/>
      <c r="Y498" s="124"/>
      <c r="Z498" s="124"/>
    </row>
    <row r="499" spans="1:26" outlineLevel="1">
      <c r="A499">
        <f t="shared" ca="1" si="907"/>
        <v>2</v>
      </c>
      <c r="B499" t="str">
        <f t="shared" ca="1" si="908"/>
        <v>EP1 LPD1 LPS3 LPM3</v>
      </c>
      <c r="C499" s="321">
        <f ca="1">IF($A499&lt;&gt;$A498,1,MOD(C498-1+(COUNTIFS(D$355:$N$355,$A499)=COUNTIFS(D499:$N499,1)),C$354)+1)</f>
        <v>1</v>
      </c>
      <c r="D499" s="319">
        <f ca="1">IF($A499&lt;&gt;D$355,0,IF($A499&lt;&gt;$A498,1,MOD(D498-1+(COUNTIFS(E$355:$N$355,$A499)=COUNTIFS(E499:$N499,1)),D$354)+1))</f>
        <v>0</v>
      </c>
      <c r="E499" s="319">
        <f ca="1">IF($A499&lt;&gt;E$355,0,IF($A499&lt;&gt;$A498,1,MOD(E498-1+(COUNTIFS(F$355:$N$355,$A499)=COUNTIFS(F499:$N499,1)),E$354)+1))</f>
        <v>0</v>
      </c>
      <c r="F499" s="319">
        <f ca="1">IF($A499&lt;&gt;F$355,0,IF($A499&lt;&gt;$A498,1,MOD(F498-1+(COUNTIFS(G$355:$N$355,$A499)=COUNTIFS(G499:$N499,1)),F$354)+1))</f>
        <v>0</v>
      </c>
      <c r="G499" s="319">
        <f ca="1">IF($A499&lt;&gt;G$355,0,IF($A499&lt;&gt;$A498,1,MOD(G498-1+(COUNTIFS(H$355:$N$355,$A499)=COUNTIFS(H499:$N499,1)),G$354)+1))</f>
        <v>1</v>
      </c>
      <c r="H499" s="319">
        <f ca="1">IF($A499&lt;&gt;H$355,0,IF($A499&lt;&gt;$A498,1,MOD(H498-1+(COUNTIFS(I$355:$N$355,$A499)=COUNTIFS(I499:$N499,1)),H$354)+1))</f>
        <v>3</v>
      </c>
      <c r="I499" s="319">
        <f ca="1">IF($A499&lt;&gt;I$355,0,IF($A499&lt;&gt;$A498,1,MOD(I498-1+(COUNTIFS(N$355:$N$355,$A499)=COUNTIFS(N499:$N499,1)),I$354)+1))</f>
        <v>3</v>
      </c>
      <c r="J499" s="319"/>
      <c r="K499" s="319"/>
      <c r="L499" s="319"/>
      <c r="M499" s="319"/>
      <c r="O499">
        <v>143</v>
      </c>
      <c r="P499" s="124">
        <f t="shared" ca="1" si="901"/>
        <v>-0.5</v>
      </c>
      <c r="Q499" s="124">
        <f t="shared" ca="1" si="902"/>
        <v>0</v>
      </c>
      <c r="R499" s="124">
        <f t="shared" ca="1" si="903"/>
        <v>0</v>
      </c>
      <c r="S499" s="124">
        <f t="shared" ca="1" si="904"/>
        <v>0</v>
      </c>
      <c r="T499" s="124">
        <v>0</v>
      </c>
      <c r="U499" s="124">
        <f t="shared" ca="1" si="905"/>
        <v>0.5</v>
      </c>
      <c r="V499" s="124">
        <f t="shared" ca="1" si="906"/>
        <v>0.5</v>
      </c>
      <c r="W499" s="124"/>
      <c r="X499" s="124"/>
      <c r="Y499" s="124"/>
      <c r="Z499" s="124"/>
    </row>
    <row r="500" spans="1:26" outlineLevel="1">
      <c r="A500">
        <f t="shared" ca="1" si="907"/>
        <v>2</v>
      </c>
      <c r="B500" t="str">
        <f t="shared" ca="1" si="908"/>
        <v>EP2 LPD1 LPS1 LPM1</v>
      </c>
      <c r="C500" s="321">
        <f ca="1">IF($A500&lt;&gt;$A499,1,MOD(C499-1+(COUNTIFS(D$355:$N$355,$A500)=COUNTIFS(D500:$N500,1)),C$354)+1)</f>
        <v>2</v>
      </c>
      <c r="D500" s="319">
        <f ca="1">IF($A500&lt;&gt;D$355,0,IF($A500&lt;&gt;$A499,1,MOD(D499-1+(COUNTIFS(E$355:$N$355,$A500)=COUNTIFS(E500:$N500,1)),D$354)+1))</f>
        <v>0</v>
      </c>
      <c r="E500" s="319">
        <f ca="1">IF($A500&lt;&gt;E$355,0,IF($A500&lt;&gt;$A499,1,MOD(E499-1+(COUNTIFS(F$355:$N$355,$A500)=COUNTIFS(F500:$N500,1)),E$354)+1))</f>
        <v>0</v>
      </c>
      <c r="F500" s="319">
        <f ca="1">IF($A500&lt;&gt;F$355,0,IF($A500&lt;&gt;$A499,1,MOD(F499-1+(COUNTIFS(G$355:$N$355,$A500)=COUNTIFS(G500:$N500,1)),F$354)+1))</f>
        <v>0</v>
      </c>
      <c r="G500" s="319">
        <f ca="1">IF($A500&lt;&gt;G$355,0,IF($A500&lt;&gt;$A499,1,MOD(G499-1+(COUNTIFS(H$355:$N$355,$A500)=COUNTIFS(H500:$N500,1)),G$354)+1))</f>
        <v>1</v>
      </c>
      <c r="H500" s="319">
        <f ca="1">IF($A500&lt;&gt;H$355,0,IF($A500&lt;&gt;$A499,1,MOD(H499-1+(COUNTIFS(I$355:$N$355,$A500)=COUNTIFS(I500:$N500,1)),H$354)+1))</f>
        <v>1</v>
      </c>
      <c r="I500" s="319">
        <f ca="1">IF($A500&lt;&gt;I$355,0,IF($A500&lt;&gt;$A499,1,MOD(I499-1+(COUNTIFS(N$355:$N$355,$A500)=COUNTIFS(N500:$N500,1)),I$354)+1))</f>
        <v>1</v>
      </c>
      <c r="J500" s="319"/>
      <c r="K500" s="319"/>
      <c r="L500" s="319"/>
      <c r="M500" s="319"/>
      <c r="O500">
        <v>144</v>
      </c>
      <c r="P500" s="124">
        <f t="shared" ca="1" si="901"/>
        <v>0</v>
      </c>
      <c r="Q500" s="124">
        <f t="shared" ca="1" si="902"/>
        <v>0</v>
      </c>
      <c r="R500" s="124">
        <f t="shared" ca="1" si="903"/>
        <v>0</v>
      </c>
      <c r="S500" s="124">
        <f t="shared" ca="1" si="904"/>
        <v>0</v>
      </c>
      <c r="T500" s="124">
        <v>0</v>
      </c>
      <c r="U500" s="124">
        <f t="shared" ca="1" si="905"/>
        <v>-0.5</v>
      </c>
      <c r="V500" s="124">
        <f t="shared" ca="1" si="906"/>
        <v>-0.5</v>
      </c>
      <c r="W500" s="124"/>
      <c r="X500" s="124"/>
      <c r="Y500" s="124"/>
      <c r="Z500" s="124"/>
    </row>
    <row r="501" spans="1:26" outlineLevel="1">
      <c r="A501">
        <f t="shared" ca="1" si="907"/>
        <v>2</v>
      </c>
      <c r="B501" t="str">
        <f t="shared" ca="1" si="908"/>
        <v>EP2 LPD1 LPS1 LPM2</v>
      </c>
      <c r="C501" s="321">
        <f ca="1">IF($A501&lt;&gt;$A500,1,MOD(C500-1+(COUNTIFS(D$355:$N$355,$A501)=COUNTIFS(D501:$N501,1)),C$354)+1)</f>
        <v>2</v>
      </c>
      <c r="D501" s="319">
        <f ca="1">IF($A501&lt;&gt;D$355,0,IF($A501&lt;&gt;$A500,1,MOD(D500-1+(COUNTIFS(E$355:$N$355,$A501)=COUNTIFS(E501:$N501,1)),D$354)+1))</f>
        <v>0</v>
      </c>
      <c r="E501" s="319">
        <f ca="1">IF($A501&lt;&gt;E$355,0,IF($A501&lt;&gt;$A500,1,MOD(E500-1+(COUNTIFS(F$355:$N$355,$A501)=COUNTIFS(F501:$N501,1)),E$354)+1))</f>
        <v>0</v>
      </c>
      <c r="F501" s="319">
        <f ca="1">IF($A501&lt;&gt;F$355,0,IF($A501&lt;&gt;$A500,1,MOD(F500-1+(COUNTIFS(G$355:$N$355,$A501)=COUNTIFS(G501:$N501,1)),F$354)+1))</f>
        <v>0</v>
      </c>
      <c r="G501" s="319">
        <f ca="1">IF($A501&lt;&gt;G$355,0,IF($A501&lt;&gt;$A500,1,MOD(G500-1+(COUNTIFS(H$355:$N$355,$A501)=COUNTIFS(H501:$N501,1)),G$354)+1))</f>
        <v>1</v>
      </c>
      <c r="H501" s="319">
        <f ca="1">IF($A501&lt;&gt;H$355,0,IF($A501&lt;&gt;$A500,1,MOD(H500-1+(COUNTIFS(I$355:$N$355,$A501)=COUNTIFS(I501:$N501,1)),H$354)+1))</f>
        <v>1</v>
      </c>
      <c r="I501" s="319">
        <f ca="1">IF($A501&lt;&gt;I$355,0,IF($A501&lt;&gt;$A500,1,MOD(I500-1+(COUNTIFS(N$355:$N$355,$A501)=COUNTIFS(N501:$N501,1)),I$354)+1))</f>
        <v>2</v>
      </c>
      <c r="J501" s="319"/>
      <c r="K501" s="319"/>
      <c r="L501" s="319"/>
      <c r="M501" s="319"/>
      <c r="O501">
        <v>145</v>
      </c>
      <c r="P501" s="124">
        <f t="shared" ref="P501:P564" ca="1" si="909">IF(C501=0,0,INDEX(C$347:C$350,C501,1))</f>
        <v>0</v>
      </c>
      <c r="Q501" s="124">
        <f t="shared" ref="Q501:Q564" ca="1" si="910">IF(D501=0,0,INDEX(D$347:D$350,D501,1))</f>
        <v>0</v>
      </c>
      <c r="R501" s="124">
        <f t="shared" ref="R501:R564" ca="1" si="911">IF(E501=0,0,INDEX(E$347:E$350,E501,1))</f>
        <v>0</v>
      </c>
      <c r="S501" s="124">
        <f t="shared" ref="S501:S564" ca="1" si="912">IF(F501=0,0,INDEX(F$347:F$350,F501,1))</f>
        <v>0</v>
      </c>
      <c r="T501" s="124">
        <v>0</v>
      </c>
      <c r="U501" s="124">
        <f t="shared" ref="U501:U564" ca="1" si="913">IF(H501=0,0,INDEX(H$347:H$350,H501,1))</f>
        <v>-0.5</v>
      </c>
      <c r="V501" s="124">
        <f t="shared" ref="V501:V564" ca="1" si="914">IF(I501=0,0,INDEX(I$347:I$350,I501,1))</f>
        <v>0</v>
      </c>
      <c r="W501" s="124"/>
      <c r="X501" s="124"/>
      <c r="Y501" s="124"/>
      <c r="Z501" s="124"/>
    </row>
    <row r="502" spans="1:26" outlineLevel="1">
      <c r="A502">
        <f t="shared" ref="A502:A565" ca="1" si="915">OFFSET(A502,-1,0)</f>
        <v>2</v>
      </c>
      <c r="B502" t="str">
        <f t="shared" ca="1" si="908"/>
        <v>EP2 LPD1 LPS1 LPM3</v>
      </c>
      <c r="C502" s="321">
        <f ca="1">IF($A502&lt;&gt;$A501,1,MOD(C501-1+(COUNTIFS(D$355:$N$355,$A502)=COUNTIFS(D502:$N502,1)),C$354)+1)</f>
        <v>2</v>
      </c>
      <c r="D502" s="319">
        <f ca="1">IF($A502&lt;&gt;D$355,0,IF($A502&lt;&gt;$A501,1,MOD(D501-1+(COUNTIFS(E$355:$N$355,$A502)=COUNTIFS(E502:$N502,1)),D$354)+1))</f>
        <v>0</v>
      </c>
      <c r="E502" s="319">
        <f ca="1">IF($A502&lt;&gt;E$355,0,IF($A502&lt;&gt;$A501,1,MOD(E501-1+(COUNTIFS(F$355:$N$355,$A502)=COUNTIFS(F502:$N502,1)),E$354)+1))</f>
        <v>0</v>
      </c>
      <c r="F502" s="319">
        <f ca="1">IF($A502&lt;&gt;F$355,0,IF($A502&lt;&gt;$A501,1,MOD(F501-1+(COUNTIFS(G$355:$N$355,$A502)=COUNTIFS(G502:$N502,1)),F$354)+1))</f>
        <v>0</v>
      </c>
      <c r="G502" s="319">
        <f ca="1">IF($A502&lt;&gt;G$355,0,IF($A502&lt;&gt;$A501,1,MOD(G501-1+(COUNTIFS(H$355:$N$355,$A502)=COUNTIFS(H502:$N502,1)),G$354)+1))</f>
        <v>1</v>
      </c>
      <c r="H502" s="319">
        <f ca="1">IF($A502&lt;&gt;H$355,0,IF($A502&lt;&gt;$A501,1,MOD(H501-1+(COUNTIFS(I$355:$N$355,$A502)=COUNTIFS(I502:$N502,1)),H$354)+1))</f>
        <v>1</v>
      </c>
      <c r="I502" s="319">
        <f ca="1">IF($A502&lt;&gt;I$355,0,IF($A502&lt;&gt;$A501,1,MOD(I501-1+(COUNTIFS(N$355:$N$355,$A502)=COUNTIFS(N502:$N502,1)),I$354)+1))</f>
        <v>3</v>
      </c>
      <c r="J502" s="319"/>
      <c r="K502" s="319"/>
      <c r="L502" s="319"/>
      <c r="M502" s="319"/>
      <c r="O502">
        <v>146</v>
      </c>
      <c r="P502" s="124">
        <f t="shared" ca="1" si="909"/>
        <v>0</v>
      </c>
      <c r="Q502" s="124">
        <f t="shared" ca="1" si="910"/>
        <v>0</v>
      </c>
      <c r="R502" s="124">
        <f t="shared" ca="1" si="911"/>
        <v>0</v>
      </c>
      <c r="S502" s="124">
        <f t="shared" ca="1" si="912"/>
        <v>0</v>
      </c>
      <c r="T502" s="124">
        <v>0</v>
      </c>
      <c r="U502" s="124">
        <f t="shared" ca="1" si="913"/>
        <v>-0.5</v>
      </c>
      <c r="V502" s="124">
        <f t="shared" ca="1" si="914"/>
        <v>0.5</v>
      </c>
      <c r="W502" s="124"/>
      <c r="X502" s="124"/>
      <c r="Y502" s="124"/>
      <c r="Z502" s="124"/>
    </row>
    <row r="503" spans="1:26" outlineLevel="1">
      <c r="A503">
        <f t="shared" ca="1" si="915"/>
        <v>2</v>
      </c>
      <c r="B503" t="str">
        <f t="shared" ca="1" si="908"/>
        <v>EP2 LPD1 LPS2 LPM1</v>
      </c>
      <c r="C503" s="321">
        <f ca="1">IF($A503&lt;&gt;$A502,1,MOD(C502-1+(COUNTIFS(D$355:$N$355,$A503)=COUNTIFS(D503:$N503,1)),C$354)+1)</f>
        <v>2</v>
      </c>
      <c r="D503" s="319">
        <f ca="1">IF($A503&lt;&gt;D$355,0,IF($A503&lt;&gt;$A502,1,MOD(D502-1+(COUNTIFS(E$355:$N$355,$A503)=COUNTIFS(E503:$N503,1)),D$354)+1))</f>
        <v>0</v>
      </c>
      <c r="E503" s="319">
        <f ca="1">IF($A503&lt;&gt;E$355,0,IF($A503&lt;&gt;$A502,1,MOD(E502-1+(COUNTIFS(F$355:$N$355,$A503)=COUNTIFS(F503:$N503,1)),E$354)+1))</f>
        <v>0</v>
      </c>
      <c r="F503" s="319">
        <f ca="1">IF($A503&lt;&gt;F$355,0,IF($A503&lt;&gt;$A502,1,MOD(F502-1+(COUNTIFS(G$355:$N$355,$A503)=COUNTIFS(G503:$N503,1)),F$354)+1))</f>
        <v>0</v>
      </c>
      <c r="G503" s="319">
        <f ca="1">IF($A503&lt;&gt;G$355,0,IF($A503&lt;&gt;$A502,1,MOD(G502-1+(COUNTIFS(H$355:$N$355,$A503)=COUNTIFS(H503:$N503,1)),G$354)+1))</f>
        <v>1</v>
      </c>
      <c r="H503" s="319">
        <f ca="1">IF($A503&lt;&gt;H$355,0,IF($A503&lt;&gt;$A502,1,MOD(H502-1+(COUNTIFS(I$355:$N$355,$A503)=COUNTIFS(I503:$N503,1)),H$354)+1))</f>
        <v>2</v>
      </c>
      <c r="I503" s="319">
        <f ca="1">IF($A503&lt;&gt;I$355,0,IF($A503&lt;&gt;$A502,1,MOD(I502-1+(COUNTIFS(N$355:$N$355,$A503)=COUNTIFS(N503:$N503,1)),I$354)+1))</f>
        <v>1</v>
      </c>
      <c r="J503" s="319"/>
      <c r="K503" s="319"/>
      <c r="L503" s="319"/>
      <c r="M503" s="319"/>
      <c r="O503">
        <v>147</v>
      </c>
      <c r="P503" s="124">
        <f t="shared" ca="1" si="909"/>
        <v>0</v>
      </c>
      <c r="Q503" s="124">
        <f t="shared" ca="1" si="910"/>
        <v>0</v>
      </c>
      <c r="R503" s="124">
        <f t="shared" ca="1" si="911"/>
        <v>0</v>
      </c>
      <c r="S503" s="124">
        <f t="shared" ca="1" si="912"/>
        <v>0</v>
      </c>
      <c r="T503" s="124">
        <v>0</v>
      </c>
      <c r="U503" s="124">
        <f t="shared" ca="1" si="913"/>
        <v>0</v>
      </c>
      <c r="V503" s="124">
        <f t="shared" ca="1" si="914"/>
        <v>-0.5</v>
      </c>
      <c r="W503" s="124"/>
      <c r="X503" s="124"/>
      <c r="Y503" s="124"/>
      <c r="Z503" s="124"/>
    </row>
    <row r="504" spans="1:26" outlineLevel="1">
      <c r="A504">
        <f t="shared" ca="1" si="915"/>
        <v>2</v>
      </c>
      <c r="B504" t="str">
        <f t="shared" ca="1" si="908"/>
        <v>EP2 LPD1 LPS2 LPM2</v>
      </c>
      <c r="C504" s="321">
        <f ca="1">IF($A504&lt;&gt;$A503,1,MOD(C503-1+(COUNTIFS(D$355:$N$355,$A504)=COUNTIFS(D504:$N504,1)),C$354)+1)</f>
        <v>2</v>
      </c>
      <c r="D504" s="319">
        <f ca="1">IF($A504&lt;&gt;D$355,0,IF($A504&lt;&gt;$A503,1,MOD(D503-1+(COUNTIFS(E$355:$N$355,$A504)=COUNTIFS(E504:$N504,1)),D$354)+1))</f>
        <v>0</v>
      </c>
      <c r="E504" s="319">
        <f ca="1">IF($A504&lt;&gt;E$355,0,IF($A504&lt;&gt;$A503,1,MOD(E503-1+(COUNTIFS(F$355:$N$355,$A504)=COUNTIFS(F504:$N504,1)),E$354)+1))</f>
        <v>0</v>
      </c>
      <c r="F504" s="319">
        <f ca="1">IF($A504&lt;&gt;F$355,0,IF($A504&lt;&gt;$A503,1,MOD(F503-1+(COUNTIFS(G$355:$N$355,$A504)=COUNTIFS(G504:$N504,1)),F$354)+1))</f>
        <v>0</v>
      </c>
      <c r="G504" s="319">
        <f ca="1">IF($A504&lt;&gt;G$355,0,IF($A504&lt;&gt;$A503,1,MOD(G503-1+(COUNTIFS(H$355:$N$355,$A504)=COUNTIFS(H504:$N504,1)),G$354)+1))</f>
        <v>1</v>
      </c>
      <c r="H504" s="319">
        <f ca="1">IF($A504&lt;&gt;H$355,0,IF($A504&lt;&gt;$A503,1,MOD(H503-1+(COUNTIFS(I$355:$N$355,$A504)=COUNTIFS(I504:$N504,1)),H$354)+1))</f>
        <v>2</v>
      </c>
      <c r="I504" s="319">
        <f ca="1">IF($A504&lt;&gt;I$355,0,IF($A504&lt;&gt;$A503,1,MOD(I503-1+(COUNTIFS(N$355:$N$355,$A504)=COUNTIFS(N504:$N504,1)),I$354)+1))</f>
        <v>2</v>
      </c>
      <c r="J504" s="319"/>
      <c r="K504" s="319"/>
      <c r="L504" s="319"/>
      <c r="M504" s="319"/>
      <c r="O504">
        <v>148</v>
      </c>
      <c r="P504" s="124">
        <f t="shared" ca="1" si="909"/>
        <v>0</v>
      </c>
      <c r="Q504" s="124">
        <f t="shared" ca="1" si="910"/>
        <v>0</v>
      </c>
      <c r="R504" s="124">
        <f t="shared" ca="1" si="911"/>
        <v>0</v>
      </c>
      <c r="S504" s="124">
        <f t="shared" ca="1" si="912"/>
        <v>0</v>
      </c>
      <c r="T504" s="124">
        <v>0</v>
      </c>
      <c r="U504" s="124">
        <f t="shared" ca="1" si="913"/>
        <v>0</v>
      </c>
      <c r="V504" s="124">
        <f t="shared" ca="1" si="914"/>
        <v>0</v>
      </c>
      <c r="W504" s="124"/>
      <c r="X504" s="124"/>
      <c r="Y504" s="124"/>
      <c r="Z504" s="124"/>
    </row>
    <row r="505" spans="1:26" outlineLevel="1">
      <c r="A505">
        <f t="shared" ca="1" si="915"/>
        <v>2</v>
      </c>
      <c r="B505" t="str">
        <f t="shared" ca="1" si="908"/>
        <v>EP2 LPD1 LPS2 LPM3</v>
      </c>
      <c r="C505" s="321">
        <f ca="1">IF($A505&lt;&gt;$A504,1,MOD(C504-1+(COUNTIFS(D$355:$N$355,$A505)=COUNTIFS(D505:$N505,1)),C$354)+1)</f>
        <v>2</v>
      </c>
      <c r="D505" s="319">
        <f ca="1">IF($A505&lt;&gt;D$355,0,IF($A505&lt;&gt;$A504,1,MOD(D504-1+(COUNTIFS(E$355:$N$355,$A505)=COUNTIFS(E505:$N505,1)),D$354)+1))</f>
        <v>0</v>
      </c>
      <c r="E505" s="319">
        <f ca="1">IF($A505&lt;&gt;E$355,0,IF($A505&lt;&gt;$A504,1,MOD(E504-1+(COUNTIFS(F$355:$N$355,$A505)=COUNTIFS(F505:$N505,1)),E$354)+1))</f>
        <v>0</v>
      </c>
      <c r="F505" s="319">
        <f ca="1">IF($A505&lt;&gt;F$355,0,IF($A505&lt;&gt;$A504,1,MOD(F504-1+(COUNTIFS(G$355:$N$355,$A505)=COUNTIFS(G505:$N505,1)),F$354)+1))</f>
        <v>0</v>
      </c>
      <c r="G505" s="319">
        <f ca="1">IF($A505&lt;&gt;G$355,0,IF($A505&lt;&gt;$A504,1,MOD(G504-1+(COUNTIFS(H$355:$N$355,$A505)=COUNTIFS(H505:$N505,1)),G$354)+1))</f>
        <v>1</v>
      </c>
      <c r="H505" s="319">
        <f ca="1">IF($A505&lt;&gt;H$355,0,IF($A505&lt;&gt;$A504,1,MOD(H504-1+(COUNTIFS(I$355:$N$355,$A505)=COUNTIFS(I505:$N505,1)),H$354)+1))</f>
        <v>2</v>
      </c>
      <c r="I505" s="319">
        <f ca="1">IF($A505&lt;&gt;I$355,0,IF($A505&lt;&gt;$A504,1,MOD(I504-1+(COUNTIFS(N$355:$N$355,$A505)=COUNTIFS(N505:$N505,1)),I$354)+1))</f>
        <v>3</v>
      </c>
      <c r="J505" s="319"/>
      <c r="K505" s="319"/>
      <c r="L505" s="319"/>
      <c r="M505" s="319"/>
      <c r="O505">
        <v>149</v>
      </c>
      <c r="P505" s="124">
        <f t="shared" ca="1" si="909"/>
        <v>0</v>
      </c>
      <c r="Q505" s="124">
        <f t="shared" ca="1" si="910"/>
        <v>0</v>
      </c>
      <c r="R505" s="124">
        <f t="shared" ca="1" si="911"/>
        <v>0</v>
      </c>
      <c r="S505" s="124">
        <f t="shared" ca="1" si="912"/>
        <v>0</v>
      </c>
      <c r="T505" s="124">
        <v>0</v>
      </c>
      <c r="U505" s="124">
        <f t="shared" ca="1" si="913"/>
        <v>0</v>
      </c>
      <c r="V505" s="124">
        <f t="shared" ca="1" si="914"/>
        <v>0.5</v>
      </c>
      <c r="W505" s="124"/>
      <c r="X505" s="124"/>
      <c r="Y505" s="124"/>
      <c r="Z505" s="124"/>
    </row>
    <row r="506" spans="1:26" outlineLevel="1">
      <c r="A506">
        <f t="shared" ca="1" si="915"/>
        <v>2</v>
      </c>
      <c r="B506" t="str">
        <f t="shared" ca="1" si="908"/>
        <v>EP2 LPD1 LPS3 LPM1</v>
      </c>
      <c r="C506" s="321">
        <f ca="1">IF($A506&lt;&gt;$A505,1,MOD(C505-1+(COUNTIFS(D$355:$N$355,$A506)=COUNTIFS(D506:$N506,1)),C$354)+1)</f>
        <v>2</v>
      </c>
      <c r="D506" s="319">
        <f ca="1">IF($A506&lt;&gt;D$355,0,IF($A506&lt;&gt;$A505,1,MOD(D505-1+(COUNTIFS(E$355:$N$355,$A506)=COUNTIFS(E506:$N506,1)),D$354)+1))</f>
        <v>0</v>
      </c>
      <c r="E506" s="319">
        <f ca="1">IF($A506&lt;&gt;E$355,0,IF($A506&lt;&gt;$A505,1,MOD(E505-1+(COUNTIFS(F$355:$N$355,$A506)=COUNTIFS(F506:$N506,1)),E$354)+1))</f>
        <v>0</v>
      </c>
      <c r="F506" s="319">
        <f ca="1">IF($A506&lt;&gt;F$355,0,IF($A506&lt;&gt;$A505,1,MOD(F505-1+(COUNTIFS(G$355:$N$355,$A506)=COUNTIFS(G506:$N506,1)),F$354)+1))</f>
        <v>0</v>
      </c>
      <c r="G506" s="319">
        <f ca="1">IF($A506&lt;&gt;G$355,0,IF($A506&lt;&gt;$A505,1,MOD(G505-1+(COUNTIFS(H$355:$N$355,$A506)=COUNTIFS(H506:$N506,1)),G$354)+1))</f>
        <v>1</v>
      </c>
      <c r="H506" s="319">
        <f ca="1">IF($A506&lt;&gt;H$355,0,IF($A506&lt;&gt;$A505,1,MOD(H505-1+(COUNTIFS(I$355:$N$355,$A506)=COUNTIFS(I506:$N506,1)),H$354)+1))</f>
        <v>3</v>
      </c>
      <c r="I506" s="319">
        <f ca="1">IF($A506&lt;&gt;I$355,0,IF($A506&lt;&gt;$A505,1,MOD(I505-1+(COUNTIFS(N$355:$N$355,$A506)=COUNTIFS(N506:$N506,1)),I$354)+1))</f>
        <v>1</v>
      </c>
      <c r="J506" s="319"/>
      <c r="K506" s="319"/>
      <c r="L506" s="319"/>
      <c r="M506" s="319"/>
      <c r="O506">
        <v>150</v>
      </c>
      <c r="P506" s="124">
        <f t="shared" ca="1" si="909"/>
        <v>0</v>
      </c>
      <c r="Q506" s="124">
        <f t="shared" ca="1" si="910"/>
        <v>0</v>
      </c>
      <c r="R506" s="124">
        <f t="shared" ca="1" si="911"/>
        <v>0</v>
      </c>
      <c r="S506" s="124">
        <f t="shared" ca="1" si="912"/>
        <v>0</v>
      </c>
      <c r="T506" s="124">
        <v>0</v>
      </c>
      <c r="U506" s="124">
        <f t="shared" ca="1" si="913"/>
        <v>0.5</v>
      </c>
      <c r="V506" s="124">
        <f t="shared" ca="1" si="914"/>
        <v>-0.5</v>
      </c>
      <c r="W506" s="124"/>
      <c r="X506" s="124"/>
      <c r="Y506" s="124"/>
      <c r="Z506" s="124"/>
    </row>
    <row r="507" spans="1:26" outlineLevel="1">
      <c r="A507">
        <f t="shared" ca="1" si="915"/>
        <v>2</v>
      </c>
      <c r="B507" t="str">
        <f t="shared" ca="1" si="908"/>
        <v>EP2 LPD1 LPS3 LPM2</v>
      </c>
      <c r="C507" s="321">
        <f ca="1">IF($A507&lt;&gt;$A506,1,MOD(C506-1+(COUNTIFS(D$355:$N$355,$A507)=COUNTIFS(D507:$N507,1)),C$354)+1)</f>
        <v>2</v>
      </c>
      <c r="D507" s="319">
        <f ca="1">IF($A507&lt;&gt;D$355,0,IF($A507&lt;&gt;$A506,1,MOD(D506-1+(COUNTIFS(E$355:$N$355,$A507)=COUNTIFS(E507:$N507,1)),D$354)+1))</f>
        <v>0</v>
      </c>
      <c r="E507" s="319">
        <f ca="1">IF($A507&lt;&gt;E$355,0,IF($A507&lt;&gt;$A506,1,MOD(E506-1+(COUNTIFS(F$355:$N$355,$A507)=COUNTIFS(F507:$N507,1)),E$354)+1))</f>
        <v>0</v>
      </c>
      <c r="F507" s="319">
        <f ca="1">IF($A507&lt;&gt;F$355,0,IF($A507&lt;&gt;$A506,1,MOD(F506-1+(COUNTIFS(G$355:$N$355,$A507)=COUNTIFS(G507:$N507,1)),F$354)+1))</f>
        <v>0</v>
      </c>
      <c r="G507" s="319">
        <f ca="1">IF($A507&lt;&gt;G$355,0,IF($A507&lt;&gt;$A506,1,MOD(G506-1+(COUNTIFS(H$355:$N$355,$A507)=COUNTIFS(H507:$N507,1)),G$354)+1))</f>
        <v>1</v>
      </c>
      <c r="H507" s="319">
        <f ca="1">IF($A507&lt;&gt;H$355,0,IF($A507&lt;&gt;$A506,1,MOD(H506-1+(COUNTIFS(I$355:$N$355,$A507)=COUNTIFS(I507:$N507,1)),H$354)+1))</f>
        <v>3</v>
      </c>
      <c r="I507" s="319">
        <f ca="1">IF($A507&lt;&gt;I$355,0,IF($A507&lt;&gt;$A506,1,MOD(I506-1+(COUNTIFS(N$355:$N$355,$A507)=COUNTIFS(N507:$N507,1)),I$354)+1))</f>
        <v>2</v>
      </c>
      <c r="J507" s="319"/>
      <c r="K507" s="319"/>
      <c r="L507" s="319"/>
      <c r="M507" s="319"/>
      <c r="O507">
        <v>151</v>
      </c>
      <c r="P507" s="124">
        <f t="shared" ca="1" si="909"/>
        <v>0</v>
      </c>
      <c r="Q507" s="124">
        <f t="shared" ca="1" si="910"/>
        <v>0</v>
      </c>
      <c r="R507" s="124">
        <f t="shared" ca="1" si="911"/>
        <v>0</v>
      </c>
      <c r="S507" s="124">
        <f t="shared" ca="1" si="912"/>
        <v>0</v>
      </c>
      <c r="T507" s="124">
        <v>0</v>
      </c>
      <c r="U507" s="124">
        <f t="shared" ca="1" si="913"/>
        <v>0.5</v>
      </c>
      <c r="V507" s="124">
        <f t="shared" ca="1" si="914"/>
        <v>0</v>
      </c>
      <c r="W507" s="124"/>
      <c r="X507" s="124"/>
      <c r="Y507" s="124"/>
      <c r="Z507" s="124"/>
    </row>
    <row r="508" spans="1:26" outlineLevel="1">
      <c r="A508">
        <f t="shared" ca="1" si="915"/>
        <v>2</v>
      </c>
      <c r="B508" t="str">
        <f t="shared" ca="1" si="908"/>
        <v>EP2 LPD1 LPS3 LPM3</v>
      </c>
      <c r="C508" s="321">
        <f ca="1">IF($A508&lt;&gt;$A507,1,MOD(C507-1+(COUNTIFS(D$355:$N$355,$A508)=COUNTIFS(D508:$N508,1)),C$354)+1)</f>
        <v>2</v>
      </c>
      <c r="D508" s="319">
        <f ca="1">IF($A508&lt;&gt;D$355,0,IF($A508&lt;&gt;$A507,1,MOD(D507-1+(COUNTIFS(E$355:$N$355,$A508)=COUNTIFS(E508:$N508,1)),D$354)+1))</f>
        <v>0</v>
      </c>
      <c r="E508" s="319">
        <f ca="1">IF($A508&lt;&gt;E$355,0,IF($A508&lt;&gt;$A507,1,MOD(E507-1+(COUNTIFS(F$355:$N$355,$A508)=COUNTIFS(F508:$N508,1)),E$354)+1))</f>
        <v>0</v>
      </c>
      <c r="F508" s="319">
        <f ca="1">IF($A508&lt;&gt;F$355,0,IF($A508&lt;&gt;$A507,1,MOD(F507-1+(COUNTIFS(G$355:$N$355,$A508)=COUNTIFS(G508:$N508,1)),F$354)+1))</f>
        <v>0</v>
      </c>
      <c r="G508" s="319">
        <f ca="1">IF($A508&lt;&gt;G$355,0,IF($A508&lt;&gt;$A507,1,MOD(G507-1+(COUNTIFS(H$355:$N$355,$A508)=COUNTIFS(H508:$N508,1)),G$354)+1))</f>
        <v>1</v>
      </c>
      <c r="H508" s="319">
        <f ca="1">IF($A508&lt;&gt;H$355,0,IF($A508&lt;&gt;$A507,1,MOD(H507-1+(COUNTIFS(I$355:$N$355,$A508)=COUNTIFS(I508:$N508,1)),H$354)+1))</f>
        <v>3</v>
      </c>
      <c r="I508" s="319">
        <f ca="1">IF($A508&lt;&gt;I$355,0,IF($A508&lt;&gt;$A507,1,MOD(I507-1+(COUNTIFS(N$355:$N$355,$A508)=COUNTIFS(N508:$N508,1)),I$354)+1))</f>
        <v>3</v>
      </c>
      <c r="J508" s="319"/>
      <c r="K508" s="319"/>
      <c r="L508" s="319"/>
      <c r="M508" s="319"/>
      <c r="O508">
        <v>152</v>
      </c>
      <c r="P508" s="124">
        <f t="shared" ca="1" si="909"/>
        <v>0</v>
      </c>
      <c r="Q508" s="124">
        <f t="shared" ca="1" si="910"/>
        <v>0</v>
      </c>
      <c r="R508" s="124">
        <f t="shared" ca="1" si="911"/>
        <v>0</v>
      </c>
      <c r="S508" s="124">
        <f t="shared" ca="1" si="912"/>
        <v>0</v>
      </c>
      <c r="T508" s="124">
        <v>0</v>
      </c>
      <c r="U508" s="124">
        <f t="shared" ca="1" si="913"/>
        <v>0.5</v>
      </c>
      <c r="V508" s="124">
        <f t="shared" ca="1" si="914"/>
        <v>0.5</v>
      </c>
      <c r="W508" s="124"/>
      <c r="X508" s="124"/>
      <c r="Y508" s="124"/>
      <c r="Z508" s="124"/>
    </row>
    <row r="509" spans="1:26" outlineLevel="1">
      <c r="A509">
        <f t="shared" ca="1" si="915"/>
        <v>2</v>
      </c>
      <c r="B509" t="str">
        <f t="shared" ca="1" si="908"/>
        <v>EP3 LPD1 LPS1 LPM1</v>
      </c>
      <c r="C509" s="321">
        <f ca="1">IF($A509&lt;&gt;$A508,1,MOD(C508-1+(COUNTIFS(D$355:$N$355,$A509)=COUNTIFS(D509:$N509,1)),C$354)+1)</f>
        <v>3</v>
      </c>
      <c r="D509" s="319">
        <f ca="1">IF($A509&lt;&gt;D$355,0,IF($A509&lt;&gt;$A508,1,MOD(D508-1+(COUNTIFS(E$355:$N$355,$A509)=COUNTIFS(E509:$N509,1)),D$354)+1))</f>
        <v>0</v>
      </c>
      <c r="E509" s="319">
        <f ca="1">IF($A509&lt;&gt;E$355,0,IF($A509&lt;&gt;$A508,1,MOD(E508-1+(COUNTIFS(F$355:$N$355,$A509)=COUNTIFS(F509:$N509,1)),E$354)+1))</f>
        <v>0</v>
      </c>
      <c r="F509" s="319">
        <f ca="1">IF($A509&lt;&gt;F$355,0,IF($A509&lt;&gt;$A508,1,MOD(F508-1+(COUNTIFS(G$355:$N$355,$A509)=COUNTIFS(G509:$N509,1)),F$354)+1))</f>
        <v>0</v>
      </c>
      <c r="G509" s="319">
        <f ca="1">IF($A509&lt;&gt;G$355,0,IF($A509&lt;&gt;$A508,1,MOD(G508-1+(COUNTIFS(H$355:$N$355,$A509)=COUNTIFS(H509:$N509,1)),G$354)+1))</f>
        <v>1</v>
      </c>
      <c r="H509" s="319">
        <f ca="1">IF($A509&lt;&gt;H$355,0,IF($A509&lt;&gt;$A508,1,MOD(H508-1+(COUNTIFS(I$355:$N$355,$A509)=COUNTIFS(I509:$N509,1)),H$354)+1))</f>
        <v>1</v>
      </c>
      <c r="I509" s="319">
        <f ca="1">IF($A509&lt;&gt;I$355,0,IF($A509&lt;&gt;$A508,1,MOD(I508-1+(COUNTIFS(N$355:$N$355,$A509)=COUNTIFS(N509:$N509,1)),I$354)+1))</f>
        <v>1</v>
      </c>
      <c r="J509" s="319"/>
      <c r="K509" s="319"/>
      <c r="L509" s="319"/>
      <c r="M509" s="319"/>
      <c r="O509">
        <v>153</v>
      </c>
      <c r="P509" s="124">
        <f t="shared" ca="1" si="909"/>
        <v>0.5</v>
      </c>
      <c r="Q509" s="124">
        <f t="shared" ca="1" si="910"/>
        <v>0</v>
      </c>
      <c r="R509" s="124">
        <f t="shared" ca="1" si="911"/>
        <v>0</v>
      </c>
      <c r="S509" s="124">
        <f t="shared" ca="1" si="912"/>
        <v>0</v>
      </c>
      <c r="T509" s="124">
        <v>0</v>
      </c>
      <c r="U509" s="124">
        <f t="shared" ca="1" si="913"/>
        <v>-0.5</v>
      </c>
      <c r="V509" s="124">
        <f t="shared" ca="1" si="914"/>
        <v>-0.5</v>
      </c>
      <c r="W509" s="124"/>
      <c r="X509" s="124"/>
      <c r="Y509" s="124"/>
      <c r="Z509" s="124"/>
    </row>
    <row r="510" spans="1:26" outlineLevel="1">
      <c r="A510">
        <f t="shared" ca="1" si="915"/>
        <v>2</v>
      </c>
      <c r="B510" t="str">
        <f t="shared" ca="1" si="908"/>
        <v>EP3 LPD1 LPS1 LPM2</v>
      </c>
      <c r="C510" s="321">
        <f ca="1">IF($A510&lt;&gt;$A509,1,MOD(C509-1+(COUNTIFS(D$355:$N$355,$A510)=COUNTIFS(D510:$N510,1)),C$354)+1)</f>
        <v>3</v>
      </c>
      <c r="D510" s="319">
        <f ca="1">IF($A510&lt;&gt;D$355,0,IF($A510&lt;&gt;$A509,1,MOD(D509-1+(COUNTIFS(E$355:$N$355,$A510)=COUNTIFS(E510:$N510,1)),D$354)+1))</f>
        <v>0</v>
      </c>
      <c r="E510" s="319">
        <f ca="1">IF($A510&lt;&gt;E$355,0,IF($A510&lt;&gt;$A509,1,MOD(E509-1+(COUNTIFS(F$355:$N$355,$A510)=COUNTIFS(F510:$N510,1)),E$354)+1))</f>
        <v>0</v>
      </c>
      <c r="F510" s="319">
        <f ca="1">IF($A510&lt;&gt;F$355,0,IF($A510&lt;&gt;$A509,1,MOD(F509-1+(COUNTIFS(G$355:$N$355,$A510)=COUNTIFS(G510:$N510,1)),F$354)+1))</f>
        <v>0</v>
      </c>
      <c r="G510" s="319">
        <f ca="1">IF($A510&lt;&gt;G$355,0,IF($A510&lt;&gt;$A509,1,MOD(G509-1+(COUNTIFS(H$355:$N$355,$A510)=COUNTIFS(H510:$N510,1)),G$354)+1))</f>
        <v>1</v>
      </c>
      <c r="H510" s="319">
        <f ca="1">IF($A510&lt;&gt;H$355,0,IF($A510&lt;&gt;$A509,1,MOD(H509-1+(COUNTIFS(I$355:$N$355,$A510)=COUNTIFS(I510:$N510,1)),H$354)+1))</f>
        <v>1</v>
      </c>
      <c r="I510" s="319">
        <f ca="1">IF($A510&lt;&gt;I$355,0,IF($A510&lt;&gt;$A509,1,MOD(I509-1+(COUNTIFS(N$355:$N$355,$A510)=COUNTIFS(N510:$N510,1)),I$354)+1))</f>
        <v>2</v>
      </c>
      <c r="J510" s="319"/>
      <c r="K510" s="319"/>
      <c r="L510" s="319"/>
      <c r="M510" s="319"/>
      <c r="O510">
        <v>154</v>
      </c>
      <c r="P510" s="124">
        <f t="shared" ca="1" si="909"/>
        <v>0.5</v>
      </c>
      <c r="Q510" s="124">
        <f t="shared" ca="1" si="910"/>
        <v>0</v>
      </c>
      <c r="R510" s="124">
        <f t="shared" ca="1" si="911"/>
        <v>0</v>
      </c>
      <c r="S510" s="124">
        <f t="shared" ca="1" si="912"/>
        <v>0</v>
      </c>
      <c r="T510" s="124">
        <v>0</v>
      </c>
      <c r="U510" s="124">
        <f t="shared" ca="1" si="913"/>
        <v>-0.5</v>
      </c>
      <c r="V510" s="124">
        <f t="shared" ca="1" si="914"/>
        <v>0</v>
      </c>
      <c r="W510" s="124"/>
      <c r="X510" s="124"/>
      <c r="Y510" s="124"/>
      <c r="Z510" s="124"/>
    </row>
    <row r="511" spans="1:26" outlineLevel="1">
      <c r="A511">
        <f t="shared" ca="1" si="915"/>
        <v>2</v>
      </c>
      <c r="B511" t="str">
        <f t="shared" ca="1" si="908"/>
        <v>EP3 LPD1 LPS1 LPM3</v>
      </c>
      <c r="C511" s="321">
        <f ca="1">IF($A511&lt;&gt;$A510,1,MOD(C510-1+(COUNTIFS(D$355:$N$355,$A511)=COUNTIFS(D511:$N511,1)),C$354)+1)</f>
        <v>3</v>
      </c>
      <c r="D511" s="319">
        <f ca="1">IF($A511&lt;&gt;D$355,0,IF($A511&lt;&gt;$A510,1,MOD(D510-1+(COUNTIFS(E$355:$N$355,$A511)=COUNTIFS(E511:$N511,1)),D$354)+1))</f>
        <v>0</v>
      </c>
      <c r="E511" s="319">
        <f ca="1">IF($A511&lt;&gt;E$355,0,IF($A511&lt;&gt;$A510,1,MOD(E510-1+(COUNTIFS(F$355:$N$355,$A511)=COUNTIFS(F511:$N511,1)),E$354)+1))</f>
        <v>0</v>
      </c>
      <c r="F511" s="319">
        <f ca="1">IF($A511&lt;&gt;F$355,0,IF($A511&lt;&gt;$A510,1,MOD(F510-1+(COUNTIFS(G$355:$N$355,$A511)=COUNTIFS(G511:$N511,1)),F$354)+1))</f>
        <v>0</v>
      </c>
      <c r="G511" s="319">
        <f ca="1">IF($A511&lt;&gt;G$355,0,IF($A511&lt;&gt;$A510,1,MOD(G510-1+(COUNTIFS(H$355:$N$355,$A511)=COUNTIFS(H511:$N511,1)),G$354)+1))</f>
        <v>1</v>
      </c>
      <c r="H511" s="319">
        <f ca="1">IF($A511&lt;&gt;H$355,0,IF($A511&lt;&gt;$A510,1,MOD(H510-1+(COUNTIFS(I$355:$N$355,$A511)=COUNTIFS(I511:$N511,1)),H$354)+1))</f>
        <v>1</v>
      </c>
      <c r="I511" s="319">
        <f ca="1">IF($A511&lt;&gt;I$355,0,IF($A511&lt;&gt;$A510,1,MOD(I510-1+(COUNTIFS(N$355:$N$355,$A511)=COUNTIFS(N511:$N511,1)),I$354)+1))</f>
        <v>3</v>
      </c>
      <c r="J511" s="319"/>
      <c r="K511" s="319"/>
      <c r="L511" s="319"/>
      <c r="M511" s="319"/>
      <c r="O511">
        <v>155</v>
      </c>
      <c r="P511" s="124">
        <f t="shared" ca="1" si="909"/>
        <v>0.5</v>
      </c>
      <c r="Q511" s="124">
        <f t="shared" ca="1" si="910"/>
        <v>0</v>
      </c>
      <c r="R511" s="124">
        <f t="shared" ca="1" si="911"/>
        <v>0</v>
      </c>
      <c r="S511" s="124">
        <f t="shared" ca="1" si="912"/>
        <v>0</v>
      </c>
      <c r="T511" s="124">
        <v>0</v>
      </c>
      <c r="U511" s="124">
        <f t="shared" ca="1" si="913"/>
        <v>-0.5</v>
      </c>
      <c r="V511" s="124">
        <f t="shared" ca="1" si="914"/>
        <v>0.5</v>
      </c>
      <c r="W511" s="124"/>
      <c r="X511" s="124"/>
      <c r="Y511" s="124"/>
      <c r="Z511" s="124"/>
    </row>
    <row r="512" spans="1:26" outlineLevel="1">
      <c r="A512">
        <f t="shared" ca="1" si="915"/>
        <v>2</v>
      </c>
      <c r="B512" t="str">
        <f t="shared" ca="1" si="908"/>
        <v>EP3 LPD1 LPS2 LPM1</v>
      </c>
      <c r="C512" s="321">
        <f ca="1">IF($A512&lt;&gt;$A511,1,MOD(C511-1+(COUNTIFS(D$355:$N$355,$A512)=COUNTIFS(D512:$N512,1)),C$354)+1)</f>
        <v>3</v>
      </c>
      <c r="D512" s="319">
        <f ca="1">IF($A512&lt;&gt;D$355,0,IF($A512&lt;&gt;$A511,1,MOD(D511-1+(COUNTIFS(E$355:$N$355,$A512)=COUNTIFS(E512:$N512,1)),D$354)+1))</f>
        <v>0</v>
      </c>
      <c r="E512" s="319">
        <f ca="1">IF($A512&lt;&gt;E$355,0,IF($A512&lt;&gt;$A511,1,MOD(E511-1+(COUNTIFS(F$355:$N$355,$A512)=COUNTIFS(F512:$N512,1)),E$354)+1))</f>
        <v>0</v>
      </c>
      <c r="F512" s="319">
        <f ca="1">IF($A512&lt;&gt;F$355,0,IF($A512&lt;&gt;$A511,1,MOD(F511-1+(COUNTIFS(G$355:$N$355,$A512)=COUNTIFS(G512:$N512,1)),F$354)+1))</f>
        <v>0</v>
      </c>
      <c r="G512" s="319">
        <f ca="1">IF($A512&lt;&gt;G$355,0,IF($A512&lt;&gt;$A511,1,MOD(G511-1+(COUNTIFS(H$355:$N$355,$A512)=COUNTIFS(H512:$N512,1)),G$354)+1))</f>
        <v>1</v>
      </c>
      <c r="H512" s="319">
        <f ca="1">IF($A512&lt;&gt;H$355,0,IF($A512&lt;&gt;$A511,1,MOD(H511-1+(COUNTIFS(I$355:$N$355,$A512)=COUNTIFS(I512:$N512,1)),H$354)+1))</f>
        <v>2</v>
      </c>
      <c r="I512" s="319">
        <f ca="1">IF($A512&lt;&gt;I$355,0,IF($A512&lt;&gt;$A511,1,MOD(I511-1+(COUNTIFS(N$355:$N$355,$A512)=COUNTIFS(N512:$N512,1)),I$354)+1))</f>
        <v>1</v>
      </c>
      <c r="J512" s="319"/>
      <c r="K512" s="319"/>
      <c r="L512" s="319"/>
      <c r="M512" s="319"/>
      <c r="O512">
        <v>156</v>
      </c>
      <c r="P512" s="124">
        <f t="shared" ca="1" si="909"/>
        <v>0.5</v>
      </c>
      <c r="Q512" s="124">
        <f t="shared" ca="1" si="910"/>
        <v>0</v>
      </c>
      <c r="R512" s="124">
        <f t="shared" ca="1" si="911"/>
        <v>0</v>
      </c>
      <c r="S512" s="124">
        <f t="shared" ca="1" si="912"/>
        <v>0</v>
      </c>
      <c r="T512" s="124">
        <v>0</v>
      </c>
      <c r="U512" s="124">
        <f t="shared" ca="1" si="913"/>
        <v>0</v>
      </c>
      <c r="V512" s="124">
        <f t="shared" ca="1" si="914"/>
        <v>-0.5</v>
      </c>
      <c r="W512" s="124"/>
      <c r="X512" s="124"/>
      <c r="Y512" s="124"/>
      <c r="Z512" s="124"/>
    </row>
    <row r="513" spans="1:26" outlineLevel="1">
      <c r="A513">
        <f t="shared" ca="1" si="915"/>
        <v>2</v>
      </c>
      <c r="B513" t="str">
        <f t="shared" ca="1" si="908"/>
        <v>EP3 LPD1 LPS2 LPM2</v>
      </c>
      <c r="C513" s="321">
        <f ca="1">IF($A513&lt;&gt;$A512,1,MOD(C512-1+(COUNTIFS(D$355:$N$355,$A513)=COUNTIFS(D513:$N513,1)),C$354)+1)</f>
        <v>3</v>
      </c>
      <c r="D513" s="319">
        <f ca="1">IF($A513&lt;&gt;D$355,0,IF($A513&lt;&gt;$A512,1,MOD(D512-1+(COUNTIFS(E$355:$N$355,$A513)=COUNTIFS(E513:$N513,1)),D$354)+1))</f>
        <v>0</v>
      </c>
      <c r="E513" s="319">
        <f ca="1">IF($A513&lt;&gt;E$355,0,IF($A513&lt;&gt;$A512,1,MOD(E512-1+(COUNTIFS(F$355:$N$355,$A513)=COUNTIFS(F513:$N513,1)),E$354)+1))</f>
        <v>0</v>
      </c>
      <c r="F513" s="319">
        <f ca="1">IF($A513&lt;&gt;F$355,0,IF($A513&lt;&gt;$A512,1,MOD(F512-1+(COUNTIFS(G$355:$N$355,$A513)=COUNTIFS(G513:$N513,1)),F$354)+1))</f>
        <v>0</v>
      </c>
      <c r="G513" s="319">
        <f ca="1">IF($A513&lt;&gt;G$355,0,IF($A513&lt;&gt;$A512,1,MOD(G512-1+(COUNTIFS(H$355:$N$355,$A513)=COUNTIFS(H513:$N513,1)),G$354)+1))</f>
        <v>1</v>
      </c>
      <c r="H513" s="319">
        <f ca="1">IF($A513&lt;&gt;H$355,0,IF($A513&lt;&gt;$A512,1,MOD(H512-1+(COUNTIFS(I$355:$N$355,$A513)=COUNTIFS(I513:$N513,1)),H$354)+1))</f>
        <v>2</v>
      </c>
      <c r="I513" s="319">
        <f ca="1">IF($A513&lt;&gt;I$355,0,IF($A513&lt;&gt;$A512,1,MOD(I512-1+(COUNTIFS(N$355:$N$355,$A513)=COUNTIFS(N513:$N513,1)),I$354)+1))</f>
        <v>2</v>
      </c>
      <c r="J513" s="319"/>
      <c r="K513" s="319"/>
      <c r="L513" s="319"/>
      <c r="M513" s="319"/>
      <c r="O513">
        <v>157</v>
      </c>
      <c r="P513" s="124">
        <f t="shared" ca="1" si="909"/>
        <v>0.5</v>
      </c>
      <c r="Q513" s="124">
        <f t="shared" ca="1" si="910"/>
        <v>0</v>
      </c>
      <c r="R513" s="124">
        <f t="shared" ca="1" si="911"/>
        <v>0</v>
      </c>
      <c r="S513" s="124">
        <f t="shared" ca="1" si="912"/>
        <v>0</v>
      </c>
      <c r="T513" s="124">
        <v>0</v>
      </c>
      <c r="U513" s="124">
        <f t="shared" ca="1" si="913"/>
        <v>0</v>
      </c>
      <c r="V513" s="124">
        <f t="shared" ca="1" si="914"/>
        <v>0</v>
      </c>
      <c r="W513" s="124"/>
      <c r="X513" s="124"/>
      <c r="Y513" s="124"/>
      <c r="Z513" s="124"/>
    </row>
    <row r="514" spans="1:26" outlineLevel="1">
      <c r="A514">
        <f t="shared" ca="1" si="915"/>
        <v>2</v>
      </c>
      <c r="B514" t="str">
        <f t="shared" ca="1" si="908"/>
        <v>EP3 LPD1 LPS2 LPM3</v>
      </c>
      <c r="C514" s="321">
        <f ca="1">IF($A514&lt;&gt;$A513,1,MOD(C513-1+(COUNTIFS(D$355:$N$355,$A514)=COUNTIFS(D514:$N514,1)),C$354)+1)</f>
        <v>3</v>
      </c>
      <c r="D514" s="319">
        <f ca="1">IF($A514&lt;&gt;D$355,0,IF($A514&lt;&gt;$A513,1,MOD(D513-1+(COUNTIFS(E$355:$N$355,$A514)=COUNTIFS(E514:$N514,1)),D$354)+1))</f>
        <v>0</v>
      </c>
      <c r="E514" s="319">
        <f ca="1">IF($A514&lt;&gt;E$355,0,IF($A514&lt;&gt;$A513,1,MOD(E513-1+(COUNTIFS(F$355:$N$355,$A514)=COUNTIFS(F514:$N514,1)),E$354)+1))</f>
        <v>0</v>
      </c>
      <c r="F514" s="319">
        <f ca="1">IF($A514&lt;&gt;F$355,0,IF($A514&lt;&gt;$A513,1,MOD(F513-1+(COUNTIFS(G$355:$N$355,$A514)=COUNTIFS(G514:$N514,1)),F$354)+1))</f>
        <v>0</v>
      </c>
      <c r="G514" s="319">
        <f ca="1">IF($A514&lt;&gt;G$355,0,IF($A514&lt;&gt;$A513,1,MOD(G513-1+(COUNTIFS(H$355:$N$355,$A514)=COUNTIFS(H514:$N514,1)),G$354)+1))</f>
        <v>1</v>
      </c>
      <c r="H514" s="319">
        <f ca="1">IF($A514&lt;&gt;H$355,0,IF($A514&lt;&gt;$A513,1,MOD(H513-1+(COUNTIFS(I$355:$N$355,$A514)=COUNTIFS(I514:$N514,1)),H$354)+1))</f>
        <v>2</v>
      </c>
      <c r="I514" s="319">
        <f ca="1">IF($A514&lt;&gt;I$355,0,IF($A514&lt;&gt;$A513,1,MOD(I513-1+(COUNTIFS(N$355:$N$355,$A514)=COUNTIFS(N514:$N514,1)),I$354)+1))</f>
        <v>3</v>
      </c>
      <c r="J514" s="319"/>
      <c r="K514" s="319"/>
      <c r="L514" s="319"/>
      <c r="M514" s="319"/>
      <c r="O514">
        <v>158</v>
      </c>
      <c r="P514" s="124">
        <f t="shared" ca="1" si="909"/>
        <v>0.5</v>
      </c>
      <c r="Q514" s="124">
        <f t="shared" ca="1" si="910"/>
        <v>0</v>
      </c>
      <c r="R514" s="124">
        <f t="shared" ca="1" si="911"/>
        <v>0</v>
      </c>
      <c r="S514" s="124">
        <f t="shared" ca="1" si="912"/>
        <v>0</v>
      </c>
      <c r="T514" s="124">
        <v>0</v>
      </c>
      <c r="U514" s="124">
        <f t="shared" ca="1" si="913"/>
        <v>0</v>
      </c>
      <c r="V514" s="124">
        <f t="shared" ca="1" si="914"/>
        <v>0.5</v>
      </c>
      <c r="W514" s="124"/>
      <c r="X514" s="124"/>
      <c r="Y514" s="124"/>
      <c r="Z514" s="124"/>
    </row>
    <row r="515" spans="1:26" outlineLevel="1">
      <c r="A515">
        <f t="shared" ca="1" si="915"/>
        <v>2</v>
      </c>
      <c r="B515" t="str">
        <f t="shared" ca="1" si="908"/>
        <v>EP3 LPD1 LPS3 LPM1</v>
      </c>
      <c r="C515" s="321">
        <f ca="1">IF($A515&lt;&gt;$A514,1,MOD(C514-1+(COUNTIFS(D$355:$N$355,$A515)=COUNTIFS(D515:$N515,1)),C$354)+1)</f>
        <v>3</v>
      </c>
      <c r="D515" s="319">
        <f ca="1">IF($A515&lt;&gt;D$355,0,IF($A515&lt;&gt;$A514,1,MOD(D514-1+(COUNTIFS(E$355:$N$355,$A515)=COUNTIFS(E515:$N515,1)),D$354)+1))</f>
        <v>0</v>
      </c>
      <c r="E515" s="319">
        <f ca="1">IF($A515&lt;&gt;E$355,0,IF($A515&lt;&gt;$A514,1,MOD(E514-1+(COUNTIFS(F$355:$N$355,$A515)=COUNTIFS(F515:$N515,1)),E$354)+1))</f>
        <v>0</v>
      </c>
      <c r="F515" s="319">
        <f ca="1">IF($A515&lt;&gt;F$355,0,IF($A515&lt;&gt;$A514,1,MOD(F514-1+(COUNTIFS(G$355:$N$355,$A515)=COUNTIFS(G515:$N515,1)),F$354)+1))</f>
        <v>0</v>
      </c>
      <c r="G515" s="319">
        <f ca="1">IF($A515&lt;&gt;G$355,0,IF($A515&lt;&gt;$A514,1,MOD(G514-1+(COUNTIFS(H$355:$N$355,$A515)=COUNTIFS(H515:$N515,1)),G$354)+1))</f>
        <v>1</v>
      </c>
      <c r="H515" s="319">
        <f ca="1">IF($A515&lt;&gt;H$355,0,IF($A515&lt;&gt;$A514,1,MOD(H514-1+(COUNTIFS(I$355:$N$355,$A515)=COUNTIFS(I515:$N515,1)),H$354)+1))</f>
        <v>3</v>
      </c>
      <c r="I515" s="319">
        <f ca="1">IF($A515&lt;&gt;I$355,0,IF($A515&lt;&gt;$A514,1,MOD(I514-1+(COUNTIFS(N$355:$N$355,$A515)=COUNTIFS(N515:$N515,1)),I$354)+1))</f>
        <v>1</v>
      </c>
      <c r="J515" s="319"/>
      <c r="K515" s="319"/>
      <c r="L515" s="319"/>
      <c r="M515" s="319"/>
      <c r="O515">
        <v>159</v>
      </c>
      <c r="P515" s="124">
        <f t="shared" ca="1" si="909"/>
        <v>0.5</v>
      </c>
      <c r="Q515" s="124">
        <f t="shared" ca="1" si="910"/>
        <v>0</v>
      </c>
      <c r="R515" s="124">
        <f t="shared" ca="1" si="911"/>
        <v>0</v>
      </c>
      <c r="S515" s="124">
        <f t="shared" ca="1" si="912"/>
        <v>0</v>
      </c>
      <c r="T515" s="124">
        <v>0</v>
      </c>
      <c r="U515" s="124">
        <f t="shared" ca="1" si="913"/>
        <v>0.5</v>
      </c>
      <c r="V515" s="124">
        <f t="shared" ca="1" si="914"/>
        <v>-0.5</v>
      </c>
      <c r="W515" s="124"/>
      <c r="X515" s="124"/>
      <c r="Y515" s="124"/>
      <c r="Z515" s="124"/>
    </row>
    <row r="516" spans="1:26" outlineLevel="1">
      <c r="A516">
        <f t="shared" ca="1" si="915"/>
        <v>2</v>
      </c>
      <c r="B516" t="str">
        <f t="shared" ca="1" si="908"/>
        <v>EP3 LPD1 LPS3 LPM2</v>
      </c>
      <c r="C516" s="321">
        <f ca="1">IF($A516&lt;&gt;$A515,1,MOD(C515-1+(COUNTIFS(D$355:$N$355,$A516)=COUNTIFS(D516:$N516,1)),C$354)+1)</f>
        <v>3</v>
      </c>
      <c r="D516" s="319">
        <f ca="1">IF($A516&lt;&gt;D$355,0,IF($A516&lt;&gt;$A515,1,MOD(D515-1+(COUNTIFS(E$355:$N$355,$A516)=COUNTIFS(E516:$N516,1)),D$354)+1))</f>
        <v>0</v>
      </c>
      <c r="E516" s="319">
        <f ca="1">IF($A516&lt;&gt;E$355,0,IF($A516&lt;&gt;$A515,1,MOD(E515-1+(COUNTIFS(F$355:$N$355,$A516)=COUNTIFS(F516:$N516,1)),E$354)+1))</f>
        <v>0</v>
      </c>
      <c r="F516" s="319">
        <f ca="1">IF($A516&lt;&gt;F$355,0,IF($A516&lt;&gt;$A515,1,MOD(F515-1+(COUNTIFS(G$355:$N$355,$A516)=COUNTIFS(G516:$N516,1)),F$354)+1))</f>
        <v>0</v>
      </c>
      <c r="G516" s="319">
        <f ca="1">IF($A516&lt;&gt;G$355,0,IF($A516&lt;&gt;$A515,1,MOD(G515-1+(COUNTIFS(H$355:$N$355,$A516)=COUNTIFS(H516:$N516,1)),G$354)+1))</f>
        <v>1</v>
      </c>
      <c r="H516" s="319">
        <f ca="1">IF($A516&lt;&gt;H$355,0,IF($A516&lt;&gt;$A515,1,MOD(H515-1+(COUNTIFS(I$355:$N$355,$A516)=COUNTIFS(I516:$N516,1)),H$354)+1))</f>
        <v>3</v>
      </c>
      <c r="I516" s="319">
        <f ca="1">IF($A516&lt;&gt;I$355,0,IF($A516&lt;&gt;$A515,1,MOD(I515-1+(COUNTIFS(N$355:$N$355,$A516)=COUNTIFS(N516:$N516,1)),I$354)+1))</f>
        <v>2</v>
      </c>
      <c r="J516" s="319"/>
      <c r="K516" s="319"/>
      <c r="L516" s="319"/>
      <c r="M516" s="319"/>
      <c r="O516">
        <v>160</v>
      </c>
      <c r="P516" s="124">
        <f t="shared" ca="1" si="909"/>
        <v>0.5</v>
      </c>
      <c r="Q516" s="124">
        <f t="shared" ca="1" si="910"/>
        <v>0</v>
      </c>
      <c r="R516" s="124">
        <f t="shared" ca="1" si="911"/>
        <v>0</v>
      </c>
      <c r="S516" s="124">
        <f t="shared" ca="1" si="912"/>
        <v>0</v>
      </c>
      <c r="T516" s="124">
        <v>0</v>
      </c>
      <c r="U516" s="124">
        <f t="shared" ca="1" si="913"/>
        <v>0.5</v>
      </c>
      <c r="V516" s="124">
        <f t="shared" ca="1" si="914"/>
        <v>0</v>
      </c>
      <c r="W516" s="124"/>
      <c r="X516" s="124"/>
      <c r="Y516" s="124"/>
      <c r="Z516" s="124"/>
    </row>
    <row r="517" spans="1:26" outlineLevel="1">
      <c r="A517">
        <f t="shared" ca="1" si="915"/>
        <v>2</v>
      </c>
      <c r="B517" t="str">
        <f t="shared" ca="1" si="908"/>
        <v>EP3 LPD1 LPS3 LPM3</v>
      </c>
      <c r="C517" s="321">
        <f ca="1">IF($A517&lt;&gt;$A516,1,MOD(C516-1+(COUNTIFS(D$355:$N$355,$A517)=COUNTIFS(D517:$N517,1)),C$354)+1)</f>
        <v>3</v>
      </c>
      <c r="D517" s="319">
        <f ca="1">IF($A517&lt;&gt;D$355,0,IF($A517&lt;&gt;$A516,1,MOD(D516-1+(COUNTIFS(E$355:$N$355,$A517)=COUNTIFS(E517:$N517,1)),D$354)+1))</f>
        <v>0</v>
      </c>
      <c r="E517" s="319">
        <f ca="1">IF($A517&lt;&gt;E$355,0,IF($A517&lt;&gt;$A516,1,MOD(E516-1+(COUNTIFS(F$355:$N$355,$A517)=COUNTIFS(F517:$N517,1)),E$354)+1))</f>
        <v>0</v>
      </c>
      <c r="F517" s="319">
        <f ca="1">IF($A517&lt;&gt;F$355,0,IF($A517&lt;&gt;$A516,1,MOD(F516-1+(COUNTIFS(G$355:$N$355,$A517)=COUNTIFS(G517:$N517,1)),F$354)+1))</f>
        <v>0</v>
      </c>
      <c r="G517" s="319">
        <f ca="1">IF($A517&lt;&gt;G$355,0,IF($A517&lt;&gt;$A516,1,MOD(G516-1+(COUNTIFS(H$355:$N$355,$A517)=COUNTIFS(H517:$N517,1)),G$354)+1))</f>
        <v>1</v>
      </c>
      <c r="H517" s="319">
        <f ca="1">IF($A517&lt;&gt;H$355,0,IF($A517&lt;&gt;$A516,1,MOD(H516-1+(COUNTIFS(I$355:$N$355,$A517)=COUNTIFS(I517:$N517,1)),H$354)+1))</f>
        <v>3</v>
      </c>
      <c r="I517" s="319">
        <f ca="1">IF($A517&lt;&gt;I$355,0,IF($A517&lt;&gt;$A516,1,MOD(I516-1+(COUNTIFS(N$355:$N$355,$A517)=COUNTIFS(N517:$N517,1)),I$354)+1))</f>
        <v>3</v>
      </c>
      <c r="J517" s="319"/>
      <c r="K517" s="319"/>
      <c r="L517" s="319"/>
      <c r="M517" s="319"/>
      <c r="O517">
        <v>161</v>
      </c>
      <c r="P517" s="124">
        <f t="shared" ca="1" si="909"/>
        <v>0.5</v>
      </c>
      <c r="Q517" s="124">
        <f t="shared" ca="1" si="910"/>
        <v>0</v>
      </c>
      <c r="R517" s="124">
        <f t="shared" ca="1" si="911"/>
        <v>0</v>
      </c>
      <c r="S517" s="124">
        <f t="shared" ca="1" si="912"/>
        <v>0</v>
      </c>
      <c r="T517" s="124">
        <v>0</v>
      </c>
      <c r="U517" s="124">
        <f t="shared" ca="1" si="913"/>
        <v>0.5</v>
      </c>
      <c r="V517" s="124">
        <f t="shared" ca="1" si="914"/>
        <v>0.5</v>
      </c>
      <c r="W517" s="124"/>
      <c r="X517" s="124"/>
      <c r="Y517" s="124"/>
      <c r="Z517" s="124"/>
    </row>
    <row r="518" spans="1:26" outlineLevel="1">
      <c r="A518">
        <f t="shared" ca="1" si="915"/>
        <v>2</v>
      </c>
      <c r="B518" t="str">
        <f t="shared" ca="1" si="908"/>
        <v>EP1 LPD1 LPS1 LPM1</v>
      </c>
      <c r="C518" s="321">
        <f ca="1">IF($A518&lt;&gt;$A517,1,MOD(C517-1+(COUNTIFS(D$355:$N$355,$A518)=COUNTIFS(D518:$N518,1)),C$354)+1)</f>
        <v>1</v>
      </c>
      <c r="D518" s="319">
        <f ca="1">IF($A518&lt;&gt;D$355,0,IF($A518&lt;&gt;$A517,1,MOD(D517-1+(COUNTIFS(E$355:$N$355,$A518)=COUNTIFS(E518:$N518,1)),D$354)+1))</f>
        <v>0</v>
      </c>
      <c r="E518" s="319">
        <f ca="1">IF($A518&lt;&gt;E$355,0,IF($A518&lt;&gt;$A517,1,MOD(E517-1+(COUNTIFS(F$355:$N$355,$A518)=COUNTIFS(F518:$N518,1)),E$354)+1))</f>
        <v>0</v>
      </c>
      <c r="F518" s="319">
        <f ca="1">IF($A518&lt;&gt;F$355,0,IF($A518&lt;&gt;$A517,1,MOD(F517-1+(COUNTIFS(G$355:$N$355,$A518)=COUNTIFS(G518:$N518,1)),F$354)+1))</f>
        <v>0</v>
      </c>
      <c r="G518" s="319">
        <f ca="1">IF($A518&lt;&gt;G$355,0,IF($A518&lt;&gt;$A517,1,MOD(G517-1+(COUNTIFS(H$355:$N$355,$A518)=COUNTIFS(H518:$N518,1)),G$354)+1))</f>
        <v>1</v>
      </c>
      <c r="H518" s="319">
        <f ca="1">IF($A518&lt;&gt;H$355,0,IF($A518&lt;&gt;$A517,1,MOD(H517-1+(COUNTIFS(I$355:$N$355,$A518)=COUNTIFS(I518:$N518,1)),H$354)+1))</f>
        <v>1</v>
      </c>
      <c r="I518" s="319">
        <f ca="1">IF($A518&lt;&gt;I$355,0,IF($A518&lt;&gt;$A517,1,MOD(I517-1+(COUNTIFS(N$355:$N$355,$A518)=COUNTIFS(N518:$N518,1)),I$354)+1))</f>
        <v>1</v>
      </c>
      <c r="J518" s="319"/>
      <c r="K518" s="319"/>
      <c r="L518" s="319"/>
      <c r="M518" s="319"/>
      <c r="O518">
        <v>162</v>
      </c>
      <c r="P518" s="124">
        <f t="shared" ca="1" si="909"/>
        <v>-0.5</v>
      </c>
      <c r="Q518" s="124">
        <f t="shared" ca="1" si="910"/>
        <v>0</v>
      </c>
      <c r="R518" s="124">
        <f t="shared" ca="1" si="911"/>
        <v>0</v>
      </c>
      <c r="S518" s="124">
        <f t="shared" ca="1" si="912"/>
        <v>0</v>
      </c>
      <c r="T518" s="124">
        <v>0</v>
      </c>
      <c r="U518" s="124">
        <f t="shared" ca="1" si="913"/>
        <v>-0.5</v>
      </c>
      <c r="V518" s="124">
        <f t="shared" ca="1" si="914"/>
        <v>-0.5</v>
      </c>
      <c r="W518" s="124"/>
      <c r="X518" s="124"/>
      <c r="Y518" s="124"/>
      <c r="Z518" s="124"/>
    </row>
    <row r="519" spans="1:26" outlineLevel="1">
      <c r="A519">
        <f t="shared" ca="1" si="915"/>
        <v>2</v>
      </c>
      <c r="B519" t="str">
        <f t="shared" ca="1" si="908"/>
        <v>EP1 LPD1 LPS1 LPM2</v>
      </c>
      <c r="C519" s="321">
        <f ca="1">IF($A519&lt;&gt;$A518,1,MOD(C518-1+(COUNTIFS(D$355:$N$355,$A519)=COUNTIFS(D519:$N519,1)),C$354)+1)</f>
        <v>1</v>
      </c>
      <c r="D519" s="319">
        <f ca="1">IF($A519&lt;&gt;D$355,0,IF($A519&lt;&gt;$A518,1,MOD(D518-1+(COUNTIFS(E$355:$N$355,$A519)=COUNTIFS(E519:$N519,1)),D$354)+1))</f>
        <v>0</v>
      </c>
      <c r="E519" s="319">
        <f ca="1">IF($A519&lt;&gt;E$355,0,IF($A519&lt;&gt;$A518,1,MOD(E518-1+(COUNTIFS(F$355:$N$355,$A519)=COUNTIFS(F519:$N519,1)),E$354)+1))</f>
        <v>0</v>
      </c>
      <c r="F519" s="319">
        <f ca="1">IF($A519&lt;&gt;F$355,0,IF($A519&lt;&gt;$A518,1,MOD(F518-1+(COUNTIFS(G$355:$N$355,$A519)=COUNTIFS(G519:$N519,1)),F$354)+1))</f>
        <v>0</v>
      </c>
      <c r="G519" s="319">
        <f ca="1">IF($A519&lt;&gt;G$355,0,IF($A519&lt;&gt;$A518,1,MOD(G518-1+(COUNTIFS(H$355:$N$355,$A519)=COUNTIFS(H519:$N519,1)),G$354)+1))</f>
        <v>1</v>
      </c>
      <c r="H519" s="319">
        <f ca="1">IF($A519&lt;&gt;H$355,0,IF($A519&lt;&gt;$A518,1,MOD(H518-1+(COUNTIFS(I$355:$N$355,$A519)=COUNTIFS(I519:$N519,1)),H$354)+1))</f>
        <v>1</v>
      </c>
      <c r="I519" s="319">
        <f ca="1">IF($A519&lt;&gt;I$355,0,IF($A519&lt;&gt;$A518,1,MOD(I518-1+(COUNTIFS(N$355:$N$355,$A519)=COUNTIFS(N519:$N519,1)),I$354)+1))</f>
        <v>2</v>
      </c>
      <c r="J519" s="319"/>
      <c r="K519" s="319"/>
      <c r="L519" s="319"/>
      <c r="M519" s="319"/>
      <c r="O519">
        <v>163</v>
      </c>
      <c r="P519" s="124">
        <f t="shared" ca="1" si="909"/>
        <v>-0.5</v>
      </c>
      <c r="Q519" s="124">
        <f t="shared" ca="1" si="910"/>
        <v>0</v>
      </c>
      <c r="R519" s="124">
        <f t="shared" ca="1" si="911"/>
        <v>0</v>
      </c>
      <c r="S519" s="124">
        <f t="shared" ca="1" si="912"/>
        <v>0</v>
      </c>
      <c r="T519" s="124">
        <v>0</v>
      </c>
      <c r="U519" s="124">
        <f t="shared" ca="1" si="913"/>
        <v>-0.5</v>
      </c>
      <c r="V519" s="124">
        <f t="shared" ca="1" si="914"/>
        <v>0</v>
      </c>
      <c r="W519" s="124"/>
      <c r="X519" s="124"/>
      <c r="Y519" s="124"/>
      <c r="Z519" s="124"/>
    </row>
    <row r="520" spans="1:26" outlineLevel="1">
      <c r="A520">
        <f t="shared" ca="1" si="915"/>
        <v>2</v>
      </c>
      <c r="B520" t="str">
        <f t="shared" ca="1" si="908"/>
        <v>EP1 LPD1 LPS1 LPM3</v>
      </c>
      <c r="C520" s="321">
        <f ca="1">IF($A520&lt;&gt;$A519,1,MOD(C519-1+(COUNTIFS(D$355:$N$355,$A520)=COUNTIFS(D520:$N520,1)),C$354)+1)</f>
        <v>1</v>
      </c>
      <c r="D520" s="319">
        <f ca="1">IF($A520&lt;&gt;D$355,0,IF($A520&lt;&gt;$A519,1,MOD(D519-1+(COUNTIFS(E$355:$N$355,$A520)=COUNTIFS(E520:$N520,1)),D$354)+1))</f>
        <v>0</v>
      </c>
      <c r="E520" s="319">
        <f ca="1">IF($A520&lt;&gt;E$355,0,IF($A520&lt;&gt;$A519,1,MOD(E519-1+(COUNTIFS(F$355:$N$355,$A520)=COUNTIFS(F520:$N520,1)),E$354)+1))</f>
        <v>0</v>
      </c>
      <c r="F520" s="319">
        <f ca="1">IF($A520&lt;&gt;F$355,0,IF($A520&lt;&gt;$A519,1,MOD(F519-1+(COUNTIFS(G$355:$N$355,$A520)=COUNTIFS(G520:$N520,1)),F$354)+1))</f>
        <v>0</v>
      </c>
      <c r="G520" s="319">
        <f ca="1">IF($A520&lt;&gt;G$355,0,IF($A520&lt;&gt;$A519,1,MOD(G519-1+(COUNTIFS(H$355:$N$355,$A520)=COUNTIFS(H520:$N520,1)),G$354)+1))</f>
        <v>1</v>
      </c>
      <c r="H520" s="319">
        <f ca="1">IF($A520&lt;&gt;H$355,0,IF($A520&lt;&gt;$A519,1,MOD(H519-1+(COUNTIFS(I$355:$N$355,$A520)=COUNTIFS(I520:$N520,1)),H$354)+1))</f>
        <v>1</v>
      </c>
      <c r="I520" s="319">
        <f ca="1">IF($A520&lt;&gt;I$355,0,IF($A520&lt;&gt;$A519,1,MOD(I519-1+(COUNTIFS(N$355:$N$355,$A520)=COUNTIFS(N520:$N520,1)),I$354)+1))</f>
        <v>3</v>
      </c>
      <c r="J520" s="319"/>
      <c r="K520" s="319"/>
      <c r="L520" s="319"/>
      <c r="M520" s="319"/>
      <c r="O520">
        <v>164</v>
      </c>
      <c r="P520" s="124">
        <f t="shared" ca="1" si="909"/>
        <v>-0.5</v>
      </c>
      <c r="Q520" s="124">
        <f t="shared" ca="1" si="910"/>
        <v>0</v>
      </c>
      <c r="R520" s="124">
        <f t="shared" ca="1" si="911"/>
        <v>0</v>
      </c>
      <c r="S520" s="124">
        <f t="shared" ca="1" si="912"/>
        <v>0</v>
      </c>
      <c r="T520" s="124">
        <v>0</v>
      </c>
      <c r="U520" s="124">
        <f t="shared" ca="1" si="913"/>
        <v>-0.5</v>
      </c>
      <c r="V520" s="124">
        <f t="shared" ca="1" si="914"/>
        <v>0.5</v>
      </c>
      <c r="W520" s="124"/>
      <c r="X520" s="124"/>
      <c r="Y520" s="124"/>
      <c r="Z520" s="124"/>
    </row>
    <row r="521" spans="1:26" outlineLevel="1">
      <c r="A521">
        <f t="shared" ca="1" si="915"/>
        <v>2</v>
      </c>
      <c r="B521" t="str">
        <f t="shared" ca="1" si="908"/>
        <v>EP1 LPD1 LPS2 LPM1</v>
      </c>
      <c r="C521" s="321">
        <f ca="1">IF($A521&lt;&gt;$A520,1,MOD(C520-1+(COUNTIFS(D$355:$N$355,$A521)=COUNTIFS(D521:$N521,1)),C$354)+1)</f>
        <v>1</v>
      </c>
      <c r="D521" s="319">
        <f ca="1">IF($A521&lt;&gt;D$355,0,IF($A521&lt;&gt;$A520,1,MOD(D520-1+(COUNTIFS(E$355:$N$355,$A521)=COUNTIFS(E521:$N521,1)),D$354)+1))</f>
        <v>0</v>
      </c>
      <c r="E521" s="319">
        <f ca="1">IF($A521&lt;&gt;E$355,0,IF($A521&lt;&gt;$A520,1,MOD(E520-1+(COUNTIFS(F$355:$N$355,$A521)=COUNTIFS(F521:$N521,1)),E$354)+1))</f>
        <v>0</v>
      </c>
      <c r="F521" s="319">
        <f ca="1">IF($A521&lt;&gt;F$355,0,IF($A521&lt;&gt;$A520,1,MOD(F520-1+(COUNTIFS(G$355:$N$355,$A521)=COUNTIFS(G521:$N521,1)),F$354)+1))</f>
        <v>0</v>
      </c>
      <c r="G521" s="319">
        <f ca="1">IF($A521&lt;&gt;G$355,0,IF($A521&lt;&gt;$A520,1,MOD(G520-1+(COUNTIFS(H$355:$N$355,$A521)=COUNTIFS(H521:$N521,1)),G$354)+1))</f>
        <v>1</v>
      </c>
      <c r="H521" s="319">
        <f ca="1">IF($A521&lt;&gt;H$355,0,IF($A521&lt;&gt;$A520,1,MOD(H520-1+(COUNTIFS(I$355:$N$355,$A521)=COUNTIFS(I521:$N521,1)),H$354)+1))</f>
        <v>2</v>
      </c>
      <c r="I521" s="319">
        <f ca="1">IF($A521&lt;&gt;I$355,0,IF($A521&lt;&gt;$A520,1,MOD(I520-1+(COUNTIFS(N$355:$N$355,$A521)=COUNTIFS(N521:$N521,1)),I$354)+1))</f>
        <v>1</v>
      </c>
      <c r="J521" s="319"/>
      <c r="K521" s="319"/>
      <c r="L521" s="319"/>
      <c r="M521" s="319"/>
      <c r="O521">
        <v>165</v>
      </c>
      <c r="P521" s="124">
        <f t="shared" ca="1" si="909"/>
        <v>-0.5</v>
      </c>
      <c r="Q521" s="124">
        <f t="shared" ca="1" si="910"/>
        <v>0</v>
      </c>
      <c r="R521" s="124">
        <f t="shared" ca="1" si="911"/>
        <v>0</v>
      </c>
      <c r="S521" s="124">
        <f t="shared" ca="1" si="912"/>
        <v>0</v>
      </c>
      <c r="T521" s="124">
        <v>0</v>
      </c>
      <c r="U521" s="124">
        <f t="shared" ca="1" si="913"/>
        <v>0</v>
      </c>
      <c r="V521" s="124">
        <f t="shared" ca="1" si="914"/>
        <v>-0.5</v>
      </c>
      <c r="W521" s="124"/>
      <c r="X521" s="124"/>
      <c r="Y521" s="124"/>
      <c r="Z521" s="124"/>
    </row>
    <row r="522" spans="1:26" outlineLevel="1">
      <c r="A522">
        <f t="shared" ca="1" si="915"/>
        <v>2</v>
      </c>
      <c r="B522" t="str">
        <f t="shared" ca="1" si="908"/>
        <v>EP1 LPD1 LPS2 LPM2</v>
      </c>
      <c r="C522" s="321">
        <f ca="1">IF($A522&lt;&gt;$A521,1,MOD(C521-1+(COUNTIFS(D$355:$N$355,$A522)=COUNTIFS(D522:$N522,1)),C$354)+1)</f>
        <v>1</v>
      </c>
      <c r="D522" s="319">
        <f ca="1">IF($A522&lt;&gt;D$355,0,IF($A522&lt;&gt;$A521,1,MOD(D521-1+(COUNTIFS(E$355:$N$355,$A522)=COUNTIFS(E522:$N522,1)),D$354)+1))</f>
        <v>0</v>
      </c>
      <c r="E522" s="319">
        <f ca="1">IF($A522&lt;&gt;E$355,0,IF($A522&lt;&gt;$A521,1,MOD(E521-1+(COUNTIFS(F$355:$N$355,$A522)=COUNTIFS(F522:$N522,1)),E$354)+1))</f>
        <v>0</v>
      </c>
      <c r="F522" s="319">
        <f ca="1">IF($A522&lt;&gt;F$355,0,IF($A522&lt;&gt;$A521,1,MOD(F521-1+(COUNTIFS(G$355:$N$355,$A522)=COUNTIFS(G522:$N522,1)),F$354)+1))</f>
        <v>0</v>
      </c>
      <c r="G522" s="319">
        <f ca="1">IF($A522&lt;&gt;G$355,0,IF($A522&lt;&gt;$A521,1,MOD(G521-1+(COUNTIFS(H$355:$N$355,$A522)=COUNTIFS(H522:$N522,1)),G$354)+1))</f>
        <v>1</v>
      </c>
      <c r="H522" s="319">
        <f ca="1">IF($A522&lt;&gt;H$355,0,IF($A522&lt;&gt;$A521,1,MOD(H521-1+(COUNTIFS(I$355:$N$355,$A522)=COUNTIFS(I522:$N522,1)),H$354)+1))</f>
        <v>2</v>
      </c>
      <c r="I522" s="319">
        <f ca="1">IF($A522&lt;&gt;I$355,0,IF($A522&lt;&gt;$A521,1,MOD(I521-1+(COUNTIFS(N$355:$N$355,$A522)=COUNTIFS(N522:$N522,1)),I$354)+1))</f>
        <v>2</v>
      </c>
      <c r="J522" s="319"/>
      <c r="K522" s="319"/>
      <c r="L522" s="319"/>
      <c r="M522" s="319"/>
      <c r="O522">
        <v>166</v>
      </c>
      <c r="P522" s="124">
        <f t="shared" ca="1" si="909"/>
        <v>-0.5</v>
      </c>
      <c r="Q522" s="124">
        <f t="shared" ca="1" si="910"/>
        <v>0</v>
      </c>
      <c r="R522" s="124">
        <f t="shared" ca="1" si="911"/>
        <v>0</v>
      </c>
      <c r="S522" s="124">
        <f t="shared" ca="1" si="912"/>
        <v>0</v>
      </c>
      <c r="T522" s="124">
        <v>0</v>
      </c>
      <c r="U522" s="124">
        <f t="shared" ca="1" si="913"/>
        <v>0</v>
      </c>
      <c r="V522" s="124">
        <f t="shared" ca="1" si="914"/>
        <v>0</v>
      </c>
      <c r="W522" s="124"/>
      <c r="X522" s="124"/>
      <c r="Y522" s="124"/>
      <c r="Z522" s="124"/>
    </row>
    <row r="523" spans="1:26" outlineLevel="1">
      <c r="A523">
        <f t="shared" ca="1" si="915"/>
        <v>2</v>
      </c>
      <c r="B523" t="str">
        <f t="shared" ca="1" si="908"/>
        <v>EP1 LPD1 LPS2 LPM3</v>
      </c>
      <c r="C523" s="321">
        <f ca="1">IF($A523&lt;&gt;$A522,1,MOD(C522-1+(COUNTIFS(D$355:$N$355,$A523)=COUNTIFS(D523:$N523,1)),C$354)+1)</f>
        <v>1</v>
      </c>
      <c r="D523" s="319">
        <f ca="1">IF($A523&lt;&gt;D$355,0,IF($A523&lt;&gt;$A522,1,MOD(D522-1+(COUNTIFS(E$355:$N$355,$A523)=COUNTIFS(E523:$N523,1)),D$354)+1))</f>
        <v>0</v>
      </c>
      <c r="E523" s="319">
        <f ca="1">IF($A523&lt;&gt;E$355,0,IF($A523&lt;&gt;$A522,1,MOD(E522-1+(COUNTIFS(F$355:$N$355,$A523)=COUNTIFS(F523:$N523,1)),E$354)+1))</f>
        <v>0</v>
      </c>
      <c r="F523" s="319">
        <f ca="1">IF($A523&lt;&gt;F$355,0,IF($A523&lt;&gt;$A522,1,MOD(F522-1+(COUNTIFS(G$355:$N$355,$A523)=COUNTIFS(G523:$N523,1)),F$354)+1))</f>
        <v>0</v>
      </c>
      <c r="G523" s="319">
        <f ca="1">IF($A523&lt;&gt;G$355,0,IF($A523&lt;&gt;$A522,1,MOD(G522-1+(COUNTIFS(H$355:$N$355,$A523)=COUNTIFS(H523:$N523,1)),G$354)+1))</f>
        <v>1</v>
      </c>
      <c r="H523" s="319">
        <f ca="1">IF($A523&lt;&gt;H$355,0,IF($A523&lt;&gt;$A522,1,MOD(H522-1+(COUNTIFS(I$355:$N$355,$A523)=COUNTIFS(I523:$N523,1)),H$354)+1))</f>
        <v>2</v>
      </c>
      <c r="I523" s="319">
        <f ca="1">IF($A523&lt;&gt;I$355,0,IF($A523&lt;&gt;$A522,1,MOD(I522-1+(COUNTIFS(N$355:$N$355,$A523)=COUNTIFS(N523:$N523,1)),I$354)+1))</f>
        <v>3</v>
      </c>
      <c r="J523" s="319"/>
      <c r="K523" s="319"/>
      <c r="L523" s="319"/>
      <c r="M523" s="319"/>
      <c r="O523">
        <v>167</v>
      </c>
      <c r="P523" s="124">
        <f t="shared" ca="1" si="909"/>
        <v>-0.5</v>
      </c>
      <c r="Q523" s="124">
        <f t="shared" ca="1" si="910"/>
        <v>0</v>
      </c>
      <c r="R523" s="124">
        <f t="shared" ca="1" si="911"/>
        <v>0</v>
      </c>
      <c r="S523" s="124">
        <f t="shared" ca="1" si="912"/>
        <v>0</v>
      </c>
      <c r="T523" s="124">
        <v>0</v>
      </c>
      <c r="U523" s="124">
        <f t="shared" ca="1" si="913"/>
        <v>0</v>
      </c>
      <c r="V523" s="124">
        <f t="shared" ca="1" si="914"/>
        <v>0.5</v>
      </c>
      <c r="W523" s="124"/>
      <c r="X523" s="124"/>
      <c r="Y523" s="124"/>
      <c r="Z523" s="124"/>
    </row>
    <row r="524" spans="1:26" outlineLevel="1">
      <c r="A524">
        <f t="shared" ca="1" si="915"/>
        <v>2</v>
      </c>
      <c r="B524" t="str">
        <f t="shared" ca="1" si="908"/>
        <v>EP1 LPD1 LPS3 LPM1</v>
      </c>
      <c r="C524" s="321">
        <f ca="1">IF($A524&lt;&gt;$A523,1,MOD(C523-1+(COUNTIFS(D$355:$N$355,$A524)=COUNTIFS(D524:$N524,1)),C$354)+1)</f>
        <v>1</v>
      </c>
      <c r="D524" s="319">
        <f ca="1">IF($A524&lt;&gt;D$355,0,IF($A524&lt;&gt;$A523,1,MOD(D523-1+(COUNTIFS(E$355:$N$355,$A524)=COUNTIFS(E524:$N524,1)),D$354)+1))</f>
        <v>0</v>
      </c>
      <c r="E524" s="319">
        <f ca="1">IF($A524&lt;&gt;E$355,0,IF($A524&lt;&gt;$A523,1,MOD(E523-1+(COUNTIFS(F$355:$N$355,$A524)=COUNTIFS(F524:$N524,1)),E$354)+1))</f>
        <v>0</v>
      </c>
      <c r="F524" s="319">
        <f ca="1">IF($A524&lt;&gt;F$355,0,IF($A524&lt;&gt;$A523,1,MOD(F523-1+(COUNTIFS(G$355:$N$355,$A524)=COUNTIFS(G524:$N524,1)),F$354)+1))</f>
        <v>0</v>
      </c>
      <c r="G524" s="319">
        <f ca="1">IF($A524&lt;&gt;G$355,0,IF($A524&lt;&gt;$A523,1,MOD(G523-1+(COUNTIFS(H$355:$N$355,$A524)=COUNTIFS(H524:$N524,1)),G$354)+1))</f>
        <v>1</v>
      </c>
      <c r="H524" s="319">
        <f ca="1">IF($A524&lt;&gt;H$355,0,IF($A524&lt;&gt;$A523,1,MOD(H523-1+(COUNTIFS(I$355:$N$355,$A524)=COUNTIFS(I524:$N524,1)),H$354)+1))</f>
        <v>3</v>
      </c>
      <c r="I524" s="319">
        <f ca="1">IF($A524&lt;&gt;I$355,0,IF($A524&lt;&gt;$A523,1,MOD(I523-1+(COUNTIFS(N$355:$N$355,$A524)=COUNTIFS(N524:$N524,1)),I$354)+1))</f>
        <v>1</v>
      </c>
      <c r="J524" s="319"/>
      <c r="K524" s="319"/>
      <c r="L524" s="319"/>
      <c r="M524" s="319"/>
      <c r="O524">
        <v>168</v>
      </c>
      <c r="P524" s="124">
        <f t="shared" ca="1" si="909"/>
        <v>-0.5</v>
      </c>
      <c r="Q524" s="124">
        <f t="shared" ca="1" si="910"/>
        <v>0</v>
      </c>
      <c r="R524" s="124">
        <f t="shared" ca="1" si="911"/>
        <v>0</v>
      </c>
      <c r="S524" s="124">
        <f t="shared" ca="1" si="912"/>
        <v>0</v>
      </c>
      <c r="T524" s="124">
        <v>0</v>
      </c>
      <c r="U524" s="124">
        <f t="shared" ca="1" si="913"/>
        <v>0.5</v>
      </c>
      <c r="V524" s="124">
        <f t="shared" ca="1" si="914"/>
        <v>-0.5</v>
      </c>
      <c r="W524" s="124"/>
      <c r="X524" s="124"/>
      <c r="Y524" s="124"/>
      <c r="Z524" s="124"/>
    </row>
    <row r="525" spans="1:26" outlineLevel="1">
      <c r="A525">
        <f t="shared" ca="1" si="915"/>
        <v>2</v>
      </c>
      <c r="B525" t="str">
        <f t="shared" ca="1" si="908"/>
        <v>EP1 LPD1 LPS3 LPM2</v>
      </c>
      <c r="C525" s="321">
        <f ca="1">IF($A525&lt;&gt;$A524,1,MOD(C524-1+(COUNTIFS(D$355:$N$355,$A525)=COUNTIFS(D525:$N525,1)),C$354)+1)</f>
        <v>1</v>
      </c>
      <c r="D525" s="319">
        <f ca="1">IF($A525&lt;&gt;D$355,0,IF($A525&lt;&gt;$A524,1,MOD(D524-1+(COUNTIFS(E$355:$N$355,$A525)=COUNTIFS(E525:$N525,1)),D$354)+1))</f>
        <v>0</v>
      </c>
      <c r="E525" s="319">
        <f ca="1">IF($A525&lt;&gt;E$355,0,IF($A525&lt;&gt;$A524,1,MOD(E524-1+(COUNTIFS(F$355:$N$355,$A525)=COUNTIFS(F525:$N525,1)),E$354)+1))</f>
        <v>0</v>
      </c>
      <c r="F525" s="319">
        <f ca="1">IF($A525&lt;&gt;F$355,0,IF($A525&lt;&gt;$A524,1,MOD(F524-1+(COUNTIFS(G$355:$N$355,$A525)=COUNTIFS(G525:$N525,1)),F$354)+1))</f>
        <v>0</v>
      </c>
      <c r="G525" s="319">
        <f ca="1">IF($A525&lt;&gt;G$355,0,IF($A525&lt;&gt;$A524,1,MOD(G524-1+(COUNTIFS(H$355:$N$355,$A525)=COUNTIFS(H525:$N525,1)),G$354)+1))</f>
        <v>1</v>
      </c>
      <c r="H525" s="319">
        <f ca="1">IF($A525&lt;&gt;H$355,0,IF($A525&lt;&gt;$A524,1,MOD(H524-1+(COUNTIFS(I$355:$N$355,$A525)=COUNTIFS(I525:$N525,1)),H$354)+1))</f>
        <v>3</v>
      </c>
      <c r="I525" s="319">
        <f ca="1">IF($A525&lt;&gt;I$355,0,IF($A525&lt;&gt;$A524,1,MOD(I524-1+(COUNTIFS(N$355:$N$355,$A525)=COUNTIFS(N525:$N525,1)),I$354)+1))</f>
        <v>2</v>
      </c>
      <c r="J525" s="319"/>
      <c r="K525" s="319"/>
      <c r="L525" s="319"/>
      <c r="M525" s="319"/>
      <c r="O525">
        <v>169</v>
      </c>
      <c r="P525" s="124">
        <f t="shared" ca="1" si="909"/>
        <v>-0.5</v>
      </c>
      <c r="Q525" s="124">
        <f t="shared" ca="1" si="910"/>
        <v>0</v>
      </c>
      <c r="R525" s="124">
        <f t="shared" ca="1" si="911"/>
        <v>0</v>
      </c>
      <c r="S525" s="124">
        <f t="shared" ca="1" si="912"/>
        <v>0</v>
      </c>
      <c r="T525" s="124">
        <v>0</v>
      </c>
      <c r="U525" s="124">
        <f t="shared" ca="1" si="913"/>
        <v>0.5</v>
      </c>
      <c r="V525" s="124">
        <f t="shared" ca="1" si="914"/>
        <v>0</v>
      </c>
      <c r="W525" s="124"/>
      <c r="X525" s="124"/>
      <c r="Y525" s="124"/>
      <c r="Z525" s="124"/>
    </row>
    <row r="526" spans="1:26" outlineLevel="1">
      <c r="A526">
        <f t="shared" ca="1" si="915"/>
        <v>2</v>
      </c>
      <c r="B526" t="str">
        <f t="shared" ca="1" si="908"/>
        <v>EP1 LPD1 LPS3 LPM3</v>
      </c>
      <c r="C526" s="321">
        <f ca="1">IF($A526&lt;&gt;$A525,1,MOD(C525-1+(COUNTIFS(D$355:$N$355,$A526)=COUNTIFS(D526:$N526,1)),C$354)+1)</f>
        <v>1</v>
      </c>
      <c r="D526" s="319">
        <f ca="1">IF($A526&lt;&gt;D$355,0,IF($A526&lt;&gt;$A525,1,MOD(D525-1+(COUNTIFS(E$355:$N$355,$A526)=COUNTIFS(E526:$N526,1)),D$354)+1))</f>
        <v>0</v>
      </c>
      <c r="E526" s="319">
        <f ca="1">IF($A526&lt;&gt;E$355,0,IF($A526&lt;&gt;$A525,1,MOD(E525-1+(COUNTIFS(F$355:$N$355,$A526)=COUNTIFS(F526:$N526,1)),E$354)+1))</f>
        <v>0</v>
      </c>
      <c r="F526" s="319">
        <f ca="1">IF($A526&lt;&gt;F$355,0,IF($A526&lt;&gt;$A525,1,MOD(F525-1+(COUNTIFS(G$355:$N$355,$A526)=COUNTIFS(G526:$N526,1)),F$354)+1))</f>
        <v>0</v>
      </c>
      <c r="G526" s="319">
        <f ca="1">IF($A526&lt;&gt;G$355,0,IF($A526&lt;&gt;$A525,1,MOD(G525-1+(COUNTIFS(H$355:$N$355,$A526)=COUNTIFS(H526:$N526,1)),G$354)+1))</f>
        <v>1</v>
      </c>
      <c r="H526" s="319">
        <f ca="1">IF($A526&lt;&gt;H$355,0,IF($A526&lt;&gt;$A525,1,MOD(H525-1+(COUNTIFS(I$355:$N$355,$A526)=COUNTIFS(I526:$N526,1)),H$354)+1))</f>
        <v>3</v>
      </c>
      <c r="I526" s="319">
        <f ca="1">IF($A526&lt;&gt;I$355,0,IF($A526&lt;&gt;$A525,1,MOD(I525-1+(COUNTIFS(N$355:$N$355,$A526)=COUNTIFS(N526:$N526,1)),I$354)+1))</f>
        <v>3</v>
      </c>
      <c r="J526" s="319"/>
      <c r="K526" s="319"/>
      <c r="L526" s="319"/>
      <c r="M526" s="319"/>
      <c r="O526">
        <v>170</v>
      </c>
      <c r="P526" s="124">
        <f t="shared" ca="1" si="909"/>
        <v>-0.5</v>
      </c>
      <c r="Q526" s="124">
        <f t="shared" ca="1" si="910"/>
        <v>0</v>
      </c>
      <c r="R526" s="124">
        <f t="shared" ca="1" si="911"/>
        <v>0</v>
      </c>
      <c r="S526" s="124">
        <f t="shared" ca="1" si="912"/>
        <v>0</v>
      </c>
      <c r="T526" s="124">
        <v>0</v>
      </c>
      <c r="U526" s="124">
        <f t="shared" ca="1" si="913"/>
        <v>0.5</v>
      </c>
      <c r="V526" s="124">
        <f t="shared" ca="1" si="914"/>
        <v>0.5</v>
      </c>
      <c r="W526" s="124"/>
      <c r="X526" s="124"/>
      <c r="Y526" s="124"/>
      <c r="Z526" s="124"/>
    </row>
    <row r="527" spans="1:26" outlineLevel="1">
      <c r="A527">
        <f t="shared" ca="1" si="915"/>
        <v>2</v>
      </c>
      <c r="B527" t="str">
        <f t="shared" ca="1" si="908"/>
        <v>EP2 LPD1 LPS1 LPM1</v>
      </c>
      <c r="C527" s="321">
        <f ca="1">IF($A527&lt;&gt;$A526,1,MOD(C526-1+(COUNTIFS(D$355:$N$355,$A527)=COUNTIFS(D527:$N527,1)),C$354)+1)</f>
        <v>2</v>
      </c>
      <c r="D527" s="319">
        <f ca="1">IF($A527&lt;&gt;D$355,0,IF($A527&lt;&gt;$A526,1,MOD(D526-1+(COUNTIFS(E$355:$N$355,$A527)=COUNTIFS(E527:$N527,1)),D$354)+1))</f>
        <v>0</v>
      </c>
      <c r="E527" s="319">
        <f ca="1">IF($A527&lt;&gt;E$355,0,IF($A527&lt;&gt;$A526,1,MOD(E526-1+(COUNTIFS(F$355:$N$355,$A527)=COUNTIFS(F527:$N527,1)),E$354)+1))</f>
        <v>0</v>
      </c>
      <c r="F527" s="319">
        <f ca="1">IF($A527&lt;&gt;F$355,0,IF($A527&lt;&gt;$A526,1,MOD(F526-1+(COUNTIFS(G$355:$N$355,$A527)=COUNTIFS(G527:$N527,1)),F$354)+1))</f>
        <v>0</v>
      </c>
      <c r="G527" s="319">
        <f ca="1">IF($A527&lt;&gt;G$355,0,IF($A527&lt;&gt;$A526,1,MOD(G526-1+(COUNTIFS(H$355:$N$355,$A527)=COUNTIFS(H527:$N527,1)),G$354)+1))</f>
        <v>1</v>
      </c>
      <c r="H527" s="319">
        <f ca="1">IF($A527&lt;&gt;H$355,0,IF($A527&lt;&gt;$A526,1,MOD(H526-1+(COUNTIFS(I$355:$N$355,$A527)=COUNTIFS(I527:$N527,1)),H$354)+1))</f>
        <v>1</v>
      </c>
      <c r="I527" s="319">
        <f ca="1">IF($A527&lt;&gt;I$355,0,IF($A527&lt;&gt;$A526,1,MOD(I526-1+(COUNTIFS(N$355:$N$355,$A527)=COUNTIFS(N527:$N527,1)),I$354)+1))</f>
        <v>1</v>
      </c>
      <c r="J527" s="319"/>
      <c r="K527" s="319"/>
      <c r="L527" s="319"/>
      <c r="M527" s="319"/>
      <c r="O527">
        <v>171</v>
      </c>
      <c r="P527" s="124">
        <f t="shared" ca="1" si="909"/>
        <v>0</v>
      </c>
      <c r="Q527" s="124">
        <f t="shared" ca="1" si="910"/>
        <v>0</v>
      </c>
      <c r="R527" s="124">
        <f t="shared" ca="1" si="911"/>
        <v>0</v>
      </c>
      <c r="S527" s="124">
        <f t="shared" ca="1" si="912"/>
        <v>0</v>
      </c>
      <c r="T527" s="124">
        <v>0</v>
      </c>
      <c r="U527" s="124">
        <f t="shared" ca="1" si="913"/>
        <v>-0.5</v>
      </c>
      <c r="V527" s="124">
        <f t="shared" ca="1" si="914"/>
        <v>-0.5</v>
      </c>
      <c r="W527" s="124"/>
      <c r="X527" s="124"/>
      <c r="Y527" s="124"/>
      <c r="Z527" s="124"/>
    </row>
    <row r="528" spans="1:26" outlineLevel="1">
      <c r="A528">
        <f t="shared" ca="1" si="915"/>
        <v>2</v>
      </c>
      <c r="B528" t="str">
        <f t="shared" ca="1" si="908"/>
        <v>EP2 LPD1 LPS1 LPM2</v>
      </c>
      <c r="C528" s="321">
        <f ca="1">IF($A528&lt;&gt;$A527,1,MOD(C527-1+(COUNTIFS(D$355:$N$355,$A528)=COUNTIFS(D528:$N528,1)),C$354)+1)</f>
        <v>2</v>
      </c>
      <c r="D528" s="319">
        <f ca="1">IF($A528&lt;&gt;D$355,0,IF($A528&lt;&gt;$A527,1,MOD(D527-1+(COUNTIFS(E$355:$N$355,$A528)=COUNTIFS(E528:$N528,1)),D$354)+1))</f>
        <v>0</v>
      </c>
      <c r="E528" s="319">
        <f ca="1">IF($A528&lt;&gt;E$355,0,IF($A528&lt;&gt;$A527,1,MOD(E527-1+(COUNTIFS(F$355:$N$355,$A528)=COUNTIFS(F528:$N528,1)),E$354)+1))</f>
        <v>0</v>
      </c>
      <c r="F528" s="319">
        <f ca="1">IF($A528&lt;&gt;F$355,0,IF($A528&lt;&gt;$A527,1,MOD(F527-1+(COUNTIFS(G$355:$N$355,$A528)=COUNTIFS(G528:$N528,1)),F$354)+1))</f>
        <v>0</v>
      </c>
      <c r="G528" s="319">
        <f ca="1">IF($A528&lt;&gt;G$355,0,IF($A528&lt;&gt;$A527,1,MOD(G527-1+(COUNTIFS(H$355:$N$355,$A528)=COUNTIFS(H528:$N528,1)),G$354)+1))</f>
        <v>1</v>
      </c>
      <c r="H528" s="319">
        <f ca="1">IF($A528&lt;&gt;H$355,0,IF($A528&lt;&gt;$A527,1,MOD(H527-1+(COUNTIFS(I$355:$N$355,$A528)=COUNTIFS(I528:$N528,1)),H$354)+1))</f>
        <v>1</v>
      </c>
      <c r="I528" s="319">
        <f ca="1">IF($A528&lt;&gt;I$355,0,IF($A528&lt;&gt;$A527,1,MOD(I527-1+(COUNTIFS(N$355:$N$355,$A528)=COUNTIFS(N528:$N528,1)),I$354)+1))</f>
        <v>2</v>
      </c>
      <c r="J528" s="319"/>
      <c r="K528" s="319"/>
      <c r="L528" s="319"/>
      <c r="M528" s="319"/>
      <c r="O528">
        <v>172</v>
      </c>
      <c r="P528" s="124">
        <f t="shared" ca="1" si="909"/>
        <v>0</v>
      </c>
      <c r="Q528" s="124">
        <f t="shared" ca="1" si="910"/>
        <v>0</v>
      </c>
      <c r="R528" s="124">
        <f t="shared" ca="1" si="911"/>
        <v>0</v>
      </c>
      <c r="S528" s="124">
        <f t="shared" ca="1" si="912"/>
        <v>0</v>
      </c>
      <c r="T528" s="124">
        <v>0</v>
      </c>
      <c r="U528" s="124">
        <f t="shared" ca="1" si="913"/>
        <v>-0.5</v>
      </c>
      <c r="V528" s="124">
        <f t="shared" ca="1" si="914"/>
        <v>0</v>
      </c>
      <c r="W528" s="124"/>
      <c r="X528" s="124"/>
      <c r="Y528" s="124"/>
      <c r="Z528" s="124"/>
    </row>
    <row r="529" spans="1:26" outlineLevel="1">
      <c r="A529">
        <f t="shared" ca="1" si="915"/>
        <v>2</v>
      </c>
      <c r="B529" t="str">
        <f t="shared" ca="1" si="908"/>
        <v>EP2 LPD1 LPS1 LPM3</v>
      </c>
      <c r="C529" s="321">
        <f ca="1">IF($A529&lt;&gt;$A528,1,MOD(C528-1+(COUNTIFS(D$355:$N$355,$A529)=COUNTIFS(D529:$N529,1)),C$354)+1)</f>
        <v>2</v>
      </c>
      <c r="D529" s="319">
        <f ca="1">IF($A529&lt;&gt;D$355,0,IF($A529&lt;&gt;$A528,1,MOD(D528-1+(COUNTIFS(E$355:$N$355,$A529)=COUNTIFS(E529:$N529,1)),D$354)+1))</f>
        <v>0</v>
      </c>
      <c r="E529" s="319">
        <f ca="1">IF($A529&lt;&gt;E$355,0,IF($A529&lt;&gt;$A528,1,MOD(E528-1+(COUNTIFS(F$355:$N$355,$A529)=COUNTIFS(F529:$N529,1)),E$354)+1))</f>
        <v>0</v>
      </c>
      <c r="F529" s="319">
        <f ca="1">IF($A529&lt;&gt;F$355,0,IF($A529&lt;&gt;$A528,1,MOD(F528-1+(COUNTIFS(G$355:$N$355,$A529)=COUNTIFS(G529:$N529,1)),F$354)+1))</f>
        <v>0</v>
      </c>
      <c r="G529" s="319">
        <f ca="1">IF($A529&lt;&gt;G$355,0,IF($A529&lt;&gt;$A528,1,MOD(G528-1+(COUNTIFS(H$355:$N$355,$A529)=COUNTIFS(H529:$N529,1)),G$354)+1))</f>
        <v>1</v>
      </c>
      <c r="H529" s="319">
        <f ca="1">IF($A529&lt;&gt;H$355,0,IF($A529&lt;&gt;$A528,1,MOD(H528-1+(COUNTIFS(I$355:$N$355,$A529)=COUNTIFS(I529:$N529,1)),H$354)+1))</f>
        <v>1</v>
      </c>
      <c r="I529" s="319">
        <f ca="1">IF($A529&lt;&gt;I$355,0,IF($A529&lt;&gt;$A528,1,MOD(I528-1+(COUNTIFS(N$355:$N$355,$A529)=COUNTIFS(N529:$N529,1)),I$354)+1))</f>
        <v>3</v>
      </c>
      <c r="J529" s="319"/>
      <c r="K529" s="319"/>
      <c r="L529" s="319"/>
      <c r="M529" s="319"/>
      <c r="O529">
        <v>173</v>
      </c>
      <c r="P529" s="124">
        <f t="shared" ca="1" si="909"/>
        <v>0</v>
      </c>
      <c r="Q529" s="124">
        <f t="shared" ca="1" si="910"/>
        <v>0</v>
      </c>
      <c r="R529" s="124">
        <f t="shared" ca="1" si="911"/>
        <v>0</v>
      </c>
      <c r="S529" s="124">
        <f t="shared" ca="1" si="912"/>
        <v>0</v>
      </c>
      <c r="T529" s="124">
        <v>0</v>
      </c>
      <c r="U529" s="124">
        <f t="shared" ca="1" si="913"/>
        <v>-0.5</v>
      </c>
      <c r="V529" s="124">
        <f t="shared" ca="1" si="914"/>
        <v>0.5</v>
      </c>
      <c r="W529" s="124"/>
      <c r="X529" s="124"/>
      <c r="Y529" s="124"/>
      <c r="Z529" s="124"/>
    </row>
    <row r="530" spans="1:26" outlineLevel="1">
      <c r="A530">
        <f t="shared" ca="1" si="915"/>
        <v>2</v>
      </c>
      <c r="B530" t="str">
        <f t="shared" ca="1" si="908"/>
        <v>EP2 LPD1 LPS2 LPM1</v>
      </c>
      <c r="C530" s="321">
        <f ca="1">IF($A530&lt;&gt;$A529,1,MOD(C529-1+(COUNTIFS(D$355:$N$355,$A530)=COUNTIFS(D530:$N530,1)),C$354)+1)</f>
        <v>2</v>
      </c>
      <c r="D530" s="319">
        <f ca="1">IF($A530&lt;&gt;D$355,0,IF($A530&lt;&gt;$A529,1,MOD(D529-1+(COUNTIFS(E$355:$N$355,$A530)=COUNTIFS(E530:$N530,1)),D$354)+1))</f>
        <v>0</v>
      </c>
      <c r="E530" s="319">
        <f ca="1">IF($A530&lt;&gt;E$355,0,IF($A530&lt;&gt;$A529,1,MOD(E529-1+(COUNTIFS(F$355:$N$355,$A530)=COUNTIFS(F530:$N530,1)),E$354)+1))</f>
        <v>0</v>
      </c>
      <c r="F530" s="319">
        <f ca="1">IF($A530&lt;&gt;F$355,0,IF($A530&lt;&gt;$A529,1,MOD(F529-1+(COUNTIFS(G$355:$N$355,$A530)=COUNTIFS(G530:$N530,1)),F$354)+1))</f>
        <v>0</v>
      </c>
      <c r="G530" s="319">
        <f ca="1">IF($A530&lt;&gt;G$355,0,IF($A530&lt;&gt;$A529,1,MOD(G529-1+(COUNTIFS(H$355:$N$355,$A530)=COUNTIFS(H530:$N530,1)),G$354)+1))</f>
        <v>1</v>
      </c>
      <c r="H530" s="319">
        <f ca="1">IF($A530&lt;&gt;H$355,0,IF($A530&lt;&gt;$A529,1,MOD(H529-1+(COUNTIFS(I$355:$N$355,$A530)=COUNTIFS(I530:$N530,1)),H$354)+1))</f>
        <v>2</v>
      </c>
      <c r="I530" s="319">
        <f ca="1">IF($A530&lt;&gt;I$355,0,IF($A530&lt;&gt;$A529,1,MOD(I529-1+(COUNTIFS(N$355:$N$355,$A530)=COUNTIFS(N530:$N530,1)),I$354)+1))</f>
        <v>1</v>
      </c>
      <c r="J530" s="319"/>
      <c r="K530" s="319"/>
      <c r="L530" s="319"/>
      <c r="M530" s="319"/>
      <c r="O530">
        <v>174</v>
      </c>
      <c r="P530" s="124">
        <f t="shared" ca="1" si="909"/>
        <v>0</v>
      </c>
      <c r="Q530" s="124">
        <f t="shared" ca="1" si="910"/>
        <v>0</v>
      </c>
      <c r="R530" s="124">
        <f t="shared" ca="1" si="911"/>
        <v>0</v>
      </c>
      <c r="S530" s="124">
        <f t="shared" ca="1" si="912"/>
        <v>0</v>
      </c>
      <c r="T530" s="124">
        <v>0</v>
      </c>
      <c r="U530" s="124">
        <f t="shared" ca="1" si="913"/>
        <v>0</v>
      </c>
      <c r="V530" s="124">
        <f t="shared" ca="1" si="914"/>
        <v>-0.5</v>
      </c>
      <c r="W530" s="124"/>
      <c r="X530" s="124"/>
      <c r="Y530" s="124"/>
      <c r="Z530" s="124"/>
    </row>
    <row r="531" spans="1:26" outlineLevel="1">
      <c r="A531">
        <f t="shared" ca="1" si="915"/>
        <v>2</v>
      </c>
      <c r="B531" t="str">
        <f t="shared" ca="1" si="908"/>
        <v>EP2 LPD1 LPS2 LPM2</v>
      </c>
      <c r="C531" s="321">
        <f ca="1">IF($A531&lt;&gt;$A530,1,MOD(C530-1+(COUNTIFS(D$355:$N$355,$A531)=COUNTIFS(D531:$N531,1)),C$354)+1)</f>
        <v>2</v>
      </c>
      <c r="D531" s="319">
        <f ca="1">IF($A531&lt;&gt;D$355,0,IF($A531&lt;&gt;$A530,1,MOD(D530-1+(COUNTIFS(E$355:$N$355,$A531)=COUNTIFS(E531:$N531,1)),D$354)+1))</f>
        <v>0</v>
      </c>
      <c r="E531" s="319">
        <f ca="1">IF($A531&lt;&gt;E$355,0,IF($A531&lt;&gt;$A530,1,MOD(E530-1+(COUNTIFS(F$355:$N$355,$A531)=COUNTIFS(F531:$N531,1)),E$354)+1))</f>
        <v>0</v>
      </c>
      <c r="F531" s="319">
        <f ca="1">IF($A531&lt;&gt;F$355,0,IF($A531&lt;&gt;$A530,1,MOD(F530-1+(COUNTIFS(G$355:$N$355,$A531)=COUNTIFS(G531:$N531,1)),F$354)+1))</f>
        <v>0</v>
      </c>
      <c r="G531" s="319">
        <f ca="1">IF($A531&lt;&gt;G$355,0,IF($A531&lt;&gt;$A530,1,MOD(G530-1+(COUNTIFS(H$355:$N$355,$A531)=COUNTIFS(H531:$N531,1)),G$354)+1))</f>
        <v>1</v>
      </c>
      <c r="H531" s="319">
        <f ca="1">IF($A531&lt;&gt;H$355,0,IF($A531&lt;&gt;$A530,1,MOD(H530-1+(COUNTIFS(I$355:$N$355,$A531)=COUNTIFS(I531:$N531,1)),H$354)+1))</f>
        <v>2</v>
      </c>
      <c r="I531" s="319">
        <f ca="1">IF($A531&lt;&gt;I$355,0,IF($A531&lt;&gt;$A530,1,MOD(I530-1+(COUNTIFS(N$355:$N$355,$A531)=COUNTIFS(N531:$N531,1)),I$354)+1))</f>
        <v>2</v>
      </c>
      <c r="J531" s="319"/>
      <c r="K531" s="319"/>
      <c r="L531" s="319"/>
      <c r="M531" s="319"/>
      <c r="O531">
        <v>175</v>
      </c>
      <c r="P531" s="124">
        <f t="shared" ca="1" si="909"/>
        <v>0</v>
      </c>
      <c r="Q531" s="124">
        <f t="shared" ca="1" si="910"/>
        <v>0</v>
      </c>
      <c r="R531" s="124">
        <f t="shared" ca="1" si="911"/>
        <v>0</v>
      </c>
      <c r="S531" s="124">
        <f t="shared" ca="1" si="912"/>
        <v>0</v>
      </c>
      <c r="T531" s="124">
        <v>0</v>
      </c>
      <c r="U531" s="124">
        <f t="shared" ca="1" si="913"/>
        <v>0</v>
      </c>
      <c r="V531" s="124">
        <f t="shared" ca="1" si="914"/>
        <v>0</v>
      </c>
      <c r="W531" s="124"/>
      <c r="X531" s="124"/>
      <c r="Y531" s="124"/>
      <c r="Z531" s="124"/>
    </row>
    <row r="532" spans="1:26" outlineLevel="1">
      <c r="A532">
        <f t="shared" ca="1" si="915"/>
        <v>2</v>
      </c>
      <c r="B532" t="str">
        <f t="shared" ca="1" si="908"/>
        <v>EP2 LPD1 LPS2 LPM3</v>
      </c>
      <c r="C532" s="321">
        <f ca="1">IF($A532&lt;&gt;$A531,1,MOD(C531-1+(COUNTIFS(D$355:$N$355,$A532)=COUNTIFS(D532:$N532,1)),C$354)+1)</f>
        <v>2</v>
      </c>
      <c r="D532" s="319">
        <f ca="1">IF($A532&lt;&gt;D$355,0,IF($A532&lt;&gt;$A531,1,MOD(D531-1+(COUNTIFS(E$355:$N$355,$A532)=COUNTIFS(E532:$N532,1)),D$354)+1))</f>
        <v>0</v>
      </c>
      <c r="E532" s="319">
        <f ca="1">IF($A532&lt;&gt;E$355,0,IF($A532&lt;&gt;$A531,1,MOD(E531-1+(COUNTIFS(F$355:$N$355,$A532)=COUNTIFS(F532:$N532,1)),E$354)+1))</f>
        <v>0</v>
      </c>
      <c r="F532" s="319">
        <f ca="1">IF($A532&lt;&gt;F$355,0,IF($A532&lt;&gt;$A531,1,MOD(F531-1+(COUNTIFS(G$355:$N$355,$A532)=COUNTIFS(G532:$N532,1)),F$354)+1))</f>
        <v>0</v>
      </c>
      <c r="G532" s="319">
        <f ca="1">IF($A532&lt;&gt;G$355,0,IF($A532&lt;&gt;$A531,1,MOD(G531-1+(COUNTIFS(H$355:$N$355,$A532)=COUNTIFS(H532:$N532,1)),G$354)+1))</f>
        <v>1</v>
      </c>
      <c r="H532" s="319">
        <f ca="1">IF($A532&lt;&gt;H$355,0,IF($A532&lt;&gt;$A531,1,MOD(H531-1+(COUNTIFS(I$355:$N$355,$A532)=COUNTIFS(I532:$N532,1)),H$354)+1))</f>
        <v>2</v>
      </c>
      <c r="I532" s="319">
        <f ca="1">IF($A532&lt;&gt;I$355,0,IF($A532&lt;&gt;$A531,1,MOD(I531-1+(COUNTIFS(N$355:$N$355,$A532)=COUNTIFS(N532:$N532,1)),I$354)+1))</f>
        <v>3</v>
      </c>
      <c r="J532" s="319"/>
      <c r="K532" s="319"/>
      <c r="L532" s="319"/>
      <c r="M532" s="319"/>
      <c r="O532">
        <v>176</v>
      </c>
      <c r="P532" s="124">
        <f t="shared" ca="1" si="909"/>
        <v>0</v>
      </c>
      <c r="Q532" s="124">
        <f t="shared" ca="1" si="910"/>
        <v>0</v>
      </c>
      <c r="R532" s="124">
        <f t="shared" ca="1" si="911"/>
        <v>0</v>
      </c>
      <c r="S532" s="124">
        <f t="shared" ca="1" si="912"/>
        <v>0</v>
      </c>
      <c r="T532" s="124">
        <v>0</v>
      </c>
      <c r="U532" s="124">
        <f t="shared" ca="1" si="913"/>
        <v>0</v>
      </c>
      <c r="V532" s="124">
        <f t="shared" ca="1" si="914"/>
        <v>0.5</v>
      </c>
      <c r="W532" s="124"/>
      <c r="X532" s="124"/>
      <c r="Y532" s="124"/>
      <c r="Z532" s="124"/>
    </row>
    <row r="533" spans="1:26" outlineLevel="1">
      <c r="A533">
        <f t="shared" ca="1" si="915"/>
        <v>2</v>
      </c>
      <c r="B533" t="str">
        <f t="shared" ca="1" si="908"/>
        <v>EP2 LPD1 LPS3 LPM1</v>
      </c>
      <c r="C533" s="321">
        <f ca="1">IF($A533&lt;&gt;$A532,1,MOD(C532-1+(COUNTIFS(D$355:$N$355,$A533)=COUNTIFS(D533:$N533,1)),C$354)+1)</f>
        <v>2</v>
      </c>
      <c r="D533" s="319">
        <f ca="1">IF($A533&lt;&gt;D$355,0,IF($A533&lt;&gt;$A532,1,MOD(D532-1+(COUNTIFS(E$355:$N$355,$A533)=COUNTIFS(E533:$N533,1)),D$354)+1))</f>
        <v>0</v>
      </c>
      <c r="E533" s="319">
        <f ca="1">IF($A533&lt;&gt;E$355,0,IF($A533&lt;&gt;$A532,1,MOD(E532-1+(COUNTIFS(F$355:$N$355,$A533)=COUNTIFS(F533:$N533,1)),E$354)+1))</f>
        <v>0</v>
      </c>
      <c r="F533" s="319">
        <f ca="1">IF($A533&lt;&gt;F$355,0,IF($A533&lt;&gt;$A532,1,MOD(F532-1+(COUNTIFS(G$355:$N$355,$A533)=COUNTIFS(G533:$N533,1)),F$354)+1))</f>
        <v>0</v>
      </c>
      <c r="G533" s="319">
        <f ca="1">IF($A533&lt;&gt;G$355,0,IF($A533&lt;&gt;$A532,1,MOD(G532-1+(COUNTIFS(H$355:$N$355,$A533)=COUNTIFS(H533:$N533,1)),G$354)+1))</f>
        <v>1</v>
      </c>
      <c r="H533" s="319">
        <f ca="1">IF($A533&lt;&gt;H$355,0,IF($A533&lt;&gt;$A532,1,MOD(H532-1+(COUNTIFS(I$355:$N$355,$A533)=COUNTIFS(I533:$N533,1)),H$354)+1))</f>
        <v>3</v>
      </c>
      <c r="I533" s="319">
        <f ca="1">IF($A533&lt;&gt;I$355,0,IF($A533&lt;&gt;$A532,1,MOD(I532-1+(COUNTIFS(N$355:$N$355,$A533)=COUNTIFS(N533:$N533,1)),I$354)+1))</f>
        <v>1</v>
      </c>
      <c r="J533" s="319"/>
      <c r="K533" s="319"/>
      <c r="L533" s="319"/>
      <c r="M533" s="319"/>
      <c r="O533">
        <v>177</v>
      </c>
      <c r="P533" s="124">
        <f t="shared" ca="1" si="909"/>
        <v>0</v>
      </c>
      <c r="Q533" s="124">
        <f t="shared" ca="1" si="910"/>
        <v>0</v>
      </c>
      <c r="R533" s="124">
        <f t="shared" ca="1" si="911"/>
        <v>0</v>
      </c>
      <c r="S533" s="124">
        <f t="shared" ca="1" si="912"/>
        <v>0</v>
      </c>
      <c r="T533" s="124">
        <v>0</v>
      </c>
      <c r="U533" s="124">
        <f t="shared" ca="1" si="913"/>
        <v>0.5</v>
      </c>
      <c r="V533" s="124">
        <f t="shared" ca="1" si="914"/>
        <v>-0.5</v>
      </c>
      <c r="W533" s="124"/>
      <c r="X533" s="124"/>
      <c r="Y533" s="124"/>
      <c r="Z533" s="124"/>
    </row>
    <row r="534" spans="1:26" outlineLevel="1">
      <c r="A534">
        <f t="shared" ca="1" si="915"/>
        <v>2</v>
      </c>
      <c r="B534" t="str">
        <f t="shared" ca="1" si="908"/>
        <v>EP2 LPD1 LPS3 LPM2</v>
      </c>
      <c r="C534" s="321">
        <f ca="1">IF($A534&lt;&gt;$A533,1,MOD(C533-1+(COUNTIFS(D$355:$N$355,$A534)=COUNTIFS(D534:$N534,1)),C$354)+1)</f>
        <v>2</v>
      </c>
      <c r="D534" s="319">
        <f ca="1">IF($A534&lt;&gt;D$355,0,IF($A534&lt;&gt;$A533,1,MOD(D533-1+(COUNTIFS(E$355:$N$355,$A534)=COUNTIFS(E534:$N534,1)),D$354)+1))</f>
        <v>0</v>
      </c>
      <c r="E534" s="319">
        <f ca="1">IF($A534&lt;&gt;E$355,0,IF($A534&lt;&gt;$A533,1,MOD(E533-1+(COUNTIFS(F$355:$N$355,$A534)=COUNTIFS(F534:$N534,1)),E$354)+1))</f>
        <v>0</v>
      </c>
      <c r="F534" s="319">
        <f ca="1">IF($A534&lt;&gt;F$355,0,IF($A534&lt;&gt;$A533,1,MOD(F533-1+(COUNTIFS(G$355:$N$355,$A534)=COUNTIFS(G534:$N534,1)),F$354)+1))</f>
        <v>0</v>
      </c>
      <c r="G534" s="319">
        <f ca="1">IF($A534&lt;&gt;G$355,0,IF($A534&lt;&gt;$A533,1,MOD(G533-1+(COUNTIFS(H$355:$N$355,$A534)=COUNTIFS(H534:$N534,1)),G$354)+1))</f>
        <v>1</v>
      </c>
      <c r="H534" s="319">
        <f ca="1">IF($A534&lt;&gt;H$355,0,IF($A534&lt;&gt;$A533,1,MOD(H533-1+(COUNTIFS(I$355:$N$355,$A534)=COUNTIFS(I534:$N534,1)),H$354)+1))</f>
        <v>3</v>
      </c>
      <c r="I534" s="319">
        <f ca="1">IF($A534&lt;&gt;I$355,0,IF($A534&lt;&gt;$A533,1,MOD(I533-1+(COUNTIFS(N$355:$N$355,$A534)=COUNTIFS(N534:$N534,1)),I$354)+1))</f>
        <v>2</v>
      </c>
      <c r="J534" s="319"/>
      <c r="K534" s="319"/>
      <c r="L534" s="319"/>
      <c r="M534" s="319"/>
      <c r="O534">
        <v>178</v>
      </c>
      <c r="P534" s="124">
        <f t="shared" ca="1" si="909"/>
        <v>0</v>
      </c>
      <c r="Q534" s="124">
        <f t="shared" ca="1" si="910"/>
        <v>0</v>
      </c>
      <c r="R534" s="124">
        <f t="shared" ca="1" si="911"/>
        <v>0</v>
      </c>
      <c r="S534" s="124">
        <f t="shared" ca="1" si="912"/>
        <v>0</v>
      </c>
      <c r="T534" s="124">
        <v>0</v>
      </c>
      <c r="U534" s="124">
        <f t="shared" ca="1" si="913"/>
        <v>0.5</v>
      </c>
      <c r="V534" s="124">
        <f t="shared" ca="1" si="914"/>
        <v>0</v>
      </c>
      <c r="W534" s="124"/>
      <c r="X534" s="124"/>
      <c r="Y534" s="124"/>
      <c r="Z534" s="124"/>
    </row>
    <row r="535" spans="1:26" outlineLevel="1">
      <c r="A535">
        <f t="shared" ca="1" si="915"/>
        <v>2</v>
      </c>
      <c r="B535" t="str">
        <f t="shared" ca="1" si="908"/>
        <v>EP2 LPD1 LPS3 LPM3</v>
      </c>
      <c r="C535" s="321">
        <f ca="1">IF($A535&lt;&gt;$A534,1,MOD(C534-1+(COUNTIFS(D$355:$N$355,$A535)=COUNTIFS(D535:$N535,1)),C$354)+1)</f>
        <v>2</v>
      </c>
      <c r="D535" s="319">
        <f ca="1">IF($A535&lt;&gt;D$355,0,IF($A535&lt;&gt;$A534,1,MOD(D534-1+(COUNTIFS(E$355:$N$355,$A535)=COUNTIFS(E535:$N535,1)),D$354)+1))</f>
        <v>0</v>
      </c>
      <c r="E535" s="319">
        <f ca="1">IF($A535&lt;&gt;E$355,0,IF($A535&lt;&gt;$A534,1,MOD(E534-1+(COUNTIFS(F$355:$N$355,$A535)=COUNTIFS(F535:$N535,1)),E$354)+1))</f>
        <v>0</v>
      </c>
      <c r="F535" s="319">
        <f ca="1">IF($A535&lt;&gt;F$355,0,IF($A535&lt;&gt;$A534,1,MOD(F534-1+(COUNTIFS(G$355:$N$355,$A535)=COUNTIFS(G535:$N535,1)),F$354)+1))</f>
        <v>0</v>
      </c>
      <c r="G535" s="319">
        <f ca="1">IF($A535&lt;&gt;G$355,0,IF($A535&lt;&gt;$A534,1,MOD(G534-1+(COUNTIFS(H$355:$N$355,$A535)=COUNTIFS(H535:$N535,1)),G$354)+1))</f>
        <v>1</v>
      </c>
      <c r="H535" s="319">
        <f ca="1">IF($A535&lt;&gt;H$355,0,IF($A535&lt;&gt;$A534,1,MOD(H534-1+(COUNTIFS(I$355:$N$355,$A535)=COUNTIFS(I535:$N535,1)),H$354)+1))</f>
        <v>3</v>
      </c>
      <c r="I535" s="319">
        <f ca="1">IF($A535&lt;&gt;I$355,0,IF($A535&lt;&gt;$A534,1,MOD(I534-1+(COUNTIFS(N$355:$N$355,$A535)=COUNTIFS(N535:$N535,1)),I$354)+1))</f>
        <v>3</v>
      </c>
      <c r="J535" s="319"/>
      <c r="K535" s="319"/>
      <c r="L535" s="319"/>
      <c r="M535" s="319"/>
      <c r="O535">
        <v>179</v>
      </c>
      <c r="P535" s="124">
        <f t="shared" ca="1" si="909"/>
        <v>0</v>
      </c>
      <c r="Q535" s="124">
        <f t="shared" ca="1" si="910"/>
        <v>0</v>
      </c>
      <c r="R535" s="124">
        <f t="shared" ca="1" si="911"/>
        <v>0</v>
      </c>
      <c r="S535" s="124">
        <f t="shared" ca="1" si="912"/>
        <v>0</v>
      </c>
      <c r="T535" s="124">
        <v>0</v>
      </c>
      <c r="U535" s="124">
        <f t="shared" ca="1" si="913"/>
        <v>0.5</v>
      </c>
      <c r="V535" s="124">
        <f t="shared" ca="1" si="914"/>
        <v>0.5</v>
      </c>
      <c r="W535" s="124"/>
      <c r="X535" s="124"/>
      <c r="Y535" s="124"/>
      <c r="Z535" s="124"/>
    </row>
    <row r="536" spans="1:26" outlineLevel="1">
      <c r="A536">
        <f t="shared" ca="1" si="915"/>
        <v>2</v>
      </c>
      <c r="B536" t="str">
        <f t="shared" ca="1" si="908"/>
        <v>EP3 LPD1 LPS1 LPM1</v>
      </c>
      <c r="C536" s="321">
        <f ca="1">IF($A536&lt;&gt;$A535,1,MOD(C535-1+(COUNTIFS(D$355:$N$355,$A536)=COUNTIFS(D536:$N536,1)),C$354)+1)</f>
        <v>3</v>
      </c>
      <c r="D536" s="319">
        <f ca="1">IF($A536&lt;&gt;D$355,0,IF($A536&lt;&gt;$A535,1,MOD(D535-1+(COUNTIFS(E$355:$N$355,$A536)=COUNTIFS(E536:$N536,1)),D$354)+1))</f>
        <v>0</v>
      </c>
      <c r="E536" s="319">
        <f ca="1">IF($A536&lt;&gt;E$355,0,IF($A536&lt;&gt;$A535,1,MOD(E535-1+(COUNTIFS(F$355:$N$355,$A536)=COUNTIFS(F536:$N536,1)),E$354)+1))</f>
        <v>0</v>
      </c>
      <c r="F536" s="319">
        <f ca="1">IF($A536&lt;&gt;F$355,0,IF($A536&lt;&gt;$A535,1,MOD(F535-1+(COUNTIFS(G$355:$N$355,$A536)=COUNTIFS(G536:$N536,1)),F$354)+1))</f>
        <v>0</v>
      </c>
      <c r="G536" s="319">
        <f ca="1">IF($A536&lt;&gt;G$355,0,IF($A536&lt;&gt;$A535,1,MOD(G535-1+(COUNTIFS(H$355:$N$355,$A536)=COUNTIFS(H536:$N536,1)),G$354)+1))</f>
        <v>1</v>
      </c>
      <c r="H536" s="319">
        <f ca="1">IF($A536&lt;&gt;H$355,0,IF($A536&lt;&gt;$A535,1,MOD(H535-1+(COUNTIFS(I$355:$N$355,$A536)=COUNTIFS(I536:$N536,1)),H$354)+1))</f>
        <v>1</v>
      </c>
      <c r="I536" s="319">
        <f ca="1">IF($A536&lt;&gt;I$355,0,IF($A536&lt;&gt;$A535,1,MOD(I535-1+(COUNTIFS(N$355:$N$355,$A536)=COUNTIFS(N536:$N536,1)),I$354)+1))</f>
        <v>1</v>
      </c>
      <c r="J536" s="319"/>
      <c r="K536" s="319"/>
      <c r="L536" s="319"/>
      <c r="M536" s="319"/>
      <c r="O536">
        <v>180</v>
      </c>
      <c r="P536" s="124">
        <f t="shared" ca="1" si="909"/>
        <v>0.5</v>
      </c>
      <c r="Q536" s="124">
        <f t="shared" ca="1" si="910"/>
        <v>0</v>
      </c>
      <c r="R536" s="124">
        <f t="shared" ca="1" si="911"/>
        <v>0</v>
      </c>
      <c r="S536" s="124">
        <f t="shared" ca="1" si="912"/>
        <v>0</v>
      </c>
      <c r="T536" s="124">
        <v>0</v>
      </c>
      <c r="U536" s="124">
        <f t="shared" ca="1" si="913"/>
        <v>-0.5</v>
      </c>
      <c r="V536" s="124">
        <f t="shared" ca="1" si="914"/>
        <v>-0.5</v>
      </c>
      <c r="W536" s="124"/>
      <c r="X536" s="124"/>
      <c r="Y536" s="124"/>
      <c r="Z536" s="124"/>
    </row>
    <row r="537" spans="1:26" outlineLevel="1">
      <c r="A537">
        <f t="shared" ca="1" si="915"/>
        <v>2</v>
      </c>
      <c r="B537" t="str">
        <f t="shared" ca="1" si="908"/>
        <v>EP3 LPD1 LPS1 LPM2</v>
      </c>
      <c r="C537" s="321">
        <f ca="1">IF($A537&lt;&gt;$A536,1,MOD(C536-1+(COUNTIFS(D$355:$N$355,$A537)=COUNTIFS(D537:$N537,1)),C$354)+1)</f>
        <v>3</v>
      </c>
      <c r="D537" s="319">
        <f ca="1">IF($A537&lt;&gt;D$355,0,IF($A537&lt;&gt;$A536,1,MOD(D536-1+(COUNTIFS(E$355:$N$355,$A537)=COUNTIFS(E537:$N537,1)),D$354)+1))</f>
        <v>0</v>
      </c>
      <c r="E537" s="319">
        <f ca="1">IF($A537&lt;&gt;E$355,0,IF($A537&lt;&gt;$A536,1,MOD(E536-1+(COUNTIFS(F$355:$N$355,$A537)=COUNTIFS(F537:$N537,1)),E$354)+1))</f>
        <v>0</v>
      </c>
      <c r="F537" s="319">
        <f ca="1">IF($A537&lt;&gt;F$355,0,IF($A537&lt;&gt;$A536,1,MOD(F536-1+(COUNTIFS(G$355:$N$355,$A537)=COUNTIFS(G537:$N537,1)),F$354)+1))</f>
        <v>0</v>
      </c>
      <c r="G537" s="319">
        <f ca="1">IF($A537&lt;&gt;G$355,0,IF($A537&lt;&gt;$A536,1,MOD(G536-1+(COUNTIFS(H$355:$N$355,$A537)=COUNTIFS(H537:$N537,1)),G$354)+1))</f>
        <v>1</v>
      </c>
      <c r="H537" s="319">
        <f ca="1">IF($A537&lt;&gt;H$355,0,IF($A537&lt;&gt;$A536,1,MOD(H536-1+(COUNTIFS(I$355:$N$355,$A537)=COUNTIFS(I537:$N537,1)),H$354)+1))</f>
        <v>1</v>
      </c>
      <c r="I537" s="319">
        <f ca="1">IF($A537&lt;&gt;I$355,0,IF($A537&lt;&gt;$A536,1,MOD(I536-1+(COUNTIFS(N$355:$N$355,$A537)=COUNTIFS(N537:$N537,1)),I$354)+1))</f>
        <v>2</v>
      </c>
      <c r="J537" s="319"/>
      <c r="K537" s="319"/>
      <c r="L537" s="319"/>
      <c r="M537" s="319"/>
      <c r="O537">
        <v>181</v>
      </c>
      <c r="P537" s="124">
        <f t="shared" ca="1" si="909"/>
        <v>0.5</v>
      </c>
      <c r="Q537" s="124">
        <f t="shared" ca="1" si="910"/>
        <v>0</v>
      </c>
      <c r="R537" s="124">
        <f t="shared" ca="1" si="911"/>
        <v>0</v>
      </c>
      <c r="S537" s="124">
        <f t="shared" ca="1" si="912"/>
        <v>0</v>
      </c>
      <c r="T537" s="124">
        <v>0</v>
      </c>
      <c r="U537" s="124">
        <f t="shared" ca="1" si="913"/>
        <v>-0.5</v>
      </c>
      <c r="V537" s="124">
        <f t="shared" ca="1" si="914"/>
        <v>0</v>
      </c>
      <c r="W537" s="124"/>
      <c r="X537" s="124"/>
      <c r="Y537" s="124"/>
      <c r="Z537" s="124"/>
    </row>
    <row r="538" spans="1:26" outlineLevel="1">
      <c r="A538">
        <f t="shared" ca="1" si="915"/>
        <v>2</v>
      </c>
      <c r="B538" t="str">
        <f t="shared" ca="1" si="908"/>
        <v>EP3 LPD1 LPS1 LPM3</v>
      </c>
      <c r="C538" s="321">
        <f ca="1">IF($A538&lt;&gt;$A537,1,MOD(C537-1+(COUNTIFS(D$355:$N$355,$A538)=COUNTIFS(D538:$N538,1)),C$354)+1)</f>
        <v>3</v>
      </c>
      <c r="D538" s="319">
        <f ca="1">IF($A538&lt;&gt;D$355,0,IF($A538&lt;&gt;$A537,1,MOD(D537-1+(COUNTIFS(E$355:$N$355,$A538)=COUNTIFS(E538:$N538,1)),D$354)+1))</f>
        <v>0</v>
      </c>
      <c r="E538" s="319">
        <f ca="1">IF($A538&lt;&gt;E$355,0,IF($A538&lt;&gt;$A537,1,MOD(E537-1+(COUNTIFS(F$355:$N$355,$A538)=COUNTIFS(F538:$N538,1)),E$354)+1))</f>
        <v>0</v>
      </c>
      <c r="F538" s="319">
        <f ca="1">IF($A538&lt;&gt;F$355,0,IF($A538&lt;&gt;$A537,1,MOD(F537-1+(COUNTIFS(G$355:$N$355,$A538)=COUNTIFS(G538:$N538,1)),F$354)+1))</f>
        <v>0</v>
      </c>
      <c r="G538" s="319">
        <f ca="1">IF($A538&lt;&gt;G$355,0,IF($A538&lt;&gt;$A537,1,MOD(G537-1+(COUNTIFS(H$355:$N$355,$A538)=COUNTIFS(H538:$N538,1)),G$354)+1))</f>
        <v>1</v>
      </c>
      <c r="H538" s="319">
        <f ca="1">IF($A538&lt;&gt;H$355,0,IF($A538&lt;&gt;$A537,1,MOD(H537-1+(COUNTIFS(I$355:$N$355,$A538)=COUNTIFS(I538:$N538,1)),H$354)+1))</f>
        <v>1</v>
      </c>
      <c r="I538" s="319">
        <f ca="1">IF($A538&lt;&gt;I$355,0,IF($A538&lt;&gt;$A537,1,MOD(I537-1+(COUNTIFS(N$355:$N$355,$A538)=COUNTIFS(N538:$N538,1)),I$354)+1))</f>
        <v>3</v>
      </c>
      <c r="J538" s="319"/>
      <c r="K538" s="319"/>
      <c r="L538" s="319"/>
      <c r="M538" s="319"/>
      <c r="O538">
        <v>182</v>
      </c>
      <c r="P538" s="124">
        <f t="shared" ca="1" si="909"/>
        <v>0.5</v>
      </c>
      <c r="Q538" s="124">
        <f t="shared" ca="1" si="910"/>
        <v>0</v>
      </c>
      <c r="R538" s="124">
        <f t="shared" ca="1" si="911"/>
        <v>0</v>
      </c>
      <c r="S538" s="124">
        <f t="shared" ca="1" si="912"/>
        <v>0</v>
      </c>
      <c r="T538" s="124">
        <v>0</v>
      </c>
      <c r="U538" s="124">
        <f t="shared" ca="1" si="913"/>
        <v>-0.5</v>
      </c>
      <c r="V538" s="124">
        <f t="shared" ca="1" si="914"/>
        <v>0.5</v>
      </c>
      <c r="W538" s="124"/>
      <c r="X538" s="124"/>
      <c r="Y538" s="124"/>
      <c r="Z538" s="124"/>
    </row>
    <row r="539" spans="1:26" outlineLevel="1">
      <c r="A539">
        <f t="shared" ca="1" si="915"/>
        <v>2</v>
      </c>
      <c r="B539" t="str">
        <f t="shared" ca="1" si="908"/>
        <v>EP3 LPD1 LPS2 LPM1</v>
      </c>
      <c r="C539" s="321">
        <f ca="1">IF($A539&lt;&gt;$A538,1,MOD(C538-1+(COUNTIFS(D$355:$N$355,$A539)=COUNTIFS(D539:$N539,1)),C$354)+1)</f>
        <v>3</v>
      </c>
      <c r="D539" s="319">
        <f ca="1">IF($A539&lt;&gt;D$355,0,IF($A539&lt;&gt;$A538,1,MOD(D538-1+(COUNTIFS(E$355:$N$355,$A539)=COUNTIFS(E539:$N539,1)),D$354)+1))</f>
        <v>0</v>
      </c>
      <c r="E539" s="319">
        <f ca="1">IF($A539&lt;&gt;E$355,0,IF($A539&lt;&gt;$A538,1,MOD(E538-1+(COUNTIFS(F$355:$N$355,$A539)=COUNTIFS(F539:$N539,1)),E$354)+1))</f>
        <v>0</v>
      </c>
      <c r="F539" s="319">
        <f ca="1">IF($A539&lt;&gt;F$355,0,IF($A539&lt;&gt;$A538,1,MOD(F538-1+(COUNTIFS(G$355:$N$355,$A539)=COUNTIFS(G539:$N539,1)),F$354)+1))</f>
        <v>0</v>
      </c>
      <c r="G539" s="319">
        <f ca="1">IF($A539&lt;&gt;G$355,0,IF($A539&lt;&gt;$A538,1,MOD(G538-1+(COUNTIFS(H$355:$N$355,$A539)=COUNTIFS(H539:$N539,1)),G$354)+1))</f>
        <v>1</v>
      </c>
      <c r="H539" s="319">
        <f ca="1">IF($A539&lt;&gt;H$355,0,IF($A539&lt;&gt;$A538,1,MOD(H538-1+(COUNTIFS(I$355:$N$355,$A539)=COUNTIFS(I539:$N539,1)),H$354)+1))</f>
        <v>2</v>
      </c>
      <c r="I539" s="319">
        <f ca="1">IF($A539&lt;&gt;I$355,0,IF($A539&lt;&gt;$A538,1,MOD(I538-1+(COUNTIFS(N$355:$N$355,$A539)=COUNTIFS(N539:$N539,1)),I$354)+1))</f>
        <v>1</v>
      </c>
      <c r="J539" s="319"/>
      <c r="K539" s="319"/>
      <c r="L539" s="319"/>
      <c r="M539" s="319"/>
      <c r="O539">
        <v>183</v>
      </c>
      <c r="P539" s="124">
        <f t="shared" ca="1" si="909"/>
        <v>0.5</v>
      </c>
      <c r="Q539" s="124">
        <f t="shared" ca="1" si="910"/>
        <v>0</v>
      </c>
      <c r="R539" s="124">
        <f t="shared" ca="1" si="911"/>
        <v>0</v>
      </c>
      <c r="S539" s="124">
        <f t="shared" ca="1" si="912"/>
        <v>0</v>
      </c>
      <c r="T539" s="124">
        <v>0</v>
      </c>
      <c r="U539" s="124">
        <f t="shared" ca="1" si="913"/>
        <v>0</v>
      </c>
      <c r="V539" s="124">
        <f t="shared" ca="1" si="914"/>
        <v>-0.5</v>
      </c>
      <c r="W539" s="124"/>
      <c r="X539" s="124"/>
      <c r="Y539" s="124"/>
      <c r="Z539" s="124"/>
    </row>
    <row r="540" spans="1:26" outlineLevel="1">
      <c r="A540">
        <f t="shared" ca="1" si="915"/>
        <v>2</v>
      </c>
      <c r="B540" t="str">
        <f t="shared" ca="1" si="908"/>
        <v>EP3 LPD1 LPS2 LPM2</v>
      </c>
      <c r="C540" s="321">
        <f ca="1">IF($A540&lt;&gt;$A539,1,MOD(C539-1+(COUNTIFS(D$355:$N$355,$A540)=COUNTIFS(D540:$N540,1)),C$354)+1)</f>
        <v>3</v>
      </c>
      <c r="D540" s="319">
        <f ca="1">IF($A540&lt;&gt;D$355,0,IF($A540&lt;&gt;$A539,1,MOD(D539-1+(COUNTIFS(E$355:$N$355,$A540)=COUNTIFS(E540:$N540,1)),D$354)+1))</f>
        <v>0</v>
      </c>
      <c r="E540" s="319">
        <f ca="1">IF($A540&lt;&gt;E$355,0,IF($A540&lt;&gt;$A539,1,MOD(E539-1+(COUNTIFS(F$355:$N$355,$A540)=COUNTIFS(F540:$N540,1)),E$354)+1))</f>
        <v>0</v>
      </c>
      <c r="F540" s="319">
        <f ca="1">IF($A540&lt;&gt;F$355,0,IF($A540&lt;&gt;$A539,1,MOD(F539-1+(COUNTIFS(G$355:$N$355,$A540)=COUNTIFS(G540:$N540,1)),F$354)+1))</f>
        <v>0</v>
      </c>
      <c r="G540" s="319">
        <f ca="1">IF($A540&lt;&gt;G$355,0,IF($A540&lt;&gt;$A539,1,MOD(G539-1+(COUNTIFS(H$355:$N$355,$A540)=COUNTIFS(H540:$N540,1)),G$354)+1))</f>
        <v>1</v>
      </c>
      <c r="H540" s="319">
        <f ca="1">IF($A540&lt;&gt;H$355,0,IF($A540&lt;&gt;$A539,1,MOD(H539-1+(COUNTIFS(I$355:$N$355,$A540)=COUNTIFS(I540:$N540,1)),H$354)+1))</f>
        <v>2</v>
      </c>
      <c r="I540" s="319">
        <f ca="1">IF($A540&lt;&gt;I$355,0,IF($A540&lt;&gt;$A539,1,MOD(I539-1+(COUNTIFS(N$355:$N$355,$A540)=COUNTIFS(N540:$N540,1)),I$354)+1))</f>
        <v>2</v>
      </c>
      <c r="J540" s="319"/>
      <c r="K540" s="319"/>
      <c r="L540" s="319"/>
      <c r="M540" s="319"/>
      <c r="O540">
        <v>184</v>
      </c>
      <c r="P540" s="124">
        <f t="shared" ca="1" si="909"/>
        <v>0.5</v>
      </c>
      <c r="Q540" s="124">
        <f t="shared" ca="1" si="910"/>
        <v>0</v>
      </c>
      <c r="R540" s="124">
        <f t="shared" ca="1" si="911"/>
        <v>0</v>
      </c>
      <c r="S540" s="124">
        <f t="shared" ca="1" si="912"/>
        <v>0</v>
      </c>
      <c r="T540" s="124">
        <v>0</v>
      </c>
      <c r="U540" s="124">
        <f t="shared" ca="1" si="913"/>
        <v>0</v>
      </c>
      <c r="V540" s="124">
        <f t="shared" ca="1" si="914"/>
        <v>0</v>
      </c>
      <c r="W540" s="124"/>
      <c r="X540" s="124"/>
      <c r="Y540" s="124"/>
      <c r="Z540" s="124"/>
    </row>
    <row r="541" spans="1:26" outlineLevel="1">
      <c r="A541">
        <f t="shared" ca="1" si="915"/>
        <v>2</v>
      </c>
      <c r="B541" t="str">
        <f t="shared" ca="1" si="908"/>
        <v>EP3 LPD1 LPS2 LPM3</v>
      </c>
      <c r="C541" s="321">
        <f ca="1">IF($A541&lt;&gt;$A540,1,MOD(C540-1+(COUNTIFS(D$355:$N$355,$A541)=COUNTIFS(D541:$N541,1)),C$354)+1)</f>
        <v>3</v>
      </c>
      <c r="D541" s="319">
        <f ca="1">IF($A541&lt;&gt;D$355,0,IF($A541&lt;&gt;$A540,1,MOD(D540-1+(COUNTIFS(E$355:$N$355,$A541)=COUNTIFS(E541:$N541,1)),D$354)+1))</f>
        <v>0</v>
      </c>
      <c r="E541" s="319">
        <f ca="1">IF($A541&lt;&gt;E$355,0,IF($A541&lt;&gt;$A540,1,MOD(E540-1+(COUNTIFS(F$355:$N$355,$A541)=COUNTIFS(F541:$N541,1)),E$354)+1))</f>
        <v>0</v>
      </c>
      <c r="F541" s="319">
        <f ca="1">IF($A541&lt;&gt;F$355,0,IF($A541&lt;&gt;$A540,1,MOD(F540-1+(COUNTIFS(G$355:$N$355,$A541)=COUNTIFS(G541:$N541,1)),F$354)+1))</f>
        <v>0</v>
      </c>
      <c r="G541" s="319">
        <f ca="1">IF($A541&lt;&gt;G$355,0,IF($A541&lt;&gt;$A540,1,MOD(G540-1+(COUNTIFS(H$355:$N$355,$A541)=COUNTIFS(H541:$N541,1)),G$354)+1))</f>
        <v>1</v>
      </c>
      <c r="H541" s="319">
        <f ca="1">IF($A541&lt;&gt;H$355,0,IF($A541&lt;&gt;$A540,1,MOD(H540-1+(COUNTIFS(I$355:$N$355,$A541)=COUNTIFS(I541:$N541,1)),H$354)+1))</f>
        <v>2</v>
      </c>
      <c r="I541" s="319">
        <f ca="1">IF($A541&lt;&gt;I$355,0,IF($A541&lt;&gt;$A540,1,MOD(I540-1+(COUNTIFS(N$355:$N$355,$A541)=COUNTIFS(N541:$N541,1)),I$354)+1))</f>
        <v>3</v>
      </c>
      <c r="J541" s="319"/>
      <c r="K541" s="319"/>
      <c r="L541" s="319"/>
      <c r="M541" s="319"/>
      <c r="O541">
        <v>185</v>
      </c>
      <c r="P541" s="124">
        <f t="shared" ca="1" si="909"/>
        <v>0.5</v>
      </c>
      <c r="Q541" s="124">
        <f t="shared" ca="1" si="910"/>
        <v>0</v>
      </c>
      <c r="R541" s="124">
        <f t="shared" ca="1" si="911"/>
        <v>0</v>
      </c>
      <c r="S541" s="124">
        <f t="shared" ca="1" si="912"/>
        <v>0</v>
      </c>
      <c r="T541" s="124">
        <v>0</v>
      </c>
      <c r="U541" s="124">
        <f t="shared" ca="1" si="913"/>
        <v>0</v>
      </c>
      <c r="V541" s="124">
        <f t="shared" ca="1" si="914"/>
        <v>0.5</v>
      </c>
      <c r="W541" s="124"/>
      <c r="X541" s="124"/>
      <c r="Y541" s="124"/>
      <c r="Z541" s="124"/>
    </row>
    <row r="542" spans="1:26" outlineLevel="1">
      <c r="A542">
        <f t="shared" ca="1" si="915"/>
        <v>2</v>
      </c>
      <c r="B542" t="str">
        <f t="shared" ca="1" si="908"/>
        <v>EP3 LPD1 LPS3 LPM1</v>
      </c>
      <c r="C542" s="321">
        <f ca="1">IF($A542&lt;&gt;$A541,1,MOD(C541-1+(COUNTIFS(D$355:$N$355,$A542)=COUNTIFS(D542:$N542,1)),C$354)+1)</f>
        <v>3</v>
      </c>
      <c r="D542" s="319">
        <f ca="1">IF($A542&lt;&gt;D$355,0,IF($A542&lt;&gt;$A541,1,MOD(D541-1+(COUNTIFS(E$355:$N$355,$A542)=COUNTIFS(E542:$N542,1)),D$354)+1))</f>
        <v>0</v>
      </c>
      <c r="E542" s="319">
        <f ca="1">IF($A542&lt;&gt;E$355,0,IF($A542&lt;&gt;$A541,1,MOD(E541-1+(COUNTIFS(F$355:$N$355,$A542)=COUNTIFS(F542:$N542,1)),E$354)+1))</f>
        <v>0</v>
      </c>
      <c r="F542" s="319">
        <f ca="1">IF($A542&lt;&gt;F$355,0,IF($A542&lt;&gt;$A541,1,MOD(F541-1+(COUNTIFS(G$355:$N$355,$A542)=COUNTIFS(G542:$N542,1)),F$354)+1))</f>
        <v>0</v>
      </c>
      <c r="G542" s="319">
        <f ca="1">IF($A542&lt;&gt;G$355,0,IF($A542&lt;&gt;$A541,1,MOD(G541-1+(COUNTIFS(H$355:$N$355,$A542)=COUNTIFS(H542:$N542,1)),G$354)+1))</f>
        <v>1</v>
      </c>
      <c r="H542" s="319">
        <f ca="1">IF($A542&lt;&gt;H$355,0,IF($A542&lt;&gt;$A541,1,MOD(H541-1+(COUNTIFS(I$355:$N$355,$A542)=COUNTIFS(I542:$N542,1)),H$354)+1))</f>
        <v>3</v>
      </c>
      <c r="I542" s="319">
        <f ca="1">IF($A542&lt;&gt;I$355,0,IF($A542&lt;&gt;$A541,1,MOD(I541-1+(COUNTIFS(N$355:$N$355,$A542)=COUNTIFS(N542:$N542,1)),I$354)+1))</f>
        <v>1</v>
      </c>
      <c r="J542" s="319"/>
      <c r="K542" s="319"/>
      <c r="L542" s="319"/>
      <c r="M542" s="319"/>
      <c r="O542">
        <v>186</v>
      </c>
      <c r="P542" s="124">
        <f t="shared" ca="1" si="909"/>
        <v>0.5</v>
      </c>
      <c r="Q542" s="124">
        <f t="shared" ca="1" si="910"/>
        <v>0</v>
      </c>
      <c r="R542" s="124">
        <f t="shared" ca="1" si="911"/>
        <v>0</v>
      </c>
      <c r="S542" s="124">
        <f t="shared" ca="1" si="912"/>
        <v>0</v>
      </c>
      <c r="T542" s="124">
        <v>0</v>
      </c>
      <c r="U542" s="124">
        <f t="shared" ca="1" si="913"/>
        <v>0.5</v>
      </c>
      <c r="V542" s="124">
        <f t="shared" ca="1" si="914"/>
        <v>-0.5</v>
      </c>
      <c r="W542" s="124"/>
      <c r="X542" s="124"/>
      <c r="Y542" s="124"/>
      <c r="Z542" s="124"/>
    </row>
    <row r="543" spans="1:26" outlineLevel="1">
      <c r="A543">
        <f t="shared" ca="1" si="915"/>
        <v>2</v>
      </c>
      <c r="B543" t="str">
        <f t="shared" ca="1" si="908"/>
        <v>EP3 LPD1 LPS3 LPM2</v>
      </c>
      <c r="C543" s="321">
        <f ca="1">IF($A543&lt;&gt;$A542,1,MOD(C542-1+(COUNTIFS(D$355:$N$355,$A543)=COUNTIFS(D543:$N543,1)),C$354)+1)</f>
        <v>3</v>
      </c>
      <c r="D543" s="319">
        <f ca="1">IF($A543&lt;&gt;D$355,0,IF($A543&lt;&gt;$A542,1,MOD(D542-1+(COUNTIFS(E$355:$N$355,$A543)=COUNTIFS(E543:$N543,1)),D$354)+1))</f>
        <v>0</v>
      </c>
      <c r="E543" s="319">
        <f ca="1">IF($A543&lt;&gt;E$355,0,IF($A543&lt;&gt;$A542,1,MOD(E542-1+(COUNTIFS(F$355:$N$355,$A543)=COUNTIFS(F543:$N543,1)),E$354)+1))</f>
        <v>0</v>
      </c>
      <c r="F543" s="319">
        <f ca="1">IF($A543&lt;&gt;F$355,0,IF($A543&lt;&gt;$A542,1,MOD(F542-1+(COUNTIFS(G$355:$N$355,$A543)=COUNTIFS(G543:$N543,1)),F$354)+1))</f>
        <v>0</v>
      </c>
      <c r="G543" s="319">
        <f ca="1">IF($A543&lt;&gt;G$355,0,IF($A543&lt;&gt;$A542,1,MOD(G542-1+(COUNTIFS(H$355:$N$355,$A543)=COUNTIFS(H543:$N543,1)),G$354)+1))</f>
        <v>1</v>
      </c>
      <c r="H543" s="319">
        <f ca="1">IF($A543&lt;&gt;H$355,0,IF($A543&lt;&gt;$A542,1,MOD(H542-1+(COUNTIFS(I$355:$N$355,$A543)=COUNTIFS(I543:$N543,1)),H$354)+1))</f>
        <v>3</v>
      </c>
      <c r="I543" s="319">
        <f ca="1">IF($A543&lt;&gt;I$355,0,IF($A543&lt;&gt;$A542,1,MOD(I542-1+(COUNTIFS(N$355:$N$355,$A543)=COUNTIFS(N543:$N543,1)),I$354)+1))</f>
        <v>2</v>
      </c>
      <c r="J543" s="319"/>
      <c r="K543" s="319"/>
      <c r="L543" s="319"/>
      <c r="M543" s="319"/>
      <c r="O543">
        <v>187</v>
      </c>
      <c r="P543" s="124">
        <f t="shared" ca="1" si="909"/>
        <v>0.5</v>
      </c>
      <c r="Q543" s="124">
        <f t="shared" ca="1" si="910"/>
        <v>0</v>
      </c>
      <c r="R543" s="124">
        <f t="shared" ca="1" si="911"/>
        <v>0</v>
      </c>
      <c r="S543" s="124">
        <f t="shared" ca="1" si="912"/>
        <v>0</v>
      </c>
      <c r="T543" s="124">
        <v>0</v>
      </c>
      <c r="U543" s="124">
        <f t="shared" ca="1" si="913"/>
        <v>0.5</v>
      </c>
      <c r="V543" s="124">
        <f t="shared" ca="1" si="914"/>
        <v>0</v>
      </c>
      <c r="W543" s="124"/>
      <c r="X543" s="124"/>
      <c r="Y543" s="124"/>
      <c r="Z543" s="124"/>
    </row>
    <row r="544" spans="1:26" outlineLevel="1">
      <c r="A544">
        <f t="shared" ca="1" si="915"/>
        <v>2</v>
      </c>
      <c r="B544" t="str">
        <f t="shared" ca="1" si="908"/>
        <v>EP3 LPD1 LPS3 LPM3</v>
      </c>
      <c r="C544" s="321">
        <f ca="1">IF($A544&lt;&gt;$A543,1,MOD(C543-1+(COUNTIFS(D$355:$N$355,$A544)=COUNTIFS(D544:$N544,1)),C$354)+1)</f>
        <v>3</v>
      </c>
      <c r="D544" s="319">
        <f ca="1">IF($A544&lt;&gt;D$355,0,IF($A544&lt;&gt;$A543,1,MOD(D543-1+(COUNTIFS(E$355:$N$355,$A544)=COUNTIFS(E544:$N544,1)),D$354)+1))</f>
        <v>0</v>
      </c>
      <c r="E544" s="319">
        <f ca="1">IF($A544&lt;&gt;E$355,0,IF($A544&lt;&gt;$A543,1,MOD(E543-1+(COUNTIFS(F$355:$N$355,$A544)=COUNTIFS(F544:$N544,1)),E$354)+1))</f>
        <v>0</v>
      </c>
      <c r="F544" s="319">
        <f ca="1">IF($A544&lt;&gt;F$355,0,IF($A544&lt;&gt;$A543,1,MOD(F543-1+(COUNTIFS(G$355:$N$355,$A544)=COUNTIFS(G544:$N544,1)),F$354)+1))</f>
        <v>0</v>
      </c>
      <c r="G544" s="319">
        <f ca="1">IF($A544&lt;&gt;G$355,0,IF($A544&lt;&gt;$A543,1,MOD(G543-1+(COUNTIFS(H$355:$N$355,$A544)=COUNTIFS(H544:$N544,1)),G$354)+1))</f>
        <v>1</v>
      </c>
      <c r="H544" s="319">
        <f ca="1">IF($A544&lt;&gt;H$355,0,IF($A544&lt;&gt;$A543,1,MOD(H543-1+(COUNTIFS(I$355:$N$355,$A544)=COUNTIFS(I544:$N544,1)),H$354)+1))</f>
        <v>3</v>
      </c>
      <c r="I544" s="319">
        <f ca="1">IF($A544&lt;&gt;I$355,0,IF($A544&lt;&gt;$A543,1,MOD(I543-1+(COUNTIFS(N$355:$N$355,$A544)=COUNTIFS(N544:$N544,1)),I$354)+1))</f>
        <v>3</v>
      </c>
      <c r="J544" s="319"/>
      <c r="K544" s="319"/>
      <c r="L544" s="319"/>
      <c r="M544" s="319"/>
      <c r="O544">
        <v>188</v>
      </c>
      <c r="P544" s="124">
        <f t="shared" ca="1" si="909"/>
        <v>0.5</v>
      </c>
      <c r="Q544" s="124">
        <f t="shared" ca="1" si="910"/>
        <v>0</v>
      </c>
      <c r="R544" s="124">
        <f t="shared" ca="1" si="911"/>
        <v>0</v>
      </c>
      <c r="S544" s="124">
        <f t="shared" ca="1" si="912"/>
        <v>0</v>
      </c>
      <c r="T544" s="124">
        <v>0</v>
      </c>
      <c r="U544" s="124">
        <f t="shared" ca="1" si="913"/>
        <v>0.5</v>
      </c>
      <c r="V544" s="124">
        <f t="shared" ca="1" si="914"/>
        <v>0.5</v>
      </c>
      <c r="W544" s="124"/>
      <c r="X544" s="124"/>
      <c r="Y544" s="124"/>
      <c r="Z544" s="124"/>
    </row>
    <row r="545" spans="1:26" outlineLevel="1">
      <c r="A545">
        <f t="shared" ca="1" si="915"/>
        <v>2</v>
      </c>
      <c r="B545" t="str">
        <f t="shared" ca="1" si="908"/>
        <v>EP1 LPD1 LPS1 LPM1</v>
      </c>
      <c r="C545" s="321">
        <f ca="1">IF($A545&lt;&gt;$A544,1,MOD(C544-1+(COUNTIFS(D$355:$N$355,$A545)=COUNTIFS(D545:$N545,1)),C$354)+1)</f>
        <v>1</v>
      </c>
      <c r="D545" s="319">
        <f ca="1">IF($A545&lt;&gt;D$355,0,IF($A545&lt;&gt;$A544,1,MOD(D544-1+(COUNTIFS(E$355:$N$355,$A545)=COUNTIFS(E545:$N545,1)),D$354)+1))</f>
        <v>0</v>
      </c>
      <c r="E545" s="319">
        <f ca="1">IF($A545&lt;&gt;E$355,0,IF($A545&lt;&gt;$A544,1,MOD(E544-1+(COUNTIFS(F$355:$N$355,$A545)=COUNTIFS(F545:$N545,1)),E$354)+1))</f>
        <v>0</v>
      </c>
      <c r="F545" s="319">
        <f ca="1">IF($A545&lt;&gt;F$355,0,IF($A545&lt;&gt;$A544,1,MOD(F544-1+(COUNTIFS(G$355:$N$355,$A545)=COUNTIFS(G545:$N545,1)),F$354)+1))</f>
        <v>0</v>
      </c>
      <c r="G545" s="319">
        <f ca="1">IF($A545&lt;&gt;G$355,0,IF($A545&lt;&gt;$A544,1,MOD(G544-1+(COUNTIFS(H$355:$N$355,$A545)=COUNTIFS(H545:$N545,1)),G$354)+1))</f>
        <v>1</v>
      </c>
      <c r="H545" s="319">
        <f ca="1">IF($A545&lt;&gt;H$355,0,IF($A545&lt;&gt;$A544,1,MOD(H544-1+(COUNTIFS(I$355:$N$355,$A545)=COUNTIFS(I545:$N545,1)),H$354)+1))</f>
        <v>1</v>
      </c>
      <c r="I545" s="319">
        <f ca="1">IF($A545&lt;&gt;I$355,0,IF($A545&lt;&gt;$A544,1,MOD(I544-1+(COUNTIFS(N$355:$N$355,$A545)=COUNTIFS(N545:$N545,1)),I$354)+1))</f>
        <v>1</v>
      </c>
      <c r="J545" s="319"/>
      <c r="K545" s="319"/>
      <c r="L545" s="319"/>
      <c r="M545" s="319"/>
      <c r="O545">
        <v>189</v>
      </c>
      <c r="P545" s="124">
        <f t="shared" ca="1" si="909"/>
        <v>-0.5</v>
      </c>
      <c r="Q545" s="124">
        <f t="shared" ca="1" si="910"/>
        <v>0</v>
      </c>
      <c r="R545" s="124">
        <f t="shared" ca="1" si="911"/>
        <v>0</v>
      </c>
      <c r="S545" s="124">
        <f t="shared" ca="1" si="912"/>
        <v>0</v>
      </c>
      <c r="T545" s="124">
        <v>0</v>
      </c>
      <c r="U545" s="124">
        <f t="shared" ca="1" si="913"/>
        <v>-0.5</v>
      </c>
      <c r="V545" s="124">
        <f t="shared" ca="1" si="914"/>
        <v>-0.5</v>
      </c>
      <c r="W545" s="124"/>
      <c r="X545" s="124"/>
      <c r="Y545" s="124"/>
      <c r="Z545" s="124"/>
    </row>
    <row r="546" spans="1:26" outlineLevel="1">
      <c r="A546">
        <f t="shared" ca="1" si="915"/>
        <v>2</v>
      </c>
      <c r="B546" t="str">
        <f t="shared" ca="1" si="908"/>
        <v>EP1 LPD1 LPS1 LPM2</v>
      </c>
      <c r="C546" s="321">
        <f ca="1">IF($A546&lt;&gt;$A545,1,MOD(C545-1+(COUNTIFS(D$355:$N$355,$A546)=COUNTIFS(D546:$N546,1)),C$354)+1)</f>
        <v>1</v>
      </c>
      <c r="D546" s="319">
        <f ca="1">IF($A546&lt;&gt;D$355,0,IF($A546&lt;&gt;$A545,1,MOD(D545-1+(COUNTIFS(E$355:$N$355,$A546)=COUNTIFS(E546:$N546,1)),D$354)+1))</f>
        <v>0</v>
      </c>
      <c r="E546" s="319">
        <f ca="1">IF($A546&lt;&gt;E$355,0,IF($A546&lt;&gt;$A545,1,MOD(E545-1+(COUNTIFS(F$355:$N$355,$A546)=COUNTIFS(F546:$N546,1)),E$354)+1))</f>
        <v>0</v>
      </c>
      <c r="F546" s="319">
        <f ca="1">IF($A546&lt;&gt;F$355,0,IF($A546&lt;&gt;$A545,1,MOD(F545-1+(COUNTIFS(G$355:$N$355,$A546)=COUNTIFS(G546:$N546,1)),F$354)+1))</f>
        <v>0</v>
      </c>
      <c r="G546" s="319">
        <f ca="1">IF($A546&lt;&gt;G$355,0,IF($A546&lt;&gt;$A545,1,MOD(G545-1+(COUNTIFS(H$355:$N$355,$A546)=COUNTIFS(H546:$N546,1)),G$354)+1))</f>
        <v>1</v>
      </c>
      <c r="H546" s="319">
        <f ca="1">IF($A546&lt;&gt;H$355,0,IF($A546&lt;&gt;$A545,1,MOD(H545-1+(COUNTIFS(I$355:$N$355,$A546)=COUNTIFS(I546:$N546,1)),H$354)+1))</f>
        <v>1</v>
      </c>
      <c r="I546" s="319">
        <f ca="1">IF($A546&lt;&gt;I$355,0,IF($A546&lt;&gt;$A545,1,MOD(I545-1+(COUNTIFS(N$355:$N$355,$A546)=COUNTIFS(N546:$N546,1)),I$354)+1))</f>
        <v>2</v>
      </c>
      <c r="J546" s="319"/>
      <c r="K546" s="319"/>
      <c r="L546" s="319"/>
      <c r="M546" s="319"/>
      <c r="O546">
        <v>190</v>
      </c>
      <c r="P546" s="124">
        <f t="shared" ca="1" si="909"/>
        <v>-0.5</v>
      </c>
      <c r="Q546" s="124">
        <f t="shared" ca="1" si="910"/>
        <v>0</v>
      </c>
      <c r="R546" s="124">
        <f t="shared" ca="1" si="911"/>
        <v>0</v>
      </c>
      <c r="S546" s="124">
        <f t="shared" ca="1" si="912"/>
        <v>0</v>
      </c>
      <c r="T546" s="124">
        <v>0</v>
      </c>
      <c r="U546" s="124">
        <f t="shared" ca="1" si="913"/>
        <v>-0.5</v>
      </c>
      <c r="V546" s="124">
        <f t="shared" ca="1" si="914"/>
        <v>0</v>
      </c>
      <c r="W546" s="124"/>
      <c r="X546" s="124"/>
      <c r="Y546" s="124"/>
      <c r="Z546" s="124"/>
    </row>
    <row r="547" spans="1:26" outlineLevel="1">
      <c r="A547">
        <f t="shared" ca="1" si="915"/>
        <v>2</v>
      </c>
      <c r="B547" t="str">
        <f t="shared" ca="1" si="908"/>
        <v>EP1 LPD1 LPS1 LPM3</v>
      </c>
      <c r="C547" s="321">
        <f ca="1">IF($A547&lt;&gt;$A546,1,MOD(C546-1+(COUNTIFS(D$355:$N$355,$A547)=COUNTIFS(D547:$N547,1)),C$354)+1)</f>
        <v>1</v>
      </c>
      <c r="D547" s="319">
        <f ca="1">IF($A547&lt;&gt;D$355,0,IF($A547&lt;&gt;$A546,1,MOD(D546-1+(COUNTIFS(E$355:$N$355,$A547)=COUNTIFS(E547:$N547,1)),D$354)+1))</f>
        <v>0</v>
      </c>
      <c r="E547" s="319">
        <f ca="1">IF($A547&lt;&gt;E$355,0,IF($A547&lt;&gt;$A546,1,MOD(E546-1+(COUNTIFS(F$355:$N$355,$A547)=COUNTIFS(F547:$N547,1)),E$354)+1))</f>
        <v>0</v>
      </c>
      <c r="F547" s="319">
        <f ca="1">IF($A547&lt;&gt;F$355,0,IF($A547&lt;&gt;$A546,1,MOD(F546-1+(COUNTIFS(G$355:$N$355,$A547)=COUNTIFS(G547:$N547,1)),F$354)+1))</f>
        <v>0</v>
      </c>
      <c r="G547" s="319">
        <f ca="1">IF($A547&lt;&gt;G$355,0,IF($A547&lt;&gt;$A546,1,MOD(G546-1+(COUNTIFS(H$355:$N$355,$A547)=COUNTIFS(H547:$N547,1)),G$354)+1))</f>
        <v>1</v>
      </c>
      <c r="H547" s="319">
        <f ca="1">IF($A547&lt;&gt;H$355,0,IF($A547&lt;&gt;$A546,1,MOD(H546-1+(COUNTIFS(I$355:$N$355,$A547)=COUNTIFS(I547:$N547,1)),H$354)+1))</f>
        <v>1</v>
      </c>
      <c r="I547" s="319">
        <f ca="1">IF($A547&lt;&gt;I$355,0,IF($A547&lt;&gt;$A546,1,MOD(I546-1+(COUNTIFS(N$355:$N$355,$A547)=COUNTIFS(N547:$N547,1)),I$354)+1))</f>
        <v>3</v>
      </c>
      <c r="J547" s="319"/>
      <c r="K547" s="319"/>
      <c r="L547" s="319"/>
      <c r="M547" s="319"/>
      <c r="O547">
        <v>191</v>
      </c>
      <c r="P547" s="124">
        <f t="shared" ca="1" si="909"/>
        <v>-0.5</v>
      </c>
      <c r="Q547" s="124">
        <f t="shared" ca="1" si="910"/>
        <v>0</v>
      </c>
      <c r="R547" s="124">
        <f t="shared" ca="1" si="911"/>
        <v>0</v>
      </c>
      <c r="S547" s="124">
        <f t="shared" ca="1" si="912"/>
        <v>0</v>
      </c>
      <c r="T547" s="124">
        <v>0</v>
      </c>
      <c r="U547" s="124">
        <f t="shared" ca="1" si="913"/>
        <v>-0.5</v>
      </c>
      <c r="V547" s="124">
        <f t="shared" ca="1" si="914"/>
        <v>0.5</v>
      </c>
      <c r="W547" s="124"/>
      <c r="X547" s="124"/>
      <c r="Y547" s="124"/>
      <c r="Z547" s="124"/>
    </row>
    <row r="548" spans="1:26" outlineLevel="1">
      <c r="A548">
        <f t="shared" ca="1" si="915"/>
        <v>2</v>
      </c>
      <c r="B548" t="str">
        <f t="shared" ca="1" si="908"/>
        <v>EP1 LPD1 LPS2 LPM1</v>
      </c>
      <c r="C548" s="321">
        <f ca="1">IF($A548&lt;&gt;$A547,1,MOD(C547-1+(COUNTIFS(D$355:$N$355,$A548)=COUNTIFS(D548:$N548,1)),C$354)+1)</f>
        <v>1</v>
      </c>
      <c r="D548" s="319">
        <f ca="1">IF($A548&lt;&gt;D$355,0,IF($A548&lt;&gt;$A547,1,MOD(D547-1+(COUNTIFS(E$355:$N$355,$A548)=COUNTIFS(E548:$N548,1)),D$354)+1))</f>
        <v>0</v>
      </c>
      <c r="E548" s="319">
        <f ca="1">IF($A548&lt;&gt;E$355,0,IF($A548&lt;&gt;$A547,1,MOD(E547-1+(COUNTIFS(F$355:$N$355,$A548)=COUNTIFS(F548:$N548,1)),E$354)+1))</f>
        <v>0</v>
      </c>
      <c r="F548" s="319">
        <f ca="1">IF($A548&lt;&gt;F$355,0,IF($A548&lt;&gt;$A547,1,MOD(F547-1+(COUNTIFS(G$355:$N$355,$A548)=COUNTIFS(G548:$N548,1)),F$354)+1))</f>
        <v>0</v>
      </c>
      <c r="G548" s="319">
        <f ca="1">IF($A548&lt;&gt;G$355,0,IF($A548&lt;&gt;$A547,1,MOD(G547-1+(COUNTIFS(H$355:$N$355,$A548)=COUNTIFS(H548:$N548,1)),G$354)+1))</f>
        <v>1</v>
      </c>
      <c r="H548" s="319">
        <f ca="1">IF($A548&lt;&gt;H$355,0,IF($A548&lt;&gt;$A547,1,MOD(H547-1+(COUNTIFS(I$355:$N$355,$A548)=COUNTIFS(I548:$N548,1)),H$354)+1))</f>
        <v>2</v>
      </c>
      <c r="I548" s="319">
        <f ca="1">IF($A548&lt;&gt;I$355,0,IF($A548&lt;&gt;$A547,1,MOD(I547-1+(COUNTIFS(N$355:$N$355,$A548)=COUNTIFS(N548:$N548,1)),I$354)+1))</f>
        <v>1</v>
      </c>
      <c r="J548" s="319"/>
      <c r="K548" s="319"/>
      <c r="L548" s="319"/>
      <c r="M548" s="319"/>
      <c r="O548">
        <v>192</v>
      </c>
      <c r="P548" s="124">
        <f t="shared" ca="1" si="909"/>
        <v>-0.5</v>
      </c>
      <c r="Q548" s="124">
        <f t="shared" ca="1" si="910"/>
        <v>0</v>
      </c>
      <c r="R548" s="124">
        <f t="shared" ca="1" si="911"/>
        <v>0</v>
      </c>
      <c r="S548" s="124">
        <f t="shared" ca="1" si="912"/>
        <v>0</v>
      </c>
      <c r="T548" s="124">
        <v>0</v>
      </c>
      <c r="U548" s="124">
        <f t="shared" ca="1" si="913"/>
        <v>0</v>
      </c>
      <c r="V548" s="124">
        <f t="shared" ca="1" si="914"/>
        <v>-0.5</v>
      </c>
      <c r="W548" s="124"/>
      <c r="X548" s="124"/>
      <c r="Y548" s="124"/>
      <c r="Z548" s="124"/>
    </row>
    <row r="549" spans="1:26" outlineLevel="1">
      <c r="A549">
        <f t="shared" ca="1" si="915"/>
        <v>2</v>
      </c>
      <c r="B549" t="str">
        <f t="shared" ref="B549:B612" ca="1" si="916">"EP"&amp;$C549&amp;IF($A549=0," LPAll"&amp;$D549,"")&amp;IF($A549=1," LPD"&amp;$E549&amp;" LPS"&amp;$F549,"")&amp;IF($A549=2," LPD"&amp;$G549&amp;" LPS"&amp;$H549&amp;" LPM"&amp;$I549,"")</f>
        <v>EP1 LPD1 LPS2 LPM2</v>
      </c>
      <c r="C549" s="321">
        <f ca="1">IF($A549&lt;&gt;$A548,1,MOD(C548-1+(COUNTIFS(D$355:$N$355,$A549)=COUNTIFS(D549:$N549,1)),C$354)+1)</f>
        <v>1</v>
      </c>
      <c r="D549" s="319">
        <f ca="1">IF($A549&lt;&gt;D$355,0,IF($A549&lt;&gt;$A548,1,MOD(D548-1+(COUNTIFS(E$355:$N$355,$A549)=COUNTIFS(E549:$N549,1)),D$354)+1))</f>
        <v>0</v>
      </c>
      <c r="E549" s="319">
        <f ca="1">IF($A549&lt;&gt;E$355,0,IF($A549&lt;&gt;$A548,1,MOD(E548-1+(COUNTIFS(F$355:$N$355,$A549)=COUNTIFS(F549:$N549,1)),E$354)+1))</f>
        <v>0</v>
      </c>
      <c r="F549" s="319">
        <f ca="1">IF($A549&lt;&gt;F$355,0,IF($A549&lt;&gt;$A548,1,MOD(F548-1+(COUNTIFS(G$355:$N$355,$A549)=COUNTIFS(G549:$N549,1)),F$354)+1))</f>
        <v>0</v>
      </c>
      <c r="G549" s="319">
        <f ca="1">IF($A549&lt;&gt;G$355,0,IF($A549&lt;&gt;$A548,1,MOD(G548-1+(COUNTIFS(H$355:$N$355,$A549)=COUNTIFS(H549:$N549,1)),G$354)+1))</f>
        <v>1</v>
      </c>
      <c r="H549" s="319">
        <f ca="1">IF($A549&lt;&gt;H$355,0,IF($A549&lt;&gt;$A548,1,MOD(H548-1+(COUNTIFS(I$355:$N$355,$A549)=COUNTIFS(I549:$N549,1)),H$354)+1))</f>
        <v>2</v>
      </c>
      <c r="I549" s="319">
        <f ca="1">IF($A549&lt;&gt;I$355,0,IF($A549&lt;&gt;$A548,1,MOD(I548-1+(COUNTIFS(N$355:$N$355,$A549)=COUNTIFS(N549:$N549,1)),I$354)+1))</f>
        <v>2</v>
      </c>
      <c r="J549" s="319"/>
      <c r="K549" s="319"/>
      <c r="L549" s="319"/>
      <c r="M549" s="319"/>
      <c r="O549">
        <v>193</v>
      </c>
      <c r="P549" s="124">
        <f t="shared" ca="1" si="909"/>
        <v>-0.5</v>
      </c>
      <c r="Q549" s="124">
        <f t="shared" ca="1" si="910"/>
        <v>0</v>
      </c>
      <c r="R549" s="124">
        <f t="shared" ca="1" si="911"/>
        <v>0</v>
      </c>
      <c r="S549" s="124">
        <f t="shared" ca="1" si="912"/>
        <v>0</v>
      </c>
      <c r="T549" s="124">
        <v>0</v>
      </c>
      <c r="U549" s="124">
        <f t="shared" ca="1" si="913"/>
        <v>0</v>
      </c>
      <c r="V549" s="124">
        <f t="shared" ca="1" si="914"/>
        <v>0</v>
      </c>
      <c r="W549" s="124"/>
      <c r="X549" s="124"/>
      <c r="Y549" s="124"/>
      <c r="Z549" s="124"/>
    </row>
    <row r="550" spans="1:26" outlineLevel="1">
      <c r="A550">
        <f t="shared" ca="1" si="915"/>
        <v>2</v>
      </c>
      <c r="B550" t="str">
        <f t="shared" ca="1" si="916"/>
        <v>EP1 LPD1 LPS2 LPM3</v>
      </c>
      <c r="C550" s="321">
        <f ca="1">IF($A550&lt;&gt;$A549,1,MOD(C549-1+(COUNTIFS(D$355:$N$355,$A550)=COUNTIFS(D550:$N550,1)),C$354)+1)</f>
        <v>1</v>
      </c>
      <c r="D550" s="319">
        <f ca="1">IF($A550&lt;&gt;D$355,0,IF($A550&lt;&gt;$A549,1,MOD(D549-1+(COUNTIFS(E$355:$N$355,$A550)=COUNTIFS(E550:$N550,1)),D$354)+1))</f>
        <v>0</v>
      </c>
      <c r="E550" s="319">
        <f ca="1">IF($A550&lt;&gt;E$355,0,IF($A550&lt;&gt;$A549,1,MOD(E549-1+(COUNTIFS(F$355:$N$355,$A550)=COUNTIFS(F550:$N550,1)),E$354)+1))</f>
        <v>0</v>
      </c>
      <c r="F550" s="319">
        <f ca="1">IF($A550&lt;&gt;F$355,0,IF($A550&lt;&gt;$A549,1,MOD(F549-1+(COUNTIFS(G$355:$N$355,$A550)=COUNTIFS(G550:$N550,1)),F$354)+1))</f>
        <v>0</v>
      </c>
      <c r="G550" s="319">
        <f ca="1">IF($A550&lt;&gt;G$355,0,IF($A550&lt;&gt;$A549,1,MOD(G549-1+(COUNTIFS(H$355:$N$355,$A550)=COUNTIFS(H550:$N550,1)),G$354)+1))</f>
        <v>1</v>
      </c>
      <c r="H550" s="319">
        <f ca="1">IF($A550&lt;&gt;H$355,0,IF($A550&lt;&gt;$A549,1,MOD(H549-1+(COUNTIFS(I$355:$N$355,$A550)=COUNTIFS(I550:$N550,1)),H$354)+1))</f>
        <v>2</v>
      </c>
      <c r="I550" s="319">
        <f ca="1">IF($A550&lt;&gt;I$355,0,IF($A550&lt;&gt;$A549,1,MOD(I549-1+(COUNTIFS(N$355:$N$355,$A550)=COUNTIFS(N550:$N550,1)),I$354)+1))</f>
        <v>3</v>
      </c>
      <c r="J550" s="319"/>
      <c r="K550" s="319"/>
      <c r="L550" s="319"/>
      <c r="M550" s="319"/>
      <c r="O550">
        <v>194</v>
      </c>
      <c r="P550" s="124">
        <f t="shared" ca="1" si="909"/>
        <v>-0.5</v>
      </c>
      <c r="Q550" s="124">
        <f t="shared" ca="1" si="910"/>
        <v>0</v>
      </c>
      <c r="R550" s="124">
        <f t="shared" ca="1" si="911"/>
        <v>0</v>
      </c>
      <c r="S550" s="124">
        <f t="shared" ca="1" si="912"/>
        <v>0</v>
      </c>
      <c r="T550" s="124">
        <v>0</v>
      </c>
      <c r="U550" s="124">
        <f t="shared" ca="1" si="913"/>
        <v>0</v>
      </c>
      <c r="V550" s="124">
        <f t="shared" ca="1" si="914"/>
        <v>0.5</v>
      </c>
      <c r="W550" s="124"/>
      <c r="X550" s="124"/>
      <c r="Y550" s="124"/>
      <c r="Z550" s="124"/>
    </row>
    <row r="551" spans="1:26" outlineLevel="1">
      <c r="A551">
        <f t="shared" ca="1" si="915"/>
        <v>2</v>
      </c>
      <c r="B551" t="str">
        <f t="shared" ca="1" si="916"/>
        <v>EP1 LPD1 LPS3 LPM1</v>
      </c>
      <c r="C551" s="321">
        <f ca="1">IF($A551&lt;&gt;$A550,1,MOD(C550-1+(COUNTIFS(D$355:$N$355,$A551)=COUNTIFS(D551:$N551,1)),C$354)+1)</f>
        <v>1</v>
      </c>
      <c r="D551" s="319">
        <f ca="1">IF($A551&lt;&gt;D$355,0,IF($A551&lt;&gt;$A550,1,MOD(D550-1+(COUNTIFS(E$355:$N$355,$A551)=COUNTIFS(E551:$N551,1)),D$354)+1))</f>
        <v>0</v>
      </c>
      <c r="E551" s="319">
        <f ca="1">IF($A551&lt;&gt;E$355,0,IF($A551&lt;&gt;$A550,1,MOD(E550-1+(COUNTIFS(F$355:$N$355,$A551)=COUNTIFS(F551:$N551,1)),E$354)+1))</f>
        <v>0</v>
      </c>
      <c r="F551" s="319">
        <f ca="1">IF($A551&lt;&gt;F$355,0,IF($A551&lt;&gt;$A550,1,MOD(F550-1+(COUNTIFS(G$355:$N$355,$A551)=COUNTIFS(G551:$N551,1)),F$354)+1))</f>
        <v>0</v>
      </c>
      <c r="G551" s="319">
        <f ca="1">IF($A551&lt;&gt;G$355,0,IF($A551&lt;&gt;$A550,1,MOD(G550-1+(COUNTIFS(H$355:$N$355,$A551)=COUNTIFS(H551:$N551,1)),G$354)+1))</f>
        <v>1</v>
      </c>
      <c r="H551" s="319">
        <f ca="1">IF($A551&lt;&gt;H$355,0,IF($A551&lt;&gt;$A550,1,MOD(H550-1+(COUNTIFS(I$355:$N$355,$A551)=COUNTIFS(I551:$N551,1)),H$354)+1))</f>
        <v>3</v>
      </c>
      <c r="I551" s="319">
        <f ca="1">IF($A551&lt;&gt;I$355,0,IF($A551&lt;&gt;$A550,1,MOD(I550-1+(COUNTIFS(N$355:$N$355,$A551)=COUNTIFS(N551:$N551,1)),I$354)+1))</f>
        <v>1</v>
      </c>
      <c r="J551" s="319"/>
      <c r="K551" s="319"/>
      <c r="L551" s="319"/>
      <c r="M551" s="319"/>
      <c r="O551">
        <v>195</v>
      </c>
      <c r="P551" s="124">
        <f t="shared" ca="1" si="909"/>
        <v>-0.5</v>
      </c>
      <c r="Q551" s="124">
        <f t="shared" ca="1" si="910"/>
        <v>0</v>
      </c>
      <c r="R551" s="124">
        <f t="shared" ca="1" si="911"/>
        <v>0</v>
      </c>
      <c r="S551" s="124">
        <f t="shared" ca="1" si="912"/>
        <v>0</v>
      </c>
      <c r="T551" s="124">
        <v>0</v>
      </c>
      <c r="U551" s="124">
        <f t="shared" ca="1" si="913"/>
        <v>0.5</v>
      </c>
      <c r="V551" s="124">
        <f t="shared" ca="1" si="914"/>
        <v>-0.5</v>
      </c>
      <c r="W551" s="124"/>
      <c r="X551" s="124"/>
      <c r="Y551" s="124"/>
      <c r="Z551" s="124"/>
    </row>
    <row r="552" spans="1:26" outlineLevel="1">
      <c r="A552">
        <f t="shared" ca="1" si="915"/>
        <v>2</v>
      </c>
      <c r="B552" t="str">
        <f t="shared" ca="1" si="916"/>
        <v>EP1 LPD1 LPS3 LPM2</v>
      </c>
      <c r="C552" s="321">
        <f ca="1">IF($A552&lt;&gt;$A551,1,MOD(C551-1+(COUNTIFS(D$355:$N$355,$A552)=COUNTIFS(D552:$N552,1)),C$354)+1)</f>
        <v>1</v>
      </c>
      <c r="D552" s="319">
        <f ca="1">IF($A552&lt;&gt;D$355,0,IF($A552&lt;&gt;$A551,1,MOD(D551-1+(COUNTIFS(E$355:$N$355,$A552)=COUNTIFS(E552:$N552,1)),D$354)+1))</f>
        <v>0</v>
      </c>
      <c r="E552" s="319">
        <f ca="1">IF($A552&lt;&gt;E$355,0,IF($A552&lt;&gt;$A551,1,MOD(E551-1+(COUNTIFS(F$355:$N$355,$A552)=COUNTIFS(F552:$N552,1)),E$354)+1))</f>
        <v>0</v>
      </c>
      <c r="F552" s="319">
        <f ca="1">IF($A552&lt;&gt;F$355,0,IF($A552&lt;&gt;$A551,1,MOD(F551-1+(COUNTIFS(G$355:$N$355,$A552)=COUNTIFS(G552:$N552,1)),F$354)+1))</f>
        <v>0</v>
      </c>
      <c r="G552" s="319">
        <f ca="1">IF($A552&lt;&gt;G$355,0,IF($A552&lt;&gt;$A551,1,MOD(G551-1+(COUNTIFS(H$355:$N$355,$A552)=COUNTIFS(H552:$N552,1)),G$354)+1))</f>
        <v>1</v>
      </c>
      <c r="H552" s="319">
        <f ca="1">IF($A552&lt;&gt;H$355,0,IF($A552&lt;&gt;$A551,1,MOD(H551-1+(COUNTIFS(I$355:$N$355,$A552)=COUNTIFS(I552:$N552,1)),H$354)+1))</f>
        <v>3</v>
      </c>
      <c r="I552" s="319">
        <f ca="1">IF($A552&lt;&gt;I$355,0,IF($A552&lt;&gt;$A551,1,MOD(I551-1+(COUNTIFS(N$355:$N$355,$A552)=COUNTIFS(N552:$N552,1)),I$354)+1))</f>
        <v>2</v>
      </c>
      <c r="J552" s="319"/>
      <c r="K552" s="319"/>
      <c r="L552" s="319"/>
      <c r="M552" s="319"/>
      <c r="O552">
        <v>196</v>
      </c>
      <c r="P552" s="124">
        <f t="shared" ca="1" si="909"/>
        <v>-0.5</v>
      </c>
      <c r="Q552" s="124">
        <f t="shared" ca="1" si="910"/>
        <v>0</v>
      </c>
      <c r="R552" s="124">
        <f t="shared" ca="1" si="911"/>
        <v>0</v>
      </c>
      <c r="S552" s="124">
        <f t="shared" ca="1" si="912"/>
        <v>0</v>
      </c>
      <c r="T552" s="124">
        <v>0</v>
      </c>
      <c r="U552" s="124">
        <f t="shared" ca="1" si="913"/>
        <v>0.5</v>
      </c>
      <c r="V552" s="124">
        <f t="shared" ca="1" si="914"/>
        <v>0</v>
      </c>
      <c r="W552" s="124"/>
      <c r="X552" s="124"/>
      <c r="Y552" s="124"/>
      <c r="Z552" s="124"/>
    </row>
    <row r="553" spans="1:26" outlineLevel="1">
      <c r="A553">
        <f t="shared" ca="1" si="915"/>
        <v>2</v>
      </c>
      <c r="B553" t="str">
        <f t="shared" ca="1" si="916"/>
        <v>EP1 LPD1 LPS3 LPM3</v>
      </c>
      <c r="C553" s="321">
        <f ca="1">IF($A553&lt;&gt;$A552,1,MOD(C552-1+(COUNTIFS(D$355:$N$355,$A553)=COUNTIFS(D553:$N553,1)),C$354)+1)</f>
        <v>1</v>
      </c>
      <c r="D553" s="319">
        <f ca="1">IF($A553&lt;&gt;D$355,0,IF($A553&lt;&gt;$A552,1,MOD(D552-1+(COUNTIFS(E$355:$N$355,$A553)=COUNTIFS(E553:$N553,1)),D$354)+1))</f>
        <v>0</v>
      </c>
      <c r="E553" s="319">
        <f ca="1">IF($A553&lt;&gt;E$355,0,IF($A553&lt;&gt;$A552,1,MOD(E552-1+(COUNTIFS(F$355:$N$355,$A553)=COUNTIFS(F553:$N553,1)),E$354)+1))</f>
        <v>0</v>
      </c>
      <c r="F553" s="319">
        <f ca="1">IF($A553&lt;&gt;F$355,0,IF($A553&lt;&gt;$A552,1,MOD(F552-1+(COUNTIFS(G$355:$N$355,$A553)=COUNTIFS(G553:$N553,1)),F$354)+1))</f>
        <v>0</v>
      </c>
      <c r="G553" s="319">
        <f ca="1">IF($A553&lt;&gt;G$355,0,IF($A553&lt;&gt;$A552,1,MOD(G552-1+(COUNTIFS(H$355:$N$355,$A553)=COUNTIFS(H553:$N553,1)),G$354)+1))</f>
        <v>1</v>
      </c>
      <c r="H553" s="319">
        <f ca="1">IF($A553&lt;&gt;H$355,0,IF($A553&lt;&gt;$A552,1,MOD(H552-1+(COUNTIFS(I$355:$N$355,$A553)=COUNTIFS(I553:$N553,1)),H$354)+1))</f>
        <v>3</v>
      </c>
      <c r="I553" s="319">
        <f ca="1">IF($A553&lt;&gt;I$355,0,IF($A553&lt;&gt;$A552,1,MOD(I552-1+(COUNTIFS(N$355:$N$355,$A553)=COUNTIFS(N553:$N553,1)),I$354)+1))</f>
        <v>3</v>
      </c>
      <c r="J553" s="319"/>
      <c r="K553" s="319"/>
      <c r="L553" s="319"/>
      <c r="M553" s="319"/>
      <c r="O553">
        <v>197</v>
      </c>
      <c r="P553" s="124">
        <f t="shared" ca="1" si="909"/>
        <v>-0.5</v>
      </c>
      <c r="Q553" s="124">
        <f t="shared" ca="1" si="910"/>
        <v>0</v>
      </c>
      <c r="R553" s="124">
        <f t="shared" ca="1" si="911"/>
        <v>0</v>
      </c>
      <c r="S553" s="124">
        <f t="shared" ca="1" si="912"/>
        <v>0</v>
      </c>
      <c r="T553" s="124">
        <v>0</v>
      </c>
      <c r="U553" s="124">
        <f t="shared" ca="1" si="913"/>
        <v>0.5</v>
      </c>
      <c r="V553" s="124">
        <f t="shared" ca="1" si="914"/>
        <v>0.5</v>
      </c>
      <c r="W553" s="124"/>
      <c r="X553" s="124"/>
      <c r="Y553" s="124"/>
      <c r="Z553" s="124"/>
    </row>
    <row r="554" spans="1:26" outlineLevel="1">
      <c r="A554">
        <f t="shared" ca="1" si="915"/>
        <v>2</v>
      </c>
      <c r="B554" t="str">
        <f t="shared" ca="1" si="916"/>
        <v>EP2 LPD1 LPS1 LPM1</v>
      </c>
      <c r="C554" s="321">
        <f ca="1">IF($A554&lt;&gt;$A553,1,MOD(C553-1+(COUNTIFS(D$355:$N$355,$A554)=COUNTIFS(D554:$N554,1)),C$354)+1)</f>
        <v>2</v>
      </c>
      <c r="D554" s="319">
        <f ca="1">IF($A554&lt;&gt;D$355,0,IF($A554&lt;&gt;$A553,1,MOD(D553-1+(COUNTIFS(E$355:$N$355,$A554)=COUNTIFS(E554:$N554,1)),D$354)+1))</f>
        <v>0</v>
      </c>
      <c r="E554" s="319">
        <f ca="1">IF($A554&lt;&gt;E$355,0,IF($A554&lt;&gt;$A553,1,MOD(E553-1+(COUNTIFS(F$355:$N$355,$A554)=COUNTIFS(F554:$N554,1)),E$354)+1))</f>
        <v>0</v>
      </c>
      <c r="F554" s="319">
        <f ca="1">IF($A554&lt;&gt;F$355,0,IF($A554&lt;&gt;$A553,1,MOD(F553-1+(COUNTIFS(G$355:$N$355,$A554)=COUNTIFS(G554:$N554,1)),F$354)+1))</f>
        <v>0</v>
      </c>
      <c r="G554" s="319">
        <f ca="1">IF($A554&lt;&gt;G$355,0,IF($A554&lt;&gt;$A553,1,MOD(G553-1+(COUNTIFS(H$355:$N$355,$A554)=COUNTIFS(H554:$N554,1)),G$354)+1))</f>
        <v>1</v>
      </c>
      <c r="H554" s="319">
        <f ca="1">IF($A554&lt;&gt;H$355,0,IF($A554&lt;&gt;$A553,1,MOD(H553-1+(COUNTIFS(I$355:$N$355,$A554)=COUNTIFS(I554:$N554,1)),H$354)+1))</f>
        <v>1</v>
      </c>
      <c r="I554" s="319">
        <f ca="1">IF($A554&lt;&gt;I$355,0,IF($A554&lt;&gt;$A553,1,MOD(I553-1+(COUNTIFS(N$355:$N$355,$A554)=COUNTIFS(N554:$N554,1)),I$354)+1))</f>
        <v>1</v>
      </c>
      <c r="J554" s="319"/>
      <c r="K554" s="319"/>
      <c r="L554" s="319"/>
      <c r="M554" s="319"/>
      <c r="O554">
        <v>198</v>
      </c>
      <c r="P554" s="124">
        <f t="shared" ca="1" si="909"/>
        <v>0</v>
      </c>
      <c r="Q554" s="124">
        <f t="shared" ca="1" si="910"/>
        <v>0</v>
      </c>
      <c r="R554" s="124">
        <f t="shared" ca="1" si="911"/>
        <v>0</v>
      </c>
      <c r="S554" s="124">
        <f t="shared" ca="1" si="912"/>
        <v>0</v>
      </c>
      <c r="T554" s="124">
        <v>0</v>
      </c>
      <c r="U554" s="124">
        <f t="shared" ca="1" si="913"/>
        <v>-0.5</v>
      </c>
      <c r="V554" s="124">
        <f t="shared" ca="1" si="914"/>
        <v>-0.5</v>
      </c>
      <c r="W554" s="124"/>
      <c r="X554" s="124"/>
      <c r="Y554" s="124"/>
      <c r="Z554" s="124"/>
    </row>
    <row r="555" spans="1:26" outlineLevel="1">
      <c r="A555">
        <f t="shared" ca="1" si="915"/>
        <v>2</v>
      </c>
      <c r="B555" t="str">
        <f t="shared" ca="1" si="916"/>
        <v>EP2 LPD1 LPS1 LPM2</v>
      </c>
      <c r="C555" s="321">
        <f ca="1">IF($A555&lt;&gt;$A554,1,MOD(C554-1+(COUNTIFS(D$355:$N$355,$A555)=COUNTIFS(D555:$N555,1)),C$354)+1)</f>
        <v>2</v>
      </c>
      <c r="D555" s="319">
        <f ca="1">IF($A555&lt;&gt;D$355,0,IF($A555&lt;&gt;$A554,1,MOD(D554-1+(COUNTIFS(E$355:$N$355,$A555)=COUNTIFS(E555:$N555,1)),D$354)+1))</f>
        <v>0</v>
      </c>
      <c r="E555" s="319">
        <f ca="1">IF($A555&lt;&gt;E$355,0,IF($A555&lt;&gt;$A554,1,MOD(E554-1+(COUNTIFS(F$355:$N$355,$A555)=COUNTIFS(F555:$N555,1)),E$354)+1))</f>
        <v>0</v>
      </c>
      <c r="F555" s="319">
        <f ca="1">IF($A555&lt;&gt;F$355,0,IF($A555&lt;&gt;$A554,1,MOD(F554-1+(COUNTIFS(G$355:$N$355,$A555)=COUNTIFS(G555:$N555,1)),F$354)+1))</f>
        <v>0</v>
      </c>
      <c r="G555" s="319">
        <f ca="1">IF($A555&lt;&gt;G$355,0,IF($A555&lt;&gt;$A554,1,MOD(G554-1+(COUNTIFS(H$355:$N$355,$A555)=COUNTIFS(H555:$N555,1)),G$354)+1))</f>
        <v>1</v>
      </c>
      <c r="H555" s="319">
        <f ca="1">IF($A555&lt;&gt;H$355,0,IF($A555&lt;&gt;$A554,1,MOD(H554-1+(COUNTIFS(I$355:$N$355,$A555)=COUNTIFS(I555:$N555,1)),H$354)+1))</f>
        <v>1</v>
      </c>
      <c r="I555" s="319">
        <f ca="1">IF($A555&lt;&gt;I$355,0,IF($A555&lt;&gt;$A554,1,MOD(I554-1+(COUNTIFS(N$355:$N$355,$A555)=COUNTIFS(N555:$N555,1)),I$354)+1))</f>
        <v>2</v>
      </c>
      <c r="J555" s="319"/>
      <c r="K555" s="319"/>
      <c r="L555" s="319"/>
      <c r="M555" s="319"/>
      <c r="O555">
        <v>199</v>
      </c>
      <c r="P555" s="124">
        <f t="shared" ca="1" si="909"/>
        <v>0</v>
      </c>
      <c r="Q555" s="124">
        <f t="shared" ca="1" si="910"/>
        <v>0</v>
      </c>
      <c r="R555" s="124">
        <f t="shared" ca="1" si="911"/>
        <v>0</v>
      </c>
      <c r="S555" s="124">
        <f t="shared" ca="1" si="912"/>
        <v>0</v>
      </c>
      <c r="T555" s="124">
        <v>0</v>
      </c>
      <c r="U555" s="124">
        <f t="shared" ca="1" si="913"/>
        <v>-0.5</v>
      </c>
      <c r="V555" s="124">
        <f t="shared" ca="1" si="914"/>
        <v>0</v>
      </c>
      <c r="W555" s="124"/>
      <c r="X555" s="124"/>
      <c r="Y555" s="124"/>
      <c r="Z555" s="124"/>
    </row>
    <row r="556" spans="1:26" outlineLevel="1">
      <c r="A556">
        <f t="shared" ca="1" si="915"/>
        <v>2</v>
      </c>
      <c r="B556" t="str">
        <f t="shared" ca="1" si="916"/>
        <v>EP2 LPD1 LPS1 LPM3</v>
      </c>
      <c r="C556" s="321">
        <f ca="1">IF($A556&lt;&gt;$A555,1,MOD(C555-1+(COUNTIFS(D$355:$N$355,$A556)=COUNTIFS(D556:$N556,1)),C$354)+1)</f>
        <v>2</v>
      </c>
      <c r="D556" s="319">
        <f ca="1">IF($A556&lt;&gt;D$355,0,IF($A556&lt;&gt;$A555,1,MOD(D555-1+(COUNTIFS(E$355:$N$355,$A556)=COUNTIFS(E556:$N556,1)),D$354)+1))</f>
        <v>0</v>
      </c>
      <c r="E556" s="319">
        <f ca="1">IF($A556&lt;&gt;E$355,0,IF($A556&lt;&gt;$A555,1,MOD(E555-1+(COUNTIFS(F$355:$N$355,$A556)=COUNTIFS(F556:$N556,1)),E$354)+1))</f>
        <v>0</v>
      </c>
      <c r="F556" s="319">
        <f ca="1">IF($A556&lt;&gt;F$355,0,IF($A556&lt;&gt;$A555,1,MOD(F555-1+(COUNTIFS(G$355:$N$355,$A556)=COUNTIFS(G556:$N556,1)),F$354)+1))</f>
        <v>0</v>
      </c>
      <c r="G556" s="319">
        <f ca="1">IF($A556&lt;&gt;G$355,0,IF($A556&lt;&gt;$A555,1,MOD(G555-1+(COUNTIFS(H$355:$N$355,$A556)=COUNTIFS(H556:$N556,1)),G$354)+1))</f>
        <v>1</v>
      </c>
      <c r="H556" s="319">
        <f ca="1">IF($A556&lt;&gt;H$355,0,IF($A556&lt;&gt;$A555,1,MOD(H555-1+(COUNTIFS(I$355:$N$355,$A556)=COUNTIFS(I556:$N556,1)),H$354)+1))</f>
        <v>1</v>
      </c>
      <c r="I556" s="319">
        <f ca="1">IF($A556&lt;&gt;I$355,0,IF($A556&lt;&gt;$A555,1,MOD(I555-1+(COUNTIFS(N$355:$N$355,$A556)=COUNTIFS(N556:$N556,1)),I$354)+1))</f>
        <v>3</v>
      </c>
      <c r="J556" s="319"/>
      <c r="K556" s="319"/>
      <c r="L556" s="319"/>
      <c r="M556" s="319"/>
      <c r="O556">
        <v>200</v>
      </c>
      <c r="P556" s="124">
        <f t="shared" ca="1" si="909"/>
        <v>0</v>
      </c>
      <c r="Q556" s="124">
        <f t="shared" ca="1" si="910"/>
        <v>0</v>
      </c>
      <c r="R556" s="124">
        <f t="shared" ca="1" si="911"/>
        <v>0</v>
      </c>
      <c r="S556" s="124">
        <f t="shared" ca="1" si="912"/>
        <v>0</v>
      </c>
      <c r="T556" s="124">
        <v>0</v>
      </c>
      <c r="U556" s="124">
        <f t="shared" ca="1" si="913"/>
        <v>-0.5</v>
      </c>
      <c r="V556" s="124">
        <f t="shared" ca="1" si="914"/>
        <v>0.5</v>
      </c>
      <c r="W556" s="124"/>
      <c r="X556" s="124"/>
      <c r="Y556" s="124"/>
      <c r="Z556" s="124"/>
    </row>
    <row r="557" spans="1:26" outlineLevel="1">
      <c r="A557">
        <f t="shared" ca="1" si="915"/>
        <v>2</v>
      </c>
      <c r="B557" t="str">
        <f t="shared" ca="1" si="916"/>
        <v>EP2 LPD1 LPS2 LPM1</v>
      </c>
      <c r="C557" s="321">
        <f ca="1">IF($A557&lt;&gt;$A556,1,MOD(C556-1+(COUNTIFS(D$355:$N$355,$A557)=COUNTIFS(D557:$N557,1)),C$354)+1)</f>
        <v>2</v>
      </c>
      <c r="D557" s="319">
        <f ca="1">IF($A557&lt;&gt;D$355,0,IF($A557&lt;&gt;$A556,1,MOD(D556-1+(COUNTIFS(E$355:$N$355,$A557)=COUNTIFS(E557:$N557,1)),D$354)+1))</f>
        <v>0</v>
      </c>
      <c r="E557" s="319">
        <f ca="1">IF($A557&lt;&gt;E$355,0,IF($A557&lt;&gt;$A556,1,MOD(E556-1+(COUNTIFS(F$355:$N$355,$A557)=COUNTIFS(F557:$N557,1)),E$354)+1))</f>
        <v>0</v>
      </c>
      <c r="F557" s="319">
        <f ca="1">IF($A557&lt;&gt;F$355,0,IF($A557&lt;&gt;$A556,1,MOD(F556-1+(COUNTIFS(G$355:$N$355,$A557)=COUNTIFS(G557:$N557,1)),F$354)+1))</f>
        <v>0</v>
      </c>
      <c r="G557" s="319">
        <f ca="1">IF($A557&lt;&gt;G$355,0,IF($A557&lt;&gt;$A556,1,MOD(G556-1+(COUNTIFS(H$355:$N$355,$A557)=COUNTIFS(H557:$N557,1)),G$354)+1))</f>
        <v>1</v>
      </c>
      <c r="H557" s="319">
        <f ca="1">IF($A557&lt;&gt;H$355,0,IF($A557&lt;&gt;$A556,1,MOD(H556-1+(COUNTIFS(I$355:$N$355,$A557)=COUNTIFS(I557:$N557,1)),H$354)+1))</f>
        <v>2</v>
      </c>
      <c r="I557" s="319">
        <f ca="1">IF($A557&lt;&gt;I$355,0,IF($A557&lt;&gt;$A556,1,MOD(I556-1+(COUNTIFS(N$355:$N$355,$A557)=COUNTIFS(N557:$N557,1)),I$354)+1))</f>
        <v>1</v>
      </c>
      <c r="J557" s="319"/>
      <c r="K557" s="319"/>
      <c r="L557" s="319"/>
      <c r="M557" s="319"/>
      <c r="O557">
        <v>201</v>
      </c>
      <c r="P557" s="124">
        <f t="shared" ca="1" si="909"/>
        <v>0</v>
      </c>
      <c r="Q557" s="124">
        <f t="shared" ca="1" si="910"/>
        <v>0</v>
      </c>
      <c r="R557" s="124">
        <f t="shared" ca="1" si="911"/>
        <v>0</v>
      </c>
      <c r="S557" s="124">
        <f t="shared" ca="1" si="912"/>
        <v>0</v>
      </c>
      <c r="T557" s="124">
        <v>0</v>
      </c>
      <c r="U557" s="124">
        <f t="shared" ca="1" si="913"/>
        <v>0</v>
      </c>
      <c r="V557" s="124">
        <f t="shared" ca="1" si="914"/>
        <v>-0.5</v>
      </c>
      <c r="W557" s="124"/>
      <c r="X557" s="124"/>
      <c r="Y557" s="124"/>
      <c r="Z557" s="124"/>
    </row>
    <row r="558" spans="1:26" outlineLevel="1">
      <c r="A558">
        <f t="shared" ca="1" si="915"/>
        <v>2</v>
      </c>
      <c r="B558" t="str">
        <f t="shared" ca="1" si="916"/>
        <v>EP2 LPD1 LPS2 LPM2</v>
      </c>
      <c r="C558" s="321">
        <f ca="1">IF($A558&lt;&gt;$A557,1,MOD(C557-1+(COUNTIFS(D$355:$N$355,$A558)=COUNTIFS(D558:$N558,1)),C$354)+1)</f>
        <v>2</v>
      </c>
      <c r="D558" s="319">
        <f ca="1">IF($A558&lt;&gt;D$355,0,IF($A558&lt;&gt;$A557,1,MOD(D557-1+(COUNTIFS(E$355:$N$355,$A558)=COUNTIFS(E558:$N558,1)),D$354)+1))</f>
        <v>0</v>
      </c>
      <c r="E558" s="319">
        <f ca="1">IF($A558&lt;&gt;E$355,0,IF($A558&lt;&gt;$A557,1,MOD(E557-1+(COUNTIFS(F$355:$N$355,$A558)=COUNTIFS(F558:$N558,1)),E$354)+1))</f>
        <v>0</v>
      </c>
      <c r="F558" s="319">
        <f ca="1">IF($A558&lt;&gt;F$355,0,IF($A558&lt;&gt;$A557,1,MOD(F557-1+(COUNTIFS(G$355:$N$355,$A558)=COUNTIFS(G558:$N558,1)),F$354)+1))</f>
        <v>0</v>
      </c>
      <c r="G558" s="319">
        <f ca="1">IF($A558&lt;&gt;G$355,0,IF($A558&lt;&gt;$A557,1,MOD(G557-1+(COUNTIFS(H$355:$N$355,$A558)=COUNTIFS(H558:$N558,1)),G$354)+1))</f>
        <v>1</v>
      </c>
      <c r="H558" s="319">
        <f ca="1">IF($A558&lt;&gt;H$355,0,IF($A558&lt;&gt;$A557,1,MOD(H557-1+(COUNTIFS(I$355:$N$355,$A558)=COUNTIFS(I558:$N558,1)),H$354)+1))</f>
        <v>2</v>
      </c>
      <c r="I558" s="319">
        <f ca="1">IF($A558&lt;&gt;I$355,0,IF($A558&lt;&gt;$A557,1,MOD(I557-1+(COUNTIFS(N$355:$N$355,$A558)=COUNTIFS(N558:$N558,1)),I$354)+1))</f>
        <v>2</v>
      </c>
      <c r="J558" s="319"/>
      <c r="K558" s="319"/>
      <c r="L558" s="319"/>
      <c r="M558" s="319"/>
      <c r="O558">
        <v>202</v>
      </c>
      <c r="P558" s="124">
        <f t="shared" ca="1" si="909"/>
        <v>0</v>
      </c>
      <c r="Q558" s="124">
        <f t="shared" ca="1" si="910"/>
        <v>0</v>
      </c>
      <c r="R558" s="124">
        <f t="shared" ca="1" si="911"/>
        <v>0</v>
      </c>
      <c r="S558" s="124">
        <f t="shared" ca="1" si="912"/>
        <v>0</v>
      </c>
      <c r="T558" s="124">
        <v>0</v>
      </c>
      <c r="U558" s="124">
        <f t="shared" ca="1" si="913"/>
        <v>0</v>
      </c>
      <c r="V558" s="124">
        <f t="shared" ca="1" si="914"/>
        <v>0</v>
      </c>
      <c r="W558" s="124"/>
      <c r="X558" s="124"/>
      <c r="Y558" s="124"/>
      <c r="Z558" s="124"/>
    </row>
    <row r="559" spans="1:26" outlineLevel="1">
      <c r="A559">
        <f t="shared" ca="1" si="915"/>
        <v>2</v>
      </c>
      <c r="B559" t="str">
        <f t="shared" ca="1" si="916"/>
        <v>EP2 LPD1 LPS2 LPM3</v>
      </c>
      <c r="C559" s="321">
        <f ca="1">IF($A559&lt;&gt;$A558,1,MOD(C558-1+(COUNTIFS(D$355:$N$355,$A559)=COUNTIFS(D559:$N559,1)),C$354)+1)</f>
        <v>2</v>
      </c>
      <c r="D559" s="319">
        <f ca="1">IF($A559&lt;&gt;D$355,0,IF($A559&lt;&gt;$A558,1,MOD(D558-1+(COUNTIFS(E$355:$N$355,$A559)=COUNTIFS(E559:$N559,1)),D$354)+1))</f>
        <v>0</v>
      </c>
      <c r="E559" s="319">
        <f ca="1">IF($A559&lt;&gt;E$355,0,IF($A559&lt;&gt;$A558,1,MOD(E558-1+(COUNTIFS(F$355:$N$355,$A559)=COUNTIFS(F559:$N559,1)),E$354)+1))</f>
        <v>0</v>
      </c>
      <c r="F559" s="319">
        <f ca="1">IF($A559&lt;&gt;F$355,0,IF($A559&lt;&gt;$A558,1,MOD(F558-1+(COUNTIFS(G$355:$N$355,$A559)=COUNTIFS(G559:$N559,1)),F$354)+1))</f>
        <v>0</v>
      </c>
      <c r="G559" s="319">
        <f ca="1">IF($A559&lt;&gt;G$355,0,IF($A559&lt;&gt;$A558,1,MOD(G558-1+(COUNTIFS(H$355:$N$355,$A559)=COUNTIFS(H559:$N559,1)),G$354)+1))</f>
        <v>1</v>
      </c>
      <c r="H559" s="319">
        <f ca="1">IF($A559&lt;&gt;H$355,0,IF($A559&lt;&gt;$A558,1,MOD(H558-1+(COUNTIFS(I$355:$N$355,$A559)=COUNTIFS(I559:$N559,1)),H$354)+1))</f>
        <v>2</v>
      </c>
      <c r="I559" s="319">
        <f ca="1">IF($A559&lt;&gt;I$355,0,IF($A559&lt;&gt;$A558,1,MOD(I558-1+(COUNTIFS(N$355:$N$355,$A559)=COUNTIFS(N559:$N559,1)),I$354)+1))</f>
        <v>3</v>
      </c>
      <c r="J559" s="319"/>
      <c r="K559" s="319"/>
      <c r="L559" s="319"/>
      <c r="M559" s="319"/>
      <c r="O559">
        <v>203</v>
      </c>
      <c r="P559" s="124">
        <f t="shared" ca="1" si="909"/>
        <v>0</v>
      </c>
      <c r="Q559" s="124">
        <f t="shared" ca="1" si="910"/>
        <v>0</v>
      </c>
      <c r="R559" s="124">
        <f t="shared" ca="1" si="911"/>
        <v>0</v>
      </c>
      <c r="S559" s="124">
        <f t="shared" ca="1" si="912"/>
        <v>0</v>
      </c>
      <c r="T559" s="124">
        <v>0</v>
      </c>
      <c r="U559" s="124">
        <f t="shared" ca="1" si="913"/>
        <v>0</v>
      </c>
      <c r="V559" s="124">
        <f t="shared" ca="1" si="914"/>
        <v>0.5</v>
      </c>
      <c r="W559" s="124"/>
      <c r="X559" s="124"/>
      <c r="Y559" s="124"/>
      <c r="Z559" s="124"/>
    </row>
    <row r="560" spans="1:26" outlineLevel="1">
      <c r="A560">
        <f t="shared" ca="1" si="915"/>
        <v>2</v>
      </c>
      <c r="B560" t="str">
        <f t="shared" ca="1" si="916"/>
        <v>EP2 LPD1 LPS3 LPM1</v>
      </c>
      <c r="C560" s="321">
        <f ca="1">IF($A560&lt;&gt;$A559,1,MOD(C559-1+(COUNTIFS(D$355:$N$355,$A560)=COUNTIFS(D560:$N560,1)),C$354)+1)</f>
        <v>2</v>
      </c>
      <c r="D560" s="319">
        <f ca="1">IF($A560&lt;&gt;D$355,0,IF($A560&lt;&gt;$A559,1,MOD(D559-1+(COUNTIFS(E$355:$N$355,$A560)=COUNTIFS(E560:$N560,1)),D$354)+1))</f>
        <v>0</v>
      </c>
      <c r="E560" s="319">
        <f ca="1">IF($A560&lt;&gt;E$355,0,IF($A560&lt;&gt;$A559,1,MOD(E559-1+(COUNTIFS(F$355:$N$355,$A560)=COUNTIFS(F560:$N560,1)),E$354)+1))</f>
        <v>0</v>
      </c>
      <c r="F560" s="319">
        <f ca="1">IF($A560&lt;&gt;F$355,0,IF($A560&lt;&gt;$A559,1,MOD(F559-1+(COUNTIFS(G$355:$N$355,$A560)=COUNTIFS(G560:$N560,1)),F$354)+1))</f>
        <v>0</v>
      </c>
      <c r="G560" s="319">
        <f ca="1">IF($A560&lt;&gt;G$355,0,IF($A560&lt;&gt;$A559,1,MOD(G559-1+(COUNTIFS(H$355:$N$355,$A560)=COUNTIFS(H560:$N560,1)),G$354)+1))</f>
        <v>1</v>
      </c>
      <c r="H560" s="319">
        <f ca="1">IF($A560&lt;&gt;H$355,0,IF($A560&lt;&gt;$A559,1,MOD(H559-1+(COUNTIFS(I$355:$N$355,$A560)=COUNTIFS(I560:$N560,1)),H$354)+1))</f>
        <v>3</v>
      </c>
      <c r="I560" s="319">
        <f ca="1">IF($A560&lt;&gt;I$355,0,IF($A560&lt;&gt;$A559,1,MOD(I559-1+(COUNTIFS(N$355:$N$355,$A560)=COUNTIFS(N560:$N560,1)),I$354)+1))</f>
        <v>1</v>
      </c>
      <c r="J560" s="319"/>
      <c r="K560" s="319"/>
      <c r="L560" s="319"/>
      <c r="M560" s="319"/>
      <c r="O560">
        <v>204</v>
      </c>
      <c r="P560" s="124">
        <f t="shared" ca="1" si="909"/>
        <v>0</v>
      </c>
      <c r="Q560" s="124">
        <f t="shared" ca="1" si="910"/>
        <v>0</v>
      </c>
      <c r="R560" s="124">
        <f t="shared" ca="1" si="911"/>
        <v>0</v>
      </c>
      <c r="S560" s="124">
        <f t="shared" ca="1" si="912"/>
        <v>0</v>
      </c>
      <c r="T560" s="124">
        <v>0</v>
      </c>
      <c r="U560" s="124">
        <f t="shared" ca="1" si="913"/>
        <v>0.5</v>
      </c>
      <c r="V560" s="124">
        <f t="shared" ca="1" si="914"/>
        <v>-0.5</v>
      </c>
      <c r="W560" s="124"/>
      <c r="X560" s="124"/>
      <c r="Y560" s="124"/>
      <c r="Z560" s="124"/>
    </row>
    <row r="561" spans="1:26" outlineLevel="1">
      <c r="A561">
        <f t="shared" ca="1" si="915"/>
        <v>2</v>
      </c>
      <c r="B561" t="str">
        <f t="shared" ca="1" si="916"/>
        <v>EP2 LPD1 LPS3 LPM2</v>
      </c>
      <c r="C561" s="321">
        <f ca="1">IF($A561&lt;&gt;$A560,1,MOD(C560-1+(COUNTIFS(D$355:$N$355,$A561)=COUNTIFS(D561:$N561,1)),C$354)+1)</f>
        <v>2</v>
      </c>
      <c r="D561" s="319">
        <f ca="1">IF($A561&lt;&gt;D$355,0,IF($A561&lt;&gt;$A560,1,MOD(D560-1+(COUNTIFS(E$355:$N$355,$A561)=COUNTIFS(E561:$N561,1)),D$354)+1))</f>
        <v>0</v>
      </c>
      <c r="E561" s="319">
        <f ca="1">IF($A561&lt;&gt;E$355,0,IF($A561&lt;&gt;$A560,1,MOD(E560-1+(COUNTIFS(F$355:$N$355,$A561)=COUNTIFS(F561:$N561,1)),E$354)+1))</f>
        <v>0</v>
      </c>
      <c r="F561" s="319">
        <f ca="1">IF($A561&lt;&gt;F$355,0,IF($A561&lt;&gt;$A560,1,MOD(F560-1+(COUNTIFS(G$355:$N$355,$A561)=COUNTIFS(G561:$N561,1)),F$354)+1))</f>
        <v>0</v>
      </c>
      <c r="G561" s="319">
        <f ca="1">IF($A561&lt;&gt;G$355,0,IF($A561&lt;&gt;$A560,1,MOD(G560-1+(COUNTIFS(H$355:$N$355,$A561)=COUNTIFS(H561:$N561,1)),G$354)+1))</f>
        <v>1</v>
      </c>
      <c r="H561" s="319">
        <f ca="1">IF($A561&lt;&gt;H$355,0,IF($A561&lt;&gt;$A560,1,MOD(H560-1+(COUNTIFS(I$355:$N$355,$A561)=COUNTIFS(I561:$N561,1)),H$354)+1))</f>
        <v>3</v>
      </c>
      <c r="I561" s="319">
        <f ca="1">IF($A561&lt;&gt;I$355,0,IF($A561&lt;&gt;$A560,1,MOD(I560-1+(COUNTIFS(N$355:$N$355,$A561)=COUNTIFS(N561:$N561,1)),I$354)+1))</f>
        <v>2</v>
      </c>
      <c r="J561" s="319"/>
      <c r="K561" s="319"/>
      <c r="L561" s="319"/>
      <c r="M561" s="319"/>
      <c r="O561">
        <v>205</v>
      </c>
      <c r="P561" s="124">
        <f t="shared" ca="1" si="909"/>
        <v>0</v>
      </c>
      <c r="Q561" s="124">
        <f t="shared" ca="1" si="910"/>
        <v>0</v>
      </c>
      <c r="R561" s="124">
        <f t="shared" ca="1" si="911"/>
        <v>0</v>
      </c>
      <c r="S561" s="124">
        <f t="shared" ca="1" si="912"/>
        <v>0</v>
      </c>
      <c r="T561" s="124">
        <v>0</v>
      </c>
      <c r="U561" s="124">
        <f t="shared" ca="1" si="913"/>
        <v>0.5</v>
      </c>
      <c r="V561" s="124">
        <f t="shared" ca="1" si="914"/>
        <v>0</v>
      </c>
      <c r="W561" s="124"/>
      <c r="X561" s="124"/>
      <c r="Y561" s="124"/>
      <c r="Z561" s="124"/>
    </row>
    <row r="562" spans="1:26" outlineLevel="1">
      <c r="A562">
        <f t="shared" ca="1" si="915"/>
        <v>2</v>
      </c>
      <c r="B562" t="str">
        <f t="shared" ca="1" si="916"/>
        <v>EP2 LPD1 LPS3 LPM3</v>
      </c>
      <c r="C562" s="321">
        <f ca="1">IF($A562&lt;&gt;$A561,1,MOD(C561-1+(COUNTIFS(D$355:$N$355,$A562)=COUNTIFS(D562:$N562,1)),C$354)+1)</f>
        <v>2</v>
      </c>
      <c r="D562" s="319">
        <f ca="1">IF($A562&lt;&gt;D$355,0,IF($A562&lt;&gt;$A561,1,MOD(D561-1+(COUNTIFS(E$355:$N$355,$A562)=COUNTIFS(E562:$N562,1)),D$354)+1))</f>
        <v>0</v>
      </c>
      <c r="E562" s="319">
        <f ca="1">IF($A562&lt;&gt;E$355,0,IF($A562&lt;&gt;$A561,1,MOD(E561-1+(COUNTIFS(F$355:$N$355,$A562)=COUNTIFS(F562:$N562,1)),E$354)+1))</f>
        <v>0</v>
      </c>
      <c r="F562" s="319">
        <f ca="1">IF($A562&lt;&gt;F$355,0,IF($A562&lt;&gt;$A561,1,MOD(F561-1+(COUNTIFS(G$355:$N$355,$A562)=COUNTIFS(G562:$N562,1)),F$354)+1))</f>
        <v>0</v>
      </c>
      <c r="G562" s="319">
        <f ca="1">IF($A562&lt;&gt;G$355,0,IF($A562&lt;&gt;$A561,1,MOD(G561-1+(COUNTIFS(H$355:$N$355,$A562)=COUNTIFS(H562:$N562,1)),G$354)+1))</f>
        <v>1</v>
      </c>
      <c r="H562" s="319">
        <f ca="1">IF($A562&lt;&gt;H$355,0,IF($A562&lt;&gt;$A561,1,MOD(H561-1+(COUNTIFS(I$355:$N$355,$A562)=COUNTIFS(I562:$N562,1)),H$354)+1))</f>
        <v>3</v>
      </c>
      <c r="I562" s="319">
        <f ca="1">IF($A562&lt;&gt;I$355,0,IF($A562&lt;&gt;$A561,1,MOD(I561-1+(COUNTIFS(N$355:$N$355,$A562)=COUNTIFS(N562:$N562,1)),I$354)+1))</f>
        <v>3</v>
      </c>
      <c r="J562" s="319"/>
      <c r="K562" s="319"/>
      <c r="L562" s="319"/>
      <c r="M562" s="319"/>
      <c r="O562">
        <v>206</v>
      </c>
      <c r="P562" s="124">
        <f t="shared" ca="1" si="909"/>
        <v>0</v>
      </c>
      <c r="Q562" s="124">
        <f t="shared" ca="1" si="910"/>
        <v>0</v>
      </c>
      <c r="R562" s="124">
        <f t="shared" ca="1" si="911"/>
        <v>0</v>
      </c>
      <c r="S562" s="124">
        <f t="shared" ca="1" si="912"/>
        <v>0</v>
      </c>
      <c r="T562" s="124">
        <v>0</v>
      </c>
      <c r="U562" s="124">
        <f t="shared" ca="1" si="913"/>
        <v>0.5</v>
      </c>
      <c r="V562" s="124">
        <f t="shared" ca="1" si="914"/>
        <v>0.5</v>
      </c>
      <c r="W562" s="124"/>
      <c r="X562" s="124"/>
      <c r="Y562" s="124"/>
      <c r="Z562" s="124"/>
    </row>
    <row r="563" spans="1:26" outlineLevel="1">
      <c r="A563">
        <f t="shared" ca="1" si="915"/>
        <v>2</v>
      </c>
      <c r="B563" t="str">
        <f t="shared" ca="1" si="916"/>
        <v>EP3 LPD1 LPS1 LPM1</v>
      </c>
      <c r="C563" s="321">
        <f ca="1">IF($A563&lt;&gt;$A562,1,MOD(C562-1+(COUNTIFS(D$355:$N$355,$A563)=COUNTIFS(D563:$N563,1)),C$354)+1)</f>
        <v>3</v>
      </c>
      <c r="D563" s="319">
        <f ca="1">IF($A563&lt;&gt;D$355,0,IF($A563&lt;&gt;$A562,1,MOD(D562-1+(COUNTIFS(E$355:$N$355,$A563)=COUNTIFS(E563:$N563,1)),D$354)+1))</f>
        <v>0</v>
      </c>
      <c r="E563" s="319">
        <f ca="1">IF($A563&lt;&gt;E$355,0,IF($A563&lt;&gt;$A562,1,MOD(E562-1+(COUNTIFS(F$355:$N$355,$A563)=COUNTIFS(F563:$N563,1)),E$354)+1))</f>
        <v>0</v>
      </c>
      <c r="F563" s="319">
        <f ca="1">IF($A563&lt;&gt;F$355,0,IF($A563&lt;&gt;$A562,1,MOD(F562-1+(COUNTIFS(G$355:$N$355,$A563)=COUNTIFS(G563:$N563,1)),F$354)+1))</f>
        <v>0</v>
      </c>
      <c r="G563" s="319">
        <f ca="1">IF($A563&lt;&gt;G$355,0,IF($A563&lt;&gt;$A562,1,MOD(G562-1+(COUNTIFS(H$355:$N$355,$A563)=COUNTIFS(H563:$N563,1)),G$354)+1))</f>
        <v>1</v>
      </c>
      <c r="H563" s="319">
        <f ca="1">IF($A563&lt;&gt;H$355,0,IF($A563&lt;&gt;$A562,1,MOD(H562-1+(COUNTIFS(I$355:$N$355,$A563)=COUNTIFS(I563:$N563,1)),H$354)+1))</f>
        <v>1</v>
      </c>
      <c r="I563" s="319">
        <f ca="1">IF($A563&lt;&gt;I$355,0,IF($A563&lt;&gt;$A562,1,MOD(I562-1+(COUNTIFS(N$355:$N$355,$A563)=COUNTIFS(N563:$N563,1)),I$354)+1))</f>
        <v>1</v>
      </c>
      <c r="J563" s="319"/>
      <c r="K563" s="319"/>
      <c r="L563" s="319"/>
      <c r="M563" s="319"/>
      <c r="O563">
        <v>207</v>
      </c>
      <c r="P563" s="124">
        <f t="shared" ca="1" si="909"/>
        <v>0.5</v>
      </c>
      <c r="Q563" s="124">
        <f t="shared" ca="1" si="910"/>
        <v>0</v>
      </c>
      <c r="R563" s="124">
        <f t="shared" ca="1" si="911"/>
        <v>0</v>
      </c>
      <c r="S563" s="124">
        <f t="shared" ca="1" si="912"/>
        <v>0</v>
      </c>
      <c r="T563" s="124">
        <v>0</v>
      </c>
      <c r="U563" s="124">
        <f t="shared" ca="1" si="913"/>
        <v>-0.5</v>
      </c>
      <c r="V563" s="124">
        <f t="shared" ca="1" si="914"/>
        <v>-0.5</v>
      </c>
      <c r="W563" s="124"/>
      <c r="X563" s="124"/>
      <c r="Y563" s="124"/>
      <c r="Z563" s="124"/>
    </row>
    <row r="564" spans="1:26" outlineLevel="1">
      <c r="A564">
        <f t="shared" ca="1" si="915"/>
        <v>2</v>
      </c>
      <c r="B564" t="str">
        <f t="shared" ca="1" si="916"/>
        <v>EP3 LPD1 LPS1 LPM2</v>
      </c>
      <c r="C564" s="321">
        <f ca="1">IF($A564&lt;&gt;$A563,1,MOD(C563-1+(COUNTIFS(D$355:$N$355,$A564)=COUNTIFS(D564:$N564,1)),C$354)+1)</f>
        <v>3</v>
      </c>
      <c r="D564" s="319">
        <f ca="1">IF($A564&lt;&gt;D$355,0,IF($A564&lt;&gt;$A563,1,MOD(D563-1+(COUNTIFS(E$355:$N$355,$A564)=COUNTIFS(E564:$N564,1)),D$354)+1))</f>
        <v>0</v>
      </c>
      <c r="E564" s="319">
        <f ca="1">IF($A564&lt;&gt;E$355,0,IF($A564&lt;&gt;$A563,1,MOD(E563-1+(COUNTIFS(F$355:$N$355,$A564)=COUNTIFS(F564:$N564,1)),E$354)+1))</f>
        <v>0</v>
      </c>
      <c r="F564" s="319">
        <f ca="1">IF($A564&lt;&gt;F$355,0,IF($A564&lt;&gt;$A563,1,MOD(F563-1+(COUNTIFS(G$355:$N$355,$A564)=COUNTIFS(G564:$N564,1)),F$354)+1))</f>
        <v>0</v>
      </c>
      <c r="G564" s="319">
        <f ca="1">IF($A564&lt;&gt;G$355,0,IF($A564&lt;&gt;$A563,1,MOD(G563-1+(COUNTIFS(H$355:$N$355,$A564)=COUNTIFS(H564:$N564,1)),G$354)+1))</f>
        <v>1</v>
      </c>
      <c r="H564" s="319">
        <f ca="1">IF($A564&lt;&gt;H$355,0,IF($A564&lt;&gt;$A563,1,MOD(H563-1+(COUNTIFS(I$355:$N$355,$A564)=COUNTIFS(I564:$N564,1)),H$354)+1))</f>
        <v>1</v>
      </c>
      <c r="I564" s="319">
        <f ca="1">IF($A564&lt;&gt;I$355,0,IF($A564&lt;&gt;$A563,1,MOD(I563-1+(COUNTIFS(N$355:$N$355,$A564)=COUNTIFS(N564:$N564,1)),I$354)+1))</f>
        <v>2</v>
      </c>
      <c r="J564" s="319"/>
      <c r="K564" s="319"/>
      <c r="L564" s="319"/>
      <c r="M564" s="319"/>
      <c r="O564">
        <v>208</v>
      </c>
      <c r="P564" s="124">
        <f t="shared" ca="1" si="909"/>
        <v>0.5</v>
      </c>
      <c r="Q564" s="124">
        <f t="shared" ca="1" si="910"/>
        <v>0</v>
      </c>
      <c r="R564" s="124">
        <f t="shared" ca="1" si="911"/>
        <v>0</v>
      </c>
      <c r="S564" s="124">
        <f t="shared" ca="1" si="912"/>
        <v>0</v>
      </c>
      <c r="T564" s="124">
        <v>0</v>
      </c>
      <c r="U564" s="124">
        <f t="shared" ca="1" si="913"/>
        <v>-0.5</v>
      </c>
      <c r="V564" s="124">
        <f t="shared" ca="1" si="914"/>
        <v>0</v>
      </c>
      <c r="W564" s="124"/>
      <c r="X564" s="124"/>
      <c r="Y564" s="124"/>
      <c r="Z564" s="124"/>
    </row>
    <row r="565" spans="1:26" outlineLevel="1">
      <c r="A565">
        <f t="shared" ca="1" si="915"/>
        <v>2</v>
      </c>
      <c r="B565" t="str">
        <f t="shared" ca="1" si="916"/>
        <v>EP3 LPD1 LPS1 LPM3</v>
      </c>
      <c r="C565" s="321">
        <f ca="1">IF($A565&lt;&gt;$A564,1,MOD(C564-1+(COUNTIFS(D$355:$N$355,$A565)=COUNTIFS(D565:$N565,1)),C$354)+1)</f>
        <v>3</v>
      </c>
      <c r="D565" s="319">
        <f ca="1">IF($A565&lt;&gt;D$355,0,IF($A565&lt;&gt;$A564,1,MOD(D564-1+(COUNTIFS(E$355:$N$355,$A565)=COUNTIFS(E565:$N565,1)),D$354)+1))</f>
        <v>0</v>
      </c>
      <c r="E565" s="319">
        <f ca="1">IF($A565&lt;&gt;E$355,0,IF($A565&lt;&gt;$A564,1,MOD(E564-1+(COUNTIFS(F$355:$N$355,$A565)=COUNTIFS(F565:$N565,1)),E$354)+1))</f>
        <v>0</v>
      </c>
      <c r="F565" s="319">
        <f ca="1">IF($A565&lt;&gt;F$355,0,IF($A565&lt;&gt;$A564,1,MOD(F564-1+(COUNTIFS(G$355:$N$355,$A565)=COUNTIFS(G565:$N565,1)),F$354)+1))</f>
        <v>0</v>
      </c>
      <c r="G565" s="319">
        <f ca="1">IF($A565&lt;&gt;G$355,0,IF($A565&lt;&gt;$A564,1,MOD(G564-1+(COUNTIFS(H$355:$N$355,$A565)=COUNTIFS(H565:$N565,1)),G$354)+1))</f>
        <v>1</v>
      </c>
      <c r="H565" s="319">
        <f ca="1">IF($A565&lt;&gt;H$355,0,IF($A565&lt;&gt;$A564,1,MOD(H564-1+(COUNTIFS(I$355:$N$355,$A565)=COUNTIFS(I565:$N565,1)),H$354)+1))</f>
        <v>1</v>
      </c>
      <c r="I565" s="319">
        <f ca="1">IF($A565&lt;&gt;I$355,0,IF($A565&lt;&gt;$A564,1,MOD(I564-1+(COUNTIFS(N$355:$N$355,$A565)=COUNTIFS(N565:$N565,1)),I$354)+1))</f>
        <v>3</v>
      </c>
      <c r="J565" s="319"/>
      <c r="K565" s="319"/>
      <c r="L565" s="319"/>
      <c r="M565" s="319"/>
      <c r="O565">
        <v>209</v>
      </c>
      <c r="P565" s="124">
        <f t="shared" ref="P565:P628" ca="1" si="917">IF(C565=0,0,INDEX(C$347:C$350,C565,1))</f>
        <v>0.5</v>
      </c>
      <c r="Q565" s="124">
        <f t="shared" ref="Q565:Q628" ca="1" si="918">IF(D565=0,0,INDEX(D$347:D$350,D565,1))</f>
        <v>0</v>
      </c>
      <c r="R565" s="124">
        <f t="shared" ref="R565:R628" ca="1" si="919">IF(E565=0,0,INDEX(E$347:E$350,E565,1))</f>
        <v>0</v>
      </c>
      <c r="S565" s="124">
        <f t="shared" ref="S565:S628" ca="1" si="920">IF(F565=0,0,INDEX(F$347:F$350,F565,1))</f>
        <v>0</v>
      </c>
      <c r="T565" s="124">
        <v>0</v>
      </c>
      <c r="U565" s="124">
        <f t="shared" ref="U565:U628" ca="1" si="921">IF(H565=0,0,INDEX(H$347:H$350,H565,1))</f>
        <v>-0.5</v>
      </c>
      <c r="V565" s="124">
        <f t="shared" ref="V565:V628" ca="1" si="922">IF(I565=0,0,INDEX(I$347:I$350,I565,1))</f>
        <v>0.5</v>
      </c>
      <c r="W565" s="124"/>
      <c r="X565" s="124"/>
      <c r="Y565" s="124"/>
      <c r="Z565" s="124"/>
    </row>
    <row r="566" spans="1:26" outlineLevel="1">
      <c r="A566">
        <f t="shared" ref="A566:A629" ca="1" si="923">OFFSET(A566,-1,0)</f>
        <v>2</v>
      </c>
      <c r="B566" t="str">
        <f t="shared" ca="1" si="916"/>
        <v>EP3 LPD1 LPS2 LPM1</v>
      </c>
      <c r="C566" s="321">
        <f ca="1">IF($A566&lt;&gt;$A565,1,MOD(C565-1+(COUNTIFS(D$355:$N$355,$A566)=COUNTIFS(D566:$N566,1)),C$354)+1)</f>
        <v>3</v>
      </c>
      <c r="D566" s="319">
        <f ca="1">IF($A566&lt;&gt;D$355,0,IF($A566&lt;&gt;$A565,1,MOD(D565-1+(COUNTIFS(E$355:$N$355,$A566)=COUNTIFS(E566:$N566,1)),D$354)+1))</f>
        <v>0</v>
      </c>
      <c r="E566" s="319">
        <f ca="1">IF($A566&lt;&gt;E$355,0,IF($A566&lt;&gt;$A565,1,MOD(E565-1+(COUNTIFS(F$355:$N$355,$A566)=COUNTIFS(F566:$N566,1)),E$354)+1))</f>
        <v>0</v>
      </c>
      <c r="F566" s="319">
        <f ca="1">IF($A566&lt;&gt;F$355,0,IF($A566&lt;&gt;$A565,1,MOD(F565-1+(COUNTIFS(G$355:$N$355,$A566)=COUNTIFS(G566:$N566,1)),F$354)+1))</f>
        <v>0</v>
      </c>
      <c r="G566" s="319">
        <f ca="1">IF($A566&lt;&gt;G$355,0,IF($A566&lt;&gt;$A565,1,MOD(G565-1+(COUNTIFS(H$355:$N$355,$A566)=COUNTIFS(H566:$N566,1)),G$354)+1))</f>
        <v>1</v>
      </c>
      <c r="H566" s="319">
        <f ca="1">IF($A566&lt;&gt;H$355,0,IF($A566&lt;&gt;$A565,1,MOD(H565-1+(COUNTIFS(I$355:$N$355,$A566)=COUNTIFS(I566:$N566,1)),H$354)+1))</f>
        <v>2</v>
      </c>
      <c r="I566" s="319">
        <f ca="1">IF($A566&lt;&gt;I$355,0,IF($A566&lt;&gt;$A565,1,MOD(I565-1+(COUNTIFS(N$355:$N$355,$A566)=COUNTIFS(N566:$N566,1)),I$354)+1))</f>
        <v>1</v>
      </c>
      <c r="J566" s="319"/>
      <c r="K566" s="319"/>
      <c r="L566" s="319"/>
      <c r="M566" s="319"/>
      <c r="O566">
        <v>210</v>
      </c>
      <c r="P566" s="124">
        <f t="shared" ca="1" si="917"/>
        <v>0.5</v>
      </c>
      <c r="Q566" s="124">
        <f t="shared" ca="1" si="918"/>
        <v>0</v>
      </c>
      <c r="R566" s="124">
        <f t="shared" ca="1" si="919"/>
        <v>0</v>
      </c>
      <c r="S566" s="124">
        <f t="shared" ca="1" si="920"/>
        <v>0</v>
      </c>
      <c r="T566" s="124">
        <v>0</v>
      </c>
      <c r="U566" s="124">
        <f t="shared" ca="1" si="921"/>
        <v>0</v>
      </c>
      <c r="V566" s="124">
        <f t="shared" ca="1" si="922"/>
        <v>-0.5</v>
      </c>
      <c r="W566" s="124"/>
      <c r="X566" s="124"/>
      <c r="Y566" s="124"/>
      <c r="Z566" s="124"/>
    </row>
    <row r="567" spans="1:26" outlineLevel="1">
      <c r="A567">
        <f t="shared" ca="1" si="923"/>
        <v>2</v>
      </c>
      <c r="B567" t="str">
        <f t="shared" ca="1" si="916"/>
        <v>EP3 LPD1 LPS2 LPM2</v>
      </c>
      <c r="C567" s="321">
        <f ca="1">IF($A567&lt;&gt;$A566,1,MOD(C566-1+(COUNTIFS(D$355:$N$355,$A567)=COUNTIFS(D567:$N567,1)),C$354)+1)</f>
        <v>3</v>
      </c>
      <c r="D567" s="319">
        <f ca="1">IF($A567&lt;&gt;D$355,0,IF($A567&lt;&gt;$A566,1,MOD(D566-1+(COUNTIFS(E$355:$N$355,$A567)=COUNTIFS(E567:$N567,1)),D$354)+1))</f>
        <v>0</v>
      </c>
      <c r="E567" s="319">
        <f ca="1">IF($A567&lt;&gt;E$355,0,IF($A567&lt;&gt;$A566,1,MOD(E566-1+(COUNTIFS(F$355:$N$355,$A567)=COUNTIFS(F567:$N567,1)),E$354)+1))</f>
        <v>0</v>
      </c>
      <c r="F567" s="319">
        <f ca="1">IF($A567&lt;&gt;F$355,0,IF($A567&lt;&gt;$A566,1,MOD(F566-1+(COUNTIFS(G$355:$N$355,$A567)=COUNTIFS(G567:$N567,1)),F$354)+1))</f>
        <v>0</v>
      </c>
      <c r="G567" s="319">
        <f ca="1">IF($A567&lt;&gt;G$355,0,IF($A567&lt;&gt;$A566,1,MOD(G566-1+(COUNTIFS(H$355:$N$355,$A567)=COUNTIFS(H567:$N567,1)),G$354)+1))</f>
        <v>1</v>
      </c>
      <c r="H567" s="319">
        <f ca="1">IF($A567&lt;&gt;H$355,0,IF($A567&lt;&gt;$A566,1,MOD(H566-1+(COUNTIFS(I$355:$N$355,$A567)=COUNTIFS(I567:$N567,1)),H$354)+1))</f>
        <v>2</v>
      </c>
      <c r="I567" s="319">
        <f ca="1">IF($A567&lt;&gt;I$355,0,IF($A567&lt;&gt;$A566,1,MOD(I566-1+(COUNTIFS(N$355:$N$355,$A567)=COUNTIFS(N567:$N567,1)),I$354)+1))</f>
        <v>2</v>
      </c>
      <c r="J567" s="319"/>
      <c r="K567" s="319"/>
      <c r="L567" s="319"/>
      <c r="M567" s="319"/>
      <c r="O567">
        <v>211</v>
      </c>
      <c r="P567" s="124">
        <f t="shared" ca="1" si="917"/>
        <v>0.5</v>
      </c>
      <c r="Q567" s="124">
        <f t="shared" ca="1" si="918"/>
        <v>0</v>
      </c>
      <c r="R567" s="124">
        <f t="shared" ca="1" si="919"/>
        <v>0</v>
      </c>
      <c r="S567" s="124">
        <f t="shared" ca="1" si="920"/>
        <v>0</v>
      </c>
      <c r="T567" s="124">
        <v>0</v>
      </c>
      <c r="U567" s="124">
        <f t="shared" ca="1" si="921"/>
        <v>0</v>
      </c>
      <c r="V567" s="124">
        <f t="shared" ca="1" si="922"/>
        <v>0</v>
      </c>
      <c r="W567" s="124"/>
      <c r="X567" s="124"/>
      <c r="Y567" s="124"/>
      <c r="Z567" s="124"/>
    </row>
    <row r="568" spans="1:26" outlineLevel="1">
      <c r="A568">
        <f t="shared" ca="1" si="923"/>
        <v>2</v>
      </c>
      <c r="B568" t="str">
        <f t="shared" ca="1" si="916"/>
        <v>EP3 LPD1 LPS2 LPM3</v>
      </c>
      <c r="C568" s="321">
        <f ca="1">IF($A568&lt;&gt;$A567,1,MOD(C567-1+(COUNTIFS(D$355:$N$355,$A568)=COUNTIFS(D568:$N568,1)),C$354)+1)</f>
        <v>3</v>
      </c>
      <c r="D568" s="319">
        <f ca="1">IF($A568&lt;&gt;D$355,0,IF($A568&lt;&gt;$A567,1,MOD(D567-1+(COUNTIFS(E$355:$N$355,$A568)=COUNTIFS(E568:$N568,1)),D$354)+1))</f>
        <v>0</v>
      </c>
      <c r="E568" s="319">
        <f ca="1">IF($A568&lt;&gt;E$355,0,IF($A568&lt;&gt;$A567,1,MOD(E567-1+(COUNTIFS(F$355:$N$355,$A568)=COUNTIFS(F568:$N568,1)),E$354)+1))</f>
        <v>0</v>
      </c>
      <c r="F568" s="319">
        <f ca="1">IF($A568&lt;&gt;F$355,0,IF($A568&lt;&gt;$A567,1,MOD(F567-1+(COUNTIFS(G$355:$N$355,$A568)=COUNTIFS(G568:$N568,1)),F$354)+1))</f>
        <v>0</v>
      </c>
      <c r="G568" s="319">
        <f ca="1">IF($A568&lt;&gt;G$355,0,IF($A568&lt;&gt;$A567,1,MOD(G567-1+(COUNTIFS(H$355:$N$355,$A568)=COUNTIFS(H568:$N568,1)),G$354)+1))</f>
        <v>1</v>
      </c>
      <c r="H568" s="319">
        <f ca="1">IF($A568&lt;&gt;H$355,0,IF($A568&lt;&gt;$A567,1,MOD(H567-1+(COUNTIFS(I$355:$N$355,$A568)=COUNTIFS(I568:$N568,1)),H$354)+1))</f>
        <v>2</v>
      </c>
      <c r="I568" s="319">
        <f ca="1">IF($A568&lt;&gt;I$355,0,IF($A568&lt;&gt;$A567,1,MOD(I567-1+(COUNTIFS(N$355:$N$355,$A568)=COUNTIFS(N568:$N568,1)),I$354)+1))</f>
        <v>3</v>
      </c>
      <c r="J568" s="319"/>
      <c r="K568" s="319"/>
      <c r="L568" s="319"/>
      <c r="M568" s="319"/>
      <c r="O568">
        <v>212</v>
      </c>
      <c r="P568" s="124">
        <f t="shared" ca="1" si="917"/>
        <v>0.5</v>
      </c>
      <c r="Q568" s="124">
        <f t="shared" ca="1" si="918"/>
        <v>0</v>
      </c>
      <c r="R568" s="124">
        <f t="shared" ca="1" si="919"/>
        <v>0</v>
      </c>
      <c r="S568" s="124">
        <f t="shared" ca="1" si="920"/>
        <v>0</v>
      </c>
      <c r="T568" s="124">
        <v>0</v>
      </c>
      <c r="U568" s="124">
        <f t="shared" ca="1" si="921"/>
        <v>0</v>
      </c>
      <c r="V568" s="124">
        <f t="shared" ca="1" si="922"/>
        <v>0.5</v>
      </c>
      <c r="W568" s="124"/>
      <c r="X568" s="124"/>
      <c r="Y568" s="124"/>
      <c r="Z568" s="124"/>
    </row>
    <row r="569" spans="1:26" outlineLevel="1">
      <c r="A569">
        <f t="shared" ca="1" si="923"/>
        <v>2</v>
      </c>
      <c r="B569" t="str">
        <f t="shared" ca="1" si="916"/>
        <v>EP3 LPD1 LPS3 LPM1</v>
      </c>
      <c r="C569" s="321">
        <f ca="1">IF($A569&lt;&gt;$A568,1,MOD(C568-1+(COUNTIFS(D$355:$N$355,$A569)=COUNTIFS(D569:$N569,1)),C$354)+1)</f>
        <v>3</v>
      </c>
      <c r="D569" s="319">
        <f ca="1">IF($A569&lt;&gt;D$355,0,IF($A569&lt;&gt;$A568,1,MOD(D568-1+(COUNTIFS(E$355:$N$355,$A569)=COUNTIFS(E569:$N569,1)),D$354)+1))</f>
        <v>0</v>
      </c>
      <c r="E569" s="319">
        <f ca="1">IF($A569&lt;&gt;E$355,0,IF($A569&lt;&gt;$A568,1,MOD(E568-1+(COUNTIFS(F$355:$N$355,$A569)=COUNTIFS(F569:$N569,1)),E$354)+1))</f>
        <v>0</v>
      </c>
      <c r="F569" s="319">
        <f ca="1">IF($A569&lt;&gt;F$355,0,IF($A569&lt;&gt;$A568,1,MOD(F568-1+(COUNTIFS(G$355:$N$355,$A569)=COUNTIFS(G569:$N569,1)),F$354)+1))</f>
        <v>0</v>
      </c>
      <c r="G569" s="319">
        <f ca="1">IF($A569&lt;&gt;G$355,0,IF($A569&lt;&gt;$A568,1,MOD(G568-1+(COUNTIFS(H$355:$N$355,$A569)=COUNTIFS(H569:$N569,1)),G$354)+1))</f>
        <v>1</v>
      </c>
      <c r="H569" s="319">
        <f ca="1">IF($A569&lt;&gt;H$355,0,IF($A569&lt;&gt;$A568,1,MOD(H568-1+(COUNTIFS(I$355:$N$355,$A569)=COUNTIFS(I569:$N569,1)),H$354)+1))</f>
        <v>3</v>
      </c>
      <c r="I569" s="319">
        <f ca="1">IF($A569&lt;&gt;I$355,0,IF($A569&lt;&gt;$A568,1,MOD(I568-1+(COUNTIFS(N$355:$N$355,$A569)=COUNTIFS(N569:$N569,1)),I$354)+1))</f>
        <v>1</v>
      </c>
      <c r="J569" s="319"/>
      <c r="K569" s="319"/>
      <c r="L569" s="319"/>
      <c r="M569" s="319"/>
      <c r="O569">
        <v>213</v>
      </c>
      <c r="P569" s="124">
        <f t="shared" ca="1" si="917"/>
        <v>0.5</v>
      </c>
      <c r="Q569" s="124">
        <f t="shared" ca="1" si="918"/>
        <v>0</v>
      </c>
      <c r="R569" s="124">
        <f t="shared" ca="1" si="919"/>
        <v>0</v>
      </c>
      <c r="S569" s="124">
        <f t="shared" ca="1" si="920"/>
        <v>0</v>
      </c>
      <c r="T569" s="124">
        <v>0</v>
      </c>
      <c r="U569" s="124">
        <f t="shared" ca="1" si="921"/>
        <v>0.5</v>
      </c>
      <c r="V569" s="124">
        <f t="shared" ca="1" si="922"/>
        <v>-0.5</v>
      </c>
      <c r="W569" s="124"/>
      <c r="X569" s="124"/>
      <c r="Y569" s="124"/>
      <c r="Z569" s="124"/>
    </row>
    <row r="570" spans="1:26" outlineLevel="1">
      <c r="A570">
        <f t="shared" ca="1" si="923"/>
        <v>2</v>
      </c>
      <c r="B570" t="str">
        <f t="shared" ca="1" si="916"/>
        <v>EP3 LPD1 LPS3 LPM2</v>
      </c>
      <c r="C570" s="321">
        <f ca="1">IF($A570&lt;&gt;$A569,1,MOD(C569-1+(COUNTIFS(D$355:$N$355,$A570)=COUNTIFS(D570:$N570,1)),C$354)+1)</f>
        <v>3</v>
      </c>
      <c r="D570" s="319">
        <f ca="1">IF($A570&lt;&gt;D$355,0,IF($A570&lt;&gt;$A569,1,MOD(D569-1+(COUNTIFS(E$355:$N$355,$A570)=COUNTIFS(E570:$N570,1)),D$354)+1))</f>
        <v>0</v>
      </c>
      <c r="E570" s="319">
        <f ca="1">IF($A570&lt;&gt;E$355,0,IF($A570&lt;&gt;$A569,1,MOD(E569-1+(COUNTIFS(F$355:$N$355,$A570)=COUNTIFS(F570:$N570,1)),E$354)+1))</f>
        <v>0</v>
      </c>
      <c r="F570" s="319">
        <f ca="1">IF($A570&lt;&gt;F$355,0,IF($A570&lt;&gt;$A569,1,MOD(F569-1+(COUNTIFS(G$355:$N$355,$A570)=COUNTIFS(G570:$N570,1)),F$354)+1))</f>
        <v>0</v>
      </c>
      <c r="G570" s="319">
        <f ca="1">IF($A570&lt;&gt;G$355,0,IF($A570&lt;&gt;$A569,1,MOD(G569-1+(COUNTIFS(H$355:$N$355,$A570)=COUNTIFS(H570:$N570,1)),G$354)+1))</f>
        <v>1</v>
      </c>
      <c r="H570" s="319">
        <f ca="1">IF($A570&lt;&gt;H$355,0,IF($A570&lt;&gt;$A569,1,MOD(H569-1+(COUNTIFS(I$355:$N$355,$A570)=COUNTIFS(I570:$N570,1)),H$354)+1))</f>
        <v>3</v>
      </c>
      <c r="I570" s="319">
        <f ca="1">IF($A570&lt;&gt;I$355,0,IF($A570&lt;&gt;$A569,1,MOD(I569-1+(COUNTIFS(N$355:$N$355,$A570)=COUNTIFS(N570:$N570,1)),I$354)+1))</f>
        <v>2</v>
      </c>
      <c r="J570" s="319"/>
      <c r="K570" s="319"/>
      <c r="L570" s="319"/>
      <c r="M570" s="319"/>
      <c r="O570">
        <v>214</v>
      </c>
      <c r="P570" s="124">
        <f t="shared" ca="1" si="917"/>
        <v>0.5</v>
      </c>
      <c r="Q570" s="124">
        <f t="shared" ca="1" si="918"/>
        <v>0</v>
      </c>
      <c r="R570" s="124">
        <f t="shared" ca="1" si="919"/>
        <v>0</v>
      </c>
      <c r="S570" s="124">
        <f t="shared" ca="1" si="920"/>
        <v>0</v>
      </c>
      <c r="T570" s="124">
        <v>0</v>
      </c>
      <c r="U570" s="124">
        <f t="shared" ca="1" si="921"/>
        <v>0.5</v>
      </c>
      <c r="V570" s="124">
        <f t="shared" ca="1" si="922"/>
        <v>0</v>
      </c>
      <c r="W570" s="124"/>
      <c r="X570" s="124"/>
      <c r="Y570" s="124"/>
      <c r="Z570" s="124"/>
    </row>
    <row r="571" spans="1:26" outlineLevel="1">
      <c r="A571">
        <f t="shared" ca="1" si="923"/>
        <v>2</v>
      </c>
      <c r="B571" t="str">
        <f t="shared" ca="1" si="916"/>
        <v>EP3 LPD1 LPS3 LPM3</v>
      </c>
      <c r="C571" s="321">
        <f ca="1">IF($A571&lt;&gt;$A570,1,MOD(C570-1+(COUNTIFS(D$355:$N$355,$A571)=COUNTIFS(D571:$N571,1)),C$354)+1)</f>
        <v>3</v>
      </c>
      <c r="D571" s="319">
        <f ca="1">IF($A571&lt;&gt;D$355,0,IF($A571&lt;&gt;$A570,1,MOD(D570-1+(COUNTIFS(E$355:$N$355,$A571)=COUNTIFS(E571:$N571,1)),D$354)+1))</f>
        <v>0</v>
      </c>
      <c r="E571" s="319">
        <f ca="1">IF($A571&lt;&gt;E$355,0,IF($A571&lt;&gt;$A570,1,MOD(E570-1+(COUNTIFS(F$355:$N$355,$A571)=COUNTIFS(F571:$N571,1)),E$354)+1))</f>
        <v>0</v>
      </c>
      <c r="F571" s="319">
        <f ca="1">IF($A571&lt;&gt;F$355,0,IF($A571&lt;&gt;$A570,1,MOD(F570-1+(COUNTIFS(G$355:$N$355,$A571)=COUNTIFS(G571:$N571,1)),F$354)+1))</f>
        <v>0</v>
      </c>
      <c r="G571" s="319">
        <f ca="1">IF($A571&lt;&gt;G$355,0,IF($A571&lt;&gt;$A570,1,MOD(G570-1+(COUNTIFS(H$355:$N$355,$A571)=COUNTIFS(H571:$N571,1)),G$354)+1))</f>
        <v>1</v>
      </c>
      <c r="H571" s="319">
        <f ca="1">IF($A571&lt;&gt;H$355,0,IF($A571&lt;&gt;$A570,1,MOD(H570-1+(COUNTIFS(I$355:$N$355,$A571)=COUNTIFS(I571:$N571,1)),H$354)+1))</f>
        <v>3</v>
      </c>
      <c r="I571" s="319">
        <f ca="1">IF($A571&lt;&gt;I$355,0,IF($A571&lt;&gt;$A570,1,MOD(I570-1+(COUNTIFS(N$355:$N$355,$A571)=COUNTIFS(N571:$N571,1)),I$354)+1))</f>
        <v>3</v>
      </c>
      <c r="J571" s="319"/>
      <c r="K571" s="319"/>
      <c r="L571" s="319"/>
      <c r="M571" s="319"/>
      <c r="O571">
        <v>215</v>
      </c>
      <c r="P571" s="124">
        <f t="shared" ca="1" si="917"/>
        <v>0.5</v>
      </c>
      <c r="Q571" s="124">
        <f t="shared" ca="1" si="918"/>
        <v>0</v>
      </c>
      <c r="R571" s="124">
        <f t="shared" ca="1" si="919"/>
        <v>0</v>
      </c>
      <c r="S571" s="124">
        <f t="shared" ca="1" si="920"/>
        <v>0</v>
      </c>
      <c r="T571" s="124">
        <v>0</v>
      </c>
      <c r="U571" s="124">
        <f t="shared" ca="1" si="921"/>
        <v>0.5</v>
      </c>
      <c r="V571" s="124">
        <f t="shared" ca="1" si="922"/>
        <v>0.5</v>
      </c>
      <c r="W571" s="124"/>
      <c r="X571" s="124"/>
      <c r="Y571" s="124"/>
      <c r="Z571" s="124"/>
    </row>
    <row r="572" spans="1:26" outlineLevel="1">
      <c r="A572">
        <f t="shared" ca="1" si="923"/>
        <v>2</v>
      </c>
      <c r="B572" t="str">
        <f t="shared" ca="1" si="916"/>
        <v>EP1 LPD1 LPS1 LPM1</v>
      </c>
      <c r="C572" s="321">
        <f ca="1">IF($A572&lt;&gt;$A571,1,MOD(C571-1+(COUNTIFS(D$355:$N$355,$A572)=COUNTIFS(D572:$N572,1)),C$354)+1)</f>
        <v>1</v>
      </c>
      <c r="D572" s="319">
        <f ca="1">IF($A572&lt;&gt;D$355,0,IF($A572&lt;&gt;$A571,1,MOD(D571-1+(COUNTIFS(E$355:$N$355,$A572)=COUNTIFS(E572:$N572,1)),D$354)+1))</f>
        <v>0</v>
      </c>
      <c r="E572" s="319">
        <f ca="1">IF($A572&lt;&gt;E$355,0,IF($A572&lt;&gt;$A571,1,MOD(E571-1+(COUNTIFS(F$355:$N$355,$A572)=COUNTIFS(F572:$N572,1)),E$354)+1))</f>
        <v>0</v>
      </c>
      <c r="F572" s="319">
        <f ca="1">IF($A572&lt;&gt;F$355,0,IF($A572&lt;&gt;$A571,1,MOD(F571-1+(COUNTIFS(G$355:$N$355,$A572)=COUNTIFS(G572:$N572,1)),F$354)+1))</f>
        <v>0</v>
      </c>
      <c r="G572" s="319">
        <f ca="1">IF($A572&lt;&gt;G$355,0,IF($A572&lt;&gt;$A571,1,MOD(G571-1+(COUNTIFS(H$355:$N$355,$A572)=COUNTIFS(H572:$N572,1)),G$354)+1))</f>
        <v>1</v>
      </c>
      <c r="H572" s="319">
        <f ca="1">IF($A572&lt;&gt;H$355,0,IF($A572&lt;&gt;$A571,1,MOD(H571-1+(COUNTIFS(I$355:$N$355,$A572)=COUNTIFS(I572:$N572,1)),H$354)+1))</f>
        <v>1</v>
      </c>
      <c r="I572" s="319">
        <f ca="1">IF($A572&lt;&gt;I$355,0,IF($A572&lt;&gt;$A571,1,MOD(I571-1+(COUNTIFS(N$355:$N$355,$A572)=COUNTIFS(N572:$N572,1)),I$354)+1))</f>
        <v>1</v>
      </c>
      <c r="J572" s="319"/>
      <c r="K572" s="319"/>
      <c r="L572" s="319"/>
      <c r="M572" s="319"/>
      <c r="O572">
        <v>216</v>
      </c>
      <c r="P572" s="124">
        <f t="shared" ca="1" si="917"/>
        <v>-0.5</v>
      </c>
      <c r="Q572" s="124">
        <f t="shared" ca="1" si="918"/>
        <v>0</v>
      </c>
      <c r="R572" s="124">
        <f t="shared" ca="1" si="919"/>
        <v>0</v>
      </c>
      <c r="S572" s="124">
        <f t="shared" ca="1" si="920"/>
        <v>0</v>
      </c>
      <c r="T572" s="124">
        <v>0</v>
      </c>
      <c r="U572" s="124">
        <f t="shared" ca="1" si="921"/>
        <v>-0.5</v>
      </c>
      <c r="V572" s="124">
        <f t="shared" ca="1" si="922"/>
        <v>-0.5</v>
      </c>
      <c r="W572" s="124"/>
      <c r="X572" s="124"/>
      <c r="Y572" s="124"/>
      <c r="Z572" s="124"/>
    </row>
    <row r="573" spans="1:26" outlineLevel="1">
      <c r="A573">
        <f t="shared" ca="1" si="923"/>
        <v>2</v>
      </c>
      <c r="B573" t="str">
        <f t="shared" ca="1" si="916"/>
        <v>EP1 LPD1 LPS1 LPM2</v>
      </c>
      <c r="C573" s="321">
        <f ca="1">IF($A573&lt;&gt;$A572,1,MOD(C572-1+(COUNTIFS(D$355:$N$355,$A573)=COUNTIFS(D573:$N573,1)),C$354)+1)</f>
        <v>1</v>
      </c>
      <c r="D573" s="319">
        <f ca="1">IF($A573&lt;&gt;D$355,0,IF($A573&lt;&gt;$A572,1,MOD(D572-1+(COUNTIFS(E$355:$N$355,$A573)=COUNTIFS(E573:$N573,1)),D$354)+1))</f>
        <v>0</v>
      </c>
      <c r="E573" s="319">
        <f ca="1">IF($A573&lt;&gt;E$355,0,IF($A573&lt;&gt;$A572,1,MOD(E572-1+(COUNTIFS(F$355:$N$355,$A573)=COUNTIFS(F573:$N573,1)),E$354)+1))</f>
        <v>0</v>
      </c>
      <c r="F573" s="319">
        <f ca="1">IF($A573&lt;&gt;F$355,0,IF($A573&lt;&gt;$A572,1,MOD(F572-1+(COUNTIFS(G$355:$N$355,$A573)=COUNTIFS(G573:$N573,1)),F$354)+1))</f>
        <v>0</v>
      </c>
      <c r="G573" s="319">
        <f ca="1">IF($A573&lt;&gt;G$355,0,IF($A573&lt;&gt;$A572,1,MOD(G572-1+(COUNTIFS(H$355:$N$355,$A573)=COUNTIFS(H573:$N573,1)),G$354)+1))</f>
        <v>1</v>
      </c>
      <c r="H573" s="319">
        <f ca="1">IF($A573&lt;&gt;H$355,0,IF($A573&lt;&gt;$A572,1,MOD(H572-1+(COUNTIFS(I$355:$N$355,$A573)=COUNTIFS(I573:$N573,1)),H$354)+1))</f>
        <v>1</v>
      </c>
      <c r="I573" s="319">
        <f ca="1">IF($A573&lt;&gt;I$355,0,IF($A573&lt;&gt;$A572,1,MOD(I572-1+(COUNTIFS(N$355:$N$355,$A573)=COUNTIFS(N573:$N573,1)),I$354)+1))</f>
        <v>2</v>
      </c>
      <c r="J573" s="319"/>
      <c r="K573" s="319"/>
      <c r="L573" s="319"/>
      <c r="M573" s="319"/>
      <c r="O573">
        <v>217</v>
      </c>
      <c r="P573" s="124">
        <f t="shared" ca="1" si="917"/>
        <v>-0.5</v>
      </c>
      <c r="Q573" s="124">
        <f t="shared" ca="1" si="918"/>
        <v>0</v>
      </c>
      <c r="R573" s="124">
        <f t="shared" ca="1" si="919"/>
        <v>0</v>
      </c>
      <c r="S573" s="124">
        <f t="shared" ca="1" si="920"/>
        <v>0</v>
      </c>
      <c r="T573" s="124">
        <v>0</v>
      </c>
      <c r="U573" s="124">
        <f t="shared" ca="1" si="921"/>
        <v>-0.5</v>
      </c>
      <c r="V573" s="124">
        <f t="shared" ca="1" si="922"/>
        <v>0</v>
      </c>
      <c r="W573" s="124"/>
      <c r="X573" s="124"/>
      <c r="Y573" s="124"/>
      <c r="Z573" s="124"/>
    </row>
    <row r="574" spans="1:26" outlineLevel="1">
      <c r="A574">
        <f t="shared" ca="1" si="923"/>
        <v>2</v>
      </c>
      <c r="B574" t="str">
        <f t="shared" ca="1" si="916"/>
        <v>EP1 LPD1 LPS1 LPM3</v>
      </c>
      <c r="C574" s="321">
        <f ca="1">IF($A574&lt;&gt;$A573,1,MOD(C573-1+(COUNTIFS(D$355:$N$355,$A574)=COUNTIFS(D574:$N574,1)),C$354)+1)</f>
        <v>1</v>
      </c>
      <c r="D574" s="319">
        <f ca="1">IF($A574&lt;&gt;D$355,0,IF($A574&lt;&gt;$A573,1,MOD(D573-1+(COUNTIFS(E$355:$N$355,$A574)=COUNTIFS(E574:$N574,1)),D$354)+1))</f>
        <v>0</v>
      </c>
      <c r="E574" s="319">
        <f ca="1">IF($A574&lt;&gt;E$355,0,IF($A574&lt;&gt;$A573,1,MOD(E573-1+(COUNTIFS(F$355:$N$355,$A574)=COUNTIFS(F574:$N574,1)),E$354)+1))</f>
        <v>0</v>
      </c>
      <c r="F574" s="319">
        <f ca="1">IF($A574&lt;&gt;F$355,0,IF($A574&lt;&gt;$A573,1,MOD(F573-1+(COUNTIFS(G$355:$N$355,$A574)=COUNTIFS(G574:$N574,1)),F$354)+1))</f>
        <v>0</v>
      </c>
      <c r="G574" s="319">
        <f ca="1">IF($A574&lt;&gt;G$355,0,IF($A574&lt;&gt;$A573,1,MOD(G573-1+(COUNTIFS(H$355:$N$355,$A574)=COUNTIFS(H574:$N574,1)),G$354)+1))</f>
        <v>1</v>
      </c>
      <c r="H574" s="319">
        <f ca="1">IF($A574&lt;&gt;H$355,0,IF($A574&lt;&gt;$A573,1,MOD(H573-1+(COUNTIFS(I$355:$N$355,$A574)=COUNTIFS(I574:$N574,1)),H$354)+1))</f>
        <v>1</v>
      </c>
      <c r="I574" s="319">
        <f ca="1">IF($A574&lt;&gt;I$355,0,IF($A574&lt;&gt;$A573,1,MOD(I573-1+(COUNTIFS(N$355:$N$355,$A574)=COUNTIFS(N574:$N574,1)),I$354)+1))</f>
        <v>3</v>
      </c>
      <c r="J574" s="319"/>
      <c r="K574" s="319"/>
      <c r="L574" s="319"/>
      <c r="M574" s="319"/>
      <c r="O574">
        <v>218</v>
      </c>
      <c r="P574" s="124">
        <f t="shared" ca="1" si="917"/>
        <v>-0.5</v>
      </c>
      <c r="Q574" s="124">
        <f t="shared" ca="1" si="918"/>
        <v>0</v>
      </c>
      <c r="R574" s="124">
        <f t="shared" ca="1" si="919"/>
        <v>0</v>
      </c>
      <c r="S574" s="124">
        <f t="shared" ca="1" si="920"/>
        <v>0</v>
      </c>
      <c r="T574" s="124">
        <v>0</v>
      </c>
      <c r="U574" s="124">
        <f t="shared" ca="1" si="921"/>
        <v>-0.5</v>
      </c>
      <c r="V574" s="124">
        <f t="shared" ca="1" si="922"/>
        <v>0.5</v>
      </c>
      <c r="W574" s="124"/>
      <c r="X574" s="124"/>
      <c r="Y574" s="124"/>
      <c r="Z574" s="124"/>
    </row>
    <row r="575" spans="1:26" outlineLevel="1">
      <c r="A575">
        <f t="shared" ca="1" si="923"/>
        <v>2</v>
      </c>
      <c r="B575" t="str">
        <f t="shared" ca="1" si="916"/>
        <v>EP1 LPD1 LPS2 LPM1</v>
      </c>
      <c r="C575" s="321">
        <f ca="1">IF($A575&lt;&gt;$A574,1,MOD(C574-1+(COUNTIFS(D$355:$N$355,$A575)=COUNTIFS(D575:$N575,1)),C$354)+1)</f>
        <v>1</v>
      </c>
      <c r="D575" s="319">
        <f ca="1">IF($A575&lt;&gt;D$355,0,IF($A575&lt;&gt;$A574,1,MOD(D574-1+(COUNTIFS(E$355:$N$355,$A575)=COUNTIFS(E575:$N575,1)),D$354)+1))</f>
        <v>0</v>
      </c>
      <c r="E575" s="319">
        <f ca="1">IF($A575&lt;&gt;E$355,0,IF($A575&lt;&gt;$A574,1,MOD(E574-1+(COUNTIFS(F$355:$N$355,$A575)=COUNTIFS(F575:$N575,1)),E$354)+1))</f>
        <v>0</v>
      </c>
      <c r="F575" s="319">
        <f ca="1">IF($A575&lt;&gt;F$355,0,IF($A575&lt;&gt;$A574,1,MOD(F574-1+(COUNTIFS(G$355:$N$355,$A575)=COUNTIFS(G575:$N575,1)),F$354)+1))</f>
        <v>0</v>
      </c>
      <c r="G575" s="319">
        <f ca="1">IF($A575&lt;&gt;G$355,0,IF($A575&lt;&gt;$A574,1,MOD(G574-1+(COUNTIFS(H$355:$N$355,$A575)=COUNTIFS(H575:$N575,1)),G$354)+1))</f>
        <v>1</v>
      </c>
      <c r="H575" s="319">
        <f ca="1">IF($A575&lt;&gt;H$355,0,IF($A575&lt;&gt;$A574,1,MOD(H574-1+(COUNTIFS(I$355:$N$355,$A575)=COUNTIFS(I575:$N575,1)),H$354)+1))</f>
        <v>2</v>
      </c>
      <c r="I575" s="319">
        <f ca="1">IF($A575&lt;&gt;I$355,0,IF($A575&lt;&gt;$A574,1,MOD(I574-1+(COUNTIFS(N$355:$N$355,$A575)=COUNTIFS(N575:$N575,1)),I$354)+1))</f>
        <v>1</v>
      </c>
      <c r="J575" s="319"/>
      <c r="K575" s="319"/>
      <c r="L575" s="319"/>
      <c r="M575" s="319"/>
      <c r="O575">
        <v>219</v>
      </c>
      <c r="P575" s="124">
        <f t="shared" ca="1" si="917"/>
        <v>-0.5</v>
      </c>
      <c r="Q575" s="124">
        <f t="shared" ca="1" si="918"/>
        <v>0</v>
      </c>
      <c r="R575" s="124">
        <f t="shared" ca="1" si="919"/>
        <v>0</v>
      </c>
      <c r="S575" s="124">
        <f t="shared" ca="1" si="920"/>
        <v>0</v>
      </c>
      <c r="T575" s="124">
        <v>0</v>
      </c>
      <c r="U575" s="124">
        <f t="shared" ca="1" si="921"/>
        <v>0</v>
      </c>
      <c r="V575" s="124">
        <f t="shared" ca="1" si="922"/>
        <v>-0.5</v>
      </c>
      <c r="W575" s="124"/>
      <c r="X575" s="124"/>
      <c r="Y575" s="124"/>
      <c r="Z575" s="124"/>
    </row>
    <row r="576" spans="1:26" outlineLevel="1">
      <c r="A576">
        <f t="shared" ca="1" si="923"/>
        <v>2</v>
      </c>
      <c r="B576" t="str">
        <f t="shared" ca="1" si="916"/>
        <v>EP1 LPD1 LPS2 LPM2</v>
      </c>
      <c r="C576" s="321">
        <f ca="1">IF($A576&lt;&gt;$A575,1,MOD(C575-1+(COUNTIFS(D$355:$N$355,$A576)=COUNTIFS(D576:$N576,1)),C$354)+1)</f>
        <v>1</v>
      </c>
      <c r="D576" s="319">
        <f ca="1">IF($A576&lt;&gt;D$355,0,IF($A576&lt;&gt;$A575,1,MOD(D575-1+(COUNTIFS(E$355:$N$355,$A576)=COUNTIFS(E576:$N576,1)),D$354)+1))</f>
        <v>0</v>
      </c>
      <c r="E576" s="319">
        <f ca="1">IF($A576&lt;&gt;E$355,0,IF($A576&lt;&gt;$A575,1,MOD(E575-1+(COUNTIFS(F$355:$N$355,$A576)=COUNTIFS(F576:$N576,1)),E$354)+1))</f>
        <v>0</v>
      </c>
      <c r="F576" s="319">
        <f ca="1">IF($A576&lt;&gt;F$355,0,IF($A576&lt;&gt;$A575,1,MOD(F575-1+(COUNTIFS(G$355:$N$355,$A576)=COUNTIFS(G576:$N576,1)),F$354)+1))</f>
        <v>0</v>
      </c>
      <c r="G576" s="319">
        <f ca="1">IF($A576&lt;&gt;G$355,0,IF($A576&lt;&gt;$A575,1,MOD(G575-1+(COUNTIFS(H$355:$N$355,$A576)=COUNTIFS(H576:$N576,1)),G$354)+1))</f>
        <v>1</v>
      </c>
      <c r="H576" s="319">
        <f ca="1">IF($A576&lt;&gt;H$355,0,IF($A576&lt;&gt;$A575,1,MOD(H575-1+(COUNTIFS(I$355:$N$355,$A576)=COUNTIFS(I576:$N576,1)),H$354)+1))</f>
        <v>2</v>
      </c>
      <c r="I576" s="319">
        <f ca="1">IF($A576&lt;&gt;I$355,0,IF($A576&lt;&gt;$A575,1,MOD(I575-1+(COUNTIFS(N$355:$N$355,$A576)=COUNTIFS(N576:$N576,1)),I$354)+1))</f>
        <v>2</v>
      </c>
      <c r="J576" s="319"/>
      <c r="K576" s="319"/>
      <c r="L576" s="319"/>
      <c r="M576" s="319"/>
      <c r="O576">
        <v>220</v>
      </c>
      <c r="P576" s="124">
        <f t="shared" ca="1" si="917"/>
        <v>-0.5</v>
      </c>
      <c r="Q576" s="124">
        <f t="shared" ca="1" si="918"/>
        <v>0</v>
      </c>
      <c r="R576" s="124">
        <f t="shared" ca="1" si="919"/>
        <v>0</v>
      </c>
      <c r="S576" s="124">
        <f t="shared" ca="1" si="920"/>
        <v>0</v>
      </c>
      <c r="T576" s="124">
        <v>0</v>
      </c>
      <c r="U576" s="124">
        <f t="shared" ca="1" si="921"/>
        <v>0</v>
      </c>
      <c r="V576" s="124">
        <f t="shared" ca="1" si="922"/>
        <v>0</v>
      </c>
      <c r="W576" s="124"/>
      <c r="X576" s="124"/>
      <c r="Y576" s="124"/>
      <c r="Z576" s="124"/>
    </row>
    <row r="577" spans="1:26" outlineLevel="1">
      <c r="A577">
        <f t="shared" ca="1" si="923"/>
        <v>2</v>
      </c>
      <c r="B577" t="str">
        <f t="shared" ca="1" si="916"/>
        <v>EP1 LPD1 LPS2 LPM3</v>
      </c>
      <c r="C577" s="321">
        <f ca="1">IF($A577&lt;&gt;$A576,1,MOD(C576-1+(COUNTIFS(D$355:$N$355,$A577)=COUNTIFS(D577:$N577,1)),C$354)+1)</f>
        <v>1</v>
      </c>
      <c r="D577" s="319">
        <f ca="1">IF($A577&lt;&gt;D$355,0,IF($A577&lt;&gt;$A576,1,MOD(D576-1+(COUNTIFS(E$355:$N$355,$A577)=COUNTIFS(E577:$N577,1)),D$354)+1))</f>
        <v>0</v>
      </c>
      <c r="E577" s="319">
        <f ca="1">IF($A577&lt;&gt;E$355,0,IF($A577&lt;&gt;$A576,1,MOD(E576-1+(COUNTIFS(F$355:$N$355,$A577)=COUNTIFS(F577:$N577,1)),E$354)+1))</f>
        <v>0</v>
      </c>
      <c r="F577" s="319">
        <f ca="1">IF($A577&lt;&gt;F$355,0,IF($A577&lt;&gt;$A576,1,MOD(F576-1+(COUNTIFS(G$355:$N$355,$A577)=COUNTIFS(G577:$N577,1)),F$354)+1))</f>
        <v>0</v>
      </c>
      <c r="G577" s="319">
        <f ca="1">IF($A577&lt;&gt;G$355,0,IF($A577&lt;&gt;$A576,1,MOD(G576-1+(COUNTIFS(H$355:$N$355,$A577)=COUNTIFS(H577:$N577,1)),G$354)+1))</f>
        <v>1</v>
      </c>
      <c r="H577" s="319">
        <f ca="1">IF($A577&lt;&gt;H$355,0,IF($A577&lt;&gt;$A576,1,MOD(H576-1+(COUNTIFS(I$355:$N$355,$A577)=COUNTIFS(I577:$N577,1)),H$354)+1))</f>
        <v>2</v>
      </c>
      <c r="I577" s="319">
        <f ca="1">IF($A577&lt;&gt;I$355,0,IF($A577&lt;&gt;$A576,1,MOD(I576-1+(COUNTIFS(N$355:$N$355,$A577)=COUNTIFS(N577:$N577,1)),I$354)+1))</f>
        <v>3</v>
      </c>
      <c r="J577" s="319"/>
      <c r="K577" s="319"/>
      <c r="L577" s="319"/>
      <c r="M577" s="319"/>
      <c r="O577">
        <v>221</v>
      </c>
      <c r="P577" s="124">
        <f t="shared" ca="1" si="917"/>
        <v>-0.5</v>
      </c>
      <c r="Q577" s="124">
        <f t="shared" ca="1" si="918"/>
        <v>0</v>
      </c>
      <c r="R577" s="124">
        <f t="shared" ca="1" si="919"/>
        <v>0</v>
      </c>
      <c r="S577" s="124">
        <f t="shared" ca="1" si="920"/>
        <v>0</v>
      </c>
      <c r="T577" s="124">
        <v>0</v>
      </c>
      <c r="U577" s="124">
        <f t="shared" ca="1" si="921"/>
        <v>0</v>
      </c>
      <c r="V577" s="124">
        <f t="shared" ca="1" si="922"/>
        <v>0.5</v>
      </c>
      <c r="W577" s="124"/>
      <c r="X577" s="124"/>
      <c r="Y577" s="124"/>
      <c r="Z577" s="124"/>
    </row>
    <row r="578" spans="1:26" outlineLevel="1">
      <c r="A578">
        <f t="shared" ca="1" si="923"/>
        <v>2</v>
      </c>
      <c r="B578" t="str">
        <f t="shared" ca="1" si="916"/>
        <v>EP1 LPD1 LPS3 LPM1</v>
      </c>
      <c r="C578" s="321">
        <f ca="1">IF($A578&lt;&gt;$A577,1,MOD(C577-1+(COUNTIFS(D$355:$N$355,$A578)=COUNTIFS(D578:$N578,1)),C$354)+1)</f>
        <v>1</v>
      </c>
      <c r="D578" s="319">
        <f ca="1">IF($A578&lt;&gt;D$355,0,IF($A578&lt;&gt;$A577,1,MOD(D577-1+(COUNTIFS(E$355:$N$355,$A578)=COUNTIFS(E578:$N578,1)),D$354)+1))</f>
        <v>0</v>
      </c>
      <c r="E578" s="319">
        <f ca="1">IF($A578&lt;&gt;E$355,0,IF($A578&lt;&gt;$A577,1,MOD(E577-1+(COUNTIFS(F$355:$N$355,$A578)=COUNTIFS(F578:$N578,1)),E$354)+1))</f>
        <v>0</v>
      </c>
      <c r="F578" s="319">
        <f ca="1">IF($A578&lt;&gt;F$355,0,IF($A578&lt;&gt;$A577,1,MOD(F577-1+(COUNTIFS(G$355:$N$355,$A578)=COUNTIFS(G578:$N578,1)),F$354)+1))</f>
        <v>0</v>
      </c>
      <c r="G578" s="319">
        <f ca="1">IF($A578&lt;&gt;G$355,0,IF($A578&lt;&gt;$A577,1,MOD(G577-1+(COUNTIFS(H$355:$N$355,$A578)=COUNTIFS(H578:$N578,1)),G$354)+1))</f>
        <v>1</v>
      </c>
      <c r="H578" s="319">
        <f ca="1">IF($A578&lt;&gt;H$355,0,IF($A578&lt;&gt;$A577,1,MOD(H577-1+(COUNTIFS(I$355:$N$355,$A578)=COUNTIFS(I578:$N578,1)),H$354)+1))</f>
        <v>3</v>
      </c>
      <c r="I578" s="319">
        <f ca="1">IF($A578&lt;&gt;I$355,0,IF($A578&lt;&gt;$A577,1,MOD(I577-1+(COUNTIFS(N$355:$N$355,$A578)=COUNTIFS(N578:$N578,1)),I$354)+1))</f>
        <v>1</v>
      </c>
      <c r="J578" s="319"/>
      <c r="K578" s="319"/>
      <c r="L578" s="319"/>
      <c r="M578" s="319"/>
      <c r="O578">
        <v>222</v>
      </c>
      <c r="P578" s="124">
        <f t="shared" ca="1" si="917"/>
        <v>-0.5</v>
      </c>
      <c r="Q578" s="124">
        <f t="shared" ca="1" si="918"/>
        <v>0</v>
      </c>
      <c r="R578" s="124">
        <f t="shared" ca="1" si="919"/>
        <v>0</v>
      </c>
      <c r="S578" s="124">
        <f t="shared" ca="1" si="920"/>
        <v>0</v>
      </c>
      <c r="T578" s="124">
        <v>0</v>
      </c>
      <c r="U578" s="124">
        <f t="shared" ca="1" si="921"/>
        <v>0.5</v>
      </c>
      <c r="V578" s="124">
        <f t="shared" ca="1" si="922"/>
        <v>-0.5</v>
      </c>
      <c r="W578" s="124"/>
      <c r="X578" s="124"/>
      <c r="Y578" s="124"/>
      <c r="Z578" s="124"/>
    </row>
    <row r="579" spans="1:26" outlineLevel="1">
      <c r="A579">
        <f t="shared" ca="1" si="923"/>
        <v>2</v>
      </c>
      <c r="B579" t="str">
        <f t="shared" ca="1" si="916"/>
        <v>EP1 LPD1 LPS3 LPM2</v>
      </c>
      <c r="C579" s="321">
        <f ca="1">IF($A579&lt;&gt;$A578,1,MOD(C578-1+(COUNTIFS(D$355:$N$355,$A579)=COUNTIFS(D579:$N579,1)),C$354)+1)</f>
        <v>1</v>
      </c>
      <c r="D579" s="319">
        <f ca="1">IF($A579&lt;&gt;D$355,0,IF($A579&lt;&gt;$A578,1,MOD(D578-1+(COUNTIFS(E$355:$N$355,$A579)=COUNTIFS(E579:$N579,1)),D$354)+1))</f>
        <v>0</v>
      </c>
      <c r="E579" s="319">
        <f ca="1">IF($A579&lt;&gt;E$355,0,IF($A579&lt;&gt;$A578,1,MOD(E578-1+(COUNTIFS(F$355:$N$355,$A579)=COUNTIFS(F579:$N579,1)),E$354)+1))</f>
        <v>0</v>
      </c>
      <c r="F579" s="319">
        <f ca="1">IF($A579&lt;&gt;F$355,0,IF($A579&lt;&gt;$A578,1,MOD(F578-1+(COUNTIFS(G$355:$N$355,$A579)=COUNTIFS(G579:$N579,1)),F$354)+1))</f>
        <v>0</v>
      </c>
      <c r="G579" s="319">
        <f ca="1">IF($A579&lt;&gt;G$355,0,IF($A579&lt;&gt;$A578,1,MOD(G578-1+(COUNTIFS(H$355:$N$355,$A579)=COUNTIFS(H579:$N579,1)),G$354)+1))</f>
        <v>1</v>
      </c>
      <c r="H579" s="319">
        <f ca="1">IF($A579&lt;&gt;H$355,0,IF($A579&lt;&gt;$A578,1,MOD(H578-1+(COUNTIFS(I$355:$N$355,$A579)=COUNTIFS(I579:$N579,1)),H$354)+1))</f>
        <v>3</v>
      </c>
      <c r="I579" s="319">
        <f ca="1">IF($A579&lt;&gt;I$355,0,IF($A579&lt;&gt;$A578,1,MOD(I578-1+(COUNTIFS(N$355:$N$355,$A579)=COUNTIFS(N579:$N579,1)),I$354)+1))</f>
        <v>2</v>
      </c>
      <c r="J579" s="319"/>
      <c r="K579" s="319"/>
      <c r="L579" s="319"/>
      <c r="M579" s="319"/>
      <c r="O579">
        <v>223</v>
      </c>
      <c r="P579" s="124">
        <f t="shared" ca="1" si="917"/>
        <v>-0.5</v>
      </c>
      <c r="Q579" s="124">
        <f t="shared" ca="1" si="918"/>
        <v>0</v>
      </c>
      <c r="R579" s="124">
        <f t="shared" ca="1" si="919"/>
        <v>0</v>
      </c>
      <c r="S579" s="124">
        <f t="shared" ca="1" si="920"/>
        <v>0</v>
      </c>
      <c r="T579" s="124">
        <v>0</v>
      </c>
      <c r="U579" s="124">
        <f t="shared" ca="1" si="921"/>
        <v>0.5</v>
      </c>
      <c r="V579" s="124">
        <f t="shared" ca="1" si="922"/>
        <v>0</v>
      </c>
      <c r="W579" s="124"/>
      <c r="X579" s="124"/>
      <c r="Y579" s="124"/>
      <c r="Z579" s="124"/>
    </row>
    <row r="580" spans="1:26" outlineLevel="1">
      <c r="A580">
        <f t="shared" ca="1" si="923"/>
        <v>2</v>
      </c>
      <c r="B580" t="str">
        <f t="shared" ca="1" si="916"/>
        <v>EP1 LPD1 LPS3 LPM3</v>
      </c>
      <c r="C580" s="321">
        <f ca="1">IF($A580&lt;&gt;$A579,1,MOD(C579-1+(COUNTIFS(D$355:$N$355,$A580)=COUNTIFS(D580:$N580,1)),C$354)+1)</f>
        <v>1</v>
      </c>
      <c r="D580" s="319">
        <f ca="1">IF($A580&lt;&gt;D$355,0,IF($A580&lt;&gt;$A579,1,MOD(D579-1+(COUNTIFS(E$355:$N$355,$A580)=COUNTIFS(E580:$N580,1)),D$354)+1))</f>
        <v>0</v>
      </c>
      <c r="E580" s="319">
        <f ca="1">IF($A580&lt;&gt;E$355,0,IF($A580&lt;&gt;$A579,1,MOD(E579-1+(COUNTIFS(F$355:$N$355,$A580)=COUNTIFS(F580:$N580,1)),E$354)+1))</f>
        <v>0</v>
      </c>
      <c r="F580" s="319">
        <f ca="1">IF($A580&lt;&gt;F$355,0,IF($A580&lt;&gt;$A579,1,MOD(F579-1+(COUNTIFS(G$355:$N$355,$A580)=COUNTIFS(G580:$N580,1)),F$354)+1))</f>
        <v>0</v>
      </c>
      <c r="G580" s="319">
        <f ca="1">IF($A580&lt;&gt;G$355,0,IF($A580&lt;&gt;$A579,1,MOD(G579-1+(COUNTIFS(H$355:$N$355,$A580)=COUNTIFS(H580:$N580,1)),G$354)+1))</f>
        <v>1</v>
      </c>
      <c r="H580" s="319">
        <f ca="1">IF($A580&lt;&gt;H$355,0,IF($A580&lt;&gt;$A579,1,MOD(H579-1+(COUNTIFS(I$355:$N$355,$A580)=COUNTIFS(I580:$N580,1)),H$354)+1))</f>
        <v>3</v>
      </c>
      <c r="I580" s="319">
        <f ca="1">IF($A580&lt;&gt;I$355,0,IF($A580&lt;&gt;$A579,1,MOD(I579-1+(COUNTIFS(N$355:$N$355,$A580)=COUNTIFS(N580:$N580,1)),I$354)+1))</f>
        <v>3</v>
      </c>
      <c r="J580" s="319"/>
      <c r="K580" s="319"/>
      <c r="L580" s="319"/>
      <c r="M580" s="319"/>
      <c r="O580">
        <v>224</v>
      </c>
      <c r="P580" s="124">
        <f t="shared" ca="1" si="917"/>
        <v>-0.5</v>
      </c>
      <c r="Q580" s="124">
        <f t="shared" ca="1" si="918"/>
        <v>0</v>
      </c>
      <c r="R580" s="124">
        <f t="shared" ca="1" si="919"/>
        <v>0</v>
      </c>
      <c r="S580" s="124">
        <f t="shared" ca="1" si="920"/>
        <v>0</v>
      </c>
      <c r="T580" s="124">
        <v>0</v>
      </c>
      <c r="U580" s="124">
        <f t="shared" ca="1" si="921"/>
        <v>0.5</v>
      </c>
      <c r="V580" s="124">
        <f t="shared" ca="1" si="922"/>
        <v>0.5</v>
      </c>
      <c r="W580" s="124"/>
      <c r="X580" s="124"/>
      <c r="Y580" s="124"/>
      <c r="Z580" s="124"/>
    </row>
    <row r="581" spans="1:26" outlineLevel="1">
      <c r="A581">
        <f t="shared" ca="1" si="923"/>
        <v>2</v>
      </c>
      <c r="B581" t="str">
        <f t="shared" ca="1" si="916"/>
        <v>EP2 LPD1 LPS1 LPM1</v>
      </c>
      <c r="C581" s="321">
        <f ca="1">IF($A581&lt;&gt;$A580,1,MOD(C580-1+(COUNTIFS(D$355:$N$355,$A581)=COUNTIFS(D581:$N581,1)),C$354)+1)</f>
        <v>2</v>
      </c>
      <c r="D581" s="319">
        <f ca="1">IF($A581&lt;&gt;D$355,0,IF($A581&lt;&gt;$A580,1,MOD(D580-1+(COUNTIFS(E$355:$N$355,$A581)=COUNTIFS(E581:$N581,1)),D$354)+1))</f>
        <v>0</v>
      </c>
      <c r="E581" s="319">
        <f ca="1">IF($A581&lt;&gt;E$355,0,IF($A581&lt;&gt;$A580,1,MOD(E580-1+(COUNTIFS(F$355:$N$355,$A581)=COUNTIFS(F581:$N581,1)),E$354)+1))</f>
        <v>0</v>
      </c>
      <c r="F581" s="319">
        <f ca="1">IF($A581&lt;&gt;F$355,0,IF($A581&lt;&gt;$A580,1,MOD(F580-1+(COUNTIFS(G$355:$N$355,$A581)=COUNTIFS(G581:$N581,1)),F$354)+1))</f>
        <v>0</v>
      </c>
      <c r="G581" s="319">
        <f ca="1">IF($A581&lt;&gt;G$355,0,IF($A581&lt;&gt;$A580,1,MOD(G580-1+(COUNTIFS(H$355:$N$355,$A581)=COUNTIFS(H581:$N581,1)),G$354)+1))</f>
        <v>1</v>
      </c>
      <c r="H581" s="319">
        <f ca="1">IF($A581&lt;&gt;H$355,0,IF($A581&lt;&gt;$A580,1,MOD(H580-1+(COUNTIFS(I$355:$N$355,$A581)=COUNTIFS(I581:$N581,1)),H$354)+1))</f>
        <v>1</v>
      </c>
      <c r="I581" s="319">
        <f ca="1">IF($A581&lt;&gt;I$355,0,IF($A581&lt;&gt;$A580,1,MOD(I580-1+(COUNTIFS(N$355:$N$355,$A581)=COUNTIFS(N581:$N581,1)),I$354)+1))</f>
        <v>1</v>
      </c>
      <c r="J581" s="319"/>
      <c r="K581" s="319"/>
      <c r="L581" s="319"/>
      <c r="M581" s="319"/>
      <c r="O581">
        <v>225</v>
      </c>
      <c r="P581" s="124">
        <f t="shared" ca="1" si="917"/>
        <v>0</v>
      </c>
      <c r="Q581" s="124">
        <f t="shared" ca="1" si="918"/>
        <v>0</v>
      </c>
      <c r="R581" s="124">
        <f t="shared" ca="1" si="919"/>
        <v>0</v>
      </c>
      <c r="S581" s="124">
        <f t="shared" ca="1" si="920"/>
        <v>0</v>
      </c>
      <c r="T581" s="124">
        <v>0</v>
      </c>
      <c r="U581" s="124">
        <f t="shared" ca="1" si="921"/>
        <v>-0.5</v>
      </c>
      <c r="V581" s="124">
        <f t="shared" ca="1" si="922"/>
        <v>-0.5</v>
      </c>
      <c r="W581" s="124"/>
      <c r="X581" s="124"/>
      <c r="Y581" s="124"/>
      <c r="Z581" s="124"/>
    </row>
    <row r="582" spans="1:26" outlineLevel="1">
      <c r="A582">
        <f t="shared" ca="1" si="923"/>
        <v>2</v>
      </c>
      <c r="B582" t="str">
        <f t="shared" ca="1" si="916"/>
        <v>EP2 LPD1 LPS1 LPM2</v>
      </c>
      <c r="C582" s="321">
        <f ca="1">IF($A582&lt;&gt;$A581,1,MOD(C581-1+(COUNTIFS(D$355:$N$355,$A582)=COUNTIFS(D582:$N582,1)),C$354)+1)</f>
        <v>2</v>
      </c>
      <c r="D582" s="319">
        <f ca="1">IF($A582&lt;&gt;D$355,0,IF($A582&lt;&gt;$A581,1,MOD(D581-1+(COUNTIFS(E$355:$N$355,$A582)=COUNTIFS(E582:$N582,1)),D$354)+1))</f>
        <v>0</v>
      </c>
      <c r="E582" s="319">
        <f ca="1">IF($A582&lt;&gt;E$355,0,IF($A582&lt;&gt;$A581,1,MOD(E581-1+(COUNTIFS(F$355:$N$355,$A582)=COUNTIFS(F582:$N582,1)),E$354)+1))</f>
        <v>0</v>
      </c>
      <c r="F582" s="319">
        <f ca="1">IF($A582&lt;&gt;F$355,0,IF($A582&lt;&gt;$A581,1,MOD(F581-1+(COUNTIFS(G$355:$N$355,$A582)=COUNTIFS(G582:$N582,1)),F$354)+1))</f>
        <v>0</v>
      </c>
      <c r="G582" s="319">
        <f ca="1">IF($A582&lt;&gt;G$355,0,IF($A582&lt;&gt;$A581,1,MOD(G581-1+(COUNTIFS(H$355:$N$355,$A582)=COUNTIFS(H582:$N582,1)),G$354)+1))</f>
        <v>1</v>
      </c>
      <c r="H582" s="319">
        <f ca="1">IF($A582&lt;&gt;H$355,0,IF($A582&lt;&gt;$A581,1,MOD(H581-1+(COUNTIFS(I$355:$N$355,$A582)=COUNTIFS(I582:$N582,1)),H$354)+1))</f>
        <v>1</v>
      </c>
      <c r="I582" s="319">
        <f ca="1">IF($A582&lt;&gt;I$355,0,IF($A582&lt;&gt;$A581,1,MOD(I581-1+(COUNTIFS(N$355:$N$355,$A582)=COUNTIFS(N582:$N582,1)),I$354)+1))</f>
        <v>2</v>
      </c>
      <c r="J582" s="319"/>
      <c r="K582" s="319"/>
      <c r="L582" s="319"/>
      <c r="M582" s="319"/>
      <c r="O582">
        <v>226</v>
      </c>
      <c r="P582" s="124">
        <f t="shared" ca="1" si="917"/>
        <v>0</v>
      </c>
      <c r="Q582" s="124">
        <f t="shared" ca="1" si="918"/>
        <v>0</v>
      </c>
      <c r="R582" s="124">
        <f t="shared" ca="1" si="919"/>
        <v>0</v>
      </c>
      <c r="S582" s="124">
        <f t="shared" ca="1" si="920"/>
        <v>0</v>
      </c>
      <c r="T582" s="124">
        <v>0</v>
      </c>
      <c r="U582" s="124">
        <f t="shared" ca="1" si="921"/>
        <v>-0.5</v>
      </c>
      <c r="V582" s="124">
        <f t="shared" ca="1" si="922"/>
        <v>0</v>
      </c>
      <c r="W582" s="124"/>
      <c r="X582" s="124"/>
      <c r="Y582" s="124"/>
      <c r="Z582" s="124"/>
    </row>
    <row r="583" spans="1:26" outlineLevel="1">
      <c r="A583">
        <f t="shared" ca="1" si="923"/>
        <v>2</v>
      </c>
      <c r="B583" t="str">
        <f t="shared" ca="1" si="916"/>
        <v>EP2 LPD1 LPS1 LPM3</v>
      </c>
      <c r="C583" s="321">
        <f ca="1">IF($A583&lt;&gt;$A582,1,MOD(C582-1+(COUNTIFS(D$355:$N$355,$A583)=COUNTIFS(D583:$N583,1)),C$354)+1)</f>
        <v>2</v>
      </c>
      <c r="D583" s="319">
        <f ca="1">IF($A583&lt;&gt;D$355,0,IF($A583&lt;&gt;$A582,1,MOD(D582-1+(COUNTIFS(E$355:$N$355,$A583)=COUNTIFS(E583:$N583,1)),D$354)+1))</f>
        <v>0</v>
      </c>
      <c r="E583" s="319">
        <f ca="1">IF($A583&lt;&gt;E$355,0,IF($A583&lt;&gt;$A582,1,MOD(E582-1+(COUNTIFS(F$355:$N$355,$A583)=COUNTIFS(F583:$N583,1)),E$354)+1))</f>
        <v>0</v>
      </c>
      <c r="F583" s="319">
        <f ca="1">IF($A583&lt;&gt;F$355,0,IF($A583&lt;&gt;$A582,1,MOD(F582-1+(COUNTIFS(G$355:$N$355,$A583)=COUNTIFS(G583:$N583,1)),F$354)+1))</f>
        <v>0</v>
      </c>
      <c r="G583" s="319">
        <f ca="1">IF($A583&lt;&gt;G$355,0,IF($A583&lt;&gt;$A582,1,MOD(G582-1+(COUNTIFS(H$355:$N$355,$A583)=COUNTIFS(H583:$N583,1)),G$354)+1))</f>
        <v>1</v>
      </c>
      <c r="H583" s="319">
        <f ca="1">IF($A583&lt;&gt;H$355,0,IF($A583&lt;&gt;$A582,1,MOD(H582-1+(COUNTIFS(I$355:$N$355,$A583)=COUNTIFS(I583:$N583,1)),H$354)+1))</f>
        <v>1</v>
      </c>
      <c r="I583" s="319">
        <f ca="1">IF($A583&lt;&gt;I$355,0,IF($A583&lt;&gt;$A582,1,MOD(I582-1+(COUNTIFS(N$355:$N$355,$A583)=COUNTIFS(N583:$N583,1)),I$354)+1))</f>
        <v>3</v>
      </c>
      <c r="J583" s="319"/>
      <c r="K583" s="319"/>
      <c r="L583" s="319"/>
      <c r="M583" s="319"/>
      <c r="O583">
        <v>227</v>
      </c>
      <c r="P583" s="124">
        <f t="shared" ca="1" si="917"/>
        <v>0</v>
      </c>
      <c r="Q583" s="124">
        <f t="shared" ca="1" si="918"/>
        <v>0</v>
      </c>
      <c r="R583" s="124">
        <f t="shared" ca="1" si="919"/>
        <v>0</v>
      </c>
      <c r="S583" s="124">
        <f t="shared" ca="1" si="920"/>
        <v>0</v>
      </c>
      <c r="T583" s="124">
        <v>0</v>
      </c>
      <c r="U583" s="124">
        <f t="shared" ca="1" si="921"/>
        <v>-0.5</v>
      </c>
      <c r="V583" s="124">
        <f t="shared" ca="1" si="922"/>
        <v>0.5</v>
      </c>
      <c r="W583" s="124"/>
      <c r="X583" s="124"/>
      <c r="Y583" s="124"/>
      <c r="Z583" s="124"/>
    </row>
    <row r="584" spans="1:26" outlineLevel="1">
      <c r="A584">
        <f t="shared" ca="1" si="923"/>
        <v>2</v>
      </c>
      <c r="B584" t="str">
        <f t="shared" ca="1" si="916"/>
        <v>EP2 LPD1 LPS2 LPM1</v>
      </c>
      <c r="C584" s="321">
        <f ca="1">IF($A584&lt;&gt;$A583,1,MOD(C583-1+(COUNTIFS(D$355:$N$355,$A584)=COUNTIFS(D584:$N584,1)),C$354)+1)</f>
        <v>2</v>
      </c>
      <c r="D584" s="319">
        <f ca="1">IF($A584&lt;&gt;D$355,0,IF($A584&lt;&gt;$A583,1,MOD(D583-1+(COUNTIFS(E$355:$N$355,$A584)=COUNTIFS(E584:$N584,1)),D$354)+1))</f>
        <v>0</v>
      </c>
      <c r="E584" s="319">
        <f ca="1">IF($A584&lt;&gt;E$355,0,IF($A584&lt;&gt;$A583,1,MOD(E583-1+(COUNTIFS(F$355:$N$355,$A584)=COUNTIFS(F584:$N584,1)),E$354)+1))</f>
        <v>0</v>
      </c>
      <c r="F584" s="319">
        <f ca="1">IF($A584&lt;&gt;F$355,0,IF($A584&lt;&gt;$A583,1,MOD(F583-1+(COUNTIFS(G$355:$N$355,$A584)=COUNTIFS(G584:$N584,1)),F$354)+1))</f>
        <v>0</v>
      </c>
      <c r="G584" s="319">
        <f ca="1">IF($A584&lt;&gt;G$355,0,IF($A584&lt;&gt;$A583,1,MOD(G583-1+(COUNTIFS(H$355:$N$355,$A584)=COUNTIFS(H584:$N584,1)),G$354)+1))</f>
        <v>1</v>
      </c>
      <c r="H584" s="319">
        <f ca="1">IF($A584&lt;&gt;H$355,0,IF($A584&lt;&gt;$A583,1,MOD(H583-1+(COUNTIFS(I$355:$N$355,$A584)=COUNTIFS(I584:$N584,1)),H$354)+1))</f>
        <v>2</v>
      </c>
      <c r="I584" s="319">
        <f ca="1">IF($A584&lt;&gt;I$355,0,IF($A584&lt;&gt;$A583,1,MOD(I583-1+(COUNTIFS(N$355:$N$355,$A584)=COUNTIFS(N584:$N584,1)),I$354)+1))</f>
        <v>1</v>
      </c>
      <c r="J584" s="319"/>
      <c r="K584" s="319"/>
      <c r="L584" s="319"/>
      <c r="M584" s="319"/>
      <c r="O584">
        <v>228</v>
      </c>
      <c r="P584" s="124">
        <f t="shared" ca="1" si="917"/>
        <v>0</v>
      </c>
      <c r="Q584" s="124">
        <f t="shared" ca="1" si="918"/>
        <v>0</v>
      </c>
      <c r="R584" s="124">
        <f t="shared" ca="1" si="919"/>
        <v>0</v>
      </c>
      <c r="S584" s="124">
        <f t="shared" ca="1" si="920"/>
        <v>0</v>
      </c>
      <c r="T584" s="124">
        <v>0</v>
      </c>
      <c r="U584" s="124">
        <f t="shared" ca="1" si="921"/>
        <v>0</v>
      </c>
      <c r="V584" s="124">
        <f t="shared" ca="1" si="922"/>
        <v>-0.5</v>
      </c>
      <c r="W584" s="124"/>
      <c r="X584" s="124"/>
      <c r="Y584" s="124"/>
      <c r="Z584" s="124"/>
    </row>
    <row r="585" spans="1:26" outlineLevel="1">
      <c r="A585">
        <f t="shared" ca="1" si="923"/>
        <v>2</v>
      </c>
      <c r="B585" t="str">
        <f t="shared" ca="1" si="916"/>
        <v>EP2 LPD1 LPS2 LPM2</v>
      </c>
      <c r="C585" s="321">
        <f ca="1">IF($A585&lt;&gt;$A584,1,MOD(C584-1+(COUNTIFS(D$355:$N$355,$A585)=COUNTIFS(D585:$N585,1)),C$354)+1)</f>
        <v>2</v>
      </c>
      <c r="D585" s="319">
        <f ca="1">IF($A585&lt;&gt;D$355,0,IF($A585&lt;&gt;$A584,1,MOD(D584-1+(COUNTIFS(E$355:$N$355,$A585)=COUNTIFS(E585:$N585,1)),D$354)+1))</f>
        <v>0</v>
      </c>
      <c r="E585" s="319">
        <f ca="1">IF($A585&lt;&gt;E$355,0,IF($A585&lt;&gt;$A584,1,MOD(E584-1+(COUNTIFS(F$355:$N$355,$A585)=COUNTIFS(F585:$N585,1)),E$354)+1))</f>
        <v>0</v>
      </c>
      <c r="F585" s="319">
        <f ca="1">IF($A585&lt;&gt;F$355,0,IF($A585&lt;&gt;$A584,1,MOD(F584-1+(COUNTIFS(G$355:$N$355,$A585)=COUNTIFS(G585:$N585,1)),F$354)+1))</f>
        <v>0</v>
      </c>
      <c r="G585" s="319">
        <f ca="1">IF($A585&lt;&gt;G$355,0,IF($A585&lt;&gt;$A584,1,MOD(G584-1+(COUNTIFS(H$355:$N$355,$A585)=COUNTIFS(H585:$N585,1)),G$354)+1))</f>
        <v>1</v>
      </c>
      <c r="H585" s="319">
        <f ca="1">IF($A585&lt;&gt;H$355,0,IF($A585&lt;&gt;$A584,1,MOD(H584-1+(COUNTIFS(I$355:$N$355,$A585)=COUNTIFS(I585:$N585,1)),H$354)+1))</f>
        <v>2</v>
      </c>
      <c r="I585" s="319">
        <f ca="1">IF($A585&lt;&gt;I$355,0,IF($A585&lt;&gt;$A584,1,MOD(I584-1+(COUNTIFS(N$355:$N$355,$A585)=COUNTIFS(N585:$N585,1)),I$354)+1))</f>
        <v>2</v>
      </c>
      <c r="J585" s="319"/>
      <c r="K585" s="319"/>
      <c r="L585" s="319"/>
      <c r="M585" s="319"/>
      <c r="O585">
        <v>229</v>
      </c>
      <c r="P585" s="124">
        <f t="shared" ca="1" si="917"/>
        <v>0</v>
      </c>
      <c r="Q585" s="124">
        <f t="shared" ca="1" si="918"/>
        <v>0</v>
      </c>
      <c r="R585" s="124">
        <f t="shared" ca="1" si="919"/>
        <v>0</v>
      </c>
      <c r="S585" s="124">
        <f t="shared" ca="1" si="920"/>
        <v>0</v>
      </c>
      <c r="T585" s="124">
        <v>0</v>
      </c>
      <c r="U585" s="124">
        <f t="shared" ca="1" si="921"/>
        <v>0</v>
      </c>
      <c r="V585" s="124">
        <f t="shared" ca="1" si="922"/>
        <v>0</v>
      </c>
      <c r="W585" s="124"/>
      <c r="X585" s="124"/>
      <c r="Y585" s="124"/>
      <c r="Z585" s="124"/>
    </row>
    <row r="586" spans="1:26" outlineLevel="1">
      <c r="A586">
        <f t="shared" ca="1" si="923"/>
        <v>2</v>
      </c>
      <c r="B586" t="str">
        <f t="shared" ca="1" si="916"/>
        <v>EP2 LPD1 LPS2 LPM3</v>
      </c>
      <c r="C586" s="321">
        <f ca="1">IF($A586&lt;&gt;$A585,1,MOD(C585-1+(COUNTIFS(D$355:$N$355,$A586)=COUNTIFS(D586:$N586,1)),C$354)+1)</f>
        <v>2</v>
      </c>
      <c r="D586" s="319">
        <f ca="1">IF($A586&lt;&gt;D$355,0,IF($A586&lt;&gt;$A585,1,MOD(D585-1+(COUNTIFS(E$355:$N$355,$A586)=COUNTIFS(E586:$N586,1)),D$354)+1))</f>
        <v>0</v>
      </c>
      <c r="E586" s="319">
        <f ca="1">IF($A586&lt;&gt;E$355,0,IF($A586&lt;&gt;$A585,1,MOD(E585-1+(COUNTIFS(F$355:$N$355,$A586)=COUNTIFS(F586:$N586,1)),E$354)+1))</f>
        <v>0</v>
      </c>
      <c r="F586" s="319">
        <f ca="1">IF($A586&lt;&gt;F$355,0,IF($A586&lt;&gt;$A585,1,MOD(F585-1+(COUNTIFS(G$355:$N$355,$A586)=COUNTIFS(G586:$N586,1)),F$354)+1))</f>
        <v>0</v>
      </c>
      <c r="G586" s="319">
        <f ca="1">IF($A586&lt;&gt;G$355,0,IF($A586&lt;&gt;$A585,1,MOD(G585-1+(COUNTIFS(H$355:$N$355,$A586)=COUNTIFS(H586:$N586,1)),G$354)+1))</f>
        <v>1</v>
      </c>
      <c r="H586" s="319">
        <f ca="1">IF($A586&lt;&gt;H$355,0,IF($A586&lt;&gt;$A585,1,MOD(H585-1+(COUNTIFS(I$355:$N$355,$A586)=COUNTIFS(I586:$N586,1)),H$354)+1))</f>
        <v>2</v>
      </c>
      <c r="I586" s="319">
        <f ca="1">IF($A586&lt;&gt;I$355,0,IF($A586&lt;&gt;$A585,1,MOD(I585-1+(COUNTIFS(N$355:$N$355,$A586)=COUNTIFS(N586:$N586,1)),I$354)+1))</f>
        <v>3</v>
      </c>
      <c r="J586" s="319"/>
      <c r="K586" s="319"/>
      <c r="L586" s="319"/>
      <c r="M586" s="319"/>
      <c r="O586">
        <v>230</v>
      </c>
      <c r="P586" s="124">
        <f t="shared" ca="1" si="917"/>
        <v>0</v>
      </c>
      <c r="Q586" s="124">
        <f t="shared" ca="1" si="918"/>
        <v>0</v>
      </c>
      <c r="R586" s="124">
        <f t="shared" ca="1" si="919"/>
        <v>0</v>
      </c>
      <c r="S586" s="124">
        <f t="shared" ca="1" si="920"/>
        <v>0</v>
      </c>
      <c r="T586" s="124">
        <v>0</v>
      </c>
      <c r="U586" s="124">
        <f t="shared" ca="1" si="921"/>
        <v>0</v>
      </c>
      <c r="V586" s="124">
        <f t="shared" ca="1" si="922"/>
        <v>0.5</v>
      </c>
      <c r="W586" s="124"/>
      <c r="X586" s="124"/>
      <c r="Y586" s="124"/>
      <c r="Z586" s="124"/>
    </row>
    <row r="587" spans="1:26" outlineLevel="1">
      <c r="A587">
        <f t="shared" ca="1" si="923"/>
        <v>2</v>
      </c>
      <c r="B587" t="str">
        <f t="shared" ca="1" si="916"/>
        <v>EP2 LPD1 LPS3 LPM1</v>
      </c>
      <c r="C587" s="321">
        <f ca="1">IF($A587&lt;&gt;$A586,1,MOD(C586-1+(COUNTIFS(D$355:$N$355,$A587)=COUNTIFS(D587:$N587,1)),C$354)+1)</f>
        <v>2</v>
      </c>
      <c r="D587" s="319">
        <f ca="1">IF($A587&lt;&gt;D$355,0,IF($A587&lt;&gt;$A586,1,MOD(D586-1+(COUNTIFS(E$355:$N$355,$A587)=COUNTIFS(E587:$N587,1)),D$354)+1))</f>
        <v>0</v>
      </c>
      <c r="E587" s="319">
        <f ca="1">IF($A587&lt;&gt;E$355,0,IF($A587&lt;&gt;$A586,1,MOD(E586-1+(COUNTIFS(F$355:$N$355,$A587)=COUNTIFS(F587:$N587,1)),E$354)+1))</f>
        <v>0</v>
      </c>
      <c r="F587" s="319">
        <f ca="1">IF($A587&lt;&gt;F$355,0,IF($A587&lt;&gt;$A586,1,MOD(F586-1+(COUNTIFS(G$355:$N$355,$A587)=COUNTIFS(G587:$N587,1)),F$354)+1))</f>
        <v>0</v>
      </c>
      <c r="G587" s="319">
        <f ca="1">IF($A587&lt;&gt;G$355,0,IF($A587&lt;&gt;$A586,1,MOD(G586-1+(COUNTIFS(H$355:$N$355,$A587)=COUNTIFS(H587:$N587,1)),G$354)+1))</f>
        <v>1</v>
      </c>
      <c r="H587" s="319">
        <f ca="1">IF($A587&lt;&gt;H$355,0,IF($A587&lt;&gt;$A586,1,MOD(H586-1+(COUNTIFS(I$355:$N$355,$A587)=COUNTIFS(I587:$N587,1)),H$354)+1))</f>
        <v>3</v>
      </c>
      <c r="I587" s="319">
        <f ca="1">IF($A587&lt;&gt;I$355,0,IF($A587&lt;&gt;$A586,1,MOD(I586-1+(COUNTIFS(N$355:$N$355,$A587)=COUNTIFS(N587:$N587,1)),I$354)+1))</f>
        <v>1</v>
      </c>
      <c r="J587" s="319"/>
      <c r="K587" s="319"/>
      <c r="L587" s="319"/>
      <c r="M587" s="319"/>
      <c r="O587">
        <v>231</v>
      </c>
      <c r="P587" s="124">
        <f t="shared" ca="1" si="917"/>
        <v>0</v>
      </c>
      <c r="Q587" s="124">
        <f t="shared" ca="1" si="918"/>
        <v>0</v>
      </c>
      <c r="R587" s="124">
        <f t="shared" ca="1" si="919"/>
        <v>0</v>
      </c>
      <c r="S587" s="124">
        <f t="shared" ca="1" si="920"/>
        <v>0</v>
      </c>
      <c r="T587" s="124">
        <v>0</v>
      </c>
      <c r="U587" s="124">
        <f t="shared" ca="1" si="921"/>
        <v>0.5</v>
      </c>
      <c r="V587" s="124">
        <f t="shared" ca="1" si="922"/>
        <v>-0.5</v>
      </c>
      <c r="W587" s="124"/>
      <c r="X587" s="124"/>
      <c r="Y587" s="124"/>
      <c r="Z587" s="124"/>
    </row>
    <row r="588" spans="1:26" outlineLevel="1">
      <c r="A588">
        <f t="shared" ca="1" si="923"/>
        <v>2</v>
      </c>
      <c r="B588" t="str">
        <f t="shared" ca="1" si="916"/>
        <v>EP2 LPD1 LPS3 LPM2</v>
      </c>
      <c r="C588" s="321">
        <f ca="1">IF($A588&lt;&gt;$A587,1,MOD(C587-1+(COUNTIFS(D$355:$N$355,$A588)=COUNTIFS(D588:$N588,1)),C$354)+1)</f>
        <v>2</v>
      </c>
      <c r="D588" s="319">
        <f ca="1">IF($A588&lt;&gt;D$355,0,IF($A588&lt;&gt;$A587,1,MOD(D587-1+(COUNTIFS(E$355:$N$355,$A588)=COUNTIFS(E588:$N588,1)),D$354)+1))</f>
        <v>0</v>
      </c>
      <c r="E588" s="319">
        <f ca="1">IF($A588&lt;&gt;E$355,0,IF($A588&lt;&gt;$A587,1,MOD(E587-1+(COUNTIFS(F$355:$N$355,$A588)=COUNTIFS(F588:$N588,1)),E$354)+1))</f>
        <v>0</v>
      </c>
      <c r="F588" s="319">
        <f ca="1">IF($A588&lt;&gt;F$355,0,IF($A588&lt;&gt;$A587,1,MOD(F587-1+(COUNTIFS(G$355:$N$355,$A588)=COUNTIFS(G588:$N588,1)),F$354)+1))</f>
        <v>0</v>
      </c>
      <c r="G588" s="319">
        <f ca="1">IF($A588&lt;&gt;G$355,0,IF($A588&lt;&gt;$A587,1,MOD(G587-1+(COUNTIFS(H$355:$N$355,$A588)=COUNTIFS(H588:$N588,1)),G$354)+1))</f>
        <v>1</v>
      </c>
      <c r="H588" s="319">
        <f ca="1">IF($A588&lt;&gt;H$355,0,IF($A588&lt;&gt;$A587,1,MOD(H587-1+(COUNTIFS(I$355:$N$355,$A588)=COUNTIFS(I588:$N588,1)),H$354)+1))</f>
        <v>3</v>
      </c>
      <c r="I588" s="319">
        <f ca="1">IF($A588&lt;&gt;I$355,0,IF($A588&lt;&gt;$A587,1,MOD(I587-1+(COUNTIFS(N$355:$N$355,$A588)=COUNTIFS(N588:$N588,1)),I$354)+1))</f>
        <v>2</v>
      </c>
      <c r="J588" s="319"/>
      <c r="K588" s="319"/>
      <c r="L588" s="319"/>
      <c r="M588" s="319"/>
      <c r="O588">
        <v>232</v>
      </c>
      <c r="P588" s="124">
        <f t="shared" ca="1" si="917"/>
        <v>0</v>
      </c>
      <c r="Q588" s="124">
        <f t="shared" ca="1" si="918"/>
        <v>0</v>
      </c>
      <c r="R588" s="124">
        <f t="shared" ca="1" si="919"/>
        <v>0</v>
      </c>
      <c r="S588" s="124">
        <f t="shared" ca="1" si="920"/>
        <v>0</v>
      </c>
      <c r="T588" s="124">
        <v>0</v>
      </c>
      <c r="U588" s="124">
        <f t="shared" ca="1" si="921"/>
        <v>0.5</v>
      </c>
      <c r="V588" s="124">
        <f t="shared" ca="1" si="922"/>
        <v>0</v>
      </c>
      <c r="W588" s="124"/>
      <c r="X588" s="124"/>
      <c r="Y588" s="124"/>
      <c r="Z588" s="124"/>
    </row>
    <row r="589" spans="1:26" outlineLevel="1">
      <c r="A589">
        <f t="shared" ca="1" si="923"/>
        <v>2</v>
      </c>
      <c r="B589" t="str">
        <f t="shared" ca="1" si="916"/>
        <v>EP2 LPD1 LPS3 LPM3</v>
      </c>
      <c r="C589" s="321">
        <f ca="1">IF($A589&lt;&gt;$A588,1,MOD(C588-1+(COUNTIFS(D$355:$N$355,$A589)=COUNTIFS(D589:$N589,1)),C$354)+1)</f>
        <v>2</v>
      </c>
      <c r="D589" s="319">
        <f ca="1">IF($A589&lt;&gt;D$355,0,IF($A589&lt;&gt;$A588,1,MOD(D588-1+(COUNTIFS(E$355:$N$355,$A589)=COUNTIFS(E589:$N589,1)),D$354)+1))</f>
        <v>0</v>
      </c>
      <c r="E589" s="319">
        <f ca="1">IF($A589&lt;&gt;E$355,0,IF($A589&lt;&gt;$A588,1,MOD(E588-1+(COUNTIFS(F$355:$N$355,$A589)=COUNTIFS(F589:$N589,1)),E$354)+1))</f>
        <v>0</v>
      </c>
      <c r="F589" s="319">
        <f ca="1">IF($A589&lt;&gt;F$355,0,IF($A589&lt;&gt;$A588,1,MOD(F588-1+(COUNTIFS(G$355:$N$355,$A589)=COUNTIFS(G589:$N589,1)),F$354)+1))</f>
        <v>0</v>
      </c>
      <c r="G589" s="319">
        <f ca="1">IF($A589&lt;&gt;G$355,0,IF($A589&lt;&gt;$A588,1,MOD(G588-1+(COUNTIFS(H$355:$N$355,$A589)=COUNTIFS(H589:$N589,1)),G$354)+1))</f>
        <v>1</v>
      </c>
      <c r="H589" s="319">
        <f ca="1">IF($A589&lt;&gt;H$355,0,IF($A589&lt;&gt;$A588,1,MOD(H588-1+(COUNTIFS(I$355:$N$355,$A589)=COUNTIFS(I589:$N589,1)),H$354)+1))</f>
        <v>3</v>
      </c>
      <c r="I589" s="319">
        <f ca="1">IF($A589&lt;&gt;I$355,0,IF($A589&lt;&gt;$A588,1,MOD(I588-1+(COUNTIFS(N$355:$N$355,$A589)=COUNTIFS(N589:$N589,1)),I$354)+1))</f>
        <v>3</v>
      </c>
      <c r="J589" s="319"/>
      <c r="K589" s="319"/>
      <c r="L589" s="319"/>
      <c r="M589" s="319"/>
      <c r="O589">
        <v>233</v>
      </c>
      <c r="P589" s="124">
        <f t="shared" ca="1" si="917"/>
        <v>0</v>
      </c>
      <c r="Q589" s="124">
        <f t="shared" ca="1" si="918"/>
        <v>0</v>
      </c>
      <c r="R589" s="124">
        <f t="shared" ca="1" si="919"/>
        <v>0</v>
      </c>
      <c r="S589" s="124">
        <f t="shared" ca="1" si="920"/>
        <v>0</v>
      </c>
      <c r="T589" s="124">
        <v>0</v>
      </c>
      <c r="U589" s="124">
        <f t="shared" ca="1" si="921"/>
        <v>0.5</v>
      </c>
      <c r="V589" s="124">
        <f t="shared" ca="1" si="922"/>
        <v>0.5</v>
      </c>
      <c r="W589" s="124"/>
      <c r="X589" s="124"/>
      <c r="Y589" s="124"/>
      <c r="Z589" s="124"/>
    </row>
    <row r="590" spans="1:26" outlineLevel="1">
      <c r="A590">
        <f t="shared" ca="1" si="923"/>
        <v>2</v>
      </c>
      <c r="B590" t="str">
        <f t="shared" ca="1" si="916"/>
        <v>EP3 LPD1 LPS1 LPM1</v>
      </c>
      <c r="C590" s="321">
        <f ca="1">IF($A590&lt;&gt;$A589,1,MOD(C589-1+(COUNTIFS(D$355:$N$355,$A590)=COUNTIFS(D590:$N590,1)),C$354)+1)</f>
        <v>3</v>
      </c>
      <c r="D590" s="319">
        <f ca="1">IF($A590&lt;&gt;D$355,0,IF($A590&lt;&gt;$A589,1,MOD(D589-1+(COUNTIFS(E$355:$N$355,$A590)=COUNTIFS(E590:$N590,1)),D$354)+1))</f>
        <v>0</v>
      </c>
      <c r="E590" s="319">
        <f ca="1">IF($A590&lt;&gt;E$355,0,IF($A590&lt;&gt;$A589,1,MOD(E589-1+(COUNTIFS(F$355:$N$355,$A590)=COUNTIFS(F590:$N590,1)),E$354)+1))</f>
        <v>0</v>
      </c>
      <c r="F590" s="319">
        <f ca="1">IF($A590&lt;&gt;F$355,0,IF($A590&lt;&gt;$A589,1,MOD(F589-1+(COUNTIFS(G$355:$N$355,$A590)=COUNTIFS(G590:$N590,1)),F$354)+1))</f>
        <v>0</v>
      </c>
      <c r="G590" s="319">
        <f ca="1">IF($A590&lt;&gt;G$355,0,IF($A590&lt;&gt;$A589,1,MOD(G589-1+(COUNTIFS(H$355:$N$355,$A590)=COUNTIFS(H590:$N590,1)),G$354)+1))</f>
        <v>1</v>
      </c>
      <c r="H590" s="319">
        <f ca="1">IF($A590&lt;&gt;H$355,0,IF($A590&lt;&gt;$A589,1,MOD(H589-1+(COUNTIFS(I$355:$N$355,$A590)=COUNTIFS(I590:$N590,1)),H$354)+1))</f>
        <v>1</v>
      </c>
      <c r="I590" s="319">
        <f ca="1">IF($A590&lt;&gt;I$355,0,IF($A590&lt;&gt;$A589,1,MOD(I589-1+(COUNTIFS(N$355:$N$355,$A590)=COUNTIFS(N590:$N590,1)),I$354)+1))</f>
        <v>1</v>
      </c>
      <c r="J590" s="319"/>
      <c r="K590" s="319"/>
      <c r="L590" s="319"/>
      <c r="M590" s="319"/>
      <c r="O590">
        <v>234</v>
      </c>
      <c r="P590" s="124">
        <f t="shared" ca="1" si="917"/>
        <v>0.5</v>
      </c>
      <c r="Q590" s="124">
        <f t="shared" ca="1" si="918"/>
        <v>0</v>
      </c>
      <c r="R590" s="124">
        <f t="shared" ca="1" si="919"/>
        <v>0</v>
      </c>
      <c r="S590" s="124">
        <f t="shared" ca="1" si="920"/>
        <v>0</v>
      </c>
      <c r="T590" s="124">
        <v>0</v>
      </c>
      <c r="U590" s="124">
        <f t="shared" ca="1" si="921"/>
        <v>-0.5</v>
      </c>
      <c r="V590" s="124">
        <f t="shared" ca="1" si="922"/>
        <v>-0.5</v>
      </c>
      <c r="W590" s="124"/>
      <c r="X590" s="124"/>
      <c r="Y590" s="124"/>
      <c r="Z590" s="124"/>
    </row>
    <row r="591" spans="1:26" outlineLevel="1">
      <c r="A591">
        <f t="shared" ca="1" si="923"/>
        <v>2</v>
      </c>
      <c r="B591" t="str">
        <f t="shared" ca="1" si="916"/>
        <v>EP3 LPD1 LPS1 LPM2</v>
      </c>
      <c r="C591" s="321">
        <f ca="1">IF($A591&lt;&gt;$A590,1,MOD(C590-1+(COUNTIFS(D$355:$N$355,$A591)=COUNTIFS(D591:$N591,1)),C$354)+1)</f>
        <v>3</v>
      </c>
      <c r="D591" s="319">
        <f ca="1">IF($A591&lt;&gt;D$355,0,IF($A591&lt;&gt;$A590,1,MOD(D590-1+(COUNTIFS(E$355:$N$355,$A591)=COUNTIFS(E591:$N591,1)),D$354)+1))</f>
        <v>0</v>
      </c>
      <c r="E591" s="319">
        <f ca="1">IF($A591&lt;&gt;E$355,0,IF($A591&lt;&gt;$A590,1,MOD(E590-1+(COUNTIFS(F$355:$N$355,$A591)=COUNTIFS(F591:$N591,1)),E$354)+1))</f>
        <v>0</v>
      </c>
      <c r="F591" s="319">
        <f ca="1">IF($A591&lt;&gt;F$355,0,IF($A591&lt;&gt;$A590,1,MOD(F590-1+(COUNTIFS(G$355:$N$355,$A591)=COUNTIFS(G591:$N591,1)),F$354)+1))</f>
        <v>0</v>
      </c>
      <c r="G591" s="319">
        <f ca="1">IF($A591&lt;&gt;G$355,0,IF($A591&lt;&gt;$A590,1,MOD(G590-1+(COUNTIFS(H$355:$N$355,$A591)=COUNTIFS(H591:$N591,1)),G$354)+1))</f>
        <v>1</v>
      </c>
      <c r="H591" s="319">
        <f ca="1">IF($A591&lt;&gt;H$355,0,IF($A591&lt;&gt;$A590,1,MOD(H590-1+(COUNTIFS(I$355:$N$355,$A591)=COUNTIFS(I591:$N591,1)),H$354)+1))</f>
        <v>1</v>
      </c>
      <c r="I591" s="319">
        <f ca="1">IF($A591&lt;&gt;I$355,0,IF($A591&lt;&gt;$A590,1,MOD(I590-1+(COUNTIFS(N$355:$N$355,$A591)=COUNTIFS(N591:$N591,1)),I$354)+1))</f>
        <v>2</v>
      </c>
      <c r="J591" s="319"/>
      <c r="K591" s="319"/>
      <c r="L591" s="319"/>
      <c r="M591" s="319"/>
      <c r="O591">
        <v>235</v>
      </c>
      <c r="P591" s="124">
        <f t="shared" ca="1" si="917"/>
        <v>0.5</v>
      </c>
      <c r="Q591" s="124">
        <f t="shared" ca="1" si="918"/>
        <v>0</v>
      </c>
      <c r="R591" s="124">
        <f t="shared" ca="1" si="919"/>
        <v>0</v>
      </c>
      <c r="S591" s="124">
        <f t="shared" ca="1" si="920"/>
        <v>0</v>
      </c>
      <c r="T591" s="124">
        <v>0</v>
      </c>
      <c r="U591" s="124">
        <f t="shared" ca="1" si="921"/>
        <v>-0.5</v>
      </c>
      <c r="V591" s="124">
        <f t="shared" ca="1" si="922"/>
        <v>0</v>
      </c>
      <c r="W591" s="124"/>
      <c r="X591" s="124"/>
      <c r="Y591" s="124"/>
      <c r="Z591" s="124"/>
    </row>
    <row r="592" spans="1:26" outlineLevel="1">
      <c r="A592">
        <f t="shared" ca="1" si="923"/>
        <v>2</v>
      </c>
      <c r="B592" t="str">
        <f t="shared" ca="1" si="916"/>
        <v>EP3 LPD1 LPS1 LPM3</v>
      </c>
      <c r="C592" s="321">
        <f ca="1">IF($A592&lt;&gt;$A591,1,MOD(C591-1+(COUNTIFS(D$355:$N$355,$A592)=COUNTIFS(D592:$N592,1)),C$354)+1)</f>
        <v>3</v>
      </c>
      <c r="D592" s="319">
        <f ca="1">IF($A592&lt;&gt;D$355,0,IF($A592&lt;&gt;$A591,1,MOD(D591-1+(COUNTIFS(E$355:$N$355,$A592)=COUNTIFS(E592:$N592,1)),D$354)+1))</f>
        <v>0</v>
      </c>
      <c r="E592" s="319">
        <f ca="1">IF($A592&lt;&gt;E$355,0,IF($A592&lt;&gt;$A591,1,MOD(E591-1+(COUNTIFS(F$355:$N$355,$A592)=COUNTIFS(F592:$N592,1)),E$354)+1))</f>
        <v>0</v>
      </c>
      <c r="F592" s="319">
        <f ca="1">IF($A592&lt;&gt;F$355,0,IF($A592&lt;&gt;$A591,1,MOD(F591-1+(COUNTIFS(G$355:$N$355,$A592)=COUNTIFS(G592:$N592,1)),F$354)+1))</f>
        <v>0</v>
      </c>
      <c r="G592" s="319">
        <f ca="1">IF($A592&lt;&gt;G$355,0,IF($A592&lt;&gt;$A591,1,MOD(G591-1+(COUNTIFS(H$355:$N$355,$A592)=COUNTIFS(H592:$N592,1)),G$354)+1))</f>
        <v>1</v>
      </c>
      <c r="H592" s="319">
        <f ca="1">IF($A592&lt;&gt;H$355,0,IF($A592&lt;&gt;$A591,1,MOD(H591-1+(COUNTIFS(I$355:$N$355,$A592)=COUNTIFS(I592:$N592,1)),H$354)+1))</f>
        <v>1</v>
      </c>
      <c r="I592" s="319">
        <f ca="1">IF($A592&lt;&gt;I$355,0,IF($A592&lt;&gt;$A591,1,MOD(I591-1+(COUNTIFS(N$355:$N$355,$A592)=COUNTIFS(N592:$N592,1)),I$354)+1))</f>
        <v>3</v>
      </c>
      <c r="J592" s="319"/>
      <c r="K592" s="319"/>
      <c r="L592" s="319"/>
      <c r="M592" s="319"/>
      <c r="O592">
        <v>236</v>
      </c>
      <c r="P592" s="124">
        <f t="shared" ca="1" si="917"/>
        <v>0.5</v>
      </c>
      <c r="Q592" s="124">
        <f t="shared" ca="1" si="918"/>
        <v>0</v>
      </c>
      <c r="R592" s="124">
        <f t="shared" ca="1" si="919"/>
        <v>0</v>
      </c>
      <c r="S592" s="124">
        <f t="shared" ca="1" si="920"/>
        <v>0</v>
      </c>
      <c r="T592" s="124">
        <v>0</v>
      </c>
      <c r="U592" s="124">
        <f t="shared" ca="1" si="921"/>
        <v>-0.5</v>
      </c>
      <c r="V592" s="124">
        <f t="shared" ca="1" si="922"/>
        <v>0.5</v>
      </c>
      <c r="W592" s="124"/>
      <c r="X592" s="124"/>
      <c r="Y592" s="124"/>
      <c r="Z592" s="124"/>
    </row>
    <row r="593" spans="1:26" outlineLevel="1">
      <c r="A593">
        <f t="shared" ca="1" si="923"/>
        <v>2</v>
      </c>
      <c r="B593" t="str">
        <f t="shared" ca="1" si="916"/>
        <v>EP3 LPD1 LPS2 LPM1</v>
      </c>
      <c r="C593" s="321">
        <f ca="1">IF($A593&lt;&gt;$A592,1,MOD(C592-1+(COUNTIFS(D$355:$N$355,$A593)=COUNTIFS(D593:$N593,1)),C$354)+1)</f>
        <v>3</v>
      </c>
      <c r="D593" s="319">
        <f ca="1">IF($A593&lt;&gt;D$355,0,IF($A593&lt;&gt;$A592,1,MOD(D592-1+(COUNTIFS(E$355:$N$355,$A593)=COUNTIFS(E593:$N593,1)),D$354)+1))</f>
        <v>0</v>
      </c>
      <c r="E593" s="319">
        <f ca="1">IF($A593&lt;&gt;E$355,0,IF($A593&lt;&gt;$A592,1,MOD(E592-1+(COUNTIFS(F$355:$N$355,$A593)=COUNTIFS(F593:$N593,1)),E$354)+1))</f>
        <v>0</v>
      </c>
      <c r="F593" s="319">
        <f ca="1">IF($A593&lt;&gt;F$355,0,IF($A593&lt;&gt;$A592,1,MOD(F592-1+(COUNTIFS(G$355:$N$355,$A593)=COUNTIFS(G593:$N593,1)),F$354)+1))</f>
        <v>0</v>
      </c>
      <c r="G593" s="319">
        <f ca="1">IF($A593&lt;&gt;G$355,0,IF($A593&lt;&gt;$A592,1,MOD(G592-1+(COUNTIFS(H$355:$N$355,$A593)=COUNTIFS(H593:$N593,1)),G$354)+1))</f>
        <v>1</v>
      </c>
      <c r="H593" s="319">
        <f ca="1">IF($A593&lt;&gt;H$355,0,IF($A593&lt;&gt;$A592,1,MOD(H592-1+(COUNTIFS(I$355:$N$355,$A593)=COUNTIFS(I593:$N593,1)),H$354)+1))</f>
        <v>2</v>
      </c>
      <c r="I593" s="319">
        <f ca="1">IF($A593&lt;&gt;I$355,0,IF($A593&lt;&gt;$A592,1,MOD(I592-1+(COUNTIFS(N$355:$N$355,$A593)=COUNTIFS(N593:$N593,1)),I$354)+1))</f>
        <v>1</v>
      </c>
      <c r="J593" s="319"/>
      <c r="K593" s="319"/>
      <c r="L593" s="319"/>
      <c r="M593" s="319"/>
      <c r="O593">
        <v>237</v>
      </c>
      <c r="P593" s="124">
        <f t="shared" ca="1" si="917"/>
        <v>0.5</v>
      </c>
      <c r="Q593" s="124">
        <f t="shared" ca="1" si="918"/>
        <v>0</v>
      </c>
      <c r="R593" s="124">
        <f t="shared" ca="1" si="919"/>
        <v>0</v>
      </c>
      <c r="S593" s="124">
        <f t="shared" ca="1" si="920"/>
        <v>0</v>
      </c>
      <c r="T593" s="124">
        <v>0</v>
      </c>
      <c r="U593" s="124">
        <f t="shared" ca="1" si="921"/>
        <v>0</v>
      </c>
      <c r="V593" s="124">
        <f t="shared" ca="1" si="922"/>
        <v>-0.5</v>
      </c>
      <c r="W593" s="124"/>
      <c r="X593" s="124"/>
      <c r="Y593" s="124"/>
      <c r="Z593" s="124"/>
    </row>
    <row r="594" spans="1:26" outlineLevel="1">
      <c r="A594">
        <f t="shared" ca="1" si="923"/>
        <v>2</v>
      </c>
      <c r="B594" t="str">
        <f t="shared" ca="1" si="916"/>
        <v>EP3 LPD1 LPS2 LPM2</v>
      </c>
      <c r="C594" s="321">
        <f ca="1">IF($A594&lt;&gt;$A593,1,MOD(C593-1+(COUNTIFS(D$355:$N$355,$A594)=COUNTIFS(D594:$N594,1)),C$354)+1)</f>
        <v>3</v>
      </c>
      <c r="D594" s="319">
        <f ca="1">IF($A594&lt;&gt;D$355,0,IF($A594&lt;&gt;$A593,1,MOD(D593-1+(COUNTIFS(E$355:$N$355,$A594)=COUNTIFS(E594:$N594,1)),D$354)+1))</f>
        <v>0</v>
      </c>
      <c r="E594" s="319">
        <f ca="1">IF($A594&lt;&gt;E$355,0,IF($A594&lt;&gt;$A593,1,MOD(E593-1+(COUNTIFS(F$355:$N$355,$A594)=COUNTIFS(F594:$N594,1)),E$354)+1))</f>
        <v>0</v>
      </c>
      <c r="F594" s="319">
        <f ca="1">IF($A594&lt;&gt;F$355,0,IF($A594&lt;&gt;$A593,1,MOD(F593-1+(COUNTIFS(G$355:$N$355,$A594)=COUNTIFS(G594:$N594,1)),F$354)+1))</f>
        <v>0</v>
      </c>
      <c r="G594" s="319">
        <f ca="1">IF($A594&lt;&gt;G$355,0,IF($A594&lt;&gt;$A593,1,MOD(G593-1+(COUNTIFS(H$355:$N$355,$A594)=COUNTIFS(H594:$N594,1)),G$354)+1))</f>
        <v>1</v>
      </c>
      <c r="H594" s="319">
        <f ca="1">IF($A594&lt;&gt;H$355,0,IF($A594&lt;&gt;$A593,1,MOD(H593-1+(COUNTIFS(I$355:$N$355,$A594)=COUNTIFS(I594:$N594,1)),H$354)+1))</f>
        <v>2</v>
      </c>
      <c r="I594" s="319">
        <f ca="1">IF($A594&lt;&gt;I$355,0,IF($A594&lt;&gt;$A593,1,MOD(I593-1+(COUNTIFS(N$355:$N$355,$A594)=COUNTIFS(N594:$N594,1)),I$354)+1))</f>
        <v>2</v>
      </c>
      <c r="J594" s="319"/>
      <c r="K594" s="319"/>
      <c r="L594" s="319"/>
      <c r="M594" s="319"/>
      <c r="O594">
        <v>238</v>
      </c>
      <c r="P594" s="124">
        <f t="shared" ca="1" si="917"/>
        <v>0.5</v>
      </c>
      <c r="Q594" s="124">
        <f t="shared" ca="1" si="918"/>
        <v>0</v>
      </c>
      <c r="R594" s="124">
        <f t="shared" ca="1" si="919"/>
        <v>0</v>
      </c>
      <c r="S594" s="124">
        <f t="shared" ca="1" si="920"/>
        <v>0</v>
      </c>
      <c r="T594" s="124">
        <v>0</v>
      </c>
      <c r="U594" s="124">
        <f t="shared" ca="1" si="921"/>
        <v>0</v>
      </c>
      <c r="V594" s="124">
        <f t="shared" ca="1" si="922"/>
        <v>0</v>
      </c>
      <c r="W594" s="124"/>
      <c r="X594" s="124"/>
      <c r="Y594" s="124"/>
      <c r="Z594" s="124"/>
    </row>
    <row r="595" spans="1:26" outlineLevel="1">
      <c r="A595">
        <f t="shared" ca="1" si="923"/>
        <v>2</v>
      </c>
      <c r="B595" t="str">
        <f t="shared" ca="1" si="916"/>
        <v>EP3 LPD1 LPS2 LPM3</v>
      </c>
      <c r="C595" s="321">
        <f ca="1">IF($A595&lt;&gt;$A594,1,MOD(C594-1+(COUNTIFS(D$355:$N$355,$A595)=COUNTIFS(D595:$N595,1)),C$354)+1)</f>
        <v>3</v>
      </c>
      <c r="D595" s="319">
        <f ca="1">IF($A595&lt;&gt;D$355,0,IF($A595&lt;&gt;$A594,1,MOD(D594-1+(COUNTIFS(E$355:$N$355,$A595)=COUNTIFS(E595:$N595,1)),D$354)+1))</f>
        <v>0</v>
      </c>
      <c r="E595" s="319">
        <f ca="1">IF($A595&lt;&gt;E$355,0,IF($A595&lt;&gt;$A594,1,MOD(E594-1+(COUNTIFS(F$355:$N$355,$A595)=COUNTIFS(F595:$N595,1)),E$354)+1))</f>
        <v>0</v>
      </c>
      <c r="F595" s="319">
        <f ca="1">IF($A595&lt;&gt;F$355,0,IF($A595&lt;&gt;$A594,1,MOD(F594-1+(COUNTIFS(G$355:$N$355,$A595)=COUNTIFS(G595:$N595,1)),F$354)+1))</f>
        <v>0</v>
      </c>
      <c r="G595" s="319">
        <f ca="1">IF($A595&lt;&gt;G$355,0,IF($A595&lt;&gt;$A594,1,MOD(G594-1+(COUNTIFS(H$355:$N$355,$A595)=COUNTIFS(H595:$N595,1)),G$354)+1))</f>
        <v>1</v>
      </c>
      <c r="H595" s="319">
        <f ca="1">IF($A595&lt;&gt;H$355,0,IF($A595&lt;&gt;$A594,1,MOD(H594-1+(COUNTIFS(I$355:$N$355,$A595)=COUNTIFS(I595:$N595,1)),H$354)+1))</f>
        <v>2</v>
      </c>
      <c r="I595" s="319">
        <f ca="1">IF($A595&lt;&gt;I$355,0,IF($A595&lt;&gt;$A594,1,MOD(I594-1+(COUNTIFS(N$355:$N$355,$A595)=COUNTIFS(N595:$N595,1)),I$354)+1))</f>
        <v>3</v>
      </c>
      <c r="J595" s="319"/>
      <c r="K595" s="319"/>
      <c r="L595" s="319"/>
      <c r="M595" s="319"/>
      <c r="O595">
        <v>239</v>
      </c>
      <c r="P595" s="124">
        <f t="shared" ca="1" si="917"/>
        <v>0.5</v>
      </c>
      <c r="Q595" s="124">
        <f t="shared" ca="1" si="918"/>
        <v>0</v>
      </c>
      <c r="R595" s="124">
        <f t="shared" ca="1" si="919"/>
        <v>0</v>
      </c>
      <c r="S595" s="124">
        <f t="shared" ca="1" si="920"/>
        <v>0</v>
      </c>
      <c r="T595" s="124">
        <v>0</v>
      </c>
      <c r="U595" s="124">
        <f t="shared" ca="1" si="921"/>
        <v>0</v>
      </c>
      <c r="V595" s="124">
        <f t="shared" ca="1" si="922"/>
        <v>0.5</v>
      </c>
      <c r="W595" s="124"/>
      <c r="X595" s="124"/>
      <c r="Y595" s="124"/>
      <c r="Z595" s="124"/>
    </row>
    <row r="596" spans="1:26" outlineLevel="1">
      <c r="A596">
        <f t="shared" ca="1" si="923"/>
        <v>2</v>
      </c>
      <c r="B596" t="str">
        <f t="shared" ca="1" si="916"/>
        <v>EP3 LPD1 LPS3 LPM1</v>
      </c>
      <c r="C596" s="321">
        <f ca="1">IF($A596&lt;&gt;$A595,1,MOD(C595-1+(COUNTIFS(D$355:$N$355,$A596)=COUNTIFS(D596:$N596,1)),C$354)+1)</f>
        <v>3</v>
      </c>
      <c r="D596" s="319">
        <f ca="1">IF($A596&lt;&gt;D$355,0,IF($A596&lt;&gt;$A595,1,MOD(D595-1+(COUNTIFS(E$355:$N$355,$A596)=COUNTIFS(E596:$N596,1)),D$354)+1))</f>
        <v>0</v>
      </c>
      <c r="E596" s="319">
        <f ca="1">IF($A596&lt;&gt;E$355,0,IF($A596&lt;&gt;$A595,1,MOD(E595-1+(COUNTIFS(F$355:$N$355,$A596)=COUNTIFS(F596:$N596,1)),E$354)+1))</f>
        <v>0</v>
      </c>
      <c r="F596" s="319">
        <f ca="1">IF($A596&lt;&gt;F$355,0,IF($A596&lt;&gt;$A595,1,MOD(F595-1+(COUNTIFS(G$355:$N$355,$A596)=COUNTIFS(G596:$N596,1)),F$354)+1))</f>
        <v>0</v>
      </c>
      <c r="G596" s="319">
        <f ca="1">IF($A596&lt;&gt;G$355,0,IF($A596&lt;&gt;$A595,1,MOD(G595-1+(COUNTIFS(H$355:$N$355,$A596)=COUNTIFS(H596:$N596,1)),G$354)+1))</f>
        <v>1</v>
      </c>
      <c r="H596" s="319">
        <f ca="1">IF($A596&lt;&gt;H$355,0,IF($A596&lt;&gt;$A595,1,MOD(H595-1+(COUNTIFS(I$355:$N$355,$A596)=COUNTIFS(I596:$N596,1)),H$354)+1))</f>
        <v>3</v>
      </c>
      <c r="I596" s="319">
        <f ca="1">IF($A596&lt;&gt;I$355,0,IF($A596&lt;&gt;$A595,1,MOD(I595-1+(COUNTIFS(N$355:$N$355,$A596)=COUNTIFS(N596:$N596,1)),I$354)+1))</f>
        <v>1</v>
      </c>
      <c r="J596" s="319"/>
      <c r="K596" s="319"/>
      <c r="L596" s="319"/>
      <c r="M596" s="319"/>
      <c r="O596">
        <v>240</v>
      </c>
      <c r="P596" s="124">
        <f t="shared" ca="1" si="917"/>
        <v>0.5</v>
      </c>
      <c r="Q596" s="124">
        <f t="shared" ca="1" si="918"/>
        <v>0</v>
      </c>
      <c r="R596" s="124">
        <f t="shared" ca="1" si="919"/>
        <v>0</v>
      </c>
      <c r="S596" s="124">
        <f t="shared" ca="1" si="920"/>
        <v>0</v>
      </c>
      <c r="T596" s="124">
        <v>0</v>
      </c>
      <c r="U596" s="124">
        <f t="shared" ca="1" si="921"/>
        <v>0.5</v>
      </c>
      <c r="V596" s="124">
        <f t="shared" ca="1" si="922"/>
        <v>-0.5</v>
      </c>
      <c r="W596" s="124"/>
      <c r="X596" s="124"/>
      <c r="Y596" s="124"/>
      <c r="Z596" s="124"/>
    </row>
    <row r="597" spans="1:26" outlineLevel="1">
      <c r="A597">
        <f t="shared" ca="1" si="923"/>
        <v>2</v>
      </c>
      <c r="B597" t="str">
        <f t="shared" ca="1" si="916"/>
        <v>EP3 LPD1 LPS3 LPM2</v>
      </c>
      <c r="C597" s="321">
        <f ca="1">IF($A597&lt;&gt;$A596,1,MOD(C596-1+(COUNTIFS(D$355:$N$355,$A597)=COUNTIFS(D597:$N597,1)),C$354)+1)</f>
        <v>3</v>
      </c>
      <c r="D597" s="319">
        <f ca="1">IF($A597&lt;&gt;D$355,0,IF($A597&lt;&gt;$A596,1,MOD(D596-1+(COUNTIFS(E$355:$N$355,$A597)=COUNTIFS(E597:$N597,1)),D$354)+1))</f>
        <v>0</v>
      </c>
      <c r="E597" s="319">
        <f ca="1">IF($A597&lt;&gt;E$355,0,IF($A597&lt;&gt;$A596,1,MOD(E596-1+(COUNTIFS(F$355:$N$355,$A597)=COUNTIFS(F597:$N597,1)),E$354)+1))</f>
        <v>0</v>
      </c>
      <c r="F597" s="319">
        <f ca="1">IF($A597&lt;&gt;F$355,0,IF($A597&lt;&gt;$A596,1,MOD(F596-1+(COUNTIFS(G$355:$N$355,$A597)=COUNTIFS(G597:$N597,1)),F$354)+1))</f>
        <v>0</v>
      </c>
      <c r="G597" s="319">
        <f ca="1">IF($A597&lt;&gt;G$355,0,IF($A597&lt;&gt;$A596,1,MOD(G596-1+(COUNTIFS(H$355:$N$355,$A597)=COUNTIFS(H597:$N597,1)),G$354)+1))</f>
        <v>1</v>
      </c>
      <c r="H597" s="319">
        <f ca="1">IF($A597&lt;&gt;H$355,0,IF($A597&lt;&gt;$A596,1,MOD(H596-1+(COUNTIFS(I$355:$N$355,$A597)=COUNTIFS(I597:$N597,1)),H$354)+1))</f>
        <v>3</v>
      </c>
      <c r="I597" s="319">
        <f ca="1">IF($A597&lt;&gt;I$355,0,IF($A597&lt;&gt;$A596,1,MOD(I596-1+(COUNTIFS(N$355:$N$355,$A597)=COUNTIFS(N597:$N597,1)),I$354)+1))</f>
        <v>2</v>
      </c>
      <c r="J597" s="319"/>
      <c r="K597" s="319"/>
      <c r="L597" s="319"/>
      <c r="M597" s="319"/>
      <c r="O597">
        <v>241</v>
      </c>
      <c r="P597" s="124">
        <f t="shared" ca="1" si="917"/>
        <v>0.5</v>
      </c>
      <c r="Q597" s="124">
        <f t="shared" ca="1" si="918"/>
        <v>0</v>
      </c>
      <c r="R597" s="124">
        <f t="shared" ca="1" si="919"/>
        <v>0</v>
      </c>
      <c r="S597" s="124">
        <f t="shared" ca="1" si="920"/>
        <v>0</v>
      </c>
      <c r="T597" s="124">
        <v>0</v>
      </c>
      <c r="U597" s="124">
        <f t="shared" ca="1" si="921"/>
        <v>0.5</v>
      </c>
      <c r="V597" s="124">
        <f t="shared" ca="1" si="922"/>
        <v>0</v>
      </c>
      <c r="W597" s="124"/>
      <c r="X597" s="124"/>
      <c r="Y597" s="124"/>
      <c r="Z597" s="124"/>
    </row>
    <row r="598" spans="1:26" outlineLevel="1">
      <c r="A598">
        <f t="shared" ca="1" si="923"/>
        <v>2</v>
      </c>
      <c r="B598" t="str">
        <f t="shared" ca="1" si="916"/>
        <v>EP3 LPD1 LPS3 LPM3</v>
      </c>
      <c r="C598" s="321">
        <f ca="1">IF($A598&lt;&gt;$A597,1,MOD(C597-1+(COUNTIFS(D$355:$N$355,$A598)=COUNTIFS(D598:$N598,1)),C$354)+1)</f>
        <v>3</v>
      </c>
      <c r="D598" s="319">
        <f ca="1">IF($A598&lt;&gt;D$355,0,IF($A598&lt;&gt;$A597,1,MOD(D597-1+(COUNTIFS(E$355:$N$355,$A598)=COUNTIFS(E598:$N598,1)),D$354)+1))</f>
        <v>0</v>
      </c>
      <c r="E598" s="319">
        <f ca="1">IF($A598&lt;&gt;E$355,0,IF($A598&lt;&gt;$A597,1,MOD(E597-1+(COUNTIFS(F$355:$N$355,$A598)=COUNTIFS(F598:$N598,1)),E$354)+1))</f>
        <v>0</v>
      </c>
      <c r="F598" s="319">
        <f ca="1">IF($A598&lt;&gt;F$355,0,IF($A598&lt;&gt;$A597,1,MOD(F597-1+(COUNTIFS(G$355:$N$355,$A598)=COUNTIFS(G598:$N598,1)),F$354)+1))</f>
        <v>0</v>
      </c>
      <c r="G598" s="319">
        <f ca="1">IF($A598&lt;&gt;G$355,0,IF($A598&lt;&gt;$A597,1,MOD(G597-1+(COUNTIFS(H$355:$N$355,$A598)=COUNTIFS(H598:$N598,1)),G$354)+1))</f>
        <v>1</v>
      </c>
      <c r="H598" s="319">
        <f ca="1">IF($A598&lt;&gt;H$355,0,IF($A598&lt;&gt;$A597,1,MOD(H597-1+(COUNTIFS(I$355:$N$355,$A598)=COUNTIFS(I598:$N598,1)),H$354)+1))</f>
        <v>3</v>
      </c>
      <c r="I598" s="319">
        <f ca="1">IF($A598&lt;&gt;I$355,0,IF($A598&lt;&gt;$A597,1,MOD(I597-1+(COUNTIFS(N$355:$N$355,$A598)=COUNTIFS(N598:$N598,1)),I$354)+1))</f>
        <v>3</v>
      </c>
      <c r="J598" s="319"/>
      <c r="K598" s="319"/>
      <c r="L598" s="319"/>
      <c r="M598" s="319"/>
      <c r="O598">
        <v>242</v>
      </c>
      <c r="P598" s="124">
        <f t="shared" ca="1" si="917"/>
        <v>0.5</v>
      </c>
      <c r="Q598" s="124">
        <f t="shared" ca="1" si="918"/>
        <v>0</v>
      </c>
      <c r="R598" s="124">
        <f t="shared" ca="1" si="919"/>
        <v>0</v>
      </c>
      <c r="S598" s="124">
        <f t="shared" ca="1" si="920"/>
        <v>0</v>
      </c>
      <c r="T598" s="124">
        <v>0</v>
      </c>
      <c r="U598" s="124">
        <f t="shared" ca="1" si="921"/>
        <v>0.5</v>
      </c>
      <c r="V598" s="124">
        <f t="shared" ca="1" si="922"/>
        <v>0.5</v>
      </c>
      <c r="W598" s="124"/>
      <c r="X598" s="124"/>
      <c r="Y598" s="124"/>
      <c r="Z598" s="124"/>
    </row>
    <row r="599" spans="1:26" outlineLevel="1">
      <c r="A599">
        <f t="shared" ca="1" si="923"/>
        <v>2</v>
      </c>
      <c r="B599" t="str">
        <f t="shared" ca="1" si="916"/>
        <v>EP1 LPD1 LPS1 LPM1</v>
      </c>
      <c r="C599" s="321">
        <f ca="1">IF($A599&lt;&gt;$A598,1,MOD(C598-1+(COUNTIFS(D$355:$N$355,$A599)=COUNTIFS(D599:$N599,1)),C$354)+1)</f>
        <v>1</v>
      </c>
      <c r="D599" s="319">
        <f ca="1">IF($A599&lt;&gt;D$355,0,IF($A599&lt;&gt;$A598,1,MOD(D598-1+(COUNTIFS(E$355:$N$355,$A599)=COUNTIFS(E599:$N599,1)),D$354)+1))</f>
        <v>0</v>
      </c>
      <c r="E599" s="319">
        <f ca="1">IF($A599&lt;&gt;E$355,0,IF($A599&lt;&gt;$A598,1,MOD(E598-1+(COUNTIFS(F$355:$N$355,$A599)=COUNTIFS(F599:$N599,1)),E$354)+1))</f>
        <v>0</v>
      </c>
      <c r="F599" s="319">
        <f ca="1">IF($A599&lt;&gt;F$355,0,IF($A599&lt;&gt;$A598,1,MOD(F598-1+(COUNTIFS(G$355:$N$355,$A599)=COUNTIFS(G599:$N599,1)),F$354)+1))</f>
        <v>0</v>
      </c>
      <c r="G599" s="319">
        <f ca="1">IF($A599&lt;&gt;G$355,0,IF($A599&lt;&gt;$A598,1,MOD(G598-1+(COUNTIFS(H$355:$N$355,$A599)=COUNTIFS(H599:$N599,1)),G$354)+1))</f>
        <v>1</v>
      </c>
      <c r="H599" s="319">
        <f ca="1">IF($A599&lt;&gt;H$355,0,IF($A599&lt;&gt;$A598,1,MOD(H598-1+(COUNTIFS(I$355:$N$355,$A599)=COUNTIFS(I599:$N599,1)),H$354)+1))</f>
        <v>1</v>
      </c>
      <c r="I599" s="319">
        <f ca="1">IF($A599&lt;&gt;I$355,0,IF($A599&lt;&gt;$A598,1,MOD(I598-1+(COUNTIFS(N$355:$N$355,$A599)=COUNTIFS(N599:$N599,1)),I$354)+1))</f>
        <v>1</v>
      </c>
      <c r="J599" s="319"/>
      <c r="K599" s="319"/>
      <c r="L599" s="319"/>
      <c r="M599" s="319"/>
      <c r="O599">
        <v>243</v>
      </c>
      <c r="P599" s="124">
        <f t="shared" ca="1" si="917"/>
        <v>-0.5</v>
      </c>
      <c r="Q599" s="124">
        <f t="shared" ca="1" si="918"/>
        <v>0</v>
      </c>
      <c r="R599" s="124">
        <f t="shared" ca="1" si="919"/>
        <v>0</v>
      </c>
      <c r="S599" s="124">
        <f t="shared" ca="1" si="920"/>
        <v>0</v>
      </c>
      <c r="T599" s="124">
        <v>0</v>
      </c>
      <c r="U599" s="124">
        <f t="shared" ca="1" si="921"/>
        <v>-0.5</v>
      </c>
      <c r="V599" s="124">
        <f t="shared" ca="1" si="922"/>
        <v>-0.5</v>
      </c>
      <c r="W599" s="124"/>
      <c r="X599" s="124"/>
      <c r="Y599" s="124"/>
      <c r="Z599" s="124"/>
    </row>
    <row r="600" spans="1:26" outlineLevel="1">
      <c r="A600">
        <f t="shared" ca="1" si="923"/>
        <v>2</v>
      </c>
      <c r="B600" t="str">
        <f t="shared" ca="1" si="916"/>
        <v>EP1 LPD1 LPS1 LPM2</v>
      </c>
      <c r="C600" s="321">
        <f ca="1">IF($A600&lt;&gt;$A599,1,MOD(C599-1+(COUNTIFS(D$355:$N$355,$A600)=COUNTIFS(D600:$N600,1)),C$354)+1)</f>
        <v>1</v>
      </c>
      <c r="D600" s="319">
        <f ca="1">IF($A600&lt;&gt;D$355,0,IF($A600&lt;&gt;$A599,1,MOD(D599-1+(COUNTIFS(E$355:$N$355,$A600)=COUNTIFS(E600:$N600,1)),D$354)+1))</f>
        <v>0</v>
      </c>
      <c r="E600" s="319">
        <f ca="1">IF($A600&lt;&gt;E$355,0,IF($A600&lt;&gt;$A599,1,MOD(E599-1+(COUNTIFS(F$355:$N$355,$A600)=COUNTIFS(F600:$N600,1)),E$354)+1))</f>
        <v>0</v>
      </c>
      <c r="F600" s="319">
        <f ca="1">IF($A600&lt;&gt;F$355,0,IF($A600&lt;&gt;$A599,1,MOD(F599-1+(COUNTIFS(G$355:$N$355,$A600)=COUNTIFS(G600:$N600,1)),F$354)+1))</f>
        <v>0</v>
      </c>
      <c r="G600" s="319">
        <f ca="1">IF($A600&lt;&gt;G$355,0,IF($A600&lt;&gt;$A599,1,MOD(G599-1+(COUNTIFS(H$355:$N$355,$A600)=COUNTIFS(H600:$N600,1)),G$354)+1))</f>
        <v>1</v>
      </c>
      <c r="H600" s="319">
        <f ca="1">IF($A600&lt;&gt;H$355,0,IF($A600&lt;&gt;$A599,1,MOD(H599-1+(COUNTIFS(I$355:$N$355,$A600)=COUNTIFS(I600:$N600,1)),H$354)+1))</f>
        <v>1</v>
      </c>
      <c r="I600" s="319">
        <f ca="1">IF($A600&lt;&gt;I$355,0,IF($A600&lt;&gt;$A599,1,MOD(I599-1+(COUNTIFS(N$355:$N$355,$A600)=COUNTIFS(N600:$N600,1)),I$354)+1))</f>
        <v>2</v>
      </c>
      <c r="J600" s="319"/>
      <c r="K600" s="319"/>
      <c r="L600" s="319"/>
      <c r="M600" s="319"/>
      <c r="O600">
        <v>244</v>
      </c>
      <c r="P600" s="124">
        <f t="shared" ca="1" si="917"/>
        <v>-0.5</v>
      </c>
      <c r="Q600" s="124">
        <f t="shared" ca="1" si="918"/>
        <v>0</v>
      </c>
      <c r="R600" s="124">
        <f t="shared" ca="1" si="919"/>
        <v>0</v>
      </c>
      <c r="S600" s="124">
        <f t="shared" ca="1" si="920"/>
        <v>0</v>
      </c>
      <c r="T600" s="124">
        <v>0</v>
      </c>
      <c r="U600" s="124">
        <f t="shared" ca="1" si="921"/>
        <v>-0.5</v>
      </c>
      <c r="V600" s="124">
        <f t="shared" ca="1" si="922"/>
        <v>0</v>
      </c>
      <c r="W600" s="124"/>
      <c r="X600" s="124"/>
      <c r="Y600" s="124"/>
      <c r="Z600" s="124"/>
    </row>
    <row r="601" spans="1:26" outlineLevel="1">
      <c r="A601">
        <f t="shared" ca="1" si="923"/>
        <v>2</v>
      </c>
      <c r="B601" t="str">
        <f t="shared" ca="1" si="916"/>
        <v>EP1 LPD1 LPS1 LPM3</v>
      </c>
      <c r="C601" s="321">
        <f ca="1">IF($A601&lt;&gt;$A600,1,MOD(C600-1+(COUNTIFS(D$355:$N$355,$A601)=COUNTIFS(D601:$N601,1)),C$354)+1)</f>
        <v>1</v>
      </c>
      <c r="D601" s="319">
        <f ca="1">IF($A601&lt;&gt;D$355,0,IF($A601&lt;&gt;$A600,1,MOD(D600-1+(COUNTIFS(E$355:$N$355,$A601)=COUNTIFS(E601:$N601,1)),D$354)+1))</f>
        <v>0</v>
      </c>
      <c r="E601" s="319">
        <f ca="1">IF($A601&lt;&gt;E$355,0,IF($A601&lt;&gt;$A600,1,MOD(E600-1+(COUNTIFS(F$355:$N$355,$A601)=COUNTIFS(F601:$N601,1)),E$354)+1))</f>
        <v>0</v>
      </c>
      <c r="F601" s="319">
        <f ca="1">IF($A601&lt;&gt;F$355,0,IF($A601&lt;&gt;$A600,1,MOD(F600-1+(COUNTIFS(G$355:$N$355,$A601)=COUNTIFS(G601:$N601,1)),F$354)+1))</f>
        <v>0</v>
      </c>
      <c r="G601" s="319">
        <f ca="1">IF($A601&lt;&gt;G$355,0,IF($A601&lt;&gt;$A600,1,MOD(G600-1+(COUNTIFS(H$355:$N$355,$A601)=COUNTIFS(H601:$N601,1)),G$354)+1))</f>
        <v>1</v>
      </c>
      <c r="H601" s="319">
        <f ca="1">IF($A601&lt;&gt;H$355,0,IF($A601&lt;&gt;$A600,1,MOD(H600-1+(COUNTIFS(I$355:$N$355,$A601)=COUNTIFS(I601:$N601,1)),H$354)+1))</f>
        <v>1</v>
      </c>
      <c r="I601" s="319">
        <f ca="1">IF($A601&lt;&gt;I$355,0,IF($A601&lt;&gt;$A600,1,MOD(I600-1+(COUNTIFS(N$355:$N$355,$A601)=COUNTIFS(N601:$N601,1)),I$354)+1))</f>
        <v>3</v>
      </c>
      <c r="J601" s="319"/>
      <c r="K601" s="319"/>
      <c r="L601" s="319"/>
      <c r="M601" s="319"/>
      <c r="O601">
        <v>245</v>
      </c>
      <c r="P601" s="124">
        <f t="shared" ca="1" si="917"/>
        <v>-0.5</v>
      </c>
      <c r="Q601" s="124">
        <f t="shared" ca="1" si="918"/>
        <v>0</v>
      </c>
      <c r="R601" s="124">
        <f t="shared" ca="1" si="919"/>
        <v>0</v>
      </c>
      <c r="S601" s="124">
        <f t="shared" ca="1" si="920"/>
        <v>0</v>
      </c>
      <c r="T601" s="124">
        <v>0</v>
      </c>
      <c r="U601" s="124">
        <f t="shared" ca="1" si="921"/>
        <v>-0.5</v>
      </c>
      <c r="V601" s="124">
        <f t="shared" ca="1" si="922"/>
        <v>0.5</v>
      </c>
      <c r="W601" s="124"/>
      <c r="X601" s="124"/>
      <c r="Y601" s="124"/>
      <c r="Z601" s="124"/>
    </row>
    <row r="602" spans="1:26" outlineLevel="1">
      <c r="A602">
        <f t="shared" ca="1" si="923"/>
        <v>2</v>
      </c>
      <c r="B602" t="str">
        <f t="shared" ca="1" si="916"/>
        <v>EP1 LPD1 LPS2 LPM1</v>
      </c>
      <c r="C602" s="321">
        <f ca="1">IF($A602&lt;&gt;$A601,1,MOD(C601-1+(COUNTIFS(D$355:$N$355,$A602)=COUNTIFS(D602:$N602,1)),C$354)+1)</f>
        <v>1</v>
      </c>
      <c r="D602" s="319">
        <f ca="1">IF($A602&lt;&gt;D$355,0,IF($A602&lt;&gt;$A601,1,MOD(D601-1+(COUNTIFS(E$355:$N$355,$A602)=COUNTIFS(E602:$N602,1)),D$354)+1))</f>
        <v>0</v>
      </c>
      <c r="E602" s="319">
        <f ca="1">IF($A602&lt;&gt;E$355,0,IF($A602&lt;&gt;$A601,1,MOD(E601-1+(COUNTIFS(F$355:$N$355,$A602)=COUNTIFS(F602:$N602,1)),E$354)+1))</f>
        <v>0</v>
      </c>
      <c r="F602" s="319">
        <f ca="1">IF($A602&lt;&gt;F$355,0,IF($A602&lt;&gt;$A601,1,MOD(F601-1+(COUNTIFS(G$355:$N$355,$A602)=COUNTIFS(G602:$N602,1)),F$354)+1))</f>
        <v>0</v>
      </c>
      <c r="G602" s="319">
        <f ca="1">IF($A602&lt;&gt;G$355,0,IF($A602&lt;&gt;$A601,1,MOD(G601-1+(COUNTIFS(H$355:$N$355,$A602)=COUNTIFS(H602:$N602,1)),G$354)+1))</f>
        <v>1</v>
      </c>
      <c r="H602" s="319">
        <f ca="1">IF($A602&lt;&gt;H$355,0,IF($A602&lt;&gt;$A601,1,MOD(H601-1+(COUNTIFS(I$355:$N$355,$A602)=COUNTIFS(I602:$N602,1)),H$354)+1))</f>
        <v>2</v>
      </c>
      <c r="I602" s="319">
        <f ca="1">IF($A602&lt;&gt;I$355,0,IF($A602&lt;&gt;$A601,1,MOD(I601-1+(COUNTIFS(N$355:$N$355,$A602)=COUNTIFS(N602:$N602,1)),I$354)+1))</f>
        <v>1</v>
      </c>
      <c r="J602" s="319"/>
      <c r="K602" s="319"/>
      <c r="L602" s="319"/>
      <c r="M602" s="319"/>
      <c r="O602">
        <v>246</v>
      </c>
      <c r="P602" s="124">
        <f t="shared" ca="1" si="917"/>
        <v>-0.5</v>
      </c>
      <c r="Q602" s="124">
        <f t="shared" ca="1" si="918"/>
        <v>0</v>
      </c>
      <c r="R602" s="124">
        <f t="shared" ca="1" si="919"/>
        <v>0</v>
      </c>
      <c r="S602" s="124">
        <f t="shared" ca="1" si="920"/>
        <v>0</v>
      </c>
      <c r="T602" s="124">
        <v>0</v>
      </c>
      <c r="U602" s="124">
        <f t="shared" ca="1" si="921"/>
        <v>0</v>
      </c>
      <c r="V602" s="124">
        <f t="shared" ca="1" si="922"/>
        <v>-0.5</v>
      </c>
      <c r="W602" s="124"/>
      <c r="X602" s="124"/>
      <c r="Y602" s="124"/>
      <c r="Z602" s="124"/>
    </row>
    <row r="603" spans="1:26" outlineLevel="1">
      <c r="A603">
        <f t="shared" ca="1" si="923"/>
        <v>2</v>
      </c>
      <c r="B603" t="str">
        <f t="shared" ca="1" si="916"/>
        <v>EP1 LPD1 LPS2 LPM2</v>
      </c>
      <c r="C603" s="321">
        <f ca="1">IF($A603&lt;&gt;$A602,1,MOD(C602-1+(COUNTIFS(D$355:$N$355,$A603)=COUNTIFS(D603:$N603,1)),C$354)+1)</f>
        <v>1</v>
      </c>
      <c r="D603" s="319">
        <f ca="1">IF($A603&lt;&gt;D$355,0,IF($A603&lt;&gt;$A602,1,MOD(D602-1+(COUNTIFS(E$355:$N$355,$A603)=COUNTIFS(E603:$N603,1)),D$354)+1))</f>
        <v>0</v>
      </c>
      <c r="E603" s="319">
        <f ca="1">IF($A603&lt;&gt;E$355,0,IF($A603&lt;&gt;$A602,1,MOD(E602-1+(COUNTIFS(F$355:$N$355,$A603)=COUNTIFS(F603:$N603,1)),E$354)+1))</f>
        <v>0</v>
      </c>
      <c r="F603" s="319">
        <f ca="1">IF($A603&lt;&gt;F$355,0,IF($A603&lt;&gt;$A602,1,MOD(F602-1+(COUNTIFS(G$355:$N$355,$A603)=COUNTIFS(G603:$N603,1)),F$354)+1))</f>
        <v>0</v>
      </c>
      <c r="G603" s="319">
        <f ca="1">IF($A603&lt;&gt;G$355,0,IF($A603&lt;&gt;$A602,1,MOD(G602-1+(COUNTIFS(H$355:$N$355,$A603)=COUNTIFS(H603:$N603,1)),G$354)+1))</f>
        <v>1</v>
      </c>
      <c r="H603" s="319">
        <f ca="1">IF($A603&lt;&gt;H$355,0,IF($A603&lt;&gt;$A602,1,MOD(H602-1+(COUNTIFS(I$355:$N$355,$A603)=COUNTIFS(I603:$N603,1)),H$354)+1))</f>
        <v>2</v>
      </c>
      <c r="I603" s="319">
        <f ca="1">IF($A603&lt;&gt;I$355,0,IF($A603&lt;&gt;$A602,1,MOD(I602-1+(COUNTIFS(N$355:$N$355,$A603)=COUNTIFS(N603:$N603,1)),I$354)+1))</f>
        <v>2</v>
      </c>
      <c r="J603" s="319"/>
      <c r="K603" s="319"/>
      <c r="L603" s="319"/>
      <c r="M603" s="319"/>
      <c r="O603">
        <v>247</v>
      </c>
      <c r="P603" s="124">
        <f t="shared" ca="1" si="917"/>
        <v>-0.5</v>
      </c>
      <c r="Q603" s="124">
        <f t="shared" ca="1" si="918"/>
        <v>0</v>
      </c>
      <c r="R603" s="124">
        <f t="shared" ca="1" si="919"/>
        <v>0</v>
      </c>
      <c r="S603" s="124">
        <f t="shared" ca="1" si="920"/>
        <v>0</v>
      </c>
      <c r="T603" s="124">
        <v>0</v>
      </c>
      <c r="U603" s="124">
        <f t="shared" ca="1" si="921"/>
        <v>0</v>
      </c>
      <c r="V603" s="124">
        <f t="shared" ca="1" si="922"/>
        <v>0</v>
      </c>
      <c r="W603" s="124"/>
      <c r="X603" s="124"/>
      <c r="Y603" s="124"/>
      <c r="Z603" s="124"/>
    </row>
    <row r="604" spans="1:26" outlineLevel="1">
      <c r="A604">
        <f t="shared" ca="1" si="923"/>
        <v>2</v>
      </c>
      <c r="B604" t="str">
        <f t="shared" ca="1" si="916"/>
        <v>EP1 LPD1 LPS2 LPM3</v>
      </c>
      <c r="C604" s="321">
        <f ca="1">IF($A604&lt;&gt;$A603,1,MOD(C603-1+(COUNTIFS(D$355:$N$355,$A604)=COUNTIFS(D604:$N604,1)),C$354)+1)</f>
        <v>1</v>
      </c>
      <c r="D604" s="319">
        <f ca="1">IF($A604&lt;&gt;D$355,0,IF($A604&lt;&gt;$A603,1,MOD(D603-1+(COUNTIFS(E$355:$N$355,$A604)=COUNTIFS(E604:$N604,1)),D$354)+1))</f>
        <v>0</v>
      </c>
      <c r="E604" s="319">
        <f ca="1">IF($A604&lt;&gt;E$355,0,IF($A604&lt;&gt;$A603,1,MOD(E603-1+(COUNTIFS(F$355:$N$355,$A604)=COUNTIFS(F604:$N604,1)),E$354)+1))</f>
        <v>0</v>
      </c>
      <c r="F604" s="319">
        <f ca="1">IF($A604&lt;&gt;F$355,0,IF($A604&lt;&gt;$A603,1,MOD(F603-1+(COUNTIFS(G$355:$N$355,$A604)=COUNTIFS(G604:$N604,1)),F$354)+1))</f>
        <v>0</v>
      </c>
      <c r="G604" s="319">
        <f ca="1">IF($A604&lt;&gt;G$355,0,IF($A604&lt;&gt;$A603,1,MOD(G603-1+(COUNTIFS(H$355:$N$355,$A604)=COUNTIFS(H604:$N604,1)),G$354)+1))</f>
        <v>1</v>
      </c>
      <c r="H604" s="319">
        <f ca="1">IF($A604&lt;&gt;H$355,0,IF($A604&lt;&gt;$A603,1,MOD(H603-1+(COUNTIFS(I$355:$N$355,$A604)=COUNTIFS(I604:$N604,1)),H$354)+1))</f>
        <v>2</v>
      </c>
      <c r="I604" s="319">
        <f ca="1">IF($A604&lt;&gt;I$355,0,IF($A604&lt;&gt;$A603,1,MOD(I603-1+(COUNTIFS(N$355:$N$355,$A604)=COUNTIFS(N604:$N604,1)),I$354)+1))</f>
        <v>3</v>
      </c>
      <c r="J604" s="319"/>
      <c r="K604" s="319"/>
      <c r="L604" s="319"/>
      <c r="M604" s="319"/>
      <c r="O604">
        <v>248</v>
      </c>
      <c r="P604" s="124">
        <f t="shared" ca="1" si="917"/>
        <v>-0.5</v>
      </c>
      <c r="Q604" s="124">
        <f t="shared" ca="1" si="918"/>
        <v>0</v>
      </c>
      <c r="R604" s="124">
        <f t="shared" ca="1" si="919"/>
        <v>0</v>
      </c>
      <c r="S604" s="124">
        <f t="shared" ca="1" si="920"/>
        <v>0</v>
      </c>
      <c r="T604" s="124">
        <v>0</v>
      </c>
      <c r="U604" s="124">
        <f t="shared" ca="1" si="921"/>
        <v>0</v>
      </c>
      <c r="V604" s="124">
        <f t="shared" ca="1" si="922"/>
        <v>0.5</v>
      </c>
      <c r="W604" s="124"/>
      <c r="X604" s="124"/>
      <c r="Y604" s="124"/>
      <c r="Z604" s="124"/>
    </row>
    <row r="605" spans="1:26" outlineLevel="1">
      <c r="A605">
        <f t="shared" ca="1" si="923"/>
        <v>2</v>
      </c>
      <c r="B605" t="str">
        <f t="shared" ca="1" si="916"/>
        <v>EP1 LPD1 LPS3 LPM1</v>
      </c>
      <c r="C605" s="321">
        <f ca="1">IF($A605&lt;&gt;$A604,1,MOD(C604-1+(COUNTIFS(D$355:$N$355,$A605)=COUNTIFS(D605:$N605,1)),C$354)+1)</f>
        <v>1</v>
      </c>
      <c r="D605" s="319">
        <f ca="1">IF($A605&lt;&gt;D$355,0,IF($A605&lt;&gt;$A604,1,MOD(D604-1+(COUNTIFS(E$355:$N$355,$A605)=COUNTIFS(E605:$N605,1)),D$354)+1))</f>
        <v>0</v>
      </c>
      <c r="E605" s="319">
        <f ca="1">IF($A605&lt;&gt;E$355,0,IF($A605&lt;&gt;$A604,1,MOD(E604-1+(COUNTIFS(F$355:$N$355,$A605)=COUNTIFS(F605:$N605,1)),E$354)+1))</f>
        <v>0</v>
      </c>
      <c r="F605" s="319">
        <f ca="1">IF($A605&lt;&gt;F$355,0,IF($A605&lt;&gt;$A604,1,MOD(F604-1+(COUNTIFS(G$355:$N$355,$A605)=COUNTIFS(G605:$N605,1)),F$354)+1))</f>
        <v>0</v>
      </c>
      <c r="G605" s="319">
        <f ca="1">IF($A605&lt;&gt;G$355,0,IF($A605&lt;&gt;$A604,1,MOD(G604-1+(COUNTIFS(H$355:$N$355,$A605)=COUNTIFS(H605:$N605,1)),G$354)+1))</f>
        <v>1</v>
      </c>
      <c r="H605" s="319">
        <f ca="1">IF($A605&lt;&gt;H$355,0,IF($A605&lt;&gt;$A604,1,MOD(H604-1+(COUNTIFS(I$355:$N$355,$A605)=COUNTIFS(I605:$N605,1)),H$354)+1))</f>
        <v>3</v>
      </c>
      <c r="I605" s="319">
        <f ca="1">IF($A605&lt;&gt;I$355,0,IF($A605&lt;&gt;$A604,1,MOD(I604-1+(COUNTIFS(N$355:$N$355,$A605)=COUNTIFS(N605:$N605,1)),I$354)+1))</f>
        <v>1</v>
      </c>
      <c r="J605" s="319"/>
      <c r="K605" s="319"/>
      <c r="L605" s="319"/>
      <c r="M605" s="319"/>
      <c r="O605">
        <v>249</v>
      </c>
      <c r="P605" s="124">
        <f t="shared" ca="1" si="917"/>
        <v>-0.5</v>
      </c>
      <c r="Q605" s="124">
        <f t="shared" ca="1" si="918"/>
        <v>0</v>
      </c>
      <c r="R605" s="124">
        <f t="shared" ca="1" si="919"/>
        <v>0</v>
      </c>
      <c r="S605" s="124">
        <f t="shared" ca="1" si="920"/>
        <v>0</v>
      </c>
      <c r="T605" s="124">
        <v>0</v>
      </c>
      <c r="U605" s="124">
        <f t="shared" ca="1" si="921"/>
        <v>0.5</v>
      </c>
      <c r="V605" s="124">
        <f t="shared" ca="1" si="922"/>
        <v>-0.5</v>
      </c>
      <c r="W605" s="124"/>
      <c r="X605" s="124"/>
      <c r="Y605" s="124"/>
      <c r="Z605" s="124"/>
    </row>
    <row r="606" spans="1:26" outlineLevel="1">
      <c r="A606">
        <f t="shared" ca="1" si="923"/>
        <v>2</v>
      </c>
      <c r="B606" t="str">
        <f t="shared" ca="1" si="916"/>
        <v>EP1 LPD1 LPS3 LPM2</v>
      </c>
      <c r="C606" s="321">
        <f ca="1">IF($A606&lt;&gt;$A605,1,MOD(C605-1+(COUNTIFS(D$355:$N$355,$A606)=COUNTIFS(D606:$N606,1)),C$354)+1)</f>
        <v>1</v>
      </c>
      <c r="D606" s="319">
        <f ca="1">IF($A606&lt;&gt;D$355,0,IF($A606&lt;&gt;$A605,1,MOD(D605-1+(COUNTIFS(E$355:$N$355,$A606)=COUNTIFS(E606:$N606,1)),D$354)+1))</f>
        <v>0</v>
      </c>
      <c r="E606" s="319">
        <f ca="1">IF($A606&lt;&gt;E$355,0,IF($A606&lt;&gt;$A605,1,MOD(E605-1+(COUNTIFS(F$355:$N$355,$A606)=COUNTIFS(F606:$N606,1)),E$354)+1))</f>
        <v>0</v>
      </c>
      <c r="F606" s="319">
        <f ca="1">IF($A606&lt;&gt;F$355,0,IF($A606&lt;&gt;$A605,1,MOD(F605-1+(COUNTIFS(G$355:$N$355,$A606)=COUNTIFS(G606:$N606,1)),F$354)+1))</f>
        <v>0</v>
      </c>
      <c r="G606" s="319">
        <f ca="1">IF($A606&lt;&gt;G$355,0,IF($A606&lt;&gt;$A605,1,MOD(G605-1+(COUNTIFS(H$355:$N$355,$A606)=COUNTIFS(H606:$N606,1)),G$354)+1))</f>
        <v>1</v>
      </c>
      <c r="H606" s="319">
        <f ca="1">IF($A606&lt;&gt;H$355,0,IF($A606&lt;&gt;$A605,1,MOD(H605-1+(COUNTIFS(I$355:$N$355,$A606)=COUNTIFS(I606:$N606,1)),H$354)+1))</f>
        <v>3</v>
      </c>
      <c r="I606" s="319">
        <f ca="1">IF($A606&lt;&gt;I$355,0,IF($A606&lt;&gt;$A605,1,MOD(I605-1+(COUNTIFS(N$355:$N$355,$A606)=COUNTIFS(N606:$N606,1)),I$354)+1))</f>
        <v>2</v>
      </c>
      <c r="J606" s="319"/>
      <c r="K606" s="319"/>
      <c r="L606" s="319"/>
      <c r="M606" s="319"/>
      <c r="O606">
        <v>250</v>
      </c>
      <c r="P606" s="124">
        <f t="shared" ca="1" si="917"/>
        <v>-0.5</v>
      </c>
      <c r="Q606" s="124">
        <f t="shared" ca="1" si="918"/>
        <v>0</v>
      </c>
      <c r="R606" s="124">
        <f t="shared" ca="1" si="919"/>
        <v>0</v>
      </c>
      <c r="S606" s="124">
        <f t="shared" ca="1" si="920"/>
        <v>0</v>
      </c>
      <c r="T606" s="124">
        <v>0</v>
      </c>
      <c r="U606" s="124">
        <f t="shared" ca="1" si="921"/>
        <v>0.5</v>
      </c>
      <c r="V606" s="124">
        <f t="shared" ca="1" si="922"/>
        <v>0</v>
      </c>
      <c r="W606" s="124"/>
      <c r="X606" s="124"/>
      <c r="Y606" s="124"/>
      <c r="Z606" s="124"/>
    </row>
    <row r="607" spans="1:26" outlineLevel="1">
      <c r="A607">
        <f t="shared" ca="1" si="923"/>
        <v>2</v>
      </c>
      <c r="B607" t="str">
        <f t="shared" ca="1" si="916"/>
        <v>EP1 LPD1 LPS3 LPM3</v>
      </c>
      <c r="C607" s="321">
        <f ca="1">IF($A607&lt;&gt;$A606,1,MOD(C606-1+(COUNTIFS(D$355:$N$355,$A607)=COUNTIFS(D607:$N607,1)),C$354)+1)</f>
        <v>1</v>
      </c>
      <c r="D607" s="319">
        <f ca="1">IF($A607&lt;&gt;D$355,0,IF($A607&lt;&gt;$A606,1,MOD(D606-1+(COUNTIFS(E$355:$N$355,$A607)=COUNTIFS(E607:$N607,1)),D$354)+1))</f>
        <v>0</v>
      </c>
      <c r="E607" s="319">
        <f ca="1">IF($A607&lt;&gt;E$355,0,IF($A607&lt;&gt;$A606,1,MOD(E606-1+(COUNTIFS(F$355:$N$355,$A607)=COUNTIFS(F607:$N607,1)),E$354)+1))</f>
        <v>0</v>
      </c>
      <c r="F607" s="319">
        <f ca="1">IF($A607&lt;&gt;F$355,0,IF($A607&lt;&gt;$A606,1,MOD(F606-1+(COUNTIFS(G$355:$N$355,$A607)=COUNTIFS(G607:$N607,1)),F$354)+1))</f>
        <v>0</v>
      </c>
      <c r="G607" s="319">
        <f ca="1">IF($A607&lt;&gt;G$355,0,IF($A607&lt;&gt;$A606,1,MOD(G606-1+(COUNTIFS(H$355:$N$355,$A607)=COUNTIFS(H607:$N607,1)),G$354)+1))</f>
        <v>1</v>
      </c>
      <c r="H607" s="319">
        <f ca="1">IF($A607&lt;&gt;H$355,0,IF($A607&lt;&gt;$A606,1,MOD(H606-1+(COUNTIFS(I$355:$N$355,$A607)=COUNTIFS(I607:$N607,1)),H$354)+1))</f>
        <v>3</v>
      </c>
      <c r="I607" s="319">
        <f ca="1">IF($A607&lt;&gt;I$355,0,IF($A607&lt;&gt;$A606,1,MOD(I606-1+(COUNTIFS(N$355:$N$355,$A607)=COUNTIFS(N607:$N607,1)),I$354)+1))</f>
        <v>3</v>
      </c>
      <c r="J607" s="319"/>
      <c r="K607" s="319"/>
      <c r="L607" s="319"/>
      <c r="M607" s="319"/>
      <c r="O607">
        <v>251</v>
      </c>
      <c r="P607" s="124">
        <f t="shared" ca="1" si="917"/>
        <v>-0.5</v>
      </c>
      <c r="Q607" s="124">
        <f t="shared" ca="1" si="918"/>
        <v>0</v>
      </c>
      <c r="R607" s="124">
        <f t="shared" ca="1" si="919"/>
        <v>0</v>
      </c>
      <c r="S607" s="124">
        <f t="shared" ca="1" si="920"/>
        <v>0</v>
      </c>
      <c r="T607" s="124">
        <v>0</v>
      </c>
      <c r="U607" s="124">
        <f t="shared" ca="1" si="921"/>
        <v>0.5</v>
      </c>
      <c r="V607" s="124">
        <f t="shared" ca="1" si="922"/>
        <v>0.5</v>
      </c>
      <c r="W607" s="124"/>
      <c r="X607" s="124"/>
      <c r="Y607" s="124"/>
      <c r="Z607" s="124"/>
    </row>
    <row r="608" spans="1:26" outlineLevel="1">
      <c r="A608">
        <f t="shared" ca="1" si="923"/>
        <v>2</v>
      </c>
      <c r="B608" t="str">
        <f t="shared" ca="1" si="916"/>
        <v>EP2 LPD1 LPS1 LPM1</v>
      </c>
      <c r="C608" s="321">
        <f ca="1">IF($A608&lt;&gt;$A607,1,MOD(C607-1+(COUNTIFS(D$355:$N$355,$A608)=COUNTIFS(D608:$N608,1)),C$354)+1)</f>
        <v>2</v>
      </c>
      <c r="D608" s="319">
        <f ca="1">IF($A608&lt;&gt;D$355,0,IF($A608&lt;&gt;$A607,1,MOD(D607-1+(COUNTIFS(E$355:$N$355,$A608)=COUNTIFS(E608:$N608,1)),D$354)+1))</f>
        <v>0</v>
      </c>
      <c r="E608" s="319">
        <f ca="1">IF($A608&lt;&gt;E$355,0,IF($A608&lt;&gt;$A607,1,MOD(E607-1+(COUNTIFS(F$355:$N$355,$A608)=COUNTIFS(F608:$N608,1)),E$354)+1))</f>
        <v>0</v>
      </c>
      <c r="F608" s="319">
        <f ca="1">IF($A608&lt;&gt;F$355,0,IF($A608&lt;&gt;$A607,1,MOD(F607-1+(COUNTIFS(G$355:$N$355,$A608)=COUNTIFS(G608:$N608,1)),F$354)+1))</f>
        <v>0</v>
      </c>
      <c r="G608" s="319">
        <f ca="1">IF($A608&lt;&gt;G$355,0,IF($A608&lt;&gt;$A607,1,MOD(G607-1+(COUNTIFS(H$355:$N$355,$A608)=COUNTIFS(H608:$N608,1)),G$354)+1))</f>
        <v>1</v>
      </c>
      <c r="H608" s="319">
        <f ca="1">IF($A608&lt;&gt;H$355,0,IF($A608&lt;&gt;$A607,1,MOD(H607-1+(COUNTIFS(I$355:$N$355,$A608)=COUNTIFS(I608:$N608,1)),H$354)+1))</f>
        <v>1</v>
      </c>
      <c r="I608" s="319">
        <f ca="1">IF($A608&lt;&gt;I$355,0,IF($A608&lt;&gt;$A607,1,MOD(I607-1+(COUNTIFS(N$355:$N$355,$A608)=COUNTIFS(N608:$N608,1)),I$354)+1))</f>
        <v>1</v>
      </c>
      <c r="J608" s="319"/>
      <c r="K608" s="319"/>
      <c r="L608" s="319"/>
      <c r="M608" s="319"/>
      <c r="O608">
        <v>252</v>
      </c>
      <c r="P608" s="124">
        <f t="shared" ca="1" si="917"/>
        <v>0</v>
      </c>
      <c r="Q608" s="124">
        <f t="shared" ca="1" si="918"/>
        <v>0</v>
      </c>
      <c r="R608" s="124">
        <f t="shared" ca="1" si="919"/>
        <v>0</v>
      </c>
      <c r="S608" s="124">
        <f t="shared" ca="1" si="920"/>
        <v>0</v>
      </c>
      <c r="T608" s="124">
        <v>0</v>
      </c>
      <c r="U608" s="124">
        <f t="shared" ca="1" si="921"/>
        <v>-0.5</v>
      </c>
      <c r="V608" s="124">
        <f t="shared" ca="1" si="922"/>
        <v>-0.5</v>
      </c>
      <c r="W608" s="124"/>
      <c r="X608" s="124"/>
      <c r="Y608" s="124"/>
      <c r="Z608" s="124"/>
    </row>
    <row r="609" spans="1:26" outlineLevel="1">
      <c r="A609">
        <f t="shared" ca="1" si="923"/>
        <v>2</v>
      </c>
      <c r="B609" t="str">
        <f t="shared" ca="1" si="916"/>
        <v>EP2 LPD1 LPS1 LPM2</v>
      </c>
      <c r="C609" s="321">
        <f ca="1">IF($A609&lt;&gt;$A608,1,MOD(C608-1+(COUNTIFS(D$355:$N$355,$A609)=COUNTIFS(D609:$N609,1)),C$354)+1)</f>
        <v>2</v>
      </c>
      <c r="D609" s="319">
        <f ca="1">IF($A609&lt;&gt;D$355,0,IF($A609&lt;&gt;$A608,1,MOD(D608-1+(COUNTIFS(E$355:$N$355,$A609)=COUNTIFS(E609:$N609,1)),D$354)+1))</f>
        <v>0</v>
      </c>
      <c r="E609" s="319">
        <f ca="1">IF($A609&lt;&gt;E$355,0,IF($A609&lt;&gt;$A608,1,MOD(E608-1+(COUNTIFS(F$355:$N$355,$A609)=COUNTIFS(F609:$N609,1)),E$354)+1))</f>
        <v>0</v>
      </c>
      <c r="F609" s="319">
        <f ca="1">IF($A609&lt;&gt;F$355,0,IF($A609&lt;&gt;$A608,1,MOD(F608-1+(COUNTIFS(G$355:$N$355,$A609)=COUNTIFS(G609:$N609,1)),F$354)+1))</f>
        <v>0</v>
      </c>
      <c r="G609" s="319">
        <f ca="1">IF($A609&lt;&gt;G$355,0,IF($A609&lt;&gt;$A608,1,MOD(G608-1+(COUNTIFS(H$355:$N$355,$A609)=COUNTIFS(H609:$N609,1)),G$354)+1))</f>
        <v>1</v>
      </c>
      <c r="H609" s="319">
        <f ca="1">IF($A609&lt;&gt;H$355,0,IF($A609&lt;&gt;$A608,1,MOD(H608-1+(COUNTIFS(I$355:$N$355,$A609)=COUNTIFS(I609:$N609,1)),H$354)+1))</f>
        <v>1</v>
      </c>
      <c r="I609" s="319">
        <f ca="1">IF($A609&lt;&gt;I$355,0,IF($A609&lt;&gt;$A608,1,MOD(I608-1+(COUNTIFS(N$355:$N$355,$A609)=COUNTIFS(N609:$N609,1)),I$354)+1))</f>
        <v>2</v>
      </c>
      <c r="J609" s="319"/>
      <c r="K609" s="319"/>
      <c r="L609" s="319"/>
      <c r="M609" s="319"/>
      <c r="O609">
        <v>253</v>
      </c>
      <c r="P609" s="124">
        <f t="shared" ca="1" si="917"/>
        <v>0</v>
      </c>
      <c r="Q609" s="124">
        <f t="shared" ca="1" si="918"/>
        <v>0</v>
      </c>
      <c r="R609" s="124">
        <f t="shared" ca="1" si="919"/>
        <v>0</v>
      </c>
      <c r="S609" s="124">
        <f t="shared" ca="1" si="920"/>
        <v>0</v>
      </c>
      <c r="T609" s="124">
        <v>0</v>
      </c>
      <c r="U609" s="124">
        <f t="shared" ca="1" si="921"/>
        <v>-0.5</v>
      </c>
      <c r="V609" s="124">
        <f t="shared" ca="1" si="922"/>
        <v>0</v>
      </c>
      <c r="W609" s="124"/>
      <c r="X609" s="124"/>
      <c r="Y609" s="124"/>
      <c r="Z609" s="124"/>
    </row>
    <row r="610" spans="1:26" outlineLevel="1">
      <c r="A610">
        <f t="shared" ca="1" si="923"/>
        <v>2</v>
      </c>
      <c r="B610" t="str">
        <f t="shared" ca="1" si="916"/>
        <v>EP2 LPD1 LPS1 LPM3</v>
      </c>
      <c r="C610" s="321">
        <f ca="1">IF($A610&lt;&gt;$A609,1,MOD(C609-1+(COUNTIFS(D$355:$N$355,$A610)=COUNTIFS(D610:$N610,1)),C$354)+1)</f>
        <v>2</v>
      </c>
      <c r="D610" s="319">
        <f ca="1">IF($A610&lt;&gt;D$355,0,IF($A610&lt;&gt;$A609,1,MOD(D609-1+(COUNTIFS(E$355:$N$355,$A610)=COUNTIFS(E610:$N610,1)),D$354)+1))</f>
        <v>0</v>
      </c>
      <c r="E610" s="319">
        <f ca="1">IF($A610&lt;&gt;E$355,0,IF($A610&lt;&gt;$A609,1,MOD(E609-1+(COUNTIFS(F$355:$N$355,$A610)=COUNTIFS(F610:$N610,1)),E$354)+1))</f>
        <v>0</v>
      </c>
      <c r="F610" s="319">
        <f ca="1">IF($A610&lt;&gt;F$355,0,IF($A610&lt;&gt;$A609,1,MOD(F609-1+(COUNTIFS(G$355:$N$355,$A610)=COUNTIFS(G610:$N610,1)),F$354)+1))</f>
        <v>0</v>
      </c>
      <c r="G610" s="319">
        <f ca="1">IF($A610&lt;&gt;G$355,0,IF($A610&lt;&gt;$A609,1,MOD(G609-1+(COUNTIFS(H$355:$N$355,$A610)=COUNTIFS(H610:$N610,1)),G$354)+1))</f>
        <v>1</v>
      </c>
      <c r="H610" s="319">
        <f ca="1">IF($A610&lt;&gt;H$355,0,IF($A610&lt;&gt;$A609,1,MOD(H609-1+(COUNTIFS(I$355:$N$355,$A610)=COUNTIFS(I610:$N610,1)),H$354)+1))</f>
        <v>1</v>
      </c>
      <c r="I610" s="319">
        <f ca="1">IF($A610&lt;&gt;I$355,0,IF($A610&lt;&gt;$A609,1,MOD(I609-1+(COUNTIFS(N$355:$N$355,$A610)=COUNTIFS(N610:$N610,1)),I$354)+1))</f>
        <v>3</v>
      </c>
      <c r="J610" s="319"/>
      <c r="K610" s="319"/>
      <c r="L610" s="319"/>
      <c r="M610" s="319"/>
      <c r="O610">
        <v>254</v>
      </c>
      <c r="P610" s="124">
        <f t="shared" ca="1" si="917"/>
        <v>0</v>
      </c>
      <c r="Q610" s="124">
        <f t="shared" ca="1" si="918"/>
        <v>0</v>
      </c>
      <c r="R610" s="124">
        <f t="shared" ca="1" si="919"/>
        <v>0</v>
      </c>
      <c r="S610" s="124">
        <f t="shared" ca="1" si="920"/>
        <v>0</v>
      </c>
      <c r="T610" s="124">
        <v>0</v>
      </c>
      <c r="U610" s="124">
        <f t="shared" ca="1" si="921"/>
        <v>-0.5</v>
      </c>
      <c r="V610" s="124">
        <f t="shared" ca="1" si="922"/>
        <v>0.5</v>
      </c>
      <c r="W610" s="124"/>
      <c r="X610" s="124"/>
      <c r="Y610" s="124"/>
      <c r="Z610" s="124"/>
    </row>
    <row r="611" spans="1:26" outlineLevel="1">
      <c r="A611">
        <f t="shared" ca="1" si="923"/>
        <v>2</v>
      </c>
      <c r="B611" t="str">
        <f t="shared" ca="1" si="916"/>
        <v>EP2 LPD1 LPS2 LPM1</v>
      </c>
      <c r="C611" s="321">
        <f ca="1">IF($A611&lt;&gt;$A610,1,MOD(C610-1+(COUNTIFS(D$355:$N$355,$A611)=COUNTIFS(D611:$N611,1)),C$354)+1)</f>
        <v>2</v>
      </c>
      <c r="D611" s="319">
        <f ca="1">IF($A611&lt;&gt;D$355,0,IF($A611&lt;&gt;$A610,1,MOD(D610-1+(COUNTIFS(E$355:$N$355,$A611)=COUNTIFS(E611:$N611,1)),D$354)+1))</f>
        <v>0</v>
      </c>
      <c r="E611" s="319">
        <f ca="1">IF($A611&lt;&gt;E$355,0,IF($A611&lt;&gt;$A610,1,MOD(E610-1+(COUNTIFS(F$355:$N$355,$A611)=COUNTIFS(F611:$N611,1)),E$354)+1))</f>
        <v>0</v>
      </c>
      <c r="F611" s="319">
        <f ca="1">IF($A611&lt;&gt;F$355,0,IF($A611&lt;&gt;$A610,1,MOD(F610-1+(COUNTIFS(G$355:$N$355,$A611)=COUNTIFS(G611:$N611,1)),F$354)+1))</f>
        <v>0</v>
      </c>
      <c r="G611" s="319">
        <f ca="1">IF($A611&lt;&gt;G$355,0,IF($A611&lt;&gt;$A610,1,MOD(G610-1+(COUNTIFS(H$355:$N$355,$A611)=COUNTIFS(H611:$N611,1)),G$354)+1))</f>
        <v>1</v>
      </c>
      <c r="H611" s="319">
        <f ca="1">IF($A611&lt;&gt;H$355,0,IF($A611&lt;&gt;$A610,1,MOD(H610-1+(COUNTIFS(I$355:$N$355,$A611)=COUNTIFS(I611:$N611,1)),H$354)+1))</f>
        <v>2</v>
      </c>
      <c r="I611" s="319">
        <f ca="1">IF($A611&lt;&gt;I$355,0,IF($A611&lt;&gt;$A610,1,MOD(I610-1+(COUNTIFS(N$355:$N$355,$A611)=COUNTIFS(N611:$N611,1)),I$354)+1))</f>
        <v>1</v>
      </c>
      <c r="J611" s="319"/>
      <c r="K611" s="319"/>
      <c r="L611" s="319"/>
      <c r="M611" s="319"/>
      <c r="O611">
        <v>255</v>
      </c>
      <c r="P611" s="124">
        <f t="shared" ca="1" si="917"/>
        <v>0</v>
      </c>
      <c r="Q611" s="124">
        <f t="shared" ca="1" si="918"/>
        <v>0</v>
      </c>
      <c r="R611" s="124">
        <f t="shared" ca="1" si="919"/>
        <v>0</v>
      </c>
      <c r="S611" s="124">
        <f t="shared" ca="1" si="920"/>
        <v>0</v>
      </c>
      <c r="T611" s="124">
        <v>0</v>
      </c>
      <c r="U611" s="124">
        <f t="shared" ca="1" si="921"/>
        <v>0</v>
      </c>
      <c r="V611" s="124">
        <f t="shared" ca="1" si="922"/>
        <v>-0.5</v>
      </c>
      <c r="W611" s="124"/>
      <c r="X611" s="124"/>
      <c r="Y611" s="124"/>
      <c r="Z611" s="124"/>
    </row>
    <row r="612" spans="1:26" outlineLevel="1">
      <c r="A612">
        <f t="shared" ca="1" si="923"/>
        <v>2</v>
      </c>
      <c r="B612" t="str">
        <f t="shared" ca="1" si="916"/>
        <v>EP2 LPD1 LPS2 LPM2</v>
      </c>
      <c r="C612" s="321">
        <f ca="1">IF($A612&lt;&gt;$A611,1,MOD(C611-1+(COUNTIFS(D$355:$N$355,$A612)=COUNTIFS(D612:$N612,1)),C$354)+1)</f>
        <v>2</v>
      </c>
      <c r="D612" s="319">
        <f ca="1">IF($A612&lt;&gt;D$355,0,IF($A612&lt;&gt;$A611,1,MOD(D611-1+(COUNTIFS(E$355:$N$355,$A612)=COUNTIFS(E612:$N612,1)),D$354)+1))</f>
        <v>0</v>
      </c>
      <c r="E612" s="319">
        <f ca="1">IF($A612&lt;&gt;E$355,0,IF($A612&lt;&gt;$A611,1,MOD(E611-1+(COUNTIFS(F$355:$N$355,$A612)=COUNTIFS(F612:$N612,1)),E$354)+1))</f>
        <v>0</v>
      </c>
      <c r="F612" s="319">
        <f ca="1">IF($A612&lt;&gt;F$355,0,IF($A612&lt;&gt;$A611,1,MOD(F611-1+(COUNTIFS(G$355:$N$355,$A612)=COUNTIFS(G612:$N612,1)),F$354)+1))</f>
        <v>0</v>
      </c>
      <c r="G612" s="319">
        <f ca="1">IF($A612&lt;&gt;G$355,0,IF($A612&lt;&gt;$A611,1,MOD(G611-1+(COUNTIFS(H$355:$N$355,$A612)=COUNTIFS(H612:$N612,1)),G$354)+1))</f>
        <v>1</v>
      </c>
      <c r="H612" s="319">
        <f ca="1">IF($A612&lt;&gt;H$355,0,IF($A612&lt;&gt;$A611,1,MOD(H611-1+(COUNTIFS(I$355:$N$355,$A612)=COUNTIFS(I612:$N612,1)),H$354)+1))</f>
        <v>2</v>
      </c>
      <c r="I612" s="319">
        <f ca="1">IF($A612&lt;&gt;I$355,0,IF($A612&lt;&gt;$A611,1,MOD(I611-1+(COUNTIFS(N$355:$N$355,$A612)=COUNTIFS(N612:$N612,1)),I$354)+1))</f>
        <v>2</v>
      </c>
      <c r="J612" s="319"/>
      <c r="K612" s="319"/>
      <c r="L612" s="319"/>
      <c r="M612" s="319"/>
      <c r="O612">
        <v>256</v>
      </c>
      <c r="P612" s="124">
        <f t="shared" ca="1" si="917"/>
        <v>0</v>
      </c>
      <c r="Q612" s="124">
        <f t="shared" ca="1" si="918"/>
        <v>0</v>
      </c>
      <c r="R612" s="124">
        <f t="shared" ca="1" si="919"/>
        <v>0</v>
      </c>
      <c r="S612" s="124">
        <f t="shared" ca="1" si="920"/>
        <v>0</v>
      </c>
      <c r="T612" s="124">
        <v>0</v>
      </c>
      <c r="U612" s="124">
        <f t="shared" ca="1" si="921"/>
        <v>0</v>
      </c>
      <c r="V612" s="124">
        <f t="shared" ca="1" si="922"/>
        <v>0</v>
      </c>
      <c r="W612" s="124"/>
      <c r="X612" s="124"/>
      <c r="Y612" s="124"/>
      <c r="Z612" s="124"/>
    </row>
    <row r="613" spans="1:26" outlineLevel="1">
      <c r="A613">
        <f t="shared" ca="1" si="923"/>
        <v>2</v>
      </c>
      <c r="B613" t="str">
        <f t="shared" ref="B613:B676" ca="1" si="924">"EP"&amp;$C613&amp;IF($A613=0," LPAll"&amp;$D613,"")&amp;IF($A613=1," LPD"&amp;$E613&amp;" LPS"&amp;$F613,"")&amp;IF($A613=2," LPD"&amp;$G613&amp;" LPS"&amp;$H613&amp;" LPM"&amp;$I613,"")</f>
        <v>EP2 LPD1 LPS2 LPM3</v>
      </c>
      <c r="C613" s="321">
        <f ca="1">IF($A613&lt;&gt;$A612,1,MOD(C612-1+(COUNTIFS(D$355:$N$355,$A613)=COUNTIFS(D613:$N613,1)),C$354)+1)</f>
        <v>2</v>
      </c>
      <c r="D613" s="319">
        <f ca="1">IF($A613&lt;&gt;D$355,0,IF($A613&lt;&gt;$A612,1,MOD(D612-1+(COUNTIFS(E$355:$N$355,$A613)=COUNTIFS(E613:$N613,1)),D$354)+1))</f>
        <v>0</v>
      </c>
      <c r="E613" s="319">
        <f ca="1">IF($A613&lt;&gt;E$355,0,IF($A613&lt;&gt;$A612,1,MOD(E612-1+(COUNTIFS(F$355:$N$355,$A613)=COUNTIFS(F613:$N613,1)),E$354)+1))</f>
        <v>0</v>
      </c>
      <c r="F613" s="319">
        <f ca="1">IF($A613&lt;&gt;F$355,0,IF($A613&lt;&gt;$A612,1,MOD(F612-1+(COUNTIFS(G$355:$N$355,$A613)=COUNTIFS(G613:$N613,1)),F$354)+1))</f>
        <v>0</v>
      </c>
      <c r="G613" s="319">
        <f ca="1">IF($A613&lt;&gt;G$355,0,IF($A613&lt;&gt;$A612,1,MOD(G612-1+(COUNTIFS(H$355:$N$355,$A613)=COUNTIFS(H613:$N613,1)),G$354)+1))</f>
        <v>1</v>
      </c>
      <c r="H613" s="319">
        <f ca="1">IF($A613&lt;&gt;H$355,0,IF($A613&lt;&gt;$A612,1,MOD(H612-1+(COUNTIFS(I$355:$N$355,$A613)=COUNTIFS(I613:$N613,1)),H$354)+1))</f>
        <v>2</v>
      </c>
      <c r="I613" s="319">
        <f ca="1">IF($A613&lt;&gt;I$355,0,IF($A613&lt;&gt;$A612,1,MOD(I612-1+(COUNTIFS(N$355:$N$355,$A613)=COUNTIFS(N613:$N613,1)),I$354)+1))</f>
        <v>3</v>
      </c>
      <c r="J613" s="319"/>
      <c r="K613" s="319"/>
      <c r="L613" s="319"/>
      <c r="M613" s="319"/>
      <c r="O613">
        <v>257</v>
      </c>
      <c r="P613" s="124">
        <f t="shared" ca="1" si="917"/>
        <v>0</v>
      </c>
      <c r="Q613" s="124">
        <f t="shared" ca="1" si="918"/>
        <v>0</v>
      </c>
      <c r="R613" s="124">
        <f t="shared" ca="1" si="919"/>
        <v>0</v>
      </c>
      <c r="S613" s="124">
        <f t="shared" ca="1" si="920"/>
        <v>0</v>
      </c>
      <c r="T613" s="124">
        <v>0</v>
      </c>
      <c r="U613" s="124">
        <f t="shared" ca="1" si="921"/>
        <v>0</v>
      </c>
      <c r="V613" s="124">
        <f t="shared" ca="1" si="922"/>
        <v>0.5</v>
      </c>
      <c r="W613" s="124"/>
      <c r="X613" s="124"/>
      <c r="Y613" s="124"/>
      <c r="Z613" s="124"/>
    </row>
    <row r="614" spans="1:26" outlineLevel="1">
      <c r="A614">
        <f t="shared" ca="1" si="923"/>
        <v>2</v>
      </c>
      <c r="B614" t="str">
        <f t="shared" ca="1" si="924"/>
        <v>EP2 LPD1 LPS3 LPM1</v>
      </c>
      <c r="C614" s="321">
        <f ca="1">IF($A614&lt;&gt;$A613,1,MOD(C613-1+(COUNTIFS(D$355:$N$355,$A614)=COUNTIFS(D614:$N614,1)),C$354)+1)</f>
        <v>2</v>
      </c>
      <c r="D614" s="319">
        <f ca="1">IF($A614&lt;&gt;D$355,0,IF($A614&lt;&gt;$A613,1,MOD(D613-1+(COUNTIFS(E$355:$N$355,$A614)=COUNTIFS(E614:$N614,1)),D$354)+1))</f>
        <v>0</v>
      </c>
      <c r="E614" s="319">
        <f ca="1">IF($A614&lt;&gt;E$355,0,IF($A614&lt;&gt;$A613,1,MOD(E613-1+(COUNTIFS(F$355:$N$355,$A614)=COUNTIFS(F614:$N614,1)),E$354)+1))</f>
        <v>0</v>
      </c>
      <c r="F614" s="319">
        <f ca="1">IF($A614&lt;&gt;F$355,0,IF($A614&lt;&gt;$A613,1,MOD(F613-1+(COUNTIFS(G$355:$N$355,$A614)=COUNTIFS(G614:$N614,1)),F$354)+1))</f>
        <v>0</v>
      </c>
      <c r="G614" s="319">
        <f ca="1">IF($A614&lt;&gt;G$355,0,IF($A614&lt;&gt;$A613,1,MOD(G613-1+(COUNTIFS(H$355:$N$355,$A614)=COUNTIFS(H614:$N614,1)),G$354)+1))</f>
        <v>1</v>
      </c>
      <c r="H614" s="319">
        <f ca="1">IF($A614&lt;&gt;H$355,0,IF($A614&lt;&gt;$A613,1,MOD(H613-1+(COUNTIFS(I$355:$N$355,$A614)=COUNTIFS(I614:$N614,1)),H$354)+1))</f>
        <v>3</v>
      </c>
      <c r="I614" s="319">
        <f ca="1">IF($A614&lt;&gt;I$355,0,IF($A614&lt;&gt;$A613,1,MOD(I613-1+(COUNTIFS(N$355:$N$355,$A614)=COUNTIFS(N614:$N614,1)),I$354)+1))</f>
        <v>1</v>
      </c>
      <c r="J614" s="319"/>
      <c r="K614" s="319"/>
      <c r="L614" s="319"/>
      <c r="M614" s="319"/>
      <c r="O614">
        <v>258</v>
      </c>
      <c r="P614" s="124">
        <f t="shared" ca="1" si="917"/>
        <v>0</v>
      </c>
      <c r="Q614" s="124">
        <f t="shared" ca="1" si="918"/>
        <v>0</v>
      </c>
      <c r="R614" s="124">
        <f t="shared" ca="1" si="919"/>
        <v>0</v>
      </c>
      <c r="S614" s="124">
        <f t="shared" ca="1" si="920"/>
        <v>0</v>
      </c>
      <c r="T614" s="124">
        <v>0</v>
      </c>
      <c r="U614" s="124">
        <f t="shared" ca="1" si="921"/>
        <v>0.5</v>
      </c>
      <c r="V614" s="124">
        <f t="shared" ca="1" si="922"/>
        <v>-0.5</v>
      </c>
      <c r="W614" s="124"/>
      <c r="X614" s="124"/>
      <c r="Y614" s="124"/>
      <c r="Z614" s="124"/>
    </row>
    <row r="615" spans="1:26" outlineLevel="1">
      <c r="A615">
        <f t="shared" ca="1" si="923"/>
        <v>2</v>
      </c>
      <c r="B615" t="str">
        <f t="shared" ca="1" si="924"/>
        <v>EP2 LPD1 LPS3 LPM2</v>
      </c>
      <c r="C615" s="321">
        <f ca="1">IF($A615&lt;&gt;$A614,1,MOD(C614-1+(COUNTIFS(D$355:$N$355,$A615)=COUNTIFS(D615:$N615,1)),C$354)+1)</f>
        <v>2</v>
      </c>
      <c r="D615" s="319">
        <f ca="1">IF($A615&lt;&gt;D$355,0,IF($A615&lt;&gt;$A614,1,MOD(D614-1+(COUNTIFS(E$355:$N$355,$A615)=COUNTIFS(E615:$N615,1)),D$354)+1))</f>
        <v>0</v>
      </c>
      <c r="E615" s="319">
        <f ca="1">IF($A615&lt;&gt;E$355,0,IF($A615&lt;&gt;$A614,1,MOD(E614-1+(COUNTIFS(F$355:$N$355,$A615)=COUNTIFS(F615:$N615,1)),E$354)+1))</f>
        <v>0</v>
      </c>
      <c r="F615" s="319">
        <f ca="1">IF($A615&lt;&gt;F$355,0,IF($A615&lt;&gt;$A614,1,MOD(F614-1+(COUNTIFS(G$355:$N$355,$A615)=COUNTIFS(G615:$N615,1)),F$354)+1))</f>
        <v>0</v>
      </c>
      <c r="G615" s="319">
        <f ca="1">IF($A615&lt;&gt;G$355,0,IF($A615&lt;&gt;$A614,1,MOD(G614-1+(COUNTIFS(H$355:$N$355,$A615)=COUNTIFS(H615:$N615,1)),G$354)+1))</f>
        <v>1</v>
      </c>
      <c r="H615" s="319">
        <f ca="1">IF($A615&lt;&gt;H$355,0,IF($A615&lt;&gt;$A614,1,MOD(H614-1+(COUNTIFS(I$355:$N$355,$A615)=COUNTIFS(I615:$N615,1)),H$354)+1))</f>
        <v>3</v>
      </c>
      <c r="I615" s="319">
        <f ca="1">IF($A615&lt;&gt;I$355,0,IF($A615&lt;&gt;$A614,1,MOD(I614-1+(COUNTIFS(N$355:$N$355,$A615)=COUNTIFS(N615:$N615,1)),I$354)+1))</f>
        <v>2</v>
      </c>
      <c r="J615" s="319"/>
      <c r="K615" s="319"/>
      <c r="L615" s="319"/>
      <c r="M615" s="319"/>
      <c r="O615">
        <v>259</v>
      </c>
      <c r="P615" s="124">
        <f t="shared" ca="1" si="917"/>
        <v>0</v>
      </c>
      <c r="Q615" s="124">
        <f t="shared" ca="1" si="918"/>
        <v>0</v>
      </c>
      <c r="R615" s="124">
        <f t="shared" ca="1" si="919"/>
        <v>0</v>
      </c>
      <c r="S615" s="124">
        <f t="shared" ca="1" si="920"/>
        <v>0</v>
      </c>
      <c r="T615" s="124">
        <v>0</v>
      </c>
      <c r="U615" s="124">
        <f t="shared" ca="1" si="921"/>
        <v>0.5</v>
      </c>
      <c r="V615" s="124">
        <f t="shared" ca="1" si="922"/>
        <v>0</v>
      </c>
      <c r="W615" s="124"/>
      <c r="X615" s="124"/>
      <c r="Y615" s="124"/>
      <c r="Z615" s="124"/>
    </row>
    <row r="616" spans="1:26" outlineLevel="1">
      <c r="A616">
        <f t="shared" ca="1" si="923"/>
        <v>2</v>
      </c>
      <c r="B616" t="str">
        <f t="shared" ca="1" si="924"/>
        <v>EP2 LPD1 LPS3 LPM3</v>
      </c>
      <c r="C616" s="321">
        <f ca="1">IF($A616&lt;&gt;$A615,1,MOD(C615-1+(COUNTIFS(D$355:$N$355,$A616)=COUNTIFS(D616:$N616,1)),C$354)+1)</f>
        <v>2</v>
      </c>
      <c r="D616" s="319">
        <f ca="1">IF($A616&lt;&gt;D$355,0,IF($A616&lt;&gt;$A615,1,MOD(D615-1+(COUNTIFS(E$355:$N$355,$A616)=COUNTIFS(E616:$N616,1)),D$354)+1))</f>
        <v>0</v>
      </c>
      <c r="E616" s="319">
        <f ca="1">IF($A616&lt;&gt;E$355,0,IF($A616&lt;&gt;$A615,1,MOD(E615-1+(COUNTIFS(F$355:$N$355,$A616)=COUNTIFS(F616:$N616,1)),E$354)+1))</f>
        <v>0</v>
      </c>
      <c r="F616" s="319">
        <f ca="1">IF($A616&lt;&gt;F$355,0,IF($A616&lt;&gt;$A615,1,MOD(F615-1+(COUNTIFS(G$355:$N$355,$A616)=COUNTIFS(G616:$N616,1)),F$354)+1))</f>
        <v>0</v>
      </c>
      <c r="G616" s="319">
        <f ca="1">IF($A616&lt;&gt;G$355,0,IF($A616&lt;&gt;$A615,1,MOD(G615-1+(COUNTIFS(H$355:$N$355,$A616)=COUNTIFS(H616:$N616,1)),G$354)+1))</f>
        <v>1</v>
      </c>
      <c r="H616" s="319">
        <f ca="1">IF($A616&lt;&gt;H$355,0,IF($A616&lt;&gt;$A615,1,MOD(H615-1+(COUNTIFS(I$355:$N$355,$A616)=COUNTIFS(I616:$N616,1)),H$354)+1))</f>
        <v>3</v>
      </c>
      <c r="I616" s="319">
        <f ca="1">IF($A616&lt;&gt;I$355,0,IF($A616&lt;&gt;$A615,1,MOD(I615-1+(COUNTIFS(N$355:$N$355,$A616)=COUNTIFS(N616:$N616,1)),I$354)+1))</f>
        <v>3</v>
      </c>
      <c r="J616" s="319"/>
      <c r="K616" s="319"/>
      <c r="L616" s="319"/>
      <c r="M616" s="319"/>
      <c r="O616">
        <v>260</v>
      </c>
      <c r="P616" s="124">
        <f t="shared" ca="1" si="917"/>
        <v>0</v>
      </c>
      <c r="Q616" s="124">
        <f t="shared" ca="1" si="918"/>
        <v>0</v>
      </c>
      <c r="R616" s="124">
        <f t="shared" ca="1" si="919"/>
        <v>0</v>
      </c>
      <c r="S616" s="124">
        <f t="shared" ca="1" si="920"/>
        <v>0</v>
      </c>
      <c r="T616" s="124">
        <v>0</v>
      </c>
      <c r="U616" s="124">
        <f t="shared" ca="1" si="921"/>
        <v>0.5</v>
      </c>
      <c r="V616" s="124">
        <f t="shared" ca="1" si="922"/>
        <v>0.5</v>
      </c>
      <c r="W616" s="124"/>
      <c r="X616" s="124"/>
      <c r="Y616" s="124"/>
      <c r="Z616" s="124"/>
    </row>
    <row r="617" spans="1:26" outlineLevel="1">
      <c r="A617">
        <f t="shared" ca="1" si="923"/>
        <v>2</v>
      </c>
      <c r="B617" t="str">
        <f t="shared" ca="1" si="924"/>
        <v>EP3 LPD1 LPS1 LPM1</v>
      </c>
      <c r="C617" s="321">
        <f ca="1">IF($A617&lt;&gt;$A616,1,MOD(C616-1+(COUNTIFS(D$355:$N$355,$A617)=COUNTIFS(D617:$N617,1)),C$354)+1)</f>
        <v>3</v>
      </c>
      <c r="D617" s="319">
        <f ca="1">IF($A617&lt;&gt;D$355,0,IF($A617&lt;&gt;$A616,1,MOD(D616-1+(COUNTIFS(E$355:$N$355,$A617)=COUNTIFS(E617:$N617,1)),D$354)+1))</f>
        <v>0</v>
      </c>
      <c r="E617" s="319">
        <f ca="1">IF($A617&lt;&gt;E$355,0,IF($A617&lt;&gt;$A616,1,MOD(E616-1+(COUNTIFS(F$355:$N$355,$A617)=COUNTIFS(F617:$N617,1)),E$354)+1))</f>
        <v>0</v>
      </c>
      <c r="F617" s="319">
        <f ca="1">IF($A617&lt;&gt;F$355,0,IF($A617&lt;&gt;$A616,1,MOD(F616-1+(COUNTIFS(G$355:$N$355,$A617)=COUNTIFS(G617:$N617,1)),F$354)+1))</f>
        <v>0</v>
      </c>
      <c r="G617" s="319">
        <f ca="1">IF($A617&lt;&gt;G$355,0,IF($A617&lt;&gt;$A616,1,MOD(G616-1+(COUNTIFS(H$355:$N$355,$A617)=COUNTIFS(H617:$N617,1)),G$354)+1))</f>
        <v>1</v>
      </c>
      <c r="H617" s="319">
        <f ca="1">IF($A617&lt;&gt;H$355,0,IF($A617&lt;&gt;$A616,1,MOD(H616-1+(COUNTIFS(I$355:$N$355,$A617)=COUNTIFS(I617:$N617,1)),H$354)+1))</f>
        <v>1</v>
      </c>
      <c r="I617" s="319">
        <f ca="1">IF($A617&lt;&gt;I$355,0,IF($A617&lt;&gt;$A616,1,MOD(I616-1+(COUNTIFS(N$355:$N$355,$A617)=COUNTIFS(N617:$N617,1)),I$354)+1))</f>
        <v>1</v>
      </c>
      <c r="J617" s="319"/>
      <c r="K617" s="319"/>
      <c r="L617" s="319"/>
      <c r="M617" s="319"/>
      <c r="O617">
        <v>261</v>
      </c>
      <c r="P617" s="124">
        <f t="shared" ca="1" si="917"/>
        <v>0.5</v>
      </c>
      <c r="Q617" s="124">
        <f t="shared" ca="1" si="918"/>
        <v>0</v>
      </c>
      <c r="R617" s="124">
        <f t="shared" ca="1" si="919"/>
        <v>0</v>
      </c>
      <c r="S617" s="124">
        <f t="shared" ca="1" si="920"/>
        <v>0</v>
      </c>
      <c r="T617" s="124">
        <v>0</v>
      </c>
      <c r="U617" s="124">
        <f t="shared" ca="1" si="921"/>
        <v>-0.5</v>
      </c>
      <c r="V617" s="124">
        <f t="shared" ca="1" si="922"/>
        <v>-0.5</v>
      </c>
      <c r="W617" s="124"/>
      <c r="X617" s="124"/>
      <c r="Y617" s="124"/>
      <c r="Z617" s="124"/>
    </row>
    <row r="618" spans="1:26" outlineLevel="1">
      <c r="A618">
        <f t="shared" ca="1" si="923"/>
        <v>2</v>
      </c>
      <c r="B618" t="str">
        <f t="shared" ca="1" si="924"/>
        <v>EP3 LPD1 LPS1 LPM2</v>
      </c>
      <c r="C618" s="321">
        <f ca="1">IF($A618&lt;&gt;$A617,1,MOD(C617-1+(COUNTIFS(D$355:$N$355,$A618)=COUNTIFS(D618:$N618,1)),C$354)+1)</f>
        <v>3</v>
      </c>
      <c r="D618" s="319">
        <f ca="1">IF($A618&lt;&gt;D$355,0,IF($A618&lt;&gt;$A617,1,MOD(D617-1+(COUNTIFS(E$355:$N$355,$A618)=COUNTIFS(E618:$N618,1)),D$354)+1))</f>
        <v>0</v>
      </c>
      <c r="E618" s="319">
        <f ca="1">IF($A618&lt;&gt;E$355,0,IF($A618&lt;&gt;$A617,1,MOD(E617-1+(COUNTIFS(F$355:$N$355,$A618)=COUNTIFS(F618:$N618,1)),E$354)+1))</f>
        <v>0</v>
      </c>
      <c r="F618" s="319">
        <f ca="1">IF($A618&lt;&gt;F$355,0,IF($A618&lt;&gt;$A617,1,MOD(F617-1+(COUNTIFS(G$355:$N$355,$A618)=COUNTIFS(G618:$N618,1)),F$354)+1))</f>
        <v>0</v>
      </c>
      <c r="G618" s="319">
        <f ca="1">IF($A618&lt;&gt;G$355,0,IF($A618&lt;&gt;$A617,1,MOD(G617-1+(COUNTIFS(H$355:$N$355,$A618)=COUNTIFS(H618:$N618,1)),G$354)+1))</f>
        <v>1</v>
      </c>
      <c r="H618" s="319">
        <f ca="1">IF($A618&lt;&gt;H$355,0,IF($A618&lt;&gt;$A617,1,MOD(H617-1+(COUNTIFS(I$355:$N$355,$A618)=COUNTIFS(I618:$N618,1)),H$354)+1))</f>
        <v>1</v>
      </c>
      <c r="I618" s="319">
        <f ca="1">IF($A618&lt;&gt;I$355,0,IF($A618&lt;&gt;$A617,1,MOD(I617-1+(COUNTIFS(N$355:$N$355,$A618)=COUNTIFS(N618:$N618,1)),I$354)+1))</f>
        <v>2</v>
      </c>
      <c r="J618" s="319"/>
      <c r="K618" s="319"/>
      <c r="L618" s="319"/>
      <c r="M618" s="319"/>
      <c r="O618">
        <v>262</v>
      </c>
      <c r="P618" s="124">
        <f t="shared" ca="1" si="917"/>
        <v>0.5</v>
      </c>
      <c r="Q618" s="124">
        <f t="shared" ca="1" si="918"/>
        <v>0</v>
      </c>
      <c r="R618" s="124">
        <f t="shared" ca="1" si="919"/>
        <v>0</v>
      </c>
      <c r="S618" s="124">
        <f t="shared" ca="1" si="920"/>
        <v>0</v>
      </c>
      <c r="T618" s="124">
        <v>0</v>
      </c>
      <c r="U618" s="124">
        <f t="shared" ca="1" si="921"/>
        <v>-0.5</v>
      </c>
      <c r="V618" s="124">
        <f t="shared" ca="1" si="922"/>
        <v>0</v>
      </c>
      <c r="W618" s="124"/>
      <c r="X618" s="124"/>
      <c r="Y618" s="124"/>
      <c r="Z618" s="124"/>
    </row>
    <row r="619" spans="1:26" outlineLevel="1">
      <c r="A619">
        <f t="shared" ca="1" si="923"/>
        <v>2</v>
      </c>
      <c r="B619" t="str">
        <f t="shared" ca="1" si="924"/>
        <v>EP3 LPD1 LPS1 LPM3</v>
      </c>
      <c r="C619" s="321">
        <f ca="1">IF($A619&lt;&gt;$A618,1,MOD(C618-1+(COUNTIFS(D$355:$N$355,$A619)=COUNTIFS(D619:$N619,1)),C$354)+1)</f>
        <v>3</v>
      </c>
      <c r="D619" s="319">
        <f ca="1">IF($A619&lt;&gt;D$355,0,IF($A619&lt;&gt;$A618,1,MOD(D618-1+(COUNTIFS(E$355:$N$355,$A619)=COUNTIFS(E619:$N619,1)),D$354)+1))</f>
        <v>0</v>
      </c>
      <c r="E619" s="319">
        <f ca="1">IF($A619&lt;&gt;E$355,0,IF($A619&lt;&gt;$A618,1,MOD(E618-1+(COUNTIFS(F$355:$N$355,$A619)=COUNTIFS(F619:$N619,1)),E$354)+1))</f>
        <v>0</v>
      </c>
      <c r="F619" s="319">
        <f ca="1">IF($A619&lt;&gt;F$355,0,IF($A619&lt;&gt;$A618,1,MOD(F618-1+(COUNTIFS(G$355:$N$355,$A619)=COUNTIFS(G619:$N619,1)),F$354)+1))</f>
        <v>0</v>
      </c>
      <c r="G619" s="319">
        <f ca="1">IF($A619&lt;&gt;G$355,0,IF($A619&lt;&gt;$A618,1,MOD(G618-1+(COUNTIFS(H$355:$N$355,$A619)=COUNTIFS(H619:$N619,1)),G$354)+1))</f>
        <v>1</v>
      </c>
      <c r="H619" s="319">
        <f ca="1">IF($A619&lt;&gt;H$355,0,IF($A619&lt;&gt;$A618,1,MOD(H618-1+(COUNTIFS(I$355:$N$355,$A619)=COUNTIFS(I619:$N619,1)),H$354)+1))</f>
        <v>1</v>
      </c>
      <c r="I619" s="319">
        <f ca="1">IF($A619&lt;&gt;I$355,0,IF($A619&lt;&gt;$A618,1,MOD(I618-1+(COUNTIFS(N$355:$N$355,$A619)=COUNTIFS(N619:$N619,1)),I$354)+1))</f>
        <v>3</v>
      </c>
      <c r="J619" s="319"/>
      <c r="K619" s="319"/>
      <c r="L619" s="319"/>
      <c r="M619" s="319"/>
      <c r="O619">
        <v>263</v>
      </c>
      <c r="P619" s="124">
        <f t="shared" ca="1" si="917"/>
        <v>0.5</v>
      </c>
      <c r="Q619" s="124">
        <f t="shared" ca="1" si="918"/>
        <v>0</v>
      </c>
      <c r="R619" s="124">
        <f t="shared" ca="1" si="919"/>
        <v>0</v>
      </c>
      <c r="S619" s="124">
        <f t="shared" ca="1" si="920"/>
        <v>0</v>
      </c>
      <c r="T619" s="124">
        <v>0</v>
      </c>
      <c r="U619" s="124">
        <f t="shared" ca="1" si="921"/>
        <v>-0.5</v>
      </c>
      <c r="V619" s="124">
        <f t="shared" ca="1" si="922"/>
        <v>0.5</v>
      </c>
      <c r="W619" s="124"/>
      <c r="X619" s="124"/>
      <c r="Y619" s="124"/>
      <c r="Z619" s="124"/>
    </row>
    <row r="620" spans="1:26" outlineLevel="1">
      <c r="A620">
        <f t="shared" ca="1" si="923"/>
        <v>2</v>
      </c>
      <c r="B620" t="str">
        <f t="shared" ca="1" si="924"/>
        <v>EP3 LPD1 LPS2 LPM1</v>
      </c>
      <c r="C620" s="321">
        <f ca="1">IF($A620&lt;&gt;$A619,1,MOD(C619-1+(COUNTIFS(D$355:$N$355,$A620)=COUNTIFS(D620:$N620,1)),C$354)+1)</f>
        <v>3</v>
      </c>
      <c r="D620" s="319">
        <f ca="1">IF($A620&lt;&gt;D$355,0,IF($A620&lt;&gt;$A619,1,MOD(D619-1+(COUNTIFS(E$355:$N$355,$A620)=COUNTIFS(E620:$N620,1)),D$354)+1))</f>
        <v>0</v>
      </c>
      <c r="E620" s="319">
        <f ca="1">IF($A620&lt;&gt;E$355,0,IF($A620&lt;&gt;$A619,1,MOD(E619-1+(COUNTIFS(F$355:$N$355,$A620)=COUNTIFS(F620:$N620,1)),E$354)+1))</f>
        <v>0</v>
      </c>
      <c r="F620" s="319">
        <f ca="1">IF($A620&lt;&gt;F$355,0,IF($A620&lt;&gt;$A619,1,MOD(F619-1+(COUNTIFS(G$355:$N$355,$A620)=COUNTIFS(G620:$N620,1)),F$354)+1))</f>
        <v>0</v>
      </c>
      <c r="G620" s="319">
        <f ca="1">IF($A620&lt;&gt;G$355,0,IF($A620&lt;&gt;$A619,1,MOD(G619-1+(COUNTIFS(H$355:$N$355,$A620)=COUNTIFS(H620:$N620,1)),G$354)+1))</f>
        <v>1</v>
      </c>
      <c r="H620" s="319">
        <f ca="1">IF($A620&lt;&gt;H$355,0,IF($A620&lt;&gt;$A619,1,MOD(H619-1+(COUNTIFS(I$355:$N$355,$A620)=COUNTIFS(I620:$N620,1)),H$354)+1))</f>
        <v>2</v>
      </c>
      <c r="I620" s="319">
        <f ca="1">IF($A620&lt;&gt;I$355,0,IF($A620&lt;&gt;$A619,1,MOD(I619-1+(COUNTIFS(N$355:$N$355,$A620)=COUNTIFS(N620:$N620,1)),I$354)+1))</f>
        <v>1</v>
      </c>
      <c r="J620" s="319"/>
      <c r="K620" s="319"/>
      <c r="L620" s="319"/>
      <c r="M620" s="319"/>
      <c r="O620">
        <v>264</v>
      </c>
      <c r="P620" s="124">
        <f t="shared" ca="1" si="917"/>
        <v>0.5</v>
      </c>
      <c r="Q620" s="124">
        <f t="shared" ca="1" si="918"/>
        <v>0</v>
      </c>
      <c r="R620" s="124">
        <f t="shared" ca="1" si="919"/>
        <v>0</v>
      </c>
      <c r="S620" s="124">
        <f t="shared" ca="1" si="920"/>
        <v>0</v>
      </c>
      <c r="T620" s="124">
        <v>0</v>
      </c>
      <c r="U620" s="124">
        <f t="shared" ca="1" si="921"/>
        <v>0</v>
      </c>
      <c r="V620" s="124">
        <f t="shared" ca="1" si="922"/>
        <v>-0.5</v>
      </c>
      <c r="W620" s="124"/>
      <c r="X620" s="124"/>
      <c r="Y620" s="124"/>
      <c r="Z620" s="124"/>
    </row>
    <row r="621" spans="1:26" outlineLevel="1">
      <c r="A621">
        <f t="shared" ca="1" si="923"/>
        <v>2</v>
      </c>
      <c r="B621" t="str">
        <f t="shared" ca="1" si="924"/>
        <v>EP3 LPD1 LPS2 LPM2</v>
      </c>
      <c r="C621" s="321">
        <f ca="1">IF($A621&lt;&gt;$A620,1,MOD(C620-1+(COUNTIFS(D$355:$N$355,$A621)=COUNTIFS(D621:$N621,1)),C$354)+1)</f>
        <v>3</v>
      </c>
      <c r="D621" s="319">
        <f ca="1">IF($A621&lt;&gt;D$355,0,IF($A621&lt;&gt;$A620,1,MOD(D620-1+(COUNTIFS(E$355:$N$355,$A621)=COUNTIFS(E621:$N621,1)),D$354)+1))</f>
        <v>0</v>
      </c>
      <c r="E621" s="319">
        <f ca="1">IF($A621&lt;&gt;E$355,0,IF($A621&lt;&gt;$A620,1,MOD(E620-1+(COUNTIFS(F$355:$N$355,$A621)=COUNTIFS(F621:$N621,1)),E$354)+1))</f>
        <v>0</v>
      </c>
      <c r="F621" s="319">
        <f ca="1">IF($A621&lt;&gt;F$355,0,IF($A621&lt;&gt;$A620,1,MOD(F620-1+(COUNTIFS(G$355:$N$355,$A621)=COUNTIFS(G621:$N621,1)),F$354)+1))</f>
        <v>0</v>
      </c>
      <c r="G621" s="319">
        <f ca="1">IF($A621&lt;&gt;G$355,0,IF($A621&lt;&gt;$A620,1,MOD(G620-1+(COUNTIFS(H$355:$N$355,$A621)=COUNTIFS(H621:$N621,1)),G$354)+1))</f>
        <v>1</v>
      </c>
      <c r="H621" s="319">
        <f ca="1">IF($A621&lt;&gt;H$355,0,IF($A621&lt;&gt;$A620,1,MOD(H620-1+(COUNTIFS(I$355:$N$355,$A621)=COUNTIFS(I621:$N621,1)),H$354)+1))</f>
        <v>2</v>
      </c>
      <c r="I621" s="319">
        <f ca="1">IF($A621&lt;&gt;I$355,0,IF($A621&lt;&gt;$A620,1,MOD(I620-1+(COUNTIFS(N$355:$N$355,$A621)=COUNTIFS(N621:$N621,1)),I$354)+1))</f>
        <v>2</v>
      </c>
      <c r="J621" s="319"/>
      <c r="K621" s="319"/>
      <c r="L621" s="319"/>
      <c r="M621" s="319"/>
      <c r="O621">
        <v>265</v>
      </c>
      <c r="P621" s="124">
        <f t="shared" ca="1" si="917"/>
        <v>0.5</v>
      </c>
      <c r="Q621" s="124">
        <f t="shared" ca="1" si="918"/>
        <v>0</v>
      </c>
      <c r="R621" s="124">
        <f t="shared" ca="1" si="919"/>
        <v>0</v>
      </c>
      <c r="S621" s="124">
        <f t="shared" ca="1" si="920"/>
        <v>0</v>
      </c>
      <c r="T621" s="124">
        <v>0</v>
      </c>
      <c r="U621" s="124">
        <f t="shared" ca="1" si="921"/>
        <v>0</v>
      </c>
      <c r="V621" s="124">
        <f t="shared" ca="1" si="922"/>
        <v>0</v>
      </c>
      <c r="W621" s="124"/>
      <c r="X621" s="124"/>
      <c r="Y621" s="124"/>
      <c r="Z621" s="124"/>
    </row>
    <row r="622" spans="1:26" outlineLevel="1">
      <c r="A622">
        <f t="shared" ca="1" si="923"/>
        <v>2</v>
      </c>
      <c r="B622" t="str">
        <f t="shared" ca="1" si="924"/>
        <v>EP3 LPD1 LPS2 LPM3</v>
      </c>
      <c r="C622" s="321">
        <f ca="1">IF($A622&lt;&gt;$A621,1,MOD(C621-1+(COUNTIFS(D$355:$N$355,$A622)=COUNTIFS(D622:$N622,1)),C$354)+1)</f>
        <v>3</v>
      </c>
      <c r="D622" s="319">
        <f ca="1">IF($A622&lt;&gt;D$355,0,IF($A622&lt;&gt;$A621,1,MOD(D621-1+(COUNTIFS(E$355:$N$355,$A622)=COUNTIFS(E622:$N622,1)),D$354)+1))</f>
        <v>0</v>
      </c>
      <c r="E622" s="319">
        <f ca="1">IF($A622&lt;&gt;E$355,0,IF($A622&lt;&gt;$A621,1,MOD(E621-1+(COUNTIFS(F$355:$N$355,$A622)=COUNTIFS(F622:$N622,1)),E$354)+1))</f>
        <v>0</v>
      </c>
      <c r="F622" s="319">
        <f ca="1">IF($A622&lt;&gt;F$355,0,IF($A622&lt;&gt;$A621,1,MOD(F621-1+(COUNTIFS(G$355:$N$355,$A622)=COUNTIFS(G622:$N622,1)),F$354)+1))</f>
        <v>0</v>
      </c>
      <c r="G622" s="319">
        <f ca="1">IF($A622&lt;&gt;G$355,0,IF($A622&lt;&gt;$A621,1,MOD(G621-1+(COUNTIFS(H$355:$N$355,$A622)=COUNTIFS(H622:$N622,1)),G$354)+1))</f>
        <v>1</v>
      </c>
      <c r="H622" s="319">
        <f ca="1">IF($A622&lt;&gt;H$355,0,IF($A622&lt;&gt;$A621,1,MOD(H621-1+(COUNTIFS(I$355:$N$355,$A622)=COUNTIFS(I622:$N622,1)),H$354)+1))</f>
        <v>2</v>
      </c>
      <c r="I622" s="319">
        <f ca="1">IF($A622&lt;&gt;I$355,0,IF($A622&lt;&gt;$A621,1,MOD(I621-1+(COUNTIFS(N$355:$N$355,$A622)=COUNTIFS(N622:$N622,1)),I$354)+1))</f>
        <v>3</v>
      </c>
      <c r="J622" s="319"/>
      <c r="K622" s="319"/>
      <c r="L622" s="319"/>
      <c r="M622" s="319"/>
      <c r="O622">
        <v>266</v>
      </c>
      <c r="P622" s="124">
        <f t="shared" ca="1" si="917"/>
        <v>0.5</v>
      </c>
      <c r="Q622" s="124">
        <f t="shared" ca="1" si="918"/>
        <v>0</v>
      </c>
      <c r="R622" s="124">
        <f t="shared" ca="1" si="919"/>
        <v>0</v>
      </c>
      <c r="S622" s="124">
        <f t="shared" ca="1" si="920"/>
        <v>0</v>
      </c>
      <c r="T622" s="124">
        <v>0</v>
      </c>
      <c r="U622" s="124">
        <f t="shared" ca="1" si="921"/>
        <v>0</v>
      </c>
      <c r="V622" s="124">
        <f t="shared" ca="1" si="922"/>
        <v>0.5</v>
      </c>
      <c r="W622" s="124"/>
      <c r="X622" s="124"/>
      <c r="Y622" s="124"/>
      <c r="Z622" s="124"/>
    </row>
    <row r="623" spans="1:26" outlineLevel="1">
      <c r="A623">
        <f t="shared" ca="1" si="923"/>
        <v>2</v>
      </c>
      <c r="B623" t="str">
        <f t="shared" ca="1" si="924"/>
        <v>EP3 LPD1 LPS3 LPM1</v>
      </c>
      <c r="C623" s="321">
        <f ca="1">IF($A623&lt;&gt;$A622,1,MOD(C622-1+(COUNTIFS(D$355:$N$355,$A623)=COUNTIFS(D623:$N623,1)),C$354)+1)</f>
        <v>3</v>
      </c>
      <c r="D623" s="319">
        <f ca="1">IF($A623&lt;&gt;D$355,0,IF($A623&lt;&gt;$A622,1,MOD(D622-1+(COUNTIFS(E$355:$N$355,$A623)=COUNTIFS(E623:$N623,1)),D$354)+1))</f>
        <v>0</v>
      </c>
      <c r="E623" s="319">
        <f ca="1">IF($A623&lt;&gt;E$355,0,IF($A623&lt;&gt;$A622,1,MOD(E622-1+(COUNTIFS(F$355:$N$355,$A623)=COUNTIFS(F623:$N623,1)),E$354)+1))</f>
        <v>0</v>
      </c>
      <c r="F623" s="319">
        <f ca="1">IF($A623&lt;&gt;F$355,0,IF($A623&lt;&gt;$A622,1,MOD(F622-1+(COUNTIFS(G$355:$N$355,$A623)=COUNTIFS(G623:$N623,1)),F$354)+1))</f>
        <v>0</v>
      </c>
      <c r="G623" s="319">
        <f ca="1">IF($A623&lt;&gt;G$355,0,IF($A623&lt;&gt;$A622,1,MOD(G622-1+(COUNTIFS(H$355:$N$355,$A623)=COUNTIFS(H623:$N623,1)),G$354)+1))</f>
        <v>1</v>
      </c>
      <c r="H623" s="319">
        <f ca="1">IF($A623&lt;&gt;H$355,0,IF($A623&lt;&gt;$A622,1,MOD(H622-1+(COUNTIFS(I$355:$N$355,$A623)=COUNTIFS(I623:$N623,1)),H$354)+1))</f>
        <v>3</v>
      </c>
      <c r="I623" s="319">
        <f ca="1">IF($A623&lt;&gt;I$355,0,IF($A623&lt;&gt;$A622,1,MOD(I622-1+(COUNTIFS(N$355:$N$355,$A623)=COUNTIFS(N623:$N623,1)),I$354)+1))</f>
        <v>1</v>
      </c>
      <c r="J623" s="319"/>
      <c r="K623" s="319"/>
      <c r="L623" s="319"/>
      <c r="M623" s="319"/>
      <c r="O623">
        <v>267</v>
      </c>
      <c r="P623" s="124">
        <f t="shared" ca="1" si="917"/>
        <v>0.5</v>
      </c>
      <c r="Q623" s="124">
        <f t="shared" ca="1" si="918"/>
        <v>0</v>
      </c>
      <c r="R623" s="124">
        <f t="shared" ca="1" si="919"/>
        <v>0</v>
      </c>
      <c r="S623" s="124">
        <f t="shared" ca="1" si="920"/>
        <v>0</v>
      </c>
      <c r="T623" s="124">
        <v>0</v>
      </c>
      <c r="U623" s="124">
        <f t="shared" ca="1" si="921"/>
        <v>0.5</v>
      </c>
      <c r="V623" s="124">
        <f t="shared" ca="1" si="922"/>
        <v>-0.5</v>
      </c>
      <c r="W623" s="124"/>
      <c r="X623" s="124"/>
      <c r="Y623" s="124"/>
      <c r="Z623" s="124"/>
    </row>
    <row r="624" spans="1:26" outlineLevel="1">
      <c r="A624">
        <f t="shared" ca="1" si="923"/>
        <v>2</v>
      </c>
      <c r="B624" t="str">
        <f t="shared" ca="1" si="924"/>
        <v>EP3 LPD1 LPS3 LPM2</v>
      </c>
      <c r="C624" s="321">
        <f ca="1">IF($A624&lt;&gt;$A623,1,MOD(C623-1+(COUNTIFS(D$355:$N$355,$A624)=COUNTIFS(D624:$N624,1)),C$354)+1)</f>
        <v>3</v>
      </c>
      <c r="D624" s="319">
        <f ca="1">IF($A624&lt;&gt;D$355,0,IF($A624&lt;&gt;$A623,1,MOD(D623-1+(COUNTIFS(E$355:$N$355,$A624)=COUNTIFS(E624:$N624,1)),D$354)+1))</f>
        <v>0</v>
      </c>
      <c r="E624" s="319">
        <f ca="1">IF($A624&lt;&gt;E$355,0,IF($A624&lt;&gt;$A623,1,MOD(E623-1+(COUNTIFS(F$355:$N$355,$A624)=COUNTIFS(F624:$N624,1)),E$354)+1))</f>
        <v>0</v>
      </c>
      <c r="F624" s="319">
        <f ca="1">IF($A624&lt;&gt;F$355,0,IF($A624&lt;&gt;$A623,1,MOD(F623-1+(COUNTIFS(G$355:$N$355,$A624)=COUNTIFS(G624:$N624,1)),F$354)+1))</f>
        <v>0</v>
      </c>
      <c r="G624" s="319">
        <f ca="1">IF($A624&lt;&gt;G$355,0,IF($A624&lt;&gt;$A623,1,MOD(G623-1+(COUNTIFS(H$355:$N$355,$A624)=COUNTIFS(H624:$N624,1)),G$354)+1))</f>
        <v>1</v>
      </c>
      <c r="H624" s="319">
        <f ca="1">IF($A624&lt;&gt;H$355,0,IF($A624&lt;&gt;$A623,1,MOD(H623-1+(COUNTIFS(I$355:$N$355,$A624)=COUNTIFS(I624:$N624,1)),H$354)+1))</f>
        <v>3</v>
      </c>
      <c r="I624" s="319">
        <f ca="1">IF($A624&lt;&gt;I$355,0,IF($A624&lt;&gt;$A623,1,MOD(I623-1+(COUNTIFS(N$355:$N$355,$A624)=COUNTIFS(N624:$N624,1)),I$354)+1))</f>
        <v>2</v>
      </c>
      <c r="J624" s="319"/>
      <c r="K624" s="319"/>
      <c r="L624" s="319"/>
      <c r="M624" s="319"/>
      <c r="O624">
        <v>268</v>
      </c>
      <c r="P624" s="124">
        <f t="shared" ca="1" si="917"/>
        <v>0.5</v>
      </c>
      <c r="Q624" s="124">
        <f t="shared" ca="1" si="918"/>
        <v>0</v>
      </c>
      <c r="R624" s="124">
        <f t="shared" ca="1" si="919"/>
        <v>0</v>
      </c>
      <c r="S624" s="124">
        <f t="shared" ca="1" si="920"/>
        <v>0</v>
      </c>
      <c r="T624" s="124">
        <v>0</v>
      </c>
      <c r="U624" s="124">
        <f t="shared" ca="1" si="921"/>
        <v>0.5</v>
      </c>
      <c r="V624" s="124">
        <f t="shared" ca="1" si="922"/>
        <v>0</v>
      </c>
      <c r="W624" s="124"/>
      <c r="X624" s="124"/>
      <c r="Y624" s="124"/>
      <c r="Z624" s="124"/>
    </row>
    <row r="625" spans="1:26" outlineLevel="1">
      <c r="A625">
        <f t="shared" ca="1" si="923"/>
        <v>2</v>
      </c>
      <c r="B625" t="str">
        <f t="shared" ca="1" si="924"/>
        <v>EP3 LPD1 LPS3 LPM3</v>
      </c>
      <c r="C625" s="321">
        <f ca="1">IF($A625&lt;&gt;$A624,1,MOD(C624-1+(COUNTIFS(D$355:$N$355,$A625)=COUNTIFS(D625:$N625,1)),C$354)+1)</f>
        <v>3</v>
      </c>
      <c r="D625" s="319">
        <f ca="1">IF($A625&lt;&gt;D$355,0,IF($A625&lt;&gt;$A624,1,MOD(D624-1+(COUNTIFS(E$355:$N$355,$A625)=COUNTIFS(E625:$N625,1)),D$354)+1))</f>
        <v>0</v>
      </c>
      <c r="E625" s="319">
        <f ca="1">IF($A625&lt;&gt;E$355,0,IF($A625&lt;&gt;$A624,1,MOD(E624-1+(COUNTIFS(F$355:$N$355,$A625)=COUNTIFS(F625:$N625,1)),E$354)+1))</f>
        <v>0</v>
      </c>
      <c r="F625" s="319">
        <f ca="1">IF($A625&lt;&gt;F$355,0,IF($A625&lt;&gt;$A624,1,MOD(F624-1+(COUNTIFS(G$355:$N$355,$A625)=COUNTIFS(G625:$N625,1)),F$354)+1))</f>
        <v>0</v>
      </c>
      <c r="G625" s="319">
        <f ca="1">IF($A625&lt;&gt;G$355,0,IF($A625&lt;&gt;$A624,1,MOD(G624-1+(COUNTIFS(H$355:$N$355,$A625)=COUNTIFS(H625:$N625,1)),G$354)+1))</f>
        <v>1</v>
      </c>
      <c r="H625" s="319">
        <f ca="1">IF($A625&lt;&gt;H$355,0,IF($A625&lt;&gt;$A624,1,MOD(H624-1+(COUNTIFS(I$355:$N$355,$A625)=COUNTIFS(I625:$N625,1)),H$354)+1))</f>
        <v>3</v>
      </c>
      <c r="I625" s="319">
        <f ca="1">IF($A625&lt;&gt;I$355,0,IF($A625&lt;&gt;$A624,1,MOD(I624-1+(COUNTIFS(N$355:$N$355,$A625)=COUNTIFS(N625:$N625,1)),I$354)+1))</f>
        <v>3</v>
      </c>
      <c r="J625" s="319"/>
      <c r="K625" s="319"/>
      <c r="L625" s="319"/>
      <c r="M625" s="319"/>
      <c r="O625">
        <v>269</v>
      </c>
      <c r="P625" s="124">
        <f t="shared" ca="1" si="917"/>
        <v>0.5</v>
      </c>
      <c r="Q625" s="124">
        <f t="shared" ca="1" si="918"/>
        <v>0</v>
      </c>
      <c r="R625" s="124">
        <f t="shared" ca="1" si="919"/>
        <v>0</v>
      </c>
      <c r="S625" s="124">
        <f t="shared" ca="1" si="920"/>
        <v>0</v>
      </c>
      <c r="T625" s="124">
        <v>0</v>
      </c>
      <c r="U625" s="124">
        <f t="shared" ca="1" si="921"/>
        <v>0.5</v>
      </c>
      <c r="V625" s="124">
        <f t="shared" ca="1" si="922"/>
        <v>0.5</v>
      </c>
      <c r="W625" s="124"/>
      <c r="X625" s="124"/>
      <c r="Y625" s="124"/>
      <c r="Z625" s="124"/>
    </row>
    <row r="626" spans="1:26" outlineLevel="1">
      <c r="A626">
        <f t="shared" ca="1" si="923"/>
        <v>2</v>
      </c>
      <c r="B626" t="str">
        <f t="shared" ca="1" si="924"/>
        <v>EP1 LPD1 LPS1 LPM1</v>
      </c>
      <c r="C626" s="321">
        <f ca="1">IF($A626&lt;&gt;$A625,1,MOD(C625-1+(COUNTIFS(D$355:$N$355,$A626)=COUNTIFS(D626:$N626,1)),C$354)+1)</f>
        <v>1</v>
      </c>
      <c r="D626" s="319">
        <f ca="1">IF($A626&lt;&gt;D$355,0,IF($A626&lt;&gt;$A625,1,MOD(D625-1+(COUNTIFS(E$355:$N$355,$A626)=COUNTIFS(E626:$N626,1)),D$354)+1))</f>
        <v>0</v>
      </c>
      <c r="E626" s="319">
        <f ca="1">IF($A626&lt;&gt;E$355,0,IF($A626&lt;&gt;$A625,1,MOD(E625-1+(COUNTIFS(F$355:$N$355,$A626)=COUNTIFS(F626:$N626,1)),E$354)+1))</f>
        <v>0</v>
      </c>
      <c r="F626" s="319">
        <f ca="1">IF($A626&lt;&gt;F$355,0,IF($A626&lt;&gt;$A625,1,MOD(F625-1+(COUNTIFS(G$355:$N$355,$A626)=COUNTIFS(G626:$N626,1)),F$354)+1))</f>
        <v>0</v>
      </c>
      <c r="G626" s="319">
        <f ca="1">IF($A626&lt;&gt;G$355,0,IF($A626&lt;&gt;$A625,1,MOD(G625-1+(COUNTIFS(H$355:$N$355,$A626)=COUNTIFS(H626:$N626,1)),G$354)+1))</f>
        <v>1</v>
      </c>
      <c r="H626" s="319">
        <f ca="1">IF($A626&lt;&gt;H$355,0,IF($A626&lt;&gt;$A625,1,MOD(H625-1+(COUNTIFS(I$355:$N$355,$A626)=COUNTIFS(I626:$N626,1)),H$354)+1))</f>
        <v>1</v>
      </c>
      <c r="I626" s="319">
        <f ca="1">IF($A626&lt;&gt;I$355,0,IF($A626&lt;&gt;$A625,1,MOD(I625-1+(COUNTIFS(N$355:$N$355,$A626)=COUNTIFS(N626:$N626,1)),I$354)+1))</f>
        <v>1</v>
      </c>
      <c r="J626" s="319"/>
      <c r="K626" s="319"/>
      <c r="L626" s="319"/>
      <c r="M626" s="319"/>
      <c r="O626">
        <v>270</v>
      </c>
      <c r="P626" s="124">
        <f t="shared" ca="1" si="917"/>
        <v>-0.5</v>
      </c>
      <c r="Q626" s="124">
        <f t="shared" ca="1" si="918"/>
        <v>0</v>
      </c>
      <c r="R626" s="124">
        <f t="shared" ca="1" si="919"/>
        <v>0</v>
      </c>
      <c r="S626" s="124">
        <f t="shared" ca="1" si="920"/>
        <v>0</v>
      </c>
      <c r="T626" s="124">
        <v>0</v>
      </c>
      <c r="U626" s="124">
        <f t="shared" ca="1" si="921"/>
        <v>-0.5</v>
      </c>
      <c r="V626" s="124">
        <f t="shared" ca="1" si="922"/>
        <v>-0.5</v>
      </c>
      <c r="W626" s="124"/>
      <c r="X626" s="124"/>
      <c r="Y626" s="124"/>
      <c r="Z626" s="124"/>
    </row>
    <row r="627" spans="1:26" outlineLevel="1">
      <c r="A627">
        <f t="shared" ca="1" si="923"/>
        <v>2</v>
      </c>
      <c r="B627" t="str">
        <f t="shared" ca="1" si="924"/>
        <v>EP1 LPD1 LPS1 LPM2</v>
      </c>
      <c r="C627" s="321">
        <f ca="1">IF($A627&lt;&gt;$A626,1,MOD(C626-1+(COUNTIFS(D$355:$N$355,$A627)=COUNTIFS(D627:$N627,1)),C$354)+1)</f>
        <v>1</v>
      </c>
      <c r="D627" s="319">
        <f ca="1">IF($A627&lt;&gt;D$355,0,IF($A627&lt;&gt;$A626,1,MOD(D626-1+(COUNTIFS(E$355:$N$355,$A627)=COUNTIFS(E627:$N627,1)),D$354)+1))</f>
        <v>0</v>
      </c>
      <c r="E627" s="319">
        <f ca="1">IF($A627&lt;&gt;E$355,0,IF($A627&lt;&gt;$A626,1,MOD(E626-1+(COUNTIFS(F$355:$N$355,$A627)=COUNTIFS(F627:$N627,1)),E$354)+1))</f>
        <v>0</v>
      </c>
      <c r="F627" s="319">
        <f ca="1">IF($A627&lt;&gt;F$355,0,IF($A627&lt;&gt;$A626,1,MOD(F626-1+(COUNTIFS(G$355:$N$355,$A627)=COUNTIFS(G627:$N627,1)),F$354)+1))</f>
        <v>0</v>
      </c>
      <c r="G627" s="319">
        <f ca="1">IF($A627&lt;&gt;G$355,0,IF($A627&lt;&gt;$A626,1,MOD(G626-1+(COUNTIFS(H$355:$N$355,$A627)=COUNTIFS(H627:$N627,1)),G$354)+1))</f>
        <v>1</v>
      </c>
      <c r="H627" s="319">
        <f ca="1">IF($A627&lt;&gt;H$355,0,IF($A627&lt;&gt;$A626,1,MOD(H626-1+(COUNTIFS(I$355:$N$355,$A627)=COUNTIFS(I627:$N627,1)),H$354)+1))</f>
        <v>1</v>
      </c>
      <c r="I627" s="319">
        <f ca="1">IF($A627&lt;&gt;I$355,0,IF($A627&lt;&gt;$A626,1,MOD(I626-1+(COUNTIFS(N$355:$N$355,$A627)=COUNTIFS(N627:$N627,1)),I$354)+1))</f>
        <v>2</v>
      </c>
      <c r="J627" s="319"/>
      <c r="K627" s="319"/>
      <c r="L627" s="319"/>
      <c r="M627" s="319"/>
      <c r="O627">
        <v>271</v>
      </c>
      <c r="P627" s="124">
        <f t="shared" ca="1" si="917"/>
        <v>-0.5</v>
      </c>
      <c r="Q627" s="124">
        <f t="shared" ca="1" si="918"/>
        <v>0</v>
      </c>
      <c r="R627" s="124">
        <f t="shared" ca="1" si="919"/>
        <v>0</v>
      </c>
      <c r="S627" s="124">
        <f t="shared" ca="1" si="920"/>
        <v>0</v>
      </c>
      <c r="T627" s="124">
        <v>0</v>
      </c>
      <c r="U627" s="124">
        <f t="shared" ca="1" si="921"/>
        <v>-0.5</v>
      </c>
      <c r="V627" s="124">
        <f t="shared" ca="1" si="922"/>
        <v>0</v>
      </c>
      <c r="W627" s="124"/>
      <c r="X627" s="124"/>
      <c r="Y627" s="124"/>
      <c r="Z627" s="124"/>
    </row>
    <row r="628" spans="1:26" outlineLevel="1">
      <c r="A628">
        <f t="shared" ca="1" si="923"/>
        <v>2</v>
      </c>
      <c r="B628" t="str">
        <f t="shared" ca="1" si="924"/>
        <v>EP1 LPD1 LPS1 LPM3</v>
      </c>
      <c r="C628" s="321">
        <f ca="1">IF($A628&lt;&gt;$A627,1,MOD(C627-1+(COUNTIFS(D$355:$N$355,$A628)=COUNTIFS(D628:$N628,1)),C$354)+1)</f>
        <v>1</v>
      </c>
      <c r="D628" s="319">
        <f ca="1">IF($A628&lt;&gt;D$355,0,IF($A628&lt;&gt;$A627,1,MOD(D627-1+(COUNTIFS(E$355:$N$355,$A628)=COUNTIFS(E628:$N628,1)),D$354)+1))</f>
        <v>0</v>
      </c>
      <c r="E628" s="319">
        <f ca="1">IF($A628&lt;&gt;E$355,0,IF($A628&lt;&gt;$A627,1,MOD(E627-1+(COUNTIFS(F$355:$N$355,$A628)=COUNTIFS(F628:$N628,1)),E$354)+1))</f>
        <v>0</v>
      </c>
      <c r="F628" s="319">
        <f ca="1">IF($A628&lt;&gt;F$355,0,IF($A628&lt;&gt;$A627,1,MOD(F627-1+(COUNTIFS(G$355:$N$355,$A628)=COUNTIFS(G628:$N628,1)),F$354)+1))</f>
        <v>0</v>
      </c>
      <c r="G628" s="319">
        <f ca="1">IF($A628&lt;&gt;G$355,0,IF($A628&lt;&gt;$A627,1,MOD(G627-1+(COUNTIFS(H$355:$N$355,$A628)=COUNTIFS(H628:$N628,1)),G$354)+1))</f>
        <v>1</v>
      </c>
      <c r="H628" s="319">
        <f ca="1">IF($A628&lt;&gt;H$355,0,IF($A628&lt;&gt;$A627,1,MOD(H627-1+(COUNTIFS(I$355:$N$355,$A628)=COUNTIFS(I628:$N628,1)),H$354)+1))</f>
        <v>1</v>
      </c>
      <c r="I628" s="319">
        <f ca="1">IF($A628&lt;&gt;I$355,0,IF($A628&lt;&gt;$A627,1,MOD(I627-1+(COUNTIFS(N$355:$N$355,$A628)=COUNTIFS(N628:$N628,1)),I$354)+1))</f>
        <v>3</v>
      </c>
      <c r="J628" s="319"/>
      <c r="K628" s="319"/>
      <c r="L628" s="319"/>
      <c r="M628" s="319"/>
      <c r="O628">
        <v>272</v>
      </c>
      <c r="P628" s="124">
        <f t="shared" ca="1" si="917"/>
        <v>-0.5</v>
      </c>
      <c r="Q628" s="124">
        <f t="shared" ca="1" si="918"/>
        <v>0</v>
      </c>
      <c r="R628" s="124">
        <f t="shared" ca="1" si="919"/>
        <v>0</v>
      </c>
      <c r="S628" s="124">
        <f t="shared" ca="1" si="920"/>
        <v>0</v>
      </c>
      <c r="T628" s="124">
        <v>0</v>
      </c>
      <c r="U628" s="124">
        <f t="shared" ca="1" si="921"/>
        <v>-0.5</v>
      </c>
      <c r="V628" s="124">
        <f t="shared" ca="1" si="922"/>
        <v>0.5</v>
      </c>
      <c r="W628" s="124"/>
      <c r="X628" s="124"/>
      <c r="Y628" s="124"/>
      <c r="Z628" s="124"/>
    </row>
    <row r="629" spans="1:26" outlineLevel="1">
      <c r="A629">
        <f t="shared" ca="1" si="923"/>
        <v>2</v>
      </c>
      <c r="B629" t="str">
        <f t="shared" ca="1" si="924"/>
        <v>EP1 LPD1 LPS2 LPM1</v>
      </c>
      <c r="C629" s="321">
        <f ca="1">IF($A629&lt;&gt;$A628,1,MOD(C628-1+(COUNTIFS(D$355:$N$355,$A629)=COUNTIFS(D629:$N629,1)),C$354)+1)</f>
        <v>1</v>
      </c>
      <c r="D629" s="319">
        <f ca="1">IF($A629&lt;&gt;D$355,0,IF($A629&lt;&gt;$A628,1,MOD(D628-1+(COUNTIFS(E$355:$N$355,$A629)=COUNTIFS(E629:$N629,1)),D$354)+1))</f>
        <v>0</v>
      </c>
      <c r="E629" s="319">
        <f ca="1">IF($A629&lt;&gt;E$355,0,IF($A629&lt;&gt;$A628,1,MOD(E628-1+(COUNTIFS(F$355:$N$355,$A629)=COUNTIFS(F629:$N629,1)),E$354)+1))</f>
        <v>0</v>
      </c>
      <c r="F629" s="319">
        <f ca="1">IF($A629&lt;&gt;F$355,0,IF($A629&lt;&gt;$A628,1,MOD(F628-1+(COUNTIFS(G$355:$N$355,$A629)=COUNTIFS(G629:$N629,1)),F$354)+1))</f>
        <v>0</v>
      </c>
      <c r="G629" s="319">
        <f ca="1">IF($A629&lt;&gt;G$355,0,IF($A629&lt;&gt;$A628,1,MOD(G628-1+(COUNTIFS(H$355:$N$355,$A629)=COUNTIFS(H629:$N629,1)),G$354)+1))</f>
        <v>1</v>
      </c>
      <c r="H629" s="319">
        <f ca="1">IF($A629&lt;&gt;H$355,0,IF($A629&lt;&gt;$A628,1,MOD(H628-1+(COUNTIFS(I$355:$N$355,$A629)=COUNTIFS(I629:$N629,1)),H$354)+1))</f>
        <v>2</v>
      </c>
      <c r="I629" s="319">
        <f ca="1">IF($A629&lt;&gt;I$355,0,IF($A629&lt;&gt;$A628,1,MOD(I628-1+(COUNTIFS(N$355:$N$355,$A629)=COUNTIFS(N629:$N629,1)),I$354)+1))</f>
        <v>1</v>
      </c>
      <c r="J629" s="319"/>
      <c r="K629" s="319"/>
      <c r="L629" s="319"/>
      <c r="M629" s="319"/>
      <c r="O629">
        <v>273</v>
      </c>
      <c r="P629" s="124">
        <f t="shared" ref="P629:P692" ca="1" si="925">IF(C629=0,0,INDEX(C$347:C$350,C629,1))</f>
        <v>-0.5</v>
      </c>
      <c r="Q629" s="124">
        <f t="shared" ref="Q629:Q692" ca="1" si="926">IF(D629=0,0,INDEX(D$347:D$350,D629,1))</f>
        <v>0</v>
      </c>
      <c r="R629" s="124">
        <f t="shared" ref="R629:R692" ca="1" si="927">IF(E629=0,0,INDEX(E$347:E$350,E629,1))</f>
        <v>0</v>
      </c>
      <c r="S629" s="124">
        <f t="shared" ref="S629:S692" ca="1" si="928">IF(F629=0,0,INDEX(F$347:F$350,F629,1))</f>
        <v>0</v>
      </c>
      <c r="T629" s="124">
        <v>0</v>
      </c>
      <c r="U629" s="124">
        <f t="shared" ref="U629:U692" ca="1" si="929">IF(H629=0,0,INDEX(H$347:H$350,H629,1))</f>
        <v>0</v>
      </c>
      <c r="V629" s="124">
        <f t="shared" ref="V629:V692" ca="1" si="930">IF(I629=0,0,INDEX(I$347:I$350,I629,1))</f>
        <v>-0.5</v>
      </c>
      <c r="W629" s="124"/>
      <c r="X629" s="124"/>
      <c r="Y629" s="124"/>
      <c r="Z629" s="124"/>
    </row>
    <row r="630" spans="1:26" outlineLevel="1">
      <c r="A630">
        <f t="shared" ref="A630:A692" ca="1" si="931">OFFSET(A630,-1,0)</f>
        <v>2</v>
      </c>
      <c r="B630" t="str">
        <f t="shared" ca="1" si="924"/>
        <v>EP1 LPD1 LPS2 LPM2</v>
      </c>
      <c r="C630" s="321">
        <f ca="1">IF($A630&lt;&gt;$A629,1,MOD(C629-1+(COUNTIFS(D$355:$N$355,$A630)=COUNTIFS(D630:$N630,1)),C$354)+1)</f>
        <v>1</v>
      </c>
      <c r="D630" s="319">
        <f ca="1">IF($A630&lt;&gt;D$355,0,IF($A630&lt;&gt;$A629,1,MOD(D629-1+(COUNTIFS(E$355:$N$355,$A630)=COUNTIFS(E630:$N630,1)),D$354)+1))</f>
        <v>0</v>
      </c>
      <c r="E630" s="319">
        <f ca="1">IF($A630&lt;&gt;E$355,0,IF($A630&lt;&gt;$A629,1,MOD(E629-1+(COUNTIFS(F$355:$N$355,$A630)=COUNTIFS(F630:$N630,1)),E$354)+1))</f>
        <v>0</v>
      </c>
      <c r="F630" s="319">
        <f ca="1">IF($A630&lt;&gt;F$355,0,IF($A630&lt;&gt;$A629,1,MOD(F629-1+(COUNTIFS(G$355:$N$355,$A630)=COUNTIFS(G630:$N630,1)),F$354)+1))</f>
        <v>0</v>
      </c>
      <c r="G630" s="319">
        <f ca="1">IF($A630&lt;&gt;G$355,0,IF($A630&lt;&gt;$A629,1,MOD(G629-1+(COUNTIFS(H$355:$N$355,$A630)=COUNTIFS(H630:$N630,1)),G$354)+1))</f>
        <v>1</v>
      </c>
      <c r="H630" s="319">
        <f ca="1">IF($A630&lt;&gt;H$355,0,IF($A630&lt;&gt;$A629,1,MOD(H629-1+(COUNTIFS(I$355:$N$355,$A630)=COUNTIFS(I630:$N630,1)),H$354)+1))</f>
        <v>2</v>
      </c>
      <c r="I630" s="319">
        <f ca="1">IF($A630&lt;&gt;I$355,0,IF($A630&lt;&gt;$A629,1,MOD(I629-1+(COUNTIFS(N$355:$N$355,$A630)=COUNTIFS(N630:$N630,1)),I$354)+1))</f>
        <v>2</v>
      </c>
      <c r="J630" s="319"/>
      <c r="K630" s="319"/>
      <c r="L630" s="319"/>
      <c r="M630" s="319"/>
      <c r="O630">
        <v>274</v>
      </c>
      <c r="P630" s="124">
        <f t="shared" ca="1" si="925"/>
        <v>-0.5</v>
      </c>
      <c r="Q630" s="124">
        <f t="shared" ca="1" si="926"/>
        <v>0</v>
      </c>
      <c r="R630" s="124">
        <f t="shared" ca="1" si="927"/>
        <v>0</v>
      </c>
      <c r="S630" s="124">
        <f t="shared" ca="1" si="928"/>
        <v>0</v>
      </c>
      <c r="T630" s="124">
        <v>0</v>
      </c>
      <c r="U630" s="124">
        <f t="shared" ca="1" si="929"/>
        <v>0</v>
      </c>
      <c r="V630" s="124">
        <f t="shared" ca="1" si="930"/>
        <v>0</v>
      </c>
      <c r="W630" s="124"/>
      <c r="X630" s="124"/>
      <c r="Y630" s="124"/>
      <c r="Z630" s="124"/>
    </row>
    <row r="631" spans="1:26" outlineLevel="1">
      <c r="A631">
        <f t="shared" ca="1" si="931"/>
        <v>2</v>
      </c>
      <c r="B631" t="str">
        <f t="shared" ca="1" si="924"/>
        <v>EP1 LPD1 LPS2 LPM3</v>
      </c>
      <c r="C631" s="321">
        <f ca="1">IF($A631&lt;&gt;$A630,1,MOD(C630-1+(COUNTIFS(D$355:$N$355,$A631)=COUNTIFS(D631:$N631,1)),C$354)+1)</f>
        <v>1</v>
      </c>
      <c r="D631" s="319">
        <f ca="1">IF($A631&lt;&gt;D$355,0,IF($A631&lt;&gt;$A630,1,MOD(D630-1+(COUNTIFS(E$355:$N$355,$A631)=COUNTIFS(E631:$N631,1)),D$354)+1))</f>
        <v>0</v>
      </c>
      <c r="E631" s="319">
        <f ca="1">IF($A631&lt;&gt;E$355,0,IF($A631&lt;&gt;$A630,1,MOD(E630-1+(COUNTIFS(F$355:$N$355,$A631)=COUNTIFS(F631:$N631,1)),E$354)+1))</f>
        <v>0</v>
      </c>
      <c r="F631" s="319">
        <f ca="1">IF($A631&lt;&gt;F$355,0,IF($A631&lt;&gt;$A630,1,MOD(F630-1+(COUNTIFS(G$355:$N$355,$A631)=COUNTIFS(G631:$N631,1)),F$354)+1))</f>
        <v>0</v>
      </c>
      <c r="G631" s="319">
        <f ca="1">IF($A631&lt;&gt;G$355,0,IF($A631&lt;&gt;$A630,1,MOD(G630-1+(COUNTIFS(H$355:$N$355,$A631)=COUNTIFS(H631:$N631,1)),G$354)+1))</f>
        <v>1</v>
      </c>
      <c r="H631" s="319">
        <f ca="1">IF($A631&lt;&gt;H$355,0,IF($A631&lt;&gt;$A630,1,MOD(H630-1+(COUNTIFS(I$355:$N$355,$A631)=COUNTIFS(I631:$N631,1)),H$354)+1))</f>
        <v>2</v>
      </c>
      <c r="I631" s="319">
        <f ca="1">IF($A631&lt;&gt;I$355,0,IF($A631&lt;&gt;$A630,1,MOD(I630-1+(COUNTIFS(N$355:$N$355,$A631)=COUNTIFS(N631:$N631,1)),I$354)+1))</f>
        <v>3</v>
      </c>
      <c r="J631" s="319"/>
      <c r="K631" s="319"/>
      <c r="L631" s="319"/>
      <c r="M631" s="319"/>
      <c r="O631">
        <v>275</v>
      </c>
      <c r="P631" s="124">
        <f t="shared" ca="1" si="925"/>
        <v>-0.5</v>
      </c>
      <c r="Q631" s="124">
        <f t="shared" ca="1" si="926"/>
        <v>0</v>
      </c>
      <c r="R631" s="124">
        <f t="shared" ca="1" si="927"/>
        <v>0</v>
      </c>
      <c r="S631" s="124">
        <f t="shared" ca="1" si="928"/>
        <v>0</v>
      </c>
      <c r="T631" s="124">
        <v>0</v>
      </c>
      <c r="U631" s="124">
        <f t="shared" ca="1" si="929"/>
        <v>0</v>
      </c>
      <c r="V631" s="124">
        <f t="shared" ca="1" si="930"/>
        <v>0.5</v>
      </c>
      <c r="W631" s="124"/>
      <c r="X631" s="124"/>
      <c r="Y631" s="124"/>
      <c r="Z631" s="124"/>
    </row>
    <row r="632" spans="1:26" outlineLevel="1">
      <c r="A632">
        <f t="shared" ca="1" si="931"/>
        <v>2</v>
      </c>
      <c r="B632" t="str">
        <f t="shared" ca="1" si="924"/>
        <v>EP1 LPD1 LPS3 LPM1</v>
      </c>
      <c r="C632" s="321">
        <f ca="1">IF($A632&lt;&gt;$A631,1,MOD(C631-1+(COUNTIFS(D$355:$N$355,$A632)=COUNTIFS(D632:$N632,1)),C$354)+1)</f>
        <v>1</v>
      </c>
      <c r="D632" s="319">
        <f ca="1">IF($A632&lt;&gt;D$355,0,IF($A632&lt;&gt;$A631,1,MOD(D631-1+(COUNTIFS(E$355:$N$355,$A632)=COUNTIFS(E632:$N632,1)),D$354)+1))</f>
        <v>0</v>
      </c>
      <c r="E632" s="319">
        <f ca="1">IF($A632&lt;&gt;E$355,0,IF($A632&lt;&gt;$A631,1,MOD(E631-1+(COUNTIFS(F$355:$N$355,$A632)=COUNTIFS(F632:$N632,1)),E$354)+1))</f>
        <v>0</v>
      </c>
      <c r="F632" s="319">
        <f ca="1">IF($A632&lt;&gt;F$355,0,IF($A632&lt;&gt;$A631,1,MOD(F631-1+(COUNTIFS(G$355:$N$355,$A632)=COUNTIFS(G632:$N632,1)),F$354)+1))</f>
        <v>0</v>
      </c>
      <c r="G632" s="319">
        <f ca="1">IF($A632&lt;&gt;G$355,0,IF($A632&lt;&gt;$A631,1,MOD(G631-1+(COUNTIFS(H$355:$N$355,$A632)=COUNTIFS(H632:$N632,1)),G$354)+1))</f>
        <v>1</v>
      </c>
      <c r="H632" s="319">
        <f ca="1">IF($A632&lt;&gt;H$355,0,IF($A632&lt;&gt;$A631,1,MOD(H631-1+(COUNTIFS(I$355:$N$355,$A632)=COUNTIFS(I632:$N632,1)),H$354)+1))</f>
        <v>3</v>
      </c>
      <c r="I632" s="319">
        <f ca="1">IF($A632&lt;&gt;I$355,0,IF($A632&lt;&gt;$A631,1,MOD(I631-1+(COUNTIFS(N$355:$N$355,$A632)=COUNTIFS(N632:$N632,1)),I$354)+1))</f>
        <v>1</v>
      </c>
      <c r="J632" s="319"/>
      <c r="K632" s="319"/>
      <c r="L632" s="319"/>
      <c r="M632" s="319"/>
      <c r="O632">
        <v>276</v>
      </c>
      <c r="P632" s="124">
        <f t="shared" ca="1" si="925"/>
        <v>-0.5</v>
      </c>
      <c r="Q632" s="124">
        <f t="shared" ca="1" si="926"/>
        <v>0</v>
      </c>
      <c r="R632" s="124">
        <f t="shared" ca="1" si="927"/>
        <v>0</v>
      </c>
      <c r="S632" s="124">
        <f t="shared" ca="1" si="928"/>
        <v>0</v>
      </c>
      <c r="T632" s="124">
        <v>0</v>
      </c>
      <c r="U632" s="124">
        <f t="shared" ca="1" si="929"/>
        <v>0.5</v>
      </c>
      <c r="V632" s="124">
        <f t="shared" ca="1" si="930"/>
        <v>-0.5</v>
      </c>
      <c r="W632" s="124"/>
      <c r="X632" s="124"/>
      <c r="Y632" s="124"/>
      <c r="Z632" s="124"/>
    </row>
    <row r="633" spans="1:26" outlineLevel="1">
      <c r="A633">
        <f t="shared" ca="1" si="931"/>
        <v>2</v>
      </c>
      <c r="B633" t="str">
        <f t="shared" ca="1" si="924"/>
        <v>EP1 LPD1 LPS3 LPM2</v>
      </c>
      <c r="C633" s="321">
        <f ca="1">IF($A633&lt;&gt;$A632,1,MOD(C632-1+(COUNTIFS(D$355:$N$355,$A633)=COUNTIFS(D633:$N633,1)),C$354)+1)</f>
        <v>1</v>
      </c>
      <c r="D633" s="319">
        <f ca="1">IF($A633&lt;&gt;D$355,0,IF($A633&lt;&gt;$A632,1,MOD(D632-1+(COUNTIFS(E$355:$N$355,$A633)=COUNTIFS(E633:$N633,1)),D$354)+1))</f>
        <v>0</v>
      </c>
      <c r="E633" s="319">
        <f ca="1">IF($A633&lt;&gt;E$355,0,IF($A633&lt;&gt;$A632,1,MOD(E632-1+(COUNTIFS(F$355:$N$355,$A633)=COUNTIFS(F633:$N633,1)),E$354)+1))</f>
        <v>0</v>
      </c>
      <c r="F633" s="319">
        <f ca="1">IF($A633&lt;&gt;F$355,0,IF($A633&lt;&gt;$A632,1,MOD(F632-1+(COUNTIFS(G$355:$N$355,$A633)=COUNTIFS(G633:$N633,1)),F$354)+1))</f>
        <v>0</v>
      </c>
      <c r="G633" s="319">
        <f ca="1">IF($A633&lt;&gt;G$355,0,IF($A633&lt;&gt;$A632,1,MOD(G632-1+(COUNTIFS(H$355:$N$355,$A633)=COUNTIFS(H633:$N633,1)),G$354)+1))</f>
        <v>1</v>
      </c>
      <c r="H633" s="319">
        <f ca="1">IF($A633&lt;&gt;H$355,0,IF($A633&lt;&gt;$A632,1,MOD(H632-1+(COUNTIFS(I$355:$N$355,$A633)=COUNTIFS(I633:$N633,1)),H$354)+1))</f>
        <v>3</v>
      </c>
      <c r="I633" s="319">
        <f ca="1">IF($A633&lt;&gt;I$355,0,IF($A633&lt;&gt;$A632,1,MOD(I632-1+(COUNTIFS(N$355:$N$355,$A633)=COUNTIFS(N633:$N633,1)),I$354)+1))</f>
        <v>2</v>
      </c>
      <c r="J633" s="319"/>
      <c r="K633" s="319"/>
      <c r="L633" s="319"/>
      <c r="M633" s="319"/>
      <c r="O633">
        <v>277</v>
      </c>
      <c r="P633" s="124">
        <f t="shared" ca="1" si="925"/>
        <v>-0.5</v>
      </c>
      <c r="Q633" s="124">
        <f t="shared" ca="1" si="926"/>
        <v>0</v>
      </c>
      <c r="R633" s="124">
        <f t="shared" ca="1" si="927"/>
        <v>0</v>
      </c>
      <c r="S633" s="124">
        <f t="shared" ca="1" si="928"/>
        <v>0</v>
      </c>
      <c r="T633" s="124">
        <v>0</v>
      </c>
      <c r="U633" s="124">
        <f t="shared" ca="1" si="929"/>
        <v>0.5</v>
      </c>
      <c r="V633" s="124">
        <f t="shared" ca="1" si="930"/>
        <v>0</v>
      </c>
      <c r="W633" s="124"/>
      <c r="X633" s="124"/>
      <c r="Y633" s="124"/>
      <c r="Z633" s="124"/>
    </row>
    <row r="634" spans="1:26" outlineLevel="1">
      <c r="A634">
        <f t="shared" ca="1" si="931"/>
        <v>2</v>
      </c>
      <c r="B634" t="str">
        <f t="shared" ca="1" si="924"/>
        <v>EP1 LPD1 LPS3 LPM3</v>
      </c>
      <c r="C634" s="321">
        <f ca="1">IF($A634&lt;&gt;$A633,1,MOD(C633-1+(COUNTIFS(D$355:$N$355,$A634)=COUNTIFS(D634:$N634,1)),C$354)+1)</f>
        <v>1</v>
      </c>
      <c r="D634" s="319">
        <f ca="1">IF($A634&lt;&gt;D$355,0,IF($A634&lt;&gt;$A633,1,MOD(D633-1+(COUNTIFS(E$355:$N$355,$A634)=COUNTIFS(E634:$N634,1)),D$354)+1))</f>
        <v>0</v>
      </c>
      <c r="E634" s="319">
        <f ca="1">IF($A634&lt;&gt;E$355,0,IF($A634&lt;&gt;$A633,1,MOD(E633-1+(COUNTIFS(F$355:$N$355,$A634)=COUNTIFS(F634:$N634,1)),E$354)+1))</f>
        <v>0</v>
      </c>
      <c r="F634" s="319">
        <f ca="1">IF($A634&lt;&gt;F$355,0,IF($A634&lt;&gt;$A633,1,MOD(F633-1+(COUNTIFS(G$355:$N$355,$A634)=COUNTIFS(G634:$N634,1)),F$354)+1))</f>
        <v>0</v>
      </c>
      <c r="G634" s="319">
        <f ca="1">IF($A634&lt;&gt;G$355,0,IF($A634&lt;&gt;$A633,1,MOD(G633-1+(COUNTIFS(H$355:$N$355,$A634)=COUNTIFS(H634:$N634,1)),G$354)+1))</f>
        <v>1</v>
      </c>
      <c r="H634" s="319">
        <f ca="1">IF($A634&lt;&gt;H$355,0,IF($A634&lt;&gt;$A633,1,MOD(H633-1+(COUNTIFS(I$355:$N$355,$A634)=COUNTIFS(I634:$N634,1)),H$354)+1))</f>
        <v>3</v>
      </c>
      <c r="I634" s="319">
        <f ca="1">IF($A634&lt;&gt;I$355,0,IF($A634&lt;&gt;$A633,1,MOD(I633-1+(COUNTIFS(N$355:$N$355,$A634)=COUNTIFS(N634:$N634,1)),I$354)+1))</f>
        <v>3</v>
      </c>
      <c r="J634" s="319"/>
      <c r="K634" s="319"/>
      <c r="L634" s="319"/>
      <c r="M634" s="319"/>
      <c r="O634">
        <v>278</v>
      </c>
      <c r="P634" s="124">
        <f t="shared" ca="1" si="925"/>
        <v>-0.5</v>
      </c>
      <c r="Q634" s="124">
        <f t="shared" ca="1" si="926"/>
        <v>0</v>
      </c>
      <c r="R634" s="124">
        <f t="shared" ca="1" si="927"/>
        <v>0</v>
      </c>
      <c r="S634" s="124">
        <f t="shared" ca="1" si="928"/>
        <v>0</v>
      </c>
      <c r="T634" s="124">
        <v>0</v>
      </c>
      <c r="U634" s="124">
        <f t="shared" ca="1" si="929"/>
        <v>0.5</v>
      </c>
      <c r="V634" s="124">
        <f t="shared" ca="1" si="930"/>
        <v>0.5</v>
      </c>
      <c r="W634" s="124"/>
      <c r="X634" s="124"/>
      <c r="Y634" s="124"/>
      <c r="Z634" s="124"/>
    </row>
    <row r="635" spans="1:26" outlineLevel="1">
      <c r="A635">
        <f t="shared" ca="1" si="931"/>
        <v>2</v>
      </c>
      <c r="B635" t="str">
        <f t="shared" ca="1" si="924"/>
        <v>EP2 LPD1 LPS1 LPM1</v>
      </c>
      <c r="C635" s="321">
        <f ca="1">IF($A635&lt;&gt;$A634,1,MOD(C634-1+(COUNTIFS(D$355:$N$355,$A635)=COUNTIFS(D635:$N635,1)),C$354)+1)</f>
        <v>2</v>
      </c>
      <c r="D635" s="319">
        <f ca="1">IF($A635&lt;&gt;D$355,0,IF($A635&lt;&gt;$A634,1,MOD(D634-1+(COUNTIFS(E$355:$N$355,$A635)=COUNTIFS(E635:$N635,1)),D$354)+1))</f>
        <v>0</v>
      </c>
      <c r="E635" s="319">
        <f ca="1">IF($A635&lt;&gt;E$355,0,IF($A635&lt;&gt;$A634,1,MOD(E634-1+(COUNTIFS(F$355:$N$355,$A635)=COUNTIFS(F635:$N635,1)),E$354)+1))</f>
        <v>0</v>
      </c>
      <c r="F635" s="319">
        <f ca="1">IF($A635&lt;&gt;F$355,0,IF($A635&lt;&gt;$A634,1,MOD(F634-1+(COUNTIFS(G$355:$N$355,$A635)=COUNTIFS(G635:$N635,1)),F$354)+1))</f>
        <v>0</v>
      </c>
      <c r="G635" s="319">
        <f ca="1">IF($A635&lt;&gt;G$355,0,IF($A635&lt;&gt;$A634,1,MOD(G634-1+(COUNTIFS(H$355:$N$355,$A635)=COUNTIFS(H635:$N635,1)),G$354)+1))</f>
        <v>1</v>
      </c>
      <c r="H635" s="319">
        <f ca="1">IF($A635&lt;&gt;H$355,0,IF($A635&lt;&gt;$A634,1,MOD(H634-1+(COUNTIFS(I$355:$N$355,$A635)=COUNTIFS(I635:$N635,1)),H$354)+1))</f>
        <v>1</v>
      </c>
      <c r="I635" s="319">
        <f ca="1">IF($A635&lt;&gt;I$355,0,IF($A635&lt;&gt;$A634,1,MOD(I634-1+(COUNTIFS(N$355:$N$355,$A635)=COUNTIFS(N635:$N635,1)),I$354)+1))</f>
        <v>1</v>
      </c>
      <c r="J635" s="319"/>
      <c r="K635" s="319"/>
      <c r="L635" s="319"/>
      <c r="M635" s="319"/>
      <c r="O635">
        <v>279</v>
      </c>
      <c r="P635" s="124">
        <f t="shared" ca="1" si="925"/>
        <v>0</v>
      </c>
      <c r="Q635" s="124">
        <f t="shared" ca="1" si="926"/>
        <v>0</v>
      </c>
      <c r="R635" s="124">
        <f t="shared" ca="1" si="927"/>
        <v>0</v>
      </c>
      <c r="S635" s="124">
        <f t="shared" ca="1" si="928"/>
        <v>0</v>
      </c>
      <c r="T635" s="124">
        <v>0</v>
      </c>
      <c r="U635" s="124">
        <f t="shared" ca="1" si="929"/>
        <v>-0.5</v>
      </c>
      <c r="V635" s="124">
        <f t="shared" ca="1" si="930"/>
        <v>-0.5</v>
      </c>
      <c r="W635" s="124"/>
      <c r="X635" s="124"/>
      <c r="Y635" s="124"/>
      <c r="Z635" s="124"/>
    </row>
    <row r="636" spans="1:26" outlineLevel="1">
      <c r="A636">
        <f t="shared" ca="1" si="931"/>
        <v>2</v>
      </c>
      <c r="B636" t="str">
        <f t="shared" ca="1" si="924"/>
        <v>EP2 LPD1 LPS1 LPM2</v>
      </c>
      <c r="C636" s="321">
        <f ca="1">IF($A636&lt;&gt;$A635,1,MOD(C635-1+(COUNTIFS(D$355:$N$355,$A636)=COUNTIFS(D636:$N636,1)),C$354)+1)</f>
        <v>2</v>
      </c>
      <c r="D636" s="319">
        <f ca="1">IF($A636&lt;&gt;D$355,0,IF($A636&lt;&gt;$A635,1,MOD(D635-1+(COUNTIFS(E$355:$N$355,$A636)=COUNTIFS(E636:$N636,1)),D$354)+1))</f>
        <v>0</v>
      </c>
      <c r="E636" s="319">
        <f ca="1">IF($A636&lt;&gt;E$355,0,IF($A636&lt;&gt;$A635,1,MOD(E635-1+(COUNTIFS(F$355:$N$355,$A636)=COUNTIFS(F636:$N636,1)),E$354)+1))</f>
        <v>0</v>
      </c>
      <c r="F636" s="319">
        <f ca="1">IF($A636&lt;&gt;F$355,0,IF($A636&lt;&gt;$A635,1,MOD(F635-1+(COUNTIFS(G$355:$N$355,$A636)=COUNTIFS(G636:$N636,1)),F$354)+1))</f>
        <v>0</v>
      </c>
      <c r="G636" s="319">
        <f ca="1">IF($A636&lt;&gt;G$355,0,IF($A636&lt;&gt;$A635,1,MOD(G635-1+(COUNTIFS(H$355:$N$355,$A636)=COUNTIFS(H636:$N636,1)),G$354)+1))</f>
        <v>1</v>
      </c>
      <c r="H636" s="319">
        <f ca="1">IF($A636&lt;&gt;H$355,0,IF($A636&lt;&gt;$A635,1,MOD(H635-1+(COUNTIFS(I$355:$N$355,$A636)=COUNTIFS(I636:$N636,1)),H$354)+1))</f>
        <v>1</v>
      </c>
      <c r="I636" s="319">
        <f ca="1">IF($A636&lt;&gt;I$355,0,IF($A636&lt;&gt;$A635,1,MOD(I635-1+(COUNTIFS(N$355:$N$355,$A636)=COUNTIFS(N636:$N636,1)),I$354)+1))</f>
        <v>2</v>
      </c>
      <c r="J636" s="319"/>
      <c r="K636" s="319"/>
      <c r="L636" s="319"/>
      <c r="M636" s="319"/>
      <c r="O636">
        <v>280</v>
      </c>
      <c r="P636" s="124">
        <f t="shared" ca="1" si="925"/>
        <v>0</v>
      </c>
      <c r="Q636" s="124">
        <f t="shared" ca="1" si="926"/>
        <v>0</v>
      </c>
      <c r="R636" s="124">
        <f t="shared" ca="1" si="927"/>
        <v>0</v>
      </c>
      <c r="S636" s="124">
        <f t="shared" ca="1" si="928"/>
        <v>0</v>
      </c>
      <c r="T636" s="124">
        <v>0</v>
      </c>
      <c r="U636" s="124">
        <f t="shared" ca="1" si="929"/>
        <v>-0.5</v>
      </c>
      <c r="V636" s="124">
        <f t="shared" ca="1" si="930"/>
        <v>0</v>
      </c>
      <c r="W636" s="124"/>
      <c r="X636" s="124"/>
      <c r="Y636" s="124"/>
      <c r="Z636" s="124"/>
    </row>
    <row r="637" spans="1:26" outlineLevel="1">
      <c r="A637">
        <f t="shared" ca="1" si="931"/>
        <v>2</v>
      </c>
      <c r="B637" t="str">
        <f t="shared" ca="1" si="924"/>
        <v>EP2 LPD1 LPS1 LPM3</v>
      </c>
      <c r="C637" s="321">
        <f ca="1">IF($A637&lt;&gt;$A636,1,MOD(C636-1+(COUNTIFS(D$355:$N$355,$A637)=COUNTIFS(D637:$N637,1)),C$354)+1)</f>
        <v>2</v>
      </c>
      <c r="D637" s="319">
        <f ca="1">IF($A637&lt;&gt;D$355,0,IF($A637&lt;&gt;$A636,1,MOD(D636-1+(COUNTIFS(E$355:$N$355,$A637)=COUNTIFS(E637:$N637,1)),D$354)+1))</f>
        <v>0</v>
      </c>
      <c r="E637" s="319">
        <f ca="1">IF($A637&lt;&gt;E$355,0,IF($A637&lt;&gt;$A636,1,MOD(E636-1+(COUNTIFS(F$355:$N$355,$A637)=COUNTIFS(F637:$N637,1)),E$354)+1))</f>
        <v>0</v>
      </c>
      <c r="F637" s="319">
        <f ca="1">IF($A637&lt;&gt;F$355,0,IF($A637&lt;&gt;$A636,1,MOD(F636-1+(COUNTIFS(G$355:$N$355,$A637)=COUNTIFS(G637:$N637,1)),F$354)+1))</f>
        <v>0</v>
      </c>
      <c r="G637" s="319">
        <f ca="1">IF($A637&lt;&gt;G$355,0,IF($A637&lt;&gt;$A636,1,MOD(G636-1+(COUNTIFS(H$355:$N$355,$A637)=COUNTIFS(H637:$N637,1)),G$354)+1))</f>
        <v>1</v>
      </c>
      <c r="H637" s="319">
        <f ca="1">IF($A637&lt;&gt;H$355,0,IF($A637&lt;&gt;$A636,1,MOD(H636-1+(COUNTIFS(I$355:$N$355,$A637)=COUNTIFS(I637:$N637,1)),H$354)+1))</f>
        <v>1</v>
      </c>
      <c r="I637" s="319">
        <f ca="1">IF($A637&lt;&gt;I$355,0,IF($A637&lt;&gt;$A636,1,MOD(I636-1+(COUNTIFS(N$355:$N$355,$A637)=COUNTIFS(N637:$N637,1)),I$354)+1))</f>
        <v>3</v>
      </c>
      <c r="J637" s="319"/>
      <c r="K637" s="319"/>
      <c r="L637" s="319"/>
      <c r="M637" s="319"/>
      <c r="O637">
        <v>281</v>
      </c>
      <c r="P637" s="124">
        <f t="shared" ca="1" si="925"/>
        <v>0</v>
      </c>
      <c r="Q637" s="124">
        <f t="shared" ca="1" si="926"/>
        <v>0</v>
      </c>
      <c r="R637" s="124">
        <f t="shared" ca="1" si="927"/>
        <v>0</v>
      </c>
      <c r="S637" s="124">
        <f t="shared" ca="1" si="928"/>
        <v>0</v>
      </c>
      <c r="T637" s="124">
        <v>0</v>
      </c>
      <c r="U637" s="124">
        <f t="shared" ca="1" si="929"/>
        <v>-0.5</v>
      </c>
      <c r="V637" s="124">
        <f t="shared" ca="1" si="930"/>
        <v>0.5</v>
      </c>
      <c r="W637" s="124"/>
      <c r="X637" s="124"/>
      <c r="Y637" s="124"/>
      <c r="Z637" s="124"/>
    </row>
    <row r="638" spans="1:26" outlineLevel="1">
      <c r="A638">
        <f t="shared" ca="1" si="931"/>
        <v>2</v>
      </c>
      <c r="B638" t="str">
        <f t="shared" ca="1" si="924"/>
        <v>EP2 LPD1 LPS2 LPM1</v>
      </c>
      <c r="C638" s="321">
        <f ca="1">IF($A638&lt;&gt;$A637,1,MOD(C637-1+(COUNTIFS(D$355:$N$355,$A638)=COUNTIFS(D638:$N638,1)),C$354)+1)</f>
        <v>2</v>
      </c>
      <c r="D638" s="319">
        <f ca="1">IF($A638&lt;&gt;D$355,0,IF($A638&lt;&gt;$A637,1,MOD(D637-1+(COUNTIFS(E$355:$N$355,$A638)=COUNTIFS(E638:$N638,1)),D$354)+1))</f>
        <v>0</v>
      </c>
      <c r="E638" s="319">
        <f ca="1">IF($A638&lt;&gt;E$355,0,IF($A638&lt;&gt;$A637,1,MOD(E637-1+(COUNTIFS(F$355:$N$355,$A638)=COUNTIFS(F638:$N638,1)),E$354)+1))</f>
        <v>0</v>
      </c>
      <c r="F638" s="319">
        <f ca="1">IF($A638&lt;&gt;F$355,0,IF($A638&lt;&gt;$A637,1,MOD(F637-1+(COUNTIFS(G$355:$N$355,$A638)=COUNTIFS(G638:$N638,1)),F$354)+1))</f>
        <v>0</v>
      </c>
      <c r="G638" s="319">
        <f ca="1">IF($A638&lt;&gt;G$355,0,IF($A638&lt;&gt;$A637,1,MOD(G637-1+(COUNTIFS(H$355:$N$355,$A638)=COUNTIFS(H638:$N638,1)),G$354)+1))</f>
        <v>1</v>
      </c>
      <c r="H638" s="319">
        <f ca="1">IF($A638&lt;&gt;H$355,0,IF($A638&lt;&gt;$A637,1,MOD(H637-1+(COUNTIFS(I$355:$N$355,$A638)=COUNTIFS(I638:$N638,1)),H$354)+1))</f>
        <v>2</v>
      </c>
      <c r="I638" s="319">
        <f ca="1">IF($A638&lt;&gt;I$355,0,IF($A638&lt;&gt;$A637,1,MOD(I637-1+(COUNTIFS(N$355:$N$355,$A638)=COUNTIFS(N638:$N638,1)),I$354)+1))</f>
        <v>1</v>
      </c>
      <c r="J638" s="319"/>
      <c r="K638" s="319"/>
      <c r="L638" s="319"/>
      <c r="M638" s="319"/>
      <c r="O638">
        <v>282</v>
      </c>
      <c r="P638" s="124">
        <f t="shared" ca="1" si="925"/>
        <v>0</v>
      </c>
      <c r="Q638" s="124">
        <f t="shared" ca="1" si="926"/>
        <v>0</v>
      </c>
      <c r="R638" s="124">
        <f t="shared" ca="1" si="927"/>
        <v>0</v>
      </c>
      <c r="S638" s="124">
        <f t="shared" ca="1" si="928"/>
        <v>0</v>
      </c>
      <c r="T638" s="124">
        <v>0</v>
      </c>
      <c r="U638" s="124">
        <f t="shared" ca="1" si="929"/>
        <v>0</v>
      </c>
      <c r="V638" s="124">
        <f t="shared" ca="1" si="930"/>
        <v>-0.5</v>
      </c>
      <c r="W638" s="124"/>
      <c r="X638" s="124"/>
      <c r="Y638" s="124"/>
      <c r="Z638" s="124"/>
    </row>
    <row r="639" spans="1:26" outlineLevel="1">
      <c r="A639">
        <f t="shared" ca="1" si="931"/>
        <v>2</v>
      </c>
      <c r="B639" t="str">
        <f t="shared" ca="1" si="924"/>
        <v>EP2 LPD1 LPS2 LPM2</v>
      </c>
      <c r="C639" s="321">
        <f ca="1">IF($A639&lt;&gt;$A638,1,MOD(C638-1+(COUNTIFS(D$355:$N$355,$A639)=COUNTIFS(D639:$N639,1)),C$354)+1)</f>
        <v>2</v>
      </c>
      <c r="D639" s="319">
        <f ca="1">IF($A639&lt;&gt;D$355,0,IF($A639&lt;&gt;$A638,1,MOD(D638-1+(COUNTIFS(E$355:$N$355,$A639)=COUNTIFS(E639:$N639,1)),D$354)+1))</f>
        <v>0</v>
      </c>
      <c r="E639" s="319">
        <f ca="1">IF($A639&lt;&gt;E$355,0,IF($A639&lt;&gt;$A638,1,MOD(E638-1+(COUNTIFS(F$355:$N$355,$A639)=COUNTIFS(F639:$N639,1)),E$354)+1))</f>
        <v>0</v>
      </c>
      <c r="F639" s="319">
        <f ca="1">IF($A639&lt;&gt;F$355,0,IF($A639&lt;&gt;$A638,1,MOD(F638-1+(COUNTIFS(G$355:$N$355,$A639)=COUNTIFS(G639:$N639,1)),F$354)+1))</f>
        <v>0</v>
      </c>
      <c r="G639" s="319">
        <f ca="1">IF($A639&lt;&gt;G$355,0,IF($A639&lt;&gt;$A638,1,MOD(G638-1+(COUNTIFS(H$355:$N$355,$A639)=COUNTIFS(H639:$N639,1)),G$354)+1))</f>
        <v>1</v>
      </c>
      <c r="H639" s="319">
        <f ca="1">IF($A639&lt;&gt;H$355,0,IF($A639&lt;&gt;$A638,1,MOD(H638-1+(COUNTIFS(I$355:$N$355,$A639)=COUNTIFS(I639:$N639,1)),H$354)+1))</f>
        <v>2</v>
      </c>
      <c r="I639" s="319">
        <f ca="1">IF($A639&lt;&gt;I$355,0,IF($A639&lt;&gt;$A638,1,MOD(I638-1+(COUNTIFS(N$355:$N$355,$A639)=COUNTIFS(N639:$N639,1)),I$354)+1))</f>
        <v>2</v>
      </c>
      <c r="J639" s="319"/>
      <c r="K639" s="319"/>
      <c r="L639" s="319"/>
      <c r="M639" s="319"/>
      <c r="O639">
        <v>283</v>
      </c>
      <c r="P639" s="124">
        <f t="shared" ca="1" si="925"/>
        <v>0</v>
      </c>
      <c r="Q639" s="124">
        <f t="shared" ca="1" si="926"/>
        <v>0</v>
      </c>
      <c r="R639" s="124">
        <f t="shared" ca="1" si="927"/>
        <v>0</v>
      </c>
      <c r="S639" s="124">
        <f t="shared" ca="1" si="928"/>
        <v>0</v>
      </c>
      <c r="T639" s="124">
        <v>0</v>
      </c>
      <c r="U639" s="124">
        <f t="shared" ca="1" si="929"/>
        <v>0</v>
      </c>
      <c r="V639" s="124">
        <f t="shared" ca="1" si="930"/>
        <v>0</v>
      </c>
      <c r="W639" s="124"/>
      <c r="X639" s="124"/>
      <c r="Y639" s="124"/>
      <c r="Z639" s="124"/>
    </row>
    <row r="640" spans="1:26" outlineLevel="1">
      <c r="A640">
        <f t="shared" ca="1" si="931"/>
        <v>2</v>
      </c>
      <c r="B640" t="str">
        <f t="shared" ca="1" si="924"/>
        <v>EP2 LPD1 LPS2 LPM3</v>
      </c>
      <c r="C640" s="321">
        <f ca="1">IF($A640&lt;&gt;$A639,1,MOD(C639-1+(COUNTIFS(D$355:$N$355,$A640)=COUNTIFS(D640:$N640,1)),C$354)+1)</f>
        <v>2</v>
      </c>
      <c r="D640" s="319">
        <f ca="1">IF($A640&lt;&gt;D$355,0,IF($A640&lt;&gt;$A639,1,MOD(D639-1+(COUNTIFS(E$355:$N$355,$A640)=COUNTIFS(E640:$N640,1)),D$354)+1))</f>
        <v>0</v>
      </c>
      <c r="E640" s="319">
        <f ca="1">IF($A640&lt;&gt;E$355,0,IF($A640&lt;&gt;$A639,1,MOD(E639-1+(COUNTIFS(F$355:$N$355,$A640)=COUNTIFS(F640:$N640,1)),E$354)+1))</f>
        <v>0</v>
      </c>
      <c r="F640" s="319">
        <f ca="1">IF($A640&lt;&gt;F$355,0,IF($A640&lt;&gt;$A639,1,MOD(F639-1+(COUNTIFS(G$355:$N$355,$A640)=COUNTIFS(G640:$N640,1)),F$354)+1))</f>
        <v>0</v>
      </c>
      <c r="G640" s="319">
        <f ca="1">IF($A640&lt;&gt;G$355,0,IF($A640&lt;&gt;$A639,1,MOD(G639-1+(COUNTIFS(H$355:$N$355,$A640)=COUNTIFS(H640:$N640,1)),G$354)+1))</f>
        <v>1</v>
      </c>
      <c r="H640" s="319">
        <f ca="1">IF($A640&lt;&gt;H$355,0,IF($A640&lt;&gt;$A639,1,MOD(H639-1+(COUNTIFS(I$355:$N$355,$A640)=COUNTIFS(I640:$N640,1)),H$354)+1))</f>
        <v>2</v>
      </c>
      <c r="I640" s="319">
        <f ca="1">IF($A640&lt;&gt;I$355,0,IF($A640&lt;&gt;$A639,1,MOD(I639-1+(COUNTIFS(N$355:$N$355,$A640)=COUNTIFS(N640:$N640,1)),I$354)+1))</f>
        <v>3</v>
      </c>
      <c r="J640" s="319"/>
      <c r="K640" s="319"/>
      <c r="L640" s="319"/>
      <c r="M640" s="319"/>
      <c r="O640">
        <v>284</v>
      </c>
      <c r="P640" s="124">
        <f t="shared" ca="1" si="925"/>
        <v>0</v>
      </c>
      <c r="Q640" s="124">
        <f t="shared" ca="1" si="926"/>
        <v>0</v>
      </c>
      <c r="R640" s="124">
        <f t="shared" ca="1" si="927"/>
        <v>0</v>
      </c>
      <c r="S640" s="124">
        <f t="shared" ca="1" si="928"/>
        <v>0</v>
      </c>
      <c r="T640" s="124">
        <v>0</v>
      </c>
      <c r="U640" s="124">
        <f t="shared" ca="1" si="929"/>
        <v>0</v>
      </c>
      <c r="V640" s="124">
        <f t="shared" ca="1" si="930"/>
        <v>0.5</v>
      </c>
      <c r="W640" s="124"/>
      <c r="X640" s="124"/>
      <c r="Y640" s="124"/>
      <c r="Z640" s="124"/>
    </row>
    <row r="641" spans="1:26" outlineLevel="1">
      <c r="A641">
        <f t="shared" ca="1" si="931"/>
        <v>2</v>
      </c>
      <c r="B641" t="str">
        <f t="shared" ca="1" si="924"/>
        <v>EP2 LPD1 LPS3 LPM1</v>
      </c>
      <c r="C641" s="321">
        <f ca="1">IF($A641&lt;&gt;$A640,1,MOD(C640-1+(COUNTIFS(D$355:$N$355,$A641)=COUNTIFS(D641:$N641,1)),C$354)+1)</f>
        <v>2</v>
      </c>
      <c r="D641" s="319">
        <f ca="1">IF($A641&lt;&gt;D$355,0,IF($A641&lt;&gt;$A640,1,MOD(D640-1+(COUNTIFS(E$355:$N$355,$A641)=COUNTIFS(E641:$N641,1)),D$354)+1))</f>
        <v>0</v>
      </c>
      <c r="E641" s="319">
        <f ca="1">IF($A641&lt;&gt;E$355,0,IF($A641&lt;&gt;$A640,1,MOD(E640-1+(COUNTIFS(F$355:$N$355,$A641)=COUNTIFS(F641:$N641,1)),E$354)+1))</f>
        <v>0</v>
      </c>
      <c r="F641" s="319">
        <f ca="1">IF($A641&lt;&gt;F$355,0,IF($A641&lt;&gt;$A640,1,MOD(F640-1+(COUNTIFS(G$355:$N$355,$A641)=COUNTIFS(G641:$N641,1)),F$354)+1))</f>
        <v>0</v>
      </c>
      <c r="G641" s="319">
        <f ca="1">IF($A641&lt;&gt;G$355,0,IF($A641&lt;&gt;$A640,1,MOD(G640-1+(COUNTIFS(H$355:$N$355,$A641)=COUNTIFS(H641:$N641,1)),G$354)+1))</f>
        <v>1</v>
      </c>
      <c r="H641" s="319">
        <f ca="1">IF($A641&lt;&gt;H$355,0,IF($A641&lt;&gt;$A640,1,MOD(H640-1+(COUNTIFS(I$355:$N$355,$A641)=COUNTIFS(I641:$N641,1)),H$354)+1))</f>
        <v>3</v>
      </c>
      <c r="I641" s="319">
        <f ca="1">IF($A641&lt;&gt;I$355,0,IF($A641&lt;&gt;$A640,1,MOD(I640-1+(COUNTIFS(N$355:$N$355,$A641)=COUNTIFS(N641:$N641,1)),I$354)+1))</f>
        <v>1</v>
      </c>
      <c r="J641" s="319"/>
      <c r="K641" s="319"/>
      <c r="L641" s="319"/>
      <c r="M641" s="319"/>
      <c r="O641">
        <v>285</v>
      </c>
      <c r="P641" s="124">
        <f t="shared" ca="1" si="925"/>
        <v>0</v>
      </c>
      <c r="Q641" s="124">
        <f t="shared" ca="1" si="926"/>
        <v>0</v>
      </c>
      <c r="R641" s="124">
        <f t="shared" ca="1" si="927"/>
        <v>0</v>
      </c>
      <c r="S641" s="124">
        <f t="shared" ca="1" si="928"/>
        <v>0</v>
      </c>
      <c r="T641" s="124">
        <v>0</v>
      </c>
      <c r="U641" s="124">
        <f t="shared" ca="1" si="929"/>
        <v>0.5</v>
      </c>
      <c r="V641" s="124">
        <f t="shared" ca="1" si="930"/>
        <v>-0.5</v>
      </c>
      <c r="W641" s="124"/>
      <c r="X641" s="124"/>
      <c r="Y641" s="124"/>
      <c r="Z641" s="124"/>
    </row>
    <row r="642" spans="1:26" outlineLevel="1">
      <c r="A642">
        <f t="shared" ca="1" si="931"/>
        <v>2</v>
      </c>
      <c r="B642" t="str">
        <f t="shared" ca="1" si="924"/>
        <v>EP2 LPD1 LPS3 LPM2</v>
      </c>
      <c r="C642" s="321">
        <f ca="1">IF($A642&lt;&gt;$A641,1,MOD(C641-1+(COUNTIFS(D$355:$N$355,$A642)=COUNTIFS(D642:$N642,1)),C$354)+1)</f>
        <v>2</v>
      </c>
      <c r="D642" s="319">
        <f ca="1">IF($A642&lt;&gt;D$355,0,IF($A642&lt;&gt;$A641,1,MOD(D641-1+(COUNTIFS(E$355:$N$355,$A642)=COUNTIFS(E642:$N642,1)),D$354)+1))</f>
        <v>0</v>
      </c>
      <c r="E642" s="319">
        <f ca="1">IF($A642&lt;&gt;E$355,0,IF($A642&lt;&gt;$A641,1,MOD(E641-1+(COUNTIFS(F$355:$N$355,$A642)=COUNTIFS(F642:$N642,1)),E$354)+1))</f>
        <v>0</v>
      </c>
      <c r="F642" s="319">
        <f ca="1">IF($A642&lt;&gt;F$355,0,IF($A642&lt;&gt;$A641,1,MOD(F641-1+(COUNTIFS(G$355:$N$355,$A642)=COUNTIFS(G642:$N642,1)),F$354)+1))</f>
        <v>0</v>
      </c>
      <c r="G642" s="319">
        <f ca="1">IF($A642&lt;&gt;G$355,0,IF($A642&lt;&gt;$A641,1,MOD(G641-1+(COUNTIFS(H$355:$N$355,$A642)=COUNTIFS(H642:$N642,1)),G$354)+1))</f>
        <v>1</v>
      </c>
      <c r="H642" s="319">
        <f ca="1">IF($A642&lt;&gt;H$355,0,IF($A642&lt;&gt;$A641,1,MOD(H641-1+(COUNTIFS(I$355:$N$355,$A642)=COUNTIFS(I642:$N642,1)),H$354)+1))</f>
        <v>3</v>
      </c>
      <c r="I642" s="319">
        <f ca="1">IF($A642&lt;&gt;I$355,0,IF($A642&lt;&gt;$A641,1,MOD(I641-1+(COUNTIFS(N$355:$N$355,$A642)=COUNTIFS(N642:$N642,1)),I$354)+1))</f>
        <v>2</v>
      </c>
      <c r="J642" s="319"/>
      <c r="K642" s="319"/>
      <c r="L642" s="319"/>
      <c r="M642" s="319"/>
      <c r="O642">
        <v>286</v>
      </c>
      <c r="P642" s="124">
        <f t="shared" ca="1" si="925"/>
        <v>0</v>
      </c>
      <c r="Q642" s="124">
        <f t="shared" ca="1" si="926"/>
        <v>0</v>
      </c>
      <c r="R642" s="124">
        <f t="shared" ca="1" si="927"/>
        <v>0</v>
      </c>
      <c r="S642" s="124">
        <f t="shared" ca="1" si="928"/>
        <v>0</v>
      </c>
      <c r="T642" s="124">
        <v>0</v>
      </c>
      <c r="U642" s="124">
        <f t="shared" ca="1" si="929"/>
        <v>0.5</v>
      </c>
      <c r="V642" s="124">
        <f t="shared" ca="1" si="930"/>
        <v>0</v>
      </c>
      <c r="W642" s="124"/>
      <c r="X642" s="124"/>
      <c r="Y642" s="124"/>
      <c r="Z642" s="124"/>
    </row>
    <row r="643" spans="1:26" outlineLevel="1">
      <c r="A643">
        <f t="shared" ca="1" si="931"/>
        <v>2</v>
      </c>
      <c r="B643" t="str">
        <f t="shared" ca="1" si="924"/>
        <v>EP2 LPD1 LPS3 LPM3</v>
      </c>
      <c r="C643" s="321">
        <f ca="1">IF($A643&lt;&gt;$A642,1,MOD(C642-1+(COUNTIFS(D$355:$N$355,$A643)=COUNTIFS(D643:$N643,1)),C$354)+1)</f>
        <v>2</v>
      </c>
      <c r="D643" s="319">
        <f ca="1">IF($A643&lt;&gt;D$355,0,IF($A643&lt;&gt;$A642,1,MOD(D642-1+(COUNTIFS(E$355:$N$355,$A643)=COUNTIFS(E643:$N643,1)),D$354)+1))</f>
        <v>0</v>
      </c>
      <c r="E643" s="319">
        <f ca="1">IF($A643&lt;&gt;E$355,0,IF($A643&lt;&gt;$A642,1,MOD(E642-1+(COUNTIFS(F$355:$N$355,$A643)=COUNTIFS(F643:$N643,1)),E$354)+1))</f>
        <v>0</v>
      </c>
      <c r="F643" s="319">
        <f ca="1">IF($A643&lt;&gt;F$355,0,IF($A643&lt;&gt;$A642,1,MOD(F642-1+(COUNTIFS(G$355:$N$355,$A643)=COUNTIFS(G643:$N643,1)),F$354)+1))</f>
        <v>0</v>
      </c>
      <c r="G643" s="319">
        <f ca="1">IF($A643&lt;&gt;G$355,0,IF($A643&lt;&gt;$A642,1,MOD(G642-1+(COUNTIFS(H$355:$N$355,$A643)=COUNTIFS(H643:$N643,1)),G$354)+1))</f>
        <v>1</v>
      </c>
      <c r="H643" s="319">
        <f ca="1">IF($A643&lt;&gt;H$355,0,IF($A643&lt;&gt;$A642,1,MOD(H642-1+(COUNTIFS(I$355:$N$355,$A643)=COUNTIFS(I643:$N643,1)),H$354)+1))</f>
        <v>3</v>
      </c>
      <c r="I643" s="319">
        <f ca="1">IF($A643&lt;&gt;I$355,0,IF($A643&lt;&gt;$A642,1,MOD(I642-1+(COUNTIFS(N$355:$N$355,$A643)=COUNTIFS(N643:$N643,1)),I$354)+1))</f>
        <v>3</v>
      </c>
      <c r="J643" s="319"/>
      <c r="K643" s="319"/>
      <c r="L643" s="319"/>
      <c r="M643" s="319"/>
      <c r="O643">
        <v>287</v>
      </c>
      <c r="P643" s="124">
        <f t="shared" ca="1" si="925"/>
        <v>0</v>
      </c>
      <c r="Q643" s="124">
        <f t="shared" ca="1" si="926"/>
        <v>0</v>
      </c>
      <c r="R643" s="124">
        <f t="shared" ca="1" si="927"/>
        <v>0</v>
      </c>
      <c r="S643" s="124">
        <f t="shared" ca="1" si="928"/>
        <v>0</v>
      </c>
      <c r="T643" s="124">
        <v>0</v>
      </c>
      <c r="U643" s="124">
        <f t="shared" ca="1" si="929"/>
        <v>0.5</v>
      </c>
      <c r="V643" s="124">
        <f t="shared" ca="1" si="930"/>
        <v>0.5</v>
      </c>
      <c r="W643" s="124"/>
      <c r="X643" s="124"/>
      <c r="Y643" s="124"/>
      <c r="Z643" s="124"/>
    </row>
    <row r="644" spans="1:26" outlineLevel="1">
      <c r="A644">
        <f t="shared" ca="1" si="931"/>
        <v>2</v>
      </c>
      <c r="B644" t="str">
        <f t="shared" ca="1" si="924"/>
        <v>EP3 LPD1 LPS1 LPM1</v>
      </c>
      <c r="C644" s="321">
        <f ca="1">IF($A644&lt;&gt;$A643,1,MOD(C643-1+(COUNTIFS(D$355:$N$355,$A644)=COUNTIFS(D644:$N644,1)),C$354)+1)</f>
        <v>3</v>
      </c>
      <c r="D644" s="319">
        <f ca="1">IF($A644&lt;&gt;D$355,0,IF($A644&lt;&gt;$A643,1,MOD(D643-1+(COUNTIFS(E$355:$N$355,$A644)=COUNTIFS(E644:$N644,1)),D$354)+1))</f>
        <v>0</v>
      </c>
      <c r="E644" s="319">
        <f ca="1">IF($A644&lt;&gt;E$355,0,IF($A644&lt;&gt;$A643,1,MOD(E643-1+(COUNTIFS(F$355:$N$355,$A644)=COUNTIFS(F644:$N644,1)),E$354)+1))</f>
        <v>0</v>
      </c>
      <c r="F644" s="319">
        <f ca="1">IF($A644&lt;&gt;F$355,0,IF($A644&lt;&gt;$A643,1,MOD(F643-1+(COUNTIFS(G$355:$N$355,$A644)=COUNTIFS(G644:$N644,1)),F$354)+1))</f>
        <v>0</v>
      </c>
      <c r="G644" s="319">
        <f ca="1">IF($A644&lt;&gt;G$355,0,IF($A644&lt;&gt;$A643,1,MOD(G643-1+(COUNTIFS(H$355:$N$355,$A644)=COUNTIFS(H644:$N644,1)),G$354)+1))</f>
        <v>1</v>
      </c>
      <c r="H644" s="319">
        <f ca="1">IF($A644&lt;&gt;H$355,0,IF($A644&lt;&gt;$A643,1,MOD(H643-1+(COUNTIFS(I$355:$N$355,$A644)=COUNTIFS(I644:$N644,1)),H$354)+1))</f>
        <v>1</v>
      </c>
      <c r="I644" s="319">
        <f ca="1">IF($A644&lt;&gt;I$355,0,IF($A644&lt;&gt;$A643,1,MOD(I643-1+(COUNTIFS(N$355:$N$355,$A644)=COUNTIFS(N644:$N644,1)),I$354)+1))</f>
        <v>1</v>
      </c>
      <c r="J644" s="319"/>
      <c r="K644" s="319"/>
      <c r="L644" s="319"/>
      <c r="M644" s="319"/>
      <c r="O644">
        <v>288</v>
      </c>
      <c r="P644" s="124">
        <f t="shared" ca="1" si="925"/>
        <v>0.5</v>
      </c>
      <c r="Q644" s="124">
        <f t="shared" ca="1" si="926"/>
        <v>0</v>
      </c>
      <c r="R644" s="124">
        <f t="shared" ca="1" si="927"/>
        <v>0</v>
      </c>
      <c r="S644" s="124">
        <f t="shared" ca="1" si="928"/>
        <v>0</v>
      </c>
      <c r="T644" s="124">
        <v>0</v>
      </c>
      <c r="U644" s="124">
        <f t="shared" ca="1" si="929"/>
        <v>-0.5</v>
      </c>
      <c r="V644" s="124">
        <f t="shared" ca="1" si="930"/>
        <v>-0.5</v>
      </c>
      <c r="W644" s="124"/>
      <c r="X644" s="124"/>
      <c r="Y644" s="124"/>
      <c r="Z644" s="124"/>
    </row>
    <row r="645" spans="1:26" outlineLevel="1">
      <c r="A645">
        <f t="shared" ca="1" si="931"/>
        <v>2</v>
      </c>
      <c r="B645" t="str">
        <f t="shared" ca="1" si="924"/>
        <v>EP3 LPD1 LPS1 LPM2</v>
      </c>
      <c r="C645" s="321">
        <f ca="1">IF($A645&lt;&gt;$A644,1,MOD(C644-1+(COUNTIFS(D$355:$N$355,$A645)=COUNTIFS(D645:$N645,1)),C$354)+1)</f>
        <v>3</v>
      </c>
      <c r="D645" s="319">
        <f ca="1">IF($A645&lt;&gt;D$355,0,IF($A645&lt;&gt;$A644,1,MOD(D644-1+(COUNTIFS(E$355:$N$355,$A645)=COUNTIFS(E645:$N645,1)),D$354)+1))</f>
        <v>0</v>
      </c>
      <c r="E645" s="319">
        <f ca="1">IF($A645&lt;&gt;E$355,0,IF($A645&lt;&gt;$A644,1,MOD(E644-1+(COUNTIFS(F$355:$N$355,$A645)=COUNTIFS(F645:$N645,1)),E$354)+1))</f>
        <v>0</v>
      </c>
      <c r="F645" s="319">
        <f ca="1">IF($A645&lt;&gt;F$355,0,IF($A645&lt;&gt;$A644,1,MOD(F644-1+(COUNTIFS(G$355:$N$355,$A645)=COUNTIFS(G645:$N645,1)),F$354)+1))</f>
        <v>0</v>
      </c>
      <c r="G645" s="319">
        <f ca="1">IF($A645&lt;&gt;G$355,0,IF($A645&lt;&gt;$A644,1,MOD(G644-1+(COUNTIFS(H$355:$N$355,$A645)=COUNTIFS(H645:$N645,1)),G$354)+1))</f>
        <v>1</v>
      </c>
      <c r="H645" s="319">
        <f ca="1">IF($A645&lt;&gt;H$355,0,IF($A645&lt;&gt;$A644,1,MOD(H644-1+(COUNTIFS(I$355:$N$355,$A645)=COUNTIFS(I645:$N645,1)),H$354)+1))</f>
        <v>1</v>
      </c>
      <c r="I645" s="319">
        <f ca="1">IF($A645&lt;&gt;I$355,0,IF($A645&lt;&gt;$A644,1,MOD(I644-1+(COUNTIFS(N$355:$N$355,$A645)=COUNTIFS(N645:$N645,1)),I$354)+1))</f>
        <v>2</v>
      </c>
      <c r="J645" s="319"/>
      <c r="K645" s="319"/>
      <c r="L645" s="319"/>
      <c r="M645" s="319"/>
      <c r="O645">
        <v>289</v>
      </c>
      <c r="P645" s="124">
        <f t="shared" ca="1" si="925"/>
        <v>0.5</v>
      </c>
      <c r="Q645" s="124">
        <f t="shared" ca="1" si="926"/>
        <v>0</v>
      </c>
      <c r="R645" s="124">
        <f t="shared" ca="1" si="927"/>
        <v>0</v>
      </c>
      <c r="S645" s="124">
        <f t="shared" ca="1" si="928"/>
        <v>0</v>
      </c>
      <c r="T645" s="124">
        <v>0</v>
      </c>
      <c r="U645" s="124">
        <f t="shared" ca="1" si="929"/>
        <v>-0.5</v>
      </c>
      <c r="V645" s="124">
        <f t="shared" ca="1" si="930"/>
        <v>0</v>
      </c>
      <c r="W645" s="124"/>
      <c r="X645" s="124"/>
      <c r="Y645" s="124"/>
      <c r="Z645" s="124"/>
    </row>
    <row r="646" spans="1:26" outlineLevel="1">
      <c r="A646">
        <f t="shared" ca="1" si="931"/>
        <v>2</v>
      </c>
      <c r="B646" t="str">
        <f t="shared" ca="1" si="924"/>
        <v>EP3 LPD1 LPS1 LPM3</v>
      </c>
      <c r="C646" s="321">
        <f ca="1">IF($A646&lt;&gt;$A645,1,MOD(C645-1+(COUNTIFS(D$355:$N$355,$A646)=COUNTIFS(D646:$N646,1)),C$354)+1)</f>
        <v>3</v>
      </c>
      <c r="D646" s="319">
        <f ca="1">IF($A646&lt;&gt;D$355,0,IF($A646&lt;&gt;$A645,1,MOD(D645-1+(COUNTIFS(E$355:$N$355,$A646)=COUNTIFS(E646:$N646,1)),D$354)+1))</f>
        <v>0</v>
      </c>
      <c r="E646" s="319">
        <f ca="1">IF($A646&lt;&gt;E$355,0,IF($A646&lt;&gt;$A645,1,MOD(E645-1+(COUNTIFS(F$355:$N$355,$A646)=COUNTIFS(F646:$N646,1)),E$354)+1))</f>
        <v>0</v>
      </c>
      <c r="F646" s="319">
        <f ca="1">IF($A646&lt;&gt;F$355,0,IF($A646&lt;&gt;$A645,1,MOD(F645-1+(COUNTIFS(G$355:$N$355,$A646)=COUNTIFS(G646:$N646,1)),F$354)+1))</f>
        <v>0</v>
      </c>
      <c r="G646" s="319">
        <f ca="1">IF($A646&lt;&gt;G$355,0,IF($A646&lt;&gt;$A645,1,MOD(G645-1+(COUNTIFS(H$355:$N$355,$A646)=COUNTIFS(H646:$N646,1)),G$354)+1))</f>
        <v>1</v>
      </c>
      <c r="H646" s="319">
        <f ca="1">IF($A646&lt;&gt;H$355,0,IF($A646&lt;&gt;$A645,1,MOD(H645-1+(COUNTIFS(I$355:$N$355,$A646)=COUNTIFS(I646:$N646,1)),H$354)+1))</f>
        <v>1</v>
      </c>
      <c r="I646" s="319">
        <f ca="1">IF($A646&lt;&gt;I$355,0,IF($A646&lt;&gt;$A645,1,MOD(I645-1+(COUNTIFS(N$355:$N$355,$A646)=COUNTIFS(N646:$N646,1)),I$354)+1))</f>
        <v>3</v>
      </c>
      <c r="J646" s="319"/>
      <c r="K646" s="319"/>
      <c r="L646" s="319"/>
      <c r="M646" s="319"/>
      <c r="O646">
        <v>290</v>
      </c>
      <c r="P646" s="124">
        <f t="shared" ca="1" si="925"/>
        <v>0.5</v>
      </c>
      <c r="Q646" s="124">
        <f t="shared" ca="1" si="926"/>
        <v>0</v>
      </c>
      <c r="R646" s="124">
        <f t="shared" ca="1" si="927"/>
        <v>0</v>
      </c>
      <c r="S646" s="124">
        <f t="shared" ca="1" si="928"/>
        <v>0</v>
      </c>
      <c r="T646" s="124">
        <v>0</v>
      </c>
      <c r="U646" s="124">
        <f t="shared" ca="1" si="929"/>
        <v>-0.5</v>
      </c>
      <c r="V646" s="124">
        <f t="shared" ca="1" si="930"/>
        <v>0.5</v>
      </c>
      <c r="W646" s="124"/>
      <c r="X646" s="124"/>
      <c r="Y646" s="124"/>
      <c r="Z646" s="124"/>
    </row>
    <row r="647" spans="1:26" outlineLevel="1">
      <c r="A647">
        <f t="shared" ca="1" si="931"/>
        <v>2</v>
      </c>
      <c r="B647" t="str">
        <f t="shared" ca="1" si="924"/>
        <v>EP3 LPD1 LPS2 LPM1</v>
      </c>
      <c r="C647" s="321">
        <f ca="1">IF($A647&lt;&gt;$A646,1,MOD(C646-1+(COUNTIFS(D$355:$N$355,$A647)=COUNTIFS(D647:$N647,1)),C$354)+1)</f>
        <v>3</v>
      </c>
      <c r="D647" s="319">
        <f ca="1">IF($A647&lt;&gt;D$355,0,IF($A647&lt;&gt;$A646,1,MOD(D646-1+(COUNTIFS(E$355:$N$355,$A647)=COUNTIFS(E647:$N647,1)),D$354)+1))</f>
        <v>0</v>
      </c>
      <c r="E647" s="319">
        <f ca="1">IF($A647&lt;&gt;E$355,0,IF($A647&lt;&gt;$A646,1,MOD(E646-1+(COUNTIFS(F$355:$N$355,$A647)=COUNTIFS(F647:$N647,1)),E$354)+1))</f>
        <v>0</v>
      </c>
      <c r="F647" s="319">
        <f ca="1">IF($A647&lt;&gt;F$355,0,IF($A647&lt;&gt;$A646,1,MOD(F646-1+(COUNTIFS(G$355:$N$355,$A647)=COUNTIFS(G647:$N647,1)),F$354)+1))</f>
        <v>0</v>
      </c>
      <c r="G647" s="319">
        <f ca="1">IF($A647&lt;&gt;G$355,0,IF($A647&lt;&gt;$A646,1,MOD(G646-1+(COUNTIFS(H$355:$N$355,$A647)=COUNTIFS(H647:$N647,1)),G$354)+1))</f>
        <v>1</v>
      </c>
      <c r="H647" s="319">
        <f ca="1">IF($A647&lt;&gt;H$355,0,IF($A647&lt;&gt;$A646,1,MOD(H646-1+(COUNTIFS(I$355:$N$355,$A647)=COUNTIFS(I647:$N647,1)),H$354)+1))</f>
        <v>2</v>
      </c>
      <c r="I647" s="319">
        <f ca="1">IF($A647&lt;&gt;I$355,0,IF($A647&lt;&gt;$A646,1,MOD(I646-1+(COUNTIFS(N$355:$N$355,$A647)=COUNTIFS(N647:$N647,1)),I$354)+1))</f>
        <v>1</v>
      </c>
      <c r="J647" s="319"/>
      <c r="K647" s="319"/>
      <c r="L647" s="319"/>
      <c r="M647" s="319"/>
      <c r="O647">
        <v>291</v>
      </c>
      <c r="P647" s="124">
        <f t="shared" ca="1" si="925"/>
        <v>0.5</v>
      </c>
      <c r="Q647" s="124">
        <f t="shared" ca="1" si="926"/>
        <v>0</v>
      </c>
      <c r="R647" s="124">
        <f t="shared" ca="1" si="927"/>
        <v>0</v>
      </c>
      <c r="S647" s="124">
        <f t="shared" ca="1" si="928"/>
        <v>0</v>
      </c>
      <c r="T647" s="124">
        <v>0</v>
      </c>
      <c r="U647" s="124">
        <f t="shared" ca="1" si="929"/>
        <v>0</v>
      </c>
      <c r="V647" s="124">
        <f t="shared" ca="1" si="930"/>
        <v>-0.5</v>
      </c>
      <c r="W647" s="124"/>
      <c r="X647" s="124"/>
      <c r="Y647" s="124"/>
      <c r="Z647" s="124"/>
    </row>
    <row r="648" spans="1:26" outlineLevel="1">
      <c r="A648">
        <f t="shared" ca="1" si="931"/>
        <v>2</v>
      </c>
      <c r="B648" t="str">
        <f t="shared" ca="1" si="924"/>
        <v>EP3 LPD1 LPS2 LPM2</v>
      </c>
      <c r="C648" s="321">
        <f ca="1">IF($A648&lt;&gt;$A647,1,MOD(C647-1+(COUNTIFS(D$355:$N$355,$A648)=COUNTIFS(D648:$N648,1)),C$354)+1)</f>
        <v>3</v>
      </c>
      <c r="D648" s="319">
        <f ca="1">IF($A648&lt;&gt;D$355,0,IF($A648&lt;&gt;$A647,1,MOD(D647-1+(COUNTIFS(E$355:$N$355,$A648)=COUNTIFS(E648:$N648,1)),D$354)+1))</f>
        <v>0</v>
      </c>
      <c r="E648" s="319">
        <f ca="1">IF($A648&lt;&gt;E$355,0,IF($A648&lt;&gt;$A647,1,MOD(E647-1+(COUNTIFS(F$355:$N$355,$A648)=COUNTIFS(F648:$N648,1)),E$354)+1))</f>
        <v>0</v>
      </c>
      <c r="F648" s="319">
        <f ca="1">IF($A648&lt;&gt;F$355,0,IF($A648&lt;&gt;$A647,1,MOD(F647-1+(COUNTIFS(G$355:$N$355,$A648)=COUNTIFS(G648:$N648,1)),F$354)+1))</f>
        <v>0</v>
      </c>
      <c r="G648" s="319">
        <f ca="1">IF($A648&lt;&gt;G$355,0,IF($A648&lt;&gt;$A647,1,MOD(G647-1+(COUNTIFS(H$355:$N$355,$A648)=COUNTIFS(H648:$N648,1)),G$354)+1))</f>
        <v>1</v>
      </c>
      <c r="H648" s="319">
        <f ca="1">IF($A648&lt;&gt;H$355,0,IF($A648&lt;&gt;$A647,1,MOD(H647-1+(COUNTIFS(I$355:$N$355,$A648)=COUNTIFS(I648:$N648,1)),H$354)+1))</f>
        <v>2</v>
      </c>
      <c r="I648" s="319">
        <f ca="1">IF($A648&lt;&gt;I$355,0,IF($A648&lt;&gt;$A647,1,MOD(I647-1+(COUNTIFS(N$355:$N$355,$A648)=COUNTIFS(N648:$N648,1)),I$354)+1))</f>
        <v>2</v>
      </c>
      <c r="J648" s="319"/>
      <c r="K648" s="319"/>
      <c r="L648" s="319"/>
      <c r="M648" s="319"/>
      <c r="O648">
        <v>292</v>
      </c>
      <c r="P648" s="124">
        <f t="shared" ca="1" si="925"/>
        <v>0.5</v>
      </c>
      <c r="Q648" s="124">
        <f t="shared" ca="1" si="926"/>
        <v>0</v>
      </c>
      <c r="R648" s="124">
        <f t="shared" ca="1" si="927"/>
        <v>0</v>
      </c>
      <c r="S648" s="124">
        <f t="shared" ca="1" si="928"/>
        <v>0</v>
      </c>
      <c r="T648" s="124">
        <v>0</v>
      </c>
      <c r="U648" s="124">
        <f t="shared" ca="1" si="929"/>
        <v>0</v>
      </c>
      <c r="V648" s="124">
        <f t="shared" ca="1" si="930"/>
        <v>0</v>
      </c>
      <c r="W648" s="124"/>
      <c r="X648" s="124"/>
      <c r="Y648" s="124"/>
      <c r="Z648" s="124"/>
    </row>
    <row r="649" spans="1:26" outlineLevel="1">
      <c r="A649">
        <f t="shared" ca="1" si="931"/>
        <v>2</v>
      </c>
      <c r="B649" t="str">
        <f t="shared" ca="1" si="924"/>
        <v>EP3 LPD1 LPS2 LPM3</v>
      </c>
      <c r="C649" s="321">
        <f ca="1">IF($A649&lt;&gt;$A648,1,MOD(C648-1+(COUNTIFS(D$355:$N$355,$A649)=COUNTIFS(D649:$N649,1)),C$354)+1)</f>
        <v>3</v>
      </c>
      <c r="D649" s="319">
        <f ca="1">IF($A649&lt;&gt;D$355,0,IF($A649&lt;&gt;$A648,1,MOD(D648-1+(COUNTIFS(E$355:$N$355,$A649)=COUNTIFS(E649:$N649,1)),D$354)+1))</f>
        <v>0</v>
      </c>
      <c r="E649" s="319">
        <f ca="1">IF($A649&lt;&gt;E$355,0,IF($A649&lt;&gt;$A648,1,MOD(E648-1+(COUNTIFS(F$355:$N$355,$A649)=COUNTIFS(F649:$N649,1)),E$354)+1))</f>
        <v>0</v>
      </c>
      <c r="F649" s="319">
        <f ca="1">IF($A649&lt;&gt;F$355,0,IF($A649&lt;&gt;$A648,1,MOD(F648-1+(COUNTIFS(G$355:$N$355,$A649)=COUNTIFS(G649:$N649,1)),F$354)+1))</f>
        <v>0</v>
      </c>
      <c r="G649" s="319">
        <f ca="1">IF($A649&lt;&gt;G$355,0,IF($A649&lt;&gt;$A648,1,MOD(G648-1+(COUNTIFS(H$355:$N$355,$A649)=COUNTIFS(H649:$N649,1)),G$354)+1))</f>
        <v>1</v>
      </c>
      <c r="H649" s="319">
        <f ca="1">IF($A649&lt;&gt;H$355,0,IF($A649&lt;&gt;$A648,1,MOD(H648-1+(COUNTIFS(I$355:$N$355,$A649)=COUNTIFS(I649:$N649,1)),H$354)+1))</f>
        <v>2</v>
      </c>
      <c r="I649" s="319">
        <f ca="1">IF($A649&lt;&gt;I$355,0,IF($A649&lt;&gt;$A648,1,MOD(I648-1+(COUNTIFS(N$355:$N$355,$A649)=COUNTIFS(N649:$N649,1)),I$354)+1))</f>
        <v>3</v>
      </c>
      <c r="J649" s="319"/>
      <c r="K649" s="319"/>
      <c r="L649" s="319"/>
      <c r="M649" s="319"/>
      <c r="O649">
        <v>293</v>
      </c>
      <c r="P649" s="124">
        <f t="shared" ca="1" si="925"/>
        <v>0.5</v>
      </c>
      <c r="Q649" s="124">
        <f t="shared" ca="1" si="926"/>
        <v>0</v>
      </c>
      <c r="R649" s="124">
        <f t="shared" ca="1" si="927"/>
        <v>0</v>
      </c>
      <c r="S649" s="124">
        <f t="shared" ca="1" si="928"/>
        <v>0</v>
      </c>
      <c r="T649" s="124">
        <v>0</v>
      </c>
      <c r="U649" s="124">
        <f t="shared" ca="1" si="929"/>
        <v>0</v>
      </c>
      <c r="V649" s="124">
        <f t="shared" ca="1" si="930"/>
        <v>0.5</v>
      </c>
      <c r="W649" s="124"/>
      <c r="X649" s="124"/>
      <c r="Y649" s="124"/>
      <c r="Z649" s="124"/>
    </row>
    <row r="650" spans="1:26" outlineLevel="1">
      <c r="A650">
        <f t="shared" ca="1" si="931"/>
        <v>2</v>
      </c>
      <c r="B650" t="str">
        <f t="shared" ca="1" si="924"/>
        <v>EP3 LPD1 LPS3 LPM1</v>
      </c>
      <c r="C650" s="321">
        <f ca="1">IF($A650&lt;&gt;$A649,1,MOD(C649-1+(COUNTIFS(D$355:$N$355,$A650)=COUNTIFS(D650:$N650,1)),C$354)+1)</f>
        <v>3</v>
      </c>
      <c r="D650" s="319">
        <f ca="1">IF($A650&lt;&gt;D$355,0,IF($A650&lt;&gt;$A649,1,MOD(D649-1+(COUNTIFS(E$355:$N$355,$A650)=COUNTIFS(E650:$N650,1)),D$354)+1))</f>
        <v>0</v>
      </c>
      <c r="E650" s="319">
        <f ca="1">IF($A650&lt;&gt;E$355,0,IF($A650&lt;&gt;$A649,1,MOD(E649-1+(COUNTIFS(F$355:$N$355,$A650)=COUNTIFS(F650:$N650,1)),E$354)+1))</f>
        <v>0</v>
      </c>
      <c r="F650" s="319">
        <f ca="1">IF($A650&lt;&gt;F$355,0,IF($A650&lt;&gt;$A649,1,MOD(F649-1+(COUNTIFS(G$355:$N$355,$A650)=COUNTIFS(G650:$N650,1)),F$354)+1))</f>
        <v>0</v>
      </c>
      <c r="G650" s="319">
        <f ca="1">IF($A650&lt;&gt;G$355,0,IF($A650&lt;&gt;$A649,1,MOD(G649-1+(COUNTIFS(H$355:$N$355,$A650)=COUNTIFS(H650:$N650,1)),G$354)+1))</f>
        <v>1</v>
      </c>
      <c r="H650" s="319">
        <f ca="1">IF($A650&lt;&gt;H$355,0,IF($A650&lt;&gt;$A649,1,MOD(H649-1+(COUNTIFS(I$355:$N$355,$A650)=COUNTIFS(I650:$N650,1)),H$354)+1))</f>
        <v>3</v>
      </c>
      <c r="I650" s="319">
        <f ca="1">IF($A650&lt;&gt;I$355,0,IF($A650&lt;&gt;$A649,1,MOD(I649-1+(COUNTIFS(N$355:$N$355,$A650)=COUNTIFS(N650:$N650,1)),I$354)+1))</f>
        <v>1</v>
      </c>
      <c r="J650" s="319"/>
      <c r="K650" s="319"/>
      <c r="L650" s="319"/>
      <c r="M650" s="319"/>
      <c r="O650">
        <v>294</v>
      </c>
      <c r="P650" s="124">
        <f t="shared" ca="1" si="925"/>
        <v>0.5</v>
      </c>
      <c r="Q650" s="124">
        <f t="shared" ca="1" si="926"/>
        <v>0</v>
      </c>
      <c r="R650" s="124">
        <f t="shared" ca="1" si="927"/>
        <v>0</v>
      </c>
      <c r="S650" s="124">
        <f t="shared" ca="1" si="928"/>
        <v>0</v>
      </c>
      <c r="T650" s="124">
        <v>0</v>
      </c>
      <c r="U650" s="124">
        <f t="shared" ca="1" si="929"/>
        <v>0.5</v>
      </c>
      <c r="V650" s="124">
        <f t="shared" ca="1" si="930"/>
        <v>-0.5</v>
      </c>
      <c r="W650" s="124"/>
      <c r="X650" s="124"/>
      <c r="Y650" s="124"/>
      <c r="Z650" s="124"/>
    </row>
    <row r="651" spans="1:26" outlineLevel="1">
      <c r="A651">
        <f t="shared" ca="1" si="931"/>
        <v>2</v>
      </c>
      <c r="B651" t="str">
        <f t="shared" ca="1" si="924"/>
        <v>EP3 LPD1 LPS3 LPM2</v>
      </c>
      <c r="C651" s="321">
        <f ca="1">IF($A651&lt;&gt;$A650,1,MOD(C650-1+(COUNTIFS(D$355:$N$355,$A651)=COUNTIFS(D651:$N651,1)),C$354)+1)</f>
        <v>3</v>
      </c>
      <c r="D651" s="319">
        <f ca="1">IF($A651&lt;&gt;D$355,0,IF($A651&lt;&gt;$A650,1,MOD(D650-1+(COUNTIFS(E$355:$N$355,$A651)=COUNTIFS(E651:$N651,1)),D$354)+1))</f>
        <v>0</v>
      </c>
      <c r="E651" s="319">
        <f ca="1">IF($A651&lt;&gt;E$355,0,IF($A651&lt;&gt;$A650,1,MOD(E650-1+(COUNTIFS(F$355:$N$355,$A651)=COUNTIFS(F651:$N651,1)),E$354)+1))</f>
        <v>0</v>
      </c>
      <c r="F651" s="319">
        <f ca="1">IF($A651&lt;&gt;F$355,0,IF($A651&lt;&gt;$A650,1,MOD(F650-1+(COUNTIFS(G$355:$N$355,$A651)=COUNTIFS(G651:$N651,1)),F$354)+1))</f>
        <v>0</v>
      </c>
      <c r="G651" s="319">
        <f ca="1">IF($A651&lt;&gt;G$355,0,IF($A651&lt;&gt;$A650,1,MOD(G650-1+(COUNTIFS(H$355:$N$355,$A651)=COUNTIFS(H651:$N651,1)),G$354)+1))</f>
        <v>1</v>
      </c>
      <c r="H651" s="319">
        <f ca="1">IF($A651&lt;&gt;H$355,0,IF($A651&lt;&gt;$A650,1,MOD(H650-1+(COUNTIFS(I$355:$N$355,$A651)=COUNTIFS(I651:$N651,1)),H$354)+1))</f>
        <v>3</v>
      </c>
      <c r="I651" s="319">
        <f ca="1">IF($A651&lt;&gt;I$355,0,IF($A651&lt;&gt;$A650,1,MOD(I650-1+(COUNTIFS(N$355:$N$355,$A651)=COUNTIFS(N651:$N651,1)),I$354)+1))</f>
        <v>2</v>
      </c>
      <c r="J651" s="319"/>
      <c r="K651" s="319"/>
      <c r="L651" s="319"/>
      <c r="M651" s="319"/>
      <c r="O651">
        <v>295</v>
      </c>
      <c r="P651" s="124">
        <f t="shared" ca="1" si="925"/>
        <v>0.5</v>
      </c>
      <c r="Q651" s="124">
        <f t="shared" ca="1" si="926"/>
        <v>0</v>
      </c>
      <c r="R651" s="124">
        <f t="shared" ca="1" si="927"/>
        <v>0</v>
      </c>
      <c r="S651" s="124">
        <f t="shared" ca="1" si="928"/>
        <v>0</v>
      </c>
      <c r="T651" s="124">
        <v>0</v>
      </c>
      <c r="U651" s="124">
        <f t="shared" ca="1" si="929"/>
        <v>0.5</v>
      </c>
      <c r="V651" s="124">
        <f t="shared" ca="1" si="930"/>
        <v>0</v>
      </c>
      <c r="W651" s="124"/>
      <c r="X651" s="124"/>
      <c r="Y651" s="124"/>
      <c r="Z651" s="124"/>
    </row>
    <row r="652" spans="1:26" outlineLevel="1">
      <c r="A652">
        <f t="shared" ca="1" si="931"/>
        <v>2</v>
      </c>
      <c r="B652" t="str">
        <f t="shared" ca="1" si="924"/>
        <v>EP3 LPD1 LPS3 LPM3</v>
      </c>
      <c r="C652" s="321">
        <f ca="1">IF($A652&lt;&gt;$A651,1,MOD(C651-1+(COUNTIFS(D$355:$N$355,$A652)=COUNTIFS(D652:$N652,1)),C$354)+1)</f>
        <v>3</v>
      </c>
      <c r="D652" s="319">
        <f ca="1">IF($A652&lt;&gt;D$355,0,IF($A652&lt;&gt;$A651,1,MOD(D651-1+(COUNTIFS(E$355:$N$355,$A652)=COUNTIFS(E652:$N652,1)),D$354)+1))</f>
        <v>0</v>
      </c>
      <c r="E652" s="319">
        <f ca="1">IF($A652&lt;&gt;E$355,0,IF($A652&lt;&gt;$A651,1,MOD(E651-1+(COUNTIFS(F$355:$N$355,$A652)=COUNTIFS(F652:$N652,1)),E$354)+1))</f>
        <v>0</v>
      </c>
      <c r="F652" s="319">
        <f ca="1">IF($A652&lt;&gt;F$355,0,IF($A652&lt;&gt;$A651,1,MOD(F651-1+(COUNTIFS(G$355:$N$355,$A652)=COUNTIFS(G652:$N652,1)),F$354)+1))</f>
        <v>0</v>
      </c>
      <c r="G652" s="319">
        <f ca="1">IF($A652&lt;&gt;G$355,0,IF($A652&lt;&gt;$A651,1,MOD(G651-1+(COUNTIFS(H$355:$N$355,$A652)=COUNTIFS(H652:$N652,1)),G$354)+1))</f>
        <v>1</v>
      </c>
      <c r="H652" s="319">
        <f ca="1">IF($A652&lt;&gt;H$355,0,IF($A652&lt;&gt;$A651,1,MOD(H651-1+(COUNTIFS(I$355:$N$355,$A652)=COUNTIFS(I652:$N652,1)),H$354)+1))</f>
        <v>3</v>
      </c>
      <c r="I652" s="319">
        <f ca="1">IF($A652&lt;&gt;I$355,0,IF($A652&lt;&gt;$A651,1,MOD(I651-1+(COUNTIFS(N$355:$N$355,$A652)=COUNTIFS(N652:$N652,1)),I$354)+1))</f>
        <v>3</v>
      </c>
      <c r="J652" s="319"/>
      <c r="K652" s="319"/>
      <c r="L652" s="319"/>
      <c r="M652" s="319"/>
      <c r="O652">
        <v>296</v>
      </c>
      <c r="P652" s="124">
        <f t="shared" ca="1" si="925"/>
        <v>0.5</v>
      </c>
      <c r="Q652" s="124">
        <f t="shared" ca="1" si="926"/>
        <v>0</v>
      </c>
      <c r="R652" s="124">
        <f t="shared" ca="1" si="927"/>
        <v>0</v>
      </c>
      <c r="S652" s="124">
        <f t="shared" ca="1" si="928"/>
        <v>0</v>
      </c>
      <c r="T652" s="124">
        <v>0</v>
      </c>
      <c r="U652" s="124">
        <f t="shared" ca="1" si="929"/>
        <v>0.5</v>
      </c>
      <c r="V652" s="124">
        <f t="shared" ca="1" si="930"/>
        <v>0.5</v>
      </c>
      <c r="W652" s="124"/>
      <c r="X652" s="124"/>
      <c r="Y652" s="124"/>
      <c r="Z652" s="124"/>
    </row>
    <row r="653" spans="1:26" outlineLevel="1">
      <c r="A653">
        <f t="shared" ca="1" si="931"/>
        <v>2</v>
      </c>
      <c r="B653" t="str">
        <f t="shared" ca="1" si="924"/>
        <v>EP1 LPD1 LPS1 LPM1</v>
      </c>
      <c r="C653" s="321">
        <f ca="1">IF($A653&lt;&gt;$A652,1,MOD(C652-1+(COUNTIFS(D$355:$N$355,$A653)=COUNTIFS(D653:$N653,1)),C$354)+1)</f>
        <v>1</v>
      </c>
      <c r="D653" s="319">
        <f ca="1">IF($A653&lt;&gt;D$355,0,IF($A653&lt;&gt;$A652,1,MOD(D652-1+(COUNTIFS(E$355:$N$355,$A653)=COUNTIFS(E653:$N653,1)),D$354)+1))</f>
        <v>0</v>
      </c>
      <c r="E653" s="319">
        <f ca="1">IF($A653&lt;&gt;E$355,0,IF($A653&lt;&gt;$A652,1,MOD(E652-1+(COUNTIFS(F$355:$N$355,$A653)=COUNTIFS(F653:$N653,1)),E$354)+1))</f>
        <v>0</v>
      </c>
      <c r="F653" s="319">
        <f ca="1">IF($A653&lt;&gt;F$355,0,IF($A653&lt;&gt;$A652,1,MOD(F652-1+(COUNTIFS(G$355:$N$355,$A653)=COUNTIFS(G653:$N653,1)),F$354)+1))</f>
        <v>0</v>
      </c>
      <c r="G653" s="319">
        <f ca="1">IF($A653&lt;&gt;G$355,0,IF($A653&lt;&gt;$A652,1,MOD(G652-1+(COUNTIFS(H$355:$N$355,$A653)=COUNTIFS(H653:$N653,1)),G$354)+1))</f>
        <v>1</v>
      </c>
      <c r="H653" s="319">
        <f ca="1">IF($A653&lt;&gt;H$355,0,IF($A653&lt;&gt;$A652,1,MOD(H652-1+(COUNTIFS(I$355:$N$355,$A653)=COUNTIFS(I653:$N653,1)),H$354)+1))</f>
        <v>1</v>
      </c>
      <c r="I653" s="319">
        <f ca="1">IF($A653&lt;&gt;I$355,0,IF($A653&lt;&gt;$A652,1,MOD(I652-1+(COUNTIFS(N$355:$N$355,$A653)=COUNTIFS(N653:$N653,1)),I$354)+1))</f>
        <v>1</v>
      </c>
      <c r="J653" s="319"/>
      <c r="K653" s="319"/>
      <c r="L653" s="319"/>
      <c r="M653" s="319"/>
      <c r="O653">
        <v>297</v>
      </c>
      <c r="P653" s="124">
        <f t="shared" ca="1" si="925"/>
        <v>-0.5</v>
      </c>
      <c r="Q653" s="124">
        <f t="shared" ca="1" si="926"/>
        <v>0</v>
      </c>
      <c r="R653" s="124">
        <f t="shared" ca="1" si="927"/>
        <v>0</v>
      </c>
      <c r="S653" s="124">
        <f t="shared" ca="1" si="928"/>
        <v>0</v>
      </c>
      <c r="T653" s="124">
        <v>0</v>
      </c>
      <c r="U653" s="124">
        <f t="shared" ca="1" si="929"/>
        <v>-0.5</v>
      </c>
      <c r="V653" s="124">
        <f t="shared" ca="1" si="930"/>
        <v>-0.5</v>
      </c>
      <c r="W653" s="124"/>
      <c r="X653" s="124"/>
      <c r="Y653" s="124"/>
      <c r="Z653" s="124"/>
    </row>
    <row r="654" spans="1:26" outlineLevel="1">
      <c r="A654">
        <f t="shared" ca="1" si="931"/>
        <v>2</v>
      </c>
      <c r="B654" t="str">
        <f t="shared" ca="1" si="924"/>
        <v>EP1 LPD1 LPS1 LPM2</v>
      </c>
      <c r="C654" s="321">
        <f ca="1">IF($A654&lt;&gt;$A653,1,MOD(C653-1+(COUNTIFS(D$355:$N$355,$A654)=COUNTIFS(D654:$N654,1)),C$354)+1)</f>
        <v>1</v>
      </c>
      <c r="D654" s="319">
        <f ca="1">IF($A654&lt;&gt;D$355,0,IF($A654&lt;&gt;$A653,1,MOD(D653-1+(COUNTIFS(E$355:$N$355,$A654)=COUNTIFS(E654:$N654,1)),D$354)+1))</f>
        <v>0</v>
      </c>
      <c r="E654" s="319">
        <f ca="1">IF($A654&lt;&gt;E$355,0,IF($A654&lt;&gt;$A653,1,MOD(E653-1+(COUNTIFS(F$355:$N$355,$A654)=COUNTIFS(F654:$N654,1)),E$354)+1))</f>
        <v>0</v>
      </c>
      <c r="F654" s="319">
        <f ca="1">IF($A654&lt;&gt;F$355,0,IF($A654&lt;&gt;$A653,1,MOD(F653-1+(COUNTIFS(G$355:$N$355,$A654)=COUNTIFS(G654:$N654,1)),F$354)+1))</f>
        <v>0</v>
      </c>
      <c r="G654" s="319">
        <f ca="1">IF($A654&lt;&gt;G$355,0,IF($A654&lt;&gt;$A653,1,MOD(G653-1+(COUNTIFS(H$355:$N$355,$A654)=COUNTIFS(H654:$N654,1)),G$354)+1))</f>
        <v>1</v>
      </c>
      <c r="H654" s="319">
        <f ca="1">IF($A654&lt;&gt;H$355,0,IF($A654&lt;&gt;$A653,1,MOD(H653-1+(COUNTIFS(I$355:$N$355,$A654)=COUNTIFS(I654:$N654,1)),H$354)+1))</f>
        <v>1</v>
      </c>
      <c r="I654" s="319">
        <f ca="1">IF($A654&lt;&gt;I$355,0,IF($A654&lt;&gt;$A653,1,MOD(I653-1+(COUNTIFS(N$355:$N$355,$A654)=COUNTIFS(N654:$N654,1)),I$354)+1))</f>
        <v>2</v>
      </c>
      <c r="J654" s="319"/>
      <c r="K654" s="319"/>
      <c r="L654" s="319"/>
      <c r="M654" s="319"/>
      <c r="O654">
        <v>298</v>
      </c>
      <c r="P654" s="124">
        <f t="shared" ca="1" si="925"/>
        <v>-0.5</v>
      </c>
      <c r="Q654" s="124">
        <f t="shared" ca="1" si="926"/>
        <v>0</v>
      </c>
      <c r="R654" s="124">
        <f t="shared" ca="1" si="927"/>
        <v>0</v>
      </c>
      <c r="S654" s="124">
        <f t="shared" ca="1" si="928"/>
        <v>0</v>
      </c>
      <c r="T654" s="124">
        <v>0</v>
      </c>
      <c r="U654" s="124">
        <f t="shared" ca="1" si="929"/>
        <v>-0.5</v>
      </c>
      <c r="V654" s="124">
        <f t="shared" ca="1" si="930"/>
        <v>0</v>
      </c>
      <c r="W654" s="124"/>
      <c r="X654" s="124"/>
      <c r="Y654" s="124"/>
      <c r="Z654" s="124"/>
    </row>
    <row r="655" spans="1:26" outlineLevel="1">
      <c r="A655">
        <f t="shared" ca="1" si="931"/>
        <v>2</v>
      </c>
      <c r="B655" t="str">
        <f t="shared" ca="1" si="924"/>
        <v>EP1 LPD1 LPS1 LPM3</v>
      </c>
      <c r="C655" s="321">
        <f ca="1">IF($A655&lt;&gt;$A654,1,MOD(C654-1+(COUNTIFS(D$355:$N$355,$A655)=COUNTIFS(D655:$N655,1)),C$354)+1)</f>
        <v>1</v>
      </c>
      <c r="D655" s="319">
        <f ca="1">IF($A655&lt;&gt;D$355,0,IF($A655&lt;&gt;$A654,1,MOD(D654-1+(COUNTIFS(E$355:$N$355,$A655)=COUNTIFS(E655:$N655,1)),D$354)+1))</f>
        <v>0</v>
      </c>
      <c r="E655" s="319">
        <f ca="1">IF($A655&lt;&gt;E$355,0,IF($A655&lt;&gt;$A654,1,MOD(E654-1+(COUNTIFS(F$355:$N$355,$A655)=COUNTIFS(F655:$N655,1)),E$354)+1))</f>
        <v>0</v>
      </c>
      <c r="F655" s="319">
        <f ca="1">IF($A655&lt;&gt;F$355,0,IF($A655&lt;&gt;$A654,1,MOD(F654-1+(COUNTIFS(G$355:$N$355,$A655)=COUNTIFS(G655:$N655,1)),F$354)+1))</f>
        <v>0</v>
      </c>
      <c r="G655" s="319">
        <f ca="1">IF($A655&lt;&gt;G$355,0,IF($A655&lt;&gt;$A654,1,MOD(G654-1+(COUNTIFS(H$355:$N$355,$A655)=COUNTIFS(H655:$N655,1)),G$354)+1))</f>
        <v>1</v>
      </c>
      <c r="H655" s="319">
        <f ca="1">IF($A655&lt;&gt;H$355,0,IF($A655&lt;&gt;$A654,1,MOD(H654-1+(COUNTIFS(I$355:$N$355,$A655)=COUNTIFS(I655:$N655,1)),H$354)+1))</f>
        <v>1</v>
      </c>
      <c r="I655" s="319">
        <f ca="1">IF($A655&lt;&gt;I$355,0,IF($A655&lt;&gt;$A654,1,MOD(I654-1+(COUNTIFS(N$355:$N$355,$A655)=COUNTIFS(N655:$N655,1)),I$354)+1))</f>
        <v>3</v>
      </c>
      <c r="J655" s="319"/>
      <c r="K655" s="319"/>
      <c r="L655" s="319"/>
      <c r="M655" s="319"/>
      <c r="O655">
        <v>299</v>
      </c>
      <c r="P655" s="124">
        <f t="shared" ca="1" si="925"/>
        <v>-0.5</v>
      </c>
      <c r="Q655" s="124">
        <f t="shared" ca="1" si="926"/>
        <v>0</v>
      </c>
      <c r="R655" s="124">
        <f t="shared" ca="1" si="927"/>
        <v>0</v>
      </c>
      <c r="S655" s="124">
        <f t="shared" ca="1" si="928"/>
        <v>0</v>
      </c>
      <c r="T655" s="124">
        <v>0</v>
      </c>
      <c r="U655" s="124">
        <f t="shared" ca="1" si="929"/>
        <v>-0.5</v>
      </c>
      <c r="V655" s="124">
        <f t="shared" ca="1" si="930"/>
        <v>0.5</v>
      </c>
      <c r="W655" s="124"/>
      <c r="X655" s="124"/>
      <c r="Y655" s="124"/>
      <c r="Z655" s="124"/>
    </row>
    <row r="656" spans="1:26" outlineLevel="1">
      <c r="A656">
        <f t="shared" ca="1" si="931"/>
        <v>2</v>
      </c>
      <c r="B656" t="str">
        <f t="shared" ca="1" si="924"/>
        <v>EP1 LPD1 LPS2 LPM1</v>
      </c>
      <c r="C656" s="321">
        <f ca="1">IF($A656&lt;&gt;$A655,1,MOD(C655-1+(COUNTIFS(D$355:$N$355,$A656)=COUNTIFS(D656:$N656,1)),C$354)+1)</f>
        <v>1</v>
      </c>
      <c r="D656" s="319">
        <f ca="1">IF($A656&lt;&gt;D$355,0,IF($A656&lt;&gt;$A655,1,MOD(D655-1+(COUNTIFS(E$355:$N$355,$A656)=COUNTIFS(E656:$N656,1)),D$354)+1))</f>
        <v>0</v>
      </c>
      <c r="E656" s="319">
        <f ca="1">IF($A656&lt;&gt;E$355,0,IF($A656&lt;&gt;$A655,1,MOD(E655-1+(COUNTIFS(F$355:$N$355,$A656)=COUNTIFS(F656:$N656,1)),E$354)+1))</f>
        <v>0</v>
      </c>
      <c r="F656" s="319">
        <f ca="1">IF($A656&lt;&gt;F$355,0,IF($A656&lt;&gt;$A655,1,MOD(F655-1+(COUNTIFS(G$355:$N$355,$A656)=COUNTIFS(G656:$N656,1)),F$354)+1))</f>
        <v>0</v>
      </c>
      <c r="G656" s="319">
        <f ca="1">IF($A656&lt;&gt;G$355,0,IF($A656&lt;&gt;$A655,1,MOD(G655-1+(COUNTIFS(H$355:$N$355,$A656)=COUNTIFS(H656:$N656,1)),G$354)+1))</f>
        <v>1</v>
      </c>
      <c r="H656" s="319">
        <f ca="1">IF($A656&lt;&gt;H$355,0,IF($A656&lt;&gt;$A655,1,MOD(H655-1+(COUNTIFS(I$355:$N$355,$A656)=COUNTIFS(I656:$N656,1)),H$354)+1))</f>
        <v>2</v>
      </c>
      <c r="I656" s="319">
        <f ca="1">IF($A656&lt;&gt;I$355,0,IF($A656&lt;&gt;$A655,1,MOD(I655-1+(COUNTIFS(N$355:$N$355,$A656)=COUNTIFS(N656:$N656,1)),I$354)+1))</f>
        <v>1</v>
      </c>
      <c r="J656" s="319"/>
      <c r="K656" s="319"/>
      <c r="L656" s="319"/>
      <c r="M656" s="319"/>
      <c r="O656">
        <v>300</v>
      </c>
      <c r="P656" s="124">
        <f t="shared" ca="1" si="925"/>
        <v>-0.5</v>
      </c>
      <c r="Q656" s="124">
        <f t="shared" ca="1" si="926"/>
        <v>0</v>
      </c>
      <c r="R656" s="124">
        <f t="shared" ca="1" si="927"/>
        <v>0</v>
      </c>
      <c r="S656" s="124">
        <f t="shared" ca="1" si="928"/>
        <v>0</v>
      </c>
      <c r="T656" s="124">
        <v>0</v>
      </c>
      <c r="U656" s="124">
        <f t="shared" ca="1" si="929"/>
        <v>0</v>
      </c>
      <c r="V656" s="124">
        <f t="shared" ca="1" si="930"/>
        <v>-0.5</v>
      </c>
      <c r="W656" s="124"/>
      <c r="X656" s="124"/>
      <c r="Y656" s="124"/>
      <c r="Z656" s="124"/>
    </row>
    <row r="657" spans="1:26" outlineLevel="1">
      <c r="A657">
        <f t="shared" ca="1" si="931"/>
        <v>2</v>
      </c>
      <c r="B657" t="str">
        <f t="shared" ca="1" si="924"/>
        <v>EP1 LPD1 LPS2 LPM2</v>
      </c>
      <c r="C657" s="321">
        <f ca="1">IF($A657&lt;&gt;$A656,1,MOD(C656-1+(COUNTIFS(D$355:$N$355,$A657)=COUNTIFS(D657:$N657,1)),C$354)+1)</f>
        <v>1</v>
      </c>
      <c r="D657" s="319">
        <f ca="1">IF($A657&lt;&gt;D$355,0,IF($A657&lt;&gt;$A656,1,MOD(D656-1+(COUNTIFS(E$355:$N$355,$A657)=COUNTIFS(E657:$N657,1)),D$354)+1))</f>
        <v>0</v>
      </c>
      <c r="E657" s="319">
        <f ca="1">IF($A657&lt;&gt;E$355,0,IF($A657&lt;&gt;$A656,1,MOD(E656-1+(COUNTIFS(F$355:$N$355,$A657)=COUNTIFS(F657:$N657,1)),E$354)+1))</f>
        <v>0</v>
      </c>
      <c r="F657" s="319">
        <f ca="1">IF($A657&lt;&gt;F$355,0,IF($A657&lt;&gt;$A656,1,MOD(F656-1+(COUNTIFS(G$355:$N$355,$A657)=COUNTIFS(G657:$N657,1)),F$354)+1))</f>
        <v>0</v>
      </c>
      <c r="G657" s="319">
        <f ca="1">IF($A657&lt;&gt;G$355,0,IF($A657&lt;&gt;$A656,1,MOD(G656-1+(COUNTIFS(H$355:$N$355,$A657)=COUNTIFS(H657:$N657,1)),G$354)+1))</f>
        <v>1</v>
      </c>
      <c r="H657" s="319">
        <f ca="1">IF($A657&lt;&gt;H$355,0,IF($A657&lt;&gt;$A656,1,MOD(H656-1+(COUNTIFS(I$355:$N$355,$A657)=COUNTIFS(I657:$N657,1)),H$354)+1))</f>
        <v>2</v>
      </c>
      <c r="I657" s="319">
        <f ca="1">IF($A657&lt;&gt;I$355,0,IF($A657&lt;&gt;$A656,1,MOD(I656-1+(COUNTIFS(N$355:$N$355,$A657)=COUNTIFS(N657:$N657,1)),I$354)+1))</f>
        <v>2</v>
      </c>
      <c r="J657" s="319"/>
      <c r="K657" s="319"/>
      <c r="L657" s="319"/>
      <c r="M657" s="319"/>
      <c r="O657">
        <v>301</v>
      </c>
      <c r="P657" s="124">
        <f t="shared" ca="1" si="925"/>
        <v>-0.5</v>
      </c>
      <c r="Q657" s="124">
        <f t="shared" ca="1" si="926"/>
        <v>0</v>
      </c>
      <c r="R657" s="124">
        <f t="shared" ca="1" si="927"/>
        <v>0</v>
      </c>
      <c r="S657" s="124">
        <f t="shared" ca="1" si="928"/>
        <v>0</v>
      </c>
      <c r="T657" s="124">
        <v>0</v>
      </c>
      <c r="U657" s="124">
        <f t="shared" ca="1" si="929"/>
        <v>0</v>
      </c>
      <c r="V657" s="124">
        <f t="shared" ca="1" si="930"/>
        <v>0</v>
      </c>
      <c r="W657" s="124"/>
      <c r="X657" s="124"/>
      <c r="Y657" s="124"/>
      <c r="Z657" s="124"/>
    </row>
    <row r="658" spans="1:26" outlineLevel="1">
      <c r="A658">
        <f t="shared" ca="1" si="931"/>
        <v>2</v>
      </c>
      <c r="B658" t="str">
        <f t="shared" ca="1" si="924"/>
        <v>EP1 LPD1 LPS2 LPM3</v>
      </c>
      <c r="C658" s="321">
        <f ca="1">IF($A658&lt;&gt;$A657,1,MOD(C657-1+(COUNTIFS(D$355:$N$355,$A658)=COUNTIFS(D658:$N658,1)),C$354)+1)</f>
        <v>1</v>
      </c>
      <c r="D658" s="319">
        <f ca="1">IF($A658&lt;&gt;D$355,0,IF($A658&lt;&gt;$A657,1,MOD(D657-1+(COUNTIFS(E$355:$N$355,$A658)=COUNTIFS(E658:$N658,1)),D$354)+1))</f>
        <v>0</v>
      </c>
      <c r="E658" s="319">
        <f ca="1">IF($A658&lt;&gt;E$355,0,IF($A658&lt;&gt;$A657,1,MOD(E657-1+(COUNTIFS(F$355:$N$355,$A658)=COUNTIFS(F658:$N658,1)),E$354)+1))</f>
        <v>0</v>
      </c>
      <c r="F658" s="319">
        <f ca="1">IF($A658&lt;&gt;F$355,0,IF($A658&lt;&gt;$A657,1,MOD(F657-1+(COUNTIFS(G$355:$N$355,$A658)=COUNTIFS(G658:$N658,1)),F$354)+1))</f>
        <v>0</v>
      </c>
      <c r="G658" s="319">
        <f ca="1">IF($A658&lt;&gt;G$355,0,IF($A658&lt;&gt;$A657,1,MOD(G657-1+(COUNTIFS(H$355:$N$355,$A658)=COUNTIFS(H658:$N658,1)),G$354)+1))</f>
        <v>1</v>
      </c>
      <c r="H658" s="319">
        <f ca="1">IF($A658&lt;&gt;H$355,0,IF($A658&lt;&gt;$A657,1,MOD(H657-1+(COUNTIFS(I$355:$N$355,$A658)=COUNTIFS(I658:$N658,1)),H$354)+1))</f>
        <v>2</v>
      </c>
      <c r="I658" s="319">
        <f ca="1">IF($A658&lt;&gt;I$355,0,IF($A658&lt;&gt;$A657,1,MOD(I657-1+(COUNTIFS(N$355:$N$355,$A658)=COUNTIFS(N658:$N658,1)),I$354)+1))</f>
        <v>3</v>
      </c>
      <c r="J658" s="319"/>
      <c r="K658" s="319"/>
      <c r="L658" s="319"/>
      <c r="M658" s="319"/>
      <c r="O658">
        <v>302</v>
      </c>
      <c r="P658" s="124">
        <f t="shared" ca="1" si="925"/>
        <v>-0.5</v>
      </c>
      <c r="Q658" s="124">
        <f t="shared" ca="1" si="926"/>
        <v>0</v>
      </c>
      <c r="R658" s="124">
        <f t="shared" ca="1" si="927"/>
        <v>0</v>
      </c>
      <c r="S658" s="124">
        <f t="shared" ca="1" si="928"/>
        <v>0</v>
      </c>
      <c r="T658" s="124">
        <v>0</v>
      </c>
      <c r="U658" s="124">
        <f t="shared" ca="1" si="929"/>
        <v>0</v>
      </c>
      <c r="V658" s="124">
        <f t="shared" ca="1" si="930"/>
        <v>0.5</v>
      </c>
      <c r="W658" s="124"/>
      <c r="X658" s="124"/>
      <c r="Y658" s="124"/>
      <c r="Z658" s="124"/>
    </row>
    <row r="659" spans="1:26" outlineLevel="1">
      <c r="A659">
        <f t="shared" ca="1" si="931"/>
        <v>2</v>
      </c>
      <c r="B659" t="str">
        <f t="shared" ca="1" si="924"/>
        <v>EP1 LPD1 LPS3 LPM1</v>
      </c>
      <c r="C659" s="321">
        <f ca="1">IF($A659&lt;&gt;$A658,1,MOD(C658-1+(COUNTIFS(D$355:$N$355,$A659)=COUNTIFS(D659:$N659,1)),C$354)+1)</f>
        <v>1</v>
      </c>
      <c r="D659" s="319">
        <f ca="1">IF($A659&lt;&gt;D$355,0,IF($A659&lt;&gt;$A658,1,MOD(D658-1+(COUNTIFS(E$355:$N$355,$A659)=COUNTIFS(E659:$N659,1)),D$354)+1))</f>
        <v>0</v>
      </c>
      <c r="E659" s="319">
        <f ca="1">IF($A659&lt;&gt;E$355,0,IF($A659&lt;&gt;$A658,1,MOD(E658-1+(COUNTIFS(F$355:$N$355,$A659)=COUNTIFS(F659:$N659,1)),E$354)+1))</f>
        <v>0</v>
      </c>
      <c r="F659" s="319">
        <f ca="1">IF($A659&lt;&gt;F$355,0,IF($A659&lt;&gt;$A658,1,MOD(F658-1+(COUNTIFS(G$355:$N$355,$A659)=COUNTIFS(G659:$N659,1)),F$354)+1))</f>
        <v>0</v>
      </c>
      <c r="G659" s="319">
        <f ca="1">IF($A659&lt;&gt;G$355,0,IF($A659&lt;&gt;$A658,1,MOD(G658-1+(COUNTIFS(H$355:$N$355,$A659)=COUNTIFS(H659:$N659,1)),G$354)+1))</f>
        <v>1</v>
      </c>
      <c r="H659" s="319">
        <f ca="1">IF($A659&lt;&gt;H$355,0,IF($A659&lt;&gt;$A658,1,MOD(H658-1+(COUNTIFS(I$355:$N$355,$A659)=COUNTIFS(I659:$N659,1)),H$354)+1))</f>
        <v>3</v>
      </c>
      <c r="I659" s="319">
        <f ca="1">IF($A659&lt;&gt;I$355,0,IF($A659&lt;&gt;$A658,1,MOD(I658-1+(COUNTIFS(N$355:$N$355,$A659)=COUNTIFS(N659:$N659,1)),I$354)+1))</f>
        <v>1</v>
      </c>
      <c r="J659" s="319"/>
      <c r="K659" s="319"/>
      <c r="L659" s="319"/>
      <c r="M659" s="319"/>
      <c r="O659">
        <v>303</v>
      </c>
      <c r="P659" s="124">
        <f t="shared" ca="1" si="925"/>
        <v>-0.5</v>
      </c>
      <c r="Q659" s="124">
        <f t="shared" ca="1" si="926"/>
        <v>0</v>
      </c>
      <c r="R659" s="124">
        <f t="shared" ca="1" si="927"/>
        <v>0</v>
      </c>
      <c r="S659" s="124">
        <f t="shared" ca="1" si="928"/>
        <v>0</v>
      </c>
      <c r="T659" s="124">
        <v>0</v>
      </c>
      <c r="U659" s="124">
        <f t="shared" ca="1" si="929"/>
        <v>0.5</v>
      </c>
      <c r="V659" s="124">
        <f t="shared" ca="1" si="930"/>
        <v>-0.5</v>
      </c>
      <c r="W659" s="124"/>
      <c r="X659" s="124"/>
      <c r="Y659" s="124"/>
      <c r="Z659" s="124"/>
    </row>
    <row r="660" spans="1:26" outlineLevel="1">
      <c r="A660">
        <f t="shared" ca="1" si="931"/>
        <v>2</v>
      </c>
      <c r="B660" t="str">
        <f t="shared" ca="1" si="924"/>
        <v>EP1 LPD1 LPS3 LPM2</v>
      </c>
      <c r="C660" s="321">
        <f ca="1">IF($A660&lt;&gt;$A659,1,MOD(C659-1+(COUNTIFS(D$355:$N$355,$A660)=COUNTIFS(D660:$N660,1)),C$354)+1)</f>
        <v>1</v>
      </c>
      <c r="D660" s="319">
        <f ca="1">IF($A660&lt;&gt;D$355,0,IF($A660&lt;&gt;$A659,1,MOD(D659-1+(COUNTIFS(E$355:$N$355,$A660)=COUNTIFS(E660:$N660,1)),D$354)+1))</f>
        <v>0</v>
      </c>
      <c r="E660" s="319">
        <f ca="1">IF($A660&lt;&gt;E$355,0,IF($A660&lt;&gt;$A659,1,MOD(E659-1+(COUNTIFS(F$355:$N$355,$A660)=COUNTIFS(F660:$N660,1)),E$354)+1))</f>
        <v>0</v>
      </c>
      <c r="F660" s="319">
        <f ca="1">IF($A660&lt;&gt;F$355,0,IF($A660&lt;&gt;$A659,1,MOD(F659-1+(COUNTIFS(G$355:$N$355,$A660)=COUNTIFS(G660:$N660,1)),F$354)+1))</f>
        <v>0</v>
      </c>
      <c r="G660" s="319">
        <f ca="1">IF($A660&lt;&gt;G$355,0,IF($A660&lt;&gt;$A659,1,MOD(G659-1+(COUNTIFS(H$355:$N$355,$A660)=COUNTIFS(H660:$N660,1)),G$354)+1))</f>
        <v>1</v>
      </c>
      <c r="H660" s="319">
        <f ca="1">IF($A660&lt;&gt;H$355,0,IF($A660&lt;&gt;$A659,1,MOD(H659-1+(COUNTIFS(I$355:$N$355,$A660)=COUNTIFS(I660:$N660,1)),H$354)+1))</f>
        <v>3</v>
      </c>
      <c r="I660" s="319">
        <f ca="1">IF($A660&lt;&gt;I$355,0,IF($A660&lt;&gt;$A659,1,MOD(I659-1+(COUNTIFS(N$355:$N$355,$A660)=COUNTIFS(N660:$N660,1)),I$354)+1))</f>
        <v>2</v>
      </c>
      <c r="J660" s="319"/>
      <c r="K660" s="319"/>
      <c r="L660" s="319"/>
      <c r="M660" s="319"/>
      <c r="O660">
        <v>304</v>
      </c>
      <c r="P660" s="124">
        <f t="shared" ca="1" si="925"/>
        <v>-0.5</v>
      </c>
      <c r="Q660" s="124">
        <f t="shared" ca="1" si="926"/>
        <v>0</v>
      </c>
      <c r="R660" s="124">
        <f t="shared" ca="1" si="927"/>
        <v>0</v>
      </c>
      <c r="S660" s="124">
        <f t="shared" ca="1" si="928"/>
        <v>0</v>
      </c>
      <c r="T660" s="124">
        <v>0</v>
      </c>
      <c r="U660" s="124">
        <f t="shared" ca="1" si="929"/>
        <v>0.5</v>
      </c>
      <c r="V660" s="124">
        <f t="shared" ca="1" si="930"/>
        <v>0</v>
      </c>
      <c r="W660" s="124"/>
      <c r="X660" s="124"/>
      <c r="Y660" s="124"/>
      <c r="Z660" s="124"/>
    </row>
    <row r="661" spans="1:26" outlineLevel="1">
      <c r="A661">
        <f t="shared" ca="1" si="931"/>
        <v>2</v>
      </c>
      <c r="B661" t="str">
        <f t="shared" ca="1" si="924"/>
        <v>EP1 LPD1 LPS3 LPM3</v>
      </c>
      <c r="C661" s="321">
        <f ca="1">IF($A661&lt;&gt;$A660,1,MOD(C660-1+(COUNTIFS(D$355:$N$355,$A661)=COUNTIFS(D661:$N661,1)),C$354)+1)</f>
        <v>1</v>
      </c>
      <c r="D661" s="319">
        <f ca="1">IF($A661&lt;&gt;D$355,0,IF($A661&lt;&gt;$A660,1,MOD(D660-1+(COUNTIFS(E$355:$N$355,$A661)=COUNTIFS(E661:$N661,1)),D$354)+1))</f>
        <v>0</v>
      </c>
      <c r="E661" s="319">
        <f ca="1">IF($A661&lt;&gt;E$355,0,IF($A661&lt;&gt;$A660,1,MOD(E660-1+(COUNTIFS(F$355:$N$355,$A661)=COUNTIFS(F661:$N661,1)),E$354)+1))</f>
        <v>0</v>
      </c>
      <c r="F661" s="319">
        <f ca="1">IF($A661&lt;&gt;F$355,0,IF($A661&lt;&gt;$A660,1,MOD(F660-1+(COUNTIFS(G$355:$N$355,$A661)=COUNTIFS(G661:$N661,1)),F$354)+1))</f>
        <v>0</v>
      </c>
      <c r="G661" s="319">
        <f ca="1">IF($A661&lt;&gt;G$355,0,IF($A661&lt;&gt;$A660,1,MOD(G660-1+(COUNTIFS(H$355:$N$355,$A661)=COUNTIFS(H661:$N661,1)),G$354)+1))</f>
        <v>1</v>
      </c>
      <c r="H661" s="319">
        <f ca="1">IF($A661&lt;&gt;H$355,0,IF($A661&lt;&gt;$A660,1,MOD(H660-1+(COUNTIFS(I$355:$N$355,$A661)=COUNTIFS(I661:$N661,1)),H$354)+1))</f>
        <v>3</v>
      </c>
      <c r="I661" s="319">
        <f ca="1">IF($A661&lt;&gt;I$355,0,IF($A661&lt;&gt;$A660,1,MOD(I660-1+(COUNTIFS(N$355:$N$355,$A661)=COUNTIFS(N661:$N661,1)),I$354)+1))</f>
        <v>3</v>
      </c>
      <c r="J661" s="319"/>
      <c r="K661" s="319"/>
      <c r="L661" s="319"/>
      <c r="M661" s="319"/>
      <c r="O661">
        <v>305</v>
      </c>
      <c r="P661" s="124">
        <f t="shared" ca="1" si="925"/>
        <v>-0.5</v>
      </c>
      <c r="Q661" s="124">
        <f t="shared" ca="1" si="926"/>
        <v>0</v>
      </c>
      <c r="R661" s="124">
        <f t="shared" ca="1" si="927"/>
        <v>0</v>
      </c>
      <c r="S661" s="124">
        <f t="shared" ca="1" si="928"/>
        <v>0</v>
      </c>
      <c r="T661" s="124">
        <v>0</v>
      </c>
      <c r="U661" s="124">
        <f t="shared" ca="1" si="929"/>
        <v>0.5</v>
      </c>
      <c r="V661" s="124">
        <f t="shared" ca="1" si="930"/>
        <v>0.5</v>
      </c>
      <c r="W661" s="124"/>
      <c r="X661" s="124"/>
      <c r="Y661" s="124"/>
      <c r="Z661" s="124"/>
    </row>
    <row r="662" spans="1:26" outlineLevel="1">
      <c r="A662">
        <f t="shared" ca="1" si="931"/>
        <v>2</v>
      </c>
      <c r="B662" t="str">
        <f t="shared" ca="1" si="924"/>
        <v>EP2 LPD1 LPS1 LPM1</v>
      </c>
      <c r="C662" s="321">
        <f ca="1">IF($A662&lt;&gt;$A661,1,MOD(C661-1+(COUNTIFS(D$355:$N$355,$A662)=COUNTIFS(D662:$N662,1)),C$354)+1)</f>
        <v>2</v>
      </c>
      <c r="D662" s="319">
        <f ca="1">IF($A662&lt;&gt;D$355,0,IF($A662&lt;&gt;$A661,1,MOD(D661-1+(COUNTIFS(E$355:$N$355,$A662)=COUNTIFS(E662:$N662,1)),D$354)+1))</f>
        <v>0</v>
      </c>
      <c r="E662" s="319">
        <f ca="1">IF($A662&lt;&gt;E$355,0,IF($A662&lt;&gt;$A661,1,MOD(E661-1+(COUNTIFS(F$355:$N$355,$A662)=COUNTIFS(F662:$N662,1)),E$354)+1))</f>
        <v>0</v>
      </c>
      <c r="F662" s="319">
        <f ca="1">IF($A662&lt;&gt;F$355,0,IF($A662&lt;&gt;$A661,1,MOD(F661-1+(COUNTIFS(G$355:$N$355,$A662)=COUNTIFS(G662:$N662,1)),F$354)+1))</f>
        <v>0</v>
      </c>
      <c r="G662" s="319">
        <f ca="1">IF($A662&lt;&gt;G$355,0,IF($A662&lt;&gt;$A661,1,MOD(G661-1+(COUNTIFS(H$355:$N$355,$A662)=COUNTIFS(H662:$N662,1)),G$354)+1))</f>
        <v>1</v>
      </c>
      <c r="H662" s="319">
        <f ca="1">IF($A662&lt;&gt;H$355,0,IF($A662&lt;&gt;$A661,1,MOD(H661-1+(COUNTIFS(I$355:$N$355,$A662)=COUNTIFS(I662:$N662,1)),H$354)+1))</f>
        <v>1</v>
      </c>
      <c r="I662" s="319">
        <f ca="1">IF($A662&lt;&gt;I$355,0,IF($A662&lt;&gt;$A661,1,MOD(I661-1+(COUNTIFS(N$355:$N$355,$A662)=COUNTIFS(N662:$N662,1)),I$354)+1))</f>
        <v>1</v>
      </c>
      <c r="J662" s="319"/>
      <c r="K662" s="319"/>
      <c r="L662" s="319"/>
      <c r="M662" s="319"/>
      <c r="O662">
        <v>306</v>
      </c>
      <c r="P662" s="124">
        <f t="shared" ca="1" si="925"/>
        <v>0</v>
      </c>
      <c r="Q662" s="124">
        <f t="shared" ca="1" si="926"/>
        <v>0</v>
      </c>
      <c r="R662" s="124">
        <f t="shared" ca="1" si="927"/>
        <v>0</v>
      </c>
      <c r="S662" s="124">
        <f t="shared" ca="1" si="928"/>
        <v>0</v>
      </c>
      <c r="T662" s="124">
        <v>0</v>
      </c>
      <c r="U662" s="124">
        <f t="shared" ca="1" si="929"/>
        <v>-0.5</v>
      </c>
      <c r="V662" s="124">
        <f t="shared" ca="1" si="930"/>
        <v>-0.5</v>
      </c>
      <c r="W662" s="124"/>
      <c r="X662" s="124"/>
      <c r="Y662" s="124"/>
      <c r="Z662" s="124"/>
    </row>
    <row r="663" spans="1:26" outlineLevel="1">
      <c r="A663">
        <f t="shared" ca="1" si="931"/>
        <v>2</v>
      </c>
      <c r="B663" t="str">
        <f t="shared" ca="1" si="924"/>
        <v>EP2 LPD1 LPS1 LPM2</v>
      </c>
      <c r="C663" s="321">
        <f ca="1">IF($A663&lt;&gt;$A662,1,MOD(C662-1+(COUNTIFS(D$355:$N$355,$A663)=COUNTIFS(D663:$N663,1)),C$354)+1)</f>
        <v>2</v>
      </c>
      <c r="D663" s="319">
        <f ca="1">IF($A663&lt;&gt;D$355,0,IF($A663&lt;&gt;$A662,1,MOD(D662-1+(COUNTIFS(E$355:$N$355,$A663)=COUNTIFS(E663:$N663,1)),D$354)+1))</f>
        <v>0</v>
      </c>
      <c r="E663" s="319">
        <f ca="1">IF($A663&lt;&gt;E$355,0,IF($A663&lt;&gt;$A662,1,MOD(E662-1+(COUNTIFS(F$355:$N$355,$A663)=COUNTIFS(F663:$N663,1)),E$354)+1))</f>
        <v>0</v>
      </c>
      <c r="F663" s="319">
        <f ca="1">IF($A663&lt;&gt;F$355,0,IF($A663&lt;&gt;$A662,1,MOD(F662-1+(COUNTIFS(G$355:$N$355,$A663)=COUNTIFS(G663:$N663,1)),F$354)+1))</f>
        <v>0</v>
      </c>
      <c r="G663" s="319">
        <f ca="1">IF($A663&lt;&gt;G$355,0,IF($A663&lt;&gt;$A662,1,MOD(G662-1+(COUNTIFS(H$355:$N$355,$A663)=COUNTIFS(H663:$N663,1)),G$354)+1))</f>
        <v>1</v>
      </c>
      <c r="H663" s="319">
        <f ca="1">IF($A663&lt;&gt;H$355,0,IF($A663&lt;&gt;$A662,1,MOD(H662-1+(COUNTIFS(I$355:$N$355,$A663)=COUNTIFS(I663:$N663,1)),H$354)+1))</f>
        <v>1</v>
      </c>
      <c r="I663" s="319">
        <f ca="1">IF($A663&lt;&gt;I$355,0,IF($A663&lt;&gt;$A662,1,MOD(I662-1+(COUNTIFS(N$355:$N$355,$A663)=COUNTIFS(N663:$N663,1)),I$354)+1))</f>
        <v>2</v>
      </c>
      <c r="J663" s="319"/>
      <c r="K663" s="319"/>
      <c r="L663" s="319"/>
      <c r="M663" s="319"/>
      <c r="O663">
        <v>307</v>
      </c>
      <c r="P663" s="124">
        <f t="shared" ca="1" si="925"/>
        <v>0</v>
      </c>
      <c r="Q663" s="124">
        <f t="shared" ca="1" si="926"/>
        <v>0</v>
      </c>
      <c r="R663" s="124">
        <f t="shared" ca="1" si="927"/>
        <v>0</v>
      </c>
      <c r="S663" s="124">
        <f t="shared" ca="1" si="928"/>
        <v>0</v>
      </c>
      <c r="T663" s="124">
        <v>0</v>
      </c>
      <c r="U663" s="124">
        <f t="shared" ca="1" si="929"/>
        <v>-0.5</v>
      </c>
      <c r="V663" s="124">
        <f t="shared" ca="1" si="930"/>
        <v>0</v>
      </c>
      <c r="W663" s="124"/>
      <c r="X663" s="124"/>
      <c r="Y663" s="124"/>
      <c r="Z663" s="124"/>
    </row>
    <row r="664" spans="1:26" outlineLevel="1">
      <c r="A664">
        <f t="shared" ca="1" si="931"/>
        <v>2</v>
      </c>
      <c r="B664" t="str">
        <f t="shared" ca="1" si="924"/>
        <v>EP2 LPD1 LPS1 LPM3</v>
      </c>
      <c r="C664" s="321">
        <f ca="1">IF($A664&lt;&gt;$A663,1,MOD(C663-1+(COUNTIFS(D$355:$N$355,$A664)=COUNTIFS(D664:$N664,1)),C$354)+1)</f>
        <v>2</v>
      </c>
      <c r="D664" s="319">
        <f ca="1">IF($A664&lt;&gt;D$355,0,IF($A664&lt;&gt;$A663,1,MOD(D663-1+(COUNTIFS(E$355:$N$355,$A664)=COUNTIFS(E664:$N664,1)),D$354)+1))</f>
        <v>0</v>
      </c>
      <c r="E664" s="319">
        <f ca="1">IF($A664&lt;&gt;E$355,0,IF($A664&lt;&gt;$A663,1,MOD(E663-1+(COUNTIFS(F$355:$N$355,$A664)=COUNTIFS(F664:$N664,1)),E$354)+1))</f>
        <v>0</v>
      </c>
      <c r="F664" s="319">
        <f ca="1">IF($A664&lt;&gt;F$355,0,IF($A664&lt;&gt;$A663,1,MOD(F663-1+(COUNTIFS(G$355:$N$355,$A664)=COUNTIFS(G664:$N664,1)),F$354)+1))</f>
        <v>0</v>
      </c>
      <c r="G664" s="319">
        <f ca="1">IF($A664&lt;&gt;G$355,0,IF($A664&lt;&gt;$A663,1,MOD(G663-1+(COUNTIFS(H$355:$N$355,$A664)=COUNTIFS(H664:$N664,1)),G$354)+1))</f>
        <v>1</v>
      </c>
      <c r="H664" s="319">
        <f ca="1">IF($A664&lt;&gt;H$355,0,IF($A664&lt;&gt;$A663,1,MOD(H663-1+(COUNTIFS(I$355:$N$355,$A664)=COUNTIFS(I664:$N664,1)),H$354)+1))</f>
        <v>1</v>
      </c>
      <c r="I664" s="319">
        <f ca="1">IF($A664&lt;&gt;I$355,0,IF($A664&lt;&gt;$A663,1,MOD(I663-1+(COUNTIFS(N$355:$N$355,$A664)=COUNTIFS(N664:$N664,1)),I$354)+1))</f>
        <v>3</v>
      </c>
      <c r="J664" s="319"/>
      <c r="K664" s="319"/>
      <c r="L664" s="319"/>
      <c r="M664" s="319"/>
      <c r="O664">
        <v>308</v>
      </c>
      <c r="P664" s="124">
        <f t="shared" ca="1" si="925"/>
        <v>0</v>
      </c>
      <c r="Q664" s="124">
        <f t="shared" ca="1" si="926"/>
        <v>0</v>
      </c>
      <c r="R664" s="124">
        <f t="shared" ca="1" si="927"/>
        <v>0</v>
      </c>
      <c r="S664" s="124">
        <f t="shared" ca="1" si="928"/>
        <v>0</v>
      </c>
      <c r="T664" s="124">
        <v>0</v>
      </c>
      <c r="U664" s="124">
        <f t="shared" ca="1" si="929"/>
        <v>-0.5</v>
      </c>
      <c r="V664" s="124">
        <f t="shared" ca="1" si="930"/>
        <v>0.5</v>
      </c>
      <c r="W664" s="124"/>
      <c r="X664" s="124"/>
      <c r="Y664" s="124"/>
      <c r="Z664" s="124"/>
    </row>
    <row r="665" spans="1:26" outlineLevel="1">
      <c r="A665">
        <f t="shared" ca="1" si="931"/>
        <v>2</v>
      </c>
      <c r="B665" t="str">
        <f t="shared" ca="1" si="924"/>
        <v>EP2 LPD1 LPS2 LPM1</v>
      </c>
      <c r="C665" s="321">
        <f ca="1">IF($A665&lt;&gt;$A664,1,MOD(C664-1+(COUNTIFS(D$355:$N$355,$A665)=COUNTIFS(D665:$N665,1)),C$354)+1)</f>
        <v>2</v>
      </c>
      <c r="D665" s="319">
        <f ca="1">IF($A665&lt;&gt;D$355,0,IF($A665&lt;&gt;$A664,1,MOD(D664-1+(COUNTIFS(E$355:$N$355,$A665)=COUNTIFS(E665:$N665,1)),D$354)+1))</f>
        <v>0</v>
      </c>
      <c r="E665" s="319">
        <f ca="1">IF($A665&lt;&gt;E$355,0,IF($A665&lt;&gt;$A664,1,MOD(E664-1+(COUNTIFS(F$355:$N$355,$A665)=COUNTIFS(F665:$N665,1)),E$354)+1))</f>
        <v>0</v>
      </c>
      <c r="F665" s="319">
        <f ca="1">IF($A665&lt;&gt;F$355,0,IF($A665&lt;&gt;$A664,1,MOD(F664-1+(COUNTIFS(G$355:$N$355,$A665)=COUNTIFS(G665:$N665,1)),F$354)+1))</f>
        <v>0</v>
      </c>
      <c r="G665" s="319">
        <f ca="1">IF($A665&lt;&gt;G$355,0,IF($A665&lt;&gt;$A664,1,MOD(G664-1+(COUNTIFS(H$355:$N$355,$A665)=COUNTIFS(H665:$N665,1)),G$354)+1))</f>
        <v>1</v>
      </c>
      <c r="H665" s="319">
        <f ca="1">IF($A665&lt;&gt;H$355,0,IF($A665&lt;&gt;$A664,1,MOD(H664-1+(COUNTIFS(I$355:$N$355,$A665)=COUNTIFS(I665:$N665,1)),H$354)+1))</f>
        <v>2</v>
      </c>
      <c r="I665" s="319">
        <f ca="1">IF($A665&lt;&gt;I$355,0,IF($A665&lt;&gt;$A664,1,MOD(I664-1+(COUNTIFS(N$355:$N$355,$A665)=COUNTIFS(N665:$N665,1)),I$354)+1))</f>
        <v>1</v>
      </c>
      <c r="J665" s="319"/>
      <c r="K665" s="319"/>
      <c r="L665" s="319"/>
      <c r="M665" s="319"/>
      <c r="O665">
        <v>309</v>
      </c>
      <c r="P665" s="124">
        <f t="shared" ca="1" si="925"/>
        <v>0</v>
      </c>
      <c r="Q665" s="124">
        <f t="shared" ca="1" si="926"/>
        <v>0</v>
      </c>
      <c r="R665" s="124">
        <f t="shared" ca="1" si="927"/>
        <v>0</v>
      </c>
      <c r="S665" s="124">
        <f t="shared" ca="1" si="928"/>
        <v>0</v>
      </c>
      <c r="T665" s="124">
        <v>0</v>
      </c>
      <c r="U665" s="124">
        <f t="shared" ca="1" si="929"/>
        <v>0</v>
      </c>
      <c r="V665" s="124">
        <f t="shared" ca="1" si="930"/>
        <v>-0.5</v>
      </c>
      <c r="W665" s="124"/>
      <c r="X665" s="124"/>
      <c r="Y665" s="124"/>
      <c r="Z665" s="124"/>
    </row>
    <row r="666" spans="1:26" outlineLevel="1">
      <c r="A666">
        <f t="shared" ca="1" si="931"/>
        <v>2</v>
      </c>
      <c r="B666" t="str">
        <f t="shared" ca="1" si="924"/>
        <v>EP2 LPD1 LPS2 LPM2</v>
      </c>
      <c r="C666" s="321">
        <f ca="1">IF($A666&lt;&gt;$A665,1,MOD(C665-1+(COUNTIFS(D$355:$N$355,$A666)=COUNTIFS(D666:$N666,1)),C$354)+1)</f>
        <v>2</v>
      </c>
      <c r="D666" s="319">
        <f ca="1">IF($A666&lt;&gt;D$355,0,IF($A666&lt;&gt;$A665,1,MOD(D665-1+(COUNTIFS(E$355:$N$355,$A666)=COUNTIFS(E666:$N666,1)),D$354)+1))</f>
        <v>0</v>
      </c>
      <c r="E666" s="319">
        <f ca="1">IF($A666&lt;&gt;E$355,0,IF($A666&lt;&gt;$A665,1,MOD(E665-1+(COUNTIFS(F$355:$N$355,$A666)=COUNTIFS(F666:$N666,1)),E$354)+1))</f>
        <v>0</v>
      </c>
      <c r="F666" s="319">
        <f ca="1">IF($A666&lt;&gt;F$355,0,IF($A666&lt;&gt;$A665,1,MOD(F665-1+(COUNTIFS(G$355:$N$355,$A666)=COUNTIFS(G666:$N666,1)),F$354)+1))</f>
        <v>0</v>
      </c>
      <c r="G666" s="319">
        <f ca="1">IF($A666&lt;&gt;G$355,0,IF($A666&lt;&gt;$A665,1,MOD(G665-1+(COUNTIFS(H$355:$N$355,$A666)=COUNTIFS(H666:$N666,1)),G$354)+1))</f>
        <v>1</v>
      </c>
      <c r="H666" s="319">
        <f ca="1">IF($A666&lt;&gt;H$355,0,IF($A666&lt;&gt;$A665,1,MOD(H665-1+(COUNTIFS(I$355:$N$355,$A666)=COUNTIFS(I666:$N666,1)),H$354)+1))</f>
        <v>2</v>
      </c>
      <c r="I666" s="319">
        <f ca="1">IF($A666&lt;&gt;I$355,0,IF($A666&lt;&gt;$A665,1,MOD(I665-1+(COUNTIFS(N$355:$N$355,$A666)=COUNTIFS(N666:$N666,1)),I$354)+1))</f>
        <v>2</v>
      </c>
      <c r="J666" s="319"/>
      <c r="K666" s="319"/>
      <c r="L666" s="319"/>
      <c r="M666" s="319"/>
      <c r="O666">
        <v>310</v>
      </c>
      <c r="P666" s="124">
        <f t="shared" ca="1" si="925"/>
        <v>0</v>
      </c>
      <c r="Q666" s="124">
        <f t="shared" ca="1" si="926"/>
        <v>0</v>
      </c>
      <c r="R666" s="124">
        <f t="shared" ca="1" si="927"/>
        <v>0</v>
      </c>
      <c r="S666" s="124">
        <f t="shared" ca="1" si="928"/>
        <v>0</v>
      </c>
      <c r="T666" s="124">
        <v>0</v>
      </c>
      <c r="U666" s="124">
        <f t="shared" ca="1" si="929"/>
        <v>0</v>
      </c>
      <c r="V666" s="124">
        <f t="shared" ca="1" si="930"/>
        <v>0</v>
      </c>
      <c r="W666" s="124"/>
      <c r="X666" s="124"/>
      <c r="Y666" s="124"/>
      <c r="Z666" s="124"/>
    </row>
    <row r="667" spans="1:26" outlineLevel="1">
      <c r="A667">
        <f t="shared" ca="1" si="931"/>
        <v>2</v>
      </c>
      <c r="B667" t="str">
        <f t="shared" ca="1" si="924"/>
        <v>EP2 LPD1 LPS2 LPM3</v>
      </c>
      <c r="C667" s="321">
        <f ca="1">IF($A667&lt;&gt;$A666,1,MOD(C666-1+(COUNTIFS(D$355:$N$355,$A667)=COUNTIFS(D667:$N667,1)),C$354)+1)</f>
        <v>2</v>
      </c>
      <c r="D667" s="319">
        <f ca="1">IF($A667&lt;&gt;D$355,0,IF($A667&lt;&gt;$A666,1,MOD(D666-1+(COUNTIFS(E$355:$N$355,$A667)=COUNTIFS(E667:$N667,1)),D$354)+1))</f>
        <v>0</v>
      </c>
      <c r="E667" s="319">
        <f ca="1">IF($A667&lt;&gt;E$355,0,IF($A667&lt;&gt;$A666,1,MOD(E666-1+(COUNTIFS(F$355:$N$355,$A667)=COUNTIFS(F667:$N667,1)),E$354)+1))</f>
        <v>0</v>
      </c>
      <c r="F667" s="319">
        <f ca="1">IF($A667&lt;&gt;F$355,0,IF($A667&lt;&gt;$A666,1,MOD(F666-1+(COUNTIFS(G$355:$N$355,$A667)=COUNTIFS(G667:$N667,1)),F$354)+1))</f>
        <v>0</v>
      </c>
      <c r="G667" s="319">
        <f ca="1">IF($A667&lt;&gt;G$355,0,IF($A667&lt;&gt;$A666,1,MOD(G666-1+(COUNTIFS(H$355:$N$355,$A667)=COUNTIFS(H667:$N667,1)),G$354)+1))</f>
        <v>1</v>
      </c>
      <c r="H667" s="319">
        <f ca="1">IF($A667&lt;&gt;H$355,0,IF($A667&lt;&gt;$A666,1,MOD(H666-1+(COUNTIFS(I$355:$N$355,$A667)=COUNTIFS(I667:$N667,1)),H$354)+1))</f>
        <v>2</v>
      </c>
      <c r="I667" s="319">
        <f ca="1">IF($A667&lt;&gt;I$355,0,IF($A667&lt;&gt;$A666,1,MOD(I666-1+(COUNTIFS(N$355:$N$355,$A667)=COUNTIFS(N667:$N667,1)),I$354)+1))</f>
        <v>3</v>
      </c>
      <c r="J667" s="319"/>
      <c r="K667" s="319"/>
      <c r="L667" s="319"/>
      <c r="M667" s="319"/>
      <c r="O667">
        <v>311</v>
      </c>
      <c r="P667" s="124">
        <f t="shared" ca="1" si="925"/>
        <v>0</v>
      </c>
      <c r="Q667" s="124">
        <f t="shared" ca="1" si="926"/>
        <v>0</v>
      </c>
      <c r="R667" s="124">
        <f t="shared" ca="1" si="927"/>
        <v>0</v>
      </c>
      <c r="S667" s="124">
        <f t="shared" ca="1" si="928"/>
        <v>0</v>
      </c>
      <c r="T667" s="124">
        <v>0</v>
      </c>
      <c r="U667" s="124">
        <f t="shared" ca="1" si="929"/>
        <v>0</v>
      </c>
      <c r="V667" s="124">
        <f t="shared" ca="1" si="930"/>
        <v>0.5</v>
      </c>
      <c r="W667" s="124"/>
      <c r="X667" s="124"/>
      <c r="Y667" s="124"/>
      <c r="Z667" s="124"/>
    </row>
    <row r="668" spans="1:26" outlineLevel="1">
      <c r="A668">
        <f t="shared" ca="1" si="931"/>
        <v>2</v>
      </c>
      <c r="B668" t="str">
        <f t="shared" ca="1" si="924"/>
        <v>EP2 LPD1 LPS3 LPM1</v>
      </c>
      <c r="C668" s="321">
        <f ca="1">IF($A668&lt;&gt;$A667,1,MOD(C667-1+(COUNTIFS(D$355:$N$355,$A668)=COUNTIFS(D668:$N668,1)),C$354)+1)</f>
        <v>2</v>
      </c>
      <c r="D668" s="319">
        <f ca="1">IF($A668&lt;&gt;D$355,0,IF($A668&lt;&gt;$A667,1,MOD(D667-1+(COUNTIFS(E$355:$N$355,$A668)=COUNTIFS(E668:$N668,1)),D$354)+1))</f>
        <v>0</v>
      </c>
      <c r="E668" s="319">
        <f ca="1">IF($A668&lt;&gt;E$355,0,IF($A668&lt;&gt;$A667,1,MOD(E667-1+(COUNTIFS(F$355:$N$355,$A668)=COUNTIFS(F668:$N668,1)),E$354)+1))</f>
        <v>0</v>
      </c>
      <c r="F668" s="319">
        <f ca="1">IF($A668&lt;&gt;F$355,0,IF($A668&lt;&gt;$A667,1,MOD(F667-1+(COUNTIFS(G$355:$N$355,$A668)=COUNTIFS(G668:$N668,1)),F$354)+1))</f>
        <v>0</v>
      </c>
      <c r="G668" s="319">
        <f ca="1">IF($A668&lt;&gt;G$355,0,IF($A668&lt;&gt;$A667,1,MOD(G667-1+(COUNTIFS(H$355:$N$355,$A668)=COUNTIFS(H668:$N668,1)),G$354)+1))</f>
        <v>1</v>
      </c>
      <c r="H668" s="319">
        <f ca="1">IF($A668&lt;&gt;H$355,0,IF($A668&lt;&gt;$A667,1,MOD(H667-1+(COUNTIFS(I$355:$N$355,$A668)=COUNTIFS(I668:$N668,1)),H$354)+1))</f>
        <v>3</v>
      </c>
      <c r="I668" s="319">
        <f ca="1">IF($A668&lt;&gt;I$355,0,IF($A668&lt;&gt;$A667,1,MOD(I667-1+(COUNTIFS(N$355:$N$355,$A668)=COUNTIFS(N668:$N668,1)),I$354)+1))</f>
        <v>1</v>
      </c>
      <c r="J668" s="319"/>
      <c r="K668" s="319"/>
      <c r="L668" s="319"/>
      <c r="M668" s="319"/>
      <c r="O668">
        <v>312</v>
      </c>
      <c r="P668" s="124">
        <f t="shared" ca="1" si="925"/>
        <v>0</v>
      </c>
      <c r="Q668" s="124">
        <f t="shared" ca="1" si="926"/>
        <v>0</v>
      </c>
      <c r="R668" s="124">
        <f t="shared" ca="1" si="927"/>
        <v>0</v>
      </c>
      <c r="S668" s="124">
        <f t="shared" ca="1" si="928"/>
        <v>0</v>
      </c>
      <c r="T668" s="124">
        <v>0</v>
      </c>
      <c r="U668" s="124">
        <f t="shared" ca="1" si="929"/>
        <v>0.5</v>
      </c>
      <c r="V668" s="124">
        <f t="shared" ca="1" si="930"/>
        <v>-0.5</v>
      </c>
      <c r="W668" s="124"/>
      <c r="X668" s="124"/>
      <c r="Y668" s="124"/>
      <c r="Z668" s="124"/>
    </row>
    <row r="669" spans="1:26" outlineLevel="1">
      <c r="A669">
        <f t="shared" ca="1" si="931"/>
        <v>2</v>
      </c>
      <c r="B669" t="str">
        <f t="shared" ca="1" si="924"/>
        <v>EP2 LPD1 LPS3 LPM2</v>
      </c>
      <c r="C669" s="321">
        <f ca="1">IF($A669&lt;&gt;$A668,1,MOD(C668-1+(COUNTIFS(D$355:$N$355,$A669)=COUNTIFS(D669:$N669,1)),C$354)+1)</f>
        <v>2</v>
      </c>
      <c r="D669" s="319">
        <f ca="1">IF($A669&lt;&gt;D$355,0,IF($A669&lt;&gt;$A668,1,MOD(D668-1+(COUNTIFS(E$355:$N$355,$A669)=COUNTIFS(E669:$N669,1)),D$354)+1))</f>
        <v>0</v>
      </c>
      <c r="E669" s="319">
        <f ca="1">IF($A669&lt;&gt;E$355,0,IF($A669&lt;&gt;$A668,1,MOD(E668-1+(COUNTIFS(F$355:$N$355,$A669)=COUNTIFS(F669:$N669,1)),E$354)+1))</f>
        <v>0</v>
      </c>
      <c r="F669" s="319">
        <f ca="1">IF($A669&lt;&gt;F$355,0,IF($A669&lt;&gt;$A668,1,MOD(F668-1+(COUNTIFS(G$355:$N$355,$A669)=COUNTIFS(G669:$N669,1)),F$354)+1))</f>
        <v>0</v>
      </c>
      <c r="G669" s="319">
        <f ca="1">IF($A669&lt;&gt;G$355,0,IF($A669&lt;&gt;$A668,1,MOD(G668-1+(COUNTIFS(H$355:$N$355,$A669)=COUNTIFS(H669:$N669,1)),G$354)+1))</f>
        <v>1</v>
      </c>
      <c r="H669" s="319">
        <f ca="1">IF($A669&lt;&gt;H$355,0,IF($A669&lt;&gt;$A668,1,MOD(H668-1+(COUNTIFS(I$355:$N$355,$A669)=COUNTIFS(I669:$N669,1)),H$354)+1))</f>
        <v>3</v>
      </c>
      <c r="I669" s="319">
        <f ca="1">IF($A669&lt;&gt;I$355,0,IF($A669&lt;&gt;$A668,1,MOD(I668-1+(COUNTIFS(N$355:$N$355,$A669)=COUNTIFS(N669:$N669,1)),I$354)+1))</f>
        <v>2</v>
      </c>
      <c r="J669" s="319"/>
      <c r="K669" s="319"/>
      <c r="L669" s="319"/>
      <c r="M669" s="319"/>
      <c r="O669">
        <v>313</v>
      </c>
      <c r="P669" s="124">
        <f t="shared" ca="1" si="925"/>
        <v>0</v>
      </c>
      <c r="Q669" s="124">
        <f t="shared" ca="1" si="926"/>
        <v>0</v>
      </c>
      <c r="R669" s="124">
        <f t="shared" ca="1" si="927"/>
        <v>0</v>
      </c>
      <c r="S669" s="124">
        <f t="shared" ca="1" si="928"/>
        <v>0</v>
      </c>
      <c r="T669" s="124">
        <v>0</v>
      </c>
      <c r="U669" s="124">
        <f t="shared" ca="1" si="929"/>
        <v>0.5</v>
      </c>
      <c r="V669" s="124">
        <f t="shared" ca="1" si="930"/>
        <v>0</v>
      </c>
      <c r="W669" s="124"/>
      <c r="X669" s="124"/>
      <c r="Y669" s="124"/>
      <c r="Z669" s="124"/>
    </row>
    <row r="670" spans="1:26" outlineLevel="1">
      <c r="A670">
        <f t="shared" ca="1" si="931"/>
        <v>2</v>
      </c>
      <c r="B670" t="str">
        <f t="shared" ca="1" si="924"/>
        <v>EP2 LPD1 LPS3 LPM3</v>
      </c>
      <c r="C670" s="321">
        <f ca="1">IF($A670&lt;&gt;$A669,1,MOD(C669-1+(COUNTIFS(D$355:$N$355,$A670)=COUNTIFS(D670:$N670,1)),C$354)+1)</f>
        <v>2</v>
      </c>
      <c r="D670" s="319">
        <f ca="1">IF($A670&lt;&gt;D$355,0,IF($A670&lt;&gt;$A669,1,MOD(D669-1+(COUNTIFS(E$355:$N$355,$A670)=COUNTIFS(E670:$N670,1)),D$354)+1))</f>
        <v>0</v>
      </c>
      <c r="E670" s="319">
        <f ca="1">IF($A670&lt;&gt;E$355,0,IF($A670&lt;&gt;$A669,1,MOD(E669-1+(COUNTIFS(F$355:$N$355,$A670)=COUNTIFS(F670:$N670,1)),E$354)+1))</f>
        <v>0</v>
      </c>
      <c r="F670" s="319">
        <f ca="1">IF($A670&lt;&gt;F$355,0,IF($A670&lt;&gt;$A669,1,MOD(F669-1+(COUNTIFS(G$355:$N$355,$A670)=COUNTIFS(G670:$N670,1)),F$354)+1))</f>
        <v>0</v>
      </c>
      <c r="G670" s="319">
        <f ca="1">IF($A670&lt;&gt;G$355,0,IF($A670&lt;&gt;$A669,1,MOD(G669-1+(COUNTIFS(H$355:$N$355,$A670)=COUNTIFS(H670:$N670,1)),G$354)+1))</f>
        <v>1</v>
      </c>
      <c r="H670" s="319">
        <f ca="1">IF($A670&lt;&gt;H$355,0,IF($A670&lt;&gt;$A669,1,MOD(H669-1+(COUNTIFS(I$355:$N$355,$A670)=COUNTIFS(I670:$N670,1)),H$354)+1))</f>
        <v>3</v>
      </c>
      <c r="I670" s="319">
        <f ca="1">IF($A670&lt;&gt;I$355,0,IF($A670&lt;&gt;$A669,1,MOD(I669-1+(COUNTIFS(N$355:$N$355,$A670)=COUNTIFS(N670:$N670,1)),I$354)+1))</f>
        <v>3</v>
      </c>
      <c r="J670" s="319"/>
      <c r="K670" s="319"/>
      <c r="L670" s="319"/>
      <c r="M670" s="319"/>
      <c r="O670">
        <v>314</v>
      </c>
      <c r="P670" s="124">
        <f t="shared" ca="1" si="925"/>
        <v>0</v>
      </c>
      <c r="Q670" s="124">
        <f t="shared" ca="1" si="926"/>
        <v>0</v>
      </c>
      <c r="R670" s="124">
        <f t="shared" ca="1" si="927"/>
        <v>0</v>
      </c>
      <c r="S670" s="124">
        <f t="shared" ca="1" si="928"/>
        <v>0</v>
      </c>
      <c r="T670" s="124">
        <v>0</v>
      </c>
      <c r="U670" s="124">
        <f t="shared" ca="1" si="929"/>
        <v>0.5</v>
      </c>
      <c r="V670" s="124">
        <f t="shared" ca="1" si="930"/>
        <v>0.5</v>
      </c>
      <c r="W670" s="124"/>
      <c r="X670" s="124"/>
      <c r="Y670" s="124"/>
      <c r="Z670" s="124"/>
    </row>
    <row r="671" spans="1:26" outlineLevel="1">
      <c r="A671">
        <f t="shared" ca="1" si="931"/>
        <v>2</v>
      </c>
      <c r="B671" t="str">
        <f t="shared" ca="1" si="924"/>
        <v>EP3 LPD1 LPS1 LPM1</v>
      </c>
      <c r="C671" s="321">
        <f ca="1">IF($A671&lt;&gt;$A670,1,MOD(C670-1+(COUNTIFS(D$355:$N$355,$A671)=COUNTIFS(D671:$N671,1)),C$354)+1)</f>
        <v>3</v>
      </c>
      <c r="D671" s="319">
        <f ca="1">IF($A671&lt;&gt;D$355,0,IF($A671&lt;&gt;$A670,1,MOD(D670-1+(COUNTIFS(E$355:$N$355,$A671)=COUNTIFS(E671:$N671,1)),D$354)+1))</f>
        <v>0</v>
      </c>
      <c r="E671" s="319">
        <f ca="1">IF($A671&lt;&gt;E$355,0,IF($A671&lt;&gt;$A670,1,MOD(E670-1+(COUNTIFS(F$355:$N$355,$A671)=COUNTIFS(F671:$N671,1)),E$354)+1))</f>
        <v>0</v>
      </c>
      <c r="F671" s="319">
        <f ca="1">IF($A671&lt;&gt;F$355,0,IF($A671&lt;&gt;$A670,1,MOD(F670-1+(COUNTIFS(G$355:$N$355,$A671)=COUNTIFS(G671:$N671,1)),F$354)+1))</f>
        <v>0</v>
      </c>
      <c r="G671" s="319">
        <f ca="1">IF($A671&lt;&gt;G$355,0,IF($A671&lt;&gt;$A670,1,MOD(G670-1+(COUNTIFS(H$355:$N$355,$A671)=COUNTIFS(H671:$N671,1)),G$354)+1))</f>
        <v>1</v>
      </c>
      <c r="H671" s="319">
        <f ca="1">IF($A671&lt;&gt;H$355,0,IF($A671&lt;&gt;$A670,1,MOD(H670-1+(COUNTIFS(I$355:$N$355,$A671)=COUNTIFS(I671:$N671,1)),H$354)+1))</f>
        <v>1</v>
      </c>
      <c r="I671" s="319">
        <f ca="1">IF($A671&lt;&gt;I$355,0,IF($A671&lt;&gt;$A670,1,MOD(I670-1+(COUNTIFS(N$355:$N$355,$A671)=COUNTIFS(N671:$N671,1)),I$354)+1))</f>
        <v>1</v>
      </c>
      <c r="J671" s="319"/>
      <c r="K671" s="319"/>
      <c r="L671" s="319"/>
      <c r="M671" s="319"/>
      <c r="O671">
        <v>315</v>
      </c>
      <c r="P671" s="124">
        <f t="shared" ca="1" si="925"/>
        <v>0.5</v>
      </c>
      <c r="Q671" s="124">
        <f t="shared" ca="1" si="926"/>
        <v>0</v>
      </c>
      <c r="R671" s="124">
        <f t="shared" ca="1" si="927"/>
        <v>0</v>
      </c>
      <c r="S671" s="124">
        <f t="shared" ca="1" si="928"/>
        <v>0</v>
      </c>
      <c r="T671" s="124">
        <v>0</v>
      </c>
      <c r="U671" s="124">
        <f t="shared" ca="1" si="929"/>
        <v>-0.5</v>
      </c>
      <c r="V671" s="124">
        <f t="shared" ca="1" si="930"/>
        <v>-0.5</v>
      </c>
      <c r="W671" s="124"/>
      <c r="X671" s="124"/>
      <c r="Y671" s="124"/>
      <c r="Z671" s="124"/>
    </row>
    <row r="672" spans="1:26" outlineLevel="1">
      <c r="A672">
        <f t="shared" ca="1" si="931"/>
        <v>2</v>
      </c>
      <c r="B672" t="str">
        <f t="shared" ca="1" si="924"/>
        <v>EP3 LPD1 LPS1 LPM2</v>
      </c>
      <c r="C672" s="321">
        <f ca="1">IF($A672&lt;&gt;$A671,1,MOD(C671-1+(COUNTIFS(D$355:$N$355,$A672)=COUNTIFS(D672:$N672,1)),C$354)+1)</f>
        <v>3</v>
      </c>
      <c r="D672" s="319">
        <f ca="1">IF($A672&lt;&gt;D$355,0,IF($A672&lt;&gt;$A671,1,MOD(D671-1+(COUNTIFS(E$355:$N$355,$A672)=COUNTIFS(E672:$N672,1)),D$354)+1))</f>
        <v>0</v>
      </c>
      <c r="E672" s="319">
        <f ca="1">IF($A672&lt;&gt;E$355,0,IF($A672&lt;&gt;$A671,1,MOD(E671-1+(COUNTIFS(F$355:$N$355,$A672)=COUNTIFS(F672:$N672,1)),E$354)+1))</f>
        <v>0</v>
      </c>
      <c r="F672" s="319">
        <f ca="1">IF($A672&lt;&gt;F$355,0,IF($A672&lt;&gt;$A671,1,MOD(F671-1+(COUNTIFS(G$355:$N$355,$A672)=COUNTIFS(G672:$N672,1)),F$354)+1))</f>
        <v>0</v>
      </c>
      <c r="G672" s="319">
        <f ca="1">IF($A672&lt;&gt;G$355,0,IF($A672&lt;&gt;$A671,1,MOD(G671-1+(COUNTIFS(H$355:$N$355,$A672)=COUNTIFS(H672:$N672,1)),G$354)+1))</f>
        <v>1</v>
      </c>
      <c r="H672" s="319">
        <f ca="1">IF($A672&lt;&gt;H$355,0,IF($A672&lt;&gt;$A671,1,MOD(H671-1+(COUNTIFS(I$355:$N$355,$A672)=COUNTIFS(I672:$N672,1)),H$354)+1))</f>
        <v>1</v>
      </c>
      <c r="I672" s="319">
        <f ca="1">IF($A672&lt;&gt;I$355,0,IF($A672&lt;&gt;$A671,1,MOD(I671-1+(COUNTIFS(N$355:$N$355,$A672)=COUNTIFS(N672:$N672,1)),I$354)+1))</f>
        <v>2</v>
      </c>
      <c r="J672" s="319"/>
      <c r="K672" s="319"/>
      <c r="L672" s="319"/>
      <c r="M672" s="319"/>
      <c r="O672">
        <v>316</v>
      </c>
      <c r="P672" s="124">
        <f t="shared" ca="1" si="925"/>
        <v>0.5</v>
      </c>
      <c r="Q672" s="124">
        <f t="shared" ca="1" si="926"/>
        <v>0</v>
      </c>
      <c r="R672" s="124">
        <f t="shared" ca="1" si="927"/>
        <v>0</v>
      </c>
      <c r="S672" s="124">
        <f t="shared" ca="1" si="928"/>
        <v>0</v>
      </c>
      <c r="T672" s="124">
        <v>0</v>
      </c>
      <c r="U672" s="124">
        <f t="shared" ca="1" si="929"/>
        <v>-0.5</v>
      </c>
      <c r="V672" s="124">
        <f t="shared" ca="1" si="930"/>
        <v>0</v>
      </c>
      <c r="W672" s="124"/>
      <c r="X672" s="124"/>
      <c r="Y672" s="124"/>
      <c r="Z672" s="124"/>
    </row>
    <row r="673" spans="1:26" outlineLevel="1">
      <c r="A673">
        <f t="shared" ca="1" si="931"/>
        <v>2</v>
      </c>
      <c r="B673" t="str">
        <f t="shared" ca="1" si="924"/>
        <v>EP3 LPD1 LPS1 LPM3</v>
      </c>
      <c r="C673" s="321">
        <f ca="1">IF($A673&lt;&gt;$A672,1,MOD(C672-1+(COUNTIFS(D$355:$N$355,$A673)=COUNTIFS(D673:$N673,1)),C$354)+1)</f>
        <v>3</v>
      </c>
      <c r="D673" s="319">
        <f ca="1">IF($A673&lt;&gt;D$355,0,IF($A673&lt;&gt;$A672,1,MOD(D672-1+(COUNTIFS(E$355:$N$355,$A673)=COUNTIFS(E673:$N673,1)),D$354)+1))</f>
        <v>0</v>
      </c>
      <c r="E673" s="319">
        <f ca="1">IF($A673&lt;&gt;E$355,0,IF($A673&lt;&gt;$A672,1,MOD(E672-1+(COUNTIFS(F$355:$N$355,$A673)=COUNTIFS(F673:$N673,1)),E$354)+1))</f>
        <v>0</v>
      </c>
      <c r="F673" s="319">
        <f ca="1">IF($A673&lt;&gt;F$355,0,IF($A673&lt;&gt;$A672,1,MOD(F672-1+(COUNTIFS(G$355:$N$355,$A673)=COUNTIFS(G673:$N673,1)),F$354)+1))</f>
        <v>0</v>
      </c>
      <c r="G673" s="319">
        <f ca="1">IF($A673&lt;&gt;G$355,0,IF($A673&lt;&gt;$A672,1,MOD(G672-1+(COUNTIFS(H$355:$N$355,$A673)=COUNTIFS(H673:$N673,1)),G$354)+1))</f>
        <v>1</v>
      </c>
      <c r="H673" s="319">
        <f ca="1">IF($A673&lt;&gt;H$355,0,IF($A673&lt;&gt;$A672,1,MOD(H672-1+(COUNTIFS(I$355:$N$355,$A673)=COUNTIFS(I673:$N673,1)),H$354)+1))</f>
        <v>1</v>
      </c>
      <c r="I673" s="319">
        <f ca="1">IF($A673&lt;&gt;I$355,0,IF($A673&lt;&gt;$A672,1,MOD(I672-1+(COUNTIFS(N$355:$N$355,$A673)=COUNTIFS(N673:$N673,1)),I$354)+1))</f>
        <v>3</v>
      </c>
      <c r="J673" s="319"/>
      <c r="K673" s="319"/>
      <c r="L673" s="319"/>
      <c r="M673" s="319"/>
      <c r="O673">
        <v>317</v>
      </c>
      <c r="P673" s="124">
        <f t="shared" ca="1" si="925"/>
        <v>0.5</v>
      </c>
      <c r="Q673" s="124">
        <f t="shared" ca="1" si="926"/>
        <v>0</v>
      </c>
      <c r="R673" s="124">
        <f t="shared" ca="1" si="927"/>
        <v>0</v>
      </c>
      <c r="S673" s="124">
        <f t="shared" ca="1" si="928"/>
        <v>0</v>
      </c>
      <c r="T673" s="124">
        <v>0</v>
      </c>
      <c r="U673" s="124">
        <f t="shared" ca="1" si="929"/>
        <v>-0.5</v>
      </c>
      <c r="V673" s="124">
        <f t="shared" ca="1" si="930"/>
        <v>0.5</v>
      </c>
      <c r="W673" s="124"/>
      <c r="X673" s="124"/>
      <c r="Y673" s="124"/>
      <c r="Z673" s="124"/>
    </row>
    <row r="674" spans="1:26" outlineLevel="1">
      <c r="A674">
        <f t="shared" ca="1" si="931"/>
        <v>2</v>
      </c>
      <c r="B674" t="str">
        <f t="shared" ca="1" si="924"/>
        <v>EP3 LPD1 LPS2 LPM1</v>
      </c>
      <c r="C674" s="321">
        <f ca="1">IF($A674&lt;&gt;$A673,1,MOD(C673-1+(COUNTIFS(D$355:$N$355,$A674)=COUNTIFS(D674:$N674,1)),C$354)+1)</f>
        <v>3</v>
      </c>
      <c r="D674" s="319">
        <f ca="1">IF($A674&lt;&gt;D$355,0,IF($A674&lt;&gt;$A673,1,MOD(D673-1+(COUNTIFS(E$355:$N$355,$A674)=COUNTIFS(E674:$N674,1)),D$354)+1))</f>
        <v>0</v>
      </c>
      <c r="E674" s="319">
        <f ca="1">IF($A674&lt;&gt;E$355,0,IF($A674&lt;&gt;$A673,1,MOD(E673-1+(COUNTIFS(F$355:$N$355,$A674)=COUNTIFS(F674:$N674,1)),E$354)+1))</f>
        <v>0</v>
      </c>
      <c r="F674" s="319">
        <f ca="1">IF($A674&lt;&gt;F$355,0,IF($A674&lt;&gt;$A673,1,MOD(F673-1+(COUNTIFS(G$355:$N$355,$A674)=COUNTIFS(G674:$N674,1)),F$354)+1))</f>
        <v>0</v>
      </c>
      <c r="G674" s="319">
        <f ca="1">IF($A674&lt;&gt;G$355,0,IF($A674&lt;&gt;$A673,1,MOD(G673-1+(COUNTIFS(H$355:$N$355,$A674)=COUNTIFS(H674:$N674,1)),G$354)+1))</f>
        <v>1</v>
      </c>
      <c r="H674" s="319">
        <f ca="1">IF($A674&lt;&gt;H$355,0,IF($A674&lt;&gt;$A673,1,MOD(H673-1+(COUNTIFS(I$355:$N$355,$A674)=COUNTIFS(I674:$N674,1)),H$354)+1))</f>
        <v>2</v>
      </c>
      <c r="I674" s="319">
        <f ca="1">IF($A674&lt;&gt;I$355,0,IF($A674&lt;&gt;$A673,1,MOD(I673-1+(COUNTIFS(N$355:$N$355,$A674)=COUNTIFS(N674:$N674,1)),I$354)+1))</f>
        <v>1</v>
      </c>
      <c r="J674" s="319"/>
      <c r="K674" s="319"/>
      <c r="L674" s="319"/>
      <c r="M674" s="319"/>
      <c r="O674">
        <v>318</v>
      </c>
      <c r="P674" s="124">
        <f t="shared" ca="1" si="925"/>
        <v>0.5</v>
      </c>
      <c r="Q674" s="124">
        <f t="shared" ca="1" si="926"/>
        <v>0</v>
      </c>
      <c r="R674" s="124">
        <f t="shared" ca="1" si="927"/>
        <v>0</v>
      </c>
      <c r="S674" s="124">
        <f t="shared" ca="1" si="928"/>
        <v>0</v>
      </c>
      <c r="T674" s="124">
        <v>0</v>
      </c>
      <c r="U674" s="124">
        <f t="shared" ca="1" si="929"/>
        <v>0</v>
      </c>
      <c r="V674" s="124">
        <f t="shared" ca="1" si="930"/>
        <v>-0.5</v>
      </c>
      <c r="W674" s="124"/>
      <c r="X674" s="124"/>
      <c r="Y674" s="124"/>
      <c r="Z674" s="124"/>
    </row>
    <row r="675" spans="1:26" outlineLevel="1">
      <c r="A675">
        <f t="shared" ca="1" si="931"/>
        <v>2</v>
      </c>
      <c r="B675" t="str">
        <f t="shared" ca="1" si="924"/>
        <v>EP3 LPD1 LPS2 LPM2</v>
      </c>
      <c r="C675" s="321">
        <f ca="1">IF($A675&lt;&gt;$A674,1,MOD(C674-1+(COUNTIFS(D$355:$N$355,$A675)=COUNTIFS(D675:$N675,1)),C$354)+1)</f>
        <v>3</v>
      </c>
      <c r="D675" s="319">
        <f ca="1">IF($A675&lt;&gt;D$355,0,IF($A675&lt;&gt;$A674,1,MOD(D674-1+(COUNTIFS(E$355:$N$355,$A675)=COUNTIFS(E675:$N675,1)),D$354)+1))</f>
        <v>0</v>
      </c>
      <c r="E675" s="319">
        <f ca="1">IF($A675&lt;&gt;E$355,0,IF($A675&lt;&gt;$A674,1,MOD(E674-1+(COUNTIFS(F$355:$N$355,$A675)=COUNTIFS(F675:$N675,1)),E$354)+1))</f>
        <v>0</v>
      </c>
      <c r="F675" s="319">
        <f ca="1">IF($A675&lt;&gt;F$355,0,IF($A675&lt;&gt;$A674,1,MOD(F674-1+(COUNTIFS(G$355:$N$355,$A675)=COUNTIFS(G675:$N675,1)),F$354)+1))</f>
        <v>0</v>
      </c>
      <c r="G675" s="319">
        <f ca="1">IF($A675&lt;&gt;G$355,0,IF($A675&lt;&gt;$A674,1,MOD(G674-1+(COUNTIFS(H$355:$N$355,$A675)=COUNTIFS(H675:$N675,1)),G$354)+1))</f>
        <v>1</v>
      </c>
      <c r="H675" s="319">
        <f ca="1">IF($A675&lt;&gt;H$355,0,IF($A675&lt;&gt;$A674,1,MOD(H674-1+(COUNTIFS(I$355:$N$355,$A675)=COUNTIFS(I675:$N675,1)),H$354)+1))</f>
        <v>2</v>
      </c>
      <c r="I675" s="319">
        <f ca="1">IF($A675&lt;&gt;I$355,0,IF($A675&lt;&gt;$A674,1,MOD(I674-1+(COUNTIFS(N$355:$N$355,$A675)=COUNTIFS(N675:$N675,1)),I$354)+1))</f>
        <v>2</v>
      </c>
      <c r="J675" s="319"/>
      <c r="K675" s="319"/>
      <c r="L675" s="319"/>
      <c r="M675" s="319"/>
      <c r="O675">
        <v>319</v>
      </c>
      <c r="P675" s="124">
        <f t="shared" ca="1" si="925"/>
        <v>0.5</v>
      </c>
      <c r="Q675" s="124">
        <f t="shared" ca="1" si="926"/>
        <v>0</v>
      </c>
      <c r="R675" s="124">
        <f t="shared" ca="1" si="927"/>
        <v>0</v>
      </c>
      <c r="S675" s="124">
        <f t="shared" ca="1" si="928"/>
        <v>0</v>
      </c>
      <c r="T675" s="124">
        <v>0</v>
      </c>
      <c r="U675" s="124">
        <f t="shared" ca="1" si="929"/>
        <v>0</v>
      </c>
      <c r="V675" s="124">
        <f t="shared" ca="1" si="930"/>
        <v>0</v>
      </c>
      <c r="W675" s="124"/>
      <c r="X675" s="124"/>
      <c r="Y675" s="124"/>
      <c r="Z675" s="124"/>
    </row>
    <row r="676" spans="1:26" outlineLevel="1">
      <c r="A676">
        <f t="shared" ca="1" si="931"/>
        <v>2</v>
      </c>
      <c r="B676" t="str">
        <f t="shared" ca="1" si="924"/>
        <v>EP3 LPD1 LPS2 LPM3</v>
      </c>
      <c r="C676" s="321">
        <f ca="1">IF($A676&lt;&gt;$A675,1,MOD(C675-1+(COUNTIFS(D$355:$N$355,$A676)=COUNTIFS(D676:$N676,1)),C$354)+1)</f>
        <v>3</v>
      </c>
      <c r="D676" s="319">
        <f ca="1">IF($A676&lt;&gt;D$355,0,IF($A676&lt;&gt;$A675,1,MOD(D675-1+(COUNTIFS(E$355:$N$355,$A676)=COUNTIFS(E676:$N676,1)),D$354)+1))</f>
        <v>0</v>
      </c>
      <c r="E676" s="319">
        <f ca="1">IF($A676&lt;&gt;E$355,0,IF($A676&lt;&gt;$A675,1,MOD(E675-1+(COUNTIFS(F$355:$N$355,$A676)=COUNTIFS(F676:$N676,1)),E$354)+1))</f>
        <v>0</v>
      </c>
      <c r="F676" s="319">
        <f ca="1">IF($A676&lt;&gt;F$355,0,IF($A676&lt;&gt;$A675,1,MOD(F675-1+(COUNTIFS(G$355:$N$355,$A676)=COUNTIFS(G676:$N676,1)),F$354)+1))</f>
        <v>0</v>
      </c>
      <c r="G676" s="319">
        <f ca="1">IF($A676&lt;&gt;G$355,0,IF($A676&lt;&gt;$A675,1,MOD(G675-1+(COUNTIFS(H$355:$N$355,$A676)=COUNTIFS(H676:$N676,1)),G$354)+1))</f>
        <v>1</v>
      </c>
      <c r="H676" s="319">
        <f ca="1">IF($A676&lt;&gt;H$355,0,IF($A676&lt;&gt;$A675,1,MOD(H675-1+(COUNTIFS(I$355:$N$355,$A676)=COUNTIFS(I676:$N676,1)),H$354)+1))</f>
        <v>2</v>
      </c>
      <c r="I676" s="319">
        <f ca="1">IF($A676&lt;&gt;I$355,0,IF($A676&lt;&gt;$A675,1,MOD(I675-1+(COUNTIFS(N$355:$N$355,$A676)=COUNTIFS(N676:$N676,1)),I$354)+1))</f>
        <v>3</v>
      </c>
      <c r="J676" s="319"/>
      <c r="K676" s="319"/>
      <c r="L676" s="319"/>
      <c r="M676" s="319"/>
      <c r="O676">
        <v>320</v>
      </c>
      <c r="P676" s="124">
        <f t="shared" ca="1" si="925"/>
        <v>0.5</v>
      </c>
      <c r="Q676" s="124">
        <f t="shared" ca="1" si="926"/>
        <v>0</v>
      </c>
      <c r="R676" s="124">
        <f t="shared" ca="1" si="927"/>
        <v>0</v>
      </c>
      <c r="S676" s="124">
        <f t="shared" ca="1" si="928"/>
        <v>0</v>
      </c>
      <c r="T676" s="124">
        <v>0</v>
      </c>
      <c r="U676" s="124">
        <f t="shared" ca="1" si="929"/>
        <v>0</v>
      </c>
      <c r="V676" s="124">
        <f t="shared" ca="1" si="930"/>
        <v>0.5</v>
      </c>
      <c r="W676" s="124"/>
      <c r="X676" s="124"/>
      <c r="Y676" s="124"/>
      <c r="Z676" s="124"/>
    </row>
    <row r="677" spans="1:26" outlineLevel="1">
      <c r="A677">
        <f t="shared" ca="1" si="931"/>
        <v>2</v>
      </c>
      <c r="B677" t="str">
        <f t="shared" ref="B677:B692" ca="1" si="932">"EP"&amp;$C677&amp;IF($A677=0," LPAll"&amp;$D677,"")&amp;IF($A677=1," LPD"&amp;$E677&amp;" LPS"&amp;$F677,"")&amp;IF($A677=2," LPD"&amp;$G677&amp;" LPS"&amp;$H677&amp;" LPM"&amp;$I677,"")</f>
        <v>EP3 LPD1 LPS3 LPM1</v>
      </c>
      <c r="C677" s="321">
        <f ca="1">IF($A677&lt;&gt;$A676,1,MOD(C676-1+(COUNTIFS(D$355:$N$355,$A677)=COUNTIFS(D677:$N677,1)),C$354)+1)</f>
        <v>3</v>
      </c>
      <c r="D677" s="319">
        <f ca="1">IF($A677&lt;&gt;D$355,0,IF($A677&lt;&gt;$A676,1,MOD(D676-1+(COUNTIFS(E$355:$N$355,$A677)=COUNTIFS(E677:$N677,1)),D$354)+1))</f>
        <v>0</v>
      </c>
      <c r="E677" s="319">
        <f ca="1">IF($A677&lt;&gt;E$355,0,IF($A677&lt;&gt;$A676,1,MOD(E676-1+(COUNTIFS(F$355:$N$355,$A677)=COUNTIFS(F677:$N677,1)),E$354)+1))</f>
        <v>0</v>
      </c>
      <c r="F677" s="319">
        <f ca="1">IF($A677&lt;&gt;F$355,0,IF($A677&lt;&gt;$A676,1,MOD(F676-1+(COUNTIFS(G$355:$N$355,$A677)=COUNTIFS(G677:$N677,1)),F$354)+1))</f>
        <v>0</v>
      </c>
      <c r="G677" s="319">
        <f ca="1">IF($A677&lt;&gt;G$355,0,IF($A677&lt;&gt;$A676,1,MOD(G676-1+(COUNTIFS(H$355:$N$355,$A677)=COUNTIFS(H677:$N677,1)),G$354)+1))</f>
        <v>1</v>
      </c>
      <c r="H677" s="319">
        <f ca="1">IF($A677&lt;&gt;H$355,0,IF($A677&lt;&gt;$A676,1,MOD(H676-1+(COUNTIFS(I$355:$N$355,$A677)=COUNTIFS(I677:$N677,1)),H$354)+1))</f>
        <v>3</v>
      </c>
      <c r="I677" s="319">
        <f ca="1">IF($A677&lt;&gt;I$355,0,IF($A677&lt;&gt;$A676,1,MOD(I676-1+(COUNTIFS(N$355:$N$355,$A677)=COUNTIFS(N677:$N677,1)),I$354)+1))</f>
        <v>1</v>
      </c>
      <c r="J677" s="319"/>
      <c r="K677" s="319"/>
      <c r="L677" s="319"/>
      <c r="M677" s="319"/>
      <c r="O677">
        <v>321</v>
      </c>
      <c r="P677" s="124">
        <f t="shared" ca="1" si="925"/>
        <v>0.5</v>
      </c>
      <c r="Q677" s="124">
        <f t="shared" ca="1" si="926"/>
        <v>0</v>
      </c>
      <c r="R677" s="124">
        <f t="shared" ca="1" si="927"/>
        <v>0</v>
      </c>
      <c r="S677" s="124">
        <f t="shared" ca="1" si="928"/>
        <v>0</v>
      </c>
      <c r="T677" s="124">
        <v>0</v>
      </c>
      <c r="U677" s="124">
        <f t="shared" ca="1" si="929"/>
        <v>0.5</v>
      </c>
      <c r="V677" s="124">
        <f t="shared" ca="1" si="930"/>
        <v>-0.5</v>
      </c>
      <c r="W677" s="124"/>
      <c r="X677" s="124"/>
      <c r="Y677" s="124"/>
      <c r="Z677" s="124"/>
    </row>
    <row r="678" spans="1:26" outlineLevel="1">
      <c r="A678">
        <f t="shared" ca="1" si="931"/>
        <v>2</v>
      </c>
      <c r="B678" t="str">
        <f t="shared" ca="1" si="932"/>
        <v>EP3 LPD1 LPS3 LPM2</v>
      </c>
      <c r="C678" s="321">
        <f ca="1">IF($A678&lt;&gt;$A677,1,MOD(C677-1+(COUNTIFS(D$355:$N$355,$A678)=COUNTIFS(D678:$N678,1)),C$354)+1)</f>
        <v>3</v>
      </c>
      <c r="D678" s="319">
        <f ca="1">IF($A678&lt;&gt;D$355,0,IF($A678&lt;&gt;$A677,1,MOD(D677-1+(COUNTIFS(E$355:$N$355,$A678)=COUNTIFS(E678:$N678,1)),D$354)+1))</f>
        <v>0</v>
      </c>
      <c r="E678" s="319">
        <f ca="1">IF($A678&lt;&gt;E$355,0,IF($A678&lt;&gt;$A677,1,MOD(E677-1+(COUNTIFS(F$355:$N$355,$A678)=COUNTIFS(F678:$N678,1)),E$354)+1))</f>
        <v>0</v>
      </c>
      <c r="F678" s="319">
        <f ca="1">IF($A678&lt;&gt;F$355,0,IF($A678&lt;&gt;$A677,1,MOD(F677-1+(COUNTIFS(G$355:$N$355,$A678)=COUNTIFS(G678:$N678,1)),F$354)+1))</f>
        <v>0</v>
      </c>
      <c r="G678" s="319">
        <f ca="1">IF($A678&lt;&gt;G$355,0,IF($A678&lt;&gt;$A677,1,MOD(G677-1+(COUNTIFS(H$355:$N$355,$A678)=COUNTIFS(H678:$N678,1)),G$354)+1))</f>
        <v>1</v>
      </c>
      <c r="H678" s="319">
        <f ca="1">IF($A678&lt;&gt;H$355,0,IF($A678&lt;&gt;$A677,1,MOD(H677-1+(COUNTIFS(I$355:$N$355,$A678)=COUNTIFS(I678:$N678,1)),H$354)+1))</f>
        <v>3</v>
      </c>
      <c r="I678" s="319">
        <f ca="1">IF($A678&lt;&gt;I$355,0,IF($A678&lt;&gt;$A677,1,MOD(I677-1+(COUNTIFS(N$355:$N$355,$A678)=COUNTIFS(N678:$N678,1)),I$354)+1))</f>
        <v>2</v>
      </c>
      <c r="J678" s="319"/>
      <c r="K678" s="319"/>
      <c r="L678" s="319"/>
      <c r="M678" s="319"/>
      <c r="O678">
        <v>322</v>
      </c>
      <c r="P678" s="124">
        <f t="shared" ca="1" si="925"/>
        <v>0.5</v>
      </c>
      <c r="Q678" s="124">
        <f t="shared" ca="1" si="926"/>
        <v>0</v>
      </c>
      <c r="R678" s="124">
        <f t="shared" ca="1" si="927"/>
        <v>0</v>
      </c>
      <c r="S678" s="124">
        <f t="shared" ca="1" si="928"/>
        <v>0</v>
      </c>
      <c r="T678" s="124">
        <v>0</v>
      </c>
      <c r="U678" s="124">
        <f t="shared" ca="1" si="929"/>
        <v>0.5</v>
      </c>
      <c r="V678" s="124">
        <f t="shared" ca="1" si="930"/>
        <v>0</v>
      </c>
      <c r="W678" s="124"/>
      <c r="X678" s="124"/>
      <c r="Y678" s="124"/>
      <c r="Z678" s="124"/>
    </row>
    <row r="679" spans="1:26" outlineLevel="1">
      <c r="A679">
        <f t="shared" ca="1" si="931"/>
        <v>2</v>
      </c>
      <c r="B679" t="str">
        <f t="shared" ca="1" si="932"/>
        <v>EP3 LPD1 LPS3 LPM3</v>
      </c>
      <c r="C679" s="321">
        <f ca="1">IF($A679&lt;&gt;$A678,1,MOD(C678-1+(COUNTIFS(D$355:$N$355,$A679)=COUNTIFS(D679:$N679,1)),C$354)+1)</f>
        <v>3</v>
      </c>
      <c r="D679" s="319">
        <f ca="1">IF($A679&lt;&gt;D$355,0,IF($A679&lt;&gt;$A678,1,MOD(D678-1+(COUNTIFS(E$355:$N$355,$A679)=COUNTIFS(E679:$N679,1)),D$354)+1))</f>
        <v>0</v>
      </c>
      <c r="E679" s="319">
        <f ca="1">IF($A679&lt;&gt;E$355,0,IF($A679&lt;&gt;$A678,1,MOD(E678-1+(COUNTIFS(F$355:$N$355,$A679)=COUNTIFS(F679:$N679,1)),E$354)+1))</f>
        <v>0</v>
      </c>
      <c r="F679" s="319">
        <f ca="1">IF($A679&lt;&gt;F$355,0,IF($A679&lt;&gt;$A678,1,MOD(F678-1+(COUNTIFS(G$355:$N$355,$A679)=COUNTIFS(G679:$N679,1)),F$354)+1))</f>
        <v>0</v>
      </c>
      <c r="G679" s="319">
        <f ca="1">IF($A679&lt;&gt;G$355,0,IF($A679&lt;&gt;$A678,1,MOD(G678-1+(COUNTIFS(H$355:$N$355,$A679)=COUNTIFS(H679:$N679,1)),G$354)+1))</f>
        <v>1</v>
      </c>
      <c r="H679" s="319">
        <f ca="1">IF($A679&lt;&gt;H$355,0,IF($A679&lt;&gt;$A678,1,MOD(H678-1+(COUNTIFS(I$355:$N$355,$A679)=COUNTIFS(I679:$N679,1)),H$354)+1))</f>
        <v>3</v>
      </c>
      <c r="I679" s="319">
        <f ca="1">IF($A679&lt;&gt;I$355,0,IF($A679&lt;&gt;$A678,1,MOD(I678-1+(COUNTIFS(N$355:$N$355,$A679)=COUNTIFS(N679:$N679,1)),I$354)+1))</f>
        <v>3</v>
      </c>
      <c r="J679" s="319"/>
      <c r="K679" s="319"/>
      <c r="L679" s="319"/>
      <c r="M679" s="319"/>
      <c r="O679">
        <v>323</v>
      </c>
      <c r="P679" s="124">
        <f t="shared" ca="1" si="925"/>
        <v>0.5</v>
      </c>
      <c r="Q679" s="124">
        <f t="shared" ca="1" si="926"/>
        <v>0</v>
      </c>
      <c r="R679" s="124">
        <f t="shared" ca="1" si="927"/>
        <v>0</v>
      </c>
      <c r="S679" s="124">
        <f t="shared" ca="1" si="928"/>
        <v>0</v>
      </c>
      <c r="T679" s="124">
        <v>0</v>
      </c>
      <c r="U679" s="124">
        <f t="shared" ca="1" si="929"/>
        <v>0.5</v>
      </c>
      <c r="V679" s="124">
        <f t="shared" ca="1" si="930"/>
        <v>0.5</v>
      </c>
      <c r="W679" s="124"/>
      <c r="X679" s="124"/>
      <c r="Y679" s="124"/>
      <c r="Z679" s="124"/>
    </row>
    <row r="680" spans="1:26" outlineLevel="1">
      <c r="A680">
        <f t="shared" ca="1" si="931"/>
        <v>2</v>
      </c>
      <c r="B680" t="str">
        <f t="shared" ca="1" si="932"/>
        <v>EP1 LPD1 LPS1 LPM1</v>
      </c>
      <c r="C680" s="321">
        <f ca="1">IF($A680&lt;&gt;$A679,1,MOD(C679-1+(COUNTIFS(D$355:$N$355,$A680)=COUNTIFS(D680:$N680,1)),C$354)+1)</f>
        <v>1</v>
      </c>
      <c r="D680" s="319">
        <f ca="1">IF($A680&lt;&gt;D$355,0,IF($A680&lt;&gt;$A679,1,MOD(D679-1+(COUNTIFS(E$355:$N$355,$A680)=COUNTIFS(E680:$N680,1)),D$354)+1))</f>
        <v>0</v>
      </c>
      <c r="E680" s="319">
        <f ca="1">IF($A680&lt;&gt;E$355,0,IF($A680&lt;&gt;$A679,1,MOD(E679-1+(COUNTIFS(F$355:$N$355,$A680)=COUNTIFS(F680:$N680,1)),E$354)+1))</f>
        <v>0</v>
      </c>
      <c r="F680" s="319">
        <f ca="1">IF($A680&lt;&gt;F$355,0,IF($A680&lt;&gt;$A679,1,MOD(F679-1+(COUNTIFS(G$355:$N$355,$A680)=COUNTIFS(G680:$N680,1)),F$354)+1))</f>
        <v>0</v>
      </c>
      <c r="G680" s="319">
        <f ca="1">IF($A680&lt;&gt;G$355,0,IF($A680&lt;&gt;$A679,1,MOD(G679-1+(COUNTIFS(H$355:$N$355,$A680)=COUNTIFS(H680:$N680,1)),G$354)+1))</f>
        <v>1</v>
      </c>
      <c r="H680" s="319">
        <f ca="1">IF($A680&lt;&gt;H$355,0,IF($A680&lt;&gt;$A679,1,MOD(H679-1+(COUNTIFS(I$355:$N$355,$A680)=COUNTIFS(I680:$N680,1)),H$354)+1))</f>
        <v>1</v>
      </c>
      <c r="I680" s="319">
        <f ca="1">IF($A680&lt;&gt;I$355,0,IF($A680&lt;&gt;$A679,1,MOD(I679-1+(COUNTIFS(N$355:$N$355,$A680)=COUNTIFS(N680:$N680,1)),I$354)+1))</f>
        <v>1</v>
      </c>
      <c r="J680" s="319"/>
      <c r="K680" s="319"/>
      <c r="L680" s="319"/>
      <c r="M680" s="319"/>
      <c r="O680">
        <v>324</v>
      </c>
      <c r="P680" s="124">
        <f t="shared" ca="1" si="925"/>
        <v>-0.5</v>
      </c>
      <c r="Q680" s="124">
        <f t="shared" ca="1" si="926"/>
        <v>0</v>
      </c>
      <c r="R680" s="124">
        <f t="shared" ca="1" si="927"/>
        <v>0</v>
      </c>
      <c r="S680" s="124">
        <f t="shared" ca="1" si="928"/>
        <v>0</v>
      </c>
      <c r="T680" s="124">
        <v>0</v>
      </c>
      <c r="U680" s="124">
        <f t="shared" ca="1" si="929"/>
        <v>-0.5</v>
      </c>
      <c r="V680" s="124">
        <f t="shared" ca="1" si="930"/>
        <v>-0.5</v>
      </c>
      <c r="W680" s="124"/>
      <c r="X680" s="124"/>
      <c r="Y680" s="124"/>
      <c r="Z680" s="124"/>
    </row>
    <row r="681" spans="1:26" outlineLevel="1">
      <c r="A681">
        <f t="shared" ca="1" si="931"/>
        <v>2</v>
      </c>
      <c r="B681" t="str">
        <f t="shared" ca="1" si="932"/>
        <v>EP1 LPD1 LPS1 LPM2</v>
      </c>
      <c r="C681" s="321">
        <f ca="1">IF($A681&lt;&gt;$A680,1,MOD(C680-1+(COUNTIFS(D$355:$N$355,$A681)=COUNTIFS(D681:$N681,1)),C$354)+1)</f>
        <v>1</v>
      </c>
      <c r="D681" s="319">
        <f ca="1">IF($A681&lt;&gt;D$355,0,IF($A681&lt;&gt;$A680,1,MOD(D680-1+(COUNTIFS(E$355:$N$355,$A681)=COUNTIFS(E681:$N681,1)),D$354)+1))</f>
        <v>0</v>
      </c>
      <c r="E681" s="319">
        <f ca="1">IF($A681&lt;&gt;E$355,0,IF($A681&lt;&gt;$A680,1,MOD(E680-1+(COUNTIFS(F$355:$N$355,$A681)=COUNTIFS(F681:$N681,1)),E$354)+1))</f>
        <v>0</v>
      </c>
      <c r="F681" s="319">
        <f ca="1">IF($A681&lt;&gt;F$355,0,IF($A681&lt;&gt;$A680,1,MOD(F680-1+(COUNTIFS(G$355:$N$355,$A681)=COUNTIFS(G681:$N681,1)),F$354)+1))</f>
        <v>0</v>
      </c>
      <c r="G681" s="319">
        <f ca="1">IF($A681&lt;&gt;G$355,0,IF($A681&lt;&gt;$A680,1,MOD(G680-1+(COUNTIFS(H$355:$N$355,$A681)=COUNTIFS(H681:$N681,1)),G$354)+1))</f>
        <v>1</v>
      </c>
      <c r="H681" s="319">
        <f ca="1">IF($A681&lt;&gt;H$355,0,IF($A681&lt;&gt;$A680,1,MOD(H680-1+(COUNTIFS(I$355:$N$355,$A681)=COUNTIFS(I681:$N681,1)),H$354)+1))</f>
        <v>1</v>
      </c>
      <c r="I681" s="319">
        <f ca="1">IF($A681&lt;&gt;I$355,0,IF($A681&lt;&gt;$A680,1,MOD(I680-1+(COUNTIFS(N$355:$N$355,$A681)=COUNTIFS(N681:$N681,1)),I$354)+1))</f>
        <v>2</v>
      </c>
      <c r="J681" s="319"/>
      <c r="K681" s="319"/>
      <c r="L681" s="319"/>
      <c r="M681" s="319"/>
      <c r="O681">
        <v>325</v>
      </c>
      <c r="P681" s="124">
        <f t="shared" ca="1" si="925"/>
        <v>-0.5</v>
      </c>
      <c r="Q681" s="124">
        <f t="shared" ca="1" si="926"/>
        <v>0</v>
      </c>
      <c r="R681" s="124">
        <f t="shared" ca="1" si="927"/>
        <v>0</v>
      </c>
      <c r="S681" s="124">
        <f t="shared" ca="1" si="928"/>
        <v>0</v>
      </c>
      <c r="T681" s="124">
        <v>0</v>
      </c>
      <c r="U681" s="124">
        <f t="shared" ca="1" si="929"/>
        <v>-0.5</v>
      </c>
      <c r="V681" s="124">
        <f t="shared" ca="1" si="930"/>
        <v>0</v>
      </c>
      <c r="W681" s="124"/>
      <c r="X681" s="124"/>
      <c r="Y681" s="124"/>
      <c r="Z681" s="124"/>
    </row>
    <row r="682" spans="1:26" outlineLevel="1">
      <c r="A682">
        <f t="shared" ca="1" si="931"/>
        <v>2</v>
      </c>
      <c r="B682" t="str">
        <f t="shared" ca="1" si="932"/>
        <v>EP1 LPD1 LPS1 LPM3</v>
      </c>
      <c r="C682" s="321">
        <f ca="1">IF($A682&lt;&gt;$A681,1,MOD(C681-1+(COUNTIFS(D$355:$N$355,$A682)=COUNTIFS(D682:$N682,1)),C$354)+1)</f>
        <v>1</v>
      </c>
      <c r="D682" s="319">
        <f ca="1">IF($A682&lt;&gt;D$355,0,IF($A682&lt;&gt;$A681,1,MOD(D681-1+(COUNTIFS(E$355:$N$355,$A682)=COUNTIFS(E682:$N682,1)),D$354)+1))</f>
        <v>0</v>
      </c>
      <c r="E682" s="319">
        <f ca="1">IF($A682&lt;&gt;E$355,0,IF($A682&lt;&gt;$A681,1,MOD(E681-1+(COUNTIFS(F$355:$N$355,$A682)=COUNTIFS(F682:$N682,1)),E$354)+1))</f>
        <v>0</v>
      </c>
      <c r="F682" s="319">
        <f ca="1">IF($A682&lt;&gt;F$355,0,IF($A682&lt;&gt;$A681,1,MOD(F681-1+(COUNTIFS(G$355:$N$355,$A682)=COUNTIFS(G682:$N682,1)),F$354)+1))</f>
        <v>0</v>
      </c>
      <c r="G682" s="319">
        <f ca="1">IF($A682&lt;&gt;G$355,0,IF($A682&lt;&gt;$A681,1,MOD(G681-1+(COUNTIFS(H$355:$N$355,$A682)=COUNTIFS(H682:$N682,1)),G$354)+1))</f>
        <v>1</v>
      </c>
      <c r="H682" s="319">
        <f ca="1">IF($A682&lt;&gt;H$355,0,IF($A682&lt;&gt;$A681,1,MOD(H681-1+(COUNTIFS(I$355:$N$355,$A682)=COUNTIFS(I682:$N682,1)),H$354)+1))</f>
        <v>1</v>
      </c>
      <c r="I682" s="319">
        <f ca="1">IF($A682&lt;&gt;I$355,0,IF($A682&lt;&gt;$A681,1,MOD(I681-1+(COUNTIFS(N$355:$N$355,$A682)=COUNTIFS(N682:$N682,1)),I$354)+1))</f>
        <v>3</v>
      </c>
      <c r="J682" s="319"/>
      <c r="K682" s="319"/>
      <c r="L682" s="319"/>
      <c r="M682" s="319"/>
      <c r="O682">
        <v>326</v>
      </c>
      <c r="P682" s="124">
        <f t="shared" ca="1" si="925"/>
        <v>-0.5</v>
      </c>
      <c r="Q682" s="124">
        <f t="shared" ca="1" si="926"/>
        <v>0</v>
      </c>
      <c r="R682" s="124">
        <f t="shared" ca="1" si="927"/>
        <v>0</v>
      </c>
      <c r="S682" s="124">
        <f t="shared" ca="1" si="928"/>
        <v>0</v>
      </c>
      <c r="T682" s="124">
        <v>0</v>
      </c>
      <c r="U682" s="124">
        <f t="shared" ca="1" si="929"/>
        <v>-0.5</v>
      </c>
      <c r="V682" s="124">
        <f t="shared" ca="1" si="930"/>
        <v>0.5</v>
      </c>
      <c r="W682" s="124"/>
      <c r="X682" s="124"/>
      <c r="Y682" s="124"/>
      <c r="Z682" s="124"/>
    </row>
    <row r="683" spans="1:26" outlineLevel="1">
      <c r="A683">
        <f t="shared" ca="1" si="931"/>
        <v>2</v>
      </c>
      <c r="B683" t="str">
        <f t="shared" ca="1" si="932"/>
        <v>EP1 LPD1 LPS2 LPM1</v>
      </c>
      <c r="C683" s="321">
        <f ca="1">IF($A683&lt;&gt;$A682,1,MOD(C682-1+(COUNTIFS(D$355:$N$355,$A683)=COUNTIFS(D683:$N683,1)),C$354)+1)</f>
        <v>1</v>
      </c>
      <c r="D683" s="319">
        <f ca="1">IF($A683&lt;&gt;D$355,0,IF($A683&lt;&gt;$A682,1,MOD(D682-1+(COUNTIFS(E$355:$N$355,$A683)=COUNTIFS(E683:$N683,1)),D$354)+1))</f>
        <v>0</v>
      </c>
      <c r="E683" s="319">
        <f ca="1">IF($A683&lt;&gt;E$355,0,IF($A683&lt;&gt;$A682,1,MOD(E682-1+(COUNTIFS(F$355:$N$355,$A683)=COUNTIFS(F683:$N683,1)),E$354)+1))</f>
        <v>0</v>
      </c>
      <c r="F683" s="319">
        <f ca="1">IF($A683&lt;&gt;F$355,0,IF($A683&lt;&gt;$A682,1,MOD(F682-1+(COUNTIFS(G$355:$N$355,$A683)=COUNTIFS(G683:$N683,1)),F$354)+1))</f>
        <v>0</v>
      </c>
      <c r="G683" s="319">
        <f ca="1">IF($A683&lt;&gt;G$355,0,IF($A683&lt;&gt;$A682,1,MOD(G682-1+(COUNTIFS(H$355:$N$355,$A683)=COUNTIFS(H683:$N683,1)),G$354)+1))</f>
        <v>1</v>
      </c>
      <c r="H683" s="319">
        <f ca="1">IF($A683&lt;&gt;H$355,0,IF($A683&lt;&gt;$A682,1,MOD(H682-1+(COUNTIFS(I$355:$N$355,$A683)=COUNTIFS(I683:$N683,1)),H$354)+1))</f>
        <v>2</v>
      </c>
      <c r="I683" s="319">
        <f ca="1">IF($A683&lt;&gt;I$355,0,IF($A683&lt;&gt;$A682,1,MOD(I682-1+(COUNTIFS(N$355:$N$355,$A683)=COUNTIFS(N683:$N683,1)),I$354)+1))</f>
        <v>1</v>
      </c>
      <c r="J683" s="319"/>
      <c r="K683" s="319"/>
      <c r="L683" s="319"/>
      <c r="M683" s="319"/>
      <c r="O683">
        <v>327</v>
      </c>
      <c r="P683" s="124">
        <f t="shared" ca="1" si="925"/>
        <v>-0.5</v>
      </c>
      <c r="Q683" s="124">
        <f t="shared" ca="1" si="926"/>
        <v>0</v>
      </c>
      <c r="R683" s="124">
        <f t="shared" ca="1" si="927"/>
        <v>0</v>
      </c>
      <c r="S683" s="124">
        <f t="shared" ca="1" si="928"/>
        <v>0</v>
      </c>
      <c r="T683" s="124">
        <v>0</v>
      </c>
      <c r="U683" s="124">
        <f t="shared" ca="1" si="929"/>
        <v>0</v>
      </c>
      <c r="V683" s="124">
        <f t="shared" ca="1" si="930"/>
        <v>-0.5</v>
      </c>
      <c r="W683" s="124"/>
      <c r="X683" s="124"/>
      <c r="Y683" s="124"/>
      <c r="Z683" s="124"/>
    </row>
    <row r="684" spans="1:26" outlineLevel="1">
      <c r="A684">
        <f t="shared" ca="1" si="931"/>
        <v>2</v>
      </c>
      <c r="B684" t="str">
        <f t="shared" ca="1" si="932"/>
        <v>EP1 LPD1 LPS2 LPM2</v>
      </c>
      <c r="C684" s="321">
        <f ca="1">IF($A684&lt;&gt;$A683,1,MOD(C683-1+(COUNTIFS(D$355:$N$355,$A684)=COUNTIFS(D684:$N684,1)),C$354)+1)</f>
        <v>1</v>
      </c>
      <c r="D684" s="319">
        <f ca="1">IF($A684&lt;&gt;D$355,0,IF($A684&lt;&gt;$A683,1,MOD(D683-1+(COUNTIFS(E$355:$N$355,$A684)=COUNTIFS(E684:$N684,1)),D$354)+1))</f>
        <v>0</v>
      </c>
      <c r="E684" s="319">
        <f ca="1">IF($A684&lt;&gt;E$355,0,IF($A684&lt;&gt;$A683,1,MOD(E683-1+(COUNTIFS(F$355:$N$355,$A684)=COUNTIFS(F684:$N684,1)),E$354)+1))</f>
        <v>0</v>
      </c>
      <c r="F684" s="319">
        <f ca="1">IF($A684&lt;&gt;F$355,0,IF($A684&lt;&gt;$A683,1,MOD(F683-1+(COUNTIFS(G$355:$N$355,$A684)=COUNTIFS(G684:$N684,1)),F$354)+1))</f>
        <v>0</v>
      </c>
      <c r="G684" s="319">
        <f ca="1">IF($A684&lt;&gt;G$355,0,IF($A684&lt;&gt;$A683,1,MOD(G683-1+(COUNTIFS(H$355:$N$355,$A684)=COUNTIFS(H684:$N684,1)),G$354)+1))</f>
        <v>1</v>
      </c>
      <c r="H684" s="319">
        <f ca="1">IF($A684&lt;&gt;H$355,0,IF($A684&lt;&gt;$A683,1,MOD(H683-1+(COUNTIFS(I$355:$N$355,$A684)=COUNTIFS(I684:$N684,1)),H$354)+1))</f>
        <v>2</v>
      </c>
      <c r="I684" s="319">
        <f ca="1">IF($A684&lt;&gt;I$355,0,IF($A684&lt;&gt;$A683,1,MOD(I683-1+(COUNTIFS(N$355:$N$355,$A684)=COUNTIFS(N684:$N684,1)),I$354)+1))</f>
        <v>2</v>
      </c>
      <c r="J684" s="319"/>
      <c r="K684" s="319"/>
      <c r="L684" s="319"/>
      <c r="M684" s="319"/>
      <c r="O684">
        <v>328</v>
      </c>
      <c r="P684" s="124">
        <f t="shared" ca="1" si="925"/>
        <v>-0.5</v>
      </c>
      <c r="Q684" s="124">
        <f t="shared" ca="1" si="926"/>
        <v>0</v>
      </c>
      <c r="R684" s="124">
        <f t="shared" ca="1" si="927"/>
        <v>0</v>
      </c>
      <c r="S684" s="124">
        <f t="shared" ca="1" si="928"/>
        <v>0</v>
      </c>
      <c r="T684" s="124">
        <v>0</v>
      </c>
      <c r="U684" s="124">
        <f t="shared" ca="1" si="929"/>
        <v>0</v>
      </c>
      <c r="V684" s="124">
        <f t="shared" ca="1" si="930"/>
        <v>0</v>
      </c>
      <c r="W684" s="124"/>
      <c r="X684" s="124"/>
      <c r="Y684" s="124"/>
      <c r="Z684" s="124"/>
    </row>
    <row r="685" spans="1:26" outlineLevel="1">
      <c r="A685">
        <f t="shared" ca="1" si="931"/>
        <v>2</v>
      </c>
      <c r="B685" t="str">
        <f t="shared" ca="1" si="932"/>
        <v>EP1 LPD1 LPS2 LPM3</v>
      </c>
      <c r="C685" s="321">
        <f ca="1">IF($A685&lt;&gt;$A684,1,MOD(C684-1+(COUNTIFS(D$355:$N$355,$A685)=COUNTIFS(D685:$N685,1)),C$354)+1)</f>
        <v>1</v>
      </c>
      <c r="D685" s="319">
        <f ca="1">IF($A685&lt;&gt;D$355,0,IF($A685&lt;&gt;$A684,1,MOD(D684-1+(COUNTIFS(E$355:$N$355,$A685)=COUNTIFS(E685:$N685,1)),D$354)+1))</f>
        <v>0</v>
      </c>
      <c r="E685" s="319">
        <f ca="1">IF($A685&lt;&gt;E$355,0,IF($A685&lt;&gt;$A684,1,MOD(E684-1+(COUNTIFS(F$355:$N$355,$A685)=COUNTIFS(F685:$N685,1)),E$354)+1))</f>
        <v>0</v>
      </c>
      <c r="F685" s="319">
        <f ca="1">IF($A685&lt;&gt;F$355,0,IF($A685&lt;&gt;$A684,1,MOD(F684-1+(COUNTIFS(G$355:$N$355,$A685)=COUNTIFS(G685:$N685,1)),F$354)+1))</f>
        <v>0</v>
      </c>
      <c r="G685" s="319">
        <f ca="1">IF($A685&lt;&gt;G$355,0,IF($A685&lt;&gt;$A684,1,MOD(G684-1+(COUNTIFS(H$355:$N$355,$A685)=COUNTIFS(H685:$N685,1)),G$354)+1))</f>
        <v>1</v>
      </c>
      <c r="H685" s="319">
        <f ca="1">IF($A685&lt;&gt;H$355,0,IF($A685&lt;&gt;$A684,1,MOD(H684-1+(COUNTIFS(I$355:$N$355,$A685)=COUNTIFS(I685:$N685,1)),H$354)+1))</f>
        <v>2</v>
      </c>
      <c r="I685" s="319">
        <f ca="1">IF($A685&lt;&gt;I$355,0,IF($A685&lt;&gt;$A684,1,MOD(I684-1+(COUNTIFS(N$355:$N$355,$A685)=COUNTIFS(N685:$N685,1)),I$354)+1))</f>
        <v>3</v>
      </c>
      <c r="J685" s="319"/>
      <c r="K685" s="319"/>
      <c r="L685" s="319"/>
      <c r="M685" s="319"/>
      <c r="O685">
        <v>329</v>
      </c>
      <c r="P685" s="124">
        <f t="shared" ca="1" si="925"/>
        <v>-0.5</v>
      </c>
      <c r="Q685" s="124">
        <f t="shared" ca="1" si="926"/>
        <v>0</v>
      </c>
      <c r="R685" s="124">
        <f t="shared" ca="1" si="927"/>
        <v>0</v>
      </c>
      <c r="S685" s="124">
        <f t="shared" ca="1" si="928"/>
        <v>0</v>
      </c>
      <c r="T685" s="124">
        <v>0</v>
      </c>
      <c r="U685" s="124">
        <f t="shared" ca="1" si="929"/>
        <v>0</v>
      </c>
      <c r="V685" s="124">
        <f t="shared" ca="1" si="930"/>
        <v>0.5</v>
      </c>
      <c r="W685" s="124"/>
      <c r="X685" s="124"/>
      <c r="Y685" s="124"/>
      <c r="Z685" s="124"/>
    </row>
    <row r="686" spans="1:26" outlineLevel="1">
      <c r="A686">
        <f t="shared" ca="1" si="931"/>
        <v>2</v>
      </c>
      <c r="B686" t="str">
        <f t="shared" ca="1" si="932"/>
        <v>EP1 LPD1 LPS3 LPM1</v>
      </c>
      <c r="C686" s="321">
        <f ca="1">IF($A686&lt;&gt;$A685,1,MOD(C685-1+(COUNTIFS(D$355:$N$355,$A686)=COUNTIFS(D686:$N686,1)),C$354)+1)</f>
        <v>1</v>
      </c>
      <c r="D686" s="319">
        <f ca="1">IF($A686&lt;&gt;D$355,0,IF($A686&lt;&gt;$A685,1,MOD(D685-1+(COUNTIFS(E$355:$N$355,$A686)=COUNTIFS(E686:$N686,1)),D$354)+1))</f>
        <v>0</v>
      </c>
      <c r="E686" s="319">
        <f ca="1">IF($A686&lt;&gt;E$355,0,IF($A686&lt;&gt;$A685,1,MOD(E685-1+(COUNTIFS(F$355:$N$355,$A686)=COUNTIFS(F686:$N686,1)),E$354)+1))</f>
        <v>0</v>
      </c>
      <c r="F686" s="319">
        <f ca="1">IF($A686&lt;&gt;F$355,0,IF($A686&lt;&gt;$A685,1,MOD(F685-1+(COUNTIFS(G$355:$N$355,$A686)=COUNTIFS(G686:$N686,1)),F$354)+1))</f>
        <v>0</v>
      </c>
      <c r="G686" s="319">
        <f ca="1">IF($A686&lt;&gt;G$355,0,IF($A686&lt;&gt;$A685,1,MOD(G685-1+(COUNTIFS(H$355:$N$355,$A686)=COUNTIFS(H686:$N686,1)),G$354)+1))</f>
        <v>1</v>
      </c>
      <c r="H686" s="319">
        <f ca="1">IF($A686&lt;&gt;H$355,0,IF($A686&lt;&gt;$A685,1,MOD(H685-1+(COUNTIFS(I$355:$N$355,$A686)=COUNTIFS(I686:$N686,1)),H$354)+1))</f>
        <v>3</v>
      </c>
      <c r="I686" s="319">
        <f ca="1">IF($A686&lt;&gt;I$355,0,IF($A686&lt;&gt;$A685,1,MOD(I685-1+(COUNTIFS(N$355:$N$355,$A686)=COUNTIFS(N686:$N686,1)),I$354)+1))</f>
        <v>1</v>
      </c>
      <c r="J686" s="319"/>
      <c r="K686" s="319"/>
      <c r="L686" s="319"/>
      <c r="M686" s="319"/>
      <c r="O686">
        <v>330</v>
      </c>
      <c r="P686" s="124">
        <f t="shared" ca="1" si="925"/>
        <v>-0.5</v>
      </c>
      <c r="Q686" s="124">
        <f t="shared" ca="1" si="926"/>
        <v>0</v>
      </c>
      <c r="R686" s="124">
        <f t="shared" ca="1" si="927"/>
        <v>0</v>
      </c>
      <c r="S686" s="124">
        <f t="shared" ca="1" si="928"/>
        <v>0</v>
      </c>
      <c r="T686" s="124">
        <v>0</v>
      </c>
      <c r="U686" s="124">
        <f t="shared" ca="1" si="929"/>
        <v>0.5</v>
      </c>
      <c r="V686" s="124">
        <f t="shared" ca="1" si="930"/>
        <v>-0.5</v>
      </c>
      <c r="W686" s="124"/>
      <c r="X686" s="124"/>
      <c r="Y686" s="124"/>
      <c r="Z686" s="124"/>
    </row>
    <row r="687" spans="1:26" outlineLevel="1">
      <c r="A687">
        <f t="shared" ca="1" si="931"/>
        <v>2</v>
      </c>
      <c r="B687" t="str">
        <f t="shared" ca="1" si="932"/>
        <v>EP1 LPD1 LPS3 LPM2</v>
      </c>
      <c r="C687" s="321">
        <f ca="1">IF($A687&lt;&gt;$A686,1,MOD(C686-1+(COUNTIFS(D$355:$N$355,$A687)=COUNTIFS(D687:$N687,1)),C$354)+1)</f>
        <v>1</v>
      </c>
      <c r="D687" s="319">
        <f ca="1">IF($A687&lt;&gt;D$355,0,IF($A687&lt;&gt;$A686,1,MOD(D686-1+(COUNTIFS(E$355:$N$355,$A687)=COUNTIFS(E687:$N687,1)),D$354)+1))</f>
        <v>0</v>
      </c>
      <c r="E687" s="319">
        <f ca="1">IF($A687&lt;&gt;E$355,0,IF($A687&lt;&gt;$A686,1,MOD(E686-1+(COUNTIFS(F$355:$N$355,$A687)=COUNTIFS(F687:$N687,1)),E$354)+1))</f>
        <v>0</v>
      </c>
      <c r="F687" s="319">
        <f ca="1">IF($A687&lt;&gt;F$355,0,IF($A687&lt;&gt;$A686,1,MOD(F686-1+(COUNTIFS(G$355:$N$355,$A687)=COUNTIFS(G687:$N687,1)),F$354)+1))</f>
        <v>0</v>
      </c>
      <c r="G687" s="319">
        <f ca="1">IF($A687&lt;&gt;G$355,0,IF($A687&lt;&gt;$A686,1,MOD(G686-1+(COUNTIFS(H$355:$N$355,$A687)=COUNTIFS(H687:$N687,1)),G$354)+1))</f>
        <v>1</v>
      </c>
      <c r="H687" s="319">
        <f ca="1">IF($A687&lt;&gt;H$355,0,IF($A687&lt;&gt;$A686,1,MOD(H686-1+(COUNTIFS(I$355:$N$355,$A687)=COUNTIFS(I687:$N687,1)),H$354)+1))</f>
        <v>3</v>
      </c>
      <c r="I687" s="319">
        <f ca="1">IF($A687&lt;&gt;I$355,0,IF($A687&lt;&gt;$A686,1,MOD(I686-1+(COUNTIFS(N$355:$N$355,$A687)=COUNTIFS(N687:$N687,1)),I$354)+1))</f>
        <v>2</v>
      </c>
      <c r="J687" s="319"/>
      <c r="K687" s="319"/>
      <c r="L687" s="319"/>
      <c r="M687" s="319"/>
      <c r="O687">
        <v>331</v>
      </c>
      <c r="P687" s="124">
        <f t="shared" ca="1" si="925"/>
        <v>-0.5</v>
      </c>
      <c r="Q687" s="124">
        <f t="shared" ca="1" si="926"/>
        <v>0</v>
      </c>
      <c r="R687" s="124">
        <f t="shared" ca="1" si="927"/>
        <v>0</v>
      </c>
      <c r="S687" s="124">
        <f t="shared" ca="1" si="928"/>
        <v>0</v>
      </c>
      <c r="T687" s="124">
        <v>0</v>
      </c>
      <c r="U687" s="124">
        <f t="shared" ca="1" si="929"/>
        <v>0.5</v>
      </c>
      <c r="V687" s="124">
        <f t="shared" ca="1" si="930"/>
        <v>0</v>
      </c>
      <c r="W687" s="124"/>
      <c r="X687" s="124"/>
      <c r="Y687" s="124"/>
      <c r="Z687" s="124"/>
    </row>
    <row r="688" spans="1:26" outlineLevel="1">
      <c r="A688">
        <f t="shared" ca="1" si="931"/>
        <v>2</v>
      </c>
      <c r="B688" t="str">
        <f t="shared" ca="1" si="932"/>
        <v>EP1 LPD1 LPS3 LPM3</v>
      </c>
      <c r="C688" s="321">
        <f ca="1">IF($A688&lt;&gt;$A687,1,MOD(C687-1+(COUNTIFS(D$355:$N$355,$A688)=COUNTIFS(D688:$N688,1)),C$354)+1)</f>
        <v>1</v>
      </c>
      <c r="D688" s="319">
        <f ca="1">IF($A688&lt;&gt;D$355,0,IF($A688&lt;&gt;$A687,1,MOD(D687-1+(COUNTIFS(E$355:$N$355,$A688)=COUNTIFS(E688:$N688,1)),D$354)+1))</f>
        <v>0</v>
      </c>
      <c r="E688" s="319">
        <f ca="1">IF($A688&lt;&gt;E$355,0,IF($A688&lt;&gt;$A687,1,MOD(E687-1+(COUNTIFS(F$355:$N$355,$A688)=COUNTIFS(F688:$N688,1)),E$354)+1))</f>
        <v>0</v>
      </c>
      <c r="F688" s="319">
        <f ca="1">IF($A688&lt;&gt;F$355,0,IF($A688&lt;&gt;$A687,1,MOD(F687-1+(COUNTIFS(G$355:$N$355,$A688)=COUNTIFS(G688:$N688,1)),F$354)+1))</f>
        <v>0</v>
      </c>
      <c r="G688" s="319">
        <f ca="1">IF($A688&lt;&gt;G$355,0,IF($A688&lt;&gt;$A687,1,MOD(G687-1+(COUNTIFS(H$355:$N$355,$A688)=COUNTIFS(H688:$N688,1)),G$354)+1))</f>
        <v>1</v>
      </c>
      <c r="H688" s="319">
        <f ca="1">IF($A688&lt;&gt;H$355,0,IF($A688&lt;&gt;$A687,1,MOD(H687-1+(COUNTIFS(I$355:$N$355,$A688)=COUNTIFS(I688:$N688,1)),H$354)+1))</f>
        <v>3</v>
      </c>
      <c r="I688" s="319">
        <f ca="1">IF($A688&lt;&gt;I$355,0,IF($A688&lt;&gt;$A687,1,MOD(I687-1+(COUNTIFS(N$355:$N$355,$A688)=COUNTIFS(N688:$N688,1)),I$354)+1))</f>
        <v>3</v>
      </c>
      <c r="J688" s="319"/>
      <c r="K688" s="319"/>
      <c r="L688" s="319"/>
      <c r="M688" s="319"/>
      <c r="O688">
        <v>332</v>
      </c>
      <c r="P688" s="124">
        <f t="shared" ca="1" si="925"/>
        <v>-0.5</v>
      </c>
      <c r="Q688" s="124">
        <f t="shared" ca="1" si="926"/>
        <v>0</v>
      </c>
      <c r="R688" s="124">
        <f t="shared" ca="1" si="927"/>
        <v>0</v>
      </c>
      <c r="S688" s="124">
        <f t="shared" ca="1" si="928"/>
        <v>0</v>
      </c>
      <c r="T688" s="124">
        <v>0</v>
      </c>
      <c r="U688" s="124">
        <f t="shared" ca="1" si="929"/>
        <v>0.5</v>
      </c>
      <c r="V688" s="124">
        <f t="shared" ca="1" si="930"/>
        <v>0.5</v>
      </c>
      <c r="W688" s="124"/>
      <c r="X688" s="124"/>
      <c r="Y688" s="124"/>
      <c r="Z688" s="124"/>
    </row>
    <row r="689" spans="1:28" outlineLevel="1">
      <c r="A689">
        <f t="shared" ca="1" si="931"/>
        <v>2</v>
      </c>
      <c r="B689" t="str">
        <f t="shared" ca="1" si="932"/>
        <v>EP2 LPD1 LPS1 LPM1</v>
      </c>
      <c r="C689" s="321">
        <f ca="1">IF($A689&lt;&gt;$A688,1,MOD(C688-1+(COUNTIFS(D$355:$N$355,$A689)=COUNTIFS(D689:$N689,1)),C$354)+1)</f>
        <v>2</v>
      </c>
      <c r="D689" s="319">
        <f ca="1">IF($A689&lt;&gt;D$355,0,IF($A689&lt;&gt;$A688,1,MOD(D688-1+(COUNTIFS(E$355:$N$355,$A689)=COUNTIFS(E689:$N689,1)),D$354)+1))</f>
        <v>0</v>
      </c>
      <c r="E689" s="319">
        <f ca="1">IF($A689&lt;&gt;E$355,0,IF($A689&lt;&gt;$A688,1,MOD(E688-1+(COUNTIFS(F$355:$N$355,$A689)=COUNTIFS(F689:$N689,1)),E$354)+1))</f>
        <v>0</v>
      </c>
      <c r="F689" s="319">
        <f ca="1">IF($A689&lt;&gt;F$355,0,IF($A689&lt;&gt;$A688,1,MOD(F688-1+(COUNTIFS(G$355:$N$355,$A689)=COUNTIFS(G689:$N689,1)),F$354)+1))</f>
        <v>0</v>
      </c>
      <c r="G689" s="319">
        <f ca="1">IF($A689&lt;&gt;G$355,0,IF($A689&lt;&gt;$A688,1,MOD(G688-1+(COUNTIFS(H$355:$N$355,$A689)=COUNTIFS(H689:$N689,1)),G$354)+1))</f>
        <v>1</v>
      </c>
      <c r="H689" s="319">
        <f ca="1">IF($A689&lt;&gt;H$355,0,IF($A689&lt;&gt;$A688,1,MOD(H688-1+(COUNTIFS(I$355:$N$355,$A689)=COUNTIFS(I689:$N689,1)),H$354)+1))</f>
        <v>1</v>
      </c>
      <c r="I689" s="319">
        <f ca="1">IF($A689&lt;&gt;I$355,0,IF($A689&lt;&gt;$A688,1,MOD(I688-1+(COUNTIFS(N$355:$N$355,$A689)=COUNTIFS(N689:$N689,1)),I$354)+1))</f>
        <v>1</v>
      </c>
      <c r="J689" s="319"/>
      <c r="K689" s="319"/>
      <c r="L689" s="319"/>
      <c r="M689" s="319"/>
      <c r="O689">
        <v>333</v>
      </c>
      <c r="P689" s="124">
        <f t="shared" ca="1" si="925"/>
        <v>0</v>
      </c>
      <c r="Q689" s="124">
        <f t="shared" ca="1" si="926"/>
        <v>0</v>
      </c>
      <c r="R689" s="124">
        <f t="shared" ca="1" si="927"/>
        <v>0</v>
      </c>
      <c r="S689" s="124">
        <f t="shared" ca="1" si="928"/>
        <v>0</v>
      </c>
      <c r="T689" s="124">
        <v>0</v>
      </c>
      <c r="U689" s="124">
        <f t="shared" ca="1" si="929"/>
        <v>-0.5</v>
      </c>
      <c r="V689" s="124">
        <f t="shared" ca="1" si="930"/>
        <v>-0.5</v>
      </c>
      <c r="W689" s="124"/>
      <c r="X689" s="124"/>
      <c r="Y689" s="124"/>
      <c r="Z689" s="124"/>
    </row>
    <row r="690" spans="1:28" outlineLevel="1">
      <c r="A690">
        <f t="shared" ca="1" si="931"/>
        <v>2</v>
      </c>
      <c r="B690" t="str">
        <f t="shared" ca="1" si="932"/>
        <v>EP2 LPD1 LPS1 LPM2</v>
      </c>
      <c r="C690" s="321">
        <f ca="1">IF($A690&lt;&gt;$A689,1,MOD(C689-1+(COUNTIFS(D$355:$N$355,$A690)=COUNTIFS(D690:$N690,1)),C$354)+1)</f>
        <v>2</v>
      </c>
      <c r="D690" s="319">
        <f ca="1">IF($A690&lt;&gt;D$355,0,IF($A690&lt;&gt;$A689,1,MOD(D689-1+(COUNTIFS(E$355:$N$355,$A690)=COUNTIFS(E690:$N690,1)),D$354)+1))</f>
        <v>0</v>
      </c>
      <c r="E690" s="319">
        <f ca="1">IF($A690&lt;&gt;E$355,0,IF($A690&lt;&gt;$A689,1,MOD(E689-1+(COUNTIFS(F$355:$N$355,$A690)=COUNTIFS(F690:$N690,1)),E$354)+1))</f>
        <v>0</v>
      </c>
      <c r="F690" s="319">
        <f ca="1">IF($A690&lt;&gt;F$355,0,IF($A690&lt;&gt;$A689,1,MOD(F689-1+(COUNTIFS(G$355:$N$355,$A690)=COUNTIFS(G690:$N690,1)),F$354)+1))</f>
        <v>0</v>
      </c>
      <c r="G690" s="319">
        <f ca="1">IF($A690&lt;&gt;G$355,0,IF($A690&lt;&gt;$A689,1,MOD(G689-1+(COUNTIFS(H$355:$N$355,$A690)=COUNTIFS(H690:$N690,1)),G$354)+1))</f>
        <v>1</v>
      </c>
      <c r="H690" s="319">
        <f ca="1">IF($A690&lt;&gt;H$355,0,IF($A690&lt;&gt;$A689,1,MOD(H689-1+(COUNTIFS(I$355:$N$355,$A690)=COUNTIFS(I690:$N690,1)),H$354)+1))</f>
        <v>1</v>
      </c>
      <c r="I690" s="319">
        <f ca="1">IF($A690&lt;&gt;I$355,0,IF($A690&lt;&gt;$A689,1,MOD(I689-1+(COUNTIFS(N$355:$N$355,$A690)=COUNTIFS(N690:$N690,1)),I$354)+1))</f>
        <v>2</v>
      </c>
      <c r="J690" s="319"/>
      <c r="K690" s="319"/>
      <c r="L690" s="319"/>
      <c r="M690" s="319"/>
      <c r="O690">
        <v>334</v>
      </c>
      <c r="P690" s="124">
        <f t="shared" ca="1" si="925"/>
        <v>0</v>
      </c>
      <c r="Q690" s="124">
        <f t="shared" ca="1" si="926"/>
        <v>0</v>
      </c>
      <c r="R690" s="124">
        <f t="shared" ca="1" si="927"/>
        <v>0</v>
      </c>
      <c r="S690" s="124">
        <f t="shared" ca="1" si="928"/>
        <v>0</v>
      </c>
      <c r="T690" s="124">
        <v>0</v>
      </c>
      <c r="U690" s="124">
        <f t="shared" ca="1" si="929"/>
        <v>-0.5</v>
      </c>
      <c r="V690" s="124">
        <f t="shared" ca="1" si="930"/>
        <v>0</v>
      </c>
      <c r="W690" s="124"/>
      <c r="X690" s="124"/>
      <c r="Y690" s="124"/>
      <c r="Z690" s="124"/>
    </row>
    <row r="691" spans="1:28" outlineLevel="1">
      <c r="A691">
        <f t="shared" ca="1" si="931"/>
        <v>2</v>
      </c>
      <c r="B691" t="str">
        <f t="shared" ca="1" si="932"/>
        <v>EP2 LPD1 LPS1 LPM3</v>
      </c>
      <c r="C691" s="321">
        <f ca="1">IF($A691&lt;&gt;$A690,1,MOD(C690-1+(COUNTIFS(D$355:$N$355,$A691)=COUNTIFS(D691:$N691,1)),C$354)+1)</f>
        <v>2</v>
      </c>
      <c r="D691" s="319">
        <f ca="1">IF($A691&lt;&gt;D$355,0,IF($A691&lt;&gt;$A690,1,MOD(D690-1+(COUNTIFS(E$355:$N$355,$A691)=COUNTIFS(E691:$N691,1)),D$354)+1))</f>
        <v>0</v>
      </c>
      <c r="E691" s="319">
        <f ca="1">IF($A691&lt;&gt;E$355,0,IF($A691&lt;&gt;$A690,1,MOD(E690-1+(COUNTIFS(F$355:$N$355,$A691)=COUNTIFS(F691:$N691,1)),E$354)+1))</f>
        <v>0</v>
      </c>
      <c r="F691" s="319">
        <f ca="1">IF($A691&lt;&gt;F$355,0,IF($A691&lt;&gt;$A690,1,MOD(F690-1+(COUNTIFS(G$355:$N$355,$A691)=COUNTIFS(G691:$N691,1)),F$354)+1))</f>
        <v>0</v>
      </c>
      <c r="G691" s="319">
        <f ca="1">IF($A691&lt;&gt;G$355,0,IF($A691&lt;&gt;$A690,1,MOD(G690-1+(COUNTIFS(H$355:$N$355,$A691)=COUNTIFS(H691:$N691,1)),G$354)+1))</f>
        <v>1</v>
      </c>
      <c r="H691" s="319">
        <f ca="1">IF($A691&lt;&gt;H$355,0,IF($A691&lt;&gt;$A690,1,MOD(H690-1+(COUNTIFS(I$355:$N$355,$A691)=COUNTIFS(I691:$N691,1)),H$354)+1))</f>
        <v>1</v>
      </c>
      <c r="I691" s="319">
        <f ca="1">IF($A691&lt;&gt;I$355,0,IF($A691&lt;&gt;$A690,1,MOD(I690-1+(COUNTIFS(N$355:$N$355,$A691)=COUNTIFS(N691:$N691,1)),I$354)+1))</f>
        <v>3</v>
      </c>
      <c r="J691" s="319"/>
      <c r="K691" s="319"/>
      <c r="L691" s="319"/>
      <c r="M691" s="319"/>
      <c r="O691">
        <v>335</v>
      </c>
      <c r="P691" s="124">
        <f t="shared" ca="1" si="925"/>
        <v>0</v>
      </c>
      <c r="Q691" s="124">
        <f t="shared" ca="1" si="926"/>
        <v>0</v>
      </c>
      <c r="R691" s="124">
        <f t="shared" ca="1" si="927"/>
        <v>0</v>
      </c>
      <c r="S691" s="124">
        <f t="shared" ca="1" si="928"/>
        <v>0</v>
      </c>
      <c r="T691" s="124">
        <v>0</v>
      </c>
      <c r="U691" s="124">
        <f t="shared" ca="1" si="929"/>
        <v>-0.5</v>
      </c>
      <c r="V691" s="124">
        <f t="shared" ca="1" si="930"/>
        <v>0.5</v>
      </c>
      <c r="W691" s="124"/>
      <c r="X691" s="124"/>
      <c r="Y691" s="124"/>
      <c r="Z691" s="124"/>
    </row>
    <row r="692" spans="1:28" outlineLevel="1">
      <c r="A692">
        <f t="shared" ca="1" si="931"/>
        <v>2</v>
      </c>
      <c r="B692" t="str">
        <f t="shared" ca="1" si="932"/>
        <v>EP2 LPD1 LPS2 LPM1</v>
      </c>
      <c r="C692" s="321">
        <f ca="1">IF($A692&lt;&gt;$A691,1,MOD(C691-1+(COUNTIFS(D$355:$N$355,$A692)=COUNTIFS(D692:$N692,1)),C$354)+1)</f>
        <v>2</v>
      </c>
      <c r="D692" s="319">
        <f ca="1">IF($A692&lt;&gt;D$355,0,IF($A692&lt;&gt;$A691,1,MOD(D691-1+(COUNTIFS(E$355:$N$355,$A692)=COUNTIFS(E692:$N692,1)),D$354)+1))</f>
        <v>0</v>
      </c>
      <c r="E692" s="319">
        <f ca="1">IF($A692&lt;&gt;E$355,0,IF($A692&lt;&gt;$A691,1,MOD(E691-1+(COUNTIFS(F$355:$N$355,$A692)=COUNTIFS(F692:$N692,1)),E$354)+1))</f>
        <v>0</v>
      </c>
      <c r="F692" s="319">
        <f ca="1">IF($A692&lt;&gt;F$355,0,IF($A692&lt;&gt;$A691,1,MOD(F691-1+(COUNTIFS(G$355:$N$355,$A692)=COUNTIFS(G692:$N692,1)),F$354)+1))</f>
        <v>0</v>
      </c>
      <c r="G692" s="319">
        <f ca="1">IF($A692&lt;&gt;G$355,0,IF($A692&lt;&gt;$A691,1,MOD(G691-1+(COUNTIFS(H$355:$N$355,$A692)=COUNTIFS(H692:$N692,1)),G$354)+1))</f>
        <v>1</v>
      </c>
      <c r="H692" s="319">
        <f ca="1">IF($A692&lt;&gt;H$355,0,IF($A692&lt;&gt;$A691,1,MOD(H691-1+(COUNTIFS(I$355:$N$355,$A692)=COUNTIFS(I692:$N692,1)),H$354)+1))</f>
        <v>2</v>
      </c>
      <c r="I692" s="319">
        <f ca="1">IF($A692&lt;&gt;I$355,0,IF($A692&lt;&gt;$A691,1,MOD(I691-1+(COUNTIFS(N$355:$N$355,$A692)=COUNTIFS(N692:$N692,1)),I$354)+1))</f>
        <v>1</v>
      </c>
      <c r="J692" s="319"/>
      <c r="K692" s="319"/>
      <c r="L692" s="319"/>
      <c r="M692" s="319"/>
      <c r="O692">
        <v>336</v>
      </c>
      <c r="P692" s="124">
        <f t="shared" ca="1" si="925"/>
        <v>0</v>
      </c>
      <c r="Q692" s="124">
        <f t="shared" ca="1" si="926"/>
        <v>0</v>
      </c>
      <c r="R692" s="124">
        <f t="shared" ca="1" si="927"/>
        <v>0</v>
      </c>
      <c r="S692" s="124">
        <f t="shared" ca="1" si="928"/>
        <v>0</v>
      </c>
      <c r="T692" s="124">
        <v>0</v>
      </c>
      <c r="U692" s="124">
        <f t="shared" ca="1" si="929"/>
        <v>0</v>
      </c>
      <c r="V692" s="124">
        <f t="shared" ca="1" si="930"/>
        <v>-0.5</v>
      </c>
      <c r="W692" s="124"/>
      <c r="X692" s="124"/>
      <c r="Y692" s="124"/>
      <c r="Z692" s="124"/>
    </row>
    <row r="693" spans="1:28" outlineLevel="1">
      <c r="N693" s="12">
        <v>-0.25</v>
      </c>
      <c r="O693">
        <f ca="1">OFFSET(O693,-1,0)+1</f>
        <v>337</v>
      </c>
      <c r="P693" s="364">
        <f t="shared" ref="P693:T696" si="933">$N693*0</f>
        <v>0</v>
      </c>
      <c r="Q693" s="364">
        <f t="shared" si="933"/>
        <v>0</v>
      </c>
      <c r="R693" s="364">
        <f t="shared" si="933"/>
        <v>0</v>
      </c>
      <c r="S693" s="364">
        <f t="shared" si="933"/>
        <v>0</v>
      </c>
      <c r="T693" s="364">
        <f t="shared" si="933"/>
        <v>0</v>
      </c>
      <c r="U693" s="364">
        <f>$N693/2</f>
        <v>-0.125</v>
      </c>
      <c r="V693" s="364">
        <f>$N693*2</f>
        <v>-0.5</v>
      </c>
      <c r="W693" s="364"/>
      <c r="X693" s="364"/>
      <c r="Y693" s="364"/>
      <c r="Z693" s="364"/>
      <c r="AB693" t="s">
        <v>1368</v>
      </c>
    </row>
    <row r="694" spans="1:28" outlineLevel="1">
      <c r="N694" s="12">
        <v>-0.5</v>
      </c>
      <c r="O694">
        <f t="shared" ref="O694:O708" ca="1" si="934">OFFSET(O694,-1,0)+1</f>
        <v>338</v>
      </c>
      <c r="P694" s="364">
        <f t="shared" si="933"/>
        <v>0</v>
      </c>
      <c r="Q694" s="364">
        <f t="shared" si="933"/>
        <v>0</v>
      </c>
      <c r="R694" s="364">
        <f t="shared" si="933"/>
        <v>0</v>
      </c>
      <c r="S694" s="364">
        <f t="shared" si="933"/>
        <v>0</v>
      </c>
      <c r="T694" s="364">
        <f t="shared" si="933"/>
        <v>0</v>
      </c>
      <c r="U694" s="364">
        <f>$N694/2</f>
        <v>-0.25</v>
      </c>
      <c r="V694" s="364">
        <f>$N694*2</f>
        <v>-1</v>
      </c>
      <c r="W694" s="364"/>
      <c r="X694" s="364"/>
      <c r="Y694" s="364"/>
      <c r="Z694" s="364"/>
    </row>
    <row r="695" spans="1:28" outlineLevel="1">
      <c r="N695" s="12">
        <v>-0.75</v>
      </c>
      <c r="O695">
        <f t="shared" ca="1" si="934"/>
        <v>339</v>
      </c>
      <c r="P695" s="364">
        <f t="shared" si="933"/>
        <v>0</v>
      </c>
      <c r="Q695" s="364">
        <f t="shared" si="933"/>
        <v>0</v>
      </c>
      <c r="R695" s="364">
        <f t="shared" si="933"/>
        <v>0</v>
      </c>
      <c r="S695" s="364">
        <f t="shared" si="933"/>
        <v>0</v>
      </c>
      <c r="T695" s="364">
        <f t="shared" si="933"/>
        <v>0</v>
      </c>
      <c r="U695" s="364">
        <f>$N695/2</f>
        <v>-0.375</v>
      </c>
      <c r="V695" s="364">
        <f>$N695*2</f>
        <v>-1.5</v>
      </c>
      <c r="W695" s="364"/>
      <c r="X695" s="364"/>
      <c r="Y695" s="364"/>
      <c r="Z695" s="364"/>
    </row>
    <row r="696" spans="1:28" outlineLevel="1">
      <c r="N696" s="12">
        <v>-1</v>
      </c>
      <c r="O696">
        <f t="shared" ca="1" si="934"/>
        <v>340</v>
      </c>
      <c r="P696" s="364">
        <f t="shared" si="933"/>
        <v>0</v>
      </c>
      <c r="Q696" s="364">
        <f t="shared" si="933"/>
        <v>0</v>
      </c>
      <c r="R696" s="364">
        <f t="shared" si="933"/>
        <v>0</v>
      </c>
      <c r="S696" s="364">
        <f t="shared" si="933"/>
        <v>0</v>
      </c>
      <c r="T696" s="364">
        <f t="shared" si="933"/>
        <v>0</v>
      </c>
      <c r="U696" s="364">
        <f>$N696/2</f>
        <v>-0.5</v>
      </c>
      <c r="V696" s="364">
        <f>$N696*2</f>
        <v>-2</v>
      </c>
      <c r="W696" s="364"/>
      <c r="X696" s="364"/>
      <c r="Y696" s="364"/>
      <c r="Z696" s="364"/>
    </row>
    <row r="697" spans="1:28" outlineLevel="1">
      <c r="O697">
        <f t="shared" ca="1" si="934"/>
        <v>341</v>
      </c>
      <c r="P697" s="12">
        <v>-1</v>
      </c>
      <c r="Q697" s="364">
        <v>0</v>
      </c>
      <c r="R697" s="364">
        <v>0</v>
      </c>
      <c r="S697" s="364">
        <v>0</v>
      </c>
      <c r="T697" s="364">
        <v>0</v>
      </c>
      <c r="U697" s="364">
        <f t="shared" ref="U697:U708" si="935">$P697/2</f>
        <v>-0.5</v>
      </c>
      <c r="V697" s="364">
        <f t="shared" ref="V697:V708" si="936">$P697*2</f>
        <v>-2</v>
      </c>
      <c r="W697" s="364"/>
      <c r="X697" s="364"/>
      <c r="Y697" s="364"/>
      <c r="Z697" s="364"/>
      <c r="AB697" t="s">
        <v>1358</v>
      </c>
    </row>
    <row r="698" spans="1:28" outlineLevel="1">
      <c r="O698">
        <f t="shared" ca="1" si="934"/>
        <v>342</v>
      </c>
      <c r="P698" s="12">
        <v>-1</v>
      </c>
      <c r="Q698" s="364">
        <f t="shared" ref="Q698:Q708" si="937">$P698</f>
        <v>-1</v>
      </c>
      <c r="R698" s="364">
        <v>0</v>
      </c>
      <c r="S698" s="364">
        <f t="shared" ref="S698:S708" si="938">$P698</f>
        <v>-1</v>
      </c>
      <c r="T698" s="364">
        <v>0</v>
      </c>
      <c r="U698" s="364">
        <f t="shared" si="935"/>
        <v>-0.5</v>
      </c>
      <c r="V698" s="364">
        <f t="shared" si="936"/>
        <v>-2</v>
      </c>
      <c r="W698" s="364"/>
      <c r="X698" s="364"/>
      <c r="Y698" s="364"/>
      <c r="Z698" s="364"/>
    </row>
    <row r="699" spans="1:28" outlineLevel="1">
      <c r="O699">
        <f t="shared" ca="1" si="934"/>
        <v>343</v>
      </c>
      <c r="P699" s="12">
        <v>-1</v>
      </c>
      <c r="Q699" s="364">
        <f t="shared" si="937"/>
        <v>-1</v>
      </c>
      <c r="R699" s="364">
        <v>0</v>
      </c>
      <c r="S699" s="364">
        <f t="shared" si="938"/>
        <v>-1</v>
      </c>
      <c r="T699" s="364">
        <v>0</v>
      </c>
      <c r="U699" s="364">
        <f t="shared" si="935"/>
        <v>-0.5</v>
      </c>
      <c r="V699" s="364">
        <f t="shared" si="936"/>
        <v>-2</v>
      </c>
      <c r="W699" s="364"/>
      <c r="X699" s="364"/>
      <c r="Y699" s="364"/>
      <c r="Z699" s="364"/>
    </row>
    <row r="700" spans="1:28" outlineLevel="1">
      <c r="O700">
        <f t="shared" ca="1" si="934"/>
        <v>344</v>
      </c>
      <c r="P700" s="12">
        <v>-1</v>
      </c>
      <c r="Q700" s="364">
        <f t="shared" si="937"/>
        <v>-1</v>
      </c>
      <c r="R700" s="364">
        <v>0</v>
      </c>
      <c r="S700" s="364">
        <f t="shared" si="938"/>
        <v>-1</v>
      </c>
      <c r="T700" s="364">
        <v>0</v>
      </c>
      <c r="U700" s="364">
        <f t="shared" si="935"/>
        <v>-0.5</v>
      </c>
      <c r="V700" s="364">
        <f t="shared" si="936"/>
        <v>-2</v>
      </c>
      <c r="W700" s="364"/>
      <c r="X700" s="364"/>
      <c r="Y700" s="364"/>
      <c r="Z700" s="364"/>
    </row>
    <row r="701" spans="1:28" outlineLevel="1">
      <c r="O701">
        <f t="shared" ca="1" si="934"/>
        <v>345</v>
      </c>
      <c r="P701" s="12">
        <v>-1</v>
      </c>
      <c r="Q701" s="364">
        <f t="shared" si="937"/>
        <v>-1</v>
      </c>
      <c r="R701" s="364">
        <v>0</v>
      </c>
      <c r="S701" s="364">
        <f t="shared" si="938"/>
        <v>-1</v>
      </c>
      <c r="T701" s="364">
        <v>0</v>
      </c>
      <c r="U701" s="364">
        <f t="shared" si="935"/>
        <v>-0.5</v>
      </c>
      <c r="V701" s="364">
        <f t="shared" si="936"/>
        <v>-2</v>
      </c>
      <c r="W701" s="364"/>
      <c r="X701" s="364"/>
      <c r="Y701" s="364"/>
      <c r="Z701" s="364"/>
    </row>
    <row r="702" spans="1:28" outlineLevel="1">
      <c r="O702">
        <f t="shared" ca="1" si="934"/>
        <v>346</v>
      </c>
      <c r="P702" s="12">
        <v>-1</v>
      </c>
      <c r="Q702" s="364">
        <f t="shared" si="937"/>
        <v>-1</v>
      </c>
      <c r="R702" s="364">
        <v>0</v>
      </c>
      <c r="S702" s="364">
        <f t="shared" si="938"/>
        <v>-1</v>
      </c>
      <c r="T702" s="364">
        <v>0</v>
      </c>
      <c r="U702" s="364">
        <f t="shared" si="935"/>
        <v>-0.5</v>
      </c>
      <c r="V702" s="364">
        <f t="shared" si="936"/>
        <v>-2</v>
      </c>
      <c r="W702" s="364"/>
      <c r="X702" s="364"/>
      <c r="Y702" s="364"/>
      <c r="Z702" s="364"/>
    </row>
    <row r="703" spans="1:28" outlineLevel="1">
      <c r="O703">
        <f t="shared" ca="1" si="934"/>
        <v>347</v>
      </c>
      <c r="P703" s="12">
        <v>-1</v>
      </c>
      <c r="Q703" s="364">
        <f t="shared" si="937"/>
        <v>-1</v>
      </c>
      <c r="R703" s="364">
        <v>0</v>
      </c>
      <c r="S703" s="364">
        <f t="shared" si="938"/>
        <v>-1</v>
      </c>
      <c r="T703" s="364">
        <v>0</v>
      </c>
      <c r="U703" s="364">
        <f t="shared" si="935"/>
        <v>-0.5</v>
      </c>
      <c r="V703" s="364">
        <f t="shared" si="936"/>
        <v>-2</v>
      </c>
      <c r="W703" s="364"/>
      <c r="X703" s="364"/>
      <c r="Y703" s="364"/>
      <c r="Z703" s="364"/>
    </row>
    <row r="704" spans="1:28" outlineLevel="1">
      <c r="O704">
        <f t="shared" ca="1" si="934"/>
        <v>348</v>
      </c>
      <c r="P704" s="12">
        <v>-1</v>
      </c>
      <c r="Q704" s="364">
        <f t="shared" si="937"/>
        <v>-1</v>
      </c>
      <c r="R704" s="364">
        <v>0</v>
      </c>
      <c r="S704" s="364">
        <f t="shared" si="938"/>
        <v>-1</v>
      </c>
      <c r="T704" s="364">
        <v>0</v>
      </c>
      <c r="U704" s="364">
        <f t="shared" si="935"/>
        <v>-0.5</v>
      </c>
      <c r="V704" s="364">
        <f t="shared" si="936"/>
        <v>-2</v>
      </c>
      <c r="W704" s="364"/>
      <c r="X704" s="364"/>
      <c r="Y704" s="364"/>
      <c r="Z704" s="364"/>
    </row>
    <row r="705" spans="1:30" outlineLevel="1">
      <c r="O705">
        <f t="shared" ca="1" si="934"/>
        <v>349</v>
      </c>
      <c r="P705" s="12">
        <v>-1</v>
      </c>
      <c r="Q705" s="364">
        <f t="shared" si="937"/>
        <v>-1</v>
      </c>
      <c r="R705" s="364">
        <v>0</v>
      </c>
      <c r="S705" s="364">
        <f t="shared" si="938"/>
        <v>-1</v>
      </c>
      <c r="T705" s="364">
        <v>0</v>
      </c>
      <c r="U705" s="364">
        <f t="shared" si="935"/>
        <v>-0.5</v>
      </c>
      <c r="V705" s="364">
        <f t="shared" si="936"/>
        <v>-2</v>
      </c>
      <c r="W705" s="364"/>
      <c r="X705" s="364"/>
      <c r="Y705" s="364"/>
      <c r="Z705" s="364"/>
    </row>
    <row r="706" spans="1:30" outlineLevel="1">
      <c r="O706">
        <f t="shared" ca="1" si="934"/>
        <v>350</v>
      </c>
      <c r="P706" s="12">
        <v>-1</v>
      </c>
      <c r="Q706" s="364">
        <f t="shared" si="937"/>
        <v>-1</v>
      </c>
      <c r="R706" s="364">
        <v>0</v>
      </c>
      <c r="S706" s="364">
        <f t="shared" si="938"/>
        <v>-1</v>
      </c>
      <c r="T706" s="364">
        <v>0</v>
      </c>
      <c r="U706" s="364">
        <f t="shared" si="935"/>
        <v>-0.5</v>
      </c>
      <c r="V706" s="364">
        <f t="shared" si="936"/>
        <v>-2</v>
      </c>
      <c r="W706" s="364"/>
      <c r="X706" s="364"/>
      <c r="Y706" s="364"/>
      <c r="Z706" s="364"/>
    </row>
    <row r="707" spans="1:30" outlineLevel="1">
      <c r="O707">
        <f t="shared" ca="1" si="934"/>
        <v>351</v>
      </c>
      <c r="P707" s="12">
        <v>-1</v>
      </c>
      <c r="Q707" s="364">
        <f t="shared" si="937"/>
        <v>-1</v>
      </c>
      <c r="R707" s="364">
        <v>0</v>
      </c>
      <c r="S707" s="364">
        <f t="shared" si="938"/>
        <v>-1</v>
      </c>
      <c r="T707" s="364">
        <v>0</v>
      </c>
      <c r="U707" s="364">
        <f t="shared" si="935"/>
        <v>-0.5</v>
      </c>
      <c r="V707" s="364">
        <f t="shared" si="936"/>
        <v>-2</v>
      </c>
      <c r="W707" s="364"/>
      <c r="X707" s="364"/>
      <c r="Y707" s="364"/>
      <c r="Z707" s="364"/>
    </row>
    <row r="708" spans="1:30" outlineLevel="1">
      <c r="O708">
        <f t="shared" ca="1" si="934"/>
        <v>352</v>
      </c>
      <c r="P708" s="12">
        <v>-1</v>
      </c>
      <c r="Q708" s="364">
        <f t="shared" si="937"/>
        <v>-1</v>
      </c>
      <c r="R708" s="364">
        <v>0</v>
      </c>
      <c r="S708" s="364">
        <f t="shared" si="938"/>
        <v>-1</v>
      </c>
      <c r="T708" s="364">
        <v>0</v>
      </c>
      <c r="U708" s="364">
        <f t="shared" si="935"/>
        <v>-0.5</v>
      </c>
      <c r="V708" s="364">
        <f t="shared" si="936"/>
        <v>-2</v>
      </c>
      <c r="W708" s="364"/>
      <c r="X708" s="364"/>
      <c r="Y708" s="364"/>
      <c r="Z708" s="364"/>
    </row>
    <row r="709" spans="1:30" outlineLevel="1"/>
    <row r="711" spans="1:30">
      <c r="A711" s="16" t="s">
        <v>1400</v>
      </c>
    </row>
    <row r="712" spans="1:30" ht="17.25" outlineLevel="1">
      <c r="C712">
        <v>1</v>
      </c>
      <c r="H712" s="147" t="s">
        <v>1401</v>
      </c>
      <c r="I712" s="147"/>
      <c r="J712" s="147"/>
      <c r="K712" s="147"/>
      <c r="L712" s="147"/>
      <c r="M712" s="147"/>
      <c r="N712" s="147"/>
      <c r="O712" s="147"/>
      <c r="P712" s="147"/>
      <c r="Q712" s="147"/>
      <c r="R712" s="147"/>
      <c r="S712" s="147"/>
      <c r="T712" s="147"/>
      <c r="U712" s="147"/>
      <c r="Y712" s="399" t="str">
        <f>$M$48</f>
        <v>SW Victoria</v>
      </c>
      <c r="Z712" s="126"/>
      <c r="AA712" s="399" t="str">
        <f>$W$48</f>
        <v>Great Southern</v>
      </c>
      <c r="AB712" s="126"/>
      <c r="AC712" s="399" t="str">
        <f>$AG$48</f>
        <v>Central Wheatbelt</v>
      </c>
      <c r="AD712" s="399"/>
    </row>
    <row r="713" spans="1:30" ht="83.25" outlineLevel="1">
      <c r="C713" s="30" t="s">
        <v>374</v>
      </c>
      <c r="D713" s="30" t="s">
        <v>374</v>
      </c>
      <c r="H713" s="217" t="s">
        <v>1402</v>
      </c>
      <c r="I713" s="217" t="s">
        <v>1403</v>
      </c>
      <c r="J713" s="217" t="s">
        <v>1404</v>
      </c>
      <c r="K713" s="217" t="s">
        <v>1405</v>
      </c>
      <c r="L713" s="217" t="s">
        <v>1406</v>
      </c>
      <c r="M713" s="217" t="s">
        <v>1407</v>
      </c>
      <c r="N713" s="217" t="s">
        <v>1408</v>
      </c>
      <c r="O713" s="217" t="s">
        <v>1409</v>
      </c>
      <c r="P713" s="217" t="s">
        <v>1410</v>
      </c>
      <c r="Q713" s="217" t="s">
        <v>1411</v>
      </c>
      <c r="R713" s="400" t="s">
        <v>1412</v>
      </c>
      <c r="S713" s="400"/>
      <c r="T713" s="400" t="s">
        <v>1413</v>
      </c>
      <c r="U713" s="400"/>
      <c r="V713" s="400"/>
      <c r="X713" s="217" t="s">
        <v>1414</v>
      </c>
      <c r="Y713" s="217" t="s">
        <v>1406</v>
      </c>
      <c r="Z713" s="217" t="s">
        <v>1407</v>
      </c>
      <c r="AA713" s="217" t="s">
        <v>1406</v>
      </c>
      <c r="AB713" s="217" t="s">
        <v>1407</v>
      </c>
      <c r="AC713" s="217" t="s">
        <v>1406</v>
      </c>
      <c r="AD713" s="217" t="s">
        <v>1407</v>
      </c>
    </row>
    <row r="714" spans="1:30" outlineLevel="1">
      <c r="C714" s="134" t="s">
        <v>1415</v>
      </c>
      <c r="D714" s="134" t="s">
        <v>1416</v>
      </c>
      <c r="L714" s="156" t="s">
        <v>1417</v>
      </c>
      <c r="M714" s="156"/>
      <c r="R714" s="134" t="s">
        <v>1418</v>
      </c>
      <c r="S714" s="134" t="s">
        <v>1419</v>
      </c>
      <c r="T714" s="134" t="s">
        <v>1418</v>
      </c>
      <c r="U714" s="134" t="s">
        <v>1419</v>
      </c>
      <c r="V714" s="34" t="s">
        <v>1420</v>
      </c>
    </row>
    <row r="715" spans="1:30" outlineLevel="1">
      <c r="A715" t="s">
        <v>1245</v>
      </c>
      <c r="B715" t="s">
        <v>865</v>
      </c>
      <c r="C715" s="401">
        <f t="shared" ref="C715:D722" si="939">T715</f>
        <v>0</v>
      </c>
      <c r="D715" s="401">
        <f t="shared" si="939"/>
        <v>0</v>
      </c>
      <c r="G715" s="32" t="s">
        <v>1421</v>
      </c>
      <c r="H715" s="402">
        <v>0.35</v>
      </c>
      <c r="I715" s="402">
        <v>0.5</v>
      </c>
      <c r="J715" s="403">
        <v>1.5</v>
      </c>
      <c r="K715" s="403">
        <v>1.8</v>
      </c>
      <c r="L715" s="404">
        <f t="shared" ref="L715:M722" si="940">CHOOSE(d.Region,Y715,AA715,AC715)</f>
        <v>0</v>
      </c>
      <c r="M715" s="405">
        <f t="shared" si="940"/>
        <v>0</v>
      </c>
      <c r="N715" s="248">
        <v>200</v>
      </c>
      <c r="O715" s="406"/>
      <c r="P715" s="406"/>
      <c r="Q715" s="406"/>
      <c r="R715" s="407">
        <f>$H715/(2-$H715)*$N715</f>
        <v>42.424242424242422</v>
      </c>
      <c r="S715" s="407">
        <f>-(1-$H715)/(2-$H715)*$N715</f>
        <v>-78.787878787878796</v>
      </c>
      <c r="T715" s="408">
        <f>L715*R715/100</f>
        <v>0</v>
      </c>
      <c r="U715" s="408">
        <f>M715*S715/100</f>
        <v>0</v>
      </c>
      <c r="V715" s="408">
        <f t="shared" ref="V715:V722" si="941">((1-$H715)*T715+2*$H715*U715)/(1+$H715)</f>
        <v>0</v>
      </c>
      <c r="Y715" s="409">
        <v>0</v>
      </c>
      <c r="Z715" s="409">
        <v>0</v>
      </c>
      <c r="AA715" s="410">
        <f>Y715</f>
        <v>0</v>
      </c>
      <c r="AB715" s="410">
        <f>Z715</f>
        <v>0</v>
      </c>
      <c r="AC715" s="410">
        <f>AA715</f>
        <v>0</v>
      </c>
      <c r="AD715" s="410">
        <f>AB715</f>
        <v>0</v>
      </c>
    </row>
    <row r="716" spans="1:30" outlineLevel="1">
      <c r="B716" t="s">
        <v>377</v>
      </c>
      <c r="C716" s="401">
        <f t="shared" si="939"/>
        <v>0</v>
      </c>
      <c r="D716" s="401">
        <f t="shared" si="939"/>
        <v>0</v>
      </c>
      <c r="G716" s="32" t="s">
        <v>1422</v>
      </c>
      <c r="H716" s="411">
        <f>H715</f>
        <v>0.35</v>
      </c>
      <c r="I716" s="411">
        <f>I715</f>
        <v>0.5</v>
      </c>
      <c r="J716" s="412">
        <f t="shared" ref="J716:K722" si="942">J715</f>
        <v>1.5</v>
      </c>
      <c r="K716" s="412">
        <f t="shared" si="942"/>
        <v>1.8</v>
      </c>
      <c r="L716" s="413">
        <f t="shared" si="940"/>
        <v>0</v>
      </c>
      <c r="M716" s="414">
        <f t="shared" si="940"/>
        <v>0</v>
      </c>
      <c r="N716" s="34"/>
      <c r="O716" s="406">
        <f>MIN($H716*$K716*(1-$I716),(1-$H716)*$I716*$J716)</f>
        <v>0.315</v>
      </c>
      <c r="P716" s="406">
        <f>$O716/$J716/(1-$H716)</f>
        <v>0.32307692307692304</v>
      </c>
      <c r="Q716" s="406">
        <f>$O716/$K716/$H716</f>
        <v>0.5</v>
      </c>
      <c r="R716" s="406"/>
      <c r="S716" s="406"/>
      <c r="T716" s="408">
        <f t="shared" ref="T716:U718" si="943">P716*L716</f>
        <v>0</v>
      </c>
      <c r="U716" s="408">
        <f t="shared" si="943"/>
        <v>0</v>
      </c>
      <c r="V716" s="408">
        <f t="shared" si="941"/>
        <v>0</v>
      </c>
      <c r="X716" s="415">
        <v>850</v>
      </c>
      <c r="Y716" s="416">
        <v>0</v>
      </c>
      <c r="Z716" s="417">
        <v>0</v>
      </c>
      <c r="AA716" s="416">
        <v>0</v>
      </c>
      <c r="AB716" s="417">
        <v>0</v>
      </c>
      <c r="AC716" s="416">
        <v>0</v>
      </c>
      <c r="AD716" s="417">
        <v>0</v>
      </c>
    </row>
    <row r="717" spans="1:30" outlineLevel="1">
      <c r="B717" t="s">
        <v>1080</v>
      </c>
      <c r="C717" s="401">
        <f t="shared" si="939"/>
        <v>0</v>
      </c>
      <c r="D717" s="401">
        <f t="shared" si="939"/>
        <v>0</v>
      </c>
      <c r="G717" s="32"/>
      <c r="H717" s="411">
        <f>H716</f>
        <v>0.35</v>
      </c>
      <c r="I717" s="411">
        <f t="shared" ref="I717:I722" si="944">I716</f>
        <v>0.5</v>
      </c>
      <c r="J717" s="412">
        <f t="shared" si="942"/>
        <v>1.5</v>
      </c>
      <c r="K717" s="412">
        <f t="shared" si="942"/>
        <v>1.8</v>
      </c>
      <c r="L717" s="413">
        <f t="shared" si="940"/>
        <v>0</v>
      </c>
      <c r="M717" s="414">
        <f t="shared" si="940"/>
        <v>0</v>
      </c>
      <c r="N717" s="34"/>
      <c r="O717" s="406">
        <f>MIN($H717*$K717*(1-$I717),(1-$H717)*$I717*$J717)</f>
        <v>0.315</v>
      </c>
      <c r="P717" s="406">
        <f>$O717/$J717/(1-$H717)</f>
        <v>0.32307692307692304</v>
      </c>
      <c r="Q717" s="406">
        <f>$O717/$K717/$H717</f>
        <v>0.5</v>
      </c>
      <c r="R717" s="406"/>
      <c r="S717" s="406"/>
      <c r="T717" s="408">
        <f t="shared" si="943"/>
        <v>0</v>
      </c>
      <c r="U717" s="408">
        <f t="shared" si="943"/>
        <v>0</v>
      </c>
      <c r="V717" s="408">
        <f t="shared" si="941"/>
        <v>0</v>
      </c>
      <c r="X717" s="415">
        <v>1000</v>
      </c>
      <c r="Y717" s="418">
        <v>0</v>
      </c>
      <c r="Z717" s="419">
        <v>0</v>
      </c>
      <c r="AA717" s="418">
        <v>0</v>
      </c>
      <c r="AB717" s="419">
        <v>0</v>
      </c>
      <c r="AC717" s="418">
        <v>0</v>
      </c>
      <c r="AD717" s="419">
        <v>0</v>
      </c>
    </row>
    <row r="718" spans="1:30" outlineLevel="1">
      <c r="B718" t="s">
        <v>1423</v>
      </c>
      <c r="C718" s="401">
        <f t="shared" si="939"/>
        <v>0</v>
      </c>
      <c r="D718" s="401">
        <f t="shared" si="939"/>
        <v>0</v>
      </c>
      <c r="G718" s="32"/>
      <c r="H718" s="411">
        <f>H717</f>
        <v>0.35</v>
      </c>
      <c r="I718" s="411">
        <f t="shared" si="944"/>
        <v>0.5</v>
      </c>
      <c r="J718" s="412">
        <f t="shared" si="942"/>
        <v>1.5</v>
      </c>
      <c r="K718" s="412">
        <f t="shared" si="942"/>
        <v>1.8</v>
      </c>
      <c r="L718" s="420">
        <f t="shared" si="940"/>
        <v>0</v>
      </c>
      <c r="M718" s="421">
        <f t="shared" si="940"/>
        <v>0</v>
      </c>
      <c r="N718" s="34"/>
      <c r="O718" s="406">
        <f>MIN($H718*$K718*(1-$I718),(1-$H718)*$I718*$J718)</f>
        <v>0.315</v>
      </c>
      <c r="P718" s="406">
        <f>$O718/$J718/(1-$H718)</f>
        <v>0.32307692307692304</v>
      </c>
      <c r="Q718" s="406">
        <f>$O718/$K718/$H718</f>
        <v>0.5</v>
      </c>
      <c r="R718" s="406"/>
      <c r="S718" s="406"/>
      <c r="T718" s="408">
        <f t="shared" si="943"/>
        <v>0</v>
      </c>
      <c r="U718" s="408">
        <f t="shared" si="943"/>
        <v>0</v>
      </c>
      <c r="V718" s="408">
        <f t="shared" si="941"/>
        <v>0</v>
      </c>
      <c r="X718" s="415">
        <v>1200</v>
      </c>
      <c r="Y718" s="422">
        <v>0</v>
      </c>
      <c r="Z718" s="423">
        <v>0</v>
      </c>
      <c r="AA718" s="422">
        <v>0</v>
      </c>
      <c r="AB718" s="423">
        <v>0</v>
      </c>
      <c r="AC718" s="422">
        <v>0</v>
      </c>
      <c r="AD718" s="423">
        <v>0</v>
      </c>
    </row>
    <row r="719" spans="1:30" outlineLevel="1">
      <c r="A719" t="s">
        <v>876</v>
      </c>
      <c r="B719" t="s">
        <v>865</v>
      </c>
      <c r="C719" s="401">
        <f t="shared" si="939"/>
        <v>0</v>
      </c>
      <c r="D719" s="401">
        <f t="shared" si="939"/>
        <v>0</v>
      </c>
      <c r="G719" s="32" t="s">
        <v>1421</v>
      </c>
      <c r="H719" s="402">
        <v>0.5</v>
      </c>
      <c r="I719" s="411">
        <f t="shared" si="944"/>
        <v>0.5</v>
      </c>
      <c r="J719" s="412">
        <f t="shared" si="942"/>
        <v>1.5</v>
      </c>
      <c r="K719" s="412">
        <f t="shared" si="942"/>
        <v>1.8</v>
      </c>
      <c r="L719" s="404">
        <f t="shared" si="940"/>
        <v>0</v>
      </c>
      <c r="M719" s="405">
        <f t="shared" si="940"/>
        <v>0</v>
      </c>
      <c r="N719" s="248">
        <v>200</v>
      </c>
      <c r="O719" s="406"/>
      <c r="P719" s="406"/>
      <c r="Q719" s="406"/>
      <c r="R719" s="407">
        <f>$H719/(2-$H719)*$N719</f>
        <v>66.666666666666657</v>
      </c>
      <c r="S719" s="407">
        <f>-(1-$H719)/(2-$H719)*$N719</f>
        <v>-66.666666666666657</v>
      </c>
      <c r="T719" s="408">
        <f>L719*R719/100</f>
        <v>0</v>
      </c>
      <c r="U719" s="408">
        <f>M719*S719/100</f>
        <v>0</v>
      </c>
      <c r="V719" s="408">
        <f t="shared" si="941"/>
        <v>0</v>
      </c>
      <c r="X719" s="415"/>
      <c r="Y719" s="409">
        <v>0</v>
      </c>
      <c r="Z719" s="409">
        <v>0</v>
      </c>
      <c r="AA719" s="410">
        <f>Y719</f>
        <v>0</v>
      </c>
      <c r="AB719" s="410">
        <f>Z719</f>
        <v>0</v>
      </c>
      <c r="AC719" s="410">
        <f>AA719</f>
        <v>0</v>
      </c>
      <c r="AD719" s="410">
        <f>AB719</f>
        <v>0</v>
      </c>
    </row>
    <row r="720" spans="1:30" outlineLevel="1">
      <c r="B720" t="s">
        <v>377</v>
      </c>
      <c r="C720" s="401">
        <f t="shared" si="939"/>
        <v>0</v>
      </c>
      <c r="D720" s="401">
        <f t="shared" si="939"/>
        <v>0</v>
      </c>
      <c r="G720" s="32" t="s">
        <v>1422</v>
      </c>
      <c r="H720" s="411">
        <f>H719</f>
        <v>0.5</v>
      </c>
      <c r="I720" s="411">
        <f t="shared" si="944"/>
        <v>0.5</v>
      </c>
      <c r="J720" s="412">
        <f t="shared" si="942"/>
        <v>1.5</v>
      </c>
      <c r="K720" s="412">
        <f t="shared" si="942"/>
        <v>1.8</v>
      </c>
      <c r="L720" s="413">
        <f t="shared" si="940"/>
        <v>0</v>
      </c>
      <c r="M720" s="414">
        <f t="shared" si="940"/>
        <v>0</v>
      </c>
      <c r="N720" s="34"/>
      <c r="O720" s="406">
        <f>MIN($H720*$K720*(1-$I720),(1-$H720)*$I720*$J720)</f>
        <v>0.375</v>
      </c>
      <c r="P720" s="406">
        <f>$O720/$J720/(1-$H720)</f>
        <v>0.5</v>
      </c>
      <c r="Q720" s="406">
        <f>$O720/$K720/$H720</f>
        <v>0.41666666666666663</v>
      </c>
      <c r="R720" s="406"/>
      <c r="S720" s="406"/>
      <c r="T720" s="408">
        <f t="shared" ref="T720:U722" si="945">P720*L720</f>
        <v>0</v>
      </c>
      <c r="U720" s="408">
        <f t="shared" si="945"/>
        <v>0</v>
      </c>
      <c r="V720" s="408">
        <f t="shared" si="941"/>
        <v>0</v>
      </c>
      <c r="X720" s="415">
        <v>850</v>
      </c>
      <c r="Y720" s="416">
        <v>0</v>
      </c>
      <c r="Z720" s="417">
        <v>0</v>
      </c>
      <c r="AA720" s="416">
        <v>0</v>
      </c>
      <c r="AB720" s="417">
        <v>0</v>
      </c>
      <c r="AC720" s="416">
        <v>0</v>
      </c>
      <c r="AD720" s="417">
        <v>0</v>
      </c>
    </row>
    <row r="721" spans="1:30" outlineLevel="1">
      <c r="B721" t="s">
        <v>1080</v>
      </c>
      <c r="C721" s="401">
        <f t="shared" si="939"/>
        <v>0</v>
      </c>
      <c r="D721" s="401">
        <f t="shared" si="939"/>
        <v>0</v>
      </c>
      <c r="G721" s="32"/>
      <c r="H721" s="411">
        <f>H720</f>
        <v>0.5</v>
      </c>
      <c r="I721" s="411">
        <f t="shared" si="944"/>
        <v>0.5</v>
      </c>
      <c r="J721" s="412">
        <f t="shared" si="942"/>
        <v>1.5</v>
      </c>
      <c r="K721" s="412">
        <f t="shared" si="942"/>
        <v>1.8</v>
      </c>
      <c r="L721" s="413">
        <f t="shared" si="940"/>
        <v>0</v>
      </c>
      <c r="M721" s="414">
        <f t="shared" si="940"/>
        <v>0</v>
      </c>
      <c r="N721" s="34"/>
      <c r="O721" s="406">
        <f>MIN($H721*$K721*(1-$I721),(1-$H721)*$I721*$J721)</f>
        <v>0.375</v>
      </c>
      <c r="P721" s="406">
        <f>$O721/$J721/(1-$H721)</f>
        <v>0.5</v>
      </c>
      <c r="Q721" s="406">
        <f>$O721/$K721/$H721</f>
        <v>0.41666666666666663</v>
      </c>
      <c r="R721" s="406"/>
      <c r="S721" s="406"/>
      <c r="T721" s="408">
        <f t="shared" si="945"/>
        <v>0</v>
      </c>
      <c r="U721" s="408">
        <f t="shared" si="945"/>
        <v>0</v>
      </c>
      <c r="V721" s="408">
        <f t="shared" si="941"/>
        <v>0</v>
      </c>
      <c r="X721" s="415">
        <v>1000</v>
      </c>
      <c r="Y721" s="418">
        <v>0</v>
      </c>
      <c r="Z721" s="419">
        <v>0</v>
      </c>
      <c r="AA721" s="418">
        <v>0</v>
      </c>
      <c r="AB721" s="419">
        <v>0</v>
      </c>
      <c r="AC721" s="418">
        <v>0</v>
      </c>
      <c r="AD721" s="419">
        <v>0</v>
      </c>
    </row>
    <row r="722" spans="1:30" outlineLevel="1">
      <c r="B722" t="s">
        <v>1423</v>
      </c>
      <c r="C722" s="401">
        <f t="shared" si="939"/>
        <v>0</v>
      </c>
      <c r="D722" s="401">
        <f t="shared" si="939"/>
        <v>0</v>
      </c>
      <c r="G722" s="32"/>
      <c r="H722" s="411">
        <f>H721</f>
        <v>0.5</v>
      </c>
      <c r="I722" s="411">
        <f t="shared" si="944"/>
        <v>0.5</v>
      </c>
      <c r="J722" s="412">
        <f t="shared" si="942"/>
        <v>1.5</v>
      </c>
      <c r="K722" s="412">
        <f t="shared" si="942"/>
        <v>1.8</v>
      </c>
      <c r="L722" s="420">
        <f t="shared" si="940"/>
        <v>0</v>
      </c>
      <c r="M722" s="421">
        <f t="shared" si="940"/>
        <v>0</v>
      </c>
      <c r="N722" s="34"/>
      <c r="O722" s="406">
        <f>MIN($H722*$K722*(1-$I722),(1-$H722)*$I722*$J722)</f>
        <v>0.375</v>
      </c>
      <c r="P722" s="406">
        <f>$O722/$J722/(1-$H722)</f>
        <v>0.5</v>
      </c>
      <c r="Q722" s="406">
        <f>$O722/$K722/$H722</f>
        <v>0.41666666666666663</v>
      </c>
      <c r="R722" s="406"/>
      <c r="S722" s="406"/>
      <c r="T722" s="408">
        <f t="shared" si="945"/>
        <v>0</v>
      </c>
      <c r="U722" s="408">
        <f t="shared" si="945"/>
        <v>0</v>
      </c>
      <c r="V722" s="408">
        <f t="shared" si="941"/>
        <v>0</v>
      </c>
      <c r="X722" s="415">
        <v>1200</v>
      </c>
      <c r="Y722" s="422">
        <v>0</v>
      </c>
      <c r="Z722" s="423">
        <v>0</v>
      </c>
      <c r="AA722" s="422">
        <v>0</v>
      </c>
      <c r="AB722" s="423">
        <v>0</v>
      </c>
      <c r="AC722" s="422">
        <v>0</v>
      </c>
      <c r="AD722" s="423">
        <v>0</v>
      </c>
    </row>
    <row r="723" spans="1:30" ht="36.75" outlineLevel="1">
      <c r="Y723" s="424" t="s">
        <v>1424</v>
      </c>
      <c r="Z723" s="425"/>
      <c r="AA723" s="425"/>
      <c r="AB723" s="425"/>
      <c r="AC723" s="425"/>
      <c r="AD723" s="425"/>
    </row>
    <row r="725" spans="1:30">
      <c r="A725" s="16" t="s">
        <v>1504</v>
      </c>
    </row>
    <row r="726" spans="1:30" ht="45.75" outlineLevel="1">
      <c r="C726" s="217" t="s">
        <v>1505</v>
      </c>
      <c r="D726" s="217" t="s">
        <v>921</v>
      </c>
      <c r="E726" s="217" t="s">
        <v>578</v>
      </c>
      <c r="F726" s="217" t="s">
        <v>845</v>
      </c>
      <c r="G726" s="217" t="s">
        <v>1506</v>
      </c>
      <c r="H726" s="217" t="s">
        <v>1507</v>
      </c>
      <c r="I726" s="217" t="s">
        <v>1508</v>
      </c>
      <c r="J726" s="217" t="s">
        <v>1509</v>
      </c>
      <c r="K726" s="217" t="s">
        <v>1510</v>
      </c>
      <c r="L726" s="217" t="s">
        <v>1511</v>
      </c>
      <c r="M726" s="217" t="s">
        <v>1512</v>
      </c>
      <c r="N726" s="217" t="s">
        <v>1691</v>
      </c>
    </row>
    <row r="727" spans="1:30" outlineLevel="1">
      <c r="A727" s="107" t="s">
        <v>1123</v>
      </c>
      <c r="B727" s="107" t="str">
        <f t="shared" ref="B727:B735" si="946">INDEX(i.Region_Desc,$C727,1)&amp;" "&amp;INDEX(i.GenotypeDesc,$D727,1)&amp;" "&amp;INDEX(i.TOL_Desc,$E727,1)</f>
        <v>SWV  Aut</v>
      </c>
      <c r="C727" s="107">
        <v>1</v>
      </c>
      <c r="D727" s="107">
        <v>1</v>
      </c>
      <c r="E727" s="107">
        <v>1</v>
      </c>
      <c r="F727" s="107">
        <v>1</v>
      </c>
      <c r="G727" s="107">
        <v>1</v>
      </c>
      <c r="H727" s="511">
        <f>CHOOSE($D727,3,4,4,5)</f>
        <v>3</v>
      </c>
      <c r="I727" s="511">
        <v>5</v>
      </c>
      <c r="J727" s="511">
        <v>0</v>
      </c>
      <c r="K727" s="511">
        <v>0</v>
      </c>
      <c r="L727" s="511">
        <v>0</v>
      </c>
      <c r="M727" s="511">
        <v>0</v>
      </c>
      <c r="N727" s="511">
        <f>CHOOSE($D727,2,2,2,3)</f>
        <v>2</v>
      </c>
    </row>
    <row r="728" spans="1:30" outlineLevel="1">
      <c r="B728" t="str">
        <f t="shared" si="946"/>
        <v>SWV  Win</v>
      </c>
      <c r="C728">
        <v>1</v>
      </c>
      <c r="D728">
        <v>1</v>
      </c>
      <c r="E728">
        <v>2</v>
      </c>
      <c r="F728">
        <v>1</v>
      </c>
      <c r="G728">
        <v>1</v>
      </c>
      <c r="H728" s="477">
        <f t="shared" ref="H728:H762" si="947">CHOOSE($D728,3,4,4,5)</f>
        <v>3</v>
      </c>
      <c r="I728" s="477">
        <v>2</v>
      </c>
      <c r="J728" s="477">
        <v>0</v>
      </c>
      <c r="K728" s="477">
        <v>0</v>
      </c>
      <c r="L728" s="477">
        <v>0</v>
      </c>
      <c r="M728" s="477">
        <v>0</v>
      </c>
      <c r="N728" s="477">
        <f t="shared" ref="N728:N762" si="948">CHOOSE($D728,2,2,2,3)</f>
        <v>2</v>
      </c>
    </row>
    <row r="729" spans="1:30" outlineLevel="1">
      <c r="B729" t="str">
        <f t="shared" si="946"/>
        <v>SWV  Spr</v>
      </c>
      <c r="C729">
        <v>1</v>
      </c>
      <c r="D729">
        <v>1</v>
      </c>
      <c r="E729">
        <v>3</v>
      </c>
      <c r="F729">
        <v>1</v>
      </c>
      <c r="G729">
        <v>1</v>
      </c>
      <c r="H729" s="477">
        <f t="shared" si="947"/>
        <v>3</v>
      </c>
      <c r="I729" s="477">
        <v>1</v>
      </c>
      <c r="J729" s="477">
        <v>0</v>
      </c>
      <c r="K729" s="477">
        <v>0</v>
      </c>
      <c r="L729" s="477">
        <v>0</v>
      </c>
      <c r="M729" s="477">
        <v>0</v>
      </c>
      <c r="N729" s="477">
        <f t="shared" si="948"/>
        <v>2</v>
      </c>
    </row>
    <row r="730" spans="1:30" outlineLevel="1">
      <c r="A730" t="s">
        <v>1124</v>
      </c>
      <c r="B730" t="str">
        <f t="shared" si="946"/>
        <v>SWV  Aut</v>
      </c>
      <c r="C730">
        <v>1</v>
      </c>
      <c r="D730">
        <v>2</v>
      </c>
      <c r="E730">
        <v>1</v>
      </c>
      <c r="F730">
        <v>1</v>
      </c>
      <c r="G730">
        <v>1</v>
      </c>
      <c r="H730" s="477">
        <f t="shared" si="947"/>
        <v>4</v>
      </c>
      <c r="I730" s="477">
        <v>5</v>
      </c>
      <c r="J730" s="477">
        <v>0</v>
      </c>
      <c r="K730" s="477">
        <v>0</v>
      </c>
      <c r="L730" s="477">
        <v>0</v>
      </c>
      <c r="M730" s="477">
        <v>0</v>
      </c>
      <c r="N730" s="477">
        <f t="shared" si="948"/>
        <v>2</v>
      </c>
    </row>
    <row r="731" spans="1:30" outlineLevel="1">
      <c r="B731" t="str">
        <f t="shared" si="946"/>
        <v>SWV  Win</v>
      </c>
      <c r="C731">
        <v>1</v>
      </c>
      <c r="D731">
        <v>2</v>
      </c>
      <c r="E731">
        <v>2</v>
      </c>
      <c r="F731">
        <v>1</v>
      </c>
      <c r="G731">
        <v>1</v>
      </c>
      <c r="H731" s="477">
        <f t="shared" si="947"/>
        <v>4</v>
      </c>
      <c r="I731" s="477">
        <v>2</v>
      </c>
      <c r="J731" s="477">
        <v>0</v>
      </c>
      <c r="K731" s="477">
        <v>0</v>
      </c>
      <c r="L731" s="477">
        <v>0</v>
      </c>
      <c r="M731" s="477">
        <v>0</v>
      </c>
      <c r="N731" s="477">
        <f t="shared" si="948"/>
        <v>2</v>
      </c>
    </row>
    <row r="732" spans="1:30" outlineLevel="1">
      <c r="B732" t="str">
        <f t="shared" si="946"/>
        <v>SWV  Spr</v>
      </c>
      <c r="C732">
        <v>1</v>
      </c>
      <c r="D732">
        <v>2</v>
      </c>
      <c r="E732">
        <v>3</v>
      </c>
      <c r="F732">
        <v>1</v>
      </c>
      <c r="G732">
        <v>1</v>
      </c>
      <c r="H732" s="477">
        <f t="shared" si="947"/>
        <v>4</v>
      </c>
      <c r="I732" s="477">
        <v>1</v>
      </c>
      <c r="J732" s="477">
        <v>0</v>
      </c>
      <c r="K732" s="477">
        <v>0</v>
      </c>
      <c r="L732" s="477">
        <v>0</v>
      </c>
      <c r="M732" s="477">
        <v>0</v>
      </c>
      <c r="N732" s="477">
        <f t="shared" si="948"/>
        <v>2</v>
      </c>
    </row>
    <row r="733" spans="1:30" outlineLevel="1">
      <c r="A733" t="s">
        <v>1706</v>
      </c>
      <c r="B733" t="str">
        <f t="shared" si="946"/>
        <v>SWV  Aut</v>
      </c>
      <c r="C733">
        <v>1</v>
      </c>
      <c r="D733">
        <v>2</v>
      </c>
      <c r="E733">
        <v>1</v>
      </c>
      <c r="F733">
        <v>1</v>
      </c>
      <c r="G733">
        <v>1</v>
      </c>
      <c r="H733" s="477">
        <f t="shared" si="947"/>
        <v>4</v>
      </c>
      <c r="I733" s="477">
        <v>5</v>
      </c>
      <c r="J733" s="477">
        <v>0</v>
      </c>
      <c r="K733" s="477">
        <v>0</v>
      </c>
      <c r="L733" s="477">
        <v>0</v>
      </c>
      <c r="M733" s="477">
        <v>0</v>
      </c>
      <c r="N733" s="477">
        <f t="shared" si="948"/>
        <v>2</v>
      </c>
    </row>
    <row r="734" spans="1:30" outlineLevel="1">
      <c r="B734" t="str">
        <f t="shared" si="946"/>
        <v>SWV  Win</v>
      </c>
      <c r="C734">
        <v>1</v>
      </c>
      <c r="D734">
        <v>2</v>
      </c>
      <c r="E734">
        <v>2</v>
      </c>
      <c r="F734">
        <v>1</v>
      </c>
      <c r="G734">
        <v>1</v>
      </c>
      <c r="H734" s="477">
        <f t="shared" si="947"/>
        <v>4</v>
      </c>
      <c r="I734" s="477">
        <v>2</v>
      </c>
      <c r="J734" s="477">
        <v>0</v>
      </c>
      <c r="K734" s="477">
        <v>0</v>
      </c>
      <c r="L734" s="477">
        <v>0</v>
      </c>
      <c r="M734" s="477">
        <v>0</v>
      </c>
      <c r="N734" s="477">
        <f t="shared" si="948"/>
        <v>2</v>
      </c>
    </row>
    <row r="735" spans="1:30" outlineLevel="1">
      <c r="B735" t="str">
        <f t="shared" si="946"/>
        <v>SWV  Spr</v>
      </c>
      <c r="C735">
        <v>1</v>
      </c>
      <c r="D735">
        <v>2</v>
      </c>
      <c r="E735">
        <v>3</v>
      </c>
      <c r="F735">
        <v>1</v>
      </c>
      <c r="G735">
        <v>1</v>
      </c>
      <c r="H735" s="477">
        <f t="shared" si="947"/>
        <v>4</v>
      </c>
      <c r="I735" s="477">
        <v>1</v>
      </c>
      <c r="J735" s="477">
        <v>0</v>
      </c>
      <c r="K735" s="477">
        <v>0</v>
      </c>
      <c r="L735" s="477">
        <v>0</v>
      </c>
      <c r="M735" s="477">
        <v>0</v>
      </c>
      <c r="N735" s="477">
        <f t="shared" si="948"/>
        <v>2</v>
      </c>
    </row>
    <row r="736" spans="1:30" outlineLevel="1">
      <c r="A736" t="s">
        <v>876</v>
      </c>
      <c r="B736" t="str">
        <f t="shared" ref="B736:B747" si="949">INDEX(i.Region_Desc,$C736,1)&amp;" "&amp;INDEX(i.GenotypeDesc,$D736,1)&amp;" "&amp;INDEX(i.TOL_Desc,$E736,1)</f>
        <v>SWV  Aut</v>
      </c>
      <c r="C736">
        <v>1</v>
      </c>
      <c r="D736">
        <v>4</v>
      </c>
      <c r="E736">
        <v>1</v>
      </c>
      <c r="F736">
        <v>1</v>
      </c>
      <c r="G736">
        <v>1</v>
      </c>
      <c r="H736" s="477">
        <f t="shared" si="947"/>
        <v>5</v>
      </c>
      <c r="I736" s="477">
        <v>5</v>
      </c>
      <c r="J736" s="477">
        <v>0</v>
      </c>
      <c r="K736" s="477">
        <v>0</v>
      </c>
      <c r="L736" s="477">
        <v>0</v>
      </c>
      <c r="M736" s="477">
        <v>0</v>
      </c>
      <c r="N736" s="477">
        <f t="shared" si="948"/>
        <v>3</v>
      </c>
    </row>
    <row r="737" spans="1:14" outlineLevel="1">
      <c r="B737" t="str">
        <f t="shared" si="949"/>
        <v>SWV  Win</v>
      </c>
      <c r="C737">
        <v>1</v>
      </c>
      <c r="D737">
        <v>4</v>
      </c>
      <c r="E737">
        <v>2</v>
      </c>
      <c r="F737">
        <v>1</v>
      </c>
      <c r="G737">
        <v>1</v>
      </c>
      <c r="H737" s="477">
        <f t="shared" si="947"/>
        <v>5</v>
      </c>
      <c r="I737" s="477">
        <v>2</v>
      </c>
      <c r="J737" s="477">
        <v>0</v>
      </c>
      <c r="K737" s="477">
        <v>0</v>
      </c>
      <c r="L737" s="477">
        <v>0</v>
      </c>
      <c r="M737" s="477">
        <v>0</v>
      </c>
      <c r="N737" s="477">
        <f t="shared" si="948"/>
        <v>3</v>
      </c>
    </row>
    <row r="738" spans="1:14" outlineLevel="1">
      <c r="A738" s="112"/>
      <c r="B738" s="112" t="str">
        <f t="shared" si="949"/>
        <v>SWV  Spr</v>
      </c>
      <c r="C738" s="112">
        <v>1</v>
      </c>
      <c r="D738" s="112">
        <v>4</v>
      </c>
      <c r="E738" s="112">
        <v>3</v>
      </c>
      <c r="F738" s="112">
        <v>1</v>
      </c>
      <c r="G738" s="112">
        <v>1</v>
      </c>
      <c r="H738" s="512">
        <f t="shared" si="947"/>
        <v>5</v>
      </c>
      <c r="I738" s="512">
        <v>1</v>
      </c>
      <c r="J738" s="512">
        <v>0</v>
      </c>
      <c r="K738" s="512">
        <v>0</v>
      </c>
      <c r="L738" s="512">
        <v>0</v>
      </c>
      <c r="M738" s="512">
        <v>0</v>
      </c>
      <c r="N738" s="512">
        <f t="shared" si="948"/>
        <v>3</v>
      </c>
    </row>
    <row r="739" spans="1:14" outlineLevel="1">
      <c r="A739" s="107" t="s">
        <v>1123</v>
      </c>
      <c r="B739" s="107" t="str">
        <f t="shared" si="949"/>
        <v>GSM  Aut</v>
      </c>
      <c r="C739" s="107">
        <v>2</v>
      </c>
      <c r="D739" s="107">
        <v>1</v>
      </c>
      <c r="E739" s="107">
        <v>1</v>
      </c>
      <c r="F739" s="107">
        <v>1</v>
      </c>
      <c r="G739" s="107">
        <v>1</v>
      </c>
      <c r="H739" s="511">
        <f t="shared" si="947"/>
        <v>3</v>
      </c>
      <c r="I739" s="511">
        <v>5</v>
      </c>
      <c r="J739" s="511">
        <v>0</v>
      </c>
      <c r="K739" s="511">
        <v>0</v>
      </c>
      <c r="L739" s="511">
        <v>0</v>
      </c>
      <c r="M739" s="511">
        <v>0</v>
      </c>
      <c r="N739" s="511">
        <f t="shared" si="948"/>
        <v>2</v>
      </c>
    </row>
    <row r="740" spans="1:14" outlineLevel="1">
      <c r="B740" t="str">
        <f t="shared" si="949"/>
        <v>GSM  Win</v>
      </c>
      <c r="C740">
        <v>2</v>
      </c>
      <c r="D740">
        <v>1</v>
      </c>
      <c r="E740">
        <v>2</v>
      </c>
      <c r="F740">
        <v>1</v>
      </c>
      <c r="G740">
        <v>1</v>
      </c>
      <c r="H740" s="477">
        <f t="shared" si="947"/>
        <v>3</v>
      </c>
      <c r="I740" s="477">
        <f t="shared" ref="I740:I761" si="950">CHOOSE($E740,4,3,2)</f>
        <v>3</v>
      </c>
      <c r="J740" s="477">
        <v>0</v>
      </c>
      <c r="K740" s="477">
        <v>0</v>
      </c>
      <c r="L740" s="477">
        <v>0</v>
      </c>
      <c r="M740" s="477">
        <v>0</v>
      </c>
      <c r="N740" s="477">
        <f t="shared" si="948"/>
        <v>2</v>
      </c>
    </row>
    <row r="741" spans="1:14" outlineLevel="1">
      <c r="B741" t="str">
        <f t="shared" si="949"/>
        <v>GSM  Spr</v>
      </c>
      <c r="C741">
        <v>2</v>
      </c>
      <c r="D741">
        <v>1</v>
      </c>
      <c r="E741">
        <v>3</v>
      </c>
      <c r="F741">
        <v>1</v>
      </c>
      <c r="G741">
        <v>1</v>
      </c>
      <c r="H741" s="477">
        <f t="shared" si="947"/>
        <v>3</v>
      </c>
      <c r="I741" s="477">
        <v>1</v>
      </c>
      <c r="J741" s="477">
        <v>0</v>
      </c>
      <c r="K741" s="477">
        <v>0</v>
      </c>
      <c r="L741" s="477">
        <v>0</v>
      </c>
      <c r="M741" s="477">
        <v>0</v>
      </c>
      <c r="N741" s="477">
        <f t="shared" si="948"/>
        <v>2</v>
      </c>
    </row>
    <row r="742" spans="1:14" outlineLevel="1">
      <c r="A742" t="s">
        <v>1124</v>
      </c>
      <c r="B742" t="str">
        <f t="shared" si="949"/>
        <v>GSM  Aut</v>
      </c>
      <c r="C742">
        <v>2</v>
      </c>
      <c r="D742">
        <v>2</v>
      </c>
      <c r="E742">
        <v>1</v>
      </c>
      <c r="F742">
        <v>1</v>
      </c>
      <c r="G742">
        <v>1</v>
      </c>
      <c r="H742" s="477">
        <f t="shared" si="947"/>
        <v>4</v>
      </c>
      <c r="I742" s="477">
        <v>5</v>
      </c>
      <c r="J742" s="477">
        <v>0</v>
      </c>
      <c r="K742" s="477">
        <v>0</v>
      </c>
      <c r="L742" s="477">
        <v>0</v>
      </c>
      <c r="M742" s="477">
        <v>0</v>
      </c>
      <c r="N742" s="477">
        <f t="shared" si="948"/>
        <v>2</v>
      </c>
    </row>
    <row r="743" spans="1:14" outlineLevel="1">
      <c r="B743" t="str">
        <f t="shared" si="949"/>
        <v>GSM  Win</v>
      </c>
      <c r="C743">
        <v>2</v>
      </c>
      <c r="D743">
        <v>2</v>
      </c>
      <c r="E743">
        <v>2</v>
      </c>
      <c r="F743">
        <v>1</v>
      </c>
      <c r="G743">
        <v>1</v>
      </c>
      <c r="H743" s="477">
        <f t="shared" si="947"/>
        <v>4</v>
      </c>
      <c r="I743" s="477">
        <f t="shared" si="950"/>
        <v>3</v>
      </c>
      <c r="J743" s="477">
        <v>0</v>
      </c>
      <c r="K743" s="477">
        <v>0</v>
      </c>
      <c r="L743" s="477">
        <v>0</v>
      </c>
      <c r="M743" s="477">
        <v>0</v>
      </c>
      <c r="N743" s="477">
        <f t="shared" si="948"/>
        <v>2</v>
      </c>
    </row>
    <row r="744" spans="1:14" outlineLevel="1">
      <c r="B744" t="str">
        <f t="shared" si="949"/>
        <v>GSM  Spr</v>
      </c>
      <c r="C744">
        <v>2</v>
      </c>
      <c r="D744">
        <v>2</v>
      </c>
      <c r="E744">
        <v>3</v>
      </c>
      <c r="F744">
        <v>1</v>
      </c>
      <c r="G744">
        <v>1</v>
      </c>
      <c r="H744" s="477">
        <f t="shared" si="947"/>
        <v>4</v>
      </c>
      <c r="I744" s="477">
        <v>1</v>
      </c>
      <c r="J744" s="477">
        <v>0</v>
      </c>
      <c r="K744" s="477">
        <v>0</v>
      </c>
      <c r="L744" s="477">
        <v>0</v>
      </c>
      <c r="M744" s="477">
        <v>0</v>
      </c>
      <c r="N744" s="477">
        <f t="shared" si="948"/>
        <v>2</v>
      </c>
    </row>
    <row r="745" spans="1:14" outlineLevel="1">
      <c r="A745" t="s">
        <v>1706</v>
      </c>
      <c r="B745" t="str">
        <f t="shared" si="949"/>
        <v>GSM  Aut</v>
      </c>
      <c r="C745">
        <v>2</v>
      </c>
      <c r="D745">
        <v>2</v>
      </c>
      <c r="E745">
        <v>1</v>
      </c>
      <c r="F745">
        <v>1</v>
      </c>
      <c r="G745">
        <v>1</v>
      </c>
      <c r="H745" s="477">
        <f t="shared" si="947"/>
        <v>4</v>
      </c>
      <c r="I745" s="477">
        <v>5</v>
      </c>
      <c r="J745" s="477">
        <v>0</v>
      </c>
      <c r="K745" s="477">
        <v>0</v>
      </c>
      <c r="L745" s="477">
        <v>0</v>
      </c>
      <c r="M745" s="477">
        <v>0</v>
      </c>
      <c r="N745" s="477">
        <f t="shared" si="948"/>
        <v>2</v>
      </c>
    </row>
    <row r="746" spans="1:14" outlineLevel="1">
      <c r="B746" t="str">
        <f t="shared" si="949"/>
        <v>GSM  Win</v>
      </c>
      <c r="C746">
        <v>2</v>
      </c>
      <c r="D746">
        <v>2</v>
      </c>
      <c r="E746">
        <v>2</v>
      </c>
      <c r="F746">
        <v>1</v>
      </c>
      <c r="G746">
        <v>1</v>
      </c>
      <c r="H746" s="477">
        <f t="shared" si="947"/>
        <v>4</v>
      </c>
      <c r="I746" s="477">
        <f t="shared" si="950"/>
        <v>3</v>
      </c>
      <c r="J746" s="477">
        <v>0</v>
      </c>
      <c r="K746" s="477">
        <v>0</v>
      </c>
      <c r="L746" s="477">
        <v>0</v>
      </c>
      <c r="M746" s="477">
        <v>0</v>
      </c>
      <c r="N746" s="477">
        <f t="shared" si="948"/>
        <v>2</v>
      </c>
    </row>
    <row r="747" spans="1:14" outlineLevel="1">
      <c r="B747" t="str">
        <f t="shared" si="949"/>
        <v>GSM  Spr</v>
      </c>
      <c r="C747">
        <v>2</v>
      </c>
      <c r="D747">
        <v>2</v>
      </c>
      <c r="E747">
        <v>3</v>
      </c>
      <c r="F747">
        <v>1</v>
      </c>
      <c r="G747">
        <v>1</v>
      </c>
      <c r="H747" s="477">
        <f t="shared" si="947"/>
        <v>4</v>
      </c>
      <c r="I747" s="477">
        <v>1</v>
      </c>
      <c r="J747" s="477">
        <v>0</v>
      </c>
      <c r="K747" s="477">
        <v>0</v>
      </c>
      <c r="L747" s="477">
        <v>0</v>
      </c>
      <c r="M747" s="477">
        <v>0</v>
      </c>
      <c r="N747" s="477">
        <f t="shared" si="948"/>
        <v>2</v>
      </c>
    </row>
    <row r="748" spans="1:14" outlineLevel="1">
      <c r="A748" t="s">
        <v>876</v>
      </c>
      <c r="B748" t="str">
        <f t="shared" ref="B748:B759" si="951">INDEX(i.Region_Desc,$C748,1)&amp;" "&amp;INDEX(i.GenotypeDesc,$D748,1)&amp;" "&amp;INDEX(i.TOL_Desc,$E748,1)</f>
        <v>GSM  Aut</v>
      </c>
      <c r="C748">
        <v>2</v>
      </c>
      <c r="D748">
        <v>4</v>
      </c>
      <c r="E748">
        <v>1</v>
      </c>
      <c r="F748">
        <v>1</v>
      </c>
      <c r="G748">
        <v>1</v>
      </c>
      <c r="H748" s="477">
        <f t="shared" si="947"/>
        <v>5</v>
      </c>
      <c r="I748" s="477">
        <v>5</v>
      </c>
      <c r="J748" s="477">
        <v>0</v>
      </c>
      <c r="K748" s="477">
        <v>0</v>
      </c>
      <c r="L748" s="477">
        <v>0</v>
      </c>
      <c r="M748" s="477">
        <v>0</v>
      </c>
      <c r="N748" s="477">
        <f t="shared" si="948"/>
        <v>3</v>
      </c>
    </row>
    <row r="749" spans="1:14" outlineLevel="1">
      <c r="B749" t="str">
        <f t="shared" si="951"/>
        <v>GSM  Win</v>
      </c>
      <c r="C749">
        <v>2</v>
      </c>
      <c r="D749">
        <v>4</v>
      </c>
      <c r="E749">
        <v>2</v>
      </c>
      <c r="F749">
        <v>1</v>
      </c>
      <c r="G749">
        <v>1</v>
      </c>
      <c r="H749" s="477">
        <f t="shared" si="947"/>
        <v>5</v>
      </c>
      <c r="I749" s="477">
        <f t="shared" si="950"/>
        <v>3</v>
      </c>
      <c r="J749" s="477">
        <v>0</v>
      </c>
      <c r="K749" s="477">
        <v>0</v>
      </c>
      <c r="L749" s="477">
        <v>0</v>
      </c>
      <c r="M749" s="477">
        <v>0</v>
      </c>
      <c r="N749" s="477">
        <f t="shared" si="948"/>
        <v>3</v>
      </c>
    </row>
    <row r="750" spans="1:14" outlineLevel="1">
      <c r="A750" s="112"/>
      <c r="B750" s="112" t="str">
        <f t="shared" si="951"/>
        <v>GSM  Spr</v>
      </c>
      <c r="C750" s="112">
        <v>2</v>
      </c>
      <c r="D750" s="112">
        <v>4</v>
      </c>
      <c r="E750" s="112">
        <v>3</v>
      </c>
      <c r="F750" s="112">
        <v>1</v>
      </c>
      <c r="G750" s="112">
        <v>1</v>
      </c>
      <c r="H750" s="512">
        <f t="shared" si="947"/>
        <v>5</v>
      </c>
      <c r="I750" s="512">
        <v>1</v>
      </c>
      <c r="J750" s="512">
        <v>0</v>
      </c>
      <c r="K750" s="512">
        <v>0</v>
      </c>
      <c r="L750" s="512">
        <v>0</v>
      </c>
      <c r="M750" s="512">
        <v>0</v>
      </c>
      <c r="N750" s="512">
        <f t="shared" si="948"/>
        <v>3</v>
      </c>
    </row>
    <row r="751" spans="1:14" outlineLevel="1">
      <c r="A751" s="107" t="s">
        <v>1123</v>
      </c>
      <c r="B751" s="107" t="str">
        <f t="shared" si="951"/>
        <v>CWM  Aut</v>
      </c>
      <c r="C751" s="107">
        <v>3</v>
      </c>
      <c r="D751" s="107">
        <v>1</v>
      </c>
      <c r="E751" s="107">
        <v>1</v>
      </c>
      <c r="F751" s="107">
        <v>1</v>
      </c>
      <c r="G751" s="107">
        <v>1</v>
      </c>
      <c r="H751" s="511">
        <f t="shared" si="947"/>
        <v>3</v>
      </c>
      <c r="I751" s="511">
        <v>5</v>
      </c>
      <c r="J751" s="511">
        <v>0</v>
      </c>
      <c r="K751" s="511">
        <v>0</v>
      </c>
      <c r="L751" s="511">
        <v>0</v>
      </c>
      <c r="M751" s="511">
        <v>0</v>
      </c>
      <c r="N751" s="511">
        <f t="shared" si="948"/>
        <v>2</v>
      </c>
    </row>
    <row r="752" spans="1:14" outlineLevel="1">
      <c r="B752" t="str">
        <f t="shared" si="951"/>
        <v>CWM  Win</v>
      </c>
      <c r="C752">
        <v>3</v>
      </c>
      <c r="D752">
        <v>1</v>
      </c>
      <c r="E752">
        <v>2</v>
      </c>
      <c r="F752">
        <v>1</v>
      </c>
      <c r="G752">
        <v>1</v>
      </c>
      <c r="H752" s="477">
        <f t="shared" si="947"/>
        <v>3</v>
      </c>
      <c r="I752" s="477">
        <f t="shared" si="950"/>
        <v>3</v>
      </c>
      <c r="J752" s="477">
        <v>0</v>
      </c>
      <c r="K752" s="477">
        <v>0</v>
      </c>
      <c r="L752" s="477">
        <v>0</v>
      </c>
      <c r="M752" s="477">
        <v>0</v>
      </c>
      <c r="N752" s="477">
        <f t="shared" si="948"/>
        <v>2</v>
      </c>
    </row>
    <row r="753" spans="1:14" outlineLevel="1">
      <c r="B753" t="str">
        <f t="shared" si="951"/>
        <v>CWM  Spr</v>
      </c>
      <c r="C753">
        <v>3</v>
      </c>
      <c r="D753">
        <v>1</v>
      </c>
      <c r="E753">
        <v>3</v>
      </c>
      <c r="F753">
        <v>1</v>
      </c>
      <c r="G753">
        <v>1</v>
      </c>
      <c r="H753" s="477">
        <f t="shared" si="947"/>
        <v>3</v>
      </c>
      <c r="I753" s="477">
        <v>1</v>
      </c>
      <c r="J753" s="477">
        <v>0</v>
      </c>
      <c r="K753" s="477">
        <v>0</v>
      </c>
      <c r="L753" s="477">
        <v>0</v>
      </c>
      <c r="M753" s="477">
        <v>0</v>
      </c>
      <c r="N753" s="477">
        <f t="shared" si="948"/>
        <v>2</v>
      </c>
    </row>
    <row r="754" spans="1:14" outlineLevel="1">
      <c r="A754" t="s">
        <v>1124</v>
      </c>
      <c r="B754" t="str">
        <f t="shared" si="951"/>
        <v>CWM  Aut</v>
      </c>
      <c r="C754">
        <v>3</v>
      </c>
      <c r="D754">
        <v>2</v>
      </c>
      <c r="E754">
        <v>1</v>
      </c>
      <c r="F754">
        <v>1</v>
      </c>
      <c r="G754">
        <v>1</v>
      </c>
      <c r="H754" s="477">
        <f t="shared" si="947"/>
        <v>4</v>
      </c>
      <c r="I754" s="477">
        <v>5</v>
      </c>
      <c r="J754" s="477">
        <v>0</v>
      </c>
      <c r="K754" s="477">
        <v>0</v>
      </c>
      <c r="L754" s="477">
        <v>0</v>
      </c>
      <c r="M754" s="477">
        <v>0</v>
      </c>
      <c r="N754" s="477">
        <f t="shared" si="948"/>
        <v>2</v>
      </c>
    </row>
    <row r="755" spans="1:14" outlineLevel="1">
      <c r="B755" t="str">
        <f t="shared" si="951"/>
        <v>CWM  Win</v>
      </c>
      <c r="C755">
        <v>3</v>
      </c>
      <c r="D755">
        <v>2</v>
      </c>
      <c r="E755">
        <v>2</v>
      </c>
      <c r="F755">
        <v>1</v>
      </c>
      <c r="G755">
        <v>1</v>
      </c>
      <c r="H755" s="477">
        <f t="shared" si="947"/>
        <v>4</v>
      </c>
      <c r="I755" s="477">
        <f t="shared" si="950"/>
        <v>3</v>
      </c>
      <c r="J755" s="477">
        <v>0</v>
      </c>
      <c r="K755" s="477">
        <v>0</v>
      </c>
      <c r="L755" s="477">
        <v>0</v>
      </c>
      <c r="M755" s="477">
        <v>0</v>
      </c>
      <c r="N755" s="477">
        <f t="shared" si="948"/>
        <v>2</v>
      </c>
    </row>
    <row r="756" spans="1:14" outlineLevel="1">
      <c r="B756" t="str">
        <f t="shared" si="951"/>
        <v>CWM  Spr</v>
      </c>
      <c r="C756">
        <v>3</v>
      </c>
      <c r="D756">
        <v>2</v>
      </c>
      <c r="E756">
        <v>3</v>
      </c>
      <c r="F756">
        <v>1</v>
      </c>
      <c r="G756">
        <v>1</v>
      </c>
      <c r="H756" s="477">
        <f t="shared" si="947"/>
        <v>4</v>
      </c>
      <c r="I756" s="477">
        <v>1</v>
      </c>
      <c r="J756" s="477">
        <v>0</v>
      </c>
      <c r="K756" s="477">
        <v>0</v>
      </c>
      <c r="L756" s="477">
        <v>0</v>
      </c>
      <c r="M756" s="477">
        <v>0</v>
      </c>
      <c r="N756" s="477">
        <f t="shared" si="948"/>
        <v>2</v>
      </c>
    </row>
    <row r="757" spans="1:14" outlineLevel="1">
      <c r="A757" t="s">
        <v>1706</v>
      </c>
      <c r="B757" t="str">
        <f t="shared" si="951"/>
        <v>CWM  Aut</v>
      </c>
      <c r="C757">
        <v>3</v>
      </c>
      <c r="D757">
        <v>2</v>
      </c>
      <c r="E757">
        <v>1</v>
      </c>
      <c r="F757">
        <v>1</v>
      </c>
      <c r="G757">
        <v>1</v>
      </c>
      <c r="H757" s="477">
        <f t="shared" si="947"/>
        <v>4</v>
      </c>
      <c r="I757" s="477">
        <v>5</v>
      </c>
      <c r="J757" s="477">
        <v>0</v>
      </c>
      <c r="K757" s="477">
        <v>0</v>
      </c>
      <c r="L757" s="477">
        <v>0</v>
      </c>
      <c r="M757" s="477">
        <v>0</v>
      </c>
      <c r="N757" s="477">
        <f t="shared" si="948"/>
        <v>2</v>
      </c>
    </row>
    <row r="758" spans="1:14" outlineLevel="1">
      <c r="B758" t="str">
        <f t="shared" si="951"/>
        <v>CWM  Win</v>
      </c>
      <c r="C758">
        <v>3</v>
      </c>
      <c r="D758">
        <v>2</v>
      </c>
      <c r="E758">
        <v>2</v>
      </c>
      <c r="F758">
        <v>1</v>
      </c>
      <c r="G758">
        <v>1</v>
      </c>
      <c r="H758" s="477">
        <f t="shared" si="947"/>
        <v>4</v>
      </c>
      <c r="I758" s="477">
        <f t="shared" si="950"/>
        <v>3</v>
      </c>
      <c r="J758" s="477">
        <v>0</v>
      </c>
      <c r="K758" s="477">
        <v>0</v>
      </c>
      <c r="L758" s="477">
        <v>0</v>
      </c>
      <c r="M758" s="477">
        <v>0</v>
      </c>
      <c r="N758" s="477">
        <f t="shared" si="948"/>
        <v>2</v>
      </c>
    </row>
    <row r="759" spans="1:14" outlineLevel="1">
      <c r="B759" t="str">
        <f t="shared" si="951"/>
        <v>CWM  Spr</v>
      </c>
      <c r="C759">
        <v>3</v>
      </c>
      <c r="D759">
        <v>2</v>
      </c>
      <c r="E759">
        <v>3</v>
      </c>
      <c r="F759">
        <v>1</v>
      </c>
      <c r="G759">
        <v>1</v>
      </c>
      <c r="H759" s="477">
        <f t="shared" si="947"/>
        <v>4</v>
      </c>
      <c r="I759" s="477">
        <v>1</v>
      </c>
      <c r="J759" s="477">
        <v>0</v>
      </c>
      <c r="K759" s="477">
        <v>0</v>
      </c>
      <c r="L759" s="477">
        <v>0</v>
      </c>
      <c r="M759" s="477">
        <v>0</v>
      </c>
      <c r="N759" s="477">
        <f t="shared" si="948"/>
        <v>2</v>
      </c>
    </row>
    <row r="760" spans="1:14" outlineLevel="1">
      <c r="A760" t="s">
        <v>876</v>
      </c>
      <c r="B760" t="str">
        <f>INDEX(i.Region_Desc,$C760,1)&amp;" "&amp;INDEX(i.GenotypeDesc,$D760,1)&amp;" "&amp;INDEX(i.TOL_Desc,$E760,1)</f>
        <v>CWM  Aut</v>
      </c>
      <c r="C760">
        <v>3</v>
      </c>
      <c r="D760">
        <v>4</v>
      </c>
      <c r="E760">
        <v>1</v>
      </c>
      <c r="F760">
        <v>1</v>
      </c>
      <c r="G760">
        <v>1</v>
      </c>
      <c r="H760" s="477">
        <f t="shared" si="947"/>
        <v>5</v>
      </c>
      <c r="I760" s="477">
        <v>5</v>
      </c>
      <c r="J760" s="477">
        <v>0</v>
      </c>
      <c r="K760" s="477">
        <v>0</v>
      </c>
      <c r="L760" s="477">
        <v>0</v>
      </c>
      <c r="M760" s="477">
        <v>0</v>
      </c>
      <c r="N760" s="477">
        <f t="shared" si="948"/>
        <v>3</v>
      </c>
    </row>
    <row r="761" spans="1:14" outlineLevel="1">
      <c r="B761" t="str">
        <f>INDEX(i.Region_Desc,$C761,1)&amp;" "&amp;INDEX(i.GenotypeDesc,$D761,1)&amp;" "&amp;INDEX(i.TOL_Desc,$E761,1)</f>
        <v>CWM  Win</v>
      </c>
      <c r="C761">
        <v>3</v>
      </c>
      <c r="D761">
        <v>4</v>
      </c>
      <c r="E761">
        <v>2</v>
      </c>
      <c r="F761">
        <v>1</v>
      </c>
      <c r="G761">
        <v>1</v>
      </c>
      <c r="H761" s="477">
        <f t="shared" si="947"/>
        <v>5</v>
      </c>
      <c r="I761" s="477">
        <f t="shared" si="950"/>
        <v>3</v>
      </c>
      <c r="J761" s="477">
        <v>0</v>
      </c>
      <c r="K761" s="477">
        <v>0</v>
      </c>
      <c r="L761" s="477">
        <v>0</v>
      </c>
      <c r="M761" s="477">
        <v>0</v>
      </c>
      <c r="N761" s="477">
        <f t="shared" si="948"/>
        <v>3</v>
      </c>
    </row>
    <row r="762" spans="1:14" outlineLevel="1">
      <c r="A762" s="112"/>
      <c r="B762" s="112" t="str">
        <f>INDEX(i.Region_Desc,$C762,1)&amp;" "&amp;INDEX(i.GenotypeDesc,$D762,1)&amp;" "&amp;INDEX(i.TOL_Desc,$E762,1)</f>
        <v>CWM  Spr</v>
      </c>
      <c r="C762" s="112">
        <v>3</v>
      </c>
      <c r="D762" s="112">
        <v>4</v>
      </c>
      <c r="E762" s="112">
        <v>3</v>
      </c>
      <c r="F762" s="112">
        <v>1</v>
      </c>
      <c r="G762" s="112">
        <v>1</v>
      </c>
      <c r="H762" s="512">
        <f t="shared" si="947"/>
        <v>5</v>
      </c>
      <c r="I762" s="512">
        <v>1</v>
      </c>
      <c r="J762" s="512">
        <v>0</v>
      </c>
      <c r="K762" s="512">
        <v>0</v>
      </c>
      <c r="L762" s="512">
        <v>0</v>
      </c>
      <c r="M762" s="512">
        <v>0</v>
      </c>
      <c r="N762" s="512">
        <f t="shared" si="948"/>
        <v>3</v>
      </c>
    </row>
    <row r="765" spans="1:14">
      <c r="A765" s="16" t="s">
        <v>1763</v>
      </c>
    </row>
    <row r="766" spans="1:14" ht="72.75">
      <c r="C766" s="217" t="s">
        <v>1506</v>
      </c>
      <c r="D766" s="217"/>
      <c r="E766" s="217" t="s">
        <v>1565</v>
      </c>
      <c r="F766" s="217" t="s">
        <v>1566</v>
      </c>
      <c r="G766" s="217" t="s">
        <v>1567</v>
      </c>
      <c r="H766" s="217" t="s">
        <v>1568</v>
      </c>
      <c r="J766" s="217" t="s">
        <v>1599</v>
      </c>
      <c r="L766" s="217" t="s">
        <v>1764</v>
      </c>
    </row>
    <row r="767" spans="1:14">
      <c r="A767">
        <v>0</v>
      </c>
      <c r="B767" t="s">
        <v>377</v>
      </c>
      <c r="C767" s="12">
        <v>1</v>
      </c>
      <c r="E767" s="12">
        <v>0</v>
      </c>
      <c r="F767" s="12">
        <v>0</v>
      </c>
      <c r="G767" s="12">
        <v>0</v>
      </c>
      <c r="H767" s="12">
        <v>0</v>
      </c>
      <c r="J767">
        <v>1</v>
      </c>
      <c r="L767" s="12">
        <v>1</v>
      </c>
    </row>
    <row r="768" spans="1:14">
      <c r="A768">
        <v>1</v>
      </c>
      <c r="C768" s="12">
        <f>6/7</f>
        <v>0.8571428571428571</v>
      </c>
      <c r="E768" s="12">
        <v>-0.1</v>
      </c>
      <c r="F768" s="12">
        <v>0.1</v>
      </c>
      <c r="G768" s="12">
        <v>0.1</v>
      </c>
      <c r="H768" s="12">
        <v>0.1</v>
      </c>
      <c r="J768">
        <v>2</v>
      </c>
      <c r="L768" s="12">
        <v>0.75</v>
      </c>
    </row>
    <row r="769" spans="1:12">
      <c r="A769">
        <v>2</v>
      </c>
      <c r="C769" s="12">
        <f>5/7</f>
        <v>0.7142857142857143</v>
      </c>
      <c r="E769" s="12">
        <v>0.1</v>
      </c>
      <c r="F769" s="12">
        <v>-2.5000000000000001E-2</v>
      </c>
      <c r="G769" s="12">
        <v>-0.05</v>
      </c>
      <c r="H769" s="12">
        <v>-0.1</v>
      </c>
      <c r="J769">
        <v>2</v>
      </c>
      <c r="L769" s="12">
        <v>1.25</v>
      </c>
    </row>
    <row r="770" spans="1:12">
      <c r="A770">
        <v>3</v>
      </c>
      <c r="C770" s="12">
        <f>4/7</f>
        <v>0.5714285714285714</v>
      </c>
      <c r="E770" s="12">
        <v>0.2</v>
      </c>
      <c r="F770" s="12">
        <v>-0.05</v>
      </c>
      <c r="G770" s="12">
        <v>-0.1</v>
      </c>
      <c r="H770" s="12">
        <v>-0.2</v>
      </c>
      <c r="J770">
        <v>1</v>
      </c>
    </row>
    <row r="771" spans="1:12">
      <c r="A771">
        <v>4</v>
      </c>
      <c r="C771" s="12">
        <f>8/7</f>
        <v>1.1428571428571428</v>
      </c>
      <c r="J771">
        <v>3</v>
      </c>
    </row>
    <row r="772" spans="1:12">
      <c r="A772">
        <v>5</v>
      </c>
      <c r="C772" s="12">
        <f>9/7</f>
        <v>1.2857142857142858</v>
      </c>
      <c r="J772">
        <v>4</v>
      </c>
    </row>
    <row r="773" spans="1:12">
      <c r="A773">
        <v>5</v>
      </c>
      <c r="C773" s="12">
        <f>11/7</f>
        <v>1.5714285714285714</v>
      </c>
      <c r="J773">
        <v>4</v>
      </c>
    </row>
    <row r="774" spans="1:12">
      <c r="E774" t="s">
        <v>1572</v>
      </c>
    </row>
    <row r="775" spans="1:12">
      <c r="B775" t="s">
        <v>1569</v>
      </c>
      <c r="C775" s="12">
        <v>85</v>
      </c>
    </row>
    <row r="776" spans="1:12">
      <c r="C776" s="21" t="s">
        <v>1600</v>
      </c>
    </row>
  </sheetData>
  <phoneticPr fontId="6" type="noConversion"/>
  <conditionalFormatting sqref="C68:G83">
    <cfRule type="cellIs" dxfId="104" priority="1" operator="equal">
      <formula>FALSE</formula>
    </cfRule>
  </conditionalFormatting>
  <pageMargins left="0.7" right="0.7" top="0.75" bottom="0.75" header="0.3" footer="0.3"/>
  <pageSetup paperSize="9" orientation="landscape"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D163-40D8-4CEB-B142-CAE2E8376CAC}">
  <sheetPr codeName="Sheet5">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1</v>
      </c>
      <c r="D4" s="65" t="str">
        <f>(INDEX(i.TOL_Desc,d.TOL,1)&amp;" ")</f>
        <v xml:space="preserve">Aut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4</v>
      </c>
      <c r="S86" s="12">
        <v>4</v>
      </c>
      <c r="T86" s="12">
        <v>4</v>
      </c>
      <c r="U86" s="12">
        <v>4</v>
      </c>
      <c r="V86" s="12">
        <v>4</v>
      </c>
      <c r="W86" s="12">
        <v>4</v>
      </c>
      <c r="X86" s="12">
        <v>4</v>
      </c>
      <c r="Y86" s="12">
        <v>4</v>
      </c>
      <c r="Z86" s="12">
        <v>4</v>
      </c>
      <c r="AA86" s="12">
        <v>4</v>
      </c>
      <c r="AB86" s="12">
        <v>4</v>
      </c>
      <c r="AC86" s="12">
        <v>4</v>
      </c>
      <c r="AD86" s="12">
        <v>4</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TOL:Aut </v>
      </c>
      <c r="AS130" s="16" t="str">
        <f>"GI (BBT) for TOL:"&amp;D.TOLDesc</f>
        <v xml:space="preserve">GI (BBT) for TOL:Aut </v>
      </c>
      <c r="BO130" s="170" t="str">
        <f>"GI - SW Victoria BBB (&amp;Mat) for TOL:"&amp;D.TOLDesc</f>
        <v xml:space="preserve">GI - SW Victoria BBB (&amp;Mat) for TOL:Aut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TOL:Aut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TOL:Aut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TOL:Aut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TOL:Aut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TOL:Aut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ollapsed="1">
      <c r="A138" s="191" t="s">
        <v>917</v>
      </c>
    </row>
    <row r="139" spans="1:192" hidden="1"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hidden="1"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hidden="1"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hidden="1"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hidden="1"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hidden="1"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hidden="1"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hidden="1"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hidden="1" outlineLevel="1"/>
    <row r="148" spans="1:122" ht="17.25" hidden="1"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hidden="1"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hidden="1"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hidden="1"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hidden="1"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hidden="1"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hidden="1"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hidden="1"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hidden="1"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hidden="1"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hidden="1"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hidden="1"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hidden="1"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hidden="1"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hidden="1"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hidden="1"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hidden="1"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hidden="1"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hidden="1"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hidden="1"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hidden="1"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hidden="1"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hidden="1"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hidden="1"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hidden="1"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hidden="1"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hidden="1"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hidden="1"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hidden="1"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hidden="1"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hidden="1"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hidden="1"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hidden="1"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hidden="1"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hidden="1"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hidden="1"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hidden="1"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hidden="1"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hidden="1"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hidden="1"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hidden="1"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hidden="1"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ollapsed="1">
      <c r="A213" s="191" t="s">
        <v>1068</v>
      </c>
      <c r="B213" s="174"/>
      <c r="C213" s="174"/>
      <c r="D213" s="174"/>
      <c r="E213" s="174"/>
      <c r="F213" s="174"/>
      <c r="G213" s="174"/>
      <c r="H213" s="174"/>
      <c r="I213" s="174"/>
      <c r="J213" s="174"/>
      <c r="K213" s="174"/>
      <c r="L213" s="174"/>
      <c r="M213" s="174"/>
      <c r="N213" s="174"/>
    </row>
    <row r="214" spans="1:42" hidden="1" outlineLevel="1">
      <c r="A214" s="174"/>
      <c r="B214" s="174"/>
      <c r="C214" s="174">
        <v>1</v>
      </c>
      <c r="D214" s="174">
        <v>2</v>
      </c>
      <c r="E214" s="174">
        <v>3</v>
      </c>
      <c r="F214" s="179" t="s">
        <v>950</v>
      </c>
      <c r="G214" s="179"/>
      <c r="H214" s="179"/>
      <c r="I214" s="179" t="s">
        <v>951</v>
      </c>
      <c r="J214" s="179"/>
      <c r="K214" s="179"/>
      <c r="L214" s="179" t="s">
        <v>952</v>
      </c>
      <c r="M214" s="179"/>
      <c r="N214" s="179"/>
    </row>
    <row r="215" spans="1:42" hidden="1"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hidden="1" outlineLevel="1">
      <c r="A216" s="174"/>
      <c r="B216" s="174"/>
      <c r="C216" s="175" t="s">
        <v>814</v>
      </c>
      <c r="D216" s="175" t="s">
        <v>1270</v>
      </c>
      <c r="E216" s="175" t="s">
        <v>1270</v>
      </c>
      <c r="F216" s="174" t="s">
        <v>1270</v>
      </c>
      <c r="G216" s="174"/>
      <c r="H216" s="174"/>
      <c r="I216" s="174"/>
      <c r="J216" s="174"/>
      <c r="K216" s="174"/>
      <c r="L216" s="174"/>
      <c r="M216" s="174"/>
      <c r="N216" s="174"/>
    </row>
    <row r="217" spans="1:42" hidden="1"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hidden="1"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hidden="1"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1" spans="1:42">
      <c r="C221">
        <v>1</v>
      </c>
      <c r="D221">
        <f>+C221+1</f>
        <v>2</v>
      </c>
      <c r="E221">
        <f t="shared" ref="E221:AO221" si="91">+D221+1</f>
        <v>3</v>
      </c>
      <c r="F221">
        <f t="shared" si="91"/>
        <v>4</v>
      </c>
      <c r="G221">
        <f t="shared" si="91"/>
        <v>5</v>
      </c>
      <c r="H221">
        <f t="shared" si="91"/>
        <v>6</v>
      </c>
      <c r="I221">
        <f t="shared" si="91"/>
        <v>7</v>
      </c>
      <c r="J221">
        <f t="shared" si="91"/>
        <v>8</v>
      </c>
      <c r="K221">
        <f t="shared" si="91"/>
        <v>9</v>
      </c>
      <c r="L221">
        <f t="shared" si="91"/>
        <v>10</v>
      </c>
      <c r="M221">
        <f t="shared" si="91"/>
        <v>11</v>
      </c>
      <c r="N221">
        <f t="shared" si="91"/>
        <v>12</v>
      </c>
      <c r="O221">
        <f t="shared" si="91"/>
        <v>13</v>
      </c>
      <c r="P221">
        <f t="shared" si="91"/>
        <v>14</v>
      </c>
      <c r="Q221">
        <f t="shared" si="91"/>
        <v>15</v>
      </c>
      <c r="R221">
        <f t="shared" si="91"/>
        <v>16</v>
      </c>
      <c r="S221">
        <f t="shared" si="91"/>
        <v>17</v>
      </c>
      <c r="T221">
        <f t="shared" si="91"/>
        <v>18</v>
      </c>
      <c r="U221">
        <f t="shared" si="91"/>
        <v>19</v>
      </c>
      <c r="V221">
        <f t="shared" si="91"/>
        <v>20</v>
      </c>
      <c r="W221">
        <f t="shared" si="91"/>
        <v>21</v>
      </c>
      <c r="X221">
        <f t="shared" si="91"/>
        <v>22</v>
      </c>
      <c r="Y221">
        <f t="shared" si="91"/>
        <v>23</v>
      </c>
      <c r="Z221">
        <f t="shared" si="91"/>
        <v>24</v>
      </c>
      <c r="AA221">
        <f t="shared" si="91"/>
        <v>25</v>
      </c>
      <c r="AB221">
        <f t="shared" si="91"/>
        <v>26</v>
      </c>
      <c r="AC221">
        <f t="shared" si="91"/>
        <v>27</v>
      </c>
      <c r="AD221">
        <f t="shared" si="91"/>
        <v>28</v>
      </c>
      <c r="AE221">
        <f t="shared" si="91"/>
        <v>29</v>
      </c>
      <c r="AF221">
        <f t="shared" si="91"/>
        <v>30</v>
      </c>
      <c r="AG221">
        <f t="shared" si="91"/>
        <v>31</v>
      </c>
      <c r="AH221">
        <f t="shared" si="91"/>
        <v>32</v>
      </c>
      <c r="AI221">
        <f t="shared" si="91"/>
        <v>33</v>
      </c>
      <c r="AJ221">
        <f t="shared" si="91"/>
        <v>34</v>
      </c>
      <c r="AK221">
        <f t="shared" si="91"/>
        <v>35</v>
      </c>
      <c r="AL221">
        <f t="shared" si="91"/>
        <v>36</v>
      </c>
      <c r="AM221">
        <f t="shared" si="91"/>
        <v>37</v>
      </c>
      <c r="AN221">
        <f t="shared" si="91"/>
        <v>38</v>
      </c>
      <c r="AO221">
        <f t="shared" si="91"/>
        <v>39</v>
      </c>
    </row>
    <row r="222" spans="1:42">
      <c r="A222" s="16" t="s">
        <v>1694</v>
      </c>
    </row>
    <row r="223" spans="1:42" outlineLevel="1">
      <c r="B223" t="s">
        <v>959</v>
      </c>
      <c r="C223">
        <v>1</v>
      </c>
      <c r="D223">
        <f>C223</f>
        <v>1</v>
      </c>
      <c r="E223">
        <f t="shared" ref="E223:F223" si="92">D223</f>
        <v>1</v>
      </c>
      <c r="F223">
        <f t="shared" si="92"/>
        <v>1</v>
      </c>
      <c r="G223">
        <f>C223+1</f>
        <v>2</v>
      </c>
      <c r="H223">
        <f>G223</f>
        <v>2</v>
      </c>
      <c r="I223">
        <f t="shared" ref="I223:J223" si="93">H223</f>
        <v>2</v>
      </c>
      <c r="J223">
        <f t="shared" si="93"/>
        <v>2</v>
      </c>
      <c r="K223">
        <f t="shared" ref="K223" si="94">G223+1</f>
        <v>3</v>
      </c>
      <c r="L223">
        <f t="shared" ref="L223:R223" si="95">K223</f>
        <v>3</v>
      </c>
      <c r="M223">
        <f t="shared" si="95"/>
        <v>3</v>
      </c>
      <c r="N223">
        <f t="shared" si="95"/>
        <v>3</v>
      </c>
      <c r="O223">
        <f t="shared" ref="O223" si="96">K223+1</f>
        <v>4</v>
      </c>
      <c r="P223">
        <f t="shared" ref="P223" si="97">O223</f>
        <v>4</v>
      </c>
      <c r="Q223">
        <f t="shared" si="95"/>
        <v>4</v>
      </c>
      <c r="R223">
        <f t="shared" si="9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8">AB225+4</f>
        <v>12</v>
      </c>
      <c r="AF225">
        <f t="shared" si="98"/>
        <v>14</v>
      </c>
      <c r="AG225">
        <f t="shared" si="98"/>
        <v>15</v>
      </c>
      <c r="AH225">
        <f t="shared" si="98"/>
        <v>16</v>
      </c>
      <c r="AI225">
        <f t="shared" si="98"/>
        <v>18</v>
      </c>
      <c r="AJ225">
        <f t="shared" si="98"/>
        <v>19</v>
      </c>
      <c r="AK225">
        <f t="shared" si="98"/>
        <v>20</v>
      </c>
      <c r="AL225">
        <f t="shared" si="98"/>
        <v>22</v>
      </c>
      <c r="AM225">
        <f t="shared" si="98"/>
        <v>23</v>
      </c>
      <c r="AN225">
        <f t="shared" si="98"/>
        <v>24</v>
      </c>
      <c r="AO225">
        <f t="shared" si="98"/>
        <v>26</v>
      </c>
    </row>
    <row r="226" spans="1:66" outlineLevel="1">
      <c r="B226" t="s">
        <v>976</v>
      </c>
      <c r="C226" s="148">
        <f t="shared" ref="C226:R226" si="99">INDEX(i.Periods,C$225,1+d.TOL+(C$223-1)*3)</f>
        <v>33</v>
      </c>
      <c r="D226" s="148">
        <f t="shared" si="99"/>
        <v>49</v>
      </c>
      <c r="E226" s="148">
        <f t="shared" si="99"/>
        <v>54</v>
      </c>
      <c r="F226" s="148">
        <f t="shared" si="99"/>
        <v>84</v>
      </c>
      <c r="G226" s="148">
        <f t="shared" si="99"/>
        <v>33</v>
      </c>
      <c r="H226" s="148">
        <f t="shared" si="99"/>
        <v>51</v>
      </c>
      <c r="I226" s="148">
        <f t="shared" si="99"/>
        <v>56</v>
      </c>
      <c r="J226" s="148">
        <f t="shared" si="99"/>
        <v>86</v>
      </c>
      <c r="K226" s="148">
        <f t="shared" si="99"/>
        <v>33</v>
      </c>
      <c r="L226" s="148">
        <f t="shared" si="99"/>
        <v>54</v>
      </c>
      <c r="M226" s="148">
        <f t="shared" si="99"/>
        <v>59</v>
      </c>
      <c r="N226" s="148">
        <f t="shared" si="99"/>
        <v>89</v>
      </c>
      <c r="O226" s="148">
        <f t="shared" si="99"/>
        <v>33</v>
      </c>
      <c r="P226" s="148">
        <f t="shared" si="99"/>
        <v>56</v>
      </c>
      <c r="Q226" s="148">
        <f t="shared" si="99"/>
        <v>61</v>
      </c>
      <c r="R226" s="148">
        <f t="shared" si="99"/>
        <v>91</v>
      </c>
      <c r="S226" s="148">
        <f t="shared" ref="S226:AO226" si="100">INDEX(i.Periods,S$225,1+d.TOL+(S$223-1)*3)</f>
        <v>33</v>
      </c>
      <c r="T226" s="148">
        <f t="shared" si="100"/>
        <v>58</v>
      </c>
      <c r="U226" s="148">
        <f t="shared" si="100"/>
        <v>63</v>
      </c>
      <c r="V226" s="148">
        <f t="shared" si="100"/>
        <v>93</v>
      </c>
      <c r="W226" s="148">
        <f t="shared" si="100"/>
        <v>33</v>
      </c>
      <c r="X226" s="148">
        <f t="shared" si="100"/>
        <v>49</v>
      </c>
      <c r="Y226" s="148">
        <f t="shared" si="100"/>
        <v>54</v>
      </c>
      <c r="Z226" s="148">
        <f t="shared" si="100"/>
        <v>84</v>
      </c>
      <c r="AA226" s="148">
        <f t="shared" si="100"/>
        <v>102</v>
      </c>
      <c r="AB226" s="148">
        <f t="shared" si="100"/>
        <v>121</v>
      </c>
      <c r="AC226" s="148">
        <f t="shared" si="100"/>
        <v>137</v>
      </c>
      <c r="AD226" s="148">
        <f t="shared" si="100"/>
        <v>154</v>
      </c>
      <c r="AE226" s="148">
        <f t="shared" si="100"/>
        <v>173</v>
      </c>
      <c r="AF226" s="148">
        <f t="shared" si="100"/>
        <v>189</v>
      </c>
      <c r="AG226" s="148">
        <f t="shared" si="100"/>
        <v>206</v>
      </c>
      <c r="AH226" s="148">
        <f t="shared" si="100"/>
        <v>225</v>
      </c>
      <c r="AI226" s="148">
        <f t="shared" si="100"/>
        <v>241</v>
      </c>
      <c r="AJ226" s="148">
        <f t="shared" si="100"/>
        <v>258</v>
      </c>
      <c r="AK226" s="148">
        <f t="shared" si="100"/>
        <v>277</v>
      </c>
      <c r="AL226" s="148">
        <f t="shared" si="100"/>
        <v>293</v>
      </c>
      <c r="AM226" s="148">
        <f t="shared" si="100"/>
        <v>310</v>
      </c>
      <c r="AN226" s="148">
        <f t="shared" si="100"/>
        <v>329</v>
      </c>
      <c r="AO226" s="148">
        <f t="shared" si="100"/>
        <v>345</v>
      </c>
    </row>
    <row r="227" spans="1:66" outlineLevel="1">
      <c r="B227" t="s">
        <v>979</v>
      </c>
      <c r="C227" s="125">
        <f>INDEX(i.Periods,C$225+1,1+d.TOL+(C$223-1)*3)</f>
        <v>49</v>
      </c>
      <c r="D227" s="125">
        <f>INDEX(i.Periods,D$225+1,1+d.TOL+(D$223-1)*3)</f>
        <v>54</v>
      </c>
      <c r="E227" s="238">
        <f>INDEX(i.Periods,E$225+2,1+d.TOL+(E$223-1)*3)</f>
        <v>76</v>
      </c>
      <c r="F227" s="125">
        <f>INDEX(i.Periods,F$225+1,1+d.TOL+(F$223-1)*3)</f>
        <v>102</v>
      </c>
      <c r="G227" s="125">
        <f>INDEX(i.Periods,G$225+1,1+d.TOL+(G$223-1)*3)</f>
        <v>51</v>
      </c>
      <c r="H227" s="125">
        <f>INDEX(i.Periods,H$225+1,1+d.TOL+(H$223-1)*3)</f>
        <v>56</v>
      </c>
      <c r="I227" s="238">
        <f>INDEX(i.Periods,I$225+2,1+d.TOL+(I$223-1)*3)</f>
        <v>78</v>
      </c>
      <c r="J227" s="125">
        <f>INDEX(i.Periods,J$225+1,1+d.TOL+(J$223-1)*3)</f>
        <v>102</v>
      </c>
      <c r="K227" s="125">
        <f>INDEX(i.Periods,K$225+1,1+d.TOL+(K$223-1)*3)</f>
        <v>54</v>
      </c>
      <c r="L227" s="125">
        <f>INDEX(i.Periods,L$225+1,1+d.TOL+(L$223-1)*3)</f>
        <v>59</v>
      </c>
      <c r="M227" s="238">
        <f>INDEX(i.Periods,M$225+2,1+d.TOL+(M$223-1)*3)</f>
        <v>81</v>
      </c>
      <c r="N227" s="125">
        <f>INDEX(i.Periods,N$225+1,1+d.TOL+(N$223-1)*3)</f>
        <v>102</v>
      </c>
      <c r="O227" s="125">
        <f>INDEX(i.Periods,O$225+1,1+d.TOL+(O$223-1)*3)</f>
        <v>56</v>
      </c>
      <c r="P227" s="125">
        <f>INDEX(i.Periods,P$225+1,1+d.TOL+(P$223-1)*3)</f>
        <v>61</v>
      </c>
      <c r="Q227" s="238">
        <f>INDEX(i.Periods,Q$225+2,1+d.TOL+(Q$223-1)*3)</f>
        <v>83</v>
      </c>
      <c r="R227" s="125">
        <f>INDEX(i.Periods,R$225+1,1+d.TOL+(R$223-1)*3)</f>
        <v>102</v>
      </c>
      <c r="S227" s="125">
        <f>INDEX(i.Periods,S$225+1,1+d.TOL+(S$223-1)*3)</f>
        <v>58</v>
      </c>
      <c r="T227" s="125">
        <f>INDEX(i.Periods,T$225+1,1+d.TOL+(T$223-1)*3)</f>
        <v>63</v>
      </c>
      <c r="U227" s="238">
        <f>INDEX(i.Periods,U$225+2,1+d.TOL+(U$223-1)*3)</f>
        <v>85</v>
      </c>
      <c r="V227" s="125">
        <f>INDEX(i.Periods,V$225+1,1+d.TOL+(V$223-1)*3)</f>
        <v>102</v>
      </c>
      <c r="W227" s="125">
        <f>INDEX(i.Periods,W$225+1,1+d.TOL+(W$223-1)*3)</f>
        <v>49</v>
      </c>
      <c r="X227" s="125">
        <f>INDEX(i.Periods,X$225+1,1+d.TOL+(X$223-1)*3)</f>
        <v>54</v>
      </c>
      <c r="Y227" s="238">
        <f>INDEX(i.Periods,Y$225+2,1+d.TOL+(Y$223-1)*3)</f>
        <v>76</v>
      </c>
      <c r="Z227" s="125">
        <f t="shared" ref="Z227:AO227" si="101">INDEX(i.Periods,Z$225+1,1+d.TOL+(Z$223-1)*3)</f>
        <v>102</v>
      </c>
      <c r="AA227" s="125">
        <f t="shared" si="101"/>
        <v>121</v>
      </c>
      <c r="AB227" s="125">
        <f t="shared" si="101"/>
        <v>129</v>
      </c>
      <c r="AC227" s="125">
        <f t="shared" si="101"/>
        <v>154</v>
      </c>
      <c r="AD227" s="125">
        <f t="shared" si="101"/>
        <v>173</v>
      </c>
      <c r="AE227" s="125">
        <f t="shared" si="101"/>
        <v>181</v>
      </c>
      <c r="AF227" s="125">
        <f t="shared" si="101"/>
        <v>206</v>
      </c>
      <c r="AG227" s="125">
        <f t="shared" si="101"/>
        <v>225</v>
      </c>
      <c r="AH227" s="125">
        <f t="shared" si="101"/>
        <v>233</v>
      </c>
      <c r="AI227" s="125">
        <f t="shared" si="101"/>
        <v>258</v>
      </c>
      <c r="AJ227" s="125">
        <f t="shared" si="101"/>
        <v>277</v>
      </c>
      <c r="AK227" s="125">
        <f t="shared" si="101"/>
        <v>285</v>
      </c>
      <c r="AL227" s="125">
        <f t="shared" si="101"/>
        <v>310</v>
      </c>
      <c r="AM227" s="125">
        <f t="shared" si="101"/>
        <v>329</v>
      </c>
      <c r="AN227" s="125">
        <f t="shared" si="101"/>
        <v>337</v>
      </c>
      <c r="AO227" s="125">
        <f t="shared" si="101"/>
        <v>362</v>
      </c>
    </row>
    <row r="228" spans="1:66" ht="56.25" customHeight="1" outlineLevel="1">
      <c r="A228">
        <v>1</v>
      </c>
      <c r="B228" t="s">
        <v>961</v>
      </c>
      <c r="C228" s="476" t="str">
        <f t="shared" ref="C228:L229" si="102">INDEX(i.TOL_indices,d.TOL,$A228)&amp;", "&amp;TEXT(C$226,"0")&amp;":"&amp;TEXT(C$227,"0")</f>
        <v>19:20, 33:49</v>
      </c>
      <c r="D228" s="476" t="str">
        <f t="shared" si="102"/>
        <v>19:20, 49:54</v>
      </c>
      <c r="E228" s="476" t="str">
        <f t="shared" si="102"/>
        <v>19:20, 54:76</v>
      </c>
      <c r="F228" s="476" t="str">
        <f t="shared" si="102"/>
        <v>19:20, 84:102</v>
      </c>
      <c r="G228" s="476" t="str">
        <f t="shared" si="102"/>
        <v>19:20, 33:51</v>
      </c>
      <c r="H228" s="476" t="str">
        <f t="shared" si="102"/>
        <v>19:20, 51:56</v>
      </c>
      <c r="I228" s="476" t="str">
        <f t="shared" si="102"/>
        <v>19:20, 56:78</v>
      </c>
      <c r="J228" s="476" t="str">
        <f t="shared" si="102"/>
        <v>19:20, 86:102</v>
      </c>
      <c r="K228" s="476" t="str">
        <f t="shared" si="102"/>
        <v>19:20, 33:54</v>
      </c>
      <c r="L228" s="476" t="str">
        <f t="shared" si="102"/>
        <v>19:20, 54:59</v>
      </c>
      <c r="M228" s="476" t="str">
        <f t="shared" ref="M228:AD229" si="103">INDEX(i.TOL_indices,d.TOL,$A228)&amp;", "&amp;TEXT(M$226,"0")&amp;":"&amp;TEXT(M$227,"0")</f>
        <v>19:20, 59:81</v>
      </c>
      <c r="N228" s="476" t="str">
        <f t="shared" si="103"/>
        <v>19:20, 89:102</v>
      </c>
      <c r="O228" s="476" t="str">
        <f t="shared" si="103"/>
        <v>19:20, 33:56</v>
      </c>
      <c r="P228" s="476" t="str">
        <f t="shared" si="103"/>
        <v>19:20, 56:61</v>
      </c>
      <c r="Q228" s="476" t="str">
        <f t="shared" si="103"/>
        <v>19:20, 61:83</v>
      </c>
      <c r="R228" s="476" t="str">
        <f t="shared" si="103"/>
        <v>19:20, 91:102</v>
      </c>
      <c r="S228" s="476" t="str">
        <f t="shared" si="103"/>
        <v>19:20, 33:58</v>
      </c>
      <c r="T228" s="476" t="str">
        <f t="shared" si="103"/>
        <v>19:20, 58:63</v>
      </c>
      <c r="U228" s="476" t="str">
        <f t="shared" si="103"/>
        <v>19:20, 63:85</v>
      </c>
      <c r="V228" s="476" t="str">
        <f t="shared" si="103"/>
        <v>19:20, 93:102</v>
      </c>
      <c r="W228" s="476" t="str">
        <f t="shared" si="103"/>
        <v>19:20, 33:49</v>
      </c>
      <c r="X228" s="476" t="str">
        <f t="shared" si="103"/>
        <v>19:20, 49:54</v>
      </c>
      <c r="Y228" s="476" t="str">
        <f t="shared" si="103"/>
        <v>19:20, 54:76</v>
      </c>
      <c r="Z228" s="476" t="str">
        <f t="shared" si="103"/>
        <v>19:20, 84:102</v>
      </c>
      <c r="AA228" s="476" t="str">
        <f t="shared" si="103"/>
        <v>19:20, 102:121</v>
      </c>
      <c r="AB228" s="476" t="str">
        <f t="shared" si="103"/>
        <v>19:20, 121:129</v>
      </c>
      <c r="AC228" s="476" t="str">
        <f t="shared" ref="AA228:AC229" si="104">INDEX(i.TOL_indices,d.TOL,$A228)&amp;", "&amp;TEXT(AC$226,"0")&amp;":"&amp;TEXT(AC$227,"0")</f>
        <v>19:20, 137:154</v>
      </c>
      <c r="AD228" s="476" t="str">
        <f t="shared" si="103"/>
        <v>19:20, 154:173</v>
      </c>
      <c r="AE228" s="476" t="str">
        <f t="shared" ref="AD228:AO229" si="105">INDEX(i.TOL_indices,d.TOL,$A228)&amp;", "&amp;TEXT(AE$226,"0")&amp;":"&amp;TEXT(AE$227,"0")</f>
        <v>19:20, 173:181</v>
      </c>
      <c r="AF228" s="476" t="str">
        <f t="shared" si="105"/>
        <v>19:20, 189:206</v>
      </c>
      <c r="AG228" s="476" t="str">
        <f t="shared" si="105"/>
        <v>19:20, 206:225</v>
      </c>
      <c r="AH228" s="476" t="str">
        <f t="shared" si="105"/>
        <v>19:20, 225:233</v>
      </c>
      <c r="AI228" s="476" t="str">
        <f t="shared" si="105"/>
        <v>19:20, 241:258</v>
      </c>
      <c r="AJ228" s="476" t="str">
        <f t="shared" si="105"/>
        <v>19:20, 258:277</v>
      </c>
      <c r="AK228" s="476" t="str">
        <f t="shared" si="105"/>
        <v>19:20, 277:285</v>
      </c>
      <c r="AL228" s="476" t="str">
        <f t="shared" si="105"/>
        <v>19:20, 293:310</v>
      </c>
      <c r="AM228" s="476" t="str">
        <f t="shared" si="105"/>
        <v>19:20, 310:329</v>
      </c>
      <c r="AN228" s="476" t="str">
        <f t="shared" si="105"/>
        <v>19:20, 329:337</v>
      </c>
      <c r="AO228" s="476" t="str">
        <f t="shared" si="105"/>
        <v>19:20, 345:362</v>
      </c>
    </row>
    <row r="229" spans="1:66" ht="48.75" customHeight="1" outlineLevel="1">
      <c r="A229">
        <v>2</v>
      </c>
      <c r="C229" s="476" t="str">
        <f t="shared" si="102"/>
        <v>1:2, 33:49</v>
      </c>
      <c r="D229" s="476" t="str">
        <f t="shared" si="102"/>
        <v>1:2, 49:54</v>
      </c>
      <c r="E229" s="476" t="str">
        <f t="shared" si="102"/>
        <v>1:2, 54:76</v>
      </c>
      <c r="F229" s="476" t="str">
        <f t="shared" si="102"/>
        <v>1:2, 84:102</v>
      </c>
      <c r="G229" s="476" t="str">
        <f t="shared" si="102"/>
        <v>1:2, 33:51</v>
      </c>
      <c r="H229" s="476" t="str">
        <f t="shared" si="102"/>
        <v>1:2, 51:56</v>
      </c>
      <c r="I229" s="476" t="str">
        <f t="shared" si="102"/>
        <v>1:2, 56:78</v>
      </c>
      <c r="J229" s="476" t="str">
        <f t="shared" si="102"/>
        <v>1:2, 86:102</v>
      </c>
      <c r="K229" s="476" t="str">
        <f t="shared" si="102"/>
        <v>1:2, 33:54</v>
      </c>
      <c r="L229" s="476" t="str">
        <f t="shared" si="102"/>
        <v>1:2, 54:59</v>
      </c>
      <c r="M229" s="476" t="str">
        <f t="shared" si="103"/>
        <v>1:2, 59:81</v>
      </c>
      <c r="N229" s="476" t="str">
        <f t="shared" si="103"/>
        <v>1:2, 89:102</v>
      </c>
      <c r="O229" s="476" t="str">
        <f t="shared" si="103"/>
        <v>1:2, 33:56</v>
      </c>
      <c r="P229" s="476" t="str">
        <f t="shared" si="103"/>
        <v>1:2, 56:61</v>
      </c>
      <c r="Q229" s="476" t="str">
        <f t="shared" si="103"/>
        <v>1:2, 61:83</v>
      </c>
      <c r="R229" s="476" t="str">
        <f t="shared" si="103"/>
        <v>1:2, 91:102</v>
      </c>
      <c r="S229" s="476" t="str">
        <f t="shared" si="103"/>
        <v>1:2, 33:58</v>
      </c>
      <c r="T229" s="476" t="str">
        <f t="shared" si="103"/>
        <v>1:2, 58:63</v>
      </c>
      <c r="U229" s="476" t="str">
        <f t="shared" si="103"/>
        <v>1:2, 63:85</v>
      </c>
      <c r="V229" s="476" t="str">
        <f t="shared" si="103"/>
        <v>1:2, 93:102</v>
      </c>
      <c r="W229" s="476" t="str">
        <f t="shared" si="103"/>
        <v>1:2, 33:49</v>
      </c>
      <c r="X229" s="476" t="str">
        <f t="shared" si="103"/>
        <v>1:2, 49:54</v>
      </c>
      <c r="Y229" s="476" t="str">
        <f t="shared" si="103"/>
        <v>1:2, 54:76</v>
      </c>
      <c r="Z229" s="476" t="str">
        <f t="shared" si="103"/>
        <v>1:2, 84:102</v>
      </c>
      <c r="AA229" s="476" t="str">
        <f t="shared" si="104"/>
        <v>1:2, 102:121</v>
      </c>
      <c r="AB229" s="476" t="str">
        <f t="shared" si="104"/>
        <v>1:2, 121:129</v>
      </c>
      <c r="AC229" s="476" t="str">
        <f t="shared" si="104"/>
        <v>1:2, 137:154</v>
      </c>
      <c r="AD229" s="476" t="str">
        <f t="shared" si="105"/>
        <v>1:2, 154:173</v>
      </c>
      <c r="AE229" s="476" t="str">
        <f t="shared" si="105"/>
        <v>1:2, 173:181</v>
      </c>
      <c r="AF229" s="476" t="str">
        <f t="shared" si="105"/>
        <v>1:2, 189:206</v>
      </c>
      <c r="AG229" s="476" t="str">
        <f t="shared" si="105"/>
        <v>1:2, 206:225</v>
      </c>
      <c r="AH229" s="476" t="str">
        <f t="shared" si="105"/>
        <v>1:2, 225:233</v>
      </c>
      <c r="AI229" s="476" t="str">
        <f t="shared" si="105"/>
        <v>1:2, 241:258</v>
      </c>
      <c r="AJ229" s="476" t="str">
        <f t="shared" si="105"/>
        <v>1:2, 258:277</v>
      </c>
      <c r="AK229" s="476" t="str">
        <f t="shared" si="105"/>
        <v>1:2, 277:285</v>
      </c>
      <c r="AL229" s="476" t="str">
        <f t="shared" si="105"/>
        <v>1:2, 293:310</v>
      </c>
      <c r="AM229" s="476" t="str">
        <f t="shared" si="105"/>
        <v>1:2, 310:329</v>
      </c>
      <c r="AN229" s="476" t="str">
        <f t="shared" si="105"/>
        <v>1:2, 329:337</v>
      </c>
      <c r="AO229" s="476" t="str">
        <f t="shared" si="105"/>
        <v>1:2, 345:362</v>
      </c>
    </row>
    <row r="230" spans="1:66" outlineLevel="1">
      <c r="B230" t="s">
        <v>1153</v>
      </c>
    </row>
    <row r="231" spans="1:66" outlineLevel="1">
      <c r="A231">
        <v>0</v>
      </c>
      <c r="C231" s="180">
        <v>0</v>
      </c>
      <c r="D231" s="180">
        <v>0</v>
      </c>
      <c r="E231" s="180">
        <v>0</v>
      </c>
      <c r="F231" s="180">
        <v>0</v>
      </c>
      <c r="G231" s="174">
        <f>C231</f>
        <v>0</v>
      </c>
      <c r="H231" s="174">
        <f t="shared" ref="H231:K236" si="106">D231</f>
        <v>0</v>
      </c>
      <c r="I231" s="174">
        <f t="shared" si="106"/>
        <v>0</v>
      </c>
      <c r="J231" s="174">
        <f t="shared" si="106"/>
        <v>0</v>
      </c>
      <c r="K231" s="174">
        <f>G231</f>
        <v>0</v>
      </c>
      <c r="L231" s="174">
        <f t="shared" ref="L231:O236" si="107">H231</f>
        <v>0</v>
      </c>
      <c r="M231" s="174">
        <f t="shared" si="107"/>
        <v>0</v>
      </c>
      <c r="N231" s="174">
        <f t="shared" si="107"/>
        <v>0</v>
      </c>
      <c r="O231" s="174">
        <f>K231</f>
        <v>0</v>
      </c>
      <c r="P231" s="174">
        <f t="shared" ref="P231:R234" si="108">L231</f>
        <v>0</v>
      </c>
      <c r="Q231" s="174">
        <f t="shared" si="108"/>
        <v>0</v>
      </c>
      <c r="R231" s="174">
        <f t="shared" si="108"/>
        <v>0</v>
      </c>
      <c r="S231" s="174">
        <f t="shared" ref="S231:S236" si="109">O231</f>
        <v>0</v>
      </c>
      <c r="T231" s="174">
        <f t="shared" ref="T231:T234" si="110">P231</f>
        <v>0</v>
      </c>
      <c r="U231" s="174">
        <f t="shared" ref="U231:U234" si="111">Q231</f>
        <v>0</v>
      </c>
      <c r="V231" s="174">
        <f t="shared" ref="V231:V234" si="112">R231</f>
        <v>0</v>
      </c>
      <c r="W231" s="174">
        <f t="shared" ref="W231:W236" si="113">S231</f>
        <v>0</v>
      </c>
      <c r="X231" s="174">
        <f t="shared" ref="X231:X234" si="114">T231</f>
        <v>0</v>
      </c>
      <c r="Y231" s="174">
        <f t="shared" ref="Y231:Y234" si="115">U231</f>
        <v>0</v>
      </c>
      <c r="Z231" s="174">
        <f t="shared" ref="Z231:Z234" si="116">V231</f>
        <v>0</v>
      </c>
      <c r="AA231" s="174">
        <f t="shared" ref="AA231:AD234" si="117">W231</f>
        <v>0</v>
      </c>
      <c r="AB231" s="174">
        <f t="shared" si="117"/>
        <v>0</v>
      </c>
      <c r="AC231" s="174">
        <f t="shared" si="117"/>
        <v>0</v>
      </c>
      <c r="AD231" s="174">
        <f t="shared" si="117"/>
        <v>0</v>
      </c>
      <c r="AE231" s="174">
        <f t="shared" ref="AE231:AE234" si="118">AA231</f>
        <v>0</v>
      </c>
      <c r="AF231" s="174">
        <f t="shared" ref="AF231:AF234" si="119">AB231</f>
        <v>0</v>
      </c>
      <c r="AG231" s="174">
        <f t="shared" ref="AG231:AG234" si="120">AC231</f>
        <v>0</v>
      </c>
      <c r="AH231" s="174">
        <f t="shared" ref="AH231:AH234" si="121">AD231</f>
        <v>0</v>
      </c>
      <c r="AI231" s="174">
        <f t="shared" ref="AI231:AI234" si="122">AE231</f>
        <v>0</v>
      </c>
      <c r="AJ231" s="174">
        <f t="shared" ref="AJ231:AJ234" si="123">AF231</f>
        <v>0</v>
      </c>
      <c r="AK231" s="174">
        <f t="shared" ref="AK231:AK234" si="124">AG231</f>
        <v>0</v>
      </c>
      <c r="AL231" s="174">
        <f t="shared" ref="AL231:AL234" si="125">AH231</f>
        <v>0</v>
      </c>
      <c r="AM231" s="174">
        <f t="shared" ref="AM231:AM234" si="126">AI231</f>
        <v>0</v>
      </c>
      <c r="AN231" s="174">
        <f t="shared" ref="AN231:AN234" si="127">AJ231</f>
        <v>0</v>
      </c>
      <c r="AO231" s="174">
        <f t="shared" ref="AO231:AO234" si="128">AK231</f>
        <v>0</v>
      </c>
    </row>
    <row r="232" spans="1:66" outlineLevel="1">
      <c r="A232">
        <v>1</v>
      </c>
      <c r="C232" s="180">
        <v>-1</v>
      </c>
      <c r="D232" s="180">
        <v>0.5</v>
      </c>
      <c r="E232" s="180">
        <v>0.5</v>
      </c>
      <c r="F232" s="180">
        <v>0.5</v>
      </c>
      <c r="G232" s="174">
        <f>C232</f>
        <v>-1</v>
      </c>
      <c r="H232" s="174">
        <f t="shared" si="106"/>
        <v>0.5</v>
      </c>
      <c r="I232" s="174">
        <f t="shared" si="106"/>
        <v>0.5</v>
      </c>
      <c r="J232" s="174">
        <f t="shared" si="106"/>
        <v>0.5</v>
      </c>
      <c r="K232" s="174">
        <f>G232</f>
        <v>-1</v>
      </c>
      <c r="L232" s="174">
        <f t="shared" si="107"/>
        <v>0.5</v>
      </c>
      <c r="M232" s="174">
        <f t="shared" si="107"/>
        <v>0.5</v>
      </c>
      <c r="N232" s="174">
        <f t="shared" si="107"/>
        <v>0.5</v>
      </c>
      <c r="O232" s="174">
        <f>K232</f>
        <v>-1</v>
      </c>
      <c r="P232" s="174">
        <f t="shared" si="108"/>
        <v>0.5</v>
      </c>
      <c r="Q232" s="174">
        <f t="shared" si="108"/>
        <v>0.5</v>
      </c>
      <c r="R232" s="174">
        <f t="shared" si="108"/>
        <v>0.5</v>
      </c>
      <c r="S232" s="174">
        <f t="shared" si="109"/>
        <v>-1</v>
      </c>
      <c r="T232" s="174">
        <f t="shared" si="110"/>
        <v>0.5</v>
      </c>
      <c r="U232" s="174">
        <f t="shared" si="111"/>
        <v>0.5</v>
      </c>
      <c r="V232" s="174">
        <f t="shared" si="112"/>
        <v>0.5</v>
      </c>
      <c r="W232" s="174">
        <f t="shared" si="113"/>
        <v>-1</v>
      </c>
      <c r="X232" s="174">
        <f t="shared" si="114"/>
        <v>0.5</v>
      </c>
      <c r="Y232" s="174">
        <f t="shared" si="115"/>
        <v>0.5</v>
      </c>
      <c r="Z232" s="174">
        <f t="shared" si="116"/>
        <v>0.5</v>
      </c>
      <c r="AA232" s="174">
        <f t="shared" si="117"/>
        <v>-1</v>
      </c>
      <c r="AB232" s="174">
        <f t="shared" si="117"/>
        <v>0.5</v>
      </c>
      <c r="AC232" s="174">
        <f t="shared" si="117"/>
        <v>0.5</v>
      </c>
      <c r="AD232" s="174">
        <f t="shared" si="117"/>
        <v>0.5</v>
      </c>
      <c r="AE232" s="174">
        <f t="shared" si="118"/>
        <v>-1</v>
      </c>
      <c r="AF232" s="174">
        <f t="shared" si="119"/>
        <v>0.5</v>
      </c>
      <c r="AG232" s="174">
        <f t="shared" si="120"/>
        <v>0.5</v>
      </c>
      <c r="AH232" s="174">
        <f t="shared" si="121"/>
        <v>0.5</v>
      </c>
      <c r="AI232" s="174">
        <f t="shared" si="122"/>
        <v>-1</v>
      </c>
      <c r="AJ232" s="174">
        <f t="shared" si="123"/>
        <v>0.5</v>
      </c>
      <c r="AK232" s="174">
        <f t="shared" si="124"/>
        <v>0.5</v>
      </c>
      <c r="AL232" s="174">
        <f t="shared" si="125"/>
        <v>0.5</v>
      </c>
      <c r="AM232" s="174">
        <f t="shared" si="126"/>
        <v>-1</v>
      </c>
      <c r="AN232" s="174">
        <f t="shared" si="127"/>
        <v>0.5</v>
      </c>
      <c r="AO232" s="174">
        <f t="shared" si="128"/>
        <v>0.5</v>
      </c>
    </row>
    <row r="233" spans="1:66" outlineLevel="1">
      <c r="A233">
        <v>2</v>
      </c>
      <c r="C233" s="180">
        <v>-0.5</v>
      </c>
      <c r="D233" s="180">
        <v>1</v>
      </c>
      <c r="E233" s="180">
        <v>1</v>
      </c>
      <c r="F233" s="180">
        <v>1</v>
      </c>
      <c r="G233" s="174">
        <f t="shared" ref="G233:G236" si="129">C233</f>
        <v>-0.5</v>
      </c>
      <c r="H233" s="174">
        <f t="shared" si="106"/>
        <v>1</v>
      </c>
      <c r="I233" s="174">
        <f t="shared" si="106"/>
        <v>1</v>
      </c>
      <c r="J233" s="174">
        <f t="shared" si="106"/>
        <v>1</v>
      </c>
      <c r="K233" s="174">
        <f t="shared" si="106"/>
        <v>-0.5</v>
      </c>
      <c r="L233" s="174">
        <f t="shared" si="107"/>
        <v>1</v>
      </c>
      <c r="M233" s="174">
        <f t="shared" si="107"/>
        <v>1</v>
      </c>
      <c r="N233" s="174">
        <f t="shared" si="107"/>
        <v>1</v>
      </c>
      <c r="O233" s="174">
        <f t="shared" si="107"/>
        <v>-0.5</v>
      </c>
      <c r="P233" s="174">
        <f t="shared" si="108"/>
        <v>1</v>
      </c>
      <c r="Q233" s="174">
        <f t="shared" si="108"/>
        <v>1</v>
      </c>
      <c r="R233" s="174">
        <f t="shared" si="108"/>
        <v>1</v>
      </c>
      <c r="S233" s="174">
        <f t="shared" si="109"/>
        <v>-0.5</v>
      </c>
      <c r="T233" s="174">
        <f t="shared" si="110"/>
        <v>1</v>
      </c>
      <c r="U233" s="174">
        <f t="shared" si="111"/>
        <v>1</v>
      </c>
      <c r="V233" s="174">
        <f t="shared" si="112"/>
        <v>1</v>
      </c>
      <c r="W233" s="174">
        <f t="shared" si="113"/>
        <v>-0.5</v>
      </c>
      <c r="X233" s="174">
        <f t="shared" si="114"/>
        <v>1</v>
      </c>
      <c r="Y233" s="174">
        <f t="shared" si="115"/>
        <v>1</v>
      </c>
      <c r="Z233" s="174">
        <f t="shared" si="116"/>
        <v>1</v>
      </c>
      <c r="AA233" s="174">
        <f t="shared" si="117"/>
        <v>-0.5</v>
      </c>
      <c r="AB233" s="174">
        <f t="shared" si="117"/>
        <v>1</v>
      </c>
      <c r="AC233" s="174">
        <f t="shared" si="117"/>
        <v>1</v>
      </c>
      <c r="AD233" s="174">
        <f t="shared" si="117"/>
        <v>1</v>
      </c>
      <c r="AE233" s="174">
        <f t="shared" si="118"/>
        <v>-0.5</v>
      </c>
      <c r="AF233" s="174">
        <f t="shared" si="119"/>
        <v>1</v>
      </c>
      <c r="AG233" s="174">
        <f t="shared" si="120"/>
        <v>1</v>
      </c>
      <c r="AH233" s="174">
        <f t="shared" si="121"/>
        <v>1</v>
      </c>
      <c r="AI233" s="174">
        <f t="shared" si="122"/>
        <v>-0.5</v>
      </c>
      <c r="AJ233" s="174">
        <f t="shared" si="123"/>
        <v>1</v>
      </c>
      <c r="AK233" s="174">
        <f t="shared" si="124"/>
        <v>1</v>
      </c>
      <c r="AL233" s="174">
        <f t="shared" si="125"/>
        <v>1</v>
      </c>
      <c r="AM233" s="174">
        <f t="shared" si="126"/>
        <v>-0.5</v>
      </c>
      <c r="AN233" s="174">
        <f t="shared" si="127"/>
        <v>1</v>
      </c>
      <c r="AO233" s="174">
        <f t="shared" si="128"/>
        <v>1</v>
      </c>
    </row>
    <row r="234" spans="1:66" outlineLevel="1">
      <c r="A234">
        <v>3</v>
      </c>
      <c r="C234" s="180">
        <v>0</v>
      </c>
      <c r="D234" s="180">
        <v>1.5</v>
      </c>
      <c r="E234" s="180">
        <v>1.5</v>
      </c>
      <c r="F234" s="180">
        <v>1.5</v>
      </c>
      <c r="G234" s="174">
        <f t="shared" si="129"/>
        <v>0</v>
      </c>
      <c r="H234" s="174">
        <f t="shared" si="106"/>
        <v>1.5</v>
      </c>
      <c r="I234" s="174">
        <f t="shared" si="106"/>
        <v>1.5</v>
      </c>
      <c r="J234" s="174">
        <f t="shared" si="106"/>
        <v>1.5</v>
      </c>
      <c r="K234" s="174">
        <f t="shared" si="106"/>
        <v>0</v>
      </c>
      <c r="L234" s="174">
        <f t="shared" si="107"/>
        <v>1.5</v>
      </c>
      <c r="M234" s="174">
        <f t="shared" si="107"/>
        <v>1.5</v>
      </c>
      <c r="N234" s="174">
        <f t="shared" si="107"/>
        <v>1.5</v>
      </c>
      <c r="O234" s="174">
        <f t="shared" si="107"/>
        <v>0</v>
      </c>
      <c r="P234" s="174">
        <f t="shared" si="108"/>
        <v>1.5</v>
      </c>
      <c r="Q234" s="174">
        <f t="shared" si="108"/>
        <v>1.5</v>
      </c>
      <c r="R234" s="174">
        <f t="shared" si="108"/>
        <v>1.5</v>
      </c>
      <c r="S234" s="174">
        <f t="shared" si="109"/>
        <v>0</v>
      </c>
      <c r="T234" s="174">
        <f t="shared" si="110"/>
        <v>1.5</v>
      </c>
      <c r="U234" s="174">
        <f t="shared" si="111"/>
        <v>1.5</v>
      </c>
      <c r="V234" s="174">
        <f t="shared" si="112"/>
        <v>1.5</v>
      </c>
      <c r="W234" s="174">
        <f t="shared" si="113"/>
        <v>0</v>
      </c>
      <c r="X234" s="174">
        <f t="shared" si="114"/>
        <v>1.5</v>
      </c>
      <c r="Y234" s="174">
        <f t="shared" si="115"/>
        <v>1.5</v>
      </c>
      <c r="Z234" s="174">
        <f t="shared" si="116"/>
        <v>1.5</v>
      </c>
      <c r="AA234" s="174">
        <f t="shared" si="117"/>
        <v>0</v>
      </c>
      <c r="AB234" s="174">
        <f t="shared" si="117"/>
        <v>1.5</v>
      </c>
      <c r="AC234" s="174">
        <f t="shared" si="117"/>
        <v>1.5</v>
      </c>
      <c r="AD234" s="174">
        <f t="shared" si="117"/>
        <v>1.5</v>
      </c>
      <c r="AE234" s="174">
        <f t="shared" si="118"/>
        <v>0</v>
      </c>
      <c r="AF234" s="174">
        <f t="shared" si="119"/>
        <v>1.5</v>
      </c>
      <c r="AG234" s="174">
        <f t="shared" si="120"/>
        <v>1.5</v>
      </c>
      <c r="AH234" s="174">
        <f t="shared" si="121"/>
        <v>1.5</v>
      </c>
      <c r="AI234" s="174">
        <f t="shared" si="122"/>
        <v>0</v>
      </c>
      <c r="AJ234" s="174">
        <f t="shared" si="123"/>
        <v>1.5</v>
      </c>
      <c r="AK234" s="174">
        <f t="shared" si="124"/>
        <v>1.5</v>
      </c>
      <c r="AL234" s="174">
        <f t="shared" si="125"/>
        <v>1.5</v>
      </c>
      <c r="AM234" s="174">
        <f t="shared" si="126"/>
        <v>0</v>
      </c>
      <c r="AN234" s="174">
        <f t="shared" si="127"/>
        <v>1.5</v>
      </c>
      <c r="AO234" s="174">
        <f t="shared" si="128"/>
        <v>1.5</v>
      </c>
    </row>
    <row r="235" spans="1:66" outlineLevel="1">
      <c r="A235">
        <v>4</v>
      </c>
      <c r="C235" s="180">
        <v>0.5</v>
      </c>
      <c r="D235" s="174"/>
      <c r="E235" s="174"/>
      <c r="F235" s="174"/>
      <c r="G235" s="174">
        <f t="shared" si="129"/>
        <v>0.5</v>
      </c>
      <c r="H235" s="174"/>
      <c r="I235" s="174"/>
      <c r="J235" s="174"/>
      <c r="K235" s="174">
        <f t="shared" si="106"/>
        <v>0.5</v>
      </c>
      <c r="L235" s="174"/>
      <c r="M235" s="174"/>
      <c r="N235" s="174"/>
      <c r="O235" s="174">
        <f t="shared" si="107"/>
        <v>0.5</v>
      </c>
      <c r="P235" s="174"/>
      <c r="Q235" s="174"/>
      <c r="R235" s="174"/>
      <c r="S235" s="174">
        <f t="shared" si="109"/>
        <v>0.5</v>
      </c>
      <c r="T235" s="174"/>
      <c r="U235" s="174"/>
      <c r="V235" s="174"/>
      <c r="W235" s="174">
        <f t="shared" si="113"/>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9"/>
        <v>1</v>
      </c>
      <c r="H236" s="174"/>
      <c r="I236" s="174"/>
      <c r="J236" s="174"/>
      <c r="K236" s="174">
        <f t="shared" si="106"/>
        <v>1</v>
      </c>
      <c r="L236" s="174"/>
      <c r="M236" s="174"/>
      <c r="N236" s="174"/>
      <c r="O236" s="174">
        <f t="shared" si="107"/>
        <v>1</v>
      </c>
      <c r="P236" s="174"/>
      <c r="Q236" s="174"/>
      <c r="R236" s="174"/>
      <c r="S236" s="174">
        <f t="shared" si="109"/>
        <v>1</v>
      </c>
      <c r="T236" s="174"/>
      <c r="U236" s="174"/>
      <c r="V236" s="174"/>
      <c r="W236" s="174">
        <f t="shared" si="113"/>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
        <v>1750</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30">CHOOSE(d.Region,S243,AI243,AY243)</f>
        <v>0</v>
      </c>
      <c r="D243" s="428">
        <f t="shared" si="130"/>
        <v>0</v>
      </c>
      <c r="E243" s="428">
        <f t="shared" si="130"/>
        <v>0</v>
      </c>
      <c r="F243" s="428">
        <f t="shared" si="130"/>
        <v>0</v>
      </c>
      <c r="G243" s="428">
        <f t="shared" si="130"/>
        <v>0</v>
      </c>
      <c r="H243" s="428">
        <f t="shared" si="130"/>
        <v>0</v>
      </c>
      <c r="I243" s="428">
        <f t="shared" si="130"/>
        <v>0</v>
      </c>
      <c r="J243" s="428">
        <f t="shared" si="130"/>
        <v>0</v>
      </c>
      <c r="K243" s="428">
        <f t="shared" si="130"/>
        <v>0</v>
      </c>
      <c r="L243" s="428">
        <f t="shared" si="130"/>
        <v>0</v>
      </c>
      <c r="M243" s="428">
        <f t="shared" si="130"/>
        <v>0</v>
      </c>
      <c r="N243" s="428">
        <f t="shared" si="130"/>
        <v>0</v>
      </c>
      <c r="O243" s="428">
        <f t="shared" si="130"/>
        <v>0</v>
      </c>
      <c r="P243" s="428">
        <f t="shared" si="130"/>
        <v>0</v>
      </c>
      <c r="Q243" s="428">
        <f t="shared" si="130"/>
        <v>0</v>
      </c>
      <c r="R243" s="445">
        <f t="shared" si="130"/>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30"/>
        <v>0</v>
      </c>
      <c r="D244" s="430">
        <f t="shared" si="130"/>
        <v>0</v>
      </c>
      <c r="E244" s="430">
        <f t="shared" si="130"/>
        <v>0</v>
      </c>
      <c r="F244" s="430">
        <f t="shared" si="130"/>
        <v>0</v>
      </c>
      <c r="G244" s="430">
        <f t="shared" si="130"/>
        <v>0</v>
      </c>
      <c r="H244" s="430">
        <f t="shared" si="130"/>
        <v>0</v>
      </c>
      <c r="I244" s="430">
        <f t="shared" si="130"/>
        <v>0</v>
      </c>
      <c r="J244" s="430">
        <f t="shared" si="130"/>
        <v>0</v>
      </c>
      <c r="K244" s="430">
        <f t="shared" si="130"/>
        <v>0</v>
      </c>
      <c r="L244" s="430">
        <f t="shared" si="130"/>
        <v>0</v>
      </c>
      <c r="M244" s="430">
        <f t="shared" si="130"/>
        <v>0</v>
      </c>
      <c r="N244" s="430">
        <f t="shared" si="130"/>
        <v>0</v>
      </c>
      <c r="O244" s="430">
        <f t="shared" si="130"/>
        <v>0</v>
      </c>
      <c r="P244" s="430">
        <f t="shared" si="130"/>
        <v>0</v>
      </c>
      <c r="Q244" s="430">
        <f t="shared" si="130"/>
        <v>0</v>
      </c>
      <c r="R244" s="446">
        <f t="shared" si="130"/>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30"/>
        <v>0</v>
      </c>
      <c r="D245" s="430">
        <f t="shared" si="130"/>
        <v>0</v>
      </c>
      <c r="E245" s="430">
        <f t="shared" si="130"/>
        <v>0</v>
      </c>
      <c r="F245" s="430">
        <f t="shared" si="130"/>
        <v>0</v>
      </c>
      <c r="G245" s="430">
        <f t="shared" si="130"/>
        <v>0</v>
      </c>
      <c r="H245" s="430">
        <f t="shared" si="130"/>
        <v>0</v>
      </c>
      <c r="I245" s="430">
        <f t="shared" si="130"/>
        <v>0</v>
      </c>
      <c r="J245" s="430">
        <f t="shared" si="130"/>
        <v>0</v>
      </c>
      <c r="K245" s="430">
        <f t="shared" si="130"/>
        <v>0</v>
      </c>
      <c r="L245" s="430">
        <f t="shared" si="130"/>
        <v>0</v>
      </c>
      <c r="M245" s="430">
        <f t="shared" si="130"/>
        <v>0</v>
      </c>
      <c r="N245" s="430">
        <f t="shared" si="130"/>
        <v>0</v>
      </c>
      <c r="O245" s="430">
        <f t="shared" si="130"/>
        <v>0</v>
      </c>
      <c r="P245" s="430">
        <f t="shared" si="130"/>
        <v>0</v>
      </c>
      <c r="Q245" s="430">
        <f t="shared" si="130"/>
        <v>0</v>
      </c>
      <c r="R245" s="446">
        <f t="shared" si="130"/>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30"/>
        <v>0</v>
      </c>
      <c r="D246" s="430">
        <f t="shared" si="130"/>
        <v>0</v>
      </c>
      <c r="E246" s="430">
        <f t="shared" si="130"/>
        <v>0</v>
      </c>
      <c r="F246" s="430">
        <f t="shared" si="130"/>
        <v>0</v>
      </c>
      <c r="G246" s="430">
        <f t="shared" si="130"/>
        <v>0</v>
      </c>
      <c r="H246" s="430">
        <f t="shared" si="130"/>
        <v>0</v>
      </c>
      <c r="I246" s="430">
        <f t="shared" si="130"/>
        <v>0</v>
      </c>
      <c r="J246" s="430">
        <f t="shared" si="130"/>
        <v>0</v>
      </c>
      <c r="K246" s="430">
        <f t="shared" si="130"/>
        <v>0</v>
      </c>
      <c r="L246" s="430">
        <f t="shared" si="130"/>
        <v>0</v>
      </c>
      <c r="M246" s="430">
        <f t="shared" si="130"/>
        <v>0</v>
      </c>
      <c r="N246" s="430">
        <f t="shared" si="130"/>
        <v>0</v>
      </c>
      <c r="O246" s="430">
        <f t="shared" si="130"/>
        <v>0</v>
      </c>
      <c r="P246" s="430">
        <f t="shared" si="130"/>
        <v>0</v>
      </c>
      <c r="Q246" s="430">
        <f t="shared" si="130"/>
        <v>0</v>
      </c>
      <c r="R246" s="446">
        <f t="shared" si="130"/>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1">CHOOSE(d.Region,S247,AI247,AY247)</f>
        <v>0</v>
      </c>
      <c r="D247" s="430">
        <f t="shared" ref="D247:D249" si="132">CHOOSE(d.Region,T247,AJ247,AZ247)</f>
        <v>0</v>
      </c>
      <c r="E247" s="430">
        <f t="shared" ref="E247:E249" si="133">CHOOSE(d.Region,U247,AK247,BA247)</f>
        <v>0</v>
      </c>
      <c r="F247" s="430">
        <f t="shared" ref="F247:F249" si="134">CHOOSE(d.Region,V247,AL247,BB247)</f>
        <v>0</v>
      </c>
      <c r="G247" s="430">
        <f t="shared" ref="G247:G249" si="135">CHOOSE(d.Region,W247,AM247,BC247)</f>
        <v>0</v>
      </c>
      <c r="H247" s="430">
        <f t="shared" ref="H247:H249" si="136">CHOOSE(d.Region,X247,AN247,BD247)</f>
        <v>0</v>
      </c>
      <c r="I247" s="430">
        <f t="shared" ref="I247:I249" si="137">CHOOSE(d.Region,Y247,AO247,BE247)</f>
        <v>0</v>
      </c>
      <c r="J247" s="430">
        <f t="shared" ref="J247:J249" si="138">CHOOSE(d.Region,Z247,AP247,BF247)</f>
        <v>0</v>
      </c>
      <c r="K247" s="430">
        <f t="shared" ref="K247:K249" si="139">CHOOSE(d.Region,AA247,AQ247,BG247)</f>
        <v>0</v>
      </c>
      <c r="L247" s="430">
        <f t="shared" ref="L247:L249" si="140">CHOOSE(d.Region,AB247,AR247,BH247)</f>
        <v>0</v>
      </c>
      <c r="M247" s="430">
        <f t="shared" ref="M247:M249" si="141">CHOOSE(d.Region,AC247,AS247,BI247)</f>
        <v>0</v>
      </c>
      <c r="N247" s="430">
        <f t="shared" ref="N247:N249" si="142">CHOOSE(d.Region,AD247,AT247,BJ247)</f>
        <v>0</v>
      </c>
      <c r="O247" s="430">
        <f t="shared" ref="O247:O249" si="143">CHOOSE(d.Region,AE247,AU247,BK247)</f>
        <v>0</v>
      </c>
      <c r="P247" s="430">
        <f t="shared" ref="P247:P249" si="144">CHOOSE(d.Region,AF247,AV247,BL247)</f>
        <v>0</v>
      </c>
      <c r="Q247" s="430">
        <f t="shared" ref="Q247:Q249" si="145">CHOOSE(d.Region,AG247,AW247,BM247)</f>
        <v>0</v>
      </c>
      <c r="R247" s="446">
        <f t="shared" ref="R247:R249" si="146">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7">$B$199&amp;""</f>
        <v>7mo with 0% mated</v>
      </c>
      <c r="C248" s="430">
        <f t="shared" si="131"/>
        <v>0</v>
      </c>
      <c r="D248" s="430">
        <f t="shared" si="132"/>
        <v>0</v>
      </c>
      <c r="E248" s="430">
        <f t="shared" si="133"/>
        <v>0</v>
      </c>
      <c r="F248" s="430">
        <f t="shared" si="134"/>
        <v>0</v>
      </c>
      <c r="G248" s="430">
        <f t="shared" si="135"/>
        <v>0</v>
      </c>
      <c r="H248" s="430">
        <f t="shared" si="136"/>
        <v>0</v>
      </c>
      <c r="I248" s="430">
        <f t="shared" si="137"/>
        <v>0</v>
      </c>
      <c r="J248" s="430">
        <f t="shared" si="138"/>
        <v>0</v>
      </c>
      <c r="K248" s="430">
        <f t="shared" si="139"/>
        <v>0</v>
      </c>
      <c r="L248" s="430">
        <f t="shared" si="140"/>
        <v>0</v>
      </c>
      <c r="M248" s="430">
        <f t="shared" si="141"/>
        <v>0</v>
      </c>
      <c r="N248" s="430">
        <f t="shared" si="142"/>
        <v>0</v>
      </c>
      <c r="O248" s="430">
        <f t="shared" si="143"/>
        <v>0</v>
      </c>
      <c r="P248" s="430">
        <f t="shared" si="144"/>
        <v>0</v>
      </c>
      <c r="Q248" s="430">
        <f t="shared" si="145"/>
        <v>0</v>
      </c>
      <c r="R248" s="446">
        <f t="shared" si="146"/>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1"/>
        <v>0</v>
      </c>
      <c r="D249" s="430">
        <f t="shared" si="132"/>
        <v>0</v>
      </c>
      <c r="E249" s="430">
        <f t="shared" si="133"/>
        <v>0</v>
      </c>
      <c r="F249" s="430">
        <f t="shared" si="134"/>
        <v>0</v>
      </c>
      <c r="G249" s="430">
        <f t="shared" si="135"/>
        <v>0</v>
      </c>
      <c r="H249" s="430">
        <f t="shared" si="136"/>
        <v>0</v>
      </c>
      <c r="I249" s="430">
        <f t="shared" si="137"/>
        <v>0</v>
      </c>
      <c r="J249" s="430">
        <f t="shared" si="138"/>
        <v>0</v>
      </c>
      <c r="K249" s="430">
        <f t="shared" si="139"/>
        <v>0</v>
      </c>
      <c r="L249" s="430">
        <f t="shared" si="140"/>
        <v>0</v>
      </c>
      <c r="M249" s="430">
        <f t="shared" si="141"/>
        <v>0</v>
      </c>
      <c r="N249" s="430">
        <f t="shared" si="142"/>
        <v>0</v>
      </c>
      <c r="O249" s="430">
        <f t="shared" si="143"/>
        <v>0</v>
      </c>
      <c r="P249" s="430">
        <f t="shared" si="144"/>
        <v>0</v>
      </c>
      <c r="Q249" s="430">
        <f t="shared" si="145"/>
        <v>0</v>
      </c>
      <c r="R249" s="446">
        <f t="shared" si="146"/>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30"/>
        <v>0</v>
      </c>
      <c r="D250" s="431">
        <f t="shared" si="130"/>
        <v>0</v>
      </c>
      <c r="E250" s="431">
        <f t="shared" si="130"/>
        <v>0</v>
      </c>
      <c r="F250" s="431">
        <f t="shared" si="130"/>
        <v>0</v>
      </c>
      <c r="G250" s="431">
        <f t="shared" si="130"/>
        <v>0</v>
      </c>
      <c r="H250" s="431">
        <f t="shared" si="130"/>
        <v>0</v>
      </c>
      <c r="I250" s="431">
        <f t="shared" si="130"/>
        <v>0</v>
      </c>
      <c r="J250" s="431">
        <f t="shared" si="130"/>
        <v>0</v>
      </c>
      <c r="K250" s="431">
        <f t="shared" si="130"/>
        <v>0</v>
      </c>
      <c r="L250" s="431">
        <f t="shared" si="130"/>
        <v>0</v>
      </c>
      <c r="M250" s="431">
        <f t="shared" si="130"/>
        <v>0</v>
      </c>
      <c r="N250" s="431">
        <f t="shared" si="130"/>
        <v>0</v>
      </c>
      <c r="O250" s="431">
        <f t="shared" si="130"/>
        <v>0</v>
      </c>
      <c r="P250" s="431">
        <f t="shared" si="130"/>
        <v>0</v>
      </c>
      <c r="Q250" s="431">
        <f t="shared" si="130"/>
        <v>0</v>
      </c>
      <c r="R250" s="447">
        <f t="shared" si="130"/>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30"/>
        <v>0</v>
      </c>
      <c r="D251" s="428">
        <f t="shared" si="130"/>
        <v>0</v>
      </c>
      <c r="E251" s="428">
        <f t="shared" si="130"/>
        <v>0</v>
      </c>
      <c r="F251" s="428">
        <f t="shared" si="130"/>
        <v>0</v>
      </c>
      <c r="G251" s="428">
        <f t="shared" si="130"/>
        <v>0</v>
      </c>
      <c r="H251" s="428">
        <f t="shared" si="130"/>
        <v>0</v>
      </c>
      <c r="I251" s="428">
        <f t="shared" si="130"/>
        <v>0</v>
      </c>
      <c r="J251" s="428">
        <f t="shared" si="130"/>
        <v>0</v>
      </c>
      <c r="K251" s="428">
        <f t="shared" si="130"/>
        <v>0</v>
      </c>
      <c r="L251" s="428">
        <f t="shared" si="130"/>
        <v>0</v>
      </c>
      <c r="M251" s="428">
        <f t="shared" si="130"/>
        <v>0</v>
      </c>
      <c r="N251" s="428">
        <f t="shared" si="130"/>
        <v>0</v>
      </c>
      <c r="O251" s="428">
        <f t="shared" si="130"/>
        <v>0</v>
      </c>
      <c r="P251" s="428">
        <f t="shared" si="130"/>
        <v>0</v>
      </c>
      <c r="Q251" s="428">
        <f t="shared" si="130"/>
        <v>0</v>
      </c>
      <c r="R251" s="445">
        <f t="shared" si="130"/>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8">$B$195&amp;""</f>
        <v>Early</v>
      </c>
      <c r="C252" s="430">
        <f t="shared" si="130"/>
        <v>0</v>
      </c>
      <c r="D252" s="430">
        <f t="shared" si="130"/>
        <v>0</v>
      </c>
      <c r="E252" s="430">
        <f t="shared" si="130"/>
        <v>0</v>
      </c>
      <c r="F252" s="430">
        <f t="shared" si="130"/>
        <v>0</v>
      </c>
      <c r="G252" s="430">
        <f t="shared" si="130"/>
        <v>0</v>
      </c>
      <c r="H252" s="430">
        <f t="shared" si="130"/>
        <v>0</v>
      </c>
      <c r="I252" s="430">
        <f t="shared" si="130"/>
        <v>0</v>
      </c>
      <c r="J252" s="430">
        <f t="shared" si="130"/>
        <v>0</v>
      </c>
      <c r="K252" s="430">
        <f t="shared" si="130"/>
        <v>0</v>
      </c>
      <c r="L252" s="430">
        <f t="shared" si="130"/>
        <v>0</v>
      </c>
      <c r="M252" s="430">
        <f t="shared" si="130"/>
        <v>0</v>
      </c>
      <c r="N252" s="430">
        <f t="shared" si="130"/>
        <v>0</v>
      </c>
      <c r="O252" s="430">
        <f t="shared" si="130"/>
        <v>0</v>
      </c>
      <c r="P252" s="430">
        <f t="shared" si="130"/>
        <v>0</v>
      </c>
      <c r="Q252" s="430">
        <f t="shared" si="130"/>
        <v>0</v>
      </c>
      <c r="R252" s="446">
        <f t="shared" si="130"/>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9">$B$196&amp;""</f>
        <v>Middle</v>
      </c>
      <c r="C253" s="430">
        <f t="shared" si="130"/>
        <v>0</v>
      </c>
      <c r="D253" s="430">
        <f t="shared" si="130"/>
        <v>0</v>
      </c>
      <c r="E253" s="430">
        <f t="shared" si="130"/>
        <v>0</v>
      </c>
      <c r="F253" s="430">
        <f t="shared" si="130"/>
        <v>0</v>
      </c>
      <c r="G253" s="430">
        <f t="shared" si="130"/>
        <v>0</v>
      </c>
      <c r="H253" s="430">
        <f t="shared" si="130"/>
        <v>0</v>
      </c>
      <c r="I253" s="430">
        <f t="shared" si="130"/>
        <v>0</v>
      </c>
      <c r="J253" s="430">
        <f t="shared" si="130"/>
        <v>0</v>
      </c>
      <c r="K253" s="430">
        <f t="shared" si="130"/>
        <v>0</v>
      </c>
      <c r="L253" s="430">
        <f t="shared" si="130"/>
        <v>0</v>
      </c>
      <c r="M253" s="430">
        <f t="shared" si="130"/>
        <v>0</v>
      </c>
      <c r="N253" s="430">
        <f t="shared" si="130"/>
        <v>0</v>
      </c>
      <c r="O253" s="430">
        <f t="shared" si="130"/>
        <v>0</v>
      </c>
      <c r="P253" s="430">
        <f t="shared" si="130"/>
        <v>0</v>
      </c>
      <c r="Q253" s="430">
        <f t="shared" si="130"/>
        <v>0</v>
      </c>
      <c r="R253" s="446">
        <f t="shared" si="130"/>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50">$B$197&amp;""</f>
        <v>Late</v>
      </c>
      <c r="C254" s="430">
        <f t="shared" si="130"/>
        <v>0</v>
      </c>
      <c r="D254" s="430">
        <f t="shared" si="130"/>
        <v>0</v>
      </c>
      <c r="E254" s="430">
        <f t="shared" si="130"/>
        <v>0</v>
      </c>
      <c r="F254" s="430">
        <f t="shared" si="130"/>
        <v>0</v>
      </c>
      <c r="G254" s="430">
        <f t="shared" si="130"/>
        <v>0</v>
      </c>
      <c r="H254" s="430">
        <f t="shared" si="130"/>
        <v>0</v>
      </c>
      <c r="I254" s="430">
        <f t="shared" si="130"/>
        <v>0</v>
      </c>
      <c r="J254" s="430">
        <f t="shared" si="130"/>
        <v>0</v>
      </c>
      <c r="K254" s="430">
        <f t="shared" si="130"/>
        <v>0</v>
      </c>
      <c r="L254" s="430">
        <f t="shared" si="130"/>
        <v>0</v>
      </c>
      <c r="M254" s="430">
        <f t="shared" si="130"/>
        <v>0</v>
      </c>
      <c r="N254" s="430">
        <f t="shared" si="130"/>
        <v>0</v>
      </c>
      <c r="O254" s="430">
        <f t="shared" si="130"/>
        <v>0</v>
      </c>
      <c r="P254" s="430">
        <f t="shared" si="130"/>
        <v>0</v>
      </c>
      <c r="Q254" s="430">
        <f t="shared" si="130"/>
        <v>0</v>
      </c>
      <c r="R254" s="446">
        <f t="shared" si="130"/>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1">CHOOSE(d.Region,S255,AI255,AY255)</f>
        <v>0</v>
      </c>
      <c r="D255" s="430">
        <f t="shared" ref="D255:D257" si="152">CHOOSE(d.Region,T255,AJ255,AZ255)</f>
        <v>0</v>
      </c>
      <c r="E255" s="430">
        <f t="shared" ref="E255:E257" si="153">CHOOSE(d.Region,U255,AK255,BA255)</f>
        <v>0</v>
      </c>
      <c r="F255" s="430">
        <f t="shared" ref="F255:F257" si="154">CHOOSE(d.Region,V255,AL255,BB255)</f>
        <v>0</v>
      </c>
      <c r="G255" s="430">
        <f t="shared" ref="G255:G257" si="155">CHOOSE(d.Region,W255,AM255,BC255)</f>
        <v>0</v>
      </c>
      <c r="H255" s="430">
        <f t="shared" ref="H255:H257" si="156">CHOOSE(d.Region,X255,AN255,BD255)</f>
        <v>0</v>
      </c>
      <c r="I255" s="430">
        <f t="shared" ref="I255:I257" si="157">CHOOSE(d.Region,Y255,AO255,BE255)</f>
        <v>0</v>
      </c>
      <c r="J255" s="430">
        <f t="shared" ref="J255:J257" si="158">CHOOSE(d.Region,Z255,AP255,BF255)</f>
        <v>0</v>
      </c>
      <c r="K255" s="430">
        <f t="shared" ref="K255:K257" si="159">CHOOSE(d.Region,AA255,AQ255,BG255)</f>
        <v>0</v>
      </c>
      <c r="L255" s="430">
        <f t="shared" ref="L255:L257" si="160">CHOOSE(d.Region,AB255,AR255,BH255)</f>
        <v>0</v>
      </c>
      <c r="M255" s="430">
        <f t="shared" ref="M255:M257" si="161">CHOOSE(d.Region,AC255,AS255,BI255)</f>
        <v>0</v>
      </c>
      <c r="N255" s="430">
        <f t="shared" ref="N255:N257" si="162">CHOOSE(d.Region,AD255,AT255,BJ255)</f>
        <v>0</v>
      </c>
      <c r="O255" s="430">
        <f t="shared" ref="O255:O257" si="163">CHOOSE(d.Region,AE255,AU255,BK255)</f>
        <v>0</v>
      </c>
      <c r="P255" s="430">
        <f t="shared" ref="P255:P257" si="164">CHOOSE(d.Region,AF255,AV255,BL255)</f>
        <v>0</v>
      </c>
      <c r="Q255" s="430">
        <f t="shared" ref="Q255:Q257" si="165">CHOOSE(d.Region,AG255,AW255,BM255)</f>
        <v>0</v>
      </c>
      <c r="R255" s="446">
        <f t="shared" ref="R255:R257" si="166">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7">$B$199&amp;""</f>
        <v>7mo with 0% mated</v>
      </c>
      <c r="C256" s="430">
        <f t="shared" si="151"/>
        <v>0</v>
      </c>
      <c r="D256" s="430">
        <f t="shared" si="152"/>
        <v>0</v>
      </c>
      <c r="E256" s="430">
        <f t="shared" si="153"/>
        <v>0</v>
      </c>
      <c r="F256" s="430">
        <f t="shared" si="154"/>
        <v>0</v>
      </c>
      <c r="G256" s="430">
        <f t="shared" si="155"/>
        <v>0</v>
      </c>
      <c r="H256" s="430">
        <f t="shared" si="156"/>
        <v>0</v>
      </c>
      <c r="I256" s="430">
        <f t="shared" si="157"/>
        <v>0</v>
      </c>
      <c r="J256" s="430">
        <f t="shared" si="158"/>
        <v>0</v>
      </c>
      <c r="K256" s="430">
        <f t="shared" si="159"/>
        <v>0</v>
      </c>
      <c r="L256" s="430">
        <f t="shared" si="160"/>
        <v>0</v>
      </c>
      <c r="M256" s="430">
        <f t="shared" si="161"/>
        <v>0</v>
      </c>
      <c r="N256" s="430">
        <f t="shared" si="162"/>
        <v>0</v>
      </c>
      <c r="O256" s="430">
        <f t="shared" si="163"/>
        <v>0</v>
      </c>
      <c r="P256" s="430">
        <f t="shared" si="164"/>
        <v>0</v>
      </c>
      <c r="Q256" s="430">
        <f t="shared" si="165"/>
        <v>0</v>
      </c>
      <c r="R256" s="446">
        <f t="shared" si="166"/>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1"/>
        <v>0</v>
      </c>
      <c r="D257" s="430">
        <f t="shared" si="152"/>
        <v>0</v>
      </c>
      <c r="E257" s="430">
        <f t="shared" si="153"/>
        <v>0</v>
      </c>
      <c r="F257" s="430">
        <f t="shared" si="154"/>
        <v>0</v>
      </c>
      <c r="G257" s="430">
        <f t="shared" si="155"/>
        <v>0</v>
      </c>
      <c r="H257" s="430">
        <f t="shared" si="156"/>
        <v>0</v>
      </c>
      <c r="I257" s="430">
        <f t="shared" si="157"/>
        <v>0</v>
      </c>
      <c r="J257" s="430">
        <f t="shared" si="158"/>
        <v>0</v>
      </c>
      <c r="K257" s="430">
        <f t="shared" si="159"/>
        <v>0</v>
      </c>
      <c r="L257" s="430">
        <f t="shared" si="160"/>
        <v>0</v>
      </c>
      <c r="M257" s="430">
        <f t="shared" si="161"/>
        <v>0</v>
      </c>
      <c r="N257" s="430">
        <f t="shared" si="162"/>
        <v>0</v>
      </c>
      <c r="O257" s="430">
        <f t="shared" si="163"/>
        <v>0</v>
      </c>
      <c r="P257" s="430">
        <f t="shared" si="164"/>
        <v>0</v>
      </c>
      <c r="Q257" s="430">
        <f t="shared" si="165"/>
        <v>0</v>
      </c>
      <c r="R257" s="446">
        <f t="shared" si="166"/>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30"/>
        <v>0</v>
      </c>
      <c r="D258" s="431">
        <f t="shared" si="130"/>
        <v>0</v>
      </c>
      <c r="E258" s="431">
        <f t="shared" si="130"/>
        <v>0</v>
      </c>
      <c r="F258" s="431">
        <f t="shared" si="130"/>
        <v>0</v>
      </c>
      <c r="G258" s="431">
        <f t="shared" si="130"/>
        <v>0</v>
      </c>
      <c r="H258" s="431">
        <f t="shared" si="130"/>
        <v>0</v>
      </c>
      <c r="I258" s="431">
        <f t="shared" si="130"/>
        <v>0</v>
      </c>
      <c r="J258" s="431">
        <f t="shared" si="130"/>
        <v>0</v>
      </c>
      <c r="K258" s="431">
        <f t="shared" si="130"/>
        <v>0</v>
      </c>
      <c r="L258" s="431">
        <f t="shared" si="130"/>
        <v>0</v>
      </c>
      <c r="M258" s="431">
        <f t="shared" si="130"/>
        <v>0</v>
      </c>
      <c r="N258" s="431">
        <f t="shared" si="130"/>
        <v>0</v>
      </c>
      <c r="O258" s="431">
        <f t="shared" si="130"/>
        <v>0</v>
      </c>
      <c r="P258" s="431">
        <f t="shared" si="130"/>
        <v>0</v>
      </c>
      <c r="Q258" s="431">
        <f t="shared" si="130"/>
        <v>0</v>
      </c>
      <c r="R258" s="447">
        <f t="shared" si="130"/>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30"/>
        <v>0</v>
      </c>
      <c r="D259" s="428">
        <f t="shared" si="130"/>
        <v>0</v>
      </c>
      <c r="E259" s="428">
        <f t="shared" si="130"/>
        <v>0</v>
      </c>
      <c r="F259" s="428">
        <f t="shared" si="130"/>
        <v>0</v>
      </c>
      <c r="G259" s="428">
        <f t="shared" si="130"/>
        <v>0</v>
      </c>
      <c r="H259" s="428">
        <f t="shared" si="130"/>
        <v>0</v>
      </c>
      <c r="I259" s="428">
        <f t="shared" si="130"/>
        <v>0</v>
      </c>
      <c r="J259" s="428">
        <f t="shared" si="130"/>
        <v>0</v>
      </c>
      <c r="K259" s="428">
        <f t="shared" si="130"/>
        <v>0</v>
      </c>
      <c r="L259" s="428">
        <f t="shared" si="130"/>
        <v>0</v>
      </c>
      <c r="M259" s="428">
        <f t="shared" si="130"/>
        <v>0</v>
      </c>
      <c r="N259" s="428">
        <f t="shared" si="130"/>
        <v>0</v>
      </c>
      <c r="O259" s="428">
        <f t="shared" si="130"/>
        <v>0</v>
      </c>
      <c r="P259" s="428">
        <f t="shared" si="130"/>
        <v>0</v>
      </c>
      <c r="Q259" s="428">
        <f t="shared" si="130"/>
        <v>0</v>
      </c>
      <c r="R259" s="445">
        <f t="shared" si="130"/>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8">$B$195&amp;""</f>
        <v>Early</v>
      </c>
      <c r="C260" s="430">
        <f t="shared" si="130"/>
        <v>0</v>
      </c>
      <c r="D260" s="430">
        <f t="shared" si="130"/>
        <v>0</v>
      </c>
      <c r="E260" s="430">
        <f t="shared" si="130"/>
        <v>0</v>
      </c>
      <c r="F260" s="430">
        <f t="shared" si="130"/>
        <v>0</v>
      </c>
      <c r="G260" s="430">
        <f t="shared" si="130"/>
        <v>0</v>
      </c>
      <c r="H260" s="430">
        <f t="shared" si="130"/>
        <v>0</v>
      </c>
      <c r="I260" s="430">
        <f t="shared" si="130"/>
        <v>0</v>
      </c>
      <c r="J260" s="430">
        <f t="shared" si="130"/>
        <v>0</v>
      </c>
      <c r="K260" s="430">
        <f t="shared" si="130"/>
        <v>0</v>
      </c>
      <c r="L260" s="430">
        <f t="shared" si="130"/>
        <v>0</v>
      </c>
      <c r="M260" s="430">
        <f t="shared" si="130"/>
        <v>0</v>
      </c>
      <c r="N260" s="430">
        <f t="shared" si="130"/>
        <v>0</v>
      </c>
      <c r="O260" s="430">
        <f t="shared" si="130"/>
        <v>0</v>
      </c>
      <c r="P260" s="430">
        <f t="shared" si="130"/>
        <v>0</v>
      </c>
      <c r="Q260" s="430">
        <f t="shared" si="130"/>
        <v>0</v>
      </c>
      <c r="R260" s="446">
        <f t="shared" si="130"/>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9">$B$196&amp;""</f>
        <v>Middle</v>
      </c>
      <c r="C261" s="430">
        <f t="shared" si="130"/>
        <v>0</v>
      </c>
      <c r="D261" s="430">
        <f t="shared" si="130"/>
        <v>0</v>
      </c>
      <c r="E261" s="430">
        <f t="shared" si="130"/>
        <v>0</v>
      </c>
      <c r="F261" s="430">
        <f t="shared" si="130"/>
        <v>0</v>
      </c>
      <c r="G261" s="430">
        <f t="shared" si="130"/>
        <v>0</v>
      </c>
      <c r="H261" s="430">
        <f t="shared" si="130"/>
        <v>0</v>
      </c>
      <c r="I261" s="430">
        <f t="shared" si="130"/>
        <v>0</v>
      </c>
      <c r="J261" s="430">
        <f t="shared" si="130"/>
        <v>0</v>
      </c>
      <c r="K261" s="430">
        <f t="shared" si="130"/>
        <v>0</v>
      </c>
      <c r="L261" s="430">
        <f t="shared" si="130"/>
        <v>0</v>
      </c>
      <c r="M261" s="430">
        <f t="shared" si="130"/>
        <v>0</v>
      </c>
      <c r="N261" s="430">
        <f t="shared" si="130"/>
        <v>0</v>
      </c>
      <c r="O261" s="430">
        <f t="shared" si="130"/>
        <v>0</v>
      </c>
      <c r="P261" s="430">
        <f t="shared" si="130"/>
        <v>0</v>
      </c>
      <c r="Q261" s="430">
        <f t="shared" si="130"/>
        <v>0</v>
      </c>
      <c r="R261" s="446">
        <f t="shared" si="130"/>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70">$B$197&amp;""</f>
        <v>Late</v>
      </c>
      <c r="C262" s="430">
        <f t="shared" si="130"/>
        <v>0</v>
      </c>
      <c r="D262" s="430">
        <f t="shared" si="130"/>
        <v>0</v>
      </c>
      <c r="E262" s="430">
        <f t="shared" si="130"/>
        <v>0</v>
      </c>
      <c r="F262" s="430">
        <f t="shared" si="130"/>
        <v>0</v>
      </c>
      <c r="G262" s="430">
        <f t="shared" si="130"/>
        <v>0</v>
      </c>
      <c r="H262" s="430">
        <f t="shared" si="130"/>
        <v>0</v>
      </c>
      <c r="I262" s="430">
        <f t="shared" si="130"/>
        <v>0</v>
      </c>
      <c r="J262" s="430">
        <f t="shared" si="130"/>
        <v>0</v>
      </c>
      <c r="K262" s="430">
        <f t="shared" si="130"/>
        <v>0</v>
      </c>
      <c r="L262" s="430">
        <f t="shared" si="130"/>
        <v>0</v>
      </c>
      <c r="M262" s="430">
        <f t="shared" si="130"/>
        <v>0</v>
      </c>
      <c r="N262" s="430">
        <f t="shared" si="130"/>
        <v>0</v>
      </c>
      <c r="O262" s="430">
        <f t="shared" si="130"/>
        <v>0</v>
      </c>
      <c r="P262" s="430">
        <f t="shared" si="130"/>
        <v>0</v>
      </c>
      <c r="Q262" s="430">
        <f t="shared" si="130"/>
        <v>0</v>
      </c>
      <c r="R262" s="446">
        <f t="shared" si="130"/>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1">CHOOSE(d.Region,S263,AI263,AY263)</f>
        <v>0</v>
      </c>
      <c r="D263" s="430">
        <f t="shared" ref="D263:D265" si="172">CHOOSE(d.Region,T263,AJ263,AZ263)</f>
        <v>0</v>
      </c>
      <c r="E263" s="430">
        <f t="shared" ref="E263:E265" si="173">CHOOSE(d.Region,U263,AK263,BA263)</f>
        <v>0</v>
      </c>
      <c r="F263" s="430">
        <f t="shared" ref="F263:F265" si="174">CHOOSE(d.Region,V263,AL263,BB263)</f>
        <v>0</v>
      </c>
      <c r="G263" s="430">
        <f t="shared" ref="G263:G265" si="175">CHOOSE(d.Region,W263,AM263,BC263)</f>
        <v>0</v>
      </c>
      <c r="H263" s="430">
        <f t="shared" ref="H263:H265" si="176">CHOOSE(d.Region,X263,AN263,BD263)</f>
        <v>0</v>
      </c>
      <c r="I263" s="430">
        <f t="shared" ref="I263:I265" si="177">CHOOSE(d.Region,Y263,AO263,BE263)</f>
        <v>0</v>
      </c>
      <c r="J263" s="430">
        <f t="shared" ref="J263:J265" si="178">CHOOSE(d.Region,Z263,AP263,BF263)</f>
        <v>0</v>
      </c>
      <c r="K263" s="430">
        <f t="shared" ref="K263:K265" si="179">CHOOSE(d.Region,AA263,AQ263,BG263)</f>
        <v>0</v>
      </c>
      <c r="L263" s="430">
        <f t="shared" ref="L263:L265" si="180">CHOOSE(d.Region,AB263,AR263,BH263)</f>
        <v>0</v>
      </c>
      <c r="M263" s="430">
        <f t="shared" ref="M263:M265" si="181">CHOOSE(d.Region,AC263,AS263,BI263)</f>
        <v>0</v>
      </c>
      <c r="N263" s="430">
        <f t="shared" ref="N263:N265" si="182">CHOOSE(d.Region,AD263,AT263,BJ263)</f>
        <v>0</v>
      </c>
      <c r="O263" s="430">
        <f t="shared" ref="O263:O265" si="183">CHOOSE(d.Region,AE263,AU263,BK263)</f>
        <v>0</v>
      </c>
      <c r="P263" s="430">
        <f t="shared" ref="P263:P265" si="184">CHOOSE(d.Region,AF263,AV263,BL263)</f>
        <v>0</v>
      </c>
      <c r="Q263" s="430">
        <f t="shared" ref="Q263:Q265" si="185">CHOOSE(d.Region,AG263,AW263,BM263)</f>
        <v>0</v>
      </c>
      <c r="R263" s="446">
        <f t="shared" ref="R263:R265" si="186">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7">$B$199&amp;""</f>
        <v>7mo with 0% mated</v>
      </c>
      <c r="C264" s="430">
        <f t="shared" si="171"/>
        <v>0</v>
      </c>
      <c r="D264" s="430">
        <f t="shared" si="172"/>
        <v>0</v>
      </c>
      <c r="E264" s="430">
        <f t="shared" si="173"/>
        <v>0</v>
      </c>
      <c r="F264" s="430">
        <f t="shared" si="174"/>
        <v>0</v>
      </c>
      <c r="G264" s="430">
        <f t="shared" si="175"/>
        <v>0</v>
      </c>
      <c r="H264" s="430">
        <f t="shared" si="176"/>
        <v>0</v>
      </c>
      <c r="I264" s="430">
        <f t="shared" si="177"/>
        <v>0</v>
      </c>
      <c r="J264" s="430">
        <f t="shared" si="178"/>
        <v>0</v>
      </c>
      <c r="K264" s="430">
        <f t="shared" si="179"/>
        <v>0</v>
      </c>
      <c r="L264" s="430">
        <f t="shared" si="180"/>
        <v>0</v>
      </c>
      <c r="M264" s="430">
        <f t="shared" si="181"/>
        <v>0</v>
      </c>
      <c r="N264" s="430">
        <f t="shared" si="182"/>
        <v>0</v>
      </c>
      <c r="O264" s="430">
        <f t="shared" si="183"/>
        <v>0</v>
      </c>
      <c r="P264" s="430">
        <f t="shared" si="184"/>
        <v>0</v>
      </c>
      <c r="Q264" s="430">
        <f t="shared" si="185"/>
        <v>0</v>
      </c>
      <c r="R264" s="446">
        <f t="shared" si="186"/>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1"/>
        <v>0</v>
      </c>
      <c r="D265" s="430">
        <f t="shared" si="172"/>
        <v>0</v>
      </c>
      <c r="E265" s="430">
        <f t="shared" si="173"/>
        <v>0</v>
      </c>
      <c r="F265" s="430">
        <f t="shared" si="174"/>
        <v>0</v>
      </c>
      <c r="G265" s="430">
        <f t="shared" si="175"/>
        <v>0</v>
      </c>
      <c r="H265" s="430">
        <f t="shared" si="176"/>
        <v>0</v>
      </c>
      <c r="I265" s="430">
        <f t="shared" si="177"/>
        <v>0</v>
      </c>
      <c r="J265" s="430">
        <f t="shared" si="178"/>
        <v>0</v>
      </c>
      <c r="K265" s="430">
        <f t="shared" si="179"/>
        <v>0</v>
      </c>
      <c r="L265" s="430">
        <f t="shared" si="180"/>
        <v>0</v>
      </c>
      <c r="M265" s="430">
        <f t="shared" si="181"/>
        <v>0</v>
      </c>
      <c r="N265" s="430">
        <f t="shared" si="182"/>
        <v>0</v>
      </c>
      <c r="O265" s="430">
        <f t="shared" si="183"/>
        <v>0</v>
      </c>
      <c r="P265" s="430">
        <f t="shared" si="184"/>
        <v>0</v>
      </c>
      <c r="Q265" s="430">
        <f t="shared" si="185"/>
        <v>0</v>
      </c>
      <c r="R265" s="446">
        <f t="shared" si="186"/>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30"/>
        <v>0</v>
      </c>
      <c r="D266" s="431">
        <f t="shared" si="130"/>
        <v>0</v>
      </c>
      <c r="E266" s="431">
        <f t="shared" si="130"/>
        <v>0</v>
      </c>
      <c r="F266" s="431">
        <f t="shared" si="130"/>
        <v>0</v>
      </c>
      <c r="G266" s="431">
        <f t="shared" si="130"/>
        <v>0</v>
      </c>
      <c r="H266" s="431">
        <f t="shared" si="130"/>
        <v>0</v>
      </c>
      <c r="I266" s="431">
        <f t="shared" si="130"/>
        <v>0</v>
      </c>
      <c r="J266" s="431">
        <f t="shared" si="130"/>
        <v>0</v>
      </c>
      <c r="K266" s="431">
        <f t="shared" si="130"/>
        <v>0</v>
      </c>
      <c r="L266" s="431">
        <f t="shared" si="130"/>
        <v>0</v>
      </c>
      <c r="M266" s="431">
        <f t="shared" si="130"/>
        <v>0</v>
      </c>
      <c r="N266" s="431">
        <f t="shared" si="130"/>
        <v>0</v>
      </c>
      <c r="O266" s="431">
        <f t="shared" si="130"/>
        <v>0</v>
      </c>
      <c r="P266" s="431">
        <f t="shared" si="130"/>
        <v>0</v>
      </c>
      <c r="Q266" s="431">
        <f t="shared" si="130"/>
        <v>0</v>
      </c>
      <c r="R266" s="447">
        <f t="shared" si="130"/>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315" t="s">
        <v>1169</v>
      </c>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8">CHOOSE(d.Region,S273,AI273,AY273)</f>
        <v>0</v>
      </c>
      <c r="D273" s="61">
        <f t="shared" ref="D273:D326" si="189">CHOOSE(d.Region,T273,AJ273,AZ273)</f>
        <v>0</v>
      </c>
      <c r="E273" s="61">
        <f t="shared" ref="E273:E326" si="190">CHOOSE(d.Region,U273,AK273,BA273)</f>
        <v>0</v>
      </c>
      <c r="F273" s="61">
        <f t="shared" ref="F273:F326" si="191">CHOOSE(d.Region,V273,AL273,BB273)</f>
        <v>0</v>
      </c>
      <c r="G273" s="61">
        <f t="shared" ref="G273:G326" si="192">CHOOSE(d.Region,W273,AM273,BC273)</f>
        <v>0</v>
      </c>
      <c r="H273" s="61">
        <f t="shared" ref="H273:H326" si="193">CHOOSE(d.Region,X273,AN273,BD273)</f>
        <v>0</v>
      </c>
      <c r="I273" s="61">
        <f t="shared" ref="I273:I326" si="194">CHOOSE(d.Region,Y273,AO273,BE273)</f>
        <v>0</v>
      </c>
      <c r="J273" s="61">
        <f t="shared" ref="J273:J326" si="195">CHOOSE(d.Region,Z273,AP273,BF273)</f>
        <v>0</v>
      </c>
      <c r="K273" s="61">
        <f t="shared" ref="K273:K326" si="196">CHOOSE(d.Region,AA273,AQ273,BG273)</f>
        <v>0</v>
      </c>
      <c r="L273" s="61">
        <f t="shared" ref="L273:L326" si="197">CHOOSE(d.Region,AB273,AR273,BH273)</f>
        <v>0</v>
      </c>
      <c r="M273" s="61">
        <f t="shared" ref="M273:M326" si="198">CHOOSE(d.Region,AC273,AS273,BI273)</f>
        <v>0</v>
      </c>
      <c r="N273" s="61">
        <f t="shared" ref="N273:N326" si="199">CHOOSE(d.Region,AD273,AT273,BJ273)</f>
        <v>0</v>
      </c>
      <c r="O273" s="61">
        <f t="shared" ref="O273:O326" si="200">CHOOSE(d.Region,AE273,AU273,BK273)</f>
        <v>0</v>
      </c>
      <c r="P273" s="61">
        <f t="shared" ref="P273:P326" si="201">CHOOSE(d.Region,AF273,AV273,BL273)</f>
        <v>0</v>
      </c>
      <c r="Q273" s="61">
        <f t="shared" ref="Q273:Q326" si="202">CHOOSE(d.Region,AG273,AW273,BM273)</f>
        <v>0</v>
      </c>
      <c r="R273" s="448">
        <f t="shared" ref="R273:R326" si="203">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row>
    <row r="274" spans="2:67" outlineLevel="2">
      <c r="B274" s="54" t="s">
        <v>1134</v>
      </c>
      <c r="C274" s="249">
        <f t="shared" si="188"/>
        <v>0</v>
      </c>
      <c r="D274" s="249">
        <f t="shared" si="189"/>
        <v>0</v>
      </c>
      <c r="E274" s="249">
        <f t="shared" si="190"/>
        <v>0</v>
      </c>
      <c r="F274" s="249">
        <f t="shared" si="191"/>
        <v>0</v>
      </c>
      <c r="G274" s="249">
        <f t="shared" si="192"/>
        <v>0</v>
      </c>
      <c r="H274" s="249">
        <f t="shared" si="193"/>
        <v>0</v>
      </c>
      <c r="I274" s="249">
        <f t="shared" si="194"/>
        <v>0</v>
      </c>
      <c r="J274" s="249">
        <f t="shared" si="195"/>
        <v>0</v>
      </c>
      <c r="K274" s="249">
        <f t="shared" si="196"/>
        <v>0</v>
      </c>
      <c r="L274" s="249">
        <f t="shared" si="197"/>
        <v>0</v>
      </c>
      <c r="M274" s="249">
        <f t="shared" si="198"/>
        <v>0</v>
      </c>
      <c r="N274" s="249">
        <f t="shared" si="199"/>
        <v>0</v>
      </c>
      <c r="O274" s="249">
        <f t="shared" si="200"/>
        <v>0</v>
      </c>
      <c r="P274" s="249">
        <f t="shared" si="201"/>
        <v>0</v>
      </c>
      <c r="Q274" s="249">
        <f t="shared" si="202"/>
        <v>0</v>
      </c>
      <c r="R274" s="449">
        <f t="shared" si="203"/>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8"/>
        <v>0</v>
      </c>
      <c r="D275" s="62">
        <f t="shared" si="189"/>
        <v>0</v>
      </c>
      <c r="E275" s="62">
        <f t="shared" si="190"/>
        <v>0</v>
      </c>
      <c r="F275" s="62">
        <f t="shared" si="191"/>
        <v>0</v>
      </c>
      <c r="G275" s="62">
        <f t="shared" si="192"/>
        <v>0</v>
      </c>
      <c r="H275" s="62">
        <f t="shared" si="193"/>
        <v>0</v>
      </c>
      <c r="I275" s="62">
        <f t="shared" si="194"/>
        <v>0</v>
      </c>
      <c r="J275" s="62">
        <f t="shared" si="195"/>
        <v>0</v>
      </c>
      <c r="K275" s="62">
        <f t="shared" si="196"/>
        <v>0</v>
      </c>
      <c r="L275" s="62">
        <f t="shared" si="197"/>
        <v>0</v>
      </c>
      <c r="M275" s="62">
        <f t="shared" si="198"/>
        <v>0</v>
      </c>
      <c r="N275" s="62">
        <f t="shared" si="199"/>
        <v>0</v>
      </c>
      <c r="O275" s="62">
        <f t="shared" si="200"/>
        <v>0</v>
      </c>
      <c r="P275" s="62">
        <f t="shared" si="201"/>
        <v>0</v>
      </c>
      <c r="Q275" s="62">
        <f t="shared" si="202"/>
        <v>0</v>
      </c>
      <c r="R275" s="450">
        <f t="shared" si="203"/>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8"/>
        <v>0</v>
      </c>
      <c r="D276" s="61">
        <f t="shared" si="189"/>
        <v>0</v>
      </c>
      <c r="E276" s="61">
        <f t="shared" si="190"/>
        <v>0</v>
      </c>
      <c r="F276" s="61">
        <f t="shared" si="191"/>
        <v>0</v>
      </c>
      <c r="G276" s="61">
        <f t="shared" si="192"/>
        <v>0</v>
      </c>
      <c r="H276" s="61">
        <f t="shared" si="193"/>
        <v>0</v>
      </c>
      <c r="I276" s="61">
        <f t="shared" si="194"/>
        <v>0</v>
      </c>
      <c r="J276" s="61">
        <f t="shared" si="195"/>
        <v>0</v>
      </c>
      <c r="K276" s="61">
        <f t="shared" si="196"/>
        <v>0</v>
      </c>
      <c r="L276" s="61">
        <f t="shared" si="197"/>
        <v>0</v>
      </c>
      <c r="M276" s="61">
        <f t="shared" si="198"/>
        <v>0</v>
      </c>
      <c r="N276" s="61">
        <f t="shared" si="199"/>
        <v>0</v>
      </c>
      <c r="O276" s="61">
        <f t="shared" si="200"/>
        <v>0</v>
      </c>
      <c r="P276" s="61">
        <f t="shared" si="201"/>
        <v>0</v>
      </c>
      <c r="Q276" s="61">
        <f t="shared" si="202"/>
        <v>0</v>
      </c>
      <c r="R276" s="448">
        <f t="shared" si="203"/>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row>
    <row r="277" spans="2:67" outlineLevel="2">
      <c r="B277" s="54" t="s">
        <v>1134</v>
      </c>
      <c r="C277" s="249">
        <f t="shared" si="188"/>
        <v>0</v>
      </c>
      <c r="D277" s="249">
        <f t="shared" si="189"/>
        <v>0</v>
      </c>
      <c r="E277" s="249">
        <f t="shared" si="190"/>
        <v>0</v>
      </c>
      <c r="F277" s="249">
        <f t="shared" si="191"/>
        <v>0</v>
      </c>
      <c r="G277" s="249">
        <f t="shared" si="192"/>
        <v>0</v>
      </c>
      <c r="H277" s="249">
        <f t="shared" si="193"/>
        <v>0</v>
      </c>
      <c r="I277" s="249">
        <f t="shared" si="194"/>
        <v>0</v>
      </c>
      <c r="J277" s="249">
        <f t="shared" si="195"/>
        <v>0</v>
      </c>
      <c r="K277" s="249">
        <f t="shared" si="196"/>
        <v>0</v>
      </c>
      <c r="L277" s="249">
        <f t="shared" si="197"/>
        <v>0</v>
      </c>
      <c r="M277" s="249">
        <f t="shared" si="198"/>
        <v>0</v>
      </c>
      <c r="N277" s="249">
        <f t="shared" si="199"/>
        <v>0</v>
      </c>
      <c r="O277" s="249">
        <f t="shared" si="200"/>
        <v>0</v>
      </c>
      <c r="P277" s="249">
        <f t="shared" si="201"/>
        <v>0</v>
      </c>
      <c r="Q277" s="249">
        <f t="shared" si="202"/>
        <v>0</v>
      </c>
      <c r="R277" s="449">
        <f t="shared" si="203"/>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8"/>
        <v>0</v>
      </c>
      <c r="D278" s="62">
        <f t="shared" si="189"/>
        <v>0</v>
      </c>
      <c r="E278" s="62">
        <f t="shared" si="190"/>
        <v>0</v>
      </c>
      <c r="F278" s="62">
        <f t="shared" si="191"/>
        <v>0</v>
      </c>
      <c r="G278" s="62">
        <f t="shared" si="192"/>
        <v>0</v>
      </c>
      <c r="H278" s="62">
        <f t="shared" si="193"/>
        <v>0</v>
      </c>
      <c r="I278" s="62">
        <f t="shared" si="194"/>
        <v>0</v>
      </c>
      <c r="J278" s="62">
        <f t="shared" si="195"/>
        <v>0</v>
      </c>
      <c r="K278" s="62">
        <f t="shared" si="196"/>
        <v>0</v>
      </c>
      <c r="L278" s="62">
        <f t="shared" si="197"/>
        <v>0</v>
      </c>
      <c r="M278" s="62">
        <f t="shared" si="198"/>
        <v>0</v>
      </c>
      <c r="N278" s="62">
        <f t="shared" si="199"/>
        <v>0</v>
      </c>
      <c r="O278" s="62">
        <f t="shared" si="200"/>
        <v>0</v>
      </c>
      <c r="P278" s="62">
        <f t="shared" si="201"/>
        <v>0</v>
      </c>
      <c r="Q278" s="62">
        <f t="shared" si="202"/>
        <v>0</v>
      </c>
      <c r="R278" s="450">
        <f t="shared" si="203"/>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8"/>
        <v>0</v>
      </c>
      <c r="D279" s="61">
        <f t="shared" si="189"/>
        <v>0</v>
      </c>
      <c r="E279" s="61">
        <f t="shared" si="190"/>
        <v>0</v>
      </c>
      <c r="F279" s="61">
        <f t="shared" si="191"/>
        <v>0</v>
      </c>
      <c r="G279" s="61">
        <f t="shared" si="192"/>
        <v>0</v>
      </c>
      <c r="H279" s="61">
        <f t="shared" si="193"/>
        <v>0</v>
      </c>
      <c r="I279" s="61">
        <f t="shared" si="194"/>
        <v>0</v>
      </c>
      <c r="J279" s="61">
        <f t="shared" si="195"/>
        <v>0</v>
      </c>
      <c r="K279" s="61">
        <f t="shared" si="196"/>
        <v>0</v>
      </c>
      <c r="L279" s="61">
        <f t="shared" si="197"/>
        <v>0</v>
      </c>
      <c r="M279" s="61">
        <f t="shared" si="198"/>
        <v>0</v>
      </c>
      <c r="N279" s="61">
        <f t="shared" si="199"/>
        <v>0</v>
      </c>
      <c r="O279" s="61">
        <f t="shared" si="200"/>
        <v>0</v>
      </c>
      <c r="P279" s="61">
        <f t="shared" si="201"/>
        <v>0</v>
      </c>
      <c r="Q279" s="61">
        <f t="shared" si="202"/>
        <v>0</v>
      </c>
      <c r="R279" s="448">
        <f t="shared" si="203"/>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row>
    <row r="280" spans="2:67" outlineLevel="2">
      <c r="B280" s="54" t="s">
        <v>1134</v>
      </c>
      <c r="C280" s="249">
        <f t="shared" si="188"/>
        <v>0</v>
      </c>
      <c r="D280" s="249">
        <f t="shared" si="189"/>
        <v>0</v>
      </c>
      <c r="E280" s="249">
        <f t="shared" si="190"/>
        <v>0</v>
      </c>
      <c r="F280" s="249">
        <f t="shared" si="191"/>
        <v>0</v>
      </c>
      <c r="G280" s="249">
        <f t="shared" si="192"/>
        <v>0</v>
      </c>
      <c r="H280" s="249">
        <f t="shared" si="193"/>
        <v>0</v>
      </c>
      <c r="I280" s="249">
        <f t="shared" si="194"/>
        <v>0</v>
      </c>
      <c r="J280" s="249">
        <f t="shared" si="195"/>
        <v>0</v>
      </c>
      <c r="K280" s="249">
        <f t="shared" si="196"/>
        <v>0</v>
      </c>
      <c r="L280" s="249">
        <f t="shared" si="197"/>
        <v>0</v>
      </c>
      <c r="M280" s="249">
        <f t="shared" si="198"/>
        <v>0</v>
      </c>
      <c r="N280" s="249">
        <f t="shared" si="199"/>
        <v>0</v>
      </c>
      <c r="O280" s="249">
        <f t="shared" si="200"/>
        <v>0</v>
      </c>
      <c r="P280" s="249">
        <f t="shared" si="201"/>
        <v>0</v>
      </c>
      <c r="Q280" s="249">
        <f t="shared" si="202"/>
        <v>0</v>
      </c>
      <c r="R280" s="449">
        <f t="shared" si="203"/>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8"/>
        <v>0</v>
      </c>
      <c r="D281" s="62">
        <f t="shared" si="189"/>
        <v>0</v>
      </c>
      <c r="E281" s="62">
        <f t="shared" si="190"/>
        <v>0</v>
      </c>
      <c r="F281" s="62">
        <f t="shared" si="191"/>
        <v>0</v>
      </c>
      <c r="G281" s="62">
        <f t="shared" si="192"/>
        <v>0</v>
      </c>
      <c r="H281" s="62">
        <f t="shared" si="193"/>
        <v>0</v>
      </c>
      <c r="I281" s="62">
        <f t="shared" si="194"/>
        <v>0</v>
      </c>
      <c r="J281" s="62">
        <f t="shared" si="195"/>
        <v>0</v>
      </c>
      <c r="K281" s="62">
        <f t="shared" si="196"/>
        <v>0</v>
      </c>
      <c r="L281" s="62">
        <f t="shared" si="197"/>
        <v>0</v>
      </c>
      <c r="M281" s="62">
        <f t="shared" si="198"/>
        <v>0</v>
      </c>
      <c r="N281" s="62">
        <f t="shared" si="199"/>
        <v>0</v>
      </c>
      <c r="O281" s="62">
        <f t="shared" si="200"/>
        <v>0</v>
      </c>
      <c r="P281" s="62">
        <f t="shared" si="201"/>
        <v>0</v>
      </c>
      <c r="Q281" s="62">
        <f t="shared" si="202"/>
        <v>0</v>
      </c>
      <c r="R281" s="450">
        <f t="shared" si="203"/>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8"/>
        <v>0</v>
      </c>
      <c r="D282" s="61">
        <f t="shared" si="189"/>
        <v>0</v>
      </c>
      <c r="E282" s="61">
        <f t="shared" si="190"/>
        <v>0</v>
      </c>
      <c r="F282" s="61">
        <f t="shared" si="191"/>
        <v>0</v>
      </c>
      <c r="G282" s="61">
        <f t="shared" si="192"/>
        <v>0</v>
      </c>
      <c r="H282" s="61">
        <f t="shared" si="193"/>
        <v>0</v>
      </c>
      <c r="I282" s="61">
        <f t="shared" si="194"/>
        <v>0</v>
      </c>
      <c r="J282" s="61">
        <f t="shared" si="195"/>
        <v>0</v>
      </c>
      <c r="K282" s="61">
        <f t="shared" si="196"/>
        <v>0</v>
      </c>
      <c r="L282" s="61">
        <f t="shared" si="197"/>
        <v>0</v>
      </c>
      <c r="M282" s="61">
        <f t="shared" si="198"/>
        <v>0</v>
      </c>
      <c r="N282" s="61">
        <f t="shared" si="199"/>
        <v>0</v>
      </c>
      <c r="O282" s="61">
        <f t="shared" si="200"/>
        <v>0</v>
      </c>
      <c r="P282" s="61">
        <f t="shared" si="201"/>
        <v>0</v>
      </c>
      <c r="Q282" s="61">
        <f t="shared" si="202"/>
        <v>0</v>
      </c>
      <c r="R282" s="448">
        <f t="shared" si="203"/>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row>
    <row r="283" spans="2:67" outlineLevel="2">
      <c r="B283" s="54" t="s">
        <v>1134</v>
      </c>
      <c r="C283" s="249">
        <f t="shared" si="188"/>
        <v>0</v>
      </c>
      <c r="D283" s="249">
        <f t="shared" si="189"/>
        <v>0</v>
      </c>
      <c r="E283" s="249">
        <f t="shared" si="190"/>
        <v>0</v>
      </c>
      <c r="F283" s="249">
        <f t="shared" si="191"/>
        <v>0</v>
      </c>
      <c r="G283" s="249">
        <f t="shared" si="192"/>
        <v>0</v>
      </c>
      <c r="H283" s="249">
        <f t="shared" si="193"/>
        <v>0</v>
      </c>
      <c r="I283" s="249">
        <f t="shared" si="194"/>
        <v>0</v>
      </c>
      <c r="J283" s="249">
        <f t="shared" si="195"/>
        <v>0</v>
      </c>
      <c r="K283" s="249">
        <f t="shared" si="196"/>
        <v>0</v>
      </c>
      <c r="L283" s="249">
        <f t="shared" si="197"/>
        <v>0</v>
      </c>
      <c r="M283" s="249">
        <f t="shared" si="198"/>
        <v>0</v>
      </c>
      <c r="N283" s="249">
        <f t="shared" si="199"/>
        <v>0</v>
      </c>
      <c r="O283" s="249">
        <f t="shared" si="200"/>
        <v>0</v>
      </c>
      <c r="P283" s="249">
        <f t="shared" si="201"/>
        <v>0</v>
      </c>
      <c r="Q283" s="249">
        <f t="shared" si="202"/>
        <v>0</v>
      </c>
      <c r="R283" s="449">
        <f t="shared" si="203"/>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8"/>
        <v>0</v>
      </c>
      <c r="D284" s="62">
        <f t="shared" si="189"/>
        <v>0</v>
      </c>
      <c r="E284" s="62">
        <f t="shared" si="190"/>
        <v>0</v>
      </c>
      <c r="F284" s="62">
        <f t="shared" si="191"/>
        <v>0</v>
      </c>
      <c r="G284" s="62">
        <f t="shared" si="192"/>
        <v>0</v>
      </c>
      <c r="H284" s="62">
        <f t="shared" si="193"/>
        <v>0</v>
      </c>
      <c r="I284" s="62">
        <f t="shared" si="194"/>
        <v>0</v>
      </c>
      <c r="J284" s="62">
        <f t="shared" si="195"/>
        <v>0</v>
      </c>
      <c r="K284" s="62">
        <f t="shared" si="196"/>
        <v>0</v>
      </c>
      <c r="L284" s="62">
        <f t="shared" si="197"/>
        <v>0</v>
      </c>
      <c r="M284" s="62">
        <f t="shared" si="198"/>
        <v>0</v>
      </c>
      <c r="N284" s="62">
        <f t="shared" si="199"/>
        <v>0</v>
      </c>
      <c r="O284" s="62">
        <f t="shared" si="200"/>
        <v>0</v>
      </c>
      <c r="P284" s="62">
        <f t="shared" si="201"/>
        <v>0</v>
      </c>
      <c r="Q284" s="62">
        <f t="shared" si="202"/>
        <v>0</v>
      </c>
      <c r="R284" s="450">
        <f t="shared" si="203"/>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4">CHOOSE(d.Region,S285,AI285,AY285)</f>
        <v>0</v>
      </c>
      <c r="D285" s="61">
        <f t="shared" ref="D285:D287" si="205">CHOOSE(d.Region,T285,AJ285,AZ285)</f>
        <v>0</v>
      </c>
      <c r="E285" s="61">
        <f t="shared" ref="E285:E287" si="206">CHOOSE(d.Region,U285,AK285,BA285)</f>
        <v>0</v>
      </c>
      <c r="F285" s="61">
        <f t="shared" ref="F285:F287" si="207">CHOOSE(d.Region,V285,AL285,BB285)</f>
        <v>0</v>
      </c>
      <c r="G285" s="61">
        <f t="shared" ref="G285:G287" si="208">CHOOSE(d.Region,W285,AM285,BC285)</f>
        <v>0</v>
      </c>
      <c r="H285" s="61">
        <f t="shared" ref="H285:H287" si="209">CHOOSE(d.Region,X285,AN285,BD285)</f>
        <v>0</v>
      </c>
      <c r="I285" s="61">
        <f t="shared" ref="I285:I287" si="210">CHOOSE(d.Region,Y285,AO285,BE285)</f>
        <v>0</v>
      </c>
      <c r="J285" s="61">
        <f t="shared" ref="J285:J287" si="211">CHOOSE(d.Region,Z285,AP285,BF285)</f>
        <v>0</v>
      </c>
      <c r="K285" s="61">
        <f t="shared" ref="K285:K287" si="212">CHOOSE(d.Region,AA285,AQ285,BG285)</f>
        <v>0</v>
      </c>
      <c r="L285" s="61">
        <f t="shared" ref="L285:L287" si="213">CHOOSE(d.Region,AB285,AR285,BH285)</f>
        <v>0</v>
      </c>
      <c r="M285" s="61">
        <f t="shared" ref="M285:M287" si="214">CHOOSE(d.Region,AC285,AS285,BI285)</f>
        <v>0</v>
      </c>
      <c r="N285" s="61">
        <f t="shared" ref="N285:N287" si="215">CHOOSE(d.Region,AD285,AT285,BJ285)</f>
        <v>0</v>
      </c>
      <c r="O285" s="61">
        <f t="shared" ref="O285:O287" si="216">CHOOSE(d.Region,AE285,AU285,BK285)</f>
        <v>0</v>
      </c>
      <c r="P285" s="61">
        <f t="shared" ref="P285:P287" si="217">CHOOSE(d.Region,AF285,AV285,BL285)</f>
        <v>0</v>
      </c>
      <c r="Q285" s="61">
        <f t="shared" ref="Q285:Q287" si="218">CHOOSE(d.Region,AG285,AW285,BM285)</f>
        <v>0</v>
      </c>
      <c r="R285" s="448">
        <f t="shared" ref="R285:R287" si="219">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row>
    <row r="286" spans="2:67" outlineLevel="2">
      <c r="B286" s="54" t="s">
        <v>1134</v>
      </c>
      <c r="C286" s="249">
        <f t="shared" si="204"/>
        <v>0</v>
      </c>
      <c r="D286" s="249">
        <f t="shared" si="205"/>
        <v>0</v>
      </c>
      <c r="E286" s="249">
        <f t="shared" si="206"/>
        <v>0</v>
      </c>
      <c r="F286" s="249">
        <f t="shared" si="207"/>
        <v>0</v>
      </c>
      <c r="G286" s="249">
        <f t="shared" si="208"/>
        <v>0</v>
      </c>
      <c r="H286" s="249">
        <f t="shared" si="209"/>
        <v>0</v>
      </c>
      <c r="I286" s="249">
        <f t="shared" si="210"/>
        <v>0</v>
      </c>
      <c r="J286" s="249">
        <f t="shared" si="211"/>
        <v>0</v>
      </c>
      <c r="K286" s="249">
        <f t="shared" si="212"/>
        <v>0</v>
      </c>
      <c r="L286" s="249">
        <f t="shared" si="213"/>
        <v>0</v>
      </c>
      <c r="M286" s="249">
        <f t="shared" si="214"/>
        <v>0</v>
      </c>
      <c r="N286" s="249">
        <f t="shared" si="215"/>
        <v>0</v>
      </c>
      <c r="O286" s="249">
        <f t="shared" si="216"/>
        <v>0</v>
      </c>
      <c r="P286" s="249">
        <f t="shared" si="217"/>
        <v>0</v>
      </c>
      <c r="Q286" s="249">
        <f t="shared" si="218"/>
        <v>0</v>
      </c>
      <c r="R286" s="449">
        <f t="shared" si="219"/>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4"/>
        <v>0</v>
      </c>
      <c r="D287" s="62">
        <f t="shared" si="205"/>
        <v>0</v>
      </c>
      <c r="E287" s="62">
        <f t="shared" si="206"/>
        <v>0</v>
      </c>
      <c r="F287" s="62">
        <f t="shared" si="207"/>
        <v>0</v>
      </c>
      <c r="G287" s="62">
        <f t="shared" si="208"/>
        <v>0</v>
      </c>
      <c r="H287" s="62">
        <f t="shared" si="209"/>
        <v>0</v>
      </c>
      <c r="I287" s="62">
        <f t="shared" si="210"/>
        <v>0</v>
      </c>
      <c r="J287" s="62">
        <f t="shared" si="211"/>
        <v>0</v>
      </c>
      <c r="K287" s="62">
        <f t="shared" si="212"/>
        <v>0</v>
      </c>
      <c r="L287" s="62">
        <f t="shared" si="213"/>
        <v>0</v>
      </c>
      <c r="M287" s="62">
        <f t="shared" si="214"/>
        <v>0</v>
      </c>
      <c r="N287" s="62">
        <f t="shared" si="215"/>
        <v>0</v>
      </c>
      <c r="O287" s="62">
        <f t="shared" si="216"/>
        <v>0</v>
      </c>
      <c r="P287" s="62">
        <f t="shared" si="217"/>
        <v>0</v>
      </c>
      <c r="Q287" s="62">
        <f t="shared" si="218"/>
        <v>0</v>
      </c>
      <c r="R287" s="450">
        <f t="shared" si="219"/>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8"/>
        <v>0</v>
      </c>
      <c r="D288" s="61">
        <f t="shared" si="189"/>
        <v>0</v>
      </c>
      <c r="E288" s="61">
        <f t="shared" si="190"/>
        <v>0</v>
      </c>
      <c r="F288" s="61">
        <f t="shared" si="191"/>
        <v>0</v>
      </c>
      <c r="G288" s="61">
        <f t="shared" si="192"/>
        <v>0</v>
      </c>
      <c r="H288" s="61">
        <f t="shared" si="193"/>
        <v>0</v>
      </c>
      <c r="I288" s="61">
        <f t="shared" si="194"/>
        <v>0</v>
      </c>
      <c r="J288" s="61">
        <f t="shared" si="195"/>
        <v>0</v>
      </c>
      <c r="K288" s="61">
        <f t="shared" si="196"/>
        <v>0</v>
      </c>
      <c r="L288" s="61">
        <f t="shared" si="197"/>
        <v>0</v>
      </c>
      <c r="M288" s="61">
        <f t="shared" si="198"/>
        <v>0</v>
      </c>
      <c r="N288" s="61">
        <f t="shared" si="199"/>
        <v>0</v>
      </c>
      <c r="O288" s="61">
        <f t="shared" si="200"/>
        <v>0</v>
      </c>
      <c r="P288" s="61">
        <f t="shared" si="201"/>
        <v>0</v>
      </c>
      <c r="Q288" s="61">
        <f t="shared" si="202"/>
        <v>0</v>
      </c>
      <c r="R288" s="448">
        <f t="shared" si="203"/>
        <v>0</v>
      </c>
      <c r="S288" s="362">
        <f>S273</f>
        <v>0</v>
      </c>
      <c r="T288" s="362">
        <f t="shared" ref="T288:BN288" si="220">T273</f>
        <v>0</v>
      </c>
      <c r="U288" s="362">
        <f t="shared" si="220"/>
        <v>0</v>
      </c>
      <c r="V288" s="362">
        <f t="shared" si="220"/>
        <v>0</v>
      </c>
      <c r="W288" s="362">
        <f t="shared" si="220"/>
        <v>0</v>
      </c>
      <c r="X288" s="362">
        <f t="shared" si="220"/>
        <v>0</v>
      </c>
      <c r="Y288" s="362">
        <f t="shared" si="220"/>
        <v>0</v>
      </c>
      <c r="Z288" s="362">
        <f t="shared" si="220"/>
        <v>0</v>
      </c>
      <c r="AA288" s="362">
        <f t="shared" si="220"/>
        <v>0</v>
      </c>
      <c r="AB288" s="362">
        <f t="shared" si="220"/>
        <v>0</v>
      </c>
      <c r="AC288" s="362">
        <f t="shared" si="220"/>
        <v>0</v>
      </c>
      <c r="AD288" s="362">
        <f t="shared" si="220"/>
        <v>0</v>
      </c>
      <c r="AE288" s="362">
        <f t="shared" si="220"/>
        <v>0</v>
      </c>
      <c r="AF288" s="362">
        <f t="shared" si="220"/>
        <v>0</v>
      </c>
      <c r="AG288" s="362">
        <f t="shared" si="220"/>
        <v>0</v>
      </c>
      <c r="AH288" s="362">
        <f t="shared" si="220"/>
        <v>0</v>
      </c>
      <c r="AI288" s="362">
        <f t="shared" si="220"/>
        <v>0</v>
      </c>
      <c r="AJ288" s="362">
        <f t="shared" si="220"/>
        <v>0</v>
      </c>
      <c r="AK288" s="362">
        <f t="shared" si="220"/>
        <v>0</v>
      </c>
      <c r="AL288" s="362">
        <f t="shared" si="220"/>
        <v>0</v>
      </c>
      <c r="AM288" s="362">
        <f t="shared" si="220"/>
        <v>0</v>
      </c>
      <c r="AN288" s="362">
        <f t="shared" si="220"/>
        <v>0</v>
      </c>
      <c r="AO288" s="362">
        <f t="shared" si="220"/>
        <v>0</v>
      </c>
      <c r="AP288" s="362">
        <f t="shared" si="220"/>
        <v>0</v>
      </c>
      <c r="AQ288" s="362">
        <f t="shared" si="220"/>
        <v>0</v>
      </c>
      <c r="AR288" s="362">
        <f t="shared" si="220"/>
        <v>0</v>
      </c>
      <c r="AS288" s="362">
        <f t="shared" si="220"/>
        <v>0</v>
      </c>
      <c r="AT288" s="362">
        <f t="shared" si="220"/>
        <v>0</v>
      </c>
      <c r="AU288" s="362">
        <f t="shared" si="220"/>
        <v>0</v>
      </c>
      <c r="AV288" s="362">
        <f t="shared" si="220"/>
        <v>0</v>
      </c>
      <c r="AW288" s="362">
        <f t="shared" si="220"/>
        <v>0</v>
      </c>
      <c r="AX288" s="362">
        <f t="shared" si="220"/>
        <v>0</v>
      </c>
      <c r="AY288" s="362">
        <f t="shared" si="220"/>
        <v>0</v>
      </c>
      <c r="AZ288" s="362">
        <f t="shared" si="220"/>
        <v>0</v>
      </c>
      <c r="BA288" s="362">
        <f t="shared" si="220"/>
        <v>0</v>
      </c>
      <c r="BB288" s="362">
        <f t="shared" si="220"/>
        <v>0</v>
      </c>
      <c r="BC288" s="362">
        <f t="shared" si="220"/>
        <v>0</v>
      </c>
      <c r="BD288" s="362">
        <f t="shared" si="220"/>
        <v>0</v>
      </c>
      <c r="BE288" s="362">
        <f t="shared" si="220"/>
        <v>0</v>
      </c>
      <c r="BF288" s="362">
        <f t="shared" si="220"/>
        <v>0</v>
      </c>
      <c r="BG288" s="362">
        <f t="shared" si="220"/>
        <v>0</v>
      </c>
      <c r="BH288" s="362">
        <f t="shared" si="220"/>
        <v>0</v>
      </c>
      <c r="BI288" s="362">
        <f t="shared" si="220"/>
        <v>0</v>
      </c>
      <c r="BJ288" s="362">
        <f t="shared" si="220"/>
        <v>0</v>
      </c>
      <c r="BK288" s="362">
        <f t="shared" si="220"/>
        <v>0</v>
      </c>
      <c r="BL288" s="362">
        <f t="shared" si="220"/>
        <v>0</v>
      </c>
      <c r="BM288" s="362">
        <f t="shared" si="220"/>
        <v>0</v>
      </c>
      <c r="BN288" s="362">
        <f t="shared" si="220"/>
        <v>0</v>
      </c>
      <c r="BO288" s="34"/>
    </row>
    <row r="289" spans="2:67" outlineLevel="2">
      <c r="B289" s="54" t="s">
        <v>1134</v>
      </c>
      <c r="C289" s="249">
        <f t="shared" si="188"/>
        <v>0</v>
      </c>
      <c r="D289" s="249">
        <f t="shared" si="189"/>
        <v>0</v>
      </c>
      <c r="E289" s="249">
        <f t="shared" si="190"/>
        <v>0</v>
      </c>
      <c r="F289" s="249">
        <f t="shared" si="191"/>
        <v>0</v>
      </c>
      <c r="G289" s="249">
        <f t="shared" si="192"/>
        <v>0</v>
      </c>
      <c r="H289" s="249">
        <f t="shared" si="193"/>
        <v>0</v>
      </c>
      <c r="I289" s="249">
        <f t="shared" si="194"/>
        <v>0</v>
      </c>
      <c r="J289" s="249">
        <f t="shared" si="195"/>
        <v>0</v>
      </c>
      <c r="K289" s="249">
        <f t="shared" si="196"/>
        <v>0</v>
      </c>
      <c r="L289" s="249">
        <f t="shared" si="197"/>
        <v>0</v>
      </c>
      <c r="M289" s="249">
        <f t="shared" si="198"/>
        <v>0</v>
      </c>
      <c r="N289" s="249">
        <f t="shared" si="199"/>
        <v>0</v>
      </c>
      <c r="O289" s="249">
        <f t="shared" si="200"/>
        <v>0</v>
      </c>
      <c r="P289" s="249">
        <f t="shared" si="201"/>
        <v>0</v>
      </c>
      <c r="Q289" s="249">
        <f t="shared" si="202"/>
        <v>0</v>
      </c>
      <c r="R289" s="449">
        <f t="shared" si="203"/>
        <v>0</v>
      </c>
      <c r="S289" s="362">
        <f t="shared" ref="S289:BN289" si="221">S274</f>
        <v>0</v>
      </c>
      <c r="T289" s="362">
        <f t="shared" si="221"/>
        <v>0</v>
      </c>
      <c r="U289" s="362">
        <f t="shared" si="221"/>
        <v>0</v>
      </c>
      <c r="V289" s="362">
        <f t="shared" si="221"/>
        <v>0</v>
      </c>
      <c r="W289" s="362">
        <f t="shared" si="221"/>
        <v>0</v>
      </c>
      <c r="X289" s="362">
        <f t="shared" si="221"/>
        <v>0</v>
      </c>
      <c r="Y289" s="362">
        <f t="shared" si="221"/>
        <v>0</v>
      </c>
      <c r="Z289" s="362">
        <f t="shared" si="221"/>
        <v>0</v>
      </c>
      <c r="AA289" s="362">
        <f t="shared" si="221"/>
        <v>0</v>
      </c>
      <c r="AB289" s="362">
        <f t="shared" si="221"/>
        <v>0</v>
      </c>
      <c r="AC289" s="362">
        <f t="shared" si="221"/>
        <v>0</v>
      </c>
      <c r="AD289" s="362">
        <f t="shared" si="221"/>
        <v>0</v>
      </c>
      <c r="AE289" s="362">
        <f t="shared" si="221"/>
        <v>0</v>
      </c>
      <c r="AF289" s="362">
        <f t="shared" si="221"/>
        <v>0</v>
      </c>
      <c r="AG289" s="362">
        <f t="shared" si="221"/>
        <v>0</v>
      </c>
      <c r="AH289" s="362">
        <f t="shared" si="221"/>
        <v>0</v>
      </c>
      <c r="AI289" s="362">
        <f t="shared" si="221"/>
        <v>0</v>
      </c>
      <c r="AJ289" s="362">
        <f t="shared" si="221"/>
        <v>0</v>
      </c>
      <c r="AK289" s="362">
        <f t="shared" si="221"/>
        <v>0</v>
      </c>
      <c r="AL289" s="362">
        <f t="shared" si="221"/>
        <v>0</v>
      </c>
      <c r="AM289" s="362">
        <f t="shared" si="221"/>
        <v>0</v>
      </c>
      <c r="AN289" s="362">
        <f t="shared" si="221"/>
        <v>0</v>
      </c>
      <c r="AO289" s="362">
        <f t="shared" si="221"/>
        <v>0</v>
      </c>
      <c r="AP289" s="362">
        <f t="shared" si="221"/>
        <v>0</v>
      </c>
      <c r="AQ289" s="362">
        <f t="shared" si="221"/>
        <v>0</v>
      </c>
      <c r="AR289" s="362">
        <f t="shared" si="221"/>
        <v>0</v>
      </c>
      <c r="AS289" s="362">
        <f t="shared" si="221"/>
        <v>0</v>
      </c>
      <c r="AT289" s="362">
        <f t="shared" si="221"/>
        <v>0</v>
      </c>
      <c r="AU289" s="362">
        <f t="shared" si="221"/>
        <v>0</v>
      </c>
      <c r="AV289" s="362">
        <f t="shared" si="221"/>
        <v>0</v>
      </c>
      <c r="AW289" s="362">
        <f t="shared" si="221"/>
        <v>0</v>
      </c>
      <c r="AX289" s="362">
        <f t="shared" si="221"/>
        <v>0</v>
      </c>
      <c r="AY289" s="362">
        <f t="shared" si="221"/>
        <v>0</v>
      </c>
      <c r="AZ289" s="362">
        <f t="shared" si="221"/>
        <v>0</v>
      </c>
      <c r="BA289" s="362">
        <f t="shared" si="221"/>
        <v>0</v>
      </c>
      <c r="BB289" s="362">
        <f t="shared" si="221"/>
        <v>0</v>
      </c>
      <c r="BC289" s="362">
        <f t="shared" si="221"/>
        <v>0</v>
      </c>
      <c r="BD289" s="362">
        <f t="shared" si="221"/>
        <v>0</v>
      </c>
      <c r="BE289" s="362">
        <f t="shared" si="221"/>
        <v>0</v>
      </c>
      <c r="BF289" s="362">
        <f t="shared" si="221"/>
        <v>0</v>
      </c>
      <c r="BG289" s="362">
        <f t="shared" si="221"/>
        <v>0</v>
      </c>
      <c r="BH289" s="362">
        <f t="shared" si="221"/>
        <v>0</v>
      </c>
      <c r="BI289" s="362">
        <f t="shared" si="221"/>
        <v>0</v>
      </c>
      <c r="BJ289" s="362">
        <f t="shared" si="221"/>
        <v>0</v>
      </c>
      <c r="BK289" s="362">
        <f t="shared" si="221"/>
        <v>0</v>
      </c>
      <c r="BL289" s="362">
        <f t="shared" si="221"/>
        <v>0</v>
      </c>
      <c r="BM289" s="362">
        <f t="shared" si="221"/>
        <v>0</v>
      </c>
      <c r="BN289" s="362">
        <f t="shared" si="221"/>
        <v>0</v>
      </c>
    </row>
    <row r="290" spans="2:67" outlineLevel="2">
      <c r="B290" s="55" t="s">
        <v>1135</v>
      </c>
      <c r="C290" s="62">
        <f t="shared" si="188"/>
        <v>0</v>
      </c>
      <c r="D290" s="62">
        <f t="shared" si="189"/>
        <v>0</v>
      </c>
      <c r="E290" s="62">
        <f t="shared" si="190"/>
        <v>0</v>
      </c>
      <c r="F290" s="62">
        <f t="shared" si="191"/>
        <v>0</v>
      </c>
      <c r="G290" s="62">
        <f t="shared" si="192"/>
        <v>0</v>
      </c>
      <c r="H290" s="62">
        <f t="shared" si="193"/>
        <v>0</v>
      </c>
      <c r="I290" s="62">
        <f t="shared" si="194"/>
        <v>0</v>
      </c>
      <c r="J290" s="62">
        <f t="shared" si="195"/>
        <v>0</v>
      </c>
      <c r="K290" s="62">
        <f t="shared" si="196"/>
        <v>0</v>
      </c>
      <c r="L290" s="62">
        <f t="shared" si="197"/>
        <v>0</v>
      </c>
      <c r="M290" s="62">
        <f t="shared" si="198"/>
        <v>0</v>
      </c>
      <c r="N290" s="62">
        <f t="shared" si="199"/>
        <v>0</v>
      </c>
      <c r="O290" s="62">
        <f t="shared" si="200"/>
        <v>0</v>
      </c>
      <c r="P290" s="62">
        <f t="shared" si="201"/>
        <v>0</v>
      </c>
      <c r="Q290" s="62">
        <f t="shared" si="202"/>
        <v>0</v>
      </c>
      <c r="R290" s="450">
        <f t="shared" si="203"/>
        <v>0</v>
      </c>
      <c r="S290" s="362">
        <f t="shared" ref="S290:BN290" si="222">S275</f>
        <v>0</v>
      </c>
      <c r="T290" s="362">
        <f t="shared" si="222"/>
        <v>0</v>
      </c>
      <c r="U290" s="362">
        <f t="shared" si="222"/>
        <v>0</v>
      </c>
      <c r="V290" s="362">
        <f t="shared" si="222"/>
        <v>0</v>
      </c>
      <c r="W290" s="362">
        <f t="shared" si="222"/>
        <v>0</v>
      </c>
      <c r="X290" s="362">
        <f t="shared" si="222"/>
        <v>0</v>
      </c>
      <c r="Y290" s="362">
        <f t="shared" si="222"/>
        <v>0</v>
      </c>
      <c r="Z290" s="362">
        <f t="shared" si="222"/>
        <v>0</v>
      </c>
      <c r="AA290" s="362">
        <f t="shared" si="222"/>
        <v>0</v>
      </c>
      <c r="AB290" s="362">
        <f t="shared" si="222"/>
        <v>0</v>
      </c>
      <c r="AC290" s="362">
        <f t="shared" si="222"/>
        <v>0</v>
      </c>
      <c r="AD290" s="362">
        <f t="shared" si="222"/>
        <v>0</v>
      </c>
      <c r="AE290" s="362">
        <f t="shared" si="222"/>
        <v>0</v>
      </c>
      <c r="AF290" s="362">
        <f t="shared" si="222"/>
        <v>0</v>
      </c>
      <c r="AG290" s="362">
        <f t="shared" si="222"/>
        <v>0</v>
      </c>
      <c r="AH290" s="362">
        <f t="shared" si="222"/>
        <v>0</v>
      </c>
      <c r="AI290" s="362">
        <f t="shared" si="222"/>
        <v>0</v>
      </c>
      <c r="AJ290" s="362">
        <f t="shared" si="222"/>
        <v>0</v>
      </c>
      <c r="AK290" s="362">
        <f t="shared" si="222"/>
        <v>0</v>
      </c>
      <c r="AL290" s="362">
        <f t="shared" si="222"/>
        <v>0</v>
      </c>
      <c r="AM290" s="362">
        <f t="shared" si="222"/>
        <v>0</v>
      </c>
      <c r="AN290" s="362">
        <f t="shared" si="222"/>
        <v>0</v>
      </c>
      <c r="AO290" s="362">
        <f t="shared" si="222"/>
        <v>0</v>
      </c>
      <c r="AP290" s="362">
        <f t="shared" si="222"/>
        <v>0</v>
      </c>
      <c r="AQ290" s="362">
        <f t="shared" si="222"/>
        <v>0</v>
      </c>
      <c r="AR290" s="362">
        <f t="shared" si="222"/>
        <v>0</v>
      </c>
      <c r="AS290" s="362">
        <f t="shared" si="222"/>
        <v>0</v>
      </c>
      <c r="AT290" s="362">
        <f t="shared" si="222"/>
        <v>0</v>
      </c>
      <c r="AU290" s="362">
        <f t="shared" si="222"/>
        <v>0</v>
      </c>
      <c r="AV290" s="362">
        <f t="shared" si="222"/>
        <v>0</v>
      </c>
      <c r="AW290" s="362">
        <f t="shared" si="222"/>
        <v>0</v>
      </c>
      <c r="AX290" s="362">
        <f t="shared" si="222"/>
        <v>0</v>
      </c>
      <c r="AY290" s="362">
        <f t="shared" si="222"/>
        <v>0</v>
      </c>
      <c r="AZ290" s="362">
        <f t="shared" si="222"/>
        <v>0</v>
      </c>
      <c r="BA290" s="362">
        <f t="shared" si="222"/>
        <v>0</v>
      </c>
      <c r="BB290" s="362">
        <f t="shared" si="222"/>
        <v>0</v>
      </c>
      <c r="BC290" s="362">
        <f t="shared" si="222"/>
        <v>0</v>
      </c>
      <c r="BD290" s="362">
        <f t="shared" si="222"/>
        <v>0</v>
      </c>
      <c r="BE290" s="362">
        <f t="shared" si="222"/>
        <v>0</v>
      </c>
      <c r="BF290" s="362">
        <f t="shared" si="222"/>
        <v>0</v>
      </c>
      <c r="BG290" s="362">
        <f t="shared" si="222"/>
        <v>0</v>
      </c>
      <c r="BH290" s="362">
        <f t="shared" si="222"/>
        <v>0</v>
      </c>
      <c r="BI290" s="362">
        <f t="shared" si="222"/>
        <v>0</v>
      </c>
      <c r="BJ290" s="362">
        <f t="shared" si="222"/>
        <v>0</v>
      </c>
      <c r="BK290" s="362">
        <f t="shared" si="222"/>
        <v>0</v>
      </c>
      <c r="BL290" s="362">
        <f t="shared" si="222"/>
        <v>0</v>
      </c>
      <c r="BM290" s="362">
        <f t="shared" si="222"/>
        <v>0</v>
      </c>
      <c r="BN290" s="362">
        <f t="shared" si="222"/>
        <v>0</v>
      </c>
    </row>
    <row r="291" spans="2:67" ht="24.75" outlineLevel="1">
      <c r="B291" s="53" t="str">
        <f>"Grazing Intensity 2
"&amp;$B$194&amp;": Ewe Lambs"</f>
        <v>Grazing Intensity 2
Standard (7mo): Ewe Lambs</v>
      </c>
      <c r="C291" s="61">
        <f t="shared" si="188"/>
        <v>98</v>
      </c>
      <c r="D291" s="61">
        <f t="shared" si="189"/>
        <v>98</v>
      </c>
      <c r="E291" s="61">
        <f t="shared" si="190"/>
        <v>98</v>
      </c>
      <c r="F291" s="61">
        <f t="shared" si="191"/>
        <v>98</v>
      </c>
      <c r="G291" s="61">
        <f t="shared" si="192"/>
        <v>98</v>
      </c>
      <c r="H291" s="61">
        <f t="shared" si="193"/>
        <v>95</v>
      </c>
      <c r="I291" s="61">
        <f t="shared" si="194"/>
        <v>95</v>
      </c>
      <c r="J291" s="61">
        <f t="shared" si="195"/>
        <v>93</v>
      </c>
      <c r="K291" s="61">
        <f t="shared" si="196"/>
        <v>0</v>
      </c>
      <c r="L291" s="61">
        <f t="shared" si="197"/>
        <v>0</v>
      </c>
      <c r="M291" s="61">
        <f t="shared" si="198"/>
        <v>0</v>
      </c>
      <c r="N291" s="61">
        <f t="shared" si="199"/>
        <v>0</v>
      </c>
      <c r="O291" s="61">
        <f t="shared" si="200"/>
        <v>94</v>
      </c>
      <c r="P291" s="61">
        <f t="shared" si="201"/>
        <v>94</v>
      </c>
      <c r="Q291" s="61">
        <f t="shared" si="202"/>
        <v>94</v>
      </c>
      <c r="R291" s="448">
        <f t="shared" si="203"/>
        <v>94</v>
      </c>
      <c r="S291" s="459">
        <v>98</v>
      </c>
      <c r="T291" s="250">
        <v>98</v>
      </c>
      <c r="U291" s="250">
        <v>98</v>
      </c>
      <c r="V291" s="250">
        <v>98</v>
      </c>
      <c r="W291" s="250">
        <v>95</v>
      </c>
      <c r="X291" s="250">
        <v>92</v>
      </c>
      <c r="Y291" s="250">
        <v>98</v>
      </c>
      <c r="Z291" s="250">
        <v>98</v>
      </c>
      <c r="AA291" s="250"/>
      <c r="AB291" s="250"/>
      <c r="AC291" s="250"/>
      <c r="AD291" s="250"/>
      <c r="AE291" s="250">
        <v>98</v>
      </c>
      <c r="AF291" s="250">
        <v>98</v>
      </c>
      <c r="AG291" s="250">
        <v>94</v>
      </c>
      <c r="AH291" s="470">
        <v>95</v>
      </c>
      <c r="AI291" s="459">
        <v>98</v>
      </c>
      <c r="AJ291" s="250">
        <v>98</v>
      </c>
      <c r="AK291" s="250">
        <v>98</v>
      </c>
      <c r="AL291" s="250">
        <v>98</v>
      </c>
      <c r="AM291" s="250">
        <v>98</v>
      </c>
      <c r="AN291" s="250">
        <v>95</v>
      </c>
      <c r="AO291" s="250">
        <v>95</v>
      </c>
      <c r="AP291" s="250">
        <v>93</v>
      </c>
      <c r="AQ291" s="250"/>
      <c r="AR291" s="250"/>
      <c r="AS291" s="250"/>
      <c r="AT291" s="250"/>
      <c r="AU291" s="250">
        <v>94</v>
      </c>
      <c r="AV291" s="250">
        <v>94</v>
      </c>
      <c r="AW291" s="250">
        <v>94</v>
      </c>
      <c r="AX291" s="470">
        <v>94</v>
      </c>
      <c r="AY291" s="459">
        <v>97</v>
      </c>
      <c r="AZ291" s="250">
        <v>98</v>
      </c>
      <c r="BA291" s="250">
        <v>98</v>
      </c>
      <c r="BB291" s="250">
        <v>97</v>
      </c>
      <c r="BC291" s="250">
        <v>98</v>
      </c>
      <c r="BD291" s="250">
        <v>98</v>
      </c>
      <c r="BE291" s="250">
        <v>98</v>
      </c>
      <c r="BF291" s="250">
        <v>98</v>
      </c>
      <c r="BG291" s="250"/>
      <c r="BH291" s="250"/>
      <c r="BI291" s="250"/>
      <c r="BJ291" s="250"/>
      <c r="BK291" s="250">
        <v>93</v>
      </c>
      <c r="BL291" s="250">
        <v>97</v>
      </c>
      <c r="BM291" s="250">
        <v>94</v>
      </c>
      <c r="BN291" s="470">
        <v>96</v>
      </c>
      <c r="BO291" s="34"/>
    </row>
    <row r="292" spans="2:67" outlineLevel="1">
      <c r="B292" s="54" t="s">
        <v>1134</v>
      </c>
      <c r="C292" s="249">
        <f t="shared" si="188"/>
        <v>98</v>
      </c>
      <c r="D292" s="249">
        <f t="shared" si="189"/>
        <v>98</v>
      </c>
      <c r="E292" s="249">
        <f t="shared" si="190"/>
        <v>98</v>
      </c>
      <c r="F292" s="249">
        <f t="shared" si="191"/>
        <v>98</v>
      </c>
      <c r="G292" s="249">
        <f t="shared" si="192"/>
        <v>98</v>
      </c>
      <c r="H292" s="249">
        <f t="shared" si="193"/>
        <v>95</v>
      </c>
      <c r="I292" s="249">
        <f t="shared" si="194"/>
        <v>98</v>
      </c>
      <c r="J292" s="249">
        <f t="shared" si="195"/>
        <v>98</v>
      </c>
      <c r="K292" s="249">
        <f t="shared" si="196"/>
        <v>0</v>
      </c>
      <c r="L292" s="249">
        <f t="shared" si="197"/>
        <v>0</v>
      </c>
      <c r="M292" s="249">
        <f t="shared" si="198"/>
        <v>0</v>
      </c>
      <c r="N292" s="249">
        <f t="shared" si="199"/>
        <v>0</v>
      </c>
      <c r="O292" s="249">
        <f t="shared" si="200"/>
        <v>94</v>
      </c>
      <c r="P292" s="249">
        <f t="shared" si="201"/>
        <v>94</v>
      </c>
      <c r="Q292" s="249">
        <f t="shared" si="202"/>
        <v>94</v>
      </c>
      <c r="R292" s="449">
        <f t="shared" si="203"/>
        <v>94</v>
      </c>
      <c r="S292" s="460">
        <v>98</v>
      </c>
      <c r="T292" s="248">
        <v>98</v>
      </c>
      <c r="U292" s="248">
        <v>98</v>
      </c>
      <c r="V292" s="248">
        <v>98</v>
      </c>
      <c r="W292" s="248">
        <v>98</v>
      </c>
      <c r="X292" s="248">
        <v>98</v>
      </c>
      <c r="Y292" s="248">
        <v>98</v>
      </c>
      <c r="Z292" s="248">
        <v>95</v>
      </c>
      <c r="AA292" s="248"/>
      <c r="AB292" s="248"/>
      <c r="AC292" s="248"/>
      <c r="AD292" s="248"/>
      <c r="AE292" s="248">
        <v>97</v>
      </c>
      <c r="AF292" s="248">
        <v>97</v>
      </c>
      <c r="AG292" s="248">
        <v>97</v>
      </c>
      <c r="AH292" s="471">
        <v>97</v>
      </c>
      <c r="AI292" s="460">
        <v>98</v>
      </c>
      <c r="AJ292" s="248">
        <v>98</v>
      </c>
      <c r="AK292" s="248">
        <v>98</v>
      </c>
      <c r="AL292" s="248">
        <v>98</v>
      </c>
      <c r="AM292" s="248">
        <v>98</v>
      </c>
      <c r="AN292" s="248">
        <v>95</v>
      </c>
      <c r="AO292" s="248">
        <v>98</v>
      </c>
      <c r="AP292" s="248">
        <v>98</v>
      </c>
      <c r="AQ292" s="248"/>
      <c r="AR292" s="248"/>
      <c r="AS292" s="248"/>
      <c r="AT292" s="248"/>
      <c r="AU292" s="248">
        <v>94</v>
      </c>
      <c r="AV292" s="248">
        <v>94</v>
      </c>
      <c r="AW292" s="248">
        <v>94</v>
      </c>
      <c r="AX292" s="471">
        <v>94</v>
      </c>
      <c r="AY292" s="460">
        <v>98</v>
      </c>
      <c r="AZ292" s="248">
        <v>98</v>
      </c>
      <c r="BA292" s="248">
        <v>98</v>
      </c>
      <c r="BB292" s="248">
        <v>98</v>
      </c>
      <c r="BC292" s="248">
        <v>98</v>
      </c>
      <c r="BD292" s="248">
        <v>98</v>
      </c>
      <c r="BE292" s="248">
        <v>98</v>
      </c>
      <c r="BF292" s="248">
        <v>98</v>
      </c>
      <c r="BG292" s="248"/>
      <c r="BH292" s="248"/>
      <c r="BI292" s="248"/>
      <c r="BJ292" s="248"/>
      <c r="BK292" s="248">
        <v>93</v>
      </c>
      <c r="BL292" s="248">
        <v>93</v>
      </c>
      <c r="BM292" s="248">
        <v>95</v>
      </c>
      <c r="BN292" s="471">
        <v>95</v>
      </c>
    </row>
    <row r="293" spans="2:67" outlineLevel="1">
      <c r="B293" s="55" t="s">
        <v>1135</v>
      </c>
      <c r="C293" s="62">
        <f t="shared" si="188"/>
        <v>98</v>
      </c>
      <c r="D293" s="62">
        <f t="shared" si="189"/>
        <v>98</v>
      </c>
      <c r="E293" s="62">
        <f t="shared" si="190"/>
        <v>98</v>
      </c>
      <c r="F293" s="62">
        <f t="shared" si="191"/>
        <v>98</v>
      </c>
      <c r="G293" s="62">
        <f t="shared" si="192"/>
        <v>98</v>
      </c>
      <c r="H293" s="62">
        <f t="shared" si="193"/>
        <v>98</v>
      </c>
      <c r="I293" s="62">
        <f t="shared" si="194"/>
        <v>98</v>
      </c>
      <c r="J293" s="62">
        <f t="shared" si="195"/>
        <v>98</v>
      </c>
      <c r="K293" s="62">
        <f t="shared" si="196"/>
        <v>0</v>
      </c>
      <c r="L293" s="62">
        <f t="shared" si="197"/>
        <v>0</v>
      </c>
      <c r="M293" s="62">
        <f t="shared" si="198"/>
        <v>0</v>
      </c>
      <c r="N293" s="62">
        <f t="shared" si="199"/>
        <v>0</v>
      </c>
      <c r="O293" s="62">
        <f t="shared" si="200"/>
        <v>94</v>
      </c>
      <c r="P293" s="62">
        <f t="shared" si="201"/>
        <v>94</v>
      </c>
      <c r="Q293" s="62">
        <f t="shared" si="202"/>
        <v>94</v>
      </c>
      <c r="R293" s="450">
        <f t="shared" si="203"/>
        <v>97</v>
      </c>
      <c r="S293" s="461">
        <v>98</v>
      </c>
      <c r="T293" s="247">
        <v>98</v>
      </c>
      <c r="U293" s="247">
        <v>98</v>
      </c>
      <c r="V293" s="247">
        <v>98</v>
      </c>
      <c r="W293" s="247">
        <v>98</v>
      </c>
      <c r="X293" s="247">
        <v>98</v>
      </c>
      <c r="Y293" s="247">
        <v>98</v>
      </c>
      <c r="Z293" s="247">
        <v>98</v>
      </c>
      <c r="AA293" s="247"/>
      <c r="AB293" s="247"/>
      <c r="AC293" s="247"/>
      <c r="AD293" s="247"/>
      <c r="AE293" s="247">
        <v>98</v>
      </c>
      <c r="AF293" s="247">
        <v>97</v>
      </c>
      <c r="AG293" s="247">
        <v>97</v>
      </c>
      <c r="AH293" s="472">
        <v>97</v>
      </c>
      <c r="AI293" s="461">
        <v>98</v>
      </c>
      <c r="AJ293" s="247">
        <v>98</v>
      </c>
      <c r="AK293" s="247">
        <v>98</v>
      </c>
      <c r="AL293" s="247">
        <v>98</v>
      </c>
      <c r="AM293" s="247">
        <v>98</v>
      </c>
      <c r="AN293" s="247">
        <v>98</v>
      </c>
      <c r="AO293" s="247">
        <v>98</v>
      </c>
      <c r="AP293" s="247">
        <v>98</v>
      </c>
      <c r="AQ293" s="247"/>
      <c r="AR293" s="247"/>
      <c r="AS293" s="247"/>
      <c r="AT293" s="247"/>
      <c r="AU293" s="247">
        <v>94</v>
      </c>
      <c r="AV293" s="247">
        <v>94</v>
      </c>
      <c r="AW293" s="247">
        <v>94</v>
      </c>
      <c r="AX293" s="472">
        <v>97</v>
      </c>
      <c r="AY293" s="461">
        <v>98</v>
      </c>
      <c r="AZ293" s="247">
        <v>98</v>
      </c>
      <c r="BA293" s="247">
        <v>98</v>
      </c>
      <c r="BB293" s="247">
        <v>98</v>
      </c>
      <c r="BC293" s="247">
        <v>97</v>
      </c>
      <c r="BD293" s="247">
        <v>98</v>
      </c>
      <c r="BE293" s="247">
        <v>97</v>
      </c>
      <c r="BF293" s="247">
        <v>98</v>
      </c>
      <c r="BG293" s="247"/>
      <c r="BH293" s="247"/>
      <c r="BI293" s="247"/>
      <c r="BJ293" s="247"/>
      <c r="BK293" s="247">
        <v>91</v>
      </c>
      <c r="BL293" s="247">
        <v>94</v>
      </c>
      <c r="BM293" s="247">
        <v>94</v>
      </c>
      <c r="BN293" s="472">
        <v>94</v>
      </c>
    </row>
    <row r="294" spans="2:67" outlineLevel="1">
      <c r="B294" s="53" t="str">
        <f t="shared" ref="B294" si="223">$B$195&amp;": Ewe Lambs"</f>
        <v>Early: Ewe Lambs</v>
      </c>
      <c r="C294" s="61">
        <f t="shared" si="188"/>
        <v>98</v>
      </c>
      <c r="D294" s="61">
        <f t="shared" si="189"/>
        <v>92</v>
      </c>
      <c r="E294" s="61">
        <f t="shared" si="190"/>
        <v>97</v>
      </c>
      <c r="F294" s="61">
        <f t="shared" si="191"/>
        <v>98</v>
      </c>
      <c r="G294" s="61">
        <f t="shared" si="192"/>
        <v>98</v>
      </c>
      <c r="H294" s="61">
        <f t="shared" si="193"/>
        <v>98</v>
      </c>
      <c r="I294" s="61">
        <f t="shared" si="194"/>
        <v>95</v>
      </c>
      <c r="J294" s="61">
        <f t="shared" si="195"/>
        <v>97</v>
      </c>
      <c r="K294" s="61">
        <f t="shared" si="196"/>
        <v>0</v>
      </c>
      <c r="L294" s="61">
        <f t="shared" si="197"/>
        <v>0</v>
      </c>
      <c r="M294" s="61">
        <f t="shared" si="198"/>
        <v>0</v>
      </c>
      <c r="N294" s="61">
        <f t="shared" si="199"/>
        <v>0</v>
      </c>
      <c r="O294" s="61">
        <f t="shared" si="200"/>
        <v>93</v>
      </c>
      <c r="P294" s="61">
        <f t="shared" si="201"/>
        <v>93</v>
      </c>
      <c r="Q294" s="61">
        <f t="shared" si="202"/>
        <v>94</v>
      </c>
      <c r="R294" s="448">
        <f t="shared" si="203"/>
        <v>93</v>
      </c>
      <c r="S294" s="459">
        <v>98</v>
      </c>
      <c r="T294" s="250">
        <v>98</v>
      </c>
      <c r="U294" s="250">
        <v>98</v>
      </c>
      <c r="V294" s="250">
        <v>98</v>
      </c>
      <c r="W294" s="250">
        <v>95</v>
      </c>
      <c r="X294" s="250">
        <v>90</v>
      </c>
      <c r="Y294" s="250">
        <v>92</v>
      </c>
      <c r="Z294" s="250">
        <v>94</v>
      </c>
      <c r="AA294" s="250"/>
      <c r="AB294" s="250"/>
      <c r="AC294" s="250"/>
      <c r="AD294" s="250"/>
      <c r="AE294" s="250">
        <v>98</v>
      </c>
      <c r="AF294" s="250">
        <v>94</v>
      </c>
      <c r="AG294" s="250">
        <v>98</v>
      </c>
      <c r="AH294" s="470">
        <v>95</v>
      </c>
      <c r="AI294" s="459">
        <v>98</v>
      </c>
      <c r="AJ294" s="250">
        <v>92</v>
      </c>
      <c r="AK294" s="250">
        <v>97</v>
      </c>
      <c r="AL294" s="250">
        <v>98</v>
      </c>
      <c r="AM294" s="250">
        <v>98</v>
      </c>
      <c r="AN294" s="250">
        <v>98</v>
      </c>
      <c r="AO294" s="250">
        <v>95</v>
      </c>
      <c r="AP294" s="250">
        <v>97</v>
      </c>
      <c r="AQ294" s="250"/>
      <c r="AR294" s="250"/>
      <c r="AS294" s="250"/>
      <c r="AT294" s="250"/>
      <c r="AU294" s="250">
        <v>93</v>
      </c>
      <c r="AV294" s="250">
        <v>93</v>
      </c>
      <c r="AW294" s="250">
        <v>94</v>
      </c>
      <c r="AX294" s="470">
        <v>93</v>
      </c>
      <c r="AY294" s="459">
        <v>98</v>
      </c>
      <c r="AZ294" s="250">
        <v>98</v>
      </c>
      <c r="BA294" s="250">
        <v>98</v>
      </c>
      <c r="BB294" s="250">
        <v>98</v>
      </c>
      <c r="BC294" s="250">
        <v>98</v>
      </c>
      <c r="BD294" s="250">
        <v>97</v>
      </c>
      <c r="BE294" s="250">
        <v>98</v>
      </c>
      <c r="BF294" s="250">
        <v>97</v>
      </c>
      <c r="BG294" s="250"/>
      <c r="BH294" s="250"/>
      <c r="BI294" s="250"/>
      <c r="BJ294" s="250"/>
      <c r="BK294" s="250">
        <v>97</v>
      </c>
      <c r="BL294" s="250">
        <v>95</v>
      </c>
      <c r="BM294" s="250">
        <v>94</v>
      </c>
      <c r="BN294" s="470">
        <v>97</v>
      </c>
      <c r="BO294" s="34"/>
    </row>
    <row r="295" spans="2:67" outlineLevel="1">
      <c r="B295" s="54" t="s">
        <v>1134</v>
      </c>
      <c r="C295" s="249">
        <f t="shared" si="188"/>
        <v>98</v>
      </c>
      <c r="D295" s="249">
        <f t="shared" si="189"/>
        <v>98</v>
      </c>
      <c r="E295" s="249">
        <f t="shared" si="190"/>
        <v>98</v>
      </c>
      <c r="F295" s="249">
        <f t="shared" si="191"/>
        <v>98</v>
      </c>
      <c r="G295" s="249">
        <f t="shared" si="192"/>
        <v>98</v>
      </c>
      <c r="H295" s="249">
        <f t="shared" si="193"/>
        <v>95</v>
      </c>
      <c r="I295" s="249">
        <f t="shared" si="194"/>
        <v>98</v>
      </c>
      <c r="J295" s="249">
        <f t="shared" si="195"/>
        <v>98</v>
      </c>
      <c r="K295" s="249">
        <f t="shared" si="196"/>
        <v>0</v>
      </c>
      <c r="L295" s="249">
        <f t="shared" si="197"/>
        <v>0</v>
      </c>
      <c r="M295" s="249">
        <f t="shared" si="198"/>
        <v>0</v>
      </c>
      <c r="N295" s="249">
        <f t="shared" si="199"/>
        <v>0</v>
      </c>
      <c r="O295" s="249">
        <f t="shared" si="200"/>
        <v>94</v>
      </c>
      <c r="P295" s="249">
        <f t="shared" si="201"/>
        <v>94</v>
      </c>
      <c r="Q295" s="249">
        <f t="shared" si="202"/>
        <v>94</v>
      </c>
      <c r="R295" s="449">
        <f t="shared" si="203"/>
        <v>93</v>
      </c>
      <c r="S295" s="460">
        <v>98</v>
      </c>
      <c r="T295" s="248">
        <v>98</v>
      </c>
      <c r="U295" s="248">
        <v>98</v>
      </c>
      <c r="V295" s="248">
        <v>98</v>
      </c>
      <c r="W295" s="248">
        <v>98</v>
      </c>
      <c r="X295" s="248">
        <v>98</v>
      </c>
      <c r="Y295" s="248">
        <v>98</v>
      </c>
      <c r="Z295" s="248">
        <v>98</v>
      </c>
      <c r="AA295" s="248"/>
      <c r="AB295" s="248"/>
      <c r="AC295" s="248"/>
      <c r="AD295" s="248"/>
      <c r="AE295" s="248">
        <v>97</v>
      </c>
      <c r="AF295" s="248">
        <v>97</v>
      </c>
      <c r="AG295" s="248">
        <v>98</v>
      </c>
      <c r="AH295" s="471">
        <v>97</v>
      </c>
      <c r="AI295" s="460">
        <v>98</v>
      </c>
      <c r="AJ295" s="248">
        <v>98</v>
      </c>
      <c r="AK295" s="248">
        <v>98</v>
      </c>
      <c r="AL295" s="248">
        <v>98</v>
      </c>
      <c r="AM295" s="248">
        <v>98</v>
      </c>
      <c r="AN295" s="248">
        <v>95</v>
      </c>
      <c r="AO295" s="248">
        <v>98</v>
      </c>
      <c r="AP295" s="248">
        <v>98</v>
      </c>
      <c r="AQ295" s="248"/>
      <c r="AR295" s="248"/>
      <c r="AS295" s="248"/>
      <c r="AT295" s="248"/>
      <c r="AU295" s="248">
        <v>94</v>
      </c>
      <c r="AV295" s="248">
        <v>94</v>
      </c>
      <c r="AW295" s="248">
        <v>94</v>
      </c>
      <c r="AX295" s="471">
        <v>93</v>
      </c>
      <c r="AY295" s="460">
        <v>98</v>
      </c>
      <c r="AZ295" s="248">
        <v>98</v>
      </c>
      <c r="BA295" s="248">
        <v>98</v>
      </c>
      <c r="BB295" s="248">
        <v>98</v>
      </c>
      <c r="BC295" s="248">
        <v>98</v>
      </c>
      <c r="BD295" s="248">
        <v>97</v>
      </c>
      <c r="BE295" s="248">
        <v>98</v>
      </c>
      <c r="BF295" s="248">
        <v>95</v>
      </c>
      <c r="BG295" s="248"/>
      <c r="BH295" s="248"/>
      <c r="BI295" s="248"/>
      <c r="BJ295" s="248"/>
      <c r="BK295" s="248">
        <v>96</v>
      </c>
      <c r="BL295" s="248">
        <v>93</v>
      </c>
      <c r="BM295" s="248">
        <v>94</v>
      </c>
      <c r="BN295" s="471">
        <v>98</v>
      </c>
    </row>
    <row r="296" spans="2:67" outlineLevel="1">
      <c r="B296" s="55" t="s">
        <v>1135</v>
      </c>
      <c r="C296" s="62">
        <f t="shared" si="188"/>
        <v>98</v>
      </c>
      <c r="D296" s="62">
        <f t="shared" si="189"/>
        <v>98</v>
      </c>
      <c r="E296" s="62">
        <f t="shared" si="190"/>
        <v>98</v>
      </c>
      <c r="F296" s="62">
        <f t="shared" si="191"/>
        <v>98</v>
      </c>
      <c r="G296" s="62">
        <f t="shared" si="192"/>
        <v>98</v>
      </c>
      <c r="H296" s="62">
        <f t="shared" si="193"/>
        <v>98</v>
      </c>
      <c r="I296" s="62">
        <f t="shared" si="194"/>
        <v>98</v>
      </c>
      <c r="J296" s="62">
        <f t="shared" si="195"/>
        <v>98</v>
      </c>
      <c r="K296" s="62">
        <f t="shared" si="196"/>
        <v>0</v>
      </c>
      <c r="L296" s="62">
        <f t="shared" si="197"/>
        <v>0</v>
      </c>
      <c r="M296" s="62">
        <f t="shared" si="198"/>
        <v>0</v>
      </c>
      <c r="N296" s="62">
        <f t="shared" si="199"/>
        <v>0</v>
      </c>
      <c r="O296" s="62">
        <f t="shared" si="200"/>
        <v>94</v>
      </c>
      <c r="P296" s="62">
        <f t="shared" si="201"/>
        <v>94</v>
      </c>
      <c r="Q296" s="62">
        <f t="shared" si="202"/>
        <v>94</v>
      </c>
      <c r="R296" s="450">
        <f t="shared" si="203"/>
        <v>94</v>
      </c>
      <c r="S296" s="461">
        <v>98</v>
      </c>
      <c r="T296" s="247">
        <v>98</v>
      </c>
      <c r="U296" s="247">
        <v>98</v>
      </c>
      <c r="V296" s="247">
        <v>98</v>
      </c>
      <c r="W296" s="247">
        <v>98</v>
      </c>
      <c r="X296" s="247">
        <v>98</v>
      </c>
      <c r="Y296" s="247">
        <v>98</v>
      </c>
      <c r="Z296" s="247">
        <v>98</v>
      </c>
      <c r="AA296" s="247"/>
      <c r="AB296" s="247"/>
      <c r="AC296" s="247"/>
      <c r="AD296" s="247"/>
      <c r="AE296" s="247">
        <v>98</v>
      </c>
      <c r="AF296" s="247">
        <v>97</v>
      </c>
      <c r="AG296" s="247">
        <v>98</v>
      </c>
      <c r="AH296" s="472">
        <v>97</v>
      </c>
      <c r="AI296" s="461">
        <v>98</v>
      </c>
      <c r="AJ296" s="247">
        <v>98</v>
      </c>
      <c r="AK296" s="247">
        <v>98</v>
      </c>
      <c r="AL296" s="247">
        <v>98</v>
      </c>
      <c r="AM296" s="247">
        <v>98</v>
      </c>
      <c r="AN296" s="247">
        <v>98</v>
      </c>
      <c r="AO296" s="247">
        <v>98</v>
      </c>
      <c r="AP296" s="247">
        <v>98</v>
      </c>
      <c r="AQ296" s="247"/>
      <c r="AR296" s="247"/>
      <c r="AS296" s="247"/>
      <c r="AT296" s="247"/>
      <c r="AU296" s="247">
        <v>94</v>
      </c>
      <c r="AV296" s="247">
        <v>94</v>
      </c>
      <c r="AW296" s="247">
        <v>94</v>
      </c>
      <c r="AX296" s="472">
        <v>94</v>
      </c>
      <c r="AY296" s="461">
        <v>98</v>
      </c>
      <c r="AZ296" s="247">
        <v>95</v>
      </c>
      <c r="BA296" s="247">
        <v>98</v>
      </c>
      <c r="BB296" s="247">
        <v>98</v>
      </c>
      <c r="BC296" s="247">
        <v>97</v>
      </c>
      <c r="BD296" s="247">
        <v>98</v>
      </c>
      <c r="BE296" s="247">
        <v>98</v>
      </c>
      <c r="BF296" s="247">
        <v>97</v>
      </c>
      <c r="BG296" s="247"/>
      <c r="BH296" s="247"/>
      <c r="BI296" s="247"/>
      <c r="BJ296" s="247"/>
      <c r="BK296" s="247">
        <v>94</v>
      </c>
      <c r="BL296" s="247">
        <v>94</v>
      </c>
      <c r="BM296" s="247">
        <v>94</v>
      </c>
      <c r="BN296" s="472">
        <v>95</v>
      </c>
    </row>
    <row r="297" spans="2:67" outlineLevel="1">
      <c r="B297" s="53" t="str">
        <f t="shared" ref="B297" si="224">$B$196&amp;": Ewe Lambs"</f>
        <v>Middle: Ewe Lambs</v>
      </c>
      <c r="C297" s="61">
        <f t="shared" si="188"/>
        <v>97</v>
      </c>
      <c r="D297" s="61">
        <f t="shared" si="189"/>
        <v>98</v>
      </c>
      <c r="E297" s="61">
        <f t="shared" si="190"/>
        <v>98</v>
      </c>
      <c r="F297" s="61">
        <f t="shared" si="191"/>
        <v>98</v>
      </c>
      <c r="G297" s="61">
        <f t="shared" si="192"/>
        <v>98</v>
      </c>
      <c r="H297" s="61">
        <f t="shared" si="193"/>
        <v>95</v>
      </c>
      <c r="I297" s="61">
        <f t="shared" si="194"/>
        <v>97</v>
      </c>
      <c r="J297" s="61">
        <f t="shared" si="195"/>
        <v>96</v>
      </c>
      <c r="K297" s="61">
        <f t="shared" si="196"/>
        <v>0</v>
      </c>
      <c r="L297" s="61">
        <f t="shared" si="197"/>
        <v>0</v>
      </c>
      <c r="M297" s="61">
        <f t="shared" si="198"/>
        <v>0</v>
      </c>
      <c r="N297" s="61">
        <f t="shared" si="199"/>
        <v>0</v>
      </c>
      <c r="O297" s="61">
        <f t="shared" si="200"/>
        <v>90</v>
      </c>
      <c r="P297" s="61">
        <f t="shared" si="201"/>
        <v>94</v>
      </c>
      <c r="Q297" s="61">
        <f t="shared" si="202"/>
        <v>94</v>
      </c>
      <c r="R297" s="448">
        <f t="shared" si="203"/>
        <v>94</v>
      </c>
      <c r="S297" s="459">
        <v>98</v>
      </c>
      <c r="T297" s="250">
        <v>98</v>
      </c>
      <c r="U297" s="250">
        <v>98</v>
      </c>
      <c r="V297" s="250">
        <v>95</v>
      </c>
      <c r="W297" s="250">
        <v>98</v>
      </c>
      <c r="X297" s="250">
        <v>98</v>
      </c>
      <c r="Y297" s="250">
        <v>94</v>
      </c>
      <c r="Z297" s="250">
        <v>94</v>
      </c>
      <c r="AA297" s="250"/>
      <c r="AB297" s="250"/>
      <c r="AC297" s="250"/>
      <c r="AD297" s="250"/>
      <c r="AE297" s="250">
        <v>94</v>
      </c>
      <c r="AF297" s="250">
        <v>93</v>
      </c>
      <c r="AG297" s="250">
        <v>96</v>
      </c>
      <c r="AH297" s="470">
        <v>94</v>
      </c>
      <c r="AI297" s="459">
        <v>97</v>
      </c>
      <c r="AJ297" s="250">
        <v>98</v>
      </c>
      <c r="AK297" s="250">
        <v>98</v>
      </c>
      <c r="AL297" s="250">
        <v>98</v>
      </c>
      <c r="AM297" s="250">
        <v>98</v>
      </c>
      <c r="AN297" s="250">
        <v>95</v>
      </c>
      <c r="AO297" s="250">
        <v>97</v>
      </c>
      <c r="AP297" s="250">
        <v>96</v>
      </c>
      <c r="AQ297" s="250"/>
      <c r="AR297" s="250"/>
      <c r="AS297" s="250"/>
      <c r="AT297" s="250"/>
      <c r="AU297" s="250">
        <v>90</v>
      </c>
      <c r="AV297" s="250">
        <v>94</v>
      </c>
      <c r="AW297" s="250">
        <v>94</v>
      </c>
      <c r="AX297" s="470">
        <v>94</v>
      </c>
      <c r="AY297" s="459">
        <v>98</v>
      </c>
      <c r="AZ297" s="250">
        <v>98</v>
      </c>
      <c r="BA297" s="250">
        <v>98</v>
      </c>
      <c r="BB297" s="250">
        <v>97</v>
      </c>
      <c r="BC297" s="250">
        <v>95</v>
      </c>
      <c r="BD297" s="250">
        <v>98</v>
      </c>
      <c r="BE297" s="250">
        <v>98</v>
      </c>
      <c r="BF297" s="250">
        <v>92</v>
      </c>
      <c r="BG297" s="250"/>
      <c r="BH297" s="250"/>
      <c r="BI297" s="250"/>
      <c r="BJ297" s="250"/>
      <c r="BK297" s="250">
        <v>97</v>
      </c>
      <c r="BL297" s="250">
        <v>98</v>
      </c>
      <c r="BM297" s="250">
        <v>95</v>
      </c>
      <c r="BN297" s="470">
        <v>98</v>
      </c>
      <c r="BO297" s="34"/>
    </row>
    <row r="298" spans="2:67" outlineLevel="1">
      <c r="B298" s="54" t="s">
        <v>1134</v>
      </c>
      <c r="C298" s="249">
        <f t="shared" si="188"/>
        <v>98</v>
      </c>
      <c r="D298" s="249">
        <f t="shared" si="189"/>
        <v>98</v>
      </c>
      <c r="E298" s="249">
        <f t="shared" si="190"/>
        <v>98</v>
      </c>
      <c r="F298" s="249">
        <f t="shared" si="191"/>
        <v>98</v>
      </c>
      <c r="G298" s="249">
        <f t="shared" si="192"/>
        <v>95</v>
      </c>
      <c r="H298" s="249">
        <f t="shared" si="193"/>
        <v>98</v>
      </c>
      <c r="I298" s="249">
        <f t="shared" si="194"/>
        <v>98</v>
      </c>
      <c r="J298" s="249">
        <f t="shared" si="195"/>
        <v>98</v>
      </c>
      <c r="K298" s="249">
        <f t="shared" si="196"/>
        <v>0</v>
      </c>
      <c r="L298" s="249">
        <f t="shared" si="197"/>
        <v>0</v>
      </c>
      <c r="M298" s="249">
        <f t="shared" si="198"/>
        <v>0</v>
      </c>
      <c r="N298" s="249">
        <f t="shared" si="199"/>
        <v>0</v>
      </c>
      <c r="O298" s="249">
        <f t="shared" si="200"/>
        <v>94</v>
      </c>
      <c r="P298" s="249">
        <f t="shared" si="201"/>
        <v>94</v>
      </c>
      <c r="Q298" s="249">
        <f t="shared" si="202"/>
        <v>94</v>
      </c>
      <c r="R298" s="449">
        <f t="shared" si="203"/>
        <v>94</v>
      </c>
      <c r="S298" s="460">
        <v>98</v>
      </c>
      <c r="T298" s="248">
        <v>98</v>
      </c>
      <c r="U298" s="248">
        <v>98</v>
      </c>
      <c r="V298" s="248">
        <v>98</v>
      </c>
      <c r="W298" s="248">
        <v>98</v>
      </c>
      <c r="X298" s="248">
        <v>98</v>
      </c>
      <c r="Y298" s="248">
        <v>98</v>
      </c>
      <c r="Z298" s="248">
        <v>98</v>
      </c>
      <c r="AA298" s="248"/>
      <c r="AB298" s="248"/>
      <c r="AC298" s="248"/>
      <c r="AD298" s="248"/>
      <c r="AE298" s="248">
        <v>97</v>
      </c>
      <c r="AF298" s="248">
        <v>97</v>
      </c>
      <c r="AG298" s="248">
        <v>97</v>
      </c>
      <c r="AH298" s="471">
        <v>94</v>
      </c>
      <c r="AI298" s="460">
        <v>98</v>
      </c>
      <c r="AJ298" s="248">
        <v>98</v>
      </c>
      <c r="AK298" s="248">
        <v>98</v>
      </c>
      <c r="AL298" s="248">
        <v>98</v>
      </c>
      <c r="AM298" s="248">
        <v>95</v>
      </c>
      <c r="AN298" s="248">
        <v>98</v>
      </c>
      <c r="AO298" s="248">
        <v>98</v>
      </c>
      <c r="AP298" s="248">
        <v>98</v>
      </c>
      <c r="AQ298" s="248"/>
      <c r="AR298" s="248"/>
      <c r="AS298" s="248"/>
      <c r="AT298" s="248"/>
      <c r="AU298" s="248">
        <v>94</v>
      </c>
      <c r="AV298" s="248">
        <v>94</v>
      </c>
      <c r="AW298" s="248">
        <v>94</v>
      </c>
      <c r="AX298" s="471">
        <v>94</v>
      </c>
      <c r="AY298" s="460">
        <v>98</v>
      </c>
      <c r="AZ298" s="248">
        <v>98</v>
      </c>
      <c r="BA298" s="248">
        <v>98</v>
      </c>
      <c r="BB298" s="248">
        <v>92</v>
      </c>
      <c r="BC298" s="248">
        <v>98</v>
      </c>
      <c r="BD298" s="248">
        <v>97</v>
      </c>
      <c r="BE298" s="248">
        <v>98</v>
      </c>
      <c r="BF298" s="248">
        <v>98</v>
      </c>
      <c r="BG298" s="248"/>
      <c r="BH298" s="248"/>
      <c r="BI298" s="248"/>
      <c r="BJ298" s="248"/>
      <c r="BK298" s="248">
        <v>97</v>
      </c>
      <c r="BL298" s="248">
        <v>96</v>
      </c>
      <c r="BM298" s="248">
        <v>97</v>
      </c>
      <c r="BN298" s="471">
        <v>98</v>
      </c>
    </row>
    <row r="299" spans="2:67" outlineLevel="1">
      <c r="B299" s="55" t="s">
        <v>1135</v>
      </c>
      <c r="C299" s="62">
        <f t="shared" si="188"/>
        <v>98</v>
      </c>
      <c r="D299" s="62">
        <f t="shared" si="189"/>
        <v>98</v>
      </c>
      <c r="E299" s="62">
        <f t="shared" si="190"/>
        <v>98</v>
      </c>
      <c r="F299" s="62">
        <f t="shared" si="191"/>
        <v>98</v>
      </c>
      <c r="G299" s="62">
        <f t="shared" si="192"/>
        <v>98</v>
      </c>
      <c r="H299" s="62">
        <f t="shared" si="193"/>
        <v>98</v>
      </c>
      <c r="I299" s="62">
        <f t="shared" si="194"/>
        <v>98</v>
      </c>
      <c r="J299" s="62">
        <f t="shared" si="195"/>
        <v>98</v>
      </c>
      <c r="K299" s="62">
        <f t="shared" si="196"/>
        <v>0</v>
      </c>
      <c r="L299" s="62">
        <f t="shared" si="197"/>
        <v>0</v>
      </c>
      <c r="M299" s="62">
        <f t="shared" si="198"/>
        <v>0</v>
      </c>
      <c r="N299" s="62">
        <f t="shared" si="199"/>
        <v>0</v>
      </c>
      <c r="O299" s="62">
        <f t="shared" si="200"/>
        <v>94</v>
      </c>
      <c r="P299" s="62">
        <f t="shared" si="201"/>
        <v>94</v>
      </c>
      <c r="Q299" s="62">
        <f t="shared" si="202"/>
        <v>94</v>
      </c>
      <c r="R299" s="450">
        <f t="shared" si="203"/>
        <v>94</v>
      </c>
      <c r="S299" s="461">
        <v>98</v>
      </c>
      <c r="T299" s="247">
        <v>98</v>
      </c>
      <c r="U299" s="247">
        <v>98</v>
      </c>
      <c r="V299" s="247">
        <v>98</v>
      </c>
      <c r="W299" s="247">
        <v>98</v>
      </c>
      <c r="X299" s="247">
        <v>98</v>
      </c>
      <c r="Y299" s="247">
        <v>98</v>
      </c>
      <c r="Z299" s="247">
        <v>98</v>
      </c>
      <c r="AA299" s="247"/>
      <c r="AB299" s="247"/>
      <c r="AC299" s="247"/>
      <c r="AD299" s="247"/>
      <c r="AE299" s="247">
        <v>98</v>
      </c>
      <c r="AF299" s="247">
        <v>97</v>
      </c>
      <c r="AG299" s="247">
        <v>97</v>
      </c>
      <c r="AH299" s="472">
        <v>94</v>
      </c>
      <c r="AI299" s="461">
        <v>98</v>
      </c>
      <c r="AJ299" s="247">
        <v>98</v>
      </c>
      <c r="AK299" s="247">
        <v>98</v>
      </c>
      <c r="AL299" s="247">
        <v>98</v>
      </c>
      <c r="AM299" s="247">
        <v>98</v>
      </c>
      <c r="AN299" s="247">
        <v>98</v>
      </c>
      <c r="AO299" s="247">
        <v>98</v>
      </c>
      <c r="AP299" s="247">
        <v>98</v>
      </c>
      <c r="AQ299" s="247"/>
      <c r="AR299" s="247"/>
      <c r="AS299" s="247"/>
      <c r="AT299" s="247"/>
      <c r="AU299" s="247">
        <v>94</v>
      </c>
      <c r="AV299" s="247">
        <v>94</v>
      </c>
      <c r="AW299" s="247">
        <v>94</v>
      </c>
      <c r="AX299" s="472">
        <v>94</v>
      </c>
      <c r="AY299" s="461">
        <v>98</v>
      </c>
      <c r="AZ299" s="247">
        <v>98</v>
      </c>
      <c r="BA299" s="247">
        <v>98</v>
      </c>
      <c r="BB299" s="247">
        <v>98</v>
      </c>
      <c r="BC299" s="247">
        <v>97</v>
      </c>
      <c r="BD299" s="247">
        <v>98</v>
      </c>
      <c r="BE299" s="247">
        <v>97</v>
      </c>
      <c r="BF299" s="247">
        <v>98</v>
      </c>
      <c r="BG299" s="247"/>
      <c r="BH299" s="247"/>
      <c r="BI299" s="247"/>
      <c r="BJ299" s="247"/>
      <c r="BK299" s="247">
        <v>94</v>
      </c>
      <c r="BL299" s="247">
        <v>94</v>
      </c>
      <c r="BM299" s="247">
        <v>94</v>
      </c>
      <c r="BN299" s="472">
        <v>95</v>
      </c>
    </row>
    <row r="300" spans="2:67" outlineLevel="1">
      <c r="B300" s="53" t="str">
        <f t="shared" ref="B300" si="225">$B$197&amp;": Ewe Lambs"</f>
        <v>Late: Ewe Lambs</v>
      </c>
      <c r="C300" s="61">
        <f t="shared" si="188"/>
        <v>98</v>
      </c>
      <c r="D300" s="61">
        <f t="shared" si="189"/>
        <v>97</v>
      </c>
      <c r="E300" s="61">
        <f t="shared" si="190"/>
        <v>98</v>
      </c>
      <c r="F300" s="61">
        <f t="shared" si="191"/>
        <v>98</v>
      </c>
      <c r="G300" s="61">
        <f t="shared" si="192"/>
        <v>95</v>
      </c>
      <c r="H300" s="61">
        <f t="shared" si="193"/>
        <v>93</v>
      </c>
      <c r="I300" s="61">
        <f t="shared" si="194"/>
        <v>95</v>
      </c>
      <c r="J300" s="61">
        <f t="shared" si="195"/>
        <v>97</v>
      </c>
      <c r="K300" s="61">
        <f t="shared" si="196"/>
        <v>0</v>
      </c>
      <c r="L300" s="61">
        <f t="shared" si="197"/>
        <v>0</v>
      </c>
      <c r="M300" s="61">
        <f t="shared" si="198"/>
        <v>0</v>
      </c>
      <c r="N300" s="61">
        <f t="shared" si="199"/>
        <v>0</v>
      </c>
      <c r="O300" s="61">
        <f t="shared" si="200"/>
        <v>94</v>
      </c>
      <c r="P300" s="61">
        <f t="shared" si="201"/>
        <v>93</v>
      </c>
      <c r="Q300" s="61">
        <f t="shared" si="202"/>
        <v>94</v>
      </c>
      <c r="R300" s="448">
        <f t="shared" si="203"/>
        <v>97</v>
      </c>
      <c r="S300" s="459">
        <v>97</v>
      </c>
      <c r="T300" s="250">
        <v>98</v>
      </c>
      <c r="U300" s="250">
        <v>95</v>
      </c>
      <c r="V300" s="250">
        <v>97</v>
      </c>
      <c r="W300" s="250">
        <v>98</v>
      </c>
      <c r="X300" s="250">
        <v>94</v>
      </c>
      <c r="Y300" s="250">
        <v>98</v>
      </c>
      <c r="Z300" s="250">
        <v>97</v>
      </c>
      <c r="AA300" s="250"/>
      <c r="AB300" s="250"/>
      <c r="AC300" s="250"/>
      <c r="AD300" s="250"/>
      <c r="AE300" s="250">
        <v>93</v>
      </c>
      <c r="AF300" s="250">
        <v>93</v>
      </c>
      <c r="AG300" s="250">
        <v>97</v>
      </c>
      <c r="AH300" s="470">
        <v>94</v>
      </c>
      <c r="AI300" s="459">
        <v>98</v>
      </c>
      <c r="AJ300" s="250">
        <v>97</v>
      </c>
      <c r="AK300" s="250">
        <v>98</v>
      </c>
      <c r="AL300" s="250">
        <v>98</v>
      </c>
      <c r="AM300" s="250">
        <v>95</v>
      </c>
      <c r="AN300" s="250">
        <v>93</v>
      </c>
      <c r="AO300" s="250">
        <v>95</v>
      </c>
      <c r="AP300" s="250">
        <v>97</v>
      </c>
      <c r="AQ300" s="250"/>
      <c r="AR300" s="250"/>
      <c r="AS300" s="250"/>
      <c r="AT300" s="250"/>
      <c r="AU300" s="250">
        <v>94</v>
      </c>
      <c r="AV300" s="250">
        <v>93</v>
      </c>
      <c r="AW300" s="250">
        <v>94</v>
      </c>
      <c r="AX300" s="470">
        <v>97</v>
      </c>
      <c r="AY300" s="459">
        <v>98</v>
      </c>
      <c r="AZ300" s="250">
        <v>98</v>
      </c>
      <c r="BA300" s="250">
        <v>98</v>
      </c>
      <c r="BB300" s="250">
        <v>98</v>
      </c>
      <c r="BC300" s="250">
        <v>98</v>
      </c>
      <c r="BD300" s="250">
        <v>98</v>
      </c>
      <c r="BE300" s="250">
        <v>98</v>
      </c>
      <c r="BF300" s="250">
        <v>95</v>
      </c>
      <c r="BG300" s="250"/>
      <c r="BH300" s="250"/>
      <c r="BI300" s="250"/>
      <c r="BJ300" s="250"/>
      <c r="BK300" s="250">
        <v>95</v>
      </c>
      <c r="BL300" s="250">
        <v>94</v>
      </c>
      <c r="BM300" s="250">
        <v>95</v>
      </c>
      <c r="BN300" s="470">
        <v>91</v>
      </c>
      <c r="BO300" s="34"/>
    </row>
    <row r="301" spans="2:67" outlineLevel="1">
      <c r="B301" s="54" t="s">
        <v>1134</v>
      </c>
      <c r="C301" s="249">
        <f t="shared" si="188"/>
        <v>98</v>
      </c>
      <c r="D301" s="249">
        <f t="shared" si="189"/>
        <v>96</v>
      </c>
      <c r="E301" s="249">
        <f t="shared" si="190"/>
        <v>98</v>
      </c>
      <c r="F301" s="249">
        <f t="shared" si="191"/>
        <v>98</v>
      </c>
      <c r="G301" s="249">
        <f t="shared" si="192"/>
        <v>95</v>
      </c>
      <c r="H301" s="249">
        <f t="shared" si="193"/>
        <v>95</v>
      </c>
      <c r="I301" s="249">
        <f t="shared" si="194"/>
        <v>98</v>
      </c>
      <c r="J301" s="249">
        <f t="shared" si="195"/>
        <v>98</v>
      </c>
      <c r="K301" s="249">
        <f t="shared" si="196"/>
        <v>0</v>
      </c>
      <c r="L301" s="249">
        <f t="shared" si="197"/>
        <v>0</v>
      </c>
      <c r="M301" s="249">
        <f t="shared" si="198"/>
        <v>0</v>
      </c>
      <c r="N301" s="249">
        <f t="shared" si="199"/>
        <v>0</v>
      </c>
      <c r="O301" s="249">
        <f t="shared" si="200"/>
        <v>94</v>
      </c>
      <c r="P301" s="249">
        <f t="shared" si="201"/>
        <v>94</v>
      </c>
      <c r="Q301" s="249">
        <f t="shared" si="202"/>
        <v>94</v>
      </c>
      <c r="R301" s="449">
        <f t="shared" si="203"/>
        <v>94</v>
      </c>
      <c r="S301" s="460">
        <v>98</v>
      </c>
      <c r="T301" s="248">
        <v>98</v>
      </c>
      <c r="U301" s="248">
        <v>98</v>
      </c>
      <c r="V301" s="248">
        <v>98</v>
      </c>
      <c r="W301" s="248">
        <v>98</v>
      </c>
      <c r="X301" s="248">
        <v>98</v>
      </c>
      <c r="Y301" s="248">
        <v>98</v>
      </c>
      <c r="Z301" s="248">
        <v>98</v>
      </c>
      <c r="AA301" s="248"/>
      <c r="AB301" s="248"/>
      <c r="AC301" s="248"/>
      <c r="AD301" s="248"/>
      <c r="AE301" s="248">
        <v>97</v>
      </c>
      <c r="AF301" s="248">
        <v>97</v>
      </c>
      <c r="AG301" s="248">
        <v>97</v>
      </c>
      <c r="AH301" s="471">
        <v>97</v>
      </c>
      <c r="AI301" s="460">
        <v>98</v>
      </c>
      <c r="AJ301" s="248">
        <v>96</v>
      </c>
      <c r="AK301" s="248">
        <v>98</v>
      </c>
      <c r="AL301" s="248">
        <v>98</v>
      </c>
      <c r="AM301" s="248">
        <v>95</v>
      </c>
      <c r="AN301" s="248">
        <v>95</v>
      </c>
      <c r="AO301" s="248">
        <v>98</v>
      </c>
      <c r="AP301" s="248">
        <v>98</v>
      </c>
      <c r="AQ301" s="248"/>
      <c r="AR301" s="248"/>
      <c r="AS301" s="248"/>
      <c r="AT301" s="248"/>
      <c r="AU301" s="248">
        <v>94</v>
      </c>
      <c r="AV301" s="248">
        <v>94</v>
      </c>
      <c r="AW301" s="248">
        <v>94</v>
      </c>
      <c r="AX301" s="471">
        <v>94</v>
      </c>
      <c r="AY301" s="460">
        <v>98</v>
      </c>
      <c r="AZ301" s="248">
        <v>98</v>
      </c>
      <c r="BA301" s="248">
        <v>98</v>
      </c>
      <c r="BB301" s="248">
        <v>98</v>
      </c>
      <c r="BC301" s="248">
        <v>94</v>
      </c>
      <c r="BD301" s="248">
        <v>97</v>
      </c>
      <c r="BE301" s="248">
        <v>98</v>
      </c>
      <c r="BF301" s="248">
        <v>98</v>
      </c>
      <c r="BG301" s="248"/>
      <c r="BH301" s="248"/>
      <c r="BI301" s="248"/>
      <c r="BJ301" s="248"/>
      <c r="BK301" s="248">
        <v>97</v>
      </c>
      <c r="BL301" s="248">
        <v>96</v>
      </c>
      <c r="BM301" s="248">
        <v>94</v>
      </c>
      <c r="BN301" s="471">
        <v>95</v>
      </c>
    </row>
    <row r="302" spans="2:67" outlineLevel="1">
      <c r="B302" s="55" t="s">
        <v>1135</v>
      </c>
      <c r="C302" s="62">
        <f t="shared" si="188"/>
        <v>98</v>
      </c>
      <c r="D302" s="62">
        <f t="shared" si="189"/>
        <v>98</v>
      </c>
      <c r="E302" s="62">
        <f t="shared" si="190"/>
        <v>98</v>
      </c>
      <c r="F302" s="62">
        <f t="shared" si="191"/>
        <v>98</v>
      </c>
      <c r="G302" s="62">
        <f t="shared" si="192"/>
        <v>98</v>
      </c>
      <c r="H302" s="62">
        <f t="shared" si="193"/>
        <v>98</v>
      </c>
      <c r="I302" s="62">
        <f t="shared" si="194"/>
        <v>98</v>
      </c>
      <c r="J302" s="62">
        <f t="shared" si="195"/>
        <v>98</v>
      </c>
      <c r="K302" s="62">
        <f t="shared" si="196"/>
        <v>0</v>
      </c>
      <c r="L302" s="62">
        <f t="shared" si="197"/>
        <v>0</v>
      </c>
      <c r="M302" s="62">
        <f t="shared" si="198"/>
        <v>0</v>
      </c>
      <c r="N302" s="62">
        <f t="shared" si="199"/>
        <v>0</v>
      </c>
      <c r="O302" s="62">
        <f t="shared" si="200"/>
        <v>94</v>
      </c>
      <c r="P302" s="62">
        <f t="shared" si="201"/>
        <v>94</v>
      </c>
      <c r="Q302" s="62">
        <f t="shared" si="202"/>
        <v>94</v>
      </c>
      <c r="R302" s="450">
        <f t="shared" si="203"/>
        <v>97</v>
      </c>
      <c r="S302" s="461">
        <v>98</v>
      </c>
      <c r="T302" s="247">
        <v>98</v>
      </c>
      <c r="U302" s="247">
        <v>98</v>
      </c>
      <c r="V302" s="247">
        <v>98</v>
      </c>
      <c r="W302" s="247">
        <v>98</v>
      </c>
      <c r="X302" s="247">
        <v>98</v>
      </c>
      <c r="Y302" s="247">
        <v>98</v>
      </c>
      <c r="Z302" s="247">
        <v>98</v>
      </c>
      <c r="AA302" s="247"/>
      <c r="AB302" s="247"/>
      <c r="AC302" s="247"/>
      <c r="AD302" s="247"/>
      <c r="AE302" s="247">
        <v>98</v>
      </c>
      <c r="AF302" s="247">
        <v>97</v>
      </c>
      <c r="AG302" s="247">
        <v>98</v>
      </c>
      <c r="AH302" s="472">
        <v>97</v>
      </c>
      <c r="AI302" s="461">
        <v>98</v>
      </c>
      <c r="AJ302" s="247">
        <v>98</v>
      </c>
      <c r="AK302" s="247">
        <v>98</v>
      </c>
      <c r="AL302" s="247">
        <v>98</v>
      </c>
      <c r="AM302" s="247">
        <v>98</v>
      </c>
      <c r="AN302" s="247">
        <v>98</v>
      </c>
      <c r="AO302" s="247">
        <v>98</v>
      </c>
      <c r="AP302" s="247">
        <v>98</v>
      </c>
      <c r="AQ302" s="247"/>
      <c r="AR302" s="247"/>
      <c r="AS302" s="247"/>
      <c r="AT302" s="247"/>
      <c r="AU302" s="247">
        <v>94</v>
      </c>
      <c r="AV302" s="247">
        <v>94</v>
      </c>
      <c r="AW302" s="247">
        <v>94</v>
      </c>
      <c r="AX302" s="472">
        <v>97</v>
      </c>
      <c r="AY302" s="461">
        <v>98</v>
      </c>
      <c r="AZ302" s="247">
        <v>98</v>
      </c>
      <c r="BA302" s="247">
        <v>98</v>
      </c>
      <c r="BB302" s="247">
        <v>95</v>
      </c>
      <c r="BC302" s="247">
        <v>98</v>
      </c>
      <c r="BD302" s="247">
        <v>98</v>
      </c>
      <c r="BE302" s="247">
        <v>98</v>
      </c>
      <c r="BF302" s="247">
        <v>98</v>
      </c>
      <c r="BG302" s="247"/>
      <c r="BH302" s="247"/>
      <c r="BI302" s="247"/>
      <c r="BJ302" s="247"/>
      <c r="BK302" s="247">
        <v>94</v>
      </c>
      <c r="BL302" s="247">
        <v>94</v>
      </c>
      <c r="BM302" s="247">
        <v>94</v>
      </c>
      <c r="BN302" s="472">
        <v>94</v>
      </c>
    </row>
    <row r="303" spans="2:67" outlineLevel="1">
      <c r="B303" s="53" t="str">
        <f>$B$198&amp;": Ewe Lambs"</f>
        <v>V. Late: Ewe Lambs</v>
      </c>
      <c r="C303" s="61">
        <f t="shared" ref="C303:C305" si="226">CHOOSE(d.Region,S303,AI303,AY303)</f>
        <v>94</v>
      </c>
      <c r="D303" s="61">
        <f t="shared" ref="D303:D305" si="227">CHOOSE(d.Region,T303,AJ303,AZ303)</f>
        <v>98</v>
      </c>
      <c r="E303" s="61">
        <f t="shared" ref="E303:E305" si="228">CHOOSE(d.Region,U303,AK303,BA303)</f>
        <v>98</v>
      </c>
      <c r="F303" s="61">
        <f t="shared" ref="F303:F305" si="229">CHOOSE(d.Region,V303,AL303,BB303)</f>
        <v>98</v>
      </c>
      <c r="G303" s="61">
        <f t="shared" ref="G303:G305" si="230">CHOOSE(d.Region,W303,AM303,BC303)</f>
        <v>97</v>
      </c>
      <c r="H303" s="61">
        <f t="shared" ref="H303:H305" si="231">CHOOSE(d.Region,X303,AN303,BD303)</f>
        <v>94</v>
      </c>
      <c r="I303" s="61">
        <f t="shared" ref="I303:I305" si="232">CHOOSE(d.Region,Y303,AO303,BE303)</f>
        <v>94</v>
      </c>
      <c r="J303" s="61">
        <f t="shared" ref="J303:J305" si="233">CHOOSE(d.Region,Z303,AP303,BF303)</f>
        <v>94</v>
      </c>
      <c r="K303" s="61">
        <f t="shared" ref="K303:K305" si="234">CHOOSE(d.Region,AA303,AQ303,BG303)</f>
        <v>0</v>
      </c>
      <c r="L303" s="61">
        <f t="shared" ref="L303:L305" si="235">CHOOSE(d.Region,AB303,AR303,BH303)</f>
        <v>0</v>
      </c>
      <c r="M303" s="61">
        <f t="shared" ref="M303:M305" si="236">CHOOSE(d.Region,AC303,AS303,BI303)</f>
        <v>0</v>
      </c>
      <c r="N303" s="61">
        <f t="shared" ref="N303:N305" si="237">CHOOSE(d.Region,AD303,AT303,BJ303)</f>
        <v>0</v>
      </c>
      <c r="O303" s="61">
        <f t="shared" ref="O303:O305" si="238">CHOOSE(d.Region,AE303,AU303,BK303)</f>
        <v>94</v>
      </c>
      <c r="P303" s="61">
        <f t="shared" ref="P303:P305" si="239">CHOOSE(d.Region,AF303,AV303,BL303)</f>
        <v>94</v>
      </c>
      <c r="Q303" s="61">
        <f t="shared" ref="Q303:Q305" si="240">CHOOSE(d.Region,AG303,AW303,BM303)</f>
        <v>91</v>
      </c>
      <c r="R303" s="448">
        <f t="shared" ref="R303:R305" si="241">CHOOSE(d.Region,AH303,AX303,BN303)</f>
        <v>94</v>
      </c>
      <c r="S303" s="459">
        <v>98</v>
      </c>
      <c r="T303" s="250">
        <v>98</v>
      </c>
      <c r="U303" s="250">
        <v>98</v>
      </c>
      <c r="V303" s="250">
        <v>97</v>
      </c>
      <c r="W303" s="250">
        <v>98</v>
      </c>
      <c r="X303" s="250">
        <v>91</v>
      </c>
      <c r="Y303" s="250">
        <v>98</v>
      </c>
      <c r="Z303" s="250">
        <v>98</v>
      </c>
      <c r="AA303" s="250"/>
      <c r="AB303" s="250"/>
      <c r="AC303" s="250"/>
      <c r="AD303" s="250"/>
      <c r="AE303" s="250">
        <v>93</v>
      </c>
      <c r="AF303" s="250">
        <v>93</v>
      </c>
      <c r="AG303" s="250">
        <v>95</v>
      </c>
      <c r="AH303" s="470">
        <v>93</v>
      </c>
      <c r="AI303" s="459">
        <v>94</v>
      </c>
      <c r="AJ303" s="250">
        <v>98</v>
      </c>
      <c r="AK303" s="250">
        <v>98</v>
      </c>
      <c r="AL303" s="250">
        <v>98</v>
      </c>
      <c r="AM303" s="250">
        <v>97</v>
      </c>
      <c r="AN303" s="250">
        <v>94</v>
      </c>
      <c r="AO303" s="250">
        <v>94</v>
      </c>
      <c r="AP303" s="250">
        <v>94</v>
      </c>
      <c r="AQ303" s="250"/>
      <c r="AR303" s="250"/>
      <c r="AS303" s="250"/>
      <c r="AT303" s="250"/>
      <c r="AU303" s="250">
        <v>94</v>
      </c>
      <c r="AV303" s="250">
        <v>94</v>
      </c>
      <c r="AW303" s="250">
        <v>91</v>
      </c>
      <c r="AX303" s="470">
        <v>94</v>
      </c>
      <c r="AY303" s="459">
        <v>95</v>
      </c>
      <c r="AZ303" s="250">
        <v>98</v>
      </c>
      <c r="BA303" s="250">
        <v>98</v>
      </c>
      <c r="BB303" s="250">
        <v>98</v>
      </c>
      <c r="BC303" s="250">
        <v>98</v>
      </c>
      <c r="BD303" s="250">
        <v>98</v>
      </c>
      <c r="BE303" s="250">
        <v>95</v>
      </c>
      <c r="BF303" s="250">
        <v>98</v>
      </c>
      <c r="BG303" s="250"/>
      <c r="BH303" s="250"/>
      <c r="BI303" s="250"/>
      <c r="BJ303" s="250"/>
      <c r="BK303" s="250">
        <v>97</v>
      </c>
      <c r="BL303" s="250">
        <v>94</v>
      </c>
      <c r="BM303" s="250">
        <v>95</v>
      </c>
      <c r="BN303" s="470">
        <v>92</v>
      </c>
      <c r="BO303" s="34"/>
    </row>
    <row r="304" spans="2:67" outlineLevel="1">
      <c r="B304" s="54" t="s">
        <v>1134</v>
      </c>
      <c r="C304" s="249">
        <f t="shared" si="226"/>
        <v>98</v>
      </c>
      <c r="D304" s="249">
        <f t="shared" si="227"/>
        <v>98</v>
      </c>
      <c r="E304" s="249">
        <f t="shared" si="228"/>
        <v>98</v>
      </c>
      <c r="F304" s="249">
        <f t="shared" si="229"/>
        <v>98</v>
      </c>
      <c r="G304" s="249">
        <f t="shared" si="230"/>
        <v>94</v>
      </c>
      <c r="H304" s="249">
        <f t="shared" si="231"/>
        <v>94</v>
      </c>
      <c r="I304" s="249">
        <f t="shared" si="232"/>
        <v>98</v>
      </c>
      <c r="J304" s="249">
        <f t="shared" si="233"/>
        <v>98</v>
      </c>
      <c r="K304" s="249">
        <f t="shared" si="234"/>
        <v>0</v>
      </c>
      <c r="L304" s="249">
        <f t="shared" si="235"/>
        <v>0</v>
      </c>
      <c r="M304" s="249">
        <f t="shared" si="236"/>
        <v>0</v>
      </c>
      <c r="N304" s="249">
        <f t="shared" si="237"/>
        <v>0</v>
      </c>
      <c r="O304" s="249">
        <f t="shared" si="238"/>
        <v>94</v>
      </c>
      <c r="P304" s="249">
        <f t="shared" si="239"/>
        <v>94</v>
      </c>
      <c r="Q304" s="249">
        <f t="shared" si="240"/>
        <v>94</v>
      </c>
      <c r="R304" s="449">
        <f t="shared" si="241"/>
        <v>94</v>
      </c>
      <c r="S304" s="460">
        <v>98</v>
      </c>
      <c r="T304" s="248">
        <v>98</v>
      </c>
      <c r="U304" s="248">
        <v>98</v>
      </c>
      <c r="V304" s="248">
        <v>98</v>
      </c>
      <c r="W304" s="248">
        <v>98</v>
      </c>
      <c r="X304" s="248">
        <v>98</v>
      </c>
      <c r="Y304" s="248">
        <v>98</v>
      </c>
      <c r="Z304" s="248">
        <v>98</v>
      </c>
      <c r="AA304" s="248"/>
      <c r="AB304" s="248"/>
      <c r="AC304" s="248"/>
      <c r="AD304" s="248"/>
      <c r="AE304" s="248">
        <v>97</v>
      </c>
      <c r="AF304" s="248">
        <v>97</v>
      </c>
      <c r="AG304" s="248">
        <v>97</v>
      </c>
      <c r="AH304" s="471">
        <v>97</v>
      </c>
      <c r="AI304" s="460">
        <v>98</v>
      </c>
      <c r="AJ304" s="248">
        <v>98</v>
      </c>
      <c r="AK304" s="248">
        <v>98</v>
      </c>
      <c r="AL304" s="248">
        <v>98</v>
      </c>
      <c r="AM304" s="248">
        <v>94</v>
      </c>
      <c r="AN304" s="248">
        <v>94</v>
      </c>
      <c r="AO304" s="248">
        <v>98</v>
      </c>
      <c r="AP304" s="248">
        <v>98</v>
      </c>
      <c r="AQ304" s="248"/>
      <c r="AR304" s="248"/>
      <c r="AS304" s="248"/>
      <c r="AT304" s="248"/>
      <c r="AU304" s="248">
        <v>94</v>
      </c>
      <c r="AV304" s="248">
        <v>94</v>
      </c>
      <c r="AW304" s="248">
        <v>94</v>
      </c>
      <c r="AX304" s="471">
        <v>94</v>
      </c>
      <c r="AY304" s="460">
        <v>98</v>
      </c>
      <c r="AZ304" s="248">
        <v>98</v>
      </c>
      <c r="BA304" s="248">
        <v>98</v>
      </c>
      <c r="BB304" s="248">
        <v>98</v>
      </c>
      <c r="BC304" s="248">
        <v>97</v>
      </c>
      <c r="BD304" s="248">
        <v>98</v>
      </c>
      <c r="BE304" s="248">
        <v>97</v>
      </c>
      <c r="BF304" s="248">
        <v>98</v>
      </c>
      <c r="BG304" s="248"/>
      <c r="BH304" s="248"/>
      <c r="BI304" s="248"/>
      <c r="BJ304" s="248"/>
      <c r="BK304" s="248">
        <v>93</v>
      </c>
      <c r="BL304" s="248">
        <v>96</v>
      </c>
      <c r="BM304" s="248">
        <v>98</v>
      </c>
      <c r="BN304" s="471">
        <v>95</v>
      </c>
    </row>
    <row r="305" spans="2:67" outlineLevel="1">
      <c r="B305" s="55" t="s">
        <v>1135</v>
      </c>
      <c r="C305" s="62">
        <f t="shared" si="226"/>
        <v>98</v>
      </c>
      <c r="D305" s="62">
        <f t="shared" si="227"/>
        <v>98</v>
      </c>
      <c r="E305" s="62">
        <f t="shared" si="228"/>
        <v>98</v>
      </c>
      <c r="F305" s="62">
        <f t="shared" si="229"/>
        <v>98</v>
      </c>
      <c r="G305" s="62">
        <f t="shared" si="230"/>
        <v>98</v>
      </c>
      <c r="H305" s="62">
        <f t="shared" si="231"/>
        <v>98</v>
      </c>
      <c r="I305" s="62">
        <f t="shared" si="232"/>
        <v>97</v>
      </c>
      <c r="J305" s="62">
        <f t="shared" si="233"/>
        <v>98</v>
      </c>
      <c r="K305" s="62">
        <f t="shared" si="234"/>
        <v>0</v>
      </c>
      <c r="L305" s="62">
        <f t="shared" si="235"/>
        <v>0</v>
      </c>
      <c r="M305" s="62">
        <f t="shared" si="236"/>
        <v>0</v>
      </c>
      <c r="N305" s="62">
        <f t="shared" si="237"/>
        <v>0</v>
      </c>
      <c r="O305" s="62">
        <f t="shared" si="238"/>
        <v>94</v>
      </c>
      <c r="P305" s="62">
        <f t="shared" si="239"/>
        <v>94</v>
      </c>
      <c r="Q305" s="62">
        <f t="shared" si="240"/>
        <v>94</v>
      </c>
      <c r="R305" s="450">
        <f t="shared" si="241"/>
        <v>94</v>
      </c>
      <c r="S305" s="461">
        <v>98</v>
      </c>
      <c r="T305" s="247">
        <v>98</v>
      </c>
      <c r="U305" s="247">
        <v>98</v>
      </c>
      <c r="V305" s="247">
        <v>98</v>
      </c>
      <c r="W305" s="247">
        <v>98</v>
      </c>
      <c r="X305" s="247">
        <v>98</v>
      </c>
      <c r="Y305" s="247">
        <v>98</v>
      </c>
      <c r="Z305" s="247">
        <v>98</v>
      </c>
      <c r="AA305" s="247"/>
      <c r="AB305" s="247"/>
      <c r="AC305" s="247"/>
      <c r="AD305" s="247"/>
      <c r="AE305" s="247">
        <v>98</v>
      </c>
      <c r="AF305" s="247">
        <v>97</v>
      </c>
      <c r="AG305" s="247">
        <v>98</v>
      </c>
      <c r="AH305" s="472">
        <v>97</v>
      </c>
      <c r="AI305" s="461">
        <v>98</v>
      </c>
      <c r="AJ305" s="247">
        <v>98</v>
      </c>
      <c r="AK305" s="247">
        <v>98</v>
      </c>
      <c r="AL305" s="247">
        <v>98</v>
      </c>
      <c r="AM305" s="247">
        <v>98</v>
      </c>
      <c r="AN305" s="247">
        <v>98</v>
      </c>
      <c r="AO305" s="247">
        <v>97</v>
      </c>
      <c r="AP305" s="247">
        <v>98</v>
      </c>
      <c r="AQ305" s="247"/>
      <c r="AR305" s="247"/>
      <c r="AS305" s="247"/>
      <c r="AT305" s="247"/>
      <c r="AU305" s="247">
        <v>94</v>
      </c>
      <c r="AV305" s="247">
        <v>94</v>
      </c>
      <c r="AW305" s="247">
        <v>94</v>
      </c>
      <c r="AX305" s="472">
        <v>94</v>
      </c>
      <c r="AY305" s="461">
        <v>98</v>
      </c>
      <c r="AZ305" s="247">
        <v>98</v>
      </c>
      <c r="BA305" s="247">
        <v>98</v>
      </c>
      <c r="BB305" s="247">
        <v>98</v>
      </c>
      <c r="BC305" s="247">
        <v>97</v>
      </c>
      <c r="BD305" s="247">
        <v>98</v>
      </c>
      <c r="BE305" s="247">
        <v>97</v>
      </c>
      <c r="BF305" s="247">
        <v>95</v>
      </c>
      <c r="BG305" s="247"/>
      <c r="BH305" s="247"/>
      <c r="BI305" s="247"/>
      <c r="BJ305" s="247"/>
      <c r="BK305" s="247">
        <v>94</v>
      </c>
      <c r="BL305" s="247">
        <v>94</v>
      </c>
      <c r="BM305" s="247">
        <v>91</v>
      </c>
      <c r="BN305" s="472">
        <v>94</v>
      </c>
    </row>
    <row r="306" spans="2:67" outlineLevel="1">
      <c r="B306" s="53" t="str">
        <f t="shared" ref="B306" si="242">$B$199&amp;": Ewe Lambs"</f>
        <v>7mo with 0% mated: Ewe Lambs</v>
      </c>
      <c r="C306" s="61">
        <f t="shared" si="188"/>
        <v>90</v>
      </c>
      <c r="D306" s="61">
        <f t="shared" si="189"/>
        <v>90</v>
      </c>
      <c r="E306" s="61">
        <f t="shared" si="190"/>
        <v>90</v>
      </c>
      <c r="F306" s="61">
        <f t="shared" si="191"/>
        <v>90</v>
      </c>
      <c r="G306" s="61">
        <f t="shared" si="192"/>
        <v>96</v>
      </c>
      <c r="H306" s="61">
        <f t="shared" si="193"/>
        <v>91</v>
      </c>
      <c r="I306" s="61">
        <f t="shared" si="194"/>
        <v>96</v>
      </c>
      <c r="J306" s="61">
        <f t="shared" si="195"/>
        <v>92</v>
      </c>
      <c r="K306" s="61">
        <f t="shared" si="196"/>
        <v>0</v>
      </c>
      <c r="L306" s="61">
        <f t="shared" si="197"/>
        <v>0</v>
      </c>
      <c r="M306" s="61">
        <f t="shared" si="198"/>
        <v>0</v>
      </c>
      <c r="N306" s="61">
        <f t="shared" si="199"/>
        <v>0</v>
      </c>
      <c r="O306" s="61">
        <f t="shared" si="200"/>
        <v>92</v>
      </c>
      <c r="P306" s="61">
        <f t="shared" si="201"/>
        <v>98</v>
      </c>
      <c r="Q306" s="61">
        <f t="shared" si="202"/>
        <v>90</v>
      </c>
      <c r="R306" s="448">
        <f t="shared" si="203"/>
        <v>92</v>
      </c>
      <c r="S306" s="459">
        <v>96</v>
      </c>
      <c r="T306" s="250">
        <v>90</v>
      </c>
      <c r="U306" s="250">
        <v>96</v>
      </c>
      <c r="V306" s="250">
        <v>96</v>
      </c>
      <c r="W306" s="250">
        <v>97</v>
      </c>
      <c r="X306" s="250">
        <v>97</v>
      </c>
      <c r="Y306" s="250">
        <v>97</v>
      </c>
      <c r="Z306" s="250">
        <v>96</v>
      </c>
      <c r="AA306" s="250"/>
      <c r="AB306" s="250"/>
      <c r="AC306" s="250"/>
      <c r="AD306" s="250"/>
      <c r="AE306" s="250">
        <v>97</v>
      </c>
      <c r="AF306" s="250">
        <v>97</v>
      </c>
      <c r="AG306" s="250">
        <v>96</v>
      </c>
      <c r="AH306" s="470">
        <v>96</v>
      </c>
      <c r="AI306" s="459">
        <v>90</v>
      </c>
      <c r="AJ306" s="250">
        <v>90</v>
      </c>
      <c r="AK306" s="250">
        <v>90</v>
      </c>
      <c r="AL306" s="250">
        <v>90</v>
      </c>
      <c r="AM306" s="250">
        <v>96</v>
      </c>
      <c r="AN306" s="250">
        <v>91</v>
      </c>
      <c r="AO306" s="250">
        <v>96</v>
      </c>
      <c r="AP306" s="250">
        <v>92</v>
      </c>
      <c r="AQ306" s="250"/>
      <c r="AR306" s="250"/>
      <c r="AS306" s="250"/>
      <c r="AT306" s="250"/>
      <c r="AU306" s="250">
        <v>92</v>
      </c>
      <c r="AV306" s="250">
        <v>98</v>
      </c>
      <c r="AW306" s="250">
        <v>90</v>
      </c>
      <c r="AX306" s="470">
        <v>92</v>
      </c>
      <c r="AY306" s="459">
        <v>93</v>
      </c>
      <c r="AZ306" s="250">
        <v>96</v>
      </c>
      <c r="BA306" s="250">
        <v>96</v>
      </c>
      <c r="BB306" s="250">
        <v>95</v>
      </c>
      <c r="BC306" s="250">
        <v>91</v>
      </c>
      <c r="BD306" s="250">
        <v>90</v>
      </c>
      <c r="BE306" s="250">
        <v>90</v>
      </c>
      <c r="BF306" s="250">
        <v>90</v>
      </c>
      <c r="BG306" s="250"/>
      <c r="BH306" s="250"/>
      <c r="BI306" s="250"/>
      <c r="BJ306" s="250"/>
      <c r="BK306" s="250">
        <v>92</v>
      </c>
      <c r="BL306" s="250">
        <v>92</v>
      </c>
      <c r="BM306" s="250">
        <v>92</v>
      </c>
      <c r="BN306" s="470">
        <v>92</v>
      </c>
      <c r="BO306" s="34"/>
    </row>
    <row r="307" spans="2:67" outlineLevel="1">
      <c r="B307" s="54" t="s">
        <v>1134</v>
      </c>
      <c r="C307" s="249">
        <f t="shared" si="188"/>
        <v>98</v>
      </c>
      <c r="D307" s="249">
        <f t="shared" si="189"/>
        <v>98</v>
      </c>
      <c r="E307" s="249">
        <f t="shared" si="190"/>
        <v>98</v>
      </c>
      <c r="F307" s="249">
        <f t="shared" si="191"/>
        <v>98</v>
      </c>
      <c r="G307" s="249">
        <f t="shared" si="192"/>
        <v>94</v>
      </c>
      <c r="H307" s="249">
        <f t="shared" si="193"/>
        <v>98</v>
      </c>
      <c r="I307" s="249">
        <f t="shared" si="194"/>
        <v>98</v>
      </c>
      <c r="J307" s="249">
        <f t="shared" si="195"/>
        <v>98</v>
      </c>
      <c r="K307" s="249">
        <f t="shared" si="196"/>
        <v>0</v>
      </c>
      <c r="L307" s="249">
        <f t="shared" si="197"/>
        <v>0</v>
      </c>
      <c r="M307" s="249">
        <f t="shared" si="198"/>
        <v>0</v>
      </c>
      <c r="N307" s="249">
        <f t="shared" si="199"/>
        <v>0</v>
      </c>
      <c r="O307" s="249">
        <f t="shared" si="200"/>
        <v>94</v>
      </c>
      <c r="P307" s="249">
        <f t="shared" si="201"/>
        <v>94</v>
      </c>
      <c r="Q307" s="249">
        <f t="shared" si="202"/>
        <v>94</v>
      </c>
      <c r="R307" s="449">
        <f t="shared" si="203"/>
        <v>98</v>
      </c>
      <c r="S307" s="460">
        <v>98</v>
      </c>
      <c r="T307" s="248">
        <v>98</v>
      </c>
      <c r="U307" s="248">
        <v>98</v>
      </c>
      <c r="V307" s="248">
        <v>98</v>
      </c>
      <c r="W307" s="248">
        <v>98</v>
      </c>
      <c r="X307" s="248">
        <v>98</v>
      </c>
      <c r="Y307" s="248">
        <v>98</v>
      </c>
      <c r="Z307" s="248">
        <v>98</v>
      </c>
      <c r="AA307" s="248"/>
      <c r="AB307" s="248"/>
      <c r="AC307" s="248"/>
      <c r="AD307" s="248"/>
      <c r="AE307" s="248">
        <v>97</v>
      </c>
      <c r="AF307" s="248">
        <v>97</v>
      </c>
      <c r="AG307" s="248">
        <v>97</v>
      </c>
      <c r="AH307" s="471">
        <v>94</v>
      </c>
      <c r="AI307" s="460">
        <v>98</v>
      </c>
      <c r="AJ307" s="248">
        <v>98</v>
      </c>
      <c r="AK307" s="248">
        <v>98</v>
      </c>
      <c r="AL307" s="248">
        <v>98</v>
      </c>
      <c r="AM307" s="248">
        <v>94</v>
      </c>
      <c r="AN307" s="248">
        <v>98</v>
      </c>
      <c r="AO307" s="248">
        <v>98</v>
      </c>
      <c r="AP307" s="248">
        <v>98</v>
      </c>
      <c r="AQ307" s="248"/>
      <c r="AR307" s="248"/>
      <c r="AS307" s="248"/>
      <c r="AT307" s="248"/>
      <c r="AU307" s="248">
        <v>94</v>
      </c>
      <c r="AV307" s="248">
        <v>94</v>
      </c>
      <c r="AW307" s="248">
        <v>94</v>
      </c>
      <c r="AX307" s="471">
        <v>98</v>
      </c>
      <c r="AY307" s="460">
        <v>98</v>
      </c>
      <c r="AZ307" s="248">
        <v>98</v>
      </c>
      <c r="BA307" s="248">
        <v>98</v>
      </c>
      <c r="BB307" s="248">
        <v>98</v>
      </c>
      <c r="BC307" s="248">
        <v>98</v>
      </c>
      <c r="BD307" s="248">
        <v>98</v>
      </c>
      <c r="BE307" s="248">
        <v>98</v>
      </c>
      <c r="BF307" s="248">
        <v>98</v>
      </c>
      <c r="BG307" s="248"/>
      <c r="BH307" s="248"/>
      <c r="BI307" s="248"/>
      <c r="BJ307" s="248"/>
      <c r="BK307" s="248">
        <v>96</v>
      </c>
      <c r="BL307" s="248">
        <v>97</v>
      </c>
      <c r="BM307" s="248">
        <v>97</v>
      </c>
      <c r="BN307" s="471">
        <v>97</v>
      </c>
    </row>
    <row r="308" spans="2:67" outlineLevel="1">
      <c r="B308" s="55" t="s">
        <v>1135</v>
      </c>
      <c r="C308" s="62">
        <f t="shared" si="188"/>
        <v>98</v>
      </c>
      <c r="D308" s="62">
        <f t="shared" si="189"/>
        <v>98</v>
      </c>
      <c r="E308" s="62">
        <f t="shared" si="190"/>
        <v>98</v>
      </c>
      <c r="F308" s="62">
        <f t="shared" si="191"/>
        <v>98</v>
      </c>
      <c r="G308" s="62">
        <f t="shared" si="192"/>
        <v>98</v>
      </c>
      <c r="H308" s="62">
        <f t="shared" si="193"/>
        <v>98</v>
      </c>
      <c r="I308" s="62">
        <f t="shared" si="194"/>
        <v>98</v>
      </c>
      <c r="J308" s="62">
        <f t="shared" si="195"/>
        <v>97</v>
      </c>
      <c r="K308" s="62">
        <f t="shared" si="196"/>
        <v>0</v>
      </c>
      <c r="L308" s="62">
        <f t="shared" si="197"/>
        <v>0</v>
      </c>
      <c r="M308" s="62">
        <f t="shared" si="198"/>
        <v>0</v>
      </c>
      <c r="N308" s="62">
        <f t="shared" si="199"/>
        <v>0</v>
      </c>
      <c r="O308" s="62">
        <f t="shared" si="200"/>
        <v>94</v>
      </c>
      <c r="P308" s="62">
        <f t="shared" si="201"/>
        <v>94</v>
      </c>
      <c r="Q308" s="62">
        <f t="shared" si="202"/>
        <v>94</v>
      </c>
      <c r="R308" s="450">
        <f t="shared" si="203"/>
        <v>97</v>
      </c>
      <c r="S308" s="461">
        <v>98</v>
      </c>
      <c r="T308" s="247">
        <v>98</v>
      </c>
      <c r="U308" s="247">
        <v>98</v>
      </c>
      <c r="V308" s="247">
        <v>98</v>
      </c>
      <c r="W308" s="247">
        <v>98</v>
      </c>
      <c r="X308" s="247">
        <v>98</v>
      </c>
      <c r="Y308" s="247">
        <v>98</v>
      </c>
      <c r="Z308" s="247">
        <v>98</v>
      </c>
      <c r="AA308" s="247"/>
      <c r="AB308" s="247"/>
      <c r="AC308" s="247"/>
      <c r="AD308" s="247"/>
      <c r="AE308" s="247">
        <v>98</v>
      </c>
      <c r="AF308" s="247">
        <v>97</v>
      </c>
      <c r="AG308" s="247">
        <v>97</v>
      </c>
      <c r="AH308" s="472">
        <v>97</v>
      </c>
      <c r="AI308" s="461">
        <v>98</v>
      </c>
      <c r="AJ308" s="247">
        <v>98</v>
      </c>
      <c r="AK308" s="247">
        <v>98</v>
      </c>
      <c r="AL308" s="247">
        <v>98</v>
      </c>
      <c r="AM308" s="247">
        <v>98</v>
      </c>
      <c r="AN308" s="247">
        <v>98</v>
      </c>
      <c r="AO308" s="247">
        <v>98</v>
      </c>
      <c r="AP308" s="247">
        <v>97</v>
      </c>
      <c r="AQ308" s="247"/>
      <c r="AR308" s="247"/>
      <c r="AS308" s="247"/>
      <c r="AT308" s="247"/>
      <c r="AU308" s="247">
        <v>94</v>
      </c>
      <c r="AV308" s="247">
        <v>94</v>
      </c>
      <c r="AW308" s="247">
        <v>94</v>
      </c>
      <c r="AX308" s="472">
        <v>97</v>
      </c>
      <c r="AY308" s="461">
        <v>98</v>
      </c>
      <c r="AZ308" s="247">
        <v>98</v>
      </c>
      <c r="BA308" s="247">
        <v>98</v>
      </c>
      <c r="BB308" s="247">
        <v>98</v>
      </c>
      <c r="BC308" s="247">
        <v>97</v>
      </c>
      <c r="BD308" s="247">
        <v>98</v>
      </c>
      <c r="BE308" s="247">
        <v>94</v>
      </c>
      <c r="BF308" s="247">
        <v>98</v>
      </c>
      <c r="BG308" s="247"/>
      <c r="BH308" s="247"/>
      <c r="BI308" s="247"/>
      <c r="BJ308" s="247"/>
      <c r="BK308" s="247">
        <v>94</v>
      </c>
      <c r="BL308" s="247">
        <v>94</v>
      </c>
      <c r="BM308" s="247">
        <v>94</v>
      </c>
      <c r="BN308" s="472">
        <v>95</v>
      </c>
    </row>
    <row r="309" spans="2:67" ht="24.75" hidden="1" outlineLevel="2">
      <c r="B309" s="53" t="str">
        <f>"Grazing Intensity 3
"&amp;$B$194&amp;": Ewe Lambs"</f>
        <v>Grazing Intensity 3
Standard (7mo): Ewe Lambs</v>
      </c>
      <c r="C309" s="61">
        <f t="shared" si="188"/>
        <v>0</v>
      </c>
      <c r="D309" s="61">
        <f t="shared" si="189"/>
        <v>0</v>
      </c>
      <c r="E309" s="61">
        <f t="shared" si="190"/>
        <v>0</v>
      </c>
      <c r="F309" s="61">
        <f t="shared" si="191"/>
        <v>0</v>
      </c>
      <c r="G309" s="61">
        <f t="shared" si="192"/>
        <v>0</v>
      </c>
      <c r="H309" s="61">
        <f t="shared" si="193"/>
        <v>0</v>
      </c>
      <c r="I309" s="61">
        <f t="shared" si="194"/>
        <v>0</v>
      </c>
      <c r="J309" s="61">
        <f t="shared" si="195"/>
        <v>0</v>
      </c>
      <c r="K309" s="61">
        <f t="shared" si="196"/>
        <v>0</v>
      </c>
      <c r="L309" s="61">
        <f t="shared" si="197"/>
        <v>0</v>
      </c>
      <c r="M309" s="61">
        <f t="shared" si="198"/>
        <v>0</v>
      </c>
      <c r="N309" s="61">
        <f t="shared" si="199"/>
        <v>0</v>
      </c>
      <c r="O309" s="61">
        <f t="shared" si="200"/>
        <v>0</v>
      </c>
      <c r="P309" s="61">
        <f t="shared" si="201"/>
        <v>0</v>
      </c>
      <c r="Q309" s="61">
        <f t="shared" si="202"/>
        <v>0</v>
      </c>
      <c r="R309" s="448">
        <f t="shared" si="203"/>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row>
    <row r="310" spans="2:67" hidden="1" outlineLevel="2">
      <c r="B310" s="54" t="s">
        <v>1134</v>
      </c>
      <c r="C310" s="249">
        <f t="shared" si="188"/>
        <v>0</v>
      </c>
      <c r="D310" s="249">
        <f t="shared" si="189"/>
        <v>0</v>
      </c>
      <c r="E310" s="249">
        <f t="shared" si="190"/>
        <v>0</v>
      </c>
      <c r="F310" s="249">
        <f t="shared" si="191"/>
        <v>0</v>
      </c>
      <c r="G310" s="249">
        <f t="shared" si="192"/>
        <v>0</v>
      </c>
      <c r="H310" s="249">
        <f t="shared" si="193"/>
        <v>0</v>
      </c>
      <c r="I310" s="249">
        <f t="shared" si="194"/>
        <v>0</v>
      </c>
      <c r="J310" s="249">
        <f t="shared" si="195"/>
        <v>0</v>
      </c>
      <c r="K310" s="249">
        <f t="shared" si="196"/>
        <v>0</v>
      </c>
      <c r="L310" s="249">
        <f t="shared" si="197"/>
        <v>0</v>
      </c>
      <c r="M310" s="249">
        <f t="shared" si="198"/>
        <v>0</v>
      </c>
      <c r="N310" s="249">
        <f t="shared" si="199"/>
        <v>0</v>
      </c>
      <c r="O310" s="249">
        <f t="shared" si="200"/>
        <v>0</v>
      </c>
      <c r="P310" s="249">
        <f t="shared" si="201"/>
        <v>0</v>
      </c>
      <c r="Q310" s="249">
        <f t="shared" si="202"/>
        <v>0</v>
      </c>
      <c r="R310" s="449">
        <f t="shared" si="203"/>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hidden="1" outlineLevel="2">
      <c r="B311" s="55" t="s">
        <v>1135</v>
      </c>
      <c r="C311" s="62">
        <f t="shared" si="188"/>
        <v>0</v>
      </c>
      <c r="D311" s="62">
        <f t="shared" si="189"/>
        <v>0</v>
      </c>
      <c r="E311" s="62">
        <f t="shared" si="190"/>
        <v>0</v>
      </c>
      <c r="F311" s="62">
        <f t="shared" si="191"/>
        <v>0</v>
      </c>
      <c r="G311" s="62">
        <f t="shared" si="192"/>
        <v>0</v>
      </c>
      <c r="H311" s="62">
        <f t="shared" si="193"/>
        <v>0</v>
      </c>
      <c r="I311" s="62">
        <f t="shared" si="194"/>
        <v>0</v>
      </c>
      <c r="J311" s="62">
        <f t="shared" si="195"/>
        <v>0</v>
      </c>
      <c r="K311" s="62">
        <f t="shared" si="196"/>
        <v>0</v>
      </c>
      <c r="L311" s="62">
        <f t="shared" si="197"/>
        <v>0</v>
      </c>
      <c r="M311" s="62">
        <f t="shared" si="198"/>
        <v>0</v>
      </c>
      <c r="N311" s="62">
        <f t="shared" si="199"/>
        <v>0</v>
      </c>
      <c r="O311" s="62">
        <f t="shared" si="200"/>
        <v>0</v>
      </c>
      <c r="P311" s="62">
        <f t="shared" si="201"/>
        <v>0</v>
      </c>
      <c r="Q311" s="62">
        <f t="shared" si="202"/>
        <v>0</v>
      </c>
      <c r="R311" s="450">
        <f t="shared" si="203"/>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hidden="1" outlineLevel="2">
      <c r="B312" s="53" t="str">
        <f t="shared" ref="B312" si="243">$B$195&amp;": Ewe Lambs"</f>
        <v>Early: Ewe Lambs</v>
      </c>
      <c r="C312" s="61">
        <f t="shared" si="188"/>
        <v>0</v>
      </c>
      <c r="D312" s="61">
        <f t="shared" si="189"/>
        <v>0</v>
      </c>
      <c r="E312" s="61">
        <f t="shared" si="190"/>
        <v>0</v>
      </c>
      <c r="F312" s="61">
        <f t="shared" si="191"/>
        <v>0</v>
      </c>
      <c r="G312" s="61">
        <f t="shared" si="192"/>
        <v>0</v>
      </c>
      <c r="H312" s="61">
        <f t="shared" si="193"/>
        <v>0</v>
      </c>
      <c r="I312" s="61">
        <f t="shared" si="194"/>
        <v>0</v>
      </c>
      <c r="J312" s="61">
        <f t="shared" si="195"/>
        <v>0</v>
      </c>
      <c r="K312" s="61">
        <f t="shared" si="196"/>
        <v>0</v>
      </c>
      <c r="L312" s="61">
        <f t="shared" si="197"/>
        <v>0</v>
      </c>
      <c r="M312" s="61">
        <f t="shared" si="198"/>
        <v>0</v>
      </c>
      <c r="N312" s="61">
        <f t="shared" si="199"/>
        <v>0</v>
      </c>
      <c r="O312" s="61">
        <f t="shared" si="200"/>
        <v>0</v>
      </c>
      <c r="P312" s="61">
        <f t="shared" si="201"/>
        <v>0</v>
      </c>
      <c r="Q312" s="61">
        <f t="shared" si="202"/>
        <v>0</v>
      </c>
      <c r="R312" s="448">
        <f t="shared" si="203"/>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row>
    <row r="313" spans="2:67" hidden="1" outlineLevel="2">
      <c r="B313" s="54" t="s">
        <v>1134</v>
      </c>
      <c r="C313" s="249">
        <f t="shared" si="188"/>
        <v>0</v>
      </c>
      <c r="D313" s="249">
        <f t="shared" si="189"/>
        <v>0</v>
      </c>
      <c r="E313" s="249">
        <f t="shared" si="190"/>
        <v>0</v>
      </c>
      <c r="F313" s="249">
        <f t="shared" si="191"/>
        <v>0</v>
      </c>
      <c r="G313" s="249">
        <f t="shared" si="192"/>
        <v>0</v>
      </c>
      <c r="H313" s="249">
        <f t="shared" si="193"/>
        <v>0</v>
      </c>
      <c r="I313" s="249">
        <f t="shared" si="194"/>
        <v>0</v>
      </c>
      <c r="J313" s="249">
        <f t="shared" si="195"/>
        <v>0</v>
      </c>
      <c r="K313" s="249">
        <f t="shared" si="196"/>
        <v>0</v>
      </c>
      <c r="L313" s="249">
        <f t="shared" si="197"/>
        <v>0</v>
      </c>
      <c r="M313" s="249">
        <f t="shared" si="198"/>
        <v>0</v>
      </c>
      <c r="N313" s="249">
        <f t="shared" si="199"/>
        <v>0</v>
      </c>
      <c r="O313" s="249">
        <f t="shared" si="200"/>
        <v>0</v>
      </c>
      <c r="P313" s="249">
        <f t="shared" si="201"/>
        <v>0</v>
      </c>
      <c r="Q313" s="249">
        <f t="shared" si="202"/>
        <v>0</v>
      </c>
      <c r="R313" s="449">
        <f t="shared" si="203"/>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hidden="1" outlineLevel="2">
      <c r="B314" s="55" t="s">
        <v>1135</v>
      </c>
      <c r="C314" s="62">
        <f t="shared" si="188"/>
        <v>0</v>
      </c>
      <c r="D314" s="62">
        <f t="shared" si="189"/>
        <v>0</v>
      </c>
      <c r="E314" s="62">
        <f t="shared" si="190"/>
        <v>0</v>
      </c>
      <c r="F314" s="62">
        <f t="shared" si="191"/>
        <v>0</v>
      </c>
      <c r="G314" s="62">
        <f t="shared" si="192"/>
        <v>0</v>
      </c>
      <c r="H314" s="62">
        <f t="shared" si="193"/>
        <v>0</v>
      </c>
      <c r="I314" s="62">
        <f t="shared" si="194"/>
        <v>0</v>
      </c>
      <c r="J314" s="62">
        <f t="shared" si="195"/>
        <v>0</v>
      </c>
      <c r="K314" s="62">
        <f t="shared" si="196"/>
        <v>0</v>
      </c>
      <c r="L314" s="62">
        <f t="shared" si="197"/>
        <v>0</v>
      </c>
      <c r="M314" s="62">
        <f t="shared" si="198"/>
        <v>0</v>
      </c>
      <c r="N314" s="62">
        <f t="shared" si="199"/>
        <v>0</v>
      </c>
      <c r="O314" s="62">
        <f t="shared" si="200"/>
        <v>0</v>
      </c>
      <c r="P314" s="62">
        <f t="shared" si="201"/>
        <v>0</v>
      </c>
      <c r="Q314" s="62">
        <f t="shared" si="202"/>
        <v>0</v>
      </c>
      <c r="R314" s="450">
        <f t="shared" si="203"/>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hidden="1" outlineLevel="2">
      <c r="B315" s="53" t="str">
        <f t="shared" ref="B315" si="244">$B$196&amp;": Ewe Lambs"</f>
        <v>Middle: Ewe Lambs</v>
      </c>
      <c r="C315" s="61">
        <f t="shared" si="188"/>
        <v>0</v>
      </c>
      <c r="D315" s="61">
        <f t="shared" si="189"/>
        <v>0</v>
      </c>
      <c r="E315" s="61">
        <f t="shared" si="190"/>
        <v>0</v>
      </c>
      <c r="F315" s="61">
        <f t="shared" si="191"/>
        <v>0</v>
      </c>
      <c r="G315" s="61">
        <f t="shared" si="192"/>
        <v>0</v>
      </c>
      <c r="H315" s="61">
        <f t="shared" si="193"/>
        <v>0</v>
      </c>
      <c r="I315" s="61">
        <f t="shared" si="194"/>
        <v>0</v>
      </c>
      <c r="J315" s="61">
        <f t="shared" si="195"/>
        <v>0</v>
      </c>
      <c r="K315" s="61">
        <f t="shared" si="196"/>
        <v>0</v>
      </c>
      <c r="L315" s="61">
        <f t="shared" si="197"/>
        <v>0</v>
      </c>
      <c r="M315" s="61">
        <f t="shared" si="198"/>
        <v>0</v>
      </c>
      <c r="N315" s="61">
        <f t="shared" si="199"/>
        <v>0</v>
      </c>
      <c r="O315" s="61">
        <f t="shared" si="200"/>
        <v>0</v>
      </c>
      <c r="P315" s="61">
        <f t="shared" si="201"/>
        <v>0</v>
      </c>
      <c r="Q315" s="61">
        <f t="shared" si="202"/>
        <v>0</v>
      </c>
      <c r="R315" s="448">
        <f t="shared" si="203"/>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row>
    <row r="316" spans="2:67" hidden="1" outlineLevel="2">
      <c r="B316" s="54" t="s">
        <v>1134</v>
      </c>
      <c r="C316" s="249">
        <f t="shared" si="188"/>
        <v>0</v>
      </c>
      <c r="D316" s="249">
        <f t="shared" si="189"/>
        <v>0</v>
      </c>
      <c r="E316" s="249">
        <f t="shared" si="190"/>
        <v>0</v>
      </c>
      <c r="F316" s="249">
        <f t="shared" si="191"/>
        <v>0</v>
      </c>
      <c r="G316" s="249">
        <f t="shared" si="192"/>
        <v>0</v>
      </c>
      <c r="H316" s="249">
        <f t="shared" si="193"/>
        <v>0</v>
      </c>
      <c r="I316" s="249">
        <f t="shared" si="194"/>
        <v>0</v>
      </c>
      <c r="J316" s="249">
        <f t="shared" si="195"/>
        <v>0</v>
      </c>
      <c r="K316" s="249">
        <f t="shared" si="196"/>
        <v>0</v>
      </c>
      <c r="L316" s="249">
        <f t="shared" si="197"/>
        <v>0</v>
      </c>
      <c r="M316" s="249">
        <f t="shared" si="198"/>
        <v>0</v>
      </c>
      <c r="N316" s="249">
        <f t="shared" si="199"/>
        <v>0</v>
      </c>
      <c r="O316" s="249">
        <f t="shared" si="200"/>
        <v>0</v>
      </c>
      <c r="P316" s="249">
        <f t="shared" si="201"/>
        <v>0</v>
      </c>
      <c r="Q316" s="249">
        <f t="shared" si="202"/>
        <v>0</v>
      </c>
      <c r="R316" s="449">
        <f t="shared" si="203"/>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hidden="1" outlineLevel="2">
      <c r="B317" s="55" t="s">
        <v>1135</v>
      </c>
      <c r="C317" s="62">
        <f t="shared" si="188"/>
        <v>0</v>
      </c>
      <c r="D317" s="62">
        <f t="shared" si="189"/>
        <v>0</v>
      </c>
      <c r="E317" s="62">
        <f t="shared" si="190"/>
        <v>0</v>
      </c>
      <c r="F317" s="62">
        <f t="shared" si="191"/>
        <v>0</v>
      </c>
      <c r="G317" s="62">
        <f t="shared" si="192"/>
        <v>0</v>
      </c>
      <c r="H317" s="62">
        <f t="shared" si="193"/>
        <v>0</v>
      </c>
      <c r="I317" s="62">
        <f t="shared" si="194"/>
        <v>0</v>
      </c>
      <c r="J317" s="62">
        <f t="shared" si="195"/>
        <v>0</v>
      </c>
      <c r="K317" s="62">
        <f t="shared" si="196"/>
        <v>0</v>
      </c>
      <c r="L317" s="62">
        <f t="shared" si="197"/>
        <v>0</v>
      </c>
      <c r="M317" s="62">
        <f t="shared" si="198"/>
        <v>0</v>
      </c>
      <c r="N317" s="62">
        <f t="shared" si="199"/>
        <v>0</v>
      </c>
      <c r="O317" s="62">
        <f t="shared" si="200"/>
        <v>0</v>
      </c>
      <c r="P317" s="62">
        <f t="shared" si="201"/>
        <v>0</v>
      </c>
      <c r="Q317" s="62">
        <f t="shared" si="202"/>
        <v>0</v>
      </c>
      <c r="R317" s="450">
        <f t="shared" si="203"/>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hidden="1" outlineLevel="2">
      <c r="B318" s="53" t="str">
        <f t="shared" ref="B318" si="245">$B$197&amp;": Ewe Lambs"</f>
        <v>Late: Ewe Lambs</v>
      </c>
      <c r="C318" s="61">
        <f t="shared" si="188"/>
        <v>0</v>
      </c>
      <c r="D318" s="61">
        <f t="shared" si="189"/>
        <v>0</v>
      </c>
      <c r="E318" s="61">
        <f t="shared" si="190"/>
        <v>0</v>
      </c>
      <c r="F318" s="61">
        <f t="shared" si="191"/>
        <v>0</v>
      </c>
      <c r="G318" s="61">
        <f t="shared" si="192"/>
        <v>0</v>
      </c>
      <c r="H318" s="61">
        <f t="shared" si="193"/>
        <v>0</v>
      </c>
      <c r="I318" s="61">
        <f t="shared" si="194"/>
        <v>0</v>
      </c>
      <c r="J318" s="61">
        <f t="shared" si="195"/>
        <v>0</v>
      </c>
      <c r="K318" s="61">
        <f t="shared" si="196"/>
        <v>0</v>
      </c>
      <c r="L318" s="61">
        <f t="shared" si="197"/>
        <v>0</v>
      </c>
      <c r="M318" s="61">
        <f t="shared" si="198"/>
        <v>0</v>
      </c>
      <c r="N318" s="61">
        <f t="shared" si="199"/>
        <v>0</v>
      </c>
      <c r="O318" s="61">
        <f t="shared" si="200"/>
        <v>0</v>
      </c>
      <c r="P318" s="61">
        <f t="shared" si="201"/>
        <v>0</v>
      </c>
      <c r="Q318" s="61">
        <f t="shared" si="202"/>
        <v>0</v>
      </c>
      <c r="R318" s="448">
        <f t="shared" si="203"/>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row>
    <row r="319" spans="2:67" hidden="1" outlineLevel="2">
      <c r="B319" s="54" t="s">
        <v>1134</v>
      </c>
      <c r="C319" s="249">
        <f t="shared" si="188"/>
        <v>0</v>
      </c>
      <c r="D319" s="249">
        <f t="shared" si="189"/>
        <v>0</v>
      </c>
      <c r="E319" s="249">
        <f t="shared" si="190"/>
        <v>0</v>
      </c>
      <c r="F319" s="249">
        <f t="shared" si="191"/>
        <v>0</v>
      </c>
      <c r="G319" s="249">
        <f t="shared" si="192"/>
        <v>0</v>
      </c>
      <c r="H319" s="249">
        <f t="shared" si="193"/>
        <v>0</v>
      </c>
      <c r="I319" s="249">
        <f t="shared" si="194"/>
        <v>0</v>
      </c>
      <c r="J319" s="249">
        <f t="shared" si="195"/>
        <v>0</v>
      </c>
      <c r="K319" s="249">
        <f t="shared" si="196"/>
        <v>0</v>
      </c>
      <c r="L319" s="249">
        <f t="shared" si="197"/>
        <v>0</v>
      </c>
      <c r="M319" s="249">
        <f t="shared" si="198"/>
        <v>0</v>
      </c>
      <c r="N319" s="249">
        <f t="shared" si="199"/>
        <v>0</v>
      </c>
      <c r="O319" s="249">
        <f t="shared" si="200"/>
        <v>0</v>
      </c>
      <c r="P319" s="249">
        <f t="shared" si="201"/>
        <v>0</v>
      </c>
      <c r="Q319" s="249">
        <f t="shared" si="202"/>
        <v>0</v>
      </c>
      <c r="R319" s="449">
        <f t="shared" si="203"/>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hidden="1" outlineLevel="2">
      <c r="B320" s="55" t="s">
        <v>1135</v>
      </c>
      <c r="C320" s="62">
        <f t="shared" si="188"/>
        <v>0</v>
      </c>
      <c r="D320" s="62">
        <f t="shared" si="189"/>
        <v>0</v>
      </c>
      <c r="E320" s="62">
        <f t="shared" si="190"/>
        <v>0</v>
      </c>
      <c r="F320" s="62">
        <f t="shared" si="191"/>
        <v>0</v>
      </c>
      <c r="G320" s="62">
        <f t="shared" si="192"/>
        <v>0</v>
      </c>
      <c r="H320" s="62">
        <f t="shared" si="193"/>
        <v>0</v>
      </c>
      <c r="I320" s="62">
        <f t="shared" si="194"/>
        <v>0</v>
      </c>
      <c r="J320" s="62">
        <f t="shared" si="195"/>
        <v>0</v>
      </c>
      <c r="K320" s="62">
        <f t="shared" si="196"/>
        <v>0</v>
      </c>
      <c r="L320" s="62">
        <f t="shared" si="197"/>
        <v>0</v>
      </c>
      <c r="M320" s="62">
        <f t="shared" si="198"/>
        <v>0</v>
      </c>
      <c r="N320" s="62">
        <f t="shared" si="199"/>
        <v>0</v>
      </c>
      <c r="O320" s="62">
        <f t="shared" si="200"/>
        <v>0</v>
      </c>
      <c r="P320" s="62">
        <f t="shared" si="201"/>
        <v>0</v>
      </c>
      <c r="Q320" s="62">
        <f t="shared" si="202"/>
        <v>0</v>
      </c>
      <c r="R320" s="450">
        <f t="shared" si="203"/>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6">CHOOSE(d.Region,S321,AI321,AY321)</f>
        <v>0</v>
      </c>
      <c r="D321" s="61">
        <f t="shared" ref="D321:D323" si="247">CHOOSE(d.Region,T321,AJ321,AZ321)</f>
        <v>0</v>
      </c>
      <c r="E321" s="61">
        <f t="shared" ref="E321:E323" si="248">CHOOSE(d.Region,U321,AK321,BA321)</f>
        <v>0</v>
      </c>
      <c r="F321" s="61">
        <f t="shared" ref="F321:F323" si="249">CHOOSE(d.Region,V321,AL321,BB321)</f>
        <v>0</v>
      </c>
      <c r="G321" s="61">
        <f t="shared" ref="G321:G323" si="250">CHOOSE(d.Region,W321,AM321,BC321)</f>
        <v>0</v>
      </c>
      <c r="H321" s="61">
        <f t="shared" ref="H321:H323" si="251">CHOOSE(d.Region,X321,AN321,BD321)</f>
        <v>0</v>
      </c>
      <c r="I321" s="61">
        <f t="shared" ref="I321:I323" si="252">CHOOSE(d.Region,Y321,AO321,BE321)</f>
        <v>0</v>
      </c>
      <c r="J321" s="61">
        <f t="shared" ref="J321:J323" si="253">CHOOSE(d.Region,Z321,AP321,BF321)</f>
        <v>0</v>
      </c>
      <c r="K321" s="61">
        <f t="shared" ref="K321:K323" si="254">CHOOSE(d.Region,AA321,AQ321,BG321)</f>
        <v>0</v>
      </c>
      <c r="L321" s="61">
        <f t="shared" ref="L321:L323" si="255">CHOOSE(d.Region,AB321,AR321,BH321)</f>
        <v>0</v>
      </c>
      <c r="M321" s="61">
        <f t="shared" ref="M321:M323" si="256">CHOOSE(d.Region,AC321,AS321,BI321)</f>
        <v>0</v>
      </c>
      <c r="N321" s="61">
        <f t="shared" ref="N321:N323" si="257">CHOOSE(d.Region,AD321,AT321,BJ321)</f>
        <v>0</v>
      </c>
      <c r="O321" s="61">
        <f t="shared" ref="O321:O323" si="258">CHOOSE(d.Region,AE321,AU321,BK321)</f>
        <v>0</v>
      </c>
      <c r="P321" s="61">
        <f t="shared" ref="P321:P323" si="259">CHOOSE(d.Region,AF321,AV321,BL321)</f>
        <v>0</v>
      </c>
      <c r="Q321" s="61">
        <f t="shared" ref="Q321:Q323" si="260">CHOOSE(d.Region,AG321,AW321,BM321)</f>
        <v>0</v>
      </c>
      <c r="R321" s="448">
        <f t="shared" ref="R321:R323" si="261">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row>
    <row r="322" spans="1:122" outlineLevel="2">
      <c r="B322" s="54" t="s">
        <v>1134</v>
      </c>
      <c r="C322" s="249">
        <f t="shared" si="246"/>
        <v>0</v>
      </c>
      <c r="D322" s="249">
        <f t="shared" si="247"/>
        <v>0</v>
      </c>
      <c r="E322" s="249">
        <f t="shared" si="248"/>
        <v>0</v>
      </c>
      <c r="F322" s="249">
        <f t="shared" si="249"/>
        <v>0</v>
      </c>
      <c r="G322" s="249">
        <f t="shared" si="250"/>
        <v>0</v>
      </c>
      <c r="H322" s="249">
        <f t="shared" si="251"/>
        <v>0</v>
      </c>
      <c r="I322" s="249">
        <f t="shared" si="252"/>
        <v>0</v>
      </c>
      <c r="J322" s="249">
        <f t="shared" si="253"/>
        <v>0</v>
      </c>
      <c r="K322" s="249">
        <f t="shared" si="254"/>
        <v>0</v>
      </c>
      <c r="L322" s="249">
        <f t="shared" si="255"/>
        <v>0</v>
      </c>
      <c r="M322" s="249">
        <f t="shared" si="256"/>
        <v>0</v>
      </c>
      <c r="N322" s="249">
        <f t="shared" si="257"/>
        <v>0</v>
      </c>
      <c r="O322" s="249">
        <f t="shared" si="258"/>
        <v>0</v>
      </c>
      <c r="P322" s="249">
        <f t="shared" si="259"/>
        <v>0</v>
      </c>
      <c r="Q322" s="249">
        <f t="shared" si="260"/>
        <v>0</v>
      </c>
      <c r="R322" s="449">
        <f t="shared" si="261"/>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6"/>
        <v>0</v>
      </c>
      <c r="D323" s="62">
        <f t="shared" si="247"/>
        <v>0</v>
      </c>
      <c r="E323" s="62">
        <f t="shared" si="248"/>
        <v>0</v>
      </c>
      <c r="F323" s="62">
        <f t="shared" si="249"/>
        <v>0</v>
      </c>
      <c r="G323" s="62">
        <f t="shared" si="250"/>
        <v>0</v>
      </c>
      <c r="H323" s="62">
        <f t="shared" si="251"/>
        <v>0</v>
      </c>
      <c r="I323" s="62">
        <f t="shared" si="252"/>
        <v>0</v>
      </c>
      <c r="J323" s="62">
        <f t="shared" si="253"/>
        <v>0</v>
      </c>
      <c r="K323" s="62">
        <f t="shared" si="254"/>
        <v>0</v>
      </c>
      <c r="L323" s="62">
        <f t="shared" si="255"/>
        <v>0</v>
      </c>
      <c r="M323" s="62">
        <f t="shared" si="256"/>
        <v>0</v>
      </c>
      <c r="N323" s="62">
        <f t="shared" si="257"/>
        <v>0</v>
      </c>
      <c r="O323" s="62">
        <f t="shared" si="258"/>
        <v>0</v>
      </c>
      <c r="P323" s="62">
        <f t="shared" si="259"/>
        <v>0</v>
      </c>
      <c r="Q323" s="62">
        <f t="shared" si="260"/>
        <v>0</v>
      </c>
      <c r="R323" s="450">
        <f t="shared" si="261"/>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hidden="1" outlineLevel="2">
      <c r="B324" s="53" t="str">
        <f t="shared" ref="B324" si="262">$B$199&amp;": Ewe Lambs"</f>
        <v>7mo with 0% mated: Ewe Lambs</v>
      </c>
      <c r="C324" s="61">
        <f t="shared" si="188"/>
        <v>0</v>
      </c>
      <c r="D324" s="61">
        <f t="shared" si="189"/>
        <v>0</v>
      </c>
      <c r="E324" s="61">
        <f t="shared" si="190"/>
        <v>0</v>
      </c>
      <c r="F324" s="61">
        <f t="shared" si="191"/>
        <v>0</v>
      </c>
      <c r="G324" s="61">
        <f t="shared" si="192"/>
        <v>0</v>
      </c>
      <c r="H324" s="61">
        <f t="shared" si="193"/>
        <v>0</v>
      </c>
      <c r="I324" s="61">
        <f t="shared" si="194"/>
        <v>0</v>
      </c>
      <c r="J324" s="61">
        <f t="shared" si="195"/>
        <v>0</v>
      </c>
      <c r="K324" s="61">
        <f t="shared" si="196"/>
        <v>0</v>
      </c>
      <c r="L324" s="61">
        <f t="shared" si="197"/>
        <v>0</v>
      </c>
      <c r="M324" s="61">
        <f t="shared" si="198"/>
        <v>0</v>
      </c>
      <c r="N324" s="61">
        <f t="shared" si="199"/>
        <v>0</v>
      </c>
      <c r="O324" s="61">
        <f t="shared" si="200"/>
        <v>0</v>
      </c>
      <c r="P324" s="61">
        <f t="shared" si="201"/>
        <v>0</v>
      </c>
      <c r="Q324" s="61">
        <f t="shared" si="202"/>
        <v>0</v>
      </c>
      <c r="R324" s="448">
        <f t="shared" si="203"/>
        <v>0</v>
      </c>
      <c r="S324" s="362">
        <f>S309</f>
        <v>0</v>
      </c>
      <c r="T324" s="362">
        <f t="shared" ref="T324:BN324" si="263">T309</f>
        <v>0</v>
      </c>
      <c r="U324" s="362">
        <f t="shared" si="263"/>
        <v>0</v>
      </c>
      <c r="V324" s="362">
        <f t="shared" si="263"/>
        <v>0</v>
      </c>
      <c r="W324" s="362">
        <f t="shared" si="263"/>
        <v>0</v>
      </c>
      <c r="X324" s="362">
        <f t="shared" si="263"/>
        <v>0</v>
      </c>
      <c r="Y324" s="362">
        <f t="shared" si="263"/>
        <v>0</v>
      </c>
      <c r="Z324" s="362">
        <f t="shared" si="263"/>
        <v>0</v>
      </c>
      <c r="AA324" s="362">
        <f t="shared" si="263"/>
        <v>0</v>
      </c>
      <c r="AB324" s="362">
        <f t="shared" si="263"/>
        <v>0</v>
      </c>
      <c r="AC324" s="362">
        <f t="shared" si="263"/>
        <v>0</v>
      </c>
      <c r="AD324" s="362">
        <f t="shared" si="263"/>
        <v>0</v>
      </c>
      <c r="AE324" s="362">
        <f t="shared" si="263"/>
        <v>0</v>
      </c>
      <c r="AF324" s="362">
        <f t="shared" si="263"/>
        <v>0</v>
      </c>
      <c r="AG324" s="362">
        <f t="shared" si="263"/>
        <v>0</v>
      </c>
      <c r="AH324" s="362">
        <f t="shared" si="263"/>
        <v>0</v>
      </c>
      <c r="AI324" s="362">
        <f t="shared" si="263"/>
        <v>0</v>
      </c>
      <c r="AJ324" s="362">
        <f t="shared" si="263"/>
        <v>0</v>
      </c>
      <c r="AK324" s="362">
        <f t="shared" si="263"/>
        <v>0</v>
      </c>
      <c r="AL324" s="362">
        <f t="shared" si="263"/>
        <v>0</v>
      </c>
      <c r="AM324" s="362">
        <f t="shared" si="263"/>
        <v>0</v>
      </c>
      <c r="AN324" s="362">
        <f t="shared" si="263"/>
        <v>0</v>
      </c>
      <c r="AO324" s="362">
        <f t="shared" si="263"/>
        <v>0</v>
      </c>
      <c r="AP324" s="362">
        <f t="shared" si="263"/>
        <v>0</v>
      </c>
      <c r="AQ324" s="362">
        <f t="shared" si="263"/>
        <v>0</v>
      </c>
      <c r="AR324" s="362">
        <f t="shared" si="263"/>
        <v>0</v>
      </c>
      <c r="AS324" s="362">
        <f t="shared" si="263"/>
        <v>0</v>
      </c>
      <c r="AT324" s="362">
        <f t="shared" si="263"/>
        <v>0</v>
      </c>
      <c r="AU324" s="362">
        <f t="shared" si="263"/>
        <v>0</v>
      </c>
      <c r="AV324" s="362">
        <f t="shared" si="263"/>
        <v>0</v>
      </c>
      <c r="AW324" s="362">
        <f t="shared" si="263"/>
        <v>0</v>
      </c>
      <c r="AX324" s="362">
        <f t="shared" si="263"/>
        <v>0</v>
      </c>
      <c r="AY324" s="362">
        <f t="shared" si="263"/>
        <v>0</v>
      </c>
      <c r="AZ324" s="362">
        <f t="shared" si="263"/>
        <v>0</v>
      </c>
      <c r="BA324" s="362">
        <f t="shared" si="263"/>
        <v>0</v>
      </c>
      <c r="BB324" s="362">
        <f t="shared" si="263"/>
        <v>0</v>
      </c>
      <c r="BC324" s="362">
        <f t="shared" si="263"/>
        <v>0</v>
      </c>
      <c r="BD324" s="362">
        <f t="shared" si="263"/>
        <v>0</v>
      </c>
      <c r="BE324" s="362">
        <f t="shared" si="263"/>
        <v>0</v>
      </c>
      <c r="BF324" s="362">
        <f t="shared" si="263"/>
        <v>0</v>
      </c>
      <c r="BG324" s="362">
        <f t="shared" si="263"/>
        <v>0</v>
      </c>
      <c r="BH324" s="362">
        <f t="shared" si="263"/>
        <v>0</v>
      </c>
      <c r="BI324" s="362">
        <f t="shared" si="263"/>
        <v>0</v>
      </c>
      <c r="BJ324" s="362">
        <f t="shared" si="263"/>
        <v>0</v>
      </c>
      <c r="BK324" s="362">
        <f t="shared" si="263"/>
        <v>0</v>
      </c>
      <c r="BL324" s="362">
        <f t="shared" si="263"/>
        <v>0</v>
      </c>
      <c r="BM324" s="362">
        <f t="shared" si="263"/>
        <v>0</v>
      </c>
      <c r="BN324" s="362">
        <f t="shared" si="263"/>
        <v>0</v>
      </c>
      <c r="BO324" s="34"/>
    </row>
    <row r="325" spans="1:122" hidden="1" outlineLevel="2">
      <c r="B325" s="54" t="s">
        <v>1134</v>
      </c>
      <c r="C325" s="249">
        <f t="shared" si="188"/>
        <v>0</v>
      </c>
      <c r="D325" s="249">
        <f t="shared" si="189"/>
        <v>0</v>
      </c>
      <c r="E325" s="249">
        <f t="shared" si="190"/>
        <v>0</v>
      </c>
      <c r="F325" s="249">
        <f t="shared" si="191"/>
        <v>0</v>
      </c>
      <c r="G325" s="249">
        <f t="shared" si="192"/>
        <v>0</v>
      </c>
      <c r="H325" s="249">
        <f t="shared" si="193"/>
        <v>0</v>
      </c>
      <c r="I325" s="249">
        <f t="shared" si="194"/>
        <v>0</v>
      </c>
      <c r="J325" s="249">
        <f t="shared" si="195"/>
        <v>0</v>
      </c>
      <c r="K325" s="249">
        <f t="shared" si="196"/>
        <v>0</v>
      </c>
      <c r="L325" s="249">
        <f t="shared" si="197"/>
        <v>0</v>
      </c>
      <c r="M325" s="249">
        <f t="shared" si="198"/>
        <v>0</v>
      </c>
      <c r="N325" s="249">
        <f t="shared" si="199"/>
        <v>0</v>
      </c>
      <c r="O325" s="249">
        <f t="shared" si="200"/>
        <v>0</v>
      </c>
      <c r="P325" s="249">
        <f t="shared" si="201"/>
        <v>0</v>
      </c>
      <c r="Q325" s="249">
        <f t="shared" si="202"/>
        <v>0</v>
      </c>
      <c r="R325" s="449">
        <f t="shared" si="203"/>
        <v>0</v>
      </c>
      <c r="S325" s="362">
        <f t="shared" ref="S325:BN325" si="264">S310</f>
        <v>0</v>
      </c>
      <c r="T325" s="362">
        <f t="shared" si="264"/>
        <v>0</v>
      </c>
      <c r="U325" s="362">
        <f t="shared" si="264"/>
        <v>0</v>
      </c>
      <c r="V325" s="362">
        <f t="shared" si="264"/>
        <v>0</v>
      </c>
      <c r="W325" s="362">
        <f t="shared" si="264"/>
        <v>0</v>
      </c>
      <c r="X325" s="362">
        <f t="shared" si="264"/>
        <v>0</v>
      </c>
      <c r="Y325" s="362">
        <f t="shared" si="264"/>
        <v>0</v>
      </c>
      <c r="Z325" s="362">
        <f t="shared" si="264"/>
        <v>0</v>
      </c>
      <c r="AA325" s="362">
        <f t="shared" si="264"/>
        <v>0</v>
      </c>
      <c r="AB325" s="362">
        <f t="shared" si="264"/>
        <v>0</v>
      </c>
      <c r="AC325" s="362">
        <f t="shared" si="264"/>
        <v>0</v>
      </c>
      <c r="AD325" s="362">
        <f t="shared" si="264"/>
        <v>0</v>
      </c>
      <c r="AE325" s="362">
        <f t="shared" si="264"/>
        <v>0</v>
      </c>
      <c r="AF325" s="362">
        <f t="shared" si="264"/>
        <v>0</v>
      </c>
      <c r="AG325" s="362">
        <f t="shared" si="264"/>
        <v>0</v>
      </c>
      <c r="AH325" s="362">
        <f t="shared" si="264"/>
        <v>0</v>
      </c>
      <c r="AI325" s="362">
        <f t="shared" si="264"/>
        <v>0</v>
      </c>
      <c r="AJ325" s="362">
        <f t="shared" si="264"/>
        <v>0</v>
      </c>
      <c r="AK325" s="362">
        <f t="shared" si="264"/>
        <v>0</v>
      </c>
      <c r="AL325" s="362">
        <f t="shared" si="264"/>
        <v>0</v>
      </c>
      <c r="AM325" s="362">
        <f t="shared" si="264"/>
        <v>0</v>
      </c>
      <c r="AN325" s="362">
        <f t="shared" si="264"/>
        <v>0</v>
      </c>
      <c r="AO325" s="362">
        <f t="shared" si="264"/>
        <v>0</v>
      </c>
      <c r="AP325" s="362">
        <f t="shared" si="264"/>
        <v>0</v>
      </c>
      <c r="AQ325" s="362">
        <f t="shared" si="264"/>
        <v>0</v>
      </c>
      <c r="AR325" s="362">
        <f t="shared" si="264"/>
        <v>0</v>
      </c>
      <c r="AS325" s="362">
        <f t="shared" si="264"/>
        <v>0</v>
      </c>
      <c r="AT325" s="362">
        <f t="shared" si="264"/>
        <v>0</v>
      </c>
      <c r="AU325" s="362">
        <f t="shared" si="264"/>
        <v>0</v>
      </c>
      <c r="AV325" s="362">
        <f t="shared" si="264"/>
        <v>0</v>
      </c>
      <c r="AW325" s="362">
        <f t="shared" si="264"/>
        <v>0</v>
      </c>
      <c r="AX325" s="362">
        <f t="shared" si="264"/>
        <v>0</v>
      </c>
      <c r="AY325" s="362">
        <f t="shared" si="264"/>
        <v>0</v>
      </c>
      <c r="AZ325" s="362">
        <f t="shared" si="264"/>
        <v>0</v>
      </c>
      <c r="BA325" s="362">
        <f t="shared" si="264"/>
        <v>0</v>
      </c>
      <c r="BB325" s="362">
        <f t="shared" si="264"/>
        <v>0</v>
      </c>
      <c r="BC325" s="362">
        <f t="shared" si="264"/>
        <v>0</v>
      </c>
      <c r="BD325" s="362">
        <f t="shared" si="264"/>
        <v>0</v>
      </c>
      <c r="BE325" s="362">
        <f t="shared" si="264"/>
        <v>0</v>
      </c>
      <c r="BF325" s="362">
        <f t="shared" si="264"/>
        <v>0</v>
      </c>
      <c r="BG325" s="362">
        <f t="shared" si="264"/>
        <v>0</v>
      </c>
      <c r="BH325" s="362">
        <f t="shared" si="264"/>
        <v>0</v>
      </c>
      <c r="BI325" s="362">
        <f t="shared" si="264"/>
        <v>0</v>
      </c>
      <c r="BJ325" s="362">
        <f t="shared" si="264"/>
        <v>0</v>
      </c>
      <c r="BK325" s="362">
        <f t="shared" si="264"/>
        <v>0</v>
      </c>
      <c r="BL325" s="362">
        <f t="shared" si="264"/>
        <v>0</v>
      </c>
      <c r="BM325" s="362">
        <f t="shared" si="264"/>
        <v>0</v>
      </c>
      <c r="BN325" s="362">
        <f t="shared" si="264"/>
        <v>0</v>
      </c>
    </row>
    <row r="326" spans="1:122" hidden="1" outlineLevel="2">
      <c r="B326" s="55" t="s">
        <v>1135</v>
      </c>
      <c r="C326" s="62">
        <f t="shared" si="188"/>
        <v>0</v>
      </c>
      <c r="D326" s="62">
        <f t="shared" si="189"/>
        <v>0</v>
      </c>
      <c r="E326" s="62">
        <f t="shared" si="190"/>
        <v>0</v>
      </c>
      <c r="F326" s="62">
        <f t="shared" si="191"/>
        <v>0</v>
      </c>
      <c r="G326" s="62">
        <f t="shared" si="192"/>
        <v>0</v>
      </c>
      <c r="H326" s="62">
        <f t="shared" si="193"/>
        <v>0</v>
      </c>
      <c r="I326" s="62">
        <f t="shared" si="194"/>
        <v>0</v>
      </c>
      <c r="J326" s="62">
        <f t="shared" si="195"/>
        <v>0</v>
      </c>
      <c r="K326" s="62">
        <f t="shared" si="196"/>
        <v>0</v>
      </c>
      <c r="L326" s="62">
        <f t="shared" si="197"/>
        <v>0</v>
      </c>
      <c r="M326" s="62">
        <f t="shared" si="198"/>
        <v>0</v>
      </c>
      <c r="N326" s="62">
        <f t="shared" si="199"/>
        <v>0</v>
      </c>
      <c r="O326" s="62">
        <f t="shared" si="200"/>
        <v>0</v>
      </c>
      <c r="P326" s="62">
        <f t="shared" si="201"/>
        <v>0</v>
      </c>
      <c r="Q326" s="62">
        <f t="shared" si="202"/>
        <v>0</v>
      </c>
      <c r="R326" s="450">
        <f t="shared" si="203"/>
        <v>0</v>
      </c>
      <c r="S326" s="362">
        <f t="shared" ref="S326:BN326" si="265">S311</f>
        <v>0</v>
      </c>
      <c r="T326" s="362">
        <f t="shared" si="265"/>
        <v>0</v>
      </c>
      <c r="U326" s="362">
        <f t="shared" si="265"/>
        <v>0</v>
      </c>
      <c r="V326" s="362">
        <f t="shared" si="265"/>
        <v>0</v>
      </c>
      <c r="W326" s="362">
        <f t="shared" si="265"/>
        <v>0</v>
      </c>
      <c r="X326" s="362">
        <f t="shared" si="265"/>
        <v>0</v>
      </c>
      <c r="Y326" s="362">
        <f t="shared" si="265"/>
        <v>0</v>
      </c>
      <c r="Z326" s="362">
        <f t="shared" si="265"/>
        <v>0</v>
      </c>
      <c r="AA326" s="362">
        <f t="shared" si="265"/>
        <v>0</v>
      </c>
      <c r="AB326" s="362">
        <f t="shared" si="265"/>
        <v>0</v>
      </c>
      <c r="AC326" s="362">
        <f t="shared" si="265"/>
        <v>0</v>
      </c>
      <c r="AD326" s="362">
        <f t="shared" si="265"/>
        <v>0</v>
      </c>
      <c r="AE326" s="362">
        <f t="shared" si="265"/>
        <v>0</v>
      </c>
      <c r="AF326" s="362">
        <f t="shared" si="265"/>
        <v>0</v>
      </c>
      <c r="AG326" s="362">
        <f t="shared" si="265"/>
        <v>0</v>
      </c>
      <c r="AH326" s="362">
        <f t="shared" si="265"/>
        <v>0</v>
      </c>
      <c r="AI326" s="362">
        <f t="shared" si="265"/>
        <v>0</v>
      </c>
      <c r="AJ326" s="362">
        <f t="shared" si="265"/>
        <v>0</v>
      </c>
      <c r="AK326" s="362">
        <f t="shared" si="265"/>
        <v>0</v>
      </c>
      <c r="AL326" s="362">
        <f t="shared" si="265"/>
        <v>0</v>
      </c>
      <c r="AM326" s="362">
        <f t="shared" si="265"/>
        <v>0</v>
      </c>
      <c r="AN326" s="362">
        <f t="shared" si="265"/>
        <v>0</v>
      </c>
      <c r="AO326" s="362">
        <f t="shared" si="265"/>
        <v>0</v>
      </c>
      <c r="AP326" s="362">
        <f t="shared" si="265"/>
        <v>0</v>
      </c>
      <c r="AQ326" s="362">
        <f t="shared" si="265"/>
        <v>0</v>
      </c>
      <c r="AR326" s="362">
        <f t="shared" si="265"/>
        <v>0</v>
      </c>
      <c r="AS326" s="362">
        <f t="shared" si="265"/>
        <v>0</v>
      </c>
      <c r="AT326" s="362">
        <f t="shared" si="265"/>
        <v>0</v>
      </c>
      <c r="AU326" s="362">
        <f t="shared" si="265"/>
        <v>0</v>
      </c>
      <c r="AV326" s="362">
        <f t="shared" si="265"/>
        <v>0</v>
      </c>
      <c r="AW326" s="362">
        <f t="shared" si="265"/>
        <v>0</v>
      </c>
      <c r="AX326" s="362">
        <f t="shared" si="265"/>
        <v>0</v>
      </c>
      <c r="AY326" s="362">
        <f t="shared" si="265"/>
        <v>0</v>
      </c>
      <c r="AZ326" s="362">
        <f t="shared" si="265"/>
        <v>0</v>
      </c>
      <c r="BA326" s="362">
        <f t="shared" si="265"/>
        <v>0</v>
      </c>
      <c r="BB326" s="362">
        <f t="shared" si="265"/>
        <v>0</v>
      </c>
      <c r="BC326" s="362">
        <f t="shared" si="265"/>
        <v>0</v>
      </c>
      <c r="BD326" s="362">
        <f t="shared" si="265"/>
        <v>0</v>
      </c>
      <c r="BE326" s="362">
        <f t="shared" si="265"/>
        <v>0</v>
      </c>
      <c r="BF326" s="362">
        <f t="shared" si="265"/>
        <v>0</v>
      </c>
      <c r="BG326" s="362">
        <f t="shared" si="265"/>
        <v>0</v>
      </c>
      <c r="BH326" s="362">
        <f t="shared" si="265"/>
        <v>0</v>
      </c>
      <c r="BI326" s="362">
        <f t="shared" si="265"/>
        <v>0</v>
      </c>
      <c r="BJ326" s="362">
        <f t="shared" si="265"/>
        <v>0</v>
      </c>
      <c r="BK326" s="362">
        <f t="shared" si="265"/>
        <v>0</v>
      </c>
      <c r="BL326" s="362">
        <f t="shared" si="265"/>
        <v>0</v>
      </c>
      <c r="BM326" s="362">
        <f t="shared" si="265"/>
        <v>0</v>
      </c>
      <c r="BN326" s="362">
        <f t="shared" si="265"/>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49</v>
      </c>
      <c r="Q334" s="219">
        <f>INDEX(i.Periods,Q$333,1+d.TOL+3*(Q$332-1))</f>
        <v>54</v>
      </c>
      <c r="R334" s="219">
        <f>INDEX(i.Periods,R$333,1+d.TOL+3*(R$332-1))</f>
        <v>62</v>
      </c>
      <c r="S334" s="219">
        <f>INDEX(i.Periods,S$333,1+d.TOL+3*(S$332-1))</f>
        <v>76</v>
      </c>
      <c r="T334" s="219"/>
      <c r="U334" s="219"/>
      <c r="V334" s="219"/>
      <c r="W334" s="219">
        <f>INDEX(i.Periods,W$333,1+d.TOL+3*(W$332-1))</f>
        <v>51</v>
      </c>
      <c r="X334" s="219">
        <f>INDEX(i.Periods,X$333,1+d.TOL+3*(X$332-1))</f>
        <v>56</v>
      </c>
      <c r="Y334" s="219">
        <f>INDEX(i.Periods,Y$333,1+d.TOL+3*(Y$332-1))</f>
        <v>64</v>
      </c>
      <c r="Z334" s="219">
        <f>INDEX(i.Periods,Z$333,1+d.TOL+3*(Z$332-1))</f>
        <v>78</v>
      </c>
      <c r="AA334" s="219"/>
      <c r="AB334" s="219"/>
      <c r="AC334" s="219"/>
      <c r="AD334" s="219">
        <f>INDEX(i.Periods,AD$333,1+d.TOL+3*(AD$332-1))</f>
        <v>54</v>
      </c>
      <c r="AE334" s="219">
        <f>INDEX(i.Periods,AE$333,1+d.TOL+3*(AE$332-1))</f>
        <v>59</v>
      </c>
      <c r="AF334" s="219">
        <f>INDEX(i.Periods,AF$333,1+d.TOL+3*(AF$332-1))</f>
        <v>67</v>
      </c>
      <c r="AG334" s="219">
        <f>INDEX(i.Periods,AG$333,1+d.TOL+3*(AG$332-1))</f>
        <v>81</v>
      </c>
      <c r="AH334" s="219"/>
      <c r="AI334" s="219"/>
      <c r="AJ334" s="219"/>
      <c r="AK334" s="219">
        <f>INDEX(i.Periods,AK$333,1+d.TOL+3*(AK$332-1))</f>
        <v>56</v>
      </c>
      <c r="AL334" s="219">
        <f>INDEX(i.Periods,AL$333,1+d.TOL+3*(AL$332-1))</f>
        <v>61</v>
      </c>
      <c r="AM334" s="219">
        <f>INDEX(i.Periods,AM$333,1+d.TOL+3*(AM$332-1))</f>
        <v>69</v>
      </c>
      <c r="AN334" s="219">
        <f>INDEX(i.Periods,AN$333,1+d.TOL+3*(AN$332-1))</f>
        <v>83</v>
      </c>
      <c r="AO334" s="219"/>
      <c r="AP334" s="219"/>
      <c r="AQ334" s="219"/>
      <c r="AR334" s="219">
        <f>INDEX(i.Periods,AR$333,1+d.TOL+3*(AR$332-1))</f>
        <v>58</v>
      </c>
      <c r="AS334" s="219">
        <f>INDEX(i.Periods,AS$333,1+d.TOL+3*(AS$332-1))</f>
        <v>63</v>
      </c>
      <c r="AT334" s="219">
        <f>INDEX(i.Periods,AT$333,1+d.TOL+3*(AT$332-1))</f>
        <v>71</v>
      </c>
      <c r="AU334" s="219">
        <f>INDEX(i.Periods,AU$333,1+d.TOL+3*(AU$332-1))</f>
        <v>85</v>
      </c>
      <c r="AV334" s="219"/>
      <c r="AW334" s="219"/>
      <c r="AX334" s="219"/>
      <c r="AY334" s="219">
        <f>INDEX(i.Periods,AY$333,1+d.TOL+3*(AY$332-1))</f>
        <v>49</v>
      </c>
      <c r="AZ334" s="219">
        <f>INDEX(i.Periods,AZ$333,1+d.TOL+3*(AZ$332-1))</f>
        <v>54</v>
      </c>
      <c r="BA334" s="219">
        <f>INDEX(i.Periods,BA$333,1+d.TOL+3*(BA$332-1))</f>
        <v>62</v>
      </c>
      <c r="BB334" s="219">
        <f>INDEX(i.Periods,BB$333,1+d.TOL+3*(BB$332-1))</f>
        <v>76</v>
      </c>
      <c r="BC334" s="219"/>
      <c r="BD334" s="219"/>
      <c r="BE334" s="219"/>
      <c r="BF334" s="267">
        <f>P334+52</f>
        <v>101</v>
      </c>
      <c r="BG334" s="267">
        <f>R334+52</f>
        <v>114</v>
      </c>
      <c r="BH334" s="267">
        <f>S334+52</f>
        <v>128</v>
      </c>
      <c r="BI334" s="21"/>
      <c r="BJ334" s="21"/>
      <c r="BK334" s="21"/>
      <c r="BL334" s="21"/>
      <c r="BM334" s="268">
        <f>BF334+52</f>
        <v>153</v>
      </c>
      <c r="BN334" s="268">
        <f>BG334+52</f>
        <v>166</v>
      </c>
      <c r="BO334" s="268">
        <f>BH334+52</f>
        <v>180</v>
      </c>
      <c r="BP334" s="21"/>
      <c r="BQ334" s="21"/>
      <c r="BR334" s="21"/>
      <c r="BS334" s="21"/>
      <c r="BT334" s="268">
        <f>BM334+52</f>
        <v>205</v>
      </c>
      <c r="BU334" s="268">
        <f>BN334+52</f>
        <v>218</v>
      </c>
      <c r="BV334" s="268">
        <f>BO334+52</f>
        <v>232</v>
      </c>
      <c r="BW334" s="21"/>
      <c r="BX334" s="21"/>
      <c r="BY334" s="21"/>
      <c r="BZ334" s="21"/>
      <c r="CA334" s="268">
        <f>BT334+52</f>
        <v>257</v>
      </c>
      <c r="CB334" s="268">
        <f>BU334+52</f>
        <v>270</v>
      </c>
      <c r="CC334" s="268">
        <f>BV334+52</f>
        <v>284</v>
      </c>
      <c r="CD334" s="21"/>
      <c r="CE334" s="21"/>
      <c r="CF334" s="21"/>
      <c r="CG334" s="21"/>
      <c r="CH334" s="268">
        <f>CA334+52</f>
        <v>309</v>
      </c>
      <c r="CI334" s="268">
        <f>CB334+52</f>
        <v>322</v>
      </c>
      <c r="CJ334" s="268">
        <f>CC334+52</f>
        <v>336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54:62</v>
      </c>
      <c r="Q335" s="267" t="str">
        <f>R334&amp;":"&amp;S334</f>
        <v>62:76</v>
      </c>
      <c r="R335" s="269" t="str">
        <f>Q335</f>
        <v>62:76</v>
      </c>
      <c r="S335" s="269" t="str">
        <f>R335</f>
        <v>62:76</v>
      </c>
      <c r="T335" s="269" t="str">
        <f>S335</f>
        <v>62:76</v>
      </c>
      <c r="U335" s="269" t="str">
        <f>T335</f>
        <v>62:76</v>
      </c>
      <c r="V335" s="269" t="str">
        <f>U335</f>
        <v>62:76</v>
      </c>
      <c r="W335" s="267" t="str">
        <f>X334&amp;":"&amp;Y334</f>
        <v>56:64</v>
      </c>
      <c r="X335" s="267" t="str">
        <f>Y334&amp;":"&amp;Z334</f>
        <v>64:78</v>
      </c>
      <c r="Y335" s="269" t="str">
        <f>X335</f>
        <v>64:78</v>
      </c>
      <c r="Z335" s="269" t="str">
        <f>Y335</f>
        <v>64:78</v>
      </c>
      <c r="AA335" s="269" t="str">
        <f>Z335</f>
        <v>64:78</v>
      </c>
      <c r="AB335" s="269" t="str">
        <f>AA335</f>
        <v>64:78</v>
      </c>
      <c r="AC335" s="269" t="str">
        <f>AB335</f>
        <v>64:78</v>
      </c>
      <c r="AD335" s="267" t="str">
        <f>AE334&amp;":"&amp;AF334</f>
        <v>59:67</v>
      </c>
      <c r="AE335" s="267" t="str">
        <f>AF334&amp;":"&amp;AG334</f>
        <v>67:81</v>
      </c>
      <c r="AF335" s="269" t="str">
        <f t="shared" ref="AF335:AJ335" si="266">AE335</f>
        <v>67:81</v>
      </c>
      <c r="AG335" s="269" t="str">
        <f t="shared" si="266"/>
        <v>67:81</v>
      </c>
      <c r="AH335" s="269" t="str">
        <f t="shared" si="266"/>
        <v>67:81</v>
      </c>
      <c r="AI335" s="269" t="str">
        <f t="shared" si="266"/>
        <v>67:81</v>
      </c>
      <c r="AJ335" s="269" t="str">
        <f t="shared" si="266"/>
        <v>67:81</v>
      </c>
      <c r="AK335" s="267" t="str">
        <f>AL334&amp;":"&amp;AM334</f>
        <v>61:69</v>
      </c>
      <c r="AL335" s="267" t="str">
        <f>AM334&amp;":"&amp;AN334</f>
        <v>69:83</v>
      </c>
      <c r="AM335" s="269" t="str">
        <f t="shared" ref="AM335:AQ335" si="267">AL335</f>
        <v>69:83</v>
      </c>
      <c r="AN335" s="269" t="str">
        <f t="shared" si="267"/>
        <v>69:83</v>
      </c>
      <c r="AO335" s="269" t="str">
        <f t="shared" si="267"/>
        <v>69:83</v>
      </c>
      <c r="AP335" s="269" t="str">
        <f t="shared" si="267"/>
        <v>69:83</v>
      </c>
      <c r="AQ335" s="269" t="str">
        <f t="shared" si="267"/>
        <v>69:83</v>
      </c>
      <c r="AR335" s="267" t="str">
        <f>AS334&amp;":"&amp;AT334</f>
        <v>63:71</v>
      </c>
      <c r="AS335" s="267" t="str">
        <f>AT334&amp;":"&amp;AU334</f>
        <v>71:85</v>
      </c>
      <c r="AT335" s="269" t="str">
        <f t="shared" ref="AT335" si="268">AS335</f>
        <v>71:85</v>
      </c>
      <c r="AU335" s="269" t="str">
        <f t="shared" ref="AU335" si="269">AT335</f>
        <v>71:85</v>
      </c>
      <c r="AV335" s="269" t="str">
        <f t="shared" ref="AV335" si="270">AU335</f>
        <v>71:85</v>
      </c>
      <c r="AW335" s="269" t="str">
        <f t="shared" ref="AW335" si="271">AV335</f>
        <v>71:85</v>
      </c>
      <c r="AX335" s="269" t="str">
        <f t="shared" ref="AX335" si="272">AW335</f>
        <v>71:85</v>
      </c>
      <c r="AY335" s="267" t="str">
        <f>AZ334&amp;":"&amp;BA334</f>
        <v>54:62</v>
      </c>
      <c r="AZ335" s="267" t="str">
        <f>BA334&amp;":"&amp;BB334</f>
        <v>62:76</v>
      </c>
      <c r="BA335" s="269" t="str">
        <f t="shared" ref="BA335:BE335" si="273">AZ335</f>
        <v>62:76</v>
      </c>
      <c r="BB335" s="269" t="str">
        <f t="shared" si="273"/>
        <v>62:76</v>
      </c>
      <c r="BC335" s="269" t="str">
        <f t="shared" si="273"/>
        <v>62:76</v>
      </c>
      <c r="BD335" s="269" t="str">
        <f t="shared" si="273"/>
        <v>62:76</v>
      </c>
      <c r="BE335" s="269" t="str">
        <f t="shared" si="273"/>
        <v>62:76</v>
      </c>
      <c r="BF335" s="268" t="str">
        <f>BF334&amp;":"&amp;BG334</f>
        <v>101:114</v>
      </c>
      <c r="BG335" s="268" t="str">
        <f>BG334&amp;":"&amp;BH334</f>
        <v>114:128</v>
      </c>
      <c r="BH335" s="269" t="str">
        <f t="shared" ref="BH335:BL335" si="274">BG335</f>
        <v>114:128</v>
      </c>
      <c r="BI335" s="269" t="str">
        <f t="shared" si="274"/>
        <v>114:128</v>
      </c>
      <c r="BJ335" s="269" t="str">
        <f t="shared" si="274"/>
        <v>114:128</v>
      </c>
      <c r="BK335" s="269" t="str">
        <f t="shared" si="274"/>
        <v>114:128</v>
      </c>
      <c r="BL335" s="269" t="str">
        <f t="shared" si="274"/>
        <v>114:128</v>
      </c>
      <c r="BM335" s="268" t="str">
        <f>BM334&amp;":"&amp;BN334</f>
        <v>153:166</v>
      </c>
      <c r="BN335" s="268" t="str">
        <f>BN334&amp;":"&amp;BO334</f>
        <v>166:180</v>
      </c>
      <c r="BO335" s="269" t="str">
        <f t="shared" ref="BO335:BS335" si="275">BN335</f>
        <v>166:180</v>
      </c>
      <c r="BP335" s="269" t="str">
        <f t="shared" si="275"/>
        <v>166:180</v>
      </c>
      <c r="BQ335" s="269" t="str">
        <f t="shared" si="275"/>
        <v>166:180</v>
      </c>
      <c r="BR335" s="269" t="str">
        <f t="shared" si="275"/>
        <v>166:180</v>
      </c>
      <c r="BS335" s="269" t="str">
        <f t="shared" si="275"/>
        <v>166:180</v>
      </c>
      <c r="BT335" s="268" t="str">
        <f>BT334&amp;":"&amp;BU334</f>
        <v>205:218</v>
      </c>
      <c r="BU335" s="268" t="str">
        <f>BU334&amp;":"&amp;BV334</f>
        <v>218:232</v>
      </c>
      <c r="BV335" s="269" t="str">
        <f t="shared" ref="BV335:BZ335" si="276">BU335</f>
        <v>218:232</v>
      </c>
      <c r="BW335" s="269" t="str">
        <f t="shared" si="276"/>
        <v>218:232</v>
      </c>
      <c r="BX335" s="269" t="str">
        <f t="shared" si="276"/>
        <v>218:232</v>
      </c>
      <c r="BY335" s="269" t="str">
        <f t="shared" si="276"/>
        <v>218:232</v>
      </c>
      <c r="BZ335" s="269" t="str">
        <f t="shared" si="276"/>
        <v>218:232</v>
      </c>
      <c r="CA335" s="268" t="str">
        <f>CA334&amp;":"&amp;CB334</f>
        <v>257:270</v>
      </c>
      <c r="CB335" s="268" t="str">
        <f>CB334&amp;":"&amp;CC334</f>
        <v>270:284</v>
      </c>
      <c r="CC335" s="269" t="str">
        <f t="shared" ref="CC335:CG335" si="277">CB335</f>
        <v>270:284</v>
      </c>
      <c r="CD335" s="269" t="str">
        <f t="shared" si="277"/>
        <v>270:284</v>
      </c>
      <c r="CE335" s="269" t="str">
        <f t="shared" si="277"/>
        <v>270:284</v>
      </c>
      <c r="CF335" s="269" t="str">
        <f t="shared" si="277"/>
        <v>270:284</v>
      </c>
      <c r="CG335" s="269" t="str">
        <f t="shared" si="277"/>
        <v>270:284</v>
      </c>
      <c r="CH335" s="268" t="str">
        <f>CH334&amp;":"&amp;CI334</f>
        <v>309:322</v>
      </c>
      <c r="CI335" s="268" t="str">
        <f>CI334&amp;":"&amp;CJ334</f>
        <v>322:336</v>
      </c>
      <c r="CJ335" s="269" t="str">
        <f t="shared" ref="CJ335:CN335" si="278">CI335</f>
        <v>322:336</v>
      </c>
      <c r="CK335" s="269" t="str">
        <f t="shared" si="278"/>
        <v>322:336</v>
      </c>
      <c r="CL335" s="269" t="str">
        <f t="shared" si="278"/>
        <v>322:336</v>
      </c>
      <c r="CM335" s="269" t="str">
        <f t="shared" si="278"/>
        <v>322:336</v>
      </c>
      <c r="CN335" s="269" t="str">
        <f t="shared" si="278"/>
        <v>322:336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2:3</v>
      </c>
      <c r="S336" s="242" t="str">
        <f>LEFT(F336,FIND(":",F336)-1)+i.TOLoffset_r2*(d.TOL-1)&amp;":"&amp;RIGHT(F336,LEN(F336)-FIND(":",F336))+i.TOLoffset_r2*(d.TOL-1)</f>
        <v>3:4</v>
      </c>
      <c r="T336" s="242" t="str">
        <f>LEFT(G336,FIND(":",G336)-1)+i.TOLoffset_r2*(d.TOL-1)&amp;":"&amp;RIGHT(G336,LEN(G336)-FIND(":",G336))+i.TOLoffset_r2*(d.TOL-1)</f>
        <v>4:5</v>
      </c>
      <c r="U336" s="242" t="str">
        <f>LEFT(H336,FIND(":",H336)-1)+i.TOLoffset_r2*(d.TOL-1)&amp;":"&amp;RIGHT(H336,LEN(H336)-FIND(":",H336))+i.TOLoffset_r2*(d.TOL-1)</f>
        <v>5:6</v>
      </c>
      <c r="V336" s="242" t="str">
        <f>LEFT(I336,FIND(":",I336)-1)+i.TOLoffset_r2*(d.TOL-1)&amp;":"&amp;RIGHT(I336,LEN(I336)-FIND(":",I336))+i.TOLoffset_r2*(d.TOL-1)</f>
        <v>6:7</v>
      </c>
      <c r="W336" s="266" t="str">
        <f>P336</f>
        <v>0:1</v>
      </c>
      <c r="X336" s="266" t="str">
        <f t="shared" ref="X336:CN336" si="279">Q336</f>
        <v>0:1</v>
      </c>
      <c r="Y336" s="266" t="str">
        <f t="shared" si="279"/>
        <v>2:3</v>
      </c>
      <c r="Z336" s="266" t="str">
        <f t="shared" si="279"/>
        <v>3:4</v>
      </c>
      <c r="AA336" s="266" t="str">
        <f t="shared" si="279"/>
        <v>4:5</v>
      </c>
      <c r="AB336" s="266" t="str">
        <f t="shared" si="279"/>
        <v>5:6</v>
      </c>
      <c r="AC336" s="266" t="str">
        <f t="shared" si="279"/>
        <v>6:7</v>
      </c>
      <c r="AD336" s="266" t="str">
        <f t="shared" si="279"/>
        <v>0:1</v>
      </c>
      <c r="AE336" s="266" t="str">
        <f t="shared" si="279"/>
        <v>0:1</v>
      </c>
      <c r="AF336" s="266" t="str">
        <f t="shared" si="279"/>
        <v>2:3</v>
      </c>
      <c r="AG336" s="266" t="str">
        <f t="shared" si="279"/>
        <v>3:4</v>
      </c>
      <c r="AH336" s="266" t="str">
        <f t="shared" si="279"/>
        <v>4:5</v>
      </c>
      <c r="AI336" s="266" t="str">
        <f t="shared" si="279"/>
        <v>5:6</v>
      </c>
      <c r="AJ336" s="266" t="str">
        <f t="shared" si="279"/>
        <v>6:7</v>
      </c>
      <c r="AK336" s="266" t="str">
        <f t="shared" si="279"/>
        <v>0:1</v>
      </c>
      <c r="AL336" s="266" t="str">
        <f t="shared" si="279"/>
        <v>0:1</v>
      </c>
      <c r="AM336" s="266" t="str">
        <f t="shared" si="279"/>
        <v>2:3</v>
      </c>
      <c r="AN336" s="266" t="str">
        <f t="shared" si="279"/>
        <v>3:4</v>
      </c>
      <c r="AO336" s="266" t="str">
        <f t="shared" si="279"/>
        <v>4:5</v>
      </c>
      <c r="AP336" s="266" t="str">
        <f t="shared" si="279"/>
        <v>5:6</v>
      </c>
      <c r="AQ336" s="266" t="str">
        <f t="shared" si="279"/>
        <v>6:7</v>
      </c>
      <c r="AR336" s="266" t="str">
        <f t="shared" ref="AR336:BE336" si="280">AD336</f>
        <v>0:1</v>
      </c>
      <c r="AS336" s="266" t="str">
        <f t="shared" si="280"/>
        <v>0:1</v>
      </c>
      <c r="AT336" s="266" t="str">
        <f t="shared" si="280"/>
        <v>2:3</v>
      </c>
      <c r="AU336" s="266" t="str">
        <f t="shared" si="280"/>
        <v>3:4</v>
      </c>
      <c r="AV336" s="266" t="str">
        <f t="shared" si="280"/>
        <v>4:5</v>
      </c>
      <c r="AW336" s="266" t="str">
        <f t="shared" si="280"/>
        <v>5:6</v>
      </c>
      <c r="AX336" s="266" t="str">
        <f t="shared" si="280"/>
        <v>6:7</v>
      </c>
      <c r="AY336" s="266" t="str">
        <f t="shared" si="280"/>
        <v>0:1</v>
      </c>
      <c r="AZ336" s="266" t="str">
        <f t="shared" si="280"/>
        <v>0:1</v>
      </c>
      <c r="BA336" s="266" t="str">
        <f t="shared" si="280"/>
        <v>2:3</v>
      </c>
      <c r="BB336" s="266" t="str">
        <f t="shared" si="280"/>
        <v>3:4</v>
      </c>
      <c r="BC336" s="266" t="str">
        <f t="shared" si="280"/>
        <v>4:5</v>
      </c>
      <c r="BD336" s="266" t="str">
        <f t="shared" si="280"/>
        <v>5:6</v>
      </c>
      <c r="BE336" s="266" t="str">
        <f t="shared" si="280"/>
        <v>6:7</v>
      </c>
      <c r="BF336" s="266" t="str">
        <f t="shared" si="279"/>
        <v>0:1</v>
      </c>
      <c r="BG336" s="266" t="str">
        <f t="shared" si="279"/>
        <v>0:1</v>
      </c>
      <c r="BH336" s="266" t="str">
        <f t="shared" si="279"/>
        <v>2:3</v>
      </c>
      <c r="BI336" s="266" t="str">
        <f t="shared" si="279"/>
        <v>3:4</v>
      </c>
      <c r="BJ336" s="266" t="str">
        <f t="shared" si="279"/>
        <v>4:5</v>
      </c>
      <c r="BK336" s="266" t="str">
        <f t="shared" si="279"/>
        <v>5:6</v>
      </c>
      <c r="BL336" s="266" t="str">
        <f t="shared" si="279"/>
        <v>6:7</v>
      </c>
      <c r="BM336" s="266" t="str">
        <f t="shared" si="279"/>
        <v>0:1</v>
      </c>
      <c r="BN336" s="266" t="str">
        <f t="shared" si="279"/>
        <v>0:1</v>
      </c>
      <c r="BO336" s="266" t="str">
        <f t="shared" si="279"/>
        <v>2:3</v>
      </c>
      <c r="BP336" s="266" t="str">
        <f t="shared" si="279"/>
        <v>3:4</v>
      </c>
      <c r="BQ336" s="266" t="str">
        <f t="shared" si="279"/>
        <v>4:5</v>
      </c>
      <c r="BR336" s="266" t="str">
        <f t="shared" si="279"/>
        <v>5:6</v>
      </c>
      <c r="BS336" s="266" t="str">
        <f t="shared" si="279"/>
        <v>6:7</v>
      </c>
      <c r="BT336" s="266" t="str">
        <f t="shared" si="279"/>
        <v>0:1</v>
      </c>
      <c r="BU336" s="266" t="str">
        <f t="shared" si="279"/>
        <v>0:1</v>
      </c>
      <c r="BV336" s="266" t="str">
        <f t="shared" si="279"/>
        <v>2:3</v>
      </c>
      <c r="BW336" s="266" t="str">
        <f t="shared" si="279"/>
        <v>3:4</v>
      </c>
      <c r="BX336" s="266" t="str">
        <f t="shared" si="279"/>
        <v>4:5</v>
      </c>
      <c r="BY336" s="266" t="str">
        <f t="shared" si="279"/>
        <v>5:6</v>
      </c>
      <c r="BZ336" s="266" t="str">
        <f t="shared" si="279"/>
        <v>6:7</v>
      </c>
      <c r="CA336" s="266" t="str">
        <f t="shared" si="279"/>
        <v>0:1</v>
      </c>
      <c r="CB336" s="266" t="str">
        <f t="shared" si="279"/>
        <v>0:1</v>
      </c>
      <c r="CC336" s="266" t="str">
        <f t="shared" si="279"/>
        <v>2:3</v>
      </c>
      <c r="CD336" s="266" t="str">
        <f t="shared" si="279"/>
        <v>3:4</v>
      </c>
      <c r="CE336" s="266" t="str">
        <f t="shared" si="279"/>
        <v>4:5</v>
      </c>
      <c r="CF336" s="266" t="str">
        <f t="shared" si="279"/>
        <v>5:6</v>
      </c>
      <c r="CG336" s="266" t="str">
        <f t="shared" si="279"/>
        <v>6:7</v>
      </c>
      <c r="CH336" s="266" t="str">
        <f t="shared" si="279"/>
        <v>0:1</v>
      </c>
      <c r="CI336" s="266" t="str">
        <f t="shared" si="279"/>
        <v>0:1</v>
      </c>
      <c r="CJ336" s="266" t="str">
        <f t="shared" si="279"/>
        <v>2:3</v>
      </c>
      <c r="CK336" s="266" t="str">
        <f t="shared" si="279"/>
        <v>3:4</v>
      </c>
      <c r="CL336" s="266" t="str">
        <f t="shared" si="279"/>
        <v>4:5</v>
      </c>
      <c r="CM336" s="266" t="str">
        <f t="shared" si="279"/>
        <v>5:6</v>
      </c>
      <c r="CN336" s="266" t="str">
        <f t="shared" si="279"/>
        <v>6:7</v>
      </c>
    </row>
    <row r="337" spans="1:92" ht="56.25" outlineLevel="1">
      <c r="A337" s="21"/>
      <c r="C337" s="30"/>
      <c r="D337" s="30"/>
      <c r="E337" s="30"/>
      <c r="F337" s="30"/>
      <c r="G337" s="30"/>
      <c r="H337" s="30"/>
      <c r="I337" s="30"/>
      <c r="J337" s="30"/>
      <c r="K337" s="30"/>
      <c r="L337" s="30"/>
      <c r="M337" s="30"/>
      <c r="N337" s="30"/>
      <c r="O337" s="30"/>
      <c r="P337" s="265" t="str">
        <f t="shared" ref="P337:Q337" si="281">P336&amp;", "&amp;P$335</f>
        <v>0:1, 54:62</v>
      </c>
      <c r="Q337" s="265" t="str">
        <f t="shared" si="281"/>
        <v>0:1, 62:76</v>
      </c>
      <c r="R337" s="265" t="str">
        <f>R336&amp;", "&amp;R$335</f>
        <v>2:3, 62:76</v>
      </c>
      <c r="S337" s="265" t="str">
        <f>S336&amp;", "&amp;S$335</f>
        <v>3:4, 62:76</v>
      </c>
      <c r="T337" s="265" t="str">
        <f>T336&amp;", "&amp;T$335</f>
        <v>4:5, 62:76</v>
      </c>
      <c r="U337" s="265" t="str">
        <f>U336&amp;", "&amp;U$335</f>
        <v>5:6, 62:76</v>
      </c>
      <c r="V337" s="265" t="str">
        <f>V336&amp;", "&amp;V$335</f>
        <v>6:7, 62:76</v>
      </c>
      <c r="W337" s="265" t="str">
        <f t="shared" ref="W337:BE337" si="282">W336&amp;", "&amp;W$335</f>
        <v>0:1, 56:64</v>
      </c>
      <c r="X337" s="265" t="str">
        <f t="shared" si="282"/>
        <v>0:1, 64:78</v>
      </c>
      <c r="Y337" s="265" t="str">
        <f t="shared" si="282"/>
        <v>2:3, 64:78</v>
      </c>
      <c r="Z337" s="265" t="str">
        <f t="shared" si="282"/>
        <v>3:4, 64:78</v>
      </c>
      <c r="AA337" s="265" t="str">
        <f t="shared" si="282"/>
        <v>4:5, 64:78</v>
      </c>
      <c r="AB337" s="265" t="str">
        <f t="shared" si="282"/>
        <v>5:6, 64:78</v>
      </c>
      <c r="AC337" s="265" t="str">
        <f t="shared" si="282"/>
        <v>6:7, 64:78</v>
      </c>
      <c r="AD337" s="265" t="str">
        <f t="shared" si="282"/>
        <v>0:1, 59:67</v>
      </c>
      <c r="AE337" s="265" t="str">
        <f t="shared" si="282"/>
        <v>0:1, 67:81</v>
      </c>
      <c r="AF337" s="265" t="str">
        <f t="shared" si="282"/>
        <v>2:3, 67:81</v>
      </c>
      <c r="AG337" s="265" t="str">
        <f t="shared" si="282"/>
        <v>3:4, 67:81</v>
      </c>
      <c r="AH337" s="265" t="str">
        <f t="shared" si="282"/>
        <v>4:5, 67:81</v>
      </c>
      <c r="AI337" s="265" t="str">
        <f t="shared" si="282"/>
        <v>5:6, 67:81</v>
      </c>
      <c r="AJ337" s="265" t="str">
        <f t="shared" si="282"/>
        <v>6:7, 67:81</v>
      </c>
      <c r="AK337" s="265" t="str">
        <f t="shared" si="282"/>
        <v>0:1, 61:69</v>
      </c>
      <c r="AL337" s="265" t="str">
        <f t="shared" si="282"/>
        <v>0:1, 69:83</v>
      </c>
      <c r="AM337" s="265" t="str">
        <f t="shared" si="282"/>
        <v>2:3, 69:83</v>
      </c>
      <c r="AN337" s="265" t="str">
        <f t="shared" si="282"/>
        <v>3:4, 69:83</v>
      </c>
      <c r="AO337" s="265" t="str">
        <f t="shared" si="282"/>
        <v>4:5, 69:83</v>
      </c>
      <c r="AP337" s="265" t="str">
        <f t="shared" si="282"/>
        <v>5:6, 69:83</v>
      </c>
      <c r="AQ337" s="265" t="str">
        <f t="shared" si="282"/>
        <v>6:7, 69:83</v>
      </c>
      <c r="AR337" s="265" t="str">
        <f t="shared" ref="AR337:AX337" si="283">AR336&amp;", "&amp;AR$335</f>
        <v>0:1, 63:71</v>
      </c>
      <c r="AS337" s="265" t="str">
        <f t="shared" si="283"/>
        <v>0:1, 71:85</v>
      </c>
      <c r="AT337" s="265" t="str">
        <f t="shared" si="283"/>
        <v>2:3, 71:85</v>
      </c>
      <c r="AU337" s="265" t="str">
        <f t="shared" si="283"/>
        <v>3:4, 71:85</v>
      </c>
      <c r="AV337" s="265" t="str">
        <f t="shared" si="283"/>
        <v>4:5, 71:85</v>
      </c>
      <c r="AW337" s="265" t="str">
        <f t="shared" si="283"/>
        <v>5:6, 71:85</v>
      </c>
      <c r="AX337" s="265" t="str">
        <f t="shared" si="283"/>
        <v>6:7, 71:85</v>
      </c>
      <c r="AY337" s="265" t="str">
        <f t="shared" si="282"/>
        <v>0:1, 54:62</v>
      </c>
      <c r="AZ337" s="265" t="str">
        <f t="shared" si="282"/>
        <v>0:1, 62:76</v>
      </c>
      <c r="BA337" s="265" t="str">
        <f t="shared" si="282"/>
        <v>2:3, 62:76</v>
      </c>
      <c r="BB337" s="265" t="str">
        <f t="shared" si="282"/>
        <v>3:4, 62:76</v>
      </c>
      <c r="BC337" s="265" t="str">
        <f t="shared" si="282"/>
        <v>4:5, 62:76</v>
      </c>
      <c r="BD337" s="265" t="str">
        <f t="shared" si="282"/>
        <v>5:6, 62:76</v>
      </c>
      <c r="BE337" s="265" t="str">
        <f t="shared" si="282"/>
        <v>6:7, 62:76</v>
      </c>
      <c r="BF337" s="265" t="str">
        <f t="shared" ref="BF337:CG337" si="284">BF336&amp;", "&amp;BF$335</f>
        <v>0:1, 101:114</v>
      </c>
      <c r="BG337" s="265" t="str">
        <f t="shared" si="284"/>
        <v>0:1, 114:128</v>
      </c>
      <c r="BH337" s="265" t="str">
        <f t="shared" si="284"/>
        <v>2:3, 114:128</v>
      </c>
      <c r="BI337" s="265" t="str">
        <f t="shared" si="284"/>
        <v>3:4, 114:128</v>
      </c>
      <c r="BJ337" s="265" t="str">
        <f t="shared" si="284"/>
        <v>4:5, 114:128</v>
      </c>
      <c r="BK337" s="265" t="str">
        <f t="shared" si="284"/>
        <v>5:6, 114:128</v>
      </c>
      <c r="BL337" s="265" t="str">
        <f t="shared" si="284"/>
        <v>6:7, 114:128</v>
      </c>
      <c r="BM337" s="265" t="str">
        <f t="shared" si="284"/>
        <v>0:1, 153:166</v>
      </c>
      <c r="BN337" s="265" t="str">
        <f t="shared" si="284"/>
        <v>0:1, 166:180</v>
      </c>
      <c r="BO337" s="265" t="str">
        <f t="shared" si="284"/>
        <v>2:3, 166:180</v>
      </c>
      <c r="BP337" s="265" t="str">
        <f t="shared" si="284"/>
        <v>3:4, 166:180</v>
      </c>
      <c r="BQ337" s="265" t="str">
        <f t="shared" si="284"/>
        <v>4:5, 166:180</v>
      </c>
      <c r="BR337" s="265" t="str">
        <f t="shared" si="284"/>
        <v>5:6, 166:180</v>
      </c>
      <c r="BS337" s="265" t="str">
        <f t="shared" si="284"/>
        <v>6:7, 166:180</v>
      </c>
      <c r="BT337" s="265" t="str">
        <f t="shared" si="284"/>
        <v>0:1, 205:218</v>
      </c>
      <c r="BU337" s="265" t="str">
        <f t="shared" si="284"/>
        <v>0:1, 218:232</v>
      </c>
      <c r="BV337" s="265" t="str">
        <f t="shared" si="284"/>
        <v>2:3, 218:232</v>
      </c>
      <c r="BW337" s="265" t="str">
        <f t="shared" si="284"/>
        <v>3:4, 218:232</v>
      </c>
      <c r="BX337" s="265" t="str">
        <f t="shared" si="284"/>
        <v>4:5, 218:232</v>
      </c>
      <c r="BY337" s="265" t="str">
        <f t="shared" si="284"/>
        <v>5:6, 218:232</v>
      </c>
      <c r="BZ337" s="265" t="str">
        <f t="shared" si="284"/>
        <v>6:7, 218:232</v>
      </c>
      <c r="CA337" s="265" t="str">
        <f t="shared" si="284"/>
        <v>0:1, 257:270</v>
      </c>
      <c r="CB337" s="265" t="str">
        <f t="shared" si="284"/>
        <v>0:1, 270:284</v>
      </c>
      <c r="CC337" s="265" t="str">
        <f t="shared" si="284"/>
        <v>2:3, 270:284</v>
      </c>
      <c r="CD337" s="265" t="str">
        <f t="shared" si="284"/>
        <v>3:4, 270:284</v>
      </c>
      <c r="CE337" s="265" t="str">
        <f t="shared" si="284"/>
        <v>4:5, 270:284</v>
      </c>
      <c r="CF337" s="265" t="str">
        <f t="shared" si="284"/>
        <v>5:6, 270:284</v>
      </c>
      <c r="CG337" s="265" t="str">
        <f t="shared" si="284"/>
        <v>6:7, 270:284</v>
      </c>
      <c r="CH337" s="265" t="str">
        <f t="shared" ref="CH337:CN337" si="285">CH336&amp;", "&amp;CH$335</f>
        <v>0:1, 309:322</v>
      </c>
      <c r="CI337" s="265" t="str">
        <f t="shared" si="285"/>
        <v>0:1, 322:336</v>
      </c>
      <c r="CJ337" s="265" t="str">
        <f t="shared" si="285"/>
        <v>2:3, 322:336</v>
      </c>
      <c r="CK337" s="265" t="str">
        <f t="shared" si="285"/>
        <v>3:4, 322:336</v>
      </c>
      <c r="CL337" s="265" t="str">
        <f t="shared" si="285"/>
        <v>4:5, 322:336</v>
      </c>
      <c r="CM337" s="265" t="str">
        <f t="shared" si="285"/>
        <v>5:6, 322:336</v>
      </c>
      <c r="CN337" s="265" t="str">
        <f t="shared" si="285"/>
        <v>6:7, 322:336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146:147</v>
      </c>
      <c r="S338" s="287" t="str">
        <f>LEFT(S336,FIND(":",S336)-1)+i.BMToffset_r2&amp;":"&amp;RIGHT(S336,LEN(S336)-FIND(":",S336))+i.BMToffset_r2</f>
        <v>147:148</v>
      </c>
      <c r="T338" s="287" t="str">
        <f>LEFT(T336,FIND(":",T336)-1)+i.BMToffset_r2&amp;":"&amp;RIGHT(T336,LEN(T336)-FIND(":",T336))+i.BMToffset_r2</f>
        <v>148:149</v>
      </c>
      <c r="U338" s="287" t="str">
        <f>LEFT(U336,FIND(":",U336)-1)+i.BMToffset_r2&amp;":"&amp;RIGHT(U336,LEN(U336)-FIND(":",U336))+i.BMToffset_r2</f>
        <v>149:150</v>
      </c>
      <c r="V338" s="287" t="str">
        <f>LEFT(V336,FIND(":",V336)-1)+i.BMToffset_r2&amp;":"&amp;RIGHT(V336,LEN(V336)-FIND(":",V336))+i.BMToffset_r2</f>
        <v>150:151</v>
      </c>
      <c r="W338" s="266" t="str">
        <f>P338</f>
        <v>0:1</v>
      </c>
      <c r="X338" s="266" t="str">
        <f t="shared" ref="X338:CN338" si="286">Q338</f>
        <v>0:1</v>
      </c>
      <c r="Y338" s="266" t="str">
        <f t="shared" si="286"/>
        <v>146:147</v>
      </c>
      <c r="Z338" s="266" t="str">
        <f t="shared" si="286"/>
        <v>147:148</v>
      </c>
      <c r="AA338" s="266" t="str">
        <f t="shared" si="286"/>
        <v>148:149</v>
      </c>
      <c r="AB338" s="266" t="str">
        <f t="shared" si="286"/>
        <v>149:150</v>
      </c>
      <c r="AC338" s="266" t="str">
        <f t="shared" si="286"/>
        <v>150:151</v>
      </c>
      <c r="AD338" s="266" t="str">
        <f t="shared" si="286"/>
        <v>0:1</v>
      </c>
      <c r="AE338" s="266" t="str">
        <f t="shared" si="286"/>
        <v>0:1</v>
      </c>
      <c r="AF338" s="266" t="str">
        <f t="shared" si="286"/>
        <v>146:147</v>
      </c>
      <c r="AG338" s="266" t="str">
        <f t="shared" si="286"/>
        <v>147:148</v>
      </c>
      <c r="AH338" s="266" t="str">
        <f t="shared" si="286"/>
        <v>148:149</v>
      </c>
      <c r="AI338" s="266" t="str">
        <f t="shared" si="286"/>
        <v>149:150</v>
      </c>
      <c r="AJ338" s="266" t="str">
        <f t="shared" si="286"/>
        <v>150:151</v>
      </c>
      <c r="AK338" s="266" t="str">
        <f t="shared" si="286"/>
        <v>0:1</v>
      </c>
      <c r="AL338" s="266" t="str">
        <f t="shared" si="286"/>
        <v>0:1</v>
      </c>
      <c r="AM338" s="266" t="str">
        <f t="shared" si="286"/>
        <v>146:147</v>
      </c>
      <c r="AN338" s="266" t="str">
        <f t="shared" si="286"/>
        <v>147:148</v>
      </c>
      <c r="AO338" s="266" t="str">
        <f t="shared" si="286"/>
        <v>148:149</v>
      </c>
      <c r="AP338" s="266" t="str">
        <f t="shared" si="286"/>
        <v>149:150</v>
      </c>
      <c r="AQ338" s="266" t="str">
        <f t="shared" si="286"/>
        <v>150:151</v>
      </c>
      <c r="AR338" s="266" t="str">
        <f t="shared" ref="AR338:BE338" si="287">AD338</f>
        <v>0:1</v>
      </c>
      <c r="AS338" s="266" t="str">
        <f t="shared" si="287"/>
        <v>0:1</v>
      </c>
      <c r="AT338" s="266" t="str">
        <f t="shared" si="287"/>
        <v>146:147</v>
      </c>
      <c r="AU338" s="266" t="str">
        <f t="shared" si="287"/>
        <v>147:148</v>
      </c>
      <c r="AV338" s="266" t="str">
        <f t="shared" si="287"/>
        <v>148:149</v>
      </c>
      <c r="AW338" s="266" t="str">
        <f t="shared" si="287"/>
        <v>149:150</v>
      </c>
      <c r="AX338" s="266" t="str">
        <f t="shared" si="287"/>
        <v>150:151</v>
      </c>
      <c r="AY338" s="266" t="str">
        <f t="shared" si="287"/>
        <v>0:1</v>
      </c>
      <c r="AZ338" s="266" t="str">
        <f t="shared" si="287"/>
        <v>0:1</v>
      </c>
      <c r="BA338" s="266" t="str">
        <f t="shared" si="287"/>
        <v>146:147</v>
      </c>
      <c r="BB338" s="266" t="str">
        <f t="shared" si="287"/>
        <v>147:148</v>
      </c>
      <c r="BC338" s="266" t="str">
        <f t="shared" si="287"/>
        <v>148:149</v>
      </c>
      <c r="BD338" s="266" t="str">
        <f t="shared" si="287"/>
        <v>149:150</v>
      </c>
      <c r="BE338" s="266" t="str">
        <f t="shared" si="287"/>
        <v>150:151</v>
      </c>
      <c r="BF338" s="266" t="str">
        <f t="shared" si="286"/>
        <v>0:1</v>
      </c>
      <c r="BG338" s="266" t="str">
        <f t="shared" si="286"/>
        <v>0:1</v>
      </c>
      <c r="BH338" s="266" t="str">
        <f t="shared" si="286"/>
        <v>146:147</v>
      </c>
      <c r="BI338" s="266" t="str">
        <f t="shared" si="286"/>
        <v>147:148</v>
      </c>
      <c r="BJ338" s="266" t="str">
        <f t="shared" si="286"/>
        <v>148:149</v>
      </c>
      <c r="BK338" s="266" t="str">
        <f t="shared" si="286"/>
        <v>149:150</v>
      </c>
      <c r="BL338" s="266" t="str">
        <f t="shared" si="286"/>
        <v>150:151</v>
      </c>
      <c r="BM338" s="266" t="str">
        <f t="shared" si="286"/>
        <v>0:1</v>
      </c>
      <c r="BN338" s="266" t="str">
        <f t="shared" si="286"/>
        <v>0:1</v>
      </c>
      <c r="BO338" s="266" t="str">
        <f t="shared" si="286"/>
        <v>146:147</v>
      </c>
      <c r="BP338" s="266" t="str">
        <f t="shared" si="286"/>
        <v>147:148</v>
      </c>
      <c r="BQ338" s="266" t="str">
        <f t="shared" si="286"/>
        <v>148:149</v>
      </c>
      <c r="BR338" s="266" t="str">
        <f t="shared" si="286"/>
        <v>149:150</v>
      </c>
      <c r="BS338" s="266" t="str">
        <f t="shared" si="286"/>
        <v>150:151</v>
      </c>
      <c r="BT338" s="266" t="str">
        <f t="shared" si="286"/>
        <v>0:1</v>
      </c>
      <c r="BU338" s="266" t="str">
        <f t="shared" si="286"/>
        <v>0:1</v>
      </c>
      <c r="BV338" s="266" t="str">
        <f t="shared" si="286"/>
        <v>146:147</v>
      </c>
      <c r="BW338" s="266" t="str">
        <f t="shared" si="286"/>
        <v>147:148</v>
      </c>
      <c r="BX338" s="266" t="str">
        <f t="shared" si="286"/>
        <v>148:149</v>
      </c>
      <c r="BY338" s="266" t="str">
        <f t="shared" si="286"/>
        <v>149:150</v>
      </c>
      <c r="BZ338" s="266" t="str">
        <f t="shared" si="286"/>
        <v>150:151</v>
      </c>
      <c r="CA338" s="266" t="str">
        <f t="shared" si="286"/>
        <v>0:1</v>
      </c>
      <c r="CB338" s="266" t="str">
        <f t="shared" si="286"/>
        <v>0:1</v>
      </c>
      <c r="CC338" s="266" t="str">
        <f t="shared" si="286"/>
        <v>146:147</v>
      </c>
      <c r="CD338" s="266" t="str">
        <f t="shared" si="286"/>
        <v>147:148</v>
      </c>
      <c r="CE338" s="266" t="str">
        <f t="shared" si="286"/>
        <v>148:149</v>
      </c>
      <c r="CF338" s="266" t="str">
        <f t="shared" si="286"/>
        <v>149:150</v>
      </c>
      <c r="CG338" s="266" t="str">
        <f t="shared" si="286"/>
        <v>150:151</v>
      </c>
      <c r="CH338" s="266" t="str">
        <f t="shared" si="286"/>
        <v>0:1</v>
      </c>
      <c r="CI338" s="266" t="str">
        <f t="shared" si="286"/>
        <v>0:1</v>
      </c>
      <c r="CJ338" s="266" t="str">
        <f t="shared" si="286"/>
        <v>146:147</v>
      </c>
      <c r="CK338" s="266" t="str">
        <f t="shared" si="286"/>
        <v>147:148</v>
      </c>
      <c r="CL338" s="266" t="str">
        <f t="shared" si="286"/>
        <v>148:149</v>
      </c>
      <c r="CM338" s="266" t="str">
        <f t="shared" si="286"/>
        <v>149:150</v>
      </c>
      <c r="CN338" s="266" t="str">
        <f t="shared" si="286"/>
        <v>150:151</v>
      </c>
    </row>
    <row r="339" spans="1:92" ht="78" outlineLevel="1">
      <c r="B339" s="32"/>
      <c r="C339" s="156"/>
      <c r="D339" s="156"/>
      <c r="E339" s="156"/>
      <c r="F339" s="156"/>
      <c r="G339" s="156"/>
      <c r="H339" s="156"/>
      <c r="I339" s="156"/>
      <c r="J339" s="156"/>
      <c r="K339" s="156"/>
      <c r="L339" s="156"/>
      <c r="M339" s="156"/>
      <c r="N339" s="30"/>
      <c r="O339" s="30"/>
      <c r="P339" s="264" t="str">
        <f t="shared" ref="P339:CH339" si="288">P338&amp;", "&amp;P$335</f>
        <v>0:1, 54:62</v>
      </c>
      <c r="Q339" s="264" t="str">
        <f t="shared" si="288"/>
        <v>0:1, 62:76</v>
      </c>
      <c r="R339" s="264" t="str">
        <f t="shared" si="288"/>
        <v>146:147, 62:76</v>
      </c>
      <c r="S339" s="264" t="str">
        <f t="shared" si="288"/>
        <v>147:148, 62:76</v>
      </c>
      <c r="T339" s="264" t="str">
        <f t="shared" si="288"/>
        <v>148:149, 62:76</v>
      </c>
      <c r="U339" s="264" t="str">
        <f t="shared" si="288"/>
        <v>149:150, 62:76</v>
      </c>
      <c r="V339" s="264" t="str">
        <f t="shared" si="288"/>
        <v>150:151, 62:76</v>
      </c>
      <c r="W339" s="264" t="str">
        <f t="shared" si="288"/>
        <v>0:1, 56:64</v>
      </c>
      <c r="X339" s="264" t="str">
        <f t="shared" si="288"/>
        <v>0:1, 64:78</v>
      </c>
      <c r="Y339" s="264" t="str">
        <f t="shared" si="288"/>
        <v>146:147, 64:78</v>
      </c>
      <c r="Z339" s="264" t="str">
        <f t="shared" si="288"/>
        <v>147:148, 64:78</v>
      </c>
      <c r="AA339" s="264" t="str">
        <f t="shared" si="288"/>
        <v>148:149, 64:78</v>
      </c>
      <c r="AB339" s="264" t="str">
        <f t="shared" si="288"/>
        <v>149:150, 64:78</v>
      </c>
      <c r="AC339" s="264" t="str">
        <f t="shared" si="288"/>
        <v>150:151, 64:78</v>
      </c>
      <c r="AD339" s="264" t="str">
        <f t="shared" si="288"/>
        <v>0:1, 59:67</v>
      </c>
      <c r="AE339" s="264" t="str">
        <f t="shared" si="288"/>
        <v>0:1, 67:81</v>
      </c>
      <c r="AF339" s="264" t="str">
        <f t="shared" si="288"/>
        <v>146:147, 67:81</v>
      </c>
      <c r="AG339" s="264" t="str">
        <f t="shared" si="288"/>
        <v>147:148, 67:81</v>
      </c>
      <c r="AH339" s="264" t="str">
        <f t="shared" si="288"/>
        <v>148:149, 67:81</v>
      </c>
      <c r="AI339" s="264" t="str">
        <f t="shared" si="288"/>
        <v>149:150, 67:81</v>
      </c>
      <c r="AJ339" s="264" t="str">
        <f t="shared" si="288"/>
        <v>150:151, 67:81</v>
      </c>
      <c r="AK339" s="264" t="str">
        <f t="shared" si="288"/>
        <v>0:1, 61:69</v>
      </c>
      <c r="AL339" s="264" t="str">
        <f t="shared" si="288"/>
        <v>0:1, 69:83</v>
      </c>
      <c r="AM339" s="264" t="str">
        <f t="shared" si="288"/>
        <v>146:147, 69:83</v>
      </c>
      <c r="AN339" s="264" t="str">
        <f t="shared" si="288"/>
        <v>147:148, 69:83</v>
      </c>
      <c r="AO339" s="264" t="str">
        <f t="shared" si="288"/>
        <v>148:149, 69:83</v>
      </c>
      <c r="AP339" s="264" t="str">
        <f t="shared" si="288"/>
        <v>149:150, 69:83</v>
      </c>
      <c r="AQ339" s="264" t="str">
        <f t="shared" si="288"/>
        <v>150:151, 69:83</v>
      </c>
      <c r="AR339" s="264" t="str">
        <f t="shared" ref="AR339:AX339" si="289">AR338&amp;", "&amp;AR$335</f>
        <v>0:1, 63:71</v>
      </c>
      <c r="AS339" s="264" t="str">
        <f t="shared" si="289"/>
        <v>0:1, 71:85</v>
      </c>
      <c r="AT339" s="264" t="str">
        <f t="shared" si="289"/>
        <v>146:147, 71:85</v>
      </c>
      <c r="AU339" s="264" t="str">
        <f t="shared" si="289"/>
        <v>147:148, 71:85</v>
      </c>
      <c r="AV339" s="264" t="str">
        <f t="shared" si="289"/>
        <v>148:149, 71:85</v>
      </c>
      <c r="AW339" s="264" t="str">
        <f t="shared" si="289"/>
        <v>149:150, 71:85</v>
      </c>
      <c r="AX339" s="264" t="str">
        <f t="shared" si="289"/>
        <v>150:151, 71:85</v>
      </c>
      <c r="AY339" s="264" t="str">
        <f t="shared" si="288"/>
        <v>0:1, 54:62</v>
      </c>
      <c r="AZ339" s="264" t="str">
        <f t="shared" si="288"/>
        <v>0:1, 62:76</v>
      </c>
      <c r="BA339" s="264" t="str">
        <f t="shared" si="288"/>
        <v>146:147, 62:76</v>
      </c>
      <c r="BB339" s="264" t="str">
        <f t="shared" si="288"/>
        <v>147:148, 62:76</v>
      </c>
      <c r="BC339" s="264" t="str">
        <f t="shared" si="288"/>
        <v>148:149, 62:76</v>
      </c>
      <c r="BD339" s="264" t="str">
        <f t="shared" si="288"/>
        <v>149:150, 62:76</v>
      </c>
      <c r="BE339" s="264" t="str">
        <f t="shared" si="288"/>
        <v>150:151, 62:76</v>
      </c>
      <c r="BF339" s="264" t="str">
        <f t="shared" si="288"/>
        <v>0:1, 101:114</v>
      </c>
      <c r="BG339" s="264" t="str">
        <f t="shared" si="288"/>
        <v>0:1, 114:128</v>
      </c>
      <c r="BH339" s="264" t="str">
        <f t="shared" si="288"/>
        <v>146:147, 114:128</v>
      </c>
      <c r="BI339" s="264" t="str">
        <f t="shared" si="288"/>
        <v>147:148, 114:128</v>
      </c>
      <c r="BJ339" s="264" t="str">
        <f t="shared" si="288"/>
        <v>148:149, 114:128</v>
      </c>
      <c r="BK339" s="264" t="str">
        <f t="shared" si="288"/>
        <v>149:150, 114:128</v>
      </c>
      <c r="BL339" s="264" t="str">
        <f t="shared" si="288"/>
        <v>150:151, 114:128</v>
      </c>
      <c r="BM339" s="264" t="str">
        <f t="shared" si="288"/>
        <v>0:1, 153:166</v>
      </c>
      <c r="BN339" s="264" t="str">
        <f t="shared" si="288"/>
        <v>0:1, 166:180</v>
      </c>
      <c r="BO339" s="264" t="str">
        <f t="shared" si="288"/>
        <v>146:147, 166:180</v>
      </c>
      <c r="BP339" s="264" t="str">
        <f t="shared" si="288"/>
        <v>147:148, 166:180</v>
      </c>
      <c r="BQ339" s="264" t="str">
        <f t="shared" si="288"/>
        <v>148:149, 166:180</v>
      </c>
      <c r="BR339" s="264" t="str">
        <f t="shared" si="288"/>
        <v>149:150, 166:180</v>
      </c>
      <c r="BS339" s="264" t="str">
        <f t="shared" si="288"/>
        <v>150:151, 166:180</v>
      </c>
      <c r="BT339" s="264" t="str">
        <f t="shared" si="288"/>
        <v>0:1, 205:218</v>
      </c>
      <c r="BU339" s="264" t="str">
        <f t="shared" si="288"/>
        <v>0:1, 218:232</v>
      </c>
      <c r="BV339" s="264" t="str">
        <f t="shared" si="288"/>
        <v>146:147, 218:232</v>
      </c>
      <c r="BW339" s="264" t="str">
        <f t="shared" si="288"/>
        <v>147:148, 218:232</v>
      </c>
      <c r="BX339" s="264" t="str">
        <f t="shared" si="288"/>
        <v>148:149, 218:232</v>
      </c>
      <c r="BY339" s="264" t="str">
        <f t="shared" si="288"/>
        <v>149:150, 218:232</v>
      </c>
      <c r="BZ339" s="264" t="str">
        <f t="shared" si="288"/>
        <v>150:151, 218:232</v>
      </c>
      <c r="CA339" s="264" t="str">
        <f t="shared" si="288"/>
        <v>0:1, 257:270</v>
      </c>
      <c r="CB339" s="264" t="str">
        <f t="shared" si="288"/>
        <v>0:1, 270:284</v>
      </c>
      <c r="CC339" s="264" t="str">
        <f t="shared" si="288"/>
        <v>146:147, 270:284</v>
      </c>
      <c r="CD339" s="264" t="str">
        <f t="shared" si="288"/>
        <v>147:148, 270:284</v>
      </c>
      <c r="CE339" s="264" t="str">
        <f t="shared" si="288"/>
        <v>148:149, 270:284</v>
      </c>
      <c r="CF339" s="264" t="str">
        <f t="shared" si="288"/>
        <v>149:150, 270:284</v>
      </c>
      <c r="CG339" s="264" t="str">
        <f t="shared" si="288"/>
        <v>150:151, 270:284</v>
      </c>
      <c r="CH339" s="264" t="str">
        <f t="shared" si="288"/>
        <v>0:1, 309:322</v>
      </c>
      <c r="CI339" s="264" t="str">
        <f t="shared" ref="CI339:CN339" si="290">CI338&amp;", "&amp;CI$335</f>
        <v>0:1, 322:336</v>
      </c>
      <c r="CJ339" s="264" t="str">
        <f t="shared" si="290"/>
        <v>146:147, 322:336</v>
      </c>
      <c r="CK339" s="264" t="str">
        <f t="shared" si="290"/>
        <v>147:148, 322:336</v>
      </c>
      <c r="CL339" s="264" t="str">
        <f t="shared" si="290"/>
        <v>148:149, 322:336</v>
      </c>
      <c r="CM339" s="264" t="str">
        <f t="shared" si="290"/>
        <v>149:150, 322:336</v>
      </c>
      <c r="CN339" s="264" t="str">
        <f t="shared" si="290"/>
        <v>150:151, 322:336</v>
      </c>
    </row>
    <row r="340" spans="1:92" outlineLevel="1"/>
    <row r="341" spans="1:92" outlineLevel="1">
      <c r="BE341">
        <f>BF341-13</f>
        <v>88</v>
      </c>
      <c r="BF341">
        <f>BF$334</f>
        <v>101</v>
      </c>
      <c r="BL341">
        <f t="shared" ref="BL341" si="291">BM341-13</f>
        <v>140</v>
      </c>
      <c r="BM341">
        <f>BM$334</f>
        <v>153</v>
      </c>
      <c r="BS341">
        <f t="shared" ref="BS341" si="292">BT341-13</f>
        <v>192</v>
      </c>
      <c r="BT341">
        <f>BT$334</f>
        <v>205</v>
      </c>
      <c r="BZ341">
        <f t="shared" ref="BZ341" si="293">CA341-13</f>
        <v>244</v>
      </c>
      <c r="CA341">
        <f>CA$334</f>
        <v>257</v>
      </c>
      <c r="CG341">
        <f t="shared" ref="CG341" si="294">CH341-13</f>
        <v>296</v>
      </c>
      <c r="CH341">
        <f>CH$334</f>
        <v>309</v>
      </c>
    </row>
    <row r="342" spans="1:92" outlineLevel="1">
      <c r="BF342" t="str">
        <f>BE341&amp;":"&amp;BF341</f>
        <v>88:101</v>
      </c>
      <c r="BM342" t="str">
        <f t="shared" ref="BM342" si="295">BL341&amp;":"&amp;BM341</f>
        <v>140:153</v>
      </c>
      <c r="BT342" t="str">
        <f t="shared" ref="BT342" si="296">BS341&amp;":"&amp;BT341</f>
        <v>192:205</v>
      </c>
      <c r="CA342" t="str">
        <f t="shared" ref="CA342" si="297">BZ341&amp;":"&amp;CA341</f>
        <v>244:257</v>
      </c>
      <c r="CH342" t="str">
        <f t="shared" ref="CH342" si="298">CG341&amp;":"&amp;CH341</f>
        <v>296:309</v>
      </c>
    </row>
    <row r="343" spans="1:92" outlineLevel="1">
      <c r="BF343" t="str">
        <f>INDEX(i.TOL_indices,d.TOL,1)</f>
        <v>19:20</v>
      </c>
      <c r="BM343" t="str">
        <f>INDEX(i.TOL_indices,d.TOL,1)</f>
        <v>19:20</v>
      </c>
      <c r="BT343" t="str">
        <f>INDEX(i.TOL_indices,d.TOL,1)</f>
        <v>19:20</v>
      </c>
      <c r="CA343" t="str">
        <f>INDEX(i.TOL_indices,d.TOL,1)</f>
        <v>19:20</v>
      </c>
      <c r="CH343" t="str">
        <f>INDEX(i.TOL_indices,d.TOL,1)</f>
        <v>19:20</v>
      </c>
    </row>
    <row r="344" spans="1:92" ht="66.75" outlineLevel="1">
      <c r="BF344" s="265" t="str">
        <f>BF343&amp;", "&amp;BF$342</f>
        <v>19:20, 88:101</v>
      </c>
      <c r="BM344" s="265" t="str">
        <f t="shared" ref="BM344" si="299">BM343&amp;", "&amp;BM$342</f>
        <v>19:20, 140:153</v>
      </c>
      <c r="BT344" s="265" t="str">
        <f t="shared" ref="BT344" si="300">BT343&amp;", "&amp;BT$342</f>
        <v>19:20, 192:205</v>
      </c>
      <c r="CA344" s="265" t="str">
        <f t="shared" ref="CA344" si="301">CA343&amp;", "&amp;CA$342</f>
        <v>19:20, 244:257</v>
      </c>
      <c r="CH344" s="265" t="str">
        <f t="shared" ref="CH344" si="302">CH343&amp;", "&amp;CH$342</f>
        <v>19:20, 296:309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3">T699</f>
        <v>0</v>
      </c>
      <c r="D699" s="401">
        <f t="shared" si="303"/>
        <v>0</v>
      </c>
      <c r="G699" s="32" t="s">
        <v>1421</v>
      </c>
      <c r="H699" s="402">
        <v>0.35</v>
      </c>
      <c r="I699" s="402">
        <v>0.5</v>
      </c>
      <c r="J699" s="403">
        <v>1.5</v>
      </c>
      <c r="K699" s="403">
        <v>1.8</v>
      </c>
      <c r="L699" s="404">
        <f t="shared" ref="L699:M706" si="304">CHOOSE(d.Region,Y699,AA699,AC699)</f>
        <v>0</v>
      </c>
      <c r="M699" s="405">
        <f t="shared" si="304"/>
        <v>0</v>
      </c>
      <c r="N699" s="248">
        <v>200</v>
      </c>
      <c r="O699" s="406"/>
      <c r="P699" s="406"/>
      <c r="Q699" s="406"/>
      <c r="R699" s="407">
        <f>$H699/(2-$H699)*$N699</f>
        <v>42.424242424242422</v>
      </c>
      <c r="S699" s="407">
        <f>-(1-$H699)/(2-$H699)*$N699</f>
        <v>-78.787878787878796</v>
      </c>
      <c r="T699" s="408">
        <f>L699*R699/100</f>
        <v>0</v>
      </c>
      <c r="U699" s="408">
        <f>M699*S699/100</f>
        <v>0</v>
      </c>
      <c r="V699" s="408">
        <f t="shared" ref="V699:V706" si="305">((1-$H699)*T699+2*$H699*U699)/(1+$H699)</f>
        <v>0</v>
      </c>
      <c r="Y699" s="409">
        <v>0</v>
      </c>
      <c r="Z699" s="409">
        <v>0</v>
      </c>
      <c r="AA699" s="410">
        <f>Y699</f>
        <v>0</v>
      </c>
      <c r="AB699" s="410">
        <f>Z699</f>
        <v>0</v>
      </c>
      <c r="AC699" s="410">
        <f>AA699</f>
        <v>0</v>
      </c>
      <c r="AD699" s="410">
        <f>AB699</f>
        <v>0</v>
      </c>
    </row>
    <row r="700" spans="1:30" outlineLevel="1">
      <c r="B700" t="s">
        <v>377</v>
      </c>
      <c r="C700" s="401">
        <f t="shared" si="303"/>
        <v>0</v>
      </c>
      <c r="D700" s="401">
        <f t="shared" si="303"/>
        <v>0</v>
      </c>
      <c r="G700" s="32" t="s">
        <v>1422</v>
      </c>
      <c r="H700" s="411">
        <f>H699</f>
        <v>0.35</v>
      </c>
      <c r="I700" s="411">
        <f>I699</f>
        <v>0.5</v>
      </c>
      <c r="J700" s="412">
        <f t="shared" ref="J700:K706" si="306">J699</f>
        <v>1.5</v>
      </c>
      <c r="K700" s="412">
        <f t="shared" si="306"/>
        <v>1.8</v>
      </c>
      <c r="L700" s="413">
        <f t="shared" si="304"/>
        <v>0</v>
      </c>
      <c r="M700" s="414">
        <f t="shared" si="304"/>
        <v>0</v>
      </c>
      <c r="N700" s="34"/>
      <c r="O700" s="406">
        <f>MIN($H700*$K700*(1-$I700),(1-$H700)*$I700*$J700)</f>
        <v>0.315</v>
      </c>
      <c r="P700" s="406">
        <f>$O700/$J700/(1-$H700)</f>
        <v>0.32307692307692304</v>
      </c>
      <c r="Q700" s="406">
        <f>$O700/$K700/$H700</f>
        <v>0.5</v>
      </c>
      <c r="R700" s="406"/>
      <c r="S700" s="406"/>
      <c r="T700" s="408">
        <f t="shared" ref="T700:U702" si="307">P700*L700</f>
        <v>0</v>
      </c>
      <c r="U700" s="408">
        <f t="shared" si="307"/>
        <v>0</v>
      </c>
      <c r="V700" s="408">
        <f t="shared" si="305"/>
        <v>0</v>
      </c>
      <c r="X700" s="415">
        <v>850</v>
      </c>
      <c r="Y700" s="416">
        <v>0</v>
      </c>
      <c r="Z700" s="417">
        <v>0</v>
      </c>
      <c r="AA700" s="416">
        <v>0</v>
      </c>
      <c r="AB700" s="417">
        <v>0</v>
      </c>
      <c r="AC700" s="416">
        <v>0</v>
      </c>
      <c r="AD700" s="417">
        <v>0</v>
      </c>
    </row>
    <row r="701" spans="1:30" outlineLevel="1">
      <c r="B701" t="s">
        <v>1080</v>
      </c>
      <c r="C701" s="401">
        <f t="shared" si="303"/>
        <v>0</v>
      </c>
      <c r="D701" s="401">
        <f t="shared" si="303"/>
        <v>0</v>
      </c>
      <c r="G701" s="32"/>
      <c r="H701" s="411">
        <f>H700</f>
        <v>0.35</v>
      </c>
      <c r="I701" s="411">
        <f t="shared" ref="I701:I706" si="308">I700</f>
        <v>0.5</v>
      </c>
      <c r="J701" s="412">
        <f t="shared" si="306"/>
        <v>1.5</v>
      </c>
      <c r="K701" s="412">
        <f t="shared" si="306"/>
        <v>1.8</v>
      </c>
      <c r="L701" s="413">
        <f t="shared" si="304"/>
        <v>0</v>
      </c>
      <c r="M701" s="414">
        <f t="shared" si="304"/>
        <v>0</v>
      </c>
      <c r="N701" s="34"/>
      <c r="O701" s="406">
        <f>MIN($H701*$K701*(1-$I701),(1-$H701)*$I701*$J701)</f>
        <v>0.315</v>
      </c>
      <c r="P701" s="406">
        <f>$O701/$J701/(1-$H701)</f>
        <v>0.32307692307692304</v>
      </c>
      <c r="Q701" s="406">
        <f>$O701/$K701/$H701</f>
        <v>0.5</v>
      </c>
      <c r="R701" s="406"/>
      <c r="S701" s="406"/>
      <c r="T701" s="408">
        <f t="shared" si="307"/>
        <v>0</v>
      </c>
      <c r="U701" s="408">
        <f t="shared" si="307"/>
        <v>0</v>
      </c>
      <c r="V701" s="408">
        <f t="shared" si="305"/>
        <v>0</v>
      </c>
      <c r="X701" s="415">
        <v>1000</v>
      </c>
      <c r="Y701" s="418">
        <v>0</v>
      </c>
      <c r="Z701" s="419">
        <v>0</v>
      </c>
      <c r="AA701" s="418">
        <v>0</v>
      </c>
      <c r="AB701" s="419">
        <v>0</v>
      </c>
      <c r="AC701" s="418">
        <v>0</v>
      </c>
      <c r="AD701" s="419">
        <v>0</v>
      </c>
    </row>
    <row r="702" spans="1:30" outlineLevel="1">
      <c r="B702" t="s">
        <v>1423</v>
      </c>
      <c r="C702" s="401">
        <f t="shared" si="303"/>
        <v>0</v>
      </c>
      <c r="D702" s="401">
        <f t="shared" si="303"/>
        <v>0</v>
      </c>
      <c r="G702" s="32"/>
      <c r="H702" s="411">
        <f>H701</f>
        <v>0.35</v>
      </c>
      <c r="I702" s="411">
        <f t="shared" si="308"/>
        <v>0.5</v>
      </c>
      <c r="J702" s="412">
        <f t="shared" si="306"/>
        <v>1.5</v>
      </c>
      <c r="K702" s="412">
        <f t="shared" si="306"/>
        <v>1.8</v>
      </c>
      <c r="L702" s="420">
        <f t="shared" si="304"/>
        <v>0</v>
      </c>
      <c r="M702" s="421">
        <f t="shared" si="304"/>
        <v>0</v>
      </c>
      <c r="N702" s="34"/>
      <c r="O702" s="406">
        <f>MIN($H702*$K702*(1-$I702),(1-$H702)*$I702*$J702)</f>
        <v>0.315</v>
      </c>
      <c r="P702" s="406">
        <f>$O702/$J702/(1-$H702)</f>
        <v>0.32307692307692304</v>
      </c>
      <c r="Q702" s="406">
        <f>$O702/$K702/$H702</f>
        <v>0.5</v>
      </c>
      <c r="R702" s="406"/>
      <c r="S702" s="406"/>
      <c r="T702" s="408">
        <f t="shared" si="307"/>
        <v>0</v>
      </c>
      <c r="U702" s="408">
        <f t="shared" si="307"/>
        <v>0</v>
      </c>
      <c r="V702" s="408">
        <f t="shared" si="305"/>
        <v>0</v>
      </c>
      <c r="X702" s="415">
        <v>1200</v>
      </c>
      <c r="Y702" s="422">
        <v>0</v>
      </c>
      <c r="Z702" s="423">
        <v>0</v>
      </c>
      <c r="AA702" s="422">
        <v>0</v>
      </c>
      <c r="AB702" s="423">
        <v>0</v>
      </c>
      <c r="AC702" s="422">
        <v>0</v>
      </c>
      <c r="AD702" s="423">
        <v>0</v>
      </c>
    </row>
    <row r="703" spans="1:30" outlineLevel="1">
      <c r="A703" t="s">
        <v>876</v>
      </c>
      <c r="B703" t="s">
        <v>865</v>
      </c>
      <c r="C703" s="401">
        <f t="shared" si="303"/>
        <v>0</v>
      </c>
      <c r="D703" s="401">
        <f t="shared" si="303"/>
        <v>0</v>
      </c>
      <c r="G703" s="32" t="s">
        <v>1421</v>
      </c>
      <c r="H703" s="402">
        <v>0.5</v>
      </c>
      <c r="I703" s="411">
        <f t="shared" si="308"/>
        <v>0.5</v>
      </c>
      <c r="J703" s="412">
        <f t="shared" si="306"/>
        <v>1.5</v>
      </c>
      <c r="K703" s="412">
        <f t="shared" si="306"/>
        <v>1.8</v>
      </c>
      <c r="L703" s="404">
        <f t="shared" si="304"/>
        <v>0</v>
      </c>
      <c r="M703" s="405">
        <f t="shared" si="304"/>
        <v>0</v>
      </c>
      <c r="N703" s="248">
        <v>200</v>
      </c>
      <c r="O703" s="406"/>
      <c r="P703" s="406"/>
      <c r="Q703" s="406"/>
      <c r="R703" s="407">
        <f>$H703/(2-$H703)*$N703</f>
        <v>66.666666666666657</v>
      </c>
      <c r="S703" s="407">
        <f>-(1-$H703)/(2-$H703)*$N703</f>
        <v>-66.666666666666657</v>
      </c>
      <c r="T703" s="408">
        <f>L703*R703/100</f>
        <v>0</v>
      </c>
      <c r="U703" s="408">
        <f>M703*S703/100</f>
        <v>0</v>
      </c>
      <c r="V703" s="408">
        <f t="shared" si="305"/>
        <v>0</v>
      </c>
      <c r="X703" s="415"/>
      <c r="Y703" s="409">
        <v>0</v>
      </c>
      <c r="Z703" s="409">
        <v>0</v>
      </c>
      <c r="AA703" s="410">
        <f>Y703</f>
        <v>0</v>
      </c>
      <c r="AB703" s="410">
        <f>Z703</f>
        <v>0</v>
      </c>
      <c r="AC703" s="410">
        <f>AA703</f>
        <v>0</v>
      </c>
      <c r="AD703" s="410">
        <f>AB703</f>
        <v>0</v>
      </c>
    </row>
    <row r="704" spans="1:30" outlineLevel="1">
      <c r="B704" t="s">
        <v>377</v>
      </c>
      <c r="C704" s="401">
        <f t="shared" si="303"/>
        <v>0</v>
      </c>
      <c r="D704" s="401">
        <f t="shared" si="303"/>
        <v>0</v>
      </c>
      <c r="G704" s="32" t="s">
        <v>1422</v>
      </c>
      <c r="H704" s="411">
        <f>H703</f>
        <v>0.5</v>
      </c>
      <c r="I704" s="411">
        <f t="shared" si="308"/>
        <v>0.5</v>
      </c>
      <c r="J704" s="412">
        <f t="shared" si="306"/>
        <v>1.5</v>
      </c>
      <c r="K704" s="412">
        <f t="shared" si="306"/>
        <v>1.8</v>
      </c>
      <c r="L704" s="413">
        <f t="shared" si="304"/>
        <v>0</v>
      </c>
      <c r="M704" s="414">
        <f t="shared" si="304"/>
        <v>0</v>
      </c>
      <c r="N704" s="34"/>
      <c r="O704" s="406">
        <f>MIN($H704*$K704*(1-$I704),(1-$H704)*$I704*$J704)</f>
        <v>0.375</v>
      </c>
      <c r="P704" s="406">
        <f>$O704/$J704/(1-$H704)</f>
        <v>0.5</v>
      </c>
      <c r="Q704" s="406">
        <f>$O704/$K704/$H704</f>
        <v>0.41666666666666663</v>
      </c>
      <c r="R704" s="406"/>
      <c r="S704" s="406"/>
      <c r="T704" s="408">
        <f t="shared" ref="T704:U706" si="309">P704*L704</f>
        <v>0</v>
      </c>
      <c r="U704" s="408">
        <f t="shared" si="309"/>
        <v>0</v>
      </c>
      <c r="V704" s="408">
        <f t="shared" si="305"/>
        <v>0</v>
      </c>
      <c r="X704" s="415">
        <v>850</v>
      </c>
      <c r="Y704" s="416">
        <v>0</v>
      </c>
      <c r="Z704" s="417">
        <v>0</v>
      </c>
      <c r="AA704" s="416">
        <v>0</v>
      </c>
      <c r="AB704" s="417">
        <v>0</v>
      </c>
      <c r="AC704" s="416">
        <v>0</v>
      </c>
      <c r="AD704" s="417">
        <v>0</v>
      </c>
    </row>
    <row r="705" spans="1:30" outlineLevel="1">
      <c r="B705" t="s">
        <v>1080</v>
      </c>
      <c r="C705" s="401">
        <f t="shared" si="303"/>
        <v>0</v>
      </c>
      <c r="D705" s="401">
        <f t="shared" si="303"/>
        <v>0</v>
      </c>
      <c r="G705" s="32"/>
      <c r="H705" s="411">
        <f>H704</f>
        <v>0.5</v>
      </c>
      <c r="I705" s="411">
        <f t="shared" si="308"/>
        <v>0.5</v>
      </c>
      <c r="J705" s="412">
        <f t="shared" si="306"/>
        <v>1.5</v>
      </c>
      <c r="K705" s="412">
        <f t="shared" si="306"/>
        <v>1.8</v>
      </c>
      <c r="L705" s="413">
        <f t="shared" si="304"/>
        <v>0</v>
      </c>
      <c r="M705" s="414">
        <f t="shared" si="304"/>
        <v>0</v>
      </c>
      <c r="N705" s="34"/>
      <c r="O705" s="406">
        <f>MIN($H705*$K705*(1-$I705),(1-$H705)*$I705*$J705)</f>
        <v>0.375</v>
      </c>
      <c r="P705" s="406">
        <f>$O705/$J705/(1-$H705)</f>
        <v>0.5</v>
      </c>
      <c r="Q705" s="406">
        <f>$O705/$K705/$H705</f>
        <v>0.41666666666666663</v>
      </c>
      <c r="R705" s="406"/>
      <c r="S705" s="406"/>
      <c r="T705" s="408">
        <f t="shared" si="309"/>
        <v>0</v>
      </c>
      <c r="U705" s="408">
        <f t="shared" si="309"/>
        <v>0</v>
      </c>
      <c r="V705" s="408">
        <f t="shared" si="305"/>
        <v>0</v>
      </c>
      <c r="X705" s="415">
        <v>1000</v>
      </c>
      <c r="Y705" s="418">
        <v>0</v>
      </c>
      <c r="Z705" s="419">
        <v>0</v>
      </c>
      <c r="AA705" s="418">
        <v>0</v>
      </c>
      <c r="AB705" s="419">
        <v>0</v>
      </c>
      <c r="AC705" s="418">
        <v>0</v>
      </c>
      <c r="AD705" s="419">
        <v>0</v>
      </c>
    </row>
    <row r="706" spans="1:30" outlineLevel="1">
      <c r="B706" t="s">
        <v>1423</v>
      </c>
      <c r="C706" s="401">
        <f t="shared" si="303"/>
        <v>0</v>
      </c>
      <c r="D706" s="401">
        <f t="shared" si="303"/>
        <v>0</v>
      </c>
      <c r="G706" s="32"/>
      <c r="H706" s="411">
        <f>H705</f>
        <v>0.5</v>
      </c>
      <c r="I706" s="411">
        <f t="shared" si="308"/>
        <v>0.5</v>
      </c>
      <c r="J706" s="412">
        <f t="shared" si="306"/>
        <v>1.5</v>
      </c>
      <c r="K706" s="412">
        <f t="shared" si="306"/>
        <v>1.8</v>
      </c>
      <c r="L706" s="420">
        <f t="shared" si="304"/>
        <v>0</v>
      </c>
      <c r="M706" s="421">
        <f t="shared" si="304"/>
        <v>0</v>
      </c>
      <c r="N706" s="34"/>
      <c r="O706" s="406">
        <f>MIN($H706*$K706*(1-$I706),(1-$H706)*$I706*$J706)</f>
        <v>0.375</v>
      </c>
      <c r="P706" s="406">
        <f>$O706/$J706/(1-$H706)</f>
        <v>0.5</v>
      </c>
      <c r="Q706" s="406">
        <f>$O706/$K706/$H706</f>
        <v>0.41666666666666663</v>
      </c>
      <c r="R706" s="406"/>
      <c r="S706" s="406"/>
      <c r="T706" s="408">
        <f t="shared" si="309"/>
        <v>0</v>
      </c>
      <c r="U706" s="408">
        <f t="shared" si="309"/>
        <v>0</v>
      </c>
      <c r="V706" s="408">
        <f t="shared" si="305"/>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5" si="310">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10"/>
        <v>SWV  Spr</v>
      </c>
      <c r="C712">
        <v>1</v>
      </c>
      <c r="D712">
        <v>1</v>
      </c>
      <c r="E712">
        <v>2</v>
      </c>
      <c r="F712">
        <v>1</v>
      </c>
      <c r="G712">
        <v>1</v>
      </c>
      <c r="H712" s="477">
        <f t="shared" ref="H712:H746" si="311">CHOOSE($D712,3,4,4,5)</f>
        <v>3</v>
      </c>
      <c r="I712" s="477">
        <f t="shared" ref="I712:I746" si="312">CHOOSE($E712,4,3,2)</f>
        <v>3</v>
      </c>
      <c r="J712" s="477">
        <v>0</v>
      </c>
      <c r="K712" s="477">
        <v>0</v>
      </c>
      <c r="L712" s="477">
        <v>0</v>
      </c>
      <c r="M712" s="477">
        <v>0</v>
      </c>
      <c r="N712" s="477">
        <f t="shared" ref="N712:N746" si="313">CHOOSE($D712,2,2,2,3)</f>
        <v>2</v>
      </c>
    </row>
    <row r="713" spans="1:30" outlineLevel="1">
      <c r="B713" t="str">
        <f>INDEX(i.Region_Desc,$C713,1)&amp;" "&amp;INDEX(i.GenotypeDesc,$D713,1)&amp;" "&amp;INDEX(i.TOL_Desc,$E713,1)</f>
        <v>SWV  Spr</v>
      </c>
      <c r="C713">
        <v>1</v>
      </c>
      <c r="D713">
        <v>1</v>
      </c>
      <c r="E713">
        <v>3</v>
      </c>
      <c r="F713">
        <v>1</v>
      </c>
      <c r="G713">
        <v>1</v>
      </c>
      <c r="H713" s="477">
        <f t="shared" si="311"/>
        <v>3</v>
      </c>
      <c r="I713" s="477">
        <f t="shared" si="312"/>
        <v>2</v>
      </c>
      <c r="J713" s="477">
        <v>0</v>
      </c>
      <c r="K713" s="477">
        <v>0</v>
      </c>
      <c r="L713" s="477">
        <v>0</v>
      </c>
      <c r="M713" s="477">
        <v>0</v>
      </c>
      <c r="N713" s="477">
        <f t="shared" si="313"/>
        <v>2</v>
      </c>
    </row>
    <row r="714" spans="1:30" outlineLevel="1">
      <c r="A714" t="s">
        <v>1124</v>
      </c>
      <c r="B714" t="str">
        <f t="shared" si="310"/>
        <v>SWV  Win</v>
      </c>
      <c r="C714">
        <v>1</v>
      </c>
      <c r="D714">
        <v>2</v>
      </c>
      <c r="E714">
        <v>1</v>
      </c>
      <c r="F714">
        <v>1</v>
      </c>
      <c r="G714">
        <v>1</v>
      </c>
      <c r="H714" s="477">
        <f t="shared" si="311"/>
        <v>4</v>
      </c>
      <c r="I714" s="477">
        <f t="shared" si="312"/>
        <v>4</v>
      </c>
      <c r="J714" s="477">
        <v>0</v>
      </c>
      <c r="K714" s="477">
        <v>0</v>
      </c>
      <c r="L714" s="477">
        <v>0</v>
      </c>
      <c r="M714" s="477">
        <v>0</v>
      </c>
      <c r="N714" s="477">
        <f t="shared" si="313"/>
        <v>2</v>
      </c>
    </row>
    <row r="715" spans="1:30" outlineLevel="1">
      <c r="B715" t="str">
        <f t="shared" si="310"/>
        <v>SWV  Spr</v>
      </c>
      <c r="C715">
        <v>1</v>
      </c>
      <c r="D715">
        <v>2</v>
      </c>
      <c r="E715">
        <v>2</v>
      </c>
      <c r="F715">
        <v>1</v>
      </c>
      <c r="G715">
        <v>1</v>
      </c>
      <c r="H715" s="477">
        <f t="shared" si="311"/>
        <v>4</v>
      </c>
      <c r="I715" s="477">
        <f t="shared" si="312"/>
        <v>3</v>
      </c>
      <c r="J715" s="477">
        <v>0</v>
      </c>
      <c r="K715" s="477">
        <v>0</v>
      </c>
      <c r="L715" s="477">
        <v>0</v>
      </c>
      <c r="M715" s="477">
        <v>0</v>
      </c>
      <c r="N715" s="477">
        <f t="shared" si="313"/>
        <v>2</v>
      </c>
    </row>
    <row r="716" spans="1:30" outlineLevel="1">
      <c r="B716" t="str">
        <f>INDEX(i.Region_Desc,$C716,1)&amp;" "&amp;INDEX(i.GenotypeDesc,$D716,1)&amp;" "&amp;INDEX(i.TOL_Desc,$E716,1)</f>
        <v>SWV  Spr</v>
      </c>
      <c r="C716">
        <v>1</v>
      </c>
      <c r="D716">
        <v>2</v>
      </c>
      <c r="E716">
        <v>3</v>
      </c>
      <c r="F716">
        <v>1</v>
      </c>
      <c r="G716">
        <v>1</v>
      </c>
      <c r="H716" s="477">
        <f t="shared" si="311"/>
        <v>4</v>
      </c>
      <c r="I716" s="477">
        <f t="shared" si="312"/>
        <v>2</v>
      </c>
      <c r="J716" s="477">
        <v>0</v>
      </c>
      <c r="K716" s="477">
        <v>0</v>
      </c>
      <c r="L716" s="477">
        <v>0</v>
      </c>
      <c r="M716" s="477">
        <v>0</v>
      </c>
      <c r="N716" s="477">
        <f t="shared" si="313"/>
        <v>2</v>
      </c>
    </row>
    <row r="717" spans="1:30" outlineLevel="1">
      <c r="A717" t="s">
        <v>1706</v>
      </c>
      <c r="B717" t="e">
        <f t="shared" si="310"/>
        <v>#VALUE!</v>
      </c>
      <c r="H717" s="477"/>
      <c r="I717" s="477"/>
      <c r="J717" s="477"/>
      <c r="K717" s="477"/>
      <c r="L717" s="477"/>
      <c r="M717" s="477"/>
      <c r="N717" s="477"/>
    </row>
    <row r="718" spans="1:30" outlineLevel="1">
      <c r="B718" t="e">
        <f t="shared" si="310"/>
        <v>#VALUE!</v>
      </c>
      <c r="H718" s="477"/>
      <c r="I718" s="477"/>
      <c r="J718" s="477"/>
      <c r="K718" s="477"/>
      <c r="L718" s="477"/>
      <c r="M718" s="477"/>
      <c r="N718" s="477"/>
    </row>
    <row r="719" spans="1:30" outlineLevel="1">
      <c r="B719" t="e">
        <f>INDEX(i.Region_Desc,$C719,1)&amp;" "&amp;INDEX(i.GenotypeDesc,$D719,1)&amp;" "&amp;INDEX(i.TOL_Desc,$E719,1)</f>
        <v>#VALUE!</v>
      </c>
      <c r="H719" s="477"/>
      <c r="I719" s="477"/>
      <c r="J719" s="477"/>
      <c r="K719" s="477"/>
      <c r="L719" s="477"/>
      <c r="M719" s="477"/>
      <c r="N719" s="477"/>
    </row>
    <row r="720" spans="1:30" outlineLevel="1">
      <c r="A720" t="s">
        <v>876</v>
      </c>
      <c r="B720" t="str">
        <f t="shared" si="310"/>
        <v>SWV  Win</v>
      </c>
      <c r="C720">
        <v>1</v>
      </c>
      <c r="D720">
        <v>4</v>
      </c>
      <c r="E720">
        <v>1</v>
      </c>
      <c r="F720">
        <v>1</v>
      </c>
      <c r="G720">
        <v>1</v>
      </c>
      <c r="H720" s="477">
        <f t="shared" si="311"/>
        <v>5</v>
      </c>
      <c r="I720" s="477">
        <f t="shared" si="312"/>
        <v>4</v>
      </c>
      <c r="J720" s="477">
        <v>0</v>
      </c>
      <c r="K720" s="477">
        <v>0</v>
      </c>
      <c r="L720" s="477">
        <v>0</v>
      </c>
      <c r="M720" s="477">
        <v>0</v>
      </c>
      <c r="N720" s="477">
        <f t="shared" si="313"/>
        <v>3</v>
      </c>
    </row>
    <row r="721" spans="1:14" outlineLevel="1">
      <c r="B721" t="str">
        <f t="shared" si="310"/>
        <v>SWV  Spr</v>
      </c>
      <c r="C721">
        <v>1</v>
      </c>
      <c r="D721">
        <v>4</v>
      </c>
      <c r="E721">
        <v>2</v>
      </c>
      <c r="F721">
        <v>1</v>
      </c>
      <c r="G721">
        <v>1</v>
      </c>
      <c r="H721" s="477">
        <f t="shared" si="311"/>
        <v>5</v>
      </c>
      <c r="I721" s="477">
        <f t="shared" si="312"/>
        <v>3</v>
      </c>
      <c r="J721" s="477">
        <v>0</v>
      </c>
      <c r="K721" s="477">
        <v>0</v>
      </c>
      <c r="L721" s="477">
        <v>0</v>
      </c>
      <c r="M721" s="477">
        <v>0</v>
      </c>
      <c r="N721" s="477">
        <f t="shared" si="313"/>
        <v>3</v>
      </c>
    </row>
    <row r="722" spans="1:14" outlineLevel="1">
      <c r="A722" s="112"/>
      <c r="B722" t="str">
        <f>INDEX(i.Region_Desc,$C722,1)&amp;" "&amp;INDEX(i.GenotypeDesc,$D722,1)&amp;" "&amp;INDEX(i.TOL_Desc,$E722,1)</f>
        <v>SWV  Spr</v>
      </c>
      <c r="C722">
        <v>1</v>
      </c>
      <c r="D722">
        <v>4</v>
      </c>
      <c r="E722">
        <v>3</v>
      </c>
      <c r="F722">
        <v>1</v>
      </c>
      <c r="G722">
        <v>1</v>
      </c>
      <c r="H722" s="477">
        <f t="shared" si="311"/>
        <v>5</v>
      </c>
      <c r="I722" s="477">
        <f t="shared" si="312"/>
        <v>2</v>
      </c>
      <c r="J722" s="477">
        <v>0</v>
      </c>
      <c r="K722" s="477">
        <v>0</v>
      </c>
      <c r="L722" s="477">
        <v>0</v>
      </c>
      <c r="M722" s="477">
        <v>0</v>
      </c>
      <c r="N722" s="477">
        <f t="shared" si="313"/>
        <v>3</v>
      </c>
    </row>
    <row r="723" spans="1:14" outlineLevel="1">
      <c r="A723" s="107" t="s">
        <v>1123</v>
      </c>
      <c r="B723" t="str">
        <f t="shared" si="310"/>
        <v>GSM  Win</v>
      </c>
      <c r="C723">
        <v>2</v>
      </c>
      <c r="D723">
        <v>1</v>
      </c>
      <c r="E723">
        <v>1</v>
      </c>
      <c r="F723">
        <v>1</v>
      </c>
      <c r="G723">
        <v>1</v>
      </c>
      <c r="H723" s="477">
        <f t="shared" si="311"/>
        <v>3</v>
      </c>
      <c r="I723" s="477">
        <f t="shared" si="312"/>
        <v>4</v>
      </c>
      <c r="J723" s="477">
        <v>0</v>
      </c>
      <c r="K723" s="477">
        <v>0</v>
      </c>
      <c r="L723" s="477">
        <v>0</v>
      </c>
      <c r="M723" s="477">
        <v>0</v>
      </c>
      <c r="N723" s="477">
        <f t="shared" si="313"/>
        <v>2</v>
      </c>
    </row>
    <row r="724" spans="1:14" outlineLevel="1">
      <c r="B724" t="str">
        <f t="shared" si="310"/>
        <v>GSM  Spr</v>
      </c>
      <c r="C724">
        <v>2</v>
      </c>
      <c r="D724">
        <v>1</v>
      </c>
      <c r="E724">
        <v>2</v>
      </c>
      <c r="F724">
        <v>1</v>
      </c>
      <c r="G724">
        <v>1</v>
      </c>
      <c r="H724" s="477">
        <f t="shared" si="311"/>
        <v>3</v>
      </c>
      <c r="I724" s="477">
        <f t="shared" si="312"/>
        <v>3</v>
      </c>
      <c r="J724" s="477">
        <v>0</v>
      </c>
      <c r="K724" s="477">
        <v>0</v>
      </c>
      <c r="L724" s="477">
        <v>0</v>
      </c>
      <c r="M724" s="477">
        <v>0</v>
      </c>
      <c r="N724" s="477">
        <f t="shared" si="313"/>
        <v>2</v>
      </c>
    </row>
    <row r="725" spans="1:14" outlineLevel="1">
      <c r="B725" t="str">
        <f>INDEX(i.Region_Desc,$C725,1)&amp;" "&amp;INDEX(i.GenotypeDesc,$D725,1)&amp;" "&amp;INDEX(i.TOL_Desc,$E725,1)</f>
        <v>GSM  Spr</v>
      </c>
      <c r="C725">
        <v>2</v>
      </c>
      <c r="D725">
        <v>1</v>
      </c>
      <c r="E725">
        <v>3</v>
      </c>
      <c r="F725">
        <v>1</v>
      </c>
      <c r="G725">
        <v>1</v>
      </c>
      <c r="H725" s="477">
        <f t="shared" si="311"/>
        <v>3</v>
      </c>
      <c r="I725" s="477">
        <f t="shared" si="312"/>
        <v>2</v>
      </c>
      <c r="J725" s="477">
        <v>0</v>
      </c>
      <c r="K725" s="477">
        <v>0</v>
      </c>
      <c r="L725" s="477">
        <v>0</v>
      </c>
      <c r="M725" s="477">
        <v>0</v>
      </c>
      <c r="N725" s="477">
        <f t="shared" si="313"/>
        <v>2</v>
      </c>
    </row>
    <row r="726" spans="1:14" outlineLevel="1">
      <c r="A726" t="s">
        <v>1124</v>
      </c>
      <c r="B726" t="str">
        <f t="shared" si="310"/>
        <v>GSM  Win</v>
      </c>
      <c r="C726">
        <v>2</v>
      </c>
      <c r="D726">
        <v>2</v>
      </c>
      <c r="E726">
        <v>1</v>
      </c>
      <c r="F726">
        <v>1</v>
      </c>
      <c r="G726">
        <v>1</v>
      </c>
      <c r="H726" s="477">
        <f t="shared" si="311"/>
        <v>4</v>
      </c>
      <c r="I726" s="477">
        <f t="shared" si="312"/>
        <v>4</v>
      </c>
      <c r="J726" s="477">
        <v>0</v>
      </c>
      <c r="K726" s="477">
        <v>0</v>
      </c>
      <c r="L726" s="477">
        <v>0</v>
      </c>
      <c r="M726" s="477">
        <v>0</v>
      </c>
      <c r="N726" s="477">
        <f t="shared" si="313"/>
        <v>2</v>
      </c>
    </row>
    <row r="727" spans="1:14" outlineLevel="1">
      <c r="B727" t="str">
        <f t="shared" si="310"/>
        <v>GSM  Spr</v>
      </c>
      <c r="C727">
        <v>2</v>
      </c>
      <c r="D727">
        <v>2</v>
      </c>
      <c r="E727">
        <v>2</v>
      </c>
      <c r="F727">
        <v>1</v>
      </c>
      <c r="G727">
        <v>1</v>
      </c>
      <c r="H727" s="477">
        <f t="shared" si="311"/>
        <v>4</v>
      </c>
      <c r="I727" s="477">
        <f t="shared" si="312"/>
        <v>3</v>
      </c>
      <c r="J727" s="477">
        <v>0</v>
      </c>
      <c r="K727" s="477">
        <v>0</v>
      </c>
      <c r="L727" s="477">
        <v>0</v>
      </c>
      <c r="M727" s="477">
        <v>0</v>
      </c>
      <c r="N727" s="477">
        <f t="shared" si="313"/>
        <v>2</v>
      </c>
    </row>
    <row r="728" spans="1:14" outlineLevel="1">
      <c r="B728" t="str">
        <f>INDEX(i.Region_Desc,$C728,1)&amp;" "&amp;INDEX(i.GenotypeDesc,$D728,1)&amp;" "&amp;INDEX(i.TOL_Desc,$E728,1)</f>
        <v>GSM  Spr</v>
      </c>
      <c r="C728">
        <v>2</v>
      </c>
      <c r="D728">
        <v>2</v>
      </c>
      <c r="E728">
        <v>3</v>
      </c>
      <c r="F728">
        <v>1</v>
      </c>
      <c r="G728">
        <v>1</v>
      </c>
      <c r="H728" s="477">
        <f t="shared" si="311"/>
        <v>4</v>
      </c>
      <c r="I728" s="477">
        <f t="shared" si="312"/>
        <v>2</v>
      </c>
      <c r="J728" s="477">
        <v>0</v>
      </c>
      <c r="K728" s="477">
        <v>0</v>
      </c>
      <c r="L728" s="477">
        <v>0</v>
      </c>
      <c r="M728" s="477">
        <v>0</v>
      </c>
      <c r="N728" s="477">
        <f t="shared" si="313"/>
        <v>2</v>
      </c>
    </row>
    <row r="729" spans="1:14" outlineLevel="1">
      <c r="A729" t="s">
        <v>1706</v>
      </c>
      <c r="B729" t="e">
        <f t="shared" si="310"/>
        <v>#VALUE!</v>
      </c>
      <c r="H729" s="477"/>
      <c r="I729" s="477"/>
      <c r="J729" s="477"/>
      <c r="K729" s="477"/>
      <c r="L729" s="477"/>
      <c r="M729" s="477"/>
      <c r="N729" s="477"/>
    </row>
    <row r="730" spans="1:14" outlineLevel="1">
      <c r="B730" t="e">
        <f t="shared" si="310"/>
        <v>#VALUE!</v>
      </c>
      <c r="H730" s="477"/>
      <c r="I730" s="477"/>
      <c r="J730" s="477"/>
      <c r="K730" s="477"/>
      <c r="L730" s="477"/>
      <c r="M730" s="477"/>
      <c r="N730" s="477"/>
    </row>
    <row r="731" spans="1:14" outlineLevel="1">
      <c r="B731" t="e">
        <f>INDEX(i.Region_Desc,$C731,1)&amp;" "&amp;INDEX(i.GenotypeDesc,$D731,1)&amp;" "&amp;INDEX(i.TOL_Desc,$E731,1)</f>
        <v>#VALUE!</v>
      </c>
      <c r="H731" s="477"/>
      <c r="I731" s="477"/>
      <c r="J731" s="477"/>
      <c r="K731" s="477"/>
      <c r="L731" s="477"/>
      <c r="M731" s="477"/>
      <c r="N731" s="477"/>
    </row>
    <row r="732" spans="1:14" outlineLevel="1">
      <c r="A732" t="s">
        <v>876</v>
      </c>
      <c r="B732" t="str">
        <f t="shared" si="310"/>
        <v>GSM  Win</v>
      </c>
      <c r="C732">
        <v>2</v>
      </c>
      <c r="D732">
        <v>4</v>
      </c>
      <c r="E732">
        <v>1</v>
      </c>
      <c r="F732">
        <v>1</v>
      </c>
      <c r="G732">
        <v>1</v>
      </c>
      <c r="H732" s="477">
        <f t="shared" si="311"/>
        <v>5</v>
      </c>
      <c r="I732" s="477">
        <f t="shared" si="312"/>
        <v>4</v>
      </c>
      <c r="J732" s="477">
        <v>0</v>
      </c>
      <c r="K732" s="477">
        <v>0</v>
      </c>
      <c r="L732" s="477">
        <v>0</v>
      </c>
      <c r="M732" s="477">
        <v>0</v>
      </c>
      <c r="N732" s="477">
        <f t="shared" si="313"/>
        <v>3</v>
      </c>
    </row>
    <row r="733" spans="1:14" outlineLevel="1">
      <c r="B733" t="str">
        <f t="shared" si="310"/>
        <v>GSM  Spr</v>
      </c>
      <c r="C733">
        <v>2</v>
      </c>
      <c r="D733">
        <v>4</v>
      </c>
      <c r="E733">
        <v>2</v>
      </c>
      <c r="F733">
        <v>1</v>
      </c>
      <c r="G733">
        <v>1</v>
      </c>
      <c r="H733" s="477">
        <f t="shared" si="311"/>
        <v>5</v>
      </c>
      <c r="I733" s="477">
        <f t="shared" si="312"/>
        <v>3</v>
      </c>
      <c r="J733" s="477">
        <v>0</v>
      </c>
      <c r="K733" s="477">
        <v>0</v>
      </c>
      <c r="L733" s="477">
        <v>0</v>
      </c>
      <c r="M733" s="477">
        <v>0</v>
      </c>
      <c r="N733" s="477">
        <f t="shared" si="313"/>
        <v>3</v>
      </c>
    </row>
    <row r="734" spans="1:14" outlineLevel="1">
      <c r="A734" s="112"/>
      <c r="B734" t="str">
        <f>INDEX(i.Region_Desc,$C734,1)&amp;" "&amp;INDEX(i.GenotypeDesc,$D734,1)&amp;" "&amp;INDEX(i.TOL_Desc,$E734,1)</f>
        <v>GSM  Spr</v>
      </c>
      <c r="C734">
        <v>2</v>
      </c>
      <c r="D734">
        <v>4</v>
      </c>
      <c r="E734">
        <v>3</v>
      </c>
      <c r="F734">
        <v>1</v>
      </c>
      <c r="G734">
        <v>1</v>
      </c>
      <c r="H734" s="477">
        <f t="shared" si="311"/>
        <v>5</v>
      </c>
      <c r="I734" s="477">
        <f t="shared" si="312"/>
        <v>2</v>
      </c>
      <c r="J734" s="477">
        <v>0</v>
      </c>
      <c r="K734" s="477">
        <v>0</v>
      </c>
      <c r="L734" s="477">
        <v>0</v>
      </c>
      <c r="M734" s="477">
        <v>0</v>
      </c>
      <c r="N734" s="477">
        <f t="shared" si="313"/>
        <v>3</v>
      </c>
    </row>
    <row r="735" spans="1:14" outlineLevel="1">
      <c r="A735" s="107" t="s">
        <v>1123</v>
      </c>
      <c r="B735" t="str">
        <f t="shared" si="310"/>
        <v>CWM  Win</v>
      </c>
      <c r="C735">
        <v>3</v>
      </c>
      <c r="D735">
        <v>1</v>
      </c>
      <c r="E735">
        <v>1</v>
      </c>
      <c r="F735">
        <v>1</v>
      </c>
      <c r="G735">
        <v>1</v>
      </c>
      <c r="H735" s="477">
        <f t="shared" si="311"/>
        <v>3</v>
      </c>
      <c r="I735" s="477">
        <f t="shared" si="312"/>
        <v>4</v>
      </c>
      <c r="J735" s="477">
        <v>0</v>
      </c>
      <c r="K735" s="477">
        <v>0</v>
      </c>
      <c r="L735" s="477">
        <v>0</v>
      </c>
      <c r="M735" s="477">
        <v>0</v>
      </c>
      <c r="N735" s="477">
        <f t="shared" si="313"/>
        <v>2</v>
      </c>
    </row>
    <row r="736" spans="1:14" outlineLevel="1">
      <c r="B736" t="str">
        <f t="shared" si="310"/>
        <v>CWM  Spr</v>
      </c>
      <c r="C736">
        <v>3</v>
      </c>
      <c r="D736">
        <v>1</v>
      </c>
      <c r="E736">
        <v>2</v>
      </c>
      <c r="F736">
        <v>1</v>
      </c>
      <c r="G736">
        <v>1</v>
      </c>
      <c r="H736" s="477">
        <f t="shared" si="311"/>
        <v>3</v>
      </c>
      <c r="I736" s="477">
        <f t="shared" si="312"/>
        <v>3</v>
      </c>
      <c r="J736" s="477">
        <v>0</v>
      </c>
      <c r="K736" s="477">
        <v>0</v>
      </c>
      <c r="L736" s="477">
        <v>0</v>
      </c>
      <c r="M736" s="477">
        <v>0</v>
      </c>
      <c r="N736" s="477">
        <f t="shared" si="313"/>
        <v>2</v>
      </c>
    </row>
    <row r="737" spans="1:14" outlineLevel="1">
      <c r="B737" t="str">
        <f>INDEX(i.Region_Desc,$C737,1)&amp;" "&amp;INDEX(i.GenotypeDesc,$D737,1)&amp;" "&amp;INDEX(i.TOL_Desc,$E737,1)</f>
        <v>CWM  Spr</v>
      </c>
      <c r="C737">
        <v>3</v>
      </c>
      <c r="D737">
        <v>1</v>
      </c>
      <c r="E737">
        <v>3</v>
      </c>
      <c r="F737">
        <v>1</v>
      </c>
      <c r="G737">
        <v>1</v>
      </c>
      <c r="H737" s="477">
        <f t="shared" si="311"/>
        <v>3</v>
      </c>
      <c r="I737" s="477">
        <f t="shared" si="312"/>
        <v>2</v>
      </c>
      <c r="J737" s="477">
        <v>0</v>
      </c>
      <c r="K737" s="477">
        <v>0</v>
      </c>
      <c r="L737" s="477">
        <v>0</v>
      </c>
      <c r="M737" s="477">
        <v>0</v>
      </c>
      <c r="N737" s="477">
        <f t="shared" si="313"/>
        <v>2</v>
      </c>
    </row>
    <row r="738" spans="1:14" outlineLevel="1">
      <c r="A738" t="s">
        <v>1124</v>
      </c>
      <c r="B738" t="str">
        <f t="shared" si="310"/>
        <v>CWM  Win</v>
      </c>
      <c r="C738">
        <v>3</v>
      </c>
      <c r="D738">
        <v>2</v>
      </c>
      <c r="E738">
        <v>1</v>
      </c>
      <c r="F738">
        <v>1</v>
      </c>
      <c r="G738">
        <v>1</v>
      </c>
      <c r="H738" s="477">
        <f t="shared" si="311"/>
        <v>4</v>
      </c>
      <c r="I738" s="477">
        <f t="shared" si="312"/>
        <v>4</v>
      </c>
      <c r="J738" s="477">
        <v>0</v>
      </c>
      <c r="K738" s="477">
        <v>0</v>
      </c>
      <c r="L738" s="477">
        <v>0</v>
      </c>
      <c r="M738" s="477">
        <v>0</v>
      </c>
      <c r="N738" s="477">
        <f t="shared" si="313"/>
        <v>2</v>
      </c>
    </row>
    <row r="739" spans="1:14" outlineLevel="1">
      <c r="B739" t="str">
        <f t="shared" si="310"/>
        <v>CWM  Spr</v>
      </c>
      <c r="C739">
        <v>3</v>
      </c>
      <c r="D739">
        <v>2</v>
      </c>
      <c r="E739">
        <v>2</v>
      </c>
      <c r="F739">
        <v>1</v>
      </c>
      <c r="G739">
        <v>1</v>
      </c>
      <c r="H739" s="477">
        <f t="shared" si="311"/>
        <v>4</v>
      </c>
      <c r="I739" s="477">
        <f t="shared" si="312"/>
        <v>3</v>
      </c>
      <c r="J739" s="477">
        <v>0</v>
      </c>
      <c r="K739" s="477">
        <v>0</v>
      </c>
      <c r="L739" s="477">
        <v>0</v>
      </c>
      <c r="M739" s="477">
        <v>0</v>
      </c>
      <c r="N739" s="477">
        <f t="shared" si="313"/>
        <v>2</v>
      </c>
    </row>
    <row r="740" spans="1:14" outlineLevel="1">
      <c r="B740" t="str">
        <f>INDEX(i.Region_Desc,$C740,1)&amp;" "&amp;INDEX(i.GenotypeDesc,$D740,1)&amp;" "&amp;INDEX(i.TOL_Desc,$E740,1)</f>
        <v>CWM  Spr</v>
      </c>
      <c r="C740">
        <v>3</v>
      </c>
      <c r="D740">
        <v>2</v>
      </c>
      <c r="E740">
        <v>3</v>
      </c>
      <c r="F740">
        <v>1</v>
      </c>
      <c r="G740">
        <v>1</v>
      </c>
      <c r="H740" s="477">
        <f t="shared" si="311"/>
        <v>4</v>
      </c>
      <c r="I740" s="477">
        <f t="shared" si="312"/>
        <v>2</v>
      </c>
      <c r="J740" s="477">
        <v>0</v>
      </c>
      <c r="K740" s="477">
        <v>0</v>
      </c>
      <c r="L740" s="477">
        <v>0</v>
      </c>
      <c r="M740" s="477">
        <v>0</v>
      </c>
      <c r="N740" s="477">
        <f t="shared" si="313"/>
        <v>2</v>
      </c>
    </row>
    <row r="741" spans="1:14" outlineLevel="1">
      <c r="A741" t="s">
        <v>1706</v>
      </c>
      <c r="B741" t="e">
        <f t="shared" si="310"/>
        <v>#VALUE!</v>
      </c>
      <c r="H741" s="477"/>
      <c r="I741" s="477"/>
      <c r="J741" s="477"/>
      <c r="K741" s="477"/>
      <c r="L741" s="477"/>
      <c r="M741" s="477"/>
      <c r="N741" s="477"/>
    </row>
    <row r="742" spans="1:14" outlineLevel="1">
      <c r="B742" t="e">
        <f t="shared" si="310"/>
        <v>#VALUE!</v>
      </c>
      <c r="H742" s="477"/>
      <c r="I742" s="477"/>
      <c r="J742" s="477"/>
      <c r="K742" s="477"/>
      <c r="L742" s="477"/>
      <c r="M742" s="477"/>
      <c r="N742" s="477"/>
    </row>
    <row r="743" spans="1:14" outlineLevel="1">
      <c r="B743" t="e">
        <f>INDEX(i.Region_Desc,$C743,1)&amp;" "&amp;INDEX(i.GenotypeDesc,$D743,1)&amp;" "&amp;INDEX(i.TOL_Desc,$E743,1)</f>
        <v>#VALUE!</v>
      </c>
      <c r="H743" s="477"/>
      <c r="I743" s="477"/>
      <c r="J743" s="477"/>
      <c r="K743" s="477"/>
      <c r="L743" s="477"/>
      <c r="M743" s="477"/>
      <c r="N743" s="477"/>
    </row>
    <row r="744" spans="1:14" outlineLevel="1">
      <c r="A744" t="s">
        <v>876</v>
      </c>
      <c r="B744" t="str">
        <f t="shared" si="310"/>
        <v>CWM  Win</v>
      </c>
      <c r="C744">
        <v>3</v>
      </c>
      <c r="D744">
        <v>4</v>
      </c>
      <c r="E744">
        <v>1</v>
      </c>
      <c r="F744">
        <v>1</v>
      </c>
      <c r="G744">
        <v>1</v>
      </c>
      <c r="H744" s="477">
        <f t="shared" si="311"/>
        <v>5</v>
      </c>
      <c r="I744" s="477">
        <f t="shared" si="312"/>
        <v>4</v>
      </c>
      <c r="J744" s="477">
        <v>0</v>
      </c>
      <c r="K744" s="477">
        <v>0</v>
      </c>
      <c r="L744" s="477">
        <v>0</v>
      </c>
      <c r="M744" s="477">
        <v>0</v>
      </c>
      <c r="N744" s="477">
        <f t="shared" si="313"/>
        <v>3</v>
      </c>
    </row>
    <row r="745" spans="1:14" outlineLevel="1">
      <c r="B745" t="str">
        <f t="shared" si="310"/>
        <v>CWM  Spr</v>
      </c>
      <c r="C745">
        <v>3</v>
      </c>
      <c r="D745">
        <v>4</v>
      </c>
      <c r="E745">
        <v>2</v>
      </c>
      <c r="F745">
        <v>1</v>
      </c>
      <c r="G745">
        <v>1</v>
      </c>
      <c r="H745" s="477">
        <f t="shared" si="311"/>
        <v>5</v>
      </c>
      <c r="I745" s="477">
        <f t="shared" si="312"/>
        <v>3</v>
      </c>
      <c r="J745" s="477">
        <v>0</v>
      </c>
      <c r="K745" s="477">
        <v>0</v>
      </c>
      <c r="L745" s="477">
        <v>0</v>
      </c>
      <c r="M745" s="477">
        <v>0</v>
      </c>
      <c r="N745" s="477">
        <f t="shared" si="313"/>
        <v>3</v>
      </c>
    </row>
    <row r="746" spans="1:14" outlineLevel="1">
      <c r="A746" s="112"/>
      <c r="B746" t="str">
        <f>INDEX(i.Region_Desc,$C746,1)&amp;" "&amp;INDEX(i.GenotypeDesc,$D746,1)&amp;" "&amp;INDEX(i.TOL_Desc,$E746,1)</f>
        <v>CWM  Spr</v>
      </c>
      <c r="C746">
        <v>3</v>
      </c>
      <c r="D746">
        <v>4</v>
      </c>
      <c r="E746">
        <v>3</v>
      </c>
      <c r="F746">
        <v>1</v>
      </c>
      <c r="G746">
        <v>1</v>
      </c>
      <c r="H746" s="477">
        <f t="shared" si="311"/>
        <v>5</v>
      </c>
      <c r="I746" s="477">
        <f t="shared" si="312"/>
        <v>2</v>
      </c>
      <c r="J746" s="477">
        <v>0</v>
      </c>
      <c r="K746" s="477">
        <v>0</v>
      </c>
      <c r="L746" s="477">
        <v>0</v>
      </c>
      <c r="M746" s="477">
        <v>0</v>
      </c>
      <c r="N746" s="477">
        <f t="shared" si="313"/>
        <v>3</v>
      </c>
    </row>
  </sheetData>
  <phoneticPr fontId="6" type="noConversion"/>
  <pageMargins left="0.7" right="0.7" top="0.75" bottom="0.75" header="0.3" footer="0.3"/>
  <pageSetup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452F0-9FBF-4092-95FE-5C1FD7E4879C}">
  <sheetPr codeName="Sheet6">
    <outlinePr summaryBelow="0" summaryRight="0"/>
  </sheetPr>
  <dimension ref="A1:GJ746"/>
  <sheetViews>
    <sheetView workbookViewId="0"/>
  </sheetViews>
  <sheetFormatPr defaultColWidth="9.140625"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2</v>
      </c>
      <c r="D4" s="65" t="str">
        <f>(INDEX(i.TOL_Desc,d.TOL,1)&amp;" ")</f>
        <v xml:space="preserve">Win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83"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si="32"/>
        <v>-</v>
      </c>
      <c r="D80" s="198" t="str">
        <f t="shared" si="32"/>
        <v>-</v>
      </c>
      <c r="E80" s="198" t="str">
        <f t="shared" ref="E80:F80" si="39">E76</f>
        <v>-</v>
      </c>
      <c r="F80" s="198" t="str">
        <f t="shared" si="39"/>
        <v>-</v>
      </c>
      <c r="G80" s="198" t="str">
        <f t="shared" si="34"/>
        <v>-</v>
      </c>
      <c r="H80" s="199" t="str">
        <f t="shared" si="34"/>
        <v>-</v>
      </c>
      <c r="I80" s="196">
        <v>0.5</v>
      </c>
      <c r="J80" s="205">
        <v>0.01</v>
      </c>
      <c r="L80" s="197">
        <f t="shared" ref="L80:M83" si="40">L68</f>
        <v>0</v>
      </c>
      <c r="M80" s="197">
        <f t="shared" si="40"/>
        <v>0</v>
      </c>
      <c r="N80" s="205">
        <v>0.06</v>
      </c>
      <c r="O80" s="174"/>
      <c r="P80" s="174"/>
      <c r="Q80" s="174"/>
      <c r="R80" s="174"/>
      <c r="S80" s="206" t="s">
        <v>538</v>
      </c>
      <c r="T80" s="174" t="s">
        <v>539</v>
      </c>
      <c r="U80" s="174"/>
      <c r="V80" s="174"/>
      <c r="W80" s="174"/>
    </row>
    <row r="81" spans="1:30" outlineLevel="1">
      <c r="A81" s="182">
        <v>6</v>
      </c>
      <c r="B81" s="193" t="s">
        <v>428</v>
      </c>
      <c r="C81" s="198" t="str">
        <f t="shared" si="32"/>
        <v>-</v>
      </c>
      <c r="D81" s="198" t="b">
        <f t="shared" si="32"/>
        <v>1</v>
      </c>
      <c r="E81" s="198" t="str">
        <f t="shared" ref="E81:F81" si="41">E77</f>
        <v>-</v>
      </c>
      <c r="F81" s="198" t="b">
        <f t="shared" si="41"/>
        <v>1</v>
      </c>
      <c r="G81" s="198" t="str">
        <f t="shared" si="34"/>
        <v>-</v>
      </c>
      <c r="H81" s="199" t="str">
        <f t="shared" si="34"/>
        <v>-</v>
      </c>
      <c r="I81" s="200">
        <f ca="1">OFFSET(I81,-1,0)</f>
        <v>0.5</v>
      </c>
      <c r="J81" s="207">
        <f>J$80+J69</f>
        <v>0.01</v>
      </c>
      <c r="L81" s="197">
        <f t="shared" si="40"/>
        <v>0</v>
      </c>
      <c r="M81" s="197">
        <f t="shared" si="40"/>
        <v>0</v>
      </c>
      <c r="N81" s="208">
        <f>N$80+M81</f>
        <v>0.06</v>
      </c>
      <c r="O81" s="174"/>
      <c r="P81" s="174"/>
      <c r="Q81" s="174"/>
      <c r="R81" s="174"/>
      <c r="S81" s="174"/>
      <c r="T81" s="174" t="s">
        <v>996</v>
      </c>
      <c r="U81" s="174"/>
      <c r="V81" s="174"/>
      <c r="W81" s="174"/>
    </row>
    <row r="82" spans="1:30" outlineLevel="1">
      <c r="A82" s="182">
        <v>7</v>
      </c>
      <c r="B82" s="193" t="s">
        <v>429</v>
      </c>
      <c r="C82" s="198" t="b">
        <f t="shared" si="32"/>
        <v>1</v>
      </c>
      <c r="D82" s="198" t="str">
        <f t="shared" si="32"/>
        <v>-</v>
      </c>
      <c r="E82" s="198" t="b">
        <f t="shared" ref="E82:F82" si="42">E78</f>
        <v>1</v>
      </c>
      <c r="F82" s="198" t="str">
        <f t="shared" si="42"/>
        <v>-</v>
      </c>
      <c r="G82" s="198" t="str">
        <f t="shared" si="34"/>
        <v>-</v>
      </c>
      <c r="H82" s="199" t="str">
        <f t="shared" si="34"/>
        <v>-</v>
      </c>
      <c r="I82" s="200">
        <f ca="1">OFFSET(I82,-1,0)</f>
        <v>0.5</v>
      </c>
      <c r="J82" s="207">
        <f>J$80+J70</f>
        <v>2.2499999999999999E-2</v>
      </c>
      <c r="L82" s="197">
        <f t="shared" si="40"/>
        <v>6.25E-2</v>
      </c>
      <c r="M82" s="197">
        <f t="shared" si="40"/>
        <v>6.25E-2</v>
      </c>
      <c r="N82" s="208">
        <f>N$80+M82</f>
        <v>0.1225</v>
      </c>
      <c r="O82" s="174"/>
      <c r="P82" s="174"/>
      <c r="Q82" s="174"/>
      <c r="R82" s="174"/>
      <c r="S82" s="174"/>
      <c r="T82" s="174"/>
      <c r="U82" s="174"/>
      <c r="V82" s="174"/>
      <c r="W82" s="174"/>
    </row>
    <row r="83" spans="1:30" outlineLevel="1">
      <c r="A83" s="182">
        <v>8</v>
      </c>
      <c r="B83" s="201" t="s">
        <v>430</v>
      </c>
      <c r="C83" s="202" t="str">
        <f t="shared" si="32"/>
        <v>-</v>
      </c>
      <c r="D83" s="202" t="str">
        <f t="shared" si="32"/>
        <v>-</v>
      </c>
      <c r="E83" s="202" t="str">
        <f t="shared" ref="E83:F83" si="43">E79</f>
        <v>-</v>
      </c>
      <c r="F83" s="202" t="str">
        <f t="shared" si="43"/>
        <v>-</v>
      </c>
      <c r="G83" s="202" t="b">
        <f t="shared" si="34"/>
        <v>1</v>
      </c>
      <c r="H83" s="203" t="str">
        <f t="shared" si="34"/>
        <v>-</v>
      </c>
      <c r="I83" s="204">
        <f ca="1">OFFSET(I83,-1,0)</f>
        <v>0.5</v>
      </c>
      <c r="J83" s="207">
        <f>J$80+J71</f>
        <v>0.02</v>
      </c>
      <c r="L83" s="197">
        <f t="shared" si="40"/>
        <v>0</v>
      </c>
      <c r="M83" s="197">
        <f t="shared" si="40"/>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4</v>
      </c>
      <c r="Q86">
        <f>INDEX($S$86:$AD$86,1,(d.Region-1)*4+Q$67)</f>
        <v>4</v>
      </c>
      <c r="R86">
        <f>INDEX($S$86:$AD$86,1,(d.Region-1)*4+R$67)</f>
        <v>3</v>
      </c>
      <c r="S86" s="12">
        <v>4</v>
      </c>
      <c r="T86" s="12">
        <v>4</v>
      </c>
      <c r="U86" s="12">
        <v>4</v>
      </c>
      <c r="V86" s="12">
        <v>3</v>
      </c>
      <c r="W86" s="12">
        <v>4</v>
      </c>
      <c r="X86" s="12">
        <v>4</v>
      </c>
      <c r="Y86" s="12">
        <v>4</v>
      </c>
      <c r="Z86" s="12">
        <v>3</v>
      </c>
      <c r="AA86" s="12">
        <v>4</v>
      </c>
      <c r="AB86" s="12">
        <v>4</v>
      </c>
      <c r="AC86" s="12">
        <v>4</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4">$C125*E$124</f>
        <v>0.01</v>
      </c>
      <c r="F125" s="346">
        <f t="shared" si="44"/>
        <v>1.7000000000000001E-2</v>
      </c>
      <c r="G125" s="347">
        <f t="shared" si="44"/>
        <v>0.02</v>
      </c>
      <c r="H125" s="345">
        <f t="shared" ref="H125:J127" si="45">$D125*H$124</f>
        <v>5.5E-2</v>
      </c>
      <c r="I125" s="346">
        <f t="shared" si="45"/>
        <v>9.35E-2</v>
      </c>
      <c r="J125" s="347">
        <f t="shared" si="45"/>
        <v>0.11</v>
      </c>
    </row>
    <row r="126" spans="1:10" outlineLevel="1">
      <c r="A126">
        <v>2</v>
      </c>
      <c r="B126" t="s">
        <v>858</v>
      </c>
      <c r="C126" s="344">
        <v>-0.06</v>
      </c>
      <c r="D126" s="344">
        <v>0.01</v>
      </c>
      <c r="E126" s="348">
        <f t="shared" si="44"/>
        <v>-0.03</v>
      </c>
      <c r="F126" s="174">
        <f t="shared" si="44"/>
        <v>-5.0999999999999997E-2</v>
      </c>
      <c r="G126" s="349">
        <f t="shared" si="44"/>
        <v>-0.06</v>
      </c>
      <c r="H126" s="348">
        <f t="shared" si="45"/>
        <v>5.0000000000000001E-3</v>
      </c>
      <c r="I126" s="174">
        <f t="shared" si="45"/>
        <v>8.5000000000000006E-3</v>
      </c>
      <c r="J126" s="349">
        <f t="shared" si="45"/>
        <v>0.01</v>
      </c>
    </row>
    <row r="127" spans="1:10" outlineLevel="1">
      <c r="A127">
        <v>3</v>
      </c>
      <c r="B127" t="s">
        <v>859</v>
      </c>
      <c r="C127" s="344">
        <v>0.1</v>
      </c>
      <c r="D127" s="344">
        <v>0.2</v>
      </c>
      <c r="E127" s="350">
        <f t="shared" si="44"/>
        <v>0.05</v>
      </c>
      <c r="F127" s="351">
        <f t="shared" si="44"/>
        <v>8.5000000000000006E-2</v>
      </c>
      <c r="G127" s="352">
        <f t="shared" si="44"/>
        <v>0.1</v>
      </c>
      <c r="H127" s="350">
        <f t="shared" si="45"/>
        <v>0.1</v>
      </c>
      <c r="I127" s="351">
        <f t="shared" si="45"/>
        <v>0.17</v>
      </c>
      <c r="J127" s="352">
        <f t="shared" si="45"/>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TOL:Win </v>
      </c>
      <c r="AS130" s="16" t="str">
        <f>"GI (BBT) for TOL:"&amp;D.TOLDesc</f>
        <v xml:space="preserve">GI (BBT) for TOL:Win </v>
      </c>
      <c r="BO130" s="170" t="str">
        <f>"GI - SW Victoria BBB (&amp;Mat) for TOL:"&amp;D.TOLDesc</f>
        <v xml:space="preserve">GI - SW Victoria BBB (&amp;Mat) for TOL:Win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TOL:Win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TOL:Win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TOL:Win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TOL:Win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TOL:Win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6">Y133+3</f>
        <v>7</v>
      </c>
      <c r="AA133" s="185">
        <f t="shared" si="46"/>
        <v>10</v>
      </c>
      <c r="AB133" s="185">
        <f t="shared" si="46"/>
        <v>13</v>
      </c>
      <c r="AC133" s="185">
        <f t="shared" si="46"/>
        <v>16</v>
      </c>
      <c r="AD133" s="185">
        <f t="shared" si="46"/>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7">AT133+3</f>
        <v>7</v>
      </c>
      <c r="AV133" s="185">
        <f t="shared" si="47"/>
        <v>10</v>
      </c>
      <c r="AW133" s="185">
        <f t="shared" si="47"/>
        <v>13</v>
      </c>
      <c r="AX133" s="185">
        <f t="shared" si="47"/>
        <v>16</v>
      </c>
      <c r="AY133" s="185">
        <f t="shared" si="47"/>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8">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49">Y134</f>
        <v>2:3</v>
      </c>
      <c r="AA134" s="188" t="str">
        <f t="shared" si="49"/>
        <v>2:3</v>
      </c>
      <c r="AB134" s="188" t="str">
        <f t="shared" si="49"/>
        <v>2:3</v>
      </c>
      <c r="AC134" s="188" t="str">
        <f t="shared" si="49"/>
        <v>2:3</v>
      </c>
      <c r="AD134" s="188" t="str">
        <f t="shared" si="49"/>
        <v>2:3</v>
      </c>
      <c r="AE134" s="174"/>
      <c r="AF134" s="174"/>
      <c r="AG134" s="174"/>
      <c r="AH134" s="174"/>
      <c r="AI134" s="174"/>
      <c r="AJ134" s="174"/>
      <c r="AK134" s="174"/>
      <c r="AS134" s="188" t="str">
        <f t="shared" ref="AS134:AY135" si="50">X134</f>
        <v>2:3</v>
      </c>
      <c r="AT134" s="188" t="str">
        <f t="shared" si="50"/>
        <v>2:3</v>
      </c>
      <c r="AU134" s="188" t="str">
        <f t="shared" si="50"/>
        <v>2:3</v>
      </c>
      <c r="AV134" s="188" t="str">
        <f t="shared" si="50"/>
        <v>2:3</v>
      </c>
      <c r="AW134" s="188" t="str">
        <f t="shared" si="50"/>
        <v>2:3</v>
      </c>
      <c r="AX134" s="188" t="str">
        <f t="shared" si="50"/>
        <v>2:3</v>
      </c>
      <c r="AY134" s="188" t="str">
        <f t="shared" si="50"/>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8"/>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1">Y133&amp;":"&amp;Y133+1</f>
        <v>4:5</v>
      </c>
      <c r="Z135" s="189" t="str">
        <f t="shared" si="51"/>
        <v>7:8</v>
      </c>
      <c r="AA135" s="189" t="str">
        <f t="shared" si="51"/>
        <v>10:11</v>
      </c>
      <c r="AB135" s="189" t="str">
        <f t="shared" si="51"/>
        <v>13:14</v>
      </c>
      <c r="AC135" s="189" t="str">
        <f t="shared" si="51"/>
        <v>16:17</v>
      </c>
      <c r="AD135" s="189" t="str">
        <f t="shared" si="51"/>
        <v>19:20</v>
      </c>
      <c r="AE135" s="174"/>
      <c r="AF135" s="174"/>
      <c r="AG135" s="174"/>
      <c r="AH135" s="174"/>
      <c r="AI135" s="174"/>
      <c r="AJ135" s="174"/>
      <c r="AK135" s="174"/>
      <c r="AS135" s="188" t="str">
        <f t="shared" si="50"/>
        <v>1:2</v>
      </c>
      <c r="AT135" s="188" t="str">
        <f t="shared" si="50"/>
        <v>4:5</v>
      </c>
      <c r="AU135" s="188" t="str">
        <f t="shared" si="50"/>
        <v>7:8</v>
      </c>
      <c r="AV135" s="188" t="str">
        <f t="shared" si="50"/>
        <v>10:11</v>
      </c>
      <c r="AW135" s="188" t="str">
        <f t="shared" si="50"/>
        <v>13:14</v>
      </c>
      <c r="AX135" s="188" t="str">
        <f t="shared" si="50"/>
        <v>16:17</v>
      </c>
      <c r="AY135" s="188" t="str">
        <f t="shared" si="50"/>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2">X136</f>
        <v>0:1</v>
      </c>
      <c r="Z136" s="188" t="str">
        <f t="shared" si="52"/>
        <v>0:1</v>
      </c>
      <c r="AA136" s="188" t="str">
        <f t="shared" si="52"/>
        <v>0:1</v>
      </c>
      <c r="AB136" s="188" t="str">
        <f t="shared" si="52"/>
        <v>0:1</v>
      </c>
      <c r="AC136" s="188" t="str">
        <f t="shared" si="52"/>
        <v>0:1</v>
      </c>
      <c r="AD136" s="188" t="str">
        <f t="shared" si="52"/>
        <v>0:1</v>
      </c>
      <c r="AE136" s="174"/>
      <c r="AF136" s="174"/>
      <c r="AG136" s="174"/>
      <c r="AH136" s="174"/>
      <c r="AI136" s="174"/>
      <c r="AJ136" s="174"/>
      <c r="AK136" s="174"/>
      <c r="AS136" s="190" t="s">
        <v>168</v>
      </c>
      <c r="AT136" s="188" t="str">
        <f t="shared" ref="AT136:AY136" si="53">AS136</f>
        <v>3:4</v>
      </c>
      <c r="AU136" s="188" t="str">
        <f t="shared" si="53"/>
        <v>3:4</v>
      </c>
      <c r="AV136" s="188" t="str">
        <f t="shared" si="53"/>
        <v>3:4</v>
      </c>
      <c r="AW136" s="188" t="str">
        <f t="shared" si="53"/>
        <v>3:4</v>
      </c>
      <c r="AX136" s="188" t="str">
        <f t="shared" si="53"/>
        <v>3:4</v>
      </c>
      <c r="AY136" s="188" t="str">
        <f t="shared" si="53"/>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4">D140</f>
        <v>0</v>
      </c>
      <c r="F140" s="145">
        <f t="shared" si="54"/>
        <v>0</v>
      </c>
      <c r="G140" s="145">
        <f t="shared" si="54"/>
        <v>0</v>
      </c>
      <c r="H140" s="145">
        <f t="shared" si="54"/>
        <v>0</v>
      </c>
      <c r="I140" s="145">
        <f t="shared" si="54"/>
        <v>0</v>
      </c>
      <c r="J140" s="145">
        <f t="shared" si="54"/>
        <v>0</v>
      </c>
      <c r="K140" s="145">
        <f t="shared" si="54"/>
        <v>0</v>
      </c>
      <c r="L140" s="145">
        <f t="shared" si="54"/>
        <v>0</v>
      </c>
      <c r="M140" s="145">
        <f t="shared" si="54"/>
        <v>0</v>
      </c>
      <c r="N140" s="145">
        <f t="shared" si="54"/>
        <v>0</v>
      </c>
      <c r="O140" s="145">
        <f t="shared" si="54"/>
        <v>0</v>
      </c>
      <c r="P140" s="145">
        <f t="shared" si="54"/>
        <v>0</v>
      </c>
      <c r="Q140" s="145">
        <f t="shared" si="54"/>
        <v>0</v>
      </c>
      <c r="R140" s="145">
        <v>1</v>
      </c>
      <c r="S140" s="145">
        <f>R140</f>
        <v>1</v>
      </c>
      <c r="T140" s="145">
        <f t="shared" si="54"/>
        <v>1</v>
      </c>
      <c r="U140" s="145">
        <f t="shared" si="54"/>
        <v>1</v>
      </c>
      <c r="V140" s="145">
        <f t="shared" si="54"/>
        <v>1</v>
      </c>
      <c r="W140" s="145">
        <f t="shared" si="54"/>
        <v>1</v>
      </c>
      <c r="X140" s="145">
        <f t="shared" si="54"/>
        <v>1</v>
      </c>
      <c r="Y140" s="145">
        <f t="shared" si="54"/>
        <v>1</v>
      </c>
      <c r="Z140" s="145">
        <f t="shared" si="54"/>
        <v>1</v>
      </c>
      <c r="AA140" s="145">
        <f t="shared" si="54"/>
        <v>1</v>
      </c>
      <c r="AB140" s="145">
        <f t="shared" si="54"/>
        <v>1</v>
      </c>
      <c r="AC140" s="145">
        <f t="shared" si="54"/>
        <v>1</v>
      </c>
      <c r="AD140" s="145">
        <f t="shared" si="54"/>
        <v>1</v>
      </c>
      <c r="AE140" s="145">
        <f t="shared" si="54"/>
        <v>1</v>
      </c>
      <c r="AF140" s="145">
        <f t="shared" si="54"/>
        <v>1</v>
      </c>
      <c r="AG140" s="145">
        <v>2</v>
      </c>
      <c r="AH140" s="145">
        <f>AG140</f>
        <v>2</v>
      </c>
      <c r="AI140" s="145">
        <f t="shared" si="54"/>
        <v>2</v>
      </c>
      <c r="AJ140" s="145">
        <f t="shared" si="54"/>
        <v>2</v>
      </c>
      <c r="AK140" s="145">
        <f t="shared" si="54"/>
        <v>2</v>
      </c>
      <c r="AL140" s="145">
        <f t="shared" si="54"/>
        <v>2</v>
      </c>
      <c r="AM140" s="145">
        <f t="shared" si="54"/>
        <v>2</v>
      </c>
      <c r="AN140" s="145">
        <f t="shared" si="54"/>
        <v>2</v>
      </c>
      <c r="AO140" s="145">
        <f t="shared" si="54"/>
        <v>2</v>
      </c>
      <c r="AP140" s="145">
        <f t="shared" si="54"/>
        <v>2</v>
      </c>
      <c r="AQ140" s="145">
        <f t="shared" si="54"/>
        <v>2</v>
      </c>
      <c r="AR140" s="145">
        <f t="shared" si="54"/>
        <v>2</v>
      </c>
      <c r="AS140" s="145">
        <f t="shared" si="54"/>
        <v>2</v>
      </c>
      <c r="AT140" s="145">
        <f t="shared" si="54"/>
        <v>2</v>
      </c>
      <c r="AU140" s="145">
        <f t="shared" si="54"/>
        <v>2</v>
      </c>
      <c r="AV140" s="145">
        <v>3</v>
      </c>
      <c r="AW140" s="145">
        <f>AV140</f>
        <v>3</v>
      </c>
      <c r="AX140" s="145">
        <f t="shared" si="54"/>
        <v>3</v>
      </c>
      <c r="AY140" s="145">
        <f t="shared" si="54"/>
        <v>3</v>
      </c>
      <c r="AZ140" s="145">
        <f t="shared" si="54"/>
        <v>3</v>
      </c>
      <c r="BA140" s="145">
        <f t="shared" si="54"/>
        <v>3</v>
      </c>
      <c r="BB140" s="145">
        <f t="shared" si="54"/>
        <v>3</v>
      </c>
      <c r="BC140" s="145">
        <f t="shared" si="54"/>
        <v>3</v>
      </c>
      <c r="BD140" s="145">
        <f t="shared" si="54"/>
        <v>3</v>
      </c>
      <c r="BE140" s="145">
        <f t="shared" si="54"/>
        <v>3</v>
      </c>
      <c r="BF140" s="145">
        <f t="shared" si="54"/>
        <v>3</v>
      </c>
      <c r="BG140" s="145">
        <f t="shared" si="54"/>
        <v>3</v>
      </c>
      <c r="BH140" s="145">
        <f t="shared" si="54"/>
        <v>3</v>
      </c>
      <c r="BI140" s="145">
        <f t="shared" si="54"/>
        <v>3</v>
      </c>
      <c r="BJ140" s="145">
        <f t="shared" si="54"/>
        <v>3</v>
      </c>
      <c r="BK140" s="145">
        <v>4</v>
      </c>
      <c r="BL140" s="145">
        <f>BK140</f>
        <v>4</v>
      </c>
      <c r="BM140" s="145">
        <f t="shared" si="54"/>
        <v>4</v>
      </c>
      <c r="BN140" s="145">
        <f t="shared" si="54"/>
        <v>4</v>
      </c>
      <c r="BO140" s="145">
        <f t="shared" si="54"/>
        <v>4</v>
      </c>
      <c r="BP140" s="145">
        <f t="shared" si="54"/>
        <v>4</v>
      </c>
      <c r="BQ140" s="145">
        <f t="shared" ref="BQ140:BY140" si="55">BP140</f>
        <v>4</v>
      </c>
      <c r="BR140" s="145">
        <f t="shared" si="55"/>
        <v>4</v>
      </c>
      <c r="BS140" s="145">
        <f t="shared" si="55"/>
        <v>4</v>
      </c>
      <c r="BT140" s="145">
        <f t="shared" si="55"/>
        <v>4</v>
      </c>
      <c r="BU140" s="145">
        <f t="shared" si="55"/>
        <v>4</v>
      </c>
      <c r="BV140" s="145">
        <f t="shared" si="55"/>
        <v>4</v>
      </c>
      <c r="BW140" s="145">
        <f t="shared" si="55"/>
        <v>4</v>
      </c>
      <c r="BX140" s="145">
        <f t="shared" si="55"/>
        <v>4</v>
      </c>
      <c r="BY140" s="145">
        <f t="shared" si="55"/>
        <v>4</v>
      </c>
      <c r="BZ140" s="145">
        <v>5</v>
      </c>
      <c r="CA140" s="145">
        <f>BZ140</f>
        <v>5</v>
      </c>
      <c r="CB140" s="145">
        <f t="shared" ref="CB140:CN140" si="56">CA140</f>
        <v>5</v>
      </c>
      <c r="CC140" s="145">
        <f t="shared" si="56"/>
        <v>5</v>
      </c>
      <c r="CD140" s="145">
        <f t="shared" si="56"/>
        <v>5</v>
      </c>
      <c r="CE140" s="145">
        <f t="shared" si="56"/>
        <v>5</v>
      </c>
      <c r="CF140" s="145">
        <f t="shared" si="56"/>
        <v>5</v>
      </c>
      <c r="CG140" s="145">
        <f t="shared" si="56"/>
        <v>5</v>
      </c>
      <c r="CH140" s="145">
        <f t="shared" si="56"/>
        <v>5</v>
      </c>
      <c r="CI140" s="145">
        <f t="shared" si="56"/>
        <v>5</v>
      </c>
      <c r="CJ140" s="145">
        <f t="shared" si="56"/>
        <v>5</v>
      </c>
      <c r="CK140" s="145">
        <f t="shared" si="56"/>
        <v>5</v>
      </c>
      <c r="CL140" s="145">
        <f t="shared" si="56"/>
        <v>5</v>
      </c>
      <c r="CM140" s="145">
        <f t="shared" si="56"/>
        <v>5</v>
      </c>
      <c r="CN140" s="145">
        <f t="shared" si="56"/>
        <v>5</v>
      </c>
      <c r="CO140" s="145">
        <v>6</v>
      </c>
      <c r="CP140" s="145">
        <f>CO140</f>
        <v>6</v>
      </c>
      <c r="CQ140" s="145">
        <f t="shared" ref="CQ140:DC140" si="57">CP140</f>
        <v>6</v>
      </c>
      <c r="CR140" s="145">
        <f t="shared" si="57"/>
        <v>6</v>
      </c>
      <c r="CS140" s="145">
        <f t="shared" si="57"/>
        <v>6</v>
      </c>
      <c r="CT140" s="145">
        <f t="shared" si="57"/>
        <v>6</v>
      </c>
      <c r="CU140" s="145">
        <f t="shared" si="57"/>
        <v>6</v>
      </c>
      <c r="CV140" s="145">
        <f t="shared" si="57"/>
        <v>6</v>
      </c>
      <c r="CW140" s="145">
        <f t="shared" si="57"/>
        <v>6</v>
      </c>
      <c r="CX140" s="145">
        <f t="shared" si="57"/>
        <v>6</v>
      </c>
      <c r="CY140" s="145">
        <f t="shared" si="57"/>
        <v>6</v>
      </c>
      <c r="CZ140" s="145">
        <f t="shared" si="57"/>
        <v>6</v>
      </c>
      <c r="DA140" s="145">
        <f t="shared" si="57"/>
        <v>6</v>
      </c>
      <c r="DB140" s="145">
        <f t="shared" si="57"/>
        <v>6</v>
      </c>
      <c r="DC140" s="145">
        <f t="shared" si="57"/>
        <v>6</v>
      </c>
      <c r="DD140" s="145">
        <v>7</v>
      </c>
      <c r="DE140" s="145">
        <f>DD140</f>
        <v>7</v>
      </c>
      <c r="DF140" s="145">
        <f t="shared" ref="DF140:DR140" si="58">DE140</f>
        <v>7</v>
      </c>
      <c r="DG140" s="145">
        <f t="shared" si="58"/>
        <v>7</v>
      </c>
      <c r="DH140" s="145">
        <f t="shared" si="58"/>
        <v>7</v>
      </c>
      <c r="DI140" s="145">
        <f t="shared" si="58"/>
        <v>7</v>
      </c>
      <c r="DJ140" s="145">
        <f t="shared" si="58"/>
        <v>7</v>
      </c>
      <c r="DK140" s="145">
        <f t="shared" si="58"/>
        <v>7</v>
      </c>
      <c r="DL140" s="145">
        <f t="shared" si="58"/>
        <v>7</v>
      </c>
      <c r="DM140" s="145">
        <f t="shared" si="58"/>
        <v>7</v>
      </c>
      <c r="DN140" s="145">
        <f t="shared" si="58"/>
        <v>7</v>
      </c>
      <c r="DO140" s="145">
        <f t="shared" si="58"/>
        <v>7</v>
      </c>
      <c r="DP140" s="145">
        <f t="shared" si="58"/>
        <v>7</v>
      </c>
      <c r="DQ140" s="145">
        <f t="shared" si="58"/>
        <v>7</v>
      </c>
      <c r="DR140" s="145">
        <f t="shared" si="58"/>
        <v>7</v>
      </c>
    </row>
    <row r="141" spans="1:192" outlineLevel="1">
      <c r="A141">
        <v>1</v>
      </c>
      <c r="B141" t="s">
        <v>919</v>
      </c>
      <c r="C141" s="148" t="str">
        <f t="shared" ref="C141:BN141" si="59">INDEX(LMU_Data,(C$140*$A$140)+$A141,(d.Region-1)*15+C$139)</f>
        <v>-</v>
      </c>
      <c r="D141" s="148" t="str">
        <f t="shared" si="59"/>
        <v>-</v>
      </c>
      <c r="E141" s="148" t="str">
        <f t="shared" si="59"/>
        <v>-</v>
      </c>
      <c r="F141" s="148" t="str">
        <f t="shared" si="59"/>
        <v>-</v>
      </c>
      <c r="G141" s="148" t="str">
        <f t="shared" si="59"/>
        <v>-</v>
      </c>
      <c r="H141" s="148" t="str">
        <f t="shared" si="59"/>
        <v>-</v>
      </c>
      <c r="I141" s="148" t="str">
        <f t="shared" si="59"/>
        <v>-</v>
      </c>
      <c r="J141" s="148" t="str">
        <f t="shared" si="59"/>
        <v>-</v>
      </c>
      <c r="K141" s="148" t="str">
        <f t="shared" si="59"/>
        <v>-</v>
      </c>
      <c r="L141" s="148" t="str">
        <f t="shared" si="59"/>
        <v>-</v>
      </c>
      <c r="M141" s="148" t="str">
        <f t="shared" si="59"/>
        <v>-</v>
      </c>
      <c r="N141" s="148" t="str">
        <f t="shared" si="59"/>
        <v>-</v>
      </c>
      <c r="O141" s="148" t="str">
        <f t="shared" si="59"/>
        <v>-</v>
      </c>
      <c r="P141" s="148" t="str">
        <f t="shared" si="59"/>
        <v>-</v>
      </c>
      <c r="Q141" s="148" t="str">
        <f t="shared" si="59"/>
        <v>-</v>
      </c>
      <c r="R141" s="148" t="str">
        <f t="shared" si="59"/>
        <v>-</v>
      </c>
      <c r="S141" s="148" t="str">
        <f t="shared" si="59"/>
        <v>-</v>
      </c>
      <c r="T141" s="148" t="str">
        <f t="shared" si="59"/>
        <v>-</v>
      </c>
      <c r="U141" s="148" t="str">
        <f t="shared" si="59"/>
        <v>-</v>
      </c>
      <c r="V141" s="148" t="str">
        <f t="shared" si="59"/>
        <v>-</v>
      </c>
      <c r="W141" s="148" t="str">
        <f t="shared" si="59"/>
        <v>-</v>
      </c>
      <c r="X141" s="148" t="str">
        <f t="shared" si="59"/>
        <v>-</v>
      </c>
      <c r="Y141" s="148" t="str">
        <f t="shared" si="59"/>
        <v>-</v>
      </c>
      <c r="Z141" s="148" t="str">
        <f t="shared" si="59"/>
        <v>-</v>
      </c>
      <c r="AA141" s="148" t="str">
        <f t="shared" si="59"/>
        <v>-</v>
      </c>
      <c r="AB141" s="148" t="str">
        <f t="shared" si="59"/>
        <v>-</v>
      </c>
      <c r="AC141" s="148" t="str">
        <f t="shared" si="59"/>
        <v>-</v>
      </c>
      <c r="AD141" s="148" t="str">
        <f t="shared" si="59"/>
        <v>-</v>
      </c>
      <c r="AE141" s="148" t="str">
        <f t="shared" si="59"/>
        <v>-</v>
      </c>
      <c r="AF141" s="148" t="str">
        <f t="shared" si="59"/>
        <v>-</v>
      </c>
      <c r="AG141" s="148">
        <f t="shared" si="59"/>
        <v>1</v>
      </c>
      <c r="AH141" s="148">
        <f t="shared" si="59"/>
        <v>14</v>
      </c>
      <c r="AI141" s="148">
        <f t="shared" si="59"/>
        <v>15</v>
      </c>
      <c r="AJ141" s="148">
        <f t="shared" si="59"/>
        <v>28</v>
      </c>
      <c r="AK141" s="148">
        <f t="shared" si="59"/>
        <v>34</v>
      </c>
      <c r="AL141" s="148">
        <f t="shared" si="59"/>
        <v>16</v>
      </c>
      <c r="AM141" s="148">
        <f t="shared" si="59"/>
        <v>27</v>
      </c>
      <c r="AN141" s="148">
        <f t="shared" si="59"/>
        <v>33</v>
      </c>
      <c r="AO141" s="148">
        <f t="shared" si="59"/>
        <v>12</v>
      </c>
      <c r="AP141" s="148">
        <f t="shared" si="59"/>
        <v>13</v>
      </c>
      <c r="AQ141" s="148">
        <f t="shared" si="59"/>
        <v>31</v>
      </c>
      <c r="AR141" s="148">
        <f t="shared" si="59"/>
        <v>4</v>
      </c>
      <c r="AS141" s="148">
        <f t="shared" si="59"/>
        <v>5</v>
      </c>
      <c r="AT141" s="148">
        <f t="shared" si="59"/>
        <v>7</v>
      </c>
      <c r="AU141" s="148">
        <f t="shared" si="59"/>
        <v>32</v>
      </c>
      <c r="AV141" s="148">
        <f t="shared" si="59"/>
        <v>23</v>
      </c>
      <c r="AW141" s="148">
        <f t="shared" si="59"/>
        <v>24</v>
      </c>
      <c r="AX141" s="148">
        <f t="shared" si="59"/>
        <v>25</v>
      </c>
      <c r="AY141" s="148">
        <f t="shared" si="59"/>
        <v>26</v>
      </c>
      <c r="AZ141" s="148">
        <f t="shared" si="59"/>
        <v>27</v>
      </c>
      <c r="BA141" s="148">
        <f t="shared" si="59"/>
        <v>28</v>
      </c>
      <c r="BB141" s="148">
        <f t="shared" si="59"/>
        <v>29</v>
      </c>
      <c r="BC141" s="148">
        <f t="shared" si="59"/>
        <v>30</v>
      </c>
      <c r="BD141" s="148">
        <f t="shared" si="59"/>
        <v>12</v>
      </c>
      <c r="BE141" s="148">
        <f t="shared" si="59"/>
        <v>13</v>
      </c>
      <c r="BF141" s="148">
        <f t="shared" si="59"/>
        <v>11</v>
      </c>
      <c r="BG141" s="148">
        <f t="shared" si="59"/>
        <v>1</v>
      </c>
      <c r="BH141" s="148">
        <f t="shared" si="59"/>
        <v>28</v>
      </c>
      <c r="BI141" s="148">
        <f t="shared" si="59"/>
        <v>34</v>
      </c>
      <c r="BJ141" s="148">
        <f t="shared" si="59"/>
        <v>27</v>
      </c>
      <c r="BK141" s="148">
        <f t="shared" si="59"/>
        <v>23</v>
      </c>
      <c r="BL141" s="148">
        <f t="shared" si="59"/>
        <v>24</v>
      </c>
      <c r="BM141" s="148">
        <f t="shared" si="59"/>
        <v>25</v>
      </c>
      <c r="BN141" s="148">
        <f t="shared" si="59"/>
        <v>26</v>
      </c>
      <c r="BO141" s="148">
        <f t="shared" ref="BO141:DR141" si="60">INDEX(LMU_Data,(BO$140*$A$140)+$A141,(d.Region-1)*15+BO$139)</f>
        <v>27</v>
      </c>
      <c r="BP141" s="148">
        <f t="shared" si="60"/>
        <v>28</v>
      </c>
      <c r="BQ141" s="148">
        <f t="shared" si="60"/>
        <v>29</v>
      </c>
      <c r="BR141" s="148">
        <f t="shared" si="60"/>
        <v>30</v>
      </c>
      <c r="BS141" s="148">
        <f t="shared" si="60"/>
        <v>12</v>
      </c>
      <c r="BT141" s="148">
        <f t="shared" si="60"/>
        <v>13</v>
      </c>
      <c r="BU141" s="148">
        <f t="shared" si="60"/>
        <v>27</v>
      </c>
      <c r="BV141" s="148">
        <f t="shared" si="60"/>
        <v>17</v>
      </c>
      <c r="BW141" s="148">
        <f t="shared" si="60"/>
        <v>26</v>
      </c>
      <c r="BX141" s="148">
        <f t="shared" si="60"/>
        <v>31</v>
      </c>
      <c r="BY141" s="148">
        <f t="shared" si="60"/>
        <v>4</v>
      </c>
      <c r="BZ141" s="148" t="str">
        <f t="shared" si="60"/>
        <v>-</v>
      </c>
      <c r="CA141" s="148" t="str">
        <f t="shared" si="60"/>
        <v>-</v>
      </c>
      <c r="CB141" s="148" t="str">
        <f t="shared" si="60"/>
        <v>-</v>
      </c>
      <c r="CC141" s="148" t="str">
        <f t="shared" si="60"/>
        <v>-</v>
      </c>
      <c r="CD141" s="148" t="str">
        <f t="shared" si="60"/>
        <v>-</v>
      </c>
      <c r="CE141" s="148" t="str">
        <f t="shared" si="60"/>
        <v>-</v>
      </c>
      <c r="CF141" s="148" t="str">
        <f t="shared" si="60"/>
        <v>-</v>
      </c>
      <c r="CG141" s="148" t="str">
        <f t="shared" si="60"/>
        <v>-</v>
      </c>
      <c r="CH141" s="148" t="str">
        <f t="shared" si="60"/>
        <v>-</v>
      </c>
      <c r="CI141" s="148" t="str">
        <f t="shared" si="60"/>
        <v>-</v>
      </c>
      <c r="CJ141" s="148" t="str">
        <f t="shared" si="60"/>
        <v>-</v>
      </c>
      <c r="CK141" s="148" t="str">
        <f t="shared" si="60"/>
        <v>-</v>
      </c>
      <c r="CL141" s="148" t="str">
        <f t="shared" si="60"/>
        <v>-</v>
      </c>
      <c r="CM141" s="148" t="str">
        <f t="shared" si="60"/>
        <v>-</v>
      </c>
      <c r="CN141" s="148" t="str">
        <f t="shared" si="60"/>
        <v>-</v>
      </c>
      <c r="CO141" s="148" t="str">
        <f t="shared" si="60"/>
        <v>-</v>
      </c>
      <c r="CP141" s="148" t="str">
        <f t="shared" si="60"/>
        <v>-</v>
      </c>
      <c r="CQ141" s="148" t="str">
        <f t="shared" si="60"/>
        <v>-</v>
      </c>
      <c r="CR141" s="148" t="str">
        <f t="shared" si="60"/>
        <v>-</v>
      </c>
      <c r="CS141" s="148" t="str">
        <f t="shared" si="60"/>
        <v>-</v>
      </c>
      <c r="CT141" s="148" t="str">
        <f t="shared" si="60"/>
        <v>-</v>
      </c>
      <c r="CU141" s="148" t="str">
        <f t="shared" si="60"/>
        <v>-</v>
      </c>
      <c r="CV141" s="148" t="str">
        <f t="shared" si="60"/>
        <v>-</v>
      </c>
      <c r="CW141" s="148" t="str">
        <f t="shared" si="60"/>
        <v>-</v>
      </c>
      <c r="CX141" s="148" t="str">
        <f t="shared" si="60"/>
        <v>-</v>
      </c>
      <c r="CY141" s="148" t="str">
        <f t="shared" si="60"/>
        <v>-</v>
      </c>
      <c r="CZ141" s="148" t="str">
        <f t="shared" si="60"/>
        <v>-</v>
      </c>
      <c r="DA141" s="148" t="str">
        <f t="shared" si="60"/>
        <v>-</v>
      </c>
      <c r="DB141" s="148" t="str">
        <f t="shared" si="60"/>
        <v>-</v>
      </c>
      <c r="DC141" s="148" t="str">
        <f t="shared" si="60"/>
        <v>-</v>
      </c>
      <c r="DD141" s="148" t="str">
        <f t="shared" si="60"/>
        <v>-</v>
      </c>
      <c r="DE141" s="148" t="str">
        <f t="shared" si="60"/>
        <v>-</v>
      </c>
      <c r="DF141" s="148" t="str">
        <f t="shared" si="60"/>
        <v>-</v>
      </c>
      <c r="DG141" s="148" t="str">
        <f t="shared" si="60"/>
        <v>-</v>
      </c>
      <c r="DH141" s="148" t="str">
        <f t="shared" si="60"/>
        <v>-</v>
      </c>
      <c r="DI141" s="148" t="str">
        <f t="shared" si="60"/>
        <v>-</v>
      </c>
      <c r="DJ141" s="148" t="str">
        <f t="shared" si="60"/>
        <v>-</v>
      </c>
      <c r="DK141" s="148" t="str">
        <f t="shared" si="60"/>
        <v>-</v>
      </c>
      <c r="DL141" s="148" t="str">
        <f t="shared" si="60"/>
        <v>-</v>
      </c>
      <c r="DM141" s="148" t="str">
        <f t="shared" si="60"/>
        <v>-</v>
      </c>
      <c r="DN141" s="148" t="str">
        <f t="shared" si="60"/>
        <v>-</v>
      </c>
      <c r="DO141" s="148" t="str">
        <f t="shared" si="60"/>
        <v>-</v>
      </c>
      <c r="DP141" s="148" t="str">
        <f t="shared" si="60"/>
        <v>-</v>
      </c>
      <c r="DQ141" s="148" t="str">
        <f t="shared" si="60"/>
        <v>-</v>
      </c>
      <c r="DR141" s="148" t="str">
        <f t="shared" si="60"/>
        <v>-</v>
      </c>
    </row>
    <row r="142" spans="1:192" outlineLevel="1">
      <c r="B142" t="s">
        <v>920</v>
      </c>
      <c r="C142" s="120" t="str">
        <f>IF(C$141="-",":",TEXT(C$141,"0")&amp;":"&amp;TEXT(C$141+1,"0"))&amp;","&amp;TEXT(C$140,"0")&amp;":"&amp;TEXT(C$140+1,"0")</f>
        <v>:,0:1</v>
      </c>
      <c r="D142" s="120" t="str">
        <f t="shared" ref="D142:BO142" si="61">IF(D$141="-",":",TEXT(D$141,"0")&amp;":"&amp;TEXT(D$141+1,"0"))&amp;","&amp;TEXT(D$140,"0")&amp;":"&amp;TEXT(D$140+1,"0")</f>
        <v>:,0:1</v>
      </c>
      <c r="E142" s="120" t="str">
        <f t="shared" si="61"/>
        <v>:,0:1</v>
      </c>
      <c r="F142" s="120" t="str">
        <f t="shared" si="61"/>
        <v>:,0:1</v>
      </c>
      <c r="G142" s="120" t="str">
        <f t="shared" si="61"/>
        <v>:,0:1</v>
      </c>
      <c r="H142" s="120" t="str">
        <f t="shared" si="61"/>
        <v>:,0:1</v>
      </c>
      <c r="I142" s="120" t="str">
        <f t="shared" si="61"/>
        <v>:,0:1</v>
      </c>
      <c r="J142" s="120" t="str">
        <f t="shared" si="61"/>
        <v>:,0:1</v>
      </c>
      <c r="K142" s="120" t="str">
        <f t="shared" si="61"/>
        <v>:,0:1</v>
      </c>
      <c r="L142" s="120" t="str">
        <f t="shared" si="61"/>
        <v>:,0:1</v>
      </c>
      <c r="M142" s="120" t="str">
        <f t="shared" si="61"/>
        <v>:,0:1</v>
      </c>
      <c r="N142" s="120" t="str">
        <f t="shared" si="61"/>
        <v>:,0:1</v>
      </c>
      <c r="O142" s="120" t="str">
        <f t="shared" si="61"/>
        <v>:,0:1</v>
      </c>
      <c r="P142" s="120" t="str">
        <f t="shared" si="61"/>
        <v>:,0:1</v>
      </c>
      <c r="Q142" s="120" t="str">
        <f t="shared" si="61"/>
        <v>:,0:1</v>
      </c>
      <c r="R142" s="120" t="str">
        <f t="shared" si="61"/>
        <v>:,1:2</v>
      </c>
      <c r="S142" s="120" t="str">
        <f t="shared" si="61"/>
        <v>:,1:2</v>
      </c>
      <c r="T142" s="120" t="str">
        <f t="shared" si="61"/>
        <v>:,1:2</v>
      </c>
      <c r="U142" s="120" t="str">
        <f t="shared" si="61"/>
        <v>:,1:2</v>
      </c>
      <c r="V142" s="120" t="str">
        <f t="shared" si="61"/>
        <v>:,1:2</v>
      </c>
      <c r="W142" s="120" t="str">
        <f t="shared" si="61"/>
        <v>:,1:2</v>
      </c>
      <c r="X142" s="120" t="str">
        <f t="shared" si="61"/>
        <v>:,1:2</v>
      </c>
      <c r="Y142" s="120" t="str">
        <f t="shared" si="61"/>
        <v>:,1:2</v>
      </c>
      <c r="Z142" s="120" t="str">
        <f t="shared" si="61"/>
        <v>:,1:2</v>
      </c>
      <c r="AA142" s="120" t="str">
        <f t="shared" si="61"/>
        <v>:,1:2</v>
      </c>
      <c r="AB142" s="120" t="str">
        <f t="shared" si="61"/>
        <v>:,1:2</v>
      </c>
      <c r="AC142" s="120" t="str">
        <f t="shared" si="61"/>
        <v>:,1:2</v>
      </c>
      <c r="AD142" s="120" t="str">
        <f t="shared" si="61"/>
        <v>:,1:2</v>
      </c>
      <c r="AE142" s="120" t="str">
        <f t="shared" si="61"/>
        <v>:,1:2</v>
      </c>
      <c r="AF142" s="120" t="str">
        <f t="shared" si="61"/>
        <v>:,1:2</v>
      </c>
      <c r="AG142" s="120" t="str">
        <f t="shared" si="61"/>
        <v>1:2,2:3</v>
      </c>
      <c r="AH142" s="120" t="str">
        <f t="shared" si="61"/>
        <v>14:15,2:3</v>
      </c>
      <c r="AI142" s="120" t="str">
        <f t="shared" si="61"/>
        <v>15:16,2:3</v>
      </c>
      <c r="AJ142" s="120" t="str">
        <f t="shared" si="61"/>
        <v>28:29,2:3</v>
      </c>
      <c r="AK142" s="120" t="str">
        <f t="shared" si="61"/>
        <v>34:35,2:3</v>
      </c>
      <c r="AL142" s="120" t="str">
        <f t="shared" si="61"/>
        <v>16:17,2:3</v>
      </c>
      <c r="AM142" s="120" t="str">
        <f t="shared" si="61"/>
        <v>27:28,2:3</v>
      </c>
      <c r="AN142" s="120" t="str">
        <f t="shared" si="61"/>
        <v>33:34,2:3</v>
      </c>
      <c r="AO142" s="120" t="str">
        <f t="shared" si="61"/>
        <v>12:13,2:3</v>
      </c>
      <c r="AP142" s="120" t="str">
        <f t="shared" si="61"/>
        <v>13:14,2:3</v>
      </c>
      <c r="AQ142" s="120" t="str">
        <f t="shared" si="61"/>
        <v>31:32,2:3</v>
      </c>
      <c r="AR142" s="120" t="str">
        <f t="shared" si="61"/>
        <v>4:5,2:3</v>
      </c>
      <c r="AS142" s="120" t="str">
        <f t="shared" si="61"/>
        <v>5:6,2:3</v>
      </c>
      <c r="AT142" s="120" t="str">
        <f t="shared" si="61"/>
        <v>7:8,2:3</v>
      </c>
      <c r="AU142" s="120" t="str">
        <f t="shared" si="61"/>
        <v>32:33,2:3</v>
      </c>
      <c r="AV142" s="120" t="str">
        <f t="shared" si="61"/>
        <v>23:24,3:4</v>
      </c>
      <c r="AW142" s="120" t="str">
        <f t="shared" si="61"/>
        <v>24:25,3:4</v>
      </c>
      <c r="AX142" s="120" t="str">
        <f t="shared" si="61"/>
        <v>25:26,3:4</v>
      </c>
      <c r="AY142" s="120" t="str">
        <f t="shared" si="61"/>
        <v>26:27,3:4</v>
      </c>
      <c r="AZ142" s="120" t="str">
        <f t="shared" si="61"/>
        <v>27:28,3:4</v>
      </c>
      <c r="BA142" s="120" t="str">
        <f t="shared" si="61"/>
        <v>28:29,3:4</v>
      </c>
      <c r="BB142" s="120" t="str">
        <f t="shared" si="61"/>
        <v>29:30,3:4</v>
      </c>
      <c r="BC142" s="120" t="str">
        <f t="shared" si="61"/>
        <v>30:31,3:4</v>
      </c>
      <c r="BD142" s="120" t="str">
        <f t="shared" si="61"/>
        <v>12:13,3:4</v>
      </c>
      <c r="BE142" s="120" t="str">
        <f t="shared" si="61"/>
        <v>13:14,3:4</v>
      </c>
      <c r="BF142" s="120" t="str">
        <f t="shared" si="61"/>
        <v>11:12,3:4</v>
      </c>
      <c r="BG142" s="120" t="str">
        <f t="shared" si="61"/>
        <v>1:2,3:4</v>
      </c>
      <c r="BH142" s="120" t="str">
        <f t="shared" si="61"/>
        <v>28:29,3:4</v>
      </c>
      <c r="BI142" s="120" t="str">
        <f t="shared" si="61"/>
        <v>34:35,3:4</v>
      </c>
      <c r="BJ142" s="120" t="str">
        <f t="shared" si="61"/>
        <v>27:28,3:4</v>
      </c>
      <c r="BK142" s="120" t="str">
        <f t="shared" si="61"/>
        <v>23:24,4:5</v>
      </c>
      <c r="BL142" s="120" t="str">
        <f t="shared" si="61"/>
        <v>24:25,4:5</v>
      </c>
      <c r="BM142" s="120" t="str">
        <f t="shared" si="61"/>
        <v>25:26,4:5</v>
      </c>
      <c r="BN142" s="120" t="str">
        <f t="shared" si="61"/>
        <v>26:27,4:5</v>
      </c>
      <c r="BO142" s="120" t="str">
        <f t="shared" si="61"/>
        <v>27:28,4:5</v>
      </c>
      <c r="BP142" s="120" t="str">
        <f t="shared" ref="BP142:DR142" si="62">IF(BP$141="-",":",TEXT(BP$141,"0")&amp;":"&amp;TEXT(BP$141+1,"0"))&amp;","&amp;TEXT(BP$140,"0")&amp;":"&amp;TEXT(BP$140+1,"0")</f>
        <v>28:29,4:5</v>
      </c>
      <c r="BQ142" s="120" t="str">
        <f t="shared" si="62"/>
        <v>29:30,4:5</v>
      </c>
      <c r="BR142" s="120" t="str">
        <f t="shared" si="62"/>
        <v>30:31,4:5</v>
      </c>
      <c r="BS142" s="120" t="str">
        <f t="shared" si="62"/>
        <v>12:13,4:5</v>
      </c>
      <c r="BT142" s="120" t="str">
        <f t="shared" si="62"/>
        <v>13:14,4:5</v>
      </c>
      <c r="BU142" s="120" t="str">
        <f t="shared" si="62"/>
        <v>27:28,4:5</v>
      </c>
      <c r="BV142" s="120" t="str">
        <f t="shared" si="62"/>
        <v>17:18,4:5</v>
      </c>
      <c r="BW142" s="120" t="str">
        <f t="shared" si="62"/>
        <v>26:27,4:5</v>
      </c>
      <c r="BX142" s="120" t="str">
        <f t="shared" si="62"/>
        <v>31:32,4:5</v>
      </c>
      <c r="BY142" s="120" t="str">
        <f t="shared" si="62"/>
        <v>4:5,4:5</v>
      </c>
      <c r="BZ142" s="120" t="str">
        <f t="shared" si="62"/>
        <v>:,5:6</v>
      </c>
      <c r="CA142" s="120" t="str">
        <f t="shared" si="62"/>
        <v>:,5:6</v>
      </c>
      <c r="CB142" s="120" t="str">
        <f t="shared" si="62"/>
        <v>:,5:6</v>
      </c>
      <c r="CC142" s="120" t="str">
        <f t="shared" si="62"/>
        <v>:,5:6</v>
      </c>
      <c r="CD142" s="120" t="str">
        <f t="shared" si="62"/>
        <v>:,5:6</v>
      </c>
      <c r="CE142" s="120" t="str">
        <f t="shared" si="62"/>
        <v>:,5:6</v>
      </c>
      <c r="CF142" s="120" t="str">
        <f t="shared" si="62"/>
        <v>:,5:6</v>
      </c>
      <c r="CG142" s="120" t="str">
        <f t="shared" si="62"/>
        <v>:,5:6</v>
      </c>
      <c r="CH142" s="120" t="str">
        <f t="shared" si="62"/>
        <v>:,5:6</v>
      </c>
      <c r="CI142" s="120" t="str">
        <f t="shared" si="62"/>
        <v>:,5:6</v>
      </c>
      <c r="CJ142" s="120" t="str">
        <f t="shared" si="62"/>
        <v>:,5:6</v>
      </c>
      <c r="CK142" s="120" t="str">
        <f t="shared" si="62"/>
        <v>:,5:6</v>
      </c>
      <c r="CL142" s="120" t="str">
        <f t="shared" si="62"/>
        <v>:,5:6</v>
      </c>
      <c r="CM142" s="120" t="str">
        <f t="shared" si="62"/>
        <v>:,5:6</v>
      </c>
      <c r="CN142" s="120" t="str">
        <f t="shared" si="62"/>
        <v>:,5:6</v>
      </c>
      <c r="CO142" s="120" t="str">
        <f t="shared" si="62"/>
        <v>:,6:7</v>
      </c>
      <c r="CP142" s="120" t="str">
        <f t="shared" si="62"/>
        <v>:,6:7</v>
      </c>
      <c r="CQ142" s="120" t="str">
        <f t="shared" si="62"/>
        <v>:,6:7</v>
      </c>
      <c r="CR142" s="120" t="str">
        <f t="shared" si="62"/>
        <v>:,6:7</v>
      </c>
      <c r="CS142" s="120" t="str">
        <f t="shared" si="62"/>
        <v>:,6:7</v>
      </c>
      <c r="CT142" s="120" t="str">
        <f t="shared" si="62"/>
        <v>:,6:7</v>
      </c>
      <c r="CU142" s="120" t="str">
        <f t="shared" si="62"/>
        <v>:,6:7</v>
      </c>
      <c r="CV142" s="120" t="str">
        <f t="shared" si="62"/>
        <v>:,6:7</v>
      </c>
      <c r="CW142" s="120" t="str">
        <f t="shared" si="62"/>
        <v>:,6:7</v>
      </c>
      <c r="CX142" s="120" t="str">
        <f t="shared" si="62"/>
        <v>:,6:7</v>
      </c>
      <c r="CY142" s="120" t="str">
        <f t="shared" si="62"/>
        <v>:,6:7</v>
      </c>
      <c r="CZ142" s="120" t="str">
        <f t="shared" si="62"/>
        <v>:,6:7</v>
      </c>
      <c r="DA142" s="120" t="str">
        <f t="shared" si="62"/>
        <v>:,6:7</v>
      </c>
      <c r="DB142" s="120" t="str">
        <f t="shared" si="62"/>
        <v>:,6:7</v>
      </c>
      <c r="DC142" s="120" t="str">
        <f t="shared" si="62"/>
        <v>:,6:7</v>
      </c>
      <c r="DD142" s="120" t="str">
        <f t="shared" si="62"/>
        <v>:,7:8</v>
      </c>
      <c r="DE142" s="120" t="str">
        <f t="shared" si="62"/>
        <v>:,7:8</v>
      </c>
      <c r="DF142" s="120" t="str">
        <f t="shared" si="62"/>
        <v>:,7:8</v>
      </c>
      <c r="DG142" s="120" t="str">
        <f t="shared" si="62"/>
        <v>:,7:8</v>
      </c>
      <c r="DH142" s="120" t="str">
        <f t="shared" si="62"/>
        <v>:,7:8</v>
      </c>
      <c r="DI142" s="120" t="str">
        <f t="shared" si="62"/>
        <v>:,7:8</v>
      </c>
      <c r="DJ142" s="120" t="str">
        <f t="shared" si="62"/>
        <v>:,7:8</v>
      </c>
      <c r="DK142" s="120" t="str">
        <f t="shared" si="62"/>
        <v>:,7:8</v>
      </c>
      <c r="DL142" s="120" t="str">
        <f t="shared" si="62"/>
        <v>:,7:8</v>
      </c>
      <c r="DM142" s="120" t="str">
        <f t="shared" si="62"/>
        <v>:,7:8</v>
      </c>
      <c r="DN142" s="120" t="str">
        <f t="shared" si="62"/>
        <v>:,7:8</v>
      </c>
      <c r="DO142" s="120" t="str">
        <f t="shared" si="62"/>
        <v>:,7:8</v>
      </c>
      <c r="DP142" s="120" t="str">
        <f t="shared" si="62"/>
        <v>:,7:8</v>
      </c>
      <c r="DQ142" s="120" t="str">
        <f t="shared" si="62"/>
        <v>:,7:8</v>
      </c>
      <c r="DR142" s="120" t="str">
        <f t="shared" si="62"/>
        <v>:,7:8</v>
      </c>
    </row>
    <row r="143" spans="1:192" outlineLevel="1">
      <c r="A143">
        <v>2</v>
      </c>
      <c r="B143" t="s">
        <v>922</v>
      </c>
      <c r="C143" s="148" t="str">
        <f t="shared" ref="C143:R146" si="63">INDEX(LMU_Data,(C$140*$A$140)+$A143,(d.Region-1)*15+C$139)</f>
        <v>-</v>
      </c>
      <c r="D143" s="148" t="str">
        <f t="shared" si="63"/>
        <v>-</v>
      </c>
      <c r="E143" s="148" t="str">
        <f t="shared" si="63"/>
        <v>-</v>
      </c>
      <c r="F143" s="148" t="str">
        <f t="shared" si="63"/>
        <v>-</v>
      </c>
      <c r="G143" s="148" t="str">
        <f t="shared" si="63"/>
        <v>-</v>
      </c>
      <c r="H143" s="148" t="str">
        <f t="shared" si="63"/>
        <v>-</v>
      </c>
      <c r="I143" s="148" t="str">
        <f t="shared" si="63"/>
        <v>-</v>
      </c>
      <c r="J143" s="148" t="str">
        <f t="shared" si="63"/>
        <v>-</v>
      </c>
      <c r="K143" s="148" t="str">
        <f t="shared" si="63"/>
        <v>-</v>
      </c>
      <c r="L143" s="148" t="str">
        <f t="shared" si="63"/>
        <v>-</v>
      </c>
      <c r="M143" s="148" t="str">
        <f t="shared" si="63"/>
        <v>-</v>
      </c>
      <c r="N143" s="148" t="str">
        <f t="shared" si="63"/>
        <v>-</v>
      </c>
      <c r="O143" s="148" t="str">
        <f t="shared" si="63"/>
        <v>-</v>
      </c>
      <c r="P143" s="148" t="str">
        <f t="shared" si="63"/>
        <v>-</v>
      </c>
      <c r="Q143" s="148" t="str">
        <f t="shared" si="63"/>
        <v>-</v>
      </c>
      <c r="R143" s="148" t="str">
        <f t="shared" si="63"/>
        <v>-</v>
      </c>
      <c r="S143" s="148" t="str">
        <f t="shared" ref="S143:AH146" si="64">INDEX(LMU_Data,(S$140*$A$140)+$A143,(d.Region-1)*15+S$139)</f>
        <v>-</v>
      </c>
      <c r="T143" s="148" t="str">
        <f t="shared" si="64"/>
        <v>-</v>
      </c>
      <c r="U143" s="148" t="str">
        <f t="shared" si="64"/>
        <v>-</v>
      </c>
      <c r="V143" s="148" t="str">
        <f t="shared" si="64"/>
        <v>-</v>
      </c>
      <c r="W143" s="148" t="str">
        <f t="shared" si="64"/>
        <v>-</v>
      </c>
      <c r="X143" s="148" t="str">
        <f t="shared" si="64"/>
        <v>-</v>
      </c>
      <c r="Y143" s="148" t="str">
        <f t="shared" si="64"/>
        <v>-</v>
      </c>
      <c r="Z143" s="148" t="str">
        <f t="shared" si="64"/>
        <v>-</v>
      </c>
      <c r="AA143" s="148" t="str">
        <f t="shared" si="64"/>
        <v>-</v>
      </c>
      <c r="AB143" s="148" t="str">
        <f t="shared" si="64"/>
        <v>-</v>
      </c>
      <c r="AC143" s="148" t="str">
        <f t="shared" si="64"/>
        <v>-</v>
      </c>
      <c r="AD143" s="148" t="str">
        <f t="shared" si="64"/>
        <v>-</v>
      </c>
      <c r="AE143" s="148" t="str">
        <f t="shared" si="64"/>
        <v>-</v>
      </c>
      <c r="AF143" s="148" t="str">
        <f t="shared" si="64"/>
        <v>-</v>
      </c>
      <c r="AG143" s="148">
        <f t="shared" si="64"/>
        <v>75</v>
      </c>
      <c r="AH143" s="148" t="str">
        <f t="shared" si="64"/>
        <v>-</v>
      </c>
      <c r="AI143" s="148" t="str">
        <f t="shared" ref="AI143:AX146" si="65">INDEX(LMU_Data,(AI$140*$A$140)+$A143,(d.Region-1)*15+AI$139)</f>
        <v>-</v>
      </c>
      <c r="AJ143" s="148" t="str">
        <f t="shared" si="65"/>
        <v>-</v>
      </c>
      <c r="AK143" s="148" t="str">
        <f t="shared" si="65"/>
        <v>-</v>
      </c>
      <c r="AL143" s="148" t="str">
        <f t="shared" si="65"/>
        <v>-</v>
      </c>
      <c r="AM143" s="148" t="str">
        <f t="shared" si="65"/>
        <v>-</v>
      </c>
      <c r="AN143" s="148" t="str">
        <f t="shared" si="65"/>
        <v>-</v>
      </c>
      <c r="AO143" s="148">
        <f t="shared" si="65"/>
        <v>37</v>
      </c>
      <c r="AP143" s="148">
        <f t="shared" si="65"/>
        <v>37</v>
      </c>
      <c r="AQ143" s="148" t="str">
        <f t="shared" si="65"/>
        <v>-</v>
      </c>
      <c r="AR143" s="148" t="str">
        <f t="shared" si="65"/>
        <v>-</v>
      </c>
      <c r="AS143" s="148" t="str">
        <f t="shared" si="65"/>
        <v>-</v>
      </c>
      <c r="AT143" s="148" t="str">
        <f t="shared" si="65"/>
        <v>-</v>
      </c>
      <c r="AU143" s="148" t="str">
        <f t="shared" si="65"/>
        <v>-</v>
      </c>
      <c r="AV143" s="148">
        <f t="shared" si="65"/>
        <v>50</v>
      </c>
      <c r="AW143" s="148">
        <f t="shared" si="65"/>
        <v>50</v>
      </c>
      <c r="AX143" s="148">
        <f t="shared" si="65"/>
        <v>50</v>
      </c>
      <c r="AY143" s="148">
        <f t="shared" ref="AY143:BN146" si="66">INDEX(LMU_Data,(AY$140*$A$140)+$A143,(d.Region-1)*15+AY$139)</f>
        <v>50</v>
      </c>
      <c r="AZ143" s="148">
        <f t="shared" si="66"/>
        <v>50</v>
      </c>
      <c r="BA143" s="148">
        <f t="shared" si="66"/>
        <v>50</v>
      </c>
      <c r="BB143" s="148">
        <f t="shared" si="66"/>
        <v>50</v>
      </c>
      <c r="BC143" s="148">
        <f t="shared" si="66"/>
        <v>50</v>
      </c>
      <c r="BD143" s="148">
        <f t="shared" si="66"/>
        <v>413</v>
      </c>
      <c r="BE143" s="148">
        <f t="shared" si="66"/>
        <v>413</v>
      </c>
      <c r="BF143" s="148" t="str">
        <f t="shared" si="66"/>
        <v>-</v>
      </c>
      <c r="BG143" s="148" t="str">
        <f t="shared" si="66"/>
        <v>-</v>
      </c>
      <c r="BH143" s="148" t="str">
        <f t="shared" si="66"/>
        <v>-</v>
      </c>
      <c r="BI143" s="148" t="str">
        <f t="shared" si="66"/>
        <v>-</v>
      </c>
      <c r="BJ143" s="148" t="str">
        <f t="shared" si="66"/>
        <v>-</v>
      </c>
      <c r="BK143" s="148">
        <f t="shared" si="66"/>
        <v>6.9</v>
      </c>
      <c r="BL143" s="148">
        <f t="shared" si="66"/>
        <v>6.9</v>
      </c>
      <c r="BM143" s="148">
        <f t="shared" si="66"/>
        <v>6.9</v>
      </c>
      <c r="BN143" s="148">
        <f t="shared" si="66"/>
        <v>6.9</v>
      </c>
      <c r="BO143" s="148">
        <f t="shared" ref="BO143:CD146" si="67">INDEX(LMU_Data,(BO$140*$A$140)+$A143,(d.Region-1)*15+BO$139)</f>
        <v>6.9</v>
      </c>
      <c r="BP143" s="148">
        <f t="shared" si="67"/>
        <v>6.9</v>
      </c>
      <c r="BQ143" s="148">
        <f t="shared" si="67"/>
        <v>6.9</v>
      </c>
      <c r="BR143" s="148">
        <f t="shared" si="67"/>
        <v>6.9</v>
      </c>
      <c r="BS143" s="148">
        <f t="shared" si="67"/>
        <v>347</v>
      </c>
      <c r="BT143" s="148">
        <f t="shared" si="67"/>
        <v>347</v>
      </c>
      <c r="BU143" s="148" t="str">
        <f t="shared" si="67"/>
        <v>-</v>
      </c>
      <c r="BV143" s="148" t="str">
        <f t="shared" si="67"/>
        <v>-</v>
      </c>
      <c r="BW143" s="148" t="str">
        <f t="shared" si="67"/>
        <v>-</v>
      </c>
      <c r="BX143" s="148" t="str">
        <f t="shared" si="67"/>
        <v>-</v>
      </c>
      <c r="BY143" s="148" t="str">
        <f t="shared" si="67"/>
        <v>-</v>
      </c>
      <c r="BZ143" s="148" t="str">
        <f t="shared" si="67"/>
        <v>-</v>
      </c>
      <c r="CA143" s="148" t="str">
        <f t="shared" si="67"/>
        <v>-</v>
      </c>
      <c r="CB143" s="148" t="str">
        <f t="shared" si="67"/>
        <v>-</v>
      </c>
      <c r="CC143" s="148" t="str">
        <f t="shared" si="67"/>
        <v>-</v>
      </c>
      <c r="CD143" s="148" t="str">
        <f t="shared" si="67"/>
        <v>-</v>
      </c>
      <c r="CE143" s="148" t="str">
        <f t="shared" ref="CE143:CT146" si="68">INDEX(LMU_Data,(CE$140*$A$140)+$A143,(d.Region-1)*15+CE$139)</f>
        <v>-</v>
      </c>
      <c r="CF143" s="148" t="str">
        <f t="shared" si="68"/>
        <v>-</v>
      </c>
      <c r="CG143" s="148" t="str">
        <f t="shared" si="68"/>
        <v>-</v>
      </c>
      <c r="CH143" s="148" t="str">
        <f t="shared" si="68"/>
        <v>-</v>
      </c>
      <c r="CI143" s="148" t="str">
        <f t="shared" si="68"/>
        <v>-</v>
      </c>
      <c r="CJ143" s="148" t="str">
        <f t="shared" si="68"/>
        <v>-</v>
      </c>
      <c r="CK143" s="148" t="str">
        <f t="shared" si="68"/>
        <v>-</v>
      </c>
      <c r="CL143" s="148" t="str">
        <f t="shared" si="68"/>
        <v>-</v>
      </c>
      <c r="CM143" s="148" t="str">
        <f t="shared" si="68"/>
        <v>-</v>
      </c>
      <c r="CN143" s="148" t="str">
        <f t="shared" si="68"/>
        <v>-</v>
      </c>
      <c r="CO143" s="148" t="str">
        <f t="shared" si="68"/>
        <v>-</v>
      </c>
      <c r="CP143" s="148" t="str">
        <f t="shared" si="68"/>
        <v>-</v>
      </c>
      <c r="CQ143" s="148" t="str">
        <f t="shared" si="68"/>
        <v>-</v>
      </c>
      <c r="CR143" s="148" t="str">
        <f t="shared" si="68"/>
        <v>-</v>
      </c>
      <c r="CS143" s="148" t="str">
        <f t="shared" si="68"/>
        <v>-</v>
      </c>
      <c r="CT143" s="148" t="str">
        <f t="shared" si="68"/>
        <v>-</v>
      </c>
      <c r="CU143" s="148" t="str">
        <f t="shared" ref="CU143:DJ146" si="69">INDEX(LMU_Data,(CU$140*$A$140)+$A143,(d.Region-1)*15+CU$139)</f>
        <v>-</v>
      </c>
      <c r="CV143" s="148" t="str">
        <f t="shared" si="69"/>
        <v>-</v>
      </c>
      <c r="CW143" s="148" t="str">
        <f t="shared" si="69"/>
        <v>-</v>
      </c>
      <c r="CX143" s="148" t="str">
        <f t="shared" si="69"/>
        <v>-</v>
      </c>
      <c r="CY143" s="148" t="str">
        <f t="shared" si="69"/>
        <v>-</v>
      </c>
      <c r="CZ143" s="148" t="str">
        <f t="shared" si="69"/>
        <v>-</v>
      </c>
      <c r="DA143" s="148" t="str">
        <f t="shared" si="69"/>
        <v>-</v>
      </c>
      <c r="DB143" s="148" t="str">
        <f t="shared" si="69"/>
        <v>-</v>
      </c>
      <c r="DC143" s="148" t="str">
        <f t="shared" si="69"/>
        <v>-</v>
      </c>
      <c r="DD143" s="148" t="str">
        <f t="shared" si="69"/>
        <v>-</v>
      </c>
      <c r="DE143" s="148" t="str">
        <f t="shared" si="69"/>
        <v>-</v>
      </c>
      <c r="DF143" s="148" t="str">
        <f t="shared" si="69"/>
        <v>-</v>
      </c>
      <c r="DG143" s="148" t="str">
        <f t="shared" si="69"/>
        <v>-</v>
      </c>
      <c r="DH143" s="148" t="str">
        <f t="shared" si="69"/>
        <v>-</v>
      </c>
      <c r="DI143" s="148" t="str">
        <f t="shared" si="69"/>
        <v>-</v>
      </c>
      <c r="DJ143" s="148" t="str">
        <f t="shared" si="69"/>
        <v>-</v>
      </c>
      <c r="DK143" s="148" t="str">
        <f t="shared" ref="DI143:DR146" si="70">INDEX(LMU_Data,(DK$140*$A$140)+$A143,(d.Region-1)*15+DK$139)</f>
        <v>-</v>
      </c>
      <c r="DL143" s="148" t="str">
        <f t="shared" si="70"/>
        <v>-</v>
      </c>
      <c r="DM143" s="148" t="str">
        <f t="shared" si="70"/>
        <v>-</v>
      </c>
      <c r="DN143" s="148" t="str">
        <f t="shared" si="70"/>
        <v>-</v>
      </c>
      <c r="DO143" s="148" t="str">
        <f t="shared" si="70"/>
        <v>-</v>
      </c>
      <c r="DP143" s="148" t="str">
        <f t="shared" si="70"/>
        <v>-</v>
      </c>
      <c r="DQ143" s="148" t="str">
        <f t="shared" si="70"/>
        <v>-</v>
      </c>
      <c r="DR143" s="148" t="str">
        <f t="shared" si="70"/>
        <v>-</v>
      </c>
    </row>
    <row r="144" spans="1:192" outlineLevel="1">
      <c r="A144">
        <v>3</v>
      </c>
      <c r="B144" t="s">
        <v>923</v>
      </c>
      <c r="C144" s="148" t="str">
        <f t="shared" si="63"/>
        <v>-</v>
      </c>
      <c r="D144" s="148" t="str">
        <f t="shared" si="63"/>
        <v>-</v>
      </c>
      <c r="E144" s="148" t="str">
        <f t="shared" si="63"/>
        <v>-</v>
      </c>
      <c r="F144" s="148" t="str">
        <f t="shared" si="63"/>
        <v>-</v>
      </c>
      <c r="G144" s="148" t="str">
        <f t="shared" si="63"/>
        <v>-</v>
      </c>
      <c r="H144" s="148" t="str">
        <f t="shared" si="63"/>
        <v>-</v>
      </c>
      <c r="I144" s="148" t="str">
        <f t="shared" si="63"/>
        <v>-</v>
      </c>
      <c r="J144" s="148" t="str">
        <f t="shared" si="63"/>
        <v>-</v>
      </c>
      <c r="K144" s="148" t="str">
        <f t="shared" si="63"/>
        <v>-</v>
      </c>
      <c r="L144" s="148" t="str">
        <f t="shared" si="63"/>
        <v>-</v>
      </c>
      <c r="M144" s="148" t="str">
        <f t="shared" si="63"/>
        <v>-</v>
      </c>
      <c r="N144" s="148" t="str">
        <f t="shared" si="63"/>
        <v>-</v>
      </c>
      <c r="O144" s="148" t="str">
        <f t="shared" si="63"/>
        <v>-</v>
      </c>
      <c r="P144" s="148" t="str">
        <f t="shared" si="63"/>
        <v>-</v>
      </c>
      <c r="Q144" s="148" t="str">
        <f t="shared" si="63"/>
        <v>-</v>
      </c>
      <c r="R144" s="148" t="str">
        <f t="shared" si="63"/>
        <v>-</v>
      </c>
      <c r="S144" s="148" t="str">
        <f t="shared" si="64"/>
        <v>-</v>
      </c>
      <c r="T144" s="148" t="str">
        <f t="shared" si="64"/>
        <v>-</v>
      </c>
      <c r="U144" s="148" t="str">
        <f t="shared" si="64"/>
        <v>-</v>
      </c>
      <c r="V144" s="148" t="str">
        <f t="shared" si="64"/>
        <v>-</v>
      </c>
      <c r="W144" s="148" t="str">
        <f t="shared" si="64"/>
        <v>-</v>
      </c>
      <c r="X144" s="148" t="str">
        <f t="shared" si="64"/>
        <v>-</v>
      </c>
      <c r="Y144" s="148" t="str">
        <f t="shared" si="64"/>
        <v>-</v>
      </c>
      <c r="Z144" s="148" t="str">
        <f t="shared" si="64"/>
        <v>-</v>
      </c>
      <c r="AA144" s="148" t="str">
        <f t="shared" si="64"/>
        <v>-</v>
      </c>
      <c r="AB144" s="148" t="str">
        <f t="shared" si="64"/>
        <v>-</v>
      </c>
      <c r="AC144" s="148" t="str">
        <f t="shared" si="64"/>
        <v>-</v>
      </c>
      <c r="AD144" s="148" t="str">
        <f t="shared" si="64"/>
        <v>-</v>
      </c>
      <c r="AE144" s="148" t="str">
        <f t="shared" si="64"/>
        <v>-</v>
      </c>
      <c r="AF144" s="148" t="str">
        <f t="shared" si="64"/>
        <v>-</v>
      </c>
      <c r="AG144" s="148">
        <f t="shared" si="64"/>
        <v>75</v>
      </c>
      <c r="AH144" s="148" t="str">
        <f t="shared" si="64"/>
        <v>-</v>
      </c>
      <c r="AI144" s="148" t="str">
        <f t="shared" si="65"/>
        <v>-</v>
      </c>
      <c r="AJ144" s="148" t="str">
        <f t="shared" si="65"/>
        <v>-</v>
      </c>
      <c r="AK144" s="148" t="str">
        <f t="shared" si="65"/>
        <v>-</v>
      </c>
      <c r="AL144" s="148" t="str">
        <f t="shared" si="65"/>
        <v>-</v>
      </c>
      <c r="AM144" s="148" t="str">
        <f t="shared" si="65"/>
        <v>-</v>
      </c>
      <c r="AN144" s="148" t="str">
        <f t="shared" si="65"/>
        <v>-</v>
      </c>
      <c r="AO144" s="148">
        <f t="shared" si="65"/>
        <v>37</v>
      </c>
      <c r="AP144" s="148">
        <f t="shared" si="65"/>
        <v>37</v>
      </c>
      <c r="AQ144" s="148" t="str">
        <f t="shared" si="65"/>
        <v>-</v>
      </c>
      <c r="AR144" s="148" t="str">
        <f t="shared" si="65"/>
        <v>-</v>
      </c>
      <c r="AS144" s="148" t="str">
        <f t="shared" si="65"/>
        <v>-</v>
      </c>
      <c r="AT144" s="148" t="str">
        <f t="shared" si="65"/>
        <v>-</v>
      </c>
      <c r="AU144" s="148" t="str">
        <f t="shared" si="65"/>
        <v>-</v>
      </c>
      <c r="AV144" s="148">
        <f t="shared" si="65"/>
        <v>50</v>
      </c>
      <c r="AW144" s="148">
        <f t="shared" si="65"/>
        <v>50</v>
      </c>
      <c r="AX144" s="148">
        <f t="shared" si="65"/>
        <v>50</v>
      </c>
      <c r="AY144" s="148">
        <f t="shared" si="66"/>
        <v>50</v>
      </c>
      <c r="AZ144" s="148">
        <f t="shared" si="66"/>
        <v>50</v>
      </c>
      <c r="BA144" s="148">
        <f t="shared" si="66"/>
        <v>50</v>
      </c>
      <c r="BB144" s="148">
        <f t="shared" si="66"/>
        <v>50</v>
      </c>
      <c r="BC144" s="148">
        <f t="shared" si="66"/>
        <v>50</v>
      </c>
      <c r="BD144" s="148">
        <f t="shared" si="66"/>
        <v>413</v>
      </c>
      <c r="BE144" s="148">
        <f t="shared" si="66"/>
        <v>413</v>
      </c>
      <c r="BF144" s="148" t="str">
        <f t="shared" si="66"/>
        <v>-</v>
      </c>
      <c r="BG144" s="148" t="str">
        <f t="shared" si="66"/>
        <v>-</v>
      </c>
      <c r="BH144" s="148" t="str">
        <f t="shared" si="66"/>
        <v>-</v>
      </c>
      <c r="BI144" s="148" t="str">
        <f t="shared" si="66"/>
        <v>-</v>
      </c>
      <c r="BJ144" s="148" t="str">
        <f t="shared" si="66"/>
        <v>-</v>
      </c>
      <c r="BK144" s="148">
        <f t="shared" si="66"/>
        <v>6.9</v>
      </c>
      <c r="BL144" s="148">
        <f t="shared" si="66"/>
        <v>6.9</v>
      </c>
      <c r="BM144" s="148">
        <f t="shared" si="66"/>
        <v>6.9</v>
      </c>
      <c r="BN144" s="148">
        <f t="shared" si="66"/>
        <v>6.9</v>
      </c>
      <c r="BO144" s="148">
        <f t="shared" si="67"/>
        <v>6.9</v>
      </c>
      <c r="BP144" s="148">
        <f t="shared" si="67"/>
        <v>6.9</v>
      </c>
      <c r="BQ144" s="148">
        <f t="shared" si="67"/>
        <v>6.9</v>
      </c>
      <c r="BR144" s="148">
        <f t="shared" si="67"/>
        <v>6.9</v>
      </c>
      <c r="BS144" s="148">
        <f t="shared" si="67"/>
        <v>347</v>
      </c>
      <c r="BT144" s="148">
        <f t="shared" si="67"/>
        <v>347</v>
      </c>
      <c r="BU144" s="148" t="str">
        <f t="shared" si="67"/>
        <v>-</v>
      </c>
      <c r="BV144" s="148" t="str">
        <f t="shared" si="67"/>
        <v>-</v>
      </c>
      <c r="BW144" s="148" t="str">
        <f t="shared" si="67"/>
        <v>-</v>
      </c>
      <c r="BX144" s="148" t="str">
        <f t="shared" si="67"/>
        <v>-</v>
      </c>
      <c r="BY144" s="148" t="str">
        <f t="shared" si="67"/>
        <v>-</v>
      </c>
      <c r="BZ144" s="148" t="str">
        <f t="shared" si="67"/>
        <v>-</v>
      </c>
      <c r="CA144" s="148" t="str">
        <f t="shared" si="67"/>
        <v>-</v>
      </c>
      <c r="CB144" s="148" t="str">
        <f t="shared" si="67"/>
        <v>-</v>
      </c>
      <c r="CC144" s="148" t="str">
        <f t="shared" si="67"/>
        <v>-</v>
      </c>
      <c r="CD144" s="148" t="str">
        <f t="shared" si="67"/>
        <v>-</v>
      </c>
      <c r="CE144" s="148" t="str">
        <f t="shared" si="68"/>
        <v>-</v>
      </c>
      <c r="CF144" s="148" t="str">
        <f t="shared" si="68"/>
        <v>-</v>
      </c>
      <c r="CG144" s="148" t="str">
        <f t="shared" si="68"/>
        <v>-</v>
      </c>
      <c r="CH144" s="148" t="str">
        <f t="shared" si="68"/>
        <v>-</v>
      </c>
      <c r="CI144" s="148" t="str">
        <f t="shared" si="68"/>
        <v>-</v>
      </c>
      <c r="CJ144" s="148" t="str">
        <f t="shared" si="68"/>
        <v>-</v>
      </c>
      <c r="CK144" s="148" t="str">
        <f t="shared" si="68"/>
        <v>-</v>
      </c>
      <c r="CL144" s="148" t="str">
        <f t="shared" si="68"/>
        <v>-</v>
      </c>
      <c r="CM144" s="148" t="str">
        <f t="shared" si="68"/>
        <v>-</v>
      </c>
      <c r="CN144" s="148" t="str">
        <f t="shared" si="68"/>
        <v>-</v>
      </c>
      <c r="CO144" s="148" t="str">
        <f t="shared" si="68"/>
        <v>-</v>
      </c>
      <c r="CP144" s="148" t="str">
        <f t="shared" si="68"/>
        <v>-</v>
      </c>
      <c r="CQ144" s="148" t="str">
        <f t="shared" si="68"/>
        <v>-</v>
      </c>
      <c r="CR144" s="148" t="str">
        <f t="shared" si="68"/>
        <v>-</v>
      </c>
      <c r="CS144" s="148" t="str">
        <f t="shared" si="68"/>
        <v>-</v>
      </c>
      <c r="CT144" s="148" t="str">
        <f t="shared" si="68"/>
        <v>-</v>
      </c>
      <c r="CU144" s="148" t="str">
        <f t="shared" si="69"/>
        <v>-</v>
      </c>
      <c r="CV144" s="148" t="str">
        <f t="shared" si="69"/>
        <v>-</v>
      </c>
      <c r="CW144" s="148" t="str">
        <f t="shared" si="69"/>
        <v>-</v>
      </c>
      <c r="CX144" s="148" t="str">
        <f t="shared" si="69"/>
        <v>-</v>
      </c>
      <c r="CY144" s="148" t="str">
        <f t="shared" si="69"/>
        <v>-</v>
      </c>
      <c r="CZ144" s="148" t="str">
        <f t="shared" si="69"/>
        <v>-</v>
      </c>
      <c r="DA144" s="148" t="str">
        <f t="shared" si="69"/>
        <v>-</v>
      </c>
      <c r="DB144" s="148" t="str">
        <f t="shared" si="69"/>
        <v>-</v>
      </c>
      <c r="DC144" s="148" t="str">
        <f t="shared" si="69"/>
        <v>-</v>
      </c>
      <c r="DD144" s="148" t="str">
        <f t="shared" si="69"/>
        <v>-</v>
      </c>
      <c r="DE144" s="148" t="str">
        <f t="shared" si="69"/>
        <v>-</v>
      </c>
      <c r="DF144" s="148" t="str">
        <f t="shared" si="69"/>
        <v>-</v>
      </c>
      <c r="DG144" s="148" t="str">
        <f t="shared" si="69"/>
        <v>-</v>
      </c>
      <c r="DH144" s="148" t="str">
        <f t="shared" si="69"/>
        <v>-</v>
      </c>
      <c r="DI144" s="148" t="str">
        <f t="shared" si="70"/>
        <v>-</v>
      </c>
      <c r="DJ144" s="148" t="str">
        <f t="shared" si="70"/>
        <v>-</v>
      </c>
      <c r="DK144" s="148" t="str">
        <f t="shared" si="70"/>
        <v>-</v>
      </c>
      <c r="DL144" s="148" t="str">
        <f t="shared" si="70"/>
        <v>-</v>
      </c>
      <c r="DM144" s="148" t="str">
        <f t="shared" si="70"/>
        <v>-</v>
      </c>
      <c r="DN144" s="148" t="str">
        <f t="shared" si="70"/>
        <v>-</v>
      </c>
      <c r="DO144" s="148" t="str">
        <f t="shared" si="70"/>
        <v>-</v>
      </c>
      <c r="DP144" s="148" t="str">
        <f t="shared" si="70"/>
        <v>-</v>
      </c>
      <c r="DQ144" s="148" t="str">
        <f t="shared" si="70"/>
        <v>-</v>
      </c>
      <c r="DR144" s="148" t="str">
        <f t="shared" si="70"/>
        <v>-</v>
      </c>
    </row>
    <row r="145" spans="1:122" outlineLevel="1">
      <c r="A145">
        <v>4</v>
      </c>
      <c r="B145" t="s">
        <v>924</v>
      </c>
      <c r="C145" s="148" t="str">
        <f t="shared" si="63"/>
        <v>-</v>
      </c>
      <c r="D145" s="148" t="str">
        <f t="shared" si="63"/>
        <v>-</v>
      </c>
      <c r="E145" s="148" t="str">
        <f t="shared" si="63"/>
        <v>-</v>
      </c>
      <c r="F145" s="148" t="str">
        <f t="shared" si="63"/>
        <v>-</v>
      </c>
      <c r="G145" s="148" t="str">
        <f t="shared" si="63"/>
        <v>-</v>
      </c>
      <c r="H145" s="148" t="str">
        <f t="shared" si="63"/>
        <v>-</v>
      </c>
      <c r="I145" s="148" t="str">
        <f t="shared" si="63"/>
        <v>-</v>
      </c>
      <c r="J145" s="148" t="str">
        <f t="shared" si="63"/>
        <v>-</v>
      </c>
      <c r="K145" s="148" t="str">
        <f t="shared" si="63"/>
        <v>-</v>
      </c>
      <c r="L145" s="148" t="str">
        <f t="shared" si="63"/>
        <v>-</v>
      </c>
      <c r="M145" s="148" t="str">
        <f t="shared" si="63"/>
        <v>-</v>
      </c>
      <c r="N145" s="148" t="str">
        <f t="shared" si="63"/>
        <v>-</v>
      </c>
      <c r="O145" s="148" t="str">
        <f t="shared" si="63"/>
        <v>-</v>
      </c>
      <c r="P145" s="148" t="str">
        <f t="shared" si="63"/>
        <v>-</v>
      </c>
      <c r="Q145" s="148" t="str">
        <f t="shared" si="63"/>
        <v>-</v>
      </c>
      <c r="R145" s="148" t="str">
        <f t="shared" si="63"/>
        <v>-</v>
      </c>
      <c r="S145" s="148" t="str">
        <f t="shared" si="64"/>
        <v>-</v>
      </c>
      <c r="T145" s="148" t="str">
        <f t="shared" si="64"/>
        <v>-</v>
      </c>
      <c r="U145" s="148" t="str">
        <f t="shared" si="64"/>
        <v>-</v>
      </c>
      <c r="V145" s="148" t="str">
        <f t="shared" si="64"/>
        <v>-</v>
      </c>
      <c r="W145" s="148" t="str">
        <f t="shared" si="64"/>
        <v>-</v>
      </c>
      <c r="X145" s="148" t="str">
        <f t="shared" si="64"/>
        <v>-</v>
      </c>
      <c r="Y145" s="148" t="str">
        <f t="shared" si="64"/>
        <v>-</v>
      </c>
      <c r="Z145" s="148" t="str">
        <f t="shared" si="64"/>
        <v>-</v>
      </c>
      <c r="AA145" s="148" t="str">
        <f t="shared" si="64"/>
        <v>-</v>
      </c>
      <c r="AB145" s="148" t="str">
        <f t="shared" si="64"/>
        <v>-</v>
      </c>
      <c r="AC145" s="148" t="str">
        <f t="shared" si="64"/>
        <v>-</v>
      </c>
      <c r="AD145" s="148" t="str">
        <f t="shared" si="64"/>
        <v>-</v>
      </c>
      <c r="AE145" s="148" t="str">
        <f t="shared" si="64"/>
        <v>-</v>
      </c>
      <c r="AF145" s="148" t="str">
        <f t="shared" si="64"/>
        <v>-</v>
      </c>
      <c r="AG145" s="148">
        <f t="shared" si="64"/>
        <v>75</v>
      </c>
      <c r="AH145" s="148" t="str">
        <f t="shared" si="64"/>
        <v>-</v>
      </c>
      <c r="AI145" s="148" t="str">
        <f t="shared" si="65"/>
        <v>-</v>
      </c>
      <c r="AJ145" s="148" t="str">
        <f t="shared" si="65"/>
        <v>-</v>
      </c>
      <c r="AK145" s="148" t="str">
        <f t="shared" si="65"/>
        <v>-</v>
      </c>
      <c r="AL145" s="148" t="str">
        <f t="shared" si="65"/>
        <v>-</v>
      </c>
      <c r="AM145" s="148" t="str">
        <f t="shared" si="65"/>
        <v>-</v>
      </c>
      <c r="AN145" s="148" t="str">
        <f t="shared" si="65"/>
        <v>-</v>
      </c>
      <c r="AO145" s="148">
        <f t="shared" si="65"/>
        <v>37</v>
      </c>
      <c r="AP145" s="148">
        <f t="shared" si="65"/>
        <v>37</v>
      </c>
      <c r="AQ145" s="148" t="str">
        <f t="shared" si="65"/>
        <v>-</v>
      </c>
      <c r="AR145" s="148" t="str">
        <f t="shared" si="65"/>
        <v>-</v>
      </c>
      <c r="AS145" s="148" t="str">
        <f t="shared" si="65"/>
        <v>-</v>
      </c>
      <c r="AT145" s="148" t="str">
        <f t="shared" si="65"/>
        <v>-</v>
      </c>
      <c r="AU145" s="148" t="str">
        <f t="shared" si="65"/>
        <v>-</v>
      </c>
      <c r="AV145" s="148">
        <f t="shared" si="65"/>
        <v>50</v>
      </c>
      <c r="AW145" s="148">
        <f t="shared" si="65"/>
        <v>50</v>
      </c>
      <c r="AX145" s="148">
        <f t="shared" si="65"/>
        <v>50</v>
      </c>
      <c r="AY145" s="148">
        <f t="shared" si="66"/>
        <v>50</v>
      </c>
      <c r="AZ145" s="148">
        <f t="shared" si="66"/>
        <v>50</v>
      </c>
      <c r="BA145" s="148">
        <f t="shared" si="66"/>
        <v>50</v>
      </c>
      <c r="BB145" s="148">
        <f t="shared" si="66"/>
        <v>50</v>
      </c>
      <c r="BC145" s="148">
        <f t="shared" si="66"/>
        <v>50</v>
      </c>
      <c r="BD145" s="148">
        <f t="shared" si="66"/>
        <v>413</v>
      </c>
      <c r="BE145" s="148">
        <f t="shared" si="66"/>
        <v>413</v>
      </c>
      <c r="BF145" s="148" t="str">
        <f t="shared" si="66"/>
        <v>-</v>
      </c>
      <c r="BG145" s="148" t="str">
        <f t="shared" si="66"/>
        <v>-</v>
      </c>
      <c r="BH145" s="148" t="str">
        <f t="shared" si="66"/>
        <v>-</v>
      </c>
      <c r="BI145" s="148" t="str">
        <f t="shared" si="66"/>
        <v>-</v>
      </c>
      <c r="BJ145" s="148" t="str">
        <f t="shared" si="66"/>
        <v>-</v>
      </c>
      <c r="BK145" s="148">
        <f t="shared" si="66"/>
        <v>6.9</v>
      </c>
      <c r="BL145" s="148">
        <f t="shared" si="66"/>
        <v>6.9</v>
      </c>
      <c r="BM145" s="148">
        <f t="shared" si="66"/>
        <v>6.9</v>
      </c>
      <c r="BN145" s="148">
        <f t="shared" si="66"/>
        <v>6.9</v>
      </c>
      <c r="BO145" s="148">
        <f t="shared" si="67"/>
        <v>6.9</v>
      </c>
      <c r="BP145" s="148">
        <f t="shared" si="67"/>
        <v>6.9</v>
      </c>
      <c r="BQ145" s="148">
        <f t="shared" si="67"/>
        <v>6.9</v>
      </c>
      <c r="BR145" s="148">
        <f t="shared" si="67"/>
        <v>6.9</v>
      </c>
      <c r="BS145" s="148">
        <f t="shared" si="67"/>
        <v>347</v>
      </c>
      <c r="BT145" s="148">
        <f t="shared" si="67"/>
        <v>347</v>
      </c>
      <c r="BU145" s="148" t="str">
        <f t="shared" si="67"/>
        <v>-</v>
      </c>
      <c r="BV145" s="148" t="str">
        <f t="shared" si="67"/>
        <v>-</v>
      </c>
      <c r="BW145" s="148" t="str">
        <f t="shared" si="67"/>
        <v>-</v>
      </c>
      <c r="BX145" s="148" t="str">
        <f t="shared" si="67"/>
        <v>-</v>
      </c>
      <c r="BY145" s="148" t="str">
        <f t="shared" si="67"/>
        <v>-</v>
      </c>
      <c r="BZ145" s="148" t="str">
        <f t="shared" si="67"/>
        <v>-</v>
      </c>
      <c r="CA145" s="148" t="str">
        <f t="shared" si="67"/>
        <v>-</v>
      </c>
      <c r="CB145" s="148" t="str">
        <f t="shared" si="67"/>
        <v>-</v>
      </c>
      <c r="CC145" s="148" t="str">
        <f t="shared" si="67"/>
        <v>-</v>
      </c>
      <c r="CD145" s="148" t="str">
        <f t="shared" si="67"/>
        <v>-</v>
      </c>
      <c r="CE145" s="148" t="str">
        <f t="shared" si="68"/>
        <v>-</v>
      </c>
      <c r="CF145" s="148" t="str">
        <f t="shared" si="68"/>
        <v>-</v>
      </c>
      <c r="CG145" s="148" t="str">
        <f t="shared" si="68"/>
        <v>-</v>
      </c>
      <c r="CH145" s="148" t="str">
        <f t="shared" si="68"/>
        <v>-</v>
      </c>
      <c r="CI145" s="148" t="str">
        <f t="shared" si="68"/>
        <v>-</v>
      </c>
      <c r="CJ145" s="148" t="str">
        <f t="shared" si="68"/>
        <v>-</v>
      </c>
      <c r="CK145" s="148" t="str">
        <f t="shared" si="68"/>
        <v>-</v>
      </c>
      <c r="CL145" s="148" t="str">
        <f t="shared" si="68"/>
        <v>-</v>
      </c>
      <c r="CM145" s="148" t="str">
        <f t="shared" si="68"/>
        <v>-</v>
      </c>
      <c r="CN145" s="148" t="str">
        <f t="shared" si="68"/>
        <v>-</v>
      </c>
      <c r="CO145" s="148" t="str">
        <f t="shared" si="68"/>
        <v>-</v>
      </c>
      <c r="CP145" s="148" t="str">
        <f t="shared" si="68"/>
        <v>-</v>
      </c>
      <c r="CQ145" s="148" t="str">
        <f t="shared" si="68"/>
        <v>-</v>
      </c>
      <c r="CR145" s="148" t="str">
        <f t="shared" si="68"/>
        <v>-</v>
      </c>
      <c r="CS145" s="148" t="str">
        <f t="shared" si="68"/>
        <v>-</v>
      </c>
      <c r="CT145" s="148" t="str">
        <f t="shared" si="68"/>
        <v>-</v>
      </c>
      <c r="CU145" s="148" t="str">
        <f t="shared" si="69"/>
        <v>-</v>
      </c>
      <c r="CV145" s="148" t="str">
        <f t="shared" si="69"/>
        <v>-</v>
      </c>
      <c r="CW145" s="148" t="str">
        <f t="shared" si="69"/>
        <v>-</v>
      </c>
      <c r="CX145" s="148" t="str">
        <f t="shared" si="69"/>
        <v>-</v>
      </c>
      <c r="CY145" s="148" t="str">
        <f t="shared" si="69"/>
        <v>-</v>
      </c>
      <c r="CZ145" s="148" t="str">
        <f t="shared" si="69"/>
        <v>-</v>
      </c>
      <c r="DA145" s="148" t="str">
        <f t="shared" si="69"/>
        <v>-</v>
      </c>
      <c r="DB145" s="148" t="str">
        <f t="shared" si="69"/>
        <v>-</v>
      </c>
      <c r="DC145" s="148" t="str">
        <f t="shared" si="69"/>
        <v>-</v>
      </c>
      <c r="DD145" s="148" t="str">
        <f t="shared" si="69"/>
        <v>-</v>
      </c>
      <c r="DE145" s="148" t="str">
        <f t="shared" si="69"/>
        <v>-</v>
      </c>
      <c r="DF145" s="148" t="str">
        <f t="shared" si="69"/>
        <v>-</v>
      </c>
      <c r="DG145" s="148" t="str">
        <f t="shared" si="69"/>
        <v>-</v>
      </c>
      <c r="DH145" s="148" t="str">
        <f t="shared" si="69"/>
        <v>-</v>
      </c>
      <c r="DI145" s="148" t="str">
        <f t="shared" si="70"/>
        <v>-</v>
      </c>
      <c r="DJ145" s="148" t="str">
        <f t="shared" si="70"/>
        <v>-</v>
      </c>
      <c r="DK145" s="148" t="str">
        <f t="shared" si="70"/>
        <v>-</v>
      </c>
      <c r="DL145" s="148" t="str">
        <f t="shared" si="70"/>
        <v>-</v>
      </c>
      <c r="DM145" s="148" t="str">
        <f t="shared" si="70"/>
        <v>-</v>
      </c>
      <c r="DN145" s="148" t="str">
        <f t="shared" si="70"/>
        <v>-</v>
      </c>
      <c r="DO145" s="148" t="str">
        <f t="shared" si="70"/>
        <v>-</v>
      </c>
      <c r="DP145" s="148" t="str">
        <f t="shared" si="70"/>
        <v>-</v>
      </c>
      <c r="DQ145" s="148" t="str">
        <f t="shared" si="70"/>
        <v>-</v>
      </c>
      <c r="DR145" s="148" t="str">
        <f t="shared" si="70"/>
        <v>-</v>
      </c>
    </row>
    <row r="146" spans="1:122" outlineLevel="1">
      <c r="A146">
        <v>5</v>
      </c>
      <c r="B146" t="s">
        <v>925</v>
      </c>
      <c r="C146" s="148" t="str">
        <f t="shared" si="63"/>
        <v>-</v>
      </c>
      <c r="D146" s="148" t="str">
        <f t="shared" si="63"/>
        <v>-</v>
      </c>
      <c r="E146" s="148" t="str">
        <f t="shared" si="63"/>
        <v>-</v>
      </c>
      <c r="F146" s="148" t="str">
        <f t="shared" si="63"/>
        <v>-</v>
      </c>
      <c r="G146" s="148" t="str">
        <f t="shared" si="63"/>
        <v>-</v>
      </c>
      <c r="H146" s="148" t="str">
        <f t="shared" si="63"/>
        <v>-</v>
      </c>
      <c r="I146" s="148" t="str">
        <f t="shared" si="63"/>
        <v>-</v>
      </c>
      <c r="J146" s="148" t="str">
        <f t="shared" si="63"/>
        <v>-</v>
      </c>
      <c r="K146" s="148" t="str">
        <f t="shared" si="63"/>
        <v>-</v>
      </c>
      <c r="L146" s="148" t="str">
        <f t="shared" si="63"/>
        <v>-</v>
      </c>
      <c r="M146" s="148" t="str">
        <f t="shared" si="63"/>
        <v>-</v>
      </c>
      <c r="N146" s="148" t="str">
        <f t="shared" si="63"/>
        <v>-</v>
      </c>
      <c r="O146" s="148" t="str">
        <f t="shared" si="63"/>
        <v>-</v>
      </c>
      <c r="P146" s="148" t="str">
        <f t="shared" si="63"/>
        <v>-</v>
      </c>
      <c r="Q146" s="148" t="str">
        <f t="shared" si="63"/>
        <v>-</v>
      </c>
      <c r="R146" s="148" t="str">
        <f t="shared" si="63"/>
        <v>-</v>
      </c>
      <c r="S146" s="148" t="str">
        <f t="shared" si="64"/>
        <v>-</v>
      </c>
      <c r="T146" s="148" t="str">
        <f t="shared" si="64"/>
        <v>-</v>
      </c>
      <c r="U146" s="148" t="str">
        <f t="shared" si="64"/>
        <v>-</v>
      </c>
      <c r="V146" s="148" t="str">
        <f t="shared" si="64"/>
        <v>-</v>
      </c>
      <c r="W146" s="148" t="str">
        <f t="shared" si="64"/>
        <v>-</v>
      </c>
      <c r="X146" s="148" t="str">
        <f t="shared" si="64"/>
        <v>-</v>
      </c>
      <c r="Y146" s="148" t="str">
        <f t="shared" si="64"/>
        <v>-</v>
      </c>
      <c r="Z146" s="148" t="str">
        <f t="shared" si="64"/>
        <v>-</v>
      </c>
      <c r="AA146" s="148" t="str">
        <f t="shared" si="64"/>
        <v>-</v>
      </c>
      <c r="AB146" s="148" t="str">
        <f t="shared" si="64"/>
        <v>-</v>
      </c>
      <c r="AC146" s="148" t="str">
        <f t="shared" si="64"/>
        <v>-</v>
      </c>
      <c r="AD146" s="148" t="str">
        <f t="shared" si="64"/>
        <v>-</v>
      </c>
      <c r="AE146" s="148" t="str">
        <f t="shared" si="64"/>
        <v>-</v>
      </c>
      <c r="AF146" s="148" t="str">
        <f t="shared" si="64"/>
        <v>-</v>
      </c>
      <c r="AG146" s="148">
        <f t="shared" si="64"/>
        <v>75</v>
      </c>
      <c r="AH146" s="148" t="str">
        <f t="shared" si="64"/>
        <v>-</v>
      </c>
      <c r="AI146" s="148" t="str">
        <f t="shared" si="65"/>
        <v>-</v>
      </c>
      <c r="AJ146" s="148" t="str">
        <f t="shared" si="65"/>
        <v>-</v>
      </c>
      <c r="AK146" s="148" t="str">
        <f t="shared" si="65"/>
        <v>-</v>
      </c>
      <c r="AL146" s="148" t="str">
        <f t="shared" si="65"/>
        <v>-</v>
      </c>
      <c r="AM146" s="148" t="str">
        <f t="shared" si="65"/>
        <v>-</v>
      </c>
      <c r="AN146" s="148" t="str">
        <f t="shared" si="65"/>
        <v>-</v>
      </c>
      <c r="AO146" s="148">
        <f t="shared" si="65"/>
        <v>37</v>
      </c>
      <c r="AP146" s="148">
        <f t="shared" si="65"/>
        <v>37</v>
      </c>
      <c r="AQ146" s="148" t="str">
        <f t="shared" si="65"/>
        <v>-</v>
      </c>
      <c r="AR146" s="148" t="str">
        <f t="shared" si="65"/>
        <v>-</v>
      </c>
      <c r="AS146" s="148" t="str">
        <f t="shared" si="65"/>
        <v>-</v>
      </c>
      <c r="AT146" s="148" t="str">
        <f t="shared" si="65"/>
        <v>-</v>
      </c>
      <c r="AU146" s="148" t="str">
        <f t="shared" si="65"/>
        <v>-</v>
      </c>
      <c r="AV146" s="148">
        <f t="shared" si="65"/>
        <v>50</v>
      </c>
      <c r="AW146" s="148">
        <f t="shared" si="65"/>
        <v>50</v>
      </c>
      <c r="AX146" s="148">
        <f t="shared" si="65"/>
        <v>50</v>
      </c>
      <c r="AY146" s="148">
        <f t="shared" si="66"/>
        <v>50</v>
      </c>
      <c r="AZ146" s="148">
        <f t="shared" si="66"/>
        <v>50</v>
      </c>
      <c r="BA146" s="148">
        <f t="shared" si="66"/>
        <v>50</v>
      </c>
      <c r="BB146" s="148">
        <f t="shared" si="66"/>
        <v>50</v>
      </c>
      <c r="BC146" s="148">
        <f t="shared" si="66"/>
        <v>50</v>
      </c>
      <c r="BD146" s="148">
        <f t="shared" si="66"/>
        <v>413</v>
      </c>
      <c r="BE146" s="148">
        <f t="shared" si="66"/>
        <v>413</v>
      </c>
      <c r="BF146" s="148" t="str">
        <f t="shared" si="66"/>
        <v>-</v>
      </c>
      <c r="BG146" s="148" t="str">
        <f t="shared" si="66"/>
        <v>-</v>
      </c>
      <c r="BH146" s="148" t="str">
        <f t="shared" si="66"/>
        <v>-</v>
      </c>
      <c r="BI146" s="148" t="str">
        <f t="shared" si="66"/>
        <v>-</v>
      </c>
      <c r="BJ146" s="148" t="str">
        <f t="shared" si="66"/>
        <v>-</v>
      </c>
      <c r="BK146" s="148">
        <f t="shared" si="66"/>
        <v>6.9</v>
      </c>
      <c r="BL146" s="148">
        <f t="shared" si="66"/>
        <v>6.9</v>
      </c>
      <c r="BM146" s="148">
        <f t="shared" si="66"/>
        <v>6.9</v>
      </c>
      <c r="BN146" s="148">
        <f t="shared" si="66"/>
        <v>6.9</v>
      </c>
      <c r="BO146" s="148">
        <f t="shared" si="67"/>
        <v>6.9</v>
      </c>
      <c r="BP146" s="148">
        <f t="shared" si="67"/>
        <v>6.9</v>
      </c>
      <c r="BQ146" s="148">
        <f t="shared" si="67"/>
        <v>6.9</v>
      </c>
      <c r="BR146" s="148">
        <f t="shared" si="67"/>
        <v>6.9</v>
      </c>
      <c r="BS146" s="148">
        <f t="shared" si="67"/>
        <v>347</v>
      </c>
      <c r="BT146" s="148">
        <f t="shared" si="67"/>
        <v>347</v>
      </c>
      <c r="BU146" s="148" t="str">
        <f t="shared" si="67"/>
        <v>-</v>
      </c>
      <c r="BV146" s="148" t="str">
        <f t="shared" si="67"/>
        <v>-</v>
      </c>
      <c r="BW146" s="148" t="str">
        <f t="shared" si="67"/>
        <v>-</v>
      </c>
      <c r="BX146" s="148" t="str">
        <f t="shared" si="67"/>
        <v>-</v>
      </c>
      <c r="BY146" s="148" t="str">
        <f t="shared" si="67"/>
        <v>-</v>
      </c>
      <c r="BZ146" s="148" t="str">
        <f t="shared" si="67"/>
        <v>-</v>
      </c>
      <c r="CA146" s="148" t="str">
        <f t="shared" si="67"/>
        <v>-</v>
      </c>
      <c r="CB146" s="148" t="str">
        <f t="shared" si="67"/>
        <v>-</v>
      </c>
      <c r="CC146" s="148" t="str">
        <f t="shared" si="67"/>
        <v>-</v>
      </c>
      <c r="CD146" s="148" t="str">
        <f t="shared" si="67"/>
        <v>-</v>
      </c>
      <c r="CE146" s="148" t="str">
        <f t="shared" si="68"/>
        <v>-</v>
      </c>
      <c r="CF146" s="148" t="str">
        <f t="shared" si="68"/>
        <v>-</v>
      </c>
      <c r="CG146" s="148" t="str">
        <f t="shared" si="68"/>
        <v>-</v>
      </c>
      <c r="CH146" s="148" t="str">
        <f t="shared" si="68"/>
        <v>-</v>
      </c>
      <c r="CI146" s="148" t="str">
        <f t="shared" si="68"/>
        <v>-</v>
      </c>
      <c r="CJ146" s="148" t="str">
        <f t="shared" si="68"/>
        <v>-</v>
      </c>
      <c r="CK146" s="148" t="str">
        <f t="shared" si="68"/>
        <v>-</v>
      </c>
      <c r="CL146" s="148" t="str">
        <f t="shared" si="68"/>
        <v>-</v>
      </c>
      <c r="CM146" s="148" t="str">
        <f t="shared" si="68"/>
        <v>-</v>
      </c>
      <c r="CN146" s="148" t="str">
        <f t="shared" si="68"/>
        <v>-</v>
      </c>
      <c r="CO146" s="148" t="str">
        <f t="shared" si="68"/>
        <v>-</v>
      </c>
      <c r="CP146" s="148" t="str">
        <f t="shared" si="68"/>
        <v>-</v>
      </c>
      <c r="CQ146" s="148" t="str">
        <f t="shared" si="68"/>
        <v>-</v>
      </c>
      <c r="CR146" s="148" t="str">
        <f t="shared" si="68"/>
        <v>-</v>
      </c>
      <c r="CS146" s="148" t="str">
        <f t="shared" si="68"/>
        <v>-</v>
      </c>
      <c r="CT146" s="148" t="str">
        <f t="shared" si="68"/>
        <v>-</v>
      </c>
      <c r="CU146" s="148" t="str">
        <f t="shared" si="69"/>
        <v>-</v>
      </c>
      <c r="CV146" s="148" t="str">
        <f t="shared" si="69"/>
        <v>-</v>
      </c>
      <c r="CW146" s="148" t="str">
        <f t="shared" si="69"/>
        <v>-</v>
      </c>
      <c r="CX146" s="148" t="str">
        <f t="shared" si="69"/>
        <v>-</v>
      </c>
      <c r="CY146" s="148" t="str">
        <f t="shared" si="69"/>
        <v>-</v>
      </c>
      <c r="CZ146" s="148" t="str">
        <f t="shared" si="69"/>
        <v>-</v>
      </c>
      <c r="DA146" s="148" t="str">
        <f t="shared" si="69"/>
        <v>-</v>
      </c>
      <c r="DB146" s="148" t="str">
        <f t="shared" si="69"/>
        <v>-</v>
      </c>
      <c r="DC146" s="148" t="str">
        <f t="shared" si="69"/>
        <v>-</v>
      </c>
      <c r="DD146" s="148" t="str">
        <f t="shared" si="69"/>
        <v>-</v>
      </c>
      <c r="DE146" s="148" t="str">
        <f t="shared" si="69"/>
        <v>-</v>
      </c>
      <c r="DF146" s="148" t="str">
        <f t="shared" si="69"/>
        <v>-</v>
      </c>
      <c r="DG146" s="148" t="str">
        <f t="shared" si="69"/>
        <v>-</v>
      </c>
      <c r="DH146" s="148" t="str">
        <f t="shared" si="69"/>
        <v>-</v>
      </c>
      <c r="DI146" s="148" t="str">
        <f t="shared" si="70"/>
        <v>-</v>
      </c>
      <c r="DJ146" s="148" t="str">
        <f t="shared" si="70"/>
        <v>-</v>
      </c>
      <c r="DK146" s="148" t="str">
        <f t="shared" si="70"/>
        <v>-</v>
      </c>
      <c r="DL146" s="148" t="str">
        <f t="shared" si="70"/>
        <v>-</v>
      </c>
      <c r="DM146" s="148" t="str">
        <f t="shared" si="70"/>
        <v>-</v>
      </c>
      <c r="DN146" s="148" t="str">
        <f t="shared" si="70"/>
        <v>-</v>
      </c>
      <c r="DO146" s="148" t="str">
        <f t="shared" si="70"/>
        <v>-</v>
      </c>
      <c r="DP146" s="148" t="str">
        <f t="shared" si="70"/>
        <v>-</v>
      </c>
      <c r="DQ146" s="148" t="str">
        <f t="shared" si="70"/>
        <v>-</v>
      </c>
      <c r="DR146" s="148" t="str">
        <f t="shared" si="70"/>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1">D150</f>
        <v>0</v>
      </c>
      <c r="E151" s="34">
        <f t="shared" si="71"/>
        <v>0</v>
      </c>
      <c r="F151" s="34">
        <f t="shared" si="71"/>
        <v>0</v>
      </c>
      <c r="G151" s="34">
        <f t="shared" si="71"/>
        <v>0</v>
      </c>
      <c r="H151" s="34">
        <f t="shared" si="71"/>
        <v>0</v>
      </c>
      <c r="I151" s="34">
        <f t="shared" si="71"/>
        <v>0</v>
      </c>
      <c r="J151" s="34">
        <f t="shared" si="71"/>
        <v>0</v>
      </c>
      <c r="K151" s="34">
        <f t="shared" si="71"/>
        <v>0</v>
      </c>
      <c r="L151" s="34">
        <f t="shared" si="71"/>
        <v>0</v>
      </c>
      <c r="M151" s="34">
        <f t="shared" si="71"/>
        <v>0</v>
      </c>
      <c r="N151" s="34">
        <f t="shared" si="71"/>
        <v>0</v>
      </c>
      <c r="O151" s="34">
        <f t="shared" si="71"/>
        <v>0</v>
      </c>
      <c r="P151" s="34">
        <f t="shared" si="71"/>
        <v>0</v>
      </c>
      <c r="Q151" s="34">
        <f t="shared" si="71"/>
        <v>0</v>
      </c>
      <c r="R151" s="34">
        <f>R150</f>
        <v>0</v>
      </c>
      <c r="S151" s="34">
        <f t="shared" ref="S151:AG153" si="72">S150</f>
        <v>0</v>
      </c>
      <c r="T151" s="34">
        <f t="shared" si="72"/>
        <v>0</v>
      </c>
      <c r="U151" s="34">
        <f t="shared" si="72"/>
        <v>0</v>
      </c>
      <c r="V151" s="34">
        <f t="shared" si="72"/>
        <v>0</v>
      </c>
      <c r="W151" s="34">
        <f t="shared" si="72"/>
        <v>0</v>
      </c>
      <c r="X151" s="34">
        <f t="shared" si="72"/>
        <v>0</v>
      </c>
      <c r="Y151" s="34">
        <f t="shared" si="72"/>
        <v>0</v>
      </c>
      <c r="Z151" s="34">
        <f t="shared" si="72"/>
        <v>0</v>
      </c>
      <c r="AA151" s="34">
        <f t="shared" si="72"/>
        <v>0</v>
      </c>
      <c r="AB151" s="34">
        <f t="shared" si="72"/>
        <v>0</v>
      </c>
      <c r="AC151" s="34">
        <f t="shared" si="72"/>
        <v>0</v>
      </c>
      <c r="AD151" s="34">
        <f t="shared" si="72"/>
        <v>0</v>
      </c>
      <c r="AE151" s="34">
        <f t="shared" si="72"/>
        <v>0</v>
      </c>
      <c r="AF151" s="34">
        <f t="shared" si="72"/>
        <v>0</v>
      </c>
      <c r="AG151" s="34">
        <f>AG150</f>
        <v>0</v>
      </c>
      <c r="AH151" s="34">
        <f t="shared" ref="AH151:AU153" si="73">AH150</f>
        <v>0</v>
      </c>
      <c r="AI151" s="34">
        <f t="shared" si="73"/>
        <v>0</v>
      </c>
      <c r="AJ151" s="34">
        <f t="shared" si="73"/>
        <v>0</v>
      </c>
      <c r="AK151" s="34">
        <f t="shared" si="73"/>
        <v>0</v>
      </c>
      <c r="AL151" s="34">
        <f t="shared" si="73"/>
        <v>0</v>
      </c>
      <c r="AM151" s="34">
        <f t="shared" si="73"/>
        <v>0</v>
      </c>
      <c r="AN151" s="34">
        <f t="shared" si="73"/>
        <v>0</v>
      </c>
      <c r="AO151" s="34">
        <f t="shared" si="73"/>
        <v>0</v>
      </c>
      <c r="AP151" s="34">
        <f t="shared" si="73"/>
        <v>0</v>
      </c>
      <c r="AQ151" s="34">
        <f t="shared" si="73"/>
        <v>0</v>
      </c>
      <c r="AR151" s="34">
        <f t="shared" si="73"/>
        <v>0</v>
      </c>
      <c r="AS151" s="34">
        <f t="shared" si="73"/>
        <v>0</v>
      </c>
      <c r="AT151" s="34">
        <f t="shared" si="73"/>
        <v>0</v>
      </c>
      <c r="AU151" s="34">
        <f t="shared" si="73"/>
        <v>0</v>
      </c>
    </row>
    <row r="152" spans="1:122" outlineLevel="1">
      <c r="B152" s="32" t="s">
        <v>930</v>
      </c>
      <c r="C152" s="34">
        <f t="shared" ref="C152:C153" si="74">C151</f>
        <v>0</v>
      </c>
      <c r="D152" s="34">
        <f t="shared" si="71"/>
        <v>0</v>
      </c>
      <c r="E152" s="34">
        <f t="shared" si="71"/>
        <v>0</v>
      </c>
      <c r="F152" s="34">
        <f t="shared" si="71"/>
        <v>0</v>
      </c>
      <c r="G152" s="34">
        <f t="shared" si="71"/>
        <v>0</v>
      </c>
      <c r="H152" s="34">
        <f t="shared" si="71"/>
        <v>0</v>
      </c>
      <c r="I152" s="34">
        <f t="shared" si="71"/>
        <v>0</v>
      </c>
      <c r="J152" s="34">
        <f t="shared" si="71"/>
        <v>0</v>
      </c>
      <c r="K152" s="34">
        <f t="shared" si="71"/>
        <v>0</v>
      </c>
      <c r="L152" s="34">
        <f t="shared" si="71"/>
        <v>0</v>
      </c>
      <c r="M152" s="34">
        <f t="shared" si="71"/>
        <v>0</v>
      </c>
      <c r="N152" s="34">
        <f t="shared" si="71"/>
        <v>0</v>
      </c>
      <c r="O152" s="34">
        <f t="shared" si="71"/>
        <v>0</v>
      </c>
      <c r="P152" s="34">
        <f t="shared" si="71"/>
        <v>0</v>
      </c>
      <c r="Q152" s="34">
        <f t="shared" si="71"/>
        <v>0</v>
      </c>
      <c r="R152" s="34">
        <f t="shared" si="71"/>
        <v>0</v>
      </c>
      <c r="S152" s="34">
        <f t="shared" si="72"/>
        <v>0</v>
      </c>
      <c r="T152" s="34">
        <f t="shared" si="72"/>
        <v>0</v>
      </c>
      <c r="U152" s="34">
        <f t="shared" si="72"/>
        <v>0</v>
      </c>
      <c r="V152" s="34">
        <f t="shared" si="72"/>
        <v>0</v>
      </c>
      <c r="W152" s="34">
        <f t="shared" si="72"/>
        <v>0</v>
      </c>
      <c r="X152" s="34">
        <f t="shared" si="72"/>
        <v>0</v>
      </c>
      <c r="Y152" s="34">
        <f t="shared" si="72"/>
        <v>0</v>
      </c>
      <c r="Z152" s="34">
        <f t="shared" si="72"/>
        <v>0</v>
      </c>
      <c r="AA152" s="34">
        <f t="shared" si="72"/>
        <v>0</v>
      </c>
      <c r="AB152" s="34">
        <f t="shared" si="72"/>
        <v>0</v>
      </c>
      <c r="AC152" s="34">
        <f t="shared" si="72"/>
        <v>0</v>
      </c>
      <c r="AD152" s="34">
        <f t="shared" si="72"/>
        <v>0</v>
      </c>
      <c r="AE152" s="34">
        <f t="shared" si="72"/>
        <v>0</v>
      </c>
      <c r="AF152" s="34">
        <f t="shared" si="72"/>
        <v>0</v>
      </c>
      <c r="AG152" s="34">
        <f t="shared" si="72"/>
        <v>0</v>
      </c>
      <c r="AH152" s="34">
        <f t="shared" si="73"/>
        <v>0</v>
      </c>
      <c r="AI152" s="34">
        <f t="shared" si="73"/>
        <v>0</v>
      </c>
      <c r="AJ152" s="34">
        <f t="shared" si="73"/>
        <v>0</v>
      </c>
      <c r="AK152" s="34">
        <f t="shared" si="73"/>
        <v>0</v>
      </c>
      <c r="AL152" s="34">
        <f t="shared" si="73"/>
        <v>0</v>
      </c>
      <c r="AM152" s="34">
        <f t="shared" si="73"/>
        <v>0</v>
      </c>
      <c r="AN152" s="34">
        <f t="shared" si="73"/>
        <v>0</v>
      </c>
      <c r="AO152" s="34">
        <f t="shared" si="73"/>
        <v>0</v>
      </c>
      <c r="AP152" s="34">
        <f t="shared" si="73"/>
        <v>0</v>
      </c>
      <c r="AQ152" s="34">
        <f t="shared" si="73"/>
        <v>0</v>
      </c>
      <c r="AR152" s="34">
        <f t="shared" si="73"/>
        <v>0</v>
      </c>
      <c r="AS152" s="34">
        <f t="shared" si="73"/>
        <v>0</v>
      </c>
      <c r="AT152" s="34">
        <f t="shared" si="73"/>
        <v>0</v>
      </c>
      <c r="AU152" s="34">
        <f t="shared" si="73"/>
        <v>0</v>
      </c>
    </row>
    <row r="153" spans="1:122" outlineLevel="1">
      <c r="B153" s="32" t="s">
        <v>931</v>
      </c>
      <c r="C153" s="34">
        <f t="shared" si="74"/>
        <v>0</v>
      </c>
      <c r="D153" s="34">
        <f t="shared" si="71"/>
        <v>0</v>
      </c>
      <c r="E153" s="34">
        <f t="shared" si="71"/>
        <v>0</v>
      </c>
      <c r="F153" s="34">
        <f t="shared" si="71"/>
        <v>0</v>
      </c>
      <c r="G153" s="34">
        <f t="shared" si="71"/>
        <v>0</v>
      </c>
      <c r="H153" s="34">
        <f t="shared" si="71"/>
        <v>0</v>
      </c>
      <c r="I153" s="34">
        <f t="shared" si="71"/>
        <v>0</v>
      </c>
      <c r="J153" s="34">
        <f t="shared" si="71"/>
        <v>0</v>
      </c>
      <c r="K153" s="34">
        <f t="shared" si="71"/>
        <v>0</v>
      </c>
      <c r="L153" s="34">
        <f t="shared" si="71"/>
        <v>0</v>
      </c>
      <c r="M153" s="34">
        <f t="shared" si="71"/>
        <v>0</v>
      </c>
      <c r="N153" s="34">
        <f t="shared" si="71"/>
        <v>0</v>
      </c>
      <c r="O153" s="34">
        <f t="shared" si="71"/>
        <v>0</v>
      </c>
      <c r="P153" s="34">
        <f t="shared" si="71"/>
        <v>0</v>
      </c>
      <c r="Q153" s="34">
        <f t="shared" si="71"/>
        <v>0</v>
      </c>
      <c r="R153" s="34">
        <f t="shared" si="71"/>
        <v>0</v>
      </c>
      <c r="S153" s="34">
        <f t="shared" si="72"/>
        <v>0</v>
      </c>
      <c r="T153" s="34">
        <f t="shared" si="72"/>
        <v>0</v>
      </c>
      <c r="U153" s="34">
        <f t="shared" si="72"/>
        <v>0</v>
      </c>
      <c r="V153" s="34">
        <f t="shared" si="72"/>
        <v>0</v>
      </c>
      <c r="W153" s="34">
        <f t="shared" si="72"/>
        <v>0</v>
      </c>
      <c r="X153" s="34">
        <f t="shared" si="72"/>
        <v>0</v>
      </c>
      <c r="Y153" s="34">
        <f t="shared" si="72"/>
        <v>0</v>
      </c>
      <c r="Z153" s="34">
        <f t="shared" si="72"/>
        <v>0</v>
      </c>
      <c r="AA153" s="34">
        <f t="shared" si="72"/>
        <v>0</v>
      </c>
      <c r="AB153" s="34">
        <f t="shared" si="72"/>
        <v>0</v>
      </c>
      <c r="AC153" s="34">
        <f t="shared" si="72"/>
        <v>0</v>
      </c>
      <c r="AD153" s="34">
        <f t="shared" si="72"/>
        <v>0</v>
      </c>
      <c r="AE153" s="34">
        <f t="shared" si="72"/>
        <v>0</v>
      </c>
      <c r="AF153" s="34">
        <f t="shared" si="72"/>
        <v>0</v>
      </c>
      <c r="AG153" s="34">
        <f t="shared" si="72"/>
        <v>0</v>
      </c>
      <c r="AH153" s="34">
        <f t="shared" si="73"/>
        <v>0</v>
      </c>
      <c r="AI153" s="34">
        <f t="shared" si="73"/>
        <v>0</v>
      </c>
      <c r="AJ153" s="34">
        <f t="shared" si="73"/>
        <v>0</v>
      </c>
      <c r="AK153" s="34">
        <f t="shared" si="73"/>
        <v>0</v>
      </c>
      <c r="AL153" s="34">
        <f t="shared" si="73"/>
        <v>0</v>
      </c>
      <c r="AM153" s="34">
        <f t="shared" si="73"/>
        <v>0</v>
      </c>
      <c r="AN153" s="34">
        <f t="shared" si="73"/>
        <v>0</v>
      </c>
      <c r="AO153" s="34">
        <f t="shared" si="73"/>
        <v>0</v>
      </c>
      <c r="AP153" s="34">
        <f t="shared" si="73"/>
        <v>0</v>
      </c>
      <c r="AQ153" s="34">
        <f t="shared" si="73"/>
        <v>0</v>
      </c>
      <c r="AR153" s="34">
        <f t="shared" si="73"/>
        <v>0</v>
      </c>
      <c r="AS153" s="34">
        <f t="shared" si="73"/>
        <v>0</v>
      </c>
      <c r="AT153" s="34">
        <f t="shared" si="73"/>
        <v>0</v>
      </c>
      <c r="AU153" s="34">
        <f t="shared" si="73"/>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AU158" si="75">C155</f>
        <v>0</v>
      </c>
      <c r="D156" s="34">
        <f t="shared" si="75"/>
        <v>0</v>
      </c>
      <c r="E156" s="34">
        <f t="shared" si="75"/>
        <v>0</v>
      </c>
      <c r="F156" s="34">
        <f t="shared" si="75"/>
        <v>0</v>
      </c>
      <c r="G156" s="34">
        <f t="shared" si="75"/>
        <v>0</v>
      </c>
      <c r="H156" s="34">
        <f t="shared" si="75"/>
        <v>0</v>
      </c>
      <c r="I156" s="34">
        <f t="shared" si="75"/>
        <v>0</v>
      </c>
      <c r="J156" s="34">
        <f t="shared" si="75"/>
        <v>0</v>
      </c>
      <c r="K156" s="34">
        <f t="shared" si="75"/>
        <v>0</v>
      </c>
      <c r="L156" s="34">
        <f t="shared" si="75"/>
        <v>0</v>
      </c>
      <c r="M156" s="34">
        <f t="shared" si="75"/>
        <v>0</v>
      </c>
      <c r="N156" s="34">
        <f t="shared" si="75"/>
        <v>0</v>
      </c>
      <c r="O156" s="34">
        <f t="shared" si="75"/>
        <v>0</v>
      </c>
      <c r="P156" s="34">
        <f t="shared" si="75"/>
        <v>0</v>
      </c>
      <c r="Q156" s="34">
        <f t="shared" si="75"/>
        <v>0</v>
      </c>
      <c r="R156" s="34">
        <f t="shared" si="75"/>
        <v>0</v>
      </c>
      <c r="S156" s="34">
        <f t="shared" si="75"/>
        <v>0</v>
      </c>
      <c r="T156" s="34">
        <f t="shared" si="75"/>
        <v>0</v>
      </c>
      <c r="U156" s="34">
        <f t="shared" si="75"/>
        <v>0</v>
      </c>
      <c r="V156" s="34">
        <f t="shared" si="75"/>
        <v>0</v>
      </c>
      <c r="W156" s="34">
        <f t="shared" si="75"/>
        <v>0</v>
      </c>
      <c r="X156" s="34">
        <f t="shared" si="75"/>
        <v>0</v>
      </c>
      <c r="Y156" s="34">
        <f t="shared" si="75"/>
        <v>0</v>
      </c>
      <c r="Z156" s="34">
        <f t="shared" si="75"/>
        <v>0</v>
      </c>
      <c r="AA156" s="34">
        <f t="shared" si="75"/>
        <v>0</v>
      </c>
      <c r="AB156" s="34">
        <f t="shared" si="75"/>
        <v>0</v>
      </c>
      <c r="AC156" s="34">
        <f t="shared" si="75"/>
        <v>0</v>
      </c>
      <c r="AD156" s="34">
        <f t="shared" si="75"/>
        <v>0</v>
      </c>
      <c r="AE156" s="34">
        <f t="shared" si="75"/>
        <v>0</v>
      </c>
      <c r="AF156" s="34">
        <f t="shared" si="75"/>
        <v>0</v>
      </c>
      <c r="AG156" s="34">
        <f t="shared" si="75"/>
        <v>0</v>
      </c>
      <c r="AH156" s="34">
        <f t="shared" si="75"/>
        <v>0</v>
      </c>
      <c r="AI156" s="34">
        <f t="shared" si="75"/>
        <v>0</v>
      </c>
      <c r="AJ156" s="34">
        <f t="shared" si="75"/>
        <v>0</v>
      </c>
      <c r="AK156" s="34">
        <f t="shared" si="75"/>
        <v>0</v>
      </c>
      <c r="AL156" s="34">
        <f t="shared" si="75"/>
        <v>0</v>
      </c>
      <c r="AM156" s="34">
        <f t="shared" si="75"/>
        <v>0</v>
      </c>
      <c r="AN156" s="34">
        <f t="shared" si="75"/>
        <v>0</v>
      </c>
      <c r="AO156" s="34">
        <f t="shared" si="75"/>
        <v>0</v>
      </c>
      <c r="AP156" s="34">
        <f t="shared" si="75"/>
        <v>0</v>
      </c>
      <c r="AQ156" s="34">
        <f t="shared" si="75"/>
        <v>0</v>
      </c>
      <c r="AR156" s="34">
        <f t="shared" si="75"/>
        <v>0</v>
      </c>
      <c r="AS156" s="34">
        <f t="shared" si="75"/>
        <v>0</v>
      </c>
      <c r="AT156" s="34">
        <f t="shared" si="75"/>
        <v>0</v>
      </c>
      <c r="AU156" s="34">
        <f t="shared" si="75"/>
        <v>0</v>
      </c>
    </row>
    <row r="157" spans="1:122" outlineLevel="1">
      <c r="B157" s="32" t="s">
        <v>930</v>
      </c>
      <c r="C157" s="34">
        <f t="shared" si="75"/>
        <v>0</v>
      </c>
      <c r="D157" s="34">
        <f t="shared" si="75"/>
        <v>0</v>
      </c>
      <c r="E157" s="34">
        <f t="shared" si="75"/>
        <v>0</v>
      </c>
      <c r="F157" s="34">
        <f t="shared" si="75"/>
        <v>0</v>
      </c>
      <c r="G157" s="34">
        <f t="shared" si="75"/>
        <v>0</v>
      </c>
      <c r="H157" s="34">
        <f t="shared" si="75"/>
        <v>0</v>
      </c>
      <c r="I157" s="34">
        <f t="shared" si="75"/>
        <v>0</v>
      </c>
      <c r="J157" s="34">
        <f t="shared" si="75"/>
        <v>0</v>
      </c>
      <c r="K157" s="34">
        <f t="shared" si="75"/>
        <v>0</v>
      </c>
      <c r="L157" s="34">
        <f t="shared" si="75"/>
        <v>0</v>
      </c>
      <c r="M157" s="34">
        <f t="shared" si="75"/>
        <v>0</v>
      </c>
      <c r="N157" s="34">
        <f t="shared" si="75"/>
        <v>0</v>
      </c>
      <c r="O157" s="34">
        <f t="shared" si="75"/>
        <v>0</v>
      </c>
      <c r="P157" s="34">
        <f t="shared" si="75"/>
        <v>0</v>
      </c>
      <c r="Q157" s="34">
        <f t="shared" si="75"/>
        <v>0</v>
      </c>
      <c r="R157" s="34">
        <f t="shared" si="75"/>
        <v>0</v>
      </c>
      <c r="S157" s="34">
        <f t="shared" si="75"/>
        <v>0</v>
      </c>
      <c r="T157" s="34">
        <f t="shared" si="75"/>
        <v>0</v>
      </c>
      <c r="U157" s="34">
        <f t="shared" si="75"/>
        <v>0</v>
      </c>
      <c r="V157" s="34">
        <f t="shared" si="75"/>
        <v>0</v>
      </c>
      <c r="W157" s="34">
        <f t="shared" si="75"/>
        <v>0</v>
      </c>
      <c r="X157" s="34">
        <f t="shared" si="75"/>
        <v>0</v>
      </c>
      <c r="Y157" s="34">
        <f t="shared" si="75"/>
        <v>0</v>
      </c>
      <c r="Z157" s="34">
        <f t="shared" si="75"/>
        <v>0</v>
      </c>
      <c r="AA157" s="34">
        <f t="shared" si="75"/>
        <v>0</v>
      </c>
      <c r="AB157" s="34">
        <f t="shared" si="75"/>
        <v>0</v>
      </c>
      <c r="AC157" s="34">
        <f t="shared" si="75"/>
        <v>0</v>
      </c>
      <c r="AD157" s="34">
        <f t="shared" si="75"/>
        <v>0</v>
      </c>
      <c r="AE157" s="34">
        <f t="shared" si="75"/>
        <v>0</v>
      </c>
      <c r="AF157" s="34">
        <f t="shared" si="75"/>
        <v>0</v>
      </c>
      <c r="AG157" s="34">
        <f t="shared" si="75"/>
        <v>0</v>
      </c>
      <c r="AH157" s="34">
        <f t="shared" si="75"/>
        <v>0</v>
      </c>
      <c r="AI157" s="34">
        <f t="shared" si="75"/>
        <v>0</v>
      </c>
      <c r="AJ157" s="34">
        <f t="shared" si="75"/>
        <v>0</v>
      </c>
      <c r="AK157" s="34">
        <f t="shared" si="75"/>
        <v>0</v>
      </c>
      <c r="AL157" s="34">
        <f t="shared" si="75"/>
        <v>0</v>
      </c>
      <c r="AM157" s="34">
        <f t="shared" si="75"/>
        <v>0</v>
      </c>
      <c r="AN157" s="34">
        <f t="shared" si="75"/>
        <v>0</v>
      </c>
      <c r="AO157" s="34">
        <f t="shared" si="75"/>
        <v>0</v>
      </c>
      <c r="AP157" s="34">
        <f t="shared" si="75"/>
        <v>0</v>
      </c>
      <c r="AQ157" s="34">
        <f t="shared" si="75"/>
        <v>0</v>
      </c>
      <c r="AR157" s="34">
        <f t="shared" si="75"/>
        <v>0</v>
      </c>
      <c r="AS157" s="34">
        <f t="shared" si="75"/>
        <v>0</v>
      </c>
      <c r="AT157" s="34">
        <f t="shared" si="75"/>
        <v>0</v>
      </c>
      <c r="AU157" s="34">
        <f t="shared" si="75"/>
        <v>0</v>
      </c>
    </row>
    <row r="158" spans="1:122" outlineLevel="1">
      <c r="B158" s="32" t="s">
        <v>931</v>
      </c>
      <c r="C158" s="34">
        <f t="shared" si="75"/>
        <v>0</v>
      </c>
      <c r="D158" s="34">
        <f t="shared" si="75"/>
        <v>0</v>
      </c>
      <c r="E158" s="34">
        <f t="shared" si="75"/>
        <v>0</v>
      </c>
      <c r="F158" s="34">
        <f t="shared" si="75"/>
        <v>0</v>
      </c>
      <c r="G158" s="34">
        <f t="shared" si="75"/>
        <v>0</v>
      </c>
      <c r="H158" s="34">
        <f t="shared" si="75"/>
        <v>0</v>
      </c>
      <c r="I158" s="34">
        <f t="shared" si="75"/>
        <v>0</v>
      </c>
      <c r="J158" s="34">
        <f t="shared" si="75"/>
        <v>0</v>
      </c>
      <c r="K158" s="34">
        <f t="shared" si="75"/>
        <v>0</v>
      </c>
      <c r="L158" s="34">
        <f t="shared" si="75"/>
        <v>0</v>
      </c>
      <c r="M158" s="34">
        <f t="shared" si="75"/>
        <v>0</v>
      </c>
      <c r="N158" s="34">
        <f t="shared" si="75"/>
        <v>0</v>
      </c>
      <c r="O158" s="34">
        <f t="shared" si="75"/>
        <v>0</v>
      </c>
      <c r="P158" s="34">
        <f t="shared" si="75"/>
        <v>0</v>
      </c>
      <c r="Q158" s="34">
        <f t="shared" si="75"/>
        <v>0</v>
      </c>
      <c r="R158" s="34">
        <f t="shared" si="75"/>
        <v>0</v>
      </c>
      <c r="S158" s="34">
        <f t="shared" si="75"/>
        <v>0</v>
      </c>
      <c r="T158" s="34">
        <f t="shared" si="75"/>
        <v>0</v>
      </c>
      <c r="U158" s="34">
        <f t="shared" si="75"/>
        <v>0</v>
      </c>
      <c r="V158" s="34">
        <f t="shared" si="75"/>
        <v>0</v>
      </c>
      <c r="W158" s="34">
        <f t="shared" si="75"/>
        <v>0</v>
      </c>
      <c r="X158" s="34">
        <f t="shared" si="75"/>
        <v>0</v>
      </c>
      <c r="Y158" s="34">
        <f t="shared" si="75"/>
        <v>0</v>
      </c>
      <c r="Z158" s="34">
        <f t="shared" si="75"/>
        <v>0</v>
      </c>
      <c r="AA158" s="34">
        <f t="shared" si="75"/>
        <v>0</v>
      </c>
      <c r="AB158" s="34">
        <f t="shared" si="75"/>
        <v>0</v>
      </c>
      <c r="AC158" s="34">
        <f t="shared" si="75"/>
        <v>0</v>
      </c>
      <c r="AD158" s="34">
        <f t="shared" si="75"/>
        <v>0</v>
      </c>
      <c r="AE158" s="34">
        <f t="shared" si="75"/>
        <v>0</v>
      </c>
      <c r="AF158" s="34">
        <f t="shared" si="75"/>
        <v>0</v>
      </c>
      <c r="AG158" s="34">
        <f t="shared" si="75"/>
        <v>0</v>
      </c>
      <c r="AH158" s="34">
        <f t="shared" si="75"/>
        <v>0</v>
      </c>
      <c r="AI158" s="34">
        <f t="shared" si="75"/>
        <v>0</v>
      </c>
      <c r="AJ158" s="34">
        <f t="shared" si="75"/>
        <v>0</v>
      </c>
      <c r="AK158" s="34">
        <f t="shared" si="75"/>
        <v>0</v>
      </c>
      <c r="AL158" s="34">
        <f t="shared" si="75"/>
        <v>0</v>
      </c>
      <c r="AM158" s="34">
        <f t="shared" si="75"/>
        <v>0</v>
      </c>
      <c r="AN158" s="34">
        <f t="shared" si="75"/>
        <v>0</v>
      </c>
      <c r="AO158" s="34">
        <f t="shared" si="75"/>
        <v>0</v>
      </c>
      <c r="AP158" s="34">
        <f t="shared" si="75"/>
        <v>0</v>
      </c>
      <c r="AQ158" s="34">
        <f t="shared" si="75"/>
        <v>0</v>
      </c>
      <c r="AR158" s="34">
        <f t="shared" si="75"/>
        <v>0</v>
      </c>
      <c r="AS158" s="34">
        <f t="shared" si="75"/>
        <v>0</v>
      </c>
      <c r="AT158" s="34">
        <f t="shared" si="75"/>
        <v>0</v>
      </c>
      <c r="AU158" s="34">
        <f t="shared" si="75"/>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AU163" si="76">C160</f>
        <v>0</v>
      </c>
      <c r="D161" s="34">
        <f t="shared" si="76"/>
        <v>0</v>
      </c>
      <c r="E161" s="34">
        <f t="shared" si="76"/>
        <v>0</v>
      </c>
      <c r="F161" s="34">
        <f t="shared" si="76"/>
        <v>0</v>
      </c>
      <c r="G161" s="34">
        <f t="shared" si="76"/>
        <v>0</v>
      </c>
      <c r="H161" s="34">
        <f t="shared" si="76"/>
        <v>0</v>
      </c>
      <c r="I161" s="34">
        <f t="shared" si="76"/>
        <v>0</v>
      </c>
      <c r="J161" s="34">
        <f t="shared" si="76"/>
        <v>0</v>
      </c>
      <c r="K161" s="34">
        <f t="shared" si="76"/>
        <v>0</v>
      </c>
      <c r="L161" s="34">
        <f t="shared" si="76"/>
        <v>0</v>
      </c>
      <c r="M161" s="34">
        <f t="shared" si="76"/>
        <v>0</v>
      </c>
      <c r="N161" s="34">
        <f t="shared" si="76"/>
        <v>0</v>
      </c>
      <c r="O161" s="34">
        <f t="shared" si="76"/>
        <v>0</v>
      </c>
      <c r="P161" s="34">
        <f t="shared" si="76"/>
        <v>0</v>
      </c>
      <c r="Q161" s="34">
        <f t="shared" si="76"/>
        <v>0</v>
      </c>
      <c r="R161" s="34">
        <f t="shared" si="76"/>
        <v>150</v>
      </c>
      <c r="S161" s="34">
        <f t="shared" si="76"/>
        <v>0</v>
      </c>
      <c r="T161" s="34">
        <f t="shared" si="76"/>
        <v>0</v>
      </c>
      <c r="U161" s="34">
        <f t="shared" si="76"/>
        <v>0</v>
      </c>
      <c r="V161" s="34">
        <f t="shared" si="76"/>
        <v>0</v>
      </c>
      <c r="W161" s="34">
        <f t="shared" si="76"/>
        <v>0</v>
      </c>
      <c r="X161" s="34">
        <f t="shared" si="76"/>
        <v>0</v>
      </c>
      <c r="Y161" s="34">
        <f t="shared" si="76"/>
        <v>0</v>
      </c>
      <c r="Z161" s="34">
        <f t="shared" si="76"/>
        <v>0</v>
      </c>
      <c r="AA161" s="34">
        <f t="shared" si="76"/>
        <v>0</v>
      </c>
      <c r="AB161" s="34">
        <f t="shared" si="76"/>
        <v>0</v>
      </c>
      <c r="AC161" s="34">
        <f t="shared" si="76"/>
        <v>0</v>
      </c>
      <c r="AD161" s="34">
        <f t="shared" si="76"/>
        <v>0</v>
      </c>
      <c r="AE161" s="34">
        <f t="shared" si="76"/>
        <v>0</v>
      </c>
      <c r="AF161" s="34">
        <f t="shared" si="76"/>
        <v>0</v>
      </c>
      <c r="AG161" s="34">
        <f t="shared" si="76"/>
        <v>0</v>
      </c>
      <c r="AH161" s="34">
        <f t="shared" si="76"/>
        <v>0</v>
      </c>
      <c r="AI161" s="34">
        <f t="shared" si="76"/>
        <v>0</v>
      </c>
      <c r="AJ161" s="34">
        <f t="shared" si="76"/>
        <v>0</v>
      </c>
      <c r="AK161" s="34">
        <f t="shared" si="76"/>
        <v>0</v>
      </c>
      <c r="AL161" s="34">
        <f t="shared" si="76"/>
        <v>0</v>
      </c>
      <c r="AM161" s="34">
        <f t="shared" si="76"/>
        <v>0</v>
      </c>
      <c r="AN161" s="34">
        <f t="shared" si="76"/>
        <v>0</v>
      </c>
      <c r="AO161" s="34">
        <f t="shared" si="76"/>
        <v>0</v>
      </c>
      <c r="AP161" s="34">
        <f t="shared" si="76"/>
        <v>0</v>
      </c>
      <c r="AQ161" s="34">
        <f t="shared" si="76"/>
        <v>0</v>
      </c>
      <c r="AR161" s="34">
        <f t="shared" si="76"/>
        <v>0</v>
      </c>
      <c r="AS161" s="34">
        <f t="shared" si="76"/>
        <v>0</v>
      </c>
      <c r="AT161" s="34">
        <f t="shared" si="76"/>
        <v>0</v>
      </c>
      <c r="AU161" s="34">
        <f t="shared" si="76"/>
        <v>0</v>
      </c>
    </row>
    <row r="162" spans="2:47" outlineLevel="1">
      <c r="B162" s="32" t="s">
        <v>930</v>
      </c>
      <c r="C162" s="34">
        <f t="shared" si="76"/>
        <v>0</v>
      </c>
      <c r="D162" s="34">
        <f t="shared" si="76"/>
        <v>0</v>
      </c>
      <c r="E162" s="34">
        <f t="shared" si="76"/>
        <v>0</v>
      </c>
      <c r="F162" s="34">
        <f t="shared" si="76"/>
        <v>0</v>
      </c>
      <c r="G162" s="34">
        <f t="shared" si="76"/>
        <v>0</v>
      </c>
      <c r="H162" s="34">
        <f t="shared" si="76"/>
        <v>0</v>
      </c>
      <c r="I162" s="34">
        <f t="shared" si="76"/>
        <v>0</v>
      </c>
      <c r="J162" s="34">
        <f t="shared" si="76"/>
        <v>0</v>
      </c>
      <c r="K162" s="34">
        <f t="shared" si="76"/>
        <v>0</v>
      </c>
      <c r="L162" s="34">
        <f t="shared" si="76"/>
        <v>0</v>
      </c>
      <c r="M162" s="34">
        <f t="shared" si="76"/>
        <v>0</v>
      </c>
      <c r="N162" s="34">
        <f t="shared" si="76"/>
        <v>0</v>
      </c>
      <c r="O162" s="34">
        <f t="shared" si="76"/>
        <v>0</v>
      </c>
      <c r="P162" s="34">
        <f t="shared" si="76"/>
        <v>0</v>
      </c>
      <c r="Q162" s="34">
        <f t="shared" si="76"/>
        <v>0</v>
      </c>
      <c r="R162" s="34">
        <f t="shared" si="76"/>
        <v>150</v>
      </c>
      <c r="S162" s="34">
        <f t="shared" si="76"/>
        <v>0</v>
      </c>
      <c r="T162" s="34">
        <f t="shared" si="76"/>
        <v>0</v>
      </c>
      <c r="U162" s="34">
        <f t="shared" si="76"/>
        <v>0</v>
      </c>
      <c r="V162" s="34">
        <f t="shared" si="76"/>
        <v>0</v>
      </c>
      <c r="W162" s="34">
        <f t="shared" si="76"/>
        <v>0</v>
      </c>
      <c r="X162" s="34">
        <f t="shared" si="76"/>
        <v>0</v>
      </c>
      <c r="Y162" s="34">
        <f t="shared" si="76"/>
        <v>0</v>
      </c>
      <c r="Z162" s="34">
        <f t="shared" si="76"/>
        <v>0</v>
      </c>
      <c r="AA162" s="34">
        <f t="shared" si="76"/>
        <v>0</v>
      </c>
      <c r="AB162" s="34">
        <f t="shared" si="76"/>
        <v>0</v>
      </c>
      <c r="AC162" s="34">
        <f t="shared" si="76"/>
        <v>0</v>
      </c>
      <c r="AD162" s="34">
        <f t="shared" si="76"/>
        <v>0</v>
      </c>
      <c r="AE162" s="34">
        <f t="shared" si="76"/>
        <v>0</v>
      </c>
      <c r="AF162" s="34">
        <f t="shared" si="76"/>
        <v>0</v>
      </c>
      <c r="AG162" s="34">
        <f t="shared" si="76"/>
        <v>0</v>
      </c>
      <c r="AH162" s="34">
        <f t="shared" si="76"/>
        <v>0</v>
      </c>
      <c r="AI162" s="34">
        <f t="shared" si="76"/>
        <v>0</v>
      </c>
      <c r="AJ162" s="34">
        <f t="shared" si="76"/>
        <v>0</v>
      </c>
      <c r="AK162" s="34">
        <f t="shared" si="76"/>
        <v>0</v>
      </c>
      <c r="AL162" s="34">
        <f t="shared" si="76"/>
        <v>0</v>
      </c>
      <c r="AM162" s="34">
        <f t="shared" si="76"/>
        <v>0</v>
      </c>
      <c r="AN162" s="34">
        <f t="shared" si="76"/>
        <v>0</v>
      </c>
      <c r="AO162" s="34">
        <f t="shared" si="76"/>
        <v>0</v>
      </c>
      <c r="AP162" s="34">
        <f t="shared" si="76"/>
        <v>0</v>
      </c>
      <c r="AQ162" s="34">
        <f t="shared" si="76"/>
        <v>0</v>
      </c>
      <c r="AR162" s="34">
        <f t="shared" si="76"/>
        <v>0</v>
      </c>
      <c r="AS162" s="34">
        <f t="shared" si="76"/>
        <v>0</v>
      </c>
      <c r="AT162" s="34">
        <f t="shared" si="76"/>
        <v>0</v>
      </c>
      <c r="AU162" s="34">
        <f t="shared" si="76"/>
        <v>0</v>
      </c>
    </row>
    <row r="163" spans="2:47" outlineLevel="1">
      <c r="B163" s="32" t="s">
        <v>931</v>
      </c>
      <c r="C163" s="34">
        <f t="shared" si="76"/>
        <v>0</v>
      </c>
      <c r="D163" s="34">
        <f t="shared" si="76"/>
        <v>0</v>
      </c>
      <c r="E163" s="34">
        <f t="shared" si="76"/>
        <v>0</v>
      </c>
      <c r="F163" s="34">
        <f t="shared" si="76"/>
        <v>0</v>
      </c>
      <c r="G163" s="34">
        <f t="shared" si="76"/>
        <v>0</v>
      </c>
      <c r="H163" s="34">
        <f t="shared" si="76"/>
        <v>0</v>
      </c>
      <c r="I163" s="34">
        <f t="shared" si="76"/>
        <v>0</v>
      </c>
      <c r="J163" s="34">
        <f t="shared" si="76"/>
        <v>0</v>
      </c>
      <c r="K163" s="34">
        <f t="shared" si="76"/>
        <v>0</v>
      </c>
      <c r="L163" s="34">
        <f t="shared" si="76"/>
        <v>0</v>
      </c>
      <c r="M163" s="34">
        <f t="shared" si="76"/>
        <v>0</v>
      </c>
      <c r="N163" s="34">
        <f t="shared" si="76"/>
        <v>0</v>
      </c>
      <c r="O163" s="34">
        <f t="shared" si="76"/>
        <v>0</v>
      </c>
      <c r="P163" s="34">
        <f t="shared" si="76"/>
        <v>0</v>
      </c>
      <c r="Q163" s="34">
        <f t="shared" si="76"/>
        <v>0</v>
      </c>
      <c r="R163" s="34">
        <f t="shared" si="76"/>
        <v>150</v>
      </c>
      <c r="S163" s="34">
        <f t="shared" si="76"/>
        <v>0</v>
      </c>
      <c r="T163" s="34">
        <f t="shared" si="76"/>
        <v>0</v>
      </c>
      <c r="U163" s="34">
        <f t="shared" si="76"/>
        <v>0</v>
      </c>
      <c r="V163" s="34">
        <f t="shared" si="76"/>
        <v>0</v>
      </c>
      <c r="W163" s="34">
        <f t="shared" si="76"/>
        <v>0</v>
      </c>
      <c r="X163" s="34">
        <f t="shared" si="76"/>
        <v>0</v>
      </c>
      <c r="Y163" s="34">
        <f t="shared" si="76"/>
        <v>0</v>
      </c>
      <c r="Z163" s="34">
        <f t="shared" si="76"/>
        <v>0</v>
      </c>
      <c r="AA163" s="34">
        <f t="shared" si="76"/>
        <v>0</v>
      </c>
      <c r="AB163" s="34">
        <f t="shared" si="76"/>
        <v>0</v>
      </c>
      <c r="AC163" s="34">
        <f t="shared" si="76"/>
        <v>0</v>
      </c>
      <c r="AD163" s="34">
        <f t="shared" si="76"/>
        <v>0</v>
      </c>
      <c r="AE163" s="34">
        <f t="shared" si="76"/>
        <v>0</v>
      </c>
      <c r="AF163" s="34">
        <f t="shared" si="76"/>
        <v>0</v>
      </c>
      <c r="AG163" s="34">
        <f t="shared" si="76"/>
        <v>0</v>
      </c>
      <c r="AH163" s="34">
        <f t="shared" si="76"/>
        <v>0</v>
      </c>
      <c r="AI163" s="34">
        <f t="shared" si="76"/>
        <v>0</v>
      </c>
      <c r="AJ163" s="34">
        <f t="shared" si="76"/>
        <v>0</v>
      </c>
      <c r="AK163" s="34">
        <f t="shared" si="76"/>
        <v>0</v>
      </c>
      <c r="AL163" s="34">
        <f t="shared" si="76"/>
        <v>0</v>
      </c>
      <c r="AM163" s="34">
        <f t="shared" si="76"/>
        <v>0</v>
      </c>
      <c r="AN163" s="34">
        <f t="shared" si="76"/>
        <v>0</v>
      </c>
      <c r="AO163" s="34">
        <f t="shared" si="76"/>
        <v>0</v>
      </c>
      <c r="AP163" s="34">
        <f t="shared" si="76"/>
        <v>0</v>
      </c>
      <c r="AQ163" s="34">
        <f t="shared" si="76"/>
        <v>0</v>
      </c>
      <c r="AR163" s="34">
        <f t="shared" si="76"/>
        <v>0</v>
      </c>
      <c r="AS163" s="34">
        <f t="shared" si="76"/>
        <v>0</v>
      </c>
      <c r="AT163" s="34">
        <f t="shared" si="76"/>
        <v>0</v>
      </c>
      <c r="AU163" s="34">
        <f t="shared" si="76"/>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AU168" si="77">C165</f>
        <v>0</v>
      </c>
      <c r="D166" s="34">
        <f t="shared" si="77"/>
        <v>0</v>
      </c>
      <c r="E166" s="34">
        <f t="shared" si="77"/>
        <v>0</v>
      </c>
      <c r="F166" s="34">
        <f t="shared" si="77"/>
        <v>0</v>
      </c>
      <c r="G166" s="34">
        <f t="shared" si="77"/>
        <v>0</v>
      </c>
      <c r="H166" s="34">
        <f t="shared" si="77"/>
        <v>0</v>
      </c>
      <c r="I166" s="34">
        <f t="shared" si="77"/>
        <v>0</v>
      </c>
      <c r="J166" s="34">
        <f t="shared" si="77"/>
        <v>0</v>
      </c>
      <c r="K166" s="34">
        <f t="shared" si="77"/>
        <v>0</v>
      </c>
      <c r="L166" s="34">
        <f t="shared" si="77"/>
        <v>0</v>
      </c>
      <c r="M166" s="34">
        <f t="shared" si="77"/>
        <v>0</v>
      </c>
      <c r="N166" s="34">
        <f t="shared" si="77"/>
        <v>0</v>
      </c>
      <c r="O166" s="34">
        <f t="shared" si="77"/>
        <v>0</v>
      </c>
      <c r="P166" s="34">
        <f t="shared" si="77"/>
        <v>0</v>
      </c>
      <c r="Q166" s="34">
        <f t="shared" si="77"/>
        <v>0</v>
      </c>
      <c r="R166" s="34">
        <f t="shared" si="77"/>
        <v>0</v>
      </c>
      <c r="S166" s="34">
        <f t="shared" si="77"/>
        <v>0</v>
      </c>
      <c r="T166" s="34">
        <f t="shared" si="77"/>
        <v>97</v>
      </c>
      <c r="U166" s="34">
        <f t="shared" si="77"/>
        <v>97</v>
      </c>
      <c r="V166" s="34">
        <f t="shared" si="77"/>
        <v>97</v>
      </c>
      <c r="W166" s="34">
        <f t="shared" si="77"/>
        <v>97</v>
      </c>
      <c r="X166" s="34">
        <f t="shared" si="77"/>
        <v>97</v>
      </c>
      <c r="Y166" s="34">
        <f t="shared" si="77"/>
        <v>97</v>
      </c>
      <c r="Z166" s="34">
        <f t="shared" si="77"/>
        <v>97</v>
      </c>
      <c r="AA166" s="34">
        <f t="shared" si="77"/>
        <v>97</v>
      </c>
      <c r="AB166" s="34">
        <f t="shared" si="77"/>
        <v>152</v>
      </c>
      <c r="AC166" s="34">
        <f t="shared" si="77"/>
        <v>152</v>
      </c>
      <c r="AD166" s="34">
        <f t="shared" si="77"/>
        <v>152</v>
      </c>
      <c r="AE166" s="34">
        <f t="shared" si="77"/>
        <v>0</v>
      </c>
      <c r="AF166" s="34">
        <f t="shared" si="77"/>
        <v>0</v>
      </c>
      <c r="AG166" s="34">
        <f t="shared" si="77"/>
        <v>0</v>
      </c>
      <c r="AH166" s="34">
        <f t="shared" si="77"/>
        <v>0</v>
      </c>
      <c r="AI166" s="34">
        <f t="shared" si="77"/>
        <v>0</v>
      </c>
      <c r="AJ166" s="34">
        <f t="shared" si="77"/>
        <v>0</v>
      </c>
      <c r="AK166" s="34">
        <f t="shared" si="77"/>
        <v>0</v>
      </c>
      <c r="AL166" s="34">
        <f t="shared" si="77"/>
        <v>0</v>
      </c>
      <c r="AM166" s="34">
        <f t="shared" si="77"/>
        <v>0</v>
      </c>
      <c r="AN166" s="34">
        <f t="shared" si="77"/>
        <v>0</v>
      </c>
      <c r="AO166" s="34">
        <f t="shared" si="77"/>
        <v>0</v>
      </c>
      <c r="AP166" s="34">
        <f t="shared" si="77"/>
        <v>0</v>
      </c>
      <c r="AQ166" s="34">
        <f t="shared" si="77"/>
        <v>0</v>
      </c>
      <c r="AR166" s="34">
        <f t="shared" si="77"/>
        <v>0</v>
      </c>
      <c r="AS166" s="34">
        <f t="shared" si="77"/>
        <v>0</v>
      </c>
      <c r="AT166" s="34">
        <f t="shared" si="77"/>
        <v>0</v>
      </c>
      <c r="AU166" s="34">
        <f t="shared" si="77"/>
        <v>0</v>
      </c>
    </row>
    <row r="167" spans="2:47" outlineLevel="1">
      <c r="B167" s="32" t="s">
        <v>930</v>
      </c>
      <c r="C167" s="34">
        <f t="shared" si="77"/>
        <v>0</v>
      </c>
      <c r="D167" s="34">
        <f t="shared" si="77"/>
        <v>0</v>
      </c>
      <c r="E167" s="34">
        <f t="shared" si="77"/>
        <v>0</v>
      </c>
      <c r="F167" s="34">
        <f t="shared" si="77"/>
        <v>0</v>
      </c>
      <c r="G167" s="34">
        <f t="shared" si="77"/>
        <v>0</v>
      </c>
      <c r="H167" s="34">
        <f t="shared" si="77"/>
        <v>0</v>
      </c>
      <c r="I167" s="34">
        <f t="shared" si="77"/>
        <v>0</v>
      </c>
      <c r="J167" s="34">
        <f t="shared" si="77"/>
        <v>0</v>
      </c>
      <c r="K167" s="34">
        <f t="shared" si="77"/>
        <v>0</v>
      </c>
      <c r="L167" s="34">
        <f t="shared" si="77"/>
        <v>0</v>
      </c>
      <c r="M167" s="34">
        <f t="shared" si="77"/>
        <v>0</v>
      </c>
      <c r="N167" s="34">
        <f t="shared" si="77"/>
        <v>0</v>
      </c>
      <c r="O167" s="34">
        <f t="shared" si="77"/>
        <v>0</v>
      </c>
      <c r="P167" s="34">
        <f t="shared" si="77"/>
        <v>0</v>
      </c>
      <c r="Q167" s="34">
        <f t="shared" si="77"/>
        <v>0</v>
      </c>
      <c r="R167" s="34">
        <f t="shared" si="77"/>
        <v>0</v>
      </c>
      <c r="S167" s="34">
        <f t="shared" si="77"/>
        <v>0</v>
      </c>
      <c r="T167" s="34">
        <f t="shared" si="77"/>
        <v>97</v>
      </c>
      <c r="U167" s="34">
        <f t="shared" si="77"/>
        <v>97</v>
      </c>
      <c r="V167" s="34">
        <f t="shared" si="77"/>
        <v>97</v>
      </c>
      <c r="W167" s="34">
        <f t="shared" si="77"/>
        <v>97</v>
      </c>
      <c r="X167" s="34">
        <f t="shared" si="77"/>
        <v>97</v>
      </c>
      <c r="Y167" s="34">
        <f t="shared" si="77"/>
        <v>97</v>
      </c>
      <c r="Z167" s="34">
        <f t="shared" si="77"/>
        <v>97</v>
      </c>
      <c r="AA167" s="34">
        <f t="shared" si="77"/>
        <v>97</v>
      </c>
      <c r="AB167" s="34">
        <f t="shared" si="77"/>
        <v>152</v>
      </c>
      <c r="AC167" s="34">
        <f t="shared" si="77"/>
        <v>152</v>
      </c>
      <c r="AD167" s="34">
        <f t="shared" si="77"/>
        <v>152</v>
      </c>
      <c r="AE167" s="34">
        <f t="shared" si="77"/>
        <v>0</v>
      </c>
      <c r="AF167" s="34">
        <f t="shared" si="77"/>
        <v>0</v>
      </c>
      <c r="AG167" s="34">
        <f t="shared" si="77"/>
        <v>0</v>
      </c>
      <c r="AH167" s="34">
        <f t="shared" si="77"/>
        <v>0</v>
      </c>
      <c r="AI167" s="34">
        <f t="shared" si="77"/>
        <v>0</v>
      </c>
      <c r="AJ167" s="34">
        <f t="shared" si="77"/>
        <v>0</v>
      </c>
      <c r="AK167" s="34">
        <f t="shared" si="77"/>
        <v>0</v>
      </c>
      <c r="AL167" s="34">
        <f t="shared" si="77"/>
        <v>0</v>
      </c>
      <c r="AM167" s="34">
        <f t="shared" si="77"/>
        <v>0</v>
      </c>
      <c r="AN167" s="34">
        <f t="shared" si="77"/>
        <v>0</v>
      </c>
      <c r="AO167" s="34">
        <f t="shared" si="77"/>
        <v>0</v>
      </c>
      <c r="AP167" s="34">
        <f t="shared" si="77"/>
        <v>0</v>
      </c>
      <c r="AQ167" s="34">
        <f t="shared" si="77"/>
        <v>0</v>
      </c>
      <c r="AR167" s="34">
        <f t="shared" si="77"/>
        <v>0</v>
      </c>
      <c r="AS167" s="34">
        <f t="shared" si="77"/>
        <v>0</v>
      </c>
      <c r="AT167" s="34">
        <f t="shared" si="77"/>
        <v>0</v>
      </c>
      <c r="AU167" s="34">
        <f t="shared" si="77"/>
        <v>0</v>
      </c>
    </row>
    <row r="168" spans="2:47" outlineLevel="1">
      <c r="B168" s="32" t="s">
        <v>931</v>
      </c>
      <c r="C168" s="34">
        <f t="shared" si="77"/>
        <v>0</v>
      </c>
      <c r="D168" s="34">
        <f t="shared" si="77"/>
        <v>0</v>
      </c>
      <c r="E168" s="34">
        <f t="shared" si="77"/>
        <v>0</v>
      </c>
      <c r="F168" s="34">
        <f t="shared" si="77"/>
        <v>0</v>
      </c>
      <c r="G168" s="34">
        <f t="shared" si="77"/>
        <v>0</v>
      </c>
      <c r="H168" s="34">
        <f t="shared" si="77"/>
        <v>0</v>
      </c>
      <c r="I168" s="34">
        <f t="shared" si="77"/>
        <v>0</v>
      </c>
      <c r="J168" s="34">
        <f t="shared" si="77"/>
        <v>0</v>
      </c>
      <c r="K168" s="34">
        <f t="shared" si="77"/>
        <v>0</v>
      </c>
      <c r="L168" s="34">
        <f t="shared" si="77"/>
        <v>0</v>
      </c>
      <c r="M168" s="34">
        <f t="shared" si="77"/>
        <v>0</v>
      </c>
      <c r="N168" s="34">
        <f t="shared" si="77"/>
        <v>0</v>
      </c>
      <c r="O168" s="34">
        <f t="shared" si="77"/>
        <v>0</v>
      </c>
      <c r="P168" s="34">
        <f t="shared" si="77"/>
        <v>0</v>
      </c>
      <c r="Q168" s="34">
        <f t="shared" si="77"/>
        <v>0</v>
      </c>
      <c r="R168" s="34">
        <f t="shared" si="77"/>
        <v>0</v>
      </c>
      <c r="S168" s="34">
        <f t="shared" si="77"/>
        <v>0</v>
      </c>
      <c r="T168" s="34">
        <f t="shared" si="77"/>
        <v>97</v>
      </c>
      <c r="U168" s="34">
        <f t="shared" si="77"/>
        <v>97</v>
      </c>
      <c r="V168" s="34">
        <f t="shared" si="77"/>
        <v>97</v>
      </c>
      <c r="W168" s="34">
        <f t="shared" si="77"/>
        <v>97</v>
      </c>
      <c r="X168" s="34">
        <f t="shared" si="77"/>
        <v>97</v>
      </c>
      <c r="Y168" s="34">
        <f t="shared" si="77"/>
        <v>97</v>
      </c>
      <c r="Z168" s="34">
        <f t="shared" si="77"/>
        <v>97</v>
      </c>
      <c r="AA168" s="34">
        <f t="shared" si="77"/>
        <v>97</v>
      </c>
      <c r="AB168" s="34">
        <f t="shared" si="77"/>
        <v>152</v>
      </c>
      <c r="AC168" s="34">
        <f t="shared" si="77"/>
        <v>152</v>
      </c>
      <c r="AD168" s="34">
        <f t="shared" si="77"/>
        <v>152</v>
      </c>
      <c r="AE168" s="34">
        <f t="shared" si="77"/>
        <v>0</v>
      </c>
      <c r="AF168" s="34">
        <f t="shared" si="77"/>
        <v>0</v>
      </c>
      <c r="AG168" s="34">
        <f t="shared" si="77"/>
        <v>0</v>
      </c>
      <c r="AH168" s="34">
        <f t="shared" si="77"/>
        <v>0</v>
      </c>
      <c r="AI168" s="34">
        <f t="shared" si="77"/>
        <v>0</v>
      </c>
      <c r="AJ168" s="34">
        <f t="shared" si="77"/>
        <v>0</v>
      </c>
      <c r="AK168" s="34">
        <f t="shared" si="77"/>
        <v>0</v>
      </c>
      <c r="AL168" s="34">
        <f t="shared" si="77"/>
        <v>0</v>
      </c>
      <c r="AM168" s="34">
        <f t="shared" si="77"/>
        <v>0</v>
      </c>
      <c r="AN168" s="34">
        <f t="shared" si="77"/>
        <v>0</v>
      </c>
      <c r="AO168" s="34">
        <f t="shared" si="77"/>
        <v>0</v>
      </c>
      <c r="AP168" s="34">
        <f t="shared" si="77"/>
        <v>0</v>
      </c>
      <c r="AQ168" s="34">
        <f t="shared" si="77"/>
        <v>0</v>
      </c>
      <c r="AR168" s="34">
        <f t="shared" si="77"/>
        <v>0</v>
      </c>
      <c r="AS168" s="34">
        <f t="shared" si="77"/>
        <v>0</v>
      </c>
      <c r="AT168" s="34">
        <f t="shared" si="77"/>
        <v>0</v>
      </c>
      <c r="AU168" s="34">
        <f t="shared" si="77"/>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AU173" si="78">C170</f>
        <v>0</v>
      </c>
      <c r="D171" s="34">
        <f t="shared" si="78"/>
        <v>0</v>
      </c>
      <c r="E171" s="34">
        <f t="shared" si="78"/>
        <v>0</v>
      </c>
      <c r="F171" s="34">
        <f t="shared" si="78"/>
        <v>0</v>
      </c>
      <c r="G171" s="34">
        <f t="shared" si="78"/>
        <v>0</v>
      </c>
      <c r="H171" s="34">
        <f t="shared" si="78"/>
        <v>0</v>
      </c>
      <c r="I171" s="34">
        <f t="shared" si="78"/>
        <v>0</v>
      </c>
      <c r="J171" s="34">
        <f t="shared" si="78"/>
        <v>0</v>
      </c>
      <c r="K171" s="34">
        <f t="shared" si="78"/>
        <v>0</v>
      </c>
      <c r="L171" s="34">
        <f t="shared" si="78"/>
        <v>0</v>
      </c>
      <c r="M171" s="34">
        <f t="shared" si="78"/>
        <v>0</v>
      </c>
      <c r="N171" s="34">
        <f t="shared" si="78"/>
        <v>0</v>
      </c>
      <c r="O171" s="34">
        <f t="shared" si="78"/>
        <v>0</v>
      </c>
      <c r="P171" s="34">
        <f t="shared" si="78"/>
        <v>0</v>
      </c>
      <c r="Q171" s="34">
        <f t="shared" si="78"/>
        <v>0</v>
      </c>
      <c r="R171" s="34">
        <f t="shared" si="78"/>
        <v>348</v>
      </c>
      <c r="S171" s="34">
        <f t="shared" si="78"/>
        <v>348</v>
      </c>
      <c r="T171" s="34">
        <f t="shared" si="78"/>
        <v>7</v>
      </c>
      <c r="U171" s="34">
        <f t="shared" si="78"/>
        <v>7</v>
      </c>
      <c r="V171" s="34">
        <f t="shared" si="78"/>
        <v>7</v>
      </c>
      <c r="W171" s="34">
        <f t="shared" si="78"/>
        <v>7</v>
      </c>
      <c r="X171" s="34">
        <f t="shared" si="78"/>
        <v>7</v>
      </c>
      <c r="Y171" s="34">
        <f t="shared" si="78"/>
        <v>7</v>
      </c>
      <c r="Z171" s="34">
        <f t="shared" si="78"/>
        <v>7</v>
      </c>
      <c r="AA171" s="34">
        <f t="shared" si="78"/>
        <v>7</v>
      </c>
      <c r="AB171" s="34">
        <f t="shared" si="78"/>
        <v>0</v>
      </c>
      <c r="AC171" s="34">
        <f t="shared" si="78"/>
        <v>0</v>
      </c>
      <c r="AD171" s="34">
        <f t="shared" si="78"/>
        <v>0</v>
      </c>
      <c r="AE171" s="34">
        <f t="shared" si="78"/>
        <v>0</v>
      </c>
      <c r="AF171" s="34">
        <f t="shared" si="78"/>
        <v>0</v>
      </c>
      <c r="AG171" s="34">
        <f t="shared" si="78"/>
        <v>0</v>
      </c>
      <c r="AH171" s="34">
        <f t="shared" si="78"/>
        <v>0</v>
      </c>
      <c r="AI171" s="34">
        <f t="shared" si="78"/>
        <v>0</v>
      </c>
      <c r="AJ171" s="34">
        <f t="shared" si="78"/>
        <v>0</v>
      </c>
      <c r="AK171" s="34">
        <f t="shared" si="78"/>
        <v>0</v>
      </c>
      <c r="AL171" s="34">
        <f t="shared" si="78"/>
        <v>0</v>
      </c>
      <c r="AM171" s="34">
        <f t="shared" si="78"/>
        <v>0</v>
      </c>
      <c r="AN171" s="34">
        <f t="shared" si="78"/>
        <v>0</v>
      </c>
      <c r="AO171" s="34">
        <f t="shared" si="78"/>
        <v>0</v>
      </c>
      <c r="AP171" s="34">
        <f t="shared" si="78"/>
        <v>0</v>
      </c>
      <c r="AQ171" s="34">
        <f t="shared" si="78"/>
        <v>0</v>
      </c>
      <c r="AR171" s="34">
        <f t="shared" si="78"/>
        <v>0</v>
      </c>
      <c r="AS171" s="34">
        <f t="shared" si="78"/>
        <v>0</v>
      </c>
      <c r="AT171" s="34">
        <f t="shared" si="78"/>
        <v>0</v>
      </c>
      <c r="AU171" s="34">
        <f t="shared" si="78"/>
        <v>0</v>
      </c>
    </row>
    <row r="172" spans="2:47" outlineLevel="1">
      <c r="B172" s="32" t="s">
        <v>930</v>
      </c>
      <c r="C172" s="34">
        <f t="shared" si="78"/>
        <v>0</v>
      </c>
      <c r="D172" s="34">
        <f t="shared" si="78"/>
        <v>0</v>
      </c>
      <c r="E172" s="34">
        <f t="shared" si="78"/>
        <v>0</v>
      </c>
      <c r="F172" s="34">
        <f t="shared" si="78"/>
        <v>0</v>
      </c>
      <c r="G172" s="34">
        <f t="shared" si="78"/>
        <v>0</v>
      </c>
      <c r="H172" s="34">
        <f t="shared" si="78"/>
        <v>0</v>
      </c>
      <c r="I172" s="34">
        <f t="shared" si="78"/>
        <v>0</v>
      </c>
      <c r="J172" s="34">
        <f t="shared" si="78"/>
        <v>0</v>
      </c>
      <c r="K172" s="34">
        <f t="shared" si="78"/>
        <v>0</v>
      </c>
      <c r="L172" s="34">
        <f t="shared" si="78"/>
        <v>0</v>
      </c>
      <c r="M172" s="34">
        <f t="shared" si="78"/>
        <v>0</v>
      </c>
      <c r="N172" s="34">
        <f t="shared" si="78"/>
        <v>0</v>
      </c>
      <c r="O172" s="34">
        <f t="shared" si="78"/>
        <v>0</v>
      </c>
      <c r="P172" s="34">
        <f t="shared" si="78"/>
        <v>0</v>
      </c>
      <c r="Q172" s="34">
        <f t="shared" si="78"/>
        <v>0</v>
      </c>
      <c r="R172" s="34">
        <f t="shared" si="78"/>
        <v>348</v>
      </c>
      <c r="S172" s="34">
        <f t="shared" si="78"/>
        <v>348</v>
      </c>
      <c r="T172" s="34">
        <f t="shared" si="78"/>
        <v>7</v>
      </c>
      <c r="U172" s="34">
        <f t="shared" si="78"/>
        <v>7</v>
      </c>
      <c r="V172" s="34">
        <f t="shared" si="78"/>
        <v>7</v>
      </c>
      <c r="W172" s="34">
        <f t="shared" si="78"/>
        <v>7</v>
      </c>
      <c r="X172" s="34">
        <f t="shared" si="78"/>
        <v>7</v>
      </c>
      <c r="Y172" s="34">
        <f t="shared" si="78"/>
        <v>7</v>
      </c>
      <c r="Z172" s="34">
        <f t="shared" si="78"/>
        <v>7</v>
      </c>
      <c r="AA172" s="34">
        <f t="shared" si="78"/>
        <v>7</v>
      </c>
      <c r="AB172" s="34">
        <f t="shared" si="78"/>
        <v>0</v>
      </c>
      <c r="AC172" s="34">
        <f t="shared" si="78"/>
        <v>0</v>
      </c>
      <c r="AD172" s="34">
        <f t="shared" si="78"/>
        <v>0</v>
      </c>
      <c r="AE172" s="34">
        <f t="shared" si="78"/>
        <v>0</v>
      </c>
      <c r="AF172" s="34">
        <f t="shared" si="78"/>
        <v>0</v>
      </c>
      <c r="AG172" s="34">
        <f t="shared" si="78"/>
        <v>0</v>
      </c>
      <c r="AH172" s="34">
        <f t="shared" si="78"/>
        <v>0</v>
      </c>
      <c r="AI172" s="34">
        <f t="shared" si="78"/>
        <v>0</v>
      </c>
      <c r="AJ172" s="34">
        <f t="shared" si="78"/>
        <v>0</v>
      </c>
      <c r="AK172" s="34">
        <f t="shared" si="78"/>
        <v>0</v>
      </c>
      <c r="AL172" s="34">
        <f t="shared" si="78"/>
        <v>0</v>
      </c>
      <c r="AM172" s="34">
        <f t="shared" si="78"/>
        <v>0</v>
      </c>
      <c r="AN172" s="34">
        <f t="shared" si="78"/>
        <v>0</v>
      </c>
      <c r="AO172" s="34">
        <f t="shared" si="78"/>
        <v>0</v>
      </c>
      <c r="AP172" s="34">
        <f t="shared" si="78"/>
        <v>0</v>
      </c>
      <c r="AQ172" s="34">
        <f t="shared" si="78"/>
        <v>0</v>
      </c>
      <c r="AR172" s="34">
        <f t="shared" si="78"/>
        <v>0</v>
      </c>
      <c r="AS172" s="34">
        <f t="shared" si="78"/>
        <v>0</v>
      </c>
      <c r="AT172" s="34">
        <f t="shared" si="78"/>
        <v>0</v>
      </c>
      <c r="AU172" s="34">
        <f t="shared" si="78"/>
        <v>0</v>
      </c>
    </row>
    <row r="173" spans="2:47" outlineLevel="1">
      <c r="B173" s="32" t="s">
        <v>931</v>
      </c>
      <c r="C173" s="34">
        <f t="shared" si="78"/>
        <v>0</v>
      </c>
      <c r="D173" s="34">
        <f t="shared" si="78"/>
        <v>0</v>
      </c>
      <c r="E173" s="34">
        <f t="shared" si="78"/>
        <v>0</v>
      </c>
      <c r="F173" s="34">
        <f t="shared" si="78"/>
        <v>0</v>
      </c>
      <c r="G173" s="34">
        <f t="shared" si="78"/>
        <v>0</v>
      </c>
      <c r="H173" s="34">
        <f t="shared" si="78"/>
        <v>0</v>
      </c>
      <c r="I173" s="34">
        <f t="shared" si="78"/>
        <v>0</v>
      </c>
      <c r="J173" s="34">
        <f t="shared" si="78"/>
        <v>0</v>
      </c>
      <c r="K173" s="34">
        <f t="shared" si="78"/>
        <v>0</v>
      </c>
      <c r="L173" s="34">
        <f t="shared" si="78"/>
        <v>0</v>
      </c>
      <c r="M173" s="34">
        <f t="shared" si="78"/>
        <v>0</v>
      </c>
      <c r="N173" s="34">
        <f t="shared" si="78"/>
        <v>0</v>
      </c>
      <c r="O173" s="34">
        <f t="shared" si="78"/>
        <v>0</v>
      </c>
      <c r="P173" s="34">
        <f t="shared" si="78"/>
        <v>0</v>
      </c>
      <c r="Q173" s="34">
        <f t="shared" si="78"/>
        <v>0</v>
      </c>
      <c r="R173" s="34">
        <f t="shared" si="78"/>
        <v>348</v>
      </c>
      <c r="S173" s="34">
        <f t="shared" si="78"/>
        <v>348</v>
      </c>
      <c r="T173" s="34">
        <f t="shared" si="78"/>
        <v>7</v>
      </c>
      <c r="U173" s="34">
        <f t="shared" si="78"/>
        <v>7</v>
      </c>
      <c r="V173" s="34">
        <f t="shared" si="78"/>
        <v>7</v>
      </c>
      <c r="W173" s="34">
        <f t="shared" si="78"/>
        <v>7</v>
      </c>
      <c r="X173" s="34">
        <f t="shared" si="78"/>
        <v>7</v>
      </c>
      <c r="Y173" s="34">
        <f t="shared" si="78"/>
        <v>7</v>
      </c>
      <c r="Z173" s="34">
        <f t="shared" si="78"/>
        <v>7</v>
      </c>
      <c r="AA173" s="34">
        <f t="shared" si="78"/>
        <v>7</v>
      </c>
      <c r="AB173" s="34">
        <f t="shared" si="78"/>
        <v>0</v>
      </c>
      <c r="AC173" s="34">
        <f t="shared" si="78"/>
        <v>0</v>
      </c>
      <c r="AD173" s="34">
        <f t="shared" si="78"/>
        <v>0</v>
      </c>
      <c r="AE173" s="34">
        <f t="shared" si="78"/>
        <v>0</v>
      </c>
      <c r="AF173" s="34">
        <f t="shared" si="78"/>
        <v>0</v>
      </c>
      <c r="AG173" s="34">
        <f t="shared" si="78"/>
        <v>0</v>
      </c>
      <c r="AH173" s="34">
        <f t="shared" si="78"/>
        <v>0</v>
      </c>
      <c r="AI173" s="34">
        <f t="shared" si="78"/>
        <v>0</v>
      </c>
      <c r="AJ173" s="34">
        <f t="shared" si="78"/>
        <v>0</v>
      </c>
      <c r="AK173" s="34">
        <f t="shared" si="78"/>
        <v>0</v>
      </c>
      <c r="AL173" s="34">
        <f t="shared" si="78"/>
        <v>0</v>
      </c>
      <c r="AM173" s="34">
        <f t="shared" si="78"/>
        <v>0</v>
      </c>
      <c r="AN173" s="34">
        <f t="shared" si="78"/>
        <v>0</v>
      </c>
      <c r="AO173" s="34">
        <f t="shared" si="78"/>
        <v>0</v>
      </c>
      <c r="AP173" s="34">
        <f t="shared" si="78"/>
        <v>0</v>
      </c>
      <c r="AQ173" s="34">
        <f t="shared" si="78"/>
        <v>0</v>
      </c>
      <c r="AR173" s="34">
        <f t="shared" si="78"/>
        <v>0</v>
      </c>
      <c r="AS173" s="34">
        <f t="shared" si="78"/>
        <v>0</v>
      </c>
      <c r="AT173" s="34">
        <f t="shared" si="78"/>
        <v>0</v>
      </c>
      <c r="AU173" s="34">
        <f t="shared" si="78"/>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AU178" si="79">C175</f>
        <v>0</v>
      </c>
      <c r="D176" s="34">
        <f t="shared" si="79"/>
        <v>0</v>
      </c>
      <c r="E176" s="34">
        <f t="shared" si="79"/>
        <v>0</v>
      </c>
      <c r="F176" s="34">
        <f t="shared" si="79"/>
        <v>0</v>
      </c>
      <c r="G176" s="34">
        <f t="shared" si="79"/>
        <v>0</v>
      </c>
      <c r="H176" s="34">
        <f t="shared" si="79"/>
        <v>0</v>
      </c>
      <c r="I176" s="34">
        <f t="shared" si="79"/>
        <v>0</v>
      </c>
      <c r="J176" s="34">
        <f t="shared" si="79"/>
        <v>0</v>
      </c>
      <c r="K176" s="34">
        <f t="shared" si="79"/>
        <v>0</v>
      </c>
      <c r="L176" s="34">
        <f t="shared" si="79"/>
        <v>0</v>
      </c>
      <c r="M176" s="34">
        <f t="shared" si="79"/>
        <v>0</v>
      </c>
      <c r="N176" s="34">
        <f t="shared" si="79"/>
        <v>0</v>
      </c>
      <c r="O176" s="34">
        <f t="shared" si="79"/>
        <v>0</v>
      </c>
      <c r="P176" s="34">
        <f t="shared" si="79"/>
        <v>0</v>
      </c>
      <c r="Q176" s="34">
        <f t="shared" si="79"/>
        <v>0</v>
      </c>
      <c r="R176" s="34">
        <f t="shared" si="79"/>
        <v>0</v>
      </c>
      <c r="S176" s="34">
        <f t="shared" si="79"/>
        <v>0</v>
      </c>
      <c r="T176" s="34">
        <f t="shared" si="79"/>
        <v>0</v>
      </c>
      <c r="U176" s="34">
        <f t="shared" si="79"/>
        <v>0</v>
      </c>
      <c r="V176" s="34">
        <f t="shared" si="79"/>
        <v>0</v>
      </c>
      <c r="W176" s="34">
        <f t="shared" si="79"/>
        <v>0</v>
      </c>
      <c r="X176" s="34">
        <f t="shared" si="79"/>
        <v>0</v>
      </c>
      <c r="Y176" s="34">
        <f t="shared" si="79"/>
        <v>0</v>
      </c>
      <c r="Z176" s="34">
        <f t="shared" si="79"/>
        <v>0</v>
      </c>
      <c r="AA176" s="34">
        <f t="shared" si="79"/>
        <v>0</v>
      </c>
      <c r="AB176" s="34">
        <f t="shared" si="79"/>
        <v>0</v>
      </c>
      <c r="AC176" s="34">
        <f t="shared" si="79"/>
        <v>0</v>
      </c>
      <c r="AD176" s="34">
        <f t="shared" si="79"/>
        <v>0</v>
      </c>
      <c r="AE176" s="34">
        <f t="shared" si="79"/>
        <v>0</v>
      </c>
      <c r="AF176" s="34">
        <f t="shared" si="79"/>
        <v>0</v>
      </c>
      <c r="AG176" s="34">
        <f t="shared" si="79"/>
        <v>0</v>
      </c>
      <c r="AH176" s="34">
        <f t="shared" si="79"/>
        <v>0</v>
      </c>
      <c r="AI176" s="34">
        <f t="shared" si="79"/>
        <v>0</v>
      </c>
      <c r="AJ176" s="34">
        <f t="shared" si="79"/>
        <v>0</v>
      </c>
      <c r="AK176" s="34">
        <f t="shared" si="79"/>
        <v>0</v>
      </c>
      <c r="AL176" s="34">
        <f t="shared" si="79"/>
        <v>0</v>
      </c>
      <c r="AM176" s="34">
        <f t="shared" si="79"/>
        <v>0</v>
      </c>
      <c r="AN176" s="34">
        <f t="shared" si="79"/>
        <v>0</v>
      </c>
      <c r="AO176" s="34">
        <f t="shared" si="79"/>
        <v>0</v>
      </c>
      <c r="AP176" s="34">
        <f t="shared" si="79"/>
        <v>0</v>
      </c>
      <c r="AQ176" s="34">
        <f t="shared" si="79"/>
        <v>0</v>
      </c>
      <c r="AR176" s="34">
        <f t="shared" si="79"/>
        <v>0</v>
      </c>
      <c r="AS176" s="34">
        <f t="shared" si="79"/>
        <v>0</v>
      </c>
      <c r="AT176" s="34">
        <f t="shared" si="79"/>
        <v>0</v>
      </c>
      <c r="AU176" s="34">
        <f t="shared" si="79"/>
        <v>0</v>
      </c>
    </row>
    <row r="177" spans="1:47" outlineLevel="1">
      <c r="B177" s="32" t="s">
        <v>930</v>
      </c>
      <c r="C177" s="34">
        <f t="shared" si="79"/>
        <v>0</v>
      </c>
      <c r="D177" s="34">
        <f t="shared" si="79"/>
        <v>0</v>
      </c>
      <c r="E177" s="34">
        <f t="shared" si="79"/>
        <v>0</v>
      </c>
      <c r="F177" s="34">
        <f t="shared" si="79"/>
        <v>0</v>
      </c>
      <c r="G177" s="34">
        <f t="shared" si="79"/>
        <v>0</v>
      </c>
      <c r="H177" s="34">
        <f t="shared" si="79"/>
        <v>0</v>
      </c>
      <c r="I177" s="34">
        <f t="shared" si="79"/>
        <v>0</v>
      </c>
      <c r="J177" s="34">
        <f t="shared" si="79"/>
        <v>0</v>
      </c>
      <c r="K177" s="34">
        <f t="shared" si="79"/>
        <v>0</v>
      </c>
      <c r="L177" s="34">
        <f t="shared" si="79"/>
        <v>0</v>
      </c>
      <c r="M177" s="34">
        <f t="shared" si="79"/>
        <v>0</v>
      </c>
      <c r="N177" s="34">
        <f t="shared" si="79"/>
        <v>0</v>
      </c>
      <c r="O177" s="34">
        <f t="shared" si="79"/>
        <v>0</v>
      </c>
      <c r="P177" s="34">
        <f t="shared" si="79"/>
        <v>0</v>
      </c>
      <c r="Q177" s="34">
        <f t="shared" si="79"/>
        <v>0</v>
      </c>
      <c r="R177" s="34">
        <f t="shared" si="79"/>
        <v>0</v>
      </c>
      <c r="S177" s="34">
        <f t="shared" si="79"/>
        <v>0</v>
      </c>
      <c r="T177" s="34">
        <f t="shared" si="79"/>
        <v>0</v>
      </c>
      <c r="U177" s="34">
        <f t="shared" si="79"/>
        <v>0</v>
      </c>
      <c r="V177" s="34">
        <f t="shared" si="79"/>
        <v>0</v>
      </c>
      <c r="W177" s="34">
        <f t="shared" si="79"/>
        <v>0</v>
      </c>
      <c r="X177" s="34">
        <f t="shared" si="79"/>
        <v>0</v>
      </c>
      <c r="Y177" s="34">
        <f t="shared" si="79"/>
        <v>0</v>
      </c>
      <c r="Z177" s="34">
        <f t="shared" si="79"/>
        <v>0</v>
      </c>
      <c r="AA177" s="34">
        <f t="shared" si="79"/>
        <v>0</v>
      </c>
      <c r="AB177" s="34">
        <f t="shared" si="79"/>
        <v>0</v>
      </c>
      <c r="AC177" s="34">
        <f t="shared" si="79"/>
        <v>0</v>
      </c>
      <c r="AD177" s="34">
        <f t="shared" si="79"/>
        <v>0</v>
      </c>
      <c r="AE177" s="34">
        <f t="shared" si="79"/>
        <v>0</v>
      </c>
      <c r="AF177" s="34">
        <f t="shared" si="79"/>
        <v>0</v>
      </c>
      <c r="AG177" s="34">
        <f t="shared" si="79"/>
        <v>0</v>
      </c>
      <c r="AH177" s="34">
        <f t="shared" si="79"/>
        <v>0</v>
      </c>
      <c r="AI177" s="34">
        <f t="shared" si="79"/>
        <v>0</v>
      </c>
      <c r="AJ177" s="34">
        <f t="shared" si="79"/>
        <v>0</v>
      </c>
      <c r="AK177" s="34">
        <f t="shared" si="79"/>
        <v>0</v>
      </c>
      <c r="AL177" s="34">
        <f t="shared" si="79"/>
        <v>0</v>
      </c>
      <c r="AM177" s="34">
        <f t="shared" si="79"/>
        <v>0</v>
      </c>
      <c r="AN177" s="34">
        <f t="shared" si="79"/>
        <v>0</v>
      </c>
      <c r="AO177" s="34">
        <f t="shared" si="79"/>
        <v>0</v>
      </c>
      <c r="AP177" s="34">
        <f t="shared" si="79"/>
        <v>0</v>
      </c>
      <c r="AQ177" s="34">
        <f t="shared" si="79"/>
        <v>0</v>
      </c>
      <c r="AR177" s="34">
        <f t="shared" si="79"/>
        <v>0</v>
      </c>
      <c r="AS177" s="34">
        <f t="shared" si="79"/>
        <v>0</v>
      </c>
      <c r="AT177" s="34">
        <f t="shared" si="79"/>
        <v>0</v>
      </c>
      <c r="AU177" s="34">
        <f t="shared" si="79"/>
        <v>0</v>
      </c>
    </row>
    <row r="178" spans="1:47" outlineLevel="1">
      <c r="B178" s="32" t="s">
        <v>931</v>
      </c>
      <c r="C178" s="34">
        <f t="shared" si="79"/>
        <v>0</v>
      </c>
      <c r="D178" s="34">
        <f t="shared" si="79"/>
        <v>0</v>
      </c>
      <c r="E178" s="34">
        <f t="shared" si="79"/>
        <v>0</v>
      </c>
      <c r="F178" s="34">
        <f t="shared" si="79"/>
        <v>0</v>
      </c>
      <c r="G178" s="34">
        <f t="shared" si="79"/>
        <v>0</v>
      </c>
      <c r="H178" s="34">
        <f t="shared" si="79"/>
        <v>0</v>
      </c>
      <c r="I178" s="34">
        <f t="shared" si="79"/>
        <v>0</v>
      </c>
      <c r="J178" s="34">
        <f t="shared" si="79"/>
        <v>0</v>
      </c>
      <c r="K178" s="34">
        <f t="shared" si="79"/>
        <v>0</v>
      </c>
      <c r="L178" s="34">
        <f t="shared" si="79"/>
        <v>0</v>
      </c>
      <c r="M178" s="34">
        <f t="shared" si="79"/>
        <v>0</v>
      </c>
      <c r="N178" s="34">
        <f t="shared" si="79"/>
        <v>0</v>
      </c>
      <c r="O178" s="34">
        <f t="shared" si="79"/>
        <v>0</v>
      </c>
      <c r="P178" s="34">
        <f t="shared" si="79"/>
        <v>0</v>
      </c>
      <c r="Q178" s="34">
        <f t="shared" si="79"/>
        <v>0</v>
      </c>
      <c r="R178" s="34">
        <f t="shared" si="79"/>
        <v>0</v>
      </c>
      <c r="S178" s="34">
        <f t="shared" si="79"/>
        <v>0</v>
      </c>
      <c r="T178" s="34">
        <f t="shared" si="79"/>
        <v>0</v>
      </c>
      <c r="U178" s="34">
        <f t="shared" si="79"/>
        <v>0</v>
      </c>
      <c r="V178" s="34">
        <f t="shared" si="79"/>
        <v>0</v>
      </c>
      <c r="W178" s="34">
        <f t="shared" si="79"/>
        <v>0</v>
      </c>
      <c r="X178" s="34">
        <f t="shared" si="79"/>
        <v>0</v>
      </c>
      <c r="Y178" s="34">
        <f t="shared" si="79"/>
        <v>0</v>
      </c>
      <c r="Z178" s="34">
        <f t="shared" si="79"/>
        <v>0</v>
      </c>
      <c r="AA178" s="34">
        <f t="shared" si="79"/>
        <v>0</v>
      </c>
      <c r="AB178" s="34">
        <f t="shared" si="79"/>
        <v>0</v>
      </c>
      <c r="AC178" s="34">
        <f t="shared" si="79"/>
        <v>0</v>
      </c>
      <c r="AD178" s="34">
        <f t="shared" si="79"/>
        <v>0</v>
      </c>
      <c r="AE178" s="34">
        <f t="shared" si="79"/>
        <v>0</v>
      </c>
      <c r="AF178" s="34">
        <f t="shared" si="79"/>
        <v>0</v>
      </c>
      <c r="AG178" s="34">
        <f t="shared" si="79"/>
        <v>0</v>
      </c>
      <c r="AH178" s="34">
        <f t="shared" si="79"/>
        <v>0</v>
      </c>
      <c r="AI178" s="34">
        <f t="shared" si="79"/>
        <v>0</v>
      </c>
      <c r="AJ178" s="34">
        <f t="shared" si="79"/>
        <v>0</v>
      </c>
      <c r="AK178" s="34">
        <f t="shared" si="79"/>
        <v>0</v>
      </c>
      <c r="AL178" s="34">
        <f t="shared" si="79"/>
        <v>0</v>
      </c>
      <c r="AM178" s="34">
        <f t="shared" si="79"/>
        <v>0</v>
      </c>
      <c r="AN178" s="34">
        <f t="shared" si="79"/>
        <v>0</v>
      </c>
      <c r="AO178" s="34">
        <f t="shared" si="79"/>
        <v>0</v>
      </c>
      <c r="AP178" s="34">
        <f t="shared" si="79"/>
        <v>0</v>
      </c>
      <c r="AQ178" s="34">
        <f t="shared" si="79"/>
        <v>0</v>
      </c>
      <c r="AR178" s="34">
        <f t="shared" si="79"/>
        <v>0</v>
      </c>
      <c r="AS178" s="34">
        <f t="shared" si="79"/>
        <v>0</v>
      </c>
      <c r="AT178" s="34">
        <f t="shared" si="79"/>
        <v>0</v>
      </c>
      <c r="AU178" s="34">
        <f t="shared" si="79"/>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AU183" si="80">C180</f>
        <v>0</v>
      </c>
      <c r="D181" s="34">
        <f t="shared" si="80"/>
        <v>0</v>
      </c>
      <c r="E181" s="34">
        <f t="shared" si="80"/>
        <v>0</v>
      </c>
      <c r="F181" s="34">
        <f t="shared" si="80"/>
        <v>0</v>
      </c>
      <c r="G181" s="34">
        <f t="shared" si="80"/>
        <v>0</v>
      </c>
      <c r="H181" s="34">
        <f t="shared" si="80"/>
        <v>0</v>
      </c>
      <c r="I181" s="34">
        <f t="shared" si="80"/>
        <v>0</v>
      </c>
      <c r="J181" s="34">
        <f t="shared" si="80"/>
        <v>0</v>
      </c>
      <c r="K181" s="34">
        <f t="shared" si="80"/>
        <v>0</v>
      </c>
      <c r="L181" s="34">
        <f t="shared" si="80"/>
        <v>0</v>
      </c>
      <c r="M181" s="34">
        <f t="shared" si="80"/>
        <v>0</v>
      </c>
      <c r="N181" s="34">
        <f t="shared" si="80"/>
        <v>0</v>
      </c>
      <c r="O181" s="34">
        <f t="shared" si="80"/>
        <v>0</v>
      </c>
      <c r="P181" s="34">
        <f t="shared" si="80"/>
        <v>0</v>
      </c>
      <c r="Q181" s="34">
        <f t="shared" si="80"/>
        <v>0</v>
      </c>
      <c r="R181" s="34">
        <f t="shared" si="80"/>
        <v>0</v>
      </c>
      <c r="S181" s="34">
        <f t="shared" si="80"/>
        <v>0</v>
      </c>
      <c r="T181" s="34">
        <f t="shared" si="80"/>
        <v>0</v>
      </c>
      <c r="U181" s="34">
        <f t="shared" si="80"/>
        <v>0</v>
      </c>
      <c r="V181" s="34">
        <f t="shared" si="80"/>
        <v>0</v>
      </c>
      <c r="W181" s="34">
        <f t="shared" si="80"/>
        <v>0</v>
      </c>
      <c r="X181" s="34">
        <f t="shared" si="80"/>
        <v>0</v>
      </c>
      <c r="Y181" s="34">
        <f t="shared" si="80"/>
        <v>0</v>
      </c>
      <c r="Z181" s="34">
        <f t="shared" si="80"/>
        <v>0</v>
      </c>
      <c r="AA181" s="34">
        <f t="shared" si="80"/>
        <v>0</v>
      </c>
      <c r="AB181" s="34">
        <f t="shared" si="80"/>
        <v>0</v>
      </c>
      <c r="AC181" s="34">
        <f t="shared" si="80"/>
        <v>0</v>
      </c>
      <c r="AD181" s="34">
        <f t="shared" si="80"/>
        <v>0</v>
      </c>
      <c r="AE181" s="34">
        <f t="shared" si="80"/>
        <v>0</v>
      </c>
      <c r="AF181" s="34">
        <f t="shared" si="80"/>
        <v>0</v>
      </c>
      <c r="AG181" s="34">
        <f t="shared" si="80"/>
        <v>0</v>
      </c>
      <c r="AH181" s="34">
        <f t="shared" si="80"/>
        <v>0</v>
      </c>
      <c r="AI181" s="34">
        <f t="shared" si="80"/>
        <v>0</v>
      </c>
      <c r="AJ181" s="34">
        <f t="shared" si="80"/>
        <v>0</v>
      </c>
      <c r="AK181" s="34">
        <f t="shared" si="80"/>
        <v>0</v>
      </c>
      <c r="AL181" s="34">
        <f t="shared" si="80"/>
        <v>0</v>
      </c>
      <c r="AM181" s="34">
        <f t="shared" si="80"/>
        <v>0</v>
      </c>
      <c r="AN181" s="34">
        <f t="shared" si="80"/>
        <v>0</v>
      </c>
      <c r="AO181" s="34">
        <f t="shared" si="80"/>
        <v>0</v>
      </c>
      <c r="AP181" s="34">
        <f t="shared" si="80"/>
        <v>0</v>
      </c>
      <c r="AQ181" s="34">
        <f t="shared" si="80"/>
        <v>0</v>
      </c>
      <c r="AR181" s="34">
        <f t="shared" si="80"/>
        <v>0</v>
      </c>
      <c r="AS181" s="34">
        <f t="shared" si="80"/>
        <v>0</v>
      </c>
      <c r="AT181" s="34">
        <f t="shared" si="80"/>
        <v>0</v>
      </c>
      <c r="AU181" s="34">
        <f t="shared" si="80"/>
        <v>0</v>
      </c>
    </row>
    <row r="182" spans="1:47" outlineLevel="1">
      <c r="B182" s="32" t="s">
        <v>930</v>
      </c>
      <c r="C182" s="34">
        <f t="shared" si="80"/>
        <v>0</v>
      </c>
      <c r="D182" s="34">
        <f t="shared" si="80"/>
        <v>0</v>
      </c>
      <c r="E182" s="34">
        <f t="shared" si="80"/>
        <v>0</v>
      </c>
      <c r="F182" s="34">
        <f t="shared" si="80"/>
        <v>0</v>
      </c>
      <c r="G182" s="34">
        <f t="shared" si="80"/>
        <v>0</v>
      </c>
      <c r="H182" s="34">
        <f t="shared" si="80"/>
        <v>0</v>
      </c>
      <c r="I182" s="34">
        <f t="shared" si="80"/>
        <v>0</v>
      </c>
      <c r="J182" s="34">
        <f t="shared" si="80"/>
        <v>0</v>
      </c>
      <c r="K182" s="34">
        <f t="shared" si="80"/>
        <v>0</v>
      </c>
      <c r="L182" s="34">
        <f t="shared" si="80"/>
        <v>0</v>
      </c>
      <c r="M182" s="34">
        <f t="shared" si="80"/>
        <v>0</v>
      </c>
      <c r="N182" s="34">
        <f t="shared" si="80"/>
        <v>0</v>
      </c>
      <c r="O182" s="34">
        <f t="shared" si="80"/>
        <v>0</v>
      </c>
      <c r="P182" s="34">
        <f t="shared" si="80"/>
        <v>0</v>
      </c>
      <c r="Q182" s="34">
        <f t="shared" si="80"/>
        <v>0</v>
      </c>
      <c r="R182" s="34">
        <f t="shared" si="80"/>
        <v>0</v>
      </c>
      <c r="S182" s="34">
        <f t="shared" si="80"/>
        <v>0</v>
      </c>
      <c r="T182" s="34">
        <f t="shared" si="80"/>
        <v>0</v>
      </c>
      <c r="U182" s="34">
        <f t="shared" si="80"/>
        <v>0</v>
      </c>
      <c r="V182" s="34">
        <f t="shared" si="80"/>
        <v>0</v>
      </c>
      <c r="W182" s="34">
        <f t="shared" si="80"/>
        <v>0</v>
      </c>
      <c r="X182" s="34">
        <f t="shared" si="80"/>
        <v>0</v>
      </c>
      <c r="Y182" s="34">
        <f t="shared" si="80"/>
        <v>0</v>
      </c>
      <c r="Z182" s="34">
        <f t="shared" si="80"/>
        <v>0</v>
      </c>
      <c r="AA182" s="34">
        <f t="shared" si="80"/>
        <v>0</v>
      </c>
      <c r="AB182" s="34">
        <f t="shared" si="80"/>
        <v>0</v>
      </c>
      <c r="AC182" s="34">
        <f t="shared" si="80"/>
        <v>0</v>
      </c>
      <c r="AD182" s="34">
        <f t="shared" si="80"/>
        <v>0</v>
      </c>
      <c r="AE182" s="34">
        <f t="shared" si="80"/>
        <v>0</v>
      </c>
      <c r="AF182" s="34">
        <f t="shared" si="80"/>
        <v>0</v>
      </c>
      <c r="AG182" s="34">
        <f t="shared" si="80"/>
        <v>0</v>
      </c>
      <c r="AH182" s="34">
        <f t="shared" si="80"/>
        <v>0</v>
      </c>
      <c r="AI182" s="34">
        <f t="shared" si="80"/>
        <v>0</v>
      </c>
      <c r="AJ182" s="34">
        <f t="shared" si="80"/>
        <v>0</v>
      </c>
      <c r="AK182" s="34">
        <f t="shared" si="80"/>
        <v>0</v>
      </c>
      <c r="AL182" s="34">
        <f t="shared" si="80"/>
        <v>0</v>
      </c>
      <c r="AM182" s="34">
        <f t="shared" si="80"/>
        <v>0</v>
      </c>
      <c r="AN182" s="34">
        <f t="shared" si="80"/>
        <v>0</v>
      </c>
      <c r="AO182" s="34">
        <f t="shared" si="80"/>
        <v>0</v>
      </c>
      <c r="AP182" s="34">
        <f t="shared" si="80"/>
        <v>0</v>
      </c>
      <c r="AQ182" s="34">
        <f t="shared" si="80"/>
        <v>0</v>
      </c>
      <c r="AR182" s="34">
        <f t="shared" si="80"/>
        <v>0</v>
      </c>
      <c r="AS182" s="34">
        <f t="shared" si="80"/>
        <v>0</v>
      </c>
      <c r="AT182" s="34">
        <f t="shared" si="80"/>
        <v>0</v>
      </c>
      <c r="AU182" s="34">
        <f t="shared" si="80"/>
        <v>0</v>
      </c>
    </row>
    <row r="183" spans="1:47" outlineLevel="1">
      <c r="B183" s="32" t="s">
        <v>931</v>
      </c>
      <c r="C183" s="34">
        <f t="shared" si="80"/>
        <v>0</v>
      </c>
      <c r="D183" s="34">
        <f t="shared" si="80"/>
        <v>0</v>
      </c>
      <c r="E183" s="34">
        <f t="shared" si="80"/>
        <v>0</v>
      </c>
      <c r="F183" s="34">
        <f t="shared" si="80"/>
        <v>0</v>
      </c>
      <c r="G183" s="34">
        <f t="shared" si="80"/>
        <v>0</v>
      </c>
      <c r="H183" s="34">
        <f t="shared" si="80"/>
        <v>0</v>
      </c>
      <c r="I183" s="34">
        <f t="shared" si="80"/>
        <v>0</v>
      </c>
      <c r="J183" s="34">
        <f t="shared" si="80"/>
        <v>0</v>
      </c>
      <c r="K183" s="34">
        <f t="shared" si="80"/>
        <v>0</v>
      </c>
      <c r="L183" s="34">
        <f t="shared" si="80"/>
        <v>0</v>
      </c>
      <c r="M183" s="34">
        <f t="shared" si="80"/>
        <v>0</v>
      </c>
      <c r="N183" s="34">
        <f t="shared" si="80"/>
        <v>0</v>
      </c>
      <c r="O183" s="34">
        <f t="shared" si="80"/>
        <v>0</v>
      </c>
      <c r="P183" s="34">
        <f t="shared" si="80"/>
        <v>0</v>
      </c>
      <c r="Q183" s="34">
        <f t="shared" si="80"/>
        <v>0</v>
      </c>
      <c r="R183" s="34">
        <f t="shared" si="80"/>
        <v>0</v>
      </c>
      <c r="S183" s="34">
        <f t="shared" si="80"/>
        <v>0</v>
      </c>
      <c r="T183" s="34">
        <f t="shared" si="80"/>
        <v>0</v>
      </c>
      <c r="U183" s="34">
        <f t="shared" si="80"/>
        <v>0</v>
      </c>
      <c r="V183" s="34">
        <f t="shared" si="80"/>
        <v>0</v>
      </c>
      <c r="W183" s="34">
        <f t="shared" si="80"/>
        <v>0</v>
      </c>
      <c r="X183" s="34">
        <f t="shared" si="80"/>
        <v>0</v>
      </c>
      <c r="Y183" s="34">
        <f t="shared" si="80"/>
        <v>0</v>
      </c>
      <c r="Z183" s="34">
        <f t="shared" si="80"/>
        <v>0</v>
      </c>
      <c r="AA183" s="34">
        <f t="shared" si="80"/>
        <v>0</v>
      </c>
      <c r="AB183" s="34">
        <f t="shared" si="80"/>
        <v>0</v>
      </c>
      <c r="AC183" s="34">
        <f t="shared" si="80"/>
        <v>0</v>
      </c>
      <c r="AD183" s="34">
        <f t="shared" si="80"/>
        <v>0</v>
      </c>
      <c r="AE183" s="34">
        <f t="shared" si="80"/>
        <v>0</v>
      </c>
      <c r="AF183" s="34">
        <f t="shared" si="80"/>
        <v>0</v>
      </c>
      <c r="AG183" s="34">
        <f t="shared" si="80"/>
        <v>0</v>
      </c>
      <c r="AH183" s="34">
        <f t="shared" si="80"/>
        <v>0</v>
      </c>
      <c r="AI183" s="34">
        <f t="shared" si="80"/>
        <v>0</v>
      </c>
      <c r="AJ183" s="34">
        <f t="shared" si="80"/>
        <v>0</v>
      </c>
      <c r="AK183" s="34">
        <f t="shared" si="80"/>
        <v>0</v>
      </c>
      <c r="AL183" s="34">
        <f t="shared" si="80"/>
        <v>0</v>
      </c>
      <c r="AM183" s="34">
        <f t="shared" si="80"/>
        <v>0</v>
      </c>
      <c r="AN183" s="34">
        <f t="shared" si="80"/>
        <v>0</v>
      </c>
      <c r="AO183" s="34">
        <f t="shared" si="80"/>
        <v>0</v>
      </c>
      <c r="AP183" s="34">
        <f t="shared" si="80"/>
        <v>0</v>
      </c>
      <c r="AQ183" s="34">
        <f t="shared" si="80"/>
        <v>0</v>
      </c>
      <c r="AR183" s="34">
        <f t="shared" si="80"/>
        <v>0</v>
      </c>
      <c r="AS183" s="34">
        <f t="shared" si="80"/>
        <v>0</v>
      </c>
      <c r="AT183" s="34">
        <f t="shared" si="80"/>
        <v>0</v>
      </c>
      <c r="AU183" s="34">
        <f t="shared" si="80"/>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AU188" si="81">C185</f>
        <v>0</v>
      </c>
      <c r="D186" s="34">
        <f t="shared" si="81"/>
        <v>0</v>
      </c>
      <c r="E186" s="34">
        <f t="shared" si="81"/>
        <v>0</v>
      </c>
      <c r="F186" s="34">
        <f t="shared" si="81"/>
        <v>0</v>
      </c>
      <c r="G186" s="34">
        <f t="shared" si="81"/>
        <v>0</v>
      </c>
      <c r="H186" s="34">
        <f t="shared" si="81"/>
        <v>0</v>
      </c>
      <c r="I186" s="34">
        <f t="shared" si="81"/>
        <v>0</v>
      </c>
      <c r="J186" s="34">
        <f t="shared" si="81"/>
        <v>0</v>
      </c>
      <c r="K186" s="34">
        <f t="shared" si="81"/>
        <v>0</v>
      </c>
      <c r="L186" s="34">
        <f t="shared" si="81"/>
        <v>0</v>
      </c>
      <c r="M186" s="34">
        <f t="shared" si="81"/>
        <v>0</v>
      </c>
      <c r="N186" s="34">
        <f t="shared" si="81"/>
        <v>0</v>
      </c>
      <c r="O186" s="34">
        <f t="shared" si="81"/>
        <v>0</v>
      </c>
      <c r="P186" s="34">
        <f t="shared" si="81"/>
        <v>0</v>
      </c>
      <c r="Q186" s="34">
        <f t="shared" si="81"/>
        <v>0</v>
      </c>
      <c r="R186" s="34">
        <f t="shared" si="81"/>
        <v>0</v>
      </c>
      <c r="S186" s="34">
        <f t="shared" si="81"/>
        <v>0</v>
      </c>
      <c r="T186" s="34">
        <f t="shared" si="81"/>
        <v>0</v>
      </c>
      <c r="U186" s="34">
        <f t="shared" si="81"/>
        <v>0</v>
      </c>
      <c r="V186" s="34">
        <f t="shared" si="81"/>
        <v>0</v>
      </c>
      <c r="W186" s="34">
        <f t="shared" si="81"/>
        <v>0</v>
      </c>
      <c r="X186" s="34">
        <f t="shared" si="81"/>
        <v>0</v>
      </c>
      <c r="Y186" s="34">
        <f t="shared" si="81"/>
        <v>0</v>
      </c>
      <c r="Z186" s="34">
        <f t="shared" si="81"/>
        <v>0</v>
      </c>
      <c r="AA186" s="34">
        <f t="shared" si="81"/>
        <v>0</v>
      </c>
      <c r="AB186" s="34">
        <f t="shared" si="81"/>
        <v>0</v>
      </c>
      <c r="AC186" s="34">
        <f t="shared" si="81"/>
        <v>0</v>
      </c>
      <c r="AD186" s="34">
        <f t="shared" si="81"/>
        <v>0</v>
      </c>
      <c r="AE186" s="34">
        <f t="shared" si="81"/>
        <v>0</v>
      </c>
      <c r="AF186" s="34">
        <f t="shared" si="81"/>
        <v>0</v>
      </c>
      <c r="AG186" s="34">
        <f t="shared" si="81"/>
        <v>0</v>
      </c>
      <c r="AH186" s="34">
        <f t="shared" si="81"/>
        <v>0</v>
      </c>
      <c r="AI186" s="34">
        <f t="shared" si="81"/>
        <v>0</v>
      </c>
      <c r="AJ186" s="34">
        <f t="shared" si="81"/>
        <v>0</v>
      </c>
      <c r="AK186" s="34">
        <f t="shared" si="81"/>
        <v>0</v>
      </c>
      <c r="AL186" s="34">
        <f t="shared" si="81"/>
        <v>0</v>
      </c>
      <c r="AM186" s="34">
        <f t="shared" si="81"/>
        <v>0</v>
      </c>
      <c r="AN186" s="34">
        <f t="shared" si="81"/>
        <v>0</v>
      </c>
      <c r="AO186" s="34">
        <f t="shared" si="81"/>
        <v>0</v>
      </c>
      <c r="AP186" s="34">
        <f t="shared" si="81"/>
        <v>0</v>
      </c>
      <c r="AQ186" s="34">
        <f t="shared" si="81"/>
        <v>0</v>
      </c>
      <c r="AR186" s="34">
        <f t="shared" si="81"/>
        <v>0</v>
      </c>
      <c r="AS186" s="34">
        <f t="shared" si="81"/>
        <v>0</v>
      </c>
      <c r="AT186" s="34">
        <f t="shared" si="81"/>
        <v>0</v>
      </c>
      <c r="AU186" s="34">
        <f t="shared" si="81"/>
        <v>0</v>
      </c>
    </row>
    <row r="187" spans="1:47" outlineLevel="1">
      <c r="B187" s="32" t="s">
        <v>930</v>
      </c>
      <c r="C187" s="34">
        <f t="shared" si="81"/>
        <v>0</v>
      </c>
      <c r="D187" s="34">
        <f t="shared" si="81"/>
        <v>0</v>
      </c>
      <c r="E187" s="34">
        <f t="shared" si="81"/>
        <v>0</v>
      </c>
      <c r="F187" s="34">
        <f t="shared" si="81"/>
        <v>0</v>
      </c>
      <c r="G187" s="34">
        <f t="shared" si="81"/>
        <v>0</v>
      </c>
      <c r="H187" s="34">
        <f t="shared" si="81"/>
        <v>0</v>
      </c>
      <c r="I187" s="34">
        <f t="shared" si="81"/>
        <v>0</v>
      </c>
      <c r="J187" s="34">
        <f t="shared" si="81"/>
        <v>0</v>
      </c>
      <c r="K187" s="34">
        <f t="shared" si="81"/>
        <v>0</v>
      </c>
      <c r="L187" s="34">
        <f t="shared" si="81"/>
        <v>0</v>
      </c>
      <c r="M187" s="34">
        <f t="shared" si="81"/>
        <v>0</v>
      </c>
      <c r="N187" s="34">
        <f t="shared" si="81"/>
        <v>0</v>
      </c>
      <c r="O187" s="34">
        <f t="shared" si="81"/>
        <v>0</v>
      </c>
      <c r="P187" s="34">
        <f t="shared" si="81"/>
        <v>0</v>
      </c>
      <c r="Q187" s="34">
        <f t="shared" si="81"/>
        <v>0</v>
      </c>
      <c r="R187" s="34">
        <f t="shared" si="81"/>
        <v>0</v>
      </c>
      <c r="S187" s="34">
        <f t="shared" si="81"/>
        <v>0</v>
      </c>
      <c r="T187" s="34">
        <f t="shared" si="81"/>
        <v>0</v>
      </c>
      <c r="U187" s="34">
        <f t="shared" si="81"/>
        <v>0</v>
      </c>
      <c r="V187" s="34">
        <f t="shared" si="81"/>
        <v>0</v>
      </c>
      <c r="W187" s="34">
        <f t="shared" si="81"/>
        <v>0</v>
      </c>
      <c r="X187" s="34">
        <f t="shared" si="81"/>
        <v>0</v>
      </c>
      <c r="Y187" s="34">
        <f t="shared" si="81"/>
        <v>0</v>
      </c>
      <c r="Z187" s="34">
        <f t="shared" si="81"/>
        <v>0</v>
      </c>
      <c r="AA187" s="34">
        <f t="shared" si="81"/>
        <v>0</v>
      </c>
      <c r="AB187" s="34">
        <f t="shared" si="81"/>
        <v>0</v>
      </c>
      <c r="AC187" s="34">
        <f t="shared" si="81"/>
        <v>0</v>
      </c>
      <c r="AD187" s="34">
        <f t="shared" si="81"/>
        <v>0</v>
      </c>
      <c r="AE187" s="34">
        <f t="shared" si="81"/>
        <v>0</v>
      </c>
      <c r="AF187" s="34">
        <f t="shared" si="81"/>
        <v>0</v>
      </c>
      <c r="AG187" s="34">
        <f t="shared" si="81"/>
        <v>0</v>
      </c>
      <c r="AH187" s="34">
        <f t="shared" si="81"/>
        <v>0</v>
      </c>
      <c r="AI187" s="34">
        <f t="shared" si="81"/>
        <v>0</v>
      </c>
      <c r="AJ187" s="34">
        <f t="shared" si="81"/>
        <v>0</v>
      </c>
      <c r="AK187" s="34">
        <f t="shared" si="81"/>
        <v>0</v>
      </c>
      <c r="AL187" s="34">
        <f t="shared" si="81"/>
        <v>0</v>
      </c>
      <c r="AM187" s="34">
        <f t="shared" si="81"/>
        <v>0</v>
      </c>
      <c r="AN187" s="34">
        <f t="shared" si="81"/>
        <v>0</v>
      </c>
      <c r="AO187" s="34">
        <f t="shared" si="81"/>
        <v>0</v>
      </c>
      <c r="AP187" s="34">
        <f t="shared" si="81"/>
        <v>0</v>
      </c>
      <c r="AQ187" s="34">
        <f t="shared" si="81"/>
        <v>0</v>
      </c>
      <c r="AR187" s="34">
        <f t="shared" si="81"/>
        <v>0</v>
      </c>
      <c r="AS187" s="34">
        <f t="shared" si="81"/>
        <v>0</v>
      </c>
      <c r="AT187" s="34">
        <f t="shared" si="81"/>
        <v>0</v>
      </c>
      <c r="AU187" s="34">
        <f t="shared" si="81"/>
        <v>0</v>
      </c>
    </row>
    <row r="188" spans="1:47" outlineLevel="1">
      <c r="B188" s="32" t="s">
        <v>931</v>
      </c>
      <c r="C188" s="34">
        <f t="shared" si="81"/>
        <v>0</v>
      </c>
      <c r="D188" s="34">
        <f t="shared" si="81"/>
        <v>0</v>
      </c>
      <c r="E188" s="34">
        <f t="shared" si="81"/>
        <v>0</v>
      </c>
      <c r="F188" s="34">
        <f t="shared" si="81"/>
        <v>0</v>
      </c>
      <c r="G188" s="34">
        <f t="shared" si="81"/>
        <v>0</v>
      </c>
      <c r="H188" s="34">
        <f t="shared" si="81"/>
        <v>0</v>
      </c>
      <c r="I188" s="34">
        <f t="shared" si="81"/>
        <v>0</v>
      </c>
      <c r="J188" s="34">
        <f t="shared" si="81"/>
        <v>0</v>
      </c>
      <c r="K188" s="34">
        <f t="shared" si="81"/>
        <v>0</v>
      </c>
      <c r="L188" s="34">
        <f t="shared" si="81"/>
        <v>0</v>
      </c>
      <c r="M188" s="34">
        <f t="shared" si="81"/>
        <v>0</v>
      </c>
      <c r="N188" s="34">
        <f t="shared" si="81"/>
        <v>0</v>
      </c>
      <c r="O188" s="34">
        <f t="shared" si="81"/>
        <v>0</v>
      </c>
      <c r="P188" s="34">
        <f t="shared" si="81"/>
        <v>0</v>
      </c>
      <c r="Q188" s="34">
        <f t="shared" si="81"/>
        <v>0</v>
      </c>
      <c r="R188" s="34">
        <f t="shared" si="81"/>
        <v>0</v>
      </c>
      <c r="S188" s="34">
        <f t="shared" si="81"/>
        <v>0</v>
      </c>
      <c r="T188" s="34">
        <f t="shared" si="81"/>
        <v>0</v>
      </c>
      <c r="U188" s="34">
        <f t="shared" si="81"/>
        <v>0</v>
      </c>
      <c r="V188" s="34">
        <f t="shared" si="81"/>
        <v>0</v>
      </c>
      <c r="W188" s="34">
        <f t="shared" si="81"/>
        <v>0</v>
      </c>
      <c r="X188" s="34">
        <f t="shared" si="81"/>
        <v>0</v>
      </c>
      <c r="Y188" s="34">
        <f t="shared" si="81"/>
        <v>0</v>
      </c>
      <c r="Z188" s="34">
        <f t="shared" si="81"/>
        <v>0</v>
      </c>
      <c r="AA188" s="34">
        <f t="shared" si="81"/>
        <v>0</v>
      </c>
      <c r="AB188" s="34">
        <f t="shared" si="81"/>
        <v>0</v>
      </c>
      <c r="AC188" s="34">
        <f t="shared" si="81"/>
        <v>0</v>
      </c>
      <c r="AD188" s="34">
        <f t="shared" si="81"/>
        <v>0</v>
      </c>
      <c r="AE188" s="34">
        <f t="shared" si="81"/>
        <v>0</v>
      </c>
      <c r="AF188" s="34">
        <f t="shared" si="81"/>
        <v>0</v>
      </c>
      <c r="AG188" s="34">
        <f t="shared" si="81"/>
        <v>0</v>
      </c>
      <c r="AH188" s="34">
        <f t="shared" si="81"/>
        <v>0</v>
      </c>
      <c r="AI188" s="34">
        <f t="shared" si="81"/>
        <v>0</v>
      </c>
      <c r="AJ188" s="34">
        <f t="shared" si="81"/>
        <v>0</v>
      </c>
      <c r="AK188" s="34">
        <f t="shared" si="81"/>
        <v>0</v>
      </c>
      <c r="AL188" s="34">
        <f t="shared" si="81"/>
        <v>0</v>
      </c>
      <c r="AM188" s="34">
        <f t="shared" si="81"/>
        <v>0</v>
      </c>
      <c r="AN188" s="34">
        <f t="shared" si="81"/>
        <v>0</v>
      </c>
      <c r="AO188" s="34">
        <f t="shared" si="81"/>
        <v>0</v>
      </c>
      <c r="AP188" s="34">
        <f t="shared" si="81"/>
        <v>0</v>
      </c>
      <c r="AQ188" s="34">
        <f t="shared" si="81"/>
        <v>0</v>
      </c>
      <c r="AR188" s="34">
        <f t="shared" si="81"/>
        <v>0</v>
      </c>
      <c r="AS188" s="34">
        <f t="shared" si="81"/>
        <v>0</v>
      </c>
      <c r="AT188" s="34">
        <f t="shared" si="81"/>
        <v>0</v>
      </c>
      <c r="AU188" s="34">
        <f t="shared" si="81"/>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82">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82"/>
        <v>21</v>
      </c>
      <c r="D195" s="180">
        <v>21</v>
      </c>
      <c r="E195" s="180">
        <v>21</v>
      </c>
      <c r="F195" s="180">
        <v>21</v>
      </c>
      <c r="G195" s="174"/>
      <c r="H195" s="434">
        <f t="shared" ref="H195:H199" si="83">ROUND(7*30.4+$C195,0)</f>
        <v>234</v>
      </c>
      <c r="I195" s="174"/>
      <c r="J195" s="174"/>
      <c r="K195" s="174"/>
      <c r="L195" s="174"/>
      <c r="M195" s="174"/>
      <c r="N195" s="174"/>
    </row>
    <row r="196" spans="1:14" outlineLevel="1">
      <c r="A196">
        <v>3</v>
      </c>
      <c r="B196" t="s">
        <v>1129</v>
      </c>
      <c r="C196" s="174">
        <f t="shared" si="82"/>
        <v>35</v>
      </c>
      <c r="D196" s="180">
        <v>35</v>
      </c>
      <c r="E196" s="180">
        <v>35</v>
      </c>
      <c r="F196" s="180">
        <v>35</v>
      </c>
      <c r="G196" s="174"/>
      <c r="H196" s="434">
        <f t="shared" si="83"/>
        <v>248</v>
      </c>
      <c r="I196" s="174"/>
      <c r="J196" s="174"/>
      <c r="K196" s="174"/>
      <c r="L196" s="174"/>
      <c r="M196" s="174"/>
      <c r="N196" s="174"/>
    </row>
    <row r="197" spans="1:14" outlineLevel="1">
      <c r="A197">
        <v>4</v>
      </c>
      <c r="B197" t="s">
        <v>949</v>
      </c>
      <c r="C197" s="174">
        <f t="shared" si="82"/>
        <v>49</v>
      </c>
      <c r="D197" s="180">
        <v>49</v>
      </c>
      <c r="E197" s="180">
        <v>49</v>
      </c>
      <c r="F197" s="180">
        <v>49</v>
      </c>
      <c r="G197" s="174" t="s">
        <v>980</v>
      </c>
      <c r="H197" s="434">
        <f t="shared" si="83"/>
        <v>262</v>
      </c>
      <c r="I197" s="174"/>
      <c r="J197" s="174"/>
      <c r="K197" s="174"/>
      <c r="L197" s="174"/>
      <c r="M197" s="174"/>
      <c r="N197" s="174"/>
    </row>
    <row r="198" spans="1:14" outlineLevel="1">
      <c r="A198">
        <v>5</v>
      </c>
      <c r="B198" t="s">
        <v>978</v>
      </c>
      <c r="C198" s="174">
        <f t="shared" si="82"/>
        <v>63</v>
      </c>
      <c r="D198" s="180">
        <v>63</v>
      </c>
      <c r="E198" s="180">
        <v>63</v>
      </c>
      <c r="F198" s="180">
        <v>63</v>
      </c>
      <c r="G198" s="174" t="s">
        <v>980</v>
      </c>
      <c r="H198" s="434">
        <f t="shared" si="83"/>
        <v>276</v>
      </c>
      <c r="I198" s="174"/>
      <c r="J198" s="174"/>
      <c r="K198" s="174"/>
      <c r="L198" s="174"/>
      <c r="M198" s="174"/>
      <c r="N198" s="174"/>
    </row>
    <row r="199" spans="1:14" outlineLevel="1">
      <c r="A199">
        <v>6</v>
      </c>
      <c r="B199" t="s">
        <v>1526</v>
      </c>
      <c r="C199" s="174">
        <f t="shared" si="82"/>
        <v>0</v>
      </c>
      <c r="D199" s="144">
        <f>D194</f>
        <v>0</v>
      </c>
      <c r="E199" s="144">
        <f t="shared" ref="E199:F199" si="84">E194</f>
        <v>0</v>
      </c>
      <c r="F199" s="144">
        <f t="shared" si="84"/>
        <v>0</v>
      </c>
      <c r="G199" s="174" t="s">
        <v>980</v>
      </c>
      <c r="H199" s="434">
        <f t="shared" si="83"/>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85">C$204+CHOOSE(d.Region,F205,I205,L205)</f>
        <v>287</v>
      </c>
      <c r="D205" s="346">
        <f t="shared" si="85"/>
        <v>321</v>
      </c>
      <c r="E205" s="347">
        <f t="shared" si="85"/>
        <v>356</v>
      </c>
      <c r="F205" s="432"/>
      <c r="G205" s="228"/>
      <c r="H205" s="228"/>
      <c r="I205" s="228"/>
      <c r="J205" s="228"/>
      <c r="K205" s="228"/>
      <c r="L205" s="228"/>
      <c r="M205" s="228"/>
      <c r="N205" s="228"/>
    </row>
    <row r="206" spans="1:14" outlineLevel="1">
      <c r="A206">
        <v>2</v>
      </c>
      <c r="B206" t="s">
        <v>1130</v>
      </c>
      <c r="C206" s="348">
        <f t="shared" si="85"/>
        <v>287</v>
      </c>
      <c r="D206" s="174">
        <f t="shared" si="85"/>
        <v>321</v>
      </c>
      <c r="E206" s="349">
        <f t="shared" si="85"/>
        <v>356</v>
      </c>
      <c r="F206" s="432"/>
      <c r="G206" s="228"/>
      <c r="H206" s="228"/>
      <c r="I206" s="228"/>
      <c r="J206" s="228"/>
      <c r="K206" s="228"/>
      <c r="L206" s="228"/>
      <c r="M206" s="228"/>
      <c r="N206" s="228"/>
    </row>
    <row r="207" spans="1:14" outlineLevel="1">
      <c r="A207">
        <v>3</v>
      </c>
      <c r="B207" t="s">
        <v>1129</v>
      </c>
      <c r="C207" s="348">
        <f t="shared" si="85"/>
        <v>287</v>
      </c>
      <c r="D207" s="174">
        <f t="shared" si="85"/>
        <v>321</v>
      </c>
      <c r="E207" s="349">
        <f t="shared" si="85"/>
        <v>356</v>
      </c>
      <c r="F207" s="432"/>
      <c r="G207" s="228"/>
      <c r="H207" s="228"/>
      <c r="I207" s="228"/>
      <c r="J207" s="228"/>
      <c r="K207" s="228"/>
      <c r="L207" s="228"/>
      <c r="M207" s="228"/>
      <c r="N207" s="228"/>
    </row>
    <row r="208" spans="1:14" outlineLevel="1">
      <c r="A208">
        <v>4</v>
      </c>
      <c r="B208" t="s">
        <v>949</v>
      </c>
      <c r="C208" s="348">
        <f t="shared" si="85"/>
        <v>287</v>
      </c>
      <c r="D208" s="174">
        <f t="shared" si="85"/>
        <v>321</v>
      </c>
      <c r="E208" s="349">
        <f t="shared" si="85"/>
        <v>356</v>
      </c>
      <c r="F208" s="432"/>
      <c r="G208" s="228"/>
      <c r="H208" s="228"/>
      <c r="I208" s="228"/>
      <c r="J208" s="228"/>
      <c r="K208" s="228"/>
      <c r="L208" s="228"/>
      <c r="M208" s="228"/>
      <c r="N208" s="228"/>
    </row>
    <row r="209" spans="1:42" outlineLevel="1">
      <c r="A209">
        <v>5</v>
      </c>
      <c r="B209" t="s">
        <v>978</v>
      </c>
      <c r="C209" s="348">
        <f t="shared" ref="C209" si="86">C$204+CHOOSE(d.Region,F209,I209,L209)</f>
        <v>287</v>
      </c>
      <c r="D209" s="174">
        <f t="shared" ref="D209" si="87">D$204+CHOOSE(d.Region,G209,J209,M209)</f>
        <v>321</v>
      </c>
      <c r="E209" s="349">
        <f t="shared" ref="E209" si="88">E$204+CHOOSE(d.Region,H209,K209,N209)</f>
        <v>356</v>
      </c>
      <c r="F209" s="432"/>
      <c r="G209" s="228"/>
      <c r="H209" s="228"/>
      <c r="I209" s="228"/>
      <c r="J209" s="228"/>
      <c r="K209" s="228"/>
      <c r="L209" s="228"/>
      <c r="M209" s="228"/>
      <c r="N209" s="228"/>
    </row>
    <row r="210" spans="1:42" outlineLevel="1">
      <c r="A210">
        <v>6</v>
      </c>
      <c r="B210" t="s">
        <v>1526</v>
      </c>
      <c r="C210" s="350">
        <f t="shared" si="85"/>
        <v>287</v>
      </c>
      <c r="D210" s="351">
        <f t="shared" si="85"/>
        <v>321</v>
      </c>
      <c r="E210" s="352">
        <f t="shared" si="85"/>
        <v>356</v>
      </c>
      <c r="F210" s="483">
        <f>F205</f>
        <v>0</v>
      </c>
      <c r="G210" s="483">
        <f t="shared" ref="G210:N210" si="89">G205</f>
        <v>0</v>
      </c>
      <c r="H210" s="483">
        <f t="shared" si="89"/>
        <v>0</v>
      </c>
      <c r="I210" s="483">
        <f t="shared" si="89"/>
        <v>0</v>
      </c>
      <c r="J210" s="483">
        <f t="shared" si="89"/>
        <v>0</v>
      </c>
      <c r="K210" s="483">
        <f t="shared" si="89"/>
        <v>0</v>
      </c>
      <c r="L210" s="483">
        <f t="shared" si="89"/>
        <v>0</v>
      </c>
      <c r="M210" s="483">
        <f t="shared" si="89"/>
        <v>0</v>
      </c>
      <c r="N210" s="483">
        <f t="shared" si="89"/>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90">INDEX($F217:$N217,$214:$214+(d.Region-1)*3)</f>
        <v>0</v>
      </c>
      <c r="D217" s="227">
        <f t="shared" si="90"/>
        <v>0</v>
      </c>
      <c r="E217" s="227">
        <f t="shared" si="90"/>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90"/>
        <v>0.25</v>
      </c>
      <c r="D218" s="227">
        <f t="shared" si="90"/>
        <v>0.25</v>
      </c>
      <c r="E218" s="227">
        <f t="shared" si="90"/>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90"/>
        <v>0.5</v>
      </c>
      <c r="D219" s="227">
        <f t="shared" si="90"/>
        <v>0.5</v>
      </c>
      <c r="E219" s="227">
        <f t="shared" si="90"/>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91">D223</f>
        <v>1</v>
      </c>
      <c r="F223">
        <f t="shared" si="91"/>
        <v>1</v>
      </c>
      <c r="G223">
        <f>C223+1</f>
        <v>2</v>
      </c>
      <c r="H223">
        <f>G223</f>
        <v>2</v>
      </c>
      <c r="I223">
        <f t="shared" ref="I223:J223" si="92">H223</f>
        <v>2</v>
      </c>
      <c r="J223">
        <f t="shared" si="92"/>
        <v>2</v>
      </c>
      <c r="K223">
        <f t="shared" ref="K223" si="93">G223+1</f>
        <v>3</v>
      </c>
      <c r="L223">
        <f t="shared" ref="L223:R223" si="94">K223</f>
        <v>3</v>
      </c>
      <c r="M223">
        <f t="shared" si="94"/>
        <v>3</v>
      </c>
      <c r="N223">
        <f t="shared" si="94"/>
        <v>3</v>
      </c>
      <c r="O223">
        <f t="shared" ref="O223" si="95">K223+1</f>
        <v>4</v>
      </c>
      <c r="P223">
        <f t="shared" ref="P223" si="96">O223</f>
        <v>4</v>
      </c>
      <c r="Q223">
        <f t="shared" si="94"/>
        <v>4</v>
      </c>
      <c r="R223">
        <f t="shared" si="94"/>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97">AB225+4</f>
        <v>12</v>
      </c>
      <c r="AF225">
        <f t="shared" si="97"/>
        <v>14</v>
      </c>
      <c r="AG225">
        <f t="shared" si="97"/>
        <v>15</v>
      </c>
      <c r="AH225">
        <f t="shared" si="97"/>
        <v>16</v>
      </c>
      <c r="AI225">
        <f t="shared" si="97"/>
        <v>18</v>
      </c>
      <c r="AJ225">
        <f t="shared" si="97"/>
        <v>19</v>
      </c>
      <c r="AK225">
        <f t="shared" si="97"/>
        <v>20</v>
      </c>
      <c r="AL225">
        <f t="shared" si="97"/>
        <v>22</v>
      </c>
      <c r="AM225">
        <f t="shared" si="97"/>
        <v>23</v>
      </c>
      <c r="AN225">
        <f t="shared" si="97"/>
        <v>24</v>
      </c>
      <c r="AO225">
        <f t="shared" si="97"/>
        <v>26</v>
      </c>
    </row>
    <row r="226" spans="1:66" outlineLevel="1">
      <c r="B226" t="s">
        <v>976</v>
      </c>
      <c r="C226" s="148">
        <f t="shared" ref="C226:R226" si="98">INDEX(i.Periods,C$225,1+d.TOL+(C$223-1)*3)</f>
        <v>38</v>
      </c>
      <c r="D226" s="148">
        <f t="shared" si="98"/>
        <v>54</v>
      </c>
      <c r="E226" s="148">
        <f t="shared" si="98"/>
        <v>59</v>
      </c>
      <c r="F226" s="148">
        <f t="shared" si="98"/>
        <v>89</v>
      </c>
      <c r="G226" s="148">
        <f t="shared" si="98"/>
        <v>38</v>
      </c>
      <c r="H226" s="148">
        <f t="shared" si="98"/>
        <v>56</v>
      </c>
      <c r="I226" s="148">
        <f t="shared" si="98"/>
        <v>61</v>
      </c>
      <c r="J226" s="148">
        <f t="shared" si="98"/>
        <v>91</v>
      </c>
      <c r="K226" s="148">
        <f t="shared" si="98"/>
        <v>38</v>
      </c>
      <c r="L226" s="148">
        <f t="shared" si="98"/>
        <v>59</v>
      </c>
      <c r="M226" s="148">
        <f t="shared" si="98"/>
        <v>64</v>
      </c>
      <c r="N226" s="148">
        <f t="shared" si="98"/>
        <v>94</v>
      </c>
      <c r="O226" s="148">
        <f t="shared" si="98"/>
        <v>38</v>
      </c>
      <c r="P226" s="148">
        <f t="shared" si="98"/>
        <v>61</v>
      </c>
      <c r="Q226" s="148">
        <f t="shared" si="98"/>
        <v>66</v>
      </c>
      <c r="R226" s="148">
        <f t="shared" si="98"/>
        <v>96</v>
      </c>
      <c r="S226" s="148">
        <f t="shared" ref="S226:AO226" si="99">INDEX(i.Periods,S$225,1+d.TOL+(S$223-1)*3)</f>
        <v>38</v>
      </c>
      <c r="T226" s="148">
        <f t="shared" si="99"/>
        <v>63</v>
      </c>
      <c r="U226" s="148">
        <f t="shared" si="99"/>
        <v>68</v>
      </c>
      <c r="V226" s="148">
        <f t="shared" si="99"/>
        <v>98</v>
      </c>
      <c r="W226" s="148">
        <f t="shared" si="99"/>
        <v>38</v>
      </c>
      <c r="X226" s="148">
        <f t="shared" si="99"/>
        <v>54</v>
      </c>
      <c r="Y226" s="148">
        <f t="shared" si="99"/>
        <v>59</v>
      </c>
      <c r="Z226" s="148">
        <f t="shared" si="99"/>
        <v>89</v>
      </c>
      <c r="AA226" s="148">
        <f t="shared" si="99"/>
        <v>106</v>
      </c>
      <c r="AB226" s="148">
        <f t="shared" si="99"/>
        <v>126</v>
      </c>
      <c r="AC226" s="148">
        <f t="shared" si="99"/>
        <v>141</v>
      </c>
      <c r="AD226" s="148">
        <f t="shared" si="99"/>
        <v>159</v>
      </c>
      <c r="AE226" s="148">
        <f t="shared" si="99"/>
        <v>178</v>
      </c>
      <c r="AF226" s="148">
        <f t="shared" si="99"/>
        <v>194</v>
      </c>
      <c r="AG226" s="148">
        <f t="shared" si="99"/>
        <v>211</v>
      </c>
      <c r="AH226" s="148">
        <f t="shared" si="99"/>
        <v>230</v>
      </c>
      <c r="AI226" s="148">
        <f t="shared" si="99"/>
        <v>246</v>
      </c>
      <c r="AJ226" s="148">
        <f t="shared" si="99"/>
        <v>263</v>
      </c>
      <c r="AK226" s="148">
        <f t="shared" si="99"/>
        <v>282</v>
      </c>
      <c r="AL226" s="148">
        <f t="shared" si="99"/>
        <v>298</v>
      </c>
      <c r="AM226" s="148">
        <f t="shared" si="99"/>
        <v>315</v>
      </c>
      <c r="AN226" s="148">
        <f t="shared" si="99"/>
        <v>334</v>
      </c>
      <c r="AO226" s="148">
        <f t="shared" si="99"/>
        <v>350</v>
      </c>
    </row>
    <row r="227" spans="1:66" outlineLevel="1">
      <c r="B227" t="s">
        <v>979</v>
      </c>
      <c r="C227" s="125">
        <f>INDEX(i.Periods,C$225+1,1+d.TOL+(C$223-1)*3)</f>
        <v>54</v>
      </c>
      <c r="D227" s="125">
        <f>INDEX(i.Periods,D$225+1,1+d.TOL+(D$223-1)*3)</f>
        <v>59</v>
      </c>
      <c r="E227" s="238">
        <f>INDEX(i.Periods,E$225+2,1+d.TOL+(E$223-1)*3)</f>
        <v>81</v>
      </c>
      <c r="F227" s="125">
        <f>INDEX(i.Periods,F$225+1,1+d.TOL+(F$223-1)*3)</f>
        <v>106</v>
      </c>
      <c r="G227" s="125">
        <f>INDEX(i.Periods,G$225+1,1+d.TOL+(G$223-1)*3)</f>
        <v>56</v>
      </c>
      <c r="H227" s="125">
        <f>INDEX(i.Periods,H$225+1,1+d.TOL+(H$223-1)*3)</f>
        <v>61</v>
      </c>
      <c r="I227" s="238">
        <f>INDEX(i.Periods,I$225+2,1+d.TOL+(I$223-1)*3)</f>
        <v>83</v>
      </c>
      <c r="J227" s="125">
        <f>INDEX(i.Periods,J$225+1,1+d.TOL+(J$223-1)*3)</f>
        <v>106</v>
      </c>
      <c r="K227" s="125">
        <f>INDEX(i.Periods,K$225+1,1+d.TOL+(K$223-1)*3)</f>
        <v>59</v>
      </c>
      <c r="L227" s="125">
        <f>INDEX(i.Periods,L$225+1,1+d.TOL+(L$223-1)*3)</f>
        <v>64</v>
      </c>
      <c r="M227" s="238">
        <f>INDEX(i.Periods,M$225+2,1+d.TOL+(M$223-1)*3)</f>
        <v>86</v>
      </c>
      <c r="N227" s="125">
        <f>INDEX(i.Periods,N$225+1,1+d.TOL+(N$223-1)*3)</f>
        <v>106</v>
      </c>
      <c r="O227" s="125">
        <f>INDEX(i.Periods,O$225+1,1+d.TOL+(O$223-1)*3)</f>
        <v>61</v>
      </c>
      <c r="P227" s="125">
        <f>INDEX(i.Periods,P$225+1,1+d.TOL+(P$223-1)*3)</f>
        <v>66</v>
      </c>
      <c r="Q227" s="238">
        <f>INDEX(i.Periods,Q$225+2,1+d.TOL+(Q$223-1)*3)</f>
        <v>88</v>
      </c>
      <c r="R227" s="125">
        <f>INDEX(i.Periods,R$225+1,1+d.TOL+(R$223-1)*3)</f>
        <v>106</v>
      </c>
      <c r="S227" s="125">
        <f>INDEX(i.Periods,S$225+1,1+d.TOL+(S$223-1)*3)</f>
        <v>63</v>
      </c>
      <c r="T227" s="125">
        <f>INDEX(i.Periods,T$225+1,1+d.TOL+(T$223-1)*3)</f>
        <v>68</v>
      </c>
      <c r="U227" s="238">
        <f>INDEX(i.Periods,U$225+2,1+d.TOL+(U$223-1)*3)</f>
        <v>90</v>
      </c>
      <c r="V227" s="125">
        <f>INDEX(i.Periods,V$225+1,1+d.TOL+(V$223-1)*3)</f>
        <v>106</v>
      </c>
      <c r="W227" s="125">
        <f>INDEX(i.Periods,W$225+1,1+d.TOL+(W$223-1)*3)</f>
        <v>54</v>
      </c>
      <c r="X227" s="125">
        <f>INDEX(i.Periods,X$225+1,1+d.TOL+(X$223-1)*3)</f>
        <v>59</v>
      </c>
      <c r="Y227" s="238">
        <f>INDEX(i.Periods,Y$225+2,1+d.TOL+(Y$223-1)*3)</f>
        <v>81</v>
      </c>
      <c r="Z227" s="125">
        <f t="shared" ref="Z227:AO227" si="100">INDEX(i.Periods,Z$225+1,1+d.TOL+(Z$223-1)*3)</f>
        <v>106</v>
      </c>
      <c r="AA227" s="125">
        <f t="shared" si="100"/>
        <v>126</v>
      </c>
      <c r="AB227" s="125">
        <f t="shared" si="100"/>
        <v>133</v>
      </c>
      <c r="AC227" s="125">
        <f t="shared" si="100"/>
        <v>159</v>
      </c>
      <c r="AD227" s="125">
        <f t="shared" si="100"/>
        <v>178</v>
      </c>
      <c r="AE227" s="125">
        <f t="shared" si="100"/>
        <v>186</v>
      </c>
      <c r="AF227" s="125">
        <f t="shared" si="100"/>
        <v>211</v>
      </c>
      <c r="AG227" s="125">
        <f t="shared" si="100"/>
        <v>230</v>
      </c>
      <c r="AH227" s="125">
        <f t="shared" si="100"/>
        <v>238</v>
      </c>
      <c r="AI227" s="125">
        <f t="shared" si="100"/>
        <v>263</v>
      </c>
      <c r="AJ227" s="125">
        <f t="shared" si="100"/>
        <v>282</v>
      </c>
      <c r="AK227" s="125">
        <f t="shared" si="100"/>
        <v>290</v>
      </c>
      <c r="AL227" s="125">
        <f t="shared" si="100"/>
        <v>315</v>
      </c>
      <c r="AM227" s="125">
        <f t="shared" si="100"/>
        <v>334</v>
      </c>
      <c r="AN227" s="125">
        <f t="shared" si="100"/>
        <v>342</v>
      </c>
      <c r="AO227" s="125">
        <f t="shared" si="100"/>
        <v>367</v>
      </c>
    </row>
    <row r="228" spans="1:66" ht="60.75" customHeight="1" outlineLevel="1">
      <c r="A228">
        <v>1</v>
      </c>
      <c r="B228" t="s">
        <v>961</v>
      </c>
      <c r="C228" s="476" t="str">
        <f t="shared" ref="C228:L229" si="101">INDEX(i.TOL_indices,d.TOL,$A228)&amp;", "&amp;TEXT(C$226,"0")&amp;":"&amp;TEXT(C$227,"0")</f>
        <v>43:44, 38:54</v>
      </c>
      <c r="D228" s="476" t="str">
        <f t="shared" si="101"/>
        <v>43:44, 54:59</v>
      </c>
      <c r="E228" s="476" t="str">
        <f t="shared" si="101"/>
        <v>43:44, 59:81</v>
      </c>
      <c r="F228" s="476" t="str">
        <f t="shared" si="101"/>
        <v>43:44, 89:106</v>
      </c>
      <c r="G228" s="476" t="str">
        <f t="shared" si="101"/>
        <v>43:44, 38:56</v>
      </c>
      <c r="H228" s="476" t="str">
        <f t="shared" si="101"/>
        <v>43:44, 56:61</v>
      </c>
      <c r="I228" s="476" t="str">
        <f t="shared" si="101"/>
        <v>43:44, 61:83</v>
      </c>
      <c r="J228" s="476" t="str">
        <f t="shared" si="101"/>
        <v>43:44, 91:106</v>
      </c>
      <c r="K228" s="476" t="str">
        <f t="shared" si="101"/>
        <v>43:44, 38:59</v>
      </c>
      <c r="L228" s="476" t="str">
        <f t="shared" si="101"/>
        <v>43:44, 59:64</v>
      </c>
      <c r="M228" s="476" t="str">
        <f t="shared" ref="M228:AD229" si="102">INDEX(i.TOL_indices,d.TOL,$A228)&amp;", "&amp;TEXT(M$226,"0")&amp;":"&amp;TEXT(M$227,"0")</f>
        <v>43:44, 64:86</v>
      </c>
      <c r="N228" s="476" t="str">
        <f t="shared" si="102"/>
        <v>43:44, 94:106</v>
      </c>
      <c r="O228" s="476" t="str">
        <f t="shared" si="102"/>
        <v>43:44, 38:61</v>
      </c>
      <c r="P228" s="476" t="str">
        <f t="shared" si="102"/>
        <v>43:44, 61:66</v>
      </c>
      <c r="Q228" s="476" t="str">
        <f t="shared" si="102"/>
        <v>43:44, 66:88</v>
      </c>
      <c r="R228" s="476" t="str">
        <f t="shared" si="102"/>
        <v>43:44, 96:106</v>
      </c>
      <c r="S228" s="476" t="str">
        <f t="shared" si="102"/>
        <v>43:44, 38:63</v>
      </c>
      <c r="T228" s="476" t="str">
        <f t="shared" si="102"/>
        <v>43:44, 63:68</v>
      </c>
      <c r="U228" s="476" t="str">
        <f t="shared" si="102"/>
        <v>43:44, 68:90</v>
      </c>
      <c r="V228" s="476" t="str">
        <f t="shared" si="102"/>
        <v>43:44, 98:106</v>
      </c>
      <c r="W228" s="476" t="str">
        <f t="shared" si="102"/>
        <v>43:44, 38:54</v>
      </c>
      <c r="X228" s="476" t="str">
        <f t="shared" si="102"/>
        <v>43:44, 54:59</v>
      </c>
      <c r="Y228" s="476" t="str">
        <f t="shared" si="102"/>
        <v>43:44, 59:81</v>
      </c>
      <c r="Z228" s="476" t="str">
        <f t="shared" si="102"/>
        <v>43:44, 89:106</v>
      </c>
      <c r="AA228" s="476" t="str">
        <f t="shared" si="102"/>
        <v>43:44, 106:126</v>
      </c>
      <c r="AB228" s="476" t="str">
        <f t="shared" si="102"/>
        <v>43:44, 126:133</v>
      </c>
      <c r="AC228" s="476" t="str">
        <f t="shared" ref="AA228:AC229" si="103">INDEX(i.TOL_indices,d.TOL,$A228)&amp;", "&amp;TEXT(AC$226,"0")&amp;":"&amp;TEXT(AC$227,"0")</f>
        <v>43:44, 141:159</v>
      </c>
      <c r="AD228" s="476" t="str">
        <f t="shared" si="102"/>
        <v>43:44, 159:178</v>
      </c>
      <c r="AE228" s="476" t="str">
        <f t="shared" ref="AD228:AO229" si="104">INDEX(i.TOL_indices,d.TOL,$A228)&amp;", "&amp;TEXT(AE$226,"0")&amp;":"&amp;TEXT(AE$227,"0")</f>
        <v>43:44, 178:186</v>
      </c>
      <c r="AF228" s="476" t="str">
        <f t="shared" si="104"/>
        <v>43:44, 194:211</v>
      </c>
      <c r="AG228" s="476" t="str">
        <f t="shared" si="104"/>
        <v>43:44, 211:230</v>
      </c>
      <c r="AH228" s="476" t="str">
        <f t="shared" si="104"/>
        <v>43:44, 230:238</v>
      </c>
      <c r="AI228" s="476" t="str">
        <f t="shared" si="104"/>
        <v>43:44, 246:263</v>
      </c>
      <c r="AJ228" s="476" t="str">
        <f t="shared" si="104"/>
        <v>43:44, 263:282</v>
      </c>
      <c r="AK228" s="476" t="str">
        <f t="shared" si="104"/>
        <v>43:44, 282:290</v>
      </c>
      <c r="AL228" s="476" t="str">
        <f t="shared" si="104"/>
        <v>43:44, 298:315</v>
      </c>
      <c r="AM228" s="476" t="str">
        <f t="shared" si="104"/>
        <v>43:44, 315:334</v>
      </c>
      <c r="AN228" s="476" t="str">
        <f t="shared" si="104"/>
        <v>43:44, 334:342</v>
      </c>
      <c r="AO228" s="476" t="str">
        <f t="shared" si="104"/>
        <v>43:44, 350:367</v>
      </c>
    </row>
    <row r="229" spans="1:66" ht="63" customHeight="1" outlineLevel="1">
      <c r="A229">
        <v>2</v>
      </c>
      <c r="C229" s="476" t="str">
        <f t="shared" si="101"/>
        <v>25:26, 38:54</v>
      </c>
      <c r="D229" s="476" t="str">
        <f t="shared" si="101"/>
        <v>25:26, 54:59</v>
      </c>
      <c r="E229" s="476" t="str">
        <f t="shared" si="101"/>
        <v>25:26, 59:81</v>
      </c>
      <c r="F229" s="476" t="str">
        <f t="shared" si="101"/>
        <v>25:26, 89:106</v>
      </c>
      <c r="G229" s="476" t="str">
        <f t="shared" si="101"/>
        <v>25:26, 38:56</v>
      </c>
      <c r="H229" s="476" t="str">
        <f t="shared" si="101"/>
        <v>25:26, 56:61</v>
      </c>
      <c r="I229" s="476" t="str">
        <f t="shared" si="101"/>
        <v>25:26, 61:83</v>
      </c>
      <c r="J229" s="476" t="str">
        <f t="shared" si="101"/>
        <v>25:26, 91:106</v>
      </c>
      <c r="K229" s="476" t="str">
        <f t="shared" si="101"/>
        <v>25:26, 38:59</v>
      </c>
      <c r="L229" s="476" t="str">
        <f t="shared" si="101"/>
        <v>25:26, 59:64</v>
      </c>
      <c r="M229" s="476" t="str">
        <f t="shared" si="102"/>
        <v>25:26, 64:86</v>
      </c>
      <c r="N229" s="476" t="str">
        <f t="shared" si="102"/>
        <v>25:26, 94:106</v>
      </c>
      <c r="O229" s="476" t="str">
        <f t="shared" si="102"/>
        <v>25:26, 38:61</v>
      </c>
      <c r="P229" s="476" t="str">
        <f t="shared" si="102"/>
        <v>25:26, 61:66</v>
      </c>
      <c r="Q229" s="476" t="str">
        <f t="shared" si="102"/>
        <v>25:26, 66:88</v>
      </c>
      <c r="R229" s="476" t="str">
        <f t="shared" si="102"/>
        <v>25:26, 96:106</v>
      </c>
      <c r="S229" s="476" t="str">
        <f t="shared" si="102"/>
        <v>25:26, 38:63</v>
      </c>
      <c r="T229" s="476" t="str">
        <f t="shared" si="102"/>
        <v>25:26, 63:68</v>
      </c>
      <c r="U229" s="476" t="str">
        <f t="shared" si="102"/>
        <v>25:26, 68:90</v>
      </c>
      <c r="V229" s="476" t="str">
        <f t="shared" si="102"/>
        <v>25:26, 98:106</v>
      </c>
      <c r="W229" s="476" t="str">
        <f t="shared" si="102"/>
        <v>25:26, 38:54</v>
      </c>
      <c r="X229" s="476" t="str">
        <f t="shared" si="102"/>
        <v>25:26, 54:59</v>
      </c>
      <c r="Y229" s="476" t="str">
        <f t="shared" si="102"/>
        <v>25:26, 59:81</v>
      </c>
      <c r="Z229" s="476" t="str">
        <f t="shared" si="102"/>
        <v>25:26, 89:106</v>
      </c>
      <c r="AA229" s="476" t="str">
        <f t="shared" si="103"/>
        <v>25:26, 106:126</v>
      </c>
      <c r="AB229" s="476" t="str">
        <f t="shared" si="103"/>
        <v>25:26, 126:133</v>
      </c>
      <c r="AC229" s="476" t="str">
        <f t="shared" si="103"/>
        <v>25:26, 141:159</v>
      </c>
      <c r="AD229" s="476" t="str">
        <f t="shared" si="104"/>
        <v>25:26, 159:178</v>
      </c>
      <c r="AE229" s="476" t="str">
        <f t="shared" si="104"/>
        <v>25:26, 178:186</v>
      </c>
      <c r="AF229" s="476" t="str">
        <f t="shared" si="104"/>
        <v>25:26, 194:211</v>
      </c>
      <c r="AG229" s="476" t="str">
        <f t="shared" si="104"/>
        <v>25:26, 211:230</v>
      </c>
      <c r="AH229" s="476" t="str">
        <f t="shared" si="104"/>
        <v>25:26, 230:238</v>
      </c>
      <c r="AI229" s="476" t="str">
        <f t="shared" si="104"/>
        <v>25:26, 246:263</v>
      </c>
      <c r="AJ229" s="476" t="str">
        <f t="shared" si="104"/>
        <v>25:26, 263:282</v>
      </c>
      <c r="AK229" s="476" t="str">
        <f t="shared" si="104"/>
        <v>25:26, 282:290</v>
      </c>
      <c r="AL229" s="476" t="str">
        <f t="shared" si="104"/>
        <v>25:26, 298:315</v>
      </c>
      <c r="AM229" s="476" t="str">
        <f t="shared" si="104"/>
        <v>25:26, 315:334</v>
      </c>
      <c r="AN229" s="476" t="str">
        <f t="shared" si="104"/>
        <v>25:26, 334:342</v>
      </c>
      <c r="AO229" s="476" t="str">
        <f t="shared" si="104"/>
        <v>25:26, 350:367</v>
      </c>
    </row>
    <row r="230" spans="1:66" outlineLevel="1">
      <c r="B230" t="s">
        <v>1153</v>
      </c>
    </row>
    <row r="231" spans="1:66" outlineLevel="1">
      <c r="A231">
        <v>0</v>
      </c>
      <c r="C231" s="180">
        <v>0</v>
      </c>
      <c r="D231" s="180">
        <v>0</v>
      </c>
      <c r="E231" s="180">
        <v>0</v>
      </c>
      <c r="F231" s="180">
        <v>0</v>
      </c>
      <c r="G231" s="174">
        <f>C231</f>
        <v>0</v>
      </c>
      <c r="H231" s="174">
        <f t="shared" ref="H231:K236" si="105">D231</f>
        <v>0</v>
      </c>
      <c r="I231" s="174">
        <f t="shared" si="105"/>
        <v>0</v>
      </c>
      <c r="J231" s="174">
        <f t="shared" si="105"/>
        <v>0</v>
      </c>
      <c r="K231" s="174">
        <f>G231</f>
        <v>0</v>
      </c>
      <c r="L231" s="174">
        <f t="shared" ref="L231:O236" si="106">H231</f>
        <v>0</v>
      </c>
      <c r="M231" s="174">
        <f t="shared" si="106"/>
        <v>0</v>
      </c>
      <c r="N231" s="174">
        <f t="shared" si="106"/>
        <v>0</v>
      </c>
      <c r="O231" s="174">
        <f>K231</f>
        <v>0</v>
      </c>
      <c r="P231" s="174">
        <f t="shared" ref="P231:R234" si="107">L231</f>
        <v>0</v>
      </c>
      <c r="Q231" s="174">
        <f t="shared" si="107"/>
        <v>0</v>
      </c>
      <c r="R231" s="174">
        <f t="shared" si="107"/>
        <v>0</v>
      </c>
      <c r="S231" s="174">
        <f t="shared" ref="S231:S236" si="108">O231</f>
        <v>0</v>
      </c>
      <c r="T231" s="174">
        <f t="shared" ref="T231:T234" si="109">P231</f>
        <v>0</v>
      </c>
      <c r="U231" s="174">
        <f t="shared" ref="U231:U234" si="110">Q231</f>
        <v>0</v>
      </c>
      <c r="V231" s="174">
        <f t="shared" ref="V231:V234" si="111">R231</f>
        <v>0</v>
      </c>
      <c r="W231" s="174">
        <f t="shared" ref="W231:W236" si="112">S231</f>
        <v>0</v>
      </c>
      <c r="X231" s="174">
        <f t="shared" ref="X231:X234" si="113">T231</f>
        <v>0</v>
      </c>
      <c r="Y231" s="174">
        <f t="shared" ref="Y231:Y234" si="114">U231</f>
        <v>0</v>
      </c>
      <c r="Z231" s="174">
        <f t="shared" ref="Z231:Z234" si="115">V231</f>
        <v>0</v>
      </c>
      <c r="AA231" s="174">
        <f t="shared" ref="AA231:AD234" si="116">W231</f>
        <v>0</v>
      </c>
      <c r="AB231" s="174">
        <f t="shared" si="116"/>
        <v>0</v>
      </c>
      <c r="AC231" s="174">
        <f t="shared" si="116"/>
        <v>0</v>
      </c>
      <c r="AD231" s="174">
        <f t="shared" si="116"/>
        <v>0</v>
      </c>
      <c r="AE231" s="174">
        <f t="shared" ref="AE231:AE234" si="117">AA231</f>
        <v>0</v>
      </c>
      <c r="AF231" s="174">
        <f t="shared" ref="AF231:AF234" si="118">AB231</f>
        <v>0</v>
      </c>
      <c r="AG231" s="174">
        <f t="shared" ref="AG231:AG234" si="119">AC231</f>
        <v>0</v>
      </c>
      <c r="AH231" s="174">
        <f t="shared" ref="AH231:AH234" si="120">AD231</f>
        <v>0</v>
      </c>
      <c r="AI231" s="174">
        <f t="shared" ref="AI231:AI234" si="121">AE231</f>
        <v>0</v>
      </c>
      <c r="AJ231" s="174">
        <f t="shared" ref="AJ231:AJ234" si="122">AF231</f>
        <v>0</v>
      </c>
      <c r="AK231" s="174">
        <f t="shared" ref="AK231:AK234" si="123">AG231</f>
        <v>0</v>
      </c>
      <c r="AL231" s="174">
        <f t="shared" ref="AL231:AL234" si="124">AH231</f>
        <v>0</v>
      </c>
      <c r="AM231" s="174">
        <f t="shared" ref="AM231:AM234" si="125">AI231</f>
        <v>0</v>
      </c>
      <c r="AN231" s="174">
        <f t="shared" ref="AN231:AN234" si="126">AJ231</f>
        <v>0</v>
      </c>
      <c r="AO231" s="174">
        <f t="shared" ref="AO231:AO234" si="127">AK231</f>
        <v>0</v>
      </c>
    </row>
    <row r="232" spans="1:66" outlineLevel="1">
      <c r="A232">
        <v>1</v>
      </c>
      <c r="C232" s="180">
        <v>-1</v>
      </c>
      <c r="D232" s="180">
        <v>0.5</v>
      </c>
      <c r="E232" s="180">
        <v>0.5</v>
      </c>
      <c r="F232" s="180">
        <v>0.5</v>
      </c>
      <c r="G232" s="174">
        <f>C232</f>
        <v>-1</v>
      </c>
      <c r="H232" s="174">
        <f t="shared" si="105"/>
        <v>0.5</v>
      </c>
      <c r="I232" s="174">
        <f t="shared" si="105"/>
        <v>0.5</v>
      </c>
      <c r="J232" s="174">
        <f t="shared" si="105"/>
        <v>0.5</v>
      </c>
      <c r="K232" s="174">
        <f>G232</f>
        <v>-1</v>
      </c>
      <c r="L232" s="174">
        <f t="shared" si="106"/>
        <v>0.5</v>
      </c>
      <c r="M232" s="174">
        <f t="shared" si="106"/>
        <v>0.5</v>
      </c>
      <c r="N232" s="174">
        <f t="shared" si="106"/>
        <v>0.5</v>
      </c>
      <c r="O232" s="174">
        <f>K232</f>
        <v>-1</v>
      </c>
      <c r="P232" s="174">
        <f t="shared" si="107"/>
        <v>0.5</v>
      </c>
      <c r="Q232" s="174">
        <f t="shared" si="107"/>
        <v>0.5</v>
      </c>
      <c r="R232" s="174">
        <f t="shared" si="107"/>
        <v>0.5</v>
      </c>
      <c r="S232" s="174">
        <f t="shared" si="108"/>
        <v>-1</v>
      </c>
      <c r="T232" s="174">
        <f t="shared" si="109"/>
        <v>0.5</v>
      </c>
      <c r="U232" s="174">
        <f t="shared" si="110"/>
        <v>0.5</v>
      </c>
      <c r="V232" s="174">
        <f t="shared" si="111"/>
        <v>0.5</v>
      </c>
      <c r="W232" s="174">
        <f t="shared" si="112"/>
        <v>-1</v>
      </c>
      <c r="X232" s="174">
        <f t="shared" si="113"/>
        <v>0.5</v>
      </c>
      <c r="Y232" s="174">
        <f t="shared" si="114"/>
        <v>0.5</v>
      </c>
      <c r="Z232" s="174">
        <f t="shared" si="115"/>
        <v>0.5</v>
      </c>
      <c r="AA232" s="174">
        <f t="shared" si="116"/>
        <v>-1</v>
      </c>
      <c r="AB232" s="174">
        <f t="shared" si="116"/>
        <v>0.5</v>
      </c>
      <c r="AC232" s="174">
        <f t="shared" si="116"/>
        <v>0.5</v>
      </c>
      <c r="AD232" s="174">
        <f t="shared" si="116"/>
        <v>0.5</v>
      </c>
      <c r="AE232" s="174">
        <f t="shared" si="117"/>
        <v>-1</v>
      </c>
      <c r="AF232" s="174">
        <f t="shared" si="118"/>
        <v>0.5</v>
      </c>
      <c r="AG232" s="174">
        <f t="shared" si="119"/>
        <v>0.5</v>
      </c>
      <c r="AH232" s="174">
        <f t="shared" si="120"/>
        <v>0.5</v>
      </c>
      <c r="AI232" s="174">
        <f t="shared" si="121"/>
        <v>-1</v>
      </c>
      <c r="AJ232" s="174">
        <f t="shared" si="122"/>
        <v>0.5</v>
      </c>
      <c r="AK232" s="174">
        <f t="shared" si="123"/>
        <v>0.5</v>
      </c>
      <c r="AL232" s="174">
        <f t="shared" si="124"/>
        <v>0.5</v>
      </c>
      <c r="AM232" s="174">
        <f t="shared" si="125"/>
        <v>-1</v>
      </c>
      <c r="AN232" s="174">
        <f t="shared" si="126"/>
        <v>0.5</v>
      </c>
      <c r="AO232" s="174">
        <f t="shared" si="127"/>
        <v>0.5</v>
      </c>
    </row>
    <row r="233" spans="1:66" outlineLevel="1">
      <c r="A233">
        <v>2</v>
      </c>
      <c r="C233" s="180">
        <v>-0.5</v>
      </c>
      <c r="D233" s="180">
        <v>1</v>
      </c>
      <c r="E233" s="180">
        <v>1</v>
      </c>
      <c r="F233" s="180">
        <v>1</v>
      </c>
      <c r="G233" s="174">
        <f t="shared" ref="G233:G236" si="128">C233</f>
        <v>-0.5</v>
      </c>
      <c r="H233" s="174">
        <f t="shared" si="105"/>
        <v>1</v>
      </c>
      <c r="I233" s="174">
        <f t="shared" si="105"/>
        <v>1</v>
      </c>
      <c r="J233" s="174">
        <f t="shared" si="105"/>
        <v>1</v>
      </c>
      <c r="K233" s="174">
        <f t="shared" si="105"/>
        <v>-0.5</v>
      </c>
      <c r="L233" s="174">
        <f t="shared" si="106"/>
        <v>1</v>
      </c>
      <c r="M233" s="174">
        <f t="shared" si="106"/>
        <v>1</v>
      </c>
      <c r="N233" s="174">
        <f t="shared" si="106"/>
        <v>1</v>
      </c>
      <c r="O233" s="174">
        <f t="shared" si="106"/>
        <v>-0.5</v>
      </c>
      <c r="P233" s="174">
        <f t="shared" si="107"/>
        <v>1</v>
      </c>
      <c r="Q233" s="174">
        <f t="shared" si="107"/>
        <v>1</v>
      </c>
      <c r="R233" s="174">
        <f t="shared" si="107"/>
        <v>1</v>
      </c>
      <c r="S233" s="174">
        <f t="shared" si="108"/>
        <v>-0.5</v>
      </c>
      <c r="T233" s="174">
        <f t="shared" si="109"/>
        <v>1</v>
      </c>
      <c r="U233" s="174">
        <f t="shared" si="110"/>
        <v>1</v>
      </c>
      <c r="V233" s="174">
        <f t="shared" si="111"/>
        <v>1</v>
      </c>
      <c r="W233" s="174">
        <f t="shared" si="112"/>
        <v>-0.5</v>
      </c>
      <c r="X233" s="174">
        <f t="shared" si="113"/>
        <v>1</v>
      </c>
      <c r="Y233" s="174">
        <f t="shared" si="114"/>
        <v>1</v>
      </c>
      <c r="Z233" s="174">
        <f t="shared" si="115"/>
        <v>1</v>
      </c>
      <c r="AA233" s="174">
        <f t="shared" si="116"/>
        <v>-0.5</v>
      </c>
      <c r="AB233" s="174">
        <f t="shared" si="116"/>
        <v>1</v>
      </c>
      <c r="AC233" s="174">
        <f t="shared" si="116"/>
        <v>1</v>
      </c>
      <c r="AD233" s="174">
        <f t="shared" si="116"/>
        <v>1</v>
      </c>
      <c r="AE233" s="174">
        <f t="shared" si="117"/>
        <v>-0.5</v>
      </c>
      <c r="AF233" s="174">
        <f t="shared" si="118"/>
        <v>1</v>
      </c>
      <c r="AG233" s="174">
        <f t="shared" si="119"/>
        <v>1</v>
      </c>
      <c r="AH233" s="174">
        <f t="shared" si="120"/>
        <v>1</v>
      </c>
      <c r="AI233" s="174">
        <f t="shared" si="121"/>
        <v>-0.5</v>
      </c>
      <c r="AJ233" s="174">
        <f t="shared" si="122"/>
        <v>1</v>
      </c>
      <c r="AK233" s="174">
        <f t="shared" si="123"/>
        <v>1</v>
      </c>
      <c r="AL233" s="174">
        <f t="shared" si="124"/>
        <v>1</v>
      </c>
      <c r="AM233" s="174">
        <f t="shared" si="125"/>
        <v>-0.5</v>
      </c>
      <c r="AN233" s="174">
        <f t="shared" si="126"/>
        <v>1</v>
      </c>
      <c r="AO233" s="174">
        <f t="shared" si="127"/>
        <v>1</v>
      </c>
    </row>
    <row r="234" spans="1:66" outlineLevel="1">
      <c r="A234">
        <v>3</v>
      </c>
      <c r="C234" s="180">
        <v>0</v>
      </c>
      <c r="D234" s="180">
        <v>1.5</v>
      </c>
      <c r="E234" s="180">
        <v>1.5</v>
      </c>
      <c r="F234" s="180">
        <v>1.5</v>
      </c>
      <c r="G234" s="174">
        <f t="shared" si="128"/>
        <v>0</v>
      </c>
      <c r="H234" s="174">
        <f t="shared" si="105"/>
        <v>1.5</v>
      </c>
      <c r="I234" s="174">
        <f t="shared" si="105"/>
        <v>1.5</v>
      </c>
      <c r="J234" s="174">
        <f t="shared" si="105"/>
        <v>1.5</v>
      </c>
      <c r="K234" s="174">
        <f t="shared" si="105"/>
        <v>0</v>
      </c>
      <c r="L234" s="174">
        <f t="shared" si="106"/>
        <v>1.5</v>
      </c>
      <c r="M234" s="174">
        <f t="shared" si="106"/>
        <v>1.5</v>
      </c>
      <c r="N234" s="174">
        <f t="shared" si="106"/>
        <v>1.5</v>
      </c>
      <c r="O234" s="174">
        <f t="shared" si="106"/>
        <v>0</v>
      </c>
      <c r="P234" s="174">
        <f t="shared" si="107"/>
        <v>1.5</v>
      </c>
      <c r="Q234" s="174">
        <f t="shared" si="107"/>
        <v>1.5</v>
      </c>
      <c r="R234" s="174">
        <f t="shared" si="107"/>
        <v>1.5</v>
      </c>
      <c r="S234" s="174">
        <f t="shared" si="108"/>
        <v>0</v>
      </c>
      <c r="T234" s="174">
        <f t="shared" si="109"/>
        <v>1.5</v>
      </c>
      <c r="U234" s="174">
        <f t="shared" si="110"/>
        <v>1.5</v>
      </c>
      <c r="V234" s="174">
        <f t="shared" si="111"/>
        <v>1.5</v>
      </c>
      <c r="W234" s="174">
        <f t="shared" si="112"/>
        <v>0</v>
      </c>
      <c r="X234" s="174">
        <f t="shared" si="113"/>
        <v>1.5</v>
      </c>
      <c r="Y234" s="174">
        <f t="shared" si="114"/>
        <v>1.5</v>
      </c>
      <c r="Z234" s="174">
        <f t="shared" si="115"/>
        <v>1.5</v>
      </c>
      <c r="AA234" s="174">
        <f t="shared" si="116"/>
        <v>0</v>
      </c>
      <c r="AB234" s="174">
        <f t="shared" si="116"/>
        <v>1.5</v>
      </c>
      <c r="AC234" s="174">
        <f t="shared" si="116"/>
        <v>1.5</v>
      </c>
      <c r="AD234" s="174">
        <f t="shared" si="116"/>
        <v>1.5</v>
      </c>
      <c r="AE234" s="174">
        <f t="shared" si="117"/>
        <v>0</v>
      </c>
      <c r="AF234" s="174">
        <f t="shared" si="118"/>
        <v>1.5</v>
      </c>
      <c r="AG234" s="174">
        <f t="shared" si="119"/>
        <v>1.5</v>
      </c>
      <c r="AH234" s="174">
        <f t="shared" si="120"/>
        <v>1.5</v>
      </c>
      <c r="AI234" s="174">
        <f t="shared" si="121"/>
        <v>0</v>
      </c>
      <c r="AJ234" s="174">
        <f t="shared" si="122"/>
        <v>1.5</v>
      </c>
      <c r="AK234" s="174">
        <f t="shared" si="123"/>
        <v>1.5</v>
      </c>
      <c r="AL234" s="174">
        <f t="shared" si="124"/>
        <v>1.5</v>
      </c>
      <c r="AM234" s="174">
        <f t="shared" si="125"/>
        <v>0</v>
      </c>
      <c r="AN234" s="174">
        <f t="shared" si="126"/>
        <v>1.5</v>
      </c>
      <c r="AO234" s="174">
        <f t="shared" si="127"/>
        <v>1.5</v>
      </c>
    </row>
    <row r="235" spans="1:66" outlineLevel="1">
      <c r="A235">
        <v>4</v>
      </c>
      <c r="C235" s="180">
        <v>0.5</v>
      </c>
      <c r="D235" s="174"/>
      <c r="E235" s="174"/>
      <c r="F235" s="174"/>
      <c r="G235" s="174">
        <f t="shared" si="128"/>
        <v>0.5</v>
      </c>
      <c r="H235" s="174"/>
      <c r="I235" s="174"/>
      <c r="J235" s="174"/>
      <c r="K235" s="174">
        <f t="shared" si="105"/>
        <v>0.5</v>
      </c>
      <c r="L235" s="174"/>
      <c r="M235" s="174"/>
      <c r="N235" s="174"/>
      <c r="O235" s="174">
        <f t="shared" si="106"/>
        <v>0.5</v>
      </c>
      <c r="P235" s="174"/>
      <c r="Q235" s="174"/>
      <c r="R235" s="174"/>
      <c r="S235" s="174">
        <f t="shared" si="108"/>
        <v>0.5</v>
      </c>
      <c r="T235" s="174"/>
      <c r="U235" s="174"/>
      <c r="V235" s="174"/>
      <c r="W235" s="174">
        <f t="shared" si="112"/>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28"/>
        <v>1</v>
      </c>
      <c r="H236" s="174"/>
      <c r="I236" s="174"/>
      <c r="J236" s="174"/>
      <c r="K236" s="174">
        <f t="shared" si="105"/>
        <v>1</v>
      </c>
      <c r="L236" s="174"/>
      <c r="M236" s="174"/>
      <c r="N236" s="174"/>
      <c r="O236" s="174">
        <f t="shared" si="106"/>
        <v>1</v>
      </c>
      <c r="P236" s="174"/>
      <c r="Q236" s="174"/>
      <c r="R236" s="174"/>
      <c r="S236" s="174">
        <f t="shared" si="108"/>
        <v>1</v>
      </c>
      <c r="T236" s="174"/>
      <c r="U236" s="174"/>
      <c r="V236" s="174"/>
      <c r="W236" s="174">
        <f t="shared" si="112"/>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29">CHOOSE(d.Region,S243,AI243,AY243)</f>
        <v>0</v>
      </c>
      <c r="D243" s="428">
        <f t="shared" si="129"/>
        <v>0</v>
      </c>
      <c r="E243" s="428">
        <f t="shared" si="129"/>
        <v>0</v>
      </c>
      <c r="F243" s="428">
        <f t="shared" si="129"/>
        <v>0</v>
      </c>
      <c r="G243" s="428">
        <f t="shared" si="129"/>
        <v>0</v>
      </c>
      <c r="H243" s="428">
        <f t="shared" si="129"/>
        <v>0</v>
      </c>
      <c r="I243" s="428">
        <f t="shared" si="129"/>
        <v>0</v>
      </c>
      <c r="J243" s="428">
        <f t="shared" si="129"/>
        <v>0</v>
      </c>
      <c r="K243" s="428">
        <f t="shared" si="129"/>
        <v>0</v>
      </c>
      <c r="L243" s="428">
        <f t="shared" si="129"/>
        <v>0</v>
      </c>
      <c r="M243" s="428">
        <f t="shared" si="129"/>
        <v>0</v>
      </c>
      <c r="N243" s="428">
        <f t="shared" si="129"/>
        <v>0</v>
      </c>
      <c r="O243" s="428">
        <f t="shared" si="129"/>
        <v>0</v>
      </c>
      <c r="P243" s="428">
        <f t="shared" si="129"/>
        <v>0</v>
      </c>
      <c r="Q243" s="428">
        <f t="shared" si="129"/>
        <v>0</v>
      </c>
      <c r="R243" s="445">
        <f t="shared" si="129"/>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29"/>
        <v>0</v>
      </c>
      <c r="D244" s="430">
        <f t="shared" si="129"/>
        <v>0</v>
      </c>
      <c r="E244" s="430">
        <f t="shared" si="129"/>
        <v>0</v>
      </c>
      <c r="F244" s="430">
        <f t="shared" si="129"/>
        <v>0</v>
      </c>
      <c r="G244" s="430">
        <f t="shared" si="129"/>
        <v>0</v>
      </c>
      <c r="H244" s="430">
        <f t="shared" si="129"/>
        <v>0</v>
      </c>
      <c r="I244" s="430">
        <f t="shared" si="129"/>
        <v>0</v>
      </c>
      <c r="J244" s="430">
        <f t="shared" si="129"/>
        <v>0</v>
      </c>
      <c r="K244" s="430">
        <f t="shared" si="129"/>
        <v>0</v>
      </c>
      <c r="L244" s="430">
        <f t="shared" si="129"/>
        <v>0</v>
      </c>
      <c r="M244" s="430">
        <f t="shared" si="129"/>
        <v>0</v>
      </c>
      <c r="N244" s="430">
        <f t="shared" si="129"/>
        <v>0</v>
      </c>
      <c r="O244" s="430">
        <f t="shared" si="129"/>
        <v>0</v>
      </c>
      <c r="P244" s="430">
        <f t="shared" si="129"/>
        <v>0</v>
      </c>
      <c r="Q244" s="430">
        <f t="shared" si="129"/>
        <v>0</v>
      </c>
      <c r="R244" s="446">
        <f t="shared" si="129"/>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29"/>
        <v>0</v>
      </c>
      <c r="D245" s="430">
        <f t="shared" si="129"/>
        <v>0</v>
      </c>
      <c r="E245" s="430">
        <f t="shared" si="129"/>
        <v>0</v>
      </c>
      <c r="F245" s="430">
        <f t="shared" si="129"/>
        <v>0</v>
      </c>
      <c r="G245" s="430">
        <f t="shared" si="129"/>
        <v>0</v>
      </c>
      <c r="H245" s="430">
        <f t="shared" si="129"/>
        <v>0</v>
      </c>
      <c r="I245" s="430">
        <f t="shared" si="129"/>
        <v>0</v>
      </c>
      <c r="J245" s="430">
        <f t="shared" si="129"/>
        <v>0</v>
      </c>
      <c r="K245" s="430">
        <f t="shared" si="129"/>
        <v>0</v>
      </c>
      <c r="L245" s="430">
        <f t="shared" si="129"/>
        <v>0</v>
      </c>
      <c r="M245" s="430">
        <f t="shared" si="129"/>
        <v>0</v>
      </c>
      <c r="N245" s="430">
        <f t="shared" si="129"/>
        <v>0</v>
      </c>
      <c r="O245" s="430">
        <f t="shared" si="129"/>
        <v>0</v>
      </c>
      <c r="P245" s="430">
        <f t="shared" si="129"/>
        <v>0</v>
      </c>
      <c r="Q245" s="430">
        <f t="shared" si="129"/>
        <v>0</v>
      </c>
      <c r="R245" s="446">
        <f t="shared" si="129"/>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29"/>
        <v>0</v>
      </c>
      <c r="D246" s="430">
        <f t="shared" si="129"/>
        <v>0</v>
      </c>
      <c r="E246" s="430">
        <f t="shared" si="129"/>
        <v>0</v>
      </c>
      <c r="F246" s="430">
        <f t="shared" si="129"/>
        <v>0</v>
      </c>
      <c r="G246" s="430">
        <f t="shared" si="129"/>
        <v>0</v>
      </c>
      <c r="H246" s="430">
        <f t="shared" si="129"/>
        <v>0</v>
      </c>
      <c r="I246" s="430">
        <f t="shared" si="129"/>
        <v>0</v>
      </c>
      <c r="J246" s="430">
        <f t="shared" si="129"/>
        <v>0</v>
      </c>
      <c r="K246" s="430">
        <f t="shared" si="129"/>
        <v>0</v>
      </c>
      <c r="L246" s="430">
        <f t="shared" si="129"/>
        <v>0</v>
      </c>
      <c r="M246" s="430">
        <f t="shared" si="129"/>
        <v>0</v>
      </c>
      <c r="N246" s="430">
        <f t="shared" si="129"/>
        <v>0</v>
      </c>
      <c r="O246" s="430">
        <f t="shared" si="129"/>
        <v>0</v>
      </c>
      <c r="P246" s="430">
        <f t="shared" si="129"/>
        <v>0</v>
      </c>
      <c r="Q246" s="430">
        <f t="shared" si="129"/>
        <v>0</v>
      </c>
      <c r="R246" s="446">
        <f t="shared" si="129"/>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30">CHOOSE(d.Region,S247,AI247,AY247)</f>
        <v>0</v>
      </c>
      <c r="D247" s="430">
        <f t="shared" ref="D247:D249" si="131">CHOOSE(d.Region,T247,AJ247,AZ247)</f>
        <v>0</v>
      </c>
      <c r="E247" s="430">
        <f t="shared" ref="E247:E249" si="132">CHOOSE(d.Region,U247,AK247,BA247)</f>
        <v>0</v>
      </c>
      <c r="F247" s="430">
        <f t="shared" ref="F247:F249" si="133">CHOOSE(d.Region,V247,AL247,BB247)</f>
        <v>0</v>
      </c>
      <c r="G247" s="430">
        <f t="shared" ref="G247:G249" si="134">CHOOSE(d.Region,W247,AM247,BC247)</f>
        <v>0</v>
      </c>
      <c r="H247" s="430">
        <f t="shared" ref="H247:H249" si="135">CHOOSE(d.Region,X247,AN247,BD247)</f>
        <v>0</v>
      </c>
      <c r="I247" s="430">
        <f t="shared" ref="I247:I249" si="136">CHOOSE(d.Region,Y247,AO247,BE247)</f>
        <v>0</v>
      </c>
      <c r="J247" s="430">
        <f t="shared" ref="J247:J249" si="137">CHOOSE(d.Region,Z247,AP247,BF247)</f>
        <v>0</v>
      </c>
      <c r="K247" s="430">
        <f t="shared" ref="K247:K249" si="138">CHOOSE(d.Region,AA247,AQ247,BG247)</f>
        <v>0</v>
      </c>
      <c r="L247" s="430">
        <f t="shared" ref="L247:L249" si="139">CHOOSE(d.Region,AB247,AR247,BH247)</f>
        <v>0</v>
      </c>
      <c r="M247" s="430">
        <f t="shared" ref="M247:M249" si="140">CHOOSE(d.Region,AC247,AS247,BI247)</f>
        <v>0</v>
      </c>
      <c r="N247" s="430">
        <f t="shared" ref="N247:N249" si="141">CHOOSE(d.Region,AD247,AT247,BJ247)</f>
        <v>0</v>
      </c>
      <c r="O247" s="430">
        <f t="shared" ref="O247:O249" si="142">CHOOSE(d.Region,AE247,AU247,BK247)</f>
        <v>0</v>
      </c>
      <c r="P247" s="430">
        <f t="shared" ref="P247:P249" si="143">CHOOSE(d.Region,AF247,AV247,BL247)</f>
        <v>0</v>
      </c>
      <c r="Q247" s="430">
        <f t="shared" ref="Q247:Q249" si="144">CHOOSE(d.Region,AG247,AW247,BM247)</f>
        <v>0</v>
      </c>
      <c r="R247" s="446">
        <f t="shared" ref="R247:R249" si="145">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46">$B$199&amp;""</f>
        <v>7mo with 0% mated</v>
      </c>
      <c r="C248" s="430">
        <f t="shared" si="130"/>
        <v>0</v>
      </c>
      <c r="D248" s="430">
        <f t="shared" si="131"/>
        <v>0</v>
      </c>
      <c r="E248" s="430">
        <f t="shared" si="132"/>
        <v>0</v>
      </c>
      <c r="F248" s="430">
        <f t="shared" si="133"/>
        <v>0</v>
      </c>
      <c r="G248" s="430">
        <f t="shared" si="134"/>
        <v>0</v>
      </c>
      <c r="H248" s="430">
        <f t="shared" si="135"/>
        <v>0</v>
      </c>
      <c r="I248" s="430">
        <f t="shared" si="136"/>
        <v>0</v>
      </c>
      <c r="J248" s="430">
        <f t="shared" si="137"/>
        <v>0</v>
      </c>
      <c r="K248" s="430">
        <f t="shared" si="138"/>
        <v>0</v>
      </c>
      <c r="L248" s="430">
        <f t="shared" si="139"/>
        <v>0</v>
      </c>
      <c r="M248" s="430">
        <f t="shared" si="140"/>
        <v>0</v>
      </c>
      <c r="N248" s="430">
        <f t="shared" si="141"/>
        <v>0</v>
      </c>
      <c r="O248" s="430">
        <f t="shared" si="142"/>
        <v>0</v>
      </c>
      <c r="P248" s="430">
        <f t="shared" si="143"/>
        <v>0</v>
      </c>
      <c r="Q248" s="430">
        <f t="shared" si="144"/>
        <v>0</v>
      </c>
      <c r="R248" s="446">
        <f t="shared" si="145"/>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30"/>
        <v>0</v>
      </c>
      <c r="D249" s="430">
        <f t="shared" si="131"/>
        <v>0</v>
      </c>
      <c r="E249" s="430">
        <f t="shared" si="132"/>
        <v>0</v>
      </c>
      <c r="F249" s="430">
        <f t="shared" si="133"/>
        <v>0</v>
      </c>
      <c r="G249" s="430">
        <f t="shared" si="134"/>
        <v>0</v>
      </c>
      <c r="H249" s="430">
        <f t="shared" si="135"/>
        <v>0</v>
      </c>
      <c r="I249" s="430">
        <f t="shared" si="136"/>
        <v>0</v>
      </c>
      <c r="J249" s="430">
        <f t="shared" si="137"/>
        <v>0</v>
      </c>
      <c r="K249" s="430">
        <f t="shared" si="138"/>
        <v>0</v>
      </c>
      <c r="L249" s="430">
        <f t="shared" si="139"/>
        <v>0</v>
      </c>
      <c r="M249" s="430">
        <f t="shared" si="140"/>
        <v>0</v>
      </c>
      <c r="N249" s="430">
        <f t="shared" si="141"/>
        <v>0</v>
      </c>
      <c r="O249" s="430">
        <f t="shared" si="142"/>
        <v>0</v>
      </c>
      <c r="P249" s="430">
        <f t="shared" si="143"/>
        <v>0</v>
      </c>
      <c r="Q249" s="430">
        <f t="shared" si="144"/>
        <v>0</v>
      </c>
      <c r="R249" s="446">
        <f t="shared" si="145"/>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29"/>
        <v>0</v>
      </c>
      <c r="D250" s="431">
        <f t="shared" si="129"/>
        <v>0</v>
      </c>
      <c r="E250" s="431">
        <f t="shared" si="129"/>
        <v>0</v>
      </c>
      <c r="F250" s="431">
        <f t="shared" si="129"/>
        <v>0</v>
      </c>
      <c r="G250" s="431">
        <f t="shared" si="129"/>
        <v>0</v>
      </c>
      <c r="H250" s="431">
        <f t="shared" si="129"/>
        <v>0</v>
      </c>
      <c r="I250" s="431">
        <f t="shared" si="129"/>
        <v>0</v>
      </c>
      <c r="J250" s="431">
        <f t="shared" si="129"/>
        <v>0</v>
      </c>
      <c r="K250" s="431">
        <f t="shared" si="129"/>
        <v>0</v>
      </c>
      <c r="L250" s="431">
        <f t="shared" si="129"/>
        <v>0</v>
      </c>
      <c r="M250" s="431">
        <f t="shared" si="129"/>
        <v>0</v>
      </c>
      <c r="N250" s="431">
        <f t="shared" si="129"/>
        <v>0</v>
      </c>
      <c r="O250" s="431">
        <f t="shared" si="129"/>
        <v>0</v>
      </c>
      <c r="P250" s="431">
        <f t="shared" si="129"/>
        <v>0</v>
      </c>
      <c r="Q250" s="431">
        <f t="shared" si="129"/>
        <v>0</v>
      </c>
      <c r="R250" s="447">
        <f t="shared" si="129"/>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29"/>
        <v>0</v>
      </c>
      <c r="D251" s="428">
        <f t="shared" si="129"/>
        <v>0</v>
      </c>
      <c r="E251" s="428">
        <f t="shared" si="129"/>
        <v>0</v>
      </c>
      <c r="F251" s="428">
        <f t="shared" si="129"/>
        <v>0</v>
      </c>
      <c r="G251" s="428">
        <f t="shared" si="129"/>
        <v>0</v>
      </c>
      <c r="H251" s="428">
        <f t="shared" si="129"/>
        <v>0</v>
      </c>
      <c r="I251" s="428">
        <f t="shared" si="129"/>
        <v>0</v>
      </c>
      <c r="J251" s="428">
        <f t="shared" si="129"/>
        <v>0</v>
      </c>
      <c r="K251" s="428">
        <f t="shared" si="129"/>
        <v>0</v>
      </c>
      <c r="L251" s="428">
        <f t="shared" si="129"/>
        <v>0</v>
      </c>
      <c r="M251" s="428">
        <f t="shared" si="129"/>
        <v>0</v>
      </c>
      <c r="N251" s="428">
        <f t="shared" si="129"/>
        <v>0</v>
      </c>
      <c r="O251" s="428">
        <f t="shared" si="129"/>
        <v>0</v>
      </c>
      <c r="P251" s="428">
        <f t="shared" si="129"/>
        <v>0</v>
      </c>
      <c r="Q251" s="428">
        <f t="shared" si="129"/>
        <v>0</v>
      </c>
      <c r="R251" s="445">
        <f t="shared" si="129"/>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47">$B$195&amp;""</f>
        <v>Early</v>
      </c>
      <c r="C252" s="430">
        <f t="shared" si="129"/>
        <v>0</v>
      </c>
      <c r="D252" s="430">
        <f t="shared" si="129"/>
        <v>0</v>
      </c>
      <c r="E252" s="430">
        <f t="shared" si="129"/>
        <v>0</v>
      </c>
      <c r="F252" s="430">
        <f t="shared" si="129"/>
        <v>0</v>
      </c>
      <c r="G252" s="430">
        <f t="shared" si="129"/>
        <v>0</v>
      </c>
      <c r="H252" s="430">
        <f t="shared" si="129"/>
        <v>0</v>
      </c>
      <c r="I252" s="430">
        <f t="shared" si="129"/>
        <v>0</v>
      </c>
      <c r="J252" s="430">
        <f t="shared" si="129"/>
        <v>0</v>
      </c>
      <c r="K252" s="430">
        <f t="shared" si="129"/>
        <v>0</v>
      </c>
      <c r="L252" s="430">
        <f t="shared" si="129"/>
        <v>0</v>
      </c>
      <c r="M252" s="430">
        <f t="shared" si="129"/>
        <v>0</v>
      </c>
      <c r="N252" s="430">
        <f t="shared" si="129"/>
        <v>0</v>
      </c>
      <c r="O252" s="430">
        <f t="shared" si="129"/>
        <v>0</v>
      </c>
      <c r="P252" s="430">
        <f t="shared" si="129"/>
        <v>0</v>
      </c>
      <c r="Q252" s="430">
        <f t="shared" si="129"/>
        <v>0</v>
      </c>
      <c r="R252" s="446">
        <f t="shared" si="129"/>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48">$B$196&amp;""</f>
        <v>Middle</v>
      </c>
      <c r="C253" s="430">
        <f t="shared" si="129"/>
        <v>0</v>
      </c>
      <c r="D253" s="430">
        <f t="shared" si="129"/>
        <v>0</v>
      </c>
      <c r="E253" s="430">
        <f t="shared" si="129"/>
        <v>0</v>
      </c>
      <c r="F253" s="430">
        <f t="shared" si="129"/>
        <v>0</v>
      </c>
      <c r="G253" s="430">
        <f t="shared" si="129"/>
        <v>0</v>
      </c>
      <c r="H253" s="430">
        <f t="shared" si="129"/>
        <v>0</v>
      </c>
      <c r="I253" s="430">
        <f t="shared" si="129"/>
        <v>0</v>
      </c>
      <c r="J253" s="430">
        <f t="shared" si="129"/>
        <v>0</v>
      </c>
      <c r="K253" s="430">
        <f t="shared" si="129"/>
        <v>0</v>
      </c>
      <c r="L253" s="430">
        <f t="shared" si="129"/>
        <v>0</v>
      </c>
      <c r="M253" s="430">
        <f t="shared" si="129"/>
        <v>0</v>
      </c>
      <c r="N253" s="430">
        <f t="shared" si="129"/>
        <v>0</v>
      </c>
      <c r="O253" s="430">
        <f t="shared" si="129"/>
        <v>0</v>
      </c>
      <c r="P253" s="430">
        <f t="shared" si="129"/>
        <v>0</v>
      </c>
      <c r="Q253" s="430">
        <f t="shared" si="129"/>
        <v>0</v>
      </c>
      <c r="R253" s="446">
        <f t="shared" si="129"/>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49">$B$197&amp;""</f>
        <v>Late</v>
      </c>
      <c r="C254" s="430">
        <f t="shared" si="129"/>
        <v>0</v>
      </c>
      <c r="D254" s="430">
        <f t="shared" si="129"/>
        <v>0</v>
      </c>
      <c r="E254" s="430">
        <f t="shared" si="129"/>
        <v>0</v>
      </c>
      <c r="F254" s="430">
        <f t="shared" si="129"/>
        <v>0</v>
      </c>
      <c r="G254" s="430">
        <f t="shared" si="129"/>
        <v>0</v>
      </c>
      <c r="H254" s="430">
        <f t="shared" si="129"/>
        <v>0</v>
      </c>
      <c r="I254" s="430">
        <f t="shared" si="129"/>
        <v>0</v>
      </c>
      <c r="J254" s="430">
        <f t="shared" si="129"/>
        <v>0</v>
      </c>
      <c r="K254" s="430">
        <f t="shared" si="129"/>
        <v>0</v>
      </c>
      <c r="L254" s="430">
        <f t="shared" si="129"/>
        <v>0</v>
      </c>
      <c r="M254" s="430">
        <f t="shared" si="129"/>
        <v>0</v>
      </c>
      <c r="N254" s="430">
        <f t="shared" si="129"/>
        <v>0</v>
      </c>
      <c r="O254" s="430">
        <f t="shared" si="129"/>
        <v>0</v>
      </c>
      <c r="P254" s="430">
        <f t="shared" si="129"/>
        <v>0</v>
      </c>
      <c r="Q254" s="430">
        <f t="shared" si="129"/>
        <v>0</v>
      </c>
      <c r="R254" s="446">
        <f t="shared" si="129"/>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50">CHOOSE(d.Region,S255,AI255,AY255)</f>
        <v>0</v>
      </c>
      <c r="D255" s="430">
        <f t="shared" ref="D255:D257" si="151">CHOOSE(d.Region,T255,AJ255,AZ255)</f>
        <v>0</v>
      </c>
      <c r="E255" s="430">
        <f t="shared" ref="E255:E257" si="152">CHOOSE(d.Region,U255,AK255,BA255)</f>
        <v>0</v>
      </c>
      <c r="F255" s="430">
        <f t="shared" ref="F255:F257" si="153">CHOOSE(d.Region,V255,AL255,BB255)</f>
        <v>0</v>
      </c>
      <c r="G255" s="430">
        <f t="shared" ref="G255:G257" si="154">CHOOSE(d.Region,W255,AM255,BC255)</f>
        <v>0</v>
      </c>
      <c r="H255" s="430">
        <f t="shared" ref="H255:H257" si="155">CHOOSE(d.Region,X255,AN255,BD255)</f>
        <v>0</v>
      </c>
      <c r="I255" s="430">
        <f t="shared" ref="I255:I257" si="156">CHOOSE(d.Region,Y255,AO255,BE255)</f>
        <v>0</v>
      </c>
      <c r="J255" s="430">
        <f t="shared" ref="J255:J257" si="157">CHOOSE(d.Region,Z255,AP255,BF255)</f>
        <v>0</v>
      </c>
      <c r="K255" s="430">
        <f t="shared" ref="K255:K257" si="158">CHOOSE(d.Region,AA255,AQ255,BG255)</f>
        <v>0</v>
      </c>
      <c r="L255" s="430">
        <f t="shared" ref="L255:L257" si="159">CHOOSE(d.Region,AB255,AR255,BH255)</f>
        <v>0</v>
      </c>
      <c r="M255" s="430">
        <f t="shared" ref="M255:M257" si="160">CHOOSE(d.Region,AC255,AS255,BI255)</f>
        <v>0</v>
      </c>
      <c r="N255" s="430">
        <f t="shared" ref="N255:N257" si="161">CHOOSE(d.Region,AD255,AT255,BJ255)</f>
        <v>0</v>
      </c>
      <c r="O255" s="430">
        <f t="shared" ref="O255:O257" si="162">CHOOSE(d.Region,AE255,AU255,BK255)</f>
        <v>0</v>
      </c>
      <c r="P255" s="430">
        <f t="shared" ref="P255:P257" si="163">CHOOSE(d.Region,AF255,AV255,BL255)</f>
        <v>0</v>
      </c>
      <c r="Q255" s="430">
        <f t="shared" ref="Q255:Q257" si="164">CHOOSE(d.Region,AG255,AW255,BM255)</f>
        <v>0</v>
      </c>
      <c r="R255" s="446">
        <f t="shared" ref="R255:R257" si="165">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66">$B$199&amp;""</f>
        <v>7mo with 0% mated</v>
      </c>
      <c r="C256" s="430">
        <f t="shared" si="150"/>
        <v>0</v>
      </c>
      <c r="D256" s="430">
        <f t="shared" si="151"/>
        <v>0</v>
      </c>
      <c r="E256" s="430">
        <f t="shared" si="152"/>
        <v>0</v>
      </c>
      <c r="F256" s="430">
        <f t="shared" si="153"/>
        <v>0</v>
      </c>
      <c r="G256" s="430">
        <f t="shared" si="154"/>
        <v>0</v>
      </c>
      <c r="H256" s="430">
        <f t="shared" si="155"/>
        <v>0</v>
      </c>
      <c r="I256" s="430">
        <f t="shared" si="156"/>
        <v>0</v>
      </c>
      <c r="J256" s="430">
        <f t="shared" si="157"/>
        <v>0</v>
      </c>
      <c r="K256" s="430">
        <f t="shared" si="158"/>
        <v>0</v>
      </c>
      <c r="L256" s="430">
        <f t="shared" si="159"/>
        <v>0</v>
      </c>
      <c r="M256" s="430">
        <f t="shared" si="160"/>
        <v>0</v>
      </c>
      <c r="N256" s="430">
        <f t="shared" si="161"/>
        <v>0</v>
      </c>
      <c r="O256" s="430">
        <f t="shared" si="162"/>
        <v>0</v>
      </c>
      <c r="P256" s="430">
        <f t="shared" si="163"/>
        <v>0</v>
      </c>
      <c r="Q256" s="430">
        <f t="shared" si="164"/>
        <v>0</v>
      </c>
      <c r="R256" s="446">
        <f t="shared" si="165"/>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50"/>
        <v>0</v>
      </c>
      <c r="D257" s="430">
        <f t="shared" si="151"/>
        <v>0</v>
      </c>
      <c r="E257" s="430">
        <f t="shared" si="152"/>
        <v>0</v>
      </c>
      <c r="F257" s="430">
        <f t="shared" si="153"/>
        <v>0</v>
      </c>
      <c r="G257" s="430">
        <f t="shared" si="154"/>
        <v>0</v>
      </c>
      <c r="H257" s="430">
        <f t="shared" si="155"/>
        <v>0</v>
      </c>
      <c r="I257" s="430">
        <f t="shared" si="156"/>
        <v>0</v>
      </c>
      <c r="J257" s="430">
        <f t="shared" si="157"/>
        <v>0</v>
      </c>
      <c r="K257" s="430">
        <f t="shared" si="158"/>
        <v>0</v>
      </c>
      <c r="L257" s="430">
        <f t="shared" si="159"/>
        <v>0</v>
      </c>
      <c r="M257" s="430">
        <f t="shared" si="160"/>
        <v>0</v>
      </c>
      <c r="N257" s="430">
        <f t="shared" si="161"/>
        <v>0</v>
      </c>
      <c r="O257" s="430">
        <f t="shared" si="162"/>
        <v>0</v>
      </c>
      <c r="P257" s="430">
        <f t="shared" si="163"/>
        <v>0</v>
      </c>
      <c r="Q257" s="430">
        <f t="shared" si="164"/>
        <v>0</v>
      </c>
      <c r="R257" s="446">
        <f t="shared" si="165"/>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29"/>
        <v>0</v>
      </c>
      <c r="D258" s="431">
        <f t="shared" si="129"/>
        <v>0</v>
      </c>
      <c r="E258" s="431">
        <f t="shared" si="129"/>
        <v>0</v>
      </c>
      <c r="F258" s="431">
        <f t="shared" si="129"/>
        <v>0</v>
      </c>
      <c r="G258" s="431">
        <f t="shared" si="129"/>
        <v>0</v>
      </c>
      <c r="H258" s="431">
        <f t="shared" si="129"/>
        <v>0</v>
      </c>
      <c r="I258" s="431">
        <f t="shared" si="129"/>
        <v>0</v>
      </c>
      <c r="J258" s="431">
        <f t="shared" si="129"/>
        <v>0</v>
      </c>
      <c r="K258" s="431">
        <f t="shared" si="129"/>
        <v>0</v>
      </c>
      <c r="L258" s="431">
        <f t="shared" si="129"/>
        <v>0</v>
      </c>
      <c r="M258" s="431">
        <f t="shared" si="129"/>
        <v>0</v>
      </c>
      <c r="N258" s="431">
        <f t="shared" si="129"/>
        <v>0</v>
      </c>
      <c r="O258" s="431">
        <f t="shared" si="129"/>
        <v>0</v>
      </c>
      <c r="P258" s="431">
        <f t="shared" si="129"/>
        <v>0</v>
      </c>
      <c r="Q258" s="431">
        <f t="shared" si="129"/>
        <v>0</v>
      </c>
      <c r="R258" s="447">
        <f t="shared" si="129"/>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29"/>
        <v>0</v>
      </c>
      <c r="D259" s="428">
        <f t="shared" si="129"/>
        <v>0</v>
      </c>
      <c r="E259" s="428">
        <f t="shared" si="129"/>
        <v>0</v>
      </c>
      <c r="F259" s="428">
        <f t="shared" si="129"/>
        <v>0</v>
      </c>
      <c r="G259" s="428">
        <f t="shared" si="129"/>
        <v>0</v>
      </c>
      <c r="H259" s="428">
        <f t="shared" si="129"/>
        <v>0</v>
      </c>
      <c r="I259" s="428">
        <f t="shared" si="129"/>
        <v>0</v>
      </c>
      <c r="J259" s="428">
        <f t="shared" si="129"/>
        <v>0</v>
      </c>
      <c r="K259" s="428">
        <f t="shared" si="129"/>
        <v>0</v>
      </c>
      <c r="L259" s="428">
        <f t="shared" si="129"/>
        <v>0</v>
      </c>
      <c r="M259" s="428">
        <f t="shared" si="129"/>
        <v>0</v>
      </c>
      <c r="N259" s="428">
        <f t="shared" si="129"/>
        <v>0</v>
      </c>
      <c r="O259" s="428">
        <f t="shared" si="129"/>
        <v>0</v>
      </c>
      <c r="P259" s="428">
        <f t="shared" si="129"/>
        <v>0</v>
      </c>
      <c r="Q259" s="428">
        <f t="shared" si="129"/>
        <v>0</v>
      </c>
      <c r="R259" s="445">
        <f t="shared" si="129"/>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67">$B$195&amp;""</f>
        <v>Early</v>
      </c>
      <c r="C260" s="430">
        <f t="shared" si="129"/>
        <v>0</v>
      </c>
      <c r="D260" s="430">
        <f t="shared" si="129"/>
        <v>0</v>
      </c>
      <c r="E260" s="430">
        <f t="shared" si="129"/>
        <v>0</v>
      </c>
      <c r="F260" s="430">
        <f t="shared" si="129"/>
        <v>0</v>
      </c>
      <c r="G260" s="430">
        <f t="shared" si="129"/>
        <v>0</v>
      </c>
      <c r="H260" s="430">
        <f t="shared" si="129"/>
        <v>0</v>
      </c>
      <c r="I260" s="430">
        <f t="shared" si="129"/>
        <v>0</v>
      </c>
      <c r="J260" s="430">
        <f t="shared" si="129"/>
        <v>0</v>
      </c>
      <c r="K260" s="430">
        <f t="shared" si="129"/>
        <v>0</v>
      </c>
      <c r="L260" s="430">
        <f t="shared" si="129"/>
        <v>0</v>
      </c>
      <c r="M260" s="430">
        <f t="shared" si="129"/>
        <v>0</v>
      </c>
      <c r="N260" s="430">
        <f t="shared" si="129"/>
        <v>0</v>
      </c>
      <c r="O260" s="430">
        <f t="shared" si="129"/>
        <v>0</v>
      </c>
      <c r="P260" s="430">
        <f t="shared" si="129"/>
        <v>0</v>
      </c>
      <c r="Q260" s="430">
        <f t="shared" si="129"/>
        <v>0</v>
      </c>
      <c r="R260" s="446">
        <f t="shared" si="129"/>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68">$B$196&amp;""</f>
        <v>Middle</v>
      </c>
      <c r="C261" s="430">
        <f t="shared" si="129"/>
        <v>0</v>
      </c>
      <c r="D261" s="430">
        <f t="shared" si="129"/>
        <v>0</v>
      </c>
      <c r="E261" s="430">
        <f t="shared" si="129"/>
        <v>0</v>
      </c>
      <c r="F261" s="430">
        <f t="shared" si="129"/>
        <v>0</v>
      </c>
      <c r="G261" s="430">
        <f t="shared" si="129"/>
        <v>0</v>
      </c>
      <c r="H261" s="430">
        <f t="shared" si="129"/>
        <v>0</v>
      </c>
      <c r="I261" s="430">
        <f t="shared" si="129"/>
        <v>0</v>
      </c>
      <c r="J261" s="430">
        <f t="shared" si="129"/>
        <v>0</v>
      </c>
      <c r="K261" s="430">
        <f t="shared" si="129"/>
        <v>0</v>
      </c>
      <c r="L261" s="430">
        <f t="shared" si="129"/>
        <v>0</v>
      </c>
      <c r="M261" s="430">
        <f t="shared" si="129"/>
        <v>0</v>
      </c>
      <c r="N261" s="430">
        <f t="shared" si="129"/>
        <v>0</v>
      </c>
      <c r="O261" s="430">
        <f t="shared" si="129"/>
        <v>0</v>
      </c>
      <c r="P261" s="430">
        <f t="shared" si="129"/>
        <v>0</v>
      </c>
      <c r="Q261" s="430">
        <f t="shared" si="129"/>
        <v>0</v>
      </c>
      <c r="R261" s="446">
        <f t="shared" si="129"/>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69">$B$197&amp;""</f>
        <v>Late</v>
      </c>
      <c r="C262" s="430">
        <f t="shared" si="129"/>
        <v>0</v>
      </c>
      <c r="D262" s="430">
        <f t="shared" si="129"/>
        <v>0</v>
      </c>
      <c r="E262" s="430">
        <f t="shared" si="129"/>
        <v>0</v>
      </c>
      <c r="F262" s="430">
        <f t="shared" si="129"/>
        <v>0</v>
      </c>
      <c r="G262" s="430">
        <f t="shared" si="129"/>
        <v>0</v>
      </c>
      <c r="H262" s="430">
        <f t="shared" si="129"/>
        <v>0</v>
      </c>
      <c r="I262" s="430">
        <f t="shared" si="129"/>
        <v>0</v>
      </c>
      <c r="J262" s="430">
        <f t="shared" si="129"/>
        <v>0</v>
      </c>
      <c r="K262" s="430">
        <f t="shared" si="129"/>
        <v>0</v>
      </c>
      <c r="L262" s="430">
        <f t="shared" si="129"/>
        <v>0</v>
      </c>
      <c r="M262" s="430">
        <f t="shared" si="129"/>
        <v>0</v>
      </c>
      <c r="N262" s="430">
        <f t="shared" si="129"/>
        <v>0</v>
      </c>
      <c r="O262" s="430">
        <f t="shared" si="129"/>
        <v>0</v>
      </c>
      <c r="P262" s="430">
        <f t="shared" si="129"/>
        <v>0</v>
      </c>
      <c r="Q262" s="430">
        <f t="shared" si="129"/>
        <v>0</v>
      </c>
      <c r="R262" s="446">
        <f t="shared" si="129"/>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70">CHOOSE(d.Region,S263,AI263,AY263)</f>
        <v>0</v>
      </c>
      <c r="D263" s="430">
        <f t="shared" ref="D263:D265" si="171">CHOOSE(d.Region,T263,AJ263,AZ263)</f>
        <v>0</v>
      </c>
      <c r="E263" s="430">
        <f t="shared" ref="E263:E265" si="172">CHOOSE(d.Region,U263,AK263,BA263)</f>
        <v>0</v>
      </c>
      <c r="F263" s="430">
        <f t="shared" ref="F263:F265" si="173">CHOOSE(d.Region,V263,AL263,BB263)</f>
        <v>0</v>
      </c>
      <c r="G263" s="430">
        <f t="shared" ref="G263:G265" si="174">CHOOSE(d.Region,W263,AM263,BC263)</f>
        <v>0</v>
      </c>
      <c r="H263" s="430">
        <f t="shared" ref="H263:H265" si="175">CHOOSE(d.Region,X263,AN263,BD263)</f>
        <v>0</v>
      </c>
      <c r="I263" s="430">
        <f t="shared" ref="I263:I265" si="176">CHOOSE(d.Region,Y263,AO263,BE263)</f>
        <v>0</v>
      </c>
      <c r="J263" s="430">
        <f t="shared" ref="J263:J265" si="177">CHOOSE(d.Region,Z263,AP263,BF263)</f>
        <v>0</v>
      </c>
      <c r="K263" s="430">
        <f t="shared" ref="K263:K265" si="178">CHOOSE(d.Region,AA263,AQ263,BG263)</f>
        <v>0</v>
      </c>
      <c r="L263" s="430">
        <f t="shared" ref="L263:L265" si="179">CHOOSE(d.Region,AB263,AR263,BH263)</f>
        <v>0</v>
      </c>
      <c r="M263" s="430">
        <f t="shared" ref="M263:M265" si="180">CHOOSE(d.Region,AC263,AS263,BI263)</f>
        <v>0</v>
      </c>
      <c r="N263" s="430">
        <f t="shared" ref="N263:N265" si="181">CHOOSE(d.Region,AD263,AT263,BJ263)</f>
        <v>0</v>
      </c>
      <c r="O263" s="430">
        <f t="shared" ref="O263:O265" si="182">CHOOSE(d.Region,AE263,AU263,BK263)</f>
        <v>0</v>
      </c>
      <c r="P263" s="430">
        <f t="shared" ref="P263:P265" si="183">CHOOSE(d.Region,AF263,AV263,BL263)</f>
        <v>0</v>
      </c>
      <c r="Q263" s="430">
        <f t="shared" ref="Q263:Q265" si="184">CHOOSE(d.Region,AG263,AW263,BM263)</f>
        <v>0</v>
      </c>
      <c r="R263" s="446">
        <f t="shared" ref="R263:R265" si="185">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186">$B$199&amp;""</f>
        <v>7mo with 0% mated</v>
      </c>
      <c r="C264" s="430">
        <f t="shared" si="170"/>
        <v>0</v>
      </c>
      <c r="D264" s="430">
        <f t="shared" si="171"/>
        <v>0</v>
      </c>
      <c r="E264" s="430">
        <f t="shared" si="172"/>
        <v>0</v>
      </c>
      <c r="F264" s="430">
        <f t="shared" si="173"/>
        <v>0</v>
      </c>
      <c r="G264" s="430">
        <f t="shared" si="174"/>
        <v>0</v>
      </c>
      <c r="H264" s="430">
        <f t="shared" si="175"/>
        <v>0</v>
      </c>
      <c r="I264" s="430">
        <f t="shared" si="176"/>
        <v>0</v>
      </c>
      <c r="J264" s="430">
        <f t="shared" si="177"/>
        <v>0</v>
      </c>
      <c r="K264" s="430">
        <f t="shared" si="178"/>
        <v>0</v>
      </c>
      <c r="L264" s="430">
        <f t="shared" si="179"/>
        <v>0</v>
      </c>
      <c r="M264" s="430">
        <f t="shared" si="180"/>
        <v>0</v>
      </c>
      <c r="N264" s="430">
        <f t="shared" si="181"/>
        <v>0</v>
      </c>
      <c r="O264" s="430">
        <f t="shared" si="182"/>
        <v>0</v>
      </c>
      <c r="P264" s="430">
        <f t="shared" si="183"/>
        <v>0</v>
      </c>
      <c r="Q264" s="430">
        <f t="shared" si="184"/>
        <v>0</v>
      </c>
      <c r="R264" s="446">
        <f t="shared" si="185"/>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70"/>
        <v>0</v>
      </c>
      <c r="D265" s="430">
        <f t="shared" si="171"/>
        <v>0</v>
      </c>
      <c r="E265" s="430">
        <f t="shared" si="172"/>
        <v>0</v>
      </c>
      <c r="F265" s="430">
        <f t="shared" si="173"/>
        <v>0</v>
      </c>
      <c r="G265" s="430">
        <f t="shared" si="174"/>
        <v>0</v>
      </c>
      <c r="H265" s="430">
        <f t="shared" si="175"/>
        <v>0</v>
      </c>
      <c r="I265" s="430">
        <f t="shared" si="176"/>
        <v>0</v>
      </c>
      <c r="J265" s="430">
        <f t="shared" si="177"/>
        <v>0</v>
      </c>
      <c r="K265" s="430">
        <f t="shared" si="178"/>
        <v>0</v>
      </c>
      <c r="L265" s="430">
        <f t="shared" si="179"/>
        <v>0</v>
      </c>
      <c r="M265" s="430">
        <f t="shared" si="180"/>
        <v>0</v>
      </c>
      <c r="N265" s="430">
        <f t="shared" si="181"/>
        <v>0</v>
      </c>
      <c r="O265" s="430">
        <f t="shared" si="182"/>
        <v>0</v>
      </c>
      <c r="P265" s="430">
        <f t="shared" si="183"/>
        <v>0</v>
      </c>
      <c r="Q265" s="430">
        <f t="shared" si="184"/>
        <v>0</v>
      </c>
      <c r="R265" s="446">
        <f t="shared" si="185"/>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29"/>
        <v>0</v>
      </c>
      <c r="D266" s="431">
        <f t="shared" si="129"/>
        <v>0</v>
      </c>
      <c r="E266" s="431">
        <f t="shared" si="129"/>
        <v>0</v>
      </c>
      <c r="F266" s="431">
        <f t="shared" si="129"/>
        <v>0</v>
      </c>
      <c r="G266" s="431">
        <f t="shared" si="129"/>
        <v>0</v>
      </c>
      <c r="H266" s="431">
        <f t="shared" si="129"/>
        <v>0</v>
      </c>
      <c r="I266" s="431">
        <f t="shared" si="129"/>
        <v>0</v>
      </c>
      <c r="J266" s="431">
        <f t="shared" si="129"/>
        <v>0</v>
      </c>
      <c r="K266" s="431">
        <f t="shared" si="129"/>
        <v>0</v>
      </c>
      <c r="L266" s="431">
        <f t="shared" si="129"/>
        <v>0</v>
      </c>
      <c r="M266" s="431">
        <f t="shared" si="129"/>
        <v>0</v>
      </c>
      <c r="N266" s="431">
        <f t="shared" si="129"/>
        <v>0</v>
      </c>
      <c r="O266" s="431">
        <f t="shared" si="129"/>
        <v>0</v>
      </c>
      <c r="P266" s="431">
        <f t="shared" si="129"/>
        <v>0</v>
      </c>
      <c r="Q266" s="431">
        <f t="shared" si="129"/>
        <v>0</v>
      </c>
      <c r="R266" s="447">
        <f t="shared" si="129"/>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187">CHOOSE(d.Region,S273,AI273,AY273)</f>
        <v>0</v>
      </c>
      <c r="D273" s="61">
        <f t="shared" ref="D273:D326" si="188">CHOOSE(d.Region,T273,AJ273,AZ273)</f>
        <v>0</v>
      </c>
      <c r="E273" s="61">
        <f t="shared" ref="E273:E326" si="189">CHOOSE(d.Region,U273,AK273,BA273)</f>
        <v>0</v>
      </c>
      <c r="F273" s="61">
        <f t="shared" ref="F273:F326" si="190">CHOOSE(d.Region,V273,AL273,BB273)</f>
        <v>0</v>
      </c>
      <c r="G273" s="61">
        <f t="shared" ref="G273:G326" si="191">CHOOSE(d.Region,W273,AM273,BC273)</f>
        <v>0</v>
      </c>
      <c r="H273" s="61">
        <f t="shared" ref="H273:H326" si="192">CHOOSE(d.Region,X273,AN273,BD273)</f>
        <v>0</v>
      </c>
      <c r="I273" s="61">
        <f t="shared" ref="I273:I326" si="193">CHOOSE(d.Region,Y273,AO273,BE273)</f>
        <v>0</v>
      </c>
      <c r="J273" s="61">
        <f t="shared" ref="J273:J326" si="194">CHOOSE(d.Region,Z273,AP273,BF273)</f>
        <v>0</v>
      </c>
      <c r="K273" s="61">
        <f t="shared" ref="K273:K326" si="195">CHOOSE(d.Region,AA273,AQ273,BG273)</f>
        <v>0</v>
      </c>
      <c r="L273" s="61">
        <f t="shared" ref="L273:L326" si="196">CHOOSE(d.Region,AB273,AR273,BH273)</f>
        <v>0</v>
      </c>
      <c r="M273" s="61">
        <f t="shared" ref="M273:M326" si="197">CHOOSE(d.Region,AC273,AS273,BI273)</f>
        <v>0</v>
      </c>
      <c r="N273" s="61">
        <f t="shared" ref="N273:N326" si="198">CHOOSE(d.Region,AD273,AT273,BJ273)</f>
        <v>0</v>
      </c>
      <c r="O273" s="61">
        <f t="shared" ref="O273:O326" si="199">CHOOSE(d.Region,AE273,AU273,BK273)</f>
        <v>0</v>
      </c>
      <c r="P273" s="61">
        <f t="shared" ref="P273:P326" si="200">CHOOSE(d.Region,AF273,AV273,BL273)</f>
        <v>0</v>
      </c>
      <c r="Q273" s="61">
        <f t="shared" ref="Q273:Q326" si="201">CHOOSE(d.Region,AG273,AW273,BM273)</f>
        <v>0</v>
      </c>
      <c r="R273" s="448">
        <f t="shared" ref="R273:R326" si="202">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187"/>
        <v>0</v>
      </c>
      <c r="D274" s="249">
        <f t="shared" si="188"/>
        <v>0</v>
      </c>
      <c r="E274" s="249">
        <f t="shared" si="189"/>
        <v>0</v>
      </c>
      <c r="F274" s="249">
        <f t="shared" si="190"/>
        <v>0</v>
      </c>
      <c r="G274" s="249">
        <f t="shared" si="191"/>
        <v>0</v>
      </c>
      <c r="H274" s="249">
        <f t="shared" si="192"/>
        <v>0</v>
      </c>
      <c r="I274" s="249">
        <f t="shared" si="193"/>
        <v>0</v>
      </c>
      <c r="J274" s="249">
        <f t="shared" si="194"/>
        <v>0</v>
      </c>
      <c r="K274" s="249">
        <f t="shared" si="195"/>
        <v>0</v>
      </c>
      <c r="L274" s="249">
        <f t="shared" si="196"/>
        <v>0</v>
      </c>
      <c r="M274" s="249">
        <f t="shared" si="197"/>
        <v>0</v>
      </c>
      <c r="N274" s="249">
        <f t="shared" si="198"/>
        <v>0</v>
      </c>
      <c r="O274" s="249">
        <f t="shared" si="199"/>
        <v>0</v>
      </c>
      <c r="P274" s="249">
        <f t="shared" si="200"/>
        <v>0</v>
      </c>
      <c r="Q274" s="249">
        <f t="shared" si="201"/>
        <v>0</v>
      </c>
      <c r="R274" s="449">
        <f t="shared" si="202"/>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187"/>
        <v>0</v>
      </c>
      <c r="D275" s="62">
        <f t="shared" si="188"/>
        <v>0</v>
      </c>
      <c r="E275" s="62">
        <f t="shared" si="189"/>
        <v>0</v>
      </c>
      <c r="F275" s="62">
        <f t="shared" si="190"/>
        <v>0</v>
      </c>
      <c r="G275" s="62">
        <f t="shared" si="191"/>
        <v>0</v>
      </c>
      <c r="H275" s="62">
        <f t="shared" si="192"/>
        <v>0</v>
      </c>
      <c r="I275" s="62">
        <f t="shared" si="193"/>
        <v>0</v>
      </c>
      <c r="J275" s="62">
        <f t="shared" si="194"/>
        <v>0</v>
      </c>
      <c r="K275" s="62">
        <f t="shared" si="195"/>
        <v>0</v>
      </c>
      <c r="L275" s="62">
        <f t="shared" si="196"/>
        <v>0</v>
      </c>
      <c r="M275" s="62">
        <f t="shared" si="197"/>
        <v>0</v>
      </c>
      <c r="N275" s="62">
        <f t="shared" si="198"/>
        <v>0</v>
      </c>
      <c r="O275" s="62">
        <f t="shared" si="199"/>
        <v>0</v>
      </c>
      <c r="P275" s="62">
        <f t="shared" si="200"/>
        <v>0</v>
      </c>
      <c r="Q275" s="62">
        <f t="shared" si="201"/>
        <v>0</v>
      </c>
      <c r="R275" s="450">
        <f t="shared" si="202"/>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187"/>
        <v>0</v>
      </c>
      <c r="D276" s="61">
        <f t="shared" si="188"/>
        <v>0</v>
      </c>
      <c r="E276" s="61">
        <f t="shared" si="189"/>
        <v>0</v>
      </c>
      <c r="F276" s="61">
        <f t="shared" si="190"/>
        <v>0</v>
      </c>
      <c r="G276" s="61">
        <f t="shared" si="191"/>
        <v>0</v>
      </c>
      <c r="H276" s="61">
        <f t="shared" si="192"/>
        <v>0</v>
      </c>
      <c r="I276" s="61">
        <f t="shared" si="193"/>
        <v>0</v>
      </c>
      <c r="J276" s="61">
        <f t="shared" si="194"/>
        <v>0</v>
      </c>
      <c r="K276" s="61">
        <f t="shared" si="195"/>
        <v>0</v>
      </c>
      <c r="L276" s="61">
        <f t="shared" si="196"/>
        <v>0</v>
      </c>
      <c r="M276" s="61">
        <f t="shared" si="197"/>
        <v>0</v>
      </c>
      <c r="N276" s="61">
        <f t="shared" si="198"/>
        <v>0</v>
      </c>
      <c r="O276" s="61">
        <f t="shared" si="199"/>
        <v>0</v>
      </c>
      <c r="P276" s="61">
        <f t="shared" si="200"/>
        <v>0</v>
      </c>
      <c r="Q276" s="61">
        <f t="shared" si="201"/>
        <v>0</v>
      </c>
      <c r="R276" s="448">
        <f t="shared" si="202"/>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187"/>
        <v>0</v>
      </c>
      <c r="D277" s="249">
        <f t="shared" si="188"/>
        <v>0</v>
      </c>
      <c r="E277" s="249">
        <f t="shared" si="189"/>
        <v>0</v>
      </c>
      <c r="F277" s="249">
        <f t="shared" si="190"/>
        <v>0</v>
      </c>
      <c r="G277" s="249">
        <f t="shared" si="191"/>
        <v>0</v>
      </c>
      <c r="H277" s="249">
        <f t="shared" si="192"/>
        <v>0</v>
      </c>
      <c r="I277" s="249">
        <f t="shared" si="193"/>
        <v>0</v>
      </c>
      <c r="J277" s="249">
        <f t="shared" si="194"/>
        <v>0</v>
      </c>
      <c r="K277" s="249">
        <f t="shared" si="195"/>
        <v>0</v>
      </c>
      <c r="L277" s="249">
        <f t="shared" si="196"/>
        <v>0</v>
      </c>
      <c r="M277" s="249">
        <f t="shared" si="197"/>
        <v>0</v>
      </c>
      <c r="N277" s="249">
        <f t="shared" si="198"/>
        <v>0</v>
      </c>
      <c r="O277" s="249">
        <f t="shared" si="199"/>
        <v>0</v>
      </c>
      <c r="P277" s="249">
        <f t="shared" si="200"/>
        <v>0</v>
      </c>
      <c r="Q277" s="249">
        <f t="shared" si="201"/>
        <v>0</v>
      </c>
      <c r="R277" s="449">
        <f t="shared" si="202"/>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187"/>
        <v>0</v>
      </c>
      <c r="D278" s="62">
        <f t="shared" si="188"/>
        <v>0</v>
      </c>
      <c r="E278" s="62">
        <f t="shared" si="189"/>
        <v>0</v>
      </c>
      <c r="F278" s="62">
        <f t="shared" si="190"/>
        <v>0</v>
      </c>
      <c r="G278" s="62">
        <f t="shared" si="191"/>
        <v>0</v>
      </c>
      <c r="H278" s="62">
        <f t="shared" si="192"/>
        <v>0</v>
      </c>
      <c r="I278" s="62">
        <f t="shared" si="193"/>
        <v>0</v>
      </c>
      <c r="J278" s="62">
        <f t="shared" si="194"/>
        <v>0</v>
      </c>
      <c r="K278" s="62">
        <f t="shared" si="195"/>
        <v>0</v>
      </c>
      <c r="L278" s="62">
        <f t="shared" si="196"/>
        <v>0</v>
      </c>
      <c r="M278" s="62">
        <f t="shared" si="197"/>
        <v>0</v>
      </c>
      <c r="N278" s="62">
        <f t="shared" si="198"/>
        <v>0</v>
      </c>
      <c r="O278" s="62">
        <f t="shared" si="199"/>
        <v>0</v>
      </c>
      <c r="P278" s="62">
        <f t="shared" si="200"/>
        <v>0</v>
      </c>
      <c r="Q278" s="62">
        <f t="shared" si="201"/>
        <v>0</v>
      </c>
      <c r="R278" s="450">
        <f t="shared" si="202"/>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187"/>
        <v>0</v>
      </c>
      <c r="D279" s="61">
        <f t="shared" si="188"/>
        <v>0</v>
      </c>
      <c r="E279" s="61">
        <f t="shared" si="189"/>
        <v>0</v>
      </c>
      <c r="F279" s="61">
        <f t="shared" si="190"/>
        <v>0</v>
      </c>
      <c r="G279" s="61">
        <f t="shared" si="191"/>
        <v>0</v>
      </c>
      <c r="H279" s="61">
        <f t="shared" si="192"/>
        <v>0</v>
      </c>
      <c r="I279" s="61">
        <f t="shared" si="193"/>
        <v>0</v>
      </c>
      <c r="J279" s="61">
        <f t="shared" si="194"/>
        <v>0</v>
      </c>
      <c r="K279" s="61">
        <f t="shared" si="195"/>
        <v>0</v>
      </c>
      <c r="L279" s="61">
        <f t="shared" si="196"/>
        <v>0</v>
      </c>
      <c r="M279" s="61">
        <f t="shared" si="197"/>
        <v>0</v>
      </c>
      <c r="N279" s="61">
        <f t="shared" si="198"/>
        <v>0</v>
      </c>
      <c r="O279" s="61">
        <f t="shared" si="199"/>
        <v>0</v>
      </c>
      <c r="P279" s="61">
        <f t="shared" si="200"/>
        <v>0</v>
      </c>
      <c r="Q279" s="61">
        <f t="shared" si="201"/>
        <v>0</v>
      </c>
      <c r="R279" s="448">
        <f t="shared" si="202"/>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187"/>
        <v>0</v>
      </c>
      <c r="D280" s="249">
        <f t="shared" si="188"/>
        <v>0</v>
      </c>
      <c r="E280" s="249">
        <f t="shared" si="189"/>
        <v>0</v>
      </c>
      <c r="F280" s="249">
        <f t="shared" si="190"/>
        <v>0</v>
      </c>
      <c r="G280" s="249">
        <f t="shared" si="191"/>
        <v>0</v>
      </c>
      <c r="H280" s="249">
        <f t="shared" si="192"/>
        <v>0</v>
      </c>
      <c r="I280" s="249">
        <f t="shared" si="193"/>
        <v>0</v>
      </c>
      <c r="J280" s="249">
        <f t="shared" si="194"/>
        <v>0</v>
      </c>
      <c r="K280" s="249">
        <f t="shared" si="195"/>
        <v>0</v>
      </c>
      <c r="L280" s="249">
        <f t="shared" si="196"/>
        <v>0</v>
      </c>
      <c r="M280" s="249">
        <f t="shared" si="197"/>
        <v>0</v>
      </c>
      <c r="N280" s="249">
        <f t="shared" si="198"/>
        <v>0</v>
      </c>
      <c r="O280" s="249">
        <f t="shared" si="199"/>
        <v>0</v>
      </c>
      <c r="P280" s="249">
        <f t="shared" si="200"/>
        <v>0</v>
      </c>
      <c r="Q280" s="249">
        <f t="shared" si="201"/>
        <v>0</v>
      </c>
      <c r="R280" s="449">
        <f t="shared" si="202"/>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187"/>
        <v>0</v>
      </c>
      <c r="D281" s="62">
        <f t="shared" si="188"/>
        <v>0</v>
      </c>
      <c r="E281" s="62">
        <f t="shared" si="189"/>
        <v>0</v>
      </c>
      <c r="F281" s="62">
        <f t="shared" si="190"/>
        <v>0</v>
      </c>
      <c r="G281" s="62">
        <f t="shared" si="191"/>
        <v>0</v>
      </c>
      <c r="H281" s="62">
        <f t="shared" si="192"/>
        <v>0</v>
      </c>
      <c r="I281" s="62">
        <f t="shared" si="193"/>
        <v>0</v>
      </c>
      <c r="J281" s="62">
        <f t="shared" si="194"/>
        <v>0</v>
      </c>
      <c r="K281" s="62">
        <f t="shared" si="195"/>
        <v>0</v>
      </c>
      <c r="L281" s="62">
        <f t="shared" si="196"/>
        <v>0</v>
      </c>
      <c r="M281" s="62">
        <f t="shared" si="197"/>
        <v>0</v>
      </c>
      <c r="N281" s="62">
        <f t="shared" si="198"/>
        <v>0</v>
      </c>
      <c r="O281" s="62">
        <f t="shared" si="199"/>
        <v>0</v>
      </c>
      <c r="P281" s="62">
        <f t="shared" si="200"/>
        <v>0</v>
      </c>
      <c r="Q281" s="62">
        <f t="shared" si="201"/>
        <v>0</v>
      </c>
      <c r="R281" s="450">
        <f t="shared" si="202"/>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187"/>
        <v>0</v>
      </c>
      <c r="D282" s="61">
        <f t="shared" si="188"/>
        <v>0</v>
      </c>
      <c r="E282" s="61">
        <f t="shared" si="189"/>
        <v>0</v>
      </c>
      <c r="F282" s="61">
        <f t="shared" si="190"/>
        <v>0</v>
      </c>
      <c r="G282" s="61">
        <f t="shared" si="191"/>
        <v>0</v>
      </c>
      <c r="H282" s="61">
        <f t="shared" si="192"/>
        <v>0</v>
      </c>
      <c r="I282" s="61">
        <f t="shared" si="193"/>
        <v>0</v>
      </c>
      <c r="J282" s="61">
        <f t="shared" si="194"/>
        <v>0</v>
      </c>
      <c r="K282" s="61">
        <f t="shared" si="195"/>
        <v>0</v>
      </c>
      <c r="L282" s="61">
        <f t="shared" si="196"/>
        <v>0</v>
      </c>
      <c r="M282" s="61">
        <f t="shared" si="197"/>
        <v>0</v>
      </c>
      <c r="N282" s="61">
        <f t="shared" si="198"/>
        <v>0</v>
      </c>
      <c r="O282" s="61">
        <f t="shared" si="199"/>
        <v>0</v>
      </c>
      <c r="P282" s="61">
        <f t="shared" si="200"/>
        <v>0</v>
      </c>
      <c r="Q282" s="61">
        <f t="shared" si="201"/>
        <v>0</v>
      </c>
      <c r="R282" s="448">
        <f t="shared" si="202"/>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187"/>
        <v>0</v>
      </c>
      <c r="D283" s="249">
        <f t="shared" si="188"/>
        <v>0</v>
      </c>
      <c r="E283" s="249">
        <f t="shared" si="189"/>
        <v>0</v>
      </c>
      <c r="F283" s="249">
        <f t="shared" si="190"/>
        <v>0</v>
      </c>
      <c r="G283" s="249">
        <f t="shared" si="191"/>
        <v>0</v>
      </c>
      <c r="H283" s="249">
        <f t="shared" si="192"/>
        <v>0</v>
      </c>
      <c r="I283" s="249">
        <f t="shared" si="193"/>
        <v>0</v>
      </c>
      <c r="J283" s="249">
        <f t="shared" si="194"/>
        <v>0</v>
      </c>
      <c r="K283" s="249">
        <f t="shared" si="195"/>
        <v>0</v>
      </c>
      <c r="L283" s="249">
        <f t="shared" si="196"/>
        <v>0</v>
      </c>
      <c r="M283" s="249">
        <f t="shared" si="197"/>
        <v>0</v>
      </c>
      <c r="N283" s="249">
        <f t="shared" si="198"/>
        <v>0</v>
      </c>
      <c r="O283" s="249">
        <f t="shared" si="199"/>
        <v>0</v>
      </c>
      <c r="P283" s="249">
        <f t="shared" si="200"/>
        <v>0</v>
      </c>
      <c r="Q283" s="249">
        <f t="shared" si="201"/>
        <v>0</v>
      </c>
      <c r="R283" s="449">
        <f t="shared" si="202"/>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187"/>
        <v>0</v>
      </c>
      <c r="D284" s="62">
        <f t="shared" si="188"/>
        <v>0</v>
      </c>
      <c r="E284" s="62">
        <f t="shared" si="189"/>
        <v>0</v>
      </c>
      <c r="F284" s="62">
        <f t="shared" si="190"/>
        <v>0</v>
      </c>
      <c r="G284" s="62">
        <f t="shared" si="191"/>
        <v>0</v>
      </c>
      <c r="H284" s="62">
        <f t="shared" si="192"/>
        <v>0</v>
      </c>
      <c r="I284" s="62">
        <f t="shared" si="193"/>
        <v>0</v>
      </c>
      <c r="J284" s="62">
        <f t="shared" si="194"/>
        <v>0</v>
      </c>
      <c r="K284" s="62">
        <f t="shared" si="195"/>
        <v>0</v>
      </c>
      <c r="L284" s="62">
        <f t="shared" si="196"/>
        <v>0</v>
      </c>
      <c r="M284" s="62">
        <f t="shared" si="197"/>
        <v>0</v>
      </c>
      <c r="N284" s="62">
        <f t="shared" si="198"/>
        <v>0</v>
      </c>
      <c r="O284" s="62">
        <f t="shared" si="199"/>
        <v>0</v>
      </c>
      <c r="P284" s="62">
        <f t="shared" si="200"/>
        <v>0</v>
      </c>
      <c r="Q284" s="62">
        <f t="shared" si="201"/>
        <v>0</v>
      </c>
      <c r="R284" s="450">
        <f t="shared" si="202"/>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03">CHOOSE(d.Region,S285,AI285,AY285)</f>
        <v>0</v>
      </c>
      <c r="D285" s="61">
        <f t="shared" ref="D285:D287" si="204">CHOOSE(d.Region,T285,AJ285,AZ285)</f>
        <v>0</v>
      </c>
      <c r="E285" s="61">
        <f t="shared" ref="E285:E287" si="205">CHOOSE(d.Region,U285,AK285,BA285)</f>
        <v>0</v>
      </c>
      <c r="F285" s="61">
        <f t="shared" ref="F285:F287" si="206">CHOOSE(d.Region,V285,AL285,BB285)</f>
        <v>0</v>
      </c>
      <c r="G285" s="61">
        <f t="shared" ref="G285:G287" si="207">CHOOSE(d.Region,W285,AM285,BC285)</f>
        <v>0</v>
      </c>
      <c r="H285" s="61">
        <f t="shared" ref="H285:H287" si="208">CHOOSE(d.Region,X285,AN285,BD285)</f>
        <v>0</v>
      </c>
      <c r="I285" s="61">
        <f t="shared" ref="I285:I287" si="209">CHOOSE(d.Region,Y285,AO285,BE285)</f>
        <v>0</v>
      </c>
      <c r="J285" s="61">
        <f t="shared" ref="J285:J287" si="210">CHOOSE(d.Region,Z285,AP285,BF285)</f>
        <v>0</v>
      </c>
      <c r="K285" s="61">
        <f t="shared" ref="K285:K287" si="211">CHOOSE(d.Region,AA285,AQ285,BG285)</f>
        <v>0</v>
      </c>
      <c r="L285" s="61">
        <f t="shared" ref="L285:L287" si="212">CHOOSE(d.Region,AB285,AR285,BH285)</f>
        <v>0</v>
      </c>
      <c r="M285" s="61">
        <f t="shared" ref="M285:M287" si="213">CHOOSE(d.Region,AC285,AS285,BI285)</f>
        <v>0</v>
      </c>
      <c r="N285" s="61">
        <f t="shared" ref="N285:N287" si="214">CHOOSE(d.Region,AD285,AT285,BJ285)</f>
        <v>0</v>
      </c>
      <c r="O285" s="61">
        <f t="shared" ref="O285:O287" si="215">CHOOSE(d.Region,AE285,AU285,BK285)</f>
        <v>0</v>
      </c>
      <c r="P285" s="61">
        <f t="shared" ref="P285:P287" si="216">CHOOSE(d.Region,AF285,AV285,BL285)</f>
        <v>0</v>
      </c>
      <c r="Q285" s="61">
        <f t="shared" ref="Q285:Q287" si="217">CHOOSE(d.Region,AG285,AW285,BM285)</f>
        <v>0</v>
      </c>
      <c r="R285" s="448">
        <f t="shared" ref="R285:R287" si="218">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03"/>
        <v>0</v>
      </c>
      <c r="D286" s="249">
        <f t="shared" si="204"/>
        <v>0</v>
      </c>
      <c r="E286" s="249">
        <f t="shared" si="205"/>
        <v>0</v>
      </c>
      <c r="F286" s="249">
        <f t="shared" si="206"/>
        <v>0</v>
      </c>
      <c r="G286" s="249">
        <f t="shared" si="207"/>
        <v>0</v>
      </c>
      <c r="H286" s="249">
        <f t="shared" si="208"/>
        <v>0</v>
      </c>
      <c r="I286" s="249">
        <f t="shared" si="209"/>
        <v>0</v>
      </c>
      <c r="J286" s="249">
        <f t="shared" si="210"/>
        <v>0</v>
      </c>
      <c r="K286" s="249">
        <f t="shared" si="211"/>
        <v>0</v>
      </c>
      <c r="L286" s="249">
        <f t="shared" si="212"/>
        <v>0</v>
      </c>
      <c r="M286" s="249">
        <f t="shared" si="213"/>
        <v>0</v>
      </c>
      <c r="N286" s="249">
        <f t="shared" si="214"/>
        <v>0</v>
      </c>
      <c r="O286" s="249">
        <f t="shared" si="215"/>
        <v>0</v>
      </c>
      <c r="P286" s="249">
        <f t="shared" si="216"/>
        <v>0</v>
      </c>
      <c r="Q286" s="249">
        <f t="shared" si="217"/>
        <v>0</v>
      </c>
      <c r="R286" s="449">
        <f t="shared" si="218"/>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03"/>
        <v>0</v>
      </c>
      <c r="D287" s="62">
        <f t="shared" si="204"/>
        <v>0</v>
      </c>
      <c r="E287" s="62">
        <f t="shared" si="205"/>
        <v>0</v>
      </c>
      <c r="F287" s="62">
        <f t="shared" si="206"/>
        <v>0</v>
      </c>
      <c r="G287" s="62">
        <f t="shared" si="207"/>
        <v>0</v>
      </c>
      <c r="H287" s="62">
        <f t="shared" si="208"/>
        <v>0</v>
      </c>
      <c r="I287" s="62">
        <f t="shared" si="209"/>
        <v>0</v>
      </c>
      <c r="J287" s="62">
        <f t="shared" si="210"/>
        <v>0</v>
      </c>
      <c r="K287" s="62">
        <f t="shared" si="211"/>
        <v>0</v>
      </c>
      <c r="L287" s="62">
        <f t="shared" si="212"/>
        <v>0</v>
      </c>
      <c r="M287" s="62">
        <f t="shared" si="213"/>
        <v>0</v>
      </c>
      <c r="N287" s="62">
        <f t="shared" si="214"/>
        <v>0</v>
      </c>
      <c r="O287" s="62">
        <f t="shared" si="215"/>
        <v>0</v>
      </c>
      <c r="P287" s="62">
        <f t="shared" si="216"/>
        <v>0</v>
      </c>
      <c r="Q287" s="62">
        <f t="shared" si="217"/>
        <v>0</v>
      </c>
      <c r="R287" s="450">
        <f t="shared" si="218"/>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187"/>
        <v>0</v>
      </c>
      <c r="D288" s="61">
        <f t="shared" si="188"/>
        <v>0</v>
      </c>
      <c r="E288" s="61">
        <f t="shared" si="189"/>
        <v>0</v>
      </c>
      <c r="F288" s="61">
        <f t="shared" si="190"/>
        <v>0</v>
      </c>
      <c r="G288" s="61">
        <f t="shared" si="191"/>
        <v>0</v>
      </c>
      <c r="H288" s="61">
        <f t="shared" si="192"/>
        <v>0</v>
      </c>
      <c r="I288" s="61">
        <f t="shared" si="193"/>
        <v>0</v>
      </c>
      <c r="J288" s="61">
        <f t="shared" si="194"/>
        <v>0</v>
      </c>
      <c r="K288" s="61">
        <f t="shared" si="195"/>
        <v>0</v>
      </c>
      <c r="L288" s="61">
        <f t="shared" si="196"/>
        <v>0</v>
      </c>
      <c r="M288" s="61">
        <f t="shared" si="197"/>
        <v>0</v>
      </c>
      <c r="N288" s="61">
        <f t="shared" si="198"/>
        <v>0</v>
      </c>
      <c r="O288" s="61">
        <f t="shared" si="199"/>
        <v>0</v>
      </c>
      <c r="P288" s="61">
        <f t="shared" si="200"/>
        <v>0</v>
      </c>
      <c r="Q288" s="61">
        <f t="shared" si="201"/>
        <v>0</v>
      </c>
      <c r="R288" s="448">
        <f t="shared" si="202"/>
        <v>0</v>
      </c>
      <c r="S288" s="362">
        <f>S273</f>
        <v>0</v>
      </c>
      <c r="T288" s="362">
        <f t="shared" ref="T288:BN288" si="219">T273</f>
        <v>0</v>
      </c>
      <c r="U288" s="362">
        <f t="shared" si="219"/>
        <v>0</v>
      </c>
      <c r="V288" s="362">
        <f t="shared" si="219"/>
        <v>0</v>
      </c>
      <c r="W288" s="362">
        <f t="shared" si="219"/>
        <v>0</v>
      </c>
      <c r="X288" s="362">
        <f t="shared" si="219"/>
        <v>0</v>
      </c>
      <c r="Y288" s="362">
        <f t="shared" si="219"/>
        <v>0</v>
      </c>
      <c r="Z288" s="362">
        <f t="shared" si="219"/>
        <v>0</v>
      </c>
      <c r="AA288" s="362">
        <f t="shared" si="219"/>
        <v>0</v>
      </c>
      <c r="AB288" s="362">
        <f t="shared" si="219"/>
        <v>0</v>
      </c>
      <c r="AC288" s="362">
        <f t="shared" si="219"/>
        <v>0</v>
      </c>
      <c r="AD288" s="362">
        <f t="shared" si="219"/>
        <v>0</v>
      </c>
      <c r="AE288" s="362">
        <f t="shared" si="219"/>
        <v>0</v>
      </c>
      <c r="AF288" s="362">
        <f t="shared" si="219"/>
        <v>0</v>
      </c>
      <c r="AG288" s="362">
        <f t="shared" si="219"/>
        <v>0</v>
      </c>
      <c r="AH288" s="362">
        <f t="shared" si="219"/>
        <v>0</v>
      </c>
      <c r="AI288" s="362">
        <f t="shared" si="219"/>
        <v>0</v>
      </c>
      <c r="AJ288" s="362">
        <f t="shared" si="219"/>
        <v>0</v>
      </c>
      <c r="AK288" s="362">
        <f t="shared" si="219"/>
        <v>0</v>
      </c>
      <c r="AL288" s="362">
        <f t="shared" si="219"/>
        <v>0</v>
      </c>
      <c r="AM288" s="362">
        <f t="shared" si="219"/>
        <v>0</v>
      </c>
      <c r="AN288" s="362">
        <f t="shared" si="219"/>
        <v>0</v>
      </c>
      <c r="AO288" s="362">
        <f t="shared" si="219"/>
        <v>0</v>
      </c>
      <c r="AP288" s="362">
        <f t="shared" si="219"/>
        <v>0</v>
      </c>
      <c r="AQ288" s="362">
        <f t="shared" si="219"/>
        <v>0</v>
      </c>
      <c r="AR288" s="362">
        <f t="shared" si="219"/>
        <v>0</v>
      </c>
      <c r="AS288" s="362">
        <f t="shared" si="219"/>
        <v>0</v>
      </c>
      <c r="AT288" s="362">
        <f t="shared" si="219"/>
        <v>0</v>
      </c>
      <c r="AU288" s="362">
        <f t="shared" si="219"/>
        <v>0</v>
      </c>
      <c r="AV288" s="362">
        <f t="shared" si="219"/>
        <v>0</v>
      </c>
      <c r="AW288" s="362">
        <f t="shared" si="219"/>
        <v>0</v>
      </c>
      <c r="AX288" s="362">
        <f t="shared" si="219"/>
        <v>0</v>
      </c>
      <c r="AY288" s="362">
        <f t="shared" si="219"/>
        <v>0</v>
      </c>
      <c r="AZ288" s="362">
        <f t="shared" si="219"/>
        <v>0</v>
      </c>
      <c r="BA288" s="362">
        <f t="shared" si="219"/>
        <v>0</v>
      </c>
      <c r="BB288" s="362">
        <f t="shared" si="219"/>
        <v>0</v>
      </c>
      <c r="BC288" s="362">
        <f t="shared" si="219"/>
        <v>0</v>
      </c>
      <c r="BD288" s="362">
        <f t="shared" si="219"/>
        <v>0</v>
      </c>
      <c r="BE288" s="362">
        <f t="shared" si="219"/>
        <v>0</v>
      </c>
      <c r="BF288" s="362">
        <f t="shared" si="219"/>
        <v>0</v>
      </c>
      <c r="BG288" s="362">
        <f t="shared" si="219"/>
        <v>0</v>
      </c>
      <c r="BH288" s="362">
        <f t="shared" si="219"/>
        <v>0</v>
      </c>
      <c r="BI288" s="362">
        <f t="shared" si="219"/>
        <v>0</v>
      </c>
      <c r="BJ288" s="362">
        <f t="shared" si="219"/>
        <v>0</v>
      </c>
      <c r="BK288" s="362">
        <f t="shared" si="219"/>
        <v>0</v>
      </c>
      <c r="BL288" s="362">
        <f t="shared" si="219"/>
        <v>0</v>
      </c>
      <c r="BM288" s="362">
        <f t="shared" si="219"/>
        <v>0</v>
      </c>
      <c r="BN288" s="362">
        <f t="shared" si="219"/>
        <v>0</v>
      </c>
      <c r="BO288" s="34" t="s">
        <v>1098</v>
      </c>
    </row>
    <row r="289" spans="2:67" outlineLevel="2">
      <c r="B289" s="54" t="s">
        <v>1134</v>
      </c>
      <c r="C289" s="249">
        <f t="shared" si="187"/>
        <v>0</v>
      </c>
      <c r="D289" s="249">
        <f t="shared" si="188"/>
        <v>0</v>
      </c>
      <c r="E289" s="249">
        <f t="shared" si="189"/>
        <v>0</v>
      </c>
      <c r="F289" s="249">
        <f t="shared" si="190"/>
        <v>0</v>
      </c>
      <c r="G289" s="249">
        <f t="shared" si="191"/>
        <v>0</v>
      </c>
      <c r="H289" s="249">
        <f t="shared" si="192"/>
        <v>0</v>
      </c>
      <c r="I289" s="249">
        <f t="shared" si="193"/>
        <v>0</v>
      </c>
      <c r="J289" s="249">
        <f t="shared" si="194"/>
        <v>0</v>
      </c>
      <c r="K289" s="249">
        <f t="shared" si="195"/>
        <v>0</v>
      </c>
      <c r="L289" s="249">
        <f t="shared" si="196"/>
        <v>0</v>
      </c>
      <c r="M289" s="249">
        <f t="shared" si="197"/>
        <v>0</v>
      </c>
      <c r="N289" s="249">
        <f t="shared" si="198"/>
        <v>0</v>
      </c>
      <c r="O289" s="249">
        <f t="shared" si="199"/>
        <v>0</v>
      </c>
      <c r="P289" s="249">
        <f t="shared" si="200"/>
        <v>0</v>
      </c>
      <c r="Q289" s="249">
        <f t="shared" si="201"/>
        <v>0</v>
      </c>
      <c r="R289" s="449">
        <f t="shared" si="202"/>
        <v>0</v>
      </c>
      <c r="S289" s="362">
        <f t="shared" ref="S289:BN289" si="220">S274</f>
        <v>0</v>
      </c>
      <c r="T289" s="362">
        <f t="shared" si="220"/>
        <v>0</v>
      </c>
      <c r="U289" s="362">
        <f t="shared" si="220"/>
        <v>0</v>
      </c>
      <c r="V289" s="362">
        <f t="shared" si="220"/>
        <v>0</v>
      </c>
      <c r="W289" s="362">
        <f t="shared" si="220"/>
        <v>0</v>
      </c>
      <c r="X289" s="362">
        <f t="shared" si="220"/>
        <v>0</v>
      </c>
      <c r="Y289" s="362">
        <f t="shared" si="220"/>
        <v>0</v>
      </c>
      <c r="Z289" s="362">
        <f t="shared" si="220"/>
        <v>0</v>
      </c>
      <c r="AA289" s="362">
        <f t="shared" si="220"/>
        <v>0</v>
      </c>
      <c r="AB289" s="362">
        <f t="shared" si="220"/>
        <v>0</v>
      </c>
      <c r="AC289" s="362">
        <f t="shared" si="220"/>
        <v>0</v>
      </c>
      <c r="AD289" s="362">
        <f t="shared" si="220"/>
        <v>0</v>
      </c>
      <c r="AE289" s="362">
        <f t="shared" si="220"/>
        <v>0</v>
      </c>
      <c r="AF289" s="362">
        <f t="shared" si="220"/>
        <v>0</v>
      </c>
      <c r="AG289" s="362">
        <f t="shared" si="220"/>
        <v>0</v>
      </c>
      <c r="AH289" s="362">
        <f t="shared" si="220"/>
        <v>0</v>
      </c>
      <c r="AI289" s="362">
        <f t="shared" si="220"/>
        <v>0</v>
      </c>
      <c r="AJ289" s="362">
        <f t="shared" si="220"/>
        <v>0</v>
      </c>
      <c r="AK289" s="362">
        <f t="shared" si="220"/>
        <v>0</v>
      </c>
      <c r="AL289" s="362">
        <f t="shared" si="220"/>
        <v>0</v>
      </c>
      <c r="AM289" s="362">
        <f t="shared" si="220"/>
        <v>0</v>
      </c>
      <c r="AN289" s="362">
        <f t="shared" si="220"/>
        <v>0</v>
      </c>
      <c r="AO289" s="362">
        <f t="shared" si="220"/>
        <v>0</v>
      </c>
      <c r="AP289" s="362">
        <f t="shared" si="220"/>
        <v>0</v>
      </c>
      <c r="AQ289" s="362">
        <f t="shared" si="220"/>
        <v>0</v>
      </c>
      <c r="AR289" s="362">
        <f t="shared" si="220"/>
        <v>0</v>
      </c>
      <c r="AS289" s="362">
        <f t="shared" si="220"/>
        <v>0</v>
      </c>
      <c r="AT289" s="362">
        <f t="shared" si="220"/>
        <v>0</v>
      </c>
      <c r="AU289" s="362">
        <f t="shared" si="220"/>
        <v>0</v>
      </c>
      <c r="AV289" s="362">
        <f t="shared" si="220"/>
        <v>0</v>
      </c>
      <c r="AW289" s="362">
        <f t="shared" si="220"/>
        <v>0</v>
      </c>
      <c r="AX289" s="362">
        <f t="shared" si="220"/>
        <v>0</v>
      </c>
      <c r="AY289" s="362">
        <f t="shared" si="220"/>
        <v>0</v>
      </c>
      <c r="AZ289" s="362">
        <f t="shared" si="220"/>
        <v>0</v>
      </c>
      <c r="BA289" s="362">
        <f t="shared" si="220"/>
        <v>0</v>
      </c>
      <c r="BB289" s="362">
        <f t="shared" si="220"/>
        <v>0</v>
      </c>
      <c r="BC289" s="362">
        <f t="shared" si="220"/>
        <v>0</v>
      </c>
      <c r="BD289" s="362">
        <f t="shared" si="220"/>
        <v>0</v>
      </c>
      <c r="BE289" s="362">
        <f t="shared" si="220"/>
        <v>0</v>
      </c>
      <c r="BF289" s="362">
        <f t="shared" si="220"/>
        <v>0</v>
      </c>
      <c r="BG289" s="362">
        <f t="shared" si="220"/>
        <v>0</v>
      </c>
      <c r="BH289" s="362">
        <f t="shared" si="220"/>
        <v>0</v>
      </c>
      <c r="BI289" s="362">
        <f t="shared" si="220"/>
        <v>0</v>
      </c>
      <c r="BJ289" s="362">
        <f t="shared" si="220"/>
        <v>0</v>
      </c>
      <c r="BK289" s="362">
        <f t="shared" si="220"/>
        <v>0</v>
      </c>
      <c r="BL289" s="362">
        <f t="shared" si="220"/>
        <v>0</v>
      </c>
      <c r="BM289" s="362">
        <f t="shared" si="220"/>
        <v>0</v>
      </c>
      <c r="BN289" s="362">
        <f t="shared" si="220"/>
        <v>0</v>
      </c>
    </row>
    <row r="290" spans="2:67" outlineLevel="2">
      <c r="B290" s="55" t="s">
        <v>1135</v>
      </c>
      <c r="C290" s="62">
        <f t="shared" si="187"/>
        <v>0</v>
      </c>
      <c r="D290" s="62">
        <f t="shared" si="188"/>
        <v>0</v>
      </c>
      <c r="E290" s="62">
        <f t="shared" si="189"/>
        <v>0</v>
      </c>
      <c r="F290" s="62">
        <f t="shared" si="190"/>
        <v>0</v>
      </c>
      <c r="G290" s="62">
        <f t="shared" si="191"/>
        <v>0</v>
      </c>
      <c r="H290" s="62">
        <f t="shared" si="192"/>
        <v>0</v>
      </c>
      <c r="I290" s="62">
        <f t="shared" si="193"/>
        <v>0</v>
      </c>
      <c r="J290" s="62">
        <f t="shared" si="194"/>
        <v>0</v>
      </c>
      <c r="K290" s="62">
        <f t="shared" si="195"/>
        <v>0</v>
      </c>
      <c r="L290" s="62">
        <f t="shared" si="196"/>
        <v>0</v>
      </c>
      <c r="M290" s="62">
        <f t="shared" si="197"/>
        <v>0</v>
      </c>
      <c r="N290" s="62">
        <f t="shared" si="198"/>
        <v>0</v>
      </c>
      <c r="O290" s="62">
        <f t="shared" si="199"/>
        <v>0</v>
      </c>
      <c r="P290" s="62">
        <f t="shared" si="200"/>
        <v>0</v>
      </c>
      <c r="Q290" s="62">
        <f t="shared" si="201"/>
        <v>0</v>
      </c>
      <c r="R290" s="450">
        <f t="shared" si="202"/>
        <v>0</v>
      </c>
      <c r="S290" s="362">
        <f t="shared" ref="S290:BN290" si="221">S275</f>
        <v>0</v>
      </c>
      <c r="T290" s="362">
        <f t="shared" si="221"/>
        <v>0</v>
      </c>
      <c r="U290" s="362">
        <f t="shared" si="221"/>
        <v>0</v>
      </c>
      <c r="V290" s="362">
        <f t="shared" si="221"/>
        <v>0</v>
      </c>
      <c r="W290" s="362">
        <f t="shared" si="221"/>
        <v>0</v>
      </c>
      <c r="X290" s="362">
        <f t="shared" si="221"/>
        <v>0</v>
      </c>
      <c r="Y290" s="362">
        <f t="shared" si="221"/>
        <v>0</v>
      </c>
      <c r="Z290" s="362">
        <f t="shared" si="221"/>
        <v>0</v>
      </c>
      <c r="AA290" s="362">
        <f t="shared" si="221"/>
        <v>0</v>
      </c>
      <c r="AB290" s="362">
        <f t="shared" si="221"/>
        <v>0</v>
      </c>
      <c r="AC290" s="362">
        <f t="shared" si="221"/>
        <v>0</v>
      </c>
      <c r="AD290" s="362">
        <f t="shared" si="221"/>
        <v>0</v>
      </c>
      <c r="AE290" s="362">
        <f t="shared" si="221"/>
        <v>0</v>
      </c>
      <c r="AF290" s="362">
        <f t="shared" si="221"/>
        <v>0</v>
      </c>
      <c r="AG290" s="362">
        <f t="shared" si="221"/>
        <v>0</v>
      </c>
      <c r="AH290" s="362">
        <f t="shared" si="221"/>
        <v>0</v>
      </c>
      <c r="AI290" s="362">
        <f t="shared" si="221"/>
        <v>0</v>
      </c>
      <c r="AJ290" s="362">
        <f t="shared" si="221"/>
        <v>0</v>
      </c>
      <c r="AK290" s="362">
        <f t="shared" si="221"/>
        <v>0</v>
      </c>
      <c r="AL290" s="362">
        <f t="shared" si="221"/>
        <v>0</v>
      </c>
      <c r="AM290" s="362">
        <f t="shared" si="221"/>
        <v>0</v>
      </c>
      <c r="AN290" s="362">
        <f t="shared" si="221"/>
        <v>0</v>
      </c>
      <c r="AO290" s="362">
        <f t="shared" si="221"/>
        <v>0</v>
      </c>
      <c r="AP290" s="362">
        <f t="shared" si="221"/>
        <v>0</v>
      </c>
      <c r="AQ290" s="362">
        <f t="shared" si="221"/>
        <v>0</v>
      </c>
      <c r="AR290" s="362">
        <f t="shared" si="221"/>
        <v>0</v>
      </c>
      <c r="AS290" s="362">
        <f t="shared" si="221"/>
        <v>0</v>
      </c>
      <c r="AT290" s="362">
        <f t="shared" si="221"/>
        <v>0</v>
      </c>
      <c r="AU290" s="362">
        <f t="shared" si="221"/>
        <v>0</v>
      </c>
      <c r="AV290" s="362">
        <f t="shared" si="221"/>
        <v>0</v>
      </c>
      <c r="AW290" s="362">
        <f t="shared" si="221"/>
        <v>0</v>
      </c>
      <c r="AX290" s="362">
        <f t="shared" si="221"/>
        <v>0</v>
      </c>
      <c r="AY290" s="362">
        <f t="shared" si="221"/>
        <v>0</v>
      </c>
      <c r="AZ290" s="362">
        <f t="shared" si="221"/>
        <v>0</v>
      </c>
      <c r="BA290" s="362">
        <f t="shared" si="221"/>
        <v>0</v>
      </c>
      <c r="BB290" s="362">
        <f t="shared" si="221"/>
        <v>0</v>
      </c>
      <c r="BC290" s="362">
        <f t="shared" si="221"/>
        <v>0</v>
      </c>
      <c r="BD290" s="362">
        <f t="shared" si="221"/>
        <v>0</v>
      </c>
      <c r="BE290" s="362">
        <f t="shared" si="221"/>
        <v>0</v>
      </c>
      <c r="BF290" s="362">
        <f t="shared" si="221"/>
        <v>0</v>
      </c>
      <c r="BG290" s="362">
        <f t="shared" si="221"/>
        <v>0</v>
      </c>
      <c r="BH290" s="362">
        <f t="shared" si="221"/>
        <v>0</v>
      </c>
      <c r="BI290" s="362">
        <f t="shared" si="221"/>
        <v>0</v>
      </c>
      <c r="BJ290" s="362">
        <f t="shared" si="221"/>
        <v>0</v>
      </c>
      <c r="BK290" s="362">
        <f t="shared" si="221"/>
        <v>0</v>
      </c>
      <c r="BL290" s="362">
        <f t="shared" si="221"/>
        <v>0</v>
      </c>
      <c r="BM290" s="362">
        <f t="shared" si="221"/>
        <v>0</v>
      </c>
      <c r="BN290" s="362">
        <f t="shared" si="221"/>
        <v>0</v>
      </c>
    </row>
    <row r="291" spans="2:67" ht="24.75" outlineLevel="1">
      <c r="B291" s="53" t="str">
        <f>"Grazing Intensity 2
"&amp;$B$194&amp;": Ewe Lambs"</f>
        <v>Grazing Intensity 2
Standard (7mo): Ewe Lambs</v>
      </c>
      <c r="C291" s="61">
        <f t="shared" si="187"/>
        <v>98</v>
      </c>
      <c r="D291" s="61">
        <f t="shared" si="188"/>
        <v>93</v>
      </c>
      <c r="E291" s="61">
        <f t="shared" si="189"/>
        <v>92</v>
      </c>
      <c r="F291" s="61">
        <f t="shared" si="190"/>
        <v>97</v>
      </c>
      <c r="G291" s="61">
        <f t="shared" si="191"/>
        <v>90</v>
      </c>
      <c r="H291" s="61">
        <f t="shared" si="192"/>
        <v>97</v>
      </c>
      <c r="I291" s="61">
        <f t="shared" si="193"/>
        <v>98</v>
      </c>
      <c r="J291" s="61">
        <f t="shared" si="194"/>
        <v>96</v>
      </c>
      <c r="K291" s="61">
        <f t="shared" si="195"/>
        <v>0</v>
      </c>
      <c r="L291" s="61">
        <f t="shared" si="196"/>
        <v>0</v>
      </c>
      <c r="M291" s="61">
        <f t="shared" si="197"/>
        <v>0</v>
      </c>
      <c r="N291" s="61">
        <f t="shared" si="198"/>
        <v>0</v>
      </c>
      <c r="O291" s="61">
        <f t="shared" si="199"/>
        <v>94</v>
      </c>
      <c r="P291" s="61">
        <f t="shared" si="200"/>
        <v>94</v>
      </c>
      <c r="Q291" s="61">
        <f t="shared" si="201"/>
        <v>94</v>
      </c>
      <c r="R291" s="448">
        <f t="shared" si="202"/>
        <v>95</v>
      </c>
      <c r="S291" s="459">
        <v>98</v>
      </c>
      <c r="T291" s="250">
        <v>95</v>
      </c>
      <c r="U291" s="250">
        <v>98</v>
      </c>
      <c r="V291" s="250">
        <v>98</v>
      </c>
      <c r="W291" s="250">
        <v>98</v>
      </c>
      <c r="X291" s="250">
        <v>93</v>
      </c>
      <c r="Y291" s="250">
        <v>98</v>
      </c>
      <c r="Z291" s="250">
        <v>97</v>
      </c>
      <c r="AA291" s="250"/>
      <c r="AB291" s="250"/>
      <c r="AC291" s="250"/>
      <c r="AD291" s="250"/>
      <c r="AE291" s="250">
        <v>98</v>
      </c>
      <c r="AF291" s="250">
        <v>95</v>
      </c>
      <c r="AG291" s="250">
        <v>98</v>
      </c>
      <c r="AH291" s="470">
        <v>95</v>
      </c>
      <c r="AI291" s="459">
        <v>98</v>
      </c>
      <c r="AJ291" s="250">
        <v>93</v>
      </c>
      <c r="AK291" s="250">
        <v>92</v>
      </c>
      <c r="AL291" s="250">
        <v>97</v>
      </c>
      <c r="AM291" s="250">
        <v>90</v>
      </c>
      <c r="AN291" s="250">
        <v>97</v>
      </c>
      <c r="AO291" s="250">
        <v>98</v>
      </c>
      <c r="AP291" s="250">
        <v>96</v>
      </c>
      <c r="AQ291" s="250"/>
      <c r="AR291" s="250"/>
      <c r="AS291" s="250"/>
      <c r="AT291" s="250"/>
      <c r="AU291" s="250">
        <v>94</v>
      </c>
      <c r="AV291" s="250">
        <v>94</v>
      </c>
      <c r="AW291" s="250">
        <v>94</v>
      </c>
      <c r="AX291" s="470">
        <v>95</v>
      </c>
      <c r="AY291" s="459">
        <v>90</v>
      </c>
      <c r="AZ291" s="250">
        <v>98</v>
      </c>
      <c r="BA291" s="250">
        <v>98</v>
      </c>
      <c r="BB291" s="250">
        <v>98</v>
      </c>
      <c r="BC291" s="250">
        <v>95</v>
      </c>
      <c r="BD291" s="250">
        <v>98</v>
      </c>
      <c r="BE291" s="250">
        <v>98</v>
      </c>
      <c r="BF291" s="250">
        <v>97</v>
      </c>
      <c r="BG291" s="250"/>
      <c r="BH291" s="250"/>
      <c r="BI291" s="250"/>
      <c r="BJ291" s="250"/>
      <c r="BK291" s="250">
        <v>94</v>
      </c>
      <c r="BL291" s="250">
        <v>92</v>
      </c>
      <c r="BM291" s="250">
        <v>98</v>
      </c>
      <c r="BN291" s="470">
        <v>98</v>
      </c>
      <c r="BO291" s="34" t="s">
        <v>1098</v>
      </c>
    </row>
    <row r="292" spans="2:67" outlineLevel="1">
      <c r="B292" s="54" t="s">
        <v>1134</v>
      </c>
      <c r="C292" s="249">
        <f t="shared" si="187"/>
        <v>98</v>
      </c>
      <c r="D292" s="249">
        <f t="shared" si="188"/>
        <v>95</v>
      </c>
      <c r="E292" s="249">
        <f t="shared" si="189"/>
        <v>97</v>
      </c>
      <c r="F292" s="249">
        <f t="shared" si="190"/>
        <v>93</v>
      </c>
      <c r="G292" s="249">
        <f t="shared" si="191"/>
        <v>98</v>
      </c>
      <c r="H292" s="249">
        <f t="shared" si="192"/>
        <v>97</v>
      </c>
      <c r="I292" s="249">
        <f t="shared" si="193"/>
        <v>95</v>
      </c>
      <c r="J292" s="249">
        <f t="shared" si="194"/>
        <v>94</v>
      </c>
      <c r="K292" s="249">
        <f t="shared" si="195"/>
        <v>0</v>
      </c>
      <c r="L292" s="249">
        <f t="shared" si="196"/>
        <v>0</v>
      </c>
      <c r="M292" s="249">
        <f t="shared" si="197"/>
        <v>0</v>
      </c>
      <c r="N292" s="249">
        <f t="shared" si="198"/>
        <v>0</v>
      </c>
      <c r="O292" s="249">
        <f t="shared" si="199"/>
        <v>94</v>
      </c>
      <c r="P292" s="249">
        <f t="shared" si="200"/>
        <v>95</v>
      </c>
      <c r="Q292" s="249">
        <f t="shared" si="201"/>
        <v>95</v>
      </c>
      <c r="R292" s="449">
        <f t="shared" si="202"/>
        <v>94</v>
      </c>
      <c r="S292" s="460">
        <v>98</v>
      </c>
      <c r="T292" s="248">
        <v>97</v>
      </c>
      <c r="U292" s="248">
        <v>98</v>
      </c>
      <c r="V292" s="248">
        <v>98</v>
      </c>
      <c r="W292" s="248">
        <v>95</v>
      </c>
      <c r="X292" s="248">
        <v>97</v>
      </c>
      <c r="Y292" s="248">
        <v>98</v>
      </c>
      <c r="Z292" s="248">
        <v>97</v>
      </c>
      <c r="AA292" s="248"/>
      <c r="AB292" s="248"/>
      <c r="AC292" s="248"/>
      <c r="AD292" s="248"/>
      <c r="AE292" s="248">
        <v>94</v>
      </c>
      <c r="AF292" s="248">
        <v>94</v>
      </c>
      <c r="AG292" s="248">
        <v>94</v>
      </c>
      <c r="AH292" s="471">
        <v>98</v>
      </c>
      <c r="AI292" s="460">
        <v>98</v>
      </c>
      <c r="AJ292" s="248">
        <v>95</v>
      </c>
      <c r="AK292" s="248">
        <v>97</v>
      </c>
      <c r="AL292" s="248">
        <v>93</v>
      </c>
      <c r="AM292" s="248">
        <v>98</v>
      </c>
      <c r="AN292" s="248">
        <v>97</v>
      </c>
      <c r="AO292" s="248">
        <v>95</v>
      </c>
      <c r="AP292" s="248">
        <v>94</v>
      </c>
      <c r="AQ292" s="248"/>
      <c r="AR292" s="248"/>
      <c r="AS292" s="248"/>
      <c r="AT292" s="248"/>
      <c r="AU292" s="248">
        <v>94</v>
      </c>
      <c r="AV292" s="248">
        <v>95</v>
      </c>
      <c r="AW292" s="248">
        <v>95</v>
      </c>
      <c r="AX292" s="471">
        <v>94</v>
      </c>
      <c r="AY292" s="460">
        <v>98</v>
      </c>
      <c r="AZ292" s="248">
        <v>98</v>
      </c>
      <c r="BA292" s="248">
        <v>98</v>
      </c>
      <c r="BB292" s="248">
        <v>98</v>
      </c>
      <c r="BC292" s="248">
        <v>95</v>
      </c>
      <c r="BD292" s="248">
        <v>98</v>
      </c>
      <c r="BE292" s="248">
        <v>98</v>
      </c>
      <c r="BF292" s="248">
        <v>98</v>
      </c>
      <c r="BG292" s="248"/>
      <c r="BH292" s="248"/>
      <c r="BI292" s="248"/>
      <c r="BJ292" s="248"/>
      <c r="BK292" s="248">
        <v>97</v>
      </c>
      <c r="BL292" s="248">
        <v>98</v>
      </c>
      <c r="BM292" s="248">
        <v>98</v>
      </c>
      <c r="BN292" s="471">
        <v>98</v>
      </c>
    </row>
    <row r="293" spans="2:67" outlineLevel="1">
      <c r="B293" s="55" t="s">
        <v>1135</v>
      </c>
      <c r="C293" s="62">
        <f t="shared" si="187"/>
        <v>98</v>
      </c>
      <c r="D293" s="62">
        <f t="shared" si="188"/>
        <v>95</v>
      </c>
      <c r="E293" s="62">
        <f t="shared" si="189"/>
        <v>95</v>
      </c>
      <c r="F293" s="62">
        <f t="shared" si="190"/>
        <v>94</v>
      </c>
      <c r="G293" s="62">
        <f t="shared" si="191"/>
        <v>98</v>
      </c>
      <c r="H293" s="62">
        <f t="shared" si="192"/>
        <v>97</v>
      </c>
      <c r="I293" s="62">
        <f t="shared" si="193"/>
        <v>98</v>
      </c>
      <c r="J293" s="62">
        <f t="shared" si="194"/>
        <v>94</v>
      </c>
      <c r="K293" s="62">
        <f t="shared" si="195"/>
        <v>0</v>
      </c>
      <c r="L293" s="62">
        <f t="shared" si="196"/>
        <v>0</v>
      </c>
      <c r="M293" s="62">
        <f t="shared" si="197"/>
        <v>0</v>
      </c>
      <c r="N293" s="62">
        <f t="shared" si="198"/>
        <v>0</v>
      </c>
      <c r="O293" s="62">
        <f t="shared" si="199"/>
        <v>94</v>
      </c>
      <c r="P293" s="62">
        <f t="shared" si="200"/>
        <v>94</v>
      </c>
      <c r="Q293" s="62">
        <f t="shared" si="201"/>
        <v>93</v>
      </c>
      <c r="R293" s="450">
        <f t="shared" si="202"/>
        <v>94</v>
      </c>
      <c r="S293" s="461">
        <v>98</v>
      </c>
      <c r="T293" s="247">
        <v>97</v>
      </c>
      <c r="U293" s="247">
        <v>98</v>
      </c>
      <c r="V293" s="247">
        <v>98</v>
      </c>
      <c r="W293" s="247">
        <v>98</v>
      </c>
      <c r="X293" s="247">
        <v>97</v>
      </c>
      <c r="Y293" s="247">
        <v>98</v>
      </c>
      <c r="Z293" s="247">
        <v>98</v>
      </c>
      <c r="AA293" s="247"/>
      <c r="AB293" s="247"/>
      <c r="AC293" s="247"/>
      <c r="AD293" s="247"/>
      <c r="AE293" s="247">
        <v>94</v>
      </c>
      <c r="AF293" s="247">
        <v>94</v>
      </c>
      <c r="AG293" s="247">
        <v>97</v>
      </c>
      <c r="AH293" s="472">
        <v>97</v>
      </c>
      <c r="AI293" s="461">
        <v>98</v>
      </c>
      <c r="AJ293" s="247">
        <v>95</v>
      </c>
      <c r="AK293" s="247">
        <v>95</v>
      </c>
      <c r="AL293" s="247">
        <v>94</v>
      </c>
      <c r="AM293" s="247">
        <v>98</v>
      </c>
      <c r="AN293" s="247">
        <v>97</v>
      </c>
      <c r="AO293" s="247">
        <v>98</v>
      </c>
      <c r="AP293" s="247">
        <v>94</v>
      </c>
      <c r="AQ293" s="247"/>
      <c r="AR293" s="247"/>
      <c r="AS293" s="247"/>
      <c r="AT293" s="247"/>
      <c r="AU293" s="247">
        <v>94</v>
      </c>
      <c r="AV293" s="247">
        <v>94</v>
      </c>
      <c r="AW293" s="247">
        <v>93</v>
      </c>
      <c r="AX293" s="472">
        <v>94</v>
      </c>
      <c r="AY293" s="461">
        <v>98</v>
      </c>
      <c r="AZ293" s="247">
        <v>98</v>
      </c>
      <c r="BA293" s="247">
        <v>98</v>
      </c>
      <c r="BB293" s="247">
        <v>98</v>
      </c>
      <c r="BC293" s="247">
        <v>98</v>
      </c>
      <c r="BD293" s="247">
        <v>98</v>
      </c>
      <c r="BE293" s="247">
        <v>98</v>
      </c>
      <c r="BF293" s="247">
        <v>98</v>
      </c>
      <c r="BG293" s="247"/>
      <c r="BH293" s="247"/>
      <c r="BI293" s="247"/>
      <c r="BJ293" s="247"/>
      <c r="BK293" s="247">
        <v>94</v>
      </c>
      <c r="BL293" s="247">
        <v>94</v>
      </c>
      <c r="BM293" s="247">
        <v>95</v>
      </c>
      <c r="BN293" s="472">
        <v>97</v>
      </c>
    </row>
    <row r="294" spans="2:67" outlineLevel="1">
      <c r="B294" s="53" t="str">
        <f t="shared" ref="B294" si="222">$B$195&amp;": Ewe Lambs"</f>
        <v>Early: Ewe Lambs</v>
      </c>
      <c r="C294" s="61">
        <f t="shared" si="187"/>
        <v>98</v>
      </c>
      <c r="D294" s="61">
        <f t="shared" si="188"/>
        <v>97</v>
      </c>
      <c r="E294" s="61">
        <f t="shared" si="189"/>
        <v>98</v>
      </c>
      <c r="F294" s="61">
        <f t="shared" si="190"/>
        <v>95</v>
      </c>
      <c r="G294" s="61">
        <f t="shared" si="191"/>
        <v>95</v>
      </c>
      <c r="H294" s="61">
        <f t="shared" si="192"/>
        <v>98</v>
      </c>
      <c r="I294" s="61">
        <f t="shared" si="193"/>
        <v>98</v>
      </c>
      <c r="J294" s="61">
        <f t="shared" si="194"/>
        <v>96</v>
      </c>
      <c r="K294" s="61">
        <f t="shared" si="195"/>
        <v>0</v>
      </c>
      <c r="L294" s="61">
        <f t="shared" si="196"/>
        <v>0</v>
      </c>
      <c r="M294" s="61">
        <f t="shared" si="197"/>
        <v>0</v>
      </c>
      <c r="N294" s="61">
        <f t="shared" si="198"/>
        <v>0</v>
      </c>
      <c r="O294" s="61">
        <f t="shared" si="199"/>
        <v>94</v>
      </c>
      <c r="P294" s="61">
        <f t="shared" si="200"/>
        <v>94</v>
      </c>
      <c r="Q294" s="61">
        <f t="shared" si="201"/>
        <v>95</v>
      </c>
      <c r="R294" s="448">
        <f t="shared" si="202"/>
        <v>94</v>
      </c>
      <c r="S294" s="459">
        <v>98</v>
      </c>
      <c r="T294" s="250">
        <v>95</v>
      </c>
      <c r="U294" s="250">
        <v>95</v>
      </c>
      <c r="V294" s="250">
        <v>95</v>
      </c>
      <c r="W294" s="250">
        <v>98</v>
      </c>
      <c r="X294" s="250">
        <v>94</v>
      </c>
      <c r="Y294" s="250">
        <v>98</v>
      </c>
      <c r="Z294" s="250">
        <v>98</v>
      </c>
      <c r="AA294" s="250"/>
      <c r="AB294" s="250"/>
      <c r="AC294" s="250"/>
      <c r="AD294" s="250"/>
      <c r="AE294" s="250">
        <v>95</v>
      </c>
      <c r="AF294" s="250">
        <v>94</v>
      </c>
      <c r="AG294" s="250">
        <v>94</v>
      </c>
      <c r="AH294" s="470">
        <v>93</v>
      </c>
      <c r="AI294" s="459">
        <v>98</v>
      </c>
      <c r="AJ294" s="250">
        <v>97</v>
      </c>
      <c r="AK294" s="250">
        <v>98</v>
      </c>
      <c r="AL294" s="250">
        <v>95</v>
      </c>
      <c r="AM294" s="250">
        <v>95</v>
      </c>
      <c r="AN294" s="250">
        <v>98</v>
      </c>
      <c r="AO294" s="250">
        <v>98</v>
      </c>
      <c r="AP294" s="250">
        <v>96</v>
      </c>
      <c r="AQ294" s="250"/>
      <c r="AR294" s="250"/>
      <c r="AS294" s="250"/>
      <c r="AT294" s="250"/>
      <c r="AU294" s="250">
        <v>94</v>
      </c>
      <c r="AV294" s="250">
        <v>94</v>
      </c>
      <c r="AW294" s="250">
        <v>95</v>
      </c>
      <c r="AX294" s="470">
        <v>94</v>
      </c>
      <c r="AY294" s="459">
        <v>98</v>
      </c>
      <c r="AZ294" s="250">
        <v>98</v>
      </c>
      <c r="BA294" s="250">
        <v>98</v>
      </c>
      <c r="BB294" s="250">
        <v>98</v>
      </c>
      <c r="BC294" s="250">
        <v>98</v>
      </c>
      <c r="BD294" s="250">
        <v>98</v>
      </c>
      <c r="BE294" s="250">
        <v>97</v>
      </c>
      <c r="BF294" s="250">
        <v>97</v>
      </c>
      <c r="BG294" s="250"/>
      <c r="BH294" s="250"/>
      <c r="BI294" s="250"/>
      <c r="BJ294" s="250"/>
      <c r="BK294" s="250">
        <v>92</v>
      </c>
      <c r="BL294" s="250">
        <v>98</v>
      </c>
      <c r="BM294" s="250">
        <v>92</v>
      </c>
      <c r="BN294" s="470">
        <v>98</v>
      </c>
      <c r="BO294" s="34" t="s">
        <v>1098</v>
      </c>
    </row>
    <row r="295" spans="2:67" outlineLevel="1">
      <c r="B295" s="54" t="s">
        <v>1134</v>
      </c>
      <c r="C295" s="249">
        <f t="shared" si="187"/>
        <v>98</v>
      </c>
      <c r="D295" s="249">
        <f t="shared" si="188"/>
        <v>95</v>
      </c>
      <c r="E295" s="249">
        <f t="shared" si="189"/>
        <v>98</v>
      </c>
      <c r="F295" s="249">
        <f t="shared" si="190"/>
        <v>95</v>
      </c>
      <c r="G295" s="249">
        <f t="shared" si="191"/>
        <v>95</v>
      </c>
      <c r="H295" s="249">
        <f t="shared" si="192"/>
        <v>94</v>
      </c>
      <c r="I295" s="249">
        <f t="shared" si="193"/>
        <v>98</v>
      </c>
      <c r="J295" s="249">
        <f t="shared" si="194"/>
        <v>93</v>
      </c>
      <c r="K295" s="249">
        <f t="shared" si="195"/>
        <v>0</v>
      </c>
      <c r="L295" s="249">
        <f t="shared" si="196"/>
        <v>0</v>
      </c>
      <c r="M295" s="249">
        <f t="shared" si="197"/>
        <v>0</v>
      </c>
      <c r="N295" s="249">
        <f t="shared" si="198"/>
        <v>0</v>
      </c>
      <c r="O295" s="249">
        <f t="shared" si="199"/>
        <v>94</v>
      </c>
      <c r="P295" s="249">
        <f t="shared" si="200"/>
        <v>94</v>
      </c>
      <c r="Q295" s="249">
        <f t="shared" si="201"/>
        <v>91</v>
      </c>
      <c r="R295" s="449">
        <f t="shared" si="202"/>
        <v>94</v>
      </c>
      <c r="S295" s="460">
        <v>95</v>
      </c>
      <c r="T295" s="248">
        <v>97</v>
      </c>
      <c r="U295" s="248">
        <v>97</v>
      </c>
      <c r="V295" s="248">
        <v>98</v>
      </c>
      <c r="W295" s="248">
        <v>98</v>
      </c>
      <c r="X295" s="248">
        <v>97</v>
      </c>
      <c r="Y295" s="248">
        <v>98</v>
      </c>
      <c r="Z295" s="248">
        <v>98</v>
      </c>
      <c r="AA295" s="248"/>
      <c r="AB295" s="248"/>
      <c r="AC295" s="248"/>
      <c r="AD295" s="248"/>
      <c r="AE295" s="248">
        <v>94</v>
      </c>
      <c r="AF295" s="248">
        <v>94</v>
      </c>
      <c r="AG295" s="248">
        <v>94</v>
      </c>
      <c r="AH295" s="471">
        <v>93</v>
      </c>
      <c r="AI295" s="460">
        <v>98</v>
      </c>
      <c r="AJ295" s="248">
        <v>95</v>
      </c>
      <c r="AK295" s="248">
        <v>98</v>
      </c>
      <c r="AL295" s="248">
        <v>95</v>
      </c>
      <c r="AM295" s="248">
        <v>95</v>
      </c>
      <c r="AN295" s="248">
        <v>94</v>
      </c>
      <c r="AO295" s="248">
        <v>98</v>
      </c>
      <c r="AP295" s="248">
        <v>93</v>
      </c>
      <c r="AQ295" s="248"/>
      <c r="AR295" s="248"/>
      <c r="AS295" s="248"/>
      <c r="AT295" s="248"/>
      <c r="AU295" s="248">
        <v>94</v>
      </c>
      <c r="AV295" s="248">
        <v>94</v>
      </c>
      <c r="AW295" s="248">
        <v>91</v>
      </c>
      <c r="AX295" s="471">
        <v>94</v>
      </c>
      <c r="AY295" s="460">
        <v>98</v>
      </c>
      <c r="AZ295" s="248">
        <v>98</v>
      </c>
      <c r="BA295" s="248">
        <v>97</v>
      </c>
      <c r="BB295" s="248">
        <v>98</v>
      </c>
      <c r="BC295" s="248">
        <v>98</v>
      </c>
      <c r="BD295" s="248">
        <v>97</v>
      </c>
      <c r="BE295" s="248">
        <v>98</v>
      </c>
      <c r="BF295" s="248">
        <v>95</v>
      </c>
      <c r="BG295" s="248"/>
      <c r="BH295" s="248"/>
      <c r="BI295" s="248"/>
      <c r="BJ295" s="248"/>
      <c r="BK295" s="248">
        <v>98</v>
      </c>
      <c r="BL295" s="248">
        <v>98</v>
      </c>
      <c r="BM295" s="248">
        <v>97</v>
      </c>
      <c r="BN295" s="471">
        <v>98</v>
      </c>
    </row>
    <row r="296" spans="2:67" outlineLevel="1">
      <c r="B296" s="55" t="s">
        <v>1135</v>
      </c>
      <c r="C296" s="62">
        <f t="shared" si="187"/>
        <v>98</v>
      </c>
      <c r="D296" s="62">
        <f t="shared" si="188"/>
        <v>98</v>
      </c>
      <c r="E296" s="62">
        <f t="shared" si="189"/>
        <v>95</v>
      </c>
      <c r="F296" s="62">
        <f t="shared" si="190"/>
        <v>94</v>
      </c>
      <c r="G296" s="62">
        <f t="shared" si="191"/>
        <v>98</v>
      </c>
      <c r="H296" s="62">
        <f t="shared" si="192"/>
        <v>97</v>
      </c>
      <c r="I296" s="62">
        <f t="shared" si="193"/>
        <v>98</v>
      </c>
      <c r="J296" s="62">
        <f t="shared" si="194"/>
        <v>93</v>
      </c>
      <c r="K296" s="62">
        <f t="shared" si="195"/>
        <v>0</v>
      </c>
      <c r="L296" s="62">
        <f t="shared" si="196"/>
        <v>0</v>
      </c>
      <c r="M296" s="62">
        <f t="shared" si="197"/>
        <v>0</v>
      </c>
      <c r="N296" s="62">
        <f t="shared" si="198"/>
        <v>0</v>
      </c>
      <c r="O296" s="62">
        <f t="shared" si="199"/>
        <v>94</v>
      </c>
      <c r="P296" s="62">
        <f t="shared" si="200"/>
        <v>94</v>
      </c>
      <c r="Q296" s="62">
        <f t="shared" si="201"/>
        <v>94</v>
      </c>
      <c r="R296" s="450">
        <f t="shared" si="202"/>
        <v>94</v>
      </c>
      <c r="S296" s="461">
        <v>98</v>
      </c>
      <c r="T296" s="247">
        <v>97</v>
      </c>
      <c r="U296" s="247">
        <v>98</v>
      </c>
      <c r="V296" s="247">
        <v>98</v>
      </c>
      <c r="W296" s="247">
        <v>95</v>
      </c>
      <c r="X296" s="247">
        <v>94</v>
      </c>
      <c r="Y296" s="247">
        <v>98</v>
      </c>
      <c r="Z296" s="247">
        <v>98</v>
      </c>
      <c r="AA296" s="247"/>
      <c r="AB296" s="247"/>
      <c r="AC296" s="247"/>
      <c r="AD296" s="247"/>
      <c r="AE296" s="247">
        <v>94</v>
      </c>
      <c r="AF296" s="247">
        <v>94</v>
      </c>
      <c r="AG296" s="247">
        <v>97</v>
      </c>
      <c r="AH296" s="472">
        <v>91</v>
      </c>
      <c r="AI296" s="461">
        <v>98</v>
      </c>
      <c r="AJ296" s="247">
        <v>98</v>
      </c>
      <c r="AK296" s="247">
        <v>95</v>
      </c>
      <c r="AL296" s="247">
        <v>94</v>
      </c>
      <c r="AM296" s="247">
        <v>98</v>
      </c>
      <c r="AN296" s="247">
        <v>97</v>
      </c>
      <c r="AO296" s="247">
        <v>98</v>
      </c>
      <c r="AP296" s="247">
        <v>93</v>
      </c>
      <c r="AQ296" s="247"/>
      <c r="AR296" s="247"/>
      <c r="AS296" s="247"/>
      <c r="AT296" s="247"/>
      <c r="AU296" s="247">
        <v>94</v>
      </c>
      <c r="AV296" s="247">
        <v>94</v>
      </c>
      <c r="AW296" s="247">
        <v>94</v>
      </c>
      <c r="AX296" s="472">
        <v>94</v>
      </c>
      <c r="AY296" s="461">
        <v>98</v>
      </c>
      <c r="AZ296" s="247">
        <v>97</v>
      </c>
      <c r="BA296" s="247">
        <v>98</v>
      </c>
      <c r="BB296" s="247">
        <v>98</v>
      </c>
      <c r="BC296" s="247">
        <v>98</v>
      </c>
      <c r="BD296" s="247">
        <v>98</v>
      </c>
      <c r="BE296" s="247">
        <v>98</v>
      </c>
      <c r="BF296" s="247">
        <v>98</v>
      </c>
      <c r="BG296" s="247"/>
      <c r="BH296" s="247"/>
      <c r="BI296" s="247"/>
      <c r="BJ296" s="247"/>
      <c r="BK296" s="247">
        <v>94</v>
      </c>
      <c r="BL296" s="247">
        <v>94</v>
      </c>
      <c r="BM296" s="247">
        <v>95</v>
      </c>
      <c r="BN296" s="472">
        <v>98</v>
      </c>
    </row>
    <row r="297" spans="2:67" outlineLevel="1">
      <c r="B297" s="53" t="str">
        <f t="shared" ref="B297" si="223">$B$196&amp;": Ewe Lambs"</f>
        <v>Middle: Ewe Lambs</v>
      </c>
      <c r="C297" s="61">
        <f t="shared" si="187"/>
        <v>98</v>
      </c>
      <c r="D297" s="61">
        <f t="shared" si="188"/>
        <v>98</v>
      </c>
      <c r="E297" s="61">
        <f t="shared" si="189"/>
        <v>92</v>
      </c>
      <c r="F297" s="61">
        <f t="shared" si="190"/>
        <v>97</v>
      </c>
      <c r="G297" s="61">
        <f t="shared" si="191"/>
        <v>95</v>
      </c>
      <c r="H297" s="61">
        <f t="shared" si="192"/>
        <v>92</v>
      </c>
      <c r="I297" s="61">
        <f t="shared" si="193"/>
        <v>94</v>
      </c>
      <c r="J297" s="61">
        <f t="shared" si="194"/>
        <v>96</v>
      </c>
      <c r="K297" s="61">
        <f t="shared" si="195"/>
        <v>0</v>
      </c>
      <c r="L297" s="61">
        <f t="shared" si="196"/>
        <v>0</v>
      </c>
      <c r="M297" s="61">
        <f t="shared" si="197"/>
        <v>0</v>
      </c>
      <c r="N297" s="61">
        <f t="shared" si="198"/>
        <v>0</v>
      </c>
      <c r="O297" s="61">
        <f t="shared" si="199"/>
        <v>94</v>
      </c>
      <c r="P297" s="61">
        <f t="shared" si="200"/>
        <v>94</v>
      </c>
      <c r="Q297" s="61">
        <f t="shared" si="201"/>
        <v>93</v>
      </c>
      <c r="R297" s="448">
        <f t="shared" si="202"/>
        <v>94</v>
      </c>
      <c r="S297" s="459">
        <v>98</v>
      </c>
      <c r="T297" s="250">
        <v>98</v>
      </c>
      <c r="U297" s="250">
        <v>95</v>
      </c>
      <c r="V297" s="250">
        <v>95</v>
      </c>
      <c r="W297" s="250">
        <v>98</v>
      </c>
      <c r="X297" s="250">
        <v>95</v>
      </c>
      <c r="Y297" s="250">
        <v>98</v>
      </c>
      <c r="Z297" s="250">
        <v>92</v>
      </c>
      <c r="AA297" s="250"/>
      <c r="AB297" s="250"/>
      <c r="AC297" s="250"/>
      <c r="AD297" s="250"/>
      <c r="AE297" s="250">
        <v>93</v>
      </c>
      <c r="AF297" s="250">
        <v>94</v>
      </c>
      <c r="AG297" s="250">
        <v>94</v>
      </c>
      <c r="AH297" s="470">
        <v>90</v>
      </c>
      <c r="AI297" s="459">
        <v>98</v>
      </c>
      <c r="AJ297" s="250">
        <v>98</v>
      </c>
      <c r="AK297" s="250">
        <v>92</v>
      </c>
      <c r="AL297" s="250">
        <v>97</v>
      </c>
      <c r="AM297" s="250">
        <v>95</v>
      </c>
      <c r="AN297" s="250">
        <v>92</v>
      </c>
      <c r="AO297" s="250">
        <v>94</v>
      </c>
      <c r="AP297" s="250">
        <v>96</v>
      </c>
      <c r="AQ297" s="250"/>
      <c r="AR297" s="250"/>
      <c r="AS297" s="250"/>
      <c r="AT297" s="250"/>
      <c r="AU297" s="250">
        <v>94</v>
      </c>
      <c r="AV297" s="250">
        <v>94</v>
      </c>
      <c r="AW297" s="250">
        <v>93</v>
      </c>
      <c r="AX297" s="470">
        <v>94</v>
      </c>
      <c r="AY297" s="459">
        <v>98</v>
      </c>
      <c r="AZ297" s="250">
        <v>96</v>
      </c>
      <c r="BA297" s="250">
        <v>98</v>
      </c>
      <c r="BB297" s="250">
        <v>98</v>
      </c>
      <c r="BC297" s="250">
        <v>98</v>
      </c>
      <c r="BD297" s="250">
        <v>98</v>
      </c>
      <c r="BE297" s="250">
        <v>98</v>
      </c>
      <c r="BF297" s="250">
        <v>95</v>
      </c>
      <c r="BG297" s="250"/>
      <c r="BH297" s="250"/>
      <c r="BI297" s="250"/>
      <c r="BJ297" s="250"/>
      <c r="BK297" s="250">
        <v>98</v>
      </c>
      <c r="BL297" s="250">
        <v>95</v>
      </c>
      <c r="BM297" s="250">
        <v>97</v>
      </c>
      <c r="BN297" s="470">
        <v>94</v>
      </c>
      <c r="BO297" s="34" t="s">
        <v>1098</v>
      </c>
    </row>
    <row r="298" spans="2:67" outlineLevel="1">
      <c r="B298" s="54" t="s">
        <v>1134</v>
      </c>
      <c r="C298" s="249">
        <f t="shared" si="187"/>
        <v>98</v>
      </c>
      <c r="D298" s="249">
        <f t="shared" si="188"/>
        <v>95</v>
      </c>
      <c r="E298" s="249">
        <f t="shared" si="189"/>
        <v>96</v>
      </c>
      <c r="F298" s="249">
        <f t="shared" si="190"/>
        <v>94</v>
      </c>
      <c r="G298" s="249">
        <f t="shared" si="191"/>
        <v>95</v>
      </c>
      <c r="H298" s="249">
        <f t="shared" si="192"/>
        <v>94</v>
      </c>
      <c r="I298" s="249">
        <f t="shared" si="193"/>
        <v>95</v>
      </c>
      <c r="J298" s="249">
        <f t="shared" si="194"/>
        <v>94</v>
      </c>
      <c r="K298" s="249">
        <f t="shared" si="195"/>
        <v>0</v>
      </c>
      <c r="L298" s="249">
        <f t="shared" si="196"/>
        <v>0</v>
      </c>
      <c r="M298" s="249">
        <f t="shared" si="197"/>
        <v>0</v>
      </c>
      <c r="N298" s="249">
        <f t="shared" si="198"/>
        <v>0</v>
      </c>
      <c r="O298" s="249">
        <f t="shared" si="199"/>
        <v>94</v>
      </c>
      <c r="P298" s="249">
        <f t="shared" si="200"/>
        <v>94</v>
      </c>
      <c r="Q298" s="249">
        <f t="shared" si="201"/>
        <v>91</v>
      </c>
      <c r="R298" s="449">
        <f t="shared" si="202"/>
        <v>94</v>
      </c>
      <c r="S298" s="460">
        <v>95</v>
      </c>
      <c r="T298" s="248">
        <v>97</v>
      </c>
      <c r="U298" s="248">
        <v>98</v>
      </c>
      <c r="V298" s="248">
        <v>98</v>
      </c>
      <c r="W298" s="248">
        <v>92</v>
      </c>
      <c r="X298" s="248">
        <v>97</v>
      </c>
      <c r="Y298" s="248">
        <v>98</v>
      </c>
      <c r="Z298" s="248">
        <v>97</v>
      </c>
      <c r="AA298" s="248"/>
      <c r="AB298" s="248"/>
      <c r="AC298" s="248"/>
      <c r="AD298" s="248"/>
      <c r="AE298" s="248">
        <v>95</v>
      </c>
      <c r="AF298" s="248">
        <v>94</v>
      </c>
      <c r="AG298" s="248">
        <v>94</v>
      </c>
      <c r="AH298" s="471">
        <v>93</v>
      </c>
      <c r="AI298" s="460">
        <v>98</v>
      </c>
      <c r="AJ298" s="248">
        <v>95</v>
      </c>
      <c r="AK298" s="248">
        <v>96</v>
      </c>
      <c r="AL298" s="248">
        <v>94</v>
      </c>
      <c r="AM298" s="248">
        <v>95</v>
      </c>
      <c r="AN298" s="248">
        <v>94</v>
      </c>
      <c r="AO298" s="248">
        <v>95</v>
      </c>
      <c r="AP298" s="248">
        <v>94</v>
      </c>
      <c r="AQ298" s="248"/>
      <c r="AR298" s="248"/>
      <c r="AS298" s="248"/>
      <c r="AT298" s="248"/>
      <c r="AU298" s="248">
        <v>94</v>
      </c>
      <c r="AV298" s="248">
        <v>94</v>
      </c>
      <c r="AW298" s="248">
        <v>91</v>
      </c>
      <c r="AX298" s="471">
        <v>94</v>
      </c>
      <c r="AY298" s="460">
        <v>98</v>
      </c>
      <c r="AZ298" s="248">
        <v>98</v>
      </c>
      <c r="BA298" s="248">
        <v>98</v>
      </c>
      <c r="BB298" s="248">
        <v>98</v>
      </c>
      <c r="BC298" s="248">
        <v>98</v>
      </c>
      <c r="BD298" s="248">
        <v>98</v>
      </c>
      <c r="BE298" s="248">
        <v>94</v>
      </c>
      <c r="BF298" s="248">
        <v>93</v>
      </c>
      <c r="BG298" s="248"/>
      <c r="BH298" s="248"/>
      <c r="BI298" s="248"/>
      <c r="BJ298" s="248"/>
      <c r="BK298" s="248">
        <v>97</v>
      </c>
      <c r="BL298" s="248">
        <v>98</v>
      </c>
      <c r="BM298" s="248">
        <v>97</v>
      </c>
      <c r="BN298" s="471">
        <v>98</v>
      </c>
    </row>
    <row r="299" spans="2:67" outlineLevel="1">
      <c r="B299" s="55" t="s">
        <v>1135</v>
      </c>
      <c r="C299" s="62">
        <f t="shared" si="187"/>
        <v>98</v>
      </c>
      <c r="D299" s="62">
        <f t="shared" si="188"/>
        <v>98</v>
      </c>
      <c r="E299" s="62">
        <f t="shared" si="189"/>
        <v>96</v>
      </c>
      <c r="F299" s="62">
        <f t="shared" si="190"/>
        <v>94</v>
      </c>
      <c r="G299" s="62">
        <f t="shared" si="191"/>
        <v>98</v>
      </c>
      <c r="H299" s="62">
        <f t="shared" si="192"/>
        <v>97</v>
      </c>
      <c r="I299" s="62">
        <f t="shared" si="193"/>
        <v>95</v>
      </c>
      <c r="J299" s="62">
        <f t="shared" si="194"/>
        <v>94</v>
      </c>
      <c r="K299" s="62">
        <f t="shared" si="195"/>
        <v>0</v>
      </c>
      <c r="L299" s="62">
        <f t="shared" si="196"/>
        <v>0</v>
      </c>
      <c r="M299" s="62">
        <f t="shared" si="197"/>
        <v>0</v>
      </c>
      <c r="N299" s="62">
        <f t="shared" si="198"/>
        <v>0</v>
      </c>
      <c r="O299" s="62">
        <f t="shared" si="199"/>
        <v>94</v>
      </c>
      <c r="P299" s="62">
        <f t="shared" si="200"/>
        <v>94</v>
      </c>
      <c r="Q299" s="62">
        <f t="shared" si="201"/>
        <v>94</v>
      </c>
      <c r="R299" s="450">
        <f t="shared" si="202"/>
        <v>94</v>
      </c>
      <c r="S299" s="461">
        <v>98</v>
      </c>
      <c r="T299" s="247">
        <v>97</v>
      </c>
      <c r="U299" s="247">
        <v>98</v>
      </c>
      <c r="V299" s="247">
        <v>98</v>
      </c>
      <c r="W299" s="247">
        <v>95</v>
      </c>
      <c r="X299" s="247">
        <v>94</v>
      </c>
      <c r="Y299" s="247">
        <v>98</v>
      </c>
      <c r="Z299" s="247">
        <v>98</v>
      </c>
      <c r="AA299" s="247"/>
      <c r="AB299" s="247"/>
      <c r="AC299" s="247"/>
      <c r="AD299" s="247"/>
      <c r="AE299" s="247">
        <v>94</v>
      </c>
      <c r="AF299" s="247">
        <v>94</v>
      </c>
      <c r="AG299" s="247">
        <v>97</v>
      </c>
      <c r="AH299" s="472">
        <v>91</v>
      </c>
      <c r="AI299" s="461">
        <v>98</v>
      </c>
      <c r="AJ299" s="247">
        <v>98</v>
      </c>
      <c r="AK299" s="247">
        <v>96</v>
      </c>
      <c r="AL299" s="247">
        <v>94</v>
      </c>
      <c r="AM299" s="247">
        <v>98</v>
      </c>
      <c r="AN299" s="247">
        <v>97</v>
      </c>
      <c r="AO299" s="247">
        <v>95</v>
      </c>
      <c r="AP299" s="247">
        <v>94</v>
      </c>
      <c r="AQ299" s="247"/>
      <c r="AR299" s="247"/>
      <c r="AS299" s="247"/>
      <c r="AT299" s="247"/>
      <c r="AU299" s="247">
        <v>94</v>
      </c>
      <c r="AV299" s="247">
        <v>94</v>
      </c>
      <c r="AW299" s="247">
        <v>94</v>
      </c>
      <c r="AX299" s="472">
        <v>94</v>
      </c>
      <c r="AY299" s="461">
        <v>98</v>
      </c>
      <c r="AZ299" s="247">
        <v>98</v>
      </c>
      <c r="BA299" s="247">
        <v>98</v>
      </c>
      <c r="BB299" s="247">
        <v>98</v>
      </c>
      <c r="BC299" s="247">
        <v>98</v>
      </c>
      <c r="BD299" s="247">
        <v>98</v>
      </c>
      <c r="BE299" s="247">
        <v>98</v>
      </c>
      <c r="BF299" s="247">
        <v>98</v>
      </c>
      <c r="BG299" s="247"/>
      <c r="BH299" s="247"/>
      <c r="BI299" s="247"/>
      <c r="BJ299" s="247"/>
      <c r="BK299" s="247">
        <v>94</v>
      </c>
      <c r="BL299" s="247">
        <v>91</v>
      </c>
      <c r="BM299" s="247">
        <v>94</v>
      </c>
      <c r="BN299" s="472">
        <v>98</v>
      </c>
    </row>
    <row r="300" spans="2:67" outlineLevel="1">
      <c r="B300" s="53" t="str">
        <f t="shared" ref="B300" si="224">$B$197&amp;": Ewe Lambs"</f>
        <v>Late: Ewe Lambs</v>
      </c>
      <c r="C300" s="61">
        <f t="shared" si="187"/>
        <v>98</v>
      </c>
      <c r="D300" s="61">
        <f t="shared" si="188"/>
        <v>98</v>
      </c>
      <c r="E300" s="61">
        <f t="shared" si="189"/>
        <v>95</v>
      </c>
      <c r="F300" s="61">
        <f t="shared" si="190"/>
        <v>97</v>
      </c>
      <c r="G300" s="61">
        <f t="shared" si="191"/>
        <v>98</v>
      </c>
      <c r="H300" s="61">
        <f t="shared" si="192"/>
        <v>98</v>
      </c>
      <c r="I300" s="61">
        <f t="shared" si="193"/>
        <v>92</v>
      </c>
      <c r="J300" s="61">
        <f t="shared" si="194"/>
        <v>93</v>
      </c>
      <c r="K300" s="61">
        <f t="shared" si="195"/>
        <v>0</v>
      </c>
      <c r="L300" s="61">
        <f t="shared" si="196"/>
        <v>0</v>
      </c>
      <c r="M300" s="61">
        <f t="shared" si="197"/>
        <v>0</v>
      </c>
      <c r="N300" s="61">
        <f t="shared" si="198"/>
        <v>0</v>
      </c>
      <c r="O300" s="61">
        <f t="shared" si="199"/>
        <v>94</v>
      </c>
      <c r="P300" s="61">
        <f t="shared" si="200"/>
        <v>91</v>
      </c>
      <c r="Q300" s="61">
        <f t="shared" si="201"/>
        <v>96</v>
      </c>
      <c r="R300" s="448">
        <f t="shared" si="202"/>
        <v>91</v>
      </c>
      <c r="S300" s="459">
        <v>95</v>
      </c>
      <c r="T300" s="250">
        <v>98</v>
      </c>
      <c r="U300" s="250">
        <v>92</v>
      </c>
      <c r="V300" s="250">
        <v>92</v>
      </c>
      <c r="W300" s="250">
        <v>95</v>
      </c>
      <c r="X300" s="250">
        <v>95</v>
      </c>
      <c r="Y300" s="250">
        <v>95</v>
      </c>
      <c r="Z300" s="250">
        <v>95</v>
      </c>
      <c r="AA300" s="250"/>
      <c r="AB300" s="250"/>
      <c r="AC300" s="250"/>
      <c r="AD300" s="250"/>
      <c r="AE300" s="250">
        <v>94</v>
      </c>
      <c r="AF300" s="250">
        <v>93</v>
      </c>
      <c r="AG300" s="250">
        <v>94</v>
      </c>
      <c r="AH300" s="470">
        <v>93</v>
      </c>
      <c r="AI300" s="459">
        <v>98</v>
      </c>
      <c r="AJ300" s="250">
        <v>98</v>
      </c>
      <c r="AK300" s="250">
        <v>95</v>
      </c>
      <c r="AL300" s="250">
        <v>97</v>
      </c>
      <c r="AM300" s="250">
        <v>98</v>
      </c>
      <c r="AN300" s="250">
        <v>98</v>
      </c>
      <c r="AO300" s="250">
        <v>92</v>
      </c>
      <c r="AP300" s="250">
        <v>93</v>
      </c>
      <c r="AQ300" s="250"/>
      <c r="AR300" s="250"/>
      <c r="AS300" s="250"/>
      <c r="AT300" s="250"/>
      <c r="AU300" s="250">
        <v>94</v>
      </c>
      <c r="AV300" s="250">
        <v>91</v>
      </c>
      <c r="AW300" s="250">
        <v>96</v>
      </c>
      <c r="AX300" s="470">
        <v>91</v>
      </c>
      <c r="AY300" s="459">
        <v>95</v>
      </c>
      <c r="AZ300" s="250">
        <v>96</v>
      </c>
      <c r="BA300" s="250">
        <v>98</v>
      </c>
      <c r="BB300" s="250">
        <v>98</v>
      </c>
      <c r="BC300" s="250">
        <v>97</v>
      </c>
      <c r="BD300" s="250">
        <v>98</v>
      </c>
      <c r="BE300" s="250">
        <v>98</v>
      </c>
      <c r="BF300" s="250">
        <v>98</v>
      </c>
      <c r="BG300" s="250"/>
      <c r="BH300" s="250"/>
      <c r="BI300" s="250"/>
      <c r="BJ300" s="250"/>
      <c r="BK300" s="250">
        <v>95</v>
      </c>
      <c r="BL300" s="250">
        <v>98</v>
      </c>
      <c r="BM300" s="250">
        <v>96</v>
      </c>
      <c r="BN300" s="470">
        <v>97</v>
      </c>
      <c r="BO300" s="34" t="s">
        <v>1098</v>
      </c>
    </row>
    <row r="301" spans="2:67" outlineLevel="1">
      <c r="B301" s="54" t="s">
        <v>1134</v>
      </c>
      <c r="C301" s="249">
        <f t="shared" si="187"/>
        <v>98</v>
      </c>
      <c r="D301" s="249">
        <f t="shared" si="188"/>
        <v>95</v>
      </c>
      <c r="E301" s="249">
        <f t="shared" si="189"/>
        <v>95</v>
      </c>
      <c r="F301" s="249">
        <f t="shared" si="190"/>
        <v>93</v>
      </c>
      <c r="G301" s="249">
        <f t="shared" si="191"/>
        <v>95</v>
      </c>
      <c r="H301" s="249">
        <f t="shared" si="192"/>
        <v>98</v>
      </c>
      <c r="I301" s="249">
        <f t="shared" si="193"/>
        <v>98</v>
      </c>
      <c r="J301" s="249">
        <f t="shared" si="194"/>
        <v>93</v>
      </c>
      <c r="K301" s="249">
        <f t="shared" si="195"/>
        <v>0</v>
      </c>
      <c r="L301" s="249">
        <f t="shared" si="196"/>
        <v>0</v>
      </c>
      <c r="M301" s="249">
        <f t="shared" si="197"/>
        <v>0</v>
      </c>
      <c r="N301" s="249">
        <f t="shared" si="198"/>
        <v>0</v>
      </c>
      <c r="O301" s="249">
        <f t="shared" si="199"/>
        <v>94</v>
      </c>
      <c r="P301" s="249">
        <f t="shared" si="200"/>
        <v>94</v>
      </c>
      <c r="Q301" s="249">
        <f t="shared" si="201"/>
        <v>91</v>
      </c>
      <c r="R301" s="449">
        <f t="shared" si="202"/>
        <v>95</v>
      </c>
      <c r="S301" s="460">
        <v>98</v>
      </c>
      <c r="T301" s="248">
        <v>97</v>
      </c>
      <c r="U301" s="248">
        <v>98</v>
      </c>
      <c r="V301" s="248">
        <v>98</v>
      </c>
      <c r="W301" s="248">
        <v>98</v>
      </c>
      <c r="X301" s="248">
        <v>91</v>
      </c>
      <c r="Y301" s="248">
        <v>98</v>
      </c>
      <c r="Z301" s="248">
        <v>98</v>
      </c>
      <c r="AA301" s="248"/>
      <c r="AB301" s="248"/>
      <c r="AC301" s="248"/>
      <c r="AD301" s="248"/>
      <c r="AE301" s="248">
        <v>94</v>
      </c>
      <c r="AF301" s="248">
        <v>94</v>
      </c>
      <c r="AG301" s="248">
        <v>94</v>
      </c>
      <c r="AH301" s="471">
        <v>93</v>
      </c>
      <c r="AI301" s="460">
        <v>98</v>
      </c>
      <c r="AJ301" s="248">
        <v>95</v>
      </c>
      <c r="AK301" s="248">
        <v>95</v>
      </c>
      <c r="AL301" s="248">
        <v>93</v>
      </c>
      <c r="AM301" s="248">
        <v>95</v>
      </c>
      <c r="AN301" s="248">
        <v>98</v>
      </c>
      <c r="AO301" s="248">
        <v>98</v>
      </c>
      <c r="AP301" s="248">
        <v>93</v>
      </c>
      <c r="AQ301" s="248"/>
      <c r="AR301" s="248"/>
      <c r="AS301" s="248"/>
      <c r="AT301" s="248"/>
      <c r="AU301" s="248">
        <v>94</v>
      </c>
      <c r="AV301" s="248">
        <v>94</v>
      </c>
      <c r="AW301" s="248">
        <v>91</v>
      </c>
      <c r="AX301" s="471">
        <v>95</v>
      </c>
      <c r="AY301" s="460">
        <v>98</v>
      </c>
      <c r="AZ301" s="248">
        <v>98</v>
      </c>
      <c r="BA301" s="248">
        <v>97</v>
      </c>
      <c r="BB301" s="248">
        <v>97</v>
      </c>
      <c r="BC301" s="248">
        <v>98</v>
      </c>
      <c r="BD301" s="248">
        <v>98</v>
      </c>
      <c r="BE301" s="248">
        <v>98</v>
      </c>
      <c r="BF301" s="248">
        <v>98</v>
      </c>
      <c r="BG301" s="248"/>
      <c r="BH301" s="248"/>
      <c r="BI301" s="248"/>
      <c r="BJ301" s="248"/>
      <c r="BK301" s="248">
        <v>97</v>
      </c>
      <c r="BL301" s="248">
        <v>97</v>
      </c>
      <c r="BM301" s="248">
        <v>97</v>
      </c>
      <c r="BN301" s="471">
        <v>97</v>
      </c>
    </row>
    <row r="302" spans="2:67" outlineLevel="1">
      <c r="B302" s="55" t="s">
        <v>1135</v>
      </c>
      <c r="C302" s="62">
        <f t="shared" si="187"/>
        <v>98</v>
      </c>
      <c r="D302" s="62">
        <f t="shared" si="188"/>
        <v>98</v>
      </c>
      <c r="E302" s="62">
        <f t="shared" si="189"/>
        <v>97</v>
      </c>
      <c r="F302" s="62">
        <f t="shared" si="190"/>
        <v>94</v>
      </c>
      <c r="G302" s="62">
        <f t="shared" si="191"/>
        <v>98</v>
      </c>
      <c r="H302" s="62">
        <f t="shared" si="192"/>
        <v>97</v>
      </c>
      <c r="I302" s="62">
        <f t="shared" si="193"/>
        <v>98</v>
      </c>
      <c r="J302" s="62">
        <f t="shared" si="194"/>
        <v>94</v>
      </c>
      <c r="K302" s="62">
        <f t="shared" si="195"/>
        <v>0</v>
      </c>
      <c r="L302" s="62">
        <f t="shared" si="196"/>
        <v>0</v>
      </c>
      <c r="M302" s="62">
        <f t="shared" si="197"/>
        <v>0</v>
      </c>
      <c r="N302" s="62">
        <f t="shared" si="198"/>
        <v>0</v>
      </c>
      <c r="O302" s="62">
        <f t="shared" si="199"/>
        <v>94</v>
      </c>
      <c r="P302" s="62">
        <f t="shared" si="200"/>
        <v>94</v>
      </c>
      <c r="Q302" s="62">
        <f t="shared" si="201"/>
        <v>94</v>
      </c>
      <c r="R302" s="450">
        <f t="shared" si="202"/>
        <v>94</v>
      </c>
      <c r="S302" s="461">
        <v>98</v>
      </c>
      <c r="T302" s="247">
        <v>97</v>
      </c>
      <c r="U302" s="247">
        <v>98</v>
      </c>
      <c r="V302" s="247">
        <v>98</v>
      </c>
      <c r="W302" s="247">
        <v>95</v>
      </c>
      <c r="X302" s="247">
        <v>94</v>
      </c>
      <c r="Y302" s="247">
        <v>98</v>
      </c>
      <c r="Z302" s="247">
        <v>98</v>
      </c>
      <c r="AA302" s="247"/>
      <c r="AB302" s="247"/>
      <c r="AC302" s="247"/>
      <c r="AD302" s="247"/>
      <c r="AE302" s="247">
        <v>94</v>
      </c>
      <c r="AF302" s="247">
        <v>94</v>
      </c>
      <c r="AG302" s="247">
        <v>94</v>
      </c>
      <c r="AH302" s="472">
        <v>91</v>
      </c>
      <c r="AI302" s="461">
        <v>98</v>
      </c>
      <c r="AJ302" s="247">
        <v>98</v>
      </c>
      <c r="AK302" s="247">
        <v>97</v>
      </c>
      <c r="AL302" s="247">
        <v>94</v>
      </c>
      <c r="AM302" s="247">
        <v>98</v>
      </c>
      <c r="AN302" s="247">
        <v>97</v>
      </c>
      <c r="AO302" s="247">
        <v>98</v>
      </c>
      <c r="AP302" s="247">
        <v>94</v>
      </c>
      <c r="AQ302" s="247"/>
      <c r="AR302" s="247"/>
      <c r="AS302" s="247"/>
      <c r="AT302" s="247"/>
      <c r="AU302" s="247">
        <v>94</v>
      </c>
      <c r="AV302" s="247">
        <v>94</v>
      </c>
      <c r="AW302" s="247">
        <v>94</v>
      </c>
      <c r="AX302" s="472">
        <v>94</v>
      </c>
      <c r="AY302" s="461">
        <v>98</v>
      </c>
      <c r="AZ302" s="247">
        <v>98</v>
      </c>
      <c r="BA302" s="247">
        <v>98</v>
      </c>
      <c r="BB302" s="247">
        <v>98</v>
      </c>
      <c r="BC302" s="247">
        <v>96</v>
      </c>
      <c r="BD302" s="247">
        <v>98</v>
      </c>
      <c r="BE302" s="247">
        <v>98</v>
      </c>
      <c r="BF302" s="247">
        <v>98</v>
      </c>
      <c r="BG302" s="247"/>
      <c r="BH302" s="247"/>
      <c r="BI302" s="247"/>
      <c r="BJ302" s="247"/>
      <c r="BK302" s="247">
        <v>94</v>
      </c>
      <c r="BL302" s="247">
        <v>94</v>
      </c>
      <c r="BM302" s="247">
        <v>95</v>
      </c>
      <c r="BN302" s="472">
        <v>95</v>
      </c>
    </row>
    <row r="303" spans="2:67" outlineLevel="1">
      <c r="B303" s="53" t="str">
        <f>$B$198&amp;": Ewe Lambs"</f>
        <v>V. Late: Ewe Lambs</v>
      </c>
      <c r="C303" s="61">
        <f t="shared" ref="C303:C305" si="225">CHOOSE(d.Region,S303,AI303,AY303)</f>
        <v>98</v>
      </c>
      <c r="D303" s="61">
        <f t="shared" ref="D303:D305" si="226">CHOOSE(d.Region,T303,AJ303,AZ303)</f>
        <v>98</v>
      </c>
      <c r="E303" s="61">
        <f t="shared" ref="E303:E305" si="227">CHOOSE(d.Region,U303,AK303,BA303)</f>
        <v>98</v>
      </c>
      <c r="F303" s="61">
        <f t="shared" ref="F303:F305" si="228">CHOOSE(d.Region,V303,AL303,BB303)</f>
        <v>98</v>
      </c>
      <c r="G303" s="61">
        <f t="shared" ref="G303:G305" si="229">CHOOSE(d.Region,W303,AM303,BC303)</f>
        <v>95</v>
      </c>
      <c r="H303" s="61">
        <f t="shared" ref="H303:H305" si="230">CHOOSE(d.Region,X303,AN303,BD303)</f>
        <v>98</v>
      </c>
      <c r="I303" s="61">
        <f t="shared" ref="I303:I305" si="231">CHOOSE(d.Region,Y303,AO303,BE303)</f>
        <v>95</v>
      </c>
      <c r="J303" s="61">
        <f t="shared" ref="J303:J305" si="232">CHOOSE(d.Region,Z303,AP303,BF303)</f>
        <v>92</v>
      </c>
      <c r="K303" s="61">
        <f t="shared" ref="K303:K305" si="233">CHOOSE(d.Region,AA303,AQ303,BG303)</f>
        <v>0</v>
      </c>
      <c r="L303" s="61">
        <f t="shared" ref="L303:L305" si="234">CHOOSE(d.Region,AB303,AR303,BH303)</f>
        <v>0</v>
      </c>
      <c r="M303" s="61">
        <f t="shared" ref="M303:M305" si="235">CHOOSE(d.Region,AC303,AS303,BI303)</f>
        <v>0</v>
      </c>
      <c r="N303" s="61">
        <f t="shared" ref="N303:N305" si="236">CHOOSE(d.Region,AD303,AT303,BJ303)</f>
        <v>0</v>
      </c>
      <c r="O303" s="61">
        <f t="shared" ref="O303:O305" si="237">CHOOSE(d.Region,AE303,AU303,BK303)</f>
        <v>95</v>
      </c>
      <c r="P303" s="61">
        <f t="shared" ref="P303:P305" si="238">CHOOSE(d.Region,AF303,AV303,BL303)</f>
        <v>94</v>
      </c>
      <c r="Q303" s="61">
        <f t="shared" ref="Q303:Q305" si="239">CHOOSE(d.Region,AG303,AW303,BM303)</f>
        <v>90</v>
      </c>
      <c r="R303" s="448">
        <f t="shared" ref="R303:R305" si="240">CHOOSE(d.Region,AH303,AX303,BN303)</f>
        <v>97</v>
      </c>
      <c r="S303" s="459">
        <v>94</v>
      </c>
      <c r="T303" s="250">
        <v>98</v>
      </c>
      <c r="U303" s="250">
        <v>92</v>
      </c>
      <c r="V303" s="250">
        <v>92</v>
      </c>
      <c r="W303" s="250">
        <v>95</v>
      </c>
      <c r="X303" s="250">
        <v>95</v>
      </c>
      <c r="Y303" s="250">
        <v>95</v>
      </c>
      <c r="Z303" s="250">
        <v>92</v>
      </c>
      <c r="AA303" s="250"/>
      <c r="AB303" s="250"/>
      <c r="AC303" s="250"/>
      <c r="AD303" s="250"/>
      <c r="AE303" s="250">
        <v>90</v>
      </c>
      <c r="AF303" s="250">
        <v>91</v>
      </c>
      <c r="AG303" s="250">
        <v>94</v>
      </c>
      <c r="AH303" s="470">
        <v>90</v>
      </c>
      <c r="AI303" s="459">
        <v>98</v>
      </c>
      <c r="AJ303" s="250">
        <v>98</v>
      </c>
      <c r="AK303" s="250">
        <v>98</v>
      </c>
      <c r="AL303" s="250">
        <v>98</v>
      </c>
      <c r="AM303" s="250">
        <v>95</v>
      </c>
      <c r="AN303" s="250">
        <v>98</v>
      </c>
      <c r="AO303" s="250">
        <v>95</v>
      </c>
      <c r="AP303" s="250">
        <v>92</v>
      </c>
      <c r="AQ303" s="250"/>
      <c r="AR303" s="250"/>
      <c r="AS303" s="250"/>
      <c r="AT303" s="250"/>
      <c r="AU303" s="250">
        <v>95</v>
      </c>
      <c r="AV303" s="250">
        <v>94</v>
      </c>
      <c r="AW303" s="250">
        <v>90</v>
      </c>
      <c r="AX303" s="470">
        <v>97</v>
      </c>
      <c r="AY303" s="459">
        <v>98</v>
      </c>
      <c r="AZ303" s="250">
        <v>98</v>
      </c>
      <c r="BA303" s="250">
        <v>97</v>
      </c>
      <c r="BB303" s="250">
        <v>98</v>
      </c>
      <c r="BC303" s="250">
        <v>98</v>
      </c>
      <c r="BD303" s="250">
        <v>98</v>
      </c>
      <c r="BE303" s="250">
        <v>98</v>
      </c>
      <c r="BF303" s="250">
        <v>98</v>
      </c>
      <c r="BG303" s="250"/>
      <c r="BH303" s="250"/>
      <c r="BI303" s="250"/>
      <c r="BJ303" s="250"/>
      <c r="BK303" s="250">
        <v>98</v>
      </c>
      <c r="BL303" s="250">
        <v>92</v>
      </c>
      <c r="BM303" s="250">
        <v>95</v>
      </c>
      <c r="BN303" s="470">
        <v>95</v>
      </c>
      <c r="BO303" s="34" t="s">
        <v>1098</v>
      </c>
    </row>
    <row r="304" spans="2:67" outlineLevel="1">
      <c r="B304" s="54" t="s">
        <v>1134</v>
      </c>
      <c r="C304" s="249">
        <f t="shared" si="225"/>
        <v>98</v>
      </c>
      <c r="D304" s="249">
        <f t="shared" si="226"/>
        <v>95</v>
      </c>
      <c r="E304" s="249">
        <f t="shared" si="227"/>
        <v>93</v>
      </c>
      <c r="F304" s="249">
        <f t="shared" si="228"/>
        <v>93</v>
      </c>
      <c r="G304" s="249">
        <f t="shared" si="229"/>
        <v>95</v>
      </c>
      <c r="H304" s="249">
        <f t="shared" si="230"/>
        <v>97</v>
      </c>
      <c r="I304" s="249">
        <f t="shared" si="231"/>
        <v>95</v>
      </c>
      <c r="J304" s="249">
        <f t="shared" si="232"/>
        <v>94</v>
      </c>
      <c r="K304" s="249">
        <f t="shared" si="233"/>
        <v>0</v>
      </c>
      <c r="L304" s="249">
        <f t="shared" si="234"/>
        <v>0</v>
      </c>
      <c r="M304" s="249">
        <f t="shared" si="235"/>
        <v>0</v>
      </c>
      <c r="N304" s="249">
        <f t="shared" si="236"/>
        <v>0</v>
      </c>
      <c r="O304" s="249">
        <f t="shared" si="237"/>
        <v>94</v>
      </c>
      <c r="P304" s="249">
        <f t="shared" si="238"/>
        <v>94</v>
      </c>
      <c r="Q304" s="249">
        <f t="shared" si="239"/>
        <v>90</v>
      </c>
      <c r="R304" s="449">
        <f t="shared" si="240"/>
        <v>94</v>
      </c>
      <c r="S304" s="460">
        <v>95</v>
      </c>
      <c r="T304" s="248">
        <v>97</v>
      </c>
      <c r="U304" s="248">
        <v>98</v>
      </c>
      <c r="V304" s="248">
        <v>98</v>
      </c>
      <c r="W304" s="248">
        <v>98</v>
      </c>
      <c r="X304" s="248">
        <v>97</v>
      </c>
      <c r="Y304" s="248">
        <v>98</v>
      </c>
      <c r="Z304" s="248">
        <v>98</v>
      </c>
      <c r="AA304" s="248"/>
      <c r="AB304" s="248"/>
      <c r="AC304" s="248"/>
      <c r="AD304" s="248"/>
      <c r="AE304" s="248">
        <v>97</v>
      </c>
      <c r="AF304" s="248">
        <v>94</v>
      </c>
      <c r="AG304" s="248">
        <v>94</v>
      </c>
      <c r="AH304" s="471">
        <v>97</v>
      </c>
      <c r="AI304" s="460">
        <v>98</v>
      </c>
      <c r="AJ304" s="248">
        <v>95</v>
      </c>
      <c r="AK304" s="248">
        <v>93</v>
      </c>
      <c r="AL304" s="248">
        <v>93</v>
      </c>
      <c r="AM304" s="248">
        <v>95</v>
      </c>
      <c r="AN304" s="248">
        <v>97</v>
      </c>
      <c r="AO304" s="248">
        <v>95</v>
      </c>
      <c r="AP304" s="248">
        <v>94</v>
      </c>
      <c r="AQ304" s="248"/>
      <c r="AR304" s="248"/>
      <c r="AS304" s="248"/>
      <c r="AT304" s="248"/>
      <c r="AU304" s="248">
        <v>94</v>
      </c>
      <c r="AV304" s="248">
        <v>94</v>
      </c>
      <c r="AW304" s="248">
        <v>90</v>
      </c>
      <c r="AX304" s="471">
        <v>94</v>
      </c>
      <c r="AY304" s="460">
        <v>98</v>
      </c>
      <c r="AZ304" s="248">
        <v>98</v>
      </c>
      <c r="BA304" s="248">
        <v>98</v>
      </c>
      <c r="BB304" s="248">
        <v>97</v>
      </c>
      <c r="BC304" s="248">
        <v>95</v>
      </c>
      <c r="BD304" s="248">
        <v>97</v>
      </c>
      <c r="BE304" s="248">
        <v>98</v>
      </c>
      <c r="BF304" s="248">
        <v>94</v>
      </c>
      <c r="BG304" s="248"/>
      <c r="BH304" s="248"/>
      <c r="BI304" s="248"/>
      <c r="BJ304" s="248"/>
      <c r="BK304" s="248">
        <v>97</v>
      </c>
      <c r="BL304" s="248">
        <v>95</v>
      </c>
      <c r="BM304" s="248">
        <v>94</v>
      </c>
      <c r="BN304" s="471">
        <v>98</v>
      </c>
    </row>
    <row r="305" spans="2:67" outlineLevel="1">
      <c r="B305" s="55" t="s">
        <v>1135</v>
      </c>
      <c r="C305" s="62">
        <f t="shared" si="225"/>
        <v>98</v>
      </c>
      <c r="D305" s="62">
        <f t="shared" si="226"/>
        <v>98</v>
      </c>
      <c r="E305" s="62">
        <f t="shared" si="227"/>
        <v>93</v>
      </c>
      <c r="F305" s="62">
        <f t="shared" si="228"/>
        <v>93</v>
      </c>
      <c r="G305" s="62">
        <f t="shared" si="229"/>
        <v>98</v>
      </c>
      <c r="H305" s="62">
        <f t="shared" si="230"/>
        <v>97</v>
      </c>
      <c r="I305" s="62">
        <f t="shared" si="231"/>
        <v>98</v>
      </c>
      <c r="J305" s="62">
        <f t="shared" si="232"/>
        <v>94</v>
      </c>
      <c r="K305" s="62">
        <f t="shared" si="233"/>
        <v>0</v>
      </c>
      <c r="L305" s="62">
        <f t="shared" si="234"/>
        <v>0</v>
      </c>
      <c r="M305" s="62">
        <f t="shared" si="235"/>
        <v>0</v>
      </c>
      <c r="N305" s="62">
        <f t="shared" si="236"/>
        <v>0</v>
      </c>
      <c r="O305" s="62">
        <f t="shared" si="237"/>
        <v>94</v>
      </c>
      <c r="P305" s="62">
        <f t="shared" si="238"/>
        <v>94</v>
      </c>
      <c r="Q305" s="62">
        <f t="shared" si="239"/>
        <v>91</v>
      </c>
      <c r="R305" s="450">
        <f t="shared" si="240"/>
        <v>94</v>
      </c>
      <c r="S305" s="461">
        <v>98</v>
      </c>
      <c r="T305" s="247">
        <v>97</v>
      </c>
      <c r="U305" s="247">
        <v>98</v>
      </c>
      <c r="V305" s="247">
        <v>98</v>
      </c>
      <c r="W305" s="247">
        <v>98</v>
      </c>
      <c r="X305" s="247">
        <v>97</v>
      </c>
      <c r="Y305" s="247">
        <v>98</v>
      </c>
      <c r="Z305" s="247">
        <v>98</v>
      </c>
      <c r="AA305" s="247"/>
      <c r="AB305" s="247"/>
      <c r="AC305" s="247"/>
      <c r="AD305" s="247"/>
      <c r="AE305" s="247">
        <v>94</v>
      </c>
      <c r="AF305" s="247">
        <v>94</v>
      </c>
      <c r="AG305" s="247">
        <v>94</v>
      </c>
      <c r="AH305" s="472">
        <v>94</v>
      </c>
      <c r="AI305" s="461">
        <v>98</v>
      </c>
      <c r="AJ305" s="247">
        <v>98</v>
      </c>
      <c r="AK305" s="247">
        <v>93</v>
      </c>
      <c r="AL305" s="247">
        <v>93</v>
      </c>
      <c r="AM305" s="247">
        <v>98</v>
      </c>
      <c r="AN305" s="247">
        <v>97</v>
      </c>
      <c r="AO305" s="247">
        <v>98</v>
      </c>
      <c r="AP305" s="247">
        <v>94</v>
      </c>
      <c r="AQ305" s="247"/>
      <c r="AR305" s="247"/>
      <c r="AS305" s="247"/>
      <c r="AT305" s="247"/>
      <c r="AU305" s="247">
        <v>94</v>
      </c>
      <c r="AV305" s="247">
        <v>94</v>
      </c>
      <c r="AW305" s="247">
        <v>91</v>
      </c>
      <c r="AX305" s="472">
        <v>94</v>
      </c>
      <c r="AY305" s="461">
        <v>98</v>
      </c>
      <c r="AZ305" s="247">
        <v>98</v>
      </c>
      <c r="BA305" s="247">
        <v>98</v>
      </c>
      <c r="BB305" s="247">
        <v>98</v>
      </c>
      <c r="BC305" s="247">
        <v>98</v>
      </c>
      <c r="BD305" s="247">
        <v>98</v>
      </c>
      <c r="BE305" s="247">
        <v>98</v>
      </c>
      <c r="BF305" s="247">
        <v>98</v>
      </c>
      <c r="BG305" s="247"/>
      <c r="BH305" s="247"/>
      <c r="BI305" s="247"/>
      <c r="BJ305" s="247"/>
      <c r="BK305" s="247">
        <v>91</v>
      </c>
      <c r="BL305" s="247">
        <v>94</v>
      </c>
      <c r="BM305" s="247">
        <v>95</v>
      </c>
      <c r="BN305" s="472">
        <v>95</v>
      </c>
    </row>
    <row r="306" spans="2:67" outlineLevel="1">
      <c r="B306" s="53" t="str">
        <f t="shared" ref="B306" si="241">$B$199&amp;": Ewe Lambs"</f>
        <v>7mo with 0% mated: Ewe Lambs</v>
      </c>
      <c r="C306" s="61">
        <f t="shared" si="187"/>
        <v>90</v>
      </c>
      <c r="D306" s="61">
        <f t="shared" si="188"/>
        <v>90</v>
      </c>
      <c r="E306" s="61">
        <f t="shared" si="189"/>
        <v>90</v>
      </c>
      <c r="F306" s="61">
        <f t="shared" si="190"/>
        <v>92</v>
      </c>
      <c r="G306" s="61">
        <f t="shared" si="191"/>
        <v>90</v>
      </c>
      <c r="H306" s="61">
        <f t="shared" si="192"/>
        <v>90</v>
      </c>
      <c r="I306" s="61">
        <f t="shared" si="193"/>
        <v>90</v>
      </c>
      <c r="J306" s="61">
        <f t="shared" si="194"/>
        <v>90</v>
      </c>
      <c r="K306" s="61">
        <f t="shared" si="195"/>
        <v>0</v>
      </c>
      <c r="L306" s="61">
        <f t="shared" si="196"/>
        <v>0</v>
      </c>
      <c r="M306" s="61">
        <f t="shared" si="197"/>
        <v>0</v>
      </c>
      <c r="N306" s="61">
        <f t="shared" si="198"/>
        <v>0</v>
      </c>
      <c r="O306" s="61">
        <f t="shared" si="199"/>
        <v>91</v>
      </c>
      <c r="P306" s="61">
        <f t="shared" si="200"/>
        <v>90</v>
      </c>
      <c r="Q306" s="61">
        <f t="shared" si="201"/>
        <v>90</v>
      </c>
      <c r="R306" s="448">
        <f t="shared" si="202"/>
        <v>90</v>
      </c>
      <c r="S306" s="459">
        <v>90</v>
      </c>
      <c r="T306" s="250">
        <v>90</v>
      </c>
      <c r="U306" s="250">
        <v>90</v>
      </c>
      <c r="V306" s="250">
        <v>90</v>
      </c>
      <c r="W306" s="250">
        <v>90</v>
      </c>
      <c r="X306" s="250">
        <v>90</v>
      </c>
      <c r="Y306" s="250">
        <v>90</v>
      </c>
      <c r="Z306" s="250">
        <v>90</v>
      </c>
      <c r="AA306" s="250"/>
      <c r="AB306" s="250"/>
      <c r="AC306" s="250"/>
      <c r="AD306" s="250"/>
      <c r="AE306" s="250">
        <v>93</v>
      </c>
      <c r="AF306" s="250">
        <v>93</v>
      </c>
      <c r="AG306" s="250">
        <v>96</v>
      </c>
      <c r="AH306" s="470">
        <v>98</v>
      </c>
      <c r="AI306" s="459">
        <v>90</v>
      </c>
      <c r="AJ306" s="250">
        <v>90</v>
      </c>
      <c r="AK306" s="250">
        <v>90</v>
      </c>
      <c r="AL306" s="250">
        <v>92</v>
      </c>
      <c r="AM306" s="250">
        <v>90</v>
      </c>
      <c r="AN306" s="250">
        <v>90</v>
      </c>
      <c r="AO306" s="250">
        <v>90</v>
      </c>
      <c r="AP306" s="250">
        <v>90</v>
      </c>
      <c r="AQ306" s="250"/>
      <c r="AR306" s="250"/>
      <c r="AS306" s="250"/>
      <c r="AT306" s="250"/>
      <c r="AU306" s="250">
        <v>91</v>
      </c>
      <c r="AV306" s="250">
        <v>90</v>
      </c>
      <c r="AW306" s="250">
        <v>90</v>
      </c>
      <c r="AX306" s="470">
        <v>90</v>
      </c>
      <c r="AY306" s="459">
        <v>90</v>
      </c>
      <c r="AZ306" s="250">
        <v>90</v>
      </c>
      <c r="BA306" s="250">
        <v>90</v>
      </c>
      <c r="BB306" s="250">
        <v>90</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187"/>
        <v>98</v>
      </c>
      <c r="D307" s="249">
        <f t="shared" si="188"/>
        <v>94</v>
      </c>
      <c r="E307" s="249">
        <f t="shared" si="189"/>
        <v>94</v>
      </c>
      <c r="F307" s="249">
        <f t="shared" si="190"/>
        <v>94</v>
      </c>
      <c r="G307" s="249">
        <f t="shared" si="191"/>
        <v>95</v>
      </c>
      <c r="H307" s="249">
        <f t="shared" si="192"/>
        <v>97</v>
      </c>
      <c r="I307" s="249">
        <f t="shared" si="193"/>
        <v>95</v>
      </c>
      <c r="J307" s="249">
        <f t="shared" si="194"/>
        <v>94</v>
      </c>
      <c r="K307" s="249">
        <f t="shared" si="195"/>
        <v>0</v>
      </c>
      <c r="L307" s="249">
        <f t="shared" si="196"/>
        <v>0</v>
      </c>
      <c r="M307" s="249">
        <f t="shared" si="197"/>
        <v>0</v>
      </c>
      <c r="N307" s="249">
        <f t="shared" si="198"/>
        <v>0</v>
      </c>
      <c r="O307" s="249">
        <f t="shared" si="199"/>
        <v>94</v>
      </c>
      <c r="P307" s="249">
        <f t="shared" si="200"/>
        <v>91</v>
      </c>
      <c r="Q307" s="249">
        <f t="shared" si="201"/>
        <v>94</v>
      </c>
      <c r="R307" s="449">
        <f t="shared" si="202"/>
        <v>94</v>
      </c>
      <c r="S307" s="460">
        <v>98</v>
      </c>
      <c r="T307" s="248">
        <v>98</v>
      </c>
      <c r="U307" s="248">
        <v>95</v>
      </c>
      <c r="V307" s="248">
        <v>95</v>
      </c>
      <c r="W307" s="248">
        <v>98</v>
      </c>
      <c r="X307" s="248">
        <v>97</v>
      </c>
      <c r="Y307" s="248">
        <v>98</v>
      </c>
      <c r="Z307" s="248">
        <v>94</v>
      </c>
      <c r="AA307" s="248"/>
      <c r="AB307" s="248"/>
      <c r="AC307" s="248"/>
      <c r="AD307" s="248"/>
      <c r="AE307" s="248">
        <v>94</v>
      </c>
      <c r="AF307" s="248">
        <v>94</v>
      </c>
      <c r="AG307" s="248">
        <v>96</v>
      </c>
      <c r="AH307" s="471">
        <v>97</v>
      </c>
      <c r="AI307" s="460">
        <v>98</v>
      </c>
      <c r="AJ307" s="248">
        <v>94</v>
      </c>
      <c r="AK307" s="248">
        <v>94</v>
      </c>
      <c r="AL307" s="248">
        <v>94</v>
      </c>
      <c r="AM307" s="248">
        <v>95</v>
      </c>
      <c r="AN307" s="248">
        <v>97</v>
      </c>
      <c r="AO307" s="248">
        <v>95</v>
      </c>
      <c r="AP307" s="248">
        <v>94</v>
      </c>
      <c r="AQ307" s="248"/>
      <c r="AR307" s="248"/>
      <c r="AS307" s="248"/>
      <c r="AT307" s="248"/>
      <c r="AU307" s="248">
        <v>94</v>
      </c>
      <c r="AV307" s="248">
        <v>91</v>
      </c>
      <c r="AW307" s="248">
        <v>94</v>
      </c>
      <c r="AX307" s="471">
        <v>94</v>
      </c>
      <c r="AY307" s="460">
        <v>98</v>
      </c>
      <c r="AZ307" s="248">
        <v>98</v>
      </c>
      <c r="BA307" s="248">
        <v>98</v>
      </c>
      <c r="BB307" s="248">
        <v>98</v>
      </c>
      <c r="BC307" s="248">
        <v>98</v>
      </c>
      <c r="BD307" s="248">
        <v>98</v>
      </c>
      <c r="BE307" s="248">
        <v>98</v>
      </c>
      <c r="BF307" s="248">
        <v>98</v>
      </c>
      <c r="BG307" s="248"/>
      <c r="BH307" s="248"/>
      <c r="BI307" s="248"/>
      <c r="BJ307" s="248"/>
      <c r="BK307" s="248">
        <v>97</v>
      </c>
      <c r="BL307" s="248">
        <v>95</v>
      </c>
      <c r="BM307" s="248">
        <v>97</v>
      </c>
      <c r="BN307" s="471">
        <v>94</v>
      </c>
    </row>
    <row r="308" spans="2:67" outlineLevel="1">
      <c r="B308" s="55" t="s">
        <v>1135</v>
      </c>
      <c r="C308" s="62">
        <f t="shared" si="187"/>
        <v>98</v>
      </c>
      <c r="D308" s="62">
        <f t="shared" si="188"/>
        <v>98</v>
      </c>
      <c r="E308" s="62">
        <f t="shared" si="189"/>
        <v>94</v>
      </c>
      <c r="F308" s="62">
        <f t="shared" si="190"/>
        <v>94</v>
      </c>
      <c r="G308" s="62">
        <f t="shared" si="191"/>
        <v>98</v>
      </c>
      <c r="H308" s="62">
        <f t="shared" si="192"/>
        <v>94</v>
      </c>
      <c r="I308" s="62">
        <f t="shared" si="193"/>
        <v>98</v>
      </c>
      <c r="J308" s="62">
        <f t="shared" si="194"/>
        <v>94</v>
      </c>
      <c r="K308" s="62">
        <f t="shared" si="195"/>
        <v>0</v>
      </c>
      <c r="L308" s="62">
        <f t="shared" si="196"/>
        <v>0</v>
      </c>
      <c r="M308" s="62">
        <f t="shared" si="197"/>
        <v>0</v>
      </c>
      <c r="N308" s="62">
        <f t="shared" si="198"/>
        <v>0</v>
      </c>
      <c r="O308" s="62">
        <f t="shared" si="199"/>
        <v>94</v>
      </c>
      <c r="P308" s="62">
        <f t="shared" si="200"/>
        <v>94</v>
      </c>
      <c r="Q308" s="62">
        <f t="shared" si="201"/>
        <v>94</v>
      </c>
      <c r="R308" s="450">
        <f t="shared" si="202"/>
        <v>97</v>
      </c>
      <c r="S308" s="461">
        <v>98</v>
      </c>
      <c r="T308" s="247">
        <v>97</v>
      </c>
      <c r="U308" s="247">
        <v>98</v>
      </c>
      <c r="V308" s="247">
        <v>98</v>
      </c>
      <c r="W308" s="247">
        <v>98</v>
      </c>
      <c r="X308" s="247">
        <v>97</v>
      </c>
      <c r="Y308" s="247">
        <v>98</v>
      </c>
      <c r="Z308" s="247">
        <v>98</v>
      </c>
      <c r="AA308" s="247"/>
      <c r="AB308" s="247"/>
      <c r="AC308" s="247"/>
      <c r="AD308" s="247"/>
      <c r="AE308" s="247">
        <v>94</v>
      </c>
      <c r="AF308" s="247">
        <v>94</v>
      </c>
      <c r="AG308" s="247">
        <v>94</v>
      </c>
      <c r="AH308" s="472">
        <v>94</v>
      </c>
      <c r="AI308" s="461">
        <v>98</v>
      </c>
      <c r="AJ308" s="247">
        <v>98</v>
      </c>
      <c r="AK308" s="247">
        <v>94</v>
      </c>
      <c r="AL308" s="247">
        <v>94</v>
      </c>
      <c r="AM308" s="247">
        <v>98</v>
      </c>
      <c r="AN308" s="247">
        <v>94</v>
      </c>
      <c r="AO308" s="247">
        <v>98</v>
      </c>
      <c r="AP308" s="247">
        <v>94</v>
      </c>
      <c r="AQ308" s="247"/>
      <c r="AR308" s="247"/>
      <c r="AS308" s="247"/>
      <c r="AT308" s="247"/>
      <c r="AU308" s="247">
        <v>94</v>
      </c>
      <c r="AV308" s="247">
        <v>94</v>
      </c>
      <c r="AW308" s="247">
        <v>94</v>
      </c>
      <c r="AX308" s="472">
        <v>97</v>
      </c>
      <c r="AY308" s="461">
        <v>98</v>
      </c>
      <c r="AZ308" s="247">
        <v>98</v>
      </c>
      <c r="BA308" s="247">
        <v>98</v>
      </c>
      <c r="BB308" s="247">
        <v>98</v>
      </c>
      <c r="BC308" s="247">
        <v>98</v>
      </c>
      <c r="BD308" s="247">
        <v>98</v>
      </c>
      <c r="BE308" s="247">
        <v>98</v>
      </c>
      <c r="BF308" s="247">
        <v>98</v>
      </c>
      <c r="BG308" s="247"/>
      <c r="BH308" s="247"/>
      <c r="BI308" s="247"/>
      <c r="BJ308" s="247"/>
      <c r="BK308" s="247">
        <v>94</v>
      </c>
      <c r="BL308" s="247">
        <v>94</v>
      </c>
      <c r="BM308" s="247">
        <v>95</v>
      </c>
      <c r="BN308" s="472">
        <v>98</v>
      </c>
    </row>
    <row r="309" spans="2:67" ht="24.75" outlineLevel="2">
      <c r="B309" s="53" t="str">
        <f>"Grazing Intensity 3
"&amp;$B$194&amp;": Ewe Lambs"</f>
        <v>Grazing Intensity 3
Standard (7mo): Ewe Lambs</v>
      </c>
      <c r="C309" s="61">
        <f t="shared" si="187"/>
        <v>0</v>
      </c>
      <c r="D309" s="61">
        <f t="shared" si="188"/>
        <v>0</v>
      </c>
      <c r="E309" s="61">
        <f t="shared" si="189"/>
        <v>0</v>
      </c>
      <c r="F309" s="61">
        <f t="shared" si="190"/>
        <v>0</v>
      </c>
      <c r="G309" s="61">
        <f t="shared" si="191"/>
        <v>0</v>
      </c>
      <c r="H309" s="61">
        <f t="shared" si="192"/>
        <v>0</v>
      </c>
      <c r="I309" s="61">
        <f t="shared" si="193"/>
        <v>0</v>
      </c>
      <c r="J309" s="61">
        <f t="shared" si="194"/>
        <v>0</v>
      </c>
      <c r="K309" s="61">
        <f t="shared" si="195"/>
        <v>0</v>
      </c>
      <c r="L309" s="61">
        <f t="shared" si="196"/>
        <v>0</v>
      </c>
      <c r="M309" s="61">
        <f t="shared" si="197"/>
        <v>0</v>
      </c>
      <c r="N309" s="61">
        <f t="shared" si="198"/>
        <v>0</v>
      </c>
      <c r="O309" s="61">
        <f t="shared" si="199"/>
        <v>0</v>
      </c>
      <c r="P309" s="61">
        <f t="shared" si="200"/>
        <v>0</v>
      </c>
      <c r="Q309" s="61">
        <f t="shared" si="201"/>
        <v>0</v>
      </c>
      <c r="R309" s="448">
        <f t="shared" si="202"/>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187"/>
        <v>0</v>
      </c>
      <c r="D310" s="249">
        <f t="shared" si="188"/>
        <v>0</v>
      </c>
      <c r="E310" s="249">
        <f t="shared" si="189"/>
        <v>0</v>
      </c>
      <c r="F310" s="249">
        <f t="shared" si="190"/>
        <v>0</v>
      </c>
      <c r="G310" s="249">
        <f t="shared" si="191"/>
        <v>0</v>
      </c>
      <c r="H310" s="249">
        <f t="shared" si="192"/>
        <v>0</v>
      </c>
      <c r="I310" s="249">
        <f t="shared" si="193"/>
        <v>0</v>
      </c>
      <c r="J310" s="249">
        <f t="shared" si="194"/>
        <v>0</v>
      </c>
      <c r="K310" s="249">
        <f t="shared" si="195"/>
        <v>0</v>
      </c>
      <c r="L310" s="249">
        <f t="shared" si="196"/>
        <v>0</v>
      </c>
      <c r="M310" s="249">
        <f t="shared" si="197"/>
        <v>0</v>
      </c>
      <c r="N310" s="249">
        <f t="shared" si="198"/>
        <v>0</v>
      </c>
      <c r="O310" s="249">
        <f t="shared" si="199"/>
        <v>0</v>
      </c>
      <c r="P310" s="249">
        <f t="shared" si="200"/>
        <v>0</v>
      </c>
      <c r="Q310" s="249">
        <f t="shared" si="201"/>
        <v>0</v>
      </c>
      <c r="R310" s="449">
        <f t="shared" si="202"/>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187"/>
        <v>0</v>
      </c>
      <c r="D311" s="62">
        <f t="shared" si="188"/>
        <v>0</v>
      </c>
      <c r="E311" s="62">
        <f t="shared" si="189"/>
        <v>0</v>
      </c>
      <c r="F311" s="62">
        <f t="shared" si="190"/>
        <v>0</v>
      </c>
      <c r="G311" s="62">
        <f t="shared" si="191"/>
        <v>0</v>
      </c>
      <c r="H311" s="62">
        <f t="shared" si="192"/>
        <v>0</v>
      </c>
      <c r="I311" s="62">
        <f t="shared" si="193"/>
        <v>0</v>
      </c>
      <c r="J311" s="62">
        <f t="shared" si="194"/>
        <v>0</v>
      </c>
      <c r="K311" s="62">
        <f t="shared" si="195"/>
        <v>0</v>
      </c>
      <c r="L311" s="62">
        <f t="shared" si="196"/>
        <v>0</v>
      </c>
      <c r="M311" s="62">
        <f t="shared" si="197"/>
        <v>0</v>
      </c>
      <c r="N311" s="62">
        <f t="shared" si="198"/>
        <v>0</v>
      </c>
      <c r="O311" s="62">
        <f t="shared" si="199"/>
        <v>0</v>
      </c>
      <c r="P311" s="62">
        <f t="shared" si="200"/>
        <v>0</v>
      </c>
      <c r="Q311" s="62">
        <f t="shared" si="201"/>
        <v>0</v>
      </c>
      <c r="R311" s="450">
        <f t="shared" si="202"/>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42">$B$195&amp;": Ewe Lambs"</f>
        <v>Early: Ewe Lambs</v>
      </c>
      <c r="C312" s="61">
        <f t="shared" si="187"/>
        <v>0</v>
      </c>
      <c r="D312" s="61">
        <f t="shared" si="188"/>
        <v>0</v>
      </c>
      <c r="E312" s="61">
        <f t="shared" si="189"/>
        <v>0</v>
      </c>
      <c r="F312" s="61">
        <f t="shared" si="190"/>
        <v>0</v>
      </c>
      <c r="G312" s="61">
        <f t="shared" si="191"/>
        <v>0</v>
      </c>
      <c r="H312" s="61">
        <f t="shared" si="192"/>
        <v>0</v>
      </c>
      <c r="I312" s="61">
        <f t="shared" si="193"/>
        <v>0</v>
      </c>
      <c r="J312" s="61">
        <f t="shared" si="194"/>
        <v>0</v>
      </c>
      <c r="K312" s="61">
        <f t="shared" si="195"/>
        <v>0</v>
      </c>
      <c r="L312" s="61">
        <f t="shared" si="196"/>
        <v>0</v>
      </c>
      <c r="M312" s="61">
        <f t="shared" si="197"/>
        <v>0</v>
      </c>
      <c r="N312" s="61">
        <f t="shared" si="198"/>
        <v>0</v>
      </c>
      <c r="O312" s="61">
        <f t="shared" si="199"/>
        <v>0</v>
      </c>
      <c r="P312" s="61">
        <f t="shared" si="200"/>
        <v>0</v>
      </c>
      <c r="Q312" s="61">
        <f t="shared" si="201"/>
        <v>0</v>
      </c>
      <c r="R312" s="448">
        <f t="shared" si="202"/>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187"/>
        <v>0</v>
      </c>
      <c r="D313" s="249">
        <f t="shared" si="188"/>
        <v>0</v>
      </c>
      <c r="E313" s="249">
        <f t="shared" si="189"/>
        <v>0</v>
      </c>
      <c r="F313" s="249">
        <f t="shared" si="190"/>
        <v>0</v>
      </c>
      <c r="G313" s="249">
        <f t="shared" si="191"/>
        <v>0</v>
      </c>
      <c r="H313" s="249">
        <f t="shared" si="192"/>
        <v>0</v>
      </c>
      <c r="I313" s="249">
        <f t="shared" si="193"/>
        <v>0</v>
      </c>
      <c r="J313" s="249">
        <f t="shared" si="194"/>
        <v>0</v>
      </c>
      <c r="K313" s="249">
        <f t="shared" si="195"/>
        <v>0</v>
      </c>
      <c r="L313" s="249">
        <f t="shared" si="196"/>
        <v>0</v>
      </c>
      <c r="M313" s="249">
        <f t="shared" si="197"/>
        <v>0</v>
      </c>
      <c r="N313" s="249">
        <f t="shared" si="198"/>
        <v>0</v>
      </c>
      <c r="O313" s="249">
        <f t="shared" si="199"/>
        <v>0</v>
      </c>
      <c r="P313" s="249">
        <f t="shared" si="200"/>
        <v>0</v>
      </c>
      <c r="Q313" s="249">
        <f t="shared" si="201"/>
        <v>0</v>
      </c>
      <c r="R313" s="449">
        <f t="shared" si="202"/>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187"/>
        <v>0</v>
      </c>
      <c r="D314" s="62">
        <f t="shared" si="188"/>
        <v>0</v>
      </c>
      <c r="E314" s="62">
        <f t="shared" si="189"/>
        <v>0</v>
      </c>
      <c r="F314" s="62">
        <f t="shared" si="190"/>
        <v>0</v>
      </c>
      <c r="G314" s="62">
        <f t="shared" si="191"/>
        <v>0</v>
      </c>
      <c r="H314" s="62">
        <f t="shared" si="192"/>
        <v>0</v>
      </c>
      <c r="I314" s="62">
        <f t="shared" si="193"/>
        <v>0</v>
      </c>
      <c r="J314" s="62">
        <f t="shared" si="194"/>
        <v>0</v>
      </c>
      <c r="K314" s="62">
        <f t="shared" si="195"/>
        <v>0</v>
      </c>
      <c r="L314" s="62">
        <f t="shared" si="196"/>
        <v>0</v>
      </c>
      <c r="M314" s="62">
        <f t="shared" si="197"/>
        <v>0</v>
      </c>
      <c r="N314" s="62">
        <f t="shared" si="198"/>
        <v>0</v>
      </c>
      <c r="O314" s="62">
        <f t="shared" si="199"/>
        <v>0</v>
      </c>
      <c r="P314" s="62">
        <f t="shared" si="200"/>
        <v>0</v>
      </c>
      <c r="Q314" s="62">
        <f t="shared" si="201"/>
        <v>0</v>
      </c>
      <c r="R314" s="450">
        <f t="shared" si="202"/>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43">$B$196&amp;": Ewe Lambs"</f>
        <v>Middle: Ewe Lambs</v>
      </c>
      <c r="C315" s="61">
        <f t="shared" si="187"/>
        <v>0</v>
      </c>
      <c r="D315" s="61">
        <f t="shared" si="188"/>
        <v>0</v>
      </c>
      <c r="E315" s="61">
        <f t="shared" si="189"/>
        <v>0</v>
      </c>
      <c r="F315" s="61">
        <f t="shared" si="190"/>
        <v>0</v>
      </c>
      <c r="G315" s="61">
        <f t="shared" si="191"/>
        <v>0</v>
      </c>
      <c r="H315" s="61">
        <f t="shared" si="192"/>
        <v>0</v>
      </c>
      <c r="I315" s="61">
        <f t="shared" si="193"/>
        <v>0</v>
      </c>
      <c r="J315" s="61">
        <f t="shared" si="194"/>
        <v>0</v>
      </c>
      <c r="K315" s="61">
        <f t="shared" si="195"/>
        <v>0</v>
      </c>
      <c r="L315" s="61">
        <f t="shared" si="196"/>
        <v>0</v>
      </c>
      <c r="M315" s="61">
        <f t="shared" si="197"/>
        <v>0</v>
      </c>
      <c r="N315" s="61">
        <f t="shared" si="198"/>
        <v>0</v>
      </c>
      <c r="O315" s="61">
        <f t="shared" si="199"/>
        <v>0</v>
      </c>
      <c r="P315" s="61">
        <f t="shared" si="200"/>
        <v>0</v>
      </c>
      <c r="Q315" s="61">
        <f t="shared" si="201"/>
        <v>0</v>
      </c>
      <c r="R315" s="448">
        <f t="shared" si="202"/>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187"/>
        <v>0</v>
      </c>
      <c r="D316" s="249">
        <f t="shared" si="188"/>
        <v>0</v>
      </c>
      <c r="E316" s="249">
        <f t="shared" si="189"/>
        <v>0</v>
      </c>
      <c r="F316" s="249">
        <f t="shared" si="190"/>
        <v>0</v>
      </c>
      <c r="G316" s="249">
        <f t="shared" si="191"/>
        <v>0</v>
      </c>
      <c r="H316" s="249">
        <f t="shared" si="192"/>
        <v>0</v>
      </c>
      <c r="I316" s="249">
        <f t="shared" si="193"/>
        <v>0</v>
      </c>
      <c r="J316" s="249">
        <f t="shared" si="194"/>
        <v>0</v>
      </c>
      <c r="K316" s="249">
        <f t="shared" si="195"/>
        <v>0</v>
      </c>
      <c r="L316" s="249">
        <f t="shared" si="196"/>
        <v>0</v>
      </c>
      <c r="M316" s="249">
        <f t="shared" si="197"/>
        <v>0</v>
      </c>
      <c r="N316" s="249">
        <f t="shared" si="198"/>
        <v>0</v>
      </c>
      <c r="O316" s="249">
        <f t="shared" si="199"/>
        <v>0</v>
      </c>
      <c r="P316" s="249">
        <f t="shared" si="200"/>
        <v>0</v>
      </c>
      <c r="Q316" s="249">
        <f t="shared" si="201"/>
        <v>0</v>
      </c>
      <c r="R316" s="449">
        <f t="shared" si="202"/>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187"/>
        <v>0</v>
      </c>
      <c r="D317" s="62">
        <f t="shared" si="188"/>
        <v>0</v>
      </c>
      <c r="E317" s="62">
        <f t="shared" si="189"/>
        <v>0</v>
      </c>
      <c r="F317" s="62">
        <f t="shared" si="190"/>
        <v>0</v>
      </c>
      <c r="G317" s="62">
        <f t="shared" si="191"/>
        <v>0</v>
      </c>
      <c r="H317" s="62">
        <f t="shared" si="192"/>
        <v>0</v>
      </c>
      <c r="I317" s="62">
        <f t="shared" si="193"/>
        <v>0</v>
      </c>
      <c r="J317" s="62">
        <f t="shared" si="194"/>
        <v>0</v>
      </c>
      <c r="K317" s="62">
        <f t="shared" si="195"/>
        <v>0</v>
      </c>
      <c r="L317" s="62">
        <f t="shared" si="196"/>
        <v>0</v>
      </c>
      <c r="M317" s="62">
        <f t="shared" si="197"/>
        <v>0</v>
      </c>
      <c r="N317" s="62">
        <f t="shared" si="198"/>
        <v>0</v>
      </c>
      <c r="O317" s="62">
        <f t="shared" si="199"/>
        <v>0</v>
      </c>
      <c r="P317" s="62">
        <f t="shared" si="200"/>
        <v>0</v>
      </c>
      <c r="Q317" s="62">
        <f t="shared" si="201"/>
        <v>0</v>
      </c>
      <c r="R317" s="450">
        <f t="shared" si="202"/>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44">$B$197&amp;": Ewe Lambs"</f>
        <v>Late: Ewe Lambs</v>
      </c>
      <c r="C318" s="61">
        <f t="shared" si="187"/>
        <v>0</v>
      </c>
      <c r="D318" s="61">
        <f t="shared" si="188"/>
        <v>0</v>
      </c>
      <c r="E318" s="61">
        <f t="shared" si="189"/>
        <v>0</v>
      </c>
      <c r="F318" s="61">
        <f t="shared" si="190"/>
        <v>0</v>
      </c>
      <c r="G318" s="61">
        <f t="shared" si="191"/>
        <v>0</v>
      </c>
      <c r="H318" s="61">
        <f t="shared" si="192"/>
        <v>0</v>
      </c>
      <c r="I318" s="61">
        <f t="shared" si="193"/>
        <v>0</v>
      </c>
      <c r="J318" s="61">
        <f t="shared" si="194"/>
        <v>0</v>
      </c>
      <c r="K318" s="61">
        <f t="shared" si="195"/>
        <v>0</v>
      </c>
      <c r="L318" s="61">
        <f t="shared" si="196"/>
        <v>0</v>
      </c>
      <c r="M318" s="61">
        <f t="shared" si="197"/>
        <v>0</v>
      </c>
      <c r="N318" s="61">
        <f t="shared" si="198"/>
        <v>0</v>
      </c>
      <c r="O318" s="61">
        <f t="shared" si="199"/>
        <v>0</v>
      </c>
      <c r="P318" s="61">
        <f t="shared" si="200"/>
        <v>0</v>
      </c>
      <c r="Q318" s="61">
        <f t="shared" si="201"/>
        <v>0</v>
      </c>
      <c r="R318" s="448">
        <f t="shared" si="202"/>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187"/>
        <v>0</v>
      </c>
      <c r="D319" s="249">
        <f t="shared" si="188"/>
        <v>0</v>
      </c>
      <c r="E319" s="249">
        <f t="shared" si="189"/>
        <v>0</v>
      </c>
      <c r="F319" s="249">
        <f t="shared" si="190"/>
        <v>0</v>
      </c>
      <c r="G319" s="249">
        <f t="shared" si="191"/>
        <v>0</v>
      </c>
      <c r="H319" s="249">
        <f t="shared" si="192"/>
        <v>0</v>
      </c>
      <c r="I319" s="249">
        <f t="shared" si="193"/>
        <v>0</v>
      </c>
      <c r="J319" s="249">
        <f t="shared" si="194"/>
        <v>0</v>
      </c>
      <c r="K319" s="249">
        <f t="shared" si="195"/>
        <v>0</v>
      </c>
      <c r="L319" s="249">
        <f t="shared" si="196"/>
        <v>0</v>
      </c>
      <c r="M319" s="249">
        <f t="shared" si="197"/>
        <v>0</v>
      </c>
      <c r="N319" s="249">
        <f t="shared" si="198"/>
        <v>0</v>
      </c>
      <c r="O319" s="249">
        <f t="shared" si="199"/>
        <v>0</v>
      </c>
      <c r="P319" s="249">
        <f t="shared" si="200"/>
        <v>0</v>
      </c>
      <c r="Q319" s="249">
        <f t="shared" si="201"/>
        <v>0</v>
      </c>
      <c r="R319" s="449">
        <f t="shared" si="202"/>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187"/>
        <v>0</v>
      </c>
      <c r="D320" s="62">
        <f t="shared" si="188"/>
        <v>0</v>
      </c>
      <c r="E320" s="62">
        <f t="shared" si="189"/>
        <v>0</v>
      </c>
      <c r="F320" s="62">
        <f t="shared" si="190"/>
        <v>0</v>
      </c>
      <c r="G320" s="62">
        <f t="shared" si="191"/>
        <v>0</v>
      </c>
      <c r="H320" s="62">
        <f t="shared" si="192"/>
        <v>0</v>
      </c>
      <c r="I320" s="62">
        <f t="shared" si="193"/>
        <v>0</v>
      </c>
      <c r="J320" s="62">
        <f t="shared" si="194"/>
        <v>0</v>
      </c>
      <c r="K320" s="62">
        <f t="shared" si="195"/>
        <v>0</v>
      </c>
      <c r="L320" s="62">
        <f t="shared" si="196"/>
        <v>0</v>
      </c>
      <c r="M320" s="62">
        <f t="shared" si="197"/>
        <v>0</v>
      </c>
      <c r="N320" s="62">
        <f t="shared" si="198"/>
        <v>0</v>
      </c>
      <c r="O320" s="62">
        <f t="shared" si="199"/>
        <v>0</v>
      </c>
      <c r="P320" s="62">
        <f t="shared" si="200"/>
        <v>0</v>
      </c>
      <c r="Q320" s="62">
        <f t="shared" si="201"/>
        <v>0</v>
      </c>
      <c r="R320" s="450">
        <f t="shared" si="202"/>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45">CHOOSE(d.Region,S321,AI321,AY321)</f>
        <v>0</v>
      </c>
      <c r="D321" s="61">
        <f t="shared" ref="D321:D323" si="246">CHOOSE(d.Region,T321,AJ321,AZ321)</f>
        <v>0</v>
      </c>
      <c r="E321" s="61">
        <f t="shared" ref="E321:E323" si="247">CHOOSE(d.Region,U321,AK321,BA321)</f>
        <v>0</v>
      </c>
      <c r="F321" s="61">
        <f t="shared" ref="F321:F323" si="248">CHOOSE(d.Region,V321,AL321,BB321)</f>
        <v>0</v>
      </c>
      <c r="G321" s="61">
        <f t="shared" ref="G321:G323" si="249">CHOOSE(d.Region,W321,AM321,BC321)</f>
        <v>0</v>
      </c>
      <c r="H321" s="61">
        <f t="shared" ref="H321:H323" si="250">CHOOSE(d.Region,X321,AN321,BD321)</f>
        <v>0</v>
      </c>
      <c r="I321" s="61">
        <f t="shared" ref="I321:I323" si="251">CHOOSE(d.Region,Y321,AO321,BE321)</f>
        <v>0</v>
      </c>
      <c r="J321" s="61">
        <f t="shared" ref="J321:J323" si="252">CHOOSE(d.Region,Z321,AP321,BF321)</f>
        <v>0</v>
      </c>
      <c r="K321" s="61">
        <f t="shared" ref="K321:K323" si="253">CHOOSE(d.Region,AA321,AQ321,BG321)</f>
        <v>0</v>
      </c>
      <c r="L321" s="61">
        <f t="shared" ref="L321:L323" si="254">CHOOSE(d.Region,AB321,AR321,BH321)</f>
        <v>0</v>
      </c>
      <c r="M321" s="61">
        <f t="shared" ref="M321:M323" si="255">CHOOSE(d.Region,AC321,AS321,BI321)</f>
        <v>0</v>
      </c>
      <c r="N321" s="61">
        <f t="shared" ref="N321:N323" si="256">CHOOSE(d.Region,AD321,AT321,BJ321)</f>
        <v>0</v>
      </c>
      <c r="O321" s="61">
        <f t="shared" ref="O321:O323" si="257">CHOOSE(d.Region,AE321,AU321,BK321)</f>
        <v>0</v>
      </c>
      <c r="P321" s="61">
        <f t="shared" ref="P321:P323" si="258">CHOOSE(d.Region,AF321,AV321,BL321)</f>
        <v>0</v>
      </c>
      <c r="Q321" s="61">
        <f t="shared" ref="Q321:Q323" si="259">CHOOSE(d.Region,AG321,AW321,BM321)</f>
        <v>0</v>
      </c>
      <c r="R321" s="448">
        <f t="shared" ref="R321:R323" si="260">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45"/>
        <v>0</v>
      </c>
      <c r="D322" s="249">
        <f t="shared" si="246"/>
        <v>0</v>
      </c>
      <c r="E322" s="249">
        <f t="shared" si="247"/>
        <v>0</v>
      </c>
      <c r="F322" s="249">
        <f t="shared" si="248"/>
        <v>0</v>
      </c>
      <c r="G322" s="249">
        <f t="shared" si="249"/>
        <v>0</v>
      </c>
      <c r="H322" s="249">
        <f t="shared" si="250"/>
        <v>0</v>
      </c>
      <c r="I322" s="249">
        <f t="shared" si="251"/>
        <v>0</v>
      </c>
      <c r="J322" s="249">
        <f t="shared" si="252"/>
        <v>0</v>
      </c>
      <c r="K322" s="249">
        <f t="shared" si="253"/>
        <v>0</v>
      </c>
      <c r="L322" s="249">
        <f t="shared" si="254"/>
        <v>0</v>
      </c>
      <c r="M322" s="249">
        <f t="shared" si="255"/>
        <v>0</v>
      </c>
      <c r="N322" s="249">
        <f t="shared" si="256"/>
        <v>0</v>
      </c>
      <c r="O322" s="249">
        <f t="shared" si="257"/>
        <v>0</v>
      </c>
      <c r="P322" s="249">
        <f t="shared" si="258"/>
        <v>0</v>
      </c>
      <c r="Q322" s="249">
        <f t="shared" si="259"/>
        <v>0</v>
      </c>
      <c r="R322" s="449">
        <f t="shared" si="260"/>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45"/>
        <v>0</v>
      </c>
      <c r="D323" s="62">
        <f t="shared" si="246"/>
        <v>0</v>
      </c>
      <c r="E323" s="62">
        <f t="shared" si="247"/>
        <v>0</v>
      </c>
      <c r="F323" s="62">
        <f t="shared" si="248"/>
        <v>0</v>
      </c>
      <c r="G323" s="62">
        <f t="shared" si="249"/>
        <v>0</v>
      </c>
      <c r="H323" s="62">
        <f t="shared" si="250"/>
        <v>0</v>
      </c>
      <c r="I323" s="62">
        <f t="shared" si="251"/>
        <v>0</v>
      </c>
      <c r="J323" s="62">
        <f t="shared" si="252"/>
        <v>0</v>
      </c>
      <c r="K323" s="62">
        <f t="shared" si="253"/>
        <v>0</v>
      </c>
      <c r="L323" s="62">
        <f t="shared" si="254"/>
        <v>0</v>
      </c>
      <c r="M323" s="62">
        <f t="shared" si="255"/>
        <v>0</v>
      </c>
      <c r="N323" s="62">
        <f t="shared" si="256"/>
        <v>0</v>
      </c>
      <c r="O323" s="62">
        <f t="shared" si="257"/>
        <v>0</v>
      </c>
      <c r="P323" s="62">
        <f t="shared" si="258"/>
        <v>0</v>
      </c>
      <c r="Q323" s="62">
        <f t="shared" si="259"/>
        <v>0</v>
      </c>
      <c r="R323" s="450">
        <f t="shared" si="260"/>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61">$B$199&amp;": Ewe Lambs"</f>
        <v>7mo with 0% mated: Ewe Lambs</v>
      </c>
      <c r="C324" s="61">
        <f t="shared" si="187"/>
        <v>0</v>
      </c>
      <c r="D324" s="61">
        <f t="shared" si="188"/>
        <v>0</v>
      </c>
      <c r="E324" s="61">
        <f t="shared" si="189"/>
        <v>0</v>
      </c>
      <c r="F324" s="61">
        <f t="shared" si="190"/>
        <v>0</v>
      </c>
      <c r="G324" s="61">
        <f t="shared" si="191"/>
        <v>0</v>
      </c>
      <c r="H324" s="61">
        <f t="shared" si="192"/>
        <v>0</v>
      </c>
      <c r="I324" s="61">
        <f t="shared" si="193"/>
        <v>0</v>
      </c>
      <c r="J324" s="61">
        <f t="shared" si="194"/>
        <v>0</v>
      </c>
      <c r="K324" s="61">
        <f t="shared" si="195"/>
        <v>0</v>
      </c>
      <c r="L324" s="61">
        <f t="shared" si="196"/>
        <v>0</v>
      </c>
      <c r="M324" s="61">
        <f t="shared" si="197"/>
        <v>0</v>
      </c>
      <c r="N324" s="61">
        <f t="shared" si="198"/>
        <v>0</v>
      </c>
      <c r="O324" s="61">
        <f t="shared" si="199"/>
        <v>0</v>
      </c>
      <c r="P324" s="61">
        <f t="shared" si="200"/>
        <v>0</v>
      </c>
      <c r="Q324" s="61">
        <f t="shared" si="201"/>
        <v>0</v>
      </c>
      <c r="R324" s="448">
        <f t="shared" si="202"/>
        <v>0</v>
      </c>
      <c r="S324" s="362">
        <f>S309</f>
        <v>0</v>
      </c>
      <c r="T324" s="362">
        <f t="shared" ref="T324:BN324" si="262">T309</f>
        <v>0</v>
      </c>
      <c r="U324" s="362">
        <f t="shared" si="262"/>
        <v>0</v>
      </c>
      <c r="V324" s="362">
        <f t="shared" si="262"/>
        <v>0</v>
      </c>
      <c r="W324" s="362">
        <f t="shared" si="262"/>
        <v>0</v>
      </c>
      <c r="X324" s="362">
        <f t="shared" si="262"/>
        <v>0</v>
      </c>
      <c r="Y324" s="362">
        <f t="shared" si="262"/>
        <v>0</v>
      </c>
      <c r="Z324" s="362">
        <f t="shared" si="262"/>
        <v>0</v>
      </c>
      <c r="AA324" s="362">
        <f t="shared" si="262"/>
        <v>0</v>
      </c>
      <c r="AB324" s="362">
        <f t="shared" si="262"/>
        <v>0</v>
      </c>
      <c r="AC324" s="362">
        <f t="shared" si="262"/>
        <v>0</v>
      </c>
      <c r="AD324" s="362">
        <f t="shared" si="262"/>
        <v>0</v>
      </c>
      <c r="AE324" s="362">
        <f t="shared" si="262"/>
        <v>0</v>
      </c>
      <c r="AF324" s="362">
        <f t="shared" si="262"/>
        <v>0</v>
      </c>
      <c r="AG324" s="362">
        <f t="shared" si="262"/>
        <v>0</v>
      </c>
      <c r="AH324" s="362">
        <f t="shared" si="262"/>
        <v>0</v>
      </c>
      <c r="AI324" s="362">
        <f t="shared" si="262"/>
        <v>0</v>
      </c>
      <c r="AJ324" s="362">
        <f t="shared" si="262"/>
        <v>0</v>
      </c>
      <c r="AK324" s="362">
        <f t="shared" si="262"/>
        <v>0</v>
      </c>
      <c r="AL324" s="362">
        <f t="shared" si="262"/>
        <v>0</v>
      </c>
      <c r="AM324" s="362">
        <f t="shared" si="262"/>
        <v>0</v>
      </c>
      <c r="AN324" s="362">
        <f t="shared" si="262"/>
        <v>0</v>
      </c>
      <c r="AO324" s="362">
        <f t="shared" si="262"/>
        <v>0</v>
      </c>
      <c r="AP324" s="362">
        <f t="shared" si="262"/>
        <v>0</v>
      </c>
      <c r="AQ324" s="362">
        <f t="shared" si="262"/>
        <v>0</v>
      </c>
      <c r="AR324" s="362">
        <f t="shared" si="262"/>
        <v>0</v>
      </c>
      <c r="AS324" s="362">
        <f t="shared" si="262"/>
        <v>0</v>
      </c>
      <c r="AT324" s="362">
        <f t="shared" si="262"/>
        <v>0</v>
      </c>
      <c r="AU324" s="362">
        <f t="shared" si="262"/>
        <v>0</v>
      </c>
      <c r="AV324" s="362">
        <f t="shared" si="262"/>
        <v>0</v>
      </c>
      <c r="AW324" s="362">
        <f t="shared" si="262"/>
        <v>0</v>
      </c>
      <c r="AX324" s="362">
        <f t="shared" si="262"/>
        <v>0</v>
      </c>
      <c r="AY324" s="362">
        <f t="shared" si="262"/>
        <v>0</v>
      </c>
      <c r="AZ324" s="362">
        <f t="shared" si="262"/>
        <v>0</v>
      </c>
      <c r="BA324" s="362">
        <f t="shared" si="262"/>
        <v>0</v>
      </c>
      <c r="BB324" s="362">
        <f t="shared" si="262"/>
        <v>0</v>
      </c>
      <c r="BC324" s="362">
        <f t="shared" si="262"/>
        <v>0</v>
      </c>
      <c r="BD324" s="362">
        <f t="shared" si="262"/>
        <v>0</v>
      </c>
      <c r="BE324" s="362">
        <f t="shared" si="262"/>
        <v>0</v>
      </c>
      <c r="BF324" s="362">
        <f t="shared" si="262"/>
        <v>0</v>
      </c>
      <c r="BG324" s="362">
        <f t="shared" si="262"/>
        <v>0</v>
      </c>
      <c r="BH324" s="362">
        <f t="shared" si="262"/>
        <v>0</v>
      </c>
      <c r="BI324" s="362">
        <f t="shared" si="262"/>
        <v>0</v>
      </c>
      <c r="BJ324" s="362">
        <f t="shared" si="262"/>
        <v>0</v>
      </c>
      <c r="BK324" s="362">
        <f t="shared" si="262"/>
        <v>0</v>
      </c>
      <c r="BL324" s="362">
        <f t="shared" si="262"/>
        <v>0</v>
      </c>
      <c r="BM324" s="362">
        <f t="shared" si="262"/>
        <v>0</v>
      </c>
      <c r="BN324" s="362">
        <f t="shared" si="262"/>
        <v>0</v>
      </c>
      <c r="BO324" s="34" t="s">
        <v>1098</v>
      </c>
    </row>
    <row r="325" spans="1:122" outlineLevel="2">
      <c r="B325" s="54" t="s">
        <v>1134</v>
      </c>
      <c r="C325" s="249">
        <f t="shared" si="187"/>
        <v>0</v>
      </c>
      <c r="D325" s="249">
        <f t="shared" si="188"/>
        <v>0</v>
      </c>
      <c r="E325" s="249">
        <f t="shared" si="189"/>
        <v>0</v>
      </c>
      <c r="F325" s="249">
        <f t="shared" si="190"/>
        <v>0</v>
      </c>
      <c r="G325" s="249">
        <f t="shared" si="191"/>
        <v>0</v>
      </c>
      <c r="H325" s="249">
        <f t="shared" si="192"/>
        <v>0</v>
      </c>
      <c r="I325" s="249">
        <f t="shared" si="193"/>
        <v>0</v>
      </c>
      <c r="J325" s="249">
        <f t="shared" si="194"/>
        <v>0</v>
      </c>
      <c r="K325" s="249">
        <f t="shared" si="195"/>
        <v>0</v>
      </c>
      <c r="L325" s="249">
        <f t="shared" si="196"/>
        <v>0</v>
      </c>
      <c r="M325" s="249">
        <f t="shared" si="197"/>
        <v>0</v>
      </c>
      <c r="N325" s="249">
        <f t="shared" si="198"/>
        <v>0</v>
      </c>
      <c r="O325" s="249">
        <f t="shared" si="199"/>
        <v>0</v>
      </c>
      <c r="P325" s="249">
        <f t="shared" si="200"/>
        <v>0</v>
      </c>
      <c r="Q325" s="249">
        <f t="shared" si="201"/>
        <v>0</v>
      </c>
      <c r="R325" s="449">
        <f t="shared" si="202"/>
        <v>0</v>
      </c>
      <c r="S325" s="362">
        <f t="shared" ref="S325:BN325" si="263">S310</f>
        <v>0</v>
      </c>
      <c r="T325" s="362">
        <f t="shared" si="263"/>
        <v>0</v>
      </c>
      <c r="U325" s="362">
        <f t="shared" si="263"/>
        <v>0</v>
      </c>
      <c r="V325" s="362">
        <f t="shared" si="263"/>
        <v>0</v>
      </c>
      <c r="W325" s="362">
        <f t="shared" si="263"/>
        <v>0</v>
      </c>
      <c r="X325" s="362">
        <f t="shared" si="263"/>
        <v>0</v>
      </c>
      <c r="Y325" s="362">
        <f t="shared" si="263"/>
        <v>0</v>
      </c>
      <c r="Z325" s="362">
        <f t="shared" si="263"/>
        <v>0</v>
      </c>
      <c r="AA325" s="362">
        <f t="shared" si="263"/>
        <v>0</v>
      </c>
      <c r="AB325" s="362">
        <f t="shared" si="263"/>
        <v>0</v>
      </c>
      <c r="AC325" s="362">
        <f t="shared" si="263"/>
        <v>0</v>
      </c>
      <c r="AD325" s="362">
        <f t="shared" si="263"/>
        <v>0</v>
      </c>
      <c r="AE325" s="362">
        <f t="shared" si="263"/>
        <v>0</v>
      </c>
      <c r="AF325" s="362">
        <f t="shared" si="263"/>
        <v>0</v>
      </c>
      <c r="AG325" s="362">
        <f t="shared" si="263"/>
        <v>0</v>
      </c>
      <c r="AH325" s="362">
        <f t="shared" si="263"/>
        <v>0</v>
      </c>
      <c r="AI325" s="362">
        <f t="shared" si="263"/>
        <v>0</v>
      </c>
      <c r="AJ325" s="362">
        <f t="shared" si="263"/>
        <v>0</v>
      </c>
      <c r="AK325" s="362">
        <f t="shared" si="263"/>
        <v>0</v>
      </c>
      <c r="AL325" s="362">
        <f t="shared" si="263"/>
        <v>0</v>
      </c>
      <c r="AM325" s="362">
        <f t="shared" si="263"/>
        <v>0</v>
      </c>
      <c r="AN325" s="362">
        <f t="shared" si="263"/>
        <v>0</v>
      </c>
      <c r="AO325" s="362">
        <f t="shared" si="263"/>
        <v>0</v>
      </c>
      <c r="AP325" s="362">
        <f t="shared" si="263"/>
        <v>0</v>
      </c>
      <c r="AQ325" s="362">
        <f t="shared" si="263"/>
        <v>0</v>
      </c>
      <c r="AR325" s="362">
        <f t="shared" si="263"/>
        <v>0</v>
      </c>
      <c r="AS325" s="362">
        <f t="shared" si="263"/>
        <v>0</v>
      </c>
      <c r="AT325" s="362">
        <f t="shared" si="263"/>
        <v>0</v>
      </c>
      <c r="AU325" s="362">
        <f t="shared" si="263"/>
        <v>0</v>
      </c>
      <c r="AV325" s="362">
        <f t="shared" si="263"/>
        <v>0</v>
      </c>
      <c r="AW325" s="362">
        <f t="shared" si="263"/>
        <v>0</v>
      </c>
      <c r="AX325" s="362">
        <f t="shared" si="263"/>
        <v>0</v>
      </c>
      <c r="AY325" s="362">
        <f t="shared" si="263"/>
        <v>0</v>
      </c>
      <c r="AZ325" s="362">
        <f t="shared" si="263"/>
        <v>0</v>
      </c>
      <c r="BA325" s="362">
        <f t="shared" si="263"/>
        <v>0</v>
      </c>
      <c r="BB325" s="362">
        <f t="shared" si="263"/>
        <v>0</v>
      </c>
      <c r="BC325" s="362">
        <f t="shared" si="263"/>
        <v>0</v>
      </c>
      <c r="BD325" s="362">
        <f t="shared" si="263"/>
        <v>0</v>
      </c>
      <c r="BE325" s="362">
        <f t="shared" si="263"/>
        <v>0</v>
      </c>
      <c r="BF325" s="362">
        <f t="shared" si="263"/>
        <v>0</v>
      </c>
      <c r="BG325" s="362">
        <f t="shared" si="263"/>
        <v>0</v>
      </c>
      <c r="BH325" s="362">
        <f t="shared" si="263"/>
        <v>0</v>
      </c>
      <c r="BI325" s="362">
        <f t="shared" si="263"/>
        <v>0</v>
      </c>
      <c r="BJ325" s="362">
        <f t="shared" si="263"/>
        <v>0</v>
      </c>
      <c r="BK325" s="362">
        <f t="shared" si="263"/>
        <v>0</v>
      </c>
      <c r="BL325" s="362">
        <f t="shared" si="263"/>
        <v>0</v>
      </c>
      <c r="BM325" s="362">
        <f t="shared" si="263"/>
        <v>0</v>
      </c>
      <c r="BN325" s="362">
        <f t="shared" si="263"/>
        <v>0</v>
      </c>
    </row>
    <row r="326" spans="1:122" outlineLevel="2">
      <c r="B326" s="55" t="s">
        <v>1135</v>
      </c>
      <c r="C326" s="62">
        <f t="shared" si="187"/>
        <v>0</v>
      </c>
      <c r="D326" s="62">
        <f t="shared" si="188"/>
        <v>0</v>
      </c>
      <c r="E326" s="62">
        <f t="shared" si="189"/>
        <v>0</v>
      </c>
      <c r="F326" s="62">
        <f t="shared" si="190"/>
        <v>0</v>
      </c>
      <c r="G326" s="62">
        <f t="shared" si="191"/>
        <v>0</v>
      </c>
      <c r="H326" s="62">
        <f t="shared" si="192"/>
        <v>0</v>
      </c>
      <c r="I326" s="62">
        <f t="shared" si="193"/>
        <v>0</v>
      </c>
      <c r="J326" s="62">
        <f t="shared" si="194"/>
        <v>0</v>
      </c>
      <c r="K326" s="62">
        <f t="shared" si="195"/>
        <v>0</v>
      </c>
      <c r="L326" s="62">
        <f t="shared" si="196"/>
        <v>0</v>
      </c>
      <c r="M326" s="62">
        <f t="shared" si="197"/>
        <v>0</v>
      </c>
      <c r="N326" s="62">
        <f t="shared" si="198"/>
        <v>0</v>
      </c>
      <c r="O326" s="62">
        <f t="shared" si="199"/>
        <v>0</v>
      </c>
      <c r="P326" s="62">
        <f t="shared" si="200"/>
        <v>0</v>
      </c>
      <c r="Q326" s="62">
        <f t="shared" si="201"/>
        <v>0</v>
      </c>
      <c r="R326" s="450">
        <f t="shared" si="202"/>
        <v>0</v>
      </c>
      <c r="S326" s="362">
        <f t="shared" ref="S326:BN326" si="264">S311</f>
        <v>0</v>
      </c>
      <c r="T326" s="362">
        <f t="shared" si="264"/>
        <v>0</v>
      </c>
      <c r="U326" s="362">
        <f t="shared" si="264"/>
        <v>0</v>
      </c>
      <c r="V326" s="362">
        <f t="shared" si="264"/>
        <v>0</v>
      </c>
      <c r="W326" s="362">
        <f t="shared" si="264"/>
        <v>0</v>
      </c>
      <c r="X326" s="362">
        <f t="shared" si="264"/>
        <v>0</v>
      </c>
      <c r="Y326" s="362">
        <f t="shared" si="264"/>
        <v>0</v>
      </c>
      <c r="Z326" s="362">
        <f t="shared" si="264"/>
        <v>0</v>
      </c>
      <c r="AA326" s="362">
        <f t="shared" si="264"/>
        <v>0</v>
      </c>
      <c r="AB326" s="362">
        <f t="shared" si="264"/>
        <v>0</v>
      </c>
      <c r="AC326" s="362">
        <f t="shared" si="264"/>
        <v>0</v>
      </c>
      <c r="AD326" s="362">
        <f t="shared" si="264"/>
        <v>0</v>
      </c>
      <c r="AE326" s="362">
        <f t="shared" si="264"/>
        <v>0</v>
      </c>
      <c r="AF326" s="362">
        <f t="shared" si="264"/>
        <v>0</v>
      </c>
      <c r="AG326" s="362">
        <f t="shared" si="264"/>
        <v>0</v>
      </c>
      <c r="AH326" s="362">
        <f t="shared" si="264"/>
        <v>0</v>
      </c>
      <c r="AI326" s="362">
        <f t="shared" si="264"/>
        <v>0</v>
      </c>
      <c r="AJ326" s="362">
        <f t="shared" si="264"/>
        <v>0</v>
      </c>
      <c r="AK326" s="362">
        <f t="shared" si="264"/>
        <v>0</v>
      </c>
      <c r="AL326" s="362">
        <f t="shared" si="264"/>
        <v>0</v>
      </c>
      <c r="AM326" s="362">
        <f t="shared" si="264"/>
        <v>0</v>
      </c>
      <c r="AN326" s="362">
        <f t="shared" si="264"/>
        <v>0</v>
      </c>
      <c r="AO326" s="362">
        <f t="shared" si="264"/>
        <v>0</v>
      </c>
      <c r="AP326" s="362">
        <f t="shared" si="264"/>
        <v>0</v>
      </c>
      <c r="AQ326" s="362">
        <f t="shared" si="264"/>
        <v>0</v>
      </c>
      <c r="AR326" s="362">
        <f t="shared" si="264"/>
        <v>0</v>
      </c>
      <c r="AS326" s="362">
        <f t="shared" si="264"/>
        <v>0</v>
      </c>
      <c r="AT326" s="362">
        <f t="shared" si="264"/>
        <v>0</v>
      </c>
      <c r="AU326" s="362">
        <f t="shared" si="264"/>
        <v>0</v>
      </c>
      <c r="AV326" s="362">
        <f t="shared" si="264"/>
        <v>0</v>
      </c>
      <c r="AW326" s="362">
        <f t="shared" si="264"/>
        <v>0</v>
      </c>
      <c r="AX326" s="362">
        <f t="shared" si="264"/>
        <v>0</v>
      </c>
      <c r="AY326" s="362">
        <f t="shared" si="264"/>
        <v>0</v>
      </c>
      <c r="AZ326" s="362">
        <f t="shared" si="264"/>
        <v>0</v>
      </c>
      <c r="BA326" s="362">
        <f t="shared" si="264"/>
        <v>0</v>
      </c>
      <c r="BB326" s="362">
        <f t="shared" si="264"/>
        <v>0</v>
      </c>
      <c r="BC326" s="362">
        <f t="shared" si="264"/>
        <v>0</v>
      </c>
      <c r="BD326" s="362">
        <f t="shared" si="264"/>
        <v>0</v>
      </c>
      <c r="BE326" s="362">
        <f t="shared" si="264"/>
        <v>0</v>
      </c>
      <c r="BF326" s="362">
        <f t="shared" si="264"/>
        <v>0</v>
      </c>
      <c r="BG326" s="362">
        <f t="shared" si="264"/>
        <v>0</v>
      </c>
      <c r="BH326" s="362">
        <f t="shared" si="264"/>
        <v>0</v>
      </c>
      <c r="BI326" s="362">
        <f t="shared" si="264"/>
        <v>0</v>
      </c>
      <c r="BJ326" s="362">
        <f t="shared" si="264"/>
        <v>0</v>
      </c>
      <c r="BK326" s="362">
        <f t="shared" si="264"/>
        <v>0</v>
      </c>
      <c r="BL326" s="362">
        <f t="shared" si="264"/>
        <v>0</v>
      </c>
      <c r="BM326" s="362">
        <f t="shared" si="264"/>
        <v>0</v>
      </c>
      <c r="BN326" s="362">
        <f t="shared" si="264"/>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54</v>
      </c>
      <c r="Q334" s="219">
        <f>INDEX(i.Periods,Q$333,1+d.TOL+3*(Q$332-1))</f>
        <v>59</v>
      </c>
      <c r="R334" s="219">
        <f>INDEX(i.Periods,R$333,1+d.TOL+3*(R$332-1))</f>
        <v>67</v>
      </c>
      <c r="S334" s="219">
        <f>INDEX(i.Periods,S$333,1+d.TOL+3*(S$332-1))</f>
        <v>81</v>
      </c>
      <c r="T334" s="219"/>
      <c r="U334" s="219"/>
      <c r="V334" s="219"/>
      <c r="W334" s="219">
        <f>INDEX(i.Periods,W$333,1+d.TOL+3*(W$332-1))</f>
        <v>56</v>
      </c>
      <c r="X334" s="219">
        <f>INDEX(i.Periods,X$333,1+d.TOL+3*(X$332-1))</f>
        <v>61</v>
      </c>
      <c r="Y334" s="219">
        <f>INDEX(i.Periods,Y$333,1+d.TOL+3*(Y$332-1))</f>
        <v>69</v>
      </c>
      <c r="Z334" s="219">
        <f>INDEX(i.Periods,Z$333,1+d.TOL+3*(Z$332-1))</f>
        <v>83</v>
      </c>
      <c r="AA334" s="219"/>
      <c r="AB334" s="219"/>
      <c r="AC334" s="219"/>
      <c r="AD334" s="219">
        <f>INDEX(i.Periods,AD$333,1+d.TOL+3*(AD$332-1))</f>
        <v>59</v>
      </c>
      <c r="AE334" s="219">
        <f>INDEX(i.Periods,AE$333,1+d.TOL+3*(AE$332-1))</f>
        <v>64</v>
      </c>
      <c r="AF334" s="219">
        <f>INDEX(i.Periods,AF$333,1+d.TOL+3*(AF$332-1))</f>
        <v>72</v>
      </c>
      <c r="AG334" s="219">
        <f>INDEX(i.Periods,AG$333,1+d.TOL+3*(AG$332-1))</f>
        <v>86</v>
      </c>
      <c r="AH334" s="219"/>
      <c r="AI334" s="219"/>
      <c r="AJ334" s="219"/>
      <c r="AK334" s="219">
        <f>INDEX(i.Periods,AK$333,1+d.TOL+3*(AK$332-1))</f>
        <v>61</v>
      </c>
      <c r="AL334" s="219">
        <f>INDEX(i.Periods,AL$333,1+d.TOL+3*(AL$332-1))</f>
        <v>66</v>
      </c>
      <c r="AM334" s="219">
        <f>INDEX(i.Periods,AM$333,1+d.TOL+3*(AM$332-1))</f>
        <v>74</v>
      </c>
      <c r="AN334" s="219">
        <f>INDEX(i.Periods,AN$333,1+d.TOL+3*(AN$332-1))</f>
        <v>88</v>
      </c>
      <c r="AO334" s="219"/>
      <c r="AP334" s="219"/>
      <c r="AQ334" s="219"/>
      <c r="AR334" s="219">
        <f>INDEX(i.Periods,AR$333,1+d.TOL+3*(AR$332-1))</f>
        <v>63</v>
      </c>
      <c r="AS334" s="219">
        <f>INDEX(i.Periods,AS$333,1+d.TOL+3*(AS$332-1))</f>
        <v>68</v>
      </c>
      <c r="AT334" s="219">
        <f>INDEX(i.Periods,AT$333,1+d.TOL+3*(AT$332-1))</f>
        <v>76</v>
      </c>
      <c r="AU334" s="219">
        <f>INDEX(i.Periods,AU$333,1+d.TOL+3*(AU$332-1))</f>
        <v>90</v>
      </c>
      <c r="AV334" s="219"/>
      <c r="AW334" s="219"/>
      <c r="AX334" s="219"/>
      <c r="AY334" s="219">
        <f>INDEX(i.Periods,AY$333,1+d.TOL+3*(AY$332-1))</f>
        <v>54</v>
      </c>
      <c r="AZ334" s="219">
        <f>INDEX(i.Periods,AZ$333,1+d.TOL+3*(AZ$332-1))</f>
        <v>59</v>
      </c>
      <c r="BA334" s="219">
        <f>INDEX(i.Periods,BA$333,1+d.TOL+3*(BA$332-1))</f>
        <v>67</v>
      </c>
      <c r="BB334" s="219">
        <f>INDEX(i.Periods,BB$333,1+d.TOL+3*(BB$332-1))</f>
        <v>81</v>
      </c>
      <c r="BC334" s="219"/>
      <c r="BD334" s="219"/>
      <c r="BE334" s="219"/>
      <c r="BF334" s="267">
        <f>P334+52</f>
        <v>106</v>
      </c>
      <c r="BG334" s="267">
        <f>R334+52</f>
        <v>119</v>
      </c>
      <c r="BH334" s="267">
        <f>S334+52</f>
        <v>133</v>
      </c>
      <c r="BI334" s="21"/>
      <c r="BJ334" s="21"/>
      <c r="BK334" s="21"/>
      <c r="BL334" s="21"/>
      <c r="BM334" s="268">
        <f>BF334+52</f>
        <v>158</v>
      </c>
      <c r="BN334" s="268">
        <f>BG334+52</f>
        <v>171</v>
      </c>
      <c r="BO334" s="268">
        <f>BH334+52</f>
        <v>185</v>
      </c>
      <c r="BP334" s="21"/>
      <c r="BQ334" s="21"/>
      <c r="BR334" s="21"/>
      <c r="BS334" s="21"/>
      <c r="BT334" s="268">
        <f>BM334+52</f>
        <v>210</v>
      </c>
      <c r="BU334" s="268">
        <f>BN334+52</f>
        <v>223</v>
      </c>
      <c r="BV334" s="268">
        <f>BO334+52</f>
        <v>237</v>
      </c>
      <c r="BW334" s="21"/>
      <c r="BX334" s="21"/>
      <c r="BY334" s="21"/>
      <c r="BZ334" s="21"/>
      <c r="CA334" s="268">
        <f>BT334+52</f>
        <v>262</v>
      </c>
      <c r="CB334" s="268">
        <f>BU334+52</f>
        <v>275</v>
      </c>
      <c r="CC334" s="268">
        <f>BV334+52</f>
        <v>289</v>
      </c>
      <c r="CD334" s="21"/>
      <c r="CE334" s="21"/>
      <c r="CF334" s="21"/>
      <c r="CG334" s="21"/>
      <c r="CH334" s="268">
        <f>CA334+52</f>
        <v>314</v>
      </c>
      <c r="CI334" s="268">
        <f>CB334+52</f>
        <v>327</v>
      </c>
      <c r="CJ334" s="268">
        <f>CC334+52</f>
        <v>341</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59:67</v>
      </c>
      <c r="Q335" s="267" t="str">
        <f>R334&amp;":"&amp;S334</f>
        <v>67:81</v>
      </c>
      <c r="R335" s="269" t="str">
        <f>Q335</f>
        <v>67:81</v>
      </c>
      <c r="S335" s="269" t="str">
        <f>R335</f>
        <v>67:81</v>
      </c>
      <c r="T335" s="269" t="str">
        <f>S335</f>
        <v>67:81</v>
      </c>
      <c r="U335" s="269" t="str">
        <f>T335</f>
        <v>67:81</v>
      </c>
      <c r="V335" s="269" t="str">
        <f>U335</f>
        <v>67:81</v>
      </c>
      <c r="W335" s="267" t="str">
        <f>X334&amp;":"&amp;Y334</f>
        <v>61:69</v>
      </c>
      <c r="X335" s="267" t="str">
        <f>Y334&amp;":"&amp;Z334</f>
        <v>69:83</v>
      </c>
      <c r="Y335" s="269" t="str">
        <f>X335</f>
        <v>69:83</v>
      </c>
      <c r="Z335" s="269" t="str">
        <f>Y335</f>
        <v>69:83</v>
      </c>
      <c r="AA335" s="269" t="str">
        <f>Z335</f>
        <v>69:83</v>
      </c>
      <c r="AB335" s="269" t="str">
        <f>AA335</f>
        <v>69:83</v>
      </c>
      <c r="AC335" s="269" t="str">
        <f>AB335</f>
        <v>69:83</v>
      </c>
      <c r="AD335" s="267" t="str">
        <f>AE334&amp;":"&amp;AF334</f>
        <v>64:72</v>
      </c>
      <c r="AE335" s="267" t="str">
        <f>AF334&amp;":"&amp;AG334</f>
        <v>72:86</v>
      </c>
      <c r="AF335" s="269" t="str">
        <f t="shared" ref="AF335:AJ335" si="265">AE335</f>
        <v>72:86</v>
      </c>
      <c r="AG335" s="269" t="str">
        <f t="shared" si="265"/>
        <v>72:86</v>
      </c>
      <c r="AH335" s="269" t="str">
        <f t="shared" si="265"/>
        <v>72:86</v>
      </c>
      <c r="AI335" s="269" t="str">
        <f t="shared" si="265"/>
        <v>72:86</v>
      </c>
      <c r="AJ335" s="269" t="str">
        <f t="shared" si="265"/>
        <v>72:86</v>
      </c>
      <c r="AK335" s="267" t="str">
        <f>AL334&amp;":"&amp;AM334</f>
        <v>66:74</v>
      </c>
      <c r="AL335" s="267" t="str">
        <f>AM334&amp;":"&amp;AN334</f>
        <v>74:88</v>
      </c>
      <c r="AM335" s="269" t="str">
        <f t="shared" ref="AM335:AQ335" si="266">AL335</f>
        <v>74:88</v>
      </c>
      <c r="AN335" s="269" t="str">
        <f t="shared" si="266"/>
        <v>74:88</v>
      </c>
      <c r="AO335" s="269" t="str">
        <f t="shared" si="266"/>
        <v>74:88</v>
      </c>
      <c r="AP335" s="269" t="str">
        <f t="shared" si="266"/>
        <v>74:88</v>
      </c>
      <c r="AQ335" s="269" t="str">
        <f t="shared" si="266"/>
        <v>74:88</v>
      </c>
      <c r="AR335" s="267" t="str">
        <f>AS334&amp;":"&amp;AT334</f>
        <v>68:76</v>
      </c>
      <c r="AS335" s="267" t="str">
        <f>AT334&amp;":"&amp;AU334</f>
        <v>76:90</v>
      </c>
      <c r="AT335" s="269" t="str">
        <f t="shared" ref="AT335" si="267">AS335</f>
        <v>76:90</v>
      </c>
      <c r="AU335" s="269" t="str">
        <f t="shared" ref="AU335" si="268">AT335</f>
        <v>76:90</v>
      </c>
      <c r="AV335" s="269" t="str">
        <f t="shared" ref="AV335" si="269">AU335</f>
        <v>76:90</v>
      </c>
      <c r="AW335" s="269" t="str">
        <f t="shared" ref="AW335" si="270">AV335</f>
        <v>76:90</v>
      </c>
      <c r="AX335" s="269" t="str">
        <f t="shared" ref="AX335" si="271">AW335</f>
        <v>76:90</v>
      </c>
      <c r="AY335" s="267" t="str">
        <f>AZ334&amp;":"&amp;BA334</f>
        <v>59:67</v>
      </c>
      <c r="AZ335" s="267" t="str">
        <f>BA334&amp;":"&amp;BB334</f>
        <v>67:81</v>
      </c>
      <c r="BA335" s="269" t="str">
        <f t="shared" ref="BA335:BE335" si="272">AZ335</f>
        <v>67:81</v>
      </c>
      <c r="BB335" s="269" t="str">
        <f t="shared" si="272"/>
        <v>67:81</v>
      </c>
      <c r="BC335" s="269" t="str">
        <f t="shared" si="272"/>
        <v>67:81</v>
      </c>
      <c r="BD335" s="269" t="str">
        <f t="shared" si="272"/>
        <v>67:81</v>
      </c>
      <c r="BE335" s="269" t="str">
        <f t="shared" si="272"/>
        <v>67:81</v>
      </c>
      <c r="BF335" s="268" t="str">
        <f>BF334&amp;":"&amp;BG334</f>
        <v>106:119</v>
      </c>
      <c r="BG335" s="268" t="str">
        <f>BG334&amp;":"&amp;BH334</f>
        <v>119:133</v>
      </c>
      <c r="BH335" s="269" t="str">
        <f t="shared" ref="BH335:BL335" si="273">BG335</f>
        <v>119:133</v>
      </c>
      <c r="BI335" s="269" t="str">
        <f t="shared" si="273"/>
        <v>119:133</v>
      </c>
      <c r="BJ335" s="269" t="str">
        <f t="shared" si="273"/>
        <v>119:133</v>
      </c>
      <c r="BK335" s="269" t="str">
        <f t="shared" si="273"/>
        <v>119:133</v>
      </c>
      <c r="BL335" s="269" t="str">
        <f t="shared" si="273"/>
        <v>119:133</v>
      </c>
      <c r="BM335" s="268" t="str">
        <f>BM334&amp;":"&amp;BN334</f>
        <v>158:171</v>
      </c>
      <c r="BN335" s="268" t="str">
        <f>BN334&amp;":"&amp;BO334</f>
        <v>171:185</v>
      </c>
      <c r="BO335" s="269" t="str">
        <f t="shared" ref="BO335:BS335" si="274">BN335</f>
        <v>171:185</v>
      </c>
      <c r="BP335" s="269" t="str">
        <f t="shared" si="274"/>
        <v>171:185</v>
      </c>
      <c r="BQ335" s="269" t="str">
        <f t="shared" si="274"/>
        <v>171:185</v>
      </c>
      <c r="BR335" s="269" t="str">
        <f t="shared" si="274"/>
        <v>171:185</v>
      </c>
      <c r="BS335" s="269" t="str">
        <f t="shared" si="274"/>
        <v>171:185</v>
      </c>
      <c r="BT335" s="268" t="str">
        <f>BT334&amp;":"&amp;BU334</f>
        <v>210:223</v>
      </c>
      <c r="BU335" s="268" t="str">
        <f>BU334&amp;":"&amp;BV334</f>
        <v>223:237</v>
      </c>
      <c r="BV335" s="269" t="str">
        <f t="shared" ref="BV335:BZ335" si="275">BU335</f>
        <v>223:237</v>
      </c>
      <c r="BW335" s="269" t="str">
        <f t="shared" si="275"/>
        <v>223:237</v>
      </c>
      <c r="BX335" s="269" t="str">
        <f t="shared" si="275"/>
        <v>223:237</v>
      </c>
      <c r="BY335" s="269" t="str">
        <f t="shared" si="275"/>
        <v>223:237</v>
      </c>
      <c r="BZ335" s="269" t="str">
        <f t="shared" si="275"/>
        <v>223:237</v>
      </c>
      <c r="CA335" s="268" t="str">
        <f>CA334&amp;":"&amp;CB334</f>
        <v>262:275</v>
      </c>
      <c r="CB335" s="268" t="str">
        <f>CB334&amp;":"&amp;CC334</f>
        <v>275:289</v>
      </c>
      <c r="CC335" s="269" t="str">
        <f t="shared" ref="CC335:CG335" si="276">CB335</f>
        <v>275:289</v>
      </c>
      <c r="CD335" s="269" t="str">
        <f t="shared" si="276"/>
        <v>275:289</v>
      </c>
      <c r="CE335" s="269" t="str">
        <f t="shared" si="276"/>
        <v>275:289</v>
      </c>
      <c r="CF335" s="269" t="str">
        <f t="shared" si="276"/>
        <v>275:289</v>
      </c>
      <c r="CG335" s="269" t="str">
        <f t="shared" si="276"/>
        <v>275:289</v>
      </c>
      <c r="CH335" s="268" t="str">
        <f>CH334&amp;":"&amp;CI334</f>
        <v>314:327</v>
      </c>
      <c r="CI335" s="268" t="str">
        <f>CI334&amp;":"&amp;CJ334</f>
        <v>327:341</v>
      </c>
      <c r="CJ335" s="269" t="str">
        <f t="shared" ref="CJ335:CN335" si="277">CI335</f>
        <v>327:341</v>
      </c>
      <c r="CK335" s="269" t="str">
        <f t="shared" si="277"/>
        <v>327:341</v>
      </c>
      <c r="CL335" s="269" t="str">
        <f t="shared" si="277"/>
        <v>327:341</v>
      </c>
      <c r="CM335" s="269" t="str">
        <f t="shared" si="277"/>
        <v>327:341</v>
      </c>
      <c r="CN335" s="269" t="str">
        <f t="shared" si="277"/>
        <v>327:341</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26:27</v>
      </c>
      <c r="S336" s="242" t="str">
        <f>LEFT(F336,FIND(":",F336)-1)+i.TOLoffset_r2*(d.TOL-1)&amp;":"&amp;RIGHT(F336,LEN(F336)-FIND(":",F336))+i.TOLoffset_r2*(d.TOL-1)</f>
        <v>27:28</v>
      </c>
      <c r="T336" s="242" t="str">
        <f>LEFT(G336,FIND(":",G336)-1)+i.TOLoffset_r2*(d.TOL-1)&amp;":"&amp;RIGHT(G336,LEN(G336)-FIND(":",G336))+i.TOLoffset_r2*(d.TOL-1)</f>
        <v>28:29</v>
      </c>
      <c r="U336" s="242" t="str">
        <f>LEFT(H336,FIND(":",H336)-1)+i.TOLoffset_r2*(d.TOL-1)&amp;":"&amp;RIGHT(H336,LEN(H336)-FIND(":",H336))+i.TOLoffset_r2*(d.TOL-1)</f>
        <v>29:30</v>
      </c>
      <c r="V336" s="242" t="str">
        <f>LEFT(I336,FIND(":",I336)-1)+i.TOLoffset_r2*(d.TOL-1)&amp;":"&amp;RIGHT(I336,LEN(I336)-FIND(":",I336))+i.TOLoffset_r2*(d.TOL-1)</f>
        <v>30:31</v>
      </c>
      <c r="W336" s="266" t="str">
        <f>P336</f>
        <v>0:1</v>
      </c>
      <c r="X336" s="266" t="str">
        <f t="shared" ref="X336:CN336" si="278">Q336</f>
        <v>0:1</v>
      </c>
      <c r="Y336" s="266" t="str">
        <f t="shared" si="278"/>
        <v>26:27</v>
      </c>
      <c r="Z336" s="266" t="str">
        <f t="shared" si="278"/>
        <v>27:28</v>
      </c>
      <c r="AA336" s="266" t="str">
        <f t="shared" si="278"/>
        <v>28:29</v>
      </c>
      <c r="AB336" s="266" t="str">
        <f t="shared" si="278"/>
        <v>29:30</v>
      </c>
      <c r="AC336" s="266" t="str">
        <f t="shared" si="278"/>
        <v>30:31</v>
      </c>
      <c r="AD336" s="266" t="str">
        <f t="shared" si="278"/>
        <v>0:1</v>
      </c>
      <c r="AE336" s="266" t="str">
        <f t="shared" si="278"/>
        <v>0:1</v>
      </c>
      <c r="AF336" s="266" t="str">
        <f t="shared" si="278"/>
        <v>26:27</v>
      </c>
      <c r="AG336" s="266" t="str">
        <f t="shared" si="278"/>
        <v>27:28</v>
      </c>
      <c r="AH336" s="266" t="str">
        <f t="shared" si="278"/>
        <v>28:29</v>
      </c>
      <c r="AI336" s="266" t="str">
        <f t="shared" si="278"/>
        <v>29:30</v>
      </c>
      <c r="AJ336" s="266" t="str">
        <f t="shared" si="278"/>
        <v>30:31</v>
      </c>
      <c r="AK336" s="266" t="str">
        <f t="shared" si="278"/>
        <v>0:1</v>
      </c>
      <c r="AL336" s="266" t="str">
        <f t="shared" si="278"/>
        <v>0:1</v>
      </c>
      <c r="AM336" s="266" t="str">
        <f t="shared" si="278"/>
        <v>26:27</v>
      </c>
      <c r="AN336" s="266" t="str">
        <f t="shared" si="278"/>
        <v>27:28</v>
      </c>
      <c r="AO336" s="266" t="str">
        <f t="shared" si="278"/>
        <v>28:29</v>
      </c>
      <c r="AP336" s="266" t="str">
        <f t="shared" si="278"/>
        <v>29:30</v>
      </c>
      <c r="AQ336" s="266" t="str">
        <f t="shared" si="278"/>
        <v>30:31</v>
      </c>
      <c r="AR336" s="266" t="str">
        <f t="shared" ref="AR336:BE336" si="279">AD336</f>
        <v>0:1</v>
      </c>
      <c r="AS336" s="266" t="str">
        <f t="shared" si="279"/>
        <v>0:1</v>
      </c>
      <c r="AT336" s="266" t="str">
        <f t="shared" si="279"/>
        <v>26:27</v>
      </c>
      <c r="AU336" s="266" t="str">
        <f t="shared" si="279"/>
        <v>27:28</v>
      </c>
      <c r="AV336" s="266" t="str">
        <f t="shared" si="279"/>
        <v>28:29</v>
      </c>
      <c r="AW336" s="266" t="str">
        <f t="shared" si="279"/>
        <v>29:30</v>
      </c>
      <c r="AX336" s="266" t="str">
        <f t="shared" si="279"/>
        <v>30:31</v>
      </c>
      <c r="AY336" s="266" t="str">
        <f t="shared" si="279"/>
        <v>0:1</v>
      </c>
      <c r="AZ336" s="266" t="str">
        <f t="shared" si="279"/>
        <v>0:1</v>
      </c>
      <c r="BA336" s="266" t="str">
        <f t="shared" si="279"/>
        <v>26:27</v>
      </c>
      <c r="BB336" s="266" t="str">
        <f t="shared" si="279"/>
        <v>27:28</v>
      </c>
      <c r="BC336" s="266" t="str">
        <f t="shared" si="279"/>
        <v>28:29</v>
      </c>
      <c r="BD336" s="266" t="str">
        <f t="shared" si="279"/>
        <v>29:30</v>
      </c>
      <c r="BE336" s="266" t="str">
        <f t="shared" si="279"/>
        <v>30:31</v>
      </c>
      <c r="BF336" s="266" t="str">
        <f t="shared" si="278"/>
        <v>0:1</v>
      </c>
      <c r="BG336" s="266" t="str">
        <f t="shared" si="278"/>
        <v>0:1</v>
      </c>
      <c r="BH336" s="266" t="str">
        <f t="shared" si="278"/>
        <v>26:27</v>
      </c>
      <c r="BI336" s="266" t="str">
        <f t="shared" si="278"/>
        <v>27:28</v>
      </c>
      <c r="BJ336" s="266" t="str">
        <f t="shared" si="278"/>
        <v>28:29</v>
      </c>
      <c r="BK336" s="266" t="str">
        <f t="shared" si="278"/>
        <v>29:30</v>
      </c>
      <c r="BL336" s="266" t="str">
        <f t="shared" si="278"/>
        <v>30:31</v>
      </c>
      <c r="BM336" s="266" t="str">
        <f t="shared" si="278"/>
        <v>0:1</v>
      </c>
      <c r="BN336" s="266" t="str">
        <f t="shared" si="278"/>
        <v>0:1</v>
      </c>
      <c r="BO336" s="266" t="str">
        <f t="shared" si="278"/>
        <v>26:27</v>
      </c>
      <c r="BP336" s="266" t="str">
        <f t="shared" si="278"/>
        <v>27:28</v>
      </c>
      <c r="BQ336" s="266" t="str">
        <f t="shared" si="278"/>
        <v>28:29</v>
      </c>
      <c r="BR336" s="266" t="str">
        <f t="shared" si="278"/>
        <v>29:30</v>
      </c>
      <c r="BS336" s="266" t="str">
        <f t="shared" si="278"/>
        <v>30:31</v>
      </c>
      <c r="BT336" s="266" t="str">
        <f t="shared" si="278"/>
        <v>0:1</v>
      </c>
      <c r="BU336" s="266" t="str">
        <f t="shared" si="278"/>
        <v>0:1</v>
      </c>
      <c r="BV336" s="266" t="str">
        <f t="shared" si="278"/>
        <v>26:27</v>
      </c>
      <c r="BW336" s="266" t="str">
        <f t="shared" si="278"/>
        <v>27:28</v>
      </c>
      <c r="BX336" s="266" t="str">
        <f t="shared" si="278"/>
        <v>28:29</v>
      </c>
      <c r="BY336" s="266" t="str">
        <f t="shared" si="278"/>
        <v>29:30</v>
      </c>
      <c r="BZ336" s="266" t="str">
        <f t="shared" si="278"/>
        <v>30:31</v>
      </c>
      <c r="CA336" s="266" t="str">
        <f t="shared" si="278"/>
        <v>0:1</v>
      </c>
      <c r="CB336" s="266" t="str">
        <f t="shared" si="278"/>
        <v>0:1</v>
      </c>
      <c r="CC336" s="266" t="str">
        <f t="shared" si="278"/>
        <v>26:27</v>
      </c>
      <c r="CD336" s="266" t="str">
        <f t="shared" si="278"/>
        <v>27:28</v>
      </c>
      <c r="CE336" s="266" t="str">
        <f t="shared" si="278"/>
        <v>28:29</v>
      </c>
      <c r="CF336" s="266" t="str">
        <f t="shared" si="278"/>
        <v>29:30</v>
      </c>
      <c r="CG336" s="266" t="str">
        <f t="shared" si="278"/>
        <v>30:31</v>
      </c>
      <c r="CH336" s="266" t="str">
        <f t="shared" si="278"/>
        <v>0:1</v>
      </c>
      <c r="CI336" s="266" t="str">
        <f t="shared" si="278"/>
        <v>0:1</v>
      </c>
      <c r="CJ336" s="266" t="str">
        <f t="shared" si="278"/>
        <v>26:27</v>
      </c>
      <c r="CK336" s="266" t="str">
        <f t="shared" si="278"/>
        <v>27:28</v>
      </c>
      <c r="CL336" s="266" t="str">
        <f t="shared" si="278"/>
        <v>28:29</v>
      </c>
      <c r="CM336" s="266" t="str">
        <f t="shared" si="278"/>
        <v>29:30</v>
      </c>
      <c r="CN336" s="266" t="str">
        <f t="shared" si="278"/>
        <v>30:31</v>
      </c>
    </row>
    <row r="337" spans="1:92" ht="66.75" outlineLevel="1">
      <c r="A337" s="21"/>
      <c r="C337" s="30"/>
      <c r="D337" s="30"/>
      <c r="E337" s="30"/>
      <c r="F337" s="30"/>
      <c r="G337" s="30"/>
      <c r="H337" s="30"/>
      <c r="I337" s="30"/>
      <c r="J337" s="30"/>
      <c r="K337" s="30"/>
      <c r="L337" s="30"/>
      <c r="M337" s="30"/>
      <c r="N337" s="30"/>
      <c r="O337" s="30"/>
      <c r="P337" s="265" t="str">
        <f t="shared" ref="P337:Q337" si="280">P336&amp;", "&amp;P$335</f>
        <v>0:1, 59:67</v>
      </c>
      <c r="Q337" s="265" t="str">
        <f t="shared" si="280"/>
        <v>0:1, 67:81</v>
      </c>
      <c r="R337" s="265" t="str">
        <f>R336&amp;", "&amp;R$335</f>
        <v>26:27, 67:81</v>
      </c>
      <c r="S337" s="265" t="str">
        <f>S336&amp;", "&amp;S$335</f>
        <v>27:28, 67:81</v>
      </c>
      <c r="T337" s="265" t="str">
        <f>T336&amp;", "&amp;T$335</f>
        <v>28:29, 67:81</v>
      </c>
      <c r="U337" s="265" t="str">
        <f>U336&amp;", "&amp;U$335</f>
        <v>29:30, 67:81</v>
      </c>
      <c r="V337" s="265" t="str">
        <f>V336&amp;", "&amp;V$335</f>
        <v>30:31, 67:81</v>
      </c>
      <c r="W337" s="265" t="str">
        <f t="shared" ref="W337:BE337" si="281">W336&amp;", "&amp;W$335</f>
        <v>0:1, 61:69</v>
      </c>
      <c r="X337" s="265" t="str">
        <f t="shared" si="281"/>
        <v>0:1, 69:83</v>
      </c>
      <c r="Y337" s="265" t="str">
        <f t="shared" si="281"/>
        <v>26:27, 69:83</v>
      </c>
      <c r="Z337" s="265" t="str">
        <f t="shared" si="281"/>
        <v>27:28, 69:83</v>
      </c>
      <c r="AA337" s="265" t="str">
        <f t="shared" si="281"/>
        <v>28:29, 69:83</v>
      </c>
      <c r="AB337" s="265" t="str">
        <f t="shared" si="281"/>
        <v>29:30, 69:83</v>
      </c>
      <c r="AC337" s="265" t="str">
        <f t="shared" si="281"/>
        <v>30:31, 69:83</v>
      </c>
      <c r="AD337" s="265" t="str">
        <f t="shared" si="281"/>
        <v>0:1, 64:72</v>
      </c>
      <c r="AE337" s="265" t="str">
        <f t="shared" si="281"/>
        <v>0:1, 72:86</v>
      </c>
      <c r="AF337" s="265" t="str">
        <f t="shared" si="281"/>
        <v>26:27, 72:86</v>
      </c>
      <c r="AG337" s="265" t="str">
        <f t="shared" si="281"/>
        <v>27:28, 72:86</v>
      </c>
      <c r="AH337" s="265" t="str">
        <f t="shared" si="281"/>
        <v>28:29, 72:86</v>
      </c>
      <c r="AI337" s="265" t="str">
        <f t="shared" si="281"/>
        <v>29:30, 72:86</v>
      </c>
      <c r="AJ337" s="265" t="str">
        <f t="shared" si="281"/>
        <v>30:31, 72:86</v>
      </c>
      <c r="AK337" s="265" t="str">
        <f t="shared" si="281"/>
        <v>0:1, 66:74</v>
      </c>
      <c r="AL337" s="265" t="str">
        <f t="shared" si="281"/>
        <v>0:1, 74:88</v>
      </c>
      <c r="AM337" s="265" t="str">
        <f t="shared" si="281"/>
        <v>26:27, 74:88</v>
      </c>
      <c r="AN337" s="265" t="str">
        <f t="shared" si="281"/>
        <v>27:28, 74:88</v>
      </c>
      <c r="AO337" s="265" t="str">
        <f t="shared" si="281"/>
        <v>28:29, 74:88</v>
      </c>
      <c r="AP337" s="265" t="str">
        <f t="shared" si="281"/>
        <v>29:30, 74:88</v>
      </c>
      <c r="AQ337" s="265" t="str">
        <f t="shared" si="281"/>
        <v>30:31, 74:88</v>
      </c>
      <c r="AR337" s="265" t="str">
        <f t="shared" ref="AR337:AX337" si="282">AR336&amp;", "&amp;AR$335</f>
        <v>0:1, 68:76</v>
      </c>
      <c r="AS337" s="265" t="str">
        <f t="shared" si="282"/>
        <v>0:1, 76:90</v>
      </c>
      <c r="AT337" s="265" t="str">
        <f t="shared" si="282"/>
        <v>26:27, 76:90</v>
      </c>
      <c r="AU337" s="265" t="str">
        <f t="shared" si="282"/>
        <v>27:28, 76:90</v>
      </c>
      <c r="AV337" s="265" t="str">
        <f t="shared" si="282"/>
        <v>28:29, 76:90</v>
      </c>
      <c r="AW337" s="265" t="str">
        <f t="shared" si="282"/>
        <v>29:30, 76:90</v>
      </c>
      <c r="AX337" s="265" t="str">
        <f t="shared" si="282"/>
        <v>30:31, 76:90</v>
      </c>
      <c r="AY337" s="265" t="str">
        <f t="shared" si="281"/>
        <v>0:1, 59:67</v>
      </c>
      <c r="AZ337" s="265" t="str">
        <f t="shared" si="281"/>
        <v>0:1, 67:81</v>
      </c>
      <c r="BA337" s="265" t="str">
        <f t="shared" si="281"/>
        <v>26:27, 67:81</v>
      </c>
      <c r="BB337" s="265" t="str">
        <f t="shared" si="281"/>
        <v>27:28, 67:81</v>
      </c>
      <c r="BC337" s="265" t="str">
        <f t="shared" si="281"/>
        <v>28:29, 67:81</v>
      </c>
      <c r="BD337" s="265" t="str">
        <f t="shared" si="281"/>
        <v>29:30, 67:81</v>
      </c>
      <c r="BE337" s="265" t="str">
        <f t="shared" si="281"/>
        <v>30:31, 67:81</v>
      </c>
      <c r="BF337" s="265" t="str">
        <f t="shared" ref="BF337:CG337" si="283">BF336&amp;", "&amp;BF$335</f>
        <v>0:1, 106:119</v>
      </c>
      <c r="BG337" s="265" t="str">
        <f t="shared" si="283"/>
        <v>0:1, 119:133</v>
      </c>
      <c r="BH337" s="265" t="str">
        <f t="shared" si="283"/>
        <v>26:27, 119:133</v>
      </c>
      <c r="BI337" s="265" t="str">
        <f t="shared" si="283"/>
        <v>27:28, 119:133</v>
      </c>
      <c r="BJ337" s="265" t="str">
        <f t="shared" si="283"/>
        <v>28:29, 119:133</v>
      </c>
      <c r="BK337" s="265" t="str">
        <f t="shared" si="283"/>
        <v>29:30, 119:133</v>
      </c>
      <c r="BL337" s="265" t="str">
        <f t="shared" si="283"/>
        <v>30:31, 119:133</v>
      </c>
      <c r="BM337" s="265" t="str">
        <f t="shared" si="283"/>
        <v>0:1, 158:171</v>
      </c>
      <c r="BN337" s="265" t="str">
        <f t="shared" si="283"/>
        <v>0:1, 171:185</v>
      </c>
      <c r="BO337" s="265" t="str">
        <f t="shared" si="283"/>
        <v>26:27, 171:185</v>
      </c>
      <c r="BP337" s="265" t="str">
        <f t="shared" si="283"/>
        <v>27:28, 171:185</v>
      </c>
      <c r="BQ337" s="265" t="str">
        <f t="shared" si="283"/>
        <v>28:29, 171:185</v>
      </c>
      <c r="BR337" s="265" t="str">
        <f t="shared" si="283"/>
        <v>29:30, 171:185</v>
      </c>
      <c r="BS337" s="265" t="str">
        <f t="shared" si="283"/>
        <v>30:31, 171:185</v>
      </c>
      <c r="BT337" s="265" t="str">
        <f t="shared" si="283"/>
        <v>0:1, 210:223</v>
      </c>
      <c r="BU337" s="265" t="str">
        <f t="shared" si="283"/>
        <v>0:1, 223:237</v>
      </c>
      <c r="BV337" s="265" t="str">
        <f t="shared" si="283"/>
        <v>26:27, 223:237</v>
      </c>
      <c r="BW337" s="265" t="str">
        <f t="shared" si="283"/>
        <v>27:28, 223:237</v>
      </c>
      <c r="BX337" s="265" t="str">
        <f t="shared" si="283"/>
        <v>28:29, 223:237</v>
      </c>
      <c r="BY337" s="265" t="str">
        <f t="shared" si="283"/>
        <v>29:30, 223:237</v>
      </c>
      <c r="BZ337" s="265" t="str">
        <f t="shared" si="283"/>
        <v>30:31, 223:237</v>
      </c>
      <c r="CA337" s="265" t="str">
        <f t="shared" si="283"/>
        <v>0:1, 262:275</v>
      </c>
      <c r="CB337" s="265" t="str">
        <f t="shared" si="283"/>
        <v>0:1, 275:289</v>
      </c>
      <c r="CC337" s="265" t="str">
        <f t="shared" si="283"/>
        <v>26:27, 275:289</v>
      </c>
      <c r="CD337" s="265" t="str">
        <f t="shared" si="283"/>
        <v>27:28, 275:289</v>
      </c>
      <c r="CE337" s="265" t="str">
        <f t="shared" si="283"/>
        <v>28:29, 275:289</v>
      </c>
      <c r="CF337" s="265" t="str">
        <f t="shared" si="283"/>
        <v>29:30, 275:289</v>
      </c>
      <c r="CG337" s="265" t="str">
        <f t="shared" si="283"/>
        <v>30:31, 275:289</v>
      </c>
      <c r="CH337" s="265" t="str">
        <f t="shared" ref="CH337:CN337" si="284">CH336&amp;", "&amp;CH$335</f>
        <v>0:1, 314:327</v>
      </c>
      <c r="CI337" s="265" t="str">
        <f t="shared" si="284"/>
        <v>0:1, 327:341</v>
      </c>
      <c r="CJ337" s="265" t="str">
        <f t="shared" si="284"/>
        <v>26:27, 327:341</v>
      </c>
      <c r="CK337" s="265" t="str">
        <f t="shared" si="284"/>
        <v>27:28, 327:341</v>
      </c>
      <c r="CL337" s="265" t="str">
        <f t="shared" si="284"/>
        <v>28:29, 327:341</v>
      </c>
      <c r="CM337" s="265" t="str">
        <f t="shared" si="284"/>
        <v>29:30, 327:341</v>
      </c>
      <c r="CN337" s="265" t="str">
        <f t="shared" si="284"/>
        <v>30:31, 327:341</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170:171</v>
      </c>
      <c r="S338" s="287" t="str">
        <f>LEFT(S336,FIND(":",S336)-1)+i.BMToffset_r2&amp;":"&amp;RIGHT(S336,LEN(S336)-FIND(":",S336))+i.BMToffset_r2</f>
        <v>171:172</v>
      </c>
      <c r="T338" s="287" t="str">
        <f>LEFT(T336,FIND(":",T336)-1)+i.BMToffset_r2&amp;":"&amp;RIGHT(T336,LEN(T336)-FIND(":",T336))+i.BMToffset_r2</f>
        <v>172:173</v>
      </c>
      <c r="U338" s="287" t="str">
        <f>LEFT(U336,FIND(":",U336)-1)+i.BMToffset_r2&amp;":"&amp;RIGHT(U336,LEN(U336)-FIND(":",U336))+i.BMToffset_r2</f>
        <v>173:174</v>
      </c>
      <c r="V338" s="287" t="str">
        <f>LEFT(V336,FIND(":",V336)-1)+i.BMToffset_r2&amp;":"&amp;RIGHT(V336,LEN(V336)-FIND(":",V336))+i.BMToffset_r2</f>
        <v>174:175</v>
      </c>
      <c r="W338" s="266" t="str">
        <f>P338</f>
        <v>0:1</v>
      </c>
      <c r="X338" s="266" t="str">
        <f t="shared" ref="X338:CN338" si="285">Q338</f>
        <v>0:1</v>
      </c>
      <c r="Y338" s="266" t="str">
        <f t="shared" si="285"/>
        <v>170:171</v>
      </c>
      <c r="Z338" s="266" t="str">
        <f t="shared" si="285"/>
        <v>171:172</v>
      </c>
      <c r="AA338" s="266" t="str">
        <f t="shared" si="285"/>
        <v>172:173</v>
      </c>
      <c r="AB338" s="266" t="str">
        <f t="shared" si="285"/>
        <v>173:174</v>
      </c>
      <c r="AC338" s="266" t="str">
        <f t="shared" si="285"/>
        <v>174:175</v>
      </c>
      <c r="AD338" s="266" t="str">
        <f t="shared" si="285"/>
        <v>0:1</v>
      </c>
      <c r="AE338" s="266" t="str">
        <f t="shared" si="285"/>
        <v>0:1</v>
      </c>
      <c r="AF338" s="266" t="str">
        <f t="shared" si="285"/>
        <v>170:171</v>
      </c>
      <c r="AG338" s="266" t="str">
        <f t="shared" si="285"/>
        <v>171:172</v>
      </c>
      <c r="AH338" s="266" t="str">
        <f t="shared" si="285"/>
        <v>172:173</v>
      </c>
      <c r="AI338" s="266" t="str">
        <f t="shared" si="285"/>
        <v>173:174</v>
      </c>
      <c r="AJ338" s="266" t="str">
        <f t="shared" si="285"/>
        <v>174:175</v>
      </c>
      <c r="AK338" s="266" t="str">
        <f t="shared" si="285"/>
        <v>0:1</v>
      </c>
      <c r="AL338" s="266" t="str">
        <f t="shared" si="285"/>
        <v>0:1</v>
      </c>
      <c r="AM338" s="266" t="str">
        <f t="shared" si="285"/>
        <v>170:171</v>
      </c>
      <c r="AN338" s="266" t="str">
        <f t="shared" si="285"/>
        <v>171:172</v>
      </c>
      <c r="AO338" s="266" t="str">
        <f t="shared" si="285"/>
        <v>172:173</v>
      </c>
      <c r="AP338" s="266" t="str">
        <f t="shared" si="285"/>
        <v>173:174</v>
      </c>
      <c r="AQ338" s="266" t="str">
        <f t="shared" si="285"/>
        <v>174:175</v>
      </c>
      <c r="AR338" s="266" t="str">
        <f t="shared" ref="AR338:BE338" si="286">AD338</f>
        <v>0:1</v>
      </c>
      <c r="AS338" s="266" t="str">
        <f t="shared" si="286"/>
        <v>0:1</v>
      </c>
      <c r="AT338" s="266" t="str">
        <f t="shared" si="286"/>
        <v>170:171</v>
      </c>
      <c r="AU338" s="266" t="str">
        <f t="shared" si="286"/>
        <v>171:172</v>
      </c>
      <c r="AV338" s="266" t="str">
        <f t="shared" si="286"/>
        <v>172:173</v>
      </c>
      <c r="AW338" s="266" t="str">
        <f t="shared" si="286"/>
        <v>173:174</v>
      </c>
      <c r="AX338" s="266" t="str">
        <f t="shared" si="286"/>
        <v>174:175</v>
      </c>
      <c r="AY338" s="266" t="str">
        <f t="shared" si="286"/>
        <v>0:1</v>
      </c>
      <c r="AZ338" s="266" t="str">
        <f t="shared" si="286"/>
        <v>0:1</v>
      </c>
      <c r="BA338" s="266" t="str">
        <f t="shared" si="286"/>
        <v>170:171</v>
      </c>
      <c r="BB338" s="266" t="str">
        <f t="shared" si="286"/>
        <v>171:172</v>
      </c>
      <c r="BC338" s="266" t="str">
        <f t="shared" si="286"/>
        <v>172:173</v>
      </c>
      <c r="BD338" s="266" t="str">
        <f t="shared" si="286"/>
        <v>173:174</v>
      </c>
      <c r="BE338" s="266" t="str">
        <f t="shared" si="286"/>
        <v>174:175</v>
      </c>
      <c r="BF338" s="266" t="str">
        <f t="shared" si="285"/>
        <v>0:1</v>
      </c>
      <c r="BG338" s="266" t="str">
        <f t="shared" si="285"/>
        <v>0:1</v>
      </c>
      <c r="BH338" s="266" t="str">
        <f t="shared" si="285"/>
        <v>170:171</v>
      </c>
      <c r="BI338" s="266" t="str">
        <f t="shared" si="285"/>
        <v>171:172</v>
      </c>
      <c r="BJ338" s="266" t="str">
        <f t="shared" si="285"/>
        <v>172:173</v>
      </c>
      <c r="BK338" s="266" t="str">
        <f t="shared" si="285"/>
        <v>173:174</v>
      </c>
      <c r="BL338" s="266" t="str">
        <f t="shared" si="285"/>
        <v>174:175</v>
      </c>
      <c r="BM338" s="266" t="str">
        <f t="shared" si="285"/>
        <v>0:1</v>
      </c>
      <c r="BN338" s="266" t="str">
        <f t="shared" si="285"/>
        <v>0:1</v>
      </c>
      <c r="BO338" s="266" t="str">
        <f t="shared" si="285"/>
        <v>170:171</v>
      </c>
      <c r="BP338" s="266" t="str">
        <f t="shared" si="285"/>
        <v>171:172</v>
      </c>
      <c r="BQ338" s="266" t="str">
        <f t="shared" si="285"/>
        <v>172:173</v>
      </c>
      <c r="BR338" s="266" t="str">
        <f t="shared" si="285"/>
        <v>173:174</v>
      </c>
      <c r="BS338" s="266" t="str">
        <f t="shared" si="285"/>
        <v>174:175</v>
      </c>
      <c r="BT338" s="266" t="str">
        <f t="shared" si="285"/>
        <v>0:1</v>
      </c>
      <c r="BU338" s="266" t="str">
        <f t="shared" si="285"/>
        <v>0:1</v>
      </c>
      <c r="BV338" s="266" t="str">
        <f t="shared" si="285"/>
        <v>170:171</v>
      </c>
      <c r="BW338" s="266" t="str">
        <f t="shared" si="285"/>
        <v>171:172</v>
      </c>
      <c r="BX338" s="266" t="str">
        <f t="shared" si="285"/>
        <v>172:173</v>
      </c>
      <c r="BY338" s="266" t="str">
        <f t="shared" si="285"/>
        <v>173:174</v>
      </c>
      <c r="BZ338" s="266" t="str">
        <f t="shared" si="285"/>
        <v>174:175</v>
      </c>
      <c r="CA338" s="266" t="str">
        <f t="shared" si="285"/>
        <v>0:1</v>
      </c>
      <c r="CB338" s="266" t="str">
        <f t="shared" si="285"/>
        <v>0:1</v>
      </c>
      <c r="CC338" s="266" t="str">
        <f t="shared" si="285"/>
        <v>170:171</v>
      </c>
      <c r="CD338" s="266" t="str">
        <f t="shared" si="285"/>
        <v>171:172</v>
      </c>
      <c r="CE338" s="266" t="str">
        <f t="shared" si="285"/>
        <v>172:173</v>
      </c>
      <c r="CF338" s="266" t="str">
        <f t="shared" si="285"/>
        <v>173:174</v>
      </c>
      <c r="CG338" s="266" t="str">
        <f t="shared" si="285"/>
        <v>174:175</v>
      </c>
      <c r="CH338" s="266" t="str">
        <f t="shared" si="285"/>
        <v>0:1</v>
      </c>
      <c r="CI338" s="266" t="str">
        <f t="shared" si="285"/>
        <v>0:1</v>
      </c>
      <c r="CJ338" s="266" t="str">
        <f t="shared" si="285"/>
        <v>170:171</v>
      </c>
      <c r="CK338" s="266" t="str">
        <f t="shared" si="285"/>
        <v>171:172</v>
      </c>
      <c r="CL338" s="266" t="str">
        <f t="shared" si="285"/>
        <v>172:173</v>
      </c>
      <c r="CM338" s="266" t="str">
        <f t="shared" si="285"/>
        <v>173:174</v>
      </c>
      <c r="CN338" s="266" t="str">
        <f t="shared" si="285"/>
        <v>174:175</v>
      </c>
    </row>
    <row r="339" spans="1:92" ht="78" outlineLevel="1">
      <c r="B339" s="32"/>
      <c r="C339" s="156"/>
      <c r="D339" s="156"/>
      <c r="E339" s="156"/>
      <c r="F339" s="156"/>
      <c r="G339" s="156"/>
      <c r="H339" s="156"/>
      <c r="I339" s="156"/>
      <c r="J339" s="156"/>
      <c r="K339" s="156"/>
      <c r="L339" s="156"/>
      <c r="M339" s="156"/>
      <c r="N339" s="30"/>
      <c r="O339" s="30"/>
      <c r="P339" s="264" t="str">
        <f t="shared" ref="P339:CH339" si="287">P338&amp;", "&amp;P$335</f>
        <v>0:1, 59:67</v>
      </c>
      <c r="Q339" s="264" t="str">
        <f t="shared" si="287"/>
        <v>0:1, 67:81</v>
      </c>
      <c r="R339" s="264" t="str">
        <f t="shared" si="287"/>
        <v>170:171, 67:81</v>
      </c>
      <c r="S339" s="264" t="str">
        <f t="shared" si="287"/>
        <v>171:172, 67:81</v>
      </c>
      <c r="T339" s="264" t="str">
        <f t="shared" si="287"/>
        <v>172:173, 67:81</v>
      </c>
      <c r="U339" s="264" t="str">
        <f t="shared" si="287"/>
        <v>173:174, 67:81</v>
      </c>
      <c r="V339" s="264" t="str">
        <f t="shared" si="287"/>
        <v>174:175, 67:81</v>
      </c>
      <c r="W339" s="264" t="str">
        <f t="shared" si="287"/>
        <v>0:1, 61:69</v>
      </c>
      <c r="X339" s="264" t="str">
        <f t="shared" si="287"/>
        <v>0:1, 69:83</v>
      </c>
      <c r="Y339" s="264" t="str">
        <f t="shared" si="287"/>
        <v>170:171, 69:83</v>
      </c>
      <c r="Z339" s="264" t="str">
        <f t="shared" si="287"/>
        <v>171:172, 69:83</v>
      </c>
      <c r="AA339" s="264" t="str">
        <f t="shared" si="287"/>
        <v>172:173, 69:83</v>
      </c>
      <c r="AB339" s="264" t="str">
        <f t="shared" si="287"/>
        <v>173:174, 69:83</v>
      </c>
      <c r="AC339" s="264" t="str">
        <f t="shared" si="287"/>
        <v>174:175, 69:83</v>
      </c>
      <c r="AD339" s="264" t="str">
        <f t="shared" si="287"/>
        <v>0:1, 64:72</v>
      </c>
      <c r="AE339" s="264" t="str">
        <f t="shared" si="287"/>
        <v>0:1, 72:86</v>
      </c>
      <c r="AF339" s="264" t="str">
        <f t="shared" si="287"/>
        <v>170:171, 72:86</v>
      </c>
      <c r="AG339" s="264" t="str">
        <f t="shared" si="287"/>
        <v>171:172, 72:86</v>
      </c>
      <c r="AH339" s="264" t="str">
        <f t="shared" si="287"/>
        <v>172:173, 72:86</v>
      </c>
      <c r="AI339" s="264" t="str">
        <f t="shared" si="287"/>
        <v>173:174, 72:86</v>
      </c>
      <c r="AJ339" s="264" t="str">
        <f t="shared" si="287"/>
        <v>174:175, 72:86</v>
      </c>
      <c r="AK339" s="264" t="str">
        <f t="shared" si="287"/>
        <v>0:1, 66:74</v>
      </c>
      <c r="AL339" s="264" t="str">
        <f t="shared" si="287"/>
        <v>0:1, 74:88</v>
      </c>
      <c r="AM339" s="264" t="str">
        <f t="shared" si="287"/>
        <v>170:171, 74:88</v>
      </c>
      <c r="AN339" s="264" t="str">
        <f t="shared" si="287"/>
        <v>171:172, 74:88</v>
      </c>
      <c r="AO339" s="264" t="str">
        <f t="shared" si="287"/>
        <v>172:173, 74:88</v>
      </c>
      <c r="AP339" s="264" t="str">
        <f t="shared" si="287"/>
        <v>173:174, 74:88</v>
      </c>
      <c r="AQ339" s="264" t="str">
        <f t="shared" si="287"/>
        <v>174:175, 74:88</v>
      </c>
      <c r="AR339" s="264" t="str">
        <f t="shared" ref="AR339:AX339" si="288">AR338&amp;", "&amp;AR$335</f>
        <v>0:1, 68:76</v>
      </c>
      <c r="AS339" s="264" t="str">
        <f t="shared" si="288"/>
        <v>0:1, 76:90</v>
      </c>
      <c r="AT339" s="264" t="str">
        <f t="shared" si="288"/>
        <v>170:171, 76:90</v>
      </c>
      <c r="AU339" s="264" t="str">
        <f t="shared" si="288"/>
        <v>171:172, 76:90</v>
      </c>
      <c r="AV339" s="264" t="str">
        <f t="shared" si="288"/>
        <v>172:173, 76:90</v>
      </c>
      <c r="AW339" s="264" t="str">
        <f t="shared" si="288"/>
        <v>173:174, 76:90</v>
      </c>
      <c r="AX339" s="264" t="str">
        <f t="shared" si="288"/>
        <v>174:175, 76:90</v>
      </c>
      <c r="AY339" s="264" t="str">
        <f t="shared" si="287"/>
        <v>0:1, 59:67</v>
      </c>
      <c r="AZ339" s="264" t="str">
        <f t="shared" si="287"/>
        <v>0:1, 67:81</v>
      </c>
      <c r="BA339" s="264" t="str">
        <f t="shared" si="287"/>
        <v>170:171, 67:81</v>
      </c>
      <c r="BB339" s="264" t="str">
        <f t="shared" si="287"/>
        <v>171:172, 67:81</v>
      </c>
      <c r="BC339" s="264" t="str">
        <f t="shared" si="287"/>
        <v>172:173, 67:81</v>
      </c>
      <c r="BD339" s="264" t="str">
        <f t="shared" si="287"/>
        <v>173:174, 67:81</v>
      </c>
      <c r="BE339" s="264" t="str">
        <f t="shared" si="287"/>
        <v>174:175, 67:81</v>
      </c>
      <c r="BF339" s="264" t="str">
        <f t="shared" si="287"/>
        <v>0:1, 106:119</v>
      </c>
      <c r="BG339" s="264" t="str">
        <f t="shared" si="287"/>
        <v>0:1, 119:133</v>
      </c>
      <c r="BH339" s="264" t="str">
        <f t="shared" si="287"/>
        <v>170:171, 119:133</v>
      </c>
      <c r="BI339" s="264" t="str">
        <f t="shared" si="287"/>
        <v>171:172, 119:133</v>
      </c>
      <c r="BJ339" s="264" t="str">
        <f t="shared" si="287"/>
        <v>172:173, 119:133</v>
      </c>
      <c r="BK339" s="264" t="str">
        <f t="shared" si="287"/>
        <v>173:174, 119:133</v>
      </c>
      <c r="BL339" s="264" t="str">
        <f t="shared" si="287"/>
        <v>174:175, 119:133</v>
      </c>
      <c r="BM339" s="264" t="str">
        <f t="shared" si="287"/>
        <v>0:1, 158:171</v>
      </c>
      <c r="BN339" s="264" t="str">
        <f t="shared" si="287"/>
        <v>0:1, 171:185</v>
      </c>
      <c r="BO339" s="264" t="str">
        <f t="shared" si="287"/>
        <v>170:171, 171:185</v>
      </c>
      <c r="BP339" s="264" t="str">
        <f t="shared" si="287"/>
        <v>171:172, 171:185</v>
      </c>
      <c r="BQ339" s="264" t="str">
        <f t="shared" si="287"/>
        <v>172:173, 171:185</v>
      </c>
      <c r="BR339" s="264" t="str">
        <f t="shared" si="287"/>
        <v>173:174, 171:185</v>
      </c>
      <c r="BS339" s="264" t="str">
        <f t="shared" si="287"/>
        <v>174:175, 171:185</v>
      </c>
      <c r="BT339" s="264" t="str">
        <f t="shared" si="287"/>
        <v>0:1, 210:223</v>
      </c>
      <c r="BU339" s="264" t="str">
        <f t="shared" si="287"/>
        <v>0:1, 223:237</v>
      </c>
      <c r="BV339" s="264" t="str">
        <f t="shared" si="287"/>
        <v>170:171, 223:237</v>
      </c>
      <c r="BW339" s="264" t="str">
        <f t="shared" si="287"/>
        <v>171:172, 223:237</v>
      </c>
      <c r="BX339" s="264" t="str">
        <f t="shared" si="287"/>
        <v>172:173, 223:237</v>
      </c>
      <c r="BY339" s="264" t="str">
        <f t="shared" si="287"/>
        <v>173:174, 223:237</v>
      </c>
      <c r="BZ339" s="264" t="str">
        <f t="shared" si="287"/>
        <v>174:175, 223:237</v>
      </c>
      <c r="CA339" s="264" t="str">
        <f t="shared" si="287"/>
        <v>0:1, 262:275</v>
      </c>
      <c r="CB339" s="264" t="str">
        <f t="shared" si="287"/>
        <v>0:1, 275:289</v>
      </c>
      <c r="CC339" s="264" t="str">
        <f t="shared" si="287"/>
        <v>170:171, 275:289</v>
      </c>
      <c r="CD339" s="264" t="str">
        <f t="shared" si="287"/>
        <v>171:172, 275:289</v>
      </c>
      <c r="CE339" s="264" t="str">
        <f t="shared" si="287"/>
        <v>172:173, 275:289</v>
      </c>
      <c r="CF339" s="264" t="str">
        <f t="shared" si="287"/>
        <v>173:174, 275:289</v>
      </c>
      <c r="CG339" s="264" t="str">
        <f t="shared" si="287"/>
        <v>174:175, 275:289</v>
      </c>
      <c r="CH339" s="264" t="str">
        <f t="shared" si="287"/>
        <v>0:1, 314:327</v>
      </c>
      <c r="CI339" s="264" t="str">
        <f t="shared" ref="CI339:CN339" si="289">CI338&amp;", "&amp;CI$335</f>
        <v>0:1, 327:341</v>
      </c>
      <c r="CJ339" s="264" t="str">
        <f t="shared" si="289"/>
        <v>170:171, 327:341</v>
      </c>
      <c r="CK339" s="264" t="str">
        <f t="shared" si="289"/>
        <v>171:172, 327:341</v>
      </c>
      <c r="CL339" s="264" t="str">
        <f t="shared" si="289"/>
        <v>172:173, 327:341</v>
      </c>
      <c r="CM339" s="264" t="str">
        <f t="shared" si="289"/>
        <v>173:174, 327:341</v>
      </c>
      <c r="CN339" s="264" t="str">
        <f t="shared" si="289"/>
        <v>174:175, 327:341</v>
      </c>
    </row>
    <row r="340" spans="1:92" outlineLevel="1"/>
    <row r="341" spans="1:92" outlineLevel="1">
      <c r="BE341">
        <f>BF341-13</f>
        <v>93</v>
      </c>
      <c r="BF341">
        <f>BF$334</f>
        <v>106</v>
      </c>
      <c r="BL341">
        <f t="shared" ref="BL341" si="290">BM341-13</f>
        <v>145</v>
      </c>
      <c r="BM341">
        <f>BM$334</f>
        <v>158</v>
      </c>
      <c r="BS341">
        <f t="shared" ref="BS341" si="291">BT341-13</f>
        <v>197</v>
      </c>
      <c r="BT341">
        <f>BT$334</f>
        <v>210</v>
      </c>
      <c r="BZ341">
        <f t="shared" ref="BZ341" si="292">CA341-13</f>
        <v>249</v>
      </c>
      <c r="CA341">
        <f>CA$334</f>
        <v>262</v>
      </c>
      <c r="CG341">
        <f t="shared" ref="CG341" si="293">CH341-13</f>
        <v>301</v>
      </c>
      <c r="CH341">
        <f>CH$334</f>
        <v>314</v>
      </c>
    </row>
    <row r="342" spans="1:92" outlineLevel="1">
      <c r="BF342" t="str">
        <f>BE341&amp;":"&amp;BF341</f>
        <v>93:106</v>
      </c>
      <c r="BM342" t="str">
        <f t="shared" ref="BM342" si="294">BL341&amp;":"&amp;BM341</f>
        <v>145:158</v>
      </c>
      <c r="BT342" t="str">
        <f t="shared" ref="BT342" si="295">BS341&amp;":"&amp;BT341</f>
        <v>197:210</v>
      </c>
      <c r="CA342" t="str">
        <f t="shared" ref="CA342" si="296">BZ341&amp;":"&amp;CA341</f>
        <v>249:262</v>
      </c>
      <c r="CH342" t="str">
        <f t="shared" ref="CH342" si="297">CG341&amp;":"&amp;CH341</f>
        <v>301:314</v>
      </c>
    </row>
    <row r="343" spans="1:92" outlineLevel="1">
      <c r="BF343" t="str">
        <f>INDEX(i.TOL_indices,d.TOL,1)</f>
        <v>43:44</v>
      </c>
      <c r="BM343" t="str">
        <f>INDEX(i.TOL_indices,d.TOL,1)</f>
        <v>43:44</v>
      </c>
      <c r="BT343" t="str">
        <f>INDEX(i.TOL_indices,d.TOL,1)</f>
        <v>43:44</v>
      </c>
      <c r="CA343" t="str">
        <f>INDEX(i.TOL_indices,d.TOL,1)</f>
        <v>43:44</v>
      </c>
      <c r="CH343" t="str">
        <f>INDEX(i.TOL_indices,d.TOL,1)</f>
        <v>43:44</v>
      </c>
    </row>
    <row r="344" spans="1:92" ht="66.75" outlineLevel="1">
      <c r="BF344" s="265" t="str">
        <f>BF343&amp;", "&amp;BF$342</f>
        <v>43:44, 93:106</v>
      </c>
      <c r="BM344" s="265" t="str">
        <f t="shared" ref="BM344" si="298">BM343&amp;", "&amp;BM$342</f>
        <v>43:44, 145:158</v>
      </c>
      <c r="BT344" s="265" t="str">
        <f t="shared" ref="BT344" si="299">BT343&amp;", "&amp;BT$342</f>
        <v>43:44, 197:210</v>
      </c>
      <c r="CA344" s="265" t="str">
        <f t="shared" ref="CA344" si="300">CA343&amp;", "&amp;CA$342</f>
        <v>43:44, 249:262</v>
      </c>
      <c r="CH344" s="265" t="str">
        <f t="shared" ref="CH344" si="301">CH343&amp;", "&amp;CH$342</f>
        <v>43:44, 301:314</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02">T699</f>
        <v>0</v>
      </c>
      <c r="D699" s="401">
        <f t="shared" si="302"/>
        <v>0</v>
      </c>
      <c r="G699" s="32" t="s">
        <v>1421</v>
      </c>
      <c r="H699" s="402">
        <v>0.35</v>
      </c>
      <c r="I699" s="402">
        <v>0.5</v>
      </c>
      <c r="J699" s="403">
        <v>1.5</v>
      </c>
      <c r="K699" s="403">
        <v>1.8</v>
      </c>
      <c r="L699" s="404">
        <f t="shared" ref="L699:M706" si="303">CHOOSE(d.Region,Y699,AA699,AC699)</f>
        <v>0</v>
      </c>
      <c r="M699" s="405">
        <f t="shared" si="303"/>
        <v>0</v>
      </c>
      <c r="N699" s="248">
        <v>200</v>
      </c>
      <c r="O699" s="406"/>
      <c r="P699" s="406"/>
      <c r="Q699" s="406"/>
      <c r="R699" s="407">
        <f>$H699/(2-$H699)*$N699</f>
        <v>42.424242424242422</v>
      </c>
      <c r="S699" s="407">
        <f>-(1-$H699)/(2-$H699)*$N699</f>
        <v>-78.787878787878796</v>
      </c>
      <c r="T699" s="408">
        <f>L699*R699/100</f>
        <v>0</v>
      </c>
      <c r="U699" s="408">
        <f>M699*S699/100</f>
        <v>0</v>
      </c>
      <c r="V699" s="408">
        <f t="shared" ref="V699:V706" si="304">((1-$H699)*T699+2*$H699*U699)/(1+$H699)</f>
        <v>0</v>
      </c>
      <c r="Y699" s="409">
        <v>0</v>
      </c>
      <c r="Z699" s="409">
        <v>0</v>
      </c>
      <c r="AA699" s="410">
        <f>Y699</f>
        <v>0</v>
      </c>
      <c r="AB699" s="410">
        <f>Z699</f>
        <v>0</v>
      </c>
      <c r="AC699" s="410">
        <f>AA699</f>
        <v>0</v>
      </c>
      <c r="AD699" s="410">
        <f>AB699</f>
        <v>0</v>
      </c>
    </row>
    <row r="700" spans="1:30" outlineLevel="1">
      <c r="B700" t="s">
        <v>377</v>
      </c>
      <c r="C700" s="401">
        <f t="shared" si="302"/>
        <v>0</v>
      </c>
      <c r="D700" s="401">
        <f t="shared" si="302"/>
        <v>0</v>
      </c>
      <c r="G700" s="32" t="s">
        <v>1422</v>
      </c>
      <c r="H700" s="411">
        <f>H699</f>
        <v>0.35</v>
      </c>
      <c r="I700" s="411">
        <f>I699</f>
        <v>0.5</v>
      </c>
      <c r="J700" s="412">
        <f t="shared" ref="J700:K706" si="305">J699</f>
        <v>1.5</v>
      </c>
      <c r="K700" s="412">
        <f t="shared" si="305"/>
        <v>1.8</v>
      </c>
      <c r="L700" s="413">
        <f t="shared" si="303"/>
        <v>0</v>
      </c>
      <c r="M700" s="414">
        <f t="shared" si="303"/>
        <v>0</v>
      </c>
      <c r="N700" s="34"/>
      <c r="O700" s="406">
        <f>MIN($H700*$K700*(1-$I700),(1-$H700)*$I700*$J700)</f>
        <v>0.315</v>
      </c>
      <c r="P700" s="406">
        <f>$O700/$J700/(1-$H700)</f>
        <v>0.32307692307692304</v>
      </c>
      <c r="Q700" s="406">
        <f>$O700/$K700/$H700</f>
        <v>0.5</v>
      </c>
      <c r="R700" s="406"/>
      <c r="S700" s="406"/>
      <c r="T700" s="408">
        <f t="shared" ref="T700:U702" si="306">P700*L700</f>
        <v>0</v>
      </c>
      <c r="U700" s="408">
        <f t="shared" si="306"/>
        <v>0</v>
      </c>
      <c r="V700" s="408">
        <f t="shared" si="304"/>
        <v>0</v>
      </c>
      <c r="X700" s="415">
        <v>850</v>
      </c>
      <c r="Y700" s="416">
        <v>0</v>
      </c>
      <c r="Z700" s="417">
        <v>0</v>
      </c>
      <c r="AA700" s="416">
        <v>0</v>
      </c>
      <c r="AB700" s="417">
        <v>0</v>
      </c>
      <c r="AC700" s="416">
        <v>0</v>
      </c>
      <c r="AD700" s="417">
        <v>0</v>
      </c>
    </row>
    <row r="701" spans="1:30" outlineLevel="1">
      <c r="B701" t="s">
        <v>1080</v>
      </c>
      <c r="C701" s="401">
        <f t="shared" si="302"/>
        <v>0</v>
      </c>
      <c r="D701" s="401">
        <f t="shared" si="302"/>
        <v>0</v>
      </c>
      <c r="G701" s="32"/>
      <c r="H701" s="411">
        <f>H700</f>
        <v>0.35</v>
      </c>
      <c r="I701" s="411">
        <f t="shared" ref="I701:I706" si="307">I700</f>
        <v>0.5</v>
      </c>
      <c r="J701" s="412">
        <f t="shared" si="305"/>
        <v>1.5</v>
      </c>
      <c r="K701" s="412">
        <f t="shared" si="305"/>
        <v>1.8</v>
      </c>
      <c r="L701" s="413">
        <f t="shared" si="303"/>
        <v>0</v>
      </c>
      <c r="M701" s="414">
        <f t="shared" si="303"/>
        <v>0</v>
      </c>
      <c r="N701" s="34"/>
      <c r="O701" s="406">
        <f>MIN($H701*$K701*(1-$I701),(1-$H701)*$I701*$J701)</f>
        <v>0.315</v>
      </c>
      <c r="P701" s="406">
        <f>$O701/$J701/(1-$H701)</f>
        <v>0.32307692307692304</v>
      </c>
      <c r="Q701" s="406">
        <f>$O701/$K701/$H701</f>
        <v>0.5</v>
      </c>
      <c r="R701" s="406"/>
      <c r="S701" s="406"/>
      <c r="T701" s="408">
        <f t="shared" si="306"/>
        <v>0</v>
      </c>
      <c r="U701" s="408">
        <f t="shared" si="306"/>
        <v>0</v>
      </c>
      <c r="V701" s="408">
        <f t="shared" si="304"/>
        <v>0</v>
      </c>
      <c r="X701" s="415">
        <v>1000</v>
      </c>
      <c r="Y701" s="418">
        <v>0</v>
      </c>
      <c r="Z701" s="419">
        <v>0</v>
      </c>
      <c r="AA701" s="418">
        <v>0</v>
      </c>
      <c r="AB701" s="419">
        <v>0</v>
      </c>
      <c r="AC701" s="418">
        <v>0</v>
      </c>
      <c r="AD701" s="419">
        <v>0</v>
      </c>
    </row>
    <row r="702" spans="1:30" outlineLevel="1">
      <c r="B702" t="s">
        <v>1423</v>
      </c>
      <c r="C702" s="401">
        <f t="shared" si="302"/>
        <v>0</v>
      </c>
      <c r="D702" s="401">
        <f t="shared" si="302"/>
        <v>0</v>
      </c>
      <c r="G702" s="32"/>
      <c r="H702" s="411">
        <f>H701</f>
        <v>0.35</v>
      </c>
      <c r="I702" s="411">
        <f t="shared" si="307"/>
        <v>0.5</v>
      </c>
      <c r="J702" s="412">
        <f t="shared" si="305"/>
        <v>1.5</v>
      </c>
      <c r="K702" s="412">
        <f t="shared" si="305"/>
        <v>1.8</v>
      </c>
      <c r="L702" s="420">
        <f t="shared" si="303"/>
        <v>0</v>
      </c>
      <c r="M702" s="421">
        <f t="shared" si="303"/>
        <v>0</v>
      </c>
      <c r="N702" s="34"/>
      <c r="O702" s="406">
        <f>MIN($H702*$K702*(1-$I702),(1-$H702)*$I702*$J702)</f>
        <v>0.315</v>
      </c>
      <c r="P702" s="406">
        <f>$O702/$J702/(1-$H702)</f>
        <v>0.32307692307692304</v>
      </c>
      <c r="Q702" s="406">
        <f>$O702/$K702/$H702</f>
        <v>0.5</v>
      </c>
      <c r="R702" s="406"/>
      <c r="S702" s="406"/>
      <c r="T702" s="408">
        <f t="shared" si="306"/>
        <v>0</v>
      </c>
      <c r="U702" s="408">
        <f t="shared" si="306"/>
        <v>0</v>
      </c>
      <c r="V702" s="408">
        <f t="shared" si="304"/>
        <v>0</v>
      </c>
      <c r="X702" s="415">
        <v>1200</v>
      </c>
      <c r="Y702" s="422">
        <v>0</v>
      </c>
      <c r="Z702" s="423">
        <v>0</v>
      </c>
      <c r="AA702" s="422">
        <v>0</v>
      </c>
      <c r="AB702" s="423">
        <v>0</v>
      </c>
      <c r="AC702" s="422">
        <v>0</v>
      </c>
      <c r="AD702" s="423">
        <v>0</v>
      </c>
    </row>
    <row r="703" spans="1:30" outlineLevel="1">
      <c r="A703" t="s">
        <v>876</v>
      </c>
      <c r="B703" t="s">
        <v>865</v>
      </c>
      <c r="C703" s="401">
        <f t="shared" si="302"/>
        <v>0</v>
      </c>
      <c r="D703" s="401">
        <f t="shared" si="302"/>
        <v>0</v>
      </c>
      <c r="G703" s="32" t="s">
        <v>1421</v>
      </c>
      <c r="H703" s="402">
        <v>0.5</v>
      </c>
      <c r="I703" s="411">
        <f t="shared" si="307"/>
        <v>0.5</v>
      </c>
      <c r="J703" s="412">
        <f t="shared" si="305"/>
        <v>1.5</v>
      </c>
      <c r="K703" s="412">
        <f t="shared" si="305"/>
        <v>1.8</v>
      </c>
      <c r="L703" s="404">
        <f t="shared" si="303"/>
        <v>0</v>
      </c>
      <c r="M703" s="405">
        <f t="shared" si="303"/>
        <v>0</v>
      </c>
      <c r="N703" s="248">
        <v>200</v>
      </c>
      <c r="O703" s="406"/>
      <c r="P703" s="406"/>
      <c r="Q703" s="406"/>
      <c r="R703" s="407">
        <f>$H703/(2-$H703)*$N703</f>
        <v>66.666666666666657</v>
      </c>
      <c r="S703" s="407">
        <f>-(1-$H703)/(2-$H703)*$N703</f>
        <v>-66.666666666666657</v>
      </c>
      <c r="T703" s="408">
        <f>L703*R703/100</f>
        <v>0</v>
      </c>
      <c r="U703" s="408">
        <f>M703*S703/100</f>
        <v>0</v>
      </c>
      <c r="V703" s="408">
        <f t="shared" si="304"/>
        <v>0</v>
      </c>
      <c r="X703" s="415"/>
      <c r="Y703" s="409">
        <v>0</v>
      </c>
      <c r="Z703" s="409">
        <v>0</v>
      </c>
      <c r="AA703" s="410">
        <f>Y703</f>
        <v>0</v>
      </c>
      <c r="AB703" s="410">
        <f>Z703</f>
        <v>0</v>
      </c>
      <c r="AC703" s="410">
        <f>AA703</f>
        <v>0</v>
      </c>
      <c r="AD703" s="410">
        <f>AB703</f>
        <v>0</v>
      </c>
    </row>
    <row r="704" spans="1:30" outlineLevel="1">
      <c r="B704" t="s">
        <v>377</v>
      </c>
      <c r="C704" s="401">
        <f t="shared" si="302"/>
        <v>0</v>
      </c>
      <c r="D704" s="401">
        <f t="shared" si="302"/>
        <v>0</v>
      </c>
      <c r="G704" s="32" t="s">
        <v>1422</v>
      </c>
      <c r="H704" s="411">
        <f>H703</f>
        <v>0.5</v>
      </c>
      <c r="I704" s="411">
        <f t="shared" si="307"/>
        <v>0.5</v>
      </c>
      <c r="J704" s="412">
        <f t="shared" si="305"/>
        <v>1.5</v>
      </c>
      <c r="K704" s="412">
        <f t="shared" si="305"/>
        <v>1.8</v>
      </c>
      <c r="L704" s="413">
        <f t="shared" si="303"/>
        <v>0</v>
      </c>
      <c r="M704" s="414">
        <f t="shared" si="303"/>
        <v>0</v>
      </c>
      <c r="N704" s="34"/>
      <c r="O704" s="406">
        <f>MIN($H704*$K704*(1-$I704),(1-$H704)*$I704*$J704)</f>
        <v>0.375</v>
      </c>
      <c r="P704" s="406">
        <f>$O704/$J704/(1-$H704)</f>
        <v>0.5</v>
      </c>
      <c r="Q704" s="406">
        <f>$O704/$K704/$H704</f>
        <v>0.41666666666666663</v>
      </c>
      <c r="R704" s="406"/>
      <c r="S704" s="406"/>
      <c r="T704" s="408">
        <f t="shared" ref="T704:U706" si="308">P704*L704</f>
        <v>0</v>
      </c>
      <c r="U704" s="408">
        <f t="shared" si="308"/>
        <v>0</v>
      </c>
      <c r="V704" s="408">
        <f t="shared" si="304"/>
        <v>0</v>
      </c>
      <c r="X704" s="415">
        <v>850</v>
      </c>
      <c r="Y704" s="416">
        <v>0</v>
      </c>
      <c r="Z704" s="417">
        <v>0</v>
      </c>
      <c r="AA704" s="416">
        <v>0</v>
      </c>
      <c r="AB704" s="417">
        <v>0</v>
      </c>
      <c r="AC704" s="416">
        <v>0</v>
      </c>
      <c r="AD704" s="417">
        <v>0</v>
      </c>
    </row>
    <row r="705" spans="1:30" outlineLevel="1">
      <c r="B705" t="s">
        <v>1080</v>
      </c>
      <c r="C705" s="401">
        <f t="shared" si="302"/>
        <v>0</v>
      </c>
      <c r="D705" s="401">
        <f t="shared" si="302"/>
        <v>0</v>
      </c>
      <c r="G705" s="32"/>
      <c r="H705" s="411">
        <f>H704</f>
        <v>0.5</v>
      </c>
      <c r="I705" s="411">
        <f t="shared" si="307"/>
        <v>0.5</v>
      </c>
      <c r="J705" s="412">
        <f t="shared" si="305"/>
        <v>1.5</v>
      </c>
      <c r="K705" s="412">
        <f t="shared" si="305"/>
        <v>1.8</v>
      </c>
      <c r="L705" s="413">
        <f t="shared" si="303"/>
        <v>0</v>
      </c>
      <c r="M705" s="414">
        <f t="shared" si="303"/>
        <v>0</v>
      </c>
      <c r="N705" s="34"/>
      <c r="O705" s="406">
        <f>MIN($H705*$K705*(1-$I705),(1-$H705)*$I705*$J705)</f>
        <v>0.375</v>
      </c>
      <c r="P705" s="406">
        <f>$O705/$J705/(1-$H705)</f>
        <v>0.5</v>
      </c>
      <c r="Q705" s="406">
        <f>$O705/$K705/$H705</f>
        <v>0.41666666666666663</v>
      </c>
      <c r="R705" s="406"/>
      <c r="S705" s="406"/>
      <c r="T705" s="408">
        <f t="shared" si="308"/>
        <v>0</v>
      </c>
      <c r="U705" s="408">
        <f t="shared" si="308"/>
        <v>0</v>
      </c>
      <c r="V705" s="408">
        <f t="shared" si="304"/>
        <v>0</v>
      </c>
      <c r="X705" s="415">
        <v>1000</v>
      </c>
      <c r="Y705" s="418">
        <v>0</v>
      </c>
      <c r="Z705" s="419">
        <v>0</v>
      </c>
      <c r="AA705" s="418">
        <v>0</v>
      </c>
      <c r="AB705" s="419">
        <v>0</v>
      </c>
      <c r="AC705" s="418">
        <v>0</v>
      </c>
      <c r="AD705" s="419">
        <v>0</v>
      </c>
    </row>
    <row r="706" spans="1:30" outlineLevel="1">
      <c r="B706" t="s">
        <v>1423</v>
      </c>
      <c r="C706" s="401">
        <f t="shared" si="302"/>
        <v>0</v>
      </c>
      <c r="D706" s="401">
        <f t="shared" si="302"/>
        <v>0</v>
      </c>
      <c r="G706" s="32"/>
      <c r="H706" s="411">
        <f>H705</f>
        <v>0.5</v>
      </c>
      <c r="I706" s="411">
        <f t="shared" si="307"/>
        <v>0.5</v>
      </c>
      <c r="J706" s="412">
        <f t="shared" si="305"/>
        <v>1.5</v>
      </c>
      <c r="K706" s="412">
        <f t="shared" si="305"/>
        <v>1.8</v>
      </c>
      <c r="L706" s="420">
        <f t="shared" si="303"/>
        <v>0</v>
      </c>
      <c r="M706" s="421">
        <f t="shared" si="303"/>
        <v>0</v>
      </c>
      <c r="N706" s="34"/>
      <c r="O706" s="406">
        <f>MIN($H706*$K706*(1-$I706),(1-$H706)*$I706*$J706)</f>
        <v>0.375</v>
      </c>
      <c r="P706" s="406">
        <f>$O706/$J706/(1-$H706)</f>
        <v>0.5</v>
      </c>
      <c r="Q706" s="406">
        <f>$O706/$K706/$H706</f>
        <v>0.41666666666666663</v>
      </c>
      <c r="R706" s="406"/>
      <c r="S706" s="406"/>
      <c r="T706" s="408">
        <f t="shared" si="308"/>
        <v>0</v>
      </c>
      <c r="U706" s="408">
        <f t="shared" si="308"/>
        <v>0</v>
      </c>
      <c r="V706" s="408">
        <f t="shared" si="304"/>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09">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09"/>
        <v>SWV  Spr</v>
      </c>
      <c r="C712">
        <v>1</v>
      </c>
      <c r="D712">
        <v>1</v>
      </c>
      <c r="E712">
        <v>2</v>
      </c>
      <c r="F712">
        <v>1</v>
      </c>
      <c r="G712">
        <v>1</v>
      </c>
      <c r="H712" s="477">
        <f t="shared" ref="H712:H746" si="310">CHOOSE($D712,3,4,4,5)</f>
        <v>3</v>
      </c>
      <c r="I712" s="477">
        <f t="shared" ref="I712:I746" si="311">CHOOSE($E712,4,3,2)</f>
        <v>3</v>
      </c>
      <c r="J712" s="477">
        <v>0</v>
      </c>
      <c r="K712" s="477">
        <v>0</v>
      </c>
      <c r="L712" s="477">
        <v>0</v>
      </c>
      <c r="M712" s="477">
        <v>0</v>
      </c>
      <c r="N712" s="477">
        <f t="shared" ref="N712:N746" si="312">CHOOSE($D712,2,2,2,3)</f>
        <v>2</v>
      </c>
    </row>
    <row r="713" spans="1:30" outlineLevel="1">
      <c r="B713" t="e">
        <f t="shared" si="309"/>
        <v>#REF!</v>
      </c>
      <c r="C713">
        <v>1</v>
      </c>
      <c r="D713">
        <v>1</v>
      </c>
      <c r="E713">
        <v>3</v>
      </c>
      <c r="F713">
        <v>1</v>
      </c>
      <c r="G713">
        <v>1</v>
      </c>
      <c r="H713" s="477">
        <f t="shared" si="310"/>
        <v>3</v>
      </c>
      <c r="I713" s="477">
        <f t="shared" si="311"/>
        <v>2</v>
      </c>
      <c r="J713" s="477">
        <v>0</v>
      </c>
      <c r="K713" s="477">
        <v>0</v>
      </c>
      <c r="L713" s="477">
        <v>0</v>
      </c>
      <c r="M713" s="477">
        <v>0</v>
      </c>
      <c r="N713" s="477">
        <f t="shared" si="312"/>
        <v>2</v>
      </c>
    </row>
    <row r="714" spans="1:30" outlineLevel="1">
      <c r="A714" t="s">
        <v>1124</v>
      </c>
      <c r="B714" t="str">
        <f t="shared" si="309"/>
        <v>SWV  Win</v>
      </c>
      <c r="C714">
        <v>1</v>
      </c>
      <c r="D714">
        <v>2</v>
      </c>
      <c r="E714">
        <v>1</v>
      </c>
      <c r="F714">
        <v>1</v>
      </c>
      <c r="G714">
        <v>1</v>
      </c>
      <c r="H714" s="477">
        <f t="shared" si="310"/>
        <v>4</v>
      </c>
      <c r="I714" s="477">
        <f t="shared" si="311"/>
        <v>4</v>
      </c>
      <c r="J714" s="477">
        <v>0</v>
      </c>
      <c r="K714" s="477">
        <v>0</v>
      </c>
      <c r="L714" s="477">
        <v>0</v>
      </c>
      <c r="M714" s="477">
        <v>0</v>
      </c>
      <c r="N714" s="477">
        <f t="shared" si="312"/>
        <v>2</v>
      </c>
    </row>
    <row r="715" spans="1:30" outlineLevel="1">
      <c r="B715" t="str">
        <f t="shared" si="309"/>
        <v>SWV  Spr</v>
      </c>
      <c r="C715">
        <v>1</v>
      </c>
      <c r="D715">
        <v>2</v>
      </c>
      <c r="E715">
        <v>2</v>
      </c>
      <c r="F715">
        <v>1</v>
      </c>
      <c r="G715">
        <v>1</v>
      </c>
      <c r="H715" s="477">
        <f t="shared" si="310"/>
        <v>4</v>
      </c>
      <c r="I715" s="477">
        <f t="shared" si="311"/>
        <v>3</v>
      </c>
      <c r="J715" s="477">
        <v>0</v>
      </c>
      <c r="K715" s="477">
        <v>0</v>
      </c>
      <c r="L715" s="477">
        <v>0</v>
      </c>
      <c r="M715" s="477">
        <v>0</v>
      </c>
      <c r="N715" s="477">
        <f t="shared" si="312"/>
        <v>2</v>
      </c>
    </row>
    <row r="716" spans="1:30" outlineLevel="1">
      <c r="B716" t="e">
        <f t="shared" si="309"/>
        <v>#REF!</v>
      </c>
      <c r="C716">
        <v>1</v>
      </c>
      <c r="D716">
        <v>2</v>
      </c>
      <c r="E716">
        <v>3</v>
      </c>
      <c r="F716">
        <v>1</v>
      </c>
      <c r="G716">
        <v>1</v>
      </c>
      <c r="H716" s="477">
        <f t="shared" si="310"/>
        <v>4</v>
      </c>
      <c r="I716" s="477">
        <f t="shared" si="311"/>
        <v>2</v>
      </c>
      <c r="J716" s="477">
        <v>0</v>
      </c>
      <c r="K716" s="477">
        <v>0</v>
      </c>
      <c r="L716" s="477">
        <v>0</v>
      </c>
      <c r="M716" s="477">
        <v>0</v>
      </c>
      <c r="N716" s="477">
        <f t="shared" si="312"/>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09"/>
        <v>SWV  Win</v>
      </c>
      <c r="C720">
        <v>1</v>
      </c>
      <c r="D720">
        <v>4</v>
      </c>
      <c r="E720">
        <v>1</v>
      </c>
      <c r="F720">
        <v>1</v>
      </c>
      <c r="G720">
        <v>1</v>
      </c>
      <c r="H720" s="477">
        <f t="shared" si="310"/>
        <v>5</v>
      </c>
      <c r="I720" s="477">
        <f t="shared" si="311"/>
        <v>4</v>
      </c>
      <c r="J720" s="477">
        <v>0</v>
      </c>
      <c r="K720" s="477">
        <v>0</v>
      </c>
      <c r="L720" s="477">
        <v>0</v>
      </c>
      <c r="M720" s="477">
        <v>0</v>
      </c>
      <c r="N720" s="477">
        <f t="shared" si="312"/>
        <v>3</v>
      </c>
    </row>
    <row r="721" spans="1:14" outlineLevel="1">
      <c r="B721" t="str">
        <f t="shared" si="309"/>
        <v>SWV  Spr</v>
      </c>
      <c r="C721">
        <v>1</v>
      </c>
      <c r="D721">
        <v>4</v>
      </c>
      <c r="E721">
        <v>2</v>
      </c>
      <c r="F721">
        <v>1</v>
      </c>
      <c r="G721">
        <v>1</v>
      </c>
      <c r="H721" s="477">
        <f t="shared" si="310"/>
        <v>5</v>
      </c>
      <c r="I721" s="477">
        <f t="shared" si="311"/>
        <v>3</v>
      </c>
      <c r="J721" s="477">
        <v>0</v>
      </c>
      <c r="K721" s="477">
        <v>0</v>
      </c>
      <c r="L721" s="477">
        <v>0</v>
      </c>
      <c r="M721" s="477">
        <v>0</v>
      </c>
      <c r="N721" s="477">
        <f t="shared" si="312"/>
        <v>3</v>
      </c>
    </row>
    <row r="722" spans="1:14" outlineLevel="1">
      <c r="A722" s="112"/>
      <c r="B722" t="e">
        <f t="shared" si="309"/>
        <v>#REF!</v>
      </c>
      <c r="C722">
        <v>1</v>
      </c>
      <c r="D722">
        <v>4</v>
      </c>
      <c r="E722">
        <v>3</v>
      </c>
      <c r="F722">
        <v>1</v>
      </c>
      <c r="G722">
        <v>1</v>
      </c>
      <c r="H722" s="477">
        <f t="shared" si="310"/>
        <v>5</v>
      </c>
      <c r="I722" s="477">
        <f t="shared" si="311"/>
        <v>2</v>
      </c>
      <c r="J722" s="477">
        <v>0</v>
      </c>
      <c r="K722" s="477">
        <v>0</v>
      </c>
      <c r="L722" s="477">
        <v>0</v>
      </c>
      <c r="M722" s="477">
        <v>0</v>
      </c>
      <c r="N722" s="477">
        <f t="shared" si="312"/>
        <v>3</v>
      </c>
    </row>
    <row r="723" spans="1:14" outlineLevel="1">
      <c r="A723" s="107" t="s">
        <v>1123</v>
      </c>
      <c r="B723" t="str">
        <f t="shared" si="309"/>
        <v>GSM  Win</v>
      </c>
      <c r="C723">
        <v>2</v>
      </c>
      <c r="D723">
        <v>1</v>
      </c>
      <c r="E723">
        <v>1</v>
      </c>
      <c r="F723">
        <v>1</v>
      </c>
      <c r="G723">
        <v>1</v>
      </c>
      <c r="H723" s="477">
        <f t="shared" si="310"/>
        <v>3</v>
      </c>
      <c r="I723" s="477">
        <f t="shared" si="311"/>
        <v>4</v>
      </c>
      <c r="J723" s="477">
        <v>0</v>
      </c>
      <c r="K723" s="477">
        <v>0</v>
      </c>
      <c r="L723" s="477">
        <v>0</v>
      </c>
      <c r="M723" s="477">
        <v>0</v>
      </c>
      <c r="N723" s="477">
        <f t="shared" si="312"/>
        <v>2</v>
      </c>
    </row>
    <row r="724" spans="1:14" outlineLevel="1">
      <c r="B724" t="str">
        <f t="shared" si="309"/>
        <v>GSM  Spr</v>
      </c>
      <c r="C724">
        <v>2</v>
      </c>
      <c r="D724">
        <v>1</v>
      </c>
      <c r="E724">
        <v>2</v>
      </c>
      <c r="F724">
        <v>1</v>
      </c>
      <c r="G724">
        <v>1</v>
      </c>
      <c r="H724" s="477">
        <f t="shared" si="310"/>
        <v>3</v>
      </c>
      <c r="I724" s="477">
        <f t="shared" si="311"/>
        <v>3</v>
      </c>
      <c r="J724" s="477">
        <v>0</v>
      </c>
      <c r="K724" s="477">
        <v>0</v>
      </c>
      <c r="L724" s="477">
        <v>0</v>
      </c>
      <c r="M724" s="477">
        <v>0</v>
      </c>
      <c r="N724" s="477">
        <f t="shared" si="312"/>
        <v>2</v>
      </c>
    </row>
    <row r="725" spans="1:14" outlineLevel="1">
      <c r="B725" t="e">
        <f t="shared" si="309"/>
        <v>#REF!</v>
      </c>
      <c r="C725">
        <v>2</v>
      </c>
      <c r="D725">
        <v>1</v>
      </c>
      <c r="E725">
        <v>3</v>
      </c>
      <c r="F725">
        <v>1</v>
      </c>
      <c r="G725">
        <v>1</v>
      </c>
      <c r="H725" s="477">
        <f t="shared" si="310"/>
        <v>3</v>
      </c>
      <c r="I725" s="477">
        <f t="shared" si="311"/>
        <v>2</v>
      </c>
      <c r="J725" s="477">
        <v>0</v>
      </c>
      <c r="K725" s="477">
        <v>0</v>
      </c>
      <c r="L725" s="477">
        <v>0</v>
      </c>
      <c r="M725" s="477">
        <v>0</v>
      </c>
      <c r="N725" s="477">
        <f t="shared" si="312"/>
        <v>2</v>
      </c>
    </row>
    <row r="726" spans="1:14" outlineLevel="1">
      <c r="A726" t="s">
        <v>1124</v>
      </c>
      <c r="B726" t="str">
        <f t="shared" si="309"/>
        <v>GSM  Win</v>
      </c>
      <c r="C726">
        <v>2</v>
      </c>
      <c r="D726">
        <v>2</v>
      </c>
      <c r="E726">
        <v>1</v>
      </c>
      <c r="F726">
        <v>1</v>
      </c>
      <c r="G726">
        <v>1</v>
      </c>
      <c r="H726" s="477">
        <f t="shared" si="310"/>
        <v>4</v>
      </c>
      <c r="I726" s="477">
        <f t="shared" si="311"/>
        <v>4</v>
      </c>
      <c r="J726" s="477">
        <v>0</v>
      </c>
      <c r="K726" s="477">
        <v>0</v>
      </c>
      <c r="L726" s="477">
        <v>0</v>
      </c>
      <c r="M726" s="477">
        <v>0</v>
      </c>
      <c r="N726" s="477">
        <f t="shared" si="312"/>
        <v>2</v>
      </c>
    </row>
    <row r="727" spans="1:14" outlineLevel="1">
      <c r="B727" t="str">
        <f t="shared" si="309"/>
        <v>GSM  Spr</v>
      </c>
      <c r="C727">
        <v>2</v>
      </c>
      <c r="D727">
        <v>2</v>
      </c>
      <c r="E727">
        <v>2</v>
      </c>
      <c r="F727">
        <v>1</v>
      </c>
      <c r="G727">
        <v>1</v>
      </c>
      <c r="H727" s="477">
        <f t="shared" si="310"/>
        <v>4</v>
      </c>
      <c r="I727" s="477">
        <f t="shared" si="311"/>
        <v>3</v>
      </c>
      <c r="J727" s="477">
        <v>0</v>
      </c>
      <c r="K727" s="477">
        <v>0</v>
      </c>
      <c r="L727" s="477">
        <v>0</v>
      </c>
      <c r="M727" s="477">
        <v>0</v>
      </c>
      <c r="N727" s="477">
        <f t="shared" si="312"/>
        <v>2</v>
      </c>
    </row>
    <row r="728" spans="1:14" outlineLevel="1">
      <c r="B728" t="e">
        <f t="shared" si="309"/>
        <v>#REF!</v>
      </c>
      <c r="C728">
        <v>2</v>
      </c>
      <c r="D728">
        <v>2</v>
      </c>
      <c r="E728">
        <v>3</v>
      </c>
      <c r="F728">
        <v>1</v>
      </c>
      <c r="G728">
        <v>1</v>
      </c>
      <c r="H728" s="477">
        <f t="shared" si="310"/>
        <v>4</v>
      </c>
      <c r="I728" s="477">
        <f t="shared" si="311"/>
        <v>2</v>
      </c>
      <c r="J728" s="477">
        <v>0</v>
      </c>
      <c r="K728" s="477">
        <v>0</v>
      </c>
      <c r="L728" s="477">
        <v>0</v>
      </c>
      <c r="M728" s="477">
        <v>0</v>
      </c>
      <c r="N728" s="477">
        <f t="shared" si="312"/>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09"/>
        <v>GSM  Win</v>
      </c>
      <c r="C732">
        <v>2</v>
      </c>
      <c r="D732">
        <v>4</v>
      </c>
      <c r="E732">
        <v>1</v>
      </c>
      <c r="F732">
        <v>1</v>
      </c>
      <c r="G732">
        <v>1</v>
      </c>
      <c r="H732" s="477">
        <f t="shared" si="310"/>
        <v>5</v>
      </c>
      <c r="I732" s="477">
        <f t="shared" si="311"/>
        <v>4</v>
      </c>
      <c r="J732" s="477">
        <v>0</v>
      </c>
      <c r="K732" s="477">
        <v>0</v>
      </c>
      <c r="L732" s="477">
        <v>0</v>
      </c>
      <c r="M732" s="477">
        <v>0</v>
      </c>
      <c r="N732" s="477">
        <f t="shared" si="312"/>
        <v>3</v>
      </c>
    </row>
    <row r="733" spans="1:14" outlineLevel="1">
      <c r="B733" t="str">
        <f t="shared" si="309"/>
        <v>GSM  Spr</v>
      </c>
      <c r="C733">
        <v>2</v>
      </c>
      <c r="D733">
        <v>4</v>
      </c>
      <c r="E733">
        <v>2</v>
      </c>
      <c r="F733">
        <v>1</v>
      </c>
      <c r="G733">
        <v>1</v>
      </c>
      <c r="H733" s="477">
        <f t="shared" si="310"/>
        <v>5</v>
      </c>
      <c r="I733" s="477">
        <f t="shared" si="311"/>
        <v>3</v>
      </c>
      <c r="J733" s="477">
        <v>0</v>
      </c>
      <c r="K733" s="477">
        <v>0</v>
      </c>
      <c r="L733" s="477">
        <v>0</v>
      </c>
      <c r="M733" s="477">
        <v>0</v>
      </c>
      <c r="N733" s="477">
        <f t="shared" si="312"/>
        <v>3</v>
      </c>
    </row>
    <row r="734" spans="1:14" outlineLevel="1">
      <c r="A734" s="112"/>
      <c r="B734" t="e">
        <f t="shared" si="309"/>
        <v>#REF!</v>
      </c>
      <c r="C734">
        <v>2</v>
      </c>
      <c r="D734">
        <v>4</v>
      </c>
      <c r="E734">
        <v>3</v>
      </c>
      <c r="F734">
        <v>1</v>
      </c>
      <c r="G734">
        <v>1</v>
      </c>
      <c r="H734" s="477">
        <f t="shared" si="310"/>
        <v>5</v>
      </c>
      <c r="I734" s="477">
        <f t="shared" si="311"/>
        <v>2</v>
      </c>
      <c r="J734" s="477">
        <v>0</v>
      </c>
      <c r="K734" s="477">
        <v>0</v>
      </c>
      <c r="L734" s="477">
        <v>0</v>
      </c>
      <c r="M734" s="477">
        <v>0</v>
      </c>
      <c r="N734" s="477">
        <f t="shared" si="312"/>
        <v>3</v>
      </c>
    </row>
    <row r="735" spans="1:14" outlineLevel="1">
      <c r="A735" s="107" t="s">
        <v>1123</v>
      </c>
      <c r="B735" t="str">
        <f t="shared" si="309"/>
        <v>CWM  Win</v>
      </c>
      <c r="C735">
        <v>3</v>
      </c>
      <c r="D735">
        <v>1</v>
      </c>
      <c r="E735">
        <v>1</v>
      </c>
      <c r="F735">
        <v>1</v>
      </c>
      <c r="G735">
        <v>1</v>
      </c>
      <c r="H735" s="477">
        <f t="shared" si="310"/>
        <v>3</v>
      </c>
      <c r="I735" s="477">
        <f t="shared" si="311"/>
        <v>4</v>
      </c>
      <c r="J735" s="477">
        <v>0</v>
      </c>
      <c r="K735" s="477">
        <v>0</v>
      </c>
      <c r="L735" s="477">
        <v>0</v>
      </c>
      <c r="M735" s="477">
        <v>0</v>
      </c>
      <c r="N735" s="477">
        <f t="shared" si="312"/>
        <v>2</v>
      </c>
    </row>
    <row r="736" spans="1:14" outlineLevel="1">
      <c r="B736" t="str">
        <f t="shared" si="309"/>
        <v>CWM  Spr</v>
      </c>
      <c r="C736">
        <v>3</v>
      </c>
      <c r="D736">
        <v>1</v>
      </c>
      <c r="E736">
        <v>2</v>
      </c>
      <c r="F736">
        <v>1</v>
      </c>
      <c r="G736">
        <v>1</v>
      </c>
      <c r="H736" s="477">
        <f t="shared" si="310"/>
        <v>3</v>
      </c>
      <c r="I736" s="477">
        <f t="shared" si="311"/>
        <v>3</v>
      </c>
      <c r="J736" s="477">
        <v>0</v>
      </c>
      <c r="K736" s="477">
        <v>0</v>
      </c>
      <c r="L736" s="477">
        <v>0</v>
      </c>
      <c r="M736" s="477">
        <v>0</v>
      </c>
      <c r="N736" s="477">
        <f t="shared" si="312"/>
        <v>2</v>
      </c>
    </row>
    <row r="737" spans="1:14" outlineLevel="1">
      <c r="B737" t="e">
        <f t="shared" si="309"/>
        <v>#REF!</v>
      </c>
      <c r="C737">
        <v>3</v>
      </c>
      <c r="D737">
        <v>1</v>
      </c>
      <c r="E737">
        <v>3</v>
      </c>
      <c r="F737">
        <v>1</v>
      </c>
      <c r="G737">
        <v>1</v>
      </c>
      <c r="H737" s="477">
        <f t="shared" si="310"/>
        <v>3</v>
      </c>
      <c r="I737" s="477">
        <f t="shared" si="311"/>
        <v>2</v>
      </c>
      <c r="J737" s="477">
        <v>0</v>
      </c>
      <c r="K737" s="477">
        <v>0</v>
      </c>
      <c r="L737" s="477">
        <v>0</v>
      </c>
      <c r="M737" s="477">
        <v>0</v>
      </c>
      <c r="N737" s="477">
        <f t="shared" si="312"/>
        <v>2</v>
      </c>
    </row>
    <row r="738" spans="1:14" outlineLevel="1">
      <c r="A738" t="s">
        <v>1124</v>
      </c>
      <c r="B738" t="str">
        <f t="shared" si="309"/>
        <v>CWM  Win</v>
      </c>
      <c r="C738">
        <v>3</v>
      </c>
      <c r="D738">
        <v>2</v>
      </c>
      <c r="E738">
        <v>1</v>
      </c>
      <c r="F738">
        <v>1</v>
      </c>
      <c r="G738">
        <v>1</v>
      </c>
      <c r="H738" s="477">
        <f t="shared" si="310"/>
        <v>4</v>
      </c>
      <c r="I738" s="477">
        <f t="shared" si="311"/>
        <v>4</v>
      </c>
      <c r="J738" s="477">
        <v>0</v>
      </c>
      <c r="K738" s="477">
        <v>0</v>
      </c>
      <c r="L738" s="477">
        <v>0</v>
      </c>
      <c r="M738" s="477">
        <v>0</v>
      </c>
      <c r="N738" s="477">
        <f t="shared" si="312"/>
        <v>2</v>
      </c>
    </row>
    <row r="739" spans="1:14" outlineLevel="1">
      <c r="B739" t="str">
        <f t="shared" si="309"/>
        <v>CWM  Spr</v>
      </c>
      <c r="C739">
        <v>3</v>
      </c>
      <c r="D739">
        <v>2</v>
      </c>
      <c r="E739">
        <v>2</v>
      </c>
      <c r="F739">
        <v>1</v>
      </c>
      <c r="G739">
        <v>1</v>
      </c>
      <c r="H739" s="477">
        <f t="shared" si="310"/>
        <v>4</v>
      </c>
      <c r="I739" s="477">
        <f t="shared" si="311"/>
        <v>3</v>
      </c>
      <c r="J739" s="477">
        <v>0</v>
      </c>
      <c r="K739" s="477">
        <v>0</v>
      </c>
      <c r="L739" s="477">
        <v>0</v>
      </c>
      <c r="M739" s="477">
        <v>0</v>
      </c>
      <c r="N739" s="477">
        <f t="shared" si="312"/>
        <v>2</v>
      </c>
    </row>
    <row r="740" spans="1:14" outlineLevel="1">
      <c r="B740" t="e">
        <f t="shared" si="309"/>
        <v>#REF!</v>
      </c>
      <c r="C740">
        <v>3</v>
      </c>
      <c r="D740">
        <v>2</v>
      </c>
      <c r="E740">
        <v>3</v>
      </c>
      <c r="F740">
        <v>1</v>
      </c>
      <c r="G740">
        <v>1</v>
      </c>
      <c r="H740" s="477">
        <f t="shared" si="310"/>
        <v>4</v>
      </c>
      <c r="I740" s="477">
        <f t="shared" si="311"/>
        <v>2</v>
      </c>
      <c r="J740" s="477">
        <v>0</v>
      </c>
      <c r="K740" s="477">
        <v>0</v>
      </c>
      <c r="L740" s="477">
        <v>0</v>
      </c>
      <c r="M740" s="477">
        <v>0</v>
      </c>
      <c r="N740" s="477">
        <f t="shared" si="312"/>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09"/>
        <v>CWM  Win</v>
      </c>
      <c r="C744">
        <v>3</v>
      </c>
      <c r="D744">
        <v>4</v>
      </c>
      <c r="E744">
        <v>1</v>
      </c>
      <c r="F744">
        <v>1</v>
      </c>
      <c r="G744">
        <v>1</v>
      </c>
      <c r="H744" s="477">
        <f t="shared" si="310"/>
        <v>5</v>
      </c>
      <c r="I744" s="477">
        <f t="shared" si="311"/>
        <v>4</v>
      </c>
      <c r="J744" s="477">
        <v>0</v>
      </c>
      <c r="K744" s="477">
        <v>0</v>
      </c>
      <c r="L744" s="477">
        <v>0</v>
      </c>
      <c r="M744" s="477">
        <v>0</v>
      </c>
      <c r="N744" s="477">
        <f t="shared" si="312"/>
        <v>3</v>
      </c>
    </row>
    <row r="745" spans="1:14" outlineLevel="1">
      <c r="B745" t="str">
        <f t="shared" si="309"/>
        <v>CWM  Spr</v>
      </c>
      <c r="C745">
        <v>3</v>
      </c>
      <c r="D745">
        <v>4</v>
      </c>
      <c r="E745">
        <v>2</v>
      </c>
      <c r="F745">
        <v>1</v>
      </c>
      <c r="G745">
        <v>1</v>
      </c>
      <c r="H745" s="477">
        <f t="shared" si="310"/>
        <v>5</v>
      </c>
      <c r="I745" s="477">
        <f t="shared" si="311"/>
        <v>3</v>
      </c>
      <c r="J745" s="477">
        <v>0</v>
      </c>
      <c r="K745" s="477">
        <v>0</v>
      </c>
      <c r="L745" s="477">
        <v>0</v>
      </c>
      <c r="M745" s="477">
        <v>0</v>
      </c>
      <c r="N745" s="477">
        <f t="shared" si="312"/>
        <v>3</v>
      </c>
    </row>
    <row r="746" spans="1:14" outlineLevel="1">
      <c r="A746" s="112"/>
      <c r="B746" t="e">
        <f t="shared" si="309"/>
        <v>#REF!</v>
      </c>
      <c r="C746">
        <v>3</v>
      </c>
      <c r="D746">
        <v>4</v>
      </c>
      <c r="E746">
        <v>3</v>
      </c>
      <c r="F746">
        <v>1</v>
      </c>
      <c r="G746">
        <v>1</v>
      </c>
      <c r="H746" s="477">
        <f t="shared" si="310"/>
        <v>5</v>
      </c>
      <c r="I746" s="477">
        <f t="shared" si="311"/>
        <v>2</v>
      </c>
      <c r="J746" s="477">
        <v>0</v>
      </c>
      <c r="K746" s="477">
        <v>0</v>
      </c>
      <c r="L746" s="477">
        <v>0</v>
      </c>
      <c r="M746" s="477">
        <v>0</v>
      </c>
      <c r="N746" s="477">
        <f t="shared" si="312"/>
        <v>3</v>
      </c>
    </row>
  </sheetData>
  <phoneticPr fontId="6" type="noConversion"/>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7C5CFD-411F-418F-8C7F-931EC73EBBDA}">
  <sheetPr codeName="Sheet7">
    <outlinePr summaryBelow="0" summaryRight="0"/>
  </sheetPr>
  <dimension ref="A1:GJ746"/>
  <sheetViews>
    <sheetView workbookViewId="0"/>
  </sheetViews>
  <sheetFormatPr defaultRowHeight="15" outlineLevelRow="2"/>
  <cols>
    <col min="2" max="2" width="43.28515625" customWidth="1"/>
    <col min="3" max="3" width="6.28515625" customWidth="1"/>
    <col min="4" max="4" width="7" customWidth="1"/>
    <col min="5" max="10" width="6.28515625" customWidth="1"/>
    <col min="11" max="12" width="7.140625" customWidth="1"/>
    <col min="13" max="124" width="6.28515625" customWidth="1"/>
    <col min="125" max="173" width="6.5703125" customWidth="1"/>
    <col min="174" max="192" width="6.140625" customWidth="1"/>
  </cols>
  <sheetData>
    <row r="1" spans="1:73">
      <c r="B1" t="s">
        <v>376</v>
      </c>
      <c r="H1" t="s">
        <v>621</v>
      </c>
      <c r="I1" s="33"/>
    </row>
    <row r="2" spans="1:73">
      <c r="B2" t="s">
        <v>763</v>
      </c>
    </row>
    <row r="3" spans="1:73">
      <c r="B3" t="s">
        <v>378</v>
      </c>
    </row>
    <row r="4" spans="1:73">
      <c r="A4" t="s">
        <v>578</v>
      </c>
      <c r="B4" t="s">
        <v>975</v>
      </c>
      <c r="C4" s="52">
        <v>3</v>
      </c>
      <c r="D4" s="65" t="str">
        <f>(INDEX(i.TOL_Desc,d.TOL,1)&amp;" ")</f>
        <v xml:space="preserve">Spr </v>
      </c>
    </row>
    <row r="5" spans="1:73">
      <c r="A5" s="191" t="s">
        <v>1155</v>
      </c>
    </row>
    <row r="6" spans="1:73" outlineLevel="1">
      <c r="B6" s="36" t="s">
        <v>948</v>
      </c>
      <c r="C6" s="52">
        <v>2</v>
      </c>
      <c r="D6" s="65" t="str">
        <f>CHOOSE(d.Region,"SWV ","GSM ","CWM ")</f>
        <v xml:space="preserve">GSM </v>
      </c>
      <c r="E6" s="65"/>
      <c r="F6" s="65"/>
      <c r="G6" s="65"/>
      <c r="H6" s="65"/>
      <c r="I6" s="65"/>
      <c r="J6" s="65"/>
      <c r="K6" s="65"/>
      <c r="L6" s="65"/>
      <c r="M6" s="65"/>
      <c r="N6" s="65"/>
      <c r="O6" s="65"/>
      <c r="P6" s="65"/>
      <c r="Q6" s="65"/>
      <c r="R6" s="65"/>
      <c r="S6" s="65"/>
      <c r="T6" s="65"/>
      <c r="U6" s="65"/>
      <c r="V6" s="65"/>
      <c r="W6" s="65"/>
      <c r="X6" s="65"/>
      <c r="Y6" s="65"/>
      <c r="Z6" s="65"/>
      <c r="AA6" s="65"/>
      <c r="AB6" s="65"/>
      <c r="AC6" s="65"/>
      <c r="AD6" s="65"/>
      <c r="AE6" s="65"/>
      <c r="AF6" s="65"/>
      <c r="AG6" s="65"/>
      <c r="AH6" s="65"/>
      <c r="AI6" s="65"/>
      <c r="AJ6" s="65"/>
      <c r="AK6" s="65"/>
      <c r="AL6" s="65"/>
      <c r="AM6" s="65"/>
      <c r="AN6" s="65"/>
      <c r="AO6" s="65"/>
      <c r="AP6" s="65"/>
      <c r="BU6" s="65"/>
    </row>
    <row r="7" spans="1:73" outlineLevel="1">
      <c r="B7" s="36"/>
      <c r="C7" s="65"/>
      <c r="D7" s="65"/>
      <c r="E7" s="65"/>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c r="AI7" s="65"/>
      <c r="AJ7" s="65"/>
      <c r="AK7" s="65"/>
      <c r="AL7" s="65"/>
      <c r="AM7" s="65"/>
      <c r="AN7" s="65"/>
      <c r="AO7" s="65"/>
      <c r="AP7" s="65"/>
      <c r="BU7" s="65"/>
    </row>
    <row r="8" spans="1:73" ht="17.25" outlineLevel="1" collapsed="1">
      <c r="A8" s="260"/>
      <c r="B8" s="260" t="s">
        <v>971</v>
      </c>
      <c r="C8" s="260">
        <v>1</v>
      </c>
      <c r="D8" s="260">
        <v>2</v>
      </c>
      <c r="E8" s="260">
        <v>3</v>
      </c>
      <c r="F8" s="260">
        <v>1</v>
      </c>
      <c r="G8" s="260">
        <v>2</v>
      </c>
      <c r="H8" s="260">
        <v>3</v>
      </c>
      <c r="I8" s="260">
        <v>1</v>
      </c>
      <c r="J8" s="260">
        <v>2</v>
      </c>
      <c r="K8" s="260">
        <v>3</v>
      </c>
      <c r="L8" s="260">
        <v>1</v>
      </c>
      <c r="M8" s="260">
        <v>2</v>
      </c>
      <c r="N8" s="260">
        <v>3</v>
      </c>
      <c r="O8" s="260">
        <v>1</v>
      </c>
      <c r="P8" s="260">
        <v>2</v>
      </c>
      <c r="Q8" s="260">
        <v>3</v>
      </c>
      <c r="R8" s="260">
        <v>1</v>
      </c>
      <c r="S8" s="260">
        <v>2</v>
      </c>
      <c r="T8" s="260">
        <v>3</v>
      </c>
      <c r="U8" s="284"/>
      <c r="V8" s="284"/>
      <c r="W8" s="284"/>
      <c r="X8" s="284"/>
      <c r="Y8" s="284"/>
      <c r="Z8" s="284"/>
      <c r="AA8" s="284"/>
      <c r="AB8" s="284"/>
      <c r="AC8" s="284"/>
      <c r="AD8" s="284"/>
      <c r="AE8" s="284"/>
      <c r="AF8" s="284"/>
      <c r="AG8" s="284"/>
      <c r="AH8" s="284"/>
      <c r="AI8" s="284"/>
      <c r="AJ8" s="284"/>
      <c r="AK8" s="284"/>
      <c r="AL8" s="284"/>
      <c r="AM8" s="285" t="s">
        <v>950</v>
      </c>
      <c r="AN8" s="285"/>
      <c r="AO8" s="285"/>
      <c r="AP8" s="285" t="s">
        <v>951</v>
      </c>
      <c r="AQ8" s="285"/>
      <c r="AR8" s="285"/>
      <c r="AS8" s="285" t="s">
        <v>952</v>
      </c>
      <c r="AT8" s="285"/>
      <c r="AU8" s="285"/>
    </row>
    <row r="9" spans="1:73" outlineLevel="1" collapsed="1">
      <c r="A9" s="260"/>
      <c r="B9" s="260"/>
      <c r="C9" s="286" t="s">
        <v>972</v>
      </c>
      <c r="D9" s="286" t="s">
        <v>973</v>
      </c>
      <c r="E9" s="286" t="s">
        <v>974</v>
      </c>
      <c r="F9" s="286" t="s">
        <v>972</v>
      </c>
      <c r="G9" s="286" t="s">
        <v>973</v>
      </c>
      <c r="H9" s="286" t="s">
        <v>974</v>
      </c>
      <c r="I9" s="286" t="s">
        <v>972</v>
      </c>
      <c r="J9" s="286" t="s">
        <v>973</v>
      </c>
      <c r="K9" s="286" t="s">
        <v>974</v>
      </c>
      <c r="L9" s="286" t="s">
        <v>972</v>
      </c>
      <c r="M9" s="286" t="s">
        <v>973</v>
      </c>
      <c r="N9" s="286" t="s">
        <v>974</v>
      </c>
      <c r="O9" s="286" t="s">
        <v>972</v>
      </c>
      <c r="P9" s="286" t="s">
        <v>973</v>
      </c>
      <c r="Q9" s="286" t="s">
        <v>974</v>
      </c>
      <c r="R9" s="286" t="s">
        <v>972</v>
      </c>
      <c r="S9" s="286" t="s">
        <v>973</v>
      </c>
      <c r="T9" s="286" t="s">
        <v>974</v>
      </c>
      <c r="U9" s="286" t="s">
        <v>972</v>
      </c>
      <c r="V9" s="286" t="s">
        <v>973</v>
      </c>
      <c r="W9" s="286" t="s">
        <v>974</v>
      </c>
      <c r="X9" s="286" t="s">
        <v>972</v>
      </c>
      <c r="Y9" s="286" t="s">
        <v>973</v>
      </c>
      <c r="Z9" s="286" t="s">
        <v>974</v>
      </c>
      <c r="AA9" s="286" t="s">
        <v>972</v>
      </c>
      <c r="AB9" s="286" t="s">
        <v>973</v>
      </c>
      <c r="AC9" s="286" t="s">
        <v>974</v>
      </c>
      <c r="AD9" s="286" t="s">
        <v>972</v>
      </c>
      <c r="AE9" s="286" t="s">
        <v>973</v>
      </c>
      <c r="AF9" s="286" t="s">
        <v>974</v>
      </c>
      <c r="AG9" s="286" t="s">
        <v>972</v>
      </c>
      <c r="AH9" s="286" t="s">
        <v>973</v>
      </c>
      <c r="AI9" s="286" t="s">
        <v>974</v>
      </c>
      <c r="AJ9" s="286" t="s">
        <v>972</v>
      </c>
      <c r="AK9" s="286" t="s">
        <v>973</v>
      </c>
      <c r="AL9" s="286" t="s">
        <v>974</v>
      </c>
      <c r="AM9" s="286" t="s">
        <v>972</v>
      </c>
      <c r="AN9" s="286" t="s">
        <v>973</v>
      </c>
      <c r="AO9" s="286" t="s">
        <v>974</v>
      </c>
      <c r="AP9" s="286" t="s">
        <v>972</v>
      </c>
      <c r="AQ9" s="286" t="s">
        <v>973</v>
      </c>
      <c r="AR9" s="286" t="s">
        <v>974</v>
      </c>
      <c r="AS9" s="286" t="s">
        <v>972</v>
      </c>
      <c r="AT9" s="286" t="s">
        <v>973</v>
      </c>
      <c r="AU9" s="286" t="s">
        <v>974</v>
      </c>
    </row>
    <row r="10" spans="1:73" outlineLevel="1">
      <c r="A10" s="260"/>
      <c r="B10" s="260" t="s">
        <v>1154</v>
      </c>
      <c r="C10" s="286">
        <v>1</v>
      </c>
      <c r="D10" s="286">
        <v>1</v>
      </c>
      <c r="E10" s="286">
        <v>1</v>
      </c>
      <c r="F10" s="286">
        <v>2</v>
      </c>
      <c r="G10" s="286">
        <v>2</v>
      </c>
      <c r="H10" s="286">
        <v>2</v>
      </c>
      <c r="I10" s="286">
        <v>3</v>
      </c>
      <c r="J10" s="286">
        <v>3</v>
      </c>
      <c r="K10" s="286">
        <v>3</v>
      </c>
      <c r="L10" s="286">
        <v>4</v>
      </c>
      <c r="M10" s="286">
        <v>4</v>
      </c>
      <c r="N10" s="286">
        <v>4</v>
      </c>
      <c r="O10" s="286">
        <v>5</v>
      </c>
      <c r="P10" s="286">
        <v>5</v>
      </c>
      <c r="Q10" s="286">
        <v>5</v>
      </c>
      <c r="R10" s="286">
        <v>6</v>
      </c>
      <c r="S10" s="286">
        <v>6</v>
      </c>
      <c r="T10" s="286">
        <v>6</v>
      </c>
      <c r="U10" s="260"/>
      <c r="V10" s="260"/>
      <c r="W10" s="260"/>
      <c r="X10" s="260"/>
      <c r="Y10" s="260"/>
      <c r="Z10" s="260"/>
      <c r="AA10" s="260"/>
      <c r="AB10" s="260"/>
      <c r="AC10" s="260"/>
      <c r="AD10" s="260"/>
      <c r="AE10" s="260"/>
      <c r="AF10" s="260"/>
      <c r="AG10" s="260"/>
      <c r="AH10" s="260"/>
      <c r="AI10" s="260"/>
      <c r="AJ10" s="260"/>
      <c r="AK10" s="260"/>
      <c r="AL10" s="260"/>
      <c r="AM10" s="279"/>
      <c r="AN10" s="279"/>
      <c r="AO10" s="279"/>
      <c r="AP10" s="279">
        <v>43600</v>
      </c>
      <c r="AQ10" s="279">
        <v>43634</v>
      </c>
      <c r="AR10" s="279">
        <v>43669</v>
      </c>
      <c r="AS10" s="279"/>
      <c r="AT10" s="279"/>
      <c r="AU10" s="279"/>
    </row>
    <row r="11" spans="1:73" outlineLevel="1" collapsed="1">
      <c r="A11" s="260">
        <v>1</v>
      </c>
      <c r="B11" s="281" t="s">
        <v>966</v>
      </c>
      <c r="C11" s="282">
        <f t="shared" ref="C11:N16" si="0">INDEX($AM11:$AU11,1,C$8+(d.Region-1)*3)+INDEX(i.AgeJ,C$10,1)/7</f>
        <v>35</v>
      </c>
      <c r="D11" s="282">
        <f t="shared" si="0"/>
        <v>39</v>
      </c>
      <c r="E11" s="282">
        <f t="shared" si="0"/>
        <v>43</v>
      </c>
      <c r="F11" s="282">
        <f t="shared" si="0"/>
        <v>37</v>
      </c>
      <c r="G11" s="282">
        <f t="shared" si="0"/>
        <v>41</v>
      </c>
      <c r="H11" s="282">
        <f t="shared" si="0"/>
        <v>45</v>
      </c>
      <c r="I11" s="282">
        <f t="shared" si="0"/>
        <v>40</v>
      </c>
      <c r="J11" s="282">
        <f t="shared" si="0"/>
        <v>44</v>
      </c>
      <c r="K11" s="282">
        <f t="shared" si="0"/>
        <v>48</v>
      </c>
      <c r="L11" s="282">
        <f t="shared" si="0"/>
        <v>42</v>
      </c>
      <c r="M11" s="282">
        <f t="shared" si="0"/>
        <v>46</v>
      </c>
      <c r="N11" s="282">
        <f t="shared" si="0"/>
        <v>50</v>
      </c>
      <c r="O11" s="282">
        <f>INDEX($AM11:$AU11,1,O$8+(d.Region-1)*3)</f>
        <v>35</v>
      </c>
      <c r="P11" s="282">
        <f>INDEX($AM11:$AU11,1,P$8+(d.Region-1)*3)</f>
        <v>39</v>
      </c>
      <c r="Q11" s="282">
        <f>INDEX($AM11:$AU11,1,Q$8+(d.Region-1)*3)</f>
        <v>43</v>
      </c>
      <c r="R11" s="282">
        <f t="shared" ref="R11:T16" si="1">INDEX($AM11:$AU11,1,R$8+(d.Region-1)*3)+INDEX(i.AgeJ,R$10,1)/7</f>
        <v>35</v>
      </c>
      <c r="S11" s="282">
        <f t="shared" si="1"/>
        <v>39</v>
      </c>
      <c r="T11" s="282">
        <f t="shared" si="1"/>
        <v>43</v>
      </c>
      <c r="U11" s="260"/>
      <c r="V11" s="260"/>
      <c r="W11" s="260"/>
      <c r="X11" s="260"/>
      <c r="Y11" s="260"/>
      <c r="Z11" s="260"/>
      <c r="AA11" s="260"/>
      <c r="AB11" s="260"/>
      <c r="AC11" s="260"/>
      <c r="AD11" s="260"/>
      <c r="AE11" s="260"/>
      <c r="AF11" s="260"/>
      <c r="AG11" s="260" t="str">
        <f t="shared" ref="AG11:AI12" si="2">O11&amp;":"&amp;O11+1</f>
        <v>35:36</v>
      </c>
      <c r="AH11" s="260" t="str">
        <f t="shared" si="2"/>
        <v>39:40</v>
      </c>
      <c r="AI11" s="260" t="str">
        <f t="shared" si="2"/>
        <v>43:44</v>
      </c>
      <c r="AJ11" s="260"/>
      <c r="AK11" s="260"/>
      <c r="AL11" s="260"/>
      <c r="AM11" s="280">
        <v>36</v>
      </c>
      <c r="AN11" s="280">
        <v>40</v>
      </c>
      <c r="AO11" s="280">
        <v>44</v>
      </c>
      <c r="AP11" s="280">
        <v>35</v>
      </c>
      <c r="AQ11" s="280">
        <v>39</v>
      </c>
      <c r="AR11" s="280">
        <v>43</v>
      </c>
      <c r="AS11" s="280">
        <v>34</v>
      </c>
      <c r="AT11" s="280">
        <v>38</v>
      </c>
      <c r="AU11" s="280">
        <v>42</v>
      </c>
    </row>
    <row r="12" spans="1:73" outlineLevel="1" collapsed="1">
      <c r="A12" s="260">
        <v>2</v>
      </c>
      <c r="B12" s="281" t="s">
        <v>967</v>
      </c>
      <c r="C12" s="282">
        <f t="shared" si="0"/>
        <v>55</v>
      </c>
      <c r="D12" s="282">
        <f t="shared" si="0"/>
        <v>59</v>
      </c>
      <c r="E12" s="282">
        <f t="shared" si="0"/>
        <v>63</v>
      </c>
      <c r="F12" s="282">
        <f t="shared" si="0"/>
        <v>57</v>
      </c>
      <c r="G12" s="282">
        <f t="shared" si="0"/>
        <v>61</v>
      </c>
      <c r="H12" s="282">
        <f t="shared" si="0"/>
        <v>65</v>
      </c>
      <c r="I12" s="282">
        <f t="shared" si="0"/>
        <v>60</v>
      </c>
      <c r="J12" s="282">
        <f t="shared" si="0"/>
        <v>64</v>
      </c>
      <c r="K12" s="282">
        <f t="shared" si="0"/>
        <v>68</v>
      </c>
      <c r="L12" s="282">
        <f t="shared" si="0"/>
        <v>62</v>
      </c>
      <c r="M12" s="282">
        <f t="shared" si="0"/>
        <v>66</v>
      </c>
      <c r="N12" s="282">
        <f t="shared" si="0"/>
        <v>70</v>
      </c>
      <c r="O12" s="282">
        <f t="shared" ref="O12:Q16" si="3">INDEX($AM12:$AU12,1,O$8+(d.Region-1)*3)+INDEX(i.AgeJ,O$10,1)/7</f>
        <v>64</v>
      </c>
      <c r="P12" s="282">
        <f t="shared" si="3"/>
        <v>68</v>
      </c>
      <c r="Q12" s="282">
        <f t="shared" si="3"/>
        <v>72</v>
      </c>
      <c r="R12" s="282">
        <f t="shared" si="1"/>
        <v>55</v>
      </c>
      <c r="S12" s="282">
        <f t="shared" si="1"/>
        <v>59</v>
      </c>
      <c r="T12" s="282">
        <f t="shared" si="1"/>
        <v>63</v>
      </c>
      <c r="U12" s="260"/>
      <c r="V12" s="260"/>
      <c r="W12" s="260"/>
      <c r="X12" s="260"/>
      <c r="Y12" s="260"/>
      <c r="Z12" s="260"/>
      <c r="AA12" s="260"/>
      <c r="AB12" s="260"/>
      <c r="AC12" s="260"/>
      <c r="AD12" s="260"/>
      <c r="AE12" s="260"/>
      <c r="AF12" s="260"/>
      <c r="AG12" s="260" t="str">
        <f t="shared" si="2"/>
        <v>64:65</v>
      </c>
      <c r="AH12" s="260" t="str">
        <f t="shared" si="2"/>
        <v>68:69</v>
      </c>
      <c r="AI12" s="260" t="str">
        <f t="shared" si="2"/>
        <v>72:73</v>
      </c>
      <c r="AJ12" s="260"/>
      <c r="AK12" s="260"/>
      <c r="AL12" s="260"/>
      <c r="AM12" s="280">
        <f>INT(AM15-(150/7))</f>
        <v>56</v>
      </c>
      <c r="AN12" s="280">
        <f t="shared" ref="AN12:AU12" si="4">INT(AN15-(150/7))</f>
        <v>60</v>
      </c>
      <c r="AO12" s="280">
        <f t="shared" si="4"/>
        <v>64</v>
      </c>
      <c r="AP12" s="280">
        <f t="shared" si="4"/>
        <v>55</v>
      </c>
      <c r="AQ12" s="280">
        <f t="shared" si="4"/>
        <v>59</v>
      </c>
      <c r="AR12" s="280">
        <f t="shared" si="4"/>
        <v>63</v>
      </c>
      <c r="AS12" s="280">
        <f t="shared" si="4"/>
        <v>54</v>
      </c>
      <c r="AT12" s="280">
        <f t="shared" si="4"/>
        <v>58</v>
      </c>
      <c r="AU12" s="280">
        <f t="shared" si="4"/>
        <v>62</v>
      </c>
    </row>
    <row r="13" spans="1:73" outlineLevel="1" collapsed="1">
      <c r="A13" s="260">
        <v>3</v>
      </c>
      <c r="B13" s="281" t="s">
        <v>977</v>
      </c>
      <c r="C13" s="282">
        <f t="shared" si="0"/>
        <v>60</v>
      </c>
      <c r="D13" s="282">
        <f t="shared" si="0"/>
        <v>64</v>
      </c>
      <c r="E13" s="282">
        <f t="shared" si="0"/>
        <v>68</v>
      </c>
      <c r="F13" s="282">
        <f t="shared" si="0"/>
        <v>62</v>
      </c>
      <c r="G13" s="282">
        <f t="shared" si="0"/>
        <v>66</v>
      </c>
      <c r="H13" s="282">
        <f t="shared" si="0"/>
        <v>70</v>
      </c>
      <c r="I13" s="282">
        <f t="shared" si="0"/>
        <v>65</v>
      </c>
      <c r="J13" s="282">
        <f t="shared" si="0"/>
        <v>69</v>
      </c>
      <c r="K13" s="282">
        <f t="shared" si="0"/>
        <v>73</v>
      </c>
      <c r="L13" s="282">
        <f t="shared" si="0"/>
        <v>67</v>
      </c>
      <c r="M13" s="282">
        <f t="shared" si="0"/>
        <v>71</v>
      </c>
      <c r="N13" s="282">
        <f t="shared" si="0"/>
        <v>75</v>
      </c>
      <c r="O13" s="282">
        <f t="shared" si="3"/>
        <v>69</v>
      </c>
      <c r="P13" s="282">
        <f t="shared" si="3"/>
        <v>73</v>
      </c>
      <c r="Q13" s="282">
        <f t="shared" si="3"/>
        <v>77</v>
      </c>
      <c r="R13" s="282">
        <f t="shared" si="1"/>
        <v>60</v>
      </c>
      <c r="S13" s="282">
        <f t="shared" si="1"/>
        <v>64</v>
      </c>
      <c r="T13" s="282">
        <f t="shared" si="1"/>
        <v>68</v>
      </c>
      <c r="U13" s="260"/>
      <c r="V13" s="260"/>
      <c r="W13" s="260"/>
      <c r="X13" s="260"/>
      <c r="Y13" s="260"/>
      <c r="Z13" s="260"/>
      <c r="AA13" s="260"/>
      <c r="AB13" s="260"/>
      <c r="AC13" s="260"/>
      <c r="AD13" s="260"/>
      <c r="AE13" s="260"/>
      <c r="AF13" s="260"/>
      <c r="AG13" s="260"/>
      <c r="AH13" s="260"/>
      <c r="AI13" s="260"/>
      <c r="AJ13" s="260"/>
      <c r="AK13" s="260"/>
      <c r="AL13" s="260"/>
      <c r="AM13" s="280">
        <f>AM12+5</f>
        <v>61</v>
      </c>
      <c r="AN13" s="280">
        <f t="shared" ref="AN13:AU13" si="5">AN12+5</f>
        <v>65</v>
      </c>
      <c r="AO13" s="280">
        <f t="shared" si="5"/>
        <v>69</v>
      </c>
      <c r="AP13" s="280">
        <f t="shared" si="5"/>
        <v>60</v>
      </c>
      <c r="AQ13" s="280">
        <f t="shared" si="5"/>
        <v>64</v>
      </c>
      <c r="AR13" s="280">
        <f t="shared" si="5"/>
        <v>68</v>
      </c>
      <c r="AS13" s="280">
        <f t="shared" si="5"/>
        <v>59</v>
      </c>
      <c r="AT13" s="280">
        <f t="shared" si="5"/>
        <v>63</v>
      </c>
      <c r="AU13" s="280">
        <f t="shared" si="5"/>
        <v>67</v>
      </c>
    </row>
    <row r="14" spans="1:73" outlineLevel="1">
      <c r="A14" s="260">
        <v>4</v>
      </c>
      <c r="B14" s="281" t="s">
        <v>1148</v>
      </c>
      <c r="C14" s="282">
        <f t="shared" si="0"/>
        <v>0</v>
      </c>
      <c r="D14" s="282">
        <f t="shared" si="0"/>
        <v>0</v>
      </c>
      <c r="E14" s="282">
        <f t="shared" si="0"/>
        <v>0</v>
      </c>
      <c r="F14" s="282">
        <f t="shared" si="0"/>
        <v>2</v>
      </c>
      <c r="G14" s="282">
        <f t="shared" si="0"/>
        <v>2</v>
      </c>
      <c r="H14" s="282">
        <f t="shared" si="0"/>
        <v>2</v>
      </c>
      <c r="I14" s="282">
        <f t="shared" si="0"/>
        <v>5</v>
      </c>
      <c r="J14" s="282">
        <f t="shared" si="0"/>
        <v>5</v>
      </c>
      <c r="K14" s="282">
        <f t="shared" si="0"/>
        <v>5</v>
      </c>
      <c r="L14" s="282">
        <f t="shared" si="0"/>
        <v>7</v>
      </c>
      <c r="M14" s="282">
        <f t="shared" si="0"/>
        <v>7</v>
      </c>
      <c r="N14" s="282">
        <f t="shared" si="0"/>
        <v>7</v>
      </c>
      <c r="O14" s="282">
        <f t="shared" si="3"/>
        <v>9</v>
      </c>
      <c r="P14" s="282">
        <f t="shared" si="3"/>
        <v>9</v>
      </c>
      <c r="Q14" s="282">
        <f t="shared" si="3"/>
        <v>9</v>
      </c>
      <c r="R14" s="282">
        <f t="shared" si="1"/>
        <v>0</v>
      </c>
      <c r="S14" s="282">
        <f t="shared" si="1"/>
        <v>0</v>
      </c>
      <c r="T14" s="282">
        <f t="shared" si="1"/>
        <v>0</v>
      </c>
      <c r="U14" s="260"/>
      <c r="V14" s="260"/>
      <c r="W14" s="260"/>
      <c r="X14" s="260"/>
      <c r="Y14" s="260"/>
      <c r="Z14" s="260"/>
      <c r="AA14" s="260"/>
      <c r="AB14" s="260"/>
      <c r="AC14" s="260"/>
      <c r="AD14" s="260"/>
      <c r="AE14" s="260"/>
      <c r="AF14" s="260"/>
      <c r="AG14" s="260"/>
      <c r="AH14" s="260"/>
      <c r="AI14" s="260"/>
      <c r="AJ14" s="260"/>
      <c r="AK14" s="260"/>
      <c r="AL14" s="260"/>
      <c r="AM14" s="280"/>
      <c r="AN14" s="280"/>
      <c r="AO14" s="280"/>
      <c r="AP14" s="280"/>
      <c r="AQ14" s="280"/>
      <c r="AR14" s="280"/>
      <c r="AS14" s="280"/>
      <c r="AT14" s="280"/>
      <c r="AU14" s="280"/>
    </row>
    <row r="15" spans="1:73" outlineLevel="1" collapsed="1">
      <c r="A15" s="260">
        <v>5</v>
      </c>
      <c r="B15" s="281" t="s">
        <v>968</v>
      </c>
      <c r="C15" s="282">
        <f t="shared" si="0"/>
        <v>77</v>
      </c>
      <c r="D15" s="282">
        <f t="shared" si="0"/>
        <v>81</v>
      </c>
      <c r="E15" s="282">
        <f t="shared" si="0"/>
        <v>85</v>
      </c>
      <c r="F15" s="282">
        <f t="shared" si="0"/>
        <v>79</v>
      </c>
      <c r="G15" s="282">
        <f t="shared" si="0"/>
        <v>83</v>
      </c>
      <c r="H15" s="282">
        <f t="shared" si="0"/>
        <v>87</v>
      </c>
      <c r="I15" s="282">
        <f t="shared" si="0"/>
        <v>82</v>
      </c>
      <c r="J15" s="282">
        <f t="shared" si="0"/>
        <v>86</v>
      </c>
      <c r="K15" s="282">
        <f t="shared" si="0"/>
        <v>90</v>
      </c>
      <c r="L15" s="282">
        <f t="shared" si="0"/>
        <v>84</v>
      </c>
      <c r="M15" s="282">
        <f t="shared" si="0"/>
        <v>88</v>
      </c>
      <c r="N15" s="282">
        <f t="shared" si="0"/>
        <v>92</v>
      </c>
      <c r="O15" s="282">
        <f t="shared" si="3"/>
        <v>86</v>
      </c>
      <c r="P15" s="282">
        <f t="shared" si="3"/>
        <v>90</v>
      </c>
      <c r="Q15" s="282">
        <f t="shared" si="3"/>
        <v>94</v>
      </c>
      <c r="R15" s="282">
        <f t="shared" si="1"/>
        <v>77</v>
      </c>
      <c r="S15" s="282">
        <f t="shared" si="1"/>
        <v>81</v>
      </c>
      <c r="T15" s="282">
        <f t="shared" si="1"/>
        <v>85</v>
      </c>
      <c r="U15" s="260"/>
      <c r="V15" s="260"/>
      <c r="W15" s="260"/>
      <c r="X15" s="260"/>
      <c r="Y15" s="260"/>
      <c r="Z15" s="260"/>
      <c r="AA15" s="260"/>
      <c r="AB15" s="260"/>
      <c r="AC15" s="260"/>
      <c r="AD15" s="260"/>
      <c r="AE15" s="260"/>
      <c r="AF15" s="260"/>
      <c r="AG15" s="260"/>
      <c r="AH15" s="260"/>
      <c r="AI15" s="260"/>
      <c r="AJ15" s="260"/>
      <c r="AK15" s="260"/>
      <c r="AL15" s="260"/>
      <c r="AM15" s="280">
        <f>AM11-10+52</f>
        <v>78</v>
      </c>
      <c r="AN15" s="280">
        <f t="shared" ref="AN15:AU15" si="6">AN11-10+52</f>
        <v>82</v>
      </c>
      <c r="AO15" s="280">
        <f t="shared" si="6"/>
        <v>86</v>
      </c>
      <c r="AP15" s="280">
        <f t="shared" si="6"/>
        <v>77</v>
      </c>
      <c r="AQ15" s="280">
        <f t="shared" si="6"/>
        <v>81</v>
      </c>
      <c r="AR15" s="280">
        <f t="shared" si="6"/>
        <v>85</v>
      </c>
      <c r="AS15" s="280">
        <f t="shared" si="6"/>
        <v>76</v>
      </c>
      <c r="AT15" s="280">
        <f t="shared" si="6"/>
        <v>80</v>
      </c>
      <c r="AU15" s="280">
        <f t="shared" si="6"/>
        <v>84</v>
      </c>
    </row>
    <row r="16" spans="1:73" outlineLevel="1" collapsed="1">
      <c r="A16" s="260">
        <v>6</v>
      </c>
      <c r="B16" s="281" t="s">
        <v>969</v>
      </c>
      <c r="C16" s="282">
        <f t="shared" si="0"/>
        <v>87</v>
      </c>
      <c r="D16" s="282">
        <f t="shared" si="0"/>
        <v>91</v>
      </c>
      <c r="E16" s="282">
        <f t="shared" si="0"/>
        <v>95</v>
      </c>
      <c r="F16" s="282">
        <f t="shared" si="0"/>
        <v>89</v>
      </c>
      <c r="G16" s="282">
        <f t="shared" si="0"/>
        <v>93</v>
      </c>
      <c r="H16" s="282">
        <f t="shared" si="0"/>
        <v>97</v>
      </c>
      <c r="I16" s="282">
        <f t="shared" si="0"/>
        <v>92</v>
      </c>
      <c r="J16" s="282">
        <f t="shared" si="0"/>
        <v>96</v>
      </c>
      <c r="K16" s="282">
        <f t="shared" si="0"/>
        <v>100</v>
      </c>
      <c r="L16" s="282">
        <f t="shared" si="0"/>
        <v>94</v>
      </c>
      <c r="M16" s="282">
        <f t="shared" si="0"/>
        <v>98</v>
      </c>
      <c r="N16" s="282">
        <f t="shared" si="0"/>
        <v>102</v>
      </c>
      <c r="O16" s="282">
        <f t="shared" si="3"/>
        <v>96</v>
      </c>
      <c r="P16" s="282">
        <f t="shared" si="3"/>
        <v>100</v>
      </c>
      <c r="Q16" s="282">
        <f t="shared" si="3"/>
        <v>104</v>
      </c>
      <c r="R16" s="282">
        <f t="shared" si="1"/>
        <v>87</v>
      </c>
      <c r="S16" s="282">
        <f t="shared" si="1"/>
        <v>91</v>
      </c>
      <c r="T16" s="282">
        <f t="shared" si="1"/>
        <v>95</v>
      </c>
      <c r="U16" s="260"/>
      <c r="V16" s="260"/>
      <c r="W16" s="260"/>
      <c r="X16" s="260"/>
      <c r="Y16" s="260"/>
      <c r="Z16" s="260"/>
      <c r="AA16" s="260"/>
      <c r="AB16" s="260"/>
      <c r="AC16" s="260"/>
      <c r="AD16" s="260"/>
      <c r="AE16" s="260"/>
      <c r="AF16" s="260"/>
      <c r="AG16" s="260"/>
      <c r="AH16" s="260"/>
      <c r="AI16" s="260"/>
      <c r="AJ16" s="260"/>
      <c r="AK16" s="260"/>
      <c r="AL16" s="260"/>
      <c r="AM16" s="280">
        <f>AM15+10</f>
        <v>88</v>
      </c>
      <c r="AN16" s="280">
        <f t="shared" ref="AN16:AU16" si="7">AN15+10</f>
        <v>92</v>
      </c>
      <c r="AO16" s="280">
        <f t="shared" si="7"/>
        <v>96</v>
      </c>
      <c r="AP16" s="280">
        <f t="shared" si="7"/>
        <v>87</v>
      </c>
      <c r="AQ16" s="280">
        <f t="shared" si="7"/>
        <v>91</v>
      </c>
      <c r="AR16" s="280">
        <f t="shared" si="7"/>
        <v>95</v>
      </c>
      <c r="AS16" s="280">
        <f t="shared" si="7"/>
        <v>86</v>
      </c>
      <c r="AT16" s="280">
        <f t="shared" si="7"/>
        <v>90</v>
      </c>
      <c r="AU16" s="280">
        <f t="shared" si="7"/>
        <v>94</v>
      </c>
    </row>
    <row r="17" spans="1:69" outlineLevel="1" collapsed="1">
      <c r="A17" s="260">
        <v>7</v>
      </c>
      <c r="B17" s="281" t="s">
        <v>970</v>
      </c>
      <c r="C17" s="283">
        <f t="shared" ref="C17:T17" si="8">INDEX($AM17:$AU17,1,C$8+(d.Region-1)*3)</f>
        <v>129</v>
      </c>
      <c r="D17" s="283">
        <f t="shared" si="8"/>
        <v>133</v>
      </c>
      <c r="E17" s="283">
        <f t="shared" si="8"/>
        <v>137</v>
      </c>
      <c r="F17" s="283">
        <f t="shared" si="8"/>
        <v>129</v>
      </c>
      <c r="G17" s="283">
        <f t="shared" si="8"/>
        <v>133</v>
      </c>
      <c r="H17" s="283">
        <f t="shared" si="8"/>
        <v>137</v>
      </c>
      <c r="I17" s="283">
        <f t="shared" si="8"/>
        <v>129</v>
      </c>
      <c r="J17" s="283">
        <f t="shared" si="8"/>
        <v>133</v>
      </c>
      <c r="K17" s="283">
        <f t="shared" si="8"/>
        <v>137</v>
      </c>
      <c r="L17" s="283">
        <f t="shared" si="8"/>
        <v>129</v>
      </c>
      <c r="M17" s="283">
        <f t="shared" si="8"/>
        <v>133</v>
      </c>
      <c r="N17" s="283">
        <f t="shared" si="8"/>
        <v>137</v>
      </c>
      <c r="O17" s="283">
        <f t="shared" si="8"/>
        <v>129</v>
      </c>
      <c r="P17" s="283">
        <f t="shared" si="8"/>
        <v>133</v>
      </c>
      <c r="Q17" s="283">
        <f t="shared" si="8"/>
        <v>137</v>
      </c>
      <c r="R17" s="283">
        <f t="shared" si="8"/>
        <v>129</v>
      </c>
      <c r="S17" s="283">
        <f t="shared" si="8"/>
        <v>133</v>
      </c>
      <c r="T17" s="283">
        <f t="shared" si="8"/>
        <v>137</v>
      </c>
      <c r="U17" s="260"/>
      <c r="V17" s="260"/>
      <c r="W17" s="260"/>
      <c r="X17" s="260"/>
      <c r="Y17" s="260"/>
      <c r="Z17" s="260"/>
      <c r="AA17" s="260"/>
      <c r="AB17" s="260"/>
      <c r="AC17" s="260"/>
      <c r="AD17" s="260"/>
      <c r="AE17" s="260"/>
      <c r="AF17" s="260"/>
      <c r="AG17" s="260"/>
      <c r="AH17" s="260"/>
      <c r="AI17" s="260"/>
      <c r="AJ17" s="260"/>
      <c r="AK17" s="260"/>
      <c r="AL17" s="260"/>
      <c r="AM17" s="280">
        <f>AM15+52</f>
        <v>130</v>
      </c>
      <c r="AN17" s="280">
        <f t="shared" ref="AN17:AU17" si="9">AN15+52</f>
        <v>134</v>
      </c>
      <c r="AO17" s="280">
        <f t="shared" si="9"/>
        <v>138</v>
      </c>
      <c r="AP17" s="280">
        <f t="shared" si="9"/>
        <v>129</v>
      </c>
      <c r="AQ17" s="280">
        <f t="shared" si="9"/>
        <v>133</v>
      </c>
      <c r="AR17" s="280">
        <f t="shared" si="9"/>
        <v>137</v>
      </c>
      <c r="AS17" s="280">
        <f t="shared" si="9"/>
        <v>128</v>
      </c>
      <c r="AT17" s="280">
        <f t="shared" si="9"/>
        <v>132</v>
      </c>
      <c r="AU17" s="280">
        <f t="shared" si="9"/>
        <v>136</v>
      </c>
    </row>
    <row r="18" spans="1:69" s="260" customFormat="1" outlineLevel="1">
      <c r="A18" s="260">
        <f t="shared" ref="A18:A37" si="10">A17+1</f>
        <v>8</v>
      </c>
      <c r="B18" s="281" t="s">
        <v>1726</v>
      </c>
      <c r="C18" s="282" t="e">
        <f t="shared" ref="C18:E32" si="11">INDEX($AM18:$AU18,1,C$8+(d.Region-1)*3)+INDEX(i.AgeJ,C$10,1)/7</f>
        <v>#DIV/0!</v>
      </c>
      <c r="D18" s="282" t="e">
        <f t="shared" si="11"/>
        <v>#DIV/0!</v>
      </c>
      <c r="E18" s="282" t="e">
        <f t="shared" si="11"/>
        <v>#DIV/0!</v>
      </c>
      <c r="F18" s="282"/>
      <c r="G18" s="282"/>
      <c r="H18" s="282"/>
      <c r="I18" s="282"/>
      <c r="J18" s="282"/>
      <c r="K18" s="282"/>
      <c r="L18" s="282"/>
      <c r="M18" s="282"/>
      <c r="N18" s="282"/>
      <c r="O18" s="282"/>
      <c r="P18" s="282"/>
      <c r="Q18" s="282"/>
      <c r="R18" s="282"/>
      <c r="S18" s="282"/>
      <c r="T18" s="282"/>
      <c r="U18" s="547" t="e">
        <f t="shared" ref="U18:W33" si="12">C18&amp;":"&amp;C18+1</f>
        <v>#DIV/0!</v>
      </c>
      <c r="V18" s="547" t="e">
        <f t="shared" si="12"/>
        <v>#DIV/0!</v>
      </c>
      <c r="W18" s="547" t="e">
        <f t="shared" si="12"/>
        <v>#DIV/0!</v>
      </c>
      <c r="X18" s="547"/>
      <c r="Y18" s="547"/>
      <c r="Z18" s="547"/>
      <c r="AA18" s="547"/>
      <c r="AB18" s="547"/>
      <c r="AC18" s="547"/>
      <c r="AD18" s="547"/>
      <c r="AE18" s="547"/>
      <c r="AF18" s="547"/>
      <c r="AG18" s="547"/>
      <c r="AH18" s="547"/>
      <c r="AI18" s="547"/>
      <c r="AJ18" s="547"/>
      <c r="AK18" s="547"/>
      <c r="AL18" s="547"/>
      <c r="AM18" s="548" t="e">
        <f t="shared" ref="AM18:AU33" si="13">AX18</f>
        <v>#DIV/0!</v>
      </c>
      <c r="AN18" s="548" t="e">
        <f t="shared" si="13"/>
        <v>#DIV/0!</v>
      </c>
      <c r="AO18" s="548" t="e">
        <f t="shared" si="13"/>
        <v>#DIV/0!</v>
      </c>
      <c r="AP18" s="548" t="e">
        <f t="shared" si="13"/>
        <v>#DIV/0!</v>
      </c>
      <c r="AQ18" s="548" t="e">
        <f t="shared" si="13"/>
        <v>#DIV/0!</v>
      </c>
      <c r="AR18" s="548" t="e">
        <f t="shared" si="13"/>
        <v>#DIV/0!</v>
      </c>
      <c r="AS18" s="548" t="e">
        <f t="shared" si="13"/>
        <v>#DIV/0!</v>
      </c>
      <c r="AT18" s="548" t="e">
        <f t="shared" si="13"/>
        <v>#DIV/0!</v>
      </c>
      <c r="AU18" s="548" t="e">
        <f t="shared" si="13"/>
        <v>#DIV/0!</v>
      </c>
      <c r="AW18" s="260">
        <f>AW17+135</f>
        <v>135</v>
      </c>
      <c r="AX18" s="260" t="e">
        <f t="shared" ref="AX18:BF33" si="14">ROUND((AX$10+$AW18-$AX$8)/$AX$9,0)</f>
        <v>#DIV/0!</v>
      </c>
      <c r="AY18" s="260" t="e">
        <f t="shared" si="14"/>
        <v>#DIV/0!</v>
      </c>
      <c r="AZ18" s="260" t="e">
        <f t="shared" si="14"/>
        <v>#DIV/0!</v>
      </c>
      <c r="BA18" s="260" t="e">
        <f t="shared" si="14"/>
        <v>#DIV/0!</v>
      </c>
      <c r="BB18" s="260" t="e">
        <f t="shared" si="14"/>
        <v>#DIV/0!</v>
      </c>
      <c r="BC18" s="260" t="e">
        <f t="shared" si="14"/>
        <v>#DIV/0!</v>
      </c>
      <c r="BD18" s="260" t="e">
        <f t="shared" si="14"/>
        <v>#DIV/0!</v>
      </c>
      <c r="BE18" s="260" t="e">
        <f t="shared" si="14"/>
        <v>#DIV/0!</v>
      </c>
      <c r="BF18" s="260" t="e">
        <f t="shared" si="14"/>
        <v>#DIV/0!</v>
      </c>
      <c r="BI18" s="280">
        <v>58</v>
      </c>
      <c r="BJ18" s="280">
        <v>66</v>
      </c>
      <c r="BK18" s="280">
        <v>72</v>
      </c>
      <c r="BL18" s="280">
        <v>62</v>
      </c>
      <c r="BM18" s="280">
        <v>67</v>
      </c>
      <c r="BN18" s="280">
        <v>72</v>
      </c>
      <c r="BO18" s="280">
        <v>58</v>
      </c>
      <c r="BP18" s="280">
        <v>63</v>
      </c>
      <c r="BQ18" s="280">
        <v>68</v>
      </c>
    </row>
    <row r="19" spans="1:69" s="260" customFormat="1" outlineLevel="1" collapsed="1">
      <c r="A19" s="260">
        <f t="shared" si="10"/>
        <v>9</v>
      </c>
      <c r="B19" s="281" t="s">
        <v>1727</v>
      </c>
      <c r="C19" s="282" t="e">
        <f t="shared" si="11"/>
        <v>#DIV/0!</v>
      </c>
      <c r="D19" s="282" t="e">
        <f t="shared" si="11"/>
        <v>#DIV/0!</v>
      </c>
      <c r="E19" s="282" t="e">
        <f t="shared" si="11"/>
        <v>#DIV/0!</v>
      </c>
      <c r="F19" s="282"/>
      <c r="G19" s="282"/>
      <c r="H19" s="282"/>
      <c r="I19" s="282"/>
      <c r="J19" s="282"/>
      <c r="K19" s="282"/>
      <c r="L19" s="282"/>
      <c r="M19" s="282"/>
      <c r="N19" s="282"/>
      <c r="O19" s="282"/>
      <c r="P19" s="282"/>
      <c r="Q19" s="282"/>
      <c r="R19" s="282"/>
      <c r="S19" s="282"/>
      <c r="T19" s="282"/>
      <c r="U19" s="547" t="e">
        <f t="shared" si="12"/>
        <v>#DIV/0!</v>
      </c>
      <c r="V19" s="547" t="e">
        <f t="shared" si="12"/>
        <v>#DIV/0!</v>
      </c>
      <c r="W19" s="547" t="e">
        <f t="shared" si="12"/>
        <v>#DIV/0!</v>
      </c>
      <c r="X19" s="547"/>
      <c r="Y19" s="547"/>
      <c r="Z19" s="547"/>
      <c r="AA19" s="547"/>
      <c r="AB19" s="547"/>
      <c r="AC19" s="547"/>
      <c r="AD19" s="547"/>
      <c r="AE19" s="547"/>
      <c r="AF19" s="547"/>
      <c r="AG19" s="547"/>
      <c r="AH19" s="547"/>
      <c r="AI19" s="547"/>
      <c r="AJ19" s="547"/>
      <c r="AK19" s="547"/>
      <c r="AL19" s="547"/>
      <c r="AM19" s="548" t="e">
        <f t="shared" si="13"/>
        <v>#DIV/0!</v>
      </c>
      <c r="AN19" s="548" t="e">
        <f t="shared" si="13"/>
        <v>#DIV/0!</v>
      </c>
      <c r="AO19" s="548" t="e">
        <f t="shared" si="13"/>
        <v>#DIV/0!</v>
      </c>
      <c r="AP19" s="548" t="e">
        <f t="shared" si="13"/>
        <v>#DIV/0!</v>
      </c>
      <c r="AQ19" s="548" t="e">
        <f t="shared" si="13"/>
        <v>#DIV/0!</v>
      </c>
      <c r="AR19" s="548" t="e">
        <f t="shared" si="13"/>
        <v>#DIV/0!</v>
      </c>
      <c r="AS19" s="548" t="e">
        <f t="shared" si="13"/>
        <v>#DIV/0!</v>
      </c>
      <c r="AT19" s="548" t="e">
        <f t="shared" si="13"/>
        <v>#DIV/0!</v>
      </c>
      <c r="AU19" s="548" t="e">
        <f t="shared" si="13"/>
        <v>#DIV/0!</v>
      </c>
      <c r="AW19" s="260">
        <f t="shared" ref="AW19:AW20" si="15">AW15+365</f>
        <v>365</v>
      </c>
      <c r="AX19" s="260" t="e">
        <f t="shared" si="14"/>
        <v>#DIV/0!</v>
      </c>
      <c r="AY19" s="260" t="e">
        <f t="shared" si="14"/>
        <v>#DIV/0!</v>
      </c>
      <c r="AZ19" s="260" t="e">
        <f t="shared" si="14"/>
        <v>#DIV/0!</v>
      </c>
      <c r="BA19" s="260" t="e">
        <f t="shared" si="14"/>
        <v>#DIV/0!</v>
      </c>
      <c r="BB19" s="260" t="e">
        <f t="shared" si="14"/>
        <v>#DIV/0!</v>
      </c>
      <c r="BC19" s="260" t="e">
        <f t="shared" si="14"/>
        <v>#DIV/0!</v>
      </c>
      <c r="BD19" s="260" t="e">
        <f t="shared" si="14"/>
        <v>#DIV/0!</v>
      </c>
      <c r="BE19" s="260" t="e">
        <f t="shared" si="14"/>
        <v>#DIV/0!</v>
      </c>
      <c r="BF19" s="260" t="e">
        <f t="shared" si="14"/>
        <v>#DIV/0!</v>
      </c>
      <c r="BI19" s="280">
        <v>74</v>
      </c>
      <c r="BJ19" s="280">
        <v>82</v>
      </c>
      <c r="BK19" s="280">
        <v>88</v>
      </c>
      <c r="BL19" s="280">
        <v>76</v>
      </c>
      <c r="BM19" s="280">
        <v>81</v>
      </c>
      <c r="BN19" s="280">
        <v>86</v>
      </c>
      <c r="BO19" s="280">
        <v>74</v>
      </c>
      <c r="BP19" s="280">
        <v>79</v>
      </c>
      <c r="BQ19" s="280">
        <v>84</v>
      </c>
    </row>
    <row r="20" spans="1:69" s="260" customFormat="1" outlineLevel="1" collapsed="1">
      <c r="A20" s="260">
        <f t="shared" si="10"/>
        <v>10</v>
      </c>
      <c r="B20" s="281" t="s">
        <v>1728</v>
      </c>
      <c r="C20" s="282" t="e">
        <f t="shared" si="11"/>
        <v>#DIV/0!</v>
      </c>
      <c r="D20" s="282" t="e">
        <f t="shared" si="11"/>
        <v>#DIV/0!</v>
      </c>
      <c r="E20" s="282" t="e">
        <f t="shared" si="11"/>
        <v>#DIV/0!</v>
      </c>
      <c r="F20" s="282"/>
      <c r="G20" s="282"/>
      <c r="H20" s="282"/>
      <c r="I20" s="282"/>
      <c r="J20" s="282"/>
      <c r="K20" s="282"/>
      <c r="L20" s="282"/>
      <c r="M20" s="282"/>
      <c r="N20" s="282"/>
      <c r="O20" s="282"/>
      <c r="P20" s="282"/>
      <c r="Q20" s="282"/>
      <c r="R20" s="282"/>
      <c r="S20" s="282"/>
      <c r="T20" s="282"/>
      <c r="U20" s="547" t="e">
        <f t="shared" si="12"/>
        <v>#DIV/0!</v>
      </c>
      <c r="V20" s="547" t="e">
        <f t="shared" si="12"/>
        <v>#DIV/0!</v>
      </c>
      <c r="W20" s="547" t="e">
        <f t="shared" si="12"/>
        <v>#DIV/0!</v>
      </c>
      <c r="X20" s="547"/>
      <c r="Y20" s="547"/>
      <c r="Z20" s="547"/>
      <c r="AA20" s="547"/>
      <c r="AB20" s="547"/>
      <c r="AC20" s="547"/>
      <c r="AD20" s="547"/>
      <c r="AE20" s="547"/>
      <c r="AF20" s="547"/>
      <c r="AG20" s="547"/>
      <c r="AH20" s="547"/>
      <c r="AI20" s="547"/>
      <c r="AJ20" s="547"/>
      <c r="AK20" s="547"/>
      <c r="AL20" s="547"/>
      <c r="AM20" s="548" t="e">
        <f t="shared" si="13"/>
        <v>#DIV/0!</v>
      </c>
      <c r="AN20" s="548" t="e">
        <f t="shared" si="13"/>
        <v>#DIV/0!</v>
      </c>
      <c r="AO20" s="548" t="e">
        <f t="shared" si="13"/>
        <v>#DIV/0!</v>
      </c>
      <c r="AP20" s="548" t="e">
        <f t="shared" si="13"/>
        <v>#DIV/0!</v>
      </c>
      <c r="AQ20" s="548" t="e">
        <f t="shared" si="13"/>
        <v>#DIV/0!</v>
      </c>
      <c r="AR20" s="548" t="e">
        <f t="shared" si="13"/>
        <v>#DIV/0!</v>
      </c>
      <c r="AS20" s="548" t="e">
        <f t="shared" si="13"/>
        <v>#DIV/0!</v>
      </c>
      <c r="AT20" s="548" t="e">
        <f t="shared" si="13"/>
        <v>#DIV/0!</v>
      </c>
      <c r="AU20" s="548" t="e">
        <f t="shared" si="13"/>
        <v>#DIV/0!</v>
      </c>
      <c r="AW20" s="260">
        <f t="shared" si="15"/>
        <v>365</v>
      </c>
      <c r="AX20" s="260" t="e">
        <f t="shared" si="14"/>
        <v>#DIV/0!</v>
      </c>
      <c r="AY20" s="260" t="e">
        <f t="shared" si="14"/>
        <v>#DIV/0!</v>
      </c>
      <c r="AZ20" s="260" t="e">
        <f t="shared" si="14"/>
        <v>#DIV/0!</v>
      </c>
      <c r="BA20" s="260" t="e">
        <f t="shared" si="14"/>
        <v>#DIV/0!</v>
      </c>
      <c r="BB20" s="260" t="e">
        <f t="shared" si="14"/>
        <v>#DIV/0!</v>
      </c>
      <c r="BC20" s="260" t="e">
        <f t="shared" si="14"/>
        <v>#DIV/0!</v>
      </c>
      <c r="BD20" s="260" t="e">
        <f t="shared" si="14"/>
        <v>#DIV/0!</v>
      </c>
      <c r="BE20" s="260" t="e">
        <f t="shared" si="14"/>
        <v>#DIV/0!</v>
      </c>
      <c r="BF20" s="260" t="e">
        <f t="shared" si="14"/>
        <v>#DIV/0!</v>
      </c>
      <c r="BI20" s="280">
        <v>83</v>
      </c>
      <c r="BJ20" s="280">
        <v>91</v>
      </c>
      <c r="BK20" s="280">
        <v>97</v>
      </c>
      <c r="BL20" s="280">
        <v>85</v>
      </c>
      <c r="BM20" s="280">
        <v>90</v>
      </c>
      <c r="BN20" s="280">
        <v>95</v>
      </c>
      <c r="BO20" s="280">
        <v>83</v>
      </c>
      <c r="BP20" s="280">
        <v>88</v>
      </c>
      <c r="BQ20" s="280">
        <v>93</v>
      </c>
    </row>
    <row r="21" spans="1:69" s="260" customFormat="1" outlineLevel="1" collapsed="1">
      <c r="A21" s="260">
        <f t="shared" si="10"/>
        <v>11</v>
      </c>
      <c r="B21" s="281" t="s">
        <v>1730</v>
      </c>
      <c r="C21" s="283" t="e">
        <f t="shared" ref="C21:E21" si="16">INDEX($AM21:$AU21,1,C$8+(d.Region-1)*3)</f>
        <v>#DIV/0!</v>
      </c>
      <c r="D21" s="283" t="e">
        <f t="shared" si="16"/>
        <v>#DIV/0!</v>
      </c>
      <c r="E21" s="283" t="e">
        <f t="shared" si="16"/>
        <v>#DIV/0!</v>
      </c>
      <c r="F21" s="283"/>
      <c r="G21" s="283"/>
      <c r="H21" s="283"/>
      <c r="I21" s="283"/>
      <c r="J21" s="283"/>
      <c r="K21" s="283"/>
      <c r="L21" s="283"/>
      <c r="M21" s="283"/>
      <c r="N21" s="283"/>
      <c r="O21" s="283"/>
      <c r="P21" s="283"/>
      <c r="Q21" s="283"/>
      <c r="R21" s="283"/>
      <c r="S21" s="283"/>
      <c r="T21" s="283"/>
      <c r="U21" s="547" t="e">
        <f t="shared" si="12"/>
        <v>#DIV/0!</v>
      </c>
      <c r="V21" s="547" t="e">
        <f t="shared" si="12"/>
        <v>#DIV/0!</v>
      </c>
      <c r="W21" s="547" t="e">
        <f t="shared" si="12"/>
        <v>#DIV/0!</v>
      </c>
      <c r="X21" s="547"/>
      <c r="Y21" s="547"/>
      <c r="Z21" s="547"/>
      <c r="AA21" s="547"/>
      <c r="AB21" s="547"/>
      <c r="AC21" s="547"/>
      <c r="AD21" s="547"/>
      <c r="AE21" s="547"/>
      <c r="AF21" s="547"/>
      <c r="AG21" s="547"/>
      <c r="AH21" s="547"/>
      <c r="AI21" s="547"/>
      <c r="AJ21" s="547"/>
      <c r="AK21" s="547"/>
      <c r="AL21" s="547"/>
      <c r="AM21" s="548" t="e">
        <f t="shared" si="13"/>
        <v>#DIV/0!</v>
      </c>
      <c r="AN21" s="548" t="e">
        <f t="shared" si="13"/>
        <v>#DIV/0!</v>
      </c>
      <c r="AO21" s="548" t="e">
        <f t="shared" si="13"/>
        <v>#DIV/0!</v>
      </c>
      <c r="AP21" s="548" t="e">
        <f t="shared" si="13"/>
        <v>#DIV/0!</v>
      </c>
      <c r="AQ21" s="548" t="e">
        <f t="shared" si="13"/>
        <v>#DIV/0!</v>
      </c>
      <c r="AR21" s="548" t="e">
        <f t="shared" si="13"/>
        <v>#DIV/0!</v>
      </c>
      <c r="AS21" s="548" t="e">
        <f t="shared" si="13"/>
        <v>#DIV/0!</v>
      </c>
      <c r="AT21" s="548" t="e">
        <f t="shared" si="13"/>
        <v>#DIV/0!</v>
      </c>
      <c r="AU21" s="548" t="e">
        <f t="shared" si="13"/>
        <v>#DIV/0!</v>
      </c>
      <c r="AW21" s="260">
        <f>AW17+365</f>
        <v>365</v>
      </c>
      <c r="AX21" s="260" t="e">
        <f t="shared" si="14"/>
        <v>#DIV/0!</v>
      </c>
      <c r="AY21" s="260" t="e">
        <f t="shared" si="14"/>
        <v>#DIV/0!</v>
      </c>
      <c r="AZ21" s="260" t="e">
        <f t="shared" si="14"/>
        <v>#DIV/0!</v>
      </c>
      <c r="BA21" s="260" t="e">
        <f t="shared" si="14"/>
        <v>#DIV/0!</v>
      </c>
      <c r="BB21" s="260" t="e">
        <f t="shared" si="14"/>
        <v>#DIV/0!</v>
      </c>
      <c r="BC21" s="260" t="e">
        <f t="shared" si="14"/>
        <v>#DIV/0!</v>
      </c>
      <c r="BD21" s="260" t="e">
        <f t="shared" si="14"/>
        <v>#DIV/0!</v>
      </c>
      <c r="BE21" s="260" t="e">
        <f t="shared" si="14"/>
        <v>#DIV/0!</v>
      </c>
      <c r="BF21" s="260" t="e">
        <f t="shared" si="14"/>
        <v>#DIV/0!</v>
      </c>
      <c r="BI21" s="280">
        <v>99</v>
      </c>
      <c r="BJ21" s="280">
        <v>107</v>
      </c>
      <c r="BK21" s="280">
        <v>113</v>
      </c>
      <c r="BL21" s="280">
        <v>101</v>
      </c>
      <c r="BM21" s="280">
        <v>106</v>
      </c>
      <c r="BN21" s="280">
        <v>111</v>
      </c>
      <c r="BO21" s="280">
        <v>99</v>
      </c>
      <c r="BP21" s="280">
        <v>104</v>
      </c>
      <c r="BQ21" s="280">
        <v>109</v>
      </c>
    </row>
    <row r="22" spans="1:69" s="260" customFormat="1" outlineLevel="1">
      <c r="A22" s="260">
        <f t="shared" si="10"/>
        <v>12</v>
      </c>
      <c r="B22" s="281" t="s">
        <v>1726</v>
      </c>
      <c r="C22" s="282" t="e">
        <f t="shared" si="11"/>
        <v>#DIV/0!</v>
      </c>
      <c r="D22" s="282" t="e">
        <f t="shared" si="11"/>
        <v>#DIV/0!</v>
      </c>
      <c r="E22" s="282" t="e">
        <f t="shared" si="11"/>
        <v>#DIV/0!</v>
      </c>
      <c r="F22" s="282"/>
      <c r="G22" s="282"/>
      <c r="H22" s="282"/>
      <c r="I22" s="282"/>
      <c r="J22" s="282"/>
      <c r="K22" s="282"/>
      <c r="L22" s="282"/>
      <c r="M22" s="282"/>
      <c r="N22" s="282"/>
      <c r="O22" s="282"/>
      <c r="P22" s="282"/>
      <c r="Q22" s="282"/>
      <c r="R22" s="282"/>
      <c r="S22" s="282"/>
      <c r="T22" s="282"/>
      <c r="U22" s="547" t="e">
        <f t="shared" si="12"/>
        <v>#DIV/0!</v>
      </c>
      <c r="V22" s="547" t="e">
        <f t="shared" si="12"/>
        <v>#DIV/0!</v>
      </c>
      <c r="W22" s="547" t="e">
        <f t="shared" si="12"/>
        <v>#DIV/0!</v>
      </c>
      <c r="X22" s="547"/>
      <c r="Y22" s="547"/>
      <c r="Z22" s="547"/>
      <c r="AA22" s="547"/>
      <c r="AB22" s="547"/>
      <c r="AC22" s="547"/>
      <c r="AD22" s="547"/>
      <c r="AE22" s="547"/>
      <c r="AF22" s="547"/>
      <c r="AG22" s="547"/>
      <c r="AH22" s="547"/>
      <c r="AI22" s="547"/>
      <c r="AJ22" s="547"/>
      <c r="AK22" s="547"/>
      <c r="AL22" s="547"/>
      <c r="AM22" s="548" t="e">
        <f t="shared" si="13"/>
        <v>#DIV/0!</v>
      </c>
      <c r="AN22" s="548" t="e">
        <f t="shared" si="13"/>
        <v>#DIV/0!</v>
      </c>
      <c r="AO22" s="548" t="e">
        <f t="shared" si="13"/>
        <v>#DIV/0!</v>
      </c>
      <c r="AP22" s="548" t="e">
        <f t="shared" si="13"/>
        <v>#DIV/0!</v>
      </c>
      <c r="AQ22" s="548" t="e">
        <f t="shared" si="13"/>
        <v>#DIV/0!</v>
      </c>
      <c r="AR22" s="548" t="e">
        <f t="shared" si="13"/>
        <v>#DIV/0!</v>
      </c>
      <c r="AS22" s="548" t="e">
        <f t="shared" si="13"/>
        <v>#DIV/0!</v>
      </c>
      <c r="AT22" s="548" t="e">
        <f t="shared" si="13"/>
        <v>#DIV/0!</v>
      </c>
      <c r="AU22" s="548" t="e">
        <f t="shared" si="13"/>
        <v>#DIV/0!</v>
      </c>
      <c r="AW22" s="260">
        <f>AW21+135</f>
        <v>500</v>
      </c>
      <c r="AX22" s="260" t="e">
        <f t="shared" si="14"/>
        <v>#DIV/0!</v>
      </c>
      <c r="AY22" s="260" t="e">
        <f t="shared" si="14"/>
        <v>#DIV/0!</v>
      </c>
      <c r="AZ22" s="260" t="e">
        <f t="shared" si="14"/>
        <v>#DIV/0!</v>
      </c>
      <c r="BA22" s="260" t="e">
        <f t="shared" si="14"/>
        <v>#DIV/0!</v>
      </c>
      <c r="BB22" s="260" t="e">
        <f t="shared" si="14"/>
        <v>#DIV/0!</v>
      </c>
      <c r="BC22" s="260" t="e">
        <f t="shared" si="14"/>
        <v>#DIV/0!</v>
      </c>
      <c r="BD22" s="260" t="e">
        <f t="shared" si="14"/>
        <v>#DIV/0!</v>
      </c>
      <c r="BE22" s="260" t="e">
        <f t="shared" si="14"/>
        <v>#DIV/0!</v>
      </c>
      <c r="BF22" s="260" t="e">
        <f t="shared" si="14"/>
        <v>#DIV/0!</v>
      </c>
      <c r="BI22" s="280">
        <v>58</v>
      </c>
      <c r="BJ22" s="280">
        <v>66</v>
      </c>
      <c r="BK22" s="280">
        <v>72</v>
      </c>
      <c r="BL22" s="280">
        <v>62</v>
      </c>
      <c r="BM22" s="280">
        <v>67</v>
      </c>
      <c r="BN22" s="280">
        <v>72</v>
      </c>
      <c r="BO22" s="280">
        <v>58</v>
      </c>
      <c r="BP22" s="280">
        <v>63</v>
      </c>
      <c r="BQ22" s="280">
        <v>68</v>
      </c>
    </row>
    <row r="23" spans="1:69" s="260" customFormat="1" outlineLevel="1" collapsed="1">
      <c r="A23" s="260">
        <f t="shared" si="10"/>
        <v>13</v>
      </c>
      <c r="B23" s="281" t="s">
        <v>1731</v>
      </c>
      <c r="C23" s="282" t="e">
        <f t="shared" si="11"/>
        <v>#DIV/0!</v>
      </c>
      <c r="D23" s="282" t="e">
        <f t="shared" si="11"/>
        <v>#DIV/0!</v>
      </c>
      <c r="E23" s="282" t="e">
        <f t="shared" si="11"/>
        <v>#DIV/0!</v>
      </c>
      <c r="F23" s="282"/>
      <c r="G23" s="282"/>
      <c r="H23" s="282"/>
      <c r="I23" s="282"/>
      <c r="J23" s="282"/>
      <c r="K23" s="282"/>
      <c r="L23" s="282"/>
      <c r="M23" s="282"/>
      <c r="N23" s="282"/>
      <c r="O23" s="282"/>
      <c r="P23" s="282"/>
      <c r="Q23" s="282"/>
      <c r="R23" s="282"/>
      <c r="S23" s="282"/>
      <c r="T23" s="282"/>
      <c r="U23" s="547" t="e">
        <f t="shared" si="12"/>
        <v>#DIV/0!</v>
      </c>
      <c r="V23" s="547" t="e">
        <f t="shared" si="12"/>
        <v>#DIV/0!</v>
      </c>
      <c r="W23" s="547" t="e">
        <f t="shared" si="12"/>
        <v>#DIV/0!</v>
      </c>
      <c r="X23" s="547"/>
      <c r="Y23" s="547"/>
      <c r="Z23" s="547"/>
      <c r="AA23" s="547"/>
      <c r="AB23" s="547"/>
      <c r="AC23" s="547"/>
      <c r="AD23" s="547"/>
      <c r="AE23" s="547"/>
      <c r="AF23" s="547"/>
      <c r="AG23" s="547"/>
      <c r="AH23" s="547"/>
      <c r="AI23" s="547"/>
      <c r="AJ23" s="547"/>
      <c r="AK23" s="547"/>
      <c r="AL23" s="547"/>
      <c r="AM23" s="548" t="e">
        <f t="shared" si="13"/>
        <v>#DIV/0!</v>
      </c>
      <c r="AN23" s="548" t="e">
        <f t="shared" si="13"/>
        <v>#DIV/0!</v>
      </c>
      <c r="AO23" s="548" t="e">
        <f t="shared" si="13"/>
        <v>#DIV/0!</v>
      </c>
      <c r="AP23" s="548" t="e">
        <f t="shared" si="13"/>
        <v>#DIV/0!</v>
      </c>
      <c r="AQ23" s="548" t="e">
        <f t="shared" si="13"/>
        <v>#DIV/0!</v>
      </c>
      <c r="AR23" s="548" t="e">
        <f t="shared" si="13"/>
        <v>#DIV/0!</v>
      </c>
      <c r="AS23" s="548" t="e">
        <f t="shared" si="13"/>
        <v>#DIV/0!</v>
      </c>
      <c r="AT23" s="548" t="e">
        <f t="shared" si="13"/>
        <v>#DIV/0!</v>
      </c>
      <c r="AU23" s="548" t="e">
        <f t="shared" si="13"/>
        <v>#DIV/0!</v>
      </c>
      <c r="AW23" s="260">
        <f t="shared" ref="AW23:AW24" si="17">AW19+365</f>
        <v>730</v>
      </c>
      <c r="AX23" s="260" t="e">
        <f t="shared" si="14"/>
        <v>#DIV/0!</v>
      </c>
      <c r="AY23" s="260" t="e">
        <f t="shared" si="14"/>
        <v>#DIV/0!</v>
      </c>
      <c r="AZ23" s="260" t="e">
        <f t="shared" si="14"/>
        <v>#DIV/0!</v>
      </c>
      <c r="BA23" s="260" t="e">
        <f t="shared" si="14"/>
        <v>#DIV/0!</v>
      </c>
      <c r="BB23" s="260" t="e">
        <f t="shared" si="14"/>
        <v>#DIV/0!</v>
      </c>
      <c r="BC23" s="260" t="e">
        <f t="shared" si="14"/>
        <v>#DIV/0!</v>
      </c>
      <c r="BD23" s="260" t="e">
        <f t="shared" si="14"/>
        <v>#DIV/0!</v>
      </c>
      <c r="BE23" s="260" t="e">
        <f t="shared" si="14"/>
        <v>#DIV/0!</v>
      </c>
      <c r="BF23" s="260" t="e">
        <f t="shared" si="14"/>
        <v>#DIV/0!</v>
      </c>
      <c r="BI23" s="280">
        <v>74</v>
      </c>
      <c r="BJ23" s="280">
        <v>82</v>
      </c>
      <c r="BK23" s="280">
        <v>88</v>
      </c>
      <c r="BL23" s="280">
        <v>76</v>
      </c>
      <c r="BM23" s="280">
        <v>81</v>
      </c>
      <c r="BN23" s="280">
        <v>86</v>
      </c>
      <c r="BO23" s="280">
        <v>74</v>
      </c>
      <c r="BP23" s="280">
        <v>79</v>
      </c>
      <c r="BQ23" s="280">
        <v>84</v>
      </c>
    </row>
    <row r="24" spans="1:69" s="260" customFormat="1" outlineLevel="1" collapsed="1">
      <c r="A24" s="260">
        <f t="shared" si="10"/>
        <v>14</v>
      </c>
      <c r="B24" s="281" t="s">
        <v>1728</v>
      </c>
      <c r="C24" s="282" t="e">
        <f t="shared" si="11"/>
        <v>#DIV/0!</v>
      </c>
      <c r="D24" s="282" t="e">
        <f t="shared" si="11"/>
        <v>#DIV/0!</v>
      </c>
      <c r="E24" s="282" t="e">
        <f t="shared" si="11"/>
        <v>#DIV/0!</v>
      </c>
      <c r="F24" s="282"/>
      <c r="G24" s="282"/>
      <c r="H24" s="282"/>
      <c r="I24" s="282"/>
      <c r="J24" s="282"/>
      <c r="K24" s="282"/>
      <c r="L24" s="282"/>
      <c r="M24" s="282"/>
      <c r="N24" s="282"/>
      <c r="O24" s="282"/>
      <c r="P24" s="282"/>
      <c r="Q24" s="282"/>
      <c r="R24" s="282"/>
      <c r="S24" s="282"/>
      <c r="T24" s="282"/>
      <c r="U24" s="547" t="e">
        <f t="shared" si="12"/>
        <v>#DIV/0!</v>
      </c>
      <c r="V24" s="547" t="e">
        <f t="shared" si="12"/>
        <v>#DIV/0!</v>
      </c>
      <c r="W24" s="547" t="e">
        <f t="shared" si="12"/>
        <v>#DIV/0!</v>
      </c>
      <c r="X24" s="547"/>
      <c r="Y24" s="547"/>
      <c r="Z24" s="547"/>
      <c r="AA24" s="547"/>
      <c r="AB24" s="547"/>
      <c r="AC24" s="547"/>
      <c r="AD24" s="547"/>
      <c r="AE24" s="547"/>
      <c r="AF24" s="547"/>
      <c r="AG24" s="547"/>
      <c r="AH24" s="547"/>
      <c r="AI24" s="547"/>
      <c r="AJ24" s="547"/>
      <c r="AK24" s="547"/>
      <c r="AL24" s="547"/>
      <c r="AM24" s="548" t="e">
        <f t="shared" si="13"/>
        <v>#DIV/0!</v>
      </c>
      <c r="AN24" s="548" t="e">
        <f t="shared" si="13"/>
        <v>#DIV/0!</v>
      </c>
      <c r="AO24" s="548" t="e">
        <f t="shared" si="13"/>
        <v>#DIV/0!</v>
      </c>
      <c r="AP24" s="548" t="e">
        <f t="shared" si="13"/>
        <v>#DIV/0!</v>
      </c>
      <c r="AQ24" s="548" t="e">
        <f t="shared" si="13"/>
        <v>#DIV/0!</v>
      </c>
      <c r="AR24" s="548" t="e">
        <f t="shared" si="13"/>
        <v>#DIV/0!</v>
      </c>
      <c r="AS24" s="548" t="e">
        <f t="shared" si="13"/>
        <v>#DIV/0!</v>
      </c>
      <c r="AT24" s="548" t="e">
        <f t="shared" si="13"/>
        <v>#DIV/0!</v>
      </c>
      <c r="AU24" s="548" t="e">
        <f t="shared" si="13"/>
        <v>#DIV/0!</v>
      </c>
      <c r="AW24" s="260">
        <f t="shared" si="17"/>
        <v>730</v>
      </c>
      <c r="AX24" s="260" t="e">
        <f t="shared" si="14"/>
        <v>#DIV/0!</v>
      </c>
      <c r="AY24" s="260" t="e">
        <f t="shared" si="14"/>
        <v>#DIV/0!</v>
      </c>
      <c r="AZ24" s="260" t="e">
        <f t="shared" si="14"/>
        <v>#DIV/0!</v>
      </c>
      <c r="BA24" s="260" t="e">
        <f t="shared" si="14"/>
        <v>#DIV/0!</v>
      </c>
      <c r="BB24" s="260" t="e">
        <f t="shared" si="14"/>
        <v>#DIV/0!</v>
      </c>
      <c r="BC24" s="260" t="e">
        <f t="shared" si="14"/>
        <v>#DIV/0!</v>
      </c>
      <c r="BD24" s="260" t="e">
        <f t="shared" si="14"/>
        <v>#DIV/0!</v>
      </c>
      <c r="BE24" s="260" t="e">
        <f t="shared" si="14"/>
        <v>#DIV/0!</v>
      </c>
      <c r="BF24" s="260" t="e">
        <f t="shared" si="14"/>
        <v>#DIV/0!</v>
      </c>
      <c r="BI24" s="280">
        <v>83</v>
      </c>
      <c r="BJ24" s="280">
        <v>91</v>
      </c>
      <c r="BK24" s="280">
        <v>97</v>
      </c>
      <c r="BL24" s="280">
        <v>85</v>
      </c>
      <c r="BM24" s="280">
        <v>90</v>
      </c>
      <c r="BN24" s="280">
        <v>95</v>
      </c>
      <c r="BO24" s="280">
        <v>83</v>
      </c>
      <c r="BP24" s="280">
        <v>88</v>
      </c>
      <c r="BQ24" s="280">
        <v>93</v>
      </c>
    </row>
    <row r="25" spans="1:69" s="260" customFormat="1" outlineLevel="1" collapsed="1">
      <c r="A25" s="260">
        <f t="shared" si="10"/>
        <v>15</v>
      </c>
      <c r="B25" s="281" t="s">
        <v>1732</v>
      </c>
      <c r="C25" s="283" t="e">
        <f t="shared" ref="C25:E37" si="18">INDEX($AM25:$AU25,1,C$8+(d.Region-1)*3)</f>
        <v>#DIV/0!</v>
      </c>
      <c r="D25" s="283" t="e">
        <f t="shared" si="18"/>
        <v>#DIV/0!</v>
      </c>
      <c r="E25" s="283" t="e">
        <f t="shared" si="18"/>
        <v>#DIV/0!</v>
      </c>
      <c r="F25" s="283"/>
      <c r="G25" s="283"/>
      <c r="H25" s="283"/>
      <c r="I25" s="283"/>
      <c r="J25" s="283"/>
      <c r="K25" s="283"/>
      <c r="L25" s="283"/>
      <c r="M25" s="283"/>
      <c r="N25" s="283"/>
      <c r="O25" s="283"/>
      <c r="P25" s="283"/>
      <c r="Q25" s="283"/>
      <c r="R25" s="283"/>
      <c r="S25" s="283"/>
      <c r="T25" s="283"/>
      <c r="U25" s="547" t="e">
        <f t="shared" si="12"/>
        <v>#DIV/0!</v>
      </c>
      <c r="V25" s="547" t="e">
        <f t="shared" si="12"/>
        <v>#DIV/0!</v>
      </c>
      <c r="W25" s="547" t="e">
        <f t="shared" si="12"/>
        <v>#DIV/0!</v>
      </c>
      <c r="X25" s="547"/>
      <c r="Y25" s="547"/>
      <c r="Z25" s="547"/>
      <c r="AA25" s="547"/>
      <c r="AB25" s="547"/>
      <c r="AC25" s="547"/>
      <c r="AD25" s="547"/>
      <c r="AE25" s="547"/>
      <c r="AF25" s="547"/>
      <c r="AG25" s="547"/>
      <c r="AH25" s="547"/>
      <c r="AI25" s="547"/>
      <c r="AJ25" s="547"/>
      <c r="AK25" s="547"/>
      <c r="AL25" s="547"/>
      <c r="AM25" s="548" t="e">
        <f t="shared" si="13"/>
        <v>#DIV/0!</v>
      </c>
      <c r="AN25" s="548" t="e">
        <f t="shared" si="13"/>
        <v>#DIV/0!</v>
      </c>
      <c r="AO25" s="548" t="e">
        <f t="shared" si="13"/>
        <v>#DIV/0!</v>
      </c>
      <c r="AP25" s="548" t="e">
        <f t="shared" si="13"/>
        <v>#DIV/0!</v>
      </c>
      <c r="AQ25" s="548" t="e">
        <f t="shared" si="13"/>
        <v>#DIV/0!</v>
      </c>
      <c r="AR25" s="548" t="e">
        <f t="shared" si="13"/>
        <v>#DIV/0!</v>
      </c>
      <c r="AS25" s="548" t="e">
        <f t="shared" si="13"/>
        <v>#DIV/0!</v>
      </c>
      <c r="AT25" s="548" t="e">
        <f t="shared" si="13"/>
        <v>#DIV/0!</v>
      </c>
      <c r="AU25" s="548" t="e">
        <f t="shared" si="13"/>
        <v>#DIV/0!</v>
      </c>
      <c r="AW25" s="260">
        <f>AW21+365</f>
        <v>730</v>
      </c>
      <c r="AX25" s="260" t="e">
        <f t="shared" si="14"/>
        <v>#DIV/0!</v>
      </c>
      <c r="AY25" s="260" t="e">
        <f t="shared" si="14"/>
        <v>#DIV/0!</v>
      </c>
      <c r="AZ25" s="260" t="e">
        <f t="shared" si="14"/>
        <v>#DIV/0!</v>
      </c>
      <c r="BA25" s="260" t="e">
        <f t="shared" si="14"/>
        <v>#DIV/0!</v>
      </c>
      <c r="BB25" s="260" t="e">
        <f t="shared" si="14"/>
        <v>#DIV/0!</v>
      </c>
      <c r="BC25" s="260" t="e">
        <f t="shared" si="14"/>
        <v>#DIV/0!</v>
      </c>
      <c r="BD25" s="260" t="e">
        <f t="shared" si="14"/>
        <v>#DIV/0!</v>
      </c>
      <c r="BE25" s="260" t="e">
        <f t="shared" si="14"/>
        <v>#DIV/0!</v>
      </c>
      <c r="BF25" s="260" t="e">
        <f t="shared" si="14"/>
        <v>#DIV/0!</v>
      </c>
      <c r="BI25" s="280">
        <v>99</v>
      </c>
      <c r="BJ25" s="280">
        <v>107</v>
      </c>
      <c r="BK25" s="280">
        <v>113</v>
      </c>
      <c r="BL25" s="280">
        <v>101</v>
      </c>
      <c r="BM25" s="280">
        <v>106</v>
      </c>
      <c r="BN25" s="280">
        <v>111</v>
      </c>
      <c r="BO25" s="280">
        <v>99</v>
      </c>
      <c r="BP25" s="280">
        <v>104</v>
      </c>
      <c r="BQ25" s="280">
        <v>109</v>
      </c>
    </row>
    <row r="26" spans="1:69" s="260" customFormat="1" outlineLevel="1">
      <c r="A26" s="260">
        <f t="shared" si="10"/>
        <v>16</v>
      </c>
      <c r="B26" s="281" t="s">
        <v>1726</v>
      </c>
      <c r="C26" s="282" t="e">
        <f t="shared" si="11"/>
        <v>#DIV/0!</v>
      </c>
      <c r="D26" s="282" t="e">
        <f t="shared" si="11"/>
        <v>#DIV/0!</v>
      </c>
      <c r="E26" s="282" t="e">
        <f t="shared" si="11"/>
        <v>#DIV/0!</v>
      </c>
      <c r="F26" s="282"/>
      <c r="G26" s="282"/>
      <c r="H26" s="282"/>
      <c r="I26" s="282"/>
      <c r="J26" s="282"/>
      <c r="K26" s="282"/>
      <c r="L26" s="282"/>
      <c r="M26" s="282"/>
      <c r="N26" s="282"/>
      <c r="O26" s="282"/>
      <c r="P26" s="282"/>
      <c r="Q26" s="282"/>
      <c r="R26" s="282"/>
      <c r="S26" s="282"/>
      <c r="T26" s="282"/>
      <c r="U26" s="547" t="e">
        <f t="shared" si="12"/>
        <v>#DIV/0!</v>
      </c>
      <c r="V26" s="547" t="e">
        <f t="shared" si="12"/>
        <v>#DIV/0!</v>
      </c>
      <c r="W26" s="547" t="e">
        <f t="shared" si="12"/>
        <v>#DIV/0!</v>
      </c>
      <c r="X26" s="547"/>
      <c r="Y26" s="547"/>
      <c r="Z26" s="547"/>
      <c r="AA26" s="547"/>
      <c r="AB26" s="547"/>
      <c r="AC26" s="547"/>
      <c r="AD26" s="547"/>
      <c r="AE26" s="547"/>
      <c r="AF26" s="547"/>
      <c r="AG26" s="547"/>
      <c r="AH26" s="547"/>
      <c r="AI26" s="547"/>
      <c r="AJ26" s="547"/>
      <c r="AK26" s="547"/>
      <c r="AL26" s="547"/>
      <c r="AM26" s="548" t="e">
        <f t="shared" si="13"/>
        <v>#DIV/0!</v>
      </c>
      <c r="AN26" s="548" t="e">
        <f t="shared" si="13"/>
        <v>#DIV/0!</v>
      </c>
      <c r="AO26" s="548" t="e">
        <f t="shared" si="13"/>
        <v>#DIV/0!</v>
      </c>
      <c r="AP26" s="548" t="e">
        <f t="shared" si="13"/>
        <v>#DIV/0!</v>
      </c>
      <c r="AQ26" s="548" t="e">
        <f t="shared" si="13"/>
        <v>#DIV/0!</v>
      </c>
      <c r="AR26" s="548" t="e">
        <f t="shared" si="13"/>
        <v>#DIV/0!</v>
      </c>
      <c r="AS26" s="548" t="e">
        <f t="shared" si="13"/>
        <v>#DIV/0!</v>
      </c>
      <c r="AT26" s="548" t="e">
        <f t="shared" si="13"/>
        <v>#DIV/0!</v>
      </c>
      <c r="AU26" s="548" t="e">
        <f t="shared" si="13"/>
        <v>#DIV/0!</v>
      </c>
      <c r="AW26" s="260">
        <f>AW25+135</f>
        <v>865</v>
      </c>
      <c r="AX26" s="260" t="e">
        <f t="shared" si="14"/>
        <v>#DIV/0!</v>
      </c>
      <c r="AY26" s="260" t="e">
        <f t="shared" si="14"/>
        <v>#DIV/0!</v>
      </c>
      <c r="AZ26" s="260" t="e">
        <f t="shared" si="14"/>
        <v>#DIV/0!</v>
      </c>
      <c r="BA26" s="260" t="e">
        <f t="shared" si="14"/>
        <v>#DIV/0!</v>
      </c>
      <c r="BB26" s="260" t="e">
        <f t="shared" si="14"/>
        <v>#DIV/0!</v>
      </c>
      <c r="BC26" s="260" t="e">
        <f t="shared" si="14"/>
        <v>#DIV/0!</v>
      </c>
      <c r="BD26" s="260" t="e">
        <f t="shared" si="14"/>
        <v>#DIV/0!</v>
      </c>
      <c r="BE26" s="260" t="e">
        <f t="shared" si="14"/>
        <v>#DIV/0!</v>
      </c>
      <c r="BF26" s="260" t="e">
        <f t="shared" si="14"/>
        <v>#DIV/0!</v>
      </c>
      <c r="BI26" s="280">
        <v>58</v>
      </c>
      <c r="BJ26" s="280">
        <v>66</v>
      </c>
      <c r="BK26" s="280">
        <v>72</v>
      </c>
      <c r="BL26" s="280">
        <v>62</v>
      </c>
      <c r="BM26" s="280">
        <v>67</v>
      </c>
      <c r="BN26" s="280">
        <v>72</v>
      </c>
      <c r="BO26" s="280">
        <v>58</v>
      </c>
      <c r="BP26" s="280">
        <v>63</v>
      </c>
      <c r="BQ26" s="280">
        <v>68</v>
      </c>
    </row>
    <row r="27" spans="1:69" s="260" customFormat="1" outlineLevel="1" collapsed="1">
      <c r="A27" s="260">
        <f t="shared" si="10"/>
        <v>17</v>
      </c>
      <c r="B27" s="281" t="s">
        <v>1733</v>
      </c>
      <c r="C27" s="282" t="e">
        <f t="shared" si="11"/>
        <v>#DIV/0!</v>
      </c>
      <c r="D27" s="282" t="e">
        <f t="shared" si="11"/>
        <v>#DIV/0!</v>
      </c>
      <c r="E27" s="282" t="e">
        <f t="shared" si="11"/>
        <v>#DIV/0!</v>
      </c>
      <c r="F27" s="282"/>
      <c r="G27" s="282"/>
      <c r="H27" s="282"/>
      <c r="I27" s="282"/>
      <c r="J27" s="282"/>
      <c r="K27" s="282"/>
      <c r="L27" s="282"/>
      <c r="M27" s="282"/>
      <c r="N27" s="282"/>
      <c r="O27" s="282"/>
      <c r="P27" s="282"/>
      <c r="Q27" s="282"/>
      <c r="R27" s="282"/>
      <c r="S27" s="282"/>
      <c r="T27" s="282"/>
      <c r="U27" s="547" t="e">
        <f t="shared" si="12"/>
        <v>#DIV/0!</v>
      </c>
      <c r="V27" s="547" t="e">
        <f t="shared" si="12"/>
        <v>#DIV/0!</v>
      </c>
      <c r="W27" s="547" t="e">
        <f t="shared" si="12"/>
        <v>#DIV/0!</v>
      </c>
      <c r="X27" s="547"/>
      <c r="Y27" s="547"/>
      <c r="Z27" s="547"/>
      <c r="AA27" s="547"/>
      <c r="AB27" s="547"/>
      <c r="AC27" s="547"/>
      <c r="AD27" s="547"/>
      <c r="AE27" s="547"/>
      <c r="AF27" s="547"/>
      <c r="AG27" s="547"/>
      <c r="AH27" s="547"/>
      <c r="AI27" s="547"/>
      <c r="AJ27" s="547"/>
      <c r="AK27" s="547"/>
      <c r="AL27" s="547"/>
      <c r="AM27" s="548" t="e">
        <f t="shared" si="13"/>
        <v>#DIV/0!</v>
      </c>
      <c r="AN27" s="548" t="e">
        <f t="shared" si="13"/>
        <v>#DIV/0!</v>
      </c>
      <c r="AO27" s="548" t="e">
        <f t="shared" si="13"/>
        <v>#DIV/0!</v>
      </c>
      <c r="AP27" s="548" t="e">
        <f t="shared" si="13"/>
        <v>#DIV/0!</v>
      </c>
      <c r="AQ27" s="548" t="e">
        <f t="shared" si="13"/>
        <v>#DIV/0!</v>
      </c>
      <c r="AR27" s="548" t="e">
        <f t="shared" si="13"/>
        <v>#DIV/0!</v>
      </c>
      <c r="AS27" s="548" t="e">
        <f t="shared" si="13"/>
        <v>#DIV/0!</v>
      </c>
      <c r="AT27" s="548" t="e">
        <f t="shared" si="13"/>
        <v>#DIV/0!</v>
      </c>
      <c r="AU27" s="548" t="e">
        <f t="shared" si="13"/>
        <v>#DIV/0!</v>
      </c>
      <c r="AW27" s="260">
        <f t="shared" ref="AW27:AW28" si="19">AW23+365</f>
        <v>1095</v>
      </c>
      <c r="AX27" s="260" t="e">
        <f t="shared" si="14"/>
        <v>#DIV/0!</v>
      </c>
      <c r="AY27" s="260" t="e">
        <f t="shared" si="14"/>
        <v>#DIV/0!</v>
      </c>
      <c r="AZ27" s="260" t="e">
        <f t="shared" si="14"/>
        <v>#DIV/0!</v>
      </c>
      <c r="BA27" s="260" t="e">
        <f t="shared" si="14"/>
        <v>#DIV/0!</v>
      </c>
      <c r="BB27" s="260" t="e">
        <f t="shared" si="14"/>
        <v>#DIV/0!</v>
      </c>
      <c r="BC27" s="260" t="e">
        <f t="shared" si="14"/>
        <v>#DIV/0!</v>
      </c>
      <c r="BD27" s="260" t="e">
        <f t="shared" si="14"/>
        <v>#DIV/0!</v>
      </c>
      <c r="BE27" s="260" t="e">
        <f t="shared" si="14"/>
        <v>#DIV/0!</v>
      </c>
      <c r="BF27" s="260" t="e">
        <f t="shared" si="14"/>
        <v>#DIV/0!</v>
      </c>
      <c r="BI27" s="280">
        <v>74</v>
      </c>
      <c r="BJ27" s="280">
        <v>82</v>
      </c>
      <c r="BK27" s="280">
        <v>88</v>
      </c>
      <c r="BL27" s="280">
        <v>76</v>
      </c>
      <c r="BM27" s="280">
        <v>81</v>
      </c>
      <c r="BN27" s="280">
        <v>86</v>
      </c>
      <c r="BO27" s="280">
        <v>74</v>
      </c>
      <c r="BP27" s="280">
        <v>79</v>
      </c>
      <c r="BQ27" s="280">
        <v>84</v>
      </c>
    </row>
    <row r="28" spans="1:69" s="260" customFormat="1" outlineLevel="1" collapsed="1">
      <c r="A28" s="260">
        <f t="shared" si="10"/>
        <v>18</v>
      </c>
      <c r="B28" s="281" t="s">
        <v>1728</v>
      </c>
      <c r="C28" s="282" t="e">
        <f t="shared" si="11"/>
        <v>#DIV/0!</v>
      </c>
      <c r="D28" s="282" t="e">
        <f t="shared" si="11"/>
        <v>#DIV/0!</v>
      </c>
      <c r="E28" s="282" t="e">
        <f t="shared" si="11"/>
        <v>#DIV/0!</v>
      </c>
      <c r="F28" s="282"/>
      <c r="G28" s="282"/>
      <c r="H28" s="282"/>
      <c r="I28" s="282"/>
      <c r="J28" s="282"/>
      <c r="K28" s="282"/>
      <c r="L28" s="282"/>
      <c r="M28" s="282"/>
      <c r="N28" s="282"/>
      <c r="O28" s="282"/>
      <c r="P28" s="282"/>
      <c r="Q28" s="282"/>
      <c r="R28" s="282"/>
      <c r="S28" s="282"/>
      <c r="T28" s="282"/>
      <c r="U28" s="547" t="e">
        <f t="shared" si="12"/>
        <v>#DIV/0!</v>
      </c>
      <c r="V28" s="547" t="e">
        <f t="shared" si="12"/>
        <v>#DIV/0!</v>
      </c>
      <c r="W28" s="547" t="e">
        <f t="shared" si="12"/>
        <v>#DIV/0!</v>
      </c>
      <c r="X28" s="547"/>
      <c r="Y28" s="547"/>
      <c r="Z28" s="547"/>
      <c r="AA28" s="547"/>
      <c r="AB28" s="547"/>
      <c r="AC28" s="547"/>
      <c r="AD28" s="547"/>
      <c r="AE28" s="547"/>
      <c r="AF28" s="547"/>
      <c r="AG28" s="547"/>
      <c r="AH28" s="547"/>
      <c r="AI28" s="547"/>
      <c r="AJ28" s="547"/>
      <c r="AK28" s="547"/>
      <c r="AL28" s="547"/>
      <c r="AM28" s="548" t="e">
        <f t="shared" si="13"/>
        <v>#DIV/0!</v>
      </c>
      <c r="AN28" s="548" t="e">
        <f t="shared" si="13"/>
        <v>#DIV/0!</v>
      </c>
      <c r="AO28" s="548" t="e">
        <f t="shared" si="13"/>
        <v>#DIV/0!</v>
      </c>
      <c r="AP28" s="548" t="e">
        <f t="shared" si="13"/>
        <v>#DIV/0!</v>
      </c>
      <c r="AQ28" s="548" t="e">
        <f t="shared" si="13"/>
        <v>#DIV/0!</v>
      </c>
      <c r="AR28" s="548" t="e">
        <f t="shared" si="13"/>
        <v>#DIV/0!</v>
      </c>
      <c r="AS28" s="548" t="e">
        <f t="shared" si="13"/>
        <v>#DIV/0!</v>
      </c>
      <c r="AT28" s="548" t="e">
        <f t="shared" si="13"/>
        <v>#DIV/0!</v>
      </c>
      <c r="AU28" s="548" t="e">
        <f t="shared" si="13"/>
        <v>#DIV/0!</v>
      </c>
      <c r="AW28" s="260">
        <f t="shared" si="19"/>
        <v>1095</v>
      </c>
      <c r="AX28" s="260" t="e">
        <f t="shared" si="14"/>
        <v>#DIV/0!</v>
      </c>
      <c r="AY28" s="260" t="e">
        <f t="shared" si="14"/>
        <v>#DIV/0!</v>
      </c>
      <c r="AZ28" s="260" t="e">
        <f t="shared" si="14"/>
        <v>#DIV/0!</v>
      </c>
      <c r="BA28" s="260" t="e">
        <f t="shared" si="14"/>
        <v>#DIV/0!</v>
      </c>
      <c r="BB28" s="260" t="e">
        <f t="shared" si="14"/>
        <v>#DIV/0!</v>
      </c>
      <c r="BC28" s="260" t="e">
        <f t="shared" si="14"/>
        <v>#DIV/0!</v>
      </c>
      <c r="BD28" s="260" t="e">
        <f t="shared" si="14"/>
        <v>#DIV/0!</v>
      </c>
      <c r="BE28" s="260" t="e">
        <f t="shared" si="14"/>
        <v>#DIV/0!</v>
      </c>
      <c r="BF28" s="260" t="e">
        <f t="shared" si="14"/>
        <v>#DIV/0!</v>
      </c>
      <c r="BI28" s="280">
        <v>83</v>
      </c>
      <c r="BJ28" s="280">
        <v>91</v>
      </c>
      <c r="BK28" s="280">
        <v>97</v>
      </c>
      <c r="BL28" s="280">
        <v>85</v>
      </c>
      <c r="BM28" s="280">
        <v>90</v>
      </c>
      <c r="BN28" s="280">
        <v>95</v>
      </c>
      <c r="BO28" s="280">
        <v>83</v>
      </c>
      <c r="BP28" s="280">
        <v>88</v>
      </c>
      <c r="BQ28" s="280">
        <v>93</v>
      </c>
    </row>
    <row r="29" spans="1:69" s="260" customFormat="1" outlineLevel="1" collapsed="1">
      <c r="A29" s="260">
        <f t="shared" si="10"/>
        <v>19</v>
      </c>
      <c r="B29" s="281" t="s">
        <v>1734</v>
      </c>
      <c r="C29" s="283" t="e">
        <f t="shared" si="18"/>
        <v>#DIV/0!</v>
      </c>
      <c r="D29" s="283" t="e">
        <f t="shared" si="18"/>
        <v>#DIV/0!</v>
      </c>
      <c r="E29" s="283" t="e">
        <f t="shared" si="18"/>
        <v>#DIV/0!</v>
      </c>
      <c r="F29" s="283"/>
      <c r="G29" s="283"/>
      <c r="H29" s="283"/>
      <c r="I29" s="283"/>
      <c r="J29" s="283"/>
      <c r="K29" s="283"/>
      <c r="L29" s="283"/>
      <c r="M29" s="283"/>
      <c r="N29" s="283"/>
      <c r="O29" s="283"/>
      <c r="P29" s="283"/>
      <c r="Q29" s="283"/>
      <c r="R29" s="283"/>
      <c r="S29" s="283"/>
      <c r="T29" s="283"/>
      <c r="U29" s="547" t="e">
        <f t="shared" si="12"/>
        <v>#DIV/0!</v>
      </c>
      <c r="V29" s="547" t="e">
        <f t="shared" si="12"/>
        <v>#DIV/0!</v>
      </c>
      <c r="W29" s="547" t="e">
        <f t="shared" si="12"/>
        <v>#DIV/0!</v>
      </c>
      <c r="X29" s="547"/>
      <c r="Y29" s="547"/>
      <c r="Z29" s="547"/>
      <c r="AA29" s="547"/>
      <c r="AB29" s="547"/>
      <c r="AC29" s="547"/>
      <c r="AD29" s="547"/>
      <c r="AE29" s="547"/>
      <c r="AF29" s="547"/>
      <c r="AG29" s="547"/>
      <c r="AH29" s="547"/>
      <c r="AI29" s="547"/>
      <c r="AJ29" s="547"/>
      <c r="AK29" s="547"/>
      <c r="AL29" s="547"/>
      <c r="AM29" s="548" t="e">
        <f t="shared" si="13"/>
        <v>#DIV/0!</v>
      </c>
      <c r="AN29" s="548" t="e">
        <f t="shared" si="13"/>
        <v>#DIV/0!</v>
      </c>
      <c r="AO29" s="548" t="e">
        <f t="shared" si="13"/>
        <v>#DIV/0!</v>
      </c>
      <c r="AP29" s="548" t="e">
        <f t="shared" si="13"/>
        <v>#DIV/0!</v>
      </c>
      <c r="AQ29" s="548" t="e">
        <f t="shared" si="13"/>
        <v>#DIV/0!</v>
      </c>
      <c r="AR29" s="548" t="e">
        <f t="shared" si="13"/>
        <v>#DIV/0!</v>
      </c>
      <c r="AS29" s="548" t="e">
        <f t="shared" si="13"/>
        <v>#DIV/0!</v>
      </c>
      <c r="AT29" s="548" t="e">
        <f t="shared" si="13"/>
        <v>#DIV/0!</v>
      </c>
      <c r="AU29" s="548" t="e">
        <f t="shared" si="13"/>
        <v>#DIV/0!</v>
      </c>
      <c r="AW29" s="260">
        <f>AW25+365</f>
        <v>1095</v>
      </c>
      <c r="AX29" s="260" t="e">
        <f t="shared" si="14"/>
        <v>#DIV/0!</v>
      </c>
      <c r="AY29" s="260" t="e">
        <f t="shared" si="14"/>
        <v>#DIV/0!</v>
      </c>
      <c r="AZ29" s="260" t="e">
        <f t="shared" si="14"/>
        <v>#DIV/0!</v>
      </c>
      <c r="BA29" s="260" t="e">
        <f t="shared" si="14"/>
        <v>#DIV/0!</v>
      </c>
      <c r="BB29" s="260" t="e">
        <f t="shared" si="14"/>
        <v>#DIV/0!</v>
      </c>
      <c r="BC29" s="260" t="e">
        <f t="shared" si="14"/>
        <v>#DIV/0!</v>
      </c>
      <c r="BD29" s="260" t="e">
        <f t="shared" si="14"/>
        <v>#DIV/0!</v>
      </c>
      <c r="BE29" s="260" t="e">
        <f t="shared" si="14"/>
        <v>#DIV/0!</v>
      </c>
      <c r="BF29" s="260" t="e">
        <f t="shared" si="14"/>
        <v>#DIV/0!</v>
      </c>
      <c r="BI29" s="280">
        <v>99</v>
      </c>
      <c r="BJ29" s="280">
        <v>107</v>
      </c>
      <c r="BK29" s="280">
        <v>113</v>
      </c>
      <c r="BL29" s="280">
        <v>101</v>
      </c>
      <c r="BM29" s="280">
        <v>106</v>
      </c>
      <c r="BN29" s="280">
        <v>111</v>
      </c>
      <c r="BO29" s="280">
        <v>99</v>
      </c>
      <c r="BP29" s="280">
        <v>104</v>
      </c>
      <c r="BQ29" s="280">
        <v>109</v>
      </c>
    </row>
    <row r="30" spans="1:69" s="260" customFormat="1" outlineLevel="1">
      <c r="A30" s="260">
        <f t="shared" si="10"/>
        <v>20</v>
      </c>
      <c r="B30" s="281" t="s">
        <v>1726</v>
      </c>
      <c r="C30" s="282" t="e">
        <f t="shared" si="11"/>
        <v>#DIV/0!</v>
      </c>
      <c r="D30" s="282" t="e">
        <f t="shared" si="11"/>
        <v>#DIV/0!</v>
      </c>
      <c r="E30" s="282" t="e">
        <f t="shared" si="11"/>
        <v>#DIV/0!</v>
      </c>
      <c r="F30" s="282"/>
      <c r="G30" s="282"/>
      <c r="H30" s="282"/>
      <c r="I30" s="282"/>
      <c r="J30" s="282"/>
      <c r="K30" s="282"/>
      <c r="L30" s="282"/>
      <c r="M30" s="282"/>
      <c r="N30" s="282"/>
      <c r="O30" s="282"/>
      <c r="P30" s="282"/>
      <c r="Q30" s="282"/>
      <c r="R30" s="282"/>
      <c r="S30" s="282"/>
      <c r="T30" s="282"/>
      <c r="U30" s="547" t="e">
        <f t="shared" si="12"/>
        <v>#DIV/0!</v>
      </c>
      <c r="V30" s="547" t="e">
        <f t="shared" si="12"/>
        <v>#DIV/0!</v>
      </c>
      <c r="W30" s="547" t="e">
        <f t="shared" si="12"/>
        <v>#DIV/0!</v>
      </c>
      <c r="X30" s="547"/>
      <c r="Y30" s="547"/>
      <c r="Z30" s="547"/>
      <c r="AA30" s="547"/>
      <c r="AB30" s="547"/>
      <c r="AC30" s="547"/>
      <c r="AD30" s="547"/>
      <c r="AE30" s="547"/>
      <c r="AF30" s="547"/>
      <c r="AG30" s="547"/>
      <c r="AH30" s="547"/>
      <c r="AI30" s="547"/>
      <c r="AJ30" s="547"/>
      <c r="AK30" s="547"/>
      <c r="AL30" s="547"/>
      <c r="AM30" s="548" t="e">
        <f t="shared" si="13"/>
        <v>#DIV/0!</v>
      </c>
      <c r="AN30" s="548" t="e">
        <f t="shared" si="13"/>
        <v>#DIV/0!</v>
      </c>
      <c r="AO30" s="548" t="e">
        <f t="shared" si="13"/>
        <v>#DIV/0!</v>
      </c>
      <c r="AP30" s="548" t="e">
        <f t="shared" si="13"/>
        <v>#DIV/0!</v>
      </c>
      <c r="AQ30" s="548" t="e">
        <f t="shared" si="13"/>
        <v>#DIV/0!</v>
      </c>
      <c r="AR30" s="548" t="e">
        <f t="shared" si="13"/>
        <v>#DIV/0!</v>
      </c>
      <c r="AS30" s="548" t="e">
        <f t="shared" si="13"/>
        <v>#DIV/0!</v>
      </c>
      <c r="AT30" s="548" t="e">
        <f t="shared" si="13"/>
        <v>#DIV/0!</v>
      </c>
      <c r="AU30" s="548" t="e">
        <f t="shared" si="13"/>
        <v>#DIV/0!</v>
      </c>
      <c r="AW30" s="260">
        <f>AW29+135</f>
        <v>1230</v>
      </c>
      <c r="AX30" s="260" t="e">
        <f t="shared" si="14"/>
        <v>#DIV/0!</v>
      </c>
      <c r="AY30" s="260" t="e">
        <f t="shared" si="14"/>
        <v>#DIV/0!</v>
      </c>
      <c r="AZ30" s="260" t="e">
        <f t="shared" si="14"/>
        <v>#DIV/0!</v>
      </c>
      <c r="BA30" s="260" t="e">
        <f t="shared" si="14"/>
        <v>#DIV/0!</v>
      </c>
      <c r="BB30" s="260" t="e">
        <f t="shared" si="14"/>
        <v>#DIV/0!</v>
      </c>
      <c r="BC30" s="260" t="e">
        <f t="shared" si="14"/>
        <v>#DIV/0!</v>
      </c>
      <c r="BD30" s="260" t="e">
        <f t="shared" si="14"/>
        <v>#DIV/0!</v>
      </c>
      <c r="BE30" s="260" t="e">
        <f t="shared" si="14"/>
        <v>#DIV/0!</v>
      </c>
      <c r="BF30" s="260" t="e">
        <f t="shared" si="14"/>
        <v>#DIV/0!</v>
      </c>
      <c r="BI30" s="280">
        <v>58</v>
      </c>
      <c r="BJ30" s="280">
        <v>66</v>
      </c>
      <c r="BK30" s="280">
        <v>72</v>
      </c>
      <c r="BL30" s="280">
        <v>62</v>
      </c>
      <c r="BM30" s="280">
        <v>67</v>
      </c>
      <c r="BN30" s="280">
        <v>72</v>
      </c>
      <c r="BO30" s="280">
        <v>58</v>
      </c>
      <c r="BP30" s="280">
        <v>63</v>
      </c>
      <c r="BQ30" s="280">
        <v>68</v>
      </c>
    </row>
    <row r="31" spans="1:69" s="260" customFormat="1" outlineLevel="1" collapsed="1">
      <c r="A31" s="260">
        <f t="shared" si="10"/>
        <v>21</v>
      </c>
      <c r="B31" s="281" t="s">
        <v>1735</v>
      </c>
      <c r="C31" s="282" t="e">
        <f t="shared" si="11"/>
        <v>#DIV/0!</v>
      </c>
      <c r="D31" s="282" t="e">
        <f t="shared" si="11"/>
        <v>#DIV/0!</v>
      </c>
      <c r="E31" s="282" t="e">
        <f t="shared" si="11"/>
        <v>#DIV/0!</v>
      </c>
      <c r="F31" s="282"/>
      <c r="G31" s="282"/>
      <c r="H31" s="282"/>
      <c r="I31" s="282"/>
      <c r="J31" s="282"/>
      <c r="K31" s="282"/>
      <c r="L31" s="282"/>
      <c r="M31" s="282"/>
      <c r="N31" s="282"/>
      <c r="O31" s="282"/>
      <c r="P31" s="282"/>
      <c r="Q31" s="282"/>
      <c r="R31" s="282"/>
      <c r="S31" s="282"/>
      <c r="T31" s="282"/>
      <c r="U31" s="547" t="e">
        <f t="shared" si="12"/>
        <v>#DIV/0!</v>
      </c>
      <c r="V31" s="547" t="e">
        <f t="shared" si="12"/>
        <v>#DIV/0!</v>
      </c>
      <c r="W31" s="547" t="e">
        <f t="shared" si="12"/>
        <v>#DIV/0!</v>
      </c>
      <c r="X31" s="547"/>
      <c r="Y31" s="547"/>
      <c r="Z31" s="547"/>
      <c r="AA31" s="547"/>
      <c r="AB31" s="547"/>
      <c r="AC31" s="547"/>
      <c r="AD31" s="547"/>
      <c r="AE31" s="547"/>
      <c r="AF31" s="547"/>
      <c r="AG31" s="547"/>
      <c r="AH31" s="547"/>
      <c r="AI31" s="547"/>
      <c r="AJ31" s="547"/>
      <c r="AK31" s="547"/>
      <c r="AL31" s="547"/>
      <c r="AM31" s="548" t="e">
        <f t="shared" si="13"/>
        <v>#DIV/0!</v>
      </c>
      <c r="AN31" s="548" t="e">
        <f t="shared" si="13"/>
        <v>#DIV/0!</v>
      </c>
      <c r="AO31" s="548" t="e">
        <f t="shared" si="13"/>
        <v>#DIV/0!</v>
      </c>
      <c r="AP31" s="548" t="e">
        <f t="shared" si="13"/>
        <v>#DIV/0!</v>
      </c>
      <c r="AQ31" s="548" t="e">
        <f t="shared" si="13"/>
        <v>#DIV/0!</v>
      </c>
      <c r="AR31" s="548" t="e">
        <f t="shared" si="13"/>
        <v>#DIV/0!</v>
      </c>
      <c r="AS31" s="548" t="e">
        <f t="shared" si="13"/>
        <v>#DIV/0!</v>
      </c>
      <c r="AT31" s="548" t="e">
        <f t="shared" si="13"/>
        <v>#DIV/0!</v>
      </c>
      <c r="AU31" s="548" t="e">
        <f t="shared" si="13"/>
        <v>#DIV/0!</v>
      </c>
      <c r="AW31" s="260">
        <f t="shared" ref="AW31:AW32" si="20">AW27+365</f>
        <v>1460</v>
      </c>
      <c r="AX31" s="260" t="e">
        <f t="shared" si="14"/>
        <v>#DIV/0!</v>
      </c>
      <c r="AY31" s="260" t="e">
        <f t="shared" si="14"/>
        <v>#DIV/0!</v>
      </c>
      <c r="AZ31" s="260" t="e">
        <f t="shared" si="14"/>
        <v>#DIV/0!</v>
      </c>
      <c r="BA31" s="260" t="e">
        <f t="shared" si="14"/>
        <v>#DIV/0!</v>
      </c>
      <c r="BB31" s="260" t="e">
        <f t="shared" si="14"/>
        <v>#DIV/0!</v>
      </c>
      <c r="BC31" s="260" t="e">
        <f t="shared" si="14"/>
        <v>#DIV/0!</v>
      </c>
      <c r="BD31" s="260" t="e">
        <f t="shared" si="14"/>
        <v>#DIV/0!</v>
      </c>
      <c r="BE31" s="260" t="e">
        <f t="shared" si="14"/>
        <v>#DIV/0!</v>
      </c>
      <c r="BF31" s="260" t="e">
        <f t="shared" si="14"/>
        <v>#DIV/0!</v>
      </c>
      <c r="BI31" s="280">
        <v>74</v>
      </c>
      <c r="BJ31" s="280">
        <v>82</v>
      </c>
      <c r="BK31" s="280">
        <v>88</v>
      </c>
      <c r="BL31" s="280">
        <v>76</v>
      </c>
      <c r="BM31" s="280">
        <v>81</v>
      </c>
      <c r="BN31" s="280">
        <v>86</v>
      </c>
      <c r="BO31" s="280">
        <v>74</v>
      </c>
      <c r="BP31" s="280">
        <v>79</v>
      </c>
      <c r="BQ31" s="280">
        <v>84</v>
      </c>
    </row>
    <row r="32" spans="1:69" s="260" customFormat="1" outlineLevel="1" collapsed="1">
      <c r="A32" s="260">
        <f t="shared" si="10"/>
        <v>22</v>
      </c>
      <c r="B32" s="281" t="s">
        <v>1728</v>
      </c>
      <c r="C32" s="282" t="e">
        <f t="shared" si="11"/>
        <v>#DIV/0!</v>
      </c>
      <c r="D32" s="282" t="e">
        <f t="shared" si="11"/>
        <v>#DIV/0!</v>
      </c>
      <c r="E32" s="282" t="e">
        <f t="shared" si="11"/>
        <v>#DIV/0!</v>
      </c>
      <c r="F32" s="282"/>
      <c r="G32" s="282"/>
      <c r="H32" s="282"/>
      <c r="I32" s="282"/>
      <c r="J32" s="282"/>
      <c r="K32" s="282"/>
      <c r="L32" s="282"/>
      <c r="M32" s="282"/>
      <c r="N32" s="282"/>
      <c r="O32" s="282"/>
      <c r="P32" s="282"/>
      <c r="Q32" s="282"/>
      <c r="R32" s="282"/>
      <c r="S32" s="282"/>
      <c r="T32" s="282"/>
      <c r="U32" s="547" t="e">
        <f t="shared" si="12"/>
        <v>#DIV/0!</v>
      </c>
      <c r="V32" s="547" t="e">
        <f t="shared" si="12"/>
        <v>#DIV/0!</v>
      </c>
      <c r="W32" s="547" t="e">
        <f t="shared" si="12"/>
        <v>#DIV/0!</v>
      </c>
      <c r="X32" s="547"/>
      <c r="Y32" s="547"/>
      <c r="Z32" s="547"/>
      <c r="AA32" s="547"/>
      <c r="AB32" s="547"/>
      <c r="AC32" s="547"/>
      <c r="AD32" s="547"/>
      <c r="AE32" s="547"/>
      <c r="AF32" s="547"/>
      <c r="AG32" s="547"/>
      <c r="AH32" s="547"/>
      <c r="AI32" s="547"/>
      <c r="AJ32" s="547"/>
      <c r="AK32" s="547"/>
      <c r="AL32" s="547"/>
      <c r="AM32" s="548" t="e">
        <f t="shared" si="13"/>
        <v>#DIV/0!</v>
      </c>
      <c r="AN32" s="548" t="e">
        <f t="shared" si="13"/>
        <v>#DIV/0!</v>
      </c>
      <c r="AO32" s="548" t="e">
        <f t="shared" si="13"/>
        <v>#DIV/0!</v>
      </c>
      <c r="AP32" s="548" t="e">
        <f t="shared" si="13"/>
        <v>#DIV/0!</v>
      </c>
      <c r="AQ32" s="548" t="e">
        <f t="shared" si="13"/>
        <v>#DIV/0!</v>
      </c>
      <c r="AR32" s="548" t="e">
        <f t="shared" si="13"/>
        <v>#DIV/0!</v>
      </c>
      <c r="AS32" s="548" t="e">
        <f t="shared" si="13"/>
        <v>#DIV/0!</v>
      </c>
      <c r="AT32" s="548" t="e">
        <f t="shared" si="13"/>
        <v>#DIV/0!</v>
      </c>
      <c r="AU32" s="548" t="e">
        <f t="shared" si="13"/>
        <v>#DIV/0!</v>
      </c>
      <c r="AW32" s="260">
        <f t="shared" si="20"/>
        <v>1460</v>
      </c>
      <c r="AX32" s="260" t="e">
        <f t="shared" si="14"/>
        <v>#DIV/0!</v>
      </c>
      <c r="AY32" s="260" t="e">
        <f t="shared" si="14"/>
        <v>#DIV/0!</v>
      </c>
      <c r="AZ32" s="260" t="e">
        <f t="shared" si="14"/>
        <v>#DIV/0!</v>
      </c>
      <c r="BA32" s="260" t="e">
        <f t="shared" si="14"/>
        <v>#DIV/0!</v>
      </c>
      <c r="BB32" s="260" t="e">
        <f t="shared" si="14"/>
        <v>#DIV/0!</v>
      </c>
      <c r="BC32" s="260" t="e">
        <f t="shared" si="14"/>
        <v>#DIV/0!</v>
      </c>
      <c r="BD32" s="260" t="e">
        <f t="shared" si="14"/>
        <v>#DIV/0!</v>
      </c>
      <c r="BE32" s="260" t="e">
        <f t="shared" si="14"/>
        <v>#DIV/0!</v>
      </c>
      <c r="BF32" s="260" t="e">
        <f t="shared" si="14"/>
        <v>#DIV/0!</v>
      </c>
      <c r="BI32" s="280">
        <v>83</v>
      </c>
      <c r="BJ32" s="280">
        <v>91</v>
      </c>
      <c r="BK32" s="280">
        <v>97</v>
      </c>
      <c r="BL32" s="280">
        <v>85</v>
      </c>
      <c r="BM32" s="280">
        <v>90</v>
      </c>
      <c r="BN32" s="280">
        <v>95</v>
      </c>
      <c r="BO32" s="280">
        <v>83</v>
      </c>
      <c r="BP32" s="280">
        <v>88</v>
      </c>
      <c r="BQ32" s="280">
        <v>93</v>
      </c>
    </row>
    <row r="33" spans="1:69" s="260" customFormat="1" outlineLevel="1" collapsed="1">
      <c r="A33" s="260">
        <f t="shared" si="10"/>
        <v>23</v>
      </c>
      <c r="B33" s="281" t="s">
        <v>1736</v>
      </c>
      <c r="C33" s="283" t="e">
        <f t="shared" si="18"/>
        <v>#DIV/0!</v>
      </c>
      <c r="D33" s="283" t="e">
        <f t="shared" si="18"/>
        <v>#DIV/0!</v>
      </c>
      <c r="E33" s="283" t="e">
        <f t="shared" si="18"/>
        <v>#DIV/0!</v>
      </c>
      <c r="F33" s="283"/>
      <c r="G33" s="283"/>
      <c r="H33" s="283"/>
      <c r="I33" s="283"/>
      <c r="J33" s="283"/>
      <c r="K33" s="283"/>
      <c r="L33" s="283"/>
      <c r="M33" s="283"/>
      <c r="N33" s="283"/>
      <c r="O33" s="283"/>
      <c r="P33" s="283"/>
      <c r="Q33" s="283"/>
      <c r="R33" s="283"/>
      <c r="S33" s="283"/>
      <c r="T33" s="283"/>
      <c r="U33" s="547" t="e">
        <f t="shared" si="12"/>
        <v>#DIV/0!</v>
      </c>
      <c r="V33" s="547" t="e">
        <f t="shared" si="12"/>
        <v>#DIV/0!</v>
      </c>
      <c r="W33" s="547" t="e">
        <f t="shared" si="12"/>
        <v>#DIV/0!</v>
      </c>
      <c r="X33" s="547"/>
      <c r="Y33" s="547"/>
      <c r="Z33" s="547"/>
      <c r="AA33" s="547"/>
      <c r="AB33" s="547"/>
      <c r="AC33" s="547"/>
      <c r="AD33" s="547"/>
      <c r="AE33" s="547"/>
      <c r="AF33" s="547"/>
      <c r="AG33" s="547"/>
      <c r="AH33" s="547"/>
      <c r="AI33" s="547"/>
      <c r="AJ33" s="547"/>
      <c r="AK33" s="547"/>
      <c r="AL33" s="547"/>
      <c r="AM33" s="548" t="e">
        <f t="shared" si="13"/>
        <v>#DIV/0!</v>
      </c>
      <c r="AN33" s="548" t="e">
        <f t="shared" si="13"/>
        <v>#DIV/0!</v>
      </c>
      <c r="AO33" s="548" t="e">
        <f t="shared" si="13"/>
        <v>#DIV/0!</v>
      </c>
      <c r="AP33" s="548" t="e">
        <f t="shared" si="13"/>
        <v>#DIV/0!</v>
      </c>
      <c r="AQ33" s="548" t="e">
        <f t="shared" si="13"/>
        <v>#DIV/0!</v>
      </c>
      <c r="AR33" s="548" t="e">
        <f t="shared" si="13"/>
        <v>#DIV/0!</v>
      </c>
      <c r="AS33" s="548" t="e">
        <f t="shared" si="13"/>
        <v>#DIV/0!</v>
      </c>
      <c r="AT33" s="548" t="e">
        <f t="shared" si="13"/>
        <v>#DIV/0!</v>
      </c>
      <c r="AU33" s="548" t="e">
        <f t="shared" si="13"/>
        <v>#DIV/0!</v>
      </c>
      <c r="AW33" s="260">
        <f>AW29+365</f>
        <v>1460</v>
      </c>
      <c r="AX33" s="260" t="e">
        <f t="shared" si="14"/>
        <v>#DIV/0!</v>
      </c>
      <c r="AY33" s="260" t="e">
        <f t="shared" si="14"/>
        <v>#DIV/0!</v>
      </c>
      <c r="AZ33" s="260" t="e">
        <f t="shared" si="14"/>
        <v>#DIV/0!</v>
      </c>
      <c r="BA33" s="260" t="e">
        <f t="shared" si="14"/>
        <v>#DIV/0!</v>
      </c>
      <c r="BB33" s="260" t="e">
        <f t="shared" si="14"/>
        <v>#DIV/0!</v>
      </c>
      <c r="BC33" s="260" t="e">
        <f t="shared" si="14"/>
        <v>#DIV/0!</v>
      </c>
      <c r="BD33" s="260" t="e">
        <f t="shared" si="14"/>
        <v>#DIV/0!</v>
      </c>
      <c r="BE33" s="260" t="e">
        <f t="shared" si="14"/>
        <v>#DIV/0!</v>
      </c>
      <c r="BF33" s="260" t="e">
        <f t="shared" si="14"/>
        <v>#DIV/0!</v>
      </c>
      <c r="BI33" s="280">
        <v>99</v>
      </c>
      <c r="BJ33" s="280">
        <v>107</v>
      </c>
      <c r="BK33" s="280">
        <v>113</v>
      </c>
      <c r="BL33" s="280">
        <v>101</v>
      </c>
      <c r="BM33" s="280">
        <v>106</v>
      </c>
      <c r="BN33" s="280">
        <v>111</v>
      </c>
      <c r="BO33" s="280">
        <v>99</v>
      </c>
      <c r="BP33" s="280">
        <v>104</v>
      </c>
      <c r="BQ33" s="280">
        <v>109</v>
      </c>
    </row>
    <row r="34" spans="1:69" s="260" customFormat="1" outlineLevel="1">
      <c r="A34" s="260">
        <f t="shared" si="10"/>
        <v>24</v>
      </c>
      <c r="B34" s="281" t="s">
        <v>1726</v>
      </c>
      <c r="C34" s="282" t="e">
        <f t="shared" ref="C34:E36" si="21">INDEX($AM34:$AU34,1,C$8+(d.Region-1)*3)+INDEX(i.AgeJ,C$10,1)/7</f>
        <v>#DIV/0!</v>
      </c>
      <c r="D34" s="282" t="e">
        <f t="shared" si="21"/>
        <v>#DIV/0!</v>
      </c>
      <c r="E34" s="282" t="e">
        <f t="shared" si="21"/>
        <v>#DIV/0!</v>
      </c>
      <c r="F34" s="282"/>
      <c r="G34" s="282"/>
      <c r="H34" s="282"/>
      <c r="I34" s="282"/>
      <c r="J34" s="282"/>
      <c r="K34" s="282"/>
      <c r="L34" s="282"/>
      <c r="M34" s="282"/>
      <c r="N34" s="282"/>
      <c r="O34" s="282"/>
      <c r="P34" s="282"/>
      <c r="Q34" s="282"/>
      <c r="R34" s="282"/>
      <c r="S34" s="282"/>
      <c r="T34" s="282"/>
      <c r="U34" s="547" t="e">
        <f t="shared" ref="U34:W37" si="22">C34&amp;":"&amp;C34+1</f>
        <v>#DIV/0!</v>
      </c>
      <c r="V34" s="547" t="e">
        <f t="shared" si="22"/>
        <v>#DIV/0!</v>
      </c>
      <c r="W34" s="547" t="e">
        <f t="shared" si="22"/>
        <v>#DIV/0!</v>
      </c>
      <c r="X34" s="547"/>
      <c r="Y34" s="547"/>
      <c r="Z34" s="547"/>
      <c r="AA34" s="547"/>
      <c r="AB34" s="547"/>
      <c r="AC34" s="547"/>
      <c r="AD34" s="547"/>
      <c r="AE34" s="547"/>
      <c r="AF34" s="547"/>
      <c r="AG34" s="547"/>
      <c r="AH34" s="547"/>
      <c r="AI34" s="547"/>
      <c r="AJ34" s="547"/>
      <c r="AK34" s="547"/>
      <c r="AL34" s="547"/>
      <c r="AM34" s="548" t="e">
        <f t="shared" ref="AM34:AU37" si="23">AX34</f>
        <v>#DIV/0!</v>
      </c>
      <c r="AN34" s="548" t="e">
        <f t="shared" si="23"/>
        <v>#DIV/0!</v>
      </c>
      <c r="AO34" s="548" t="e">
        <f t="shared" si="23"/>
        <v>#DIV/0!</v>
      </c>
      <c r="AP34" s="548" t="e">
        <f t="shared" si="23"/>
        <v>#DIV/0!</v>
      </c>
      <c r="AQ34" s="548" t="e">
        <f t="shared" si="23"/>
        <v>#DIV/0!</v>
      </c>
      <c r="AR34" s="548" t="e">
        <f t="shared" si="23"/>
        <v>#DIV/0!</v>
      </c>
      <c r="AS34" s="548" t="e">
        <f t="shared" si="23"/>
        <v>#DIV/0!</v>
      </c>
      <c r="AT34" s="548" t="e">
        <f t="shared" si="23"/>
        <v>#DIV/0!</v>
      </c>
      <c r="AU34" s="548" t="e">
        <f t="shared" si="23"/>
        <v>#DIV/0!</v>
      </c>
      <c r="AW34" s="260">
        <f>AW33+135</f>
        <v>1595</v>
      </c>
      <c r="AX34" s="260" t="e">
        <f t="shared" ref="AX34:BF37" si="24">ROUND((AX$10+$AW34-$AX$8)/$AX$9,0)</f>
        <v>#DIV/0!</v>
      </c>
      <c r="AY34" s="260" t="e">
        <f t="shared" si="24"/>
        <v>#DIV/0!</v>
      </c>
      <c r="AZ34" s="260" t="e">
        <f t="shared" si="24"/>
        <v>#DIV/0!</v>
      </c>
      <c r="BA34" s="260" t="e">
        <f t="shared" si="24"/>
        <v>#DIV/0!</v>
      </c>
      <c r="BB34" s="260" t="e">
        <f t="shared" si="24"/>
        <v>#DIV/0!</v>
      </c>
      <c r="BC34" s="260" t="e">
        <f t="shared" si="24"/>
        <v>#DIV/0!</v>
      </c>
      <c r="BD34" s="260" t="e">
        <f t="shared" si="24"/>
        <v>#DIV/0!</v>
      </c>
      <c r="BE34" s="260" t="e">
        <f t="shared" si="24"/>
        <v>#DIV/0!</v>
      </c>
      <c r="BF34" s="260" t="e">
        <f t="shared" si="24"/>
        <v>#DIV/0!</v>
      </c>
      <c r="BI34" s="280">
        <v>58</v>
      </c>
      <c r="BJ34" s="280">
        <v>66</v>
      </c>
      <c r="BK34" s="280">
        <v>72</v>
      </c>
      <c r="BL34" s="280">
        <v>62</v>
      </c>
      <c r="BM34" s="280">
        <v>67</v>
      </c>
      <c r="BN34" s="280">
        <v>72</v>
      </c>
      <c r="BO34" s="280">
        <v>58</v>
      </c>
      <c r="BP34" s="280">
        <v>63</v>
      </c>
      <c r="BQ34" s="280">
        <v>68</v>
      </c>
    </row>
    <row r="35" spans="1:69" s="260" customFormat="1" outlineLevel="1" collapsed="1">
      <c r="A35" s="260">
        <f t="shared" si="10"/>
        <v>25</v>
      </c>
      <c r="B35" s="281" t="s">
        <v>1737</v>
      </c>
      <c r="C35" s="282" t="e">
        <f t="shared" si="21"/>
        <v>#DIV/0!</v>
      </c>
      <c r="D35" s="282" t="e">
        <f t="shared" si="21"/>
        <v>#DIV/0!</v>
      </c>
      <c r="E35" s="282" t="e">
        <f t="shared" si="21"/>
        <v>#DIV/0!</v>
      </c>
      <c r="F35" s="282"/>
      <c r="G35" s="282"/>
      <c r="H35" s="282"/>
      <c r="I35" s="282"/>
      <c r="J35" s="282"/>
      <c r="K35" s="282"/>
      <c r="L35" s="282"/>
      <c r="M35" s="282"/>
      <c r="N35" s="282"/>
      <c r="O35" s="282"/>
      <c r="P35" s="282"/>
      <c r="Q35" s="282"/>
      <c r="R35" s="282"/>
      <c r="S35" s="282"/>
      <c r="T35" s="282"/>
      <c r="U35" s="547" t="e">
        <f t="shared" si="22"/>
        <v>#DIV/0!</v>
      </c>
      <c r="V35" s="547" t="e">
        <f t="shared" si="22"/>
        <v>#DIV/0!</v>
      </c>
      <c r="W35" s="547" t="e">
        <f t="shared" si="22"/>
        <v>#DIV/0!</v>
      </c>
      <c r="X35" s="547"/>
      <c r="Y35" s="547"/>
      <c r="Z35" s="547"/>
      <c r="AA35" s="547"/>
      <c r="AB35" s="547"/>
      <c r="AC35" s="547"/>
      <c r="AD35" s="547"/>
      <c r="AE35" s="547"/>
      <c r="AF35" s="547"/>
      <c r="AG35" s="547"/>
      <c r="AH35" s="547"/>
      <c r="AI35" s="547"/>
      <c r="AJ35" s="547"/>
      <c r="AK35" s="547"/>
      <c r="AL35" s="547"/>
      <c r="AM35" s="548" t="e">
        <f t="shared" si="23"/>
        <v>#DIV/0!</v>
      </c>
      <c r="AN35" s="548" t="e">
        <f t="shared" si="23"/>
        <v>#DIV/0!</v>
      </c>
      <c r="AO35" s="548" t="e">
        <f t="shared" si="23"/>
        <v>#DIV/0!</v>
      </c>
      <c r="AP35" s="548" t="e">
        <f t="shared" si="23"/>
        <v>#DIV/0!</v>
      </c>
      <c r="AQ35" s="548" t="e">
        <f t="shared" si="23"/>
        <v>#DIV/0!</v>
      </c>
      <c r="AR35" s="548" t="e">
        <f t="shared" si="23"/>
        <v>#DIV/0!</v>
      </c>
      <c r="AS35" s="548" t="e">
        <f t="shared" si="23"/>
        <v>#DIV/0!</v>
      </c>
      <c r="AT35" s="548" t="e">
        <f t="shared" si="23"/>
        <v>#DIV/0!</v>
      </c>
      <c r="AU35" s="548" t="e">
        <f t="shared" si="23"/>
        <v>#DIV/0!</v>
      </c>
      <c r="AW35" s="260">
        <f t="shared" ref="AW35:AW36" si="25">AW31+365</f>
        <v>1825</v>
      </c>
      <c r="AX35" s="260" t="e">
        <f t="shared" si="24"/>
        <v>#DIV/0!</v>
      </c>
      <c r="AY35" s="260" t="e">
        <f t="shared" si="24"/>
        <v>#DIV/0!</v>
      </c>
      <c r="AZ35" s="260" t="e">
        <f t="shared" si="24"/>
        <v>#DIV/0!</v>
      </c>
      <c r="BA35" s="260" t="e">
        <f t="shared" si="24"/>
        <v>#DIV/0!</v>
      </c>
      <c r="BB35" s="260" t="e">
        <f t="shared" si="24"/>
        <v>#DIV/0!</v>
      </c>
      <c r="BC35" s="260" t="e">
        <f t="shared" si="24"/>
        <v>#DIV/0!</v>
      </c>
      <c r="BD35" s="260" t="e">
        <f t="shared" si="24"/>
        <v>#DIV/0!</v>
      </c>
      <c r="BE35" s="260" t="e">
        <f t="shared" si="24"/>
        <v>#DIV/0!</v>
      </c>
      <c r="BF35" s="260" t="e">
        <f t="shared" si="24"/>
        <v>#DIV/0!</v>
      </c>
      <c r="BI35" s="280">
        <v>74</v>
      </c>
      <c r="BJ35" s="280">
        <v>82</v>
      </c>
      <c r="BK35" s="280">
        <v>88</v>
      </c>
      <c r="BL35" s="280">
        <v>76</v>
      </c>
      <c r="BM35" s="280">
        <v>81</v>
      </c>
      <c r="BN35" s="280">
        <v>86</v>
      </c>
      <c r="BO35" s="280">
        <v>74</v>
      </c>
      <c r="BP35" s="280">
        <v>79</v>
      </c>
      <c r="BQ35" s="280">
        <v>84</v>
      </c>
    </row>
    <row r="36" spans="1:69" s="260" customFormat="1" outlineLevel="1" collapsed="1">
      <c r="A36" s="260">
        <f t="shared" si="10"/>
        <v>26</v>
      </c>
      <c r="B36" s="281" t="s">
        <v>1728</v>
      </c>
      <c r="C36" s="282" t="e">
        <f t="shared" si="21"/>
        <v>#DIV/0!</v>
      </c>
      <c r="D36" s="282" t="e">
        <f t="shared" si="21"/>
        <v>#DIV/0!</v>
      </c>
      <c r="E36" s="282" t="e">
        <f t="shared" si="21"/>
        <v>#DIV/0!</v>
      </c>
      <c r="F36" s="282"/>
      <c r="G36" s="282"/>
      <c r="H36" s="282"/>
      <c r="I36" s="282"/>
      <c r="J36" s="282"/>
      <c r="K36" s="282"/>
      <c r="L36" s="282"/>
      <c r="M36" s="282"/>
      <c r="N36" s="282"/>
      <c r="O36" s="282"/>
      <c r="P36" s="282"/>
      <c r="Q36" s="282"/>
      <c r="R36" s="282"/>
      <c r="S36" s="282"/>
      <c r="T36" s="282"/>
      <c r="U36" s="547" t="e">
        <f t="shared" si="22"/>
        <v>#DIV/0!</v>
      </c>
      <c r="V36" s="547" t="e">
        <f t="shared" si="22"/>
        <v>#DIV/0!</v>
      </c>
      <c r="W36" s="547" t="e">
        <f t="shared" si="22"/>
        <v>#DIV/0!</v>
      </c>
      <c r="X36" s="547"/>
      <c r="Y36" s="547"/>
      <c r="Z36" s="547"/>
      <c r="AA36" s="547"/>
      <c r="AB36" s="547"/>
      <c r="AC36" s="547"/>
      <c r="AD36" s="547"/>
      <c r="AE36" s="547"/>
      <c r="AF36" s="547"/>
      <c r="AG36" s="547"/>
      <c r="AH36" s="547"/>
      <c r="AI36" s="547"/>
      <c r="AJ36" s="547"/>
      <c r="AK36" s="547"/>
      <c r="AL36" s="547"/>
      <c r="AM36" s="548" t="e">
        <f t="shared" si="23"/>
        <v>#DIV/0!</v>
      </c>
      <c r="AN36" s="548" t="e">
        <f t="shared" si="23"/>
        <v>#DIV/0!</v>
      </c>
      <c r="AO36" s="548" t="e">
        <f t="shared" si="23"/>
        <v>#DIV/0!</v>
      </c>
      <c r="AP36" s="548" t="e">
        <f t="shared" si="23"/>
        <v>#DIV/0!</v>
      </c>
      <c r="AQ36" s="548" t="e">
        <f t="shared" si="23"/>
        <v>#DIV/0!</v>
      </c>
      <c r="AR36" s="548" t="e">
        <f t="shared" si="23"/>
        <v>#DIV/0!</v>
      </c>
      <c r="AS36" s="548" t="e">
        <f t="shared" si="23"/>
        <v>#DIV/0!</v>
      </c>
      <c r="AT36" s="548" t="e">
        <f t="shared" si="23"/>
        <v>#DIV/0!</v>
      </c>
      <c r="AU36" s="548" t="e">
        <f t="shared" si="23"/>
        <v>#DIV/0!</v>
      </c>
      <c r="AW36" s="260">
        <f t="shared" si="25"/>
        <v>1825</v>
      </c>
      <c r="AX36" s="260" t="e">
        <f t="shared" si="24"/>
        <v>#DIV/0!</v>
      </c>
      <c r="AY36" s="260" t="e">
        <f t="shared" si="24"/>
        <v>#DIV/0!</v>
      </c>
      <c r="AZ36" s="260" t="e">
        <f t="shared" si="24"/>
        <v>#DIV/0!</v>
      </c>
      <c r="BA36" s="260" t="e">
        <f t="shared" si="24"/>
        <v>#DIV/0!</v>
      </c>
      <c r="BB36" s="260" t="e">
        <f t="shared" si="24"/>
        <v>#DIV/0!</v>
      </c>
      <c r="BC36" s="260" t="e">
        <f t="shared" si="24"/>
        <v>#DIV/0!</v>
      </c>
      <c r="BD36" s="260" t="e">
        <f t="shared" si="24"/>
        <v>#DIV/0!</v>
      </c>
      <c r="BE36" s="260" t="e">
        <f t="shared" si="24"/>
        <v>#DIV/0!</v>
      </c>
      <c r="BF36" s="260" t="e">
        <f t="shared" si="24"/>
        <v>#DIV/0!</v>
      </c>
      <c r="BI36" s="280">
        <v>83</v>
      </c>
      <c r="BJ36" s="280">
        <v>91</v>
      </c>
      <c r="BK36" s="280">
        <v>97</v>
      </c>
      <c r="BL36" s="280">
        <v>85</v>
      </c>
      <c r="BM36" s="280">
        <v>90</v>
      </c>
      <c r="BN36" s="280">
        <v>95</v>
      </c>
      <c r="BO36" s="280">
        <v>83</v>
      </c>
      <c r="BP36" s="280">
        <v>88</v>
      </c>
      <c r="BQ36" s="280">
        <v>93</v>
      </c>
    </row>
    <row r="37" spans="1:69" s="260" customFormat="1" outlineLevel="1" collapsed="1">
      <c r="A37" s="260">
        <f t="shared" si="10"/>
        <v>27</v>
      </c>
      <c r="B37" s="281" t="s">
        <v>1738</v>
      </c>
      <c r="C37" s="283" t="e">
        <f t="shared" si="18"/>
        <v>#DIV/0!</v>
      </c>
      <c r="D37" s="283" t="e">
        <f t="shared" si="18"/>
        <v>#DIV/0!</v>
      </c>
      <c r="E37" s="283" t="e">
        <f t="shared" si="18"/>
        <v>#DIV/0!</v>
      </c>
      <c r="F37" s="283"/>
      <c r="G37" s="283"/>
      <c r="H37" s="283"/>
      <c r="I37" s="283"/>
      <c r="J37" s="283"/>
      <c r="K37" s="283"/>
      <c r="L37" s="283"/>
      <c r="M37" s="283"/>
      <c r="N37" s="283"/>
      <c r="O37" s="283"/>
      <c r="P37" s="283"/>
      <c r="Q37" s="283"/>
      <c r="R37" s="283"/>
      <c r="S37" s="283"/>
      <c r="T37" s="283"/>
      <c r="U37" s="547" t="e">
        <f t="shared" si="22"/>
        <v>#DIV/0!</v>
      </c>
      <c r="V37" s="547" t="e">
        <f t="shared" si="22"/>
        <v>#DIV/0!</v>
      </c>
      <c r="W37" s="547" t="e">
        <f t="shared" si="22"/>
        <v>#DIV/0!</v>
      </c>
      <c r="X37" s="547"/>
      <c r="Y37" s="547"/>
      <c r="Z37" s="547"/>
      <c r="AA37" s="547"/>
      <c r="AB37" s="547"/>
      <c r="AC37" s="547"/>
      <c r="AD37" s="547"/>
      <c r="AE37" s="547"/>
      <c r="AF37" s="547"/>
      <c r="AG37" s="547"/>
      <c r="AH37" s="547"/>
      <c r="AI37" s="547"/>
      <c r="AJ37" s="547"/>
      <c r="AK37" s="547"/>
      <c r="AL37" s="547"/>
      <c r="AM37" s="548" t="e">
        <f t="shared" si="23"/>
        <v>#DIV/0!</v>
      </c>
      <c r="AN37" s="548" t="e">
        <f t="shared" si="23"/>
        <v>#DIV/0!</v>
      </c>
      <c r="AO37" s="548" t="e">
        <f t="shared" si="23"/>
        <v>#DIV/0!</v>
      </c>
      <c r="AP37" s="548" t="e">
        <f t="shared" si="23"/>
        <v>#DIV/0!</v>
      </c>
      <c r="AQ37" s="548" t="e">
        <f t="shared" si="23"/>
        <v>#DIV/0!</v>
      </c>
      <c r="AR37" s="548" t="e">
        <f t="shared" si="23"/>
        <v>#DIV/0!</v>
      </c>
      <c r="AS37" s="548" t="e">
        <f t="shared" si="23"/>
        <v>#DIV/0!</v>
      </c>
      <c r="AT37" s="548" t="e">
        <f t="shared" si="23"/>
        <v>#DIV/0!</v>
      </c>
      <c r="AU37" s="548" t="e">
        <f t="shared" si="23"/>
        <v>#DIV/0!</v>
      </c>
      <c r="AW37" s="260">
        <f>AW33+365</f>
        <v>1825</v>
      </c>
      <c r="AX37" s="260" t="e">
        <f t="shared" si="24"/>
        <v>#DIV/0!</v>
      </c>
      <c r="AY37" s="260" t="e">
        <f t="shared" si="24"/>
        <v>#DIV/0!</v>
      </c>
      <c r="AZ37" s="260" t="e">
        <f t="shared" si="24"/>
        <v>#DIV/0!</v>
      </c>
      <c r="BA37" s="260" t="e">
        <f t="shared" si="24"/>
        <v>#DIV/0!</v>
      </c>
      <c r="BB37" s="260" t="e">
        <f t="shared" si="24"/>
        <v>#DIV/0!</v>
      </c>
      <c r="BC37" s="260" t="e">
        <f t="shared" si="24"/>
        <v>#DIV/0!</v>
      </c>
      <c r="BD37" s="260" t="e">
        <f t="shared" si="24"/>
        <v>#DIV/0!</v>
      </c>
      <c r="BE37" s="260" t="e">
        <f t="shared" si="24"/>
        <v>#DIV/0!</v>
      </c>
      <c r="BF37" s="260" t="e">
        <f t="shared" si="24"/>
        <v>#DIV/0!</v>
      </c>
      <c r="BI37" s="280">
        <v>99</v>
      </c>
      <c r="BJ37" s="280">
        <v>107</v>
      </c>
      <c r="BK37" s="280">
        <v>113</v>
      </c>
      <c r="BL37" s="280">
        <v>101</v>
      </c>
      <c r="BM37" s="280">
        <v>106</v>
      </c>
      <c r="BN37" s="280">
        <v>111</v>
      </c>
      <c r="BO37" s="280">
        <v>99</v>
      </c>
      <c r="BP37" s="280">
        <v>104</v>
      </c>
      <c r="BQ37" s="280">
        <v>109</v>
      </c>
    </row>
    <row r="38" spans="1:69" outlineLevel="1">
      <c r="B38" s="291"/>
      <c r="C38" s="292" t="s">
        <v>578</v>
      </c>
      <c r="D38" s="293"/>
      <c r="E38" s="294"/>
      <c r="F38" s="292" t="s">
        <v>1137</v>
      </c>
      <c r="G38" s="292"/>
      <c r="H38" s="34"/>
      <c r="I38" s="34"/>
      <c r="J38" s="34"/>
      <c r="K38" s="34"/>
      <c r="L38" s="34"/>
      <c r="M38" s="34"/>
      <c r="N38" s="34"/>
      <c r="O38" s="34"/>
      <c r="P38" s="34"/>
      <c r="Q38" s="34"/>
      <c r="R38" s="34"/>
      <c r="S38" s="34"/>
      <c r="T38" s="34"/>
    </row>
    <row r="39" spans="1:69" outlineLevel="1">
      <c r="B39" s="295" t="s">
        <v>1161</v>
      </c>
      <c r="C39" s="296">
        <v>2</v>
      </c>
      <c r="D39" s="296">
        <v>24</v>
      </c>
      <c r="E39" s="260"/>
      <c r="F39" s="297">
        <f>i.TOLoffset_r1*6</f>
        <v>12</v>
      </c>
      <c r="G39" s="297">
        <f>i.TOLoffset_r2*6</f>
        <v>144</v>
      </c>
      <c r="H39" s="34"/>
      <c r="I39" s="34"/>
      <c r="J39" s="34"/>
      <c r="K39" s="34"/>
      <c r="L39" s="34"/>
      <c r="M39" s="34"/>
      <c r="N39" s="34"/>
      <c r="O39" s="34"/>
      <c r="P39" s="34"/>
      <c r="Q39" s="34"/>
      <c r="R39" s="34"/>
      <c r="S39" s="34"/>
      <c r="T39" s="34"/>
    </row>
    <row r="40" spans="1:69" collapsed="1"/>
    <row r="47" spans="1:69">
      <c r="A47" s="191" t="s">
        <v>965</v>
      </c>
    </row>
    <row r="48" spans="1:69" ht="16.5" outlineLevel="1">
      <c r="B48" s="64" t="s">
        <v>679</v>
      </c>
      <c r="C48" s="67"/>
      <c r="D48" s="67"/>
      <c r="E48" s="67"/>
      <c r="F48" s="67"/>
      <c r="G48" s="67"/>
      <c r="H48" s="67"/>
      <c r="I48" s="67"/>
      <c r="J48" s="67"/>
      <c r="K48" s="67"/>
      <c r="L48" s="67"/>
      <c r="M48" s="66" t="s">
        <v>637</v>
      </c>
      <c r="N48" s="66"/>
      <c r="O48" s="66"/>
      <c r="P48" s="66"/>
      <c r="Q48" s="66"/>
      <c r="R48" s="66"/>
      <c r="S48" s="66"/>
      <c r="T48" s="66"/>
      <c r="U48" s="66"/>
      <c r="V48" s="66"/>
      <c r="W48" s="66" t="s">
        <v>638</v>
      </c>
      <c r="X48" s="66"/>
      <c r="Y48" s="66"/>
      <c r="Z48" s="66"/>
      <c r="AA48" s="66"/>
      <c r="AB48" s="66"/>
      <c r="AC48" s="66"/>
      <c r="AD48" s="66"/>
      <c r="AE48" s="66"/>
      <c r="AF48" s="66"/>
      <c r="AG48" s="66" t="s">
        <v>678</v>
      </c>
      <c r="AH48" s="66"/>
      <c r="AI48" s="66"/>
      <c r="AJ48" s="66"/>
      <c r="AK48" s="66"/>
      <c r="AL48" s="66"/>
      <c r="AM48" s="66"/>
      <c r="AN48" s="66"/>
      <c r="AO48" s="66"/>
      <c r="AP48" s="66"/>
      <c r="AQ48" s="65"/>
    </row>
    <row r="49" spans="1:43" ht="36" outlineLevel="1">
      <c r="B49" s="64"/>
      <c r="C49" s="67" t="s">
        <v>680</v>
      </c>
      <c r="D49" s="67" t="s">
        <v>681</v>
      </c>
      <c r="E49" s="67" t="s">
        <v>682</v>
      </c>
      <c r="F49" s="67" t="s">
        <v>804</v>
      </c>
      <c r="G49" s="67" t="s">
        <v>805</v>
      </c>
      <c r="H49" s="67" t="s">
        <v>683</v>
      </c>
      <c r="I49" s="67" t="s">
        <v>684</v>
      </c>
      <c r="J49" s="67" t="s">
        <v>685</v>
      </c>
      <c r="K49" s="67" t="s">
        <v>685</v>
      </c>
      <c r="L49" s="67" t="s">
        <v>685</v>
      </c>
      <c r="M49" s="67" t="s">
        <v>680</v>
      </c>
      <c r="N49" s="67" t="s">
        <v>681</v>
      </c>
      <c r="O49" s="67" t="s">
        <v>682</v>
      </c>
      <c r="P49" s="67" t="s">
        <v>804</v>
      </c>
      <c r="Q49" s="67" t="s">
        <v>805</v>
      </c>
      <c r="R49" s="67" t="s">
        <v>683</v>
      </c>
      <c r="S49" s="67" t="s">
        <v>684</v>
      </c>
      <c r="T49" s="67" t="s">
        <v>685</v>
      </c>
      <c r="U49" s="67" t="s">
        <v>685</v>
      </c>
      <c r="V49" s="67" t="s">
        <v>685</v>
      </c>
      <c r="W49" s="67" t="s">
        <v>680</v>
      </c>
      <c r="X49" s="67" t="s">
        <v>681</v>
      </c>
      <c r="Y49" s="67" t="s">
        <v>682</v>
      </c>
      <c r="Z49" s="67" t="s">
        <v>804</v>
      </c>
      <c r="AA49" s="67" t="s">
        <v>805</v>
      </c>
      <c r="AB49" s="67" t="s">
        <v>683</v>
      </c>
      <c r="AC49" s="67" t="s">
        <v>684</v>
      </c>
      <c r="AD49" s="67" t="s">
        <v>685</v>
      </c>
      <c r="AE49" s="67" t="s">
        <v>685</v>
      </c>
      <c r="AF49" s="67" t="s">
        <v>685</v>
      </c>
      <c r="AG49" s="67" t="s">
        <v>680</v>
      </c>
      <c r="AH49" s="67" t="s">
        <v>681</v>
      </c>
      <c r="AI49" s="67" t="s">
        <v>682</v>
      </c>
      <c r="AJ49" s="67" t="s">
        <v>804</v>
      </c>
      <c r="AK49" s="67" t="s">
        <v>805</v>
      </c>
      <c r="AL49" s="67" t="s">
        <v>683</v>
      </c>
      <c r="AM49" s="67" t="s">
        <v>684</v>
      </c>
      <c r="AN49" s="67" t="s">
        <v>685</v>
      </c>
      <c r="AO49" s="67" t="s">
        <v>685</v>
      </c>
      <c r="AP49" s="67" t="s">
        <v>685</v>
      </c>
      <c r="AQ49" s="65"/>
    </row>
    <row r="50" spans="1:43" outlineLevel="1">
      <c r="B50" s="53" t="s">
        <v>737</v>
      </c>
      <c r="C50" s="61">
        <f t="shared" ref="C50:L55" si="26">CHOOSE(d.Region,M50,W50,AG50)</f>
        <v>-0.04</v>
      </c>
      <c r="D50" s="61">
        <f t="shared" si="26"/>
        <v>0.87</v>
      </c>
      <c r="E50" s="61">
        <f t="shared" si="26"/>
        <v>0.8</v>
      </c>
      <c r="F50" s="61">
        <f t="shared" si="26"/>
        <v>0</v>
      </c>
      <c r="G50" s="61">
        <f t="shared" si="26"/>
        <v>0</v>
      </c>
      <c r="H50" s="61">
        <f t="shared" si="26"/>
        <v>0.64</v>
      </c>
      <c r="I50" s="61">
        <f t="shared" si="26"/>
        <v>0.21</v>
      </c>
      <c r="J50" s="61">
        <f t="shared" si="26"/>
        <v>0.19</v>
      </c>
      <c r="K50" s="61">
        <f t="shared" si="26"/>
        <v>0.19</v>
      </c>
      <c r="L50" s="61">
        <f t="shared" si="26"/>
        <v>0.19</v>
      </c>
      <c r="M50" s="68">
        <v>-0.04</v>
      </c>
      <c r="N50" s="68">
        <v>0.83</v>
      </c>
      <c r="O50" s="68">
        <v>-0.75</v>
      </c>
      <c r="P50" s="68">
        <v>0</v>
      </c>
      <c r="Q50" s="68">
        <v>0</v>
      </c>
      <c r="R50" s="68">
        <v>0.64</v>
      </c>
      <c r="S50" s="68">
        <v>0.31</v>
      </c>
      <c r="T50" s="69">
        <v>0.09</v>
      </c>
      <c r="U50" s="69">
        <v>0.09</v>
      </c>
      <c r="V50" s="69">
        <v>0.09</v>
      </c>
      <c r="W50" s="68">
        <v>-0.04</v>
      </c>
      <c r="X50" s="68">
        <v>0.87</v>
      </c>
      <c r="Y50" s="68">
        <v>0.8</v>
      </c>
      <c r="Z50" s="68">
        <v>0</v>
      </c>
      <c r="AA50" s="68">
        <v>0</v>
      </c>
      <c r="AB50" s="68">
        <v>0.64</v>
      </c>
      <c r="AC50" s="68">
        <v>0.21</v>
      </c>
      <c r="AD50" s="69">
        <v>0.19</v>
      </c>
      <c r="AE50" s="69">
        <v>0.19</v>
      </c>
      <c r="AF50" s="69">
        <v>0.19</v>
      </c>
      <c r="AG50" s="68">
        <v>-0.04</v>
      </c>
      <c r="AH50" s="68">
        <v>0.96</v>
      </c>
      <c r="AI50" s="68">
        <v>1.8</v>
      </c>
      <c r="AJ50" s="68">
        <v>0</v>
      </c>
      <c r="AK50" s="68">
        <v>0</v>
      </c>
      <c r="AL50" s="68">
        <v>0.64</v>
      </c>
      <c r="AM50" s="68">
        <v>0.21</v>
      </c>
      <c r="AN50" s="69">
        <v>0.19</v>
      </c>
      <c r="AO50" s="69">
        <v>0.19</v>
      </c>
      <c r="AP50" s="69">
        <v>0.19</v>
      </c>
      <c r="AQ50" s="65"/>
    </row>
    <row r="51" spans="1:43" outlineLevel="1">
      <c r="B51" s="54" t="s">
        <v>576</v>
      </c>
      <c r="C51" s="85">
        <f t="shared" si="26"/>
        <v>-0.04</v>
      </c>
      <c r="D51" s="85">
        <f t="shared" si="26"/>
        <v>0.87</v>
      </c>
      <c r="E51" s="85">
        <f t="shared" si="26"/>
        <v>0.8</v>
      </c>
      <c r="F51" s="85">
        <f t="shared" si="26"/>
        <v>0</v>
      </c>
      <c r="G51" s="85">
        <f t="shared" si="26"/>
        <v>0</v>
      </c>
      <c r="H51" s="85">
        <f t="shared" si="26"/>
        <v>0.64</v>
      </c>
      <c r="I51" s="85">
        <f t="shared" si="26"/>
        <v>0.21</v>
      </c>
      <c r="J51" s="85">
        <f t="shared" si="26"/>
        <v>0.19</v>
      </c>
      <c r="K51" s="85">
        <f t="shared" si="26"/>
        <v>0.19</v>
      </c>
      <c r="L51" s="85">
        <f t="shared" si="26"/>
        <v>0.19</v>
      </c>
      <c r="M51" s="86">
        <v>-0.04</v>
      </c>
      <c r="N51" s="86">
        <v>0.83</v>
      </c>
      <c r="O51" s="86">
        <v>-0.75</v>
      </c>
      <c r="P51" s="86">
        <v>0</v>
      </c>
      <c r="Q51" s="86">
        <v>0</v>
      </c>
      <c r="R51" s="86">
        <v>0.64</v>
      </c>
      <c r="S51" s="86">
        <v>0.31</v>
      </c>
      <c r="T51" s="87">
        <v>0.09</v>
      </c>
      <c r="U51" s="87">
        <v>0.09</v>
      </c>
      <c r="V51" s="87">
        <v>0.09</v>
      </c>
      <c r="W51" s="86">
        <v>-0.04</v>
      </c>
      <c r="X51" s="86">
        <v>0.87</v>
      </c>
      <c r="Y51" s="86">
        <v>0.8</v>
      </c>
      <c r="Z51" s="86">
        <v>0</v>
      </c>
      <c r="AA51" s="86">
        <v>0</v>
      </c>
      <c r="AB51" s="86">
        <v>0.64</v>
      </c>
      <c r="AC51" s="86">
        <v>0.21</v>
      </c>
      <c r="AD51" s="87">
        <v>0.19</v>
      </c>
      <c r="AE51" s="87">
        <v>0.19</v>
      </c>
      <c r="AF51" s="87">
        <v>0.19</v>
      </c>
      <c r="AG51" s="86">
        <v>-0.04</v>
      </c>
      <c r="AH51" s="86">
        <v>0.96</v>
      </c>
      <c r="AI51" s="86">
        <v>1.8</v>
      </c>
      <c r="AJ51" s="86">
        <v>0</v>
      </c>
      <c r="AK51" s="86">
        <v>0</v>
      </c>
      <c r="AL51" s="86">
        <v>0.64</v>
      </c>
      <c r="AM51" s="86">
        <v>0.21</v>
      </c>
      <c r="AN51" s="87">
        <v>0.19</v>
      </c>
      <c r="AO51" s="87">
        <v>0.19</v>
      </c>
      <c r="AP51" s="87">
        <v>0.19</v>
      </c>
      <c r="AQ51" s="65"/>
    </row>
    <row r="52" spans="1:43" outlineLevel="1">
      <c r="B52" s="55" t="s">
        <v>401</v>
      </c>
      <c r="C52" s="88">
        <f t="shared" si="26"/>
        <v>-0.04</v>
      </c>
      <c r="D52" s="88">
        <f t="shared" si="26"/>
        <v>0.87</v>
      </c>
      <c r="E52" s="88">
        <f t="shared" si="26"/>
        <v>0.8</v>
      </c>
      <c r="F52" s="88">
        <f t="shared" si="26"/>
        <v>0</v>
      </c>
      <c r="G52" s="88">
        <f t="shared" si="26"/>
        <v>0</v>
      </c>
      <c r="H52" s="88">
        <f t="shared" si="26"/>
        <v>0.64</v>
      </c>
      <c r="I52" s="88">
        <f t="shared" si="26"/>
        <v>0.21</v>
      </c>
      <c r="J52" s="88">
        <f t="shared" si="26"/>
        <v>0.19</v>
      </c>
      <c r="K52" s="88">
        <f t="shared" si="26"/>
        <v>0.19</v>
      </c>
      <c r="L52" s="88">
        <f t="shared" si="26"/>
        <v>0.19</v>
      </c>
      <c r="M52" s="89">
        <v>-0.04</v>
      </c>
      <c r="N52" s="89">
        <v>0.83</v>
      </c>
      <c r="O52" s="89">
        <v>-0.75</v>
      </c>
      <c r="P52" s="89">
        <v>0</v>
      </c>
      <c r="Q52" s="89">
        <v>0</v>
      </c>
      <c r="R52" s="89">
        <v>0.64</v>
      </c>
      <c r="S52" s="89">
        <v>0.31</v>
      </c>
      <c r="T52" s="90">
        <v>0.09</v>
      </c>
      <c r="U52" s="90">
        <v>0.09</v>
      </c>
      <c r="V52" s="90">
        <v>0.09</v>
      </c>
      <c r="W52" s="89">
        <v>-0.04</v>
      </c>
      <c r="X52" s="89">
        <v>0.87</v>
      </c>
      <c r="Y52" s="89">
        <v>0.8</v>
      </c>
      <c r="Z52" s="89">
        <v>0</v>
      </c>
      <c r="AA52" s="89">
        <v>0</v>
      </c>
      <c r="AB52" s="89">
        <v>0.64</v>
      </c>
      <c r="AC52" s="89">
        <v>0.21</v>
      </c>
      <c r="AD52" s="90">
        <v>0.19</v>
      </c>
      <c r="AE52" s="90">
        <v>0.19</v>
      </c>
      <c r="AF52" s="90">
        <v>0.19</v>
      </c>
      <c r="AG52" s="89">
        <v>-0.04</v>
      </c>
      <c r="AH52" s="89">
        <v>0.96</v>
      </c>
      <c r="AI52" s="89">
        <v>1.8</v>
      </c>
      <c r="AJ52" s="89">
        <v>0</v>
      </c>
      <c r="AK52" s="89">
        <v>0</v>
      </c>
      <c r="AL52" s="89">
        <v>0.64</v>
      </c>
      <c r="AM52" s="89">
        <v>0.21</v>
      </c>
      <c r="AN52" s="90">
        <v>0.19</v>
      </c>
      <c r="AO52" s="90">
        <v>0.19</v>
      </c>
      <c r="AP52" s="90">
        <v>0.19</v>
      </c>
      <c r="AQ52" s="65"/>
    </row>
    <row r="53" spans="1:43" outlineLevel="1">
      <c r="B53" s="53" t="s">
        <v>738</v>
      </c>
      <c r="C53" s="91">
        <f t="shared" si="26"/>
        <v>-1.29</v>
      </c>
      <c r="D53" s="91">
        <f t="shared" si="26"/>
        <v>0.95</v>
      </c>
      <c r="E53" s="91">
        <f t="shared" si="26"/>
        <v>-1.67</v>
      </c>
      <c r="F53" s="91">
        <f t="shared" si="26"/>
        <v>0</v>
      </c>
      <c r="G53" s="91">
        <f t="shared" si="26"/>
        <v>0</v>
      </c>
      <c r="H53" s="91">
        <f t="shared" si="26"/>
        <v>-0.01</v>
      </c>
      <c r="I53" s="91">
        <f t="shared" si="26"/>
        <v>0.12</v>
      </c>
      <c r="J53" s="91">
        <f t="shared" si="26"/>
        <v>-0.37</v>
      </c>
      <c r="K53" s="91">
        <f t="shared" si="26"/>
        <v>-0.37</v>
      </c>
      <c r="L53" s="91">
        <f t="shared" si="26"/>
        <v>-0.37</v>
      </c>
      <c r="M53" s="92">
        <v>-1.29</v>
      </c>
      <c r="N53" s="92">
        <v>0.9</v>
      </c>
      <c r="O53" s="92">
        <v>-1.67</v>
      </c>
      <c r="P53" s="92">
        <v>-0.11</v>
      </c>
      <c r="Q53" s="92">
        <v>-0.25</v>
      </c>
      <c r="R53" s="92">
        <v>-0.6</v>
      </c>
      <c r="S53" s="92">
        <v>0.12</v>
      </c>
      <c r="T53" s="93">
        <v>-0.52</v>
      </c>
      <c r="U53" s="93">
        <v>-0.52</v>
      </c>
      <c r="V53" s="93">
        <v>-0.52</v>
      </c>
      <c r="W53" s="92">
        <v>-1.29</v>
      </c>
      <c r="X53" s="92">
        <v>0.95</v>
      </c>
      <c r="Y53" s="92">
        <v>-1.67</v>
      </c>
      <c r="Z53" s="92">
        <v>0</v>
      </c>
      <c r="AA53" s="92">
        <v>0</v>
      </c>
      <c r="AB53" s="92">
        <v>-0.01</v>
      </c>
      <c r="AC53" s="92">
        <v>0.12</v>
      </c>
      <c r="AD53" s="93">
        <v>-0.37</v>
      </c>
      <c r="AE53" s="93">
        <v>-0.37</v>
      </c>
      <c r="AF53" s="93">
        <v>-0.37</v>
      </c>
      <c r="AG53" s="92">
        <v>-1.29</v>
      </c>
      <c r="AH53" s="92">
        <v>0.95</v>
      </c>
      <c r="AI53" s="92">
        <v>-1.67</v>
      </c>
      <c r="AJ53" s="92">
        <v>0</v>
      </c>
      <c r="AK53" s="92">
        <v>0</v>
      </c>
      <c r="AL53" s="92">
        <v>0.05</v>
      </c>
      <c r="AM53" s="92">
        <v>0.22</v>
      </c>
      <c r="AN53" s="93">
        <v>-0.37</v>
      </c>
      <c r="AO53" s="93">
        <v>-0.37</v>
      </c>
      <c r="AP53" s="93">
        <v>-0.37</v>
      </c>
      <c r="AQ53" s="65"/>
    </row>
    <row r="54" spans="1:43" outlineLevel="1">
      <c r="B54" s="54" t="s">
        <v>576</v>
      </c>
      <c r="C54" s="85">
        <f t="shared" si="26"/>
        <v>-1.29</v>
      </c>
      <c r="D54" s="85">
        <f t="shared" si="26"/>
        <v>0.95</v>
      </c>
      <c r="E54" s="85">
        <f t="shared" si="26"/>
        <v>-1.67</v>
      </c>
      <c r="F54" s="85">
        <f t="shared" si="26"/>
        <v>0</v>
      </c>
      <c r="G54" s="85">
        <f t="shared" si="26"/>
        <v>0</v>
      </c>
      <c r="H54" s="85">
        <f t="shared" si="26"/>
        <v>-0.01</v>
      </c>
      <c r="I54" s="85">
        <f t="shared" si="26"/>
        <v>0.12</v>
      </c>
      <c r="J54" s="85">
        <f t="shared" si="26"/>
        <v>-0.37</v>
      </c>
      <c r="K54" s="85">
        <f t="shared" si="26"/>
        <v>-0.37</v>
      </c>
      <c r="L54" s="85">
        <f t="shared" si="26"/>
        <v>-0.37</v>
      </c>
      <c r="M54" s="86">
        <v>-1.29</v>
      </c>
      <c r="N54" s="86">
        <v>0.9</v>
      </c>
      <c r="O54" s="86">
        <v>-1.67</v>
      </c>
      <c r="P54" s="86">
        <v>-0.11</v>
      </c>
      <c r="Q54" s="86">
        <v>-0.25</v>
      </c>
      <c r="R54" s="86">
        <v>-0.6</v>
      </c>
      <c r="S54" s="86">
        <v>0.12</v>
      </c>
      <c r="T54" s="87">
        <v>-0.52</v>
      </c>
      <c r="U54" s="87">
        <v>-0.52</v>
      </c>
      <c r="V54" s="87">
        <v>-0.52</v>
      </c>
      <c r="W54" s="86">
        <v>-1.29</v>
      </c>
      <c r="X54" s="86">
        <v>0.95</v>
      </c>
      <c r="Y54" s="86">
        <v>-1.67</v>
      </c>
      <c r="Z54" s="86">
        <v>0</v>
      </c>
      <c r="AA54" s="86">
        <v>0</v>
      </c>
      <c r="AB54" s="86">
        <v>-0.01</v>
      </c>
      <c r="AC54" s="86">
        <v>0.12</v>
      </c>
      <c r="AD54" s="87">
        <v>-0.37</v>
      </c>
      <c r="AE54" s="87">
        <v>-0.37</v>
      </c>
      <c r="AF54" s="87">
        <v>-0.37</v>
      </c>
      <c r="AG54" s="86">
        <v>-1.29</v>
      </c>
      <c r="AH54" s="86">
        <v>0.95</v>
      </c>
      <c r="AI54" s="86">
        <v>-1.67</v>
      </c>
      <c r="AJ54" s="86">
        <v>0</v>
      </c>
      <c r="AK54" s="86">
        <v>0</v>
      </c>
      <c r="AL54" s="86">
        <v>0.05</v>
      </c>
      <c r="AM54" s="86">
        <v>0.22</v>
      </c>
      <c r="AN54" s="87">
        <v>-0.37</v>
      </c>
      <c r="AO54" s="87">
        <v>-0.37</v>
      </c>
      <c r="AP54" s="87">
        <v>-0.37</v>
      </c>
      <c r="AQ54" s="65"/>
    </row>
    <row r="55" spans="1:43" outlineLevel="1">
      <c r="B55" s="55" t="s">
        <v>401</v>
      </c>
      <c r="C55" s="62">
        <f t="shared" si="26"/>
        <v>-1.29</v>
      </c>
      <c r="D55" s="62">
        <f t="shared" si="26"/>
        <v>0.95</v>
      </c>
      <c r="E55" s="62">
        <f t="shared" si="26"/>
        <v>-1.67</v>
      </c>
      <c r="F55" s="62">
        <f t="shared" si="26"/>
        <v>0</v>
      </c>
      <c r="G55" s="62">
        <f t="shared" si="26"/>
        <v>0</v>
      </c>
      <c r="H55" s="62">
        <f t="shared" si="26"/>
        <v>-0.01</v>
      </c>
      <c r="I55" s="62">
        <f t="shared" si="26"/>
        <v>0.12</v>
      </c>
      <c r="J55" s="62">
        <f t="shared" si="26"/>
        <v>-0.37</v>
      </c>
      <c r="K55" s="62">
        <f t="shared" si="26"/>
        <v>-0.37</v>
      </c>
      <c r="L55" s="62">
        <f t="shared" si="26"/>
        <v>-0.37</v>
      </c>
      <c r="M55" s="70">
        <v>-1.29</v>
      </c>
      <c r="N55" s="70">
        <v>0.9</v>
      </c>
      <c r="O55" s="70">
        <v>-1.67</v>
      </c>
      <c r="P55" s="70">
        <v>0</v>
      </c>
      <c r="Q55" s="70">
        <v>0</v>
      </c>
      <c r="R55" s="70">
        <v>0.2</v>
      </c>
      <c r="S55" s="70">
        <v>0.17</v>
      </c>
      <c r="T55" s="71">
        <v>-0.52</v>
      </c>
      <c r="U55" s="71">
        <v>-0.52</v>
      </c>
      <c r="V55" s="71">
        <v>-0.52</v>
      </c>
      <c r="W55" s="70">
        <v>-1.29</v>
      </c>
      <c r="X55" s="70">
        <v>0.95</v>
      </c>
      <c r="Y55" s="70">
        <v>-1.67</v>
      </c>
      <c r="Z55" s="70">
        <v>0</v>
      </c>
      <c r="AA55" s="70">
        <v>0</v>
      </c>
      <c r="AB55" s="70">
        <v>-0.01</v>
      </c>
      <c r="AC55" s="70">
        <v>0.12</v>
      </c>
      <c r="AD55" s="71">
        <v>-0.37</v>
      </c>
      <c r="AE55" s="71">
        <v>-0.37</v>
      </c>
      <c r="AF55" s="71">
        <v>-0.37</v>
      </c>
      <c r="AG55" s="70">
        <v>-1.29</v>
      </c>
      <c r="AH55" s="70">
        <v>0.95</v>
      </c>
      <c r="AI55" s="70">
        <v>-1.67</v>
      </c>
      <c r="AJ55" s="89">
        <v>0</v>
      </c>
      <c r="AK55" s="89">
        <v>0</v>
      </c>
      <c r="AL55" s="70">
        <v>0.05</v>
      </c>
      <c r="AM55" s="70">
        <v>0.22</v>
      </c>
      <c r="AN55" s="71">
        <v>-0.37</v>
      </c>
      <c r="AO55" s="71">
        <v>-0.37</v>
      </c>
      <c r="AP55" s="71">
        <v>-0.37</v>
      </c>
    </row>
    <row r="56" spans="1:43" outlineLevel="1" collapsed="1"/>
    <row r="57" spans="1:43" outlineLevel="1">
      <c r="B57" t="s">
        <v>1280</v>
      </c>
      <c r="C57" s="21">
        <v>0</v>
      </c>
      <c r="D57" s="21">
        <v>1</v>
      </c>
      <c r="E57" s="21">
        <v>2</v>
      </c>
      <c r="F57" s="21">
        <v>3</v>
      </c>
      <c r="G57" s="21">
        <v>4</v>
      </c>
      <c r="H57" s="21">
        <v>5</v>
      </c>
      <c r="I57" s="21">
        <v>6</v>
      </c>
      <c r="J57" s="21"/>
    </row>
    <row r="58" spans="1:43" outlineLevel="1">
      <c r="C58" s="21" t="s">
        <v>1273</v>
      </c>
      <c r="D58" s="21" t="s">
        <v>1274</v>
      </c>
      <c r="E58" s="21" t="s">
        <v>1275</v>
      </c>
      <c r="F58" s="21" t="s">
        <v>1276</v>
      </c>
      <c r="G58" s="21" t="s">
        <v>1277</v>
      </c>
      <c r="H58" s="21" t="s">
        <v>1278</v>
      </c>
      <c r="I58" s="21" t="s">
        <v>1279</v>
      </c>
      <c r="M58" s="21" t="s">
        <v>1273</v>
      </c>
      <c r="N58" s="21" t="s">
        <v>1274</v>
      </c>
      <c r="O58" s="21" t="s">
        <v>1275</v>
      </c>
      <c r="P58" s="21" t="s">
        <v>1276</v>
      </c>
      <c r="Q58" s="21" t="s">
        <v>1277</v>
      </c>
      <c r="R58" s="21" t="s">
        <v>1278</v>
      </c>
      <c r="S58" s="21" t="s">
        <v>1279</v>
      </c>
      <c r="W58" s="21" t="s">
        <v>1273</v>
      </c>
      <c r="X58" s="21" t="s">
        <v>1274</v>
      </c>
      <c r="Y58" s="21" t="s">
        <v>1275</v>
      </c>
      <c r="Z58" s="21" t="s">
        <v>1276</v>
      </c>
      <c r="AA58" s="21" t="s">
        <v>1277</v>
      </c>
      <c r="AB58" s="21" t="s">
        <v>1278</v>
      </c>
      <c r="AC58" s="21" t="s">
        <v>1279</v>
      </c>
      <c r="AG58" s="21" t="s">
        <v>1273</v>
      </c>
      <c r="AH58" s="21" t="s">
        <v>1274</v>
      </c>
      <c r="AI58" s="21" t="s">
        <v>1275</v>
      </c>
      <c r="AJ58" s="21" t="s">
        <v>1276</v>
      </c>
      <c r="AK58" s="21" t="s">
        <v>1277</v>
      </c>
      <c r="AL58" s="21" t="s">
        <v>1278</v>
      </c>
      <c r="AM58" s="21" t="s">
        <v>1279</v>
      </c>
    </row>
    <row r="59" spans="1:43" outlineLevel="1">
      <c r="C59" s="85">
        <f t="shared" ref="C59:I59" si="27">CHOOSE(d.Region,M59,W59,AG59)</f>
        <v>0.5</v>
      </c>
      <c r="D59" s="85">
        <f t="shared" si="27"/>
        <v>0.6</v>
      </c>
      <c r="E59" s="85">
        <f t="shared" si="27"/>
        <v>0.65</v>
      </c>
      <c r="F59" s="85">
        <f t="shared" si="27"/>
        <v>0.75</v>
      </c>
      <c r="G59" s="85">
        <f t="shared" si="27"/>
        <v>0.8</v>
      </c>
      <c r="H59" s="85">
        <f t="shared" si="27"/>
        <v>1</v>
      </c>
      <c r="I59" s="85">
        <f t="shared" si="27"/>
        <v>1</v>
      </c>
      <c r="M59" s="12">
        <v>1</v>
      </c>
      <c r="N59" s="12">
        <v>1</v>
      </c>
      <c r="O59" s="12">
        <v>1</v>
      </c>
      <c r="P59" s="12">
        <v>1</v>
      </c>
      <c r="Q59" s="12">
        <v>1</v>
      </c>
      <c r="R59" s="12">
        <v>1</v>
      </c>
      <c r="S59" s="12">
        <v>1</v>
      </c>
      <c r="W59" s="12">
        <v>0.5</v>
      </c>
      <c r="X59" s="12">
        <v>0.6</v>
      </c>
      <c r="Y59" s="12">
        <v>0.65</v>
      </c>
      <c r="Z59" s="12">
        <v>0.75</v>
      </c>
      <c r="AA59" s="12">
        <v>0.8</v>
      </c>
      <c r="AB59" s="12">
        <v>1</v>
      </c>
      <c r="AC59" s="12">
        <v>1</v>
      </c>
      <c r="AG59" s="12">
        <v>1</v>
      </c>
      <c r="AH59" s="12">
        <v>1</v>
      </c>
      <c r="AI59" s="12">
        <v>1</v>
      </c>
      <c r="AJ59" s="12">
        <v>1</v>
      </c>
      <c r="AK59" s="12">
        <v>1</v>
      </c>
      <c r="AL59" s="12">
        <v>1</v>
      </c>
      <c r="AM59" s="12">
        <v>1</v>
      </c>
    </row>
    <row r="60" spans="1:43" outlineLevel="1"/>
    <row r="61" spans="1:43" outlineLevel="1">
      <c r="B61" t="s">
        <v>1425</v>
      </c>
      <c r="E61" t="s">
        <v>950</v>
      </c>
      <c r="F61" t="s">
        <v>951</v>
      </c>
      <c r="G61" t="s">
        <v>952</v>
      </c>
    </row>
    <row r="62" spans="1:43" outlineLevel="1">
      <c r="B62" s="32" t="s">
        <v>1426</v>
      </c>
      <c r="C62">
        <f>INDEX(E62:G62,1,d.Region)</f>
        <v>0</v>
      </c>
    </row>
    <row r="64" spans="1:43">
      <c r="A64" s="16" t="s">
        <v>1041</v>
      </c>
    </row>
    <row r="65" spans="1:30" ht="118.5" outlineLevel="1">
      <c r="B65" s="21" t="s">
        <v>421</v>
      </c>
      <c r="C65" s="30" t="s">
        <v>288</v>
      </c>
      <c r="D65" s="30" t="s">
        <v>287</v>
      </c>
      <c r="E65" s="30" t="s">
        <v>288</v>
      </c>
      <c r="F65" s="30" t="s">
        <v>287</v>
      </c>
      <c r="G65" s="30" t="s">
        <v>363</v>
      </c>
      <c r="H65" s="30" t="s">
        <v>364</v>
      </c>
      <c r="I65" s="30" t="s">
        <v>397</v>
      </c>
      <c r="J65" s="175" t="s">
        <v>379</v>
      </c>
      <c r="L65" s="175" t="s">
        <v>409</v>
      </c>
      <c r="M65" s="175" t="s">
        <v>409</v>
      </c>
      <c r="N65" s="175" t="s">
        <v>409</v>
      </c>
      <c r="O65" s="209" t="s">
        <v>944</v>
      </c>
      <c r="P65" s="209"/>
      <c r="Q65" s="209"/>
      <c r="R65" s="209"/>
      <c r="S65" s="174"/>
      <c r="T65" s="174"/>
      <c r="U65" s="174"/>
      <c r="V65" s="174"/>
      <c r="W65" s="174"/>
      <c r="X65" s="174"/>
      <c r="Y65" s="174"/>
      <c r="Z65" s="174"/>
      <c r="AA65" s="174"/>
      <c r="AB65" s="174"/>
      <c r="AC65" s="174"/>
      <c r="AD65" s="174"/>
    </row>
    <row r="66" spans="1:30" outlineLevel="1">
      <c r="C66" s="34"/>
      <c r="D66" s="34"/>
      <c r="E66" s="34"/>
      <c r="F66" s="34"/>
      <c r="G66" s="34"/>
      <c r="H66" s="34"/>
      <c r="I66" s="34"/>
      <c r="O66" s="156" t="s">
        <v>921</v>
      </c>
      <c r="P66" s="156"/>
      <c r="Q66" s="156"/>
      <c r="R66" s="156"/>
      <c r="S66" s="156" t="s">
        <v>921</v>
      </c>
      <c r="T66" s="156"/>
      <c r="U66" s="156"/>
      <c r="V66" s="156"/>
      <c r="W66" s="156" t="s">
        <v>921</v>
      </c>
      <c r="X66" s="156"/>
      <c r="Y66" s="156"/>
      <c r="Z66" s="156"/>
      <c r="AA66" s="156" t="s">
        <v>921</v>
      </c>
      <c r="AB66" s="156"/>
      <c r="AC66" s="156"/>
      <c r="AD66" s="156"/>
    </row>
    <row r="67" spans="1:30" outlineLevel="1">
      <c r="C67" s="34"/>
      <c r="D67" s="34"/>
      <c r="E67" s="34"/>
      <c r="F67" s="34"/>
      <c r="G67" s="34"/>
      <c r="H67" s="34"/>
      <c r="I67" s="34"/>
      <c r="J67" s="210" t="s">
        <v>519</v>
      </c>
      <c r="L67" s="211" t="s">
        <v>639</v>
      </c>
      <c r="M67" s="211" t="s">
        <v>640</v>
      </c>
      <c r="N67" s="211" t="s">
        <v>641</v>
      </c>
      <c r="O67" s="154">
        <v>1</v>
      </c>
      <c r="P67" s="154">
        <v>2</v>
      </c>
      <c r="Q67" s="154">
        <v>3</v>
      </c>
      <c r="R67" s="154">
        <v>4</v>
      </c>
      <c r="S67" s="51" t="s">
        <v>945</v>
      </c>
      <c r="T67" s="51" t="s">
        <v>946</v>
      </c>
      <c r="U67" s="51" t="s">
        <v>947</v>
      </c>
      <c r="V67" s="51" t="s">
        <v>984</v>
      </c>
      <c r="W67" s="51" t="s">
        <v>945</v>
      </c>
      <c r="X67" s="51" t="s">
        <v>946</v>
      </c>
      <c r="Y67" s="51" t="s">
        <v>947</v>
      </c>
      <c r="Z67" s="51" t="s">
        <v>984</v>
      </c>
      <c r="AA67" s="51" t="s">
        <v>945</v>
      </c>
      <c r="AB67" s="51" t="s">
        <v>946</v>
      </c>
      <c r="AC67" s="51" t="s">
        <v>947</v>
      </c>
      <c r="AD67" s="51" t="s">
        <v>984</v>
      </c>
    </row>
    <row r="68" spans="1:30" outlineLevel="1">
      <c r="A68" s="21">
        <v>1</v>
      </c>
      <c r="B68" s="48" t="s">
        <v>531</v>
      </c>
      <c r="C68" s="39" t="s">
        <v>34</v>
      </c>
      <c r="D68" s="39" t="s">
        <v>34</v>
      </c>
      <c r="E68" s="39" t="s">
        <v>34</v>
      </c>
      <c r="F68" s="39" t="s">
        <v>34</v>
      </c>
      <c r="G68" s="39" t="s">
        <v>34</v>
      </c>
      <c r="H68" s="39" t="s">
        <v>34</v>
      </c>
      <c r="I68" s="41" t="s">
        <v>34</v>
      </c>
      <c r="J68" s="174"/>
      <c r="L68" s="174">
        <v>0</v>
      </c>
      <c r="M68" s="212">
        <f>L68</f>
        <v>0</v>
      </c>
      <c r="N68" s="212">
        <f>M68</f>
        <v>0</v>
      </c>
      <c r="O68" s="196">
        <v>0</v>
      </c>
      <c r="P68" s="196">
        <v>0.5</v>
      </c>
      <c r="Q68" s="196">
        <v>0.5</v>
      </c>
      <c r="R68" s="196">
        <v>1</v>
      </c>
      <c r="T68" s="151"/>
    </row>
    <row r="69" spans="1:30" outlineLevel="1">
      <c r="A69" s="21">
        <v>2</v>
      </c>
      <c r="B69" s="49" t="s">
        <v>532</v>
      </c>
      <c r="C69" s="38" t="s">
        <v>34</v>
      </c>
      <c r="D69" s="38" t="b">
        <v>1</v>
      </c>
      <c r="E69" s="38" t="s">
        <v>34</v>
      </c>
      <c r="F69" s="38" t="b">
        <v>1</v>
      </c>
      <c r="G69" s="38" t="s">
        <v>34</v>
      </c>
      <c r="H69" s="38" t="s">
        <v>34</v>
      </c>
      <c r="I69" s="42" t="str">
        <f ca="1">OFFSET(I69,-1,0)</f>
        <v>-</v>
      </c>
      <c r="J69" s="174"/>
      <c r="L69" s="174">
        <v>0</v>
      </c>
      <c r="M69" s="212">
        <f t="shared" ref="M69:N71" si="28">L69</f>
        <v>0</v>
      </c>
      <c r="N69" s="212">
        <f t="shared" si="28"/>
        <v>0</v>
      </c>
      <c r="O69" s="200">
        <f t="shared" ref="O69:R71" ca="1" si="29">OFFSET(O69,-1,0)</f>
        <v>0</v>
      </c>
      <c r="P69" s="200">
        <f t="shared" ca="1" si="29"/>
        <v>0.5</v>
      </c>
      <c r="Q69" s="200">
        <f t="shared" ca="1" si="29"/>
        <v>0.5</v>
      </c>
      <c r="R69" s="200">
        <f t="shared" ca="1" si="29"/>
        <v>1</v>
      </c>
    </row>
    <row r="70" spans="1:30" outlineLevel="1">
      <c r="A70" s="21">
        <v>3</v>
      </c>
      <c r="B70" s="49" t="s">
        <v>533</v>
      </c>
      <c r="C70" s="38" t="b">
        <v>1</v>
      </c>
      <c r="D70" s="38" t="s">
        <v>34</v>
      </c>
      <c r="E70" s="38" t="b">
        <v>1</v>
      </c>
      <c r="F70" s="38" t="s">
        <v>34</v>
      </c>
      <c r="G70" s="38" t="s">
        <v>34</v>
      </c>
      <c r="H70" s="38" t="s">
        <v>34</v>
      </c>
      <c r="I70" s="42" t="str">
        <f ca="1">OFFSET(I70,-1,0)</f>
        <v>-</v>
      </c>
      <c r="J70" s="205">
        <f>1.25*J71</f>
        <v>1.2500000000000001E-2</v>
      </c>
      <c r="L70" s="213">
        <f>1.25*M71</f>
        <v>6.25E-2</v>
      </c>
      <c r="M70" s="212">
        <f t="shared" si="28"/>
        <v>6.25E-2</v>
      </c>
      <c r="N70" s="212">
        <f t="shared" si="28"/>
        <v>6.25E-2</v>
      </c>
      <c r="O70" s="200">
        <f t="shared" ca="1" si="29"/>
        <v>0</v>
      </c>
      <c r="P70" s="200">
        <f t="shared" ca="1" si="29"/>
        <v>0.5</v>
      </c>
      <c r="Q70" s="200">
        <f t="shared" ca="1" si="29"/>
        <v>0.5</v>
      </c>
      <c r="R70" s="200">
        <f t="shared" ca="1" si="29"/>
        <v>1</v>
      </c>
    </row>
    <row r="71" spans="1:30" outlineLevel="1">
      <c r="A71" s="21">
        <v>4</v>
      </c>
      <c r="B71" s="50" t="s">
        <v>534</v>
      </c>
      <c r="C71" s="40" t="s">
        <v>34</v>
      </c>
      <c r="D71" s="40" t="s">
        <v>34</v>
      </c>
      <c r="E71" s="40" t="s">
        <v>34</v>
      </c>
      <c r="F71" s="40" t="s">
        <v>34</v>
      </c>
      <c r="G71" s="40" t="b">
        <v>1</v>
      </c>
      <c r="H71" s="38" t="s">
        <v>34</v>
      </c>
      <c r="I71" s="43" t="str">
        <f ca="1">OFFSET(I71,-1,0)</f>
        <v>-</v>
      </c>
      <c r="J71" s="205">
        <v>0.01</v>
      </c>
      <c r="L71" s="174">
        <v>0</v>
      </c>
      <c r="M71" s="205">
        <v>0.05</v>
      </c>
      <c r="N71" s="212">
        <f t="shared" si="28"/>
        <v>0.05</v>
      </c>
      <c r="O71" s="204">
        <f t="shared" ca="1" si="29"/>
        <v>0</v>
      </c>
      <c r="P71" s="204">
        <f t="shared" ca="1" si="29"/>
        <v>0.5</v>
      </c>
      <c r="Q71" s="204">
        <f t="shared" ca="1" si="29"/>
        <v>0.5</v>
      </c>
      <c r="R71" s="204">
        <f t="shared" ca="1" si="29"/>
        <v>1</v>
      </c>
    </row>
    <row r="72" spans="1:30" outlineLevel="1">
      <c r="A72" s="182">
        <v>5</v>
      </c>
      <c r="B72" s="193" t="s">
        <v>535</v>
      </c>
      <c r="C72" s="194" t="str">
        <f t="shared" ref="C72:H75" si="30">C68</f>
        <v>-</v>
      </c>
      <c r="D72" s="194" t="str">
        <f t="shared" si="30"/>
        <v>-</v>
      </c>
      <c r="E72" s="194" t="str">
        <f t="shared" si="30"/>
        <v>-</v>
      </c>
      <c r="F72" s="194" t="str">
        <f t="shared" si="30"/>
        <v>-</v>
      </c>
      <c r="G72" s="194" t="str">
        <f t="shared" si="30"/>
        <v>-</v>
      </c>
      <c r="H72" s="195" t="str">
        <f t="shared" si="30"/>
        <v>-</v>
      </c>
      <c r="I72" s="196">
        <v>0</v>
      </c>
      <c r="J72" s="197">
        <f>J68</f>
        <v>0</v>
      </c>
      <c r="L72" s="197">
        <f t="shared" ref="L72:N79" si="31">L68</f>
        <v>0</v>
      </c>
      <c r="M72" s="197">
        <f t="shared" si="31"/>
        <v>0</v>
      </c>
      <c r="N72" s="197">
        <f t="shared" si="31"/>
        <v>0</v>
      </c>
      <c r="O72" s="174"/>
      <c r="P72" s="174"/>
      <c r="Q72" s="174"/>
      <c r="R72" s="174"/>
      <c r="S72" s="174"/>
      <c r="T72" s="174"/>
      <c r="U72" s="174"/>
      <c r="V72" s="174"/>
      <c r="W72" s="174"/>
    </row>
    <row r="73" spans="1:30" outlineLevel="1">
      <c r="A73" s="182">
        <v>6</v>
      </c>
      <c r="B73" s="193" t="s">
        <v>422</v>
      </c>
      <c r="C73" s="198" t="str">
        <f t="shared" si="30"/>
        <v>-</v>
      </c>
      <c r="D73" s="198" t="b">
        <f t="shared" si="30"/>
        <v>1</v>
      </c>
      <c r="E73" s="198" t="str">
        <f t="shared" si="30"/>
        <v>-</v>
      </c>
      <c r="F73" s="198" t="b">
        <f t="shared" si="30"/>
        <v>1</v>
      </c>
      <c r="G73" s="198" t="str">
        <f t="shared" si="30"/>
        <v>-</v>
      </c>
      <c r="H73" s="199" t="str">
        <f t="shared" si="30"/>
        <v>-</v>
      </c>
      <c r="I73" s="200">
        <f ca="1">OFFSET(I73,-1,0)</f>
        <v>0</v>
      </c>
      <c r="J73" s="197">
        <f>J69</f>
        <v>0</v>
      </c>
      <c r="L73" s="197">
        <f t="shared" si="31"/>
        <v>0</v>
      </c>
      <c r="M73" s="197">
        <f t="shared" si="31"/>
        <v>0</v>
      </c>
      <c r="N73" s="197">
        <f t="shared" si="31"/>
        <v>0</v>
      </c>
      <c r="O73" s="174"/>
      <c r="P73" s="174"/>
      <c r="Q73" s="174"/>
      <c r="R73" s="174"/>
      <c r="S73" s="174"/>
      <c r="T73" s="174"/>
      <c r="U73" s="174"/>
      <c r="V73" s="174"/>
      <c r="W73" s="174"/>
    </row>
    <row r="74" spans="1:30" outlineLevel="1">
      <c r="A74" s="182">
        <v>7</v>
      </c>
      <c r="B74" s="193" t="s">
        <v>423</v>
      </c>
      <c r="C74" s="198" t="b">
        <f t="shared" si="30"/>
        <v>1</v>
      </c>
      <c r="D74" s="198" t="str">
        <f t="shared" si="30"/>
        <v>-</v>
      </c>
      <c r="E74" s="198" t="b">
        <f t="shared" si="30"/>
        <v>1</v>
      </c>
      <c r="F74" s="198" t="str">
        <f t="shared" si="30"/>
        <v>-</v>
      </c>
      <c r="G74" s="198" t="str">
        <f t="shared" si="30"/>
        <v>-</v>
      </c>
      <c r="H74" s="199" t="str">
        <f t="shared" si="30"/>
        <v>-</v>
      </c>
      <c r="I74" s="200">
        <f ca="1">OFFSET(I74,-1,0)</f>
        <v>0</v>
      </c>
      <c r="J74" s="197">
        <f>J70</f>
        <v>1.2500000000000001E-2</v>
      </c>
      <c r="L74" s="197">
        <f t="shared" si="31"/>
        <v>6.25E-2</v>
      </c>
      <c r="M74" s="197">
        <f t="shared" si="31"/>
        <v>6.25E-2</v>
      </c>
      <c r="N74" s="197">
        <f t="shared" si="31"/>
        <v>6.25E-2</v>
      </c>
      <c r="O74" s="174"/>
      <c r="P74" s="174"/>
      <c r="Q74" s="174"/>
      <c r="R74" s="174"/>
      <c r="S74" s="174"/>
      <c r="T74" s="174"/>
      <c r="U74" s="174"/>
      <c r="V74" s="174"/>
      <c r="W74" s="174"/>
    </row>
    <row r="75" spans="1:30" outlineLevel="1">
      <c r="A75" s="182">
        <v>8</v>
      </c>
      <c r="B75" s="201" t="s">
        <v>424</v>
      </c>
      <c r="C75" s="202" t="str">
        <f t="shared" si="30"/>
        <v>-</v>
      </c>
      <c r="D75" s="202" t="str">
        <f t="shared" si="30"/>
        <v>-</v>
      </c>
      <c r="E75" s="202" t="str">
        <f t="shared" si="30"/>
        <v>-</v>
      </c>
      <c r="F75" s="202" t="str">
        <f t="shared" si="30"/>
        <v>-</v>
      </c>
      <c r="G75" s="202" t="b">
        <f t="shared" si="30"/>
        <v>1</v>
      </c>
      <c r="H75" s="203" t="str">
        <f t="shared" si="30"/>
        <v>-</v>
      </c>
      <c r="I75" s="204">
        <f ca="1">OFFSET(I75,-1,0)</f>
        <v>0</v>
      </c>
      <c r="J75" s="197">
        <f>J71</f>
        <v>0.01</v>
      </c>
      <c r="L75" s="197">
        <f t="shared" si="31"/>
        <v>0</v>
      </c>
      <c r="M75" s="197">
        <f t="shared" si="31"/>
        <v>0.05</v>
      </c>
      <c r="N75" s="197">
        <f t="shared" si="31"/>
        <v>0.05</v>
      </c>
      <c r="O75" s="174"/>
      <c r="P75" s="174"/>
      <c r="Q75" s="174"/>
      <c r="R75" s="174"/>
      <c r="S75" s="174"/>
      <c r="T75" s="174"/>
      <c r="U75" s="174"/>
      <c r="V75" s="174"/>
      <c r="W75" s="174"/>
    </row>
    <row r="76" spans="1:30" outlineLevel="1">
      <c r="A76" s="182">
        <v>9</v>
      </c>
      <c r="B76" s="193" t="s">
        <v>536</v>
      </c>
      <c r="C76" s="198" t="str">
        <f t="shared" ref="C76:D79" si="32">C72</f>
        <v>-</v>
      </c>
      <c r="D76" s="198" t="str">
        <f t="shared" si="32"/>
        <v>-</v>
      </c>
      <c r="E76" s="198" t="str">
        <f t="shared" ref="E76:F76" si="33">E72</f>
        <v>-</v>
      </c>
      <c r="F76" s="198" t="str">
        <f t="shared" si="33"/>
        <v>-</v>
      </c>
      <c r="G76" s="198" t="str">
        <f t="shared" ref="G76:H83" si="34">G72</f>
        <v>-</v>
      </c>
      <c r="H76" s="199" t="str">
        <f t="shared" si="34"/>
        <v>-</v>
      </c>
      <c r="I76" s="196">
        <v>0.92</v>
      </c>
      <c r="J76" s="197">
        <f t="shared" ref="J76:J79" si="35">J72</f>
        <v>0</v>
      </c>
      <c r="L76" s="197">
        <f t="shared" si="31"/>
        <v>0</v>
      </c>
      <c r="M76" s="197">
        <f t="shared" si="31"/>
        <v>0</v>
      </c>
      <c r="N76" s="197">
        <f t="shared" si="31"/>
        <v>0</v>
      </c>
      <c r="O76" s="174"/>
      <c r="P76" s="174"/>
      <c r="Q76" s="174"/>
      <c r="R76" s="174"/>
      <c r="S76" s="174"/>
      <c r="T76" s="174"/>
      <c r="U76" s="174"/>
      <c r="V76" s="174"/>
      <c r="W76" s="174"/>
    </row>
    <row r="77" spans="1:30" outlineLevel="1">
      <c r="A77" s="182">
        <v>10</v>
      </c>
      <c r="B77" s="193" t="s">
        <v>425</v>
      </c>
      <c r="C77" s="198" t="str">
        <f t="shared" si="32"/>
        <v>-</v>
      </c>
      <c r="D77" s="198" t="b">
        <f t="shared" si="32"/>
        <v>1</v>
      </c>
      <c r="E77" s="198" t="str">
        <f t="shared" ref="E77:F77" si="36">E73</f>
        <v>-</v>
      </c>
      <c r="F77" s="198" t="b">
        <f t="shared" si="36"/>
        <v>1</v>
      </c>
      <c r="G77" s="198" t="str">
        <f t="shared" si="34"/>
        <v>-</v>
      </c>
      <c r="H77" s="199" t="str">
        <f t="shared" si="34"/>
        <v>-</v>
      </c>
      <c r="I77" s="200">
        <f ca="1">OFFSET(I77,-1,0)</f>
        <v>0.92</v>
      </c>
      <c r="J77" s="197">
        <f t="shared" si="35"/>
        <v>0</v>
      </c>
      <c r="L77" s="197">
        <f t="shared" si="31"/>
        <v>0</v>
      </c>
      <c r="M77" s="197">
        <f t="shared" si="31"/>
        <v>0</v>
      </c>
      <c r="N77" s="197">
        <f t="shared" si="31"/>
        <v>0</v>
      </c>
      <c r="O77" s="174"/>
      <c r="P77" s="174"/>
      <c r="Q77" s="174"/>
      <c r="R77" s="174"/>
      <c r="S77" s="174"/>
      <c r="T77" s="174"/>
      <c r="U77" s="174"/>
      <c r="V77" s="174"/>
      <c r="W77" s="174"/>
    </row>
    <row r="78" spans="1:30" outlineLevel="1">
      <c r="A78" s="182">
        <v>11</v>
      </c>
      <c r="B78" s="193" t="s">
        <v>426</v>
      </c>
      <c r="C78" s="198" t="b">
        <f t="shared" si="32"/>
        <v>1</v>
      </c>
      <c r="D78" s="198" t="str">
        <f t="shared" si="32"/>
        <v>-</v>
      </c>
      <c r="E78" s="198" t="b">
        <f t="shared" ref="E78:F78" si="37">E74</f>
        <v>1</v>
      </c>
      <c r="F78" s="198" t="str">
        <f t="shared" si="37"/>
        <v>-</v>
      </c>
      <c r="G78" s="198" t="str">
        <f t="shared" si="34"/>
        <v>-</v>
      </c>
      <c r="H78" s="199" t="str">
        <f t="shared" si="34"/>
        <v>-</v>
      </c>
      <c r="I78" s="200">
        <f ca="1">OFFSET(I78,-1,0)</f>
        <v>0.92</v>
      </c>
      <c r="J78" s="197">
        <f t="shared" si="35"/>
        <v>1.2500000000000001E-2</v>
      </c>
      <c r="L78" s="197">
        <f t="shared" si="31"/>
        <v>6.25E-2</v>
      </c>
      <c r="M78" s="197">
        <f t="shared" si="31"/>
        <v>6.25E-2</v>
      </c>
      <c r="N78" s="197">
        <f t="shared" si="31"/>
        <v>6.25E-2</v>
      </c>
      <c r="O78" s="174"/>
      <c r="P78" s="174"/>
      <c r="Q78" s="174"/>
      <c r="R78" s="174"/>
      <c r="S78" s="174"/>
      <c r="T78" s="174"/>
      <c r="U78" s="174"/>
      <c r="V78" s="174"/>
      <c r="W78" s="174"/>
    </row>
    <row r="79" spans="1:30" outlineLevel="1">
      <c r="A79" s="182">
        <v>12</v>
      </c>
      <c r="B79" s="201" t="s">
        <v>427</v>
      </c>
      <c r="C79" s="202" t="str">
        <f t="shared" si="32"/>
        <v>-</v>
      </c>
      <c r="D79" s="202" t="str">
        <f t="shared" si="32"/>
        <v>-</v>
      </c>
      <c r="E79" s="202" t="str">
        <f t="shared" ref="E79:F79" si="38">E75</f>
        <v>-</v>
      </c>
      <c r="F79" s="202" t="str">
        <f t="shared" si="38"/>
        <v>-</v>
      </c>
      <c r="G79" s="202" t="b">
        <f t="shared" si="34"/>
        <v>1</v>
      </c>
      <c r="H79" s="203" t="str">
        <f t="shared" si="34"/>
        <v>-</v>
      </c>
      <c r="I79" s="204">
        <f ca="1">OFFSET(I79,-1,0)</f>
        <v>0.92</v>
      </c>
      <c r="J79" s="197">
        <f t="shared" si="35"/>
        <v>0.01</v>
      </c>
      <c r="L79" s="197">
        <f t="shared" si="31"/>
        <v>0</v>
      </c>
      <c r="M79" s="197">
        <f t="shared" si="31"/>
        <v>0.05</v>
      </c>
      <c r="N79" s="197">
        <f t="shared" si="31"/>
        <v>0.05</v>
      </c>
      <c r="O79" s="174"/>
      <c r="P79" s="174"/>
      <c r="Q79" s="174"/>
      <c r="R79" s="174"/>
      <c r="S79" s="174"/>
      <c r="T79" s="174"/>
      <c r="U79" s="174"/>
      <c r="V79" s="174"/>
      <c r="W79" s="174"/>
    </row>
    <row r="80" spans="1:30" outlineLevel="1">
      <c r="A80" s="182">
        <v>5</v>
      </c>
      <c r="B80" s="193" t="s">
        <v>537</v>
      </c>
      <c r="C80" s="198" t="str">
        <f t="shared" ref="C80:D83" si="39">C76</f>
        <v>-</v>
      </c>
      <c r="D80" s="198" t="str">
        <f t="shared" si="39"/>
        <v>-</v>
      </c>
      <c r="E80" s="198" t="str">
        <f t="shared" ref="E80:F80" si="40">E76</f>
        <v>-</v>
      </c>
      <c r="F80" s="198" t="str">
        <f t="shared" si="40"/>
        <v>-</v>
      </c>
      <c r="G80" s="198" t="str">
        <f t="shared" si="34"/>
        <v>-</v>
      </c>
      <c r="H80" s="199" t="str">
        <f t="shared" si="34"/>
        <v>-</v>
      </c>
      <c r="I80" s="196">
        <v>0.5</v>
      </c>
      <c r="J80" s="205">
        <v>0.01</v>
      </c>
      <c r="L80" s="197">
        <f t="shared" ref="L80:M83" si="41">L68</f>
        <v>0</v>
      </c>
      <c r="M80" s="197">
        <f t="shared" si="41"/>
        <v>0</v>
      </c>
      <c r="N80" s="205">
        <v>0.06</v>
      </c>
      <c r="O80" s="174"/>
      <c r="P80" s="174"/>
      <c r="Q80" s="174"/>
      <c r="R80" s="174"/>
      <c r="S80" s="206" t="s">
        <v>538</v>
      </c>
      <c r="T80" s="174" t="s">
        <v>539</v>
      </c>
      <c r="U80" s="174"/>
      <c r="V80" s="174"/>
      <c r="W80" s="174"/>
    </row>
    <row r="81" spans="1:30" outlineLevel="1">
      <c r="A81" s="182">
        <v>6</v>
      </c>
      <c r="B81" s="193" t="s">
        <v>428</v>
      </c>
      <c r="C81" s="198" t="str">
        <f t="shared" si="39"/>
        <v>-</v>
      </c>
      <c r="D81" s="198" t="b">
        <f t="shared" si="39"/>
        <v>1</v>
      </c>
      <c r="E81" s="198" t="str">
        <f t="shared" ref="E81:F81" si="42">E77</f>
        <v>-</v>
      </c>
      <c r="F81" s="198" t="b">
        <f t="shared" si="42"/>
        <v>1</v>
      </c>
      <c r="G81" s="198" t="str">
        <f t="shared" si="34"/>
        <v>-</v>
      </c>
      <c r="H81" s="199" t="str">
        <f t="shared" si="34"/>
        <v>-</v>
      </c>
      <c r="I81" s="200">
        <f ca="1">OFFSET(I81,-1,0)</f>
        <v>0.5</v>
      </c>
      <c r="J81" s="207">
        <f>J$80+J69</f>
        <v>0.01</v>
      </c>
      <c r="L81" s="197">
        <f t="shared" si="41"/>
        <v>0</v>
      </c>
      <c r="M81" s="197">
        <f t="shared" si="41"/>
        <v>0</v>
      </c>
      <c r="N81" s="208">
        <f>N$80+M81</f>
        <v>0.06</v>
      </c>
      <c r="O81" s="174"/>
      <c r="P81" s="174"/>
      <c r="Q81" s="174"/>
      <c r="R81" s="174"/>
      <c r="S81" s="174"/>
      <c r="T81" s="174" t="s">
        <v>996</v>
      </c>
      <c r="U81" s="174"/>
      <c r="V81" s="174"/>
      <c r="W81" s="174"/>
    </row>
    <row r="82" spans="1:30" outlineLevel="1">
      <c r="A82" s="182">
        <v>7</v>
      </c>
      <c r="B82" s="193" t="s">
        <v>429</v>
      </c>
      <c r="C82" s="198" t="b">
        <f t="shared" si="39"/>
        <v>1</v>
      </c>
      <c r="D82" s="198" t="str">
        <f t="shared" si="39"/>
        <v>-</v>
      </c>
      <c r="E82" s="198" t="b">
        <f t="shared" ref="E82:F82" si="43">E78</f>
        <v>1</v>
      </c>
      <c r="F82" s="198" t="str">
        <f t="shared" si="43"/>
        <v>-</v>
      </c>
      <c r="G82" s="198" t="str">
        <f t="shared" si="34"/>
        <v>-</v>
      </c>
      <c r="H82" s="199" t="str">
        <f t="shared" si="34"/>
        <v>-</v>
      </c>
      <c r="I82" s="200">
        <f ca="1">OFFSET(I82,-1,0)</f>
        <v>0.5</v>
      </c>
      <c r="J82" s="207">
        <f>J$80+J70</f>
        <v>2.2499999999999999E-2</v>
      </c>
      <c r="L82" s="197">
        <f t="shared" si="41"/>
        <v>6.25E-2</v>
      </c>
      <c r="M82" s="197">
        <f t="shared" si="41"/>
        <v>6.25E-2</v>
      </c>
      <c r="N82" s="208">
        <f>N$80+M82</f>
        <v>0.1225</v>
      </c>
      <c r="O82" s="174"/>
      <c r="P82" s="174"/>
      <c r="Q82" s="174"/>
      <c r="R82" s="174"/>
      <c r="S82" s="174"/>
      <c r="T82" s="174"/>
      <c r="U82" s="174"/>
      <c r="V82" s="174"/>
      <c r="W82" s="174"/>
    </row>
    <row r="83" spans="1:30" outlineLevel="1">
      <c r="A83" s="182">
        <v>8</v>
      </c>
      <c r="B83" s="201" t="s">
        <v>430</v>
      </c>
      <c r="C83" s="202" t="str">
        <f t="shared" si="39"/>
        <v>-</v>
      </c>
      <c r="D83" s="202" t="str">
        <f t="shared" si="39"/>
        <v>-</v>
      </c>
      <c r="E83" s="202" t="str">
        <f t="shared" ref="E83:F83" si="44">E79</f>
        <v>-</v>
      </c>
      <c r="F83" s="202" t="str">
        <f t="shared" si="44"/>
        <v>-</v>
      </c>
      <c r="G83" s="202" t="b">
        <f t="shared" si="34"/>
        <v>1</v>
      </c>
      <c r="H83" s="203" t="str">
        <f t="shared" si="34"/>
        <v>-</v>
      </c>
      <c r="I83" s="204">
        <f ca="1">OFFSET(I83,-1,0)</f>
        <v>0.5</v>
      </c>
      <c r="J83" s="207">
        <f>J$80+J71</f>
        <v>0.02</v>
      </c>
      <c r="L83" s="197">
        <f t="shared" si="41"/>
        <v>0</v>
      </c>
      <c r="M83" s="197">
        <f t="shared" si="41"/>
        <v>0.05</v>
      </c>
      <c r="N83" s="208">
        <f>N$80+M83</f>
        <v>0.11</v>
      </c>
      <c r="O83" s="174"/>
      <c r="P83" s="174"/>
      <c r="Q83" s="174"/>
      <c r="R83" s="174"/>
      <c r="S83" s="174"/>
      <c r="T83" s="174"/>
      <c r="U83" s="174"/>
      <c r="V83" s="174"/>
      <c r="W83" s="174"/>
    </row>
    <row r="84" spans="1:30" outlineLevel="1">
      <c r="A84" s="21"/>
      <c r="B84" s="49"/>
      <c r="C84" s="46"/>
      <c r="D84" s="46"/>
      <c r="G84" s="46"/>
      <c r="H84" s="46"/>
      <c r="I84" s="149"/>
      <c r="J84" s="59"/>
      <c r="L84" s="150"/>
      <c r="M84" s="150"/>
      <c r="N84" s="60"/>
    </row>
    <row r="85" spans="1:30" ht="17.25" outlineLevel="1">
      <c r="O85" s="126" t="s">
        <v>995</v>
      </c>
      <c r="P85" s="126"/>
      <c r="Q85" s="126"/>
      <c r="R85" s="126"/>
      <c r="S85" s="147" t="s">
        <v>950</v>
      </c>
      <c r="T85" s="147"/>
      <c r="U85" s="147"/>
      <c r="V85" s="147"/>
      <c r="W85" s="147" t="s">
        <v>951</v>
      </c>
      <c r="X85" s="147"/>
      <c r="Y85" s="147"/>
      <c r="Z85" s="147"/>
      <c r="AA85" s="147" t="s">
        <v>952</v>
      </c>
      <c r="AB85" s="147"/>
      <c r="AC85" s="147"/>
      <c r="AD85" s="147"/>
    </row>
    <row r="86" spans="1:30" outlineLevel="1">
      <c r="B86" t="s">
        <v>983</v>
      </c>
      <c r="O86">
        <f>INDEX($S$86:$AD$86,1,(d.Region-1)*4+O$67)</f>
        <v>4</v>
      </c>
      <c r="P86">
        <f>INDEX($S$86:$AD$86,1,(d.Region-1)*4+P$67)</f>
        <v>3</v>
      </c>
      <c r="Q86">
        <f>INDEX($S$86:$AD$86,1,(d.Region-1)*4+Q$67)</f>
        <v>3</v>
      </c>
      <c r="R86">
        <f>INDEX($S$86:$AD$86,1,(d.Region-1)*4+R$67)</f>
        <v>3</v>
      </c>
      <c r="S86" s="12">
        <v>4</v>
      </c>
      <c r="T86" s="12">
        <v>3</v>
      </c>
      <c r="U86" s="12">
        <v>3</v>
      </c>
      <c r="V86" s="12">
        <v>3</v>
      </c>
      <c r="W86" s="12">
        <v>4</v>
      </c>
      <c r="X86" s="12">
        <v>3</v>
      </c>
      <c r="Y86" s="12">
        <v>3</v>
      </c>
      <c r="Z86" s="12">
        <v>3</v>
      </c>
      <c r="AA86" s="12">
        <v>4</v>
      </c>
      <c r="AB86" s="12">
        <v>4</v>
      </c>
      <c r="AC86" s="12">
        <v>3</v>
      </c>
      <c r="AD86" s="12">
        <v>3</v>
      </c>
    </row>
    <row r="87" spans="1:30" outlineLevel="1">
      <c r="X87" t="s">
        <v>985</v>
      </c>
    </row>
    <row r="88" spans="1:30" outlineLevel="1">
      <c r="A88" s="174" t="s">
        <v>745</v>
      </c>
      <c r="B88" s="174"/>
      <c r="C88" s="174"/>
      <c r="D88" s="174"/>
      <c r="G88" s="174"/>
      <c r="H88" s="174"/>
      <c r="I88" s="174"/>
      <c r="J88" s="174"/>
      <c r="L88" s="174"/>
      <c r="M88" s="174"/>
      <c r="N88" s="174"/>
      <c r="O88" s="174"/>
      <c r="P88" s="174"/>
      <c r="Q88" s="174"/>
      <c r="R88" s="174"/>
      <c r="S88" s="174"/>
      <c r="T88" s="174"/>
      <c r="U88" s="174"/>
      <c r="V88" s="174"/>
      <c r="W88" s="174"/>
    </row>
    <row r="90" spans="1:30">
      <c r="A90" s="191" t="s">
        <v>405</v>
      </c>
    </row>
    <row r="91" spans="1:30" ht="81" customHeight="1" outlineLevel="1">
      <c r="C91" s="30" t="s">
        <v>76</v>
      </c>
      <c r="D91" s="30" t="s">
        <v>115</v>
      </c>
      <c r="E91" s="30" t="s">
        <v>77</v>
      </c>
      <c r="F91" s="30" t="s">
        <v>368</v>
      </c>
      <c r="G91" s="30"/>
      <c r="H91" s="30" t="s">
        <v>851</v>
      </c>
      <c r="I91" s="30" t="s">
        <v>852</v>
      </c>
      <c r="J91" s="30" t="s">
        <v>853</v>
      </c>
      <c r="K91" s="30" t="s">
        <v>1499</v>
      </c>
    </row>
    <row r="92" spans="1:30" outlineLevel="1">
      <c r="B92" t="s">
        <v>377</v>
      </c>
      <c r="C92" s="35">
        <v>70</v>
      </c>
      <c r="D92" s="35">
        <v>50</v>
      </c>
      <c r="E92" s="35">
        <v>70</v>
      </c>
      <c r="F92" s="35">
        <v>50</v>
      </c>
      <c r="H92" s="118">
        <v>1</v>
      </c>
      <c r="I92" s="118">
        <v>1</v>
      </c>
      <c r="J92" s="118">
        <v>1</v>
      </c>
      <c r="K92" s="118">
        <v>1</v>
      </c>
    </row>
    <row r="93" spans="1:30" outlineLevel="1">
      <c r="B93" t="s">
        <v>865</v>
      </c>
      <c r="H93" s="118">
        <v>0.75</v>
      </c>
      <c r="I93" s="118">
        <v>0.75</v>
      </c>
      <c r="J93" s="118">
        <v>0.75</v>
      </c>
      <c r="K93" s="118">
        <v>0.75</v>
      </c>
    </row>
    <row r="94" spans="1:30" outlineLevel="1">
      <c r="B94" t="s">
        <v>866</v>
      </c>
      <c r="H94" s="118">
        <v>1.25</v>
      </c>
      <c r="I94" s="118">
        <v>1.25</v>
      </c>
      <c r="J94" s="118">
        <v>1.25</v>
      </c>
      <c r="K94" s="118">
        <v>1.25</v>
      </c>
    </row>
    <row r="95" spans="1:30" outlineLevel="1">
      <c r="B95" t="s">
        <v>867</v>
      </c>
      <c r="H95" s="119"/>
      <c r="I95" s="118">
        <v>1.5</v>
      </c>
      <c r="J95" s="119"/>
      <c r="K95" s="118">
        <v>1.5</v>
      </c>
    </row>
    <row r="96" spans="1:30" outlineLevel="1"/>
    <row r="97" spans="1:13" collapsed="1"/>
    <row r="98" spans="1:13">
      <c r="A98" s="191" t="s">
        <v>854</v>
      </c>
      <c r="B98" s="16"/>
      <c r="C98" t="s">
        <v>932</v>
      </c>
    </row>
    <row r="99" spans="1:13">
      <c r="A99" s="191"/>
      <c r="B99" s="16"/>
    </row>
    <row r="100" spans="1:13" ht="38.25" outlineLevel="1">
      <c r="C100" s="30" t="s">
        <v>981</v>
      </c>
      <c r="D100" s="217" t="s">
        <v>1533</v>
      </c>
      <c r="E100" s="217" t="s">
        <v>1534</v>
      </c>
    </row>
    <row r="101" spans="1:13" outlineLevel="1">
      <c r="A101">
        <v>1</v>
      </c>
      <c r="B101" t="s">
        <v>855</v>
      </c>
      <c r="C101" s="114">
        <v>19</v>
      </c>
      <c r="D101" s="497" t="str">
        <f>TEXT($C101,"0")&amp;":"&amp;TEXT($C101+1,"0")</f>
        <v>19:20</v>
      </c>
      <c r="E101" s="491" t="str">
        <f>TEXT($C101-18,"0")&amp;":"&amp;TEXT($C101-17,"0")</f>
        <v>1:2</v>
      </c>
    </row>
    <row r="102" spans="1:13" outlineLevel="1">
      <c r="A102">
        <v>2</v>
      </c>
      <c r="B102" t="s">
        <v>856</v>
      </c>
      <c r="C102" s="116">
        <v>43</v>
      </c>
      <c r="D102" s="490" t="str">
        <f>TEXT($C102,"0")&amp;":"&amp;TEXT($C102+1,"0")</f>
        <v>43:44</v>
      </c>
      <c r="E102" s="492" t="str">
        <f>TEXT($C102-18,"0")&amp;":"&amp;TEXT($C102-17,"0")</f>
        <v>25:26</v>
      </c>
    </row>
    <row r="103" spans="1:13" outlineLevel="1">
      <c r="A103">
        <v>3</v>
      </c>
      <c r="B103" t="s">
        <v>401</v>
      </c>
      <c r="C103" s="117">
        <v>67</v>
      </c>
      <c r="D103" s="498" t="str">
        <f>TEXT($C103,"0")&amp;":"&amp;TEXT($C103+1,"0")</f>
        <v>67:68</v>
      </c>
      <c r="E103" s="493" t="str">
        <f>TEXT($C103-18,"0")&amp;":"&amp;TEXT($C103-17,"0")</f>
        <v>49:50</v>
      </c>
    </row>
    <row r="104" spans="1:13" outlineLevel="1"/>
    <row r="105" spans="1:13" outlineLevel="1">
      <c r="A105" s="191" t="s">
        <v>1467</v>
      </c>
    </row>
    <row r="106" spans="1:13" ht="78.75" outlineLevel="1">
      <c r="C106" s="127" t="s">
        <v>814</v>
      </c>
      <c r="D106" s="127" t="s">
        <v>1468</v>
      </c>
      <c r="E106" s="127" t="s">
        <v>1469</v>
      </c>
      <c r="F106" s="127" t="s">
        <v>1470</v>
      </c>
      <c r="G106" s="127" t="s">
        <v>1471</v>
      </c>
      <c r="H106" s="127" t="s">
        <v>1472</v>
      </c>
      <c r="I106" s="127" t="s">
        <v>1473</v>
      </c>
      <c r="J106" s="127" t="s">
        <v>1249</v>
      </c>
      <c r="K106" s="127" t="s">
        <v>1474</v>
      </c>
      <c r="L106" s="127" t="s">
        <v>1475</v>
      </c>
      <c r="M106" s="127" t="s">
        <v>1476</v>
      </c>
    </row>
    <row r="107" spans="1:13" outlineLevel="1">
      <c r="A107">
        <v>1</v>
      </c>
      <c r="B107" t="s">
        <v>1477</v>
      </c>
      <c r="C107" s="35">
        <v>0</v>
      </c>
      <c r="D107" s="35" t="s">
        <v>34</v>
      </c>
      <c r="E107" s="477">
        <v>1</v>
      </c>
      <c r="F107" s="478">
        <v>4.4999999999999998E-2</v>
      </c>
      <c r="G107" s="478">
        <v>4.4999999999999998E-2</v>
      </c>
      <c r="H107" s="403" t="s">
        <v>34</v>
      </c>
      <c r="I107" s="403" t="s">
        <v>34</v>
      </c>
      <c r="J107" s="403" t="s">
        <v>34</v>
      </c>
      <c r="K107" s="403">
        <v>1</v>
      </c>
      <c r="L107" s="403">
        <v>1</v>
      </c>
      <c r="M107" s="403">
        <v>1</v>
      </c>
    </row>
    <row r="108" spans="1:13" outlineLevel="1">
      <c r="A108">
        <v>2</v>
      </c>
      <c r="B108" t="s">
        <v>1478</v>
      </c>
      <c r="C108" s="35">
        <v>0.25</v>
      </c>
      <c r="D108" s="35">
        <v>500000</v>
      </c>
      <c r="E108" s="477">
        <v>2</v>
      </c>
      <c r="F108" s="478">
        <v>0.03</v>
      </c>
      <c r="G108" s="478">
        <v>0.03</v>
      </c>
      <c r="H108" s="403">
        <v>0</v>
      </c>
      <c r="I108" s="403">
        <v>2</v>
      </c>
      <c r="J108" s="403" t="b">
        <v>0</v>
      </c>
      <c r="K108" s="403">
        <v>0.85</v>
      </c>
      <c r="L108" s="403">
        <v>0.85</v>
      </c>
      <c r="M108" s="403">
        <v>0</v>
      </c>
    </row>
    <row r="109" spans="1:13" outlineLevel="1">
      <c r="A109">
        <v>3</v>
      </c>
      <c r="B109" t="s">
        <v>1479</v>
      </c>
      <c r="C109" s="35">
        <v>0.75</v>
      </c>
      <c r="D109" s="479">
        <v>1500000</v>
      </c>
      <c r="E109" s="477">
        <v>1</v>
      </c>
      <c r="F109" s="478">
        <v>6.7500000000000004E-2</v>
      </c>
      <c r="G109" s="478">
        <v>6.7500000000000004E-2</v>
      </c>
      <c r="H109" s="403">
        <v>99</v>
      </c>
      <c r="I109" s="403" t="s">
        <v>34</v>
      </c>
      <c r="J109" s="403" t="b">
        <v>1</v>
      </c>
      <c r="K109" s="403">
        <v>1.1499999999999999</v>
      </c>
      <c r="L109" s="403">
        <v>1.1499999999999999</v>
      </c>
      <c r="M109" s="403">
        <v>2</v>
      </c>
    </row>
    <row r="110" spans="1:13" outlineLevel="1">
      <c r="A110">
        <v>4</v>
      </c>
      <c r="B110" t="s">
        <v>1480</v>
      </c>
      <c r="C110" s="35">
        <v>0.5</v>
      </c>
      <c r="D110" s="35">
        <v>1000000</v>
      </c>
      <c r="M110" s="403">
        <v>1</v>
      </c>
    </row>
    <row r="111" spans="1:13" outlineLevel="1"/>
    <row r="112" spans="1:13" outlineLevel="1"/>
    <row r="113" spans="1:10" outlineLevel="1">
      <c r="A113" s="191" t="s">
        <v>1481</v>
      </c>
    </row>
    <row r="114" spans="1:10" ht="66.75" outlineLevel="1">
      <c r="C114" s="127" t="s">
        <v>1232</v>
      </c>
      <c r="D114" s="127" t="s">
        <v>1231</v>
      </c>
      <c r="E114" s="127" t="s">
        <v>1482</v>
      </c>
      <c r="F114" s="127" t="s">
        <v>1483</v>
      </c>
      <c r="G114" s="127" t="s">
        <v>1484</v>
      </c>
      <c r="H114" s="127"/>
      <c r="I114" s="127"/>
    </row>
    <row r="115" spans="1:10" outlineLevel="1">
      <c r="A115">
        <v>1</v>
      </c>
      <c r="B115" s="477" t="s">
        <v>1485</v>
      </c>
      <c r="C115" s="477" t="b">
        <v>0</v>
      </c>
      <c r="D115" s="477" t="b">
        <v>0</v>
      </c>
      <c r="E115" s="477" t="s">
        <v>34</v>
      </c>
      <c r="F115" s="477" t="s">
        <v>34</v>
      </c>
      <c r="G115" s="477" t="s">
        <v>34</v>
      </c>
    </row>
    <row r="116" spans="1:10" outlineLevel="1">
      <c r="A116">
        <v>2</v>
      </c>
      <c r="B116" s="477" t="s">
        <v>1486</v>
      </c>
      <c r="C116" s="477" t="b">
        <v>1</v>
      </c>
      <c r="D116" s="477" t="b">
        <v>1</v>
      </c>
      <c r="E116" s="477">
        <v>1</v>
      </c>
      <c r="F116" s="477">
        <v>3.0000000000000001E-6</v>
      </c>
      <c r="G116" s="477" t="s">
        <v>34</v>
      </c>
    </row>
    <row r="117" spans="1:10" outlineLevel="1">
      <c r="A117">
        <v>3</v>
      </c>
      <c r="B117" s="477" t="s">
        <v>1487</v>
      </c>
      <c r="C117" s="477" t="b">
        <v>1</v>
      </c>
      <c r="D117" s="477" t="b">
        <v>1</v>
      </c>
      <c r="E117" s="477">
        <v>1</v>
      </c>
      <c r="F117" s="477">
        <v>5.0000000000000004E-6</v>
      </c>
      <c r="G117" s="477" t="s">
        <v>34</v>
      </c>
    </row>
    <row r="118" spans="1:10" outlineLevel="1">
      <c r="A118">
        <v>4</v>
      </c>
      <c r="B118" s="477" t="s">
        <v>1488</v>
      </c>
      <c r="C118" s="477" t="b">
        <v>1</v>
      </c>
      <c r="D118" s="477" t="b">
        <v>1</v>
      </c>
      <c r="E118" s="477">
        <v>2</v>
      </c>
      <c r="F118" s="477" t="s">
        <v>34</v>
      </c>
      <c r="G118" s="477">
        <v>0.3</v>
      </c>
    </row>
    <row r="119" spans="1:10" outlineLevel="1">
      <c r="A119">
        <v>5</v>
      </c>
      <c r="B119" s="477" t="s">
        <v>1489</v>
      </c>
      <c r="C119" s="477" t="b">
        <v>1</v>
      </c>
      <c r="D119" s="477" t="b">
        <v>1</v>
      </c>
      <c r="E119" s="477">
        <v>2</v>
      </c>
      <c r="F119" s="477" t="s">
        <v>34</v>
      </c>
      <c r="G119" s="477">
        <v>0.7</v>
      </c>
    </row>
    <row r="121" spans="1:10">
      <c r="A121" s="191" t="s">
        <v>933</v>
      </c>
      <c r="B121" s="16"/>
      <c r="C121" t="s">
        <v>932</v>
      </c>
    </row>
    <row r="122" spans="1:10" outlineLevel="1">
      <c r="C122" s="182" t="s">
        <v>1245</v>
      </c>
      <c r="D122" s="182" t="s">
        <v>876</v>
      </c>
      <c r="E122" s="179" t="s">
        <v>1245</v>
      </c>
      <c r="F122" s="179"/>
      <c r="G122" s="179"/>
      <c r="H122" s="179" t="s">
        <v>876</v>
      </c>
      <c r="I122" s="179"/>
      <c r="J122" s="179"/>
    </row>
    <row r="123" spans="1:10" ht="94.5" outlineLevel="1">
      <c r="C123" s="175" t="s">
        <v>860</v>
      </c>
      <c r="D123" s="174"/>
      <c r="E123" s="175" t="s">
        <v>862</v>
      </c>
      <c r="F123" s="175" t="s">
        <v>863</v>
      </c>
      <c r="G123" s="175" t="s">
        <v>864</v>
      </c>
      <c r="H123" s="175" t="s">
        <v>862</v>
      </c>
      <c r="I123" s="175" t="s">
        <v>863</v>
      </c>
      <c r="J123" s="175" t="s">
        <v>864</v>
      </c>
    </row>
    <row r="124" spans="1:10" outlineLevel="1">
      <c r="B124" s="32" t="s">
        <v>861</v>
      </c>
      <c r="C124" s="174"/>
      <c r="D124" s="174"/>
      <c r="E124" s="343">
        <v>0.5</v>
      </c>
      <c r="F124" s="343">
        <v>0.85</v>
      </c>
      <c r="G124" s="343">
        <v>1</v>
      </c>
      <c r="H124" s="343">
        <v>0.5</v>
      </c>
      <c r="I124" s="343">
        <v>0.85</v>
      </c>
      <c r="J124" s="343">
        <v>1</v>
      </c>
    </row>
    <row r="125" spans="1:10" outlineLevel="1">
      <c r="A125">
        <v>1</v>
      </c>
      <c r="B125" t="s">
        <v>857</v>
      </c>
      <c r="C125" s="344">
        <v>0.02</v>
      </c>
      <c r="D125" s="344">
        <v>0.11</v>
      </c>
      <c r="E125" s="345">
        <f t="shared" ref="E125:G127" si="45">$C125*E$124</f>
        <v>0.01</v>
      </c>
      <c r="F125" s="346">
        <f t="shared" si="45"/>
        <v>1.7000000000000001E-2</v>
      </c>
      <c r="G125" s="347">
        <f t="shared" si="45"/>
        <v>0.02</v>
      </c>
      <c r="H125" s="345">
        <f t="shared" ref="H125:J127" si="46">$D125*H$124</f>
        <v>5.5E-2</v>
      </c>
      <c r="I125" s="346">
        <f t="shared" si="46"/>
        <v>9.35E-2</v>
      </c>
      <c r="J125" s="347">
        <f t="shared" si="46"/>
        <v>0.11</v>
      </c>
    </row>
    <row r="126" spans="1:10" outlineLevel="1">
      <c r="A126">
        <v>2</v>
      </c>
      <c r="B126" t="s">
        <v>858</v>
      </c>
      <c r="C126" s="344">
        <v>-0.06</v>
      </c>
      <c r="D126" s="344">
        <v>0.01</v>
      </c>
      <c r="E126" s="348">
        <f t="shared" si="45"/>
        <v>-0.03</v>
      </c>
      <c r="F126" s="174">
        <f t="shared" si="45"/>
        <v>-5.0999999999999997E-2</v>
      </c>
      <c r="G126" s="349">
        <f t="shared" si="45"/>
        <v>-0.06</v>
      </c>
      <c r="H126" s="348">
        <f t="shared" si="46"/>
        <v>5.0000000000000001E-3</v>
      </c>
      <c r="I126" s="174">
        <f t="shared" si="46"/>
        <v>8.5000000000000006E-3</v>
      </c>
      <c r="J126" s="349">
        <f t="shared" si="46"/>
        <v>0.01</v>
      </c>
    </row>
    <row r="127" spans="1:10" outlineLevel="1">
      <c r="A127">
        <v>3</v>
      </c>
      <c r="B127" t="s">
        <v>859</v>
      </c>
      <c r="C127" s="344">
        <v>0.1</v>
      </c>
      <c r="D127" s="344">
        <v>0.2</v>
      </c>
      <c r="E127" s="350">
        <f t="shared" si="45"/>
        <v>0.05</v>
      </c>
      <c r="F127" s="351">
        <f t="shared" si="45"/>
        <v>8.5000000000000006E-2</v>
      </c>
      <c r="G127" s="352">
        <f t="shared" si="45"/>
        <v>0.1</v>
      </c>
      <c r="H127" s="350">
        <f t="shared" si="46"/>
        <v>0.1</v>
      </c>
      <c r="I127" s="351">
        <f t="shared" si="46"/>
        <v>0.17</v>
      </c>
      <c r="J127" s="352">
        <f t="shared" si="46"/>
        <v>0.2</v>
      </c>
    </row>
    <row r="128" spans="1:10" outlineLevel="1"/>
    <row r="129" spans="1:192">
      <c r="BX129" t="s">
        <v>1185</v>
      </c>
      <c r="CE129" t="s">
        <v>1185</v>
      </c>
    </row>
    <row r="130" spans="1:192" ht="17.25">
      <c r="A130" s="226" t="s">
        <v>1191</v>
      </c>
      <c r="X130" s="16" t="str">
        <f>"Grazing Intensity (BBB &amp; Mat) for TOL:"&amp;D.TOLDesc</f>
        <v xml:space="preserve">Grazing Intensity (BBB &amp; Mat) for TOL:Spr </v>
      </c>
      <c r="AS130" s="16" t="str">
        <f>"GI (BBT) for TOL:"&amp;D.TOLDesc</f>
        <v xml:space="preserve">GI (BBT) for TOL:Spr </v>
      </c>
      <c r="BO130" s="170" t="str">
        <f>"GI - SW Victoria BBB (&amp;Mat) for TOL:"&amp;D.TOLDesc</f>
        <v xml:space="preserve">GI - SW Victoria BBB (&amp;Mat) for TOL:Spr </v>
      </c>
      <c r="BP130" s="147"/>
      <c r="BQ130" s="147"/>
      <c r="BR130" s="147"/>
      <c r="BS130" s="147"/>
      <c r="BT130" s="147"/>
      <c r="BU130" s="147"/>
      <c r="BV130" s="147"/>
      <c r="BW130" s="147"/>
      <c r="BX130" s="147"/>
      <c r="BY130" s="147"/>
      <c r="BZ130" s="147"/>
      <c r="CA130" s="147"/>
      <c r="CB130" s="171"/>
      <c r="CC130" s="147"/>
      <c r="CD130" s="147"/>
      <c r="CE130" s="147"/>
      <c r="CF130" s="147"/>
      <c r="CG130" s="147"/>
      <c r="CH130" s="147"/>
      <c r="CI130" s="171"/>
      <c r="CJ130" s="172" t="str">
        <f>"GI - SW Victoria BBT for TOL:"&amp;D.TOLDesc</f>
        <v xml:space="preserve">GI - SW Victoria BBT for TOL:Spr </v>
      </c>
      <c r="CK130" s="147"/>
      <c r="CL130" s="147"/>
      <c r="CM130" s="147"/>
      <c r="CN130" s="147"/>
      <c r="CO130" s="147"/>
      <c r="CP130" s="147"/>
      <c r="CQ130" s="147"/>
      <c r="CR130" s="147"/>
      <c r="CS130" s="147"/>
      <c r="CT130" s="147"/>
      <c r="CU130" s="147"/>
      <c r="CV130" s="147"/>
      <c r="CW130" s="173"/>
      <c r="CX130" s="147"/>
      <c r="CY130" s="147"/>
      <c r="CZ130" s="147"/>
      <c r="DA130" s="147"/>
      <c r="DB130" s="147"/>
      <c r="DC130" s="147"/>
      <c r="DD130" s="173"/>
      <c r="DE130" s="170" t="str">
        <f>"GI - Great Southern BBB (&amp;Mat) for TOL:"&amp;D.TOLDesc</f>
        <v xml:space="preserve">GI - Great Southern BBB (&amp;Mat) for TOL:Spr </v>
      </c>
      <c r="DF130" s="147"/>
      <c r="DG130" s="147"/>
      <c r="DH130" s="147"/>
      <c r="DI130" s="147"/>
      <c r="DJ130" s="147"/>
      <c r="DK130" s="147"/>
      <c r="DL130" s="147"/>
      <c r="DM130" s="147"/>
      <c r="DN130" s="147"/>
      <c r="DO130" s="147"/>
      <c r="DP130" s="147"/>
      <c r="DQ130" s="147"/>
      <c r="DR130" s="171"/>
      <c r="DS130" s="147"/>
      <c r="DT130" s="147"/>
      <c r="DU130" s="147"/>
      <c r="DV130" s="147"/>
      <c r="DW130" s="147"/>
      <c r="DX130" s="147"/>
      <c r="DY130" s="171"/>
      <c r="DZ130" s="172" t="str">
        <f>"GI - Great Southern BBT for TOL:"&amp;D.TOLDesc</f>
        <v xml:space="preserve">GI - Great Southern BBT for TOL:Spr </v>
      </c>
      <c r="EA130" s="147"/>
      <c r="EB130" s="147"/>
      <c r="EC130" s="147"/>
      <c r="ED130" s="147"/>
      <c r="EE130" s="147"/>
      <c r="EF130" s="147"/>
      <c r="EG130" s="147"/>
      <c r="EH130" s="147"/>
      <c r="EI130" s="147"/>
      <c r="EJ130" s="147"/>
      <c r="EK130" s="147"/>
      <c r="EL130" s="147"/>
      <c r="EM130" s="173"/>
      <c r="EN130" s="147"/>
      <c r="EO130" s="147"/>
      <c r="EP130" s="147"/>
      <c r="EQ130" s="147"/>
      <c r="ER130" s="147"/>
      <c r="ES130" s="147"/>
      <c r="ET130" s="173"/>
      <c r="EU130" s="170" t="str">
        <f>"GI - Central Wheatbelt BBB (&amp;Mat) for TOL:"&amp;D.TOLDesc</f>
        <v xml:space="preserve">GI - Central Wheatbelt BBB (&amp;Mat) for TOL:Spr </v>
      </c>
      <c r="EV130" s="147"/>
      <c r="EW130" s="147"/>
      <c r="EX130" s="147"/>
      <c r="EY130" s="147"/>
      <c r="EZ130" s="147"/>
      <c r="FA130" s="147"/>
      <c r="FB130" s="147"/>
      <c r="FC130" s="147"/>
      <c r="FD130" s="147"/>
      <c r="FE130" s="147"/>
      <c r="FF130" s="147"/>
      <c r="FG130" s="147"/>
      <c r="FH130" s="171"/>
      <c r="FI130" s="147"/>
      <c r="FJ130" s="147"/>
      <c r="FK130" s="147"/>
      <c r="FL130" s="147"/>
      <c r="FM130" s="147"/>
      <c r="FN130" s="147"/>
      <c r="FO130" s="171"/>
      <c r="FP130" s="170" t="str">
        <f>"GI - Central Wheatbelt BBT for TOL:"&amp;D.TOLDesc</f>
        <v xml:space="preserve">GI - Central Wheatbelt BBT for TOL:Spr </v>
      </c>
      <c r="FQ130" s="147"/>
      <c r="FR130" s="147"/>
      <c r="FS130" s="147"/>
      <c r="FT130" s="147"/>
      <c r="FU130" s="147"/>
      <c r="FV130" s="147"/>
      <c r="FW130" s="147"/>
      <c r="FX130" s="147"/>
      <c r="FY130" s="147"/>
      <c r="FZ130" s="147"/>
      <c r="GA130" s="147"/>
      <c r="GB130" s="147"/>
      <c r="GC130" s="173"/>
      <c r="GD130" s="147"/>
      <c r="GE130" s="147"/>
      <c r="GF130" s="147"/>
      <c r="GG130" s="147"/>
      <c r="GH130" s="147"/>
      <c r="GI130" s="147"/>
      <c r="GJ130" s="173"/>
    </row>
    <row r="131" spans="1:192" ht="132.75" outlineLevel="1">
      <c r="A131" s="174"/>
      <c r="B131" s="174"/>
      <c r="C131" s="175" t="s">
        <v>872</v>
      </c>
      <c r="D131" s="175" t="s">
        <v>873</v>
      </c>
      <c r="E131" s="175" t="s">
        <v>1252</v>
      </c>
      <c r="F131" s="175" t="s">
        <v>289</v>
      </c>
      <c r="G131" s="175" t="s">
        <v>290</v>
      </c>
      <c r="H131" s="175" t="s">
        <v>1009</v>
      </c>
      <c r="I131" s="175" t="s">
        <v>1004</v>
      </c>
      <c r="J131" s="175" t="s">
        <v>1010</v>
      </c>
      <c r="K131" s="175" t="s">
        <v>1008</v>
      </c>
      <c r="L131" s="175" t="s">
        <v>871</v>
      </c>
      <c r="M131" s="175" t="s">
        <v>1077</v>
      </c>
      <c r="N131" s="175" t="s">
        <v>397</v>
      </c>
      <c r="O131" s="175" t="s">
        <v>1684</v>
      </c>
      <c r="P131" s="175" t="s">
        <v>1685</v>
      </c>
      <c r="Q131" s="174"/>
      <c r="X131" s="30" t="s">
        <v>902</v>
      </c>
      <c r="Y131" s="30" t="s">
        <v>903</v>
      </c>
      <c r="Z131" s="30" t="s">
        <v>904</v>
      </c>
      <c r="AA131" s="30" t="s">
        <v>905</v>
      </c>
      <c r="AB131" s="30" t="s">
        <v>906</v>
      </c>
      <c r="AC131" s="30" t="s">
        <v>907</v>
      </c>
      <c r="AD131" s="30" t="s">
        <v>908</v>
      </c>
      <c r="AE131" s="30" t="s">
        <v>902</v>
      </c>
      <c r="AF131" s="30" t="s">
        <v>903</v>
      </c>
      <c r="AG131" s="30" t="s">
        <v>904</v>
      </c>
      <c r="AH131" s="30" t="s">
        <v>905</v>
      </c>
      <c r="AI131" s="30" t="s">
        <v>906</v>
      </c>
      <c r="AJ131" s="30" t="s">
        <v>907</v>
      </c>
      <c r="AK131" s="30" t="s">
        <v>908</v>
      </c>
      <c r="AL131" s="30" t="s">
        <v>902</v>
      </c>
      <c r="AM131" s="30" t="s">
        <v>903</v>
      </c>
      <c r="AN131" s="30" t="s">
        <v>904</v>
      </c>
      <c r="AO131" s="30" t="s">
        <v>905</v>
      </c>
      <c r="AP131" s="30" t="s">
        <v>906</v>
      </c>
      <c r="AQ131" s="30" t="s">
        <v>907</v>
      </c>
      <c r="AR131" s="30" t="s">
        <v>908</v>
      </c>
      <c r="AS131" s="30" t="s">
        <v>902</v>
      </c>
      <c r="AT131" s="30" t="s">
        <v>903</v>
      </c>
      <c r="AU131" s="30" t="s">
        <v>904</v>
      </c>
      <c r="AV131" s="30" t="s">
        <v>905</v>
      </c>
      <c r="AW131" s="30" t="s">
        <v>906</v>
      </c>
      <c r="AX131" s="30" t="s">
        <v>907</v>
      </c>
      <c r="AY131" s="30" t="s">
        <v>908</v>
      </c>
      <c r="AZ131" s="30" t="s">
        <v>902</v>
      </c>
      <c r="BA131" s="30" t="s">
        <v>903</v>
      </c>
      <c r="BB131" s="30" t="s">
        <v>904</v>
      </c>
      <c r="BC131" s="30" t="s">
        <v>905</v>
      </c>
      <c r="BD131" s="30" t="s">
        <v>906</v>
      </c>
      <c r="BE131" s="30" t="s">
        <v>907</v>
      </c>
      <c r="BF131" s="30" t="s">
        <v>908</v>
      </c>
      <c r="BG131" s="30" t="s">
        <v>902</v>
      </c>
      <c r="BH131" s="30" t="s">
        <v>903</v>
      </c>
      <c r="BI131" s="30" t="s">
        <v>904</v>
      </c>
      <c r="BJ131" s="30" t="s">
        <v>905</v>
      </c>
      <c r="BK131" s="30" t="s">
        <v>906</v>
      </c>
      <c r="BL131" s="30" t="s">
        <v>907</v>
      </c>
      <c r="BM131" s="30" t="s">
        <v>908</v>
      </c>
      <c r="BO131" s="159" t="s">
        <v>902</v>
      </c>
      <c r="BP131" s="30" t="s">
        <v>903</v>
      </c>
      <c r="BQ131" s="30" t="s">
        <v>904</v>
      </c>
      <c r="BR131" s="30" t="s">
        <v>905</v>
      </c>
      <c r="BS131" s="30" t="s">
        <v>906</v>
      </c>
      <c r="BT131" s="30" t="s">
        <v>907</v>
      </c>
      <c r="BU131" s="167" t="s">
        <v>908</v>
      </c>
      <c r="BV131" s="30" t="s">
        <v>902</v>
      </c>
      <c r="BW131" s="30" t="s">
        <v>903</v>
      </c>
      <c r="BX131" s="30" t="s">
        <v>904</v>
      </c>
      <c r="BY131" s="30" t="s">
        <v>905</v>
      </c>
      <c r="BZ131" s="30" t="s">
        <v>906</v>
      </c>
      <c r="CA131" s="30" t="s">
        <v>907</v>
      </c>
      <c r="CB131" s="167" t="s">
        <v>908</v>
      </c>
      <c r="CC131" s="30" t="s">
        <v>902</v>
      </c>
      <c r="CD131" s="30" t="s">
        <v>903</v>
      </c>
      <c r="CE131" s="30" t="s">
        <v>904</v>
      </c>
      <c r="CF131" s="30" t="s">
        <v>905</v>
      </c>
      <c r="CG131" s="30" t="s">
        <v>906</v>
      </c>
      <c r="CH131" s="30" t="s">
        <v>907</v>
      </c>
      <c r="CI131" s="163" t="s">
        <v>908</v>
      </c>
      <c r="CJ131" s="159" t="s">
        <v>902</v>
      </c>
      <c r="CK131" s="30" t="s">
        <v>903</v>
      </c>
      <c r="CL131" s="30" t="s">
        <v>904</v>
      </c>
      <c r="CM131" s="30" t="s">
        <v>905</v>
      </c>
      <c r="CN131" s="30" t="s">
        <v>906</v>
      </c>
      <c r="CO131" s="30" t="s">
        <v>907</v>
      </c>
      <c r="CP131" s="167" t="s">
        <v>908</v>
      </c>
      <c r="CQ131" s="30" t="s">
        <v>902</v>
      </c>
      <c r="CR131" s="30" t="s">
        <v>903</v>
      </c>
      <c r="CS131" s="30" t="s">
        <v>904</v>
      </c>
      <c r="CT131" s="30" t="s">
        <v>905</v>
      </c>
      <c r="CU131" s="30" t="s">
        <v>906</v>
      </c>
      <c r="CV131" s="30" t="s">
        <v>907</v>
      </c>
      <c r="CW131" s="167" t="s">
        <v>908</v>
      </c>
      <c r="CX131" s="30" t="s">
        <v>902</v>
      </c>
      <c r="CY131" s="30" t="s">
        <v>903</v>
      </c>
      <c r="CZ131" s="30" t="s">
        <v>904</v>
      </c>
      <c r="DA131" s="30" t="s">
        <v>905</v>
      </c>
      <c r="DB131" s="30" t="s">
        <v>906</v>
      </c>
      <c r="DC131" s="30" t="s">
        <v>907</v>
      </c>
      <c r="DD131" s="163" t="s">
        <v>908</v>
      </c>
      <c r="DE131" s="159" t="s">
        <v>902</v>
      </c>
      <c r="DF131" s="30" t="s">
        <v>903</v>
      </c>
      <c r="DG131" s="30" t="s">
        <v>904</v>
      </c>
      <c r="DH131" s="30" t="s">
        <v>905</v>
      </c>
      <c r="DI131" s="30" t="s">
        <v>906</v>
      </c>
      <c r="DJ131" s="30" t="s">
        <v>907</v>
      </c>
      <c r="DK131" s="167" t="s">
        <v>908</v>
      </c>
      <c r="DL131" s="30" t="s">
        <v>902</v>
      </c>
      <c r="DM131" s="30" t="s">
        <v>903</v>
      </c>
      <c r="DN131" s="30" t="s">
        <v>904</v>
      </c>
      <c r="DO131" s="30" t="s">
        <v>905</v>
      </c>
      <c r="DP131" s="30" t="s">
        <v>906</v>
      </c>
      <c r="DQ131" s="30" t="s">
        <v>907</v>
      </c>
      <c r="DR131" s="167" t="s">
        <v>908</v>
      </c>
      <c r="DS131" s="30" t="s">
        <v>902</v>
      </c>
      <c r="DT131" s="30" t="s">
        <v>903</v>
      </c>
      <c r="DU131" s="30" t="s">
        <v>904</v>
      </c>
      <c r="DV131" s="30" t="s">
        <v>905</v>
      </c>
      <c r="DW131" s="30" t="s">
        <v>906</v>
      </c>
      <c r="DX131" s="30" t="s">
        <v>907</v>
      </c>
      <c r="DY131" s="163" t="s">
        <v>908</v>
      </c>
      <c r="DZ131" s="159" t="s">
        <v>902</v>
      </c>
      <c r="EA131" s="30" t="s">
        <v>903</v>
      </c>
      <c r="EB131" s="30" t="s">
        <v>904</v>
      </c>
      <c r="EC131" s="30" t="s">
        <v>905</v>
      </c>
      <c r="ED131" s="30" t="s">
        <v>906</v>
      </c>
      <c r="EE131" s="30" t="s">
        <v>907</v>
      </c>
      <c r="EF131" s="167" t="s">
        <v>908</v>
      </c>
      <c r="EG131" s="30" t="s">
        <v>902</v>
      </c>
      <c r="EH131" s="30" t="s">
        <v>903</v>
      </c>
      <c r="EI131" s="30" t="s">
        <v>904</v>
      </c>
      <c r="EJ131" s="30" t="s">
        <v>905</v>
      </c>
      <c r="EK131" s="30" t="s">
        <v>906</v>
      </c>
      <c r="EL131" s="30" t="s">
        <v>907</v>
      </c>
      <c r="EM131" s="167" t="s">
        <v>908</v>
      </c>
      <c r="EN131" s="30" t="s">
        <v>902</v>
      </c>
      <c r="EO131" s="30" t="s">
        <v>903</v>
      </c>
      <c r="EP131" s="30" t="s">
        <v>904</v>
      </c>
      <c r="EQ131" s="30" t="s">
        <v>905</v>
      </c>
      <c r="ER131" s="30" t="s">
        <v>906</v>
      </c>
      <c r="ES131" s="30" t="s">
        <v>907</v>
      </c>
      <c r="ET131" s="163" t="s">
        <v>908</v>
      </c>
      <c r="EU131" s="159" t="s">
        <v>902</v>
      </c>
      <c r="EV131" s="30" t="s">
        <v>903</v>
      </c>
      <c r="EW131" s="30" t="s">
        <v>904</v>
      </c>
      <c r="EX131" s="30" t="s">
        <v>905</v>
      </c>
      <c r="EY131" s="30" t="s">
        <v>906</v>
      </c>
      <c r="EZ131" s="30" t="s">
        <v>907</v>
      </c>
      <c r="FA131" s="167" t="s">
        <v>908</v>
      </c>
      <c r="FB131" s="30" t="s">
        <v>902</v>
      </c>
      <c r="FC131" s="30" t="s">
        <v>903</v>
      </c>
      <c r="FD131" s="30" t="s">
        <v>904</v>
      </c>
      <c r="FE131" s="30" t="s">
        <v>905</v>
      </c>
      <c r="FF131" s="30" t="s">
        <v>906</v>
      </c>
      <c r="FG131" s="30" t="s">
        <v>907</v>
      </c>
      <c r="FH131" s="167" t="s">
        <v>908</v>
      </c>
      <c r="FI131" s="30" t="s">
        <v>902</v>
      </c>
      <c r="FJ131" s="30" t="s">
        <v>903</v>
      </c>
      <c r="FK131" s="30" t="s">
        <v>904</v>
      </c>
      <c r="FL131" s="30" t="s">
        <v>905</v>
      </c>
      <c r="FM131" s="30" t="s">
        <v>906</v>
      </c>
      <c r="FN131" s="30" t="s">
        <v>907</v>
      </c>
      <c r="FO131" s="163" t="s">
        <v>908</v>
      </c>
      <c r="FP131" s="159" t="s">
        <v>902</v>
      </c>
      <c r="FQ131" s="30" t="s">
        <v>903</v>
      </c>
      <c r="FR131" s="30" t="s">
        <v>904</v>
      </c>
      <c r="FS131" s="30" t="s">
        <v>905</v>
      </c>
      <c r="FT131" s="30" t="s">
        <v>906</v>
      </c>
      <c r="FU131" s="30" t="s">
        <v>907</v>
      </c>
      <c r="FV131" s="167" t="s">
        <v>908</v>
      </c>
      <c r="FW131" s="30" t="s">
        <v>902</v>
      </c>
      <c r="FX131" s="30" t="s">
        <v>903</v>
      </c>
      <c r="FY131" s="30" t="s">
        <v>904</v>
      </c>
      <c r="FZ131" s="30" t="s">
        <v>905</v>
      </c>
      <c r="GA131" s="30" t="s">
        <v>906</v>
      </c>
      <c r="GB131" s="30" t="s">
        <v>907</v>
      </c>
      <c r="GC131" s="167" t="s">
        <v>908</v>
      </c>
      <c r="GD131" s="30" t="s">
        <v>902</v>
      </c>
      <c r="GE131" s="30" t="s">
        <v>903</v>
      </c>
      <c r="GF131" s="30" t="s">
        <v>904</v>
      </c>
      <c r="GG131" s="30" t="s">
        <v>905</v>
      </c>
      <c r="GH131" s="30" t="s">
        <v>906</v>
      </c>
      <c r="GI131" s="30" t="s">
        <v>907</v>
      </c>
      <c r="GJ131" s="163" t="s">
        <v>908</v>
      </c>
    </row>
    <row r="132" spans="1:192" ht="36" outlineLevel="1">
      <c r="A132" s="174"/>
      <c r="B132" s="174"/>
      <c r="C132" s="176" t="s">
        <v>875</v>
      </c>
      <c r="D132" s="177" t="s">
        <v>874</v>
      </c>
      <c r="E132" s="177"/>
      <c r="F132" s="178"/>
      <c r="G132" s="178"/>
      <c r="H132" s="178"/>
      <c r="I132" s="178"/>
      <c r="J132" s="178"/>
      <c r="K132" s="178"/>
      <c r="L132" s="178"/>
      <c r="M132" s="178"/>
      <c r="N132" s="178"/>
      <c r="O132" s="179"/>
      <c r="P132" s="179"/>
      <c r="Q132" s="174"/>
      <c r="X132" s="129" t="s">
        <v>1186</v>
      </c>
      <c r="Y132" s="130"/>
      <c r="Z132" s="130"/>
      <c r="AA132" s="130"/>
      <c r="AB132" s="130"/>
      <c r="AC132" s="130"/>
      <c r="AD132" s="130"/>
      <c r="AE132" s="129" t="s">
        <v>1187</v>
      </c>
      <c r="AF132" s="130"/>
      <c r="AG132" s="130"/>
      <c r="AH132" s="130"/>
      <c r="AI132" s="130"/>
      <c r="AJ132" s="130"/>
      <c r="AK132" s="130"/>
      <c r="AL132" s="129" t="s">
        <v>1188</v>
      </c>
      <c r="AM132" s="130"/>
      <c r="AN132" s="130"/>
      <c r="AO132" s="130"/>
      <c r="AP132" s="130"/>
      <c r="AQ132" s="130"/>
      <c r="AR132" s="130"/>
      <c r="AS132" s="129" t="s">
        <v>1186</v>
      </c>
      <c r="AT132" s="130"/>
      <c r="AU132" s="130"/>
      <c r="AV132" s="130"/>
      <c r="AW132" s="130"/>
      <c r="AX132" s="130"/>
      <c r="AY132" s="130"/>
      <c r="AZ132" s="129" t="s">
        <v>1187</v>
      </c>
      <c r="BA132" s="130"/>
      <c r="BB132" s="130"/>
      <c r="BC132" s="130"/>
      <c r="BD132" s="130"/>
      <c r="BE132" s="130"/>
      <c r="BF132" s="130"/>
      <c r="BG132" s="129" t="s">
        <v>1188</v>
      </c>
      <c r="BH132" s="130"/>
      <c r="BI132" s="130"/>
      <c r="BJ132" s="130"/>
      <c r="BK132" s="130"/>
      <c r="BL132" s="130"/>
      <c r="BM132" s="130"/>
      <c r="BO132" s="160" t="s">
        <v>1186</v>
      </c>
      <c r="BP132" s="130"/>
      <c r="BQ132" s="130"/>
      <c r="BR132" s="130"/>
      <c r="BS132" s="130"/>
      <c r="BT132" s="130"/>
      <c r="BU132" s="168"/>
      <c r="BV132" s="129" t="s">
        <v>1187</v>
      </c>
      <c r="BW132" s="130"/>
      <c r="BX132" s="130"/>
      <c r="BY132" s="130"/>
      <c r="BZ132" s="130"/>
      <c r="CA132" s="130"/>
      <c r="CB132" s="168"/>
      <c r="CC132" s="129" t="s">
        <v>1188</v>
      </c>
      <c r="CD132" s="130"/>
      <c r="CE132" s="130"/>
      <c r="CF132" s="130"/>
      <c r="CG132" s="130"/>
      <c r="CH132" s="130"/>
      <c r="CI132" s="164"/>
      <c r="CJ132" s="160" t="s">
        <v>1186</v>
      </c>
      <c r="CK132" s="130"/>
      <c r="CL132" s="130"/>
      <c r="CM132" s="130"/>
      <c r="CN132" s="130"/>
      <c r="CO132" s="130"/>
      <c r="CP132" s="168"/>
      <c r="CQ132" s="129" t="s">
        <v>1187</v>
      </c>
      <c r="CR132" s="130"/>
      <c r="CS132" s="130"/>
      <c r="CT132" s="130"/>
      <c r="CU132" s="130"/>
      <c r="CV132" s="130"/>
      <c r="CW132" s="168"/>
      <c r="CX132" s="129" t="s">
        <v>1188</v>
      </c>
      <c r="CY132" s="130"/>
      <c r="CZ132" s="130"/>
      <c r="DA132" s="130"/>
      <c r="DB132" s="130"/>
      <c r="DC132" s="130"/>
      <c r="DD132" s="164"/>
      <c r="DE132" s="160" t="s">
        <v>1186</v>
      </c>
      <c r="DF132" s="130"/>
      <c r="DG132" s="130"/>
      <c r="DH132" s="130"/>
      <c r="DI132" s="130"/>
      <c r="DJ132" s="130"/>
      <c r="DK132" s="168"/>
      <c r="DL132" s="129" t="s">
        <v>1187</v>
      </c>
      <c r="DM132" s="130"/>
      <c r="DN132" s="130"/>
      <c r="DO132" s="130"/>
      <c r="DP132" s="130"/>
      <c r="DQ132" s="130"/>
      <c r="DR132" s="168"/>
      <c r="DS132" s="129" t="s">
        <v>1188</v>
      </c>
      <c r="DT132" s="130"/>
      <c r="DU132" s="130"/>
      <c r="DV132" s="130"/>
      <c r="DW132" s="130"/>
      <c r="DX132" s="130"/>
      <c r="DY132" s="164"/>
      <c r="DZ132" s="160" t="s">
        <v>1186</v>
      </c>
      <c r="EA132" s="130"/>
      <c r="EB132" s="130"/>
      <c r="EC132" s="130"/>
      <c r="ED132" s="130"/>
      <c r="EE132" s="130"/>
      <c r="EF132" s="168"/>
      <c r="EG132" s="129" t="s">
        <v>1187</v>
      </c>
      <c r="EH132" s="130"/>
      <c r="EI132" s="130"/>
      <c r="EJ132" s="130"/>
      <c r="EK132" s="130"/>
      <c r="EL132" s="130"/>
      <c r="EM132" s="168"/>
      <c r="EN132" s="129" t="s">
        <v>1188</v>
      </c>
      <c r="EO132" s="130"/>
      <c r="EP132" s="130"/>
      <c r="EQ132" s="130"/>
      <c r="ER132" s="130"/>
      <c r="ES132" s="130"/>
      <c r="ET132" s="164"/>
      <c r="EU132" s="160" t="s">
        <v>1186</v>
      </c>
      <c r="EV132" s="130"/>
      <c r="EW132" s="130"/>
      <c r="EX132" s="130"/>
      <c r="EY132" s="130"/>
      <c r="EZ132" s="130"/>
      <c r="FA132" s="168"/>
      <c r="FB132" s="129" t="s">
        <v>1187</v>
      </c>
      <c r="FC132" s="130"/>
      <c r="FD132" s="130"/>
      <c r="FE132" s="130"/>
      <c r="FF132" s="130"/>
      <c r="FG132" s="130"/>
      <c r="FH132" s="168"/>
      <c r="FI132" s="129" t="s">
        <v>1188</v>
      </c>
      <c r="FJ132" s="130"/>
      <c r="FK132" s="130"/>
      <c r="FL132" s="130"/>
      <c r="FM132" s="130"/>
      <c r="FN132" s="130"/>
      <c r="FO132" s="164"/>
      <c r="FP132" s="160" t="s">
        <v>1186</v>
      </c>
      <c r="FQ132" s="130"/>
      <c r="FR132" s="130"/>
      <c r="FS132" s="130"/>
      <c r="FT132" s="130"/>
      <c r="FU132" s="130"/>
      <c r="FV132" s="168"/>
      <c r="FW132" s="129" t="s">
        <v>1187</v>
      </c>
      <c r="FX132" s="130"/>
      <c r="FY132" s="130"/>
      <c r="FZ132" s="130"/>
      <c r="GA132" s="130"/>
      <c r="GB132" s="130"/>
      <c r="GC132" s="168"/>
      <c r="GD132" s="129" t="s">
        <v>1188</v>
      </c>
      <c r="GE132" s="130"/>
      <c r="GF132" s="130"/>
      <c r="GG132" s="130"/>
      <c r="GH132" s="130"/>
      <c r="GI132" s="130"/>
      <c r="GJ132" s="164"/>
    </row>
    <row r="133" spans="1:192" ht="165" outlineLevel="1">
      <c r="A133" s="174">
        <v>1</v>
      </c>
      <c r="B133" s="174"/>
      <c r="C133" s="342">
        <v>0</v>
      </c>
      <c r="D133" s="180" t="b">
        <v>0</v>
      </c>
      <c r="E133" s="180">
        <v>50</v>
      </c>
      <c r="F133" s="339" t="s">
        <v>1253</v>
      </c>
      <c r="G133" s="340">
        <f>IF(F134="","-",F134-1)</f>
        <v>329</v>
      </c>
      <c r="H133" s="340" t="s">
        <v>34</v>
      </c>
      <c r="I133" s="340">
        <v>0</v>
      </c>
      <c r="J133" s="340">
        <v>0</v>
      </c>
      <c r="K133" s="340">
        <v>0</v>
      </c>
      <c r="L133" s="180">
        <v>0</v>
      </c>
      <c r="M133" s="180">
        <f>15*30</f>
        <v>450</v>
      </c>
      <c r="N133" s="183">
        <v>1</v>
      </c>
      <c r="O133" s="174" t="s">
        <v>877</v>
      </c>
      <c r="P133" s="174" t="s">
        <v>880</v>
      </c>
      <c r="Q133" s="174"/>
      <c r="X133" s="185">
        <v>1</v>
      </c>
      <c r="Y133" s="185">
        <f>X133+3</f>
        <v>4</v>
      </c>
      <c r="Z133" s="185">
        <f t="shared" ref="Z133:AD133" si="47">Y133+3</f>
        <v>7</v>
      </c>
      <c r="AA133" s="185">
        <f t="shared" si="47"/>
        <v>10</v>
      </c>
      <c r="AB133" s="185">
        <f t="shared" si="47"/>
        <v>13</v>
      </c>
      <c r="AC133" s="185">
        <f t="shared" si="47"/>
        <v>16</v>
      </c>
      <c r="AD133" s="185">
        <f t="shared" si="47"/>
        <v>19</v>
      </c>
      <c r="AE133" s="186" t="s">
        <v>895</v>
      </c>
      <c r="AF133" s="186" t="s">
        <v>896</v>
      </c>
      <c r="AG133" s="186" t="s">
        <v>897</v>
      </c>
      <c r="AH133" s="186" t="s">
        <v>898</v>
      </c>
      <c r="AI133" s="186" t="s">
        <v>899</v>
      </c>
      <c r="AJ133" s="186" t="s">
        <v>900</v>
      </c>
      <c r="AK133" s="186" t="s">
        <v>901</v>
      </c>
      <c r="AL133" s="186" t="s">
        <v>895</v>
      </c>
      <c r="AM133" s="186" t="s">
        <v>896</v>
      </c>
      <c r="AN133" s="186" t="s">
        <v>897</v>
      </c>
      <c r="AO133" s="186" t="s">
        <v>898</v>
      </c>
      <c r="AP133" s="186" t="s">
        <v>899</v>
      </c>
      <c r="AQ133" s="186" t="s">
        <v>900</v>
      </c>
      <c r="AR133" s="186" t="s">
        <v>901</v>
      </c>
      <c r="AS133" s="185">
        <v>1</v>
      </c>
      <c r="AT133" s="185">
        <f>AS133+3</f>
        <v>4</v>
      </c>
      <c r="AU133" s="185">
        <f t="shared" ref="AU133:AY133" si="48">AT133+3</f>
        <v>7</v>
      </c>
      <c r="AV133" s="185">
        <f t="shared" si="48"/>
        <v>10</v>
      </c>
      <c r="AW133" s="185">
        <f t="shared" si="48"/>
        <v>13</v>
      </c>
      <c r="AX133" s="185">
        <f t="shared" si="48"/>
        <v>16</v>
      </c>
      <c r="AY133" s="185">
        <f t="shared" si="48"/>
        <v>19</v>
      </c>
      <c r="AZ133" s="186" t="s">
        <v>895</v>
      </c>
      <c r="BA133" s="186" t="s">
        <v>896</v>
      </c>
      <c r="BB133" s="186" t="s">
        <v>897</v>
      </c>
      <c r="BC133" s="186" t="s">
        <v>898</v>
      </c>
      <c r="BD133" s="186" t="s">
        <v>899</v>
      </c>
      <c r="BE133" s="186" t="s">
        <v>900</v>
      </c>
      <c r="BF133" s="186" t="s">
        <v>901</v>
      </c>
      <c r="BG133" s="186" t="s">
        <v>895</v>
      </c>
      <c r="BH133" s="186" t="s">
        <v>896</v>
      </c>
      <c r="BI133" s="186" t="s">
        <v>897</v>
      </c>
      <c r="BJ133" s="186" t="s">
        <v>898</v>
      </c>
      <c r="BK133" s="186" t="s">
        <v>899</v>
      </c>
      <c r="BL133" s="186" t="s">
        <v>900</v>
      </c>
      <c r="BM133" s="186" t="s">
        <v>901</v>
      </c>
      <c r="BO133" s="161">
        <v>1</v>
      </c>
      <c r="BP133" s="162">
        <v>4</v>
      </c>
      <c r="BQ133" s="162">
        <v>7</v>
      </c>
      <c r="BR133" s="162">
        <v>10</v>
      </c>
      <c r="BS133" s="162">
        <v>13</v>
      </c>
      <c r="BT133" s="162">
        <v>16</v>
      </c>
      <c r="BU133" s="169">
        <v>19</v>
      </c>
      <c r="BV133" s="162" t="s">
        <v>895</v>
      </c>
      <c r="BW133" s="162" t="s">
        <v>896</v>
      </c>
      <c r="BX133" s="162" t="s">
        <v>897</v>
      </c>
      <c r="BY133" s="162" t="s">
        <v>898</v>
      </c>
      <c r="BZ133" s="162" t="s">
        <v>899</v>
      </c>
      <c r="CA133" s="162" t="s">
        <v>900</v>
      </c>
      <c r="CB133" s="169" t="s">
        <v>901</v>
      </c>
      <c r="CC133" s="162" t="s">
        <v>895</v>
      </c>
      <c r="CD133" s="162" t="s">
        <v>896</v>
      </c>
      <c r="CE133" s="162" t="s">
        <v>897</v>
      </c>
      <c r="CF133" s="162" t="s">
        <v>898</v>
      </c>
      <c r="CG133" s="162" t="s">
        <v>899</v>
      </c>
      <c r="CH133" s="162" t="s">
        <v>900</v>
      </c>
      <c r="CI133" s="165" t="s">
        <v>901</v>
      </c>
      <c r="CJ133" s="161">
        <v>1</v>
      </c>
      <c r="CK133" s="162">
        <v>4</v>
      </c>
      <c r="CL133" s="162">
        <v>7</v>
      </c>
      <c r="CM133" s="162">
        <v>10</v>
      </c>
      <c r="CN133" s="162">
        <v>13</v>
      </c>
      <c r="CO133" s="162">
        <v>16</v>
      </c>
      <c r="CP133" s="169">
        <v>19</v>
      </c>
      <c r="CQ133" s="162" t="s">
        <v>895</v>
      </c>
      <c r="CR133" s="162" t="s">
        <v>896</v>
      </c>
      <c r="CS133" s="162" t="s">
        <v>897</v>
      </c>
      <c r="CT133" s="162" t="s">
        <v>898</v>
      </c>
      <c r="CU133" s="162" t="s">
        <v>899</v>
      </c>
      <c r="CV133" s="162" t="s">
        <v>900</v>
      </c>
      <c r="CW133" s="169" t="s">
        <v>901</v>
      </c>
      <c r="CX133" s="162" t="s">
        <v>895</v>
      </c>
      <c r="CY133" s="162" t="s">
        <v>896</v>
      </c>
      <c r="CZ133" s="162" t="s">
        <v>897</v>
      </c>
      <c r="DA133" s="162" t="s">
        <v>898</v>
      </c>
      <c r="DB133" s="162" t="s">
        <v>899</v>
      </c>
      <c r="DC133" s="162" t="s">
        <v>900</v>
      </c>
      <c r="DD133" s="165" t="s">
        <v>901</v>
      </c>
      <c r="DE133" s="161">
        <v>1</v>
      </c>
      <c r="DF133" s="162">
        <v>4</v>
      </c>
      <c r="DG133" s="162">
        <v>7</v>
      </c>
      <c r="DH133" s="162">
        <v>10</v>
      </c>
      <c r="DI133" s="162">
        <v>13</v>
      </c>
      <c r="DJ133" s="162">
        <v>16</v>
      </c>
      <c r="DK133" s="169">
        <v>19</v>
      </c>
      <c r="DL133" s="162" t="s">
        <v>895</v>
      </c>
      <c r="DM133" s="162" t="s">
        <v>896</v>
      </c>
      <c r="DN133" s="162" t="s">
        <v>897</v>
      </c>
      <c r="DO133" s="162" t="s">
        <v>898</v>
      </c>
      <c r="DP133" s="162" t="s">
        <v>899</v>
      </c>
      <c r="DQ133" s="162" t="s">
        <v>900</v>
      </c>
      <c r="DR133" s="169" t="s">
        <v>901</v>
      </c>
      <c r="DS133" s="162" t="s">
        <v>895</v>
      </c>
      <c r="DT133" s="162" t="s">
        <v>896</v>
      </c>
      <c r="DU133" s="162" t="s">
        <v>897</v>
      </c>
      <c r="DV133" s="162" t="s">
        <v>898</v>
      </c>
      <c r="DW133" s="162" t="s">
        <v>899</v>
      </c>
      <c r="DX133" s="162" t="s">
        <v>900</v>
      </c>
      <c r="DY133" s="165" t="s">
        <v>901</v>
      </c>
      <c r="DZ133" s="161">
        <v>1</v>
      </c>
      <c r="EA133" s="162">
        <v>4</v>
      </c>
      <c r="EB133" s="162">
        <v>7</v>
      </c>
      <c r="EC133" s="162">
        <v>10</v>
      </c>
      <c r="ED133" s="162">
        <v>13</v>
      </c>
      <c r="EE133" s="162">
        <v>16</v>
      </c>
      <c r="EF133" s="169">
        <v>19</v>
      </c>
      <c r="EG133" s="162" t="s">
        <v>895</v>
      </c>
      <c r="EH133" s="162" t="s">
        <v>896</v>
      </c>
      <c r="EI133" s="162" t="s">
        <v>897</v>
      </c>
      <c r="EJ133" s="162" t="s">
        <v>898</v>
      </c>
      <c r="EK133" s="162" t="s">
        <v>899</v>
      </c>
      <c r="EL133" s="162" t="s">
        <v>900</v>
      </c>
      <c r="EM133" s="169" t="s">
        <v>901</v>
      </c>
      <c r="EN133" s="162" t="s">
        <v>895</v>
      </c>
      <c r="EO133" s="162" t="s">
        <v>896</v>
      </c>
      <c r="EP133" s="162" t="s">
        <v>897</v>
      </c>
      <c r="EQ133" s="162" t="s">
        <v>898</v>
      </c>
      <c r="ER133" s="162" t="s">
        <v>899</v>
      </c>
      <c r="ES133" s="162" t="s">
        <v>900</v>
      </c>
      <c r="ET133" s="165" t="s">
        <v>901</v>
      </c>
      <c r="EU133" s="161">
        <v>1</v>
      </c>
      <c r="EV133" s="162">
        <v>4</v>
      </c>
      <c r="EW133" s="162">
        <v>7</v>
      </c>
      <c r="EX133" s="162">
        <v>10</v>
      </c>
      <c r="EY133" s="162">
        <v>13</v>
      </c>
      <c r="EZ133" s="162">
        <v>16</v>
      </c>
      <c r="FA133" s="169">
        <v>19</v>
      </c>
      <c r="FB133" s="162" t="s">
        <v>895</v>
      </c>
      <c r="FC133" s="162" t="s">
        <v>896</v>
      </c>
      <c r="FD133" s="162" t="s">
        <v>897</v>
      </c>
      <c r="FE133" s="162" t="s">
        <v>898</v>
      </c>
      <c r="FF133" s="162" t="s">
        <v>899</v>
      </c>
      <c r="FG133" s="162" t="s">
        <v>900</v>
      </c>
      <c r="FH133" s="169" t="s">
        <v>901</v>
      </c>
      <c r="FI133" s="162" t="s">
        <v>895</v>
      </c>
      <c r="FJ133" s="162" t="s">
        <v>896</v>
      </c>
      <c r="FK133" s="162" t="s">
        <v>897</v>
      </c>
      <c r="FL133" s="162" t="s">
        <v>898</v>
      </c>
      <c r="FM133" s="162" t="s">
        <v>899</v>
      </c>
      <c r="FN133" s="162" t="s">
        <v>900</v>
      </c>
      <c r="FO133" s="165" t="s">
        <v>901</v>
      </c>
      <c r="FP133" s="161">
        <v>1</v>
      </c>
      <c r="FQ133" s="162">
        <v>4</v>
      </c>
      <c r="FR133" s="162">
        <v>7</v>
      </c>
      <c r="FS133" s="162">
        <v>10</v>
      </c>
      <c r="FT133" s="162">
        <v>13</v>
      </c>
      <c r="FU133" s="162">
        <v>16</v>
      </c>
      <c r="FV133" s="169">
        <v>19</v>
      </c>
      <c r="FW133" s="162" t="s">
        <v>895</v>
      </c>
      <c r="FX133" s="162" t="s">
        <v>896</v>
      </c>
      <c r="FY133" s="162" t="s">
        <v>897</v>
      </c>
      <c r="FZ133" s="162" t="s">
        <v>898</v>
      </c>
      <c r="GA133" s="162" t="s">
        <v>899</v>
      </c>
      <c r="GB133" s="162" t="s">
        <v>900</v>
      </c>
      <c r="GC133" s="169" t="s">
        <v>901</v>
      </c>
      <c r="GD133" s="162" t="s">
        <v>895</v>
      </c>
      <c r="GE133" s="162" t="s">
        <v>896</v>
      </c>
      <c r="GF133" s="162" t="s">
        <v>897</v>
      </c>
      <c r="GG133" s="162" t="s">
        <v>898</v>
      </c>
      <c r="GH133" s="162" t="s">
        <v>899</v>
      </c>
      <c r="GI133" s="162" t="s">
        <v>900</v>
      </c>
      <c r="GJ133" s="165" t="s">
        <v>901</v>
      </c>
    </row>
    <row r="134" spans="1:192" outlineLevel="1">
      <c r="A134" s="174">
        <v>2</v>
      </c>
      <c r="B134" s="174"/>
      <c r="C134" s="180">
        <v>1</v>
      </c>
      <c r="D134" s="180" t="b">
        <v>0</v>
      </c>
      <c r="E134" s="180">
        <v>55</v>
      </c>
      <c r="F134" s="181">
        <v>330</v>
      </c>
      <c r="G134" s="182">
        <f t="shared" ref="G134:G135" si="49">IF(F135="","-",F135-1)</f>
        <v>729</v>
      </c>
      <c r="H134" s="182" t="s">
        <v>34</v>
      </c>
      <c r="I134" s="182" t="s">
        <v>34</v>
      </c>
      <c r="J134" s="182">
        <v>0</v>
      </c>
      <c r="K134" s="182">
        <v>0</v>
      </c>
      <c r="L134" s="180">
        <v>500</v>
      </c>
      <c r="M134" s="180">
        <f>L134+365</f>
        <v>865</v>
      </c>
      <c r="N134" s="183">
        <v>0</v>
      </c>
      <c r="O134" s="174" t="s">
        <v>878</v>
      </c>
      <c r="P134" s="174" t="s">
        <v>879</v>
      </c>
      <c r="Q134" s="174"/>
      <c r="W134" s="32" t="s">
        <v>909</v>
      </c>
      <c r="X134" s="187" t="s">
        <v>8</v>
      </c>
      <c r="Y134" s="188" t="str">
        <f>X134</f>
        <v>2:3</v>
      </c>
      <c r="Z134" s="188" t="str">
        <f t="shared" ref="Z134:AD134" si="50">Y134</f>
        <v>2:3</v>
      </c>
      <c r="AA134" s="188" t="str">
        <f t="shared" si="50"/>
        <v>2:3</v>
      </c>
      <c r="AB134" s="188" t="str">
        <f t="shared" si="50"/>
        <v>2:3</v>
      </c>
      <c r="AC134" s="188" t="str">
        <f t="shared" si="50"/>
        <v>2:3</v>
      </c>
      <c r="AD134" s="188" t="str">
        <f t="shared" si="50"/>
        <v>2:3</v>
      </c>
      <c r="AE134" s="174"/>
      <c r="AF134" s="174"/>
      <c r="AG134" s="174"/>
      <c r="AH134" s="174"/>
      <c r="AI134" s="174"/>
      <c r="AJ134" s="174"/>
      <c r="AK134" s="174"/>
      <c r="AS134" s="188" t="str">
        <f t="shared" ref="AS134:AY135" si="51">X134</f>
        <v>2:3</v>
      </c>
      <c r="AT134" s="188" t="str">
        <f t="shared" si="51"/>
        <v>2:3</v>
      </c>
      <c r="AU134" s="188" t="str">
        <f t="shared" si="51"/>
        <v>2:3</v>
      </c>
      <c r="AV134" s="188" t="str">
        <f t="shared" si="51"/>
        <v>2:3</v>
      </c>
      <c r="AW134" s="188" t="str">
        <f t="shared" si="51"/>
        <v>2:3</v>
      </c>
      <c r="AX134" s="188" t="str">
        <f t="shared" si="51"/>
        <v>2:3</v>
      </c>
      <c r="AY134" s="188" t="str">
        <f t="shared" si="51"/>
        <v>2:3</v>
      </c>
      <c r="AZ134" s="174"/>
      <c r="BA134" s="174"/>
      <c r="BB134" s="174"/>
      <c r="BC134" s="174"/>
      <c r="BD134" s="174"/>
      <c r="BE134" s="174"/>
      <c r="BF134" s="174"/>
      <c r="BO134" s="109"/>
      <c r="BU134" s="166"/>
      <c r="CB134" s="166"/>
      <c r="CI134" s="110"/>
      <c r="CJ134" s="109"/>
      <c r="CP134" s="166"/>
      <c r="CW134" s="166"/>
      <c r="DD134" s="110"/>
      <c r="DE134" s="109"/>
      <c r="DK134" s="166"/>
      <c r="DR134" s="166"/>
      <c r="DY134" s="110"/>
      <c r="DZ134" s="109"/>
      <c r="EF134" s="166"/>
      <c r="EM134" s="166"/>
      <c r="ET134" s="110"/>
      <c r="EU134" s="109"/>
      <c r="FA134" s="166"/>
      <c r="FH134" s="166"/>
      <c r="FO134" s="110"/>
      <c r="FP134" s="109"/>
      <c r="FV134" s="166"/>
      <c r="GC134" s="166"/>
      <c r="GJ134" s="110"/>
    </row>
    <row r="135" spans="1:192" outlineLevel="1">
      <c r="A135" s="174">
        <v>3</v>
      </c>
      <c r="B135" s="174"/>
      <c r="C135" s="180">
        <v>1</v>
      </c>
      <c r="D135" s="180" t="b">
        <v>1</v>
      </c>
      <c r="E135" s="180">
        <v>55</v>
      </c>
      <c r="F135" s="181">
        <v>730</v>
      </c>
      <c r="G135" s="182" t="str">
        <f t="shared" si="49"/>
        <v>-</v>
      </c>
      <c r="H135" s="182" t="s">
        <v>34</v>
      </c>
      <c r="I135" s="182" t="s">
        <v>34</v>
      </c>
      <c r="J135" s="182" t="s">
        <v>34</v>
      </c>
      <c r="K135" s="182" t="s">
        <v>34</v>
      </c>
      <c r="L135" s="174"/>
      <c r="M135" s="174"/>
      <c r="N135" s="174"/>
      <c r="O135" s="174"/>
      <c r="P135" s="174"/>
      <c r="Q135" s="174"/>
      <c r="W135" s="32" t="s">
        <v>891</v>
      </c>
      <c r="X135" s="187" t="str">
        <f>X133&amp;":"&amp;X133+1</f>
        <v>1:2</v>
      </c>
      <c r="Y135" s="189" t="str">
        <f t="shared" ref="Y135:AD135" si="52">Y133&amp;":"&amp;Y133+1</f>
        <v>4:5</v>
      </c>
      <c r="Z135" s="189" t="str">
        <f t="shared" si="52"/>
        <v>7:8</v>
      </c>
      <c r="AA135" s="189" t="str">
        <f t="shared" si="52"/>
        <v>10:11</v>
      </c>
      <c r="AB135" s="189" t="str">
        <f t="shared" si="52"/>
        <v>13:14</v>
      </c>
      <c r="AC135" s="189" t="str">
        <f t="shared" si="52"/>
        <v>16:17</v>
      </c>
      <c r="AD135" s="189" t="str">
        <f t="shared" si="52"/>
        <v>19:20</v>
      </c>
      <c r="AE135" s="174"/>
      <c r="AF135" s="174"/>
      <c r="AG135" s="174"/>
      <c r="AH135" s="174"/>
      <c r="AI135" s="174"/>
      <c r="AJ135" s="174"/>
      <c r="AK135" s="174"/>
      <c r="AS135" s="188" t="str">
        <f t="shared" si="51"/>
        <v>1:2</v>
      </c>
      <c r="AT135" s="188" t="str">
        <f t="shared" si="51"/>
        <v>4:5</v>
      </c>
      <c r="AU135" s="188" t="str">
        <f t="shared" si="51"/>
        <v>7:8</v>
      </c>
      <c r="AV135" s="188" t="str">
        <f t="shared" si="51"/>
        <v>10:11</v>
      </c>
      <c r="AW135" s="188" t="str">
        <f t="shared" si="51"/>
        <v>13:14</v>
      </c>
      <c r="AX135" s="188" t="str">
        <f t="shared" si="51"/>
        <v>16:17</v>
      </c>
      <c r="AY135" s="188" t="str">
        <f t="shared" si="51"/>
        <v>19:20</v>
      </c>
      <c r="AZ135" s="174"/>
      <c r="BA135" s="174"/>
      <c r="BB135" s="174"/>
      <c r="BC135" s="174"/>
      <c r="BD135" s="174"/>
      <c r="BE135" s="174"/>
      <c r="BF135" s="174"/>
      <c r="BO135" s="109"/>
      <c r="BU135" s="166"/>
      <c r="CB135" s="166"/>
      <c r="CI135" s="110"/>
      <c r="CJ135" s="109"/>
      <c r="CP135" s="166"/>
      <c r="CW135" s="166"/>
      <c r="DD135" s="110"/>
      <c r="DE135" s="109"/>
      <c r="DK135" s="166"/>
      <c r="DR135" s="166"/>
      <c r="DY135" s="110"/>
      <c r="DZ135" s="109"/>
      <c r="EF135" s="166"/>
      <c r="EM135" s="166"/>
      <c r="ET135" s="110"/>
      <c r="EU135" s="109"/>
      <c r="FA135" s="166"/>
      <c r="FH135" s="166"/>
      <c r="FO135" s="110"/>
      <c r="FP135" s="109"/>
      <c r="FV135" s="166"/>
      <c r="GC135" s="166"/>
      <c r="GJ135" s="110"/>
    </row>
    <row r="136" spans="1:192" outlineLevel="1">
      <c r="A136" s="174">
        <v>4</v>
      </c>
      <c r="B136" s="174"/>
      <c r="C136" s="180">
        <v>5</v>
      </c>
      <c r="D136" s="180" t="b">
        <v>0</v>
      </c>
      <c r="E136" s="180">
        <v>65</v>
      </c>
      <c r="F136" s="181"/>
      <c r="G136" s="182" t="e">
        <f>IF(#REF!="","-",#REF!-1)</f>
        <v>#REF!</v>
      </c>
      <c r="H136" s="182" t="s">
        <v>34</v>
      </c>
      <c r="I136" s="182" t="s">
        <v>34</v>
      </c>
      <c r="J136" s="182" t="s">
        <v>34</v>
      </c>
      <c r="K136" s="182" t="s">
        <v>34</v>
      </c>
      <c r="L136" s="174"/>
      <c r="M136" s="174"/>
      <c r="N136" s="174"/>
      <c r="O136" s="174"/>
      <c r="P136" s="174"/>
      <c r="Q136" s="174"/>
      <c r="W136" s="32" t="s">
        <v>910</v>
      </c>
      <c r="X136" s="190" t="s">
        <v>6</v>
      </c>
      <c r="Y136" s="188" t="str">
        <f t="shared" ref="Y136:AD136" si="53">X136</f>
        <v>0:1</v>
      </c>
      <c r="Z136" s="188" t="str">
        <f t="shared" si="53"/>
        <v>0:1</v>
      </c>
      <c r="AA136" s="188" t="str">
        <f t="shared" si="53"/>
        <v>0:1</v>
      </c>
      <c r="AB136" s="188" t="str">
        <f t="shared" si="53"/>
        <v>0:1</v>
      </c>
      <c r="AC136" s="188" t="str">
        <f t="shared" si="53"/>
        <v>0:1</v>
      </c>
      <c r="AD136" s="188" t="str">
        <f t="shared" si="53"/>
        <v>0:1</v>
      </c>
      <c r="AE136" s="174"/>
      <c r="AF136" s="174"/>
      <c r="AG136" s="174"/>
      <c r="AH136" s="174"/>
      <c r="AI136" s="174"/>
      <c r="AJ136" s="174"/>
      <c r="AK136" s="174"/>
      <c r="AS136" s="190" t="s">
        <v>168</v>
      </c>
      <c r="AT136" s="188" t="str">
        <f t="shared" ref="AT136:AY136" si="54">AS136</f>
        <v>3:4</v>
      </c>
      <c r="AU136" s="188" t="str">
        <f t="shared" si="54"/>
        <v>3:4</v>
      </c>
      <c r="AV136" s="188" t="str">
        <f t="shared" si="54"/>
        <v>3:4</v>
      </c>
      <c r="AW136" s="188" t="str">
        <f t="shared" si="54"/>
        <v>3:4</v>
      </c>
      <c r="AX136" s="188" t="str">
        <f t="shared" si="54"/>
        <v>3:4</v>
      </c>
      <c r="AY136" s="188" t="str">
        <f t="shared" si="54"/>
        <v>3:4</v>
      </c>
      <c r="AZ136" s="174"/>
      <c r="BA136" s="174"/>
      <c r="BB136" s="174"/>
      <c r="BC136" s="174"/>
      <c r="BD136" s="174"/>
      <c r="BE136" s="174"/>
      <c r="BF136" s="174"/>
      <c r="BO136" s="109"/>
      <c r="BU136" s="166"/>
      <c r="CB136" s="166"/>
      <c r="CI136" s="110"/>
      <c r="CJ136" s="109"/>
      <c r="CP136" s="166"/>
      <c r="CW136" s="166"/>
      <c r="DD136" s="110"/>
      <c r="DE136" s="109"/>
      <c r="DK136" s="166"/>
      <c r="DR136" s="166"/>
      <c r="DY136" s="110"/>
      <c r="DZ136" s="109"/>
      <c r="EF136" s="166"/>
      <c r="EM136" s="166"/>
      <c r="ET136" s="110"/>
      <c r="EU136" s="109"/>
      <c r="FA136" s="166"/>
      <c r="FH136" s="166"/>
      <c r="FO136" s="110"/>
      <c r="FP136" s="109"/>
      <c r="FV136" s="166"/>
      <c r="GC136" s="166"/>
      <c r="GJ136" s="110"/>
    </row>
    <row r="138" spans="1:192">
      <c r="A138" s="191" t="s">
        <v>917</v>
      </c>
    </row>
    <row r="139" spans="1:192" outlineLevel="1">
      <c r="A139" s="16"/>
      <c r="C139" s="34">
        <v>1</v>
      </c>
      <c r="D139" s="34">
        <v>2</v>
      </c>
      <c r="E139" s="34">
        <v>3</v>
      </c>
      <c r="F139" s="34">
        <v>4</v>
      </c>
      <c r="G139" s="34">
        <v>5</v>
      </c>
      <c r="H139" s="34">
        <v>6</v>
      </c>
      <c r="I139" s="34">
        <v>7</v>
      </c>
      <c r="J139" s="34">
        <v>8</v>
      </c>
      <c r="K139" s="34">
        <v>9</v>
      </c>
      <c r="L139" s="34">
        <v>10</v>
      </c>
      <c r="M139" s="34">
        <v>11</v>
      </c>
      <c r="N139" s="34">
        <v>12</v>
      </c>
      <c r="O139" s="34">
        <v>13</v>
      </c>
      <c r="P139" s="34">
        <v>14</v>
      </c>
      <c r="Q139" s="34">
        <v>15</v>
      </c>
      <c r="R139" s="34">
        <v>1</v>
      </c>
      <c r="S139" s="34">
        <v>2</v>
      </c>
      <c r="T139" s="34">
        <v>3</v>
      </c>
      <c r="U139" s="34">
        <v>4</v>
      </c>
      <c r="V139" s="34">
        <v>5</v>
      </c>
      <c r="W139" s="34">
        <v>6</v>
      </c>
      <c r="X139" s="34">
        <v>7</v>
      </c>
      <c r="Y139" s="34">
        <v>8</v>
      </c>
      <c r="Z139" s="34">
        <v>9</v>
      </c>
      <c r="AA139" s="34">
        <v>10</v>
      </c>
      <c r="AB139" s="34">
        <v>11</v>
      </c>
      <c r="AC139" s="34">
        <v>12</v>
      </c>
      <c r="AD139" s="34">
        <v>13</v>
      </c>
      <c r="AE139" s="34">
        <v>14</v>
      </c>
      <c r="AF139" s="34">
        <v>15</v>
      </c>
      <c r="AG139" s="34">
        <v>1</v>
      </c>
      <c r="AH139" s="34">
        <v>2</v>
      </c>
      <c r="AI139" s="34">
        <v>3</v>
      </c>
      <c r="AJ139" s="34">
        <v>4</v>
      </c>
      <c r="AK139" s="34">
        <v>5</v>
      </c>
      <c r="AL139" s="34">
        <v>6</v>
      </c>
      <c r="AM139" s="34">
        <v>7</v>
      </c>
      <c r="AN139" s="34">
        <v>8</v>
      </c>
      <c r="AO139" s="34">
        <v>9</v>
      </c>
      <c r="AP139" s="34">
        <v>10</v>
      </c>
      <c r="AQ139" s="34">
        <v>11</v>
      </c>
      <c r="AR139" s="34">
        <v>12</v>
      </c>
      <c r="AS139" s="34">
        <v>13</v>
      </c>
      <c r="AT139" s="34">
        <v>14</v>
      </c>
      <c r="AU139" s="34">
        <v>15</v>
      </c>
      <c r="AV139" s="34">
        <v>1</v>
      </c>
      <c r="AW139" s="34">
        <v>2</v>
      </c>
      <c r="AX139" s="34">
        <v>3</v>
      </c>
      <c r="AY139" s="34">
        <v>4</v>
      </c>
      <c r="AZ139" s="34">
        <v>5</v>
      </c>
      <c r="BA139" s="34">
        <v>6</v>
      </c>
      <c r="BB139" s="34">
        <v>7</v>
      </c>
      <c r="BC139" s="34">
        <v>8</v>
      </c>
      <c r="BD139" s="34">
        <v>9</v>
      </c>
      <c r="BE139" s="34">
        <v>10</v>
      </c>
      <c r="BF139" s="34">
        <v>11</v>
      </c>
      <c r="BG139" s="34">
        <v>12</v>
      </c>
      <c r="BH139" s="34">
        <v>13</v>
      </c>
      <c r="BI139" s="34">
        <v>14</v>
      </c>
      <c r="BJ139" s="34">
        <v>15</v>
      </c>
      <c r="BK139" s="34">
        <v>1</v>
      </c>
      <c r="BL139" s="34">
        <v>2</v>
      </c>
      <c r="BM139" s="34">
        <v>3</v>
      </c>
      <c r="BN139" s="34">
        <v>4</v>
      </c>
      <c r="BO139" s="34">
        <v>5</v>
      </c>
      <c r="BP139" s="34">
        <v>6</v>
      </c>
      <c r="BQ139" s="34">
        <v>7</v>
      </c>
      <c r="BR139" s="34">
        <v>8</v>
      </c>
      <c r="BS139" s="34">
        <v>9</v>
      </c>
      <c r="BT139" s="34">
        <v>10</v>
      </c>
      <c r="BU139" s="34">
        <v>11</v>
      </c>
      <c r="BV139" s="34">
        <v>12</v>
      </c>
      <c r="BW139" s="34">
        <v>13</v>
      </c>
      <c r="BX139" s="34">
        <v>14</v>
      </c>
      <c r="BY139" s="34">
        <v>15</v>
      </c>
      <c r="BZ139" s="34">
        <v>1</v>
      </c>
      <c r="CA139" s="34">
        <v>2</v>
      </c>
      <c r="CB139" s="34">
        <v>3</v>
      </c>
      <c r="CC139" s="34">
        <v>4</v>
      </c>
      <c r="CD139" s="34">
        <v>5</v>
      </c>
      <c r="CE139" s="34">
        <v>6</v>
      </c>
      <c r="CF139" s="34">
        <v>7</v>
      </c>
      <c r="CG139" s="34">
        <v>8</v>
      </c>
      <c r="CH139" s="34">
        <v>9</v>
      </c>
      <c r="CI139" s="34">
        <v>10</v>
      </c>
      <c r="CJ139" s="34">
        <v>11</v>
      </c>
      <c r="CK139" s="34">
        <v>12</v>
      </c>
      <c r="CL139" s="34">
        <v>13</v>
      </c>
      <c r="CM139" s="34">
        <v>14</v>
      </c>
      <c r="CN139" s="34">
        <v>15</v>
      </c>
      <c r="CO139" s="34">
        <v>1</v>
      </c>
      <c r="CP139" s="34">
        <v>2</v>
      </c>
      <c r="CQ139" s="34">
        <v>3</v>
      </c>
      <c r="CR139" s="34">
        <v>4</v>
      </c>
      <c r="CS139" s="34">
        <v>5</v>
      </c>
      <c r="CT139" s="34">
        <v>6</v>
      </c>
      <c r="CU139" s="34">
        <v>7</v>
      </c>
      <c r="CV139" s="34">
        <v>8</v>
      </c>
      <c r="CW139" s="34">
        <v>9</v>
      </c>
      <c r="CX139" s="34">
        <v>10</v>
      </c>
      <c r="CY139" s="34">
        <v>11</v>
      </c>
      <c r="CZ139" s="34">
        <v>12</v>
      </c>
      <c r="DA139" s="34">
        <v>13</v>
      </c>
      <c r="DB139" s="34">
        <v>14</v>
      </c>
      <c r="DC139" s="34">
        <v>15</v>
      </c>
      <c r="DD139" s="34">
        <v>1</v>
      </c>
      <c r="DE139" s="34">
        <v>2</v>
      </c>
      <c r="DF139" s="34">
        <v>3</v>
      </c>
      <c r="DG139" s="34">
        <v>4</v>
      </c>
      <c r="DH139" s="34">
        <v>5</v>
      </c>
      <c r="DI139" s="34">
        <v>6</v>
      </c>
      <c r="DJ139" s="34">
        <v>7</v>
      </c>
      <c r="DK139" s="34">
        <v>8</v>
      </c>
      <c r="DL139" s="34">
        <v>9</v>
      </c>
      <c r="DM139" s="34">
        <v>10</v>
      </c>
      <c r="DN139" s="34">
        <v>11</v>
      </c>
      <c r="DO139" s="34">
        <v>12</v>
      </c>
      <c r="DP139" s="34">
        <v>13</v>
      </c>
      <c r="DQ139" s="34">
        <v>14</v>
      </c>
      <c r="DR139" s="34">
        <v>15</v>
      </c>
    </row>
    <row r="140" spans="1:192" ht="33" outlineLevel="1">
      <c r="A140">
        <f>COUNTA($B$149:$B$153)</f>
        <v>5</v>
      </c>
      <c r="B140" t="s">
        <v>918</v>
      </c>
      <c r="C140" s="145">
        <v>0</v>
      </c>
      <c r="D140" s="145">
        <f>C140</f>
        <v>0</v>
      </c>
      <c r="E140" s="145">
        <f t="shared" ref="E140:BP140" si="55">D140</f>
        <v>0</v>
      </c>
      <c r="F140" s="145">
        <f t="shared" si="55"/>
        <v>0</v>
      </c>
      <c r="G140" s="145">
        <f t="shared" si="55"/>
        <v>0</v>
      </c>
      <c r="H140" s="145">
        <f t="shared" si="55"/>
        <v>0</v>
      </c>
      <c r="I140" s="145">
        <f t="shared" si="55"/>
        <v>0</v>
      </c>
      <c r="J140" s="145">
        <f t="shared" si="55"/>
        <v>0</v>
      </c>
      <c r="K140" s="145">
        <f t="shared" si="55"/>
        <v>0</v>
      </c>
      <c r="L140" s="145">
        <f t="shared" si="55"/>
        <v>0</v>
      </c>
      <c r="M140" s="145">
        <f t="shared" si="55"/>
        <v>0</v>
      </c>
      <c r="N140" s="145">
        <f t="shared" si="55"/>
        <v>0</v>
      </c>
      <c r="O140" s="145">
        <f t="shared" si="55"/>
        <v>0</v>
      </c>
      <c r="P140" s="145">
        <f t="shared" si="55"/>
        <v>0</v>
      </c>
      <c r="Q140" s="145">
        <f t="shared" si="55"/>
        <v>0</v>
      </c>
      <c r="R140" s="145">
        <v>1</v>
      </c>
      <c r="S140" s="145">
        <f>R140</f>
        <v>1</v>
      </c>
      <c r="T140" s="145">
        <f t="shared" si="55"/>
        <v>1</v>
      </c>
      <c r="U140" s="145">
        <f t="shared" si="55"/>
        <v>1</v>
      </c>
      <c r="V140" s="145">
        <f t="shared" si="55"/>
        <v>1</v>
      </c>
      <c r="W140" s="145">
        <f t="shared" si="55"/>
        <v>1</v>
      </c>
      <c r="X140" s="145">
        <f t="shared" si="55"/>
        <v>1</v>
      </c>
      <c r="Y140" s="145">
        <f t="shared" si="55"/>
        <v>1</v>
      </c>
      <c r="Z140" s="145">
        <f t="shared" si="55"/>
        <v>1</v>
      </c>
      <c r="AA140" s="145">
        <f t="shared" si="55"/>
        <v>1</v>
      </c>
      <c r="AB140" s="145">
        <f t="shared" si="55"/>
        <v>1</v>
      </c>
      <c r="AC140" s="145">
        <f t="shared" si="55"/>
        <v>1</v>
      </c>
      <c r="AD140" s="145">
        <f t="shared" si="55"/>
        <v>1</v>
      </c>
      <c r="AE140" s="145">
        <f t="shared" si="55"/>
        <v>1</v>
      </c>
      <c r="AF140" s="145">
        <f t="shared" si="55"/>
        <v>1</v>
      </c>
      <c r="AG140" s="145">
        <v>2</v>
      </c>
      <c r="AH140" s="145">
        <f>AG140</f>
        <v>2</v>
      </c>
      <c r="AI140" s="145">
        <f t="shared" si="55"/>
        <v>2</v>
      </c>
      <c r="AJ140" s="145">
        <f t="shared" si="55"/>
        <v>2</v>
      </c>
      <c r="AK140" s="145">
        <f t="shared" si="55"/>
        <v>2</v>
      </c>
      <c r="AL140" s="145">
        <f t="shared" si="55"/>
        <v>2</v>
      </c>
      <c r="AM140" s="145">
        <f t="shared" si="55"/>
        <v>2</v>
      </c>
      <c r="AN140" s="145">
        <f t="shared" si="55"/>
        <v>2</v>
      </c>
      <c r="AO140" s="145">
        <f t="shared" si="55"/>
        <v>2</v>
      </c>
      <c r="AP140" s="145">
        <f t="shared" si="55"/>
        <v>2</v>
      </c>
      <c r="AQ140" s="145">
        <f t="shared" si="55"/>
        <v>2</v>
      </c>
      <c r="AR140" s="145">
        <f t="shared" si="55"/>
        <v>2</v>
      </c>
      <c r="AS140" s="145">
        <f t="shared" si="55"/>
        <v>2</v>
      </c>
      <c r="AT140" s="145">
        <f t="shared" si="55"/>
        <v>2</v>
      </c>
      <c r="AU140" s="145">
        <f t="shared" si="55"/>
        <v>2</v>
      </c>
      <c r="AV140" s="145">
        <v>3</v>
      </c>
      <c r="AW140" s="145">
        <f>AV140</f>
        <v>3</v>
      </c>
      <c r="AX140" s="145">
        <f t="shared" si="55"/>
        <v>3</v>
      </c>
      <c r="AY140" s="145">
        <f t="shared" si="55"/>
        <v>3</v>
      </c>
      <c r="AZ140" s="145">
        <f t="shared" si="55"/>
        <v>3</v>
      </c>
      <c r="BA140" s="145">
        <f t="shared" si="55"/>
        <v>3</v>
      </c>
      <c r="BB140" s="145">
        <f t="shared" si="55"/>
        <v>3</v>
      </c>
      <c r="BC140" s="145">
        <f t="shared" si="55"/>
        <v>3</v>
      </c>
      <c r="BD140" s="145">
        <f t="shared" si="55"/>
        <v>3</v>
      </c>
      <c r="BE140" s="145">
        <f t="shared" si="55"/>
        <v>3</v>
      </c>
      <c r="BF140" s="145">
        <f t="shared" si="55"/>
        <v>3</v>
      </c>
      <c r="BG140" s="145">
        <f t="shared" si="55"/>
        <v>3</v>
      </c>
      <c r="BH140" s="145">
        <f t="shared" si="55"/>
        <v>3</v>
      </c>
      <c r="BI140" s="145">
        <f t="shared" si="55"/>
        <v>3</v>
      </c>
      <c r="BJ140" s="145">
        <f t="shared" si="55"/>
        <v>3</v>
      </c>
      <c r="BK140" s="145">
        <v>4</v>
      </c>
      <c r="BL140" s="145">
        <f>BK140</f>
        <v>4</v>
      </c>
      <c r="BM140" s="145">
        <f t="shared" si="55"/>
        <v>4</v>
      </c>
      <c r="BN140" s="145">
        <f t="shared" si="55"/>
        <v>4</v>
      </c>
      <c r="BO140" s="145">
        <f t="shared" si="55"/>
        <v>4</v>
      </c>
      <c r="BP140" s="145">
        <f t="shared" si="55"/>
        <v>4</v>
      </c>
      <c r="BQ140" s="145">
        <f t="shared" ref="BQ140:BY140" si="56">BP140</f>
        <v>4</v>
      </c>
      <c r="BR140" s="145">
        <f t="shared" si="56"/>
        <v>4</v>
      </c>
      <c r="BS140" s="145">
        <f t="shared" si="56"/>
        <v>4</v>
      </c>
      <c r="BT140" s="145">
        <f t="shared" si="56"/>
        <v>4</v>
      </c>
      <c r="BU140" s="145">
        <f t="shared" si="56"/>
        <v>4</v>
      </c>
      <c r="BV140" s="145">
        <f t="shared" si="56"/>
        <v>4</v>
      </c>
      <c r="BW140" s="145">
        <f t="shared" si="56"/>
        <v>4</v>
      </c>
      <c r="BX140" s="145">
        <f t="shared" si="56"/>
        <v>4</v>
      </c>
      <c r="BY140" s="145">
        <f t="shared" si="56"/>
        <v>4</v>
      </c>
      <c r="BZ140" s="145">
        <v>5</v>
      </c>
      <c r="CA140" s="145">
        <f>BZ140</f>
        <v>5</v>
      </c>
      <c r="CB140" s="145">
        <f t="shared" ref="CB140:CN140" si="57">CA140</f>
        <v>5</v>
      </c>
      <c r="CC140" s="145">
        <f t="shared" si="57"/>
        <v>5</v>
      </c>
      <c r="CD140" s="145">
        <f t="shared" si="57"/>
        <v>5</v>
      </c>
      <c r="CE140" s="145">
        <f t="shared" si="57"/>
        <v>5</v>
      </c>
      <c r="CF140" s="145">
        <f t="shared" si="57"/>
        <v>5</v>
      </c>
      <c r="CG140" s="145">
        <f t="shared" si="57"/>
        <v>5</v>
      </c>
      <c r="CH140" s="145">
        <f t="shared" si="57"/>
        <v>5</v>
      </c>
      <c r="CI140" s="145">
        <f t="shared" si="57"/>
        <v>5</v>
      </c>
      <c r="CJ140" s="145">
        <f t="shared" si="57"/>
        <v>5</v>
      </c>
      <c r="CK140" s="145">
        <f t="shared" si="57"/>
        <v>5</v>
      </c>
      <c r="CL140" s="145">
        <f t="shared" si="57"/>
        <v>5</v>
      </c>
      <c r="CM140" s="145">
        <f t="shared" si="57"/>
        <v>5</v>
      </c>
      <c r="CN140" s="145">
        <f t="shared" si="57"/>
        <v>5</v>
      </c>
      <c r="CO140" s="145">
        <v>6</v>
      </c>
      <c r="CP140" s="145">
        <f>CO140</f>
        <v>6</v>
      </c>
      <c r="CQ140" s="145">
        <f t="shared" ref="CQ140:DC140" si="58">CP140</f>
        <v>6</v>
      </c>
      <c r="CR140" s="145">
        <f t="shared" si="58"/>
        <v>6</v>
      </c>
      <c r="CS140" s="145">
        <f t="shared" si="58"/>
        <v>6</v>
      </c>
      <c r="CT140" s="145">
        <f t="shared" si="58"/>
        <v>6</v>
      </c>
      <c r="CU140" s="145">
        <f t="shared" si="58"/>
        <v>6</v>
      </c>
      <c r="CV140" s="145">
        <f t="shared" si="58"/>
        <v>6</v>
      </c>
      <c r="CW140" s="145">
        <f t="shared" si="58"/>
        <v>6</v>
      </c>
      <c r="CX140" s="145">
        <f t="shared" si="58"/>
        <v>6</v>
      </c>
      <c r="CY140" s="145">
        <f t="shared" si="58"/>
        <v>6</v>
      </c>
      <c r="CZ140" s="145">
        <f t="shared" si="58"/>
        <v>6</v>
      </c>
      <c r="DA140" s="145">
        <f t="shared" si="58"/>
        <v>6</v>
      </c>
      <c r="DB140" s="145">
        <f t="shared" si="58"/>
        <v>6</v>
      </c>
      <c r="DC140" s="145">
        <f t="shared" si="58"/>
        <v>6</v>
      </c>
      <c r="DD140" s="145">
        <v>7</v>
      </c>
      <c r="DE140" s="145">
        <f>DD140</f>
        <v>7</v>
      </c>
      <c r="DF140" s="145">
        <f t="shared" ref="DF140:DR140" si="59">DE140</f>
        <v>7</v>
      </c>
      <c r="DG140" s="145">
        <f t="shared" si="59"/>
        <v>7</v>
      </c>
      <c r="DH140" s="145">
        <f t="shared" si="59"/>
        <v>7</v>
      </c>
      <c r="DI140" s="145">
        <f t="shared" si="59"/>
        <v>7</v>
      </c>
      <c r="DJ140" s="145">
        <f t="shared" si="59"/>
        <v>7</v>
      </c>
      <c r="DK140" s="145">
        <f t="shared" si="59"/>
        <v>7</v>
      </c>
      <c r="DL140" s="145">
        <f t="shared" si="59"/>
        <v>7</v>
      </c>
      <c r="DM140" s="145">
        <f t="shared" si="59"/>
        <v>7</v>
      </c>
      <c r="DN140" s="145">
        <f t="shared" si="59"/>
        <v>7</v>
      </c>
      <c r="DO140" s="145">
        <f t="shared" si="59"/>
        <v>7</v>
      </c>
      <c r="DP140" s="145">
        <f t="shared" si="59"/>
        <v>7</v>
      </c>
      <c r="DQ140" s="145">
        <f t="shared" si="59"/>
        <v>7</v>
      </c>
      <c r="DR140" s="145">
        <f t="shared" si="59"/>
        <v>7</v>
      </c>
    </row>
    <row r="141" spans="1:192" outlineLevel="1">
      <c r="A141">
        <v>1</v>
      </c>
      <c r="B141" t="s">
        <v>919</v>
      </c>
      <c r="C141" s="148" t="str">
        <f t="shared" ref="C141:AH141" si="60">INDEX(LMU_Data,(C$140*$A$140)+$A141,(d.Region-1)*15+C$139)</f>
        <v>-</v>
      </c>
      <c r="D141" s="148" t="str">
        <f t="shared" si="60"/>
        <v>-</v>
      </c>
      <c r="E141" s="148" t="str">
        <f t="shared" si="60"/>
        <v>-</v>
      </c>
      <c r="F141" s="148" t="str">
        <f t="shared" si="60"/>
        <v>-</v>
      </c>
      <c r="G141" s="148" t="str">
        <f t="shared" si="60"/>
        <v>-</v>
      </c>
      <c r="H141" s="148" t="str">
        <f t="shared" si="60"/>
        <v>-</v>
      </c>
      <c r="I141" s="148" t="str">
        <f t="shared" si="60"/>
        <v>-</v>
      </c>
      <c r="J141" s="148" t="str">
        <f t="shared" si="60"/>
        <v>-</v>
      </c>
      <c r="K141" s="148" t="str">
        <f t="shared" si="60"/>
        <v>-</v>
      </c>
      <c r="L141" s="148" t="str">
        <f t="shared" si="60"/>
        <v>-</v>
      </c>
      <c r="M141" s="148" t="str">
        <f t="shared" si="60"/>
        <v>-</v>
      </c>
      <c r="N141" s="148" t="str">
        <f t="shared" si="60"/>
        <v>-</v>
      </c>
      <c r="O141" s="148" t="str">
        <f t="shared" si="60"/>
        <v>-</v>
      </c>
      <c r="P141" s="148" t="str">
        <f t="shared" si="60"/>
        <v>-</v>
      </c>
      <c r="Q141" s="148" t="str">
        <f t="shared" si="60"/>
        <v>-</v>
      </c>
      <c r="R141" s="148" t="str">
        <f t="shared" si="60"/>
        <v>-</v>
      </c>
      <c r="S141" s="148" t="str">
        <f t="shared" si="60"/>
        <v>-</v>
      </c>
      <c r="T141" s="148" t="str">
        <f t="shared" si="60"/>
        <v>-</v>
      </c>
      <c r="U141" s="148" t="str">
        <f t="shared" si="60"/>
        <v>-</v>
      </c>
      <c r="V141" s="148" t="str">
        <f t="shared" si="60"/>
        <v>-</v>
      </c>
      <c r="W141" s="148" t="str">
        <f t="shared" si="60"/>
        <v>-</v>
      </c>
      <c r="X141" s="148" t="str">
        <f t="shared" si="60"/>
        <v>-</v>
      </c>
      <c r="Y141" s="148" t="str">
        <f t="shared" si="60"/>
        <v>-</v>
      </c>
      <c r="Z141" s="148" t="str">
        <f t="shared" si="60"/>
        <v>-</v>
      </c>
      <c r="AA141" s="148" t="str">
        <f t="shared" si="60"/>
        <v>-</v>
      </c>
      <c r="AB141" s="148" t="str">
        <f t="shared" si="60"/>
        <v>-</v>
      </c>
      <c r="AC141" s="148" t="str">
        <f t="shared" si="60"/>
        <v>-</v>
      </c>
      <c r="AD141" s="148" t="str">
        <f t="shared" si="60"/>
        <v>-</v>
      </c>
      <c r="AE141" s="148" t="str">
        <f t="shared" si="60"/>
        <v>-</v>
      </c>
      <c r="AF141" s="148" t="str">
        <f t="shared" si="60"/>
        <v>-</v>
      </c>
      <c r="AG141" s="148">
        <f t="shared" si="60"/>
        <v>1</v>
      </c>
      <c r="AH141" s="148">
        <f t="shared" si="60"/>
        <v>14</v>
      </c>
      <c r="AI141" s="148">
        <f t="shared" ref="AI141:BN141" si="61">INDEX(LMU_Data,(AI$140*$A$140)+$A141,(d.Region-1)*15+AI$139)</f>
        <v>15</v>
      </c>
      <c r="AJ141" s="148">
        <f t="shared" si="61"/>
        <v>28</v>
      </c>
      <c r="AK141" s="148">
        <f t="shared" si="61"/>
        <v>34</v>
      </c>
      <c r="AL141" s="148">
        <f t="shared" si="61"/>
        <v>16</v>
      </c>
      <c r="AM141" s="148">
        <f t="shared" si="61"/>
        <v>27</v>
      </c>
      <c r="AN141" s="148">
        <f t="shared" si="61"/>
        <v>33</v>
      </c>
      <c r="AO141" s="148">
        <f t="shared" si="61"/>
        <v>12</v>
      </c>
      <c r="AP141" s="148">
        <f t="shared" si="61"/>
        <v>13</v>
      </c>
      <c r="AQ141" s="148">
        <f t="shared" si="61"/>
        <v>31</v>
      </c>
      <c r="AR141" s="148">
        <f t="shared" si="61"/>
        <v>4</v>
      </c>
      <c r="AS141" s="148">
        <f t="shared" si="61"/>
        <v>5</v>
      </c>
      <c r="AT141" s="148">
        <f t="shared" si="61"/>
        <v>7</v>
      </c>
      <c r="AU141" s="148">
        <f t="shared" si="61"/>
        <v>32</v>
      </c>
      <c r="AV141" s="148">
        <f t="shared" si="61"/>
        <v>23</v>
      </c>
      <c r="AW141" s="148">
        <f t="shared" si="61"/>
        <v>24</v>
      </c>
      <c r="AX141" s="148">
        <f t="shared" si="61"/>
        <v>25</v>
      </c>
      <c r="AY141" s="148">
        <f t="shared" si="61"/>
        <v>26</v>
      </c>
      <c r="AZ141" s="148">
        <f t="shared" si="61"/>
        <v>27</v>
      </c>
      <c r="BA141" s="148">
        <f t="shared" si="61"/>
        <v>28</v>
      </c>
      <c r="BB141" s="148">
        <f t="shared" si="61"/>
        <v>29</v>
      </c>
      <c r="BC141" s="148">
        <f t="shared" si="61"/>
        <v>30</v>
      </c>
      <c r="BD141" s="148">
        <f t="shared" si="61"/>
        <v>12</v>
      </c>
      <c r="BE141" s="148">
        <f t="shared" si="61"/>
        <v>13</v>
      </c>
      <c r="BF141" s="148">
        <f t="shared" si="61"/>
        <v>11</v>
      </c>
      <c r="BG141" s="148">
        <f t="shared" si="61"/>
        <v>1</v>
      </c>
      <c r="BH141" s="148">
        <f t="shared" si="61"/>
        <v>28</v>
      </c>
      <c r="BI141" s="148">
        <f t="shared" si="61"/>
        <v>34</v>
      </c>
      <c r="BJ141" s="148">
        <f t="shared" si="61"/>
        <v>27</v>
      </c>
      <c r="BK141" s="148">
        <f t="shared" si="61"/>
        <v>23</v>
      </c>
      <c r="BL141" s="148">
        <f t="shared" si="61"/>
        <v>24</v>
      </c>
      <c r="BM141" s="148">
        <f t="shared" si="61"/>
        <v>25</v>
      </c>
      <c r="BN141" s="148">
        <f t="shared" si="61"/>
        <v>26</v>
      </c>
      <c r="BO141" s="148">
        <f t="shared" ref="BO141:CT141" si="62">INDEX(LMU_Data,(BO$140*$A$140)+$A141,(d.Region-1)*15+BO$139)</f>
        <v>27</v>
      </c>
      <c r="BP141" s="148">
        <f t="shared" si="62"/>
        <v>28</v>
      </c>
      <c r="BQ141" s="148">
        <f t="shared" si="62"/>
        <v>29</v>
      </c>
      <c r="BR141" s="148">
        <f t="shared" si="62"/>
        <v>30</v>
      </c>
      <c r="BS141" s="148">
        <f t="shared" si="62"/>
        <v>12</v>
      </c>
      <c r="BT141" s="148">
        <f t="shared" si="62"/>
        <v>13</v>
      </c>
      <c r="BU141" s="148">
        <f t="shared" si="62"/>
        <v>27</v>
      </c>
      <c r="BV141" s="148">
        <f t="shared" si="62"/>
        <v>17</v>
      </c>
      <c r="BW141" s="148">
        <f t="shared" si="62"/>
        <v>26</v>
      </c>
      <c r="BX141" s="148">
        <f t="shared" si="62"/>
        <v>31</v>
      </c>
      <c r="BY141" s="148">
        <f t="shared" si="62"/>
        <v>4</v>
      </c>
      <c r="BZ141" s="148" t="str">
        <f t="shared" si="62"/>
        <v>-</v>
      </c>
      <c r="CA141" s="148" t="str">
        <f t="shared" si="62"/>
        <v>-</v>
      </c>
      <c r="CB141" s="148" t="str">
        <f t="shared" si="62"/>
        <v>-</v>
      </c>
      <c r="CC141" s="148" t="str">
        <f t="shared" si="62"/>
        <v>-</v>
      </c>
      <c r="CD141" s="148" t="str">
        <f t="shared" si="62"/>
        <v>-</v>
      </c>
      <c r="CE141" s="148" t="str">
        <f t="shared" si="62"/>
        <v>-</v>
      </c>
      <c r="CF141" s="148" t="str">
        <f t="shared" si="62"/>
        <v>-</v>
      </c>
      <c r="CG141" s="148" t="str">
        <f t="shared" si="62"/>
        <v>-</v>
      </c>
      <c r="CH141" s="148" t="str">
        <f t="shared" si="62"/>
        <v>-</v>
      </c>
      <c r="CI141" s="148" t="str">
        <f t="shared" si="62"/>
        <v>-</v>
      </c>
      <c r="CJ141" s="148" t="str">
        <f t="shared" si="62"/>
        <v>-</v>
      </c>
      <c r="CK141" s="148" t="str">
        <f t="shared" si="62"/>
        <v>-</v>
      </c>
      <c r="CL141" s="148" t="str">
        <f t="shared" si="62"/>
        <v>-</v>
      </c>
      <c r="CM141" s="148" t="str">
        <f t="shared" si="62"/>
        <v>-</v>
      </c>
      <c r="CN141" s="148" t="str">
        <f t="shared" si="62"/>
        <v>-</v>
      </c>
      <c r="CO141" s="148" t="str">
        <f t="shared" si="62"/>
        <v>-</v>
      </c>
      <c r="CP141" s="148" t="str">
        <f t="shared" si="62"/>
        <v>-</v>
      </c>
      <c r="CQ141" s="148" t="str">
        <f t="shared" si="62"/>
        <v>-</v>
      </c>
      <c r="CR141" s="148" t="str">
        <f t="shared" si="62"/>
        <v>-</v>
      </c>
      <c r="CS141" s="148" t="str">
        <f t="shared" si="62"/>
        <v>-</v>
      </c>
      <c r="CT141" s="148" t="str">
        <f t="shared" si="62"/>
        <v>-</v>
      </c>
      <c r="CU141" s="148" t="str">
        <f t="shared" ref="CU141:DR141" si="63">INDEX(LMU_Data,(CU$140*$A$140)+$A141,(d.Region-1)*15+CU$139)</f>
        <v>-</v>
      </c>
      <c r="CV141" s="148" t="str">
        <f t="shared" si="63"/>
        <v>-</v>
      </c>
      <c r="CW141" s="148" t="str">
        <f t="shared" si="63"/>
        <v>-</v>
      </c>
      <c r="CX141" s="148" t="str">
        <f t="shared" si="63"/>
        <v>-</v>
      </c>
      <c r="CY141" s="148" t="str">
        <f t="shared" si="63"/>
        <v>-</v>
      </c>
      <c r="CZ141" s="148" t="str">
        <f t="shared" si="63"/>
        <v>-</v>
      </c>
      <c r="DA141" s="148" t="str">
        <f t="shared" si="63"/>
        <v>-</v>
      </c>
      <c r="DB141" s="148" t="str">
        <f t="shared" si="63"/>
        <v>-</v>
      </c>
      <c r="DC141" s="148" t="str">
        <f t="shared" si="63"/>
        <v>-</v>
      </c>
      <c r="DD141" s="148" t="str">
        <f t="shared" si="63"/>
        <v>-</v>
      </c>
      <c r="DE141" s="148" t="str">
        <f t="shared" si="63"/>
        <v>-</v>
      </c>
      <c r="DF141" s="148" t="str">
        <f t="shared" si="63"/>
        <v>-</v>
      </c>
      <c r="DG141" s="148" t="str">
        <f t="shared" si="63"/>
        <v>-</v>
      </c>
      <c r="DH141" s="148" t="str">
        <f t="shared" si="63"/>
        <v>-</v>
      </c>
      <c r="DI141" s="148" t="str">
        <f t="shared" si="63"/>
        <v>-</v>
      </c>
      <c r="DJ141" s="148" t="str">
        <f t="shared" si="63"/>
        <v>-</v>
      </c>
      <c r="DK141" s="148" t="str">
        <f t="shared" si="63"/>
        <v>-</v>
      </c>
      <c r="DL141" s="148" t="str">
        <f t="shared" si="63"/>
        <v>-</v>
      </c>
      <c r="DM141" s="148" t="str">
        <f t="shared" si="63"/>
        <v>-</v>
      </c>
      <c r="DN141" s="148" t="str">
        <f t="shared" si="63"/>
        <v>-</v>
      </c>
      <c r="DO141" s="148" t="str">
        <f t="shared" si="63"/>
        <v>-</v>
      </c>
      <c r="DP141" s="148" t="str">
        <f t="shared" si="63"/>
        <v>-</v>
      </c>
      <c r="DQ141" s="148" t="str">
        <f t="shared" si="63"/>
        <v>-</v>
      </c>
      <c r="DR141" s="148" t="str">
        <f t="shared" si="63"/>
        <v>-</v>
      </c>
    </row>
    <row r="142" spans="1:192" outlineLevel="1">
      <c r="B142" t="s">
        <v>920</v>
      </c>
      <c r="C142" s="120" t="str">
        <f>IF(C$141="-",":",TEXT(C$141,"0")&amp;":"&amp;TEXT(C$141+1,"0"))&amp;","&amp;TEXT(C$140,"0")&amp;":"&amp;TEXT(C$140+1,"0")</f>
        <v>:,0:1</v>
      </c>
      <c r="D142" s="120" t="str">
        <f t="shared" ref="D142:BO142" si="64">IF(D$141="-",":",TEXT(D$141,"0")&amp;":"&amp;TEXT(D$141+1,"0"))&amp;","&amp;TEXT(D$140,"0")&amp;":"&amp;TEXT(D$140+1,"0")</f>
        <v>:,0:1</v>
      </c>
      <c r="E142" s="120" t="str">
        <f t="shared" si="64"/>
        <v>:,0:1</v>
      </c>
      <c r="F142" s="120" t="str">
        <f t="shared" si="64"/>
        <v>:,0:1</v>
      </c>
      <c r="G142" s="120" t="str">
        <f t="shared" si="64"/>
        <v>:,0:1</v>
      </c>
      <c r="H142" s="120" t="str">
        <f t="shared" si="64"/>
        <v>:,0:1</v>
      </c>
      <c r="I142" s="120" t="str">
        <f t="shared" si="64"/>
        <v>:,0:1</v>
      </c>
      <c r="J142" s="120" t="str">
        <f t="shared" si="64"/>
        <v>:,0:1</v>
      </c>
      <c r="K142" s="120" t="str">
        <f t="shared" si="64"/>
        <v>:,0:1</v>
      </c>
      <c r="L142" s="120" t="str">
        <f t="shared" si="64"/>
        <v>:,0:1</v>
      </c>
      <c r="M142" s="120" t="str">
        <f t="shared" si="64"/>
        <v>:,0:1</v>
      </c>
      <c r="N142" s="120" t="str">
        <f t="shared" si="64"/>
        <v>:,0:1</v>
      </c>
      <c r="O142" s="120" t="str">
        <f t="shared" si="64"/>
        <v>:,0:1</v>
      </c>
      <c r="P142" s="120" t="str">
        <f t="shared" si="64"/>
        <v>:,0:1</v>
      </c>
      <c r="Q142" s="120" t="str">
        <f t="shared" si="64"/>
        <v>:,0:1</v>
      </c>
      <c r="R142" s="120" t="str">
        <f t="shared" si="64"/>
        <v>:,1:2</v>
      </c>
      <c r="S142" s="120" t="str">
        <f t="shared" si="64"/>
        <v>:,1:2</v>
      </c>
      <c r="T142" s="120" t="str">
        <f t="shared" si="64"/>
        <v>:,1:2</v>
      </c>
      <c r="U142" s="120" t="str">
        <f t="shared" si="64"/>
        <v>:,1:2</v>
      </c>
      <c r="V142" s="120" t="str">
        <f t="shared" si="64"/>
        <v>:,1:2</v>
      </c>
      <c r="W142" s="120" t="str">
        <f t="shared" si="64"/>
        <v>:,1:2</v>
      </c>
      <c r="X142" s="120" t="str">
        <f t="shared" si="64"/>
        <v>:,1:2</v>
      </c>
      <c r="Y142" s="120" t="str">
        <f t="shared" si="64"/>
        <v>:,1:2</v>
      </c>
      <c r="Z142" s="120" t="str">
        <f t="shared" si="64"/>
        <v>:,1:2</v>
      </c>
      <c r="AA142" s="120" t="str">
        <f t="shared" si="64"/>
        <v>:,1:2</v>
      </c>
      <c r="AB142" s="120" t="str">
        <f t="shared" si="64"/>
        <v>:,1:2</v>
      </c>
      <c r="AC142" s="120" t="str">
        <f t="shared" si="64"/>
        <v>:,1:2</v>
      </c>
      <c r="AD142" s="120" t="str">
        <f t="shared" si="64"/>
        <v>:,1:2</v>
      </c>
      <c r="AE142" s="120" t="str">
        <f t="shared" si="64"/>
        <v>:,1:2</v>
      </c>
      <c r="AF142" s="120" t="str">
        <f t="shared" si="64"/>
        <v>:,1:2</v>
      </c>
      <c r="AG142" s="120" t="str">
        <f t="shared" si="64"/>
        <v>1:2,2:3</v>
      </c>
      <c r="AH142" s="120" t="str">
        <f t="shared" si="64"/>
        <v>14:15,2:3</v>
      </c>
      <c r="AI142" s="120" t="str">
        <f t="shared" si="64"/>
        <v>15:16,2:3</v>
      </c>
      <c r="AJ142" s="120" t="str">
        <f t="shared" si="64"/>
        <v>28:29,2:3</v>
      </c>
      <c r="AK142" s="120" t="str">
        <f t="shared" si="64"/>
        <v>34:35,2:3</v>
      </c>
      <c r="AL142" s="120" t="str">
        <f t="shared" si="64"/>
        <v>16:17,2:3</v>
      </c>
      <c r="AM142" s="120" t="str">
        <f t="shared" si="64"/>
        <v>27:28,2:3</v>
      </c>
      <c r="AN142" s="120" t="str">
        <f t="shared" si="64"/>
        <v>33:34,2:3</v>
      </c>
      <c r="AO142" s="120" t="str">
        <f t="shared" si="64"/>
        <v>12:13,2:3</v>
      </c>
      <c r="AP142" s="120" t="str">
        <f t="shared" si="64"/>
        <v>13:14,2:3</v>
      </c>
      <c r="AQ142" s="120" t="str">
        <f t="shared" si="64"/>
        <v>31:32,2:3</v>
      </c>
      <c r="AR142" s="120" t="str">
        <f t="shared" si="64"/>
        <v>4:5,2:3</v>
      </c>
      <c r="AS142" s="120" t="str">
        <f t="shared" si="64"/>
        <v>5:6,2:3</v>
      </c>
      <c r="AT142" s="120" t="str">
        <f t="shared" si="64"/>
        <v>7:8,2:3</v>
      </c>
      <c r="AU142" s="120" t="str">
        <f t="shared" si="64"/>
        <v>32:33,2:3</v>
      </c>
      <c r="AV142" s="120" t="str">
        <f t="shared" si="64"/>
        <v>23:24,3:4</v>
      </c>
      <c r="AW142" s="120" t="str">
        <f t="shared" si="64"/>
        <v>24:25,3:4</v>
      </c>
      <c r="AX142" s="120" t="str">
        <f t="shared" si="64"/>
        <v>25:26,3:4</v>
      </c>
      <c r="AY142" s="120" t="str">
        <f t="shared" si="64"/>
        <v>26:27,3:4</v>
      </c>
      <c r="AZ142" s="120" t="str">
        <f t="shared" si="64"/>
        <v>27:28,3:4</v>
      </c>
      <c r="BA142" s="120" t="str">
        <f t="shared" si="64"/>
        <v>28:29,3:4</v>
      </c>
      <c r="BB142" s="120" t="str">
        <f t="shared" si="64"/>
        <v>29:30,3:4</v>
      </c>
      <c r="BC142" s="120" t="str">
        <f t="shared" si="64"/>
        <v>30:31,3:4</v>
      </c>
      <c r="BD142" s="120" t="str">
        <f t="shared" si="64"/>
        <v>12:13,3:4</v>
      </c>
      <c r="BE142" s="120" t="str">
        <f t="shared" si="64"/>
        <v>13:14,3:4</v>
      </c>
      <c r="BF142" s="120" t="str">
        <f t="shared" si="64"/>
        <v>11:12,3:4</v>
      </c>
      <c r="BG142" s="120" t="str">
        <f t="shared" si="64"/>
        <v>1:2,3:4</v>
      </c>
      <c r="BH142" s="120" t="str">
        <f t="shared" si="64"/>
        <v>28:29,3:4</v>
      </c>
      <c r="BI142" s="120" t="str">
        <f t="shared" si="64"/>
        <v>34:35,3:4</v>
      </c>
      <c r="BJ142" s="120" t="str">
        <f t="shared" si="64"/>
        <v>27:28,3:4</v>
      </c>
      <c r="BK142" s="120" t="str">
        <f t="shared" si="64"/>
        <v>23:24,4:5</v>
      </c>
      <c r="BL142" s="120" t="str">
        <f t="shared" si="64"/>
        <v>24:25,4:5</v>
      </c>
      <c r="BM142" s="120" t="str">
        <f t="shared" si="64"/>
        <v>25:26,4:5</v>
      </c>
      <c r="BN142" s="120" t="str">
        <f t="shared" si="64"/>
        <v>26:27,4:5</v>
      </c>
      <c r="BO142" s="120" t="str">
        <f t="shared" si="64"/>
        <v>27:28,4:5</v>
      </c>
      <c r="BP142" s="120" t="str">
        <f t="shared" ref="BP142:DR142" si="65">IF(BP$141="-",":",TEXT(BP$141,"0")&amp;":"&amp;TEXT(BP$141+1,"0"))&amp;","&amp;TEXT(BP$140,"0")&amp;":"&amp;TEXT(BP$140+1,"0")</f>
        <v>28:29,4:5</v>
      </c>
      <c r="BQ142" s="120" t="str">
        <f t="shared" si="65"/>
        <v>29:30,4:5</v>
      </c>
      <c r="BR142" s="120" t="str">
        <f t="shared" si="65"/>
        <v>30:31,4:5</v>
      </c>
      <c r="BS142" s="120" t="str">
        <f t="shared" si="65"/>
        <v>12:13,4:5</v>
      </c>
      <c r="BT142" s="120" t="str">
        <f t="shared" si="65"/>
        <v>13:14,4:5</v>
      </c>
      <c r="BU142" s="120" t="str">
        <f t="shared" si="65"/>
        <v>27:28,4:5</v>
      </c>
      <c r="BV142" s="120" t="str">
        <f t="shared" si="65"/>
        <v>17:18,4:5</v>
      </c>
      <c r="BW142" s="120" t="str">
        <f t="shared" si="65"/>
        <v>26:27,4:5</v>
      </c>
      <c r="BX142" s="120" t="str">
        <f t="shared" si="65"/>
        <v>31:32,4:5</v>
      </c>
      <c r="BY142" s="120" t="str">
        <f t="shared" si="65"/>
        <v>4:5,4:5</v>
      </c>
      <c r="BZ142" s="120" t="str">
        <f t="shared" si="65"/>
        <v>:,5:6</v>
      </c>
      <c r="CA142" s="120" t="str">
        <f t="shared" si="65"/>
        <v>:,5:6</v>
      </c>
      <c r="CB142" s="120" t="str">
        <f t="shared" si="65"/>
        <v>:,5:6</v>
      </c>
      <c r="CC142" s="120" t="str">
        <f t="shared" si="65"/>
        <v>:,5:6</v>
      </c>
      <c r="CD142" s="120" t="str">
        <f t="shared" si="65"/>
        <v>:,5:6</v>
      </c>
      <c r="CE142" s="120" t="str">
        <f t="shared" si="65"/>
        <v>:,5:6</v>
      </c>
      <c r="CF142" s="120" t="str">
        <f t="shared" si="65"/>
        <v>:,5:6</v>
      </c>
      <c r="CG142" s="120" t="str">
        <f t="shared" si="65"/>
        <v>:,5:6</v>
      </c>
      <c r="CH142" s="120" t="str">
        <f t="shared" si="65"/>
        <v>:,5:6</v>
      </c>
      <c r="CI142" s="120" t="str">
        <f t="shared" si="65"/>
        <v>:,5:6</v>
      </c>
      <c r="CJ142" s="120" t="str">
        <f t="shared" si="65"/>
        <v>:,5:6</v>
      </c>
      <c r="CK142" s="120" t="str">
        <f t="shared" si="65"/>
        <v>:,5:6</v>
      </c>
      <c r="CL142" s="120" t="str">
        <f t="shared" si="65"/>
        <v>:,5:6</v>
      </c>
      <c r="CM142" s="120" t="str">
        <f t="shared" si="65"/>
        <v>:,5:6</v>
      </c>
      <c r="CN142" s="120" t="str">
        <f t="shared" si="65"/>
        <v>:,5:6</v>
      </c>
      <c r="CO142" s="120" t="str">
        <f t="shared" si="65"/>
        <v>:,6:7</v>
      </c>
      <c r="CP142" s="120" t="str">
        <f t="shared" si="65"/>
        <v>:,6:7</v>
      </c>
      <c r="CQ142" s="120" t="str">
        <f t="shared" si="65"/>
        <v>:,6:7</v>
      </c>
      <c r="CR142" s="120" t="str">
        <f t="shared" si="65"/>
        <v>:,6:7</v>
      </c>
      <c r="CS142" s="120" t="str">
        <f t="shared" si="65"/>
        <v>:,6:7</v>
      </c>
      <c r="CT142" s="120" t="str">
        <f t="shared" si="65"/>
        <v>:,6:7</v>
      </c>
      <c r="CU142" s="120" t="str">
        <f t="shared" si="65"/>
        <v>:,6:7</v>
      </c>
      <c r="CV142" s="120" t="str">
        <f t="shared" si="65"/>
        <v>:,6:7</v>
      </c>
      <c r="CW142" s="120" t="str">
        <f t="shared" si="65"/>
        <v>:,6:7</v>
      </c>
      <c r="CX142" s="120" t="str">
        <f t="shared" si="65"/>
        <v>:,6:7</v>
      </c>
      <c r="CY142" s="120" t="str">
        <f t="shared" si="65"/>
        <v>:,6:7</v>
      </c>
      <c r="CZ142" s="120" t="str">
        <f t="shared" si="65"/>
        <v>:,6:7</v>
      </c>
      <c r="DA142" s="120" t="str">
        <f t="shared" si="65"/>
        <v>:,6:7</v>
      </c>
      <c r="DB142" s="120" t="str">
        <f t="shared" si="65"/>
        <v>:,6:7</v>
      </c>
      <c r="DC142" s="120" t="str">
        <f t="shared" si="65"/>
        <v>:,6:7</v>
      </c>
      <c r="DD142" s="120" t="str">
        <f t="shared" si="65"/>
        <v>:,7:8</v>
      </c>
      <c r="DE142" s="120" t="str">
        <f t="shared" si="65"/>
        <v>:,7:8</v>
      </c>
      <c r="DF142" s="120" t="str">
        <f t="shared" si="65"/>
        <v>:,7:8</v>
      </c>
      <c r="DG142" s="120" t="str">
        <f t="shared" si="65"/>
        <v>:,7:8</v>
      </c>
      <c r="DH142" s="120" t="str">
        <f t="shared" si="65"/>
        <v>:,7:8</v>
      </c>
      <c r="DI142" s="120" t="str">
        <f t="shared" si="65"/>
        <v>:,7:8</v>
      </c>
      <c r="DJ142" s="120" t="str">
        <f t="shared" si="65"/>
        <v>:,7:8</v>
      </c>
      <c r="DK142" s="120" t="str">
        <f t="shared" si="65"/>
        <v>:,7:8</v>
      </c>
      <c r="DL142" s="120" t="str">
        <f t="shared" si="65"/>
        <v>:,7:8</v>
      </c>
      <c r="DM142" s="120" t="str">
        <f t="shared" si="65"/>
        <v>:,7:8</v>
      </c>
      <c r="DN142" s="120" t="str">
        <f t="shared" si="65"/>
        <v>:,7:8</v>
      </c>
      <c r="DO142" s="120" t="str">
        <f t="shared" si="65"/>
        <v>:,7:8</v>
      </c>
      <c r="DP142" s="120" t="str">
        <f t="shared" si="65"/>
        <v>:,7:8</v>
      </c>
      <c r="DQ142" s="120" t="str">
        <f t="shared" si="65"/>
        <v>:,7:8</v>
      </c>
      <c r="DR142" s="120" t="str">
        <f t="shared" si="65"/>
        <v>:,7:8</v>
      </c>
    </row>
    <row r="143" spans="1:192" outlineLevel="1">
      <c r="A143">
        <v>2</v>
      </c>
      <c r="B143" t="s">
        <v>922</v>
      </c>
      <c r="C143" s="148" t="str">
        <f t="shared" ref="C143:L146" si="66">INDEX(LMU_Data,(C$140*$A$140)+$A143,(d.Region-1)*15+C$139)</f>
        <v>-</v>
      </c>
      <c r="D143" s="148" t="str">
        <f t="shared" si="66"/>
        <v>-</v>
      </c>
      <c r="E143" s="148" t="str">
        <f t="shared" si="66"/>
        <v>-</v>
      </c>
      <c r="F143" s="148" t="str">
        <f t="shared" si="66"/>
        <v>-</v>
      </c>
      <c r="G143" s="148" t="str">
        <f t="shared" si="66"/>
        <v>-</v>
      </c>
      <c r="H143" s="148" t="str">
        <f t="shared" si="66"/>
        <v>-</v>
      </c>
      <c r="I143" s="148" t="str">
        <f t="shared" si="66"/>
        <v>-</v>
      </c>
      <c r="J143" s="148" t="str">
        <f t="shared" si="66"/>
        <v>-</v>
      </c>
      <c r="K143" s="148" t="str">
        <f t="shared" si="66"/>
        <v>-</v>
      </c>
      <c r="L143" s="148" t="str">
        <f t="shared" si="66"/>
        <v>-</v>
      </c>
      <c r="M143" s="148" t="str">
        <f t="shared" ref="M143:V146" si="67">INDEX(LMU_Data,(M$140*$A$140)+$A143,(d.Region-1)*15+M$139)</f>
        <v>-</v>
      </c>
      <c r="N143" s="148" t="str">
        <f t="shared" si="67"/>
        <v>-</v>
      </c>
      <c r="O143" s="148" t="str">
        <f t="shared" si="67"/>
        <v>-</v>
      </c>
      <c r="P143" s="148" t="str">
        <f t="shared" si="67"/>
        <v>-</v>
      </c>
      <c r="Q143" s="148" t="str">
        <f t="shared" si="67"/>
        <v>-</v>
      </c>
      <c r="R143" s="148" t="str">
        <f t="shared" si="67"/>
        <v>-</v>
      </c>
      <c r="S143" s="148" t="str">
        <f t="shared" si="67"/>
        <v>-</v>
      </c>
      <c r="T143" s="148" t="str">
        <f t="shared" si="67"/>
        <v>-</v>
      </c>
      <c r="U143" s="148" t="str">
        <f t="shared" si="67"/>
        <v>-</v>
      </c>
      <c r="V143" s="148" t="str">
        <f t="shared" si="67"/>
        <v>-</v>
      </c>
      <c r="W143" s="148" t="str">
        <f t="shared" ref="W143:AF146" si="68">INDEX(LMU_Data,(W$140*$A$140)+$A143,(d.Region-1)*15+W$139)</f>
        <v>-</v>
      </c>
      <c r="X143" s="148" t="str">
        <f t="shared" si="68"/>
        <v>-</v>
      </c>
      <c r="Y143" s="148" t="str">
        <f t="shared" si="68"/>
        <v>-</v>
      </c>
      <c r="Z143" s="148" t="str">
        <f t="shared" si="68"/>
        <v>-</v>
      </c>
      <c r="AA143" s="148" t="str">
        <f t="shared" si="68"/>
        <v>-</v>
      </c>
      <c r="AB143" s="148" t="str">
        <f t="shared" si="68"/>
        <v>-</v>
      </c>
      <c r="AC143" s="148" t="str">
        <f t="shared" si="68"/>
        <v>-</v>
      </c>
      <c r="AD143" s="148" t="str">
        <f t="shared" si="68"/>
        <v>-</v>
      </c>
      <c r="AE143" s="148" t="str">
        <f t="shared" si="68"/>
        <v>-</v>
      </c>
      <c r="AF143" s="148" t="str">
        <f t="shared" si="68"/>
        <v>-</v>
      </c>
      <c r="AG143" s="148">
        <f t="shared" ref="AG143:AP146" si="69">INDEX(LMU_Data,(AG$140*$A$140)+$A143,(d.Region-1)*15+AG$139)</f>
        <v>75</v>
      </c>
      <c r="AH143" s="148" t="str">
        <f t="shared" si="69"/>
        <v>-</v>
      </c>
      <c r="AI143" s="148" t="str">
        <f t="shared" si="69"/>
        <v>-</v>
      </c>
      <c r="AJ143" s="148" t="str">
        <f t="shared" si="69"/>
        <v>-</v>
      </c>
      <c r="AK143" s="148" t="str">
        <f t="shared" si="69"/>
        <v>-</v>
      </c>
      <c r="AL143" s="148" t="str">
        <f t="shared" si="69"/>
        <v>-</v>
      </c>
      <c r="AM143" s="148" t="str">
        <f t="shared" si="69"/>
        <v>-</v>
      </c>
      <c r="AN143" s="148" t="str">
        <f t="shared" si="69"/>
        <v>-</v>
      </c>
      <c r="AO143" s="148">
        <f t="shared" si="69"/>
        <v>37</v>
      </c>
      <c r="AP143" s="148">
        <f t="shared" si="69"/>
        <v>37</v>
      </c>
      <c r="AQ143" s="148" t="str">
        <f t="shared" ref="AQ143:AZ146" si="70">INDEX(LMU_Data,(AQ$140*$A$140)+$A143,(d.Region-1)*15+AQ$139)</f>
        <v>-</v>
      </c>
      <c r="AR143" s="148" t="str">
        <f t="shared" si="70"/>
        <v>-</v>
      </c>
      <c r="AS143" s="148" t="str">
        <f t="shared" si="70"/>
        <v>-</v>
      </c>
      <c r="AT143" s="148" t="str">
        <f t="shared" si="70"/>
        <v>-</v>
      </c>
      <c r="AU143" s="148" t="str">
        <f t="shared" si="70"/>
        <v>-</v>
      </c>
      <c r="AV143" s="148">
        <f t="shared" si="70"/>
        <v>50</v>
      </c>
      <c r="AW143" s="148">
        <f t="shared" si="70"/>
        <v>50</v>
      </c>
      <c r="AX143" s="148">
        <f t="shared" si="70"/>
        <v>50</v>
      </c>
      <c r="AY143" s="148">
        <f t="shared" si="70"/>
        <v>50</v>
      </c>
      <c r="AZ143" s="148">
        <f t="shared" si="70"/>
        <v>50</v>
      </c>
      <c r="BA143" s="148">
        <f t="shared" ref="BA143:BJ146" si="71">INDEX(LMU_Data,(BA$140*$A$140)+$A143,(d.Region-1)*15+BA$139)</f>
        <v>50</v>
      </c>
      <c r="BB143" s="148">
        <f t="shared" si="71"/>
        <v>50</v>
      </c>
      <c r="BC143" s="148">
        <f t="shared" si="71"/>
        <v>50</v>
      </c>
      <c r="BD143" s="148">
        <f t="shared" si="71"/>
        <v>413</v>
      </c>
      <c r="BE143" s="148">
        <f t="shared" si="71"/>
        <v>413</v>
      </c>
      <c r="BF143" s="148" t="str">
        <f t="shared" si="71"/>
        <v>-</v>
      </c>
      <c r="BG143" s="148" t="str">
        <f t="shared" si="71"/>
        <v>-</v>
      </c>
      <c r="BH143" s="148" t="str">
        <f t="shared" si="71"/>
        <v>-</v>
      </c>
      <c r="BI143" s="148" t="str">
        <f t="shared" si="71"/>
        <v>-</v>
      </c>
      <c r="BJ143" s="148" t="str">
        <f t="shared" si="71"/>
        <v>-</v>
      </c>
      <c r="BK143" s="148">
        <f t="shared" ref="BK143:BT146" si="72">INDEX(LMU_Data,(BK$140*$A$140)+$A143,(d.Region-1)*15+BK$139)</f>
        <v>6.9</v>
      </c>
      <c r="BL143" s="148">
        <f t="shared" si="72"/>
        <v>6.9</v>
      </c>
      <c r="BM143" s="148">
        <f t="shared" si="72"/>
        <v>6.9</v>
      </c>
      <c r="BN143" s="148">
        <f t="shared" si="72"/>
        <v>6.9</v>
      </c>
      <c r="BO143" s="148">
        <f t="shared" si="72"/>
        <v>6.9</v>
      </c>
      <c r="BP143" s="148">
        <f t="shared" si="72"/>
        <v>6.9</v>
      </c>
      <c r="BQ143" s="148">
        <f t="shared" si="72"/>
        <v>6.9</v>
      </c>
      <c r="BR143" s="148">
        <f t="shared" si="72"/>
        <v>6.9</v>
      </c>
      <c r="BS143" s="148">
        <f t="shared" si="72"/>
        <v>347</v>
      </c>
      <c r="BT143" s="148">
        <f t="shared" si="72"/>
        <v>347</v>
      </c>
      <c r="BU143" s="148" t="str">
        <f t="shared" ref="BU143:CD146" si="73">INDEX(LMU_Data,(BU$140*$A$140)+$A143,(d.Region-1)*15+BU$139)</f>
        <v>-</v>
      </c>
      <c r="BV143" s="148" t="str">
        <f t="shared" si="73"/>
        <v>-</v>
      </c>
      <c r="BW143" s="148" t="str">
        <f t="shared" si="73"/>
        <v>-</v>
      </c>
      <c r="BX143" s="148" t="str">
        <f t="shared" si="73"/>
        <v>-</v>
      </c>
      <c r="BY143" s="148" t="str">
        <f t="shared" si="73"/>
        <v>-</v>
      </c>
      <c r="BZ143" s="148" t="str">
        <f t="shared" si="73"/>
        <v>-</v>
      </c>
      <c r="CA143" s="148" t="str">
        <f t="shared" si="73"/>
        <v>-</v>
      </c>
      <c r="CB143" s="148" t="str">
        <f t="shared" si="73"/>
        <v>-</v>
      </c>
      <c r="CC143" s="148" t="str">
        <f t="shared" si="73"/>
        <v>-</v>
      </c>
      <c r="CD143" s="148" t="str">
        <f t="shared" si="73"/>
        <v>-</v>
      </c>
      <c r="CE143" s="148" t="str">
        <f t="shared" ref="CE143:CN146" si="74">INDEX(LMU_Data,(CE$140*$A$140)+$A143,(d.Region-1)*15+CE$139)</f>
        <v>-</v>
      </c>
      <c r="CF143" s="148" t="str">
        <f t="shared" si="74"/>
        <v>-</v>
      </c>
      <c r="CG143" s="148" t="str">
        <f t="shared" si="74"/>
        <v>-</v>
      </c>
      <c r="CH143" s="148" t="str">
        <f t="shared" si="74"/>
        <v>-</v>
      </c>
      <c r="CI143" s="148" t="str">
        <f t="shared" si="74"/>
        <v>-</v>
      </c>
      <c r="CJ143" s="148" t="str">
        <f t="shared" si="74"/>
        <v>-</v>
      </c>
      <c r="CK143" s="148" t="str">
        <f t="shared" si="74"/>
        <v>-</v>
      </c>
      <c r="CL143" s="148" t="str">
        <f t="shared" si="74"/>
        <v>-</v>
      </c>
      <c r="CM143" s="148" t="str">
        <f t="shared" si="74"/>
        <v>-</v>
      </c>
      <c r="CN143" s="148" t="str">
        <f t="shared" si="74"/>
        <v>-</v>
      </c>
      <c r="CO143" s="148" t="str">
        <f t="shared" ref="CO143:CX146" si="75">INDEX(LMU_Data,(CO$140*$A$140)+$A143,(d.Region-1)*15+CO$139)</f>
        <v>-</v>
      </c>
      <c r="CP143" s="148" t="str">
        <f t="shared" si="75"/>
        <v>-</v>
      </c>
      <c r="CQ143" s="148" t="str">
        <f t="shared" si="75"/>
        <v>-</v>
      </c>
      <c r="CR143" s="148" t="str">
        <f t="shared" si="75"/>
        <v>-</v>
      </c>
      <c r="CS143" s="148" t="str">
        <f t="shared" si="75"/>
        <v>-</v>
      </c>
      <c r="CT143" s="148" t="str">
        <f t="shared" si="75"/>
        <v>-</v>
      </c>
      <c r="CU143" s="148" t="str">
        <f t="shared" si="75"/>
        <v>-</v>
      </c>
      <c r="CV143" s="148" t="str">
        <f t="shared" si="75"/>
        <v>-</v>
      </c>
      <c r="CW143" s="148" t="str">
        <f t="shared" si="75"/>
        <v>-</v>
      </c>
      <c r="CX143" s="148" t="str">
        <f t="shared" si="75"/>
        <v>-</v>
      </c>
      <c r="CY143" s="148" t="str">
        <f t="shared" ref="CY143:DH146" si="76">INDEX(LMU_Data,(CY$140*$A$140)+$A143,(d.Region-1)*15+CY$139)</f>
        <v>-</v>
      </c>
      <c r="CZ143" s="148" t="str">
        <f t="shared" si="76"/>
        <v>-</v>
      </c>
      <c r="DA143" s="148" t="str">
        <f t="shared" si="76"/>
        <v>-</v>
      </c>
      <c r="DB143" s="148" t="str">
        <f t="shared" si="76"/>
        <v>-</v>
      </c>
      <c r="DC143" s="148" t="str">
        <f t="shared" si="76"/>
        <v>-</v>
      </c>
      <c r="DD143" s="148" t="str">
        <f t="shared" si="76"/>
        <v>-</v>
      </c>
      <c r="DE143" s="148" t="str">
        <f t="shared" si="76"/>
        <v>-</v>
      </c>
      <c r="DF143" s="148" t="str">
        <f t="shared" si="76"/>
        <v>-</v>
      </c>
      <c r="DG143" s="148" t="str">
        <f t="shared" si="76"/>
        <v>-</v>
      </c>
      <c r="DH143" s="148" t="str">
        <f t="shared" si="76"/>
        <v>-</v>
      </c>
      <c r="DI143" s="148" t="str">
        <f t="shared" ref="DI143:DR146" si="77">INDEX(LMU_Data,(DI$140*$A$140)+$A143,(d.Region-1)*15+DI$139)</f>
        <v>-</v>
      </c>
      <c r="DJ143" s="148" t="str">
        <f t="shared" si="77"/>
        <v>-</v>
      </c>
      <c r="DK143" s="148" t="str">
        <f t="shared" si="77"/>
        <v>-</v>
      </c>
      <c r="DL143" s="148" t="str">
        <f t="shared" si="77"/>
        <v>-</v>
      </c>
      <c r="DM143" s="148" t="str">
        <f t="shared" si="77"/>
        <v>-</v>
      </c>
      <c r="DN143" s="148" t="str">
        <f t="shared" si="77"/>
        <v>-</v>
      </c>
      <c r="DO143" s="148" t="str">
        <f t="shared" si="77"/>
        <v>-</v>
      </c>
      <c r="DP143" s="148" t="str">
        <f t="shared" si="77"/>
        <v>-</v>
      </c>
      <c r="DQ143" s="148" t="str">
        <f t="shared" si="77"/>
        <v>-</v>
      </c>
      <c r="DR143" s="148" t="str">
        <f t="shared" si="77"/>
        <v>-</v>
      </c>
    </row>
    <row r="144" spans="1:192" outlineLevel="1">
      <c r="A144">
        <v>3</v>
      </c>
      <c r="B144" t="s">
        <v>923</v>
      </c>
      <c r="C144" s="148" t="str">
        <f t="shared" si="66"/>
        <v>-</v>
      </c>
      <c r="D144" s="148" t="str">
        <f t="shared" si="66"/>
        <v>-</v>
      </c>
      <c r="E144" s="148" t="str">
        <f t="shared" si="66"/>
        <v>-</v>
      </c>
      <c r="F144" s="148" t="str">
        <f t="shared" si="66"/>
        <v>-</v>
      </c>
      <c r="G144" s="148" t="str">
        <f t="shared" si="66"/>
        <v>-</v>
      </c>
      <c r="H144" s="148" t="str">
        <f t="shared" si="66"/>
        <v>-</v>
      </c>
      <c r="I144" s="148" t="str">
        <f t="shared" si="66"/>
        <v>-</v>
      </c>
      <c r="J144" s="148" t="str">
        <f t="shared" si="66"/>
        <v>-</v>
      </c>
      <c r="K144" s="148" t="str">
        <f t="shared" si="66"/>
        <v>-</v>
      </c>
      <c r="L144" s="148" t="str">
        <f t="shared" si="66"/>
        <v>-</v>
      </c>
      <c r="M144" s="148" t="str">
        <f t="shared" si="67"/>
        <v>-</v>
      </c>
      <c r="N144" s="148" t="str">
        <f t="shared" si="67"/>
        <v>-</v>
      </c>
      <c r="O144" s="148" t="str">
        <f t="shared" si="67"/>
        <v>-</v>
      </c>
      <c r="P144" s="148" t="str">
        <f t="shared" si="67"/>
        <v>-</v>
      </c>
      <c r="Q144" s="148" t="str">
        <f t="shared" si="67"/>
        <v>-</v>
      </c>
      <c r="R144" s="148" t="str">
        <f t="shared" si="67"/>
        <v>-</v>
      </c>
      <c r="S144" s="148" t="str">
        <f t="shared" si="67"/>
        <v>-</v>
      </c>
      <c r="T144" s="148" t="str">
        <f t="shared" si="67"/>
        <v>-</v>
      </c>
      <c r="U144" s="148" t="str">
        <f t="shared" si="67"/>
        <v>-</v>
      </c>
      <c r="V144" s="148" t="str">
        <f t="shared" si="67"/>
        <v>-</v>
      </c>
      <c r="W144" s="148" t="str">
        <f t="shared" si="68"/>
        <v>-</v>
      </c>
      <c r="X144" s="148" t="str">
        <f t="shared" si="68"/>
        <v>-</v>
      </c>
      <c r="Y144" s="148" t="str">
        <f t="shared" si="68"/>
        <v>-</v>
      </c>
      <c r="Z144" s="148" t="str">
        <f t="shared" si="68"/>
        <v>-</v>
      </c>
      <c r="AA144" s="148" t="str">
        <f t="shared" si="68"/>
        <v>-</v>
      </c>
      <c r="AB144" s="148" t="str">
        <f t="shared" si="68"/>
        <v>-</v>
      </c>
      <c r="AC144" s="148" t="str">
        <f t="shared" si="68"/>
        <v>-</v>
      </c>
      <c r="AD144" s="148" t="str">
        <f t="shared" si="68"/>
        <v>-</v>
      </c>
      <c r="AE144" s="148" t="str">
        <f t="shared" si="68"/>
        <v>-</v>
      </c>
      <c r="AF144" s="148" t="str">
        <f t="shared" si="68"/>
        <v>-</v>
      </c>
      <c r="AG144" s="148">
        <f t="shared" si="69"/>
        <v>75</v>
      </c>
      <c r="AH144" s="148" t="str">
        <f t="shared" si="69"/>
        <v>-</v>
      </c>
      <c r="AI144" s="148" t="str">
        <f t="shared" si="69"/>
        <v>-</v>
      </c>
      <c r="AJ144" s="148" t="str">
        <f t="shared" si="69"/>
        <v>-</v>
      </c>
      <c r="AK144" s="148" t="str">
        <f t="shared" si="69"/>
        <v>-</v>
      </c>
      <c r="AL144" s="148" t="str">
        <f t="shared" si="69"/>
        <v>-</v>
      </c>
      <c r="AM144" s="148" t="str">
        <f t="shared" si="69"/>
        <v>-</v>
      </c>
      <c r="AN144" s="148" t="str">
        <f t="shared" si="69"/>
        <v>-</v>
      </c>
      <c r="AO144" s="148">
        <f t="shared" si="69"/>
        <v>37</v>
      </c>
      <c r="AP144" s="148">
        <f t="shared" si="69"/>
        <v>37</v>
      </c>
      <c r="AQ144" s="148" t="str">
        <f t="shared" si="70"/>
        <v>-</v>
      </c>
      <c r="AR144" s="148" t="str">
        <f t="shared" si="70"/>
        <v>-</v>
      </c>
      <c r="AS144" s="148" t="str">
        <f t="shared" si="70"/>
        <v>-</v>
      </c>
      <c r="AT144" s="148" t="str">
        <f t="shared" si="70"/>
        <v>-</v>
      </c>
      <c r="AU144" s="148" t="str">
        <f t="shared" si="70"/>
        <v>-</v>
      </c>
      <c r="AV144" s="148">
        <f t="shared" si="70"/>
        <v>50</v>
      </c>
      <c r="AW144" s="148">
        <f t="shared" si="70"/>
        <v>50</v>
      </c>
      <c r="AX144" s="148">
        <f t="shared" si="70"/>
        <v>50</v>
      </c>
      <c r="AY144" s="148">
        <f t="shared" si="70"/>
        <v>50</v>
      </c>
      <c r="AZ144" s="148">
        <f t="shared" si="70"/>
        <v>50</v>
      </c>
      <c r="BA144" s="148">
        <f t="shared" si="71"/>
        <v>50</v>
      </c>
      <c r="BB144" s="148">
        <f t="shared" si="71"/>
        <v>50</v>
      </c>
      <c r="BC144" s="148">
        <f t="shared" si="71"/>
        <v>50</v>
      </c>
      <c r="BD144" s="148">
        <f t="shared" si="71"/>
        <v>413</v>
      </c>
      <c r="BE144" s="148">
        <f t="shared" si="71"/>
        <v>413</v>
      </c>
      <c r="BF144" s="148" t="str">
        <f t="shared" si="71"/>
        <v>-</v>
      </c>
      <c r="BG144" s="148" t="str">
        <f t="shared" si="71"/>
        <v>-</v>
      </c>
      <c r="BH144" s="148" t="str">
        <f t="shared" si="71"/>
        <v>-</v>
      </c>
      <c r="BI144" s="148" t="str">
        <f t="shared" si="71"/>
        <v>-</v>
      </c>
      <c r="BJ144" s="148" t="str">
        <f t="shared" si="71"/>
        <v>-</v>
      </c>
      <c r="BK144" s="148">
        <f t="shared" si="72"/>
        <v>6.9</v>
      </c>
      <c r="BL144" s="148">
        <f t="shared" si="72"/>
        <v>6.9</v>
      </c>
      <c r="BM144" s="148">
        <f t="shared" si="72"/>
        <v>6.9</v>
      </c>
      <c r="BN144" s="148">
        <f t="shared" si="72"/>
        <v>6.9</v>
      </c>
      <c r="BO144" s="148">
        <f t="shared" si="72"/>
        <v>6.9</v>
      </c>
      <c r="BP144" s="148">
        <f t="shared" si="72"/>
        <v>6.9</v>
      </c>
      <c r="BQ144" s="148">
        <f t="shared" si="72"/>
        <v>6.9</v>
      </c>
      <c r="BR144" s="148">
        <f t="shared" si="72"/>
        <v>6.9</v>
      </c>
      <c r="BS144" s="148">
        <f t="shared" si="72"/>
        <v>347</v>
      </c>
      <c r="BT144" s="148">
        <f t="shared" si="72"/>
        <v>347</v>
      </c>
      <c r="BU144" s="148" t="str">
        <f t="shared" si="73"/>
        <v>-</v>
      </c>
      <c r="BV144" s="148" t="str">
        <f t="shared" si="73"/>
        <v>-</v>
      </c>
      <c r="BW144" s="148" t="str">
        <f t="shared" si="73"/>
        <v>-</v>
      </c>
      <c r="BX144" s="148" t="str">
        <f t="shared" si="73"/>
        <v>-</v>
      </c>
      <c r="BY144" s="148" t="str">
        <f t="shared" si="73"/>
        <v>-</v>
      </c>
      <c r="BZ144" s="148" t="str">
        <f t="shared" si="73"/>
        <v>-</v>
      </c>
      <c r="CA144" s="148" t="str">
        <f t="shared" si="73"/>
        <v>-</v>
      </c>
      <c r="CB144" s="148" t="str">
        <f t="shared" si="73"/>
        <v>-</v>
      </c>
      <c r="CC144" s="148" t="str">
        <f t="shared" si="73"/>
        <v>-</v>
      </c>
      <c r="CD144" s="148" t="str">
        <f t="shared" si="73"/>
        <v>-</v>
      </c>
      <c r="CE144" s="148" t="str">
        <f t="shared" si="74"/>
        <v>-</v>
      </c>
      <c r="CF144" s="148" t="str">
        <f t="shared" si="74"/>
        <v>-</v>
      </c>
      <c r="CG144" s="148" t="str">
        <f t="shared" si="74"/>
        <v>-</v>
      </c>
      <c r="CH144" s="148" t="str">
        <f t="shared" si="74"/>
        <v>-</v>
      </c>
      <c r="CI144" s="148" t="str">
        <f t="shared" si="74"/>
        <v>-</v>
      </c>
      <c r="CJ144" s="148" t="str">
        <f t="shared" si="74"/>
        <v>-</v>
      </c>
      <c r="CK144" s="148" t="str">
        <f t="shared" si="74"/>
        <v>-</v>
      </c>
      <c r="CL144" s="148" t="str">
        <f t="shared" si="74"/>
        <v>-</v>
      </c>
      <c r="CM144" s="148" t="str">
        <f t="shared" si="74"/>
        <v>-</v>
      </c>
      <c r="CN144" s="148" t="str">
        <f t="shared" si="74"/>
        <v>-</v>
      </c>
      <c r="CO144" s="148" t="str">
        <f t="shared" si="75"/>
        <v>-</v>
      </c>
      <c r="CP144" s="148" t="str">
        <f t="shared" si="75"/>
        <v>-</v>
      </c>
      <c r="CQ144" s="148" t="str">
        <f t="shared" si="75"/>
        <v>-</v>
      </c>
      <c r="CR144" s="148" t="str">
        <f t="shared" si="75"/>
        <v>-</v>
      </c>
      <c r="CS144" s="148" t="str">
        <f t="shared" si="75"/>
        <v>-</v>
      </c>
      <c r="CT144" s="148" t="str">
        <f t="shared" si="75"/>
        <v>-</v>
      </c>
      <c r="CU144" s="148" t="str">
        <f t="shared" si="75"/>
        <v>-</v>
      </c>
      <c r="CV144" s="148" t="str">
        <f t="shared" si="75"/>
        <v>-</v>
      </c>
      <c r="CW144" s="148" t="str">
        <f t="shared" si="75"/>
        <v>-</v>
      </c>
      <c r="CX144" s="148" t="str">
        <f t="shared" si="75"/>
        <v>-</v>
      </c>
      <c r="CY144" s="148" t="str">
        <f t="shared" si="76"/>
        <v>-</v>
      </c>
      <c r="CZ144" s="148" t="str">
        <f t="shared" si="76"/>
        <v>-</v>
      </c>
      <c r="DA144" s="148" t="str">
        <f t="shared" si="76"/>
        <v>-</v>
      </c>
      <c r="DB144" s="148" t="str">
        <f t="shared" si="76"/>
        <v>-</v>
      </c>
      <c r="DC144" s="148" t="str">
        <f t="shared" si="76"/>
        <v>-</v>
      </c>
      <c r="DD144" s="148" t="str">
        <f t="shared" si="76"/>
        <v>-</v>
      </c>
      <c r="DE144" s="148" t="str">
        <f t="shared" si="76"/>
        <v>-</v>
      </c>
      <c r="DF144" s="148" t="str">
        <f t="shared" si="76"/>
        <v>-</v>
      </c>
      <c r="DG144" s="148" t="str">
        <f t="shared" si="76"/>
        <v>-</v>
      </c>
      <c r="DH144" s="148" t="str">
        <f t="shared" si="76"/>
        <v>-</v>
      </c>
      <c r="DI144" s="148" t="str">
        <f t="shared" si="77"/>
        <v>-</v>
      </c>
      <c r="DJ144" s="148" t="str">
        <f t="shared" si="77"/>
        <v>-</v>
      </c>
      <c r="DK144" s="148" t="str">
        <f t="shared" si="77"/>
        <v>-</v>
      </c>
      <c r="DL144" s="148" t="str">
        <f t="shared" si="77"/>
        <v>-</v>
      </c>
      <c r="DM144" s="148" t="str">
        <f t="shared" si="77"/>
        <v>-</v>
      </c>
      <c r="DN144" s="148" t="str">
        <f t="shared" si="77"/>
        <v>-</v>
      </c>
      <c r="DO144" s="148" t="str">
        <f t="shared" si="77"/>
        <v>-</v>
      </c>
      <c r="DP144" s="148" t="str">
        <f t="shared" si="77"/>
        <v>-</v>
      </c>
      <c r="DQ144" s="148" t="str">
        <f t="shared" si="77"/>
        <v>-</v>
      </c>
      <c r="DR144" s="148" t="str">
        <f t="shared" si="77"/>
        <v>-</v>
      </c>
    </row>
    <row r="145" spans="1:122" outlineLevel="1">
      <c r="A145">
        <v>4</v>
      </c>
      <c r="B145" t="s">
        <v>924</v>
      </c>
      <c r="C145" s="148" t="str">
        <f t="shared" si="66"/>
        <v>-</v>
      </c>
      <c r="D145" s="148" t="str">
        <f t="shared" si="66"/>
        <v>-</v>
      </c>
      <c r="E145" s="148" t="str">
        <f t="shared" si="66"/>
        <v>-</v>
      </c>
      <c r="F145" s="148" t="str">
        <f t="shared" si="66"/>
        <v>-</v>
      </c>
      <c r="G145" s="148" t="str">
        <f t="shared" si="66"/>
        <v>-</v>
      </c>
      <c r="H145" s="148" t="str">
        <f t="shared" si="66"/>
        <v>-</v>
      </c>
      <c r="I145" s="148" t="str">
        <f t="shared" si="66"/>
        <v>-</v>
      </c>
      <c r="J145" s="148" t="str">
        <f t="shared" si="66"/>
        <v>-</v>
      </c>
      <c r="K145" s="148" t="str">
        <f t="shared" si="66"/>
        <v>-</v>
      </c>
      <c r="L145" s="148" t="str">
        <f t="shared" si="66"/>
        <v>-</v>
      </c>
      <c r="M145" s="148" t="str">
        <f t="shared" si="67"/>
        <v>-</v>
      </c>
      <c r="N145" s="148" t="str">
        <f t="shared" si="67"/>
        <v>-</v>
      </c>
      <c r="O145" s="148" t="str">
        <f t="shared" si="67"/>
        <v>-</v>
      </c>
      <c r="P145" s="148" t="str">
        <f t="shared" si="67"/>
        <v>-</v>
      </c>
      <c r="Q145" s="148" t="str">
        <f t="shared" si="67"/>
        <v>-</v>
      </c>
      <c r="R145" s="148" t="str">
        <f t="shared" si="67"/>
        <v>-</v>
      </c>
      <c r="S145" s="148" t="str">
        <f t="shared" si="67"/>
        <v>-</v>
      </c>
      <c r="T145" s="148" t="str">
        <f t="shared" si="67"/>
        <v>-</v>
      </c>
      <c r="U145" s="148" t="str">
        <f t="shared" si="67"/>
        <v>-</v>
      </c>
      <c r="V145" s="148" t="str">
        <f t="shared" si="67"/>
        <v>-</v>
      </c>
      <c r="W145" s="148" t="str">
        <f t="shared" si="68"/>
        <v>-</v>
      </c>
      <c r="X145" s="148" t="str">
        <f t="shared" si="68"/>
        <v>-</v>
      </c>
      <c r="Y145" s="148" t="str">
        <f t="shared" si="68"/>
        <v>-</v>
      </c>
      <c r="Z145" s="148" t="str">
        <f t="shared" si="68"/>
        <v>-</v>
      </c>
      <c r="AA145" s="148" t="str">
        <f t="shared" si="68"/>
        <v>-</v>
      </c>
      <c r="AB145" s="148" t="str">
        <f t="shared" si="68"/>
        <v>-</v>
      </c>
      <c r="AC145" s="148" t="str">
        <f t="shared" si="68"/>
        <v>-</v>
      </c>
      <c r="AD145" s="148" t="str">
        <f t="shared" si="68"/>
        <v>-</v>
      </c>
      <c r="AE145" s="148" t="str">
        <f t="shared" si="68"/>
        <v>-</v>
      </c>
      <c r="AF145" s="148" t="str">
        <f t="shared" si="68"/>
        <v>-</v>
      </c>
      <c r="AG145" s="148">
        <f t="shared" si="69"/>
        <v>75</v>
      </c>
      <c r="AH145" s="148" t="str">
        <f t="shared" si="69"/>
        <v>-</v>
      </c>
      <c r="AI145" s="148" t="str">
        <f t="shared" si="69"/>
        <v>-</v>
      </c>
      <c r="AJ145" s="148" t="str">
        <f t="shared" si="69"/>
        <v>-</v>
      </c>
      <c r="AK145" s="148" t="str">
        <f t="shared" si="69"/>
        <v>-</v>
      </c>
      <c r="AL145" s="148" t="str">
        <f t="shared" si="69"/>
        <v>-</v>
      </c>
      <c r="AM145" s="148" t="str">
        <f t="shared" si="69"/>
        <v>-</v>
      </c>
      <c r="AN145" s="148" t="str">
        <f t="shared" si="69"/>
        <v>-</v>
      </c>
      <c r="AO145" s="148">
        <f t="shared" si="69"/>
        <v>37</v>
      </c>
      <c r="AP145" s="148">
        <f t="shared" si="69"/>
        <v>37</v>
      </c>
      <c r="AQ145" s="148" t="str">
        <f t="shared" si="70"/>
        <v>-</v>
      </c>
      <c r="AR145" s="148" t="str">
        <f t="shared" si="70"/>
        <v>-</v>
      </c>
      <c r="AS145" s="148" t="str">
        <f t="shared" si="70"/>
        <v>-</v>
      </c>
      <c r="AT145" s="148" t="str">
        <f t="shared" si="70"/>
        <v>-</v>
      </c>
      <c r="AU145" s="148" t="str">
        <f t="shared" si="70"/>
        <v>-</v>
      </c>
      <c r="AV145" s="148">
        <f t="shared" si="70"/>
        <v>50</v>
      </c>
      <c r="AW145" s="148">
        <f t="shared" si="70"/>
        <v>50</v>
      </c>
      <c r="AX145" s="148">
        <f t="shared" si="70"/>
        <v>50</v>
      </c>
      <c r="AY145" s="148">
        <f t="shared" si="70"/>
        <v>50</v>
      </c>
      <c r="AZ145" s="148">
        <f t="shared" si="70"/>
        <v>50</v>
      </c>
      <c r="BA145" s="148">
        <f t="shared" si="71"/>
        <v>50</v>
      </c>
      <c r="BB145" s="148">
        <f t="shared" si="71"/>
        <v>50</v>
      </c>
      <c r="BC145" s="148">
        <f t="shared" si="71"/>
        <v>50</v>
      </c>
      <c r="BD145" s="148">
        <f t="shared" si="71"/>
        <v>413</v>
      </c>
      <c r="BE145" s="148">
        <f t="shared" si="71"/>
        <v>413</v>
      </c>
      <c r="BF145" s="148" t="str">
        <f t="shared" si="71"/>
        <v>-</v>
      </c>
      <c r="BG145" s="148" t="str">
        <f t="shared" si="71"/>
        <v>-</v>
      </c>
      <c r="BH145" s="148" t="str">
        <f t="shared" si="71"/>
        <v>-</v>
      </c>
      <c r="BI145" s="148" t="str">
        <f t="shared" si="71"/>
        <v>-</v>
      </c>
      <c r="BJ145" s="148" t="str">
        <f t="shared" si="71"/>
        <v>-</v>
      </c>
      <c r="BK145" s="148">
        <f t="shared" si="72"/>
        <v>6.9</v>
      </c>
      <c r="BL145" s="148">
        <f t="shared" si="72"/>
        <v>6.9</v>
      </c>
      <c r="BM145" s="148">
        <f t="shared" si="72"/>
        <v>6.9</v>
      </c>
      <c r="BN145" s="148">
        <f t="shared" si="72"/>
        <v>6.9</v>
      </c>
      <c r="BO145" s="148">
        <f t="shared" si="72"/>
        <v>6.9</v>
      </c>
      <c r="BP145" s="148">
        <f t="shared" si="72"/>
        <v>6.9</v>
      </c>
      <c r="BQ145" s="148">
        <f t="shared" si="72"/>
        <v>6.9</v>
      </c>
      <c r="BR145" s="148">
        <f t="shared" si="72"/>
        <v>6.9</v>
      </c>
      <c r="BS145" s="148">
        <f t="shared" si="72"/>
        <v>347</v>
      </c>
      <c r="BT145" s="148">
        <f t="shared" si="72"/>
        <v>347</v>
      </c>
      <c r="BU145" s="148" t="str">
        <f t="shared" si="73"/>
        <v>-</v>
      </c>
      <c r="BV145" s="148" t="str">
        <f t="shared" si="73"/>
        <v>-</v>
      </c>
      <c r="BW145" s="148" t="str">
        <f t="shared" si="73"/>
        <v>-</v>
      </c>
      <c r="BX145" s="148" t="str">
        <f t="shared" si="73"/>
        <v>-</v>
      </c>
      <c r="BY145" s="148" t="str">
        <f t="shared" si="73"/>
        <v>-</v>
      </c>
      <c r="BZ145" s="148" t="str">
        <f t="shared" si="73"/>
        <v>-</v>
      </c>
      <c r="CA145" s="148" t="str">
        <f t="shared" si="73"/>
        <v>-</v>
      </c>
      <c r="CB145" s="148" t="str">
        <f t="shared" si="73"/>
        <v>-</v>
      </c>
      <c r="CC145" s="148" t="str">
        <f t="shared" si="73"/>
        <v>-</v>
      </c>
      <c r="CD145" s="148" t="str">
        <f t="shared" si="73"/>
        <v>-</v>
      </c>
      <c r="CE145" s="148" t="str">
        <f t="shared" si="74"/>
        <v>-</v>
      </c>
      <c r="CF145" s="148" t="str">
        <f t="shared" si="74"/>
        <v>-</v>
      </c>
      <c r="CG145" s="148" t="str">
        <f t="shared" si="74"/>
        <v>-</v>
      </c>
      <c r="CH145" s="148" t="str">
        <f t="shared" si="74"/>
        <v>-</v>
      </c>
      <c r="CI145" s="148" t="str">
        <f t="shared" si="74"/>
        <v>-</v>
      </c>
      <c r="CJ145" s="148" t="str">
        <f t="shared" si="74"/>
        <v>-</v>
      </c>
      <c r="CK145" s="148" t="str">
        <f t="shared" si="74"/>
        <v>-</v>
      </c>
      <c r="CL145" s="148" t="str">
        <f t="shared" si="74"/>
        <v>-</v>
      </c>
      <c r="CM145" s="148" t="str">
        <f t="shared" si="74"/>
        <v>-</v>
      </c>
      <c r="CN145" s="148" t="str">
        <f t="shared" si="74"/>
        <v>-</v>
      </c>
      <c r="CO145" s="148" t="str">
        <f t="shared" si="75"/>
        <v>-</v>
      </c>
      <c r="CP145" s="148" t="str">
        <f t="shared" si="75"/>
        <v>-</v>
      </c>
      <c r="CQ145" s="148" t="str">
        <f t="shared" si="75"/>
        <v>-</v>
      </c>
      <c r="CR145" s="148" t="str">
        <f t="shared" si="75"/>
        <v>-</v>
      </c>
      <c r="CS145" s="148" t="str">
        <f t="shared" si="75"/>
        <v>-</v>
      </c>
      <c r="CT145" s="148" t="str">
        <f t="shared" si="75"/>
        <v>-</v>
      </c>
      <c r="CU145" s="148" t="str">
        <f t="shared" si="75"/>
        <v>-</v>
      </c>
      <c r="CV145" s="148" t="str">
        <f t="shared" si="75"/>
        <v>-</v>
      </c>
      <c r="CW145" s="148" t="str">
        <f t="shared" si="75"/>
        <v>-</v>
      </c>
      <c r="CX145" s="148" t="str">
        <f t="shared" si="75"/>
        <v>-</v>
      </c>
      <c r="CY145" s="148" t="str">
        <f t="shared" si="76"/>
        <v>-</v>
      </c>
      <c r="CZ145" s="148" t="str">
        <f t="shared" si="76"/>
        <v>-</v>
      </c>
      <c r="DA145" s="148" t="str">
        <f t="shared" si="76"/>
        <v>-</v>
      </c>
      <c r="DB145" s="148" t="str">
        <f t="shared" si="76"/>
        <v>-</v>
      </c>
      <c r="DC145" s="148" t="str">
        <f t="shared" si="76"/>
        <v>-</v>
      </c>
      <c r="DD145" s="148" t="str">
        <f t="shared" si="76"/>
        <v>-</v>
      </c>
      <c r="DE145" s="148" t="str">
        <f t="shared" si="76"/>
        <v>-</v>
      </c>
      <c r="DF145" s="148" t="str">
        <f t="shared" si="76"/>
        <v>-</v>
      </c>
      <c r="DG145" s="148" t="str">
        <f t="shared" si="76"/>
        <v>-</v>
      </c>
      <c r="DH145" s="148" t="str">
        <f t="shared" si="76"/>
        <v>-</v>
      </c>
      <c r="DI145" s="148" t="str">
        <f t="shared" si="77"/>
        <v>-</v>
      </c>
      <c r="DJ145" s="148" t="str">
        <f t="shared" si="77"/>
        <v>-</v>
      </c>
      <c r="DK145" s="148" t="str">
        <f t="shared" si="77"/>
        <v>-</v>
      </c>
      <c r="DL145" s="148" t="str">
        <f t="shared" si="77"/>
        <v>-</v>
      </c>
      <c r="DM145" s="148" t="str">
        <f t="shared" si="77"/>
        <v>-</v>
      </c>
      <c r="DN145" s="148" t="str">
        <f t="shared" si="77"/>
        <v>-</v>
      </c>
      <c r="DO145" s="148" t="str">
        <f t="shared" si="77"/>
        <v>-</v>
      </c>
      <c r="DP145" s="148" t="str">
        <f t="shared" si="77"/>
        <v>-</v>
      </c>
      <c r="DQ145" s="148" t="str">
        <f t="shared" si="77"/>
        <v>-</v>
      </c>
      <c r="DR145" s="148" t="str">
        <f t="shared" si="77"/>
        <v>-</v>
      </c>
    </row>
    <row r="146" spans="1:122" outlineLevel="1">
      <c r="A146">
        <v>5</v>
      </c>
      <c r="B146" t="s">
        <v>925</v>
      </c>
      <c r="C146" s="148" t="str">
        <f t="shared" si="66"/>
        <v>-</v>
      </c>
      <c r="D146" s="148" t="str">
        <f t="shared" si="66"/>
        <v>-</v>
      </c>
      <c r="E146" s="148" t="str">
        <f t="shared" si="66"/>
        <v>-</v>
      </c>
      <c r="F146" s="148" t="str">
        <f t="shared" si="66"/>
        <v>-</v>
      </c>
      <c r="G146" s="148" t="str">
        <f t="shared" si="66"/>
        <v>-</v>
      </c>
      <c r="H146" s="148" t="str">
        <f t="shared" si="66"/>
        <v>-</v>
      </c>
      <c r="I146" s="148" t="str">
        <f t="shared" si="66"/>
        <v>-</v>
      </c>
      <c r="J146" s="148" t="str">
        <f t="shared" si="66"/>
        <v>-</v>
      </c>
      <c r="K146" s="148" t="str">
        <f t="shared" si="66"/>
        <v>-</v>
      </c>
      <c r="L146" s="148" t="str">
        <f t="shared" si="66"/>
        <v>-</v>
      </c>
      <c r="M146" s="148" t="str">
        <f t="shared" si="67"/>
        <v>-</v>
      </c>
      <c r="N146" s="148" t="str">
        <f t="shared" si="67"/>
        <v>-</v>
      </c>
      <c r="O146" s="148" t="str">
        <f t="shared" si="67"/>
        <v>-</v>
      </c>
      <c r="P146" s="148" t="str">
        <f t="shared" si="67"/>
        <v>-</v>
      </c>
      <c r="Q146" s="148" t="str">
        <f t="shared" si="67"/>
        <v>-</v>
      </c>
      <c r="R146" s="148" t="str">
        <f t="shared" si="67"/>
        <v>-</v>
      </c>
      <c r="S146" s="148" t="str">
        <f t="shared" si="67"/>
        <v>-</v>
      </c>
      <c r="T146" s="148" t="str">
        <f t="shared" si="67"/>
        <v>-</v>
      </c>
      <c r="U146" s="148" t="str">
        <f t="shared" si="67"/>
        <v>-</v>
      </c>
      <c r="V146" s="148" t="str">
        <f t="shared" si="67"/>
        <v>-</v>
      </c>
      <c r="W146" s="148" t="str">
        <f t="shared" si="68"/>
        <v>-</v>
      </c>
      <c r="X146" s="148" t="str">
        <f t="shared" si="68"/>
        <v>-</v>
      </c>
      <c r="Y146" s="148" t="str">
        <f t="shared" si="68"/>
        <v>-</v>
      </c>
      <c r="Z146" s="148" t="str">
        <f t="shared" si="68"/>
        <v>-</v>
      </c>
      <c r="AA146" s="148" t="str">
        <f t="shared" si="68"/>
        <v>-</v>
      </c>
      <c r="AB146" s="148" t="str">
        <f t="shared" si="68"/>
        <v>-</v>
      </c>
      <c r="AC146" s="148" t="str">
        <f t="shared" si="68"/>
        <v>-</v>
      </c>
      <c r="AD146" s="148" t="str">
        <f t="shared" si="68"/>
        <v>-</v>
      </c>
      <c r="AE146" s="148" t="str">
        <f t="shared" si="68"/>
        <v>-</v>
      </c>
      <c r="AF146" s="148" t="str">
        <f t="shared" si="68"/>
        <v>-</v>
      </c>
      <c r="AG146" s="148">
        <f t="shared" si="69"/>
        <v>75</v>
      </c>
      <c r="AH146" s="148" t="str">
        <f t="shared" si="69"/>
        <v>-</v>
      </c>
      <c r="AI146" s="148" t="str">
        <f t="shared" si="69"/>
        <v>-</v>
      </c>
      <c r="AJ146" s="148" t="str">
        <f t="shared" si="69"/>
        <v>-</v>
      </c>
      <c r="AK146" s="148" t="str">
        <f t="shared" si="69"/>
        <v>-</v>
      </c>
      <c r="AL146" s="148" t="str">
        <f t="shared" si="69"/>
        <v>-</v>
      </c>
      <c r="AM146" s="148" t="str">
        <f t="shared" si="69"/>
        <v>-</v>
      </c>
      <c r="AN146" s="148" t="str">
        <f t="shared" si="69"/>
        <v>-</v>
      </c>
      <c r="AO146" s="148">
        <f t="shared" si="69"/>
        <v>37</v>
      </c>
      <c r="AP146" s="148">
        <f t="shared" si="69"/>
        <v>37</v>
      </c>
      <c r="AQ146" s="148" t="str">
        <f t="shared" si="70"/>
        <v>-</v>
      </c>
      <c r="AR146" s="148" t="str">
        <f t="shared" si="70"/>
        <v>-</v>
      </c>
      <c r="AS146" s="148" t="str">
        <f t="shared" si="70"/>
        <v>-</v>
      </c>
      <c r="AT146" s="148" t="str">
        <f t="shared" si="70"/>
        <v>-</v>
      </c>
      <c r="AU146" s="148" t="str">
        <f t="shared" si="70"/>
        <v>-</v>
      </c>
      <c r="AV146" s="148">
        <f t="shared" si="70"/>
        <v>50</v>
      </c>
      <c r="AW146" s="148">
        <f t="shared" si="70"/>
        <v>50</v>
      </c>
      <c r="AX146" s="148">
        <f t="shared" si="70"/>
        <v>50</v>
      </c>
      <c r="AY146" s="148">
        <f t="shared" si="70"/>
        <v>50</v>
      </c>
      <c r="AZ146" s="148">
        <f t="shared" si="70"/>
        <v>50</v>
      </c>
      <c r="BA146" s="148">
        <f t="shared" si="71"/>
        <v>50</v>
      </c>
      <c r="BB146" s="148">
        <f t="shared" si="71"/>
        <v>50</v>
      </c>
      <c r="BC146" s="148">
        <f t="shared" si="71"/>
        <v>50</v>
      </c>
      <c r="BD146" s="148">
        <f t="shared" si="71"/>
        <v>413</v>
      </c>
      <c r="BE146" s="148">
        <f t="shared" si="71"/>
        <v>413</v>
      </c>
      <c r="BF146" s="148" t="str">
        <f t="shared" si="71"/>
        <v>-</v>
      </c>
      <c r="BG146" s="148" t="str">
        <f t="shared" si="71"/>
        <v>-</v>
      </c>
      <c r="BH146" s="148" t="str">
        <f t="shared" si="71"/>
        <v>-</v>
      </c>
      <c r="BI146" s="148" t="str">
        <f t="shared" si="71"/>
        <v>-</v>
      </c>
      <c r="BJ146" s="148" t="str">
        <f t="shared" si="71"/>
        <v>-</v>
      </c>
      <c r="BK146" s="148">
        <f t="shared" si="72"/>
        <v>6.9</v>
      </c>
      <c r="BL146" s="148">
        <f t="shared" si="72"/>
        <v>6.9</v>
      </c>
      <c r="BM146" s="148">
        <f t="shared" si="72"/>
        <v>6.9</v>
      </c>
      <c r="BN146" s="148">
        <f t="shared" si="72"/>
        <v>6.9</v>
      </c>
      <c r="BO146" s="148">
        <f t="shared" si="72"/>
        <v>6.9</v>
      </c>
      <c r="BP146" s="148">
        <f t="shared" si="72"/>
        <v>6.9</v>
      </c>
      <c r="BQ146" s="148">
        <f t="shared" si="72"/>
        <v>6.9</v>
      </c>
      <c r="BR146" s="148">
        <f t="shared" si="72"/>
        <v>6.9</v>
      </c>
      <c r="BS146" s="148">
        <f t="shared" si="72"/>
        <v>347</v>
      </c>
      <c r="BT146" s="148">
        <f t="shared" si="72"/>
        <v>347</v>
      </c>
      <c r="BU146" s="148" t="str">
        <f t="shared" si="73"/>
        <v>-</v>
      </c>
      <c r="BV146" s="148" t="str">
        <f t="shared" si="73"/>
        <v>-</v>
      </c>
      <c r="BW146" s="148" t="str">
        <f t="shared" si="73"/>
        <v>-</v>
      </c>
      <c r="BX146" s="148" t="str">
        <f t="shared" si="73"/>
        <v>-</v>
      </c>
      <c r="BY146" s="148" t="str">
        <f t="shared" si="73"/>
        <v>-</v>
      </c>
      <c r="BZ146" s="148" t="str">
        <f t="shared" si="73"/>
        <v>-</v>
      </c>
      <c r="CA146" s="148" t="str">
        <f t="shared" si="73"/>
        <v>-</v>
      </c>
      <c r="CB146" s="148" t="str">
        <f t="shared" si="73"/>
        <v>-</v>
      </c>
      <c r="CC146" s="148" t="str">
        <f t="shared" si="73"/>
        <v>-</v>
      </c>
      <c r="CD146" s="148" t="str">
        <f t="shared" si="73"/>
        <v>-</v>
      </c>
      <c r="CE146" s="148" t="str">
        <f t="shared" si="74"/>
        <v>-</v>
      </c>
      <c r="CF146" s="148" t="str">
        <f t="shared" si="74"/>
        <v>-</v>
      </c>
      <c r="CG146" s="148" t="str">
        <f t="shared" si="74"/>
        <v>-</v>
      </c>
      <c r="CH146" s="148" t="str">
        <f t="shared" si="74"/>
        <v>-</v>
      </c>
      <c r="CI146" s="148" t="str">
        <f t="shared" si="74"/>
        <v>-</v>
      </c>
      <c r="CJ146" s="148" t="str">
        <f t="shared" si="74"/>
        <v>-</v>
      </c>
      <c r="CK146" s="148" t="str">
        <f t="shared" si="74"/>
        <v>-</v>
      </c>
      <c r="CL146" s="148" t="str">
        <f t="shared" si="74"/>
        <v>-</v>
      </c>
      <c r="CM146" s="148" t="str">
        <f t="shared" si="74"/>
        <v>-</v>
      </c>
      <c r="CN146" s="148" t="str">
        <f t="shared" si="74"/>
        <v>-</v>
      </c>
      <c r="CO146" s="148" t="str">
        <f t="shared" si="75"/>
        <v>-</v>
      </c>
      <c r="CP146" s="148" t="str">
        <f t="shared" si="75"/>
        <v>-</v>
      </c>
      <c r="CQ146" s="148" t="str">
        <f t="shared" si="75"/>
        <v>-</v>
      </c>
      <c r="CR146" s="148" t="str">
        <f t="shared" si="75"/>
        <v>-</v>
      </c>
      <c r="CS146" s="148" t="str">
        <f t="shared" si="75"/>
        <v>-</v>
      </c>
      <c r="CT146" s="148" t="str">
        <f t="shared" si="75"/>
        <v>-</v>
      </c>
      <c r="CU146" s="148" t="str">
        <f t="shared" si="75"/>
        <v>-</v>
      </c>
      <c r="CV146" s="148" t="str">
        <f t="shared" si="75"/>
        <v>-</v>
      </c>
      <c r="CW146" s="148" t="str">
        <f t="shared" si="75"/>
        <v>-</v>
      </c>
      <c r="CX146" s="148" t="str">
        <f t="shared" si="75"/>
        <v>-</v>
      </c>
      <c r="CY146" s="148" t="str">
        <f t="shared" si="76"/>
        <v>-</v>
      </c>
      <c r="CZ146" s="148" t="str">
        <f t="shared" si="76"/>
        <v>-</v>
      </c>
      <c r="DA146" s="148" t="str">
        <f t="shared" si="76"/>
        <v>-</v>
      </c>
      <c r="DB146" s="148" t="str">
        <f t="shared" si="76"/>
        <v>-</v>
      </c>
      <c r="DC146" s="148" t="str">
        <f t="shared" si="76"/>
        <v>-</v>
      </c>
      <c r="DD146" s="148" t="str">
        <f t="shared" si="76"/>
        <v>-</v>
      </c>
      <c r="DE146" s="148" t="str">
        <f t="shared" si="76"/>
        <v>-</v>
      </c>
      <c r="DF146" s="148" t="str">
        <f t="shared" si="76"/>
        <v>-</v>
      </c>
      <c r="DG146" s="148" t="str">
        <f t="shared" si="76"/>
        <v>-</v>
      </c>
      <c r="DH146" s="148" t="str">
        <f t="shared" si="76"/>
        <v>-</v>
      </c>
      <c r="DI146" s="148" t="str">
        <f t="shared" si="77"/>
        <v>-</v>
      </c>
      <c r="DJ146" s="148" t="str">
        <f t="shared" si="77"/>
        <v>-</v>
      </c>
      <c r="DK146" s="148" t="str">
        <f t="shared" si="77"/>
        <v>-</v>
      </c>
      <c r="DL146" s="148" t="str">
        <f t="shared" si="77"/>
        <v>-</v>
      </c>
      <c r="DM146" s="148" t="str">
        <f t="shared" si="77"/>
        <v>-</v>
      </c>
      <c r="DN146" s="148" t="str">
        <f t="shared" si="77"/>
        <v>-</v>
      </c>
      <c r="DO146" s="148" t="str">
        <f t="shared" si="77"/>
        <v>-</v>
      </c>
      <c r="DP146" s="148" t="str">
        <f t="shared" si="77"/>
        <v>-</v>
      </c>
      <c r="DQ146" s="148" t="str">
        <f t="shared" si="77"/>
        <v>-</v>
      </c>
      <c r="DR146" s="148" t="str">
        <f t="shared" si="77"/>
        <v>-</v>
      </c>
    </row>
    <row r="147" spans="1:122" outlineLevel="1"/>
    <row r="148" spans="1:122" ht="17.25" outlineLevel="1">
      <c r="B148" s="16" t="s">
        <v>926</v>
      </c>
      <c r="C148" s="146" t="s">
        <v>637</v>
      </c>
      <c r="D148" s="146"/>
      <c r="E148" s="146"/>
      <c r="F148" s="146"/>
      <c r="G148" s="146"/>
      <c r="H148" s="146"/>
      <c r="I148" s="146"/>
      <c r="J148" s="146"/>
      <c r="K148" s="146"/>
      <c r="L148" s="146"/>
      <c r="M148" s="146"/>
      <c r="N148" s="146"/>
      <c r="O148" s="146"/>
      <c r="P148" s="146"/>
      <c r="Q148" s="146"/>
      <c r="R148" s="146" t="s">
        <v>638</v>
      </c>
      <c r="S148" s="146"/>
      <c r="T148" s="146"/>
      <c r="U148" s="146"/>
      <c r="V148" s="146"/>
      <c r="W148" s="146"/>
      <c r="X148" s="146"/>
      <c r="Y148" s="146"/>
      <c r="Z148" s="146"/>
      <c r="AA148" s="146"/>
      <c r="AB148" s="146"/>
      <c r="AC148" s="146"/>
      <c r="AD148" s="146"/>
      <c r="AE148" s="146"/>
      <c r="AF148" s="146"/>
      <c r="AG148" s="146" t="s">
        <v>678</v>
      </c>
      <c r="AH148" s="147"/>
      <c r="AI148" s="147"/>
      <c r="AJ148" s="147"/>
      <c r="AK148" s="147"/>
      <c r="AL148" s="147"/>
      <c r="AM148" s="147"/>
      <c r="AN148" s="147"/>
      <c r="AO148" s="147"/>
      <c r="AP148" s="147"/>
      <c r="AQ148" s="147"/>
      <c r="AR148" s="147"/>
      <c r="AS148" s="147"/>
      <c r="AT148" s="147"/>
      <c r="AU148" s="147"/>
    </row>
    <row r="149" spans="1:122" outlineLevel="1">
      <c r="B149" s="32" t="s">
        <v>927</v>
      </c>
      <c r="C149" s="35" t="s">
        <v>34</v>
      </c>
      <c r="D149" s="35" t="s">
        <v>34</v>
      </c>
      <c r="E149" s="35" t="s">
        <v>34</v>
      </c>
      <c r="F149" s="35" t="s">
        <v>34</v>
      </c>
      <c r="G149" s="35" t="s">
        <v>34</v>
      </c>
      <c r="H149" s="35" t="s">
        <v>34</v>
      </c>
      <c r="I149" s="35" t="s">
        <v>34</v>
      </c>
      <c r="J149" s="35" t="s">
        <v>34</v>
      </c>
      <c r="K149" s="35" t="s">
        <v>34</v>
      </c>
      <c r="L149" s="35" t="s">
        <v>34</v>
      </c>
      <c r="M149" s="35" t="s">
        <v>34</v>
      </c>
      <c r="N149" s="35" t="s">
        <v>34</v>
      </c>
      <c r="O149" s="35" t="s">
        <v>34</v>
      </c>
      <c r="P149" s="35" t="s">
        <v>34</v>
      </c>
      <c r="Q149" s="35" t="s">
        <v>34</v>
      </c>
      <c r="R149" s="35" t="s">
        <v>34</v>
      </c>
      <c r="S149" s="35" t="s">
        <v>34</v>
      </c>
      <c r="T149" s="35" t="s">
        <v>34</v>
      </c>
      <c r="U149" s="35" t="s">
        <v>34</v>
      </c>
      <c r="V149" s="35" t="s">
        <v>34</v>
      </c>
      <c r="W149" s="35" t="s">
        <v>34</v>
      </c>
      <c r="X149" s="35" t="s">
        <v>34</v>
      </c>
      <c r="Y149" s="35" t="s">
        <v>34</v>
      </c>
      <c r="Z149" s="35" t="s">
        <v>34</v>
      </c>
      <c r="AA149" s="35" t="s">
        <v>34</v>
      </c>
      <c r="AB149" s="35" t="s">
        <v>34</v>
      </c>
      <c r="AC149" s="35" t="s">
        <v>34</v>
      </c>
      <c r="AD149" s="35" t="s">
        <v>34</v>
      </c>
      <c r="AE149" s="35" t="s">
        <v>34</v>
      </c>
      <c r="AF149" s="35" t="s">
        <v>34</v>
      </c>
      <c r="AG149" s="35" t="s">
        <v>34</v>
      </c>
      <c r="AH149" s="35" t="s">
        <v>34</v>
      </c>
      <c r="AI149" s="35" t="s">
        <v>34</v>
      </c>
      <c r="AJ149" s="35" t="s">
        <v>34</v>
      </c>
      <c r="AK149" s="35" t="s">
        <v>34</v>
      </c>
      <c r="AL149" s="35" t="s">
        <v>34</v>
      </c>
      <c r="AM149" s="35" t="s">
        <v>34</v>
      </c>
      <c r="AN149" s="35" t="s">
        <v>34</v>
      </c>
      <c r="AO149" s="35" t="s">
        <v>34</v>
      </c>
      <c r="AP149" s="35" t="s">
        <v>34</v>
      </c>
      <c r="AQ149" s="35" t="s">
        <v>34</v>
      </c>
      <c r="AR149" s="35" t="s">
        <v>34</v>
      </c>
      <c r="AS149" s="35" t="s">
        <v>34</v>
      </c>
      <c r="AT149" s="35" t="s">
        <v>34</v>
      </c>
      <c r="AU149" s="35" t="s">
        <v>34</v>
      </c>
    </row>
    <row r="150" spans="1:122" outlineLevel="1">
      <c r="B150" s="32" t="s">
        <v>928</v>
      </c>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row>
    <row r="151" spans="1:122" outlineLevel="1">
      <c r="B151" s="32" t="s">
        <v>929</v>
      </c>
      <c r="C151" s="34">
        <f>C150</f>
        <v>0</v>
      </c>
      <c r="D151" s="34">
        <f t="shared" ref="D151:R153" si="78">D150</f>
        <v>0</v>
      </c>
      <c r="E151" s="34">
        <f t="shared" si="78"/>
        <v>0</v>
      </c>
      <c r="F151" s="34">
        <f t="shared" si="78"/>
        <v>0</v>
      </c>
      <c r="G151" s="34">
        <f t="shared" si="78"/>
        <v>0</v>
      </c>
      <c r="H151" s="34">
        <f t="shared" si="78"/>
        <v>0</v>
      </c>
      <c r="I151" s="34">
        <f t="shared" si="78"/>
        <v>0</v>
      </c>
      <c r="J151" s="34">
        <f t="shared" si="78"/>
        <v>0</v>
      </c>
      <c r="K151" s="34">
        <f t="shared" si="78"/>
        <v>0</v>
      </c>
      <c r="L151" s="34">
        <f t="shared" si="78"/>
        <v>0</v>
      </c>
      <c r="M151" s="34">
        <f t="shared" si="78"/>
        <v>0</v>
      </c>
      <c r="N151" s="34">
        <f t="shared" si="78"/>
        <v>0</v>
      </c>
      <c r="O151" s="34">
        <f t="shared" si="78"/>
        <v>0</v>
      </c>
      <c r="P151" s="34">
        <f t="shared" si="78"/>
        <v>0</v>
      </c>
      <c r="Q151" s="34">
        <f t="shared" si="78"/>
        <v>0</v>
      </c>
      <c r="R151" s="34">
        <f>R150</f>
        <v>0</v>
      </c>
      <c r="S151" s="34">
        <f t="shared" ref="S151:AG153" si="79">S150</f>
        <v>0</v>
      </c>
      <c r="T151" s="34">
        <f t="shared" si="79"/>
        <v>0</v>
      </c>
      <c r="U151" s="34">
        <f t="shared" si="79"/>
        <v>0</v>
      </c>
      <c r="V151" s="34">
        <f t="shared" si="79"/>
        <v>0</v>
      </c>
      <c r="W151" s="34">
        <f t="shared" si="79"/>
        <v>0</v>
      </c>
      <c r="X151" s="34">
        <f t="shared" si="79"/>
        <v>0</v>
      </c>
      <c r="Y151" s="34">
        <f t="shared" si="79"/>
        <v>0</v>
      </c>
      <c r="Z151" s="34">
        <f t="shared" si="79"/>
        <v>0</v>
      </c>
      <c r="AA151" s="34">
        <f t="shared" si="79"/>
        <v>0</v>
      </c>
      <c r="AB151" s="34">
        <f t="shared" si="79"/>
        <v>0</v>
      </c>
      <c r="AC151" s="34">
        <f t="shared" si="79"/>
        <v>0</v>
      </c>
      <c r="AD151" s="34">
        <f t="shared" si="79"/>
        <v>0</v>
      </c>
      <c r="AE151" s="34">
        <f t="shared" si="79"/>
        <v>0</v>
      </c>
      <c r="AF151" s="34">
        <f t="shared" si="79"/>
        <v>0</v>
      </c>
      <c r="AG151" s="34">
        <f>AG150</f>
        <v>0</v>
      </c>
      <c r="AH151" s="34">
        <f t="shared" ref="AH151:AU153" si="80">AH150</f>
        <v>0</v>
      </c>
      <c r="AI151" s="34">
        <f t="shared" si="80"/>
        <v>0</v>
      </c>
      <c r="AJ151" s="34">
        <f t="shared" si="80"/>
        <v>0</v>
      </c>
      <c r="AK151" s="34">
        <f t="shared" si="80"/>
        <v>0</v>
      </c>
      <c r="AL151" s="34">
        <f t="shared" si="80"/>
        <v>0</v>
      </c>
      <c r="AM151" s="34">
        <f t="shared" si="80"/>
        <v>0</v>
      </c>
      <c r="AN151" s="34">
        <f t="shared" si="80"/>
        <v>0</v>
      </c>
      <c r="AO151" s="34">
        <f t="shared" si="80"/>
        <v>0</v>
      </c>
      <c r="AP151" s="34">
        <f t="shared" si="80"/>
        <v>0</v>
      </c>
      <c r="AQ151" s="34">
        <f t="shared" si="80"/>
        <v>0</v>
      </c>
      <c r="AR151" s="34">
        <f t="shared" si="80"/>
        <v>0</v>
      </c>
      <c r="AS151" s="34">
        <f t="shared" si="80"/>
        <v>0</v>
      </c>
      <c r="AT151" s="34">
        <f t="shared" si="80"/>
        <v>0</v>
      </c>
      <c r="AU151" s="34">
        <f t="shared" si="80"/>
        <v>0</v>
      </c>
    </row>
    <row r="152" spans="1:122" outlineLevel="1">
      <c r="B152" s="32" t="s">
        <v>930</v>
      </c>
      <c r="C152" s="34">
        <f t="shared" ref="C152:C153" si="81">C151</f>
        <v>0</v>
      </c>
      <c r="D152" s="34">
        <f t="shared" si="78"/>
        <v>0</v>
      </c>
      <c r="E152" s="34">
        <f t="shared" si="78"/>
        <v>0</v>
      </c>
      <c r="F152" s="34">
        <f t="shared" si="78"/>
        <v>0</v>
      </c>
      <c r="G152" s="34">
        <f t="shared" si="78"/>
        <v>0</v>
      </c>
      <c r="H152" s="34">
        <f t="shared" si="78"/>
        <v>0</v>
      </c>
      <c r="I152" s="34">
        <f t="shared" si="78"/>
        <v>0</v>
      </c>
      <c r="J152" s="34">
        <f t="shared" si="78"/>
        <v>0</v>
      </c>
      <c r="K152" s="34">
        <f t="shared" si="78"/>
        <v>0</v>
      </c>
      <c r="L152" s="34">
        <f t="shared" si="78"/>
        <v>0</v>
      </c>
      <c r="M152" s="34">
        <f t="shared" si="78"/>
        <v>0</v>
      </c>
      <c r="N152" s="34">
        <f t="shared" si="78"/>
        <v>0</v>
      </c>
      <c r="O152" s="34">
        <f t="shared" si="78"/>
        <v>0</v>
      </c>
      <c r="P152" s="34">
        <f t="shared" si="78"/>
        <v>0</v>
      </c>
      <c r="Q152" s="34">
        <f t="shared" si="78"/>
        <v>0</v>
      </c>
      <c r="R152" s="34">
        <f t="shared" si="78"/>
        <v>0</v>
      </c>
      <c r="S152" s="34">
        <f t="shared" si="79"/>
        <v>0</v>
      </c>
      <c r="T152" s="34">
        <f t="shared" si="79"/>
        <v>0</v>
      </c>
      <c r="U152" s="34">
        <f t="shared" si="79"/>
        <v>0</v>
      </c>
      <c r="V152" s="34">
        <f t="shared" si="79"/>
        <v>0</v>
      </c>
      <c r="W152" s="34">
        <f t="shared" si="79"/>
        <v>0</v>
      </c>
      <c r="X152" s="34">
        <f t="shared" si="79"/>
        <v>0</v>
      </c>
      <c r="Y152" s="34">
        <f t="shared" si="79"/>
        <v>0</v>
      </c>
      <c r="Z152" s="34">
        <f t="shared" si="79"/>
        <v>0</v>
      </c>
      <c r="AA152" s="34">
        <f t="shared" si="79"/>
        <v>0</v>
      </c>
      <c r="AB152" s="34">
        <f t="shared" si="79"/>
        <v>0</v>
      </c>
      <c r="AC152" s="34">
        <f t="shared" si="79"/>
        <v>0</v>
      </c>
      <c r="AD152" s="34">
        <f t="shared" si="79"/>
        <v>0</v>
      </c>
      <c r="AE152" s="34">
        <f t="shared" si="79"/>
        <v>0</v>
      </c>
      <c r="AF152" s="34">
        <f t="shared" si="79"/>
        <v>0</v>
      </c>
      <c r="AG152" s="34">
        <f t="shared" si="79"/>
        <v>0</v>
      </c>
      <c r="AH152" s="34">
        <f t="shared" si="80"/>
        <v>0</v>
      </c>
      <c r="AI152" s="34">
        <f t="shared" si="80"/>
        <v>0</v>
      </c>
      <c r="AJ152" s="34">
        <f t="shared" si="80"/>
        <v>0</v>
      </c>
      <c r="AK152" s="34">
        <f t="shared" si="80"/>
        <v>0</v>
      </c>
      <c r="AL152" s="34">
        <f t="shared" si="80"/>
        <v>0</v>
      </c>
      <c r="AM152" s="34">
        <f t="shared" si="80"/>
        <v>0</v>
      </c>
      <c r="AN152" s="34">
        <f t="shared" si="80"/>
        <v>0</v>
      </c>
      <c r="AO152" s="34">
        <f t="shared" si="80"/>
        <v>0</v>
      </c>
      <c r="AP152" s="34">
        <f t="shared" si="80"/>
        <v>0</v>
      </c>
      <c r="AQ152" s="34">
        <f t="shared" si="80"/>
        <v>0</v>
      </c>
      <c r="AR152" s="34">
        <f t="shared" si="80"/>
        <v>0</v>
      </c>
      <c r="AS152" s="34">
        <f t="shared" si="80"/>
        <v>0</v>
      </c>
      <c r="AT152" s="34">
        <f t="shared" si="80"/>
        <v>0</v>
      </c>
      <c r="AU152" s="34">
        <f t="shared" si="80"/>
        <v>0</v>
      </c>
    </row>
    <row r="153" spans="1:122" outlineLevel="1">
      <c r="B153" s="32" t="s">
        <v>931</v>
      </c>
      <c r="C153" s="34">
        <f t="shared" si="81"/>
        <v>0</v>
      </c>
      <c r="D153" s="34">
        <f t="shared" si="78"/>
        <v>0</v>
      </c>
      <c r="E153" s="34">
        <f t="shared" si="78"/>
        <v>0</v>
      </c>
      <c r="F153" s="34">
        <f t="shared" si="78"/>
        <v>0</v>
      </c>
      <c r="G153" s="34">
        <f t="shared" si="78"/>
        <v>0</v>
      </c>
      <c r="H153" s="34">
        <f t="shared" si="78"/>
        <v>0</v>
      </c>
      <c r="I153" s="34">
        <f t="shared" si="78"/>
        <v>0</v>
      </c>
      <c r="J153" s="34">
        <f t="shared" si="78"/>
        <v>0</v>
      </c>
      <c r="K153" s="34">
        <f t="shared" si="78"/>
        <v>0</v>
      </c>
      <c r="L153" s="34">
        <f t="shared" si="78"/>
        <v>0</v>
      </c>
      <c r="M153" s="34">
        <f t="shared" si="78"/>
        <v>0</v>
      </c>
      <c r="N153" s="34">
        <f t="shared" si="78"/>
        <v>0</v>
      </c>
      <c r="O153" s="34">
        <f t="shared" si="78"/>
        <v>0</v>
      </c>
      <c r="P153" s="34">
        <f t="shared" si="78"/>
        <v>0</v>
      </c>
      <c r="Q153" s="34">
        <f t="shared" si="78"/>
        <v>0</v>
      </c>
      <c r="R153" s="34">
        <f t="shared" si="78"/>
        <v>0</v>
      </c>
      <c r="S153" s="34">
        <f t="shared" si="79"/>
        <v>0</v>
      </c>
      <c r="T153" s="34">
        <f t="shared" si="79"/>
        <v>0</v>
      </c>
      <c r="U153" s="34">
        <f t="shared" si="79"/>
        <v>0</v>
      </c>
      <c r="V153" s="34">
        <f t="shared" si="79"/>
        <v>0</v>
      </c>
      <c r="W153" s="34">
        <f t="shared" si="79"/>
        <v>0</v>
      </c>
      <c r="X153" s="34">
        <f t="shared" si="79"/>
        <v>0</v>
      </c>
      <c r="Y153" s="34">
        <f t="shared" si="79"/>
        <v>0</v>
      </c>
      <c r="Z153" s="34">
        <f t="shared" si="79"/>
        <v>0</v>
      </c>
      <c r="AA153" s="34">
        <f t="shared" si="79"/>
        <v>0</v>
      </c>
      <c r="AB153" s="34">
        <f t="shared" si="79"/>
        <v>0</v>
      </c>
      <c r="AC153" s="34">
        <f t="shared" si="79"/>
        <v>0</v>
      </c>
      <c r="AD153" s="34">
        <f t="shared" si="79"/>
        <v>0</v>
      </c>
      <c r="AE153" s="34">
        <f t="shared" si="79"/>
        <v>0</v>
      </c>
      <c r="AF153" s="34">
        <f t="shared" si="79"/>
        <v>0</v>
      </c>
      <c r="AG153" s="34">
        <f t="shared" si="79"/>
        <v>0</v>
      </c>
      <c r="AH153" s="34">
        <f t="shared" si="80"/>
        <v>0</v>
      </c>
      <c r="AI153" s="34">
        <f t="shared" si="80"/>
        <v>0</v>
      </c>
      <c r="AJ153" s="34">
        <f t="shared" si="80"/>
        <v>0</v>
      </c>
      <c r="AK153" s="34">
        <f t="shared" si="80"/>
        <v>0</v>
      </c>
      <c r="AL153" s="34">
        <f t="shared" si="80"/>
        <v>0</v>
      </c>
      <c r="AM153" s="34">
        <f t="shared" si="80"/>
        <v>0</v>
      </c>
      <c r="AN153" s="34">
        <f t="shared" si="80"/>
        <v>0</v>
      </c>
      <c r="AO153" s="34">
        <f t="shared" si="80"/>
        <v>0</v>
      </c>
      <c r="AP153" s="34">
        <f t="shared" si="80"/>
        <v>0</v>
      </c>
      <c r="AQ153" s="34">
        <f t="shared" si="80"/>
        <v>0</v>
      </c>
      <c r="AR153" s="34">
        <f t="shared" si="80"/>
        <v>0</v>
      </c>
      <c r="AS153" s="34">
        <f t="shared" si="80"/>
        <v>0</v>
      </c>
      <c r="AT153" s="34">
        <f t="shared" si="80"/>
        <v>0</v>
      </c>
      <c r="AU153" s="34">
        <f t="shared" si="80"/>
        <v>0</v>
      </c>
    </row>
    <row r="154" spans="1:122" outlineLevel="1">
      <c r="B154" s="32" t="s">
        <v>927</v>
      </c>
      <c r="C154" s="35" t="s">
        <v>34</v>
      </c>
      <c r="D154" s="35" t="s">
        <v>34</v>
      </c>
      <c r="E154" s="35" t="s">
        <v>34</v>
      </c>
      <c r="F154" s="35" t="s">
        <v>34</v>
      </c>
      <c r="G154" s="35" t="s">
        <v>34</v>
      </c>
      <c r="H154" s="35" t="s">
        <v>34</v>
      </c>
      <c r="I154" s="35" t="s">
        <v>34</v>
      </c>
      <c r="J154" s="35" t="s">
        <v>34</v>
      </c>
      <c r="K154" s="35" t="s">
        <v>34</v>
      </c>
      <c r="L154" s="35" t="s">
        <v>34</v>
      </c>
      <c r="M154" s="35" t="s">
        <v>34</v>
      </c>
      <c r="N154" s="35" t="s">
        <v>34</v>
      </c>
      <c r="O154" s="35" t="s">
        <v>34</v>
      </c>
      <c r="P154" s="35" t="s">
        <v>34</v>
      </c>
      <c r="Q154" s="35" t="s">
        <v>34</v>
      </c>
      <c r="R154" s="35" t="s">
        <v>34</v>
      </c>
      <c r="S154" s="35" t="s">
        <v>34</v>
      </c>
      <c r="T154" s="35" t="s">
        <v>34</v>
      </c>
      <c r="U154" s="35" t="s">
        <v>34</v>
      </c>
      <c r="V154" s="35" t="s">
        <v>34</v>
      </c>
      <c r="W154" s="35" t="s">
        <v>34</v>
      </c>
      <c r="X154" s="35" t="s">
        <v>34</v>
      </c>
      <c r="Y154" s="35" t="s">
        <v>34</v>
      </c>
      <c r="Z154" s="35" t="s">
        <v>34</v>
      </c>
      <c r="AA154" s="35" t="s">
        <v>34</v>
      </c>
      <c r="AB154" s="35" t="s">
        <v>34</v>
      </c>
      <c r="AC154" s="35" t="s">
        <v>34</v>
      </c>
      <c r="AD154" s="35" t="s">
        <v>34</v>
      </c>
      <c r="AE154" s="35" t="s">
        <v>34</v>
      </c>
      <c r="AF154" s="35" t="s">
        <v>34</v>
      </c>
      <c r="AG154" s="35" t="s">
        <v>34</v>
      </c>
      <c r="AH154" s="35" t="s">
        <v>34</v>
      </c>
      <c r="AI154" s="35" t="s">
        <v>34</v>
      </c>
      <c r="AJ154" s="35" t="s">
        <v>34</v>
      </c>
      <c r="AK154" s="35" t="s">
        <v>34</v>
      </c>
      <c r="AL154" s="35" t="s">
        <v>34</v>
      </c>
      <c r="AM154" s="35" t="s">
        <v>34</v>
      </c>
      <c r="AN154" s="35" t="s">
        <v>34</v>
      </c>
      <c r="AO154" s="35" t="s">
        <v>34</v>
      </c>
      <c r="AP154" s="35" t="s">
        <v>34</v>
      </c>
      <c r="AQ154" s="35" t="s">
        <v>34</v>
      </c>
      <c r="AR154" s="35" t="s">
        <v>34</v>
      </c>
      <c r="AS154" s="35" t="s">
        <v>34</v>
      </c>
      <c r="AT154" s="35" t="s">
        <v>34</v>
      </c>
      <c r="AU154" s="35" t="s">
        <v>34</v>
      </c>
    </row>
    <row r="155" spans="1:122" outlineLevel="1">
      <c r="B155" s="32" t="s">
        <v>934</v>
      </c>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row>
    <row r="156" spans="1:122" outlineLevel="1">
      <c r="B156" s="32" t="s">
        <v>929</v>
      </c>
      <c r="C156" s="34">
        <f t="shared" ref="C156:R158" si="82">C155</f>
        <v>0</v>
      </c>
      <c r="D156" s="34">
        <f t="shared" si="82"/>
        <v>0</v>
      </c>
      <c r="E156" s="34">
        <f t="shared" si="82"/>
        <v>0</v>
      </c>
      <c r="F156" s="34">
        <f t="shared" si="82"/>
        <v>0</v>
      </c>
      <c r="G156" s="34">
        <f t="shared" si="82"/>
        <v>0</v>
      </c>
      <c r="H156" s="34">
        <f t="shared" si="82"/>
        <v>0</v>
      </c>
      <c r="I156" s="34">
        <f t="shared" si="82"/>
        <v>0</v>
      </c>
      <c r="J156" s="34">
        <f t="shared" si="82"/>
        <v>0</v>
      </c>
      <c r="K156" s="34">
        <f t="shared" si="82"/>
        <v>0</v>
      </c>
      <c r="L156" s="34">
        <f t="shared" si="82"/>
        <v>0</v>
      </c>
      <c r="M156" s="34">
        <f t="shared" si="82"/>
        <v>0</v>
      </c>
      <c r="N156" s="34">
        <f t="shared" si="82"/>
        <v>0</v>
      </c>
      <c r="O156" s="34">
        <f t="shared" si="82"/>
        <v>0</v>
      </c>
      <c r="P156" s="34">
        <f t="shared" si="82"/>
        <v>0</v>
      </c>
      <c r="Q156" s="34">
        <f t="shared" si="82"/>
        <v>0</v>
      </c>
      <c r="R156" s="34">
        <f t="shared" si="82"/>
        <v>0</v>
      </c>
      <c r="S156" s="34">
        <f t="shared" ref="S156:AH158" si="83">S155</f>
        <v>0</v>
      </c>
      <c r="T156" s="34">
        <f t="shared" si="83"/>
        <v>0</v>
      </c>
      <c r="U156" s="34">
        <f t="shared" si="83"/>
        <v>0</v>
      </c>
      <c r="V156" s="34">
        <f t="shared" si="83"/>
        <v>0</v>
      </c>
      <c r="W156" s="34">
        <f t="shared" si="83"/>
        <v>0</v>
      </c>
      <c r="X156" s="34">
        <f t="shared" si="83"/>
        <v>0</v>
      </c>
      <c r="Y156" s="34">
        <f t="shared" si="83"/>
        <v>0</v>
      </c>
      <c r="Z156" s="34">
        <f t="shared" si="83"/>
        <v>0</v>
      </c>
      <c r="AA156" s="34">
        <f t="shared" si="83"/>
        <v>0</v>
      </c>
      <c r="AB156" s="34">
        <f t="shared" si="83"/>
        <v>0</v>
      </c>
      <c r="AC156" s="34">
        <f t="shared" si="83"/>
        <v>0</v>
      </c>
      <c r="AD156" s="34">
        <f t="shared" si="83"/>
        <v>0</v>
      </c>
      <c r="AE156" s="34">
        <f t="shared" si="83"/>
        <v>0</v>
      </c>
      <c r="AF156" s="34">
        <f t="shared" si="83"/>
        <v>0</v>
      </c>
      <c r="AG156" s="34">
        <f t="shared" si="83"/>
        <v>0</v>
      </c>
      <c r="AH156" s="34">
        <f t="shared" si="83"/>
        <v>0</v>
      </c>
      <c r="AI156" s="34">
        <f t="shared" ref="AI156:AU158" si="84">AI155</f>
        <v>0</v>
      </c>
      <c r="AJ156" s="34">
        <f t="shared" si="84"/>
        <v>0</v>
      </c>
      <c r="AK156" s="34">
        <f t="shared" si="84"/>
        <v>0</v>
      </c>
      <c r="AL156" s="34">
        <f t="shared" si="84"/>
        <v>0</v>
      </c>
      <c r="AM156" s="34">
        <f t="shared" si="84"/>
        <v>0</v>
      </c>
      <c r="AN156" s="34">
        <f t="shared" si="84"/>
        <v>0</v>
      </c>
      <c r="AO156" s="34">
        <f t="shared" si="84"/>
        <v>0</v>
      </c>
      <c r="AP156" s="34">
        <f t="shared" si="84"/>
        <v>0</v>
      </c>
      <c r="AQ156" s="34">
        <f t="shared" si="84"/>
        <v>0</v>
      </c>
      <c r="AR156" s="34">
        <f t="shared" si="84"/>
        <v>0</v>
      </c>
      <c r="AS156" s="34">
        <f t="shared" si="84"/>
        <v>0</v>
      </c>
      <c r="AT156" s="34">
        <f t="shared" si="84"/>
        <v>0</v>
      </c>
      <c r="AU156" s="34">
        <f t="shared" si="84"/>
        <v>0</v>
      </c>
    </row>
    <row r="157" spans="1:122" outlineLevel="1">
      <c r="B157" s="32" t="s">
        <v>930</v>
      </c>
      <c r="C157" s="34">
        <f t="shared" si="82"/>
        <v>0</v>
      </c>
      <c r="D157" s="34">
        <f t="shared" si="82"/>
        <v>0</v>
      </c>
      <c r="E157" s="34">
        <f t="shared" si="82"/>
        <v>0</v>
      </c>
      <c r="F157" s="34">
        <f t="shared" si="82"/>
        <v>0</v>
      </c>
      <c r="G157" s="34">
        <f t="shared" si="82"/>
        <v>0</v>
      </c>
      <c r="H157" s="34">
        <f t="shared" si="82"/>
        <v>0</v>
      </c>
      <c r="I157" s="34">
        <f t="shared" si="82"/>
        <v>0</v>
      </c>
      <c r="J157" s="34">
        <f t="shared" si="82"/>
        <v>0</v>
      </c>
      <c r="K157" s="34">
        <f t="shared" si="82"/>
        <v>0</v>
      </c>
      <c r="L157" s="34">
        <f t="shared" si="82"/>
        <v>0</v>
      </c>
      <c r="M157" s="34">
        <f t="shared" si="82"/>
        <v>0</v>
      </c>
      <c r="N157" s="34">
        <f t="shared" si="82"/>
        <v>0</v>
      </c>
      <c r="O157" s="34">
        <f t="shared" si="82"/>
        <v>0</v>
      </c>
      <c r="P157" s="34">
        <f t="shared" si="82"/>
        <v>0</v>
      </c>
      <c r="Q157" s="34">
        <f t="shared" si="82"/>
        <v>0</v>
      </c>
      <c r="R157" s="34">
        <f t="shared" si="82"/>
        <v>0</v>
      </c>
      <c r="S157" s="34">
        <f t="shared" si="83"/>
        <v>0</v>
      </c>
      <c r="T157" s="34">
        <f t="shared" si="83"/>
        <v>0</v>
      </c>
      <c r="U157" s="34">
        <f t="shared" si="83"/>
        <v>0</v>
      </c>
      <c r="V157" s="34">
        <f t="shared" si="83"/>
        <v>0</v>
      </c>
      <c r="W157" s="34">
        <f t="shared" si="83"/>
        <v>0</v>
      </c>
      <c r="X157" s="34">
        <f t="shared" si="83"/>
        <v>0</v>
      </c>
      <c r="Y157" s="34">
        <f t="shared" si="83"/>
        <v>0</v>
      </c>
      <c r="Z157" s="34">
        <f t="shared" si="83"/>
        <v>0</v>
      </c>
      <c r="AA157" s="34">
        <f t="shared" si="83"/>
        <v>0</v>
      </c>
      <c r="AB157" s="34">
        <f t="shared" si="83"/>
        <v>0</v>
      </c>
      <c r="AC157" s="34">
        <f t="shared" si="83"/>
        <v>0</v>
      </c>
      <c r="AD157" s="34">
        <f t="shared" si="83"/>
        <v>0</v>
      </c>
      <c r="AE157" s="34">
        <f t="shared" si="83"/>
        <v>0</v>
      </c>
      <c r="AF157" s="34">
        <f t="shared" si="83"/>
        <v>0</v>
      </c>
      <c r="AG157" s="34">
        <f t="shared" si="83"/>
        <v>0</v>
      </c>
      <c r="AH157" s="34">
        <f t="shared" si="83"/>
        <v>0</v>
      </c>
      <c r="AI157" s="34">
        <f t="shared" si="84"/>
        <v>0</v>
      </c>
      <c r="AJ157" s="34">
        <f t="shared" si="84"/>
        <v>0</v>
      </c>
      <c r="AK157" s="34">
        <f t="shared" si="84"/>
        <v>0</v>
      </c>
      <c r="AL157" s="34">
        <f t="shared" si="84"/>
        <v>0</v>
      </c>
      <c r="AM157" s="34">
        <f t="shared" si="84"/>
        <v>0</v>
      </c>
      <c r="AN157" s="34">
        <f t="shared" si="84"/>
        <v>0</v>
      </c>
      <c r="AO157" s="34">
        <f t="shared" si="84"/>
        <v>0</v>
      </c>
      <c r="AP157" s="34">
        <f t="shared" si="84"/>
        <v>0</v>
      </c>
      <c r="AQ157" s="34">
        <f t="shared" si="84"/>
        <v>0</v>
      </c>
      <c r="AR157" s="34">
        <f t="shared" si="84"/>
        <v>0</v>
      </c>
      <c r="AS157" s="34">
        <f t="shared" si="84"/>
        <v>0</v>
      </c>
      <c r="AT157" s="34">
        <f t="shared" si="84"/>
        <v>0</v>
      </c>
      <c r="AU157" s="34">
        <f t="shared" si="84"/>
        <v>0</v>
      </c>
    </row>
    <row r="158" spans="1:122" outlineLevel="1">
      <c r="B158" s="32" t="s">
        <v>931</v>
      </c>
      <c r="C158" s="34">
        <f t="shared" si="82"/>
        <v>0</v>
      </c>
      <c r="D158" s="34">
        <f t="shared" si="82"/>
        <v>0</v>
      </c>
      <c r="E158" s="34">
        <f t="shared" si="82"/>
        <v>0</v>
      </c>
      <c r="F158" s="34">
        <f t="shared" si="82"/>
        <v>0</v>
      </c>
      <c r="G158" s="34">
        <f t="shared" si="82"/>
        <v>0</v>
      </c>
      <c r="H158" s="34">
        <f t="shared" si="82"/>
        <v>0</v>
      </c>
      <c r="I158" s="34">
        <f t="shared" si="82"/>
        <v>0</v>
      </c>
      <c r="J158" s="34">
        <f t="shared" si="82"/>
        <v>0</v>
      </c>
      <c r="K158" s="34">
        <f t="shared" si="82"/>
        <v>0</v>
      </c>
      <c r="L158" s="34">
        <f t="shared" si="82"/>
        <v>0</v>
      </c>
      <c r="M158" s="34">
        <f t="shared" si="82"/>
        <v>0</v>
      </c>
      <c r="N158" s="34">
        <f t="shared" si="82"/>
        <v>0</v>
      </c>
      <c r="O158" s="34">
        <f t="shared" si="82"/>
        <v>0</v>
      </c>
      <c r="P158" s="34">
        <f t="shared" si="82"/>
        <v>0</v>
      </c>
      <c r="Q158" s="34">
        <f t="shared" si="82"/>
        <v>0</v>
      </c>
      <c r="R158" s="34">
        <f t="shared" si="82"/>
        <v>0</v>
      </c>
      <c r="S158" s="34">
        <f t="shared" si="83"/>
        <v>0</v>
      </c>
      <c r="T158" s="34">
        <f t="shared" si="83"/>
        <v>0</v>
      </c>
      <c r="U158" s="34">
        <f t="shared" si="83"/>
        <v>0</v>
      </c>
      <c r="V158" s="34">
        <f t="shared" si="83"/>
        <v>0</v>
      </c>
      <c r="W158" s="34">
        <f t="shared" si="83"/>
        <v>0</v>
      </c>
      <c r="X158" s="34">
        <f t="shared" si="83"/>
        <v>0</v>
      </c>
      <c r="Y158" s="34">
        <f t="shared" si="83"/>
        <v>0</v>
      </c>
      <c r="Z158" s="34">
        <f t="shared" si="83"/>
        <v>0</v>
      </c>
      <c r="AA158" s="34">
        <f t="shared" si="83"/>
        <v>0</v>
      </c>
      <c r="AB158" s="34">
        <f t="shared" si="83"/>
        <v>0</v>
      </c>
      <c r="AC158" s="34">
        <f t="shared" si="83"/>
        <v>0</v>
      </c>
      <c r="AD158" s="34">
        <f t="shared" si="83"/>
        <v>0</v>
      </c>
      <c r="AE158" s="34">
        <f t="shared" si="83"/>
        <v>0</v>
      </c>
      <c r="AF158" s="34">
        <f t="shared" si="83"/>
        <v>0</v>
      </c>
      <c r="AG158" s="34">
        <f t="shared" si="83"/>
        <v>0</v>
      </c>
      <c r="AH158" s="34">
        <f t="shared" si="83"/>
        <v>0</v>
      </c>
      <c r="AI158" s="34">
        <f t="shared" si="84"/>
        <v>0</v>
      </c>
      <c r="AJ158" s="34">
        <f t="shared" si="84"/>
        <v>0</v>
      </c>
      <c r="AK158" s="34">
        <f t="shared" si="84"/>
        <v>0</v>
      </c>
      <c r="AL158" s="34">
        <f t="shared" si="84"/>
        <v>0</v>
      </c>
      <c r="AM158" s="34">
        <f t="shared" si="84"/>
        <v>0</v>
      </c>
      <c r="AN158" s="34">
        <f t="shared" si="84"/>
        <v>0</v>
      </c>
      <c r="AO158" s="34">
        <f t="shared" si="84"/>
        <v>0</v>
      </c>
      <c r="AP158" s="34">
        <f t="shared" si="84"/>
        <v>0</v>
      </c>
      <c r="AQ158" s="34">
        <f t="shared" si="84"/>
        <v>0</v>
      </c>
      <c r="AR158" s="34">
        <f t="shared" si="84"/>
        <v>0</v>
      </c>
      <c r="AS158" s="34">
        <f t="shared" si="84"/>
        <v>0</v>
      </c>
      <c r="AT158" s="34">
        <f t="shared" si="84"/>
        <v>0</v>
      </c>
      <c r="AU158" s="34">
        <f t="shared" si="84"/>
        <v>0</v>
      </c>
    </row>
    <row r="159" spans="1:122" outlineLevel="1">
      <c r="B159" s="32" t="s">
        <v>927</v>
      </c>
      <c r="C159" s="35" t="s">
        <v>34</v>
      </c>
      <c r="D159" s="35" t="s">
        <v>34</v>
      </c>
      <c r="E159" s="35" t="s">
        <v>34</v>
      </c>
      <c r="F159" s="35" t="s">
        <v>34</v>
      </c>
      <c r="G159" s="35" t="s">
        <v>34</v>
      </c>
      <c r="H159" s="35" t="s">
        <v>34</v>
      </c>
      <c r="I159" s="35" t="s">
        <v>34</v>
      </c>
      <c r="J159" s="35" t="s">
        <v>34</v>
      </c>
      <c r="K159" s="35" t="s">
        <v>34</v>
      </c>
      <c r="L159" s="35" t="s">
        <v>34</v>
      </c>
      <c r="M159" s="35" t="s">
        <v>34</v>
      </c>
      <c r="N159" s="35" t="s">
        <v>34</v>
      </c>
      <c r="O159" s="35" t="s">
        <v>34</v>
      </c>
      <c r="P159" s="35" t="s">
        <v>34</v>
      </c>
      <c r="Q159" s="35" t="s">
        <v>34</v>
      </c>
      <c r="R159" s="35">
        <v>1</v>
      </c>
      <c r="S159" s="35">
        <v>2</v>
      </c>
      <c r="T159" s="35">
        <v>3</v>
      </c>
      <c r="U159" s="35">
        <v>4</v>
      </c>
      <c r="V159" s="35">
        <v>5</v>
      </c>
      <c r="W159" s="35">
        <v>6</v>
      </c>
      <c r="X159" s="35">
        <v>7</v>
      </c>
      <c r="Y159" s="35">
        <v>8</v>
      </c>
      <c r="Z159" s="35">
        <v>9</v>
      </c>
      <c r="AA159" s="35">
        <v>10</v>
      </c>
      <c r="AB159" s="35">
        <v>11</v>
      </c>
      <c r="AC159" s="35">
        <v>12</v>
      </c>
      <c r="AD159" s="35">
        <v>13</v>
      </c>
      <c r="AE159" s="35">
        <v>14</v>
      </c>
      <c r="AF159" s="35">
        <v>15</v>
      </c>
      <c r="AG159" s="35" t="s">
        <v>34</v>
      </c>
      <c r="AH159" s="35" t="s">
        <v>34</v>
      </c>
      <c r="AI159" s="35" t="s">
        <v>34</v>
      </c>
      <c r="AJ159" s="35" t="s">
        <v>34</v>
      </c>
      <c r="AK159" s="35" t="s">
        <v>34</v>
      </c>
      <c r="AL159" s="35" t="s">
        <v>34</v>
      </c>
      <c r="AM159" s="35" t="s">
        <v>34</v>
      </c>
      <c r="AN159" s="35" t="s">
        <v>34</v>
      </c>
      <c r="AO159" s="35" t="s">
        <v>34</v>
      </c>
      <c r="AP159" s="35" t="s">
        <v>34</v>
      </c>
      <c r="AQ159" s="35" t="s">
        <v>34</v>
      </c>
      <c r="AR159" s="35" t="s">
        <v>34</v>
      </c>
      <c r="AS159" s="35" t="s">
        <v>34</v>
      </c>
      <c r="AT159" s="35" t="s">
        <v>34</v>
      </c>
      <c r="AU159" s="35" t="s">
        <v>34</v>
      </c>
    </row>
    <row r="160" spans="1:122" outlineLevel="1">
      <c r="B160" s="32" t="s">
        <v>935</v>
      </c>
      <c r="C160" s="35"/>
      <c r="D160" s="35"/>
      <c r="E160" s="35"/>
      <c r="F160" s="35"/>
      <c r="G160" s="35"/>
      <c r="H160" s="35"/>
      <c r="I160" s="35"/>
      <c r="J160" s="35"/>
      <c r="K160" s="35"/>
      <c r="L160" s="35"/>
      <c r="M160" s="35"/>
      <c r="N160" s="35"/>
      <c r="O160" s="35"/>
      <c r="P160" s="35"/>
      <c r="Q160" s="35"/>
      <c r="R160" s="35">
        <v>150</v>
      </c>
      <c r="S160" s="35">
        <v>0</v>
      </c>
      <c r="T160" s="35">
        <v>0</v>
      </c>
      <c r="U160" s="35">
        <v>0</v>
      </c>
      <c r="V160" s="35">
        <v>0</v>
      </c>
      <c r="W160" s="35">
        <v>0</v>
      </c>
      <c r="X160" s="35">
        <v>0</v>
      </c>
      <c r="Y160" s="35">
        <v>0</v>
      </c>
      <c r="Z160" s="35">
        <v>0</v>
      </c>
      <c r="AA160" s="35">
        <v>0</v>
      </c>
      <c r="AB160" s="35">
        <v>0</v>
      </c>
      <c r="AC160" s="35">
        <v>0</v>
      </c>
      <c r="AD160" s="35">
        <v>0</v>
      </c>
      <c r="AE160" s="35">
        <v>0</v>
      </c>
      <c r="AF160" s="35">
        <v>0</v>
      </c>
      <c r="AG160" s="35"/>
      <c r="AH160" s="35"/>
      <c r="AI160" s="35"/>
      <c r="AJ160" s="35"/>
      <c r="AK160" s="35"/>
      <c r="AL160" s="35"/>
      <c r="AM160" s="35"/>
      <c r="AN160" s="35"/>
      <c r="AO160" s="35"/>
      <c r="AP160" s="35"/>
      <c r="AQ160" s="35"/>
      <c r="AR160" s="35"/>
      <c r="AS160" s="35"/>
      <c r="AT160" s="35"/>
      <c r="AU160" s="35"/>
    </row>
    <row r="161" spans="2:47" outlineLevel="1">
      <c r="B161" s="32" t="s">
        <v>929</v>
      </c>
      <c r="C161" s="34">
        <f t="shared" ref="C161:R163" si="85">C160</f>
        <v>0</v>
      </c>
      <c r="D161" s="34">
        <f t="shared" si="85"/>
        <v>0</v>
      </c>
      <c r="E161" s="34">
        <f t="shared" si="85"/>
        <v>0</v>
      </c>
      <c r="F161" s="34">
        <f t="shared" si="85"/>
        <v>0</v>
      </c>
      <c r="G161" s="34">
        <f t="shared" si="85"/>
        <v>0</v>
      </c>
      <c r="H161" s="34">
        <f t="shared" si="85"/>
        <v>0</v>
      </c>
      <c r="I161" s="34">
        <f t="shared" si="85"/>
        <v>0</v>
      </c>
      <c r="J161" s="34">
        <f t="shared" si="85"/>
        <v>0</v>
      </c>
      <c r="K161" s="34">
        <f t="shared" si="85"/>
        <v>0</v>
      </c>
      <c r="L161" s="34">
        <f t="shared" si="85"/>
        <v>0</v>
      </c>
      <c r="M161" s="34">
        <f t="shared" si="85"/>
        <v>0</v>
      </c>
      <c r="N161" s="34">
        <f t="shared" si="85"/>
        <v>0</v>
      </c>
      <c r="O161" s="34">
        <f t="shared" si="85"/>
        <v>0</v>
      </c>
      <c r="P161" s="34">
        <f t="shared" si="85"/>
        <v>0</v>
      </c>
      <c r="Q161" s="34">
        <f t="shared" si="85"/>
        <v>0</v>
      </c>
      <c r="R161" s="34">
        <f t="shared" si="85"/>
        <v>150</v>
      </c>
      <c r="S161" s="34">
        <f t="shared" ref="S161:AH163" si="86">S160</f>
        <v>0</v>
      </c>
      <c r="T161" s="34">
        <f t="shared" si="86"/>
        <v>0</v>
      </c>
      <c r="U161" s="34">
        <f t="shared" si="86"/>
        <v>0</v>
      </c>
      <c r="V161" s="34">
        <f t="shared" si="86"/>
        <v>0</v>
      </c>
      <c r="W161" s="34">
        <f t="shared" si="86"/>
        <v>0</v>
      </c>
      <c r="X161" s="34">
        <f t="shared" si="86"/>
        <v>0</v>
      </c>
      <c r="Y161" s="34">
        <f t="shared" si="86"/>
        <v>0</v>
      </c>
      <c r="Z161" s="34">
        <f t="shared" si="86"/>
        <v>0</v>
      </c>
      <c r="AA161" s="34">
        <f t="shared" si="86"/>
        <v>0</v>
      </c>
      <c r="AB161" s="34">
        <f t="shared" si="86"/>
        <v>0</v>
      </c>
      <c r="AC161" s="34">
        <f t="shared" si="86"/>
        <v>0</v>
      </c>
      <c r="AD161" s="34">
        <f t="shared" si="86"/>
        <v>0</v>
      </c>
      <c r="AE161" s="34">
        <f t="shared" si="86"/>
        <v>0</v>
      </c>
      <c r="AF161" s="34">
        <f t="shared" si="86"/>
        <v>0</v>
      </c>
      <c r="AG161" s="34">
        <f t="shared" si="86"/>
        <v>0</v>
      </c>
      <c r="AH161" s="34">
        <f t="shared" si="86"/>
        <v>0</v>
      </c>
      <c r="AI161" s="34">
        <f t="shared" ref="AI161:AU163" si="87">AI160</f>
        <v>0</v>
      </c>
      <c r="AJ161" s="34">
        <f t="shared" si="87"/>
        <v>0</v>
      </c>
      <c r="AK161" s="34">
        <f t="shared" si="87"/>
        <v>0</v>
      </c>
      <c r="AL161" s="34">
        <f t="shared" si="87"/>
        <v>0</v>
      </c>
      <c r="AM161" s="34">
        <f t="shared" si="87"/>
        <v>0</v>
      </c>
      <c r="AN161" s="34">
        <f t="shared" si="87"/>
        <v>0</v>
      </c>
      <c r="AO161" s="34">
        <f t="shared" si="87"/>
        <v>0</v>
      </c>
      <c r="AP161" s="34">
        <f t="shared" si="87"/>
        <v>0</v>
      </c>
      <c r="AQ161" s="34">
        <f t="shared" si="87"/>
        <v>0</v>
      </c>
      <c r="AR161" s="34">
        <f t="shared" si="87"/>
        <v>0</v>
      </c>
      <c r="AS161" s="34">
        <f t="shared" si="87"/>
        <v>0</v>
      </c>
      <c r="AT161" s="34">
        <f t="shared" si="87"/>
        <v>0</v>
      </c>
      <c r="AU161" s="34">
        <f t="shared" si="87"/>
        <v>0</v>
      </c>
    </row>
    <row r="162" spans="2:47" outlineLevel="1">
      <c r="B162" s="32" t="s">
        <v>930</v>
      </c>
      <c r="C162" s="34">
        <f t="shared" si="85"/>
        <v>0</v>
      </c>
      <c r="D162" s="34">
        <f t="shared" si="85"/>
        <v>0</v>
      </c>
      <c r="E162" s="34">
        <f t="shared" si="85"/>
        <v>0</v>
      </c>
      <c r="F162" s="34">
        <f t="shared" si="85"/>
        <v>0</v>
      </c>
      <c r="G162" s="34">
        <f t="shared" si="85"/>
        <v>0</v>
      </c>
      <c r="H162" s="34">
        <f t="shared" si="85"/>
        <v>0</v>
      </c>
      <c r="I162" s="34">
        <f t="shared" si="85"/>
        <v>0</v>
      </c>
      <c r="J162" s="34">
        <f t="shared" si="85"/>
        <v>0</v>
      </c>
      <c r="K162" s="34">
        <f t="shared" si="85"/>
        <v>0</v>
      </c>
      <c r="L162" s="34">
        <f t="shared" si="85"/>
        <v>0</v>
      </c>
      <c r="M162" s="34">
        <f t="shared" si="85"/>
        <v>0</v>
      </c>
      <c r="N162" s="34">
        <f t="shared" si="85"/>
        <v>0</v>
      </c>
      <c r="O162" s="34">
        <f t="shared" si="85"/>
        <v>0</v>
      </c>
      <c r="P162" s="34">
        <f t="shared" si="85"/>
        <v>0</v>
      </c>
      <c r="Q162" s="34">
        <f t="shared" si="85"/>
        <v>0</v>
      </c>
      <c r="R162" s="34">
        <f t="shared" si="85"/>
        <v>150</v>
      </c>
      <c r="S162" s="34">
        <f t="shared" si="86"/>
        <v>0</v>
      </c>
      <c r="T162" s="34">
        <f t="shared" si="86"/>
        <v>0</v>
      </c>
      <c r="U162" s="34">
        <f t="shared" si="86"/>
        <v>0</v>
      </c>
      <c r="V162" s="34">
        <f t="shared" si="86"/>
        <v>0</v>
      </c>
      <c r="W162" s="34">
        <f t="shared" si="86"/>
        <v>0</v>
      </c>
      <c r="X162" s="34">
        <f t="shared" si="86"/>
        <v>0</v>
      </c>
      <c r="Y162" s="34">
        <f t="shared" si="86"/>
        <v>0</v>
      </c>
      <c r="Z162" s="34">
        <f t="shared" si="86"/>
        <v>0</v>
      </c>
      <c r="AA162" s="34">
        <f t="shared" si="86"/>
        <v>0</v>
      </c>
      <c r="AB162" s="34">
        <f t="shared" si="86"/>
        <v>0</v>
      </c>
      <c r="AC162" s="34">
        <f t="shared" si="86"/>
        <v>0</v>
      </c>
      <c r="AD162" s="34">
        <f t="shared" si="86"/>
        <v>0</v>
      </c>
      <c r="AE162" s="34">
        <f t="shared" si="86"/>
        <v>0</v>
      </c>
      <c r="AF162" s="34">
        <f t="shared" si="86"/>
        <v>0</v>
      </c>
      <c r="AG162" s="34">
        <f t="shared" si="86"/>
        <v>0</v>
      </c>
      <c r="AH162" s="34">
        <f t="shared" si="86"/>
        <v>0</v>
      </c>
      <c r="AI162" s="34">
        <f t="shared" si="87"/>
        <v>0</v>
      </c>
      <c r="AJ162" s="34">
        <f t="shared" si="87"/>
        <v>0</v>
      </c>
      <c r="AK162" s="34">
        <f t="shared" si="87"/>
        <v>0</v>
      </c>
      <c r="AL162" s="34">
        <f t="shared" si="87"/>
        <v>0</v>
      </c>
      <c r="AM162" s="34">
        <f t="shared" si="87"/>
        <v>0</v>
      </c>
      <c r="AN162" s="34">
        <f t="shared" si="87"/>
        <v>0</v>
      </c>
      <c r="AO162" s="34">
        <f t="shared" si="87"/>
        <v>0</v>
      </c>
      <c r="AP162" s="34">
        <f t="shared" si="87"/>
        <v>0</v>
      </c>
      <c r="AQ162" s="34">
        <f t="shared" si="87"/>
        <v>0</v>
      </c>
      <c r="AR162" s="34">
        <f t="shared" si="87"/>
        <v>0</v>
      </c>
      <c r="AS162" s="34">
        <f t="shared" si="87"/>
        <v>0</v>
      </c>
      <c r="AT162" s="34">
        <f t="shared" si="87"/>
        <v>0</v>
      </c>
      <c r="AU162" s="34">
        <f t="shared" si="87"/>
        <v>0</v>
      </c>
    </row>
    <row r="163" spans="2:47" outlineLevel="1">
      <c r="B163" s="32" t="s">
        <v>931</v>
      </c>
      <c r="C163" s="34">
        <f t="shared" si="85"/>
        <v>0</v>
      </c>
      <c r="D163" s="34">
        <f t="shared" si="85"/>
        <v>0</v>
      </c>
      <c r="E163" s="34">
        <f t="shared" si="85"/>
        <v>0</v>
      </c>
      <c r="F163" s="34">
        <f t="shared" si="85"/>
        <v>0</v>
      </c>
      <c r="G163" s="34">
        <f t="shared" si="85"/>
        <v>0</v>
      </c>
      <c r="H163" s="34">
        <f t="shared" si="85"/>
        <v>0</v>
      </c>
      <c r="I163" s="34">
        <f t="shared" si="85"/>
        <v>0</v>
      </c>
      <c r="J163" s="34">
        <f t="shared" si="85"/>
        <v>0</v>
      </c>
      <c r="K163" s="34">
        <f t="shared" si="85"/>
        <v>0</v>
      </c>
      <c r="L163" s="34">
        <f t="shared" si="85"/>
        <v>0</v>
      </c>
      <c r="M163" s="34">
        <f t="shared" si="85"/>
        <v>0</v>
      </c>
      <c r="N163" s="34">
        <f t="shared" si="85"/>
        <v>0</v>
      </c>
      <c r="O163" s="34">
        <f t="shared" si="85"/>
        <v>0</v>
      </c>
      <c r="P163" s="34">
        <f t="shared" si="85"/>
        <v>0</v>
      </c>
      <c r="Q163" s="34">
        <f t="shared" si="85"/>
        <v>0</v>
      </c>
      <c r="R163" s="34">
        <f t="shared" si="85"/>
        <v>150</v>
      </c>
      <c r="S163" s="34">
        <f t="shared" si="86"/>
        <v>0</v>
      </c>
      <c r="T163" s="34">
        <f t="shared" si="86"/>
        <v>0</v>
      </c>
      <c r="U163" s="34">
        <f t="shared" si="86"/>
        <v>0</v>
      </c>
      <c r="V163" s="34">
        <f t="shared" si="86"/>
        <v>0</v>
      </c>
      <c r="W163" s="34">
        <f t="shared" si="86"/>
        <v>0</v>
      </c>
      <c r="X163" s="34">
        <f t="shared" si="86"/>
        <v>0</v>
      </c>
      <c r="Y163" s="34">
        <f t="shared" si="86"/>
        <v>0</v>
      </c>
      <c r="Z163" s="34">
        <f t="shared" si="86"/>
        <v>0</v>
      </c>
      <c r="AA163" s="34">
        <f t="shared" si="86"/>
        <v>0</v>
      </c>
      <c r="AB163" s="34">
        <f t="shared" si="86"/>
        <v>0</v>
      </c>
      <c r="AC163" s="34">
        <f t="shared" si="86"/>
        <v>0</v>
      </c>
      <c r="AD163" s="34">
        <f t="shared" si="86"/>
        <v>0</v>
      </c>
      <c r="AE163" s="34">
        <f t="shared" si="86"/>
        <v>0</v>
      </c>
      <c r="AF163" s="34">
        <f t="shared" si="86"/>
        <v>0</v>
      </c>
      <c r="AG163" s="34">
        <f t="shared" si="86"/>
        <v>0</v>
      </c>
      <c r="AH163" s="34">
        <f t="shared" si="86"/>
        <v>0</v>
      </c>
      <c r="AI163" s="34">
        <f t="shared" si="87"/>
        <v>0</v>
      </c>
      <c r="AJ163" s="34">
        <f t="shared" si="87"/>
        <v>0</v>
      </c>
      <c r="AK163" s="34">
        <f t="shared" si="87"/>
        <v>0</v>
      </c>
      <c r="AL163" s="34">
        <f t="shared" si="87"/>
        <v>0</v>
      </c>
      <c r="AM163" s="34">
        <f t="shared" si="87"/>
        <v>0</v>
      </c>
      <c r="AN163" s="34">
        <f t="shared" si="87"/>
        <v>0</v>
      </c>
      <c r="AO163" s="34">
        <f t="shared" si="87"/>
        <v>0</v>
      </c>
      <c r="AP163" s="34">
        <f t="shared" si="87"/>
        <v>0</v>
      </c>
      <c r="AQ163" s="34">
        <f t="shared" si="87"/>
        <v>0</v>
      </c>
      <c r="AR163" s="34">
        <f t="shared" si="87"/>
        <v>0</v>
      </c>
      <c r="AS163" s="34">
        <f t="shared" si="87"/>
        <v>0</v>
      </c>
      <c r="AT163" s="34">
        <f t="shared" si="87"/>
        <v>0</v>
      </c>
      <c r="AU163" s="34">
        <f t="shared" si="87"/>
        <v>0</v>
      </c>
    </row>
    <row r="164" spans="2:47" outlineLevel="1">
      <c r="B164" s="32" t="s">
        <v>927</v>
      </c>
      <c r="C164" s="35" t="s">
        <v>34</v>
      </c>
      <c r="D164" s="35" t="s">
        <v>34</v>
      </c>
      <c r="E164" s="35" t="s">
        <v>34</v>
      </c>
      <c r="F164" s="35" t="s">
        <v>34</v>
      </c>
      <c r="G164" s="35" t="s">
        <v>34</v>
      </c>
      <c r="H164" s="35" t="s">
        <v>34</v>
      </c>
      <c r="I164" s="35" t="s">
        <v>34</v>
      </c>
      <c r="J164" s="35" t="s">
        <v>34</v>
      </c>
      <c r="K164" s="35" t="s">
        <v>34</v>
      </c>
      <c r="L164" s="35" t="s">
        <v>34</v>
      </c>
      <c r="M164" s="35" t="s">
        <v>34</v>
      </c>
      <c r="N164" s="35" t="s">
        <v>34</v>
      </c>
      <c r="O164" s="35" t="s">
        <v>34</v>
      </c>
      <c r="P164" s="35" t="s">
        <v>34</v>
      </c>
      <c r="Q164" s="35" t="s">
        <v>34</v>
      </c>
      <c r="R164" s="35">
        <v>12</v>
      </c>
      <c r="S164" s="35">
        <v>20</v>
      </c>
      <c r="T164" s="35">
        <v>2</v>
      </c>
      <c r="U164" s="35">
        <v>3</v>
      </c>
      <c r="V164" s="35">
        <v>6</v>
      </c>
      <c r="W164" s="35">
        <v>9</v>
      </c>
      <c r="X164" s="35">
        <v>16</v>
      </c>
      <c r="Y164" s="35">
        <v>17</v>
      </c>
      <c r="Z164" s="35">
        <v>22</v>
      </c>
      <c r="AA164" s="35">
        <v>23</v>
      </c>
      <c r="AB164" s="35">
        <v>24</v>
      </c>
      <c r="AC164" s="35">
        <v>25</v>
      </c>
      <c r="AD164" s="35">
        <v>30</v>
      </c>
      <c r="AE164" s="35">
        <v>1</v>
      </c>
      <c r="AF164" s="35">
        <v>4</v>
      </c>
      <c r="AG164" s="35" t="s">
        <v>34</v>
      </c>
      <c r="AH164" s="35" t="s">
        <v>34</v>
      </c>
      <c r="AI164" s="35" t="s">
        <v>34</v>
      </c>
      <c r="AJ164" s="35" t="s">
        <v>34</v>
      </c>
      <c r="AK164" s="35" t="s">
        <v>34</v>
      </c>
      <c r="AL164" s="35" t="s">
        <v>34</v>
      </c>
      <c r="AM164" s="35" t="s">
        <v>34</v>
      </c>
      <c r="AN164" s="35" t="s">
        <v>34</v>
      </c>
      <c r="AO164" s="35" t="s">
        <v>34</v>
      </c>
      <c r="AP164" s="35" t="s">
        <v>34</v>
      </c>
      <c r="AQ164" s="35" t="s">
        <v>34</v>
      </c>
      <c r="AR164" s="35" t="s">
        <v>34</v>
      </c>
      <c r="AS164" s="35" t="s">
        <v>34</v>
      </c>
      <c r="AT164" s="35" t="s">
        <v>34</v>
      </c>
      <c r="AU164" s="35" t="s">
        <v>34</v>
      </c>
    </row>
    <row r="165" spans="2:47" outlineLevel="1">
      <c r="B165" s="32" t="s">
        <v>936</v>
      </c>
      <c r="C165" s="35"/>
      <c r="D165" s="35"/>
      <c r="E165" s="35"/>
      <c r="F165" s="35"/>
      <c r="G165" s="35"/>
      <c r="H165" s="35"/>
      <c r="I165" s="35"/>
      <c r="J165" s="35"/>
      <c r="K165" s="35"/>
      <c r="L165" s="35"/>
      <c r="M165" s="35"/>
      <c r="N165" s="35"/>
      <c r="O165" s="35"/>
      <c r="P165" s="35"/>
      <c r="Q165" s="35"/>
      <c r="R165" s="35">
        <v>0</v>
      </c>
      <c r="S165" s="35">
        <v>0</v>
      </c>
      <c r="T165" s="35">
        <v>97</v>
      </c>
      <c r="U165" s="35">
        <v>97</v>
      </c>
      <c r="V165" s="35">
        <v>97</v>
      </c>
      <c r="W165" s="35">
        <v>97</v>
      </c>
      <c r="X165" s="35">
        <v>97</v>
      </c>
      <c r="Y165" s="35">
        <v>97</v>
      </c>
      <c r="Z165" s="35">
        <v>97</v>
      </c>
      <c r="AA165" s="35">
        <v>97</v>
      </c>
      <c r="AB165" s="35">
        <v>152</v>
      </c>
      <c r="AC165" s="35">
        <v>152</v>
      </c>
      <c r="AD165" s="35">
        <v>152</v>
      </c>
      <c r="AE165" s="35">
        <v>0</v>
      </c>
      <c r="AF165" s="35">
        <v>0</v>
      </c>
      <c r="AG165" s="35"/>
      <c r="AH165" s="35"/>
      <c r="AI165" s="35"/>
      <c r="AJ165" s="35"/>
      <c r="AK165" s="35"/>
      <c r="AL165" s="35"/>
      <c r="AM165" s="35"/>
      <c r="AN165" s="35"/>
      <c r="AO165" s="35"/>
      <c r="AP165" s="35"/>
      <c r="AQ165" s="35"/>
      <c r="AR165" s="35"/>
      <c r="AS165" s="35"/>
      <c r="AT165" s="35"/>
      <c r="AU165" s="35"/>
    </row>
    <row r="166" spans="2:47" outlineLevel="1">
      <c r="B166" s="32" t="s">
        <v>929</v>
      </c>
      <c r="C166" s="34">
        <f t="shared" ref="C166:R168" si="88">C165</f>
        <v>0</v>
      </c>
      <c r="D166" s="34">
        <f t="shared" si="88"/>
        <v>0</v>
      </c>
      <c r="E166" s="34">
        <f t="shared" si="88"/>
        <v>0</v>
      </c>
      <c r="F166" s="34">
        <f t="shared" si="88"/>
        <v>0</v>
      </c>
      <c r="G166" s="34">
        <f t="shared" si="88"/>
        <v>0</v>
      </c>
      <c r="H166" s="34">
        <f t="shared" si="88"/>
        <v>0</v>
      </c>
      <c r="I166" s="34">
        <f t="shared" si="88"/>
        <v>0</v>
      </c>
      <c r="J166" s="34">
        <f t="shared" si="88"/>
        <v>0</v>
      </c>
      <c r="K166" s="34">
        <f t="shared" si="88"/>
        <v>0</v>
      </c>
      <c r="L166" s="34">
        <f t="shared" si="88"/>
        <v>0</v>
      </c>
      <c r="M166" s="34">
        <f t="shared" si="88"/>
        <v>0</v>
      </c>
      <c r="N166" s="34">
        <f t="shared" si="88"/>
        <v>0</v>
      </c>
      <c r="O166" s="34">
        <f t="shared" si="88"/>
        <v>0</v>
      </c>
      <c r="P166" s="34">
        <f t="shared" si="88"/>
        <v>0</v>
      </c>
      <c r="Q166" s="34">
        <f t="shared" si="88"/>
        <v>0</v>
      </c>
      <c r="R166" s="34">
        <f t="shared" si="88"/>
        <v>0</v>
      </c>
      <c r="S166" s="34">
        <f t="shared" ref="S166:AH168" si="89">S165</f>
        <v>0</v>
      </c>
      <c r="T166" s="34">
        <f t="shared" si="89"/>
        <v>97</v>
      </c>
      <c r="U166" s="34">
        <f t="shared" si="89"/>
        <v>97</v>
      </c>
      <c r="V166" s="34">
        <f t="shared" si="89"/>
        <v>97</v>
      </c>
      <c r="W166" s="34">
        <f t="shared" si="89"/>
        <v>97</v>
      </c>
      <c r="X166" s="34">
        <f t="shared" si="89"/>
        <v>97</v>
      </c>
      <c r="Y166" s="34">
        <f t="shared" si="89"/>
        <v>97</v>
      </c>
      <c r="Z166" s="34">
        <f t="shared" si="89"/>
        <v>97</v>
      </c>
      <c r="AA166" s="34">
        <f t="shared" si="89"/>
        <v>97</v>
      </c>
      <c r="AB166" s="34">
        <f t="shared" si="89"/>
        <v>152</v>
      </c>
      <c r="AC166" s="34">
        <f t="shared" si="89"/>
        <v>152</v>
      </c>
      <c r="AD166" s="34">
        <f t="shared" si="89"/>
        <v>152</v>
      </c>
      <c r="AE166" s="34">
        <f t="shared" si="89"/>
        <v>0</v>
      </c>
      <c r="AF166" s="34">
        <f t="shared" si="89"/>
        <v>0</v>
      </c>
      <c r="AG166" s="34">
        <f t="shared" si="89"/>
        <v>0</v>
      </c>
      <c r="AH166" s="34">
        <f t="shared" si="89"/>
        <v>0</v>
      </c>
      <c r="AI166" s="34">
        <f t="shared" ref="AI166:AU168" si="90">AI165</f>
        <v>0</v>
      </c>
      <c r="AJ166" s="34">
        <f t="shared" si="90"/>
        <v>0</v>
      </c>
      <c r="AK166" s="34">
        <f t="shared" si="90"/>
        <v>0</v>
      </c>
      <c r="AL166" s="34">
        <f t="shared" si="90"/>
        <v>0</v>
      </c>
      <c r="AM166" s="34">
        <f t="shared" si="90"/>
        <v>0</v>
      </c>
      <c r="AN166" s="34">
        <f t="shared" si="90"/>
        <v>0</v>
      </c>
      <c r="AO166" s="34">
        <f t="shared" si="90"/>
        <v>0</v>
      </c>
      <c r="AP166" s="34">
        <f t="shared" si="90"/>
        <v>0</v>
      </c>
      <c r="AQ166" s="34">
        <f t="shared" si="90"/>
        <v>0</v>
      </c>
      <c r="AR166" s="34">
        <f t="shared" si="90"/>
        <v>0</v>
      </c>
      <c r="AS166" s="34">
        <f t="shared" si="90"/>
        <v>0</v>
      </c>
      <c r="AT166" s="34">
        <f t="shared" si="90"/>
        <v>0</v>
      </c>
      <c r="AU166" s="34">
        <f t="shared" si="90"/>
        <v>0</v>
      </c>
    </row>
    <row r="167" spans="2:47" outlineLevel="1">
      <c r="B167" s="32" t="s">
        <v>930</v>
      </c>
      <c r="C167" s="34">
        <f t="shared" si="88"/>
        <v>0</v>
      </c>
      <c r="D167" s="34">
        <f t="shared" si="88"/>
        <v>0</v>
      </c>
      <c r="E167" s="34">
        <f t="shared" si="88"/>
        <v>0</v>
      </c>
      <c r="F167" s="34">
        <f t="shared" si="88"/>
        <v>0</v>
      </c>
      <c r="G167" s="34">
        <f t="shared" si="88"/>
        <v>0</v>
      </c>
      <c r="H167" s="34">
        <f t="shared" si="88"/>
        <v>0</v>
      </c>
      <c r="I167" s="34">
        <f t="shared" si="88"/>
        <v>0</v>
      </c>
      <c r="J167" s="34">
        <f t="shared" si="88"/>
        <v>0</v>
      </c>
      <c r="K167" s="34">
        <f t="shared" si="88"/>
        <v>0</v>
      </c>
      <c r="L167" s="34">
        <f t="shared" si="88"/>
        <v>0</v>
      </c>
      <c r="M167" s="34">
        <f t="shared" si="88"/>
        <v>0</v>
      </c>
      <c r="N167" s="34">
        <f t="shared" si="88"/>
        <v>0</v>
      </c>
      <c r="O167" s="34">
        <f t="shared" si="88"/>
        <v>0</v>
      </c>
      <c r="P167" s="34">
        <f t="shared" si="88"/>
        <v>0</v>
      </c>
      <c r="Q167" s="34">
        <f t="shared" si="88"/>
        <v>0</v>
      </c>
      <c r="R167" s="34">
        <f t="shared" si="88"/>
        <v>0</v>
      </c>
      <c r="S167" s="34">
        <f t="shared" si="89"/>
        <v>0</v>
      </c>
      <c r="T167" s="34">
        <f t="shared" si="89"/>
        <v>97</v>
      </c>
      <c r="U167" s="34">
        <f t="shared" si="89"/>
        <v>97</v>
      </c>
      <c r="V167" s="34">
        <f t="shared" si="89"/>
        <v>97</v>
      </c>
      <c r="W167" s="34">
        <f t="shared" si="89"/>
        <v>97</v>
      </c>
      <c r="X167" s="34">
        <f t="shared" si="89"/>
        <v>97</v>
      </c>
      <c r="Y167" s="34">
        <f t="shared" si="89"/>
        <v>97</v>
      </c>
      <c r="Z167" s="34">
        <f t="shared" si="89"/>
        <v>97</v>
      </c>
      <c r="AA167" s="34">
        <f t="shared" si="89"/>
        <v>97</v>
      </c>
      <c r="AB167" s="34">
        <f t="shared" si="89"/>
        <v>152</v>
      </c>
      <c r="AC167" s="34">
        <f t="shared" si="89"/>
        <v>152</v>
      </c>
      <c r="AD167" s="34">
        <f t="shared" si="89"/>
        <v>152</v>
      </c>
      <c r="AE167" s="34">
        <f t="shared" si="89"/>
        <v>0</v>
      </c>
      <c r="AF167" s="34">
        <f t="shared" si="89"/>
        <v>0</v>
      </c>
      <c r="AG167" s="34">
        <f t="shared" si="89"/>
        <v>0</v>
      </c>
      <c r="AH167" s="34">
        <f t="shared" si="89"/>
        <v>0</v>
      </c>
      <c r="AI167" s="34">
        <f t="shared" si="90"/>
        <v>0</v>
      </c>
      <c r="AJ167" s="34">
        <f t="shared" si="90"/>
        <v>0</v>
      </c>
      <c r="AK167" s="34">
        <f t="shared" si="90"/>
        <v>0</v>
      </c>
      <c r="AL167" s="34">
        <f t="shared" si="90"/>
        <v>0</v>
      </c>
      <c r="AM167" s="34">
        <f t="shared" si="90"/>
        <v>0</v>
      </c>
      <c r="AN167" s="34">
        <f t="shared" si="90"/>
        <v>0</v>
      </c>
      <c r="AO167" s="34">
        <f t="shared" si="90"/>
        <v>0</v>
      </c>
      <c r="AP167" s="34">
        <f t="shared" si="90"/>
        <v>0</v>
      </c>
      <c r="AQ167" s="34">
        <f t="shared" si="90"/>
        <v>0</v>
      </c>
      <c r="AR167" s="34">
        <f t="shared" si="90"/>
        <v>0</v>
      </c>
      <c r="AS167" s="34">
        <f t="shared" si="90"/>
        <v>0</v>
      </c>
      <c r="AT167" s="34">
        <f t="shared" si="90"/>
        <v>0</v>
      </c>
      <c r="AU167" s="34">
        <f t="shared" si="90"/>
        <v>0</v>
      </c>
    </row>
    <row r="168" spans="2:47" outlineLevel="1">
      <c r="B168" s="32" t="s">
        <v>931</v>
      </c>
      <c r="C168" s="34">
        <f t="shared" si="88"/>
        <v>0</v>
      </c>
      <c r="D168" s="34">
        <f t="shared" si="88"/>
        <v>0</v>
      </c>
      <c r="E168" s="34">
        <f t="shared" si="88"/>
        <v>0</v>
      </c>
      <c r="F168" s="34">
        <f t="shared" si="88"/>
        <v>0</v>
      </c>
      <c r="G168" s="34">
        <f t="shared" si="88"/>
        <v>0</v>
      </c>
      <c r="H168" s="34">
        <f t="shared" si="88"/>
        <v>0</v>
      </c>
      <c r="I168" s="34">
        <f t="shared" si="88"/>
        <v>0</v>
      </c>
      <c r="J168" s="34">
        <f t="shared" si="88"/>
        <v>0</v>
      </c>
      <c r="K168" s="34">
        <f t="shared" si="88"/>
        <v>0</v>
      </c>
      <c r="L168" s="34">
        <f t="shared" si="88"/>
        <v>0</v>
      </c>
      <c r="M168" s="34">
        <f t="shared" si="88"/>
        <v>0</v>
      </c>
      <c r="N168" s="34">
        <f t="shared" si="88"/>
        <v>0</v>
      </c>
      <c r="O168" s="34">
        <f t="shared" si="88"/>
        <v>0</v>
      </c>
      <c r="P168" s="34">
        <f t="shared" si="88"/>
        <v>0</v>
      </c>
      <c r="Q168" s="34">
        <f t="shared" si="88"/>
        <v>0</v>
      </c>
      <c r="R168" s="34">
        <f t="shared" si="88"/>
        <v>0</v>
      </c>
      <c r="S168" s="34">
        <f t="shared" si="89"/>
        <v>0</v>
      </c>
      <c r="T168" s="34">
        <f t="shared" si="89"/>
        <v>97</v>
      </c>
      <c r="U168" s="34">
        <f t="shared" si="89"/>
        <v>97</v>
      </c>
      <c r="V168" s="34">
        <f t="shared" si="89"/>
        <v>97</v>
      </c>
      <c r="W168" s="34">
        <f t="shared" si="89"/>
        <v>97</v>
      </c>
      <c r="X168" s="34">
        <f t="shared" si="89"/>
        <v>97</v>
      </c>
      <c r="Y168" s="34">
        <f t="shared" si="89"/>
        <v>97</v>
      </c>
      <c r="Z168" s="34">
        <f t="shared" si="89"/>
        <v>97</v>
      </c>
      <c r="AA168" s="34">
        <f t="shared" si="89"/>
        <v>97</v>
      </c>
      <c r="AB168" s="34">
        <f t="shared" si="89"/>
        <v>152</v>
      </c>
      <c r="AC168" s="34">
        <f t="shared" si="89"/>
        <v>152</v>
      </c>
      <c r="AD168" s="34">
        <f t="shared" si="89"/>
        <v>152</v>
      </c>
      <c r="AE168" s="34">
        <f t="shared" si="89"/>
        <v>0</v>
      </c>
      <c r="AF168" s="34">
        <f t="shared" si="89"/>
        <v>0</v>
      </c>
      <c r="AG168" s="34">
        <f t="shared" si="89"/>
        <v>0</v>
      </c>
      <c r="AH168" s="34">
        <f t="shared" si="89"/>
        <v>0</v>
      </c>
      <c r="AI168" s="34">
        <f t="shared" si="90"/>
        <v>0</v>
      </c>
      <c r="AJ168" s="34">
        <f t="shared" si="90"/>
        <v>0</v>
      </c>
      <c r="AK168" s="34">
        <f t="shared" si="90"/>
        <v>0</v>
      </c>
      <c r="AL168" s="34">
        <f t="shared" si="90"/>
        <v>0</v>
      </c>
      <c r="AM168" s="34">
        <f t="shared" si="90"/>
        <v>0</v>
      </c>
      <c r="AN168" s="34">
        <f t="shared" si="90"/>
        <v>0</v>
      </c>
      <c r="AO168" s="34">
        <f t="shared" si="90"/>
        <v>0</v>
      </c>
      <c r="AP168" s="34">
        <f t="shared" si="90"/>
        <v>0</v>
      </c>
      <c r="AQ168" s="34">
        <f t="shared" si="90"/>
        <v>0</v>
      </c>
      <c r="AR168" s="34">
        <f t="shared" si="90"/>
        <v>0</v>
      </c>
      <c r="AS168" s="34">
        <f t="shared" si="90"/>
        <v>0</v>
      </c>
      <c r="AT168" s="34">
        <f t="shared" si="90"/>
        <v>0</v>
      </c>
      <c r="AU168" s="34">
        <f t="shared" si="90"/>
        <v>0</v>
      </c>
    </row>
    <row r="169" spans="2:47" outlineLevel="1">
      <c r="B169" s="32" t="s">
        <v>927</v>
      </c>
      <c r="C169" s="35" t="s">
        <v>34</v>
      </c>
      <c r="D169" s="35" t="s">
        <v>34</v>
      </c>
      <c r="E169" s="35" t="s">
        <v>34</v>
      </c>
      <c r="F169" s="35" t="s">
        <v>34</v>
      </c>
      <c r="G169" s="35" t="s">
        <v>34</v>
      </c>
      <c r="H169" s="35" t="s">
        <v>34</v>
      </c>
      <c r="I169" s="35" t="s">
        <v>34</v>
      </c>
      <c r="J169" s="35" t="s">
        <v>34</v>
      </c>
      <c r="K169" s="35" t="s">
        <v>34</v>
      </c>
      <c r="L169" s="35" t="s">
        <v>34</v>
      </c>
      <c r="M169" s="35" t="s">
        <v>34</v>
      </c>
      <c r="N169" s="35" t="s">
        <v>34</v>
      </c>
      <c r="O169" s="35" t="s">
        <v>34</v>
      </c>
      <c r="P169" s="35" t="s">
        <v>34</v>
      </c>
      <c r="Q169" s="35" t="s">
        <v>34</v>
      </c>
      <c r="R169" s="35">
        <v>12</v>
      </c>
      <c r="S169" s="35">
        <v>20</v>
      </c>
      <c r="T169" s="35">
        <v>2</v>
      </c>
      <c r="U169" s="35">
        <v>3</v>
      </c>
      <c r="V169" s="35">
        <v>17</v>
      </c>
      <c r="W169" s="35">
        <v>22</v>
      </c>
      <c r="X169" s="35">
        <v>6</v>
      </c>
      <c r="Y169" s="35">
        <v>9</v>
      </c>
      <c r="Z169" s="35">
        <v>16</v>
      </c>
      <c r="AA169" s="35">
        <v>23</v>
      </c>
      <c r="AB169" s="35">
        <v>5</v>
      </c>
      <c r="AC169" s="35">
        <v>8</v>
      </c>
      <c r="AD169" s="35">
        <v>15</v>
      </c>
      <c r="AE169" s="35">
        <v>1</v>
      </c>
      <c r="AF169" s="35">
        <v>4</v>
      </c>
      <c r="AG169" s="35" t="s">
        <v>34</v>
      </c>
      <c r="AH169" s="35" t="s">
        <v>34</v>
      </c>
      <c r="AI169" s="35" t="s">
        <v>34</v>
      </c>
      <c r="AJ169" s="35" t="s">
        <v>34</v>
      </c>
      <c r="AK169" s="35" t="s">
        <v>34</v>
      </c>
      <c r="AL169" s="35" t="s">
        <v>34</v>
      </c>
      <c r="AM169" s="35" t="s">
        <v>34</v>
      </c>
      <c r="AN169" s="35" t="s">
        <v>34</v>
      </c>
      <c r="AO169" s="35" t="s">
        <v>34</v>
      </c>
      <c r="AP169" s="35" t="s">
        <v>34</v>
      </c>
      <c r="AQ169" s="35" t="s">
        <v>34</v>
      </c>
      <c r="AR169" s="35" t="s">
        <v>34</v>
      </c>
      <c r="AS169" s="35" t="s">
        <v>34</v>
      </c>
      <c r="AT169" s="35" t="s">
        <v>34</v>
      </c>
      <c r="AU169" s="35" t="s">
        <v>34</v>
      </c>
    </row>
    <row r="170" spans="2:47" outlineLevel="1">
      <c r="B170" s="32" t="s">
        <v>937</v>
      </c>
      <c r="C170" s="35"/>
      <c r="D170" s="35"/>
      <c r="E170" s="35"/>
      <c r="F170" s="35"/>
      <c r="G170" s="35"/>
      <c r="H170" s="35"/>
      <c r="I170" s="35"/>
      <c r="J170" s="35"/>
      <c r="K170" s="35"/>
      <c r="L170" s="35"/>
      <c r="M170" s="35"/>
      <c r="N170" s="35"/>
      <c r="O170" s="35"/>
      <c r="P170" s="35"/>
      <c r="Q170" s="35"/>
      <c r="R170" s="35">
        <v>348</v>
      </c>
      <c r="S170" s="35">
        <v>348</v>
      </c>
      <c r="T170" s="35">
        <v>7</v>
      </c>
      <c r="U170" s="35">
        <v>7</v>
      </c>
      <c r="V170" s="35">
        <v>7</v>
      </c>
      <c r="W170" s="35">
        <v>7</v>
      </c>
      <c r="X170" s="35">
        <v>7</v>
      </c>
      <c r="Y170" s="35">
        <v>7</v>
      </c>
      <c r="Z170" s="35">
        <v>7</v>
      </c>
      <c r="AA170" s="35">
        <v>7</v>
      </c>
      <c r="AB170" s="35">
        <v>0</v>
      </c>
      <c r="AC170" s="35">
        <v>0</v>
      </c>
      <c r="AD170" s="35">
        <v>0</v>
      </c>
      <c r="AE170" s="35">
        <v>0</v>
      </c>
      <c r="AF170" s="35">
        <v>0</v>
      </c>
      <c r="AG170" s="35"/>
      <c r="AH170" s="35"/>
      <c r="AI170" s="35"/>
      <c r="AJ170" s="35"/>
      <c r="AK170" s="35"/>
      <c r="AL170" s="35"/>
      <c r="AM170" s="35"/>
      <c r="AN170" s="35"/>
      <c r="AO170" s="35"/>
      <c r="AP170" s="35"/>
      <c r="AQ170" s="35"/>
      <c r="AR170" s="35"/>
      <c r="AS170" s="35"/>
      <c r="AT170" s="35"/>
      <c r="AU170" s="35"/>
    </row>
    <row r="171" spans="2:47" outlineLevel="1">
      <c r="B171" s="32" t="s">
        <v>929</v>
      </c>
      <c r="C171" s="34">
        <f t="shared" ref="C171:R173" si="91">C170</f>
        <v>0</v>
      </c>
      <c r="D171" s="34">
        <f t="shared" si="91"/>
        <v>0</v>
      </c>
      <c r="E171" s="34">
        <f t="shared" si="91"/>
        <v>0</v>
      </c>
      <c r="F171" s="34">
        <f t="shared" si="91"/>
        <v>0</v>
      </c>
      <c r="G171" s="34">
        <f t="shared" si="91"/>
        <v>0</v>
      </c>
      <c r="H171" s="34">
        <f t="shared" si="91"/>
        <v>0</v>
      </c>
      <c r="I171" s="34">
        <f t="shared" si="91"/>
        <v>0</v>
      </c>
      <c r="J171" s="34">
        <f t="shared" si="91"/>
        <v>0</v>
      </c>
      <c r="K171" s="34">
        <f t="shared" si="91"/>
        <v>0</v>
      </c>
      <c r="L171" s="34">
        <f t="shared" si="91"/>
        <v>0</v>
      </c>
      <c r="M171" s="34">
        <f t="shared" si="91"/>
        <v>0</v>
      </c>
      <c r="N171" s="34">
        <f t="shared" si="91"/>
        <v>0</v>
      </c>
      <c r="O171" s="34">
        <f t="shared" si="91"/>
        <v>0</v>
      </c>
      <c r="P171" s="34">
        <f t="shared" si="91"/>
        <v>0</v>
      </c>
      <c r="Q171" s="34">
        <f t="shared" si="91"/>
        <v>0</v>
      </c>
      <c r="R171" s="34">
        <f t="shared" si="91"/>
        <v>348</v>
      </c>
      <c r="S171" s="34">
        <f t="shared" ref="S171:AH173" si="92">S170</f>
        <v>348</v>
      </c>
      <c r="T171" s="34">
        <f t="shared" si="92"/>
        <v>7</v>
      </c>
      <c r="U171" s="34">
        <f t="shared" si="92"/>
        <v>7</v>
      </c>
      <c r="V171" s="34">
        <f t="shared" si="92"/>
        <v>7</v>
      </c>
      <c r="W171" s="34">
        <f t="shared" si="92"/>
        <v>7</v>
      </c>
      <c r="X171" s="34">
        <f t="shared" si="92"/>
        <v>7</v>
      </c>
      <c r="Y171" s="34">
        <f t="shared" si="92"/>
        <v>7</v>
      </c>
      <c r="Z171" s="34">
        <f t="shared" si="92"/>
        <v>7</v>
      </c>
      <c r="AA171" s="34">
        <f t="shared" si="92"/>
        <v>7</v>
      </c>
      <c r="AB171" s="34">
        <f t="shared" si="92"/>
        <v>0</v>
      </c>
      <c r="AC171" s="34">
        <f t="shared" si="92"/>
        <v>0</v>
      </c>
      <c r="AD171" s="34">
        <f t="shared" si="92"/>
        <v>0</v>
      </c>
      <c r="AE171" s="34">
        <f t="shared" si="92"/>
        <v>0</v>
      </c>
      <c r="AF171" s="34">
        <f t="shared" si="92"/>
        <v>0</v>
      </c>
      <c r="AG171" s="34">
        <f t="shared" si="92"/>
        <v>0</v>
      </c>
      <c r="AH171" s="34">
        <f t="shared" si="92"/>
        <v>0</v>
      </c>
      <c r="AI171" s="34">
        <f t="shared" ref="AI171:AU173" si="93">AI170</f>
        <v>0</v>
      </c>
      <c r="AJ171" s="34">
        <f t="shared" si="93"/>
        <v>0</v>
      </c>
      <c r="AK171" s="34">
        <f t="shared" si="93"/>
        <v>0</v>
      </c>
      <c r="AL171" s="34">
        <f t="shared" si="93"/>
        <v>0</v>
      </c>
      <c r="AM171" s="34">
        <f t="shared" si="93"/>
        <v>0</v>
      </c>
      <c r="AN171" s="34">
        <f t="shared" si="93"/>
        <v>0</v>
      </c>
      <c r="AO171" s="34">
        <f t="shared" si="93"/>
        <v>0</v>
      </c>
      <c r="AP171" s="34">
        <f t="shared" si="93"/>
        <v>0</v>
      </c>
      <c r="AQ171" s="34">
        <f t="shared" si="93"/>
        <v>0</v>
      </c>
      <c r="AR171" s="34">
        <f t="shared" si="93"/>
        <v>0</v>
      </c>
      <c r="AS171" s="34">
        <f t="shared" si="93"/>
        <v>0</v>
      </c>
      <c r="AT171" s="34">
        <f t="shared" si="93"/>
        <v>0</v>
      </c>
      <c r="AU171" s="34">
        <f t="shared" si="93"/>
        <v>0</v>
      </c>
    </row>
    <row r="172" spans="2:47" outlineLevel="1">
      <c r="B172" s="32" t="s">
        <v>930</v>
      </c>
      <c r="C172" s="34">
        <f t="shared" si="91"/>
        <v>0</v>
      </c>
      <c r="D172" s="34">
        <f t="shared" si="91"/>
        <v>0</v>
      </c>
      <c r="E172" s="34">
        <f t="shared" si="91"/>
        <v>0</v>
      </c>
      <c r="F172" s="34">
        <f t="shared" si="91"/>
        <v>0</v>
      </c>
      <c r="G172" s="34">
        <f t="shared" si="91"/>
        <v>0</v>
      </c>
      <c r="H172" s="34">
        <f t="shared" si="91"/>
        <v>0</v>
      </c>
      <c r="I172" s="34">
        <f t="shared" si="91"/>
        <v>0</v>
      </c>
      <c r="J172" s="34">
        <f t="shared" si="91"/>
        <v>0</v>
      </c>
      <c r="K172" s="34">
        <f t="shared" si="91"/>
        <v>0</v>
      </c>
      <c r="L172" s="34">
        <f t="shared" si="91"/>
        <v>0</v>
      </c>
      <c r="M172" s="34">
        <f t="shared" si="91"/>
        <v>0</v>
      </c>
      <c r="N172" s="34">
        <f t="shared" si="91"/>
        <v>0</v>
      </c>
      <c r="O172" s="34">
        <f t="shared" si="91"/>
        <v>0</v>
      </c>
      <c r="P172" s="34">
        <f t="shared" si="91"/>
        <v>0</v>
      </c>
      <c r="Q172" s="34">
        <f t="shared" si="91"/>
        <v>0</v>
      </c>
      <c r="R172" s="34">
        <f t="shared" si="91"/>
        <v>348</v>
      </c>
      <c r="S172" s="34">
        <f t="shared" si="92"/>
        <v>348</v>
      </c>
      <c r="T172" s="34">
        <f t="shared" si="92"/>
        <v>7</v>
      </c>
      <c r="U172" s="34">
        <f t="shared" si="92"/>
        <v>7</v>
      </c>
      <c r="V172" s="34">
        <f t="shared" si="92"/>
        <v>7</v>
      </c>
      <c r="W172" s="34">
        <f t="shared" si="92"/>
        <v>7</v>
      </c>
      <c r="X172" s="34">
        <f t="shared" si="92"/>
        <v>7</v>
      </c>
      <c r="Y172" s="34">
        <f t="shared" si="92"/>
        <v>7</v>
      </c>
      <c r="Z172" s="34">
        <f t="shared" si="92"/>
        <v>7</v>
      </c>
      <c r="AA172" s="34">
        <f t="shared" si="92"/>
        <v>7</v>
      </c>
      <c r="AB172" s="34">
        <f t="shared" si="92"/>
        <v>0</v>
      </c>
      <c r="AC172" s="34">
        <f t="shared" si="92"/>
        <v>0</v>
      </c>
      <c r="AD172" s="34">
        <f t="shared" si="92"/>
        <v>0</v>
      </c>
      <c r="AE172" s="34">
        <f t="shared" si="92"/>
        <v>0</v>
      </c>
      <c r="AF172" s="34">
        <f t="shared" si="92"/>
        <v>0</v>
      </c>
      <c r="AG172" s="34">
        <f t="shared" si="92"/>
        <v>0</v>
      </c>
      <c r="AH172" s="34">
        <f t="shared" si="92"/>
        <v>0</v>
      </c>
      <c r="AI172" s="34">
        <f t="shared" si="93"/>
        <v>0</v>
      </c>
      <c r="AJ172" s="34">
        <f t="shared" si="93"/>
        <v>0</v>
      </c>
      <c r="AK172" s="34">
        <f t="shared" si="93"/>
        <v>0</v>
      </c>
      <c r="AL172" s="34">
        <f t="shared" si="93"/>
        <v>0</v>
      </c>
      <c r="AM172" s="34">
        <f t="shared" si="93"/>
        <v>0</v>
      </c>
      <c r="AN172" s="34">
        <f t="shared" si="93"/>
        <v>0</v>
      </c>
      <c r="AO172" s="34">
        <f t="shared" si="93"/>
        <v>0</v>
      </c>
      <c r="AP172" s="34">
        <f t="shared" si="93"/>
        <v>0</v>
      </c>
      <c r="AQ172" s="34">
        <f t="shared" si="93"/>
        <v>0</v>
      </c>
      <c r="AR172" s="34">
        <f t="shared" si="93"/>
        <v>0</v>
      </c>
      <c r="AS172" s="34">
        <f t="shared" si="93"/>
        <v>0</v>
      </c>
      <c r="AT172" s="34">
        <f t="shared" si="93"/>
        <v>0</v>
      </c>
      <c r="AU172" s="34">
        <f t="shared" si="93"/>
        <v>0</v>
      </c>
    </row>
    <row r="173" spans="2:47" outlineLevel="1">
      <c r="B173" s="32" t="s">
        <v>931</v>
      </c>
      <c r="C173" s="34">
        <f t="shared" si="91"/>
        <v>0</v>
      </c>
      <c r="D173" s="34">
        <f t="shared" si="91"/>
        <v>0</v>
      </c>
      <c r="E173" s="34">
        <f t="shared" si="91"/>
        <v>0</v>
      </c>
      <c r="F173" s="34">
        <f t="shared" si="91"/>
        <v>0</v>
      </c>
      <c r="G173" s="34">
        <f t="shared" si="91"/>
        <v>0</v>
      </c>
      <c r="H173" s="34">
        <f t="shared" si="91"/>
        <v>0</v>
      </c>
      <c r="I173" s="34">
        <f t="shared" si="91"/>
        <v>0</v>
      </c>
      <c r="J173" s="34">
        <f t="shared" si="91"/>
        <v>0</v>
      </c>
      <c r="K173" s="34">
        <f t="shared" si="91"/>
        <v>0</v>
      </c>
      <c r="L173" s="34">
        <f t="shared" si="91"/>
        <v>0</v>
      </c>
      <c r="M173" s="34">
        <f t="shared" si="91"/>
        <v>0</v>
      </c>
      <c r="N173" s="34">
        <f t="shared" si="91"/>
        <v>0</v>
      </c>
      <c r="O173" s="34">
        <f t="shared" si="91"/>
        <v>0</v>
      </c>
      <c r="P173" s="34">
        <f t="shared" si="91"/>
        <v>0</v>
      </c>
      <c r="Q173" s="34">
        <f t="shared" si="91"/>
        <v>0</v>
      </c>
      <c r="R173" s="34">
        <f t="shared" si="91"/>
        <v>348</v>
      </c>
      <c r="S173" s="34">
        <f t="shared" si="92"/>
        <v>348</v>
      </c>
      <c r="T173" s="34">
        <f t="shared" si="92"/>
        <v>7</v>
      </c>
      <c r="U173" s="34">
        <f t="shared" si="92"/>
        <v>7</v>
      </c>
      <c r="V173" s="34">
        <f t="shared" si="92"/>
        <v>7</v>
      </c>
      <c r="W173" s="34">
        <f t="shared" si="92"/>
        <v>7</v>
      </c>
      <c r="X173" s="34">
        <f t="shared" si="92"/>
        <v>7</v>
      </c>
      <c r="Y173" s="34">
        <f t="shared" si="92"/>
        <v>7</v>
      </c>
      <c r="Z173" s="34">
        <f t="shared" si="92"/>
        <v>7</v>
      </c>
      <c r="AA173" s="34">
        <f t="shared" si="92"/>
        <v>7</v>
      </c>
      <c r="AB173" s="34">
        <f t="shared" si="92"/>
        <v>0</v>
      </c>
      <c r="AC173" s="34">
        <f t="shared" si="92"/>
        <v>0</v>
      </c>
      <c r="AD173" s="34">
        <f t="shared" si="92"/>
        <v>0</v>
      </c>
      <c r="AE173" s="34">
        <f t="shared" si="92"/>
        <v>0</v>
      </c>
      <c r="AF173" s="34">
        <f t="shared" si="92"/>
        <v>0</v>
      </c>
      <c r="AG173" s="34">
        <f t="shared" si="92"/>
        <v>0</v>
      </c>
      <c r="AH173" s="34">
        <f t="shared" si="92"/>
        <v>0</v>
      </c>
      <c r="AI173" s="34">
        <f t="shared" si="93"/>
        <v>0</v>
      </c>
      <c r="AJ173" s="34">
        <f t="shared" si="93"/>
        <v>0</v>
      </c>
      <c r="AK173" s="34">
        <f t="shared" si="93"/>
        <v>0</v>
      </c>
      <c r="AL173" s="34">
        <f t="shared" si="93"/>
        <v>0</v>
      </c>
      <c r="AM173" s="34">
        <f t="shared" si="93"/>
        <v>0</v>
      </c>
      <c r="AN173" s="34">
        <f t="shared" si="93"/>
        <v>0</v>
      </c>
      <c r="AO173" s="34">
        <f t="shared" si="93"/>
        <v>0</v>
      </c>
      <c r="AP173" s="34">
        <f t="shared" si="93"/>
        <v>0</v>
      </c>
      <c r="AQ173" s="34">
        <f t="shared" si="93"/>
        <v>0</v>
      </c>
      <c r="AR173" s="34">
        <f t="shared" si="93"/>
        <v>0</v>
      </c>
      <c r="AS173" s="34">
        <f t="shared" si="93"/>
        <v>0</v>
      </c>
      <c r="AT173" s="34">
        <f t="shared" si="93"/>
        <v>0</v>
      </c>
      <c r="AU173" s="34">
        <f t="shared" si="93"/>
        <v>0</v>
      </c>
    </row>
    <row r="174" spans="2:47" outlineLevel="1">
      <c r="B174" s="32" t="s">
        <v>927</v>
      </c>
      <c r="C174" s="35" t="s">
        <v>34</v>
      </c>
      <c r="D174" s="35" t="s">
        <v>34</v>
      </c>
      <c r="E174" s="35" t="s">
        <v>34</v>
      </c>
      <c r="F174" s="35" t="s">
        <v>34</v>
      </c>
      <c r="G174" s="35" t="s">
        <v>34</v>
      </c>
      <c r="H174" s="35" t="s">
        <v>34</v>
      </c>
      <c r="I174" s="35" t="s">
        <v>34</v>
      </c>
      <c r="J174" s="35" t="s">
        <v>34</v>
      </c>
      <c r="K174" s="35" t="s">
        <v>34</v>
      </c>
      <c r="L174" s="35" t="s">
        <v>34</v>
      </c>
      <c r="M174" s="35" t="s">
        <v>34</v>
      </c>
      <c r="N174" s="35" t="s">
        <v>34</v>
      </c>
      <c r="O174" s="35" t="s">
        <v>34</v>
      </c>
      <c r="P174" s="35" t="s">
        <v>34</v>
      </c>
      <c r="Q174" s="35" t="s">
        <v>34</v>
      </c>
      <c r="R174" s="35" t="s">
        <v>34</v>
      </c>
      <c r="S174" s="35" t="s">
        <v>34</v>
      </c>
      <c r="T174" s="35" t="s">
        <v>34</v>
      </c>
      <c r="U174" s="35" t="s">
        <v>34</v>
      </c>
      <c r="V174" s="35" t="s">
        <v>34</v>
      </c>
      <c r="W174" s="35" t="s">
        <v>34</v>
      </c>
      <c r="X174" s="35" t="s">
        <v>34</v>
      </c>
      <c r="Y174" s="35" t="s">
        <v>34</v>
      </c>
      <c r="Z174" s="35" t="s">
        <v>34</v>
      </c>
      <c r="AA174" s="35" t="s">
        <v>34</v>
      </c>
      <c r="AB174" s="35" t="s">
        <v>34</v>
      </c>
      <c r="AC174" s="35" t="s">
        <v>34</v>
      </c>
      <c r="AD174" s="35" t="s">
        <v>34</v>
      </c>
      <c r="AE174" s="35" t="s">
        <v>34</v>
      </c>
      <c r="AF174" s="35" t="s">
        <v>34</v>
      </c>
      <c r="AG174" s="35" t="s">
        <v>34</v>
      </c>
      <c r="AH174" s="35" t="s">
        <v>34</v>
      </c>
      <c r="AI174" s="35" t="s">
        <v>34</v>
      </c>
      <c r="AJ174" s="35" t="s">
        <v>34</v>
      </c>
      <c r="AK174" s="35" t="s">
        <v>34</v>
      </c>
      <c r="AL174" s="35" t="s">
        <v>34</v>
      </c>
      <c r="AM174" s="35" t="s">
        <v>34</v>
      </c>
      <c r="AN174" s="35" t="s">
        <v>34</v>
      </c>
      <c r="AO174" s="35" t="s">
        <v>34</v>
      </c>
      <c r="AP174" s="35" t="s">
        <v>34</v>
      </c>
      <c r="AQ174" s="35" t="s">
        <v>34</v>
      </c>
      <c r="AR174" s="35" t="s">
        <v>34</v>
      </c>
      <c r="AS174" s="35" t="s">
        <v>34</v>
      </c>
      <c r="AT174" s="35" t="s">
        <v>34</v>
      </c>
      <c r="AU174" s="35" t="s">
        <v>34</v>
      </c>
    </row>
    <row r="175" spans="2:47" outlineLevel="1">
      <c r="B175" s="32" t="s">
        <v>938</v>
      </c>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row>
    <row r="176" spans="2:47" outlineLevel="1">
      <c r="B176" s="32" t="s">
        <v>929</v>
      </c>
      <c r="C176" s="34">
        <f t="shared" ref="C176:R178" si="94">C175</f>
        <v>0</v>
      </c>
      <c r="D176" s="34">
        <f t="shared" si="94"/>
        <v>0</v>
      </c>
      <c r="E176" s="34">
        <f t="shared" si="94"/>
        <v>0</v>
      </c>
      <c r="F176" s="34">
        <f t="shared" si="94"/>
        <v>0</v>
      </c>
      <c r="G176" s="34">
        <f t="shared" si="94"/>
        <v>0</v>
      </c>
      <c r="H176" s="34">
        <f t="shared" si="94"/>
        <v>0</v>
      </c>
      <c r="I176" s="34">
        <f t="shared" si="94"/>
        <v>0</v>
      </c>
      <c r="J176" s="34">
        <f t="shared" si="94"/>
        <v>0</v>
      </c>
      <c r="K176" s="34">
        <f t="shared" si="94"/>
        <v>0</v>
      </c>
      <c r="L176" s="34">
        <f t="shared" si="94"/>
        <v>0</v>
      </c>
      <c r="M176" s="34">
        <f t="shared" si="94"/>
        <v>0</v>
      </c>
      <c r="N176" s="34">
        <f t="shared" si="94"/>
        <v>0</v>
      </c>
      <c r="O176" s="34">
        <f t="shared" si="94"/>
        <v>0</v>
      </c>
      <c r="P176" s="34">
        <f t="shared" si="94"/>
        <v>0</v>
      </c>
      <c r="Q176" s="34">
        <f t="shared" si="94"/>
        <v>0</v>
      </c>
      <c r="R176" s="34">
        <f t="shared" si="94"/>
        <v>0</v>
      </c>
      <c r="S176" s="34">
        <f t="shared" ref="S176:AH178" si="95">S175</f>
        <v>0</v>
      </c>
      <c r="T176" s="34">
        <f t="shared" si="95"/>
        <v>0</v>
      </c>
      <c r="U176" s="34">
        <f t="shared" si="95"/>
        <v>0</v>
      </c>
      <c r="V176" s="34">
        <f t="shared" si="95"/>
        <v>0</v>
      </c>
      <c r="W176" s="34">
        <f t="shared" si="95"/>
        <v>0</v>
      </c>
      <c r="X176" s="34">
        <f t="shared" si="95"/>
        <v>0</v>
      </c>
      <c r="Y176" s="34">
        <f t="shared" si="95"/>
        <v>0</v>
      </c>
      <c r="Z176" s="34">
        <f t="shared" si="95"/>
        <v>0</v>
      </c>
      <c r="AA176" s="34">
        <f t="shared" si="95"/>
        <v>0</v>
      </c>
      <c r="AB176" s="34">
        <f t="shared" si="95"/>
        <v>0</v>
      </c>
      <c r="AC176" s="34">
        <f t="shared" si="95"/>
        <v>0</v>
      </c>
      <c r="AD176" s="34">
        <f t="shared" si="95"/>
        <v>0</v>
      </c>
      <c r="AE176" s="34">
        <f t="shared" si="95"/>
        <v>0</v>
      </c>
      <c r="AF176" s="34">
        <f t="shared" si="95"/>
        <v>0</v>
      </c>
      <c r="AG176" s="34">
        <f t="shared" si="95"/>
        <v>0</v>
      </c>
      <c r="AH176" s="34">
        <f t="shared" si="95"/>
        <v>0</v>
      </c>
      <c r="AI176" s="34">
        <f t="shared" ref="AI176:AU178" si="96">AI175</f>
        <v>0</v>
      </c>
      <c r="AJ176" s="34">
        <f t="shared" si="96"/>
        <v>0</v>
      </c>
      <c r="AK176" s="34">
        <f t="shared" si="96"/>
        <v>0</v>
      </c>
      <c r="AL176" s="34">
        <f t="shared" si="96"/>
        <v>0</v>
      </c>
      <c r="AM176" s="34">
        <f t="shared" si="96"/>
        <v>0</v>
      </c>
      <c r="AN176" s="34">
        <f t="shared" si="96"/>
        <v>0</v>
      </c>
      <c r="AO176" s="34">
        <f t="shared" si="96"/>
        <v>0</v>
      </c>
      <c r="AP176" s="34">
        <f t="shared" si="96"/>
        <v>0</v>
      </c>
      <c r="AQ176" s="34">
        <f t="shared" si="96"/>
        <v>0</v>
      </c>
      <c r="AR176" s="34">
        <f t="shared" si="96"/>
        <v>0</v>
      </c>
      <c r="AS176" s="34">
        <f t="shared" si="96"/>
        <v>0</v>
      </c>
      <c r="AT176" s="34">
        <f t="shared" si="96"/>
        <v>0</v>
      </c>
      <c r="AU176" s="34">
        <f t="shared" si="96"/>
        <v>0</v>
      </c>
    </row>
    <row r="177" spans="1:47" outlineLevel="1">
      <c r="B177" s="32" t="s">
        <v>930</v>
      </c>
      <c r="C177" s="34">
        <f t="shared" si="94"/>
        <v>0</v>
      </c>
      <c r="D177" s="34">
        <f t="shared" si="94"/>
        <v>0</v>
      </c>
      <c r="E177" s="34">
        <f t="shared" si="94"/>
        <v>0</v>
      </c>
      <c r="F177" s="34">
        <f t="shared" si="94"/>
        <v>0</v>
      </c>
      <c r="G177" s="34">
        <f t="shared" si="94"/>
        <v>0</v>
      </c>
      <c r="H177" s="34">
        <f t="shared" si="94"/>
        <v>0</v>
      </c>
      <c r="I177" s="34">
        <f t="shared" si="94"/>
        <v>0</v>
      </c>
      <c r="J177" s="34">
        <f t="shared" si="94"/>
        <v>0</v>
      </c>
      <c r="K177" s="34">
        <f t="shared" si="94"/>
        <v>0</v>
      </c>
      <c r="L177" s="34">
        <f t="shared" si="94"/>
        <v>0</v>
      </c>
      <c r="M177" s="34">
        <f t="shared" si="94"/>
        <v>0</v>
      </c>
      <c r="N177" s="34">
        <f t="shared" si="94"/>
        <v>0</v>
      </c>
      <c r="O177" s="34">
        <f t="shared" si="94"/>
        <v>0</v>
      </c>
      <c r="P177" s="34">
        <f t="shared" si="94"/>
        <v>0</v>
      </c>
      <c r="Q177" s="34">
        <f t="shared" si="94"/>
        <v>0</v>
      </c>
      <c r="R177" s="34">
        <f t="shared" si="94"/>
        <v>0</v>
      </c>
      <c r="S177" s="34">
        <f t="shared" si="95"/>
        <v>0</v>
      </c>
      <c r="T177" s="34">
        <f t="shared" si="95"/>
        <v>0</v>
      </c>
      <c r="U177" s="34">
        <f t="shared" si="95"/>
        <v>0</v>
      </c>
      <c r="V177" s="34">
        <f t="shared" si="95"/>
        <v>0</v>
      </c>
      <c r="W177" s="34">
        <f t="shared" si="95"/>
        <v>0</v>
      </c>
      <c r="X177" s="34">
        <f t="shared" si="95"/>
        <v>0</v>
      </c>
      <c r="Y177" s="34">
        <f t="shared" si="95"/>
        <v>0</v>
      </c>
      <c r="Z177" s="34">
        <f t="shared" si="95"/>
        <v>0</v>
      </c>
      <c r="AA177" s="34">
        <f t="shared" si="95"/>
        <v>0</v>
      </c>
      <c r="AB177" s="34">
        <f t="shared" si="95"/>
        <v>0</v>
      </c>
      <c r="AC177" s="34">
        <f t="shared" si="95"/>
        <v>0</v>
      </c>
      <c r="AD177" s="34">
        <f t="shared" si="95"/>
        <v>0</v>
      </c>
      <c r="AE177" s="34">
        <f t="shared" si="95"/>
        <v>0</v>
      </c>
      <c r="AF177" s="34">
        <f t="shared" si="95"/>
        <v>0</v>
      </c>
      <c r="AG177" s="34">
        <f t="shared" si="95"/>
        <v>0</v>
      </c>
      <c r="AH177" s="34">
        <f t="shared" si="95"/>
        <v>0</v>
      </c>
      <c r="AI177" s="34">
        <f t="shared" si="96"/>
        <v>0</v>
      </c>
      <c r="AJ177" s="34">
        <f t="shared" si="96"/>
        <v>0</v>
      </c>
      <c r="AK177" s="34">
        <f t="shared" si="96"/>
        <v>0</v>
      </c>
      <c r="AL177" s="34">
        <f t="shared" si="96"/>
        <v>0</v>
      </c>
      <c r="AM177" s="34">
        <f t="shared" si="96"/>
        <v>0</v>
      </c>
      <c r="AN177" s="34">
        <f t="shared" si="96"/>
        <v>0</v>
      </c>
      <c r="AO177" s="34">
        <f t="shared" si="96"/>
        <v>0</v>
      </c>
      <c r="AP177" s="34">
        <f t="shared" si="96"/>
        <v>0</v>
      </c>
      <c r="AQ177" s="34">
        <f t="shared" si="96"/>
        <v>0</v>
      </c>
      <c r="AR177" s="34">
        <f t="shared" si="96"/>
        <v>0</v>
      </c>
      <c r="AS177" s="34">
        <f t="shared" si="96"/>
        <v>0</v>
      </c>
      <c r="AT177" s="34">
        <f t="shared" si="96"/>
        <v>0</v>
      </c>
      <c r="AU177" s="34">
        <f t="shared" si="96"/>
        <v>0</v>
      </c>
    </row>
    <row r="178" spans="1:47" outlineLevel="1">
      <c r="B178" s="32" t="s">
        <v>931</v>
      </c>
      <c r="C178" s="34">
        <f t="shared" si="94"/>
        <v>0</v>
      </c>
      <c r="D178" s="34">
        <f t="shared" si="94"/>
        <v>0</v>
      </c>
      <c r="E178" s="34">
        <f t="shared" si="94"/>
        <v>0</v>
      </c>
      <c r="F178" s="34">
        <f t="shared" si="94"/>
        <v>0</v>
      </c>
      <c r="G178" s="34">
        <f t="shared" si="94"/>
        <v>0</v>
      </c>
      <c r="H178" s="34">
        <f t="shared" si="94"/>
        <v>0</v>
      </c>
      <c r="I178" s="34">
        <f t="shared" si="94"/>
        <v>0</v>
      </c>
      <c r="J178" s="34">
        <f t="shared" si="94"/>
        <v>0</v>
      </c>
      <c r="K178" s="34">
        <f t="shared" si="94"/>
        <v>0</v>
      </c>
      <c r="L178" s="34">
        <f t="shared" si="94"/>
        <v>0</v>
      </c>
      <c r="M178" s="34">
        <f t="shared" si="94"/>
        <v>0</v>
      </c>
      <c r="N178" s="34">
        <f t="shared" si="94"/>
        <v>0</v>
      </c>
      <c r="O178" s="34">
        <f t="shared" si="94"/>
        <v>0</v>
      </c>
      <c r="P178" s="34">
        <f t="shared" si="94"/>
        <v>0</v>
      </c>
      <c r="Q178" s="34">
        <f t="shared" si="94"/>
        <v>0</v>
      </c>
      <c r="R178" s="34">
        <f t="shared" si="94"/>
        <v>0</v>
      </c>
      <c r="S178" s="34">
        <f t="shared" si="95"/>
        <v>0</v>
      </c>
      <c r="T178" s="34">
        <f t="shared" si="95"/>
        <v>0</v>
      </c>
      <c r="U178" s="34">
        <f t="shared" si="95"/>
        <v>0</v>
      </c>
      <c r="V178" s="34">
        <f t="shared" si="95"/>
        <v>0</v>
      </c>
      <c r="W178" s="34">
        <f t="shared" si="95"/>
        <v>0</v>
      </c>
      <c r="X178" s="34">
        <f t="shared" si="95"/>
        <v>0</v>
      </c>
      <c r="Y178" s="34">
        <f t="shared" si="95"/>
        <v>0</v>
      </c>
      <c r="Z178" s="34">
        <f t="shared" si="95"/>
        <v>0</v>
      </c>
      <c r="AA178" s="34">
        <f t="shared" si="95"/>
        <v>0</v>
      </c>
      <c r="AB178" s="34">
        <f t="shared" si="95"/>
        <v>0</v>
      </c>
      <c r="AC178" s="34">
        <f t="shared" si="95"/>
        <v>0</v>
      </c>
      <c r="AD178" s="34">
        <f t="shared" si="95"/>
        <v>0</v>
      </c>
      <c r="AE178" s="34">
        <f t="shared" si="95"/>
        <v>0</v>
      </c>
      <c r="AF178" s="34">
        <f t="shared" si="95"/>
        <v>0</v>
      </c>
      <c r="AG178" s="34">
        <f t="shared" si="95"/>
        <v>0</v>
      </c>
      <c r="AH178" s="34">
        <f t="shared" si="95"/>
        <v>0</v>
      </c>
      <c r="AI178" s="34">
        <f t="shared" si="96"/>
        <v>0</v>
      </c>
      <c r="AJ178" s="34">
        <f t="shared" si="96"/>
        <v>0</v>
      </c>
      <c r="AK178" s="34">
        <f t="shared" si="96"/>
        <v>0</v>
      </c>
      <c r="AL178" s="34">
        <f t="shared" si="96"/>
        <v>0</v>
      </c>
      <c r="AM178" s="34">
        <f t="shared" si="96"/>
        <v>0</v>
      </c>
      <c r="AN178" s="34">
        <f t="shared" si="96"/>
        <v>0</v>
      </c>
      <c r="AO178" s="34">
        <f t="shared" si="96"/>
        <v>0</v>
      </c>
      <c r="AP178" s="34">
        <f t="shared" si="96"/>
        <v>0</v>
      </c>
      <c r="AQ178" s="34">
        <f t="shared" si="96"/>
        <v>0</v>
      </c>
      <c r="AR178" s="34">
        <f t="shared" si="96"/>
        <v>0</v>
      </c>
      <c r="AS178" s="34">
        <f t="shared" si="96"/>
        <v>0</v>
      </c>
      <c r="AT178" s="34">
        <f t="shared" si="96"/>
        <v>0</v>
      </c>
      <c r="AU178" s="34">
        <f t="shared" si="96"/>
        <v>0</v>
      </c>
    </row>
    <row r="179" spans="1:47" outlineLevel="1">
      <c r="B179" s="32" t="s">
        <v>927</v>
      </c>
      <c r="C179" s="35" t="s">
        <v>34</v>
      </c>
      <c r="D179" s="35" t="s">
        <v>34</v>
      </c>
      <c r="E179" s="35" t="s">
        <v>34</v>
      </c>
      <c r="F179" s="35" t="s">
        <v>34</v>
      </c>
      <c r="G179" s="35" t="s">
        <v>34</v>
      </c>
      <c r="H179" s="35" t="s">
        <v>34</v>
      </c>
      <c r="I179" s="35" t="s">
        <v>34</v>
      </c>
      <c r="J179" s="35" t="s">
        <v>34</v>
      </c>
      <c r="K179" s="35" t="s">
        <v>34</v>
      </c>
      <c r="L179" s="35" t="s">
        <v>34</v>
      </c>
      <c r="M179" s="35" t="s">
        <v>34</v>
      </c>
      <c r="N179" s="35" t="s">
        <v>34</v>
      </c>
      <c r="O179" s="35" t="s">
        <v>34</v>
      </c>
      <c r="P179" s="35" t="s">
        <v>34</v>
      </c>
      <c r="Q179" s="35" t="s">
        <v>34</v>
      </c>
      <c r="R179" s="35" t="s">
        <v>34</v>
      </c>
      <c r="S179" s="35" t="s">
        <v>34</v>
      </c>
      <c r="T179" s="35" t="s">
        <v>34</v>
      </c>
      <c r="U179" s="35" t="s">
        <v>34</v>
      </c>
      <c r="V179" s="35" t="s">
        <v>34</v>
      </c>
      <c r="W179" s="35" t="s">
        <v>34</v>
      </c>
      <c r="X179" s="35" t="s">
        <v>34</v>
      </c>
      <c r="Y179" s="35" t="s">
        <v>34</v>
      </c>
      <c r="Z179" s="35" t="s">
        <v>34</v>
      </c>
      <c r="AA179" s="35" t="s">
        <v>34</v>
      </c>
      <c r="AB179" s="35" t="s">
        <v>34</v>
      </c>
      <c r="AC179" s="35" t="s">
        <v>34</v>
      </c>
      <c r="AD179" s="35" t="s">
        <v>34</v>
      </c>
      <c r="AE179" s="35" t="s">
        <v>34</v>
      </c>
      <c r="AF179" s="35" t="s">
        <v>34</v>
      </c>
      <c r="AG179" s="35" t="s">
        <v>34</v>
      </c>
      <c r="AH179" s="35" t="s">
        <v>34</v>
      </c>
      <c r="AI179" s="35" t="s">
        <v>34</v>
      </c>
      <c r="AJ179" s="35" t="s">
        <v>34</v>
      </c>
      <c r="AK179" s="35" t="s">
        <v>34</v>
      </c>
      <c r="AL179" s="35" t="s">
        <v>34</v>
      </c>
      <c r="AM179" s="35" t="s">
        <v>34</v>
      </c>
      <c r="AN179" s="35" t="s">
        <v>34</v>
      </c>
      <c r="AO179" s="35" t="s">
        <v>34</v>
      </c>
      <c r="AP179" s="35" t="s">
        <v>34</v>
      </c>
      <c r="AQ179" s="35" t="s">
        <v>34</v>
      </c>
      <c r="AR179" s="35" t="s">
        <v>34</v>
      </c>
      <c r="AS179" s="35" t="s">
        <v>34</v>
      </c>
      <c r="AT179" s="35" t="s">
        <v>34</v>
      </c>
      <c r="AU179" s="35" t="s">
        <v>34</v>
      </c>
    </row>
    <row r="180" spans="1:47" outlineLevel="1">
      <c r="B180" s="32" t="s">
        <v>939</v>
      </c>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row>
    <row r="181" spans="1:47" outlineLevel="1">
      <c r="B181" s="32" t="s">
        <v>929</v>
      </c>
      <c r="C181" s="34">
        <f t="shared" ref="C181:R183" si="97">C180</f>
        <v>0</v>
      </c>
      <c r="D181" s="34">
        <f t="shared" si="97"/>
        <v>0</v>
      </c>
      <c r="E181" s="34">
        <f t="shared" si="97"/>
        <v>0</v>
      </c>
      <c r="F181" s="34">
        <f t="shared" si="97"/>
        <v>0</v>
      </c>
      <c r="G181" s="34">
        <f t="shared" si="97"/>
        <v>0</v>
      </c>
      <c r="H181" s="34">
        <f t="shared" si="97"/>
        <v>0</v>
      </c>
      <c r="I181" s="34">
        <f t="shared" si="97"/>
        <v>0</v>
      </c>
      <c r="J181" s="34">
        <f t="shared" si="97"/>
        <v>0</v>
      </c>
      <c r="K181" s="34">
        <f t="shared" si="97"/>
        <v>0</v>
      </c>
      <c r="L181" s="34">
        <f t="shared" si="97"/>
        <v>0</v>
      </c>
      <c r="M181" s="34">
        <f t="shared" si="97"/>
        <v>0</v>
      </c>
      <c r="N181" s="34">
        <f t="shared" si="97"/>
        <v>0</v>
      </c>
      <c r="O181" s="34">
        <f t="shared" si="97"/>
        <v>0</v>
      </c>
      <c r="P181" s="34">
        <f t="shared" si="97"/>
        <v>0</v>
      </c>
      <c r="Q181" s="34">
        <f t="shared" si="97"/>
        <v>0</v>
      </c>
      <c r="R181" s="34">
        <f t="shared" si="97"/>
        <v>0</v>
      </c>
      <c r="S181" s="34">
        <f t="shared" ref="S181:AH183" si="98">S180</f>
        <v>0</v>
      </c>
      <c r="T181" s="34">
        <f t="shared" si="98"/>
        <v>0</v>
      </c>
      <c r="U181" s="34">
        <f t="shared" si="98"/>
        <v>0</v>
      </c>
      <c r="V181" s="34">
        <f t="shared" si="98"/>
        <v>0</v>
      </c>
      <c r="W181" s="34">
        <f t="shared" si="98"/>
        <v>0</v>
      </c>
      <c r="X181" s="34">
        <f t="shared" si="98"/>
        <v>0</v>
      </c>
      <c r="Y181" s="34">
        <f t="shared" si="98"/>
        <v>0</v>
      </c>
      <c r="Z181" s="34">
        <f t="shared" si="98"/>
        <v>0</v>
      </c>
      <c r="AA181" s="34">
        <f t="shared" si="98"/>
        <v>0</v>
      </c>
      <c r="AB181" s="34">
        <f t="shared" si="98"/>
        <v>0</v>
      </c>
      <c r="AC181" s="34">
        <f t="shared" si="98"/>
        <v>0</v>
      </c>
      <c r="AD181" s="34">
        <f t="shared" si="98"/>
        <v>0</v>
      </c>
      <c r="AE181" s="34">
        <f t="shared" si="98"/>
        <v>0</v>
      </c>
      <c r="AF181" s="34">
        <f t="shared" si="98"/>
        <v>0</v>
      </c>
      <c r="AG181" s="34">
        <f t="shared" si="98"/>
        <v>0</v>
      </c>
      <c r="AH181" s="34">
        <f t="shared" si="98"/>
        <v>0</v>
      </c>
      <c r="AI181" s="34">
        <f t="shared" ref="AI181:AU183" si="99">AI180</f>
        <v>0</v>
      </c>
      <c r="AJ181" s="34">
        <f t="shared" si="99"/>
        <v>0</v>
      </c>
      <c r="AK181" s="34">
        <f t="shared" si="99"/>
        <v>0</v>
      </c>
      <c r="AL181" s="34">
        <f t="shared" si="99"/>
        <v>0</v>
      </c>
      <c r="AM181" s="34">
        <f t="shared" si="99"/>
        <v>0</v>
      </c>
      <c r="AN181" s="34">
        <f t="shared" si="99"/>
        <v>0</v>
      </c>
      <c r="AO181" s="34">
        <f t="shared" si="99"/>
        <v>0</v>
      </c>
      <c r="AP181" s="34">
        <f t="shared" si="99"/>
        <v>0</v>
      </c>
      <c r="AQ181" s="34">
        <f t="shared" si="99"/>
        <v>0</v>
      </c>
      <c r="AR181" s="34">
        <f t="shared" si="99"/>
        <v>0</v>
      </c>
      <c r="AS181" s="34">
        <f t="shared" si="99"/>
        <v>0</v>
      </c>
      <c r="AT181" s="34">
        <f t="shared" si="99"/>
        <v>0</v>
      </c>
      <c r="AU181" s="34">
        <f t="shared" si="99"/>
        <v>0</v>
      </c>
    </row>
    <row r="182" spans="1:47" outlineLevel="1">
      <c r="B182" s="32" t="s">
        <v>930</v>
      </c>
      <c r="C182" s="34">
        <f t="shared" si="97"/>
        <v>0</v>
      </c>
      <c r="D182" s="34">
        <f t="shared" si="97"/>
        <v>0</v>
      </c>
      <c r="E182" s="34">
        <f t="shared" si="97"/>
        <v>0</v>
      </c>
      <c r="F182" s="34">
        <f t="shared" si="97"/>
        <v>0</v>
      </c>
      <c r="G182" s="34">
        <f t="shared" si="97"/>
        <v>0</v>
      </c>
      <c r="H182" s="34">
        <f t="shared" si="97"/>
        <v>0</v>
      </c>
      <c r="I182" s="34">
        <f t="shared" si="97"/>
        <v>0</v>
      </c>
      <c r="J182" s="34">
        <f t="shared" si="97"/>
        <v>0</v>
      </c>
      <c r="K182" s="34">
        <f t="shared" si="97"/>
        <v>0</v>
      </c>
      <c r="L182" s="34">
        <f t="shared" si="97"/>
        <v>0</v>
      </c>
      <c r="M182" s="34">
        <f t="shared" si="97"/>
        <v>0</v>
      </c>
      <c r="N182" s="34">
        <f t="shared" si="97"/>
        <v>0</v>
      </c>
      <c r="O182" s="34">
        <f t="shared" si="97"/>
        <v>0</v>
      </c>
      <c r="P182" s="34">
        <f t="shared" si="97"/>
        <v>0</v>
      </c>
      <c r="Q182" s="34">
        <f t="shared" si="97"/>
        <v>0</v>
      </c>
      <c r="R182" s="34">
        <f t="shared" si="97"/>
        <v>0</v>
      </c>
      <c r="S182" s="34">
        <f t="shared" si="98"/>
        <v>0</v>
      </c>
      <c r="T182" s="34">
        <f t="shared" si="98"/>
        <v>0</v>
      </c>
      <c r="U182" s="34">
        <f t="shared" si="98"/>
        <v>0</v>
      </c>
      <c r="V182" s="34">
        <f t="shared" si="98"/>
        <v>0</v>
      </c>
      <c r="W182" s="34">
        <f t="shared" si="98"/>
        <v>0</v>
      </c>
      <c r="X182" s="34">
        <f t="shared" si="98"/>
        <v>0</v>
      </c>
      <c r="Y182" s="34">
        <f t="shared" si="98"/>
        <v>0</v>
      </c>
      <c r="Z182" s="34">
        <f t="shared" si="98"/>
        <v>0</v>
      </c>
      <c r="AA182" s="34">
        <f t="shared" si="98"/>
        <v>0</v>
      </c>
      <c r="AB182" s="34">
        <f t="shared" si="98"/>
        <v>0</v>
      </c>
      <c r="AC182" s="34">
        <f t="shared" si="98"/>
        <v>0</v>
      </c>
      <c r="AD182" s="34">
        <f t="shared" si="98"/>
        <v>0</v>
      </c>
      <c r="AE182" s="34">
        <f t="shared" si="98"/>
        <v>0</v>
      </c>
      <c r="AF182" s="34">
        <f t="shared" si="98"/>
        <v>0</v>
      </c>
      <c r="AG182" s="34">
        <f t="shared" si="98"/>
        <v>0</v>
      </c>
      <c r="AH182" s="34">
        <f t="shared" si="98"/>
        <v>0</v>
      </c>
      <c r="AI182" s="34">
        <f t="shared" si="99"/>
        <v>0</v>
      </c>
      <c r="AJ182" s="34">
        <f t="shared" si="99"/>
        <v>0</v>
      </c>
      <c r="AK182" s="34">
        <f t="shared" si="99"/>
        <v>0</v>
      </c>
      <c r="AL182" s="34">
        <f t="shared" si="99"/>
        <v>0</v>
      </c>
      <c r="AM182" s="34">
        <f t="shared" si="99"/>
        <v>0</v>
      </c>
      <c r="AN182" s="34">
        <f t="shared" si="99"/>
        <v>0</v>
      </c>
      <c r="AO182" s="34">
        <f t="shared" si="99"/>
        <v>0</v>
      </c>
      <c r="AP182" s="34">
        <f t="shared" si="99"/>
        <v>0</v>
      </c>
      <c r="AQ182" s="34">
        <f t="shared" si="99"/>
        <v>0</v>
      </c>
      <c r="AR182" s="34">
        <f t="shared" si="99"/>
        <v>0</v>
      </c>
      <c r="AS182" s="34">
        <f t="shared" si="99"/>
        <v>0</v>
      </c>
      <c r="AT182" s="34">
        <f t="shared" si="99"/>
        <v>0</v>
      </c>
      <c r="AU182" s="34">
        <f t="shared" si="99"/>
        <v>0</v>
      </c>
    </row>
    <row r="183" spans="1:47" outlineLevel="1">
      <c r="B183" s="32" t="s">
        <v>931</v>
      </c>
      <c r="C183" s="34">
        <f t="shared" si="97"/>
        <v>0</v>
      </c>
      <c r="D183" s="34">
        <f t="shared" si="97"/>
        <v>0</v>
      </c>
      <c r="E183" s="34">
        <f t="shared" si="97"/>
        <v>0</v>
      </c>
      <c r="F183" s="34">
        <f t="shared" si="97"/>
        <v>0</v>
      </c>
      <c r="G183" s="34">
        <f t="shared" si="97"/>
        <v>0</v>
      </c>
      <c r="H183" s="34">
        <f t="shared" si="97"/>
        <v>0</v>
      </c>
      <c r="I183" s="34">
        <f t="shared" si="97"/>
        <v>0</v>
      </c>
      <c r="J183" s="34">
        <f t="shared" si="97"/>
        <v>0</v>
      </c>
      <c r="K183" s="34">
        <f t="shared" si="97"/>
        <v>0</v>
      </c>
      <c r="L183" s="34">
        <f t="shared" si="97"/>
        <v>0</v>
      </c>
      <c r="M183" s="34">
        <f t="shared" si="97"/>
        <v>0</v>
      </c>
      <c r="N183" s="34">
        <f t="shared" si="97"/>
        <v>0</v>
      </c>
      <c r="O183" s="34">
        <f t="shared" si="97"/>
        <v>0</v>
      </c>
      <c r="P183" s="34">
        <f t="shared" si="97"/>
        <v>0</v>
      </c>
      <c r="Q183" s="34">
        <f t="shared" si="97"/>
        <v>0</v>
      </c>
      <c r="R183" s="34">
        <f t="shared" si="97"/>
        <v>0</v>
      </c>
      <c r="S183" s="34">
        <f t="shared" si="98"/>
        <v>0</v>
      </c>
      <c r="T183" s="34">
        <f t="shared" si="98"/>
        <v>0</v>
      </c>
      <c r="U183" s="34">
        <f t="shared" si="98"/>
        <v>0</v>
      </c>
      <c r="V183" s="34">
        <f t="shared" si="98"/>
        <v>0</v>
      </c>
      <c r="W183" s="34">
        <f t="shared" si="98"/>
        <v>0</v>
      </c>
      <c r="X183" s="34">
        <f t="shared" si="98"/>
        <v>0</v>
      </c>
      <c r="Y183" s="34">
        <f t="shared" si="98"/>
        <v>0</v>
      </c>
      <c r="Z183" s="34">
        <f t="shared" si="98"/>
        <v>0</v>
      </c>
      <c r="AA183" s="34">
        <f t="shared" si="98"/>
        <v>0</v>
      </c>
      <c r="AB183" s="34">
        <f t="shared" si="98"/>
        <v>0</v>
      </c>
      <c r="AC183" s="34">
        <f t="shared" si="98"/>
        <v>0</v>
      </c>
      <c r="AD183" s="34">
        <f t="shared" si="98"/>
        <v>0</v>
      </c>
      <c r="AE183" s="34">
        <f t="shared" si="98"/>
        <v>0</v>
      </c>
      <c r="AF183" s="34">
        <f t="shared" si="98"/>
        <v>0</v>
      </c>
      <c r="AG183" s="34">
        <f t="shared" si="98"/>
        <v>0</v>
      </c>
      <c r="AH183" s="34">
        <f t="shared" si="98"/>
        <v>0</v>
      </c>
      <c r="AI183" s="34">
        <f t="shared" si="99"/>
        <v>0</v>
      </c>
      <c r="AJ183" s="34">
        <f t="shared" si="99"/>
        <v>0</v>
      </c>
      <c r="AK183" s="34">
        <f t="shared" si="99"/>
        <v>0</v>
      </c>
      <c r="AL183" s="34">
        <f t="shared" si="99"/>
        <v>0</v>
      </c>
      <c r="AM183" s="34">
        <f t="shared" si="99"/>
        <v>0</v>
      </c>
      <c r="AN183" s="34">
        <f t="shared" si="99"/>
        <v>0</v>
      </c>
      <c r="AO183" s="34">
        <f t="shared" si="99"/>
        <v>0</v>
      </c>
      <c r="AP183" s="34">
        <f t="shared" si="99"/>
        <v>0</v>
      </c>
      <c r="AQ183" s="34">
        <f t="shared" si="99"/>
        <v>0</v>
      </c>
      <c r="AR183" s="34">
        <f t="shared" si="99"/>
        <v>0</v>
      </c>
      <c r="AS183" s="34">
        <f t="shared" si="99"/>
        <v>0</v>
      </c>
      <c r="AT183" s="34">
        <f t="shared" si="99"/>
        <v>0</v>
      </c>
      <c r="AU183" s="34">
        <f t="shared" si="99"/>
        <v>0</v>
      </c>
    </row>
    <row r="184" spans="1:47" outlineLevel="1">
      <c r="B184" s="32" t="s">
        <v>927</v>
      </c>
      <c r="C184" s="35" t="s">
        <v>34</v>
      </c>
      <c r="D184" s="35" t="s">
        <v>34</v>
      </c>
      <c r="E184" s="35" t="s">
        <v>34</v>
      </c>
      <c r="F184" s="35" t="s">
        <v>34</v>
      </c>
      <c r="G184" s="35" t="s">
        <v>34</v>
      </c>
      <c r="H184" s="35" t="s">
        <v>34</v>
      </c>
      <c r="I184" s="35" t="s">
        <v>34</v>
      </c>
      <c r="J184" s="35" t="s">
        <v>34</v>
      </c>
      <c r="K184" s="35" t="s">
        <v>34</v>
      </c>
      <c r="L184" s="35" t="s">
        <v>34</v>
      </c>
      <c r="M184" s="35" t="s">
        <v>34</v>
      </c>
      <c r="N184" s="35" t="s">
        <v>34</v>
      </c>
      <c r="O184" s="35" t="s">
        <v>34</v>
      </c>
      <c r="P184" s="35" t="s">
        <v>34</v>
      </c>
      <c r="Q184" s="35" t="s">
        <v>34</v>
      </c>
      <c r="R184" s="35" t="s">
        <v>34</v>
      </c>
      <c r="S184" s="35" t="s">
        <v>34</v>
      </c>
      <c r="T184" s="35" t="s">
        <v>34</v>
      </c>
      <c r="U184" s="35" t="s">
        <v>34</v>
      </c>
      <c r="V184" s="35" t="s">
        <v>34</v>
      </c>
      <c r="W184" s="35" t="s">
        <v>34</v>
      </c>
      <c r="X184" s="35" t="s">
        <v>34</v>
      </c>
      <c r="Y184" s="35" t="s">
        <v>34</v>
      </c>
      <c r="Z184" s="35" t="s">
        <v>34</v>
      </c>
      <c r="AA184" s="35" t="s">
        <v>34</v>
      </c>
      <c r="AB184" s="35" t="s">
        <v>34</v>
      </c>
      <c r="AC184" s="35" t="s">
        <v>34</v>
      </c>
      <c r="AD184" s="35" t="s">
        <v>34</v>
      </c>
      <c r="AE184" s="35" t="s">
        <v>34</v>
      </c>
      <c r="AF184" s="35" t="s">
        <v>34</v>
      </c>
      <c r="AG184" s="35" t="s">
        <v>34</v>
      </c>
      <c r="AH184" s="35" t="s">
        <v>34</v>
      </c>
      <c r="AI184" s="35" t="s">
        <v>34</v>
      </c>
      <c r="AJ184" s="35" t="s">
        <v>34</v>
      </c>
      <c r="AK184" s="35" t="s">
        <v>34</v>
      </c>
      <c r="AL184" s="35" t="s">
        <v>34</v>
      </c>
      <c r="AM184" s="35" t="s">
        <v>34</v>
      </c>
      <c r="AN184" s="35" t="s">
        <v>34</v>
      </c>
      <c r="AO184" s="35" t="s">
        <v>34</v>
      </c>
      <c r="AP184" s="35" t="s">
        <v>34</v>
      </c>
      <c r="AQ184" s="35" t="s">
        <v>34</v>
      </c>
      <c r="AR184" s="35" t="s">
        <v>34</v>
      </c>
      <c r="AS184" s="35" t="s">
        <v>34</v>
      </c>
      <c r="AT184" s="35" t="s">
        <v>34</v>
      </c>
      <c r="AU184" s="35" t="s">
        <v>34</v>
      </c>
    </row>
    <row r="185" spans="1:47" outlineLevel="1">
      <c r="B185" s="32" t="s">
        <v>940</v>
      </c>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row>
    <row r="186" spans="1:47" outlineLevel="1">
      <c r="B186" s="32" t="s">
        <v>929</v>
      </c>
      <c r="C186" s="34">
        <f t="shared" ref="C186:R188" si="100">C185</f>
        <v>0</v>
      </c>
      <c r="D186" s="34">
        <f t="shared" si="100"/>
        <v>0</v>
      </c>
      <c r="E186" s="34">
        <f t="shared" si="100"/>
        <v>0</v>
      </c>
      <c r="F186" s="34">
        <f t="shared" si="100"/>
        <v>0</v>
      </c>
      <c r="G186" s="34">
        <f t="shared" si="100"/>
        <v>0</v>
      </c>
      <c r="H186" s="34">
        <f t="shared" si="100"/>
        <v>0</v>
      </c>
      <c r="I186" s="34">
        <f t="shared" si="100"/>
        <v>0</v>
      </c>
      <c r="J186" s="34">
        <f t="shared" si="100"/>
        <v>0</v>
      </c>
      <c r="K186" s="34">
        <f t="shared" si="100"/>
        <v>0</v>
      </c>
      <c r="L186" s="34">
        <f t="shared" si="100"/>
        <v>0</v>
      </c>
      <c r="M186" s="34">
        <f t="shared" si="100"/>
        <v>0</v>
      </c>
      <c r="N186" s="34">
        <f t="shared" si="100"/>
        <v>0</v>
      </c>
      <c r="O186" s="34">
        <f t="shared" si="100"/>
        <v>0</v>
      </c>
      <c r="P186" s="34">
        <f t="shared" si="100"/>
        <v>0</v>
      </c>
      <c r="Q186" s="34">
        <f t="shared" si="100"/>
        <v>0</v>
      </c>
      <c r="R186" s="34">
        <f t="shared" si="100"/>
        <v>0</v>
      </c>
      <c r="S186" s="34">
        <f t="shared" ref="S186:AH188" si="101">S185</f>
        <v>0</v>
      </c>
      <c r="T186" s="34">
        <f t="shared" si="101"/>
        <v>0</v>
      </c>
      <c r="U186" s="34">
        <f t="shared" si="101"/>
        <v>0</v>
      </c>
      <c r="V186" s="34">
        <f t="shared" si="101"/>
        <v>0</v>
      </c>
      <c r="W186" s="34">
        <f t="shared" si="101"/>
        <v>0</v>
      </c>
      <c r="X186" s="34">
        <f t="shared" si="101"/>
        <v>0</v>
      </c>
      <c r="Y186" s="34">
        <f t="shared" si="101"/>
        <v>0</v>
      </c>
      <c r="Z186" s="34">
        <f t="shared" si="101"/>
        <v>0</v>
      </c>
      <c r="AA186" s="34">
        <f t="shared" si="101"/>
        <v>0</v>
      </c>
      <c r="AB186" s="34">
        <f t="shared" si="101"/>
        <v>0</v>
      </c>
      <c r="AC186" s="34">
        <f t="shared" si="101"/>
        <v>0</v>
      </c>
      <c r="AD186" s="34">
        <f t="shared" si="101"/>
        <v>0</v>
      </c>
      <c r="AE186" s="34">
        <f t="shared" si="101"/>
        <v>0</v>
      </c>
      <c r="AF186" s="34">
        <f t="shared" si="101"/>
        <v>0</v>
      </c>
      <c r="AG186" s="34">
        <f t="shared" si="101"/>
        <v>0</v>
      </c>
      <c r="AH186" s="34">
        <f t="shared" si="101"/>
        <v>0</v>
      </c>
      <c r="AI186" s="34">
        <f t="shared" ref="AI186:AU188" si="102">AI185</f>
        <v>0</v>
      </c>
      <c r="AJ186" s="34">
        <f t="shared" si="102"/>
        <v>0</v>
      </c>
      <c r="AK186" s="34">
        <f t="shared" si="102"/>
        <v>0</v>
      </c>
      <c r="AL186" s="34">
        <f t="shared" si="102"/>
        <v>0</v>
      </c>
      <c r="AM186" s="34">
        <f t="shared" si="102"/>
        <v>0</v>
      </c>
      <c r="AN186" s="34">
        <f t="shared" si="102"/>
        <v>0</v>
      </c>
      <c r="AO186" s="34">
        <f t="shared" si="102"/>
        <v>0</v>
      </c>
      <c r="AP186" s="34">
        <f t="shared" si="102"/>
        <v>0</v>
      </c>
      <c r="AQ186" s="34">
        <f t="shared" si="102"/>
        <v>0</v>
      </c>
      <c r="AR186" s="34">
        <f t="shared" si="102"/>
        <v>0</v>
      </c>
      <c r="AS186" s="34">
        <f t="shared" si="102"/>
        <v>0</v>
      </c>
      <c r="AT186" s="34">
        <f t="shared" si="102"/>
        <v>0</v>
      </c>
      <c r="AU186" s="34">
        <f t="shared" si="102"/>
        <v>0</v>
      </c>
    </row>
    <row r="187" spans="1:47" outlineLevel="1">
      <c r="B187" s="32" t="s">
        <v>930</v>
      </c>
      <c r="C187" s="34">
        <f t="shared" si="100"/>
        <v>0</v>
      </c>
      <c r="D187" s="34">
        <f t="shared" si="100"/>
        <v>0</v>
      </c>
      <c r="E187" s="34">
        <f t="shared" si="100"/>
        <v>0</v>
      </c>
      <c r="F187" s="34">
        <f t="shared" si="100"/>
        <v>0</v>
      </c>
      <c r="G187" s="34">
        <f t="shared" si="100"/>
        <v>0</v>
      </c>
      <c r="H187" s="34">
        <f t="shared" si="100"/>
        <v>0</v>
      </c>
      <c r="I187" s="34">
        <f t="shared" si="100"/>
        <v>0</v>
      </c>
      <c r="J187" s="34">
        <f t="shared" si="100"/>
        <v>0</v>
      </c>
      <c r="K187" s="34">
        <f t="shared" si="100"/>
        <v>0</v>
      </c>
      <c r="L187" s="34">
        <f t="shared" si="100"/>
        <v>0</v>
      </c>
      <c r="M187" s="34">
        <f t="shared" si="100"/>
        <v>0</v>
      </c>
      <c r="N187" s="34">
        <f t="shared" si="100"/>
        <v>0</v>
      </c>
      <c r="O187" s="34">
        <f t="shared" si="100"/>
        <v>0</v>
      </c>
      <c r="P187" s="34">
        <f t="shared" si="100"/>
        <v>0</v>
      </c>
      <c r="Q187" s="34">
        <f t="shared" si="100"/>
        <v>0</v>
      </c>
      <c r="R187" s="34">
        <f t="shared" si="100"/>
        <v>0</v>
      </c>
      <c r="S187" s="34">
        <f t="shared" si="101"/>
        <v>0</v>
      </c>
      <c r="T187" s="34">
        <f t="shared" si="101"/>
        <v>0</v>
      </c>
      <c r="U187" s="34">
        <f t="shared" si="101"/>
        <v>0</v>
      </c>
      <c r="V187" s="34">
        <f t="shared" si="101"/>
        <v>0</v>
      </c>
      <c r="W187" s="34">
        <f t="shared" si="101"/>
        <v>0</v>
      </c>
      <c r="X187" s="34">
        <f t="shared" si="101"/>
        <v>0</v>
      </c>
      <c r="Y187" s="34">
        <f t="shared" si="101"/>
        <v>0</v>
      </c>
      <c r="Z187" s="34">
        <f t="shared" si="101"/>
        <v>0</v>
      </c>
      <c r="AA187" s="34">
        <f t="shared" si="101"/>
        <v>0</v>
      </c>
      <c r="AB187" s="34">
        <f t="shared" si="101"/>
        <v>0</v>
      </c>
      <c r="AC187" s="34">
        <f t="shared" si="101"/>
        <v>0</v>
      </c>
      <c r="AD187" s="34">
        <f t="shared" si="101"/>
        <v>0</v>
      </c>
      <c r="AE187" s="34">
        <f t="shared" si="101"/>
        <v>0</v>
      </c>
      <c r="AF187" s="34">
        <f t="shared" si="101"/>
        <v>0</v>
      </c>
      <c r="AG187" s="34">
        <f t="shared" si="101"/>
        <v>0</v>
      </c>
      <c r="AH187" s="34">
        <f t="shared" si="101"/>
        <v>0</v>
      </c>
      <c r="AI187" s="34">
        <f t="shared" si="102"/>
        <v>0</v>
      </c>
      <c r="AJ187" s="34">
        <f t="shared" si="102"/>
        <v>0</v>
      </c>
      <c r="AK187" s="34">
        <f t="shared" si="102"/>
        <v>0</v>
      </c>
      <c r="AL187" s="34">
        <f t="shared" si="102"/>
        <v>0</v>
      </c>
      <c r="AM187" s="34">
        <f t="shared" si="102"/>
        <v>0</v>
      </c>
      <c r="AN187" s="34">
        <f t="shared" si="102"/>
        <v>0</v>
      </c>
      <c r="AO187" s="34">
        <f t="shared" si="102"/>
        <v>0</v>
      </c>
      <c r="AP187" s="34">
        <f t="shared" si="102"/>
        <v>0</v>
      </c>
      <c r="AQ187" s="34">
        <f t="shared" si="102"/>
        <v>0</v>
      </c>
      <c r="AR187" s="34">
        <f t="shared" si="102"/>
        <v>0</v>
      </c>
      <c r="AS187" s="34">
        <f t="shared" si="102"/>
        <v>0</v>
      </c>
      <c r="AT187" s="34">
        <f t="shared" si="102"/>
        <v>0</v>
      </c>
      <c r="AU187" s="34">
        <f t="shared" si="102"/>
        <v>0</v>
      </c>
    </row>
    <row r="188" spans="1:47" outlineLevel="1">
      <c r="B188" s="32" t="s">
        <v>931</v>
      </c>
      <c r="C188" s="34">
        <f t="shared" si="100"/>
        <v>0</v>
      </c>
      <c r="D188" s="34">
        <f t="shared" si="100"/>
        <v>0</v>
      </c>
      <c r="E188" s="34">
        <f t="shared" si="100"/>
        <v>0</v>
      </c>
      <c r="F188" s="34">
        <f t="shared" si="100"/>
        <v>0</v>
      </c>
      <c r="G188" s="34">
        <f t="shared" si="100"/>
        <v>0</v>
      </c>
      <c r="H188" s="34">
        <f t="shared" si="100"/>
        <v>0</v>
      </c>
      <c r="I188" s="34">
        <f t="shared" si="100"/>
        <v>0</v>
      </c>
      <c r="J188" s="34">
        <f t="shared" si="100"/>
        <v>0</v>
      </c>
      <c r="K188" s="34">
        <f t="shared" si="100"/>
        <v>0</v>
      </c>
      <c r="L188" s="34">
        <f t="shared" si="100"/>
        <v>0</v>
      </c>
      <c r="M188" s="34">
        <f t="shared" si="100"/>
        <v>0</v>
      </c>
      <c r="N188" s="34">
        <f t="shared" si="100"/>
        <v>0</v>
      </c>
      <c r="O188" s="34">
        <f t="shared" si="100"/>
        <v>0</v>
      </c>
      <c r="P188" s="34">
        <f t="shared" si="100"/>
        <v>0</v>
      </c>
      <c r="Q188" s="34">
        <f t="shared" si="100"/>
        <v>0</v>
      </c>
      <c r="R188" s="34">
        <f t="shared" si="100"/>
        <v>0</v>
      </c>
      <c r="S188" s="34">
        <f t="shared" si="101"/>
        <v>0</v>
      </c>
      <c r="T188" s="34">
        <f t="shared" si="101"/>
        <v>0</v>
      </c>
      <c r="U188" s="34">
        <f t="shared" si="101"/>
        <v>0</v>
      </c>
      <c r="V188" s="34">
        <f t="shared" si="101"/>
        <v>0</v>
      </c>
      <c r="W188" s="34">
        <f t="shared" si="101"/>
        <v>0</v>
      </c>
      <c r="X188" s="34">
        <f t="shared" si="101"/>
        <v>0</v>
      </c>
      <c r="Y188" s="34">
        <f t="shared" si="101"/>
        <v>0</v>
      </c>
      <c r="Z188" s="34">
        <f t="shared" si="101"/>
        <v>0</v>
      </c>
      <c r="AA188" s="34">
        <f t="shared" si="101"/>
        <v>0</v>
      </c>
      <c r="AB188" s="34">
        <f t="shared" si="101"/>
        <v>0</v>
      </c>
      <c r="AC188" s="34">
        <f t="shared" si="101"/>
        <v>0</v>
      </c>
      <c r="AD188" s="34">
        <f t="shared" si="101"/>
        <v>0</v>
      </c>
      <c r="AE188" s="34">
        <f t="shared" si="101"/>
        <v>0</v>
      </c>
      <c r="AF188" s="34">
        <f t="shared" si="101"/>
        <v>0</v>
      </c>
      <c r="AG188" s="34">
        <f t="shared" si="101"/>
        <v>0</v>
      </c>
      <c r="AH188" s="34">
        <f t="shared" si="101"/>
        <v>0</v>
      </c>
      <c r="AI188" s="34">
        <f t="shared" si="102"/>
        <v>0</v>
      </c>
      <c r="AJ188" s="34">
        <f t="shared" si="102"/>
        <v>0</v>
      </c>
      <c r="AK188" s="34">
        <f t="shared" si="102"/>
        <v>0</v>
      </c>
      <c r="AL188" s="34">
        <f t="shared" si="102"/>
        <v>0</v>
      </c>
      <c r="AM188" s="34">
        <f t="shared" si="102"/>
        <v>0</v>
      </c>
      <c r="AN188" s="34">
        <f t="shared" si="102"/>
        <v>0</v>
      </c>
      <c r="AO188" s="34">
        <f t="shared" si="102"/>
        <v>0</v>
      </c>
      <c r="AP188" s="34">
        <f t="shared" si="102"/>
        <v>0</v>
      </c>
      <c r="AQ188" s="34">
        <f t="shared" si="102"/>
        <v>0</v>
      </c>
      <c r="AR188" s="34">
        <f t="shared" si="102"/>
        <v>0</v>
      </c>
      <c r="AS188" s="34">
        <f t="shared" si="102"/>
        <v>0</v>
      </c>
      <c r="AT188" s="34">
        <f t="shared" si="102"/>
        <v>0</v>
      </c>
      <c r="AU188" s="34">
        <f t="shared" si="102"/>
        <v>0</v>
      </c>
    </row>
    <row r="189" spans="1:47" outlineLevel="1"/>
    <row r="191" spans="1:47">
      <c r="A191" s="191" t="s">
        <v>958</v>
      </c>
    </row>
    <row r="192" spans="1:47" outlineLevel="1">
      <c r="C192" s="174"/>
      <c r="D192" s="174" t="s">
        <v>950</v>
      </c>
      <c r="E192" s="174" t="s">
        <v>951</v>
      </c>
      <c r="F192" s="174" t="s">
        <v>952</v>
      </c>
      <c r="G192" s="174"/>
      <c r="H192" s="174" t="s">
        <v>1131</v>
      </c>
      <c r="I192" s="174"/>
      <c r="J192" s="174"/>
      <c r="K192" s="174"/>
      <c r="L192" s="174"/>
      <c r="M192" s="174"/>
      <c r="N192" s="174"/>
    </row>
    <row r="193" spans="1:14" ht="67.5" outlineLevel="1">
      <c r="C193" s="209" t="s">
        <v>943</v>
      </c>
      <c r="D193" s="174"/>
      <c r="E193" s="174"/>
      <c r="F193" s="174"/>
      <c r="G193" s="174"/>
      <c r="H193" s="174" t="s">
        <v>1132</v>
      </c>
      <c r="I193" s="174"/>
      <c r="J193" s="174"/>
      <c r="K193" s="174"/>
      <c r="L193" s="174"/>
      <c r="M193" s="174"/>
      <c r="N193" s="174"/>
    </row>
    <row r="194" spans="1:14" outlineLevel="1">
      <c r="A194">
        <v>1</v>
      </c>
      <c r="B194" t="s">
        <v>1128</v>
      </c>
      <c r="C194" s="174">
        <f t="shared" ref="C194:C199" si="103">INDEX($D194:$F194,1,d.Region)</f>
        <v>0</v>
      </c>
      <c r="D194" s="180">
        <v>0</v>
      </c>
      <c r="E194" s="180">
        <v>0</v>
      </c>
      <c r="F194" s="180">
        <v>0</v>
      </c>
      <c r="G194" s="174"/>
      <c r="H194" s="434">
        <f>ROUND(7*30.4+$C194,0)</f>
        <v>213</v>
      </c>
      <c r="I194" s="174"/>
      <c r="J194" s="174"/>
      <c r="K194" s="174"/>
      <c r="L194" s="174"/>
      <c r="M194" s="174"/>
      <c r="N194" s="174"/>
    </row>
    <row r="195" spans="1:14" outlineLevel="1">
      <c r="A195">
        <v>2</v>
      </c>
      <c r="B195" t="s">
        <v>1130</v>
      </c>
      <c r="C195" s="174">
        <f t="shared" si="103"/>
        <v>21</v>
      </c>
      <c r="D195" s="180">
        <v>21</v>
      </c>
      <c r="E195" s="180">
        <v>21</v>
      </c>
      <c r="F195" s="180">
        <v>21</v>
      </c>
      <c r="G195" s="174"/>
      <c r="H195" s="434">
        <f t="shared" ref="H195:H199" si="104">ROUND(7*30.4+$C195,0)</f>
        <v>234</v>
      </c>
      <c r="I195" s="174"/>
      <c r="J195" s="174"/>
      <c r="K195" s="174"/>
      <c r="L195" s="174"/>
      <c r="M195" s="174"/>
      <c r="N195" s="174"/>
    </row>
    <row r="196" spans="1:14" outlineLevel="1">
      <c r="A196">
        <v>3</v>
      </c>
      <c r="B196" t="s">
        <v>1129</v>
      </c>
      <c r="C196" s="174">
        <f t="shared" si="103"/>
        <v>35</v>
      </c>
      <c r="D196" s="180">
        <v>35</v>
      </c>
      <c r="E196" s="180">
        <v>35</v>
      </c>
      <c r="F196" s="180">
        <v>35</v>
      </c>
      <c r="G196" s="174"/>
      <c r="H196" s="434">
        <f t="shared" si="104"/>
        <v>248</v>
      </c>
      <c r="I196" s="174"/>
      <c r="J196" s="174"/>
      <c r="K196" s="174"/>
      <c r="L196" s="174"/>
      <c r="M196" s="174"/>
      <c r="N196" s="174"/>
    </row>
    <row r="197" spans="1:14" outlineLevel="1">
      <c r="A197">
        <v>4</v>
      </c>
      <c r="B197" t="s">
        <v>949</v>
      </c>
      <c r="C197" s="174">
        <f t="shared" si="103"/>
        <v>49</v>
      </c>
      <c r="D197" s="180">
        <v>49</v>
      </c>
      <c r="E197" s="180">
        <v>49</v>
      </c>
      <c r="F197" s="180">
        <v>49</v>
      </c>
      <c r="G197" s="174" t="s">
        <v>980</v>
      </c>
      <c r="H197" s="434">
        <f t="shared" si="104"/>
        <v>262</v>
      </c>
      <c r="I197" s="174"/>
      <c r="J197" s="174"/>
      <c r="K197" s="174"/>
      <c r="L197" s="174"/>
      <c r="M197" s="174"/>
      <c r="N197" s="174"/>
    </row>
    <row r="198" spans="1:14" outlineLevel="1">
      <c r="A198">
        <v>5</v>
      </c>
      <c r="B198" t="s">
        <v>978</v>
      </c>
      <c r="C198" s="174">
        <f t="shared" si="103"/>
        <v>63</v>
      </c>
      <c r="D198" s="180">
        <v>63</v>
      </c>
      <c r="E198" s="180">
        <v>63</v>
      </c>
      <c r="F198" s="180">
        <v>63</v>
      </c>
      <c r="G198" s="174" t="s">
        <v>980</v>
      </c>
      <c r="H198" s="434">
        <f t="shared" si="104"/>
        <v>276</v>
      </c>
      <c r="I198" s="174"/>
      <c r="J198" s="174"/>
      <c r="K198" s="174"/>
      <c r="L198" s="174"/>
      <c r="M198" s="174"/>
      <c r="N198" s="174"/>
    </row>
    <row r="199" spans="1:14" outlineLevel="1">
      <c r="A199">
        <v>6</v>
      </c>
      <c r="B199" t="s">
        <v>1526</v>
      </c>
      <c r="C199" s="174">
        <f t="shared" si="103"/>
        <v>0</v>
      </c>
      <c r="D199" s="144">
        <f>D194</f>
        <v>0</v>
      </c>
      <c r="E199" s="144">
        <f t="shared" ref="E199:F199" si="105">E194</f>
        <v>0</v>
      </c>
      <c r="F199" s="144">
        <f t="shared" si="105"/>
        <v>0</v>
      </c>
      <c r="G199" s="174" t="s">
        <v>980</v>
      </c>
      <c r="H199" s="434">
        <f t="shared" si="104"/>
        <v>213</v>
      </c>
      <c r="I199" s="174"/>
      <c r="J199" s="174"/>
      <c r="K199" s="174"/>
      <c r="L199" s="174"/>
      <c r="M199" s="174"/>
      <c r="N199" s="174"/>
    </row>
    <row r="200" spans="1:14" outlineLevel="1">
      <c r="C200" s="174"/>
      <c r="D200" s="174"/>
      <c r="E200" s="174"/>
      <c r="F200" s="174"/>
      <c r="G200" s="174"/>
      <c r="H200" s="174"/>
      <c r="I200" s="174"/>
      <c r="J200" s="174"/>
      <c r="K200" s="174"/>
      <c r="L200" s="174"/>
      <c r="M200" s="174"/>
      <c r="N200" s="174"/>
    </row>
    <row r="201" spans="1:14">
      <c r="C201" s="174"/>
      <c r="D201" s="174"/>
      <c r="E201" s="174"/>
      <c r="F201" s="174"/>
      <c r="G201" s="174"/>
      <c r="H201" s="174"/>
      <c r="I201" s="174"/>
      <c r="J201" s="174"/>
      <c r="K201" s="174"/>
      <c r="L201" s="174"/>
      <c r="M201" s="174"/>
      <c r="N201" s="174"/>
    </row>
    <row r="202" spans="1:14">
      <c r="A202" s="191" t="s">
        <v>1443</v>
      </c>
      <c r="C202" s="174"/>
      <c r="D202" s="174"/>
      <c r="E202" s="174"/>
      <c r="F202" s="174"/>
      <c r="G202" s="174"/>
      <c r="H202" s="174"/>
      <c r="I202" s="174"/>
      <c r="J202" s="174"/>
      <c r="K202" s="174"/>
      <c r="L202" s="174"/>
      <c r="M202" s="174"/>
      <c r="N202" s="174"/>
    </row>
    <row r="203" spans="1:14" outlineLevel="1">
      <c r="C203" s="182" t="s">
        <v>972</v>
      </c>
      <c r="D203" s="182" t="s">
        <v>973</v>
      </c>
      <c r="E203" s="182" t="s">
        <v>974</v>
      </c>
      <c r="F203" s="179" t="s">
        <v>950</v>
      </c>
      <c r="G203" s="179"/>
      <c r="H203" s="179"/>
      <c r="I203" s="179" t="s">
        <v>951</v>
      </c>
      <c r="J203" s="179"/>
      <c r="K203" s="179"/>
      <c r="L203" s="179" t="s">
        <v>952</v>
      </c>
      <c r="M203" s="179"/>
      <c r="N203" s="179"/>
    </row>
    <row r="204" spans="1:14" outlineLevel="1">
      <c r="C204" s="181">
        <v>287</v>
      </c>
      <c r="D204" s="435">
        <v>321</v>
      </c>
      <c r="E204" s="435">
        <v>356</v>
      </c>
      <c r="F204" s="182" t="s">
        <v>972</v>
      </c>
      <c r="G204" s="182" t="s">
        <v>973</v>
      </c>
      <c r="H204" s="182" t="s">
        <v>974</v>
      </c>
      <c r="I204" s="182" t="s">
        <v>972</v>
      </c>
      <c r="J204" s="182" t="s">
        <v>973</v>
      </c>
      <c r="K204" s="182" t="s">
        <v>974</v>
      </c>
      <c r="L204" s="182" t="s">
        <v>972</v>
      </c>
      <c r="M204" s="182" t="s">
        <v>973</v>
      </c>
      <c r="N204" s="182" t="s">
        <v>974</v>
      </c>
    </row>
    <row r="205" spans="1:14" outlineLevel="1">
      <c r="A205">
        <v>1</v>
      </c>
      <c r="B205" t="s">
        <v>1128</v>
      </c>
      <c r="C205" s="345">
        <f t="shared" ref="C205:E210" si="106">C$204+CHOOSE(d.Region,F205,I205,L205)</f>
        <v>287</v>
      </c>
      <c r="D205" s="346">
        <f t="shared" si="106"/>
        <v>321</v>
      </c>
      <c r="E205" s="347">
        <f t="shared" si="106"/>
        <v>356</v>
      </c>
      <c r="F205" s="432"/>
      <c r="G205" s="228"/>
      <c r="H205" s="228"/>
      <c r="I205" s="228"/>
      <c r="J205" s="228"/>
      <c r="K205" s="228"/>
      <c r="L205" s="228"/>
      <c r="M205" s="228"/>
      <c r="N205" s="228"/>
    </row>
    <row r="206" spans="1:14" outlineLevel="1">
      <c r="A206">
        <v>2</v>
      </c>
      <c r="B206" t="s">
        <v>1130</v>
      </c>
      <c r="C206" s="348">
        <f t="shared" si="106"/>
        <v>287</v>
      </c>
      <c r="D206" s="174">
        <f t="shared" si="106"/>
        <v>321</v>
      </c>
      <c r="E206" s="349">
        <f t="shared" si="106"/>
        <v>356</v>
      </c>
      <c r="F206" s="432"/>
      <c r="G206" s="228"/>
      <c r="H206" s="228"/>
      <c r="I206" s="228"/>
      <c r="J206" s="228"/>
      <c r="K206" s="228"/>
      <c r="L206" s="228"/>
      <c r="M206" s="228"/>
      <c r="N206" s="228"/>
    </row>
    <row r="207" spans="1:14" outlineLevel="1">
      <c r="A207">
        <v>3</v>
      </c>
      <c r="B207" t="s">
        <v>1129</v>
      </c>
      <c r="C207" s="348">
        <f t="shared" si="106"/>
        <v>287</v>
      </c>
      <c r="D207" s="174">
        <f t="shared" si="106"/>
        <v>321</v>
      </c>
      <c r="E207" s="349">
        <f t="shared" si="106"/>
        <v>356</v>
      </c>
      <c r="F207" s="432"/>
      <c r="G207" s="228"/>
      <c r="H207" s="228"/>
      <c r="I207" s="228"/>
      <c r="J207" s="228"/>
      <c r="K207" s="228"/>
      <c r="L207" s="228"/>
      <c r="M207" s="228"/>
      <c r="N207" s="228"/>
    </row>
    <row r="208" spans="1:14" outlineLevel="1">
      <c r="A208">
        <v>4</v>
      </c>
      <c r="B208" t="s">
        <v>949</v>
      </c>
      <c r="C208" s="348">
        <f t="shared" si="106"/>
        <v>287</v>
      </c>
      <c r="D208" s="174">
        <f t="shared" si="106"/>
        <v>321</v>
      </c>
      <c r="E208" s="349">
        <f t="shared" si="106"/>
        <v>356</v>
      </c>
      <c r="F208" s="432"/>
      <c r="G208" s="228"/>
      <c r="H208" s="228"/>
      <c r="I208" s="228"/>
      <c r="J208" s="228"/>
      <c r="K208" s="228"/>
      <c r="L208" s="228"/>
      <c r="M208" s="228"/>
      <c r="N208" s="228"/>
    </row>
    <row r="209" spans="1:42" outlineLevel="1">
      <c r="A209">
        <v>5</v>
      </c>
      <c r="B209" t="s">
        <v>978</v>
      </c>
      <c r="C209" s="348">
        <f t="shared" ref="C209" si="107">C$204+CHOOSE(d.Region,F209,I209,L209)</f>
        <v>287</v>
      </c>
      <c r="D209" s="174">
        <f t="shared" ref="D209" si="108">D$204+CHOOSE(d.Region,G209,J209,M209)</f>
        <v>321</v>
      </c>
      <c r="E209" s="349">
        <f t="shared" ref="E209" si="109">E$204+CHOOSE(d.Region,H209,K209,N209)</f>
        <v>356</v>
      </c>
      <c r="F209" s="432"/>
      <c r="G209" s="228"/>
      <c r="H209" s="228"/>
      <c r="I209" s="228"/>
      <c r="J209" s="228"/>
      <c r="K209" s="228"/>
      <c r="L209" s="228"/>
      <c r="M209" s="228"/>
      <c r="N209" s="228"/>
    </row>
    <row r="210" spans="1:42" outlineLevel="1">
      <c r="A210">
        <v>6</v>
      </c>
      <c r="B210" t="s">
        <v>1526</v>
      </c>
      <c r="C210" s="350">
        <f t="shared" si="106"/>
        <v>287</v>
      </c>
      <c r="D210" s="351">
        <f t="shared" si="106"/>
        <v>321</v>
      </c>
      <c r="E210" s="352">
        <f t="shared" si="106"/>
        <v>356</v>
      </c>
      <c r="F210" s="483">
        <f>F205</f>
        <v>0</v>
      </c>
      <c r="G210" s="483">
        <f t="shared" ref="G210:N210" si="110">G205</f>
        <v>0</v>
      </c>
      <c r="H210" s="483">
        <f t="shared" si="110"/>
        <v>0</v>
      </c>
      <c r="I210" s="483">
        <f t="shared" si="110"/>
        <v>0</v>
      </c>
      <c r="J210" s="483">
        <f t="shared" si="110"/>
        <v>0</v>
      </c>
      <c r="K210" s="483">
        <f t="shared" si="110"/>
        <v>0</v>
      </c>
      <c r="L210" s="483">
        <f t="shared" si="110"/>
        <v>0</v>
      </c>
      <c r="M210" s="483">
        <f t="shared" si="110"/>
        <v>0</v>
      </c>
      <c r="N210" s="483">
        <f t="shared" si="110"/>
        <v>0</v>
      </c>
    </row>
    <row r="211" spans="1:42" outlineLevel="1"/>
    <row r="213" spans="1:42">
      <c r="A213" s="191" t="s">
        <v>1068</v>
      </c>
      <c r="B213" s="174"/>
      <c r="C213" s="174"/>
      <c r="D213" s="174"/>
      <c r="E213" s="174"/>
      <c r="F213" s="174"/>
      <c r="G213" s="174"/>
      <c r="H213" s="174"/>
      <c r="I213" s="174"/>
      <c r="J213" s="174"/>
      <c r="K213" s="174"/>
      <c r="L213" s="174"/>
      <c r="M213" s="174"/>
      <c r="N213" s="174"/>
    </row>
    <row r="214" spans="1:42" outlineLevel="1">
      <c r="A214" s="174"/>
      <c r="B214" s="174"/>
      <c r="C214" s="174">
        <v>1</v>
      </c>
      <c r="D214" s="174">
        <v>2</v>
      </c>
      <c r="E214" s="174">
        <v>3</v>
      </c>
      <c r="F214" s="179" t="s">
        <v>950</v>
      </c>
      <c r="G214" s="179"/>
      <c r="H214" s="179"/>
      <c r="I214" s="179" t="s">
        <v>951</v>
      </c>
      <c r="J214" s="179"/>
      <c r="K214" s="179"/>
      <c r="L214" s="179" t="s">
        <v>952</v>
      </c>
      <c r="M214" s="179"/>
      <c r="N214" s="179"/>
    </row>
    <row r="215" spans="1:42" outlineLevel="1">
      <c r="A215" s="174"/>
      <c r="B215" s="174"/>
      <c r="C215" s="182" t="s">
        <v>972</v>
      </c>
      <c r="D215" s="182" t="s">
        <v>973</v>
      </c>
      <c r="E215" s="182" t="s">
        <v>974</v>
      </c>
      <c r="F215" s="182" t="s">
        <v>972</v>
      </c>
      <c r="G215" s="182" t="s">
        <v>973</v>
      </c>
      <c r="H215" s="182" t="s">
        <v>974</v>
      </c>
      <c r="I215" s="182" t="s">
        <v>972</v>
      </c>
      <c r="J215" s="182" t="s">
        <v>973</v>
      </c>
      <c r="K215" s="182" t="s">
        <v>974</v>
      </c>
      <c r="L215" s="182" t="s">
        <v>972</v>
      </c>
      <c r="M215" s="182" t="s">
        <v>973</v>
      </c>
      <c r="N215" s="182" t="s">
        <v>974</v>
      </c>
    </row>
    <row r="216" spans="1:42" ht="57.75" outlineLevel="1">
      <c r="A216" s="174"/>
      <c r="B216" s="174"/>
      <c r="C216" s="175" t="s">
        <v>814</v>
      </c>
      <c r="D216" s="175" t="s">
        <v>1270</v>
      </c>
      <c r="E216" s="175" t="s">
        <v>1270</v>
      </c>
      <c r="F216" s="174" t="s">
        <v>1270</v>
      </c>
      <c r="G216" s="174"/>
      <c r="H216" s="174"/>
      <c r="I216" s="174"/>
      <c r="J216" s="174"/>
      <c r="K216" s="174"/>
      <c r="L216" s="174"/>
      <c r="M216" s="174"/>
      <c r="N216" s="174"/>
    </row>
    <row r="217" spans="1:42" outlineLevel="1">
      <c r="A217" s="174">
        <v>1</v>
      </c>
      <c r="B217" s="174" t="s">
        <v>1069</v>
      </c>
      <c r="C217" s="227">
        <f t="shared" ref="C217:E219" si="111">INDEX($F217:$N217,$214:$214+(d.Region-1)*3)</f>
        <v>0</v>
      </c>
      <c r="D217" s="227">
        <f t="shared" si="111"/>
        <v>0</v>
      </c>
      <c r="E217" s="227">
        <f t="shared" si="111"/>
        <v>0</v>
      </c>
      <c r="F217" s="228">
        <v>0</v>
      </c>
      <c r="G217" s="228">
        <v>0</v>
      </c>
      <c r="H217" s="228">
        <v>0</v>
      </c>
      <c r="I217" s="228">
        <v>0</v>
      </c>
      <c r="J217" s="228">
        <v>0</v>
      </c>
      <c r="K217" s="228">
        <v>0</v>
      </c>
      <c r="L217" s="228">
        <v>0</v>
      </c>
      <c r="M217" s="228">
        <v>0</v>
      </c>
      <c r="N217" s="228">
        <v>0</v>
      </c>
    </row>
    <row r="218" spans="1:42" outlineLevel="1">
      <c r="A218" s="174">
        <v>2</v>
      </c>
      <c r="B218" s="174" t="s">
        <v>377</v>
      </c>
      <c r="C218" s="227">
        <f t="shared" si="111"/>
        <v>0.25</v>
      </c>
      <c r="D218" s="227">
        <f t="shared" si="111"/>
        <v>0.25</v>
      </c>
      <c r="E218" s="227">
        <f t="shared" si="111"/>
        <v>0.25</v>
      </c>
      <c r="F218" s="228">
        <v>0.25</v>
      </c>
      <c r="G218" s="228">
        <v>0.25</v>
      </c>
      <c r="H218" s="228">
        <v>0.25</v>
      </c>
      <c r="I218" s="228">
        <v>0.25</v>
      </c>
      <c r="J218" s="228">
        <v>0.25</v>
      </c>
      <c r="K218" s="228">
        <v>0.25</v>
      </c>
      <c r="L218" s="228">
        <v>0.25</v>
      </c>
      <c r="M218" s="228">
        <v>0.25</v>
      </c>
      <c r="N218" s="228">
        <v>0.25</v>
      </c>
    </row>
    <row r="219" spans="1:42" outlineLevel="1">
      <c r="A219" s="174">
        <v>3</v>
      </c>
      <c r="B219" s="174" t="s">
        <v>1070</v>
      </c>
      <c r="C219" s="227">
        <f t="shared" si="111"/>
        <v>0.5</v>
      </c>
      <c r="D219" s="227">
        <f t="shared" si="111"/>
        <v>0.5</v>
      </c>
      <c r="E219" s="227">
        <f t="shared" si="111"/>
        <v>0.5</v>
      </c>
      <c r="F219" s="228">
        <v>0.5</v>
      </c>
      <c r="G219" s="228">
        <v>0.5</v>
      </c>
      <c r="H219" s="228">
        <v>0.5</v>
      </c>
      <c r="I219" s="228">
        <v>0.5</v>
      </c>
      <c r="J219" s="228">
        <v>0.5</v>
      </c>
      <c r="K219" s="228">
        <v>0.5</v>
      </c>
      <c r="L219" s="228">
        <v>0.5</v>
      </c>
      <c r="M219" s="228">
        <v>0.5</v>
      </c>
      <c r="N219" s="228">
        <v>0.5</v>
      </c>
    </row>
    <row r="222" spans="1:42">
      <c r="A222" s="16" t="s">
        <v>1694</v>
      </c>
    </row>
    <row r="223" spans="1:42" outlineLevel="1">
      <c r="B223" t="s">
        <v>959</v>
      </c>
      <c r="C223">
        <v>1</v>
      </c>
      <c r="D223">
        <f>C223</f>
        <v>1</v>
      </c>
      <c r="E223">
        <f t="shared" ref="E223:F223" si="112">D223</f>
        <v>1</v>
      </c>
      <c r="F223">
        <f t="shared" si="112"/>
        <v>1</v>
      </c>
      <c r="G223">
        <f>C223+1</f>
        <v>2</v>
      </c>
      <c r="H223">
        <f>G223</f>
        <v>2</v>
      </c>
      <c r="I223">
        <f t="shared" ref="I223:J223" si="113">H223</f>
        <v>2</v>
      </c>
      <c r="J223">
        <f t="shared" si="113"/>
        <v>2</v>
      </c>
      <c r="K223">
        <f t="shared" ref="K223" si="114">G223+1</f>
        <v>3</v>
      </c>
      <c r="L223">
        <f t="shared" ref="L223:R223" si="115">K223</f>
        <v>3</v>
      </c>
      <c r="M223">
        <f t="shared" si="115"/>
        <v>3</v>
      </c>
      <c r="N223">
        <f t="shared" si="115"/>
        <v>3</v>
      </c>
      <c r="O223">
        <f t="shared" ref="O223" si="116">K223+1</f>
        <v>4</v>
      </c>
      <c r="P223">
        <f t="shared" ref="P223" si="117">O223</f>
        <v>4</v>
      </c>
      <c r="Q223">
        <f t="shared" si="115"/>
        <v>4</v>
      </c>
      <c r="R223">
        <f t="shared" si="115"/>
        <v>4</v>
      </c>
      <c r="S223">
        <f>O223+1</f>
        <v>5</v>
      </c>
      <c r="T223">
        <f>S223</f>
        <v>5</v>
      </c>
      <c r="U223">
        <f>T223</f>
        <v>5</v>
      </c>
      <c r="V223">
        <f>U223</f>
        <v>5</v>
      </c>
      <c r="W223">
        <f>S223+1</f>
        <v>6</v>
      </c>
      <c r="X223">
        <f>W223</f>
        <v>6</v>
      </c>
      <c r="Y223">
        <f>X223</f>
        <v>6</v>
      </c>
      <c r="Z223">
        <f>Y223</f>
        <v>6</v>
      </c>
      <c r="AA223">
        <v>1</v>
      </c>
      <c r="AB223">
        <v>1</v>
      </c>
      <c r="AC223">
        <v>1</v>
      </c>
      <c r="AD223">
        <v>1</v>
      </c>
      <c r="AE223">
        <v>1</v>
      </c>
      <c r="AF223">
        <v>1</v>
      </c>
      <c r="AG223">
        <v>1</v>
      </c>
      <c r="AH223">
        <v>1</v>
      </c>
      <c r="AI223">
        <v>1</v>
      </c>
      <c r="AJ223">
        <v>1</v>
      </c>
      <c r="AK223">
        <v>1</v>
      </c>
      <c r="AL223">
        <v>1</v>
      </c>
      <c r="AM223">
        <v>1</v>
      </c>
      <c r="AN223">
        <v>1</v>
      </c>
      <c r="AO223">
        <v>1</v>
      </c>
      <c r="AP223">
        <v>1</v>
      </c>
    </row>
    <row r="224" spans="1:42" outlineLevel="1">
      <c r="B224" t="s">
        <v>960</v>
      </c>
      <c r="C224" t="s">
        <v>962</v>
      </c>
      <c r="D224" t="s">
        <v>1090</v>
      </c>
      <c r="E224" t="s">
        <v>1756</v>
      </c>
      <c r="F224" t="s">
        <v>1755</v>
      </c>
      <c r="G224" t="s">
        <v>962</v>
      </c>
      <c r="H224" t="s">
        <v>1090</v>
      </c>
      <c r="I224" t="s">
        <v>1756</v>
      </c>
      <c r="J224" t="s">
        <v>1755</v>
      </c>
      <c r="K224" t="s">
        <v>962</v>
      </c>
      <c r="L224" t="s">
        <v>1090</v>
      </c>
      <c r="M224" t="s">
        <v>1756</v>
      </c>
      <c r="N224" t="s">
        <v>1755</v>
      </c>
      <c r="O224" t="s">
        <v>962</v>
      </c>
      <c r="P224" t="s">
        <v>1090</v>
      </c>
      <c r="Q224" t="s">
        <v>1756</v>
      </c>
      <c r="R224" t="s">
        <v>1755</v>
      </c>
      <c r="S224" t="s">
        <v>962</v>
      </c>
      <c r="T224" t="s">
        <v>1090</v>
      </c>
      <c r="U224" t="s">
        <v>1756</v>
      </c>
      <c r="V224" t="s">
        <v>1755</v>
      </c>
      <c r="W224" t="s">
        <v>962</v>
      </c>
      <c r="X224" t="s">
        <v>1090</v>
      </c>
      <c r="Y224" t="s">
        <v>1756</v>
      </c>
      <c r="Z224" t="s">
        <v>1755</v>
      </c>
      <c r="AA224" t="s">
        <v>1090</v>
      </c>
      <c r="AB224" t="s">
        <v>1721</v>
      </c>
      <c r="AC224" t="s">
        <v>1740</v>
      </c>
      <c r="AD224" t="s">
        <v>1090</v>
      </c>
      <c r="AE224" t="s">
        <v>1722</v>
      </c>
      <c r="AF224" t="s">
        <v>1741</v>
      </c>
      <c r="AG224" t="s">
        <v>1090</v>
      </c>
      <c r="AH224" t="s">
        <v>1723</v>
      </c>
      <c r="AI224" t="s">
        <v>1742</v>
      </c>
      <c r="AJ224" t="s">
        <v>1090</v>
      </c>
      <c r="AK224" t="s">
        <v>1724</v>
      </c>
      <c r="AL224" t="s">
        <v>1743</v>
      </c>
      <c r="AM224" t="s">
        <v>1090</v>
      </c>
      <c r="AN224" t="s">
        <v>1725</v>
      </c>
      <c r="AO224" t="s">
        <v>1744</v>
      </c>
    </row>
    <row r="225" spans="1:66" outlineLevel="1">
      <c r="B225" t="s">
        <v>1152</v>
      </c>
      <c r="C225">
        <v>1</v>
      </c>
      <c r="D225">
        <v>2</v>
      </c>
      <c r="E225">
        <v>3</v>
      </c>
      <c r="F225">
        <v>6</v>
      </c>
      <c r="G225">
        <v>1</v>
      </c>
      <c r="H225">
        <v>2</v>
      </c>
      <c r="I225">
        <v>3</v>
      </c>
      <c r="J225">
        <v>6</v>
      </c>
      <c r="K225">
        <v>1</v>
      </c>
      <c r="L225">
        <v>2</v>
      </c>
      <c r="M225">
        <v>3</v>
      </c>
      <c r="N225">
        <v>6</v>
      </c>
      <c r="O225">
        <v>1</v>
      </c>
      <c r="P225">
        <v>2</v>
      </c>
      <c r="Q225">
        <v>3</v>
      </c>
      <c r="R225">
        <v>6</v>
      </c>
      <c r="S225">
        <v>1</v>
      </c>
      <c r="T225">
        <v>2</v>
      </c>
      <c r="U225">
        <v>3</v>
      </c>
      <c r="V225">
        <v>6</v>
      </c>
      <c r="W225">
        <v>1</v>
      </c>
      <c r="X225">
        <v>2</v>
      </c>
      <c r="Y225">
        <v>3</v>
      </c>
      <c r="Z225">
        <v>6</v>
      </c>
      <c r="AA225">
        <v>7</v>
      </c>
      <c r="AB225">
        <v>8</v>
      </c>
      <c r="AC225">
        <v>10</v>
      </c>
      <c r="AD225">
        <f>AA225+4</f>
        <v>11</v>
      </c>
      <c r="AE225">
        <f t="shared" ref="AE225:AO225" si="118">AB225+4</f>
        <v>12</v>
      </c>
      <c r="AF225">
        <f t="shared" si="118"/>
        <v>14</v>
      </c>
      <c r="AG225">
        <f t="shared" si="118"/>
        <v>15</v>
      </c>
      <c r="AH225">
        <f t="shared" si="118"/>
        <v>16</v>
      </c>
      <c r="AI225">
        <f t="shared" si="118"/>
        <v>18</v>
      </c>
      <c r="AJ225">
        <f t="shared" si="118"/>
        <v>19</v>
      </c>
      <c r="AK225">
        <f t="shared" si="118"/>
        <v>20</v>
      </c>
      <c r="AL225">
        <f t="shared" si="118"/>
        <v>22</v>
      </c>
      <c r="AM225">
        <f t="shared" si="118"/>
        <v>23</v>
      </c>
      <c r="AN225">
        <f t="shared" si="118"/>
        <v>24</v>
      </c>
      <c r="AO225">
        <f t="shared" si="118"/>
        <v>26</v>
      </c>
    </row>
    <row r="226" spans="1:66" outlineLevel="1">
      <c r="B226" t="s">
        <v>976</v>
      </c>
      <c r="C226" s="148">
        <f t="shared" ref="C226:R226" si="119">INDEX(i.Periods,C$225,1+d.TOL+(C$223-1)*3)</f>
        <v>43</v>
      </c>
      <c r="D226" s="148">
        <f t="shared" si="119"/>
        <v>59</v>
      </c>
      <c r="E226" s="148">
        <f t="shared" si="119"/>
        <v>64</v>
      </c>
      <c r="F226" s="148">
        <f t="shared" si="119"/>
        <v>94</v>
      </c>
      <c r="G226" s="148">
        <f t="shared" si="119"/>
        <v>43</v>
      </c>
      <c r="H226" s="148">
        <f t="shared" si="119"/>
        <v>61</v>
      </c>
      <c r="I226" s="148">
        <f t="shared" si="119"/>
        <v>66</v>
      </c>
      <c r="J226" s="148">
        <f t="shared" si="119"/>
        <v>96</v>
      </c>
      <c r="K226" s="148">
        <f t="shared" si="119"/>
        <v>43</v>
      </c>
      <c r="L226" s="148">
        <f t="shared" si="119"/>
        <v>64</v>
      </c>
      <c r="M226" s="148">
        <f t="shared" si="119"/>
        <v>69</v>
      </c>
      <c r="N226" s="148">
        <f t="shared" si="119"/>
        <v>99</v>
      </c>
      <c r="O226" s="148">
        <f t="shared" si="119"/>
        <v>43</v>
      </c>
      <c r="P226" s="148">
        <f t="shared" si="119"/>
        <v>66</v>
      </c>
      <c r="Q226" s="148">
        <f t="shared" si="119"/>
        <v>71</v>
      </c>
      <c r="R226" s="148">
        <f t="shared" si="119"/>
        <v>101</v>
      </c>
      <c r="S226" s="148">
        <f t="shared" ref="S226:AO226" si="120">INDEX(i.Periods,S$225,1+d.TOL+(S$223-1)*3)</f>
        <v>43</v>
      </c>
      <c r="T226" s="148">
        <f t="shared" si="120"/>
        <v>68</v>
      </c>
      <c r="U226" s="148">
        <f t="shared" si="120"/>
        <v>73</v>
      </c>
      <c r="V226" s="148">
        <f t="shared" si="120"/>
        <v>103</v>
      </c>
      <c r="W226" s="148">
        <f t="shared" si="120"/>
        <v>43</v>
      </c>
      <c r="X226" s="148">
        <f t="shared" si="120"/>
        <v>59</v>
      </c>
      <c r="Y226" s="148">
        <f t="shared" si="120"/>
        <v>64</v>
      </c>
      <c r="Z226" s="148">
        <f t="shared" si="120"/>
        <v>94</v>
      </c>
      <c r="AA226" s="148">
        <f t="shared" si="120"/>
        <v>111</v>
      </c>
      <c r="AB226" s="148">
        <f t="shared" si="120"/>
        <v>131</v>
      </c>
      <c r="AC226" s="148">
        <f t="shared" si="120"/>
        <v>146</v>
      </c>
      <c r="AD226" s="148">
        <f t="shared" si="120"/>
        <v>164</v>
      </c>
      <c r="AE226" s="148">
        <f t="shared" si="120"/>
        <v>183</v>
      </c>
      <c r="AF226" s="148">
        <f t="shared" si="120"/>
        <v>199</v>
      </c>
      <c r="AG226" s="148">
        <f t="shared" si="120"/>
        <v>216</v>
      </c>
      <c r="AH226" s="148">
        <f t="shared" si="120"/>
        <v>235</v>
      </c>
      <c r="AI226" s="148">
        <f t="shared" si="120"/>
        <v>251</v>
      </c>
      <c r="AJ226" s="148">
        <f t="shared" si="120"/>
        <v>268</v>
      </c>
      <c r="AK226" s="148">
        <f t="shared" si="120"/>
        <v>287</v>
      </c>
      <c r="AL226" s="148">
        <f t="shared" si="120"/>
        <v>303</v>
      </c>
      <c r="AM226" s="148">
        <f t="shared" si="120"/>
        <v>320</v>
      </c>
      <c r="AN226" s="148">
        <f t="shared" si="120"/>
        <v>339</v>
      </c>
      <c r="AO226" s="148">
        <f t="shared" si="120"/>
        <v>355</v>
      </c>
    </row>
    <row r="227" spans="1:66" outlineLevel="1">
      <c r="B227" t="s">
        <v>979</v>
      </c>
      <c r="C227" s="125">
        <f>INDEX(i.Periods,C$225+1,1+d.TOL+(C$223-1)*3)</f>
        <v>59</v>
      </c>
      <c r="D227" s="125">
        <f>INDEX(i.Periods,D$225+1,1+d.TOL+(D$223-1)*3)</f>
        <v>64</v>
      </c>
      <c r="E227" s="238">
        <f>INDEX(i.Periods,E$225+2,1+d.TOL+(E$223-1)*3)</f>
        <v>86</v>
      </c>
      <c r="F227" s="125">
        <f>INDEX(i.Periods,F$225+1,1+d.TOL+(F$223-1)*3)</f>
        <v>111</v>
      </c>
      <c r="G227" s="125">
        <f>INDEX(i.Periods,G$225+1,1+d.TOL+(G$223-1)*3)</f>
        <v>61</v>
      </c>
      <c r="H227" s="125">
        <f>INDEX(i.Periods,H$225+1,1+d.TOL+(H$223-1)*3)</f>
        <v>66</v>
      </c>
      <c r="I227" s="238">
        <f>INDEX(i.Periods,I$225+2,1+d.TOL+(I$223-1)*3)</f>
        <v>88</v>
      </c>
      <c r="J227" s="125">
        <f>INDEX(i.Periods,J$225+1,1+d.TOL+(J$223-1)*3)</f>
        <v>111</v>
      </c>
      <c r="K227" s="125">
        <f>INDEX(i.Periods,K$225+1,1+d.TOL+(K$223-1)*3)</f>
        <v>64</v>
      </c>
      <c r="L227" s="125">
        <f>INDEX(i.Periods,L$225+1,1+d.TOL+(L$223-1)*3)</f>
        <v>69</v>
      </c>
      <c r="M227" s="238">
        <f>INDEX(i.Periods,M$225+2,1+d.TOL+(M$223-1)*3)</f>
        <v>91</v>
      </c>
      <c r="N227" s="125">
        <f>INDEX(i.Periods,N$225+1,1+d.TOL+(N$223-1)*3)</f>
        <v>111</v>
      </c>
      <c r="O227" s="125">
        <f>INDEX(i.Periods,O$225+1,1+d.TOL+(O$223-1)*3)</f>
        <v>66</v>
      </c>
      <c r="P227" s="125">
        <f>INDEX(i.Periods,P$225+1,1+d.TOL+(P$223-1)*3)</f>
        <v>71</v>
      </c>
      <c r="Q227" s="238">
        <f>INDEX(i.Periods,Q$225+2,1+d.TOL+(Q$223-1)*3)</f>
        <v>93</v>
      </c>
      <c r="R227" s="125">
        <f>INDEX(i.Periods,R$225+1,1+d.TOL+(R$223-1)*3)</f>
        <v>111</v>
      </c>
      <c r="S227" s="125">
        <f>INDEX(i.Periods,S$225+1,1+d.TOL+(S$223-1)*3)</f>
        <v>68</v>
      </c>
      <c r="T227" s="125">
        <f>INDEX(i.Periods,T$225+1,1+d.TOL+(T$223-1)*3)</f>
        <v>73</v>
      </c>
      <c r="U227" s="238">
        <f>INDEX(i.Periods,U$225+2,1+d.TOL+(U$223-1)*3)</f>
        <v>95</v>
      </c>
      <c r="V227" s="125">
        <f>INDEX(i.Periods,V$225+1,1+d.TOL+(V$223-1)*3)</f>
        <v>111</v>
      </c>
      <c r="W227" s="125">
        <f>INDEX(i.Periods,W$225+1,1+d.TOL+(W$223-1)*3)</f>
        <v>59</v>
      </c>
      <c r="X227" s="125">
        <f>INDEX(i.Periods,X$225+1,1+d.TOL+(X$223-1)*3)</f>
        <v>64</v>
      </c>
      <c r="Y227" s="238">
        <f>INDEX(i.Periods,Y$225+2,1+d.TOL+(Y$223-1)*3)</f>
        <v>86</v>
      </c>
      <c r="Z227" s="125">
        <f t="shared" ref="Z227:AO227" si="121">INDEX(i.Periods,Z$225+1,1+d.TOL+(Z$223-1)*3)</f>
        <v>111</v>
      </c>
      <c r="AA227" s="125">
        <f t="shared" si="121"/>
        <v>131</v>
      </c>
      <c r="AB227" s="125">
        <f t="shared" si="121"/>
        <v>138</v>
      </c>
      <c r="AC227" s="125">
        <f t="shared" si="121"/>
        <v>164</v>
      </c>
      <c r="AD227" s="125">
        <f t="shared" si="121"/>
        <v>183</v>
      </c>
      <c r="AE227" s="125">
        <f t="shared" si="121"/>
        <v>191</v>
      </c>
      <c r="AF227" s="125">
        <f t="shared" si="121"/>
        <v>216</v>
      </c>
      <c r="AG227" s="125">
        <f t="shared" si="121"/>
        <v>235</v>
      </c>
      <c r="AH227" s="125">
        <f t="shared" si="121"/>
        <v>243</v>
      </c>
      <c r="AI227" s="125">
        <f t="shared" si="121"/>
        <v>268</v>
      </c>
      <c r="AJ227" s="125">
        <f t="shared" si="121"/>
        <v>287</v>
      </c>
      <c r="AK227" s="125">
        <f t="shared" si="121"/>
        <v>295</v>
      </c>
      <c r="AL227" s="125">
        <f t="shared" si="121"/>
        <v>320</v>
      </c>
      <c r="AM227" s="125">
        <f t="shared" si="121"/>
        <v>339</v>
      </c>
      <c r="AN227" s="125">
        <f t="shared" si="121"/>
        <v>347</v>
      </c>
      <c r="AO227" s="125">
        <f t="shared" si="121"/>
        <v>372</v>
      </c>
    </row>
    <row r="228" spans="1:66" ht="48.75" customHeight="1" outlineLevel="1">
      <c r="A228">
        <v>1</v>
      </c>
      <c r="B228" t="s">
        <v>961</v>
      </c>
      <c r="C228" s="476" t="str">
        <f t="shared" ref="C228:L229" si="122">INDEX(i.TOL_indices,d.TOL,$A228)&amp;", "&amp;TEXT(C$226,"0")&amp;":"&amp;TEXT(C$227,"0")</f>
        <v>67:68, 43:59</v>
      </c>
      <c r="D228" s="476" t="str">
        <f t="shared" si="122"/>
        <v>67:68, 59:64</v>
      </c>
      <c r="E228" s="476" t="str">
        <f t="shared" si="122"/>
        <v>67:68, 64:86</v>
      </c>
      <c r="F228" s="476" t="str">
        <f t="shared" si="122"/>
        <v>67:68, 94:111</v>
      </c>
      <c r="G228" s="476" t="str">
        <f t="shared" si="122"/>
        <v>67:68, 43:61</v>
      </c>
      <c r="H228" s="476" t="str">
        <f t="shared" si="122"/>
        <v>67:68, 61:66</v>
      </c>
      <c r="I228" s="476" t="str">
        <f t="shared" si="122"/>
        <v>67:68, 66:88</v>
      </c>
      <c r="J228" s="476" t="str">
        <f t="shared" si="122"/>
        <v>67:68, 96:111</v>
      </c>
      <c r="K228" s="476" t="str">
        <f t="shared" si="122"/>
        <v>67:68, 43:64</v>
      </c>
      <c r="L228" s="476" t="str">
        <f t="shared" si="122"/>
        <v>67:68, 64:69</v>
      </c>
      <c r="M228" s="476" t="str">
        <f t="shared" ref="M228:AD229" si="123">INDEX(i.TOL_indices,d.TOL,$A228)&amp;", "&amp;TEXT(M$226,"0")&amp;":"&amp;TEXT(M$227,"0")</f>
        <v>67:68, 69:91</v>
      </c>
      <c r="N228" s="476" t="str">
        <f t="shared" si="123"/>
        <v>67:68, 99:111</v>
      </c>
      <c r="O228" s="476" t="str">
        <f t="shared" si="123"/>
        <v>67:68, 43:66</v>
      </c>
      <c r="P228" s="476" t="str">
        <f t="shared" si="123"/>
        <v>67:68, 66:71</v>
      </c>
      <c r="Q228" s="476" t="str">
        <f t="shared" si="123"/>
        <v>67:68, 71:93</v>
      </c>
      <c r="R228" s="476" t="str">
        <f t="shared" si="123"/>
        <v>67:68, 101:111</v>
      </c>
      <c r="S228" s="476" t="str">
        <f t="shared" si="123"/>
        <v>67:68, 43:68</v>
      </c>
      <c r="T228" s="476" t="str">
        <f t="shared" si="123"/>
        <v>67:68, 68:73</v>
      </c>
      <c r="U228" s="476" t="str">
        <f t="shared" si="123"/>
        <v>67:68, 73:95</v>
      </c>
      <c r="V228" s="476" t="str">
        <f t="shared" si="123"/>
        <v>67:68, 103:111</v>
      </c>
      <c r="W228" s="476" t="str">
        <f t="shared" si="123"/>
        <v>67:68, 43:59</v>
      </c>
      <c r="X228" s="476" t="str">
        <f t="shared" si="123"/>
        <v>67:68, 59:64</v>
      </c>
      <c r="Y228" s="476" t="str">
        <f t="shared" si="123"/>
        <v>67:68, 64:86</v>
      </c>
      <c r="Z228" s="476" t="str">
        <f t="shared" si="123"/>
        <v>67:68, 94:111</v>
      </c>
      <c r="AA228" s="476" t="str">
        <f t="shared" si="123"/>
        <v>67:68, 111:131</v>
      </c>
      <c r="AB228" s="476" t="str">
        <f t="shared" si="123"/>
        <v>67:68, 131:138</v>
      </c>
      <c r="AC228" s="476" t="str">
        <f t="shared" ref="AA228:AC229" si="124">INDEX(i.TOL_indices,d.TOL,$A228)&amp;", "&amp;TEXT(AC$226,"0")&amp;":"&amp;TEXT(AC$227,"0")</f>
        <v>67:68, 146:164</v>
      </c>
      <c r="AD228" s="476" t="str">
        <f t="shared" si="123"/>
        <v>67:68, 164:183</v>
      </c>
      <c r="AE228" s="476" t="str">
        <f t="shared" ref="AD228:AO229" si="125">INDEX(i.TOL_indices,d.TOL,$A228)&amp;", "&amp;TEXT(AE$226,"0")&amp;":"&amp;TEXT(AE$227,"0")</f>
        <v>67:68, 183:191</v>
      </c>
      <c r="AF228" s="476" t="str">
        <f t="shared" si="125"/>
        <v>67:68, 199:216</v>
      </c>
      <c r="AG228" s="476" t="str">
        <f t="shared" si="125"/>
        <v>67:68, 216:235</v>
      </c>
      <c r="AH228" s="476" t="str">
        <f t="shared" si="125"/>
        <v>67:68, 235:243</v>
      </c>
      <c r="AI228" s="476" t="str">
        <f t="shared" si="125"/>
        <v>67:68, 251:268</v>
      </c>
      <c r="AJ228" s="476" t="str">
        <f t="shared" si="125"/>
        <v>67:68, 268:287</v>
      </c>
      <c r="AK228" s="476" t="str">
        <f t="shared" si="125"/>
        <v>67:68, 287:295</v>
      </c>
      <c r="AL228" s="476" t="str">
        <f t="shared" si="125"/>
        <v>67:68, 303:320</v>
      </c>
      <c r="AM228" s="476" t="str">
        <f t="shared" si="125"/>
        <v>67:68, 320:339</v>
      </c>
      <c r="AN228" s="476" t="str">
        <f t="shared" si="125"/>
        <v>67:68, 339:347</v>
      </c>
      <c r="AO228" s="476" t="str">
        <f t="shared" si="125"/>
        <v>67:68, 355:372</v>
      </c>
    </row>
    <row r="229" spans="1:66" ht="48.75" customHeight="1" outlineLevel="1">
      <c r="A229">
        <v>2</v>
      </c>
      <c r="C229" s="476" t="str">
        <f t="shared" si="122"/>
        <v>49:50, 43:59</v>
      </c>
      <c r="D229" s="476" t="str">
        <f t="shared" si="122"/>
        <v>49:50, 59:64</v>
      </c>
      <c r="E229" s="476" t="str">
        <f t="shared" si="122"/>
        <v>49:50, 64:86</v>
      </c>
      <c r="F229" s="476" t="str">
        <f t="shared" si="122"/>
        <v>49:50, 94:111</v>
      </c>
      <c r="G229" s="476" t="str">
        <f t="shared" si="122"/>
        <v>49:50, 43:61</v>
      </c>
      <c r="H229" s="476" t="str">
        <f t="shared" si="122"/>
        <v>49:50, 61:66</v>
      </c>
      <c r="I229" s="476" t="str">
        <f t="shared" si="122"/>
        <v>49:50, 66:88</v>
      </c>
      <c r="J229" s="476" t="str">
        <f t="shared" si="122"/>
        <v>49:50, 96:111</v>
      </c>
      <c r="K229" s="476" t="str">
        <f t="shared" si="122"/>
        <v>49:50, 43:64</v>
      </c>
      <c r="L229" s="476" t="str">
        <f t="shared" si="122"/>
        <v>49:50, 64:69</v>
      </c>
      <c r="M229" s="476" t="str">
        <f t="shared" si="123"/>
        <v>49:50, 69:91</v>
      </c>
      <c r="N229" s="476" t="str">
        <f t="shared" si="123"/>
        <v>49:50, 99:111</v>
      </c>
      <c r="O229" s="476" t="str">
        <f t="shared" si="123"/>
        <v>49:50, 43:66</v>
      </c>
      <c r="P229" s="476" t="str">
        <f t="shared" si="123"/>
        <v>49:50, 66:71</v>
      </c>
      <c r="Q229" s="476" t="str">
        <f t="shared" si="123"/>
        <v>49:50, 71:93</v>
      </c>
      <c r="R229" s="476" t="str">
        <f t="shared" si="123"/>
        <v>49:50, 101:111</v>
      </c>
      <c r="S229" s="476" t="str">
        <f t="shared" si="123"/>
        <v>49:50, 43:68</v>
      </c>
      <c r="T229" s="476" t="str">
        <f t="shared" si="123"/>
        <v>49:50, 68:73</v>
      </c>
      <c r="U229" s="476" t="str">
        <f t="shared" si="123"/>
        <v>49:50, 73:95</v>
      </c>
      <c r="V229" s="476" t="str">
        <f t="shared" si="123"/>
        <v>49:50, 103:111</v>
      </c>
      <c r="W229" s="476" t="str">
        <f t="shared" si="123"/>
        <v>49:50, 43:59</v>
      </c>
      <c r="X229" s="476" t="str">
        <f t="shared" si="123"/>
        <v>49:50, 59:64</v>
      </c>
      <c r="Y229" s="476" t="str">
        <f t="shared" si="123"/>
        <v>49:50, 64:86</v>
      </c>
      <c r="Z229" s="476" t="str">
        <f t="shared" si="123"/>
        <v>49:50, 94:111</v>
      </c>
      <c r="AA229" s="476" t="str">
        <f t="shared" si="124"/>
        <v>49:50, 111:131</v>
      </c>
      <c r="AB229" s="476" t="str">
        <f t="shared" si="124"/>
        <v>49:50, 131:138</v>
      </c>
      <c r="AC229" s="476" t="str">
        <f t="shared" si="124"/>
        <v>49:50, 146:164</v>
      </c>
      <c r="AD229" s="476" t="str">
        <f t="shared" si="125"/>
        <v>49:50, 164:183</v>
      </c>
      <c r="AE229" s="476" t="str">
        <f t="shared" si="125"/>
        <v>49:50, 183:191</v>
      </c>
      <c r="AF229" s="476" t="str">
        <f t="shared" si="125"/>
        <v>49:50, 199:216</v>
      </c>
      <c r="AG229" s="476" t="str">
        <f t="shared" si="125"/>
        <v>49:50, 216:235</v>
      </c>
      <c r="AH229" s="476" t="str">
        <f t="shared" si="125"/>
        <v>49:50, 235:243</v>
      </c>
      <c r="AI229" s="476" t="str">
        <f t="shared" si="125"/>
        <v>49:50, 251:268</v>
      </c>
      <c r="AJ229" s="476" t="str">
        <f t="shared" si="125"/>
        <v>49:50, 268:287</v>
      </c>
      <c r="AK229" s="476" t="str">
        <f t="shared" si="125"/>
        <v>49:50, 287:295</v>
      </c>
      <c r="AL229" s="476" t="str">
        <f t="shared" si="125"/>
        <v>49:50, 303:320</v>
      </c>
      <c r="AM229" s="476" t="str">
        <f t="shared" si="125"/>
        <v>49:50, 320:339</v>
      </c>
      <c r="AN229" s="476" t="str">
        <f t="shared" si="125"/>
        <v>49:50, 339:347</v>
      </c>
      <c r="AO229" s="476" t="str">
        <f t="shared" si="125"/>
        <v>49:50, 355:372</v>
      </c>
    </row>
    <row r="230" spans="1:66" outlineLevel="1">
      <c r="B230" t="s">
        <v>1153</v>
      </c>
    </row>
    <row r="231" spans="1:66" outlineLevel="1">
      <c r="A231">
        <v>0</v>
      </c>
      <c r="C231" s="180">
        <v>0</v>
      </c>
      <c r="D231" s="180">
        <v>0</v>
      </c>
      <c r="E231" s="180">
        <v>0</v>
      </c>
      <c r="F231" s="180">
        <v>0</v>
      </c>
      <c r="G231" s="174">
        <f>C231</f>
        <v>0</v>
      </c>
      <c r="H231" s="174">
        <f t="shared" ref="H231" si="126">D231</f>
        <v>0</v>
      </c>
      <c r="I231" s="174">
        <f t="shared" ref="I231" si="127">E231</f>
        <v>0</v>
      </c>
      <c r="J231" s="174">
        <f t="shared" ref="J231" si="128">F231</f>
        <v>0</v>
      </c>
      <c r="K231" s="174">
        <f>G231</f>
        <v>0</v>
      </c>
      <c r="L231" s="174">
        <f t="shared" ref="L231" si="129">H231</f>
        <v>0</v>
      </c>
      <c r="M231" s="174">
        <f t="shared" ref="M231" si="130">I231</f>
        <v>0</v>
      </c>
      <c r="N231" s="174">
        <f t="shared" ref="N231" si="131">J231</f>
        <v>0</v>
      </c>
      <c r="O231" s="174">
        <f>K231</f>
        <v>0</v>
      </c>
      <c r="P231" s="174">
        <f t="shared" ref="P231" si="132">L231</f>
        <v>0</v>
      </c>
      <c r="Q231" s="174">
        <f t="shared" ref="Q231" si="133">M231</f>
        <v>0</v>
      </c>
      <c r="R231" s="174">
        <f t="shared" ref="R231:S236" si="134">N231</f>
        <v>0</v>
      </c>
      <c r="S231" s="174">
        <f t="shared" si="134"/>
        <v>0</v>
      </c>
      <c r="T231" s="174">
        <f t="shared" ref="T231:T234" si="135">P231</f>
        <v>0</v>
      </c>
      <c r="U231" s="174">
        <f t="shared" ref="U231:U234" si="136">Q231</f>
        <v>0</v>
      </c>
      <c r="V231" s="174">
        <f t="shared" ref="V231:W236" si="137">R231</f>
        <v>0</v>
      </c>
      <c r="W231" s="174">
        <f t="shared" si="137"/>
        <v>0</v>
      </c>
      <c r="X231" s="174">
        <f t="shared" ref="X231:X234" si="138">T231</f>
        <v>0</v>
      </c>
      <c r="Y231" s="174">
        <f t="shared" ref="Y231:Y234" si="139">U231</f>
        <v>0</v>
      </c>
      <c r="Z231" s="174">
        <f t="shared" ref="Z231:Z234" si="140">V231</f>
        <v>0</v>
      </c>
      <c r="AA231" s="174">
        <f t="shared" ref="AA231:AD234" si="141">W231</f>
        <v>0</v>
      </c>
      <c r="AB231" s="174">
        <f t="shared" si="141"/>
        <v>0</v>
      </c>
      <c r="AC231" s="174">
        <f t="shared" si="141"/>
        <v>0</v>
      </c>
      <c r="AD231" s="174">
        <f t="shared" si="141"/>
        <v>0</v>
      </c>
      <c r="AE231" s="174">
        <f t="shared" ref="AE231:AE234" si="142">AA231</f>
        <v>0</v>
      </c>
      <c r="AF231" s="174">
        <f t="shared" ref="AF231:AF234" si="143">AB231</f>
        <v>0</v>
      </c>
      <c r="AG231" s="174">
        <f t="shared" ref="AG231:AG234" si="144">AC231</f>
        <v>0</v>
      </c>
      <c r="AH231" s="174">
        <f t="shared" ref="AH231:AH234" si="145">AD231</f>
        <v>0</v>
      </c>
      <c r="AI231" s="174">
        <f t="shared" ref="AI231:AI234" si="146">AE231</f>
        <v>0</v>
      </c>
      <c r="AJ231" s="174">
        <f t="shared" ref="AJ231:AJ234" si="147">AF231</f>
        <v>0</v>
      </c>
      <c r="AK231" s="174">
        <f t="shared" ref="AK231:AK234" si="148">AG231</f>
        <v>0</v>
      </c>
      <c r="AL231" s="174">
        <f t="shared" ref="AL231:AL234" si="149">AH231</f>
        <v>0</v>
      </c>
      <c r="AM231" s="174">
        <f t="shared" ref="AM231:AM234" si="150">AI231</f>
        <v>0</v>
      </c>
      <c r="AN231" s="174">
        <f t="shared" ref="AN231:AN234" si="151">AJ231</f>
        <v>0</v>
      </c>
      <c r="AO231" s="174">
        <f t="shared" ref="AO231:AO234" si="152">AK231</f>
        <v>0</v>
      </c>
    </row>
    <row r="232" spans="1:66" outlineLevel="1">
      <c r="A232">
        <v>1</v>
      </c>
      <c r="C232" s="180">
        <v>-1</v>
      </c>
      <c r="D232" s="180">
        <v>0.5</v>
      </c>
      <c r="E232" s="180">
        <v>0.5</v>
      </c>
      <c r="F232" s="180">
        <v>0.5</v>
      </c>
      <c r="G232" s="174">
        <f>C232</f>
        <v>-1</v>
      </c>
      <c r="H232" s="174">
        <f t="shared" ref="H232:K236" si="153">D232</f>
        <v>0.5</v>
      </c>
      <c r="I232" s="174">
        <f t="shared" si="153"/>
        <v>0.5</v>
      </c>
      <c r="J232" s="174">
        <f t="shared" si="153"/>
        <v>0.5</v>
      </c>
      <c r="K232" s="174">
        <f>G232</f>
        <v>-1</v>
      </c>
      <c r="L232" s="174">
        <f t="shared" ref="L232:O236" si="154">H232</f>
        <v>0.5</v>
      </c>
      <c r="M232" s="174">
        <f t="shared" si="154"/>
        <v>0.5</v>
      </c>
      <c r="N232" s="174">
        <f t="shared" si="154"/>
        <v>0.5</v>
      </c>
      <c r="O232" s="174">
        <f>K232</f>
        <v>-1</v>
      </c>
      <c r="P232" s="174">
        <f t="shared" ref="P232:R234" si="155">L232</f>
        <v>0.5</v>
      </c>
      <c r="Q232" s="174">
        <f t="shared" si="155"/>
        <v>0.5</v>
      </c>
      <c r="R232" s="174">
        <f t="shared" si="155"/>
        <v>0.5</v>
      </c>
      <c r="S232" s="174">
        <f t="shared" si="134"/>
        <v>-1</v>
      </c>
      <c r="T232" s="174">
        <f t="shared" si="135"/>
        <v>0.5</v>
      </c>
      <c r="U232" s="174">
        <f t="shared" si="136"/>
        <v>0.5</v>
      </c>
      <c r="V232" s="174">
        <f t="shared" si="137"/>
        <v>0.5</v>
      </c>
      <c r="W232" s="174">
        <f t="shared" si="137"/>
        <v>-1</v>
      </c>
      <c r="X232" s="174">
        <f t="shared" si="138"/>
        <v>0.5</v>
      </c>
      <c r="Y232" s="174">
        <f t="shared" si="139"/>
        <v>0.5</v>
      </c>
      <c r="Z232" s="174">
        <f t="shared" si="140"/>
        <v>0.5</v>
      </c>
      <c r="AA232" s="174">
        <f t="shared" si="141"/>
        <v>-1</v>
      </c>
      <c r="AB232" s="174">
        <f t="shared" si="141"/>
        <v>0.5</v>
      </c>
      <c r="AC232" s="174">
        <f t="shared" si="141"/>
        <v>0.5</v>
      </c>
      <c r="AD232" s="174">
        <f t="shared" si="141"/>
        <v>0.5</v>
      </c>
      <c r="AE232" s="174">
        <f t="shared" si="142"/>
        <v>-1</v>
      </c>
      <c r="AF232" s="174">
        <f t="shared" si="143"/>
        <v>0.5</v>
      </c>
      <c r="AG232" s="174">
        <f t="shared" si="144"/>
        <v>0.5</v>
      </c>
      <c r="AH232" s="174">
        <f t="shared" si="145"/>
        <v>0.5</v>
      </c>
      <c r="AI232" s="174">
        <f t="shared" si="146"/>
        <v>-1</v>
      </c>
      <c r="AJ232" s="174">
        <f t="shared" si="147"/>
        <v>0.5</v>
      </c>
      <c r="AK232" s="174">
        <f t="shared" si="148"/>
        <v>0.5</v>
      </c>
      <c r="AL232" s="174">
        <f t="shared" si="149"/>
        <v>0.5</v>
      </c>
      <c r="AM232" s="174">
        <f t="shared" si="150"/>
        <v>-1</v>
      </c>
      <c r="AN232" s="174">
        <f t="shared" si="151"/>
        <v>0.5</v>
      </c>
      <c r="AO232" s="174">
        <f t="shared" si="152"/>
        <v>0.5</v>
      </c>
    </row>
    <row r="233" spans="1:66" outlineLevel="1">
      <c r="A233">
        <v>2</v>
      </c>
      <c r="C233" s="180">
        <v>-0.5</v>
      </c>
      <c r="D233" s="180">
        <v>1</v>
      </c>
      <c r="E233" s="180">
        <v>1</v>
      </c>
      <c r="F233" s="180">
        <v>1</v>
      </c>
      <c r="G233" s="174">
        <f t="shared" ref="G233:G236" si="156">C233</f>
        <v>-0.5</v>
      </c>
      <c r="H233" s="174">
        <f t="shared" si="153"/>
        <v>1</v>
      </c>
      <c r="I233" s="174">
        <f t="shared" si="153"/>
        <v>1</v>
      </c>
      <c r="J233" s="174">
        <f t="shared" si="153"/>
        <v>1</v>
      </c>
      <c r="K233" s="174">
        <f t="shared" si="153"/>
        <v>-0.5</v>
      </c>
      <c r="L233" s="174">
        <f t="shared" si="154"/>
        <v>1</v>
      </c>
      <c r="M233" s="174">
        <f t="shared" si="154"/>
        <v>1</v>
      </c>
      <c r="N233" s="174">
        <f t="shared" si="154"/>
        <v>1</v>
      </c>
      <c r="O233" s="174">
        <f t="shared" si="154"/>
        <v>-0.5</v>
      </c>
      <c r="P233" s="174">
        <f t="shared" si="155"/>
        <v>1</v>
      </c>
      <c r="Q233" s="174">
        <f t="shared" si="155"/>
        <v>1</v>
      </c>
      <c r="R233" s="174">
        <f t="shared" si="155"/>
        <v>1</v>
      </c>
      <c r="S233" s="174">
        <f t="shared" si="134"/>
        <v>-0.5</v>
      </c>
      <c r="T233" s="174">
        <f t="shared" si="135"/>
        <v>1</v>
      </c>
      <c r="U233" s="174">
        <f t="shared" si="136"/>
        <v>1</v>
      </c>
      <c r="V233" s="174">
        <f t="shared" si="137"/>
        <v>1</v>
      </c>
      <c r="W233" s="174">
        <f t="shared" si="137"/>
        <v>-0.5</v>
      </c>
      <c r="X233" s="174">
        <f t="shared" si="138"/>
        <v>1</v>
      </c>
      <c r="Y233" s="174">
        <f t="shared" si="139"/>
        <v>1</v>
      </c>
      <c r="Z233" s="174">
        <f t="shared" si="140"/>
        <v>1</v>
      </c>
      <c r="AA233" s="174">
        <f t="shared" si="141"/>
        <v>-0.5</v>
      </c>
      <c r="AB233" s="174">
        <f t="shared" si="141"/>
        <v>1</v>
      </c>
      <c r="AC233" s="174">
        <f t="shared" si="141"/>
        <v>1</v>
      </c>
      <c r="AD233" s="174">
        <f t="shared" si="141"/>
        <v>1</v>
      </c>
      <c r="AE233" s="174">
        <f t="shared" si="142"/>
        <v>-0.5</v>
      </c>
      <c r="AF233" s="174">
        <f t="shared" si="143"/>
        <v>1</v>
      </c>
      <c r="AG233" s="174">
        <f t="shared" si="144"/>
        <v>1</v>
      </c>
      <c r="AH233" s="174">
        <f t="shared" si="145"/>
        <v>1</v>
      </c>
      <c r="AI233" s="174">
        <f t="shared" si="146"/>
        <v>-0.5</v>
      </c>
      <c r="AJ233" s="174">
        <f t="shared" si="147"/>
        <v>1</v>
      </c>
      <c r="AK233" s="174">
        <f t="shared" si="148"/>
        <v>1</v>
      </c>
      <c r="AL233" s="174">
        <f t="shared" si="149"/>
        <v>1</v>
      </c>
      <c r="AM233" s="174">
        <f t="shared" si="150"/>
        <v>-0.5</v>
      </c>
      <c r="AN233" s="174">
        <f t="shared" si="151"/>
        <v>1</v>
      </c>
      <c r="AO233" s="174">
        <f t="shared" si="152"/>
        <v>1</v>
      </c>
    </row>
    <row r="234" spans="1:66" outlineLevel="1">
      <c r="A234">
        <v>3</v>
      </c>
      <c r="C234" s="180">
        <v>0</v>
      </c>
      <c r="D234" s="180">
        <v>1.5</v>
      </c>
      <c r="E234" s="180">
        <v>1.5</v>
      </c>
      <c r="F234" s="180">
        <v>1.5</v>
      </c>
      <c r="G234" s="174">
        <f t="shared" si="156"/>
        <v>0</v>
      </c>
      <c r="H234" s="174">
        <f t="shared" si="153"/>
        <v>1.5</v>
      </c>
      <c r="I234" s="174">
        <f t="shared" si="153"/>
        <v>1.5</v>
      </c>
      <c r="J234" s="174">
        <f t="shared" si="153"/>
        <v>1.5</v>
      </c>
      <c r="K234" s="174">
        <f t="shared" si="153"/>
        <v>0</v>
      </c>
      <c r="L234" s="174">
        <f t="shared" si="154"/>
        <v>1.5</v>
      </c>
      <c r="M234" s="174">
        <f t="shared" si="154"/>
        <v>1.5</v>
      </c>
      <c r="N234" s="174">
        <f t="shared" si="154"/>
        <v>1.5</v>
      </c>
      <c r="O234" s="174">
        <f t="shared" si="154"/>
        <v>0</v>
      </c>
      <c r="P234" s="174">
        <f t="shared" si="155"/>
        <v>1.5</v>
      </c>
      <c r="Q234" s="174">
        <f t="shared" si="155"/>
        <v>1.5</v>
      </c>
      <c r="R234" s="174">
        <f t="shared" si="155"/>
        <v>1.5</v>
      </c>
      <c r="S234" s="174">
        <f t="shared" si="134"/>
        <v>0</v>
      </c>
      <c r="T234" s="174">
        <f t="shared" si="135"/>
        <v>1.5</v>
      </c>
      <c r="U234" s="174">
        <f t="shared" si="136"/>
        <v>1.5</v>
      </c>
      <c r="V234" s="174">
        <f t="shared" si="137"/>
        <v>1.5</v>
      </c>
      <c r="W234" s="174">
        <f t="shared" si="137"/>
        <v>0</v>
      </c>
      <c r="X234" s="174">
        <f t="shared" si="138"/>
        <v>1.5</v>
      </c>
      <c r="Y234" s="174">
        <f t="shared" si="139"/>
        <v>1.5</v>
      </c>
      <c r="Z234" s="174">
        <f t="shared" si="140"/>
        <v>1.5</v>
      </c>
      <c r="AA234" s="174">
        <f t="shared" si="141"/>
        <v>0</v>
      </c>
      <c r="AB234" s="174">
        <f t="shared" si="141"/>
        <v>1.5</v>
      </c>
      <c r="AC234" s="174">
        <f t="shared" si="141"/>
        <v>1.5</v>
      </c>
      <c r="AD234" s="174">
        <f t="shared" si="141"/>
        <v>1.5</v>
      </c>
      <c r="AE234" s="174">
        <f t="shared" si="142"/>
        <v>0</v>
      </c>
      <c r="AF234" s="174">
        <f t="shared" si="143"/>
        <v>1.5</v>
      </c>
      <c r="AG234" s="174">
        <f t="shared" si="144"/>
        <v>1.5</v>
      </c>
      <c r="AH234" s="174">
        <f t="shared" si="145"/>
        <v>1.5</v>
      </c>
      <c r="AI234" s="174">
        <f t="shared" si="146"/>
        <v>0</v>
      </c>
      <c r="AJ234" s="174">
        <f t="shared" si="147"/>
        <v>1.5</v>
      </c>
      <c r="AK234" s="174">
        <f t="shared" si="148"/>
        <v>1.5</v>
      </c>
      <c r="AL234" s="174">
        <f t="shared" si="149"/>
        <v>1.5</v>
      </c>
      <c r="AM234" s="174">
        <f t="shared" si="150"/>
        <v>0</v>
      </c>
      <c r="AN234" s="174">
        <f t="shared" si="151"/>
        <v>1.5</v>
      </c>
      <c r="AO234" s="174">
        <f t="shared" si="152"/>
        <v>1.5</v>
      </c>
    </row>
    <row r="235" spans="1:66" outlineLevel="1">
      <c r="A235">
        <v>4</v>
      </c>
      <c r="C235" s="180">
        <v>0.5</v>
      </c>
      <c r="D235" s="174"/>
      <c r="E235" s="174"/>
      <c r="F235" s="174"/>
      <c r="G235" s="174">
        <f t="shared" si="156"/>
        <v>0.5</v>
      </c>
      <c r="H235" s="174"/>
      <c r="I235" s="174"/>
      <c r="J235" s="174"/>
      <c r="K235" s="174">
        <f t="shared" si="153"/>
        <v>0.5</v>
      </c>
      <c r="L235" s="174"/>
      <c r="M235" s="174"/>
      <c r="N235" s="174"/>
      <c r="O235" s="174">
        <f t="shared" si="154"/>
        <v>0.5</v>
      </c>
      <c r="P235" s="174"/>
      <c r="Q235" s="174"/>
      <c r="R235" s="174"/>
      <c r="S235" s="174">
        <f t="shared" si="134"/>
        <v>0.5</v>
      </c>
      <c r="T235" s="174"/>
      <c r="U235" s="174"/>
      <c r="V235" s="174"/>
      <c r="W235" s="174">
        <f t="shared" si="137"/>
        <v>0.5</v>
      </c>
      <c r="X235" s="174"/>
      <c r="Y235" s="174"/>
      <c r="Z235" s="174"/>
      <c r="AA235" s="174"/>
      <c r="AB235" s="174"/>
      <c r="AC235" s="174"/>
      <c r="AD235" s="174"/>
      <c r="AE235" s="174"/>
      <c r="AF235" s="174"/>
      <c r="AG235" s="174"/>
      <c r="AH235" s="174"/>
      <c r="AI235" s="174"/>
      <c r="AJ235" s="174"/>
      <c r="AK235" s="174"/>
      <c r="AL235" s="174"/>
      <c r="AM235" s="174"/>
      <c r="AN235" s="174"/>
      <c r="AO235" s="174"/>
    </row>
    <row r="236" spans="1:66" outlineLevel="1">
      <c r="A236">
        <v>5</v>
      </c>
      <c r="C236" s="180">
        <v>1</v>
      </c>
      <c r="D236" s="174"/>
      <c r="E236" s="174"/>
      <c r="F236" s="174"/>
      <c r="G236" s="174">
        <f t="shared" si="156"/>
        <v>1</v>
      </c>
      <c r="H236" s="174"/>
      <c r="I236" s="174"/>
      <c r="J236" s="174"/>
      <c r="K236" s="174">
        <f t="shared" si="153"/>
        <v>1</v>
      </c>
      <c r="L236" s="174"/>
      <c r="M236" s="174"/>
      <c r="N236" s="174"/>
      <c r="O236" s="174">
        <f t="shared" si="154"/>
        <v>1</v>
      </c>
      <c r="P236" s="174"/>
      <c r="Q236" s="174"/>
      <c r="R236" s="174"/>
      <c r="S236" s="174">
        <f t="shared" si="134"/>
        <v>1</v>
      </c>
      <c r="T236" s="174"/>
      <c r="U236" s="174"/>
      <c r="V236" s="174"/>
      <c r="W236" s="174">
        <f t="shared" si="137"/>
        <v>1</v>
      </c>
      <c r="X236" s="174"/>
      <c r="Y236" s="174"/>
      <c r="Z236" s="174"/>
      <c r="AA236" s="174"/>
      <c r="AB236" s="174"/>
      <c r="AC236" s="174"/>
      <c r="AD236" s="174"/>
      <c r="AE236" s="174"/>
      <c r="AF236" s="174"/>
      <c r="AG236" s="174"/>
      <c r="AH236" s="174"/>
      <c r="AI236" s="174"/>
      <c r="AJ236" s="174"/>
      <c r="AK236" s="174"/>
      <c r="AL236" s="174"/>
      <c r="AM236" s="174"/>
      <c r="AN236" s="174"/>
      <c r="AO236" s="174"/>
    </row>
    <row r="237" spans="1:66" outlineLevel="1"/>
    <row r="239" spans="1:66">
      <c r="A239" s="254" t="s">
        <v>1182</v>
      </c>
    </row>
    <row r="240" spans="1:66">
      <c r="A240" s="254"/>
      <c r="B240" s="253"/>
      <c r="C240" s="126" t="str">
        <f>d.RegionName</f>
        <v>GSM</v>
      </c>
      <c r="D240" s="126"/>
      <c r="E240" s="126"/>
      <c r="F240" s="126"/>
      <c r="G240" s="126"/>
      <c r="H240" s="126"/>
      <c r="I240" s="126"/>
      <c r="J240" s="126"/>
      <c r="K240" s="126"/>
      <c r="L240" s="126"/>
      <c r="M240" s="126"/>
      <c r="N240" s="126"/>
      <c r="O240" s="126"/>
      <c r="P240" s="126"/>
      <c r="Q240" s="126"/>
      <c r="R240" s="126"/>
      <c r="S240" s="454" t="s">
        <v>950</v>
      </c>
      <c r="T240" s="126"/>
      <c r="U240" s="126"/>
      <c r="V240" s="126"/>
      <c r="W240" s="126"/>
      <c r="X240" s="126"/>
      <c r="Y240" s="126"/>
      <c r="Z240" s="126"/>
      <c r="AA240" s="126"/>
      <c r="AB240" s="126"/>
      <c r="AC240" s="126"/>
      <c r="AD240" s="126"/>
      <c r="AE240" s="126"/>
      <c r="AF240" s="126"/>
      <c r="AG240" s="126"/>
      <c r="AH240" s="466"/>
      <c r="AI240" s="454" t="s">
        <v>951</v>
      </c>
      <c r="AJ240" s="126"/>
      <c r="AK240" s="126"/>
      <c r="AL240" s="126"/>
      <c r="AM240" s="126"/>
      <c r="AN240" s="126"/>
      <c r="AO240" s="126"/>
      <c r="AP240" s="126"/>
      <c r="AQ240" s="126"/>
      <c r="AR240" s="126"/>
      <c r="AS240" s="126"/>
      <c r="AT240" s="126"/>
      <c r="AU240" s="126"/>
      <c r="AV240" s="126"/>
      <c r="AW240" s="126"/>
      <c r="AX240" s="466"/>
      <c r="AY240" s="454" t="s">
        <v>952</v>
      </c>
      <c r="AZ240" s="126"/>
      <c r="BA240" s="126"/>
      <c r="BB240" s="126"/>
      <c r="BC240" s="126"/>
      <c r="BD240" s="126"/>
      <c r="BE240" s="126"/>
      <c r="BF240" s="126"/>
      <c r="BG240" s="126"/>
      <c r="BH240" s="126"/>
      <c r="BI240" s="126"/>
      <c r="BJ240" s="126"/>
      <c r="BK240" s="126"/>
      <c r="BL240" s="126"/>
      <c r="BM240" s="126"/>
      <c r="BN240" s="466"/>
    </row>
    <row r="241" spans="1:67">
      <c r="A241" s="254"/>
      <c r="B241" s="253"/>
      <c r="C241" s="126" t="s">
        <v>1123</v>
      </c>
      <c r="D241" s="126"/>
      <c r="E241" s="126"/>
      <c r="F241" s="126"/>
      <c r="G241" s="126" t="s">
        <v>1124</v>
      </c>
      <c r="H241" s="126"/>
      <c r="I241" s="126"/>
      <c r="J241" s="126"/>
      <c r="K241" s="126" t="s">
        <v>1125</v>
      </c>
      <c r="L241" s="126"/>
      <c r="M241" s="126"/>
      <c r="N241" s="126"/>
      <c r="O241" s="126" t="s">
        <v>876</v>
      </c>
      <c r="P241" s="126"/>
      <c r="Q241" s="126"/>
      <c r="R241" s="126"/>
      <c r="S241" s="454" t="s">
        <v>1123</v>
      </c>
      <c r="T241" s="126"/>
      <c r="U241" s="126"/>
      <c r="V241" s="126"/>
      <c r="W241" s="126" t="s">
        <v>1124</v>
      </c>
      <c r="X241" s="126"/>
      <c r="Y241" s="126"/>
      <c r="Z241" s="126"/>
      <c r="AA241" s="126" t="s">
        <v>1125</v>
      </c>
      <c r="AB241" s="126"/>
      <c r="AC241" s="126"/>
      <c r="AD241" s="126"/>
      <c r="AE241" s="126" t="s">
        <v>876</v>
      </c>
      <c r="AF241" s="126"/>
      <c r="AG241" s="126"/>
      <c r="AH241" s="466"/>
      <c r="AI241" s="454" t="s">
        <v>1123</v>
      </c>
      <c r="AJ241" s="126"/>
      <c r="AK241" s="126"/>
      <c r="AL241" s="126"/>
      <c r="AM241" s="126" t="s">
        <v>1124</v>
      </c>
      <c r="AN241" s="126"/>
      <c r="AO241" s="126"/>
      <c r="AP241" s="126"/>
      <c r="AQ241" s="126" t="s">
        <v>1125</v>
      </c>
      <c r="AR241" s="126"/>
      <c r="AS241" s="126"/>
      <c r="AT241" s="126"/>
      <c r="AU241" s="126" t="s">
        <v>876</v>
      </c>
      <c r="AV241" s="126"/>
      <c r="AW241" s="126"/>
      <c r="AX241" s="466"/>
      <c r="AY241" s="454" t="s">
        <v>1123</v>
      </c>
      <c r="AZ241" s="126"/>
      <c r="BA241" s="126"/>
      <c r="BB241" s="126"/>
      <c r="BC241" s="126" t="s">
        <v>1124</v>
      </c>
      <c r="BD241" s="126"/>
      <c r="BE241" s="126"/>
      <c r="BF241" s="126"/>
      <c r="BG241" s="126" t="s">
        <v>1125</v>
      </c>
      <c r="BH241" s="126"/>
      <c r="BI241" s="126"/>
      <c r="BJ241" s="126"/>
      <c r="BK241" s="126" t="s">
        <v>876</v>
      </c>
      <c r="BL241" s="126"/>
      <c r="BM241" s="126"/>
      <c r="BN241" s="466"/>
    </row>
    <row r="242" spans="1:67">
      <c r="A242" s="254"/>
      <c r="B242" s="253"/>
      <c r="C242" s="21" t="s">
        <v>1437</v>
      </c>
      <c r="D242" s="21" t="s">
        <v>1438</v>
      </c>
      <c r="E242" s="21" t="s">
        <v>1439</v>
      </c>
      <c r="F242" s="21" t="s">
        <v>1440</v>
      </c>
      <c r="G242" s="21" t="s">
        <v>1437</v>
      </c>
      <c r="H242" s="21" t="s">
        <v>1438</v>
      </c>
      <c r="I242" s="21" t="s">
        <v>1439</v>
      </c>
      <c r="J242" s="21" t="s">
        <v>1440</v>
      </c>
      <c r="K242" s="21" t="s">
        <v>1437</v>
      </c>
      <c r="L242" s="21" t="s">
        <v>1438</v>
      </c>
      <c r="M242" s="21" t="s">
        <v>1439</v>
      </c>
      <c r="N242" s="21" t="s">
        <v>1440</v>
      </c>
      <c r="O242" s="21" t="s">
        <v>1437</v>
      </c>
      <c r="P242" s="21" t="s">
        <v>1438</v>
      </c>
      <c r="Q242" s="21" t="s">
        <v>1439</v>
      </c>
      <c r="R242" s="21" t="s">
        <v>1440</v>
      </c>
      <c r="S242" s="454"/>
      <c r="T242" s="126"/>
      <c r="U242" s="126"/>
      <c r="V242" s="126"/>
      <c r="W242" s="126"/>
      <c r="X242" s="126"/>
      <c r="Y242" s="126"/>
      <c r="Z242" s="126"/>
      <c r="AA242" s="126"/>
      <c r="AB242" s="126"/>
      <c r="AC242" s="126"/>
      <c r="AD242" s="126"/>
      <c r="AE242" s="126"/>
      <c r="AF242" s="126"/>
      <c r="AG242" s="126"/>
      <c r="AH242" s="466"/>
      <c r="AI242" s="454"/>
      <c r="AJ242" s="126"/>
      <c r="AK242" s="126"/>
      <c r="AL242" s="126"/>
      <c r="AM242" s="126"/>
      <c r="AN242" s="126"/>
      <c r="AO242" s="126"/>
      <c r="AP242" s="126"/>
      <c r="AQ242" s="126"/>
      <c r="AR242" s="126"/>
      <c r="AS242" s="126"/>
      <c r="AT242" s="126"/>
      <c r="AU242" s="126"/>
      <c r="AV242" s="126"/>
      <c r="AW242" s="126"/>
      <c r="AX242" s="466"/>
      <c r="AY242" s="454"/>
      <c r="AZ242" s="126"/>
      <c r="BA242" s="126"/>
      <c r="BB242" s="126"/>
      <c r="BC242" s="126"/>
      <c r="BD242" s="126"/>
      <c r="BE242" s="126"/>
      <c r="BF242" s="126"/>
      <c r="BG242" s="126"/>
      <c r="BH242" s="126"/>
      <c r="BI242" s="126"/>
      <c r="BJ242" s="126"/>
      <c r="BK242" s="126"/>
      <c r="BL242" s="126"/>
      <c r="BM242" s="126"/>
      <c r="BN242" s="466"/>
    </row>
    <row r="243" spans="1:67" ht="24.75" outlineLevel="1">
      <c r="B243" s="53" t="str">
        <f>"Timing 1 - Wean to Join
"&amp;$B$194&amp;""</f>
        <v>Timing 1 - Wean to Join
Standard (7mo)</v>
      </c>
      <c r="C243" s="428">
        <f t="shared" ref="C243:R266" si="157">CHOOSE(d.Region,S243,AI243,AY243)</f>
        <v>0</v>
      </c>
      <c r="D243" s="428">
        <f t="shared" si="157"/>
        <v>0</v>
      </c>
      <c r="E243" s="428">
        <f t="shared" si="157"/>
        <v>0</v>
      </c>
      <c r="F243" s="428">
        <f t="shared" si="157"/>
        <v>0</v>
      </c>
      <c r="G243" s="428">
        <f t="shared" si="157"/>
        <v>0</v>
      </c>
      <c r="H243" s="428">
        <f t="shared" si="157"/>
        <v>0</v>
      </c>
      <c r="I243" s="428">
        <f t="shared" si="157"/>
        <v>0</v>
      </c>
      <c r="J243" s="428">
        <f t="shared" si="157"/>
        <v>0</v>
      </c>
      <c r="K243" s="428">
        <f t="shared" si="157"/>
        <v>0</v>
      </c>
      <c r="L243" s="428">
        <f t="shared" si="157"/>
        <v>0</v>
      </c>
      <c r="M243" s="428">
        <f t="shared" si="157"/>
        <v>0</v>
      </c>
      <c r="N243" s="428">
        <f t="shared" si="157"/>
        <v>0</v>
      </c>
      <c r="O243" s="428">
        <f t="shared" si="157"/>
        <v>0</v>
      </c>
      <c r="P243" s="428">
        <f t="shared" si="157"/>
        <v>0</v>
      </c>
      <c r="Q243" s="428">
        <f t="shared" si="157"/>
        <v>0</v>
      </c>
      <c r="R243" s="445">
        <f t="shared" si="157"/>
        <v>0</v>
      </c>
      <c r="S243" s="455"/>
      <c r="T243" s="324"/>
      <c r="U243" s="324"/>
      <c r="V243" s="324"/>
      <c r="W243" s="324"/>
      <c r="X243" s="324"/>
      <c r="Y243" s="324"/>
      <c r="Z243" s="324"/>
      <c r="AA243" s="324"/>
      <c r="AB243" s="324"/>
      <c r="AC243" s="324"/>
      <c r="AD243" s="324"/>
      <c r="AE243" s="324"/>
      <c r="AF243" s="324"/>
      <c r="AG243" s="324"/>
      <c r="AH243" s="467"/>
      <c r="AI243" s="455"/>
      <c r="AJ243" s="324"/>
      <c r="AK243" s="324"/>
      <c r="AL243" s="324"/>
      <c r="AM243" s="324"/>
      <c r="AN243" s="324"/>
      <c r="AO243" s="324"/>
      <c r="AP243" s="324"/>
      <c r="AQ243" s="324"/>
      <c r="AR243" s="324"/>
      <c r="AS243" s="324"/>
      <c r="AT243" s="324"/>
      <c r="AU243" s="324"/>
      <c r="AV243" s="324"/>
      <c r="AW243" s="324"/>
      <c r="AX243" s="467"/>
      <c r="AY243" s="455"/>
      <c r="AZ243" s="324"/>
      <c r="BA243" s="324"/>
      <c r="BB243" s="324"/>
      <c r="BC243" s="324"/>
      <c r="BD243" s="324"/>
      <c r="BE243" s="324"/>
      <c r="BF243" s="324"/>
      <c r="BG243" s="324"/>
      <c r="BH243" s="324"/>
      <c r="BI243" s="324"/>
      <c r="BJ243" s="324"/>
      <c r="BK243" s="324"/>
      <c r="BL243" s="324"/>
      <c r="BM243" s="324"/>
      <c r="BN243" s="467"/>
      <c r="BO243" s="429" t="s">
        <v>1442</v>
      </c>
    </row>
    <row r="244" spans="1:67" outlineLevel="1">
      <c r="B244" s="54" t="str">
        <f>$B$195&amp;""</f>
        <v>Early</v>
      </c>
      <c r="C244" s="430">
        <f t="shared" si="157"/>
        <v>0</v>
      </c>
      <c r="D244" s="430">
        <f t="shared" si="157"/>
        <v>0</v>
      </c>
      <c r="E244" s="430">
        <f t="shared" si="157"/>
        <v>0</v>
      </c>
      <c r="F244" s="430">
        <f t="shared" si="157"/>
        <v>0</v>
      </c>
      <c r="G244" s="430">
        <f t="shared" si="157"/>
        <v>0</v>
      </c>
      <c r="H244" s="430">
        <f t="shared" si="157"/>
        <v>0</v>
      </c>
      <c r="I244" s="430">
        <f t="shared" si="157"/>
        <v>0</v>
      </c>
      <c r="J244" s="430">
        <f t="shared" si="157"/>
        <v>0</v>
      </c>
      <c r="K244" s="430">
        <f t="shared" si="157"/>
        <v>0</v>
      </c>
      <c r="L244" s="430">
        <f t="shared" si="157"/>
        <v>0</v>
      </c>
      <c r="M244" s="430">
        <f t="shared" si="157"/>
        <v>0</v>
      </c>
      <c r="N244" s="430">
        <f t="shared" si="157"/>
        <v>0</v>
      </c>
      <c r="O244" s="430">
        <f t="shared" si="157"/>
        <v>0</v>
      </c>
      <c r="P244" s="430">
        <f t="shared" si="157"/>
        <v>0</v>
      </c>
      <c r="Q244" s="430">
        <f t="shared" si="157"/>
        <v>0</v>
      </c>
      <c r="R244" s="446">
        <f t="shared" si="157"/>
        <v>0</v>
      </c>
      <c r="S244" s="456"/>
      <c r="T244" s="457"/>
      <c r="U244" s="457"/>
      <c r="V244" s="457"/>
      <c r="W244" s="457"/>
      <c r="X244" s="457"/>
      <c r="Y244" s="457"/>
      <c r="Z244" s="457"/>
      <c r="AA244" s="457"/>
      <c r="AB244" s="457"/>
      <c r="AC244" s="457"/>
      <c r="AD244" s="457"/>
      <c r="AE244" s="457"/>
      <c r="AF244" s="457"/>
      <c r="AG244" s="457"/>
      <c r="AH244" s="468"/>
      <c r="AI244" s="456"/>
      <c r="AJ244" s="457"/>
      <c r="AK244" s="457"/>
      <c r="AL244" s="457"/>
      <c r="AM244" s="457"/>
      <c r="AN244" s="457"/>
      <c r="AO244" s="457"/>
      <c r="AP244" s="457"/>
      <c r="AQ244" s="457"/>
      <c r="AR244" s="457"/>
      <c r="AS244" s="457"/>
      <c r="AT244" s="457"/>
      <c r="AU244" s="457"/>
      <c r="AV244" s="457"/>
      <c r="AW244" s="457"/>
      <c r="AX244" s="468"/>
      <c r="AY244" s="456"/>
      <c r="AZ244" s="457"/>
      <c r="BA244" s="457"/>
      <c r="BB244" s="457"/>
      <c r="BC244" s="457"/>
      <c r="BD244" s="457"/>
      <c r="BE244" s="457"/>
      <c r="BF244" s="457"/>
      <c r="BG244" s="457"/>
      <c r="BH244" s="457"/>
      <c r="BI244" s="457"/>
      <c r="BJ244" s="457"/>
      <c r="BK244" s="457"/>
      <c r="BL244" s="457"/>
      <c r="BM244" s="457"/>
      <c r="BN244" s="468"/>
      <c r="BO244" s="65"/>
    </row>
    <row r="245" spans="1:67" outlineLevel="1">
      <c r="B245" s="54" t="str">
        <f>$B$196&amp;""</f>
        <v>Middle</v>
      </c>
      <c r="C245" s="430">
        <f t="shared" si="157"/>
        <v>0</v>
      </c>
      <c r="D245" s="430">
        <f t="shared" si="157"/>
        <v>0</v>
      </c>
      <c r="E245" s="430">
        <f t="shared" si="157"/>
        <v>0</v>
      </c>
      <c r="F245" s="430">
        <f t="shared" si="157"/>
        <v>0</v>
      </c>
      <c r="G245" s="430">
        <f t="shared" si="157"/>
        <v>0</v>
      </c>
      <c r="H245" s="430">
        <f t="shared" si="157"/>
        <v>0</v>
      </c>
      <c r="I245" s="430">
        <f t="shared" si="157"/>
        <v>0</v>
      </c>
      <c r="J245" s="430">
        <f t="shared" si="157"/>
        <v>0</v>
      </c>
      <c r="K245" s="430">
        <f t="shared" si="157"/>
        <v>0</v>
      </c>
      <c r="L245" s="430">
        <f t="shared" si="157"/>
        <v>0</v>
      </c>
      <c r="M245" s="430">
        <f t="shared" si="157"/>
        <v>0</v>
      </c>
      <c r="N245" s="430">
        <f t="shared" si="157"/>
        <v>0</v>
      </c>
      <c r="O245" s="430">
        <f t="shared" si="157"/>
        <v>0</v>
      </c>
      <c r="P245" s="430">
        <f t="shared" si="157"/>
        <v>0</v>
      </c>
      <c r="Q245" s="430">
        <f t="shared" si="157"/>
        <v>0</v>
      </c>
      <c r="R245" s="446">
        <f t="shared" si="157"/>
        <v>0</v>
      </c>
      <c r="S245" s="456"/>
      <c r="T245" s="457"/>
      <c r="U245" s="457"/>
      <c r="V245" s="457"/>
      <c r="W245" s="457"/>
      <c r="X245" s="457"/>
      <c r="Y245" s="457"/>
      <c r="Z245" s="457"/>
      <c r="AA245" s="457"/>
      <c r="AB245" s="457"/>
      <c r="AC245" s="457"/>
      <c r="AD245" s="457"/>
      <c r="AE245" s="457"/>
      <c r="AF245" s="457"/>
      <c r="AG245" s="457"/>
      <c r="AH245" s="468"/>
      <c r="AI245" s="456"/>
      <c r="AJ245" s="457"/>
      <c r="AK245" s="457"/>
      <c r="AL245" s="457"/>
      <c r="AM245" s="457"/>
      <c r="AN245" s="457"/>
      <c r="AO245" s="457"/>
      <c r="AP245" s="457"/>
      <c r="AQ245" s="457"/>
      <c r="AR245" s="457"/>
      <c r="AS245" s="457"/>
      <c r="AT245" s="457"/>
      <c r="AU245" s="457"/>
      <c r="AV245" s="457"/>
      <c r="AW245" s="457"/>
      <c r="AX245" s="468"/>
      <c r="AY245" s="456"/>
      <c r="AZ245" s="457"/>
      <c r="BA245" s="457"/>
      <c r="BB245" s="457"/>
      <c r="BC245" s="457"/>
      <c r="BD245" s="457"/>
      <c r="BE245" s="457"/>
      <c r="BF245" s="457"/>
      <c r="BG245" s="457"/>
      <c r="BH245" s="457"/>
      <c r="BI245" s="457"/>
      <c r="BJ245" s="457"/>
      <c r="BK245" s="457"/>
      <c r="BL245" s="457"/>
      <c r="BM245" s="457"/>
      <c r="BN245" s="468"/>
      <c r="BO245" s="65"/>
    </row>
    <row r="246" spans="1:67" outlineLevel="1">
      <c r="B246" s="54" t="str">
        <f>$B$197&amp;""</f>
        <v>Late</v>
      </c>
      <c r="C246" s="430">
        <f t="shared" si="157"/>
        <v>0</v>
      </c>
      <c r="D246" s="430">
        <f t="shared" si="157"/>
        <v>0</v>
      </c>
      <c r="E246" s="430">
        <f t="shared" si="157"/>
        <v>0</v>
      </c>
      <c r="F246" s="430">
        <f t="shared" si="157"/>
        <v>0</v>
      </c>
      <c r="G246" s="430">
        <f t="shared" si="157"/>
        <v>0</v>
      </c>
      <c r="H246" s="430">
        <f t="shared" si="157"/>
        <v>0</v>
      </c>
      <c r="I246" s="430">
        <f t="shared" si="157"/>
        <v>0</v>
      </c>
      <c r="J246" s="430">
        <f t="shared" si="157"/>
        <v>0</v>
      </c>
      <c r="K246" s="430">
        <f t="shared" si="157"/>
        <v>0</v>
      </c>
      <c r="L246" s="430">
        <f t="shared" si="157"/>
        <v>0</v>
      </c>
      <c r="M246" s="430">
        <f t="shared" si="157"/>
        <v>0</v>
      </c>
      <c r="N246" s="430">
        <f t="shared" si="157"/>
        <v>0</v>
      </c>
      <c r="O246" s="430">
        <f t="shared" si="157"/>
        <v>0</v>
      </c>
      <c r="P246" s="430">
        <f t="shared" si="157"/>
        <v>0</v>
      </c>
      <c r="Q246" s="430">
        <f t="shared" si="157"/>
        <v>0</v>
      </c>
      <c r="R246" s="446">
        <f t="shared" si="157"/>
        <v>0</v>
      </c>
      <c r="S246" s="456"/>
      <c r="T246" s="457"/>
      <c r="U246" s="457"/>
      <c r="V246" s="457"/>
      <c r="W246" s="457"/>
      <c r="X246" s="457"/>
      <c r="Y246" s="457"/>
      <c r="Z246" s="457"/>
      <c r="AA246" s="457"/>
      <c r="AB246" s="457"/>
      <c r="AC246" s="457"/>
      <c r="AD246" s="457"/>
      <c r="AE246" s="457"/>
      <c r="AF246" s="457"/>
      <c r="AG246" s="457"/>
      <c r="AH246" s="468"/>
      <c r="AI246" s="456"/>
      <c r="AJ246" s="457"/>
      <c r="AK246" s="457"/>
      <c r="AL246" s="457"/>
      <c r="AM246" s="457"/>
      <c r="AN246" s="457"/>
      <c r="AO246" s="457"/>
      <c r="AP246" s="457"/>
      <c r="AQ246" s="457"/>
      <c r="AR246" s="457"/>
      <c r="AS246" s="457"/>
      <c r="AT246" s="457"/>
      <c r="AU246" s="457"/>
      <c r="AV246" s="457"/>
      <c r="AW246" s="457"/>
      <c r="AX246" s="468"/>
      <c r="AY246" s="456"/>
      <c r="AZ246" s="457"/>
      <c r="BA246" s="457"/>
      <c r="BB246" s="457"/>
      <c r="BC246" s="457"/>
      <c r="BD246" s="457"/>
      <c r="BE246" s="457"/>
      <c r="BF246" s="457"/>
      <c r="BG246" s="457"/>
      <c r="BH246" s="457"/>
      <c r="BI246" s="457"/>
      <c r="BJ246" s="457"/>
      <c r="BK246" s="457"/>
      <c r="BL246" s="457"/>
      <c r="BM246" s="457"/>
      <c r="BN246" s="468"/>
      <c r="BO246" s="65"/>
    </row>
    <row r="247" spans="1:67" outlineLevel="1">
      <c r="B247" s="54" t="s">
        <v>1589</v>
      </c>
      <c r="C247" s="430">
        <f t="shared" ref="C247:C249" si="158">CHOOSE(d.Region,S247,AI247,AY247)</f>
        <v>0</v>
      </c>
      <c r="D247" s="430">
        <f t="shared" ref="D247:D249" si="159">CHOOSE(d.Region,T247,AJ247,AZ247)</f>
        <v>0</v>
      </c>
      <c r="E247" s="430">
        <f t="shared" ref="E247:E249" si="160">CHOOSE(d.Region,U247,AK247,BA247)</f>
        <v>0</v>
      </c>
      <c r="F247" s="430">
        <f t="shared" ref="F247:F249" si="161">CHOOSE(d.Region,V247,AL247,BB247)</f>
        <v>0</v>
      </c>
      <c r="G247" s="430">
        <f t="shared" ref="G247:G249" si="162">CHOOSE(d.Region,W247,AM247,BC247)</f>
        <v>0</v>
      </c>
      <c r="H247" s="430">
        <f t="shared" ref="H247:H249" si="163">CHOOSE(d.Region,X247,AN247,BD247)</f>
        <v>0</v>
      </c>
      <c r="I247" s="430">
        <f t="shared" ref="I247:I249" si="164">CHOOSE(d.Region,Y247,AO247,BE247)</f>
        <v>0</v>
      </c>
      <c r="J247" s="430">
        <f t="shared" ref="J247:J249" si="165">CHOOSE(d.Region,Z247,AP247,BF247)</f>
        <v>0</v>
      </c>
      <c r="K247" s="430">
        <f t="shared" ref="K247:K249" si="166">CHOOSE(d.Region,AA247,AQ247,BG247)</f>
        <v>0</v>
      </c>
      <c r="L247" s="430">
        <f t="shared" ref="L247:L249" si="167">CHOOSE(d.Region,AB247,AR247,BH247)</f>
        <v>0</v>
      </c>
      <c r="M247" s="430">
        <f t="shared" ref="M247:M249" si="168">CHOOSE(d.Region,AC247,AS247,BI247)</f>
        <v>0</v>
      </c>
      <c r="N247" s="430">
        <f t="shared" ref="N247:N249" si="169">CHOOSE(d.Region,AD247,AT247,BJ247)</f>
        <v>0</v>
      </c>
      <c r="O247" s="430">
        <f t="shared" ref="O247:O249" si="170">CHOOSE(d.Region,AE247,AU247,BK247)</f>
        <v>0</v>
      </c>
      <c r="P247" s="430">
        <f t="shared" ref="P247:P249" si="171">CHOOSE(d.Region,AF247,AV247,BL247)</f>
        <v>0</v>
      </c>
      <c r="Q247" s="430">
        <f t="shared" ref="Q247:Q249" si="172">CHOOSE(d.Region,AG247,AW247,BM247)</f>
        <v>0</v>
      </c>
      <c r="R247" s="446">
        <f t="shared" ref="R247:R249" si="173">CHOOSE(d.Region,AH247,AX247,BN247)</f>
        <v>0</v>
      </c>
      <c r="S247" s="487"/>
      <c r="T247" s="488"/>
      <c r="U247" s="488"/>
      <c r="V247" s="488"/>
      <c r="W247" s="488"/>
      <c r="X247" s="488"/>
      <c r="Y247" s="488"/>
      <c r="Z247" s="488"/>
      <c r="AA247" s="488"/>
      <c r="AB247" s="488"/>
      <c r="AC247" s="488"/>
      <c r="AD247" s="488"/>
      <c r="AE247" s="488"/>
      <c r="AF247" s="488"/>
      <c r="AG247" s="488"/>
      <c r="AH247" s="489"/>
      <c r="AI247" s="487"/>
      <c r="AJ247" s="488"/>
      <c r="AK247" s="488"/>
      <c r="AL247" s="488"/>
      <c r="AM247" s="488"/>
      <c r="AN247" s="488"/>
      <c r="AO247" s="488"/>
      <c r="AP247" s="488"/>
      <c r="AQ247" s="488"/>
      <c r="AR247" s="488"/>
      <c r="AS247" s="488"/>
      <c r="AT247" s="488"/>
      <c r="AU247" s="488"/>
      <c r="AV247" s="488"/>
      <c r="AW247" s="488"/>
      <c r="AX247" s="489"/>
      <c r="AY247" s="487"/>
      <c r="AZ247" s="488"/>
      <c r="BA247" s="488"/>
      <c r="BB247" s="488"/>
      <c r="BC247" s="488"/>
      <c r="BD247" s="488"/>
      <c r="BE247" s="488"/>
      <c r="BF247" s="488"/>
      <c r="BG247" s="488"/>
      <c r="BH247" s="488"/>
      <c r="BI247" s="488"/>
      <c r="BJ247" s="488"/>
      <c r="BK247" s="488"/>
      <c r="BL247" s="488"/>
      <c r="BM247" s="488"/>
      <c r="BN247" s="489"/>
      <c r="BO247" s="65"/>
    </row>
    <row r="248" spans="1:67" outlineLevel="1">
      <c r="B248" s="54" t="str">
        <f t="shared" ref="B248" si="174">$B$199&amp;""</f>
        <v>7mo with 0% mated</v>
      </c>
      <c r="C248" s="430">
        <f t="shared" si="158"/>
        <v>0</v>
      </c>
      <c r="D248" s="430">
        <f t="shared" si="159"/>
        <v>0</v>
      </c>
      <c r="E248" s="430">
        <f t="shared" si="160"/>
        <v>0</v>
      </c>
      <c r="F248" s="430">
        <f t="shared" si="161"/>
        <v>0</v>
      </c>
      <c r="G248" s="430">
        <f t="shared" si="162"/>
        <v>0</v>
      </c>
      <c r="H248" s="430">
        <f t="shared" si="163"/>
        <v>0</v>
      </c>
      <c r="I248" s="430">
        <f t="shared" si="164"/>
        <v>0</v>
      </c>
      <c r="J248" s="430">
        <f t="shared" si="165"/>
        <v>0</v>
      </c>
      <c r="K248" s="430">
        <f t="shared" si="166"/>
        <v>0</v>
      </c>
      <c r="L248" s="430">
        <f t="shared" si="167"/>
        <v>0</v>
      </c>
      <c r="M248" s="430">
        <f t="shared" si="168"/>
        <v>0</v>
      </c>
      <c r="N248" s="430">
        <f t="shared" si="169"/>
        <v>0</v>
      </c>
      <c r="O248" s="430">
        <f t="shared" si="170"/>
        <v>0</v>
      </c>
      <c r="P248" s="430">
        <f t="shared" si="171"/>
        <v>0</v>
      </c>
      <c r="Q248" s="430">
        <f t="shared" si="172"/>
        <v>0</v>
      </c>
      <c r="R248" s="446">
        <f t="shared" si="173"/>
        <v>0</v>
      </c>
      <c r="S248" s="487"/>
      <c r="T248" s="488"/>
      <c r="U248" s="488"/>
      <c r="V248" s="488"/>
      <c r="W248" s="488"/>
      <c r="X248" s="488"/>
      <c r="Y248" s="488"/>
      <c r="Z248" s="488"/>
      <c r="AA248" s="488"/>
      <c r="AB248" s="488"/>
      <c r="AC248" s="488"/>
      <c r="AD248" s="488"/>
      <c r="AE248" s="488"/>
      <c r="AF248" s="488"/>
      <c r="AG248" s="488"/>
      <c r="AH248" s="489"/>
      <c r="AI248" s="487"/>
      <c r="AJ248" s="488"/>
      <c r="AK248" s="488"/>
      <c r="AL248" s="488"/>
      <c r="AM248" s="488"/>
      <c r="AN248" s="488"/>
      <c r="AO248" s="488"/>
      <c r="AP248" s="488"/>
      <c r="AQ248" s="488"/>
      <c r="AR248" s="488"/>
      <c r="AS248" s="488"/>
      <c r="AT248" s="488"/>
      <c r="AU248" s="488"/>
      <c r="AV248" s="488"/>
      <c r="AW248" s="488"/>
      <c r="AX248" s="489"/>
      <c r="AY248" s="487"/>
      <c r="AZ248" s="488"/>
      <c r="BA248" s="488"/>
      <c r="BB248" s="488"/>
      <c r="BC248" s="488"/>
      <c r="BD248" s="488"/>
      <c r="BE248" s="488"/>
      <c r="BF248" s="488"/>
      <c r="BG248" s="488"/>
      <c r="BH248" s="488"/>
      <c r="BI248" s="488"/>
      <c r="BJ248" s="488"/>
      <c r="BK248" s="488"/>
      <c r="BL248" s="488"/>
      <c r="BM248" s="488"/>
      <c r="BN248" s="489"/>
      <c r="BO248" s="65"/>
    </row>
    <row r="249" spans="1:67" outlineLevel="1">
      <c r="B249" s="54" t="s">
        <v>1749</v>
      </c>
      <c r="C249" s="430">
        <f t="shared" si="158"/>
        <v>0</v>
      </c>
      <c r="D249" s="430">
        <f t="shared" si="159"/>
        <v>0</v>
      </c>
      <c r="E249" s="430">
        <f t="shared" si="160"/>
        <v>0</v>
      </c>
      <c r="F249" s="430">
        <f t="shared" si="161"/>
        <v>0</v>
      </c>
      <c r="G249" s="430">
        <f t="shared" si="162"/>
        <v>0</v>
      </c>
      <c r="H249" s="430">
        <f t="shared" si="163"/>
        <v>0</v>
      </c>
      <c r="I249" s="430">
        <f t="shared" si="164"/>
        <v>0</v>
      </c>
      <c r="J249" s="430">
        <f t="shared" si="165"/>
        <v>0</v>
      </c>
      <c r="K249" s="430">
        <f t="shared" si="166"/>
        <v>0</v>
      </c>
      <c r="L249" s="430">
        <f t="shared" si="167"/>
        <v>0</v>
      </c>
      <c r="M249" s="430">
        <f t="shared" si="168"/>
        <v>0</v>
      </c>
      <c r="N249" s="430">
        <f t="shared" si="169"/>
        <v>0</v>
      </c>
      <c r="O249" s="430">
        <f t="shared" si="170"/>
        <v>0</v>
      </c>
      <c r="P249" s="430">
        <f t="shared" si="171"/>
        <v>0</v>
      </c>
      <c r="Q249" s="430">
        <f t="shared" si="172"/>
        <v>0</v>
      </c>
      <c r="R249" s="446">
        <f t="shared" si="173"/>
        <v>0</v>
      </c>
      <c r="S249" s="487"/>
      <c r="T249" s="488"/>
      <c r="U249" s="488"/>
      <c r="V249" s="488"/>
      <c r="W249" s="488"/>
      <c r="X249" s="488"/>
      <c r="Y249" s="488"/>
      <c r="Z249" s="488"/>
      <c r="AA249" s="488"/>
      <c r="AB249" s="488"/>
      <c r="AC249" s="488"/>
      <c r="AD249" s="488"/>
      <c r="AE249" s="488"/>
      <c r="AF249" s="488"/>
      <c r="AG249" s="488"/>
      <c r="AH249" s="489"/>
      <c r="AI249" s="487"/>
      <c r="AJ249" s="488"/>
      <c r="AK249" s="488"/>
      <c r="AL249" s="488"/>
      <c r="AM249" s="488"/>
      <c r="AN249" s="488"/>
      <c r="AO249" s="488"/>
      <c r="AP249" s="488"/>
      <c r="AQ249" s="488"/>
      <c r="AR249" s="488"/>
      <c r="AS249" s="488"/>
      <c r="AT249" s="488"/>
      <c r="AU249" s="488"/>
      <c r="AV249" s="488"/>
      <c r="AW249" s="488"/>
      <c r="AX249" s="489"/>
      <c r="AY249" s="487"/>
      <c r="AZ249" s="488"/>
      <c r="BA249" s="488"/>
      <c r="BB249" s="488"/>
      <c r="BC249" s="488"/>
      <c r="BD249" s="488"/>
      <c r="BE249" s="488"/>
      <c r="BF249" s="488"/>
      <c r="BG249" s="488"/>
      <c r="BH249" s="488"/>
      <c r="BI249" s="488"/>
      <c r="BJ249" s="488"/>
      <c r="BK249" s="488"/>
      <c r="BL249" s="488"/>
      <c r="BM249" s="488"/>
      <c r="BN249" s="489"/>
      <c r="BO249" s="65"/>
    </row>
    <row r="250" spans="1:67" outlineLevel="1">
      <c r="B250" s="54" t="s">
        <v>1114</v>
      </c>
      <c r="C250" s="431">
        <f t="shared" si="157"/>
        <v>0</v>
      </c>
      <c r="D250" s="431">
        <f t="shared" si="157"/>
        <v>0</v>
      </c>
      <c r="E250" s="431">
        <f t="shared" si="157"/>
        <v>0</v>
      </c>
      <c r="F250" s="431">
        <f t="shared" si="157"/>
        <v>0</v>
      </c>
      <c r="G250" s="431">
        <f t="shared" si="157"/>
        <v>0</v>
      </c>
      <c r="H250" s="431">
        <f t="shared" si="157"/>
        <v>0</v>
      </c>
      <c r="I250" s="431">
        <f t="shared" si="157"/>
        <v>0</v>
      </c>
      <c r="J250" s="431">
        <f t="shared" si="157"/>
        <v>0</v>
      </c>
      <c r="K250" s="431">
        <f t="shared" si="157"/>
        <v>0</v>
      </c>
      <c r="L250" s="431">
        <f t="shared" si="157"/>
        <v>0</v>
      </c>
      <c r="M250" s="431">
        <f t="shared" si="157"/>
        <v>0</v>
      </c>
      <c r="N250" s="431">
        <f t="shared" si="157"/>
        <v>0</v>
      </c>
      <c r="O250" s="431">
        <f t="shared" si="157"/>
        <v>0</v>
      </c>
      <c r="P250" s="431">
        <f t="shared" si="157"/>
        <v>0</v>
      </c>
      <c r="Q250" s="431">
        <f t="shared" si="157"/>
        <v>0</v>
      </c>
      <c r="R250" s="447">
        <f t="shared" si="157"/>
        <v>0</v>
      </c>
      <c r="S250" s="508"/>
      <c r="T250" s="509"/>
      <c r="U250" s="509"/>
      <c r="V250" s="509"/>
      <c r="W250" s="509"/>
      <c r="X250" s="509"/>
      <c r="Y250" s="509"/>
      <c r="Z250" s="509"/>
      <c r="AA250" s="509"/>
      <c r="AB250" s="509"/>
      <c r="AC250" s="509"/>
      <c r="AD250" s="509"/>
      <c r="AE250" s="509"/>
      <c r="AF250" s="509"/>
      <c r="AG250" s="509"/>
      <c r="AH250" s="510"/>
      <c r="AI250" s="508"/>
      <c r="AJ250" s="509"/>
      <c r="AK250" s="509"/>
      <c r="AL250" s="509"/>
      <c r="AM250" s="509"/>
      <c r="AN250" s="509"/>
      <c r="AO250" s="509"/>
      <c r="AP250" s="509"/>
      <c r="AQ250" s="509"/>
      <c r="AR250" s="509"/>
      <c r="AS250" s="509"/>
      <c r="AT250" s="509"/>
      <c r="AU250" s="509"/>
      <c r="AV250" s="509"/>
      <c r="AW250" s="509"/>
      <c r="AX250" s="510"/>
      <c r="AY250" s="508"/>
      <c r="AZ250" s="509"/>
      <c r="BA250" s="509"/>
      <c r="BB250" s="509"/>
      <c r="BC250" s="509"/>
      <c r="BD250" s="509"/>
      <c r="BE250" s="509"/>
      <c r="BF250" s="509"/>
      <c r="BG250" s="509"/>
      <c r="BH250" s="509"/>
      <c r="BI250" s="509"/>
      <c r="BJ250" s="509"/>
      <c r="BK250" s="509"/>
      <c r="BL250" s="509"/>
      <c r="BM250" s="509"/>
      <c r="BN250" s="510"/>
      <c r="BO250" s="65"/>
    </row>
    <row r="251" spans="1:67" ht="24.75">
      <c r="B251" s="53" t="str">
        <f>"Timing 2 - Join to mid preg
"&amp;$B$194&amp;""</f>
        <v>Timing 2 - Join to mid preg
Standard (7mo)</v>
      </c>
      <c r="C251" s="428">
        <f t="shared" si="157"/>
        <v>0</v>
      </c>
      <c r="D251" s="428">
        <f t="shared" si="157"/>
        <v>0</v>
      </c>
      <c r="E251" s="428">
        <f t="shared" si="157"/>
        <v>0</v>
      </c>
      <c r="F251" s="428">
        <f t="shared" si="157"/>
        <v>0</v>
      </c>
      <c r="G251" s="428">
        <f t="shared" si="157"/>
        <v>0</v>
      </c>
      <c r="H251" s="428">
        <f t="shared" si="157"/>
        <v>0</v>
      </c>
      <c r="I251" s="428">
        <f t="shared" si="157"/>
        <v>0</v>
      </c>
      <c r="J251" s="428">
        <f t="shared" si="157"/>
        <v>0</v>
      </c>
      <c r="K251" s="428">
        <f t="shared" si="157"/>
        <v>0</v>
      </c>
      <c r="L251" s="428">
        <f t="shared" si="157"/>
        <v>0</v>
      </c>
      <c r="M251" s="428">
        <f t="shared" si="157"/>
        <v>0</v>
      </c>
      <c r="N251" s="428">
        <f t="shared" si="157"/>
        <v>0</v>
      </c>
      <c r="O251" s="428">
        <f t="shared" si="157"/>
        <v>0</v>
      </c>
      <c r="P251" s="428">
        <f t="shared" si="157"/>
        <v>0</v>
      </c>
      <c r="Q251" s="428">
        <f t="shared" si="157"/>
        <v>0</v>
      </c>
      <c r="R251" s="445">
        <f t="shared" si="157"/>
        <v>0</v>
      </c>
      <c r="S251" s="455"/>
      <c r="T251" s="324"/>
      <c r="U251" s="324"/>
      <c r="V251" s="324"/>
      <c r="W251" s="324"/>
      <c r="X251" s="324"/>
      <c r="Y251" s="324"/>
      <c r="Z251" s="324"/>
      <c r="AA251" s="324"/>
      <c r="AB251" s="324"/>
      <c r="AC251" s="324"/>
      <c r="AD251" s="324"/>
      <c r="AE251" s="324"/>
      <c r="AF251" s="324"/>
      <c r="AG251" s="324"/>
      <c r="AH251" s="467"/>
      <c r="AI251" s="455"/>
      <c r="AJ251" s="324"/>
      <c r="AK251" s="324"/>
      <c r="AL251" s="324"/>
      <c r="AM251" s="324"/>
      <c r="AN251" s="324"/>
      <c r="AO251" s="324"/>
      <c r="AP251" s="324"/>
      <c r="AQ251" s="324"/>
      <c r="AR251" s="324"/>
      <c r="AS251" s="324"/>
      <c r="AT251" s="324"/>
      <c r="AU251" s="324"/>
      <c r="AV251" s="324"/>
      <c r="AW251" s="324"/>
      <c r="AX251" s="467"/>
      <c r="AY251" s="455"/>
      <c r="AZ251" s="324"/>
      <c r="BA251" s="324"/>
      <c r="BB251" s="324"/>
      <c r="BC251" s="324"/>
      <c r="BD251" s="324"/>
      <c r="BE251" s="324"/>
      <c r="BF251" s="324"/>
      <c r="BG251" s="324"/>
      <c r="BH251" s="324"/>
      <c r="BI251" s="324"/>
      <c r="BJ251" s="324"/>
      <c r="BK251" s="324"/>
      <c r="BL251" s="324"/>
      <c r="BM251" s="324"/>
      <c r="BN251" s="467"/>
      <c r="BO251" s="429" t="s">
        <v>1442</v>
      </c>
    </row>
    <row r="252" spans="1:67">
      <c r="B252" s="54" t="str">
        <f t="shared" ref="B252" si="175">$B$195&amp;""</f>
        <v>Early</v>
      </c>
      <c r="C252" s="430">
        <f t="shared" si="157"/>
        <v>0</v>
      </c>
      <c r="D252" s="430">
        <f t="shared" si="157"/>
        <v>0</v>
      </c>
      <c r="E252" s="430">
        <f t="shared" si="157"/>
        <v>0</v>
      </c>
      <c r="F252" s="430">
        <f t="shared" si="157"/>
        <v>0</v>
      </c>
      <c r="G252" s="430">
        <f t="shared" si="157"/>
        <v>0</v>
      </c>
      <c r="H252" s="430">
        <f t="shared" si="157"/>
        <v>0</v>
      </c>
      <c r="I252" s="430">
        <f t="shared" si="157"/>
        <v>0</v>
      </c>
      <c r="J252" s="430">
        <f t="shared" si="157"/>
        <v>0</v>
      </c>
      <c r="K252" s="430">
        <f t="shared" si="157"/>
        <v>0</v>
      </c>
      <c r="L252" s="430">
        <f t="shared" si="157"/>
        <v>0</v>
      </c>
      <c r="M252" s="430">
        <f t="shared" si="157"/>
        <v>0</v>
      </c>
      <c r="N252" s="430">
        <f t="shared" si="157"/>
        <v>0</v>
      </c>
      <c r="O252" s="430">
        <f t="shared" si="157"/>
        <v>0</v>
      </c>
      <c r="P252" s="430">
        <f t="shared" si="157"/>
        <v>0</v>
      </c>
      <c r="Q252" s="430">
        <f t="shared" si="157"/>
        <v>0</v>
      </c>
      <c r="R252" s="446">
        <f t="shared" si="157"/>
        <v>0</v>
      </c>
      <c r="S252" s="456"/>
      <c r="T252" s="457"/>
      <c r="U252" s="457"/>
      <c r="V252" s="457"/>
      <c r="W252" s="457"/>
      <c r="X252" s="457"/>
      <c r="Y252" s="457"/>
      <c r="Z252" s="457"/>
      <c r="AA252" s="457"/>
      <c r="AB252" s="457"/>
      <c r="AC252" s="457"/>
      <c r="AD252" s="457"/>
      <c r="AE252" s="457"/>
      <c r="AF252" s="457"/>
      <c r="AG252" s="457"/>
      <c r="AH252" s="468"/>
      <c r="AI252" s="456"/>
      <c r="AJ252" s="457"/>
      <c r="AK252" s="457"/>
      <c r="AL252" s="457"/>
      <c r="AM252" s="457"/>
      <c r="AN252" s="457"/>
      <c r="AO252" s="457"/>
      <c r="AP252" s="457"/>
      <c r="AQ252" s="457"/>
      <c r="AR252" s="457"/>
      <c r="AS252" s="457"/>
      <c r="AT252" s="457"/>
      <c r="AU252" s="457"/>
      <c r="AV252" s="457"/>
      <c r="AW252" s="457"/>
      <c r="AX252" s="468"/>
      <c r="AY252" s="456"/>
      <c r="AZ252" s="457"/>
      <c r="BA252" s="457"/>
      <c r="BB252" s="457"/>
      <c r="BC252" s="457"/>
      <c r="BD252" s="457"/>
      <c r="BE252" s="457"/>
      <c r="BF252" s="457"/>
      <c r="BG252" s="457"/>
      <c r="BH252" s="457"/>
      <c r="BI252" s="457"/>
      <c r="BJ252" s="457"/>
      <c r="BK252" s="457"/>
      <c r="BL252" s="457"/>
      <c r="BM252" s="457"/>
      <c r="BN252" s="468"/>
      <c r="BO252" s="65"/>
    </row>
    <row r="253" spans="1:67">
      <c r="B253" s="54" t="str">
        <f t="shared" ref="B253" si="176">$B$196&amp;""</f>
        <v>Middle</v>
      </c>
      <c r="C253" s="430">
        <f t="shared" si="157"/>
        <v>0</v>
      </c>
      <c r="D253" s="430">
        <f t="shared" si="157"/>
        <v>0</v>
      </c>
      <c r="E253" s="430">
        <f t="shared" si="157"/>
        <v>0</v>
      </c>
      <c r="F253" s="430">
        <f t="shared" si="157"/>
        <v>0</v>
      </c>
      <c r="G253" s="430">
        <f t="shared" si="157"/>
        <v>0</v>
      </c>
      <c r="H253" s="430">
        <f t="shared" si="157"/>
        <v>0</v>
      </c>
      <c r="I253" s="430">
        <f t="shared" si="157"/>
        <v>0</v>
      </c>
      <c r="J253" s="430">
        <f t="shared" si="157"/>
        <v>0</v>
      </c>
      <c r="K253" s="430">
        <f t="shared" si="157"/>
        <v>0</v>
      </c>
      <c r="L253" s="430">
        <f t="shared" si="157"/>
        <v>0</v>
      </c>
      <c r="M253" s="430">
        <f t="shared" si="157"/>
        <v>0</v>
      </c>
      <c r="N253" s="430">
        <f t="shared" si="157"/>
        <v>0</v>
      </c>
      <c r="O253" s="430">
        <f t="shared" si="157"/>
        <v>0</v>
      </c>
      <c r="P253" s="430">
        <f t="shared" si="157"/>
        <v>0</v>
      </c>
      <c r="Q253" s="430">
        <f t="shared" si="157"/>
        <v>0</v>
      </c>
      <c r="R253" s="446">
        <f t="shared" si="157"/>
        <v>0</v>
      </c>
      <c r="S253" s="456"/>
      <c r="T253" s="457"/>
      <c r="U253" s="457"/>
      <c r="V253" s="457"/>
      <c r="W253" s="457"/>
      <c r="X253" s="457"/>
      <c r="Y253" s="457"/>
      <c r="Z253" s="457"/>
      <c r="AA253" s="457"/>
      <c r="AB253" s="457"/>
      <c r="AC253" s="457"/>
      <c r="AD253" s="457"/>
      <c r="AE253" s="457"/>
      <c r="AF253" s="457"/>
      <c r="AG253" s="457"/>
      <c r="AH253" s="468"/>
      <c r="AI253" s="456"/>
      <c r="AJ253" s="457"/>
      <c r="AK253" s="457"/>
      <c r="AL253" s="457"/>
      <c r="AM253" s="457"/>
      <c r="AN253" s="457"/>
      <c r="AO253" s="457"/>
      <c r="AP253" s="457"/>
      <c r="AQ253" s="457"/>
      <c r="AR253" s="457"/>
      <c r="AS253" s="457"/>
      <c r="AT253" s="457"/>
      <c r="AU253" s="457"/>
      <c r="AV253" s="457"/>
      <c r="AW253" s="457"/>
      <c r="AX253" s="468"/>
      <c r="AY253" s="456"/>
      <c r="AZ253" s="457"/>
      <c r="BA253" s="457"/>
      <c r="BB253" s="457"/>
      <c r="BC253" s="457"/>
      <c r="BD253" s="457"/>
      <c r="BE253" s="457"/>
      <c r="BF253" s="457"/>
      <c r="BG253" s="457"/>
      <c r="BH253" s="457"/>
      <c r="BI253" s="457"/>
      <c r="BJ253" s="457"/>
      <c r="BK253" s="457"/>
      <c r="BL253" s="457"/>
      <c r="BM253" s="457"/>
      <c r="BN253" s="468"/>
      <c r="BO253" s="65"/>
    </row>
    <row r="254" spans="1:67">
      <c r="B254" s="54" t="str">
        <f t="shared" ref="B254" si="177">$B$197&amp;""</f>
        <v>Late</v>
      </c>
      <c r="C254" s="430">
        <f t="shared" si="157"/>
        <v>0</v>
      </c>
      <c r="D254" s="430">
        <f t="shared" si="157"/>
        <v>0</v>
      </c>
      <c r="E254" s="430">
        <f t="shared" si="157"/>
        <v>0</v>
      </c>
      <c r="F254" s="430">
        <f t="shared" si="157"/>
        <v>0</v>
      </c>
      <c r="G254" s="430">
        <f t="shared" si="157"/>
        <v>0</v>
      </c>
      <c r="H254" s="430">
        <f t="shared" si="157"/>
        <v>0</v>
      </c>
      <c r="I254" s="430">
        <f t="shared" si="157"/>
        <v>0</v>
      </c>
      <c r="J254" s="430">
        <f t="shared" si="157"/>
        <v>0</v>
      </c>
      <c r="K254" s="430">
        <f t="shared" si="157"/>
        <v>0</v>
      </c>
      <c r="L254" s="430">
        <f t="shared" si="157"/>
        <v>0</v>
      </c>
      <c r="M254" s="430">
        <f t="shared" si="157"/>
        <v>0</v>
      </c>
      <c r="N254" s="430">
        <f t="shared" si="157"/>
        <v>0</v>
      </c>
      <c r="O254" s="430">
        <f t="shared" si="157"/>
        <v>0</v>
      </c>
      <c r="P254" s="430">
        <f t="shared" si="157"/>
        <v>0</v>
      </c>
      <c r="Q254" s="430">
        <f t="shared" si="157"/>
        <v>0</v>
      </c>
      <c r="R254" s="446">
        <f t="shared" si="157"/>
        <v>0</v>
      </c>
      <c r="S254" s="456"/>
      <c r="T254" s="457"/>
      <c r="U254" s="457"/>
      <c r="V254" s="457"/>
      <c r="W254" s="457"/>
      <c r="X254" s="457"/>
      <c r="Y254" s="457"/>
      <c r="Z254" s="457"/>
      <c r="AA254" s="457"/>
      <c r="AB254" s="457"/>
      <c r="AC254" s="457"/>
      <c r="AD254" s="457"/>
      <c r="AE254" s="457"/>
      <c r="AF254" s="457"/>
      <c r="AG254" s="457"/>
      <c r="AH254" s="468"/>
      <c r="AI254" s="456"/>
      <c r="AJ254" s="457"/>
      <c r="AK254" s="457"/>
      <c r="AL254" s="457"/>
      <c r="AM254" s="457"/>
      <c r="AN254" s="457"/>
      <c r="AO254" s="457"/>
      <c r="AP254" s="457"/>
      <c r="AQ254" s="457"/>
      <c r="AR254" s="457"/>
      <c r="AS254" s="457"/>
      <c r="AT254" s="457"/>
      <c r="AU254" s="457"/>
      <c r="AV254" s="457"/>
      <c r="AW254" s="457"/>
      <c r="AX254" s="468"/>
      <c r="AY254" s="456"/>
      <c r="AZ254" s="457"/>
      <c r="BA254" s="457"/>
      <c r="BB254" s="457"/>
      <c r="BC254" s="457"/>
      <c r="BD254" s="457"/>
      <c r="BE254" s="457"/>
      <c r="BF254" s="457"/>
      <c r="BG254" s="457"/>
      <c r="BH254" s="457"/>
      <c r="BI254" s="457"/>
      <c r="BJ254" s="457"/>
      <c r="BK254" s="457"/>
      <c r="BL254" s="457"/>
      <c r="BM254" s="457"/>
      <c r="BN254" s="468"/>
      <c r="BO254" s="65"/>
    </row>
    <row r="255" spans="1:67">
      <c r="B255" s="54" t="s">
        <v>978</v>
      </c>
      <c r="C255" s="430">
        <f t="shared" ref="C255:C257" si="178">CHOOSE(d.Region,S255,AI255,AY255)</f>
        <v>0</v>
      </c>
      <c r="D255" s="430">
        <f t="shared" ref="D255:D257" si="179">CHOOSE(d.Region,T255,AJ255,AZ255)</f>
        <v>0</v>
      </c>
      <c r="E255" s="430">
        <f t="shared" ref="E255:E257" si="180">CHOOSE(d.Region,U255,AK255,BA255)</f>
        <v>0</v>
      </c>
      <c r="F255" s="430">
        <f t="shared" ref="F255:F257" si="181">CHOOSE(d.Region,V255,AL255,BB255)</f>
        <v>0</v>
      </c>
      <c r="G255" s="430">
        <f t="shared" ref="G255:G257" si="182">CHOOSE(d.Region,W255,AM255,BC255)</f>
        <v>0</v>
      </c>
      <c r="H255" s="430">
        <f t="shared" ref="H255:H257" si="183">CHOOSE(d.Region,X255,AN255,BD255)</f>
        <v>0</v>
      </c>
      <c r="I255" s="430">
        <f t="shared" ref="I255:I257" si="184">CHOOSE(d.Region,Y255,AO255,BE255)</f>
        <v>0</v>
      </c>
      <c r="J255" s="430">
        <f t="shared" ref="J255:J257" si="185">CHOOSE(d.Region,Z255,AP255,BF255)</f>
        <v>0</v>
      </c>
      <c r="K255" s="430">
        <f t="shared" ref="K255:K257" si="186">CHOOSE(d.Region,AA255,AQ255,BG255)</f>
        <v>0</v>
      </c>
      <c r="L255" s="430">
        <f t="shared" ref="L255:L257" si="187">CHOOSE(d.Region,AB255,AR255,BH255)</f>
        <v>0</v>
      </c>
      <c r="M255" s="430">
        <f t="shared" ref="M255:M257" si="188">CHOOSE(d.Region,AC255,AS255,BI255)</f>
        <v>0</v>
      </c>
      <c r="N255" s="430">
        <f t="shared" ref="N255:N257" si="189">CHOOSE(d.Region,AD255,AT255,BJ255)</f>
        <v>0</v>
      </c>
      <c r="O255" s="430">
        <f t="shared" ref="O255:O257" si="190">CHOOSE(d.Region,AE255,AU255,BK255)</f>
        <v>0</v>
      </c>
      <c r="P255" s="430">
        <f t="shared" ref="P255:P257" si="191">CHOOSE(d.Region,AF255,AV255,BL255)</f>
        <v>0</v>
      </c>
      <c r="Q255" s="430">
        <f t="shared" ref="Q255:Q257" si="192">CHOOSE(d.Region,AG255,AW255,BM255)</f>
        <v>0</v>
      </c>
      <c r="R255" s="446">
        <f t="shared" ref="R255:R257" si="193">CHOOSE(d.Region,AH255,AX255,BN255)</f>
        <v>0</v>
      </c>
      <c r="S255" s="487"/>
      <c r="T255" s="488"/>
      <c r="U255" s="488"/>
      <c r="V255" s="488"/>
      <c r="W255" s="488"/>
      <c r="X255" s="488"/>
      <c r="Y255" s="488"/>
      <c r="Z255" s="488"/>
      <c r="AA255" s="488"/>
      <c r="AB255" s="488"/>
      <c r="AC255" s="488"/>
      <c r="AD255" s="488"/>
      <c r="AE255" s="488"/>
      <c r="AF255" s="488"/>
      <c r="AG255" s="488"/>
      <c r="AH255" s="489"/>
      <c r="AI255" s="487"/>
      <c r="AJ255" s="488"/>
      <c r="AK255" s="488"/>
      <c r="AL255" s="488"/>
      <c r="AM255" s="488"/>
      <c r="AN255" s="488"/>
      <c r="AO255" s="488"/>
      <c r="AP255" s="488"/>
      <c r="AQ255" s="488"/>
      <c r="AR255" s="488"/>
      <c r="AS255" s="488"/>
      <c r="AT255" s="488"/>
      <c r="AU255" s="488"/>
      <c r="AV255" s="488"/>
      <c r="AW255" s="488"/>
      <c r="AX255" s="489"/>
      <c r="AY255" s="487"/>
      <c r="AZ255" s="488"/>
      <c r="BA255" s="488"/>
      <c r="BB255" s="488"/>
      <c r="BC255" s="488"/>
      <c r="BD255" s="488"/>
      <c r="BE255" s="488"/>
      <c r="BF255" s="488"/>
      <c r="BG255" s="488"/>
      <c r="BH255" s="488"/>
      <c r="BI255" s="488"/>
      <c r="BJ255" s="488"/>
      <c r="BK255" s="488"/>
      <c r="BL255" s="488"/>
      <c r="BM255" s="488"/>
      <c r="BN255" s="489"/>
      <c r="BO255" s="65"/>
    </row>
    <row r="256" spans="1:67">
      <c r="B256" s="54" t="str">
        <f t="shared" ref="B256" si="194">$B$199&amp;""</f>
        <v>7mo with 0% mated</v>
      </c>
      <c r="C256" s="430">
        <f t="shared" si="178"/>
        <v>0</v>
      </c>
      <c r="D256" s="430">
        <f t="shared" si="179"/>
        <v>0</v>
      </c>
      <c r="E256" s="430">
        <f t="shared" si="180"/>
        <v>0</v>
      </c>
      <c r="F256" s="430">
        <f t="shared" si="181"/>
        <v>0</v>
      </c>
      <c r="G256" s="430">
        <f t="shared" si="182"/>
        <v>0</v>
      </c>
      <c r="H256" s="430">
        <f t="shared" si="183"/>
        <v>0</v>
      </c>
      <c r="I256" s="430">
        <f t="shared" si="184"/>
        <v>0</v>
      </c>
      <c r="J256" s="430">
        <f t="shared" si="185"/>
        <v>0</v>
      </c>
      <c r="K256" s="430">
        <f t="shared" si="186"/>
        <v>0</v>
      </c>
      <c r="L256" s="430">
        <f t="shared" si="187"/>
        <v>0</v>
      </c>
      <c r="M256" s="430">
        <f t="shared" si="188"/>
        <v>0</v>
      </c>
      <c r="N256" s="430">
        <f t="shared" si="189"/>
        <v>0</v>
      </c>
      <c r="O256" s="430">
        <f t="shared" si="190"/>
        <v>0</v>
      </c>
      <c r="P256" s="430">
        <f t="shared" si="191"/>
        <v>0</v>
      </c>
      <c r="Q256" s="430">
        <f t="shared" si="192"/>
        <v>0</v>
      </c>
      <c r="R256" s="446">
        <f t="shared" si="193"/>
        <v>0</v>
      </c>
      <c r="S256" s="487"/>
      <c r="T256" s="488"/>
      <c r="U256" s="488"/>
      <c r="V256" s="488"/>
      <c r="W256" s="488"/>
      <c r="X256" s="488"/>
      <c r="Y256" s="488"/>
      <c r="Z256" s="488"/>
      <c r="AA256" s="488"/>
      <c r="AB256" s="488"/>
      <c r="AC256" s="488"/>
      <c r="AD256" s="488"/>
      <c r="AE256" s="488"/>
      <c r="AF256" s="488"/>
      <c r="AG256" s="488"/>
      <c r="AH256" s="489"/>
      <c r="AI256" s="487"/>
      <c r="AJ256" s="488"/>
      <c r="AK256" s="488"/>
      <c r="AL256" s="488"/>
      <c r="AM256" s="488"/>
      <c r="AN256" s="488"/>
      <c r="AO256" s="488"/>
      <c r="AP256" s="488"/>
      <c r="AQ256" s="488"/>
      <c r="AR256" s="488"/>
      <c r="AS256" s="488"/>
      <c r="AT256" s="488"/>
      <c r="AU256" s="488"/>
      <c r="AV256" s="488"/>
      <c r="AW256" s="488"/>
      <c r="AX256" s="489"/>
      <c r="AY256" s="487"/>
      <c r="AZ256" s="488"/>
      <c r="BA256" s="488"/>
      <c r="BB256" s="488"/>
      <c r="BC256" s="488"/>
      <c r="BD256" s="488"/>
      <c r="BE256" s="488"/>
      <c r="BF256" s="488"/>
      <c r="BG256" s="488"/>
      <c r="BH256" s="488"/>
      <c r="BI256" s="488"/>
      <c r="BJ256" s="488"/>
      <c r="BK256" s="488"/>
      <c r="BL256" s="488"/>
      <c r="BM256" s="488"/>
      <c r="BN256" s="489"/>
      <c r="BO256" s="65"/>
    </row>
    <row r="257" spans="1:67">
      <c r="B257" s="54" t="s">
        <v>1749</v>
      </c>
      <c r="C257" s="430">
        <f t="shared" si="178"/>
        <v>0</v>
      </c>
      <c r="D257" s="430">
        <f t="shared" si="179"/>
        <v>0</v>
      </c>
      <c r="E257" s="430">
        <f t="shared" si="180"/>
        <v>0</v>
      </c>
      <c r="F257" s="430">
        <f t="shared" si="181"/>
        <v>0</v>
      </c>
      <c r="G257" s="430">
        <f t="shared" si="182"/>
        <v>0</v>
      </c>
      <c r="H257" s="430">
        <f t="shared" si="183"/>
        <v>0</v>
      </c>
      <c r="I257" s="430">
        <f t="shared" si="184"/>
        <v>0</v>
      </c>
      <c r="J257" s="430">
        <f t="shared" si="185"/>
        <v>0</v>
      </c>
      <c r="K257" s="430">
        <f t="shared" si="186"/>
        <v>0</v>
      </c>
      <c r="L257" s="430">
        <f t="shared" si="187"/>
        <v>0</v>
      </c>
      <c r="M257" s="430">
        <f t="shared" si="188"/>
        <v>0</v>
      </c>
      <c r="N257" s="430">
        <f t="shared" si="189"/>
        <v>0</v>
      </c>
      <c r="O257" s="430">
        <f t="shared" si="190"/>
        <v>0</v>
      </c>
      <c r="P257" s="430">
        <f t="shared" si="191"/>
        <v>0</v>
      </c>
      <c r="Q257" s="430">
        <f t="shared" si="192"/>
        <v>0</v>
      </c>
      <c r="R257" s="446">
        <f t="shared" si="193"/>
        <v>0</v>
      </c>
      <c r="S257" s="487"/>
      <c r="T257" s="488"/>
      <c r="U257" s="488"/>
      <c r="V257" s="488"/>
      <c r="W257" s="488"/>
      <c r="X257" s="488"/>
      <c r="Y257" s="488"/>
      <c r="Z257" s="488"/>
      <c r="AA257" s="488"/>
      <c r="AB257" s="488"/>
      <c r="AC257" s="488"/>
      <c r="AD257" s="488"/>
      <c r="AE257" s="488"/>
      <c r="AF257" s="488"/>
      <c r="AG257" s="488"/>
      <c r="AH257" s="489"/>
      <c r="AI257" s="487"/>
      <c r="AJ257" s="488"/>
      <c r="AK257" s="488"/>
      <c r="AL257" s="488"/>
      <c r="AM257" s="488"/>
      <c r="AN257" s="488"/>
      <c r="AO257" s="488"/>
      <c r="AP257" s="488"/>
      <c r="AQ257" s="488"/>
      <c r="AR257" s="488"/>
      <c r="AS257" s="488"/>
      <c r="AT257" s="488"/>
      <c r="AU257" s="488"/>
      <c r="AV257" s="488"/>
      <c r="AW257" s="488"/>
      <c r="AX257" s="489"/>
      <c r="AY257" s="487"/>
      <c r="AZ257" s="488"/>
      <c r="BA257" s="488"/>
      <c r="BB257" s="488"/>
      <c r="BC257" s="488"/>
      <c r="BD257" s="488"/>
      <c r="BE257" s="488"/>
      <c r="BF257" s="488"/>
      <c r="BG257" s="488"/>
      <c r="BH257" s="488"/>
      <c r="BI257" s="488"/>
      <c r="BJ257" s="488"/>
      <c r="BK257" s="488"/>
      <c r="BL257" s="488"/>
      <c r="BM257" s="488"/>
      <c r="BN257" s="489"/>
      <c r="BO257" s="65"/>
    </row>
    <row r="258" spans="1:67">
      <c r="B258" s="54" t="s">
        <v>1114</v>
      </c>
      <c r="C258" s="431">
        <f t="shared" si="157"/>
        <v>0</v>
      </c>
      <c r="D258" s="431">
        <f t="shared" si="157"/>
        <v>0</v>
      </c>
      <c r="E258" s="431">
        <f t="shared" si="157"/>
        <v>0</v>
      </c>
      <c r="F258" s="431">
        <f t="shared" si="157"/>
        <v>0</v>
      </c>
      <c r="G258" s="431">
        <f t="shared" si="157"/>
        <v>0</v>
      </c>
      <c r="H258" s="431">
        <f t="shared" si="157"/>
        <v>0</v>
      </c>
      <c r="I258" s="431">
        <f t="shared" si="157"/>
        <v>0</v>
      </c>
      <c r="J258" s="431">
        <f t="shared" si="157"/>
        <v>0</v>
      </c>
      <c r="K258" s="431">
        <f t="shared" si="157"/>
        <v>0</v>
      </c>
      <c r="L258" s="431">
        <f t="shared" si="157"/>
        <v>0</v>
      </c>
      <c r="M258" s="431">
        <f t="shared" si="157"/>
        <v>0</v>
      </c>
      <c r="N258" s="431">
        <f t="shared" si="157"/>
        <v>0</v>
      </c>
      <c r="O258" s="431">
        <f t="shared" si="157"/>
        <v>0</v>
      </c>
      <c r="P258" s="431">
        <f t="shared" si="157"/>
        <v>0</v>
      </c>
      <c r="Q258" s="431">
        <f t="shared" si="157"/>
        <v>0</v>
      </c>
      <c r="R258" s="447">
        <f t="shared" si="157"/>
        <v>0</v>
      </c>
      <c r="S258" s="508"/>
      <c r="T258" s="509"/>
      <c r="U258" s="509"/>
      <c r="V258" s="509"/>
      <c r="W258" s="509"/>
      <c r="X258" s="509"/>
      <c r="Y258" s="509"/>
      <c r="Z258" s="509"/>
      <c r="AA258" s="509"/>
      <c r="AB258" s="509"/>
      <c r="AC258" s="509"/>
      <c r="AD258" s="509"/>
      <c r="AE258" s="509"/>
      <c r="AF258" s="509"/>
      <c r="AG258" s="509"/>
      <c r="AH258" s="510"/>
      <c r="AI258" s="508"/>
      <c r="AJ258" s="509"/>
      <c r="AK258" s="509"/>
      <c r="AL258" s="509"/>
      <c r="AM258" s="509"/>
      <c r="AN258" s="509"/>
      <c r="AO258" s="509"/>
      <c r="AP258" s="509"/>
      <c r="AQ258" s="509"/>
      <c r="AR258" s="509"/>
      <c r="AS258" s="509"/>
      <c r="AT258" s="509"/>
      <c r="AU258" s="509"/>
      <c r="AV258" s="509"/>
      <c r="AW258" s="509"/>
      <c r="AX258" s="510"/>
      <c r="AY258" s="508"/>
      <c r="AZ258" s="509"/>
      <c r="BA258" s="509"/>
      <c r="BB258" s="509"/>
      <c r="BC258" s="509"/>
      <c r="BD258" s="509"/>
      <c r="BE258" s="509"/>
      <c r="BF258" s="509"/>
      <c r="BG258" s="509"/>
      <c r="BH258" s="509"/>
      <c r="BI258" s="509"/>
      <c r="BJ258" s="509"/>
      <c r="BK258" s="509"/>
      <c r="BL258" s="509"/>
      <c r="BM258" s="509"/>
      <c r="BN258" s="510"/>
      <c r="BO258" s="65"/>
    </row>
    <row r="259" spans="1:67" ht="24.75" outlineLevel="1">
      <c r="B259" s="53" t="str">
        <f>"Timing 3 - mid preg to Birth
"&amp;$B$194&amp;""</f>
        <v>Timing 3 - mid preg to Birth
Standard (7mo)</v>
      </c>
      <c r="C259" s="428">
        <f t="shared" si="157"/>
        <v>0</v>
      </c>
      <c r="D259" s="428">
        <f t="shared" si="157"/>
        <v>0</v>
      </c>
      <c r="E259" s="428">
        <f t="shared" si="157"/>
        <v>0</v>
      </c>
      <c r="F259" s="428">
        <f t="shared" si="157"/>
        <v>0</v>
      </c>
      <c r="G259" s="428">
        <f t="shared" si="157"/>
        <v>0</v>
      </c>
      <c r="H259" s="428">
        <f t="shared" si="157"/>
        <v>0</v>
      </c>
      <c r="I259" s="428">
        <f t="shared" si="157"/>
        <v>0</v>
      </c>
      <c r="J259" s="428">
        <f t="shared" si="157"/>
        <v>0</v>
      </c>
      <c r="K259" s="428">
        <f t="shared" si="157"/>
        <v>0</v>
      </c>
      <c r="L259" s="428">
        <f t="shared" si="157"/>
        <v>0</v>
      </c>
      <c r="M259" s="428">
        <f t="shared" si="157"/>
        <v>0</v>
      </c>
      <c r="N259" s="428">
        <f t="shared" si="157"/>
        <v>0</v>
      </c>
      <c r="O259" s="428">
        <f t="shared" si="157"/>
        <v>0</v>
      </c>
      <c r="P259" s="428">
        <f t="shared" si="157"/>
        <v>0</v>
      </c>
      <c r="Q259" s="428">
        <f t="shared" si="157"/>
        <v>0</v>
      </c>
      <c r="R259" s="445">
        <f t="shared" si="157"/>
        <v>0</v>
      </c>
      <c r="S259" s="455"/>
      <c r="T259" s="324"/>
      <c r="U259" s="324"/>
      <c r="V259" s="324"/>
      <c r="W259" s="324"/>
      <c r="X259" s="324"/>
      <c r="Y259" s="324"/>
      <c r="Z259" s="324"/>
      <c r="AA259" s="324"/>
      <c r="AB259" s="324"/>
      <c r="AC259" s="324"/>
      <c r="AD259" s="324"/>
      <c r="AE259" s="324"/>
      <c r="AF259" s="324"/>
      <c r="AG259" s="324"/>
      <c r="AH259" s="467"/>
      <c r="AI259" s="455"/>
      <c r="AJ259" s="324"/>
      <c r="AK259" s="324"/>
      <c r="AL259" s="324"/>
      <c r="AM259" s="324"/>
      <c r="AN259" s="324"/>
      <c r="AO259" s="324"/>
      <c r="AP259" s="324"/>
      <c r="AQ259" s="324"/>
      <c r="AR259" s="324"/>
      <c r="AS259" s="324"/>
      <c r="AT259" s="324"/>
      <c r="AU259" s="324"/>
      <c r="AV259" s="324"/>
      <c r="AW259" s="324"/>
      <c r="AX259" s="467"/>
      <c r="AY259" s="455"/>
      <c r="AZ259" s="324"/>
      <c r="BA259" s="324"/>
      <c r="BB259" s="324"/>
      <c r="BC259" s="324"/>
      <c r="BD259" s="324"/>
      <c r="BE259" s="324"/>
      <c r="BF259" s="324"/>
      <c r="BG259" s="324"/>
      <c r="BH259" s="324"/>
      <c r="BI259" s="324"/>
      <c r="BJ259" s="324"/>
      <c r="BK259" s="324"/>
      <c r="BL259" s="324"/>
      <c r="BM259" s="324"/>
      <c r="BN259" s="467"/>
      <c r="BO259" s="429" t="s">
        <v>1442</v>
      </c>
    </row>
    <row r="260" spans="1:67" outlineLevel="1">
      <c r="B260" s="54" t="str">
        <f t="shared" ref="B260" si="195">$B$195&amp;""</f>
        <v>Early</v>
      </c>
      <c r="C260" s="430">
        <f t="shared" si="157"/>
        <v>0</v>
      </c>
      <c r="D260" s="430">
        <f t="shared" si="157"/>
        <v>0</v>
      </c>
      <c r="E260" s="430">
        <f t="shared" si="157"/>
        <v>0</v>
      </c>
      <c r="F260" s="430">
        <f t="shared" si="157"/>
        <v>0</v>
      </c>
      <c r="G260" s="430">
        <f t="shared" si="157"/>
        <v>0</v>
      </c>
      <c r="H260" s="430">
        <f t="shared" si="157"/>
        <v>0</v>
      </c>
      <c r="I260" s="430">
        <f t="shared" si="157"/>
        <v>0</v>
      </c>
      <c r="J260" s="430">
        <f t="shared" si="157"/>
        <v>0</v>
      </c>
      <c r="K260" s="430">
        <f t="shared" si="157"/>
        <v>0</v>
      </c>
      <c r="L260" s="430">
        <f t="shared" si="157"/>
        <v>0</v>
      </c>
      <c r="M260" s="430">
        <f t="shared" si="157"/>
        <v>0</v>
      </c>
      <c r="N260" s="430">
        <f t="shared" si="157"/>
        <v>0</v>
      </c>
      <c r="O260" s="430">
        <f t="shared" si="157"/>
        <v>0</v>
      </c>
      <c r="P260" s="430">
        <f t="shared" si="157"/>
        <v>0</v>
      </c>
      <c r="Q260" s="430">
        <f t="shared" si="157"/>
        <v>0</v>
      </c>
      <c r="R260" s="446">
        <f t="shared" si="157"/>
        <v>0</v>
      </c>
      <c r="S260" s="456"/>
      <c r="T260" s="457"/>
      <c r="U260" s="457"/>
      <c r="V260" s="457"/>
      <c r="W260" s="457"/>
      <c r="X260" s="457"/>
      <c r="Y260" s="457"/>
      <c r="Z260" s="457"/>
      <c r="AA260" s="457"/>
      <c r="AB260" s="457"/>
      <c r="AC260" s="457"/>
      <c r="AD260" s="457"/>
      <c r="AE260" s="457"/>
      <c r="AF260" s="457"/>
      <c r="AG260" s="457"/>
      <c r="AH260" s="468"/>
      <c r="AI260" s="456"/>
      <c r="AJ260" s="457"/>
      <c r="AK260" s="457"/>
      <c r="AL260" s="457"/>
      <c r="AM260" s="457"/>
      <c r="AN260" s="457"/>
      <c r="AO260" s="457"/>
      <c r="AP260" s="457"/>
      <c r="AQ260" s="457"/>
      <c r="AR260" s="457"/>
      <c r="AS260" s="457"/>
      <c r="AT260" s="457"/>
      <c r="AU260" s="457"/>
      <c r="AV260" s="457"/>
      <c r="AW260" s="457"/>
      <c r="AX260" s="468"/>
      <c r="AY260" s="456"/>
      <c r="AZ260" s="457"/>
      <c r="BA260" s="457"/>
      <c r="BB260" s="457"/>
      <c r="BC260" s="457"/>
      <c r="BD260" s="457"/>
      <c r="BE260" s="457"/>
      <c r="BF260" s="457"/>
      <c r="BG260" s="457"/>
      <c r="BH260" s="457"/>
      <c r="BI260" s="457"/>
      <c r="BJ260" s="457"/>
      <c r="BK260" s="457"/>
      <c r="BL260" s="457"/>
      <c r="BM260" s="457"/>
      <c r="BN260" s="468"/>
      <c r="BO260" s="65"/>
    </row>
    <row r="261" spans="1:67" outlineLevel="1">
      <c r="B261" s="54" t="str">
        <f t="shared" ref="B261" si="196">$B$196&amp;""</f>
        <v>Middle</v>
      </c>
      <c r="C261" s="430">
        <f t="shared" si="157"/>
        <v>0</v>
      </c>
      <c r="D261" s="430">
        <f t="shared" si="157"/>
        <v>0</v>
      </c>
      <c r="E261" s="430">
        <f t="shared" si="157"/>
        <v>0</v>
      </c>
      <c r="F261" s="430">
        <f t="shared" si="157"/>
        <v>0</v>
      </c>
      <c r="G261" s="430">
        <f t="shared" si="157"/>
        <v>0</v>
      </c>
      <c r="H261" s="430">
        <f t="shared" si="157"/>
        <v>0</v>
      </c>
      <c r="I261" s="430">
        <f t="shared" si="157"/>
        <v>0</v>
      </c>
      <c r="J261" s="430">
        <f t="shared" si="157"/>
        <v>0</v>
      </c>
      <c r="K261" s="430">
        <f t="shared" si="157"/>
        <v>0</v>
      </c>
      <c r="L261" s="430">
        <f t="shared" si="157"/>
        <v>0</v>
      </c>
      <c r="M261" s="430">
        <f t="shared" si="157"/>
        <v>0</v>
      </c>
      <c r="N261" s="430">
        <f t="shared" si="157"/>
        <v>0</v>
      </c>
      <c r="O261" s="430">
        <f t="shared" si="157"/>
        <v>0</v>
      </c>
      <c r="P261" s="430">
        <f t="shared" si="157"/>
        <v>0</v>
      </c>
      <c r="Q261" s="430">
        <f t="shared" si="157"/>
        <v>0</v>
      </c>
      <c r="R261" s="446">
        <f t="shared" si="157"/>
        <v>0</v>
      </c>
      <c r="S261" s="456"/>
      <c r="T261" s="457"/>
      <c r="U261" s="457"/>
      <c r="V261" s="457"/>
      <c r="W261" s="457"/>
      <c r="X261" s="457"/>
      <c r="Y261" s="457"/>
      <c r="Z261" s="457"/>
      <c r="AA261" s="457"/>
      <c r="AB261" s="457"/>
      <c r="AC261" s="457"/>
      <c r="AD261" s="457"/>
      <c r="AE261" s="457"/>
      <c r="AF261" s="457"/>
      <c r="AG261" s="457"/>
      <c r="AH261" s="468"/>
      <c r="AI261" s="456"/>
      <c r="AJ261" s="457"/>
      <c r="AK261" s="457"/>
      <c r="AL261" s="457"/>
      <c r="AM261" s="457"/>
      <c r="AN261" s="457"/>
      <c r="AO261" s="457"/>
      <c r="AP261" s="457"/>
      <c r="AQ261" s="457"/>
      <c r="AR261" s="457"/>
      <c r="AS261" s="457"/>
      <c r="AT261" s="457"/>
      <c r="AU261" s="457"/>
      <c r="AV261" s="457"/>
      <c r="AW261" s="457"/>
      <c r="AX261" s="468"/>
      <c r="AY261" s="456"/>
      <c r="AZ261" s="457"/>
      <c r="BA261" s="457"/>
      <c r="BB261" s="457"/>
      <c r="BC261" s="457"/>
      <c r="BD261" s="457"/>
      <c r="BE261" s="457"/>
      <c r="BF261" s="457"/>
      <c r="BG261" s="457"/>
      <c r="BH261" s="457"/>
      <c r="BI261" s="457"/>
      <c r="BJ261" s="457"/>
      <c r="BK261" s="457"/>
      <c r="BL261" s="457"/>
      <c r="BM261" s="457"/>
      <c r="BN261" s="468"/>
      <c r="BO261" s="65"/>
    </row>
    <row r="262" spans="1:67" outlineLevel="1">
      <c r="B262" s="54" t="str">
        <f t="shared" ref="B262" si="197">$B$197&amp;""</f>
        <v>Late</v>
      </c>
      <c r="C262" s="430">
        <f t="shared" si="157"/>
        <v>0</v>
      </c>
      <c r="D262" s="430">
        <f t="shared" si="157"/>
        <v>0</v>
      </c>
      <c r="E262" s="430">
        <f t="shared" si="157"/>
        <v>0</v>
      </c>
      <c r="F262" s="430">
        <f t="shared" si="157"/>
        <v>0</v>
      </c>
      <c r="G262" s="430">
        <f t="shared" si="157"/>
        <v>0</v>
      </c>
      <c r="H262" s="430">
        <f t="shared" si="157"/>
        <v>0</v>
      </c>
      <c r="I262" s="430">
        <f t="shared" si="157"/>
        <v>0</v>
      </c>
      <c r="J262" s="430">
        <f t="shared" si="157"/>
        <v>0</v>
      </c>
      <c r="K262" s="430">
        <f t="shared" si="157"/>
        <v>0</v>
      </c>
      <c r="L262" s="430">
        <f t="shared" si="157"/>
        <v>0</v>
      </c>
      <c r="M262" s="430">
        <f t="shared" si="157"/>
        <v>0</v>
      </c>
      <c r="N262" s="430">
        <f t="shared" si="157"/>
        <v>0</v>
      </c>
      <c r="O262" s="430">
        <f t="shared" si="157"/>
        <v>0</v>
      </c>
      <c r="P262" s="430">
        <f t="shared" si="157"/>
        <v>0</v>
      </c>
      <c r="Q262" s="430">
        <f t="shared" si="157"/>
        <v>0</v>
      </c>
      <c r="R262" s="446">
        <f t="shared" si="157"/>
        <v>0</v>
      </c>
      <c r="S262" s="456"/>
      <c r="T262" s="457"/>
      <c r="U262" s="457"/>
      <c r="V262" s="457"/>
      <c r="W262" s="457"/>
      <c r="X262" s="457"/>
      <c r="Y262" s="457"/>
      <c r="Z262" s="457"/>
      <c r="AA262" s="457"/>
      <c r="AB262" s="457"/>
      <c r="AC262" s="457"/>
      <c r="AD262" s="457"/>
      <c r="AE262" s="457"/>
      <c r="AF262" s="457"/>
      <c r="AG262" s="457"/>
      <c r="AH262" s="468"/>
      <c r="AI262" s="456"/>
      <c r="AJ262" s="457"/>
      <c r="AK262" s="457"/>
      <c r="AL262" s="457"/>
      <c r="AM262" s="457"/>
      <c r="AN262" s="457"/>
      <c r="AO262" s="457"/>
      <c r="AP262" s="457"/>
      <c r="AQ262" s="457"/>
      <c r="AR262" s="457"/>
      <c r="AS262" s="457"/>
      <c r="AT262" s="457"/>
      <c r="AU262" s="457"/>
      <c r="AV262" s="457"/>
      <c r="AW262" s="457"/>
      <c r="AX262" s="468"/>
      <c r="AY262" s="456"/>
      <c r="AZ262" s="457"/>
      <c r="BA262" s="457"/>
      <c r="BB262" s="457"/>
      <c r="BC262" s="457"/>
      <c r="BD262" s="457"/>
      <c r="BE262" s="457"/>
      <c r="BF262" s="457"/>
      <c r="BG262" s="457"/>
      <c r="BH262" s="457"/>
      <c r="BI262" s="457"/>
      <c r="BJ262" s="457"/>
      <c r="BK262" s="457"/>
      <c r="BL262" s="457"/>
      <c r="BM262" s="457"/>
      <c r="BN262" s="468"/>
      <c r="BO262" s="65"/>
    </row>
    <row r="263" spans="1:67" outlineLevel="1">
      <c r="B263" s="54" t="s">
        <v>978</v>
      </c>
      <c r="C263" s="430">
        <f t="shared" ref="C263:C265" si="198">CHOOSE(d.Region,S263,AI263,AY263)</f>
        <v>0</v>
      </c>
      <c r="D263" s="430">
        <f t="shared" ref="D263:D265" si="199">CHOOSE(d.Region,T263,AJ263,AZ263)</f>
        <v>0</v>
      </c>
      <c r="E263" s="430">
        <f t="shared" ref="E263:E265" si="200">CHOOSE(d.Region,U263,AK263,BA263)</f>
        <v>0</v>
      </c>
      <c r="F263" s="430">
        <f t="shared" ref="F263:F265" si="201">CHOOSE(d.Region,V263,AL263,BB263)</f>
        <v>0</v>
      </c>
      <c r="G263" s="430">
        <f t="shared" ref="G263:G265" si="202">CHOOSE(d.Region,W263,AM263,BC263)</f>
        <v>0</v>
      </c>
      <c r="H263" s="430">
        <f t="shared" ref="H263:H265" si="203">CHOOSE(d.Region,X263,AN263,BD263)</f>
        <v>0</v>
      </c>
      <c r="I263" s="430">
        <f t="shared" ref="I263:I265" si="204">CHOOSE(d.Region,Y263,AO263,BE263)</f>
        <v>0</v>
      </c>
      <c r="J263" s="430">
        <f t="shared" ref="J263:J265" si="205">CHOOSE(d.Region,Z263,AP263,BF263)</f>
        <v>0</v>
      </c>
      <c r="K263" s="430">
        <f t="shared" ref="K263:K265" si="206">CHOOSE(d.Region,AA263,AQ263,BG263)</f>
        <v>0</v>
      </c>
      <c r="L263" s="430">
        <f t="shared" ref="L263:L265" si="207">CHOOSE(d.Region,AB263,AR263,BH263)</f>
        <v>0</v>
      </c>
      <c r="M263" s="430">
        <f t="shared" ref="M263:M265" si="208">CHOOSE(d.Region,AC263,AS263,BI263)</f>
        <v>0</v>
      </c>
      <c r="N263" s="430">
        <f t="shared" ref="N263:N265" si="209">CHOOSE(d.Region,AD263,AT263,BJ263)</f>
        <v>0</v>
      </c>
      <c r="O263" s="430">
        <f t="shared" ref="O263:O265" si="210">CHOOSE(d.Region,AE263,AU263,BK263)</f>
        <v>0</v>
      </c>
      <c r="P263" s="430">
        <f t="shared" ref="P263:P265" si="211">CHOOSE(d.Region,AF263,AV263,BL263)</f>
        <v>0</v>
      </c>
      <c r="Q263" s="430">
        <f t="shared" ref="Q263:Q265" si="212">CHOOSE(d.Region,AG263,AW263,BM263)</f>
        <v>0</v>
      </c>
      <c r="R263" s="446">
        <f t="shared" ref="R263:R265" si="213">CHOOSE(d.Region,AH263,AX263,BN263)</f>
        <v>0</v>
      </c>
      <c r="S263" s="487"/>
      <c r="T263" s="488"/>
      <c r="U263" s="488"/>
      <c r="V263" s="488"/>
      <c r="W263" s="488"/>
      <c r="X263" s="488"/>
      <c r="Y263" s="488"/>
      <c r="Z263" s="488"/>
      <c r="AA263" s="488"/>
      <c r="AB263" s="488"/>
      <c r="AC263" s="488"/>
      <c r="AD263" s="488"/>
      <c r="AE263" s="488"/>
      <c r="AF263" s="488"/>
      <c r="AG263" s="488"/>
      <c r="AH263" s="489"/>
      <c r="AI263" s="487"/>
      <c r="AJ263" s="488"/>
      <c r="AK263" s="488"/>
      <c r="AL263" s="488"/>
      <c r="AM263" s="488"/>
      <c r="AN263" s="488"/>
      <c r="AO263" s="488"/>
      <c r="AP263" s="488"/>
      <c r="AQ263" s="488"/>
      <c r="AR263" s="488"/>
      <c r="AS263" s="488"/>
      <c r="AT263" s="488"/>
      <c r="AU263" s="488"/>
      <c r="AV263" s="488"/>
      <c r="AW263" s="488"/>
      <c r="AX263" s="489"/>
      <c r="AY263" s="487"/>
      <c r="AZ263" s="488"/>
      <c r="BA263" s="488"/>
      <c r="BB263" s="488"/>
      <c r="BC263" s="488"/>
      <c r="BD263" s="488"/>
      <c r="BE263" s="488"/>
      <c r="BF263" s="488"/>
      <c r="BG263" s="488"/>
      <c r="BH263" s="488"/>
      <c r="BI263" s="488"/>
      <c r="BJ263" s="488"/>
      <c r="BK263" s="488"/>
      <c r="BL263" s="488"/>
      <c r="BM263" s="488"/>
      <c r="BN263" s="489"/>
      <c r="BO263" s="65"/>
    </row>
    <row r="264" spans="1:67" outlineLevel="1">
      <c r="B264" s="54" t="str">
        <f t="shared" ref="B264" si="214">$B$199&amp;""</f>
        <v>7mo with 0% mated</v>
      </c>
      <c r="C264" s="430">
        <f t="shared" si="198"/>
        <v>0</v>
      </c>
      <c r="D264" s="430">
        <f t="shared" si="199"/>
        <v>0</v>
      </c>
      <c r="E264" s="430">
        <f t="shared" si="200"/>
        <v>0</v>
      </c>
      <c r="F264" s="430">
        <f t="shared" si="201"/>
        <v>0</v>
      </c>
      <c r="G264" s="430">
        <f t="shared" si="202"/>
        <v>0</v>
      </c>
      <c r="H264" s="430">
        <f t="shared" si="203"/>
        <v>0</v>
      </c>
      <c r="I264" s="430">
        <f t="shared" si="204"/>
        <v>0</v>
      </c>
      <c r="J264" s="430">
        <f t="shared" si="205"/>
        <v>0</v>
      </c>
      <c r="K264" s="430">
        <f t="shared" si="206"/>
        <v>0</v>
      </c>
      <c r="L264" s="430">
        <f t="shared" si="207"/>
        <v>0</v>
      </c>
      <c r="M264" s="430">
        <f t="shared" si="208"/>
        <v>0</v>
      </c>
      <c r="N264" s="430">
        <f t="shared" si="209"/>
        <v>0</v>
      </c>
      <c r="O264" s="430">
        <f t="shared" si="210"/>
        <v>0</v>
      </c>
      <c r="P264" s="430">
        <f t="shared" si="211"/>
        <v>0</v>
      </c>
      <c r="Q264" s="430">
        <f t="shared" si="212"/>
        <v>0</v>
      </c>
      <c r="R264" s="446">
        <f t="shared" si="213"/>
        <v>0</v>
      </c>
      <c r="S264" s="487"/>
      <c r="T264" s="488"/>
      <c r="U264" s="488"/>
      <c r="V264" s="488"/>
      <c r="W264" s="488"/>
      <c r="X264" s="488"/>
      <c r="Y264" s="488"/>
      <c r="Z264" s="488"/>
      <c r="AA264" s="488"/>
      <c r="AB264" s="488"/>
      <c r="AC264" s="488"/>
      <c r="AD264" s="488"/>
      <c r="AE264" s="488"/>
      <c r="AF264" s="488"/>
      <c r="AG264" s="488"/>
      <c r="AH264" s="489"/>
      <c r="AI264" s="487"/>
      <c r="AJ264" s="488"/>
      <c r="AK264" s="488"/>
      <c r="AL264" s="488"/>
      <c r="AM264" s="488"/>
      <c r="AN264" s="488"/>
      <c r="AO264" s="488"/>
      <c r="AP264" s="488"/>
      <c r="AQ264" s="488"/>
      <c r="AR264" s="488"/>
      <c r="AS264" s="488"/>
      <c r="AT264" s="488"/>
      <c r="AU264" s="488"/>
      <c r="AV264" s="488"/>
      <c r="AW264" s="488"/>
      <c r="AX264" s="489"/>
      <c r="AY264" s="487"/>
      <c r="AZ264" s="488"/>
      <c r="BA264" s="488"/>
      <c r="BB264" s="488"/>
      <c r="BC264" s="488"/>
      <c r="BD264" s="488"/>
      <c r="BE264" s="488"/>
      <c r="BF264" s="488"/>
      <c r="BG264" s="488"/>
      <c r="BH264" s="488"/>
      <c r="BI264" s="488"/>
      <c r="BJ264" s="488"/>
      <c r="BK264" s="488"/>
      <c r="BL264" s="488"/>
      <c r="BM264" s="488"/>
      <c r="BN264" s="489"/>
      <c r="BO264" s="65"/>
    </row>
    <row r="265" spans="1:67" outlineLevel="1">
      <c r="B265" s="54" t="s">
        <v>1749</v>
      </c>
      <c r="C265" s="430">
        <f t="shared" si="198"/>
        <v>0</v>
      </c>
      <c r="D265" s="430">
        <f t="shared" si="199"/>
        <v>0</v>
      </c>
      <c r="E265" s="430">
        <f t="shared" si="200"/>
        <v>0</v>
      </c>
      <c r="F265" s="430">
        <f t="shared" si="201"/>
        <v>0</v>
      </c>
      <c r="G265" s="430">
        <f t="shared" si="202"/>
        <v>0</v>
      </c>
      <c r="H265" s="430">
        <f t="shared" si="203"/>
        <v>0</v>
      </c>
      <c r="I265" s="430">
        <f t="shared" si="204"/>
        <v>0</v>
      </c>
      <c r="J265" s="430">
        <f t="shared" si="205"/>
        <v>0</v>
      </c>
      <c r="K265" s="430">
        <f t="shared" si="206"/>
        <v>0</v>
      </c>
      <c r="L265" s="430">
        <f t="shared" si="207"/>
        <v>0</v>
      </c>
      <c r="M265" s="430">
        <f t="shared" si="208"/>
        <v>0</v>
      </c>
      <c r="N265" s="430">
        <f t="shared" si="209"/>
        <v>0</v>
      </c>
      <c r="O265" s="430">
        <f t="shared" si="210"/>
        <v>0</v>
      </c>
      <c r="P265" s="430">
        <f t="shared" si="211"/>
        <v>0</v>
      </c>
      <c r="Q265" s="430">
        <f t="shared" si="212"/>
        <v>0</v>
      </c>
      <c r="R265" s="446">
        <f t="shared" si="213"/>
        <v>0</v>
      </c>
      <c r="S265" s="487"/>
      <c r="T265" s="488"/>
      <c r="U265" s="488"/>
      <c r="V265" s="488"/>
      <c r="W265" s="488"/>
      <c r="X265" s="488"/>
      <c r="Y265" s="488"/>
      <c r="Z265" s="488"/>
      <c r="AA265" s="488"/>
      <c r="AB265" s="488"/>
      <c r="AC265" s="488"/>
      <c r="AD265" s="488"/>
      <c r="AE265" s="488"/>
      <c r="AF265" s="488"/>
      <c r="AG265" s="488"/>
      <c r="AH265" s="489"/>
      <c r="AI265" s="487"/>
      <c r="AJ265" s="488"/>
      <c r="AK265" s="488"/>
      <c r="AL265" s="488"/>
      <c r="AM265" s="488"/>
      <c r="AN265" s="488"/>
      <c r="AO265" s="488"/>
      <c r="AP265" s="488"/>
      <c r="AQ265" s="488"/>
      <c r="AR265" s="488"/>
      <c r="AS265" s="488"/>
      <c r="AT265" s="488"/>
      <c r="AU265" s="488"/>
      <c r="AV265" s="488"/>
      <c r="AW265" s="488"/>
      <c r="AX265" s="489"/>
      <c r="AY265" s="487"/>
      <c r="AZ265" s="488"/>
      <c r="BA265" s="488"/>
      <c r="BB265" s="488"/>
      <c r="BC265" s="488"/>
      <c r="BD265" s="488"/>
      <c r="BE265" s="488"/>
      <c r="BF265" s="488"/>
      <c r="BG265" s="488"/>
      <c r="BH265" s="488"/>
      <c r="BI265" s="488"/>
      <c r="BJ265" s="488"/>
      <c r="BK265" s="488"/>
      <c r="BL265" s="488"/>
      <c r="BM265" s="488"/>
      <c r="BN265" s="489"/>
      <c r="BO265" s="65"/>
    </row>
    <row r="266" spans="1:67" outlineLevel="1">
      <c r="B266" s="54" t="s">
        <v>1114</v>
      </c>
      <c r="C266" s="431">
        <f t="shared" si="157"/>
        <v>0</v>
      </c>
      <c r="D266" s="431">
        <f t="shared" si="157"/>
        <v>0</v>
      </c>
      <c r="E266" s="431">
        <f t="shared" si="157"/>
        <v>0</v>
      </c>
      <c r="F266" s="431">
        <f t="shared" si="157"/>
        <v>0</v>
      </c>
      <c r="G266" s="431">
        <f t="shared" si="157"/>
        <v>0</v>
      </c>
      <c r="H266" s="431">
        <f t="shared" si="157"/>
        <v>0</v>
      </c>
      <c r="I266" s="431">
        <f t="shared" si="157"/>
        <v>0</v>
      </c>
      <c r="J266" s="431">
        <f t="shared" si="157"/>
        <v>0</v>
      </c>
      <c r="K266" s="431">
        <f t="shared" si="157"/>
        <v>0</v>
      </c>
      <c r="L266" s="431">
        <f t="shared" si="157"/>
        <v>0</v>
      </c>
      <c r="M266" s="431">
        <f t="shared" si="157"/>
        <v>0</v>
      </c>
      <c r="N266" s="431">
        <f t="shared" si="157"/>
        <v>0</v>
      </c>
      <c r="O266" s="431">
        <f t="shared" si="157"/>
        <v>0</v>
      </c>
      <c r="P266" s="431">
        <f t="shared" si="157"/>
        <v>0</v>
      </c>
      <c r="Q266" s="431">
        <f t="shared" si="157"/>
        <v>0</v>
      </c>
      <c r="R266" s="447">
        <f t="shared" si="157"/>
        <v>0</v>
      </c>
      <c r="S266" s="508"/>
      <c r="T266" s="509"/>
      <c r="U266" s="509"/>
      <c r="V266" s="509"/>
      <c r="W266" s="509"/>
      <c r="X266" s="509"/>
      <c r="Y266" s="509"/>
      <c r="Z266" s="509"/>
      <c r="AA266" s="509"/>
      <c r="AB266" s="509"/>
      <c r="AC266" s="509"/>
      <c r="AD266" s="509"/>
      <c r="AE266" s="509"/>
      <c r="AF266" s="509"/>
      <c r="AG266" s="509"/>
      <c r="AH266" s="510"/>
      <c r="AI266" s="508"/>
      <c r="AJ266" s="509"/>
      <c r="AK266" s="509"/>
      <c r="AL266" s="509"/>
      <c r="AM266" s="509"/>
      <c r="AN266" s="509"/>
      <c r="AO266" s="509"/>
      <c r="AP266" s="509"/>
      <c r="AQ266" s="509"/>
      <c r="AR266" s="509"/>
      <c r="AS266" s="509"/>
      <c r="AT266" s="509"/>
      <c r="AU266" s="509"/>
      <c r="AV266" s="509"/>
      <c r="AW266" s="509"/>
      <c r="AX266" s="510"/>
      <c r="AY266" s="508"/>
      <c r="AZ266" s="509"/>
      <c r="BA266" s="509"/>
      <c r="BB266" s="509"/>
      <c r="BC266" s="509"/>
      <c r="BD266" s="509"/>
      <c r="BE266" s="509"/>
      <c r="BF266" s="509"/>
      <c r="BG266" s="509"/>
      <c r="BH266" s="509"/>
      <c r="BI266" s="509"/>
      <c r="BJ266" s="509"/>
      <c r="BK266" s="509"/>
      <c r="BL266" s="509"/>
      <c r="BM266" s="509"/>
      <c r="BN266" s="510"/>
      <c r="BO266" s="65"/>
    </row>
    <row r="267" spans="1:67">
      <c r="B267" s="107"/>
      <c r="C267" s="107"/>
      <c r="D267" s="107"/>
      <c r="E267" s="107"/>
      <c r="F267" s="107"/>
      <c r="G267" s="107"/>
      <c r="H267" s="107"/>
      <c r="I267" s="107"/>
      <c r="J267" s="107"/>
      <c r="K267" s="107"/>
      <c r="L267" s="107"/>
      <c r="M267" s="107"/>
      <c r="N267" s="107"/>
      <c r="O267" s="107"/>
      <c r="P267" s="107"/>
      <c r="Q267" s="107"/>
      <c r="R267" s="107"/>
    </row>
    <row r="269" spans="1:67">
      <c r="A269" s="254" t="s">
        <v>1136</v>
      </c>
      <c r="B269" s="253"/>
      <c r="C269" s="126"/>
      <c r="D269" s="126"/>
      <c r="E269" s="126"/>
      <c r="F269" s="126"/>
      <c r="G269" s="126"/>
      <c r="H269" s="126"/>
      <c r="I269" s="126"/>
      <c r="J269" s="126"/>
      <c r="K269" s="126"/>
      <c r="L269" s="126"/>
      <c r="M269" s="126"/>
      <c r="N269" s="126"/>
      <c r="O269" s="126"/>
      <c r="P269" s="126"/>
      <c r="Q269" s="126"/>
      <c r="R269" s="126"/>
      <c r="S269" s="126"/>
      <c r="T269" s="126"/>
      <c r="U269" s="126"/>
      <c r="V269" s="126"/>
      <c r="W269" s="126"/>
      <c r="X269" s="126"/>
      <c r="Y269" s="126"/>
      <c r="Z269" s="126"/>
      <c r="AA269" s="126"/>
      <c r="AB269" s="126"/>
      <c r="AC269" s="126"/>
      <c r="AD269" s="126"/>
      <c r="AE269" s="126"/>
      <c r="AF269" s="126"/>
      <c r="AG269" s="126"/>
      <c r="AH269" s="126"/>
      <c r="AI269" s="126"/>
      <c r="AJ269" s="126"/>
      <c r="AK269" s="126"/>
      <c r="AL269" s="126"/>
      <c r="AM269" s="126"/>
      <c r="AN269" s="126"/>
      <c r="AO269" s="126"/>
      <c r="AP269" s="126"/>
      <c r="AQ269" s="126"/>
      <c r="AR269" s="126"/>
      <c r="AS269" s="126"/>
      <c r="AT269" s="126"/>
      <c r="AU269" s="126"/>
      <c r="AV269" s="126"/>
      <c r="AW269" s="126"/>
      <c r="AX269" s="126"/>
      <c r="AY269" s="126"/>
      <c r="AZ269" s="126"/>
      <c r="BA269" s="126"/>
      <c r="BB269" s="126"/>
      <c r="BC269" s="126"/>
      <c r="BD269" s="126"/>
      <c r="BE269" s="126"/>
      <c r="BF269" s="126"/>
      <c r="BG269" s="126"/>
      <c r="BH269" s="126"/>
      <c r="BI269" s="126"/>
      <c r="BJ269" s="126"/>
      <c r="BK269" s="126"/>
      <c r="BL269" s="126"/>
      <c r="BM269" s="126"/>
      <c r="BN269" s="126"/>
    </row>
    <row r="270" spans="1:67" outlineLevel="1">
      <c r="A270" s="254"/>
      <c r="B270" s="253"/>
      <c r="C270" s="126" t="str">
        <f>d.RegionName</f>
        <v>GSM</v>
      </c>
      <c r="D270" s="126"/>
      <c r="E270" s="126"/>
      <c r="F270" s="126"/>
      <c r="G270" s="126"/>
      <c r="H270" s="126"/>
      <c r="I270" s="126"/>
      <c r="J270" s="126"/>
      <c r="K270" s="126"/>
      <c r="L270" s="126"/>
      <c r="M270" s="126"/>
      <c r="N270" s="126"/>
      <c r="O270" s="126"/>
      <c r="P270" s="126"/>
      <c r="Q270" s="126"/>
      <c r="R270" s="126"/>
      <c r="S270" s="454" t="s">
        <v>950</v>
      </c>
      <c r="T270" s="126"/>
      <c r="U270" s="126"/>
      <c r="V270" s="126"/>
      <c r="W270" s="126"/>
      <c r="X270" s="126"/>
      <c r="Y270" s="126"/>
      <c r="Z270" s="126"/>
      <c r="AA270" s="126"/>
      <c r="AB270" s="126"/>
      <c r="AC270" s="126"/>
      <c r="AD270" s="126"/>
      <c r="AE270" s="126"/>
      <c r="AF270" s="126"/>
      <c r="AG270" s="126"/>
      <c r="AH270" s="466"/>
      <c r="AI270" s="454" t="s">
        <v>951</v>
      </c>
      <c r="AJ270" s="126"/>
      <c r="AK270" s="126"/>
      <c r="AL270" s="126"/>
      <c r="AM270" s="126"/>
      <c r="AN270" s="126"/>
      <c r="AO270" s="126"/>
      <c r="AP270" s="126"/>
      <c r="AQ270" s="126"/>
      <c r="AR270" s="126"/>
      <c r="AS270" s="126"/>
      <c r="AT270" s="126"/>
      <c r="AU270" s="126"/>
      <c r="AV270" s="126"/>
      <c r="AW270" s="126"/>
      <c r="AX270" s="466"/>
      <c r="AY270" s="454" t="s">
        <v>952</v>
      </c>
      <c r="AZ270" s="126"/>
      <c r="BA270" s="126"/>
      <c r="BB270" s="126"/>
      <c r="BC270" s="126"/>
      <c r="BD270" s="126"/>
      <c r="BE270" s="126"/>
      <c r="BF270" s="126"/>
      <c r="BG270" s="126"/>
      <c r="BH270" s="126"/>
      <c r="BI270" s="126"/>
      <c r="BJ270" s="126"/>
      <c r="BK270" s="126"/>
      <c r="BL270" s="126"/>
      <c r="BM270" s="126"/>
      <c r="BN270" s="466"/>
    </row>
    <row r="271" spans="1:67" outlineLevel="1" collapsed="1">
      <c r="A271" s="254"/>
      <c r="B271" s="253"/>
      <c r="C271" s="126" t="s">
        <v>1123</v>
      </c>
      <c r="D271" s="126"/>
      <c r="E271" s="126"/>
      <c r="F271" s="126"/>
      <c r="G271" s="126" t="s">
        <v>1124</v>
      </c>
      <c r="H271" s="126"/>
      <c r="I271" s="126"/>
      <c r="J271" s="126"/>
      <c r="K271" s="126" t="s">
        <v>1125</v>
      </c>
      <c r="L271" s="126"/>
      <c r="M271" s="126"/>
      <c r="N271" s="126"/>
      <c r="O271" s="126" t="s">
        <v>876</v>
      </c>
      <c r="P271" s="126"/>
      <c r="Q271" s="126"/>
      <c r="R271" s="126"/>
      <c r="S271" s="454" t="s">
        <v>1123</v>
      </c>
      <c r="T271" s="126"/>
      <c r="U271" s="126"/>
      <c r="V271" s="126"/>
      <c r="W271" s="126" t="s">
        <v>1124</v>
      </c>
      <c r="X271" s="126"/>
      <c r="Y271" s="126"/>
      <c r="Z271" s="126"/>
      <c r="AA271" s="126" t="s">
        <v>1125</v>
      </c>
      <c r="AB271" s="126"/>
      <c r="AC271" s="126"/>
      <c r="AD271" s="126"/>
      <c r="AE271" s="126" t="s">
        <v>876</v>
      </c>
      <c r="AF271" s="126"/>
      <c r="AG271" s="126"/>
      <c r="AH271" s="466"/>
      <c r="AI271" s="454" t="s">
        <v>1123</v>
      </c>
      <c r="AJ271" s="126"/>
      <c r="AK271" s="126"/>
      <c r="AL271" s="126"/>
      <c r="AM271" s="126" t="s">
        <v>1124</v>
      </c>
      <c r="AN271" s="126"/>
      <c r="AO271" s="126"/>
      <c r="AP271" s="126"/>
      <c r="AQ271" s="126" t="s">
        <v>1125</v>
      </c>
      <c r="AR271" s="126"/>
      <c r="AS271" s="126"/>
      <c r="AT271" s="126"/>
      <c r="AU271" s="126" t="s">
        <v>876</v>
      </c>
      <c r="AV271" s="126"/>
      <c r="AW271" s="126"/>
      <c r="AX271" s="466"/>
      <c r="AY271" s="454" t="s">
        <v>1123</v>
      </c>
      <c r="AZ271" s="126"/>
      <c r="BA271" s="126"/>
      <c r="BB271" s="126"/>
      <c r="BC271" s="126" t="s">
        <v>1124</v>
      </c>
      <c r="BD271" s="126"/>
      <c r="BE271" s="126"/>
      <c r="BF271" s="126"/>
      <c r="BG271" s="126" t="s">
        <v>1125</v>
      </c>
      <c r="BH271" s="126"/>
      <c r="BI271" s="126"/>
      <c r="BJ271" s="126"/>
      <c r="BK271" s="126" t="s">
        <v>876</v>
      </c>
      <c r="BL271" s="126"/>
      <c r="BM271" s="126"/>
      <c r="BN271" s="466"/>
    </row>
    <row r="272" spans="1:67" outlineLevel="1">
      <c r="A272" s="254"/>
      <c r="B272" s="253"/>
      <c r="C272" s="21" t="s">
        <v>1437</v>
      </c>
      <c r="D272" s="21" t="s">
        <v>1438</v>
      </c>
      <c r="E272" s="21" t="s">
        <v>1439</v>
      </c>
      <c r="F272" s="21" t="s">
        <v>1440</v>
      </c>
      <c r="G272" s="21" t="s">
        <v>1437</v>
      </c>
      <c r="H272" s="21" t="s">
        <v>1438</v>
      </c>
      <c r="I272" s="21" t="s">
        <v>1439</v>
      </c>
      <c r="J272" s="21" t="s">
        <v>1440</v>
      </c>
      <c r="K272" s="21" t="s">
        <v>1437</v>
      </c>
      <c r="L272" s="21" t="s">
        <v>1438</v>
      </c>
      <c r="M272" s="21" t="s">
        <v>1439</v>
      </c>
      <c r="N272" s="21" t="s">
        <v>1440</v>
      </c>
      <c r="O272" s="21" t="s">
        <v>1437</v>
      </c>
      <c r="P272" s="21" t="s">
        <v>1438</v>
      </c>
      <c r="Q272" s="21" t="s">
        <v>1439</v>
      </c>
      <c r="R272" s="21" t="s">
        <v>1440</v>
      </c>
      <c r="S272" s="458" t="s">
        <v>1437</v>
      </c>
      <c r="T272" s="21" t="s">
        <v>1438</v>
      </c>
      <c r="U272" s="21" t="s">
        <v>1439</v>
      </c>
      <c r="V272" s="21" t="s">
        <v>1440</v>
      </c>
      <c r="W272" s="21" t="s">
        <v>1437</v>
      </c>
      <c r="X272" s="21" t="s">
        <v>1438</v>
      </c>
      <c r="Y272" s="21" t="s">
        <v>1439</v>
      </c>
      <c r="Z272" s="21" t="s">
        <v>1440</v>
      </c>
      <c r="AA272" s="21" t="s">
        <v>1437</v>
      </c>
      <c r="AB272" s="21" t="s">
        <v>1438</v>
      </c>
      <c r="AC272" s="21" t="s">
        <v>1439</v>
      </c>
      <c r="AD272" s="21" t="s">
        <v>1440</v>
      </c>
      <c r="AE272" s="21" t="s">
        <v>1437</v>
      </c>
      <c r="AF272" s="21" t="s">
        <v>1438</v>
      </c>
      <c r="AG272" s="21" t="s">
        <v>1439</v>
      </c>
      <c r="AH272" s="469" t="s">
        <v>1440</v>
      </c>
      <c r="AI272" s="458" t="s">
        <v>1437</v>
      </c>
      <c r="AJ272" s="21" t="s">
        <v>1438</v>
      </c>
      <c r="AK272" s="21" t="s">
        <v>1439</v>
      </c>
      <c r="AL272" s="21" t="s">
        <v>1440</v>
      </c>
      <c r="AM272" s="21" t="s">
        <v>1437</v>
      </c>
      <c r="AN272" s="21" t="s">
        <v>1438</v>
      </c>
      <c r="AO272" s="21" t="s">
        <v>1439</v>
      </c>
      <c r="AP272" s="21" t="s">
        <v>1440</v>
      </c>
      <c r="AQ272" s="21" t="s">
        <v>1437</v>
      </c>
      <c r="AR272" s="21" t="s">
        <v>1438</v>
      </c>
      <c r="AS272" s="21" t="s">
        <v>1439</v>
      </c>
      <c r="AT272" s="21" t="s">
        <v>1440</v>
      </c>
      <c r="AU272" s="21" t="s">
        <v>1437</v>
      </c>
      <c r="AV272" s="21" t="s">
        <v>1438</v>
      </c>
      <c r="AW272" s="21" t="s">
        <v>1439</v>
      </c>
      <c r="AX272" s="469" t="s">
        <v>1440</v>
      </c>
      <c r="AY272" s="458" t="s">
        <v>1437</v>
      </c>
      <c r="AZ272" s="21" t="s">
        <v>1438</v>
      </c>
      <c r="BA272" s="21" t="s">
        <v>1439</v>
      </c>
      <c r="BB272" s="21" t="s">
        <v>1440</v>
      </c>
      <c r="BC272" s="21" t="s">
        <v>1437</v>
      </c>
      <c r="BD272" s="21" t="s">
        <v>1438</v>
      </c>
      <c r="BE272" s="21" t="s">
        <v>1439</v>
      </c>
      <c r="BF272" s="21" t="s">
        <v>1440</v>
      </c>
      <c r="BG272" s="21" t="s">
        <v>1437</v>
      </c>
      <c r="BH272" s="21" t="s">
        <v>1438</v>
      </c>
      <c r="BI272" s="21" t="s">
        <v>1439</v>
      </c>
      <c r="BJ272" s="21" t="s">
        <v>1440</v>
      </c>
      <c r="BK272" s="21" t="s">
        <v>1437</v>
      </c>
      <c r="BL272" s="21" t="s">
        <v>1438</v>
      </c>
      <c r="BM272" s="21" t="s">
        <v>1439</v>
      </c>
      <c r="BN272" s="469" t="s">
        <v>1440</v>
      </c>
    </row>
    <row r="273" spans="2:67" ht="24.75" outlineLevel="2">
      <c r="B273" s="53" t="str">
        <f>"Grazing Intensity 1
"&amp;$B$194&amp;": Ewe Lambs"</f>
        <v>Grazing Intensity 1
Standard (7mo): Ewe Lambs</v>
      </c>
      <c r="C273" s="61">
        <f t="shared" ref="C273:C326" si="215">CHOOSE(d.Region,S273,AI273,AY273)</f>
        <v>0</v>
      </c>
      <c r="D273" s="61">
        <f t="shared" ref="D273:D326" si="216">CHOOSE(d.Region,T273,AJ273,AZ273)</f>
        <v>0</v>
      </c>
      <c r="E273" s="61">
        <f t="shared" ref="E273:E326" si="217">CHOOSE(d.Region,U273,AK273,BA273)</f>
        <v>0</v>
      </c>
      <c r="F273" s="61">
        <f t="shared" ref="F273:F326" si="218">CHOOSE(d.Region,V273,AL273,BB273)</f>
        <v>0</v>
      </c>
      <c r="G273" s="61">
        <f t="shared" ref="G273:G326" si="219">CHOOSE(d.Region,W273,AM273,BC273)</f>
        <v>0</v>
      </c>
      <c r="H273" s="61">
        <f t="shared" ref="H273:H326" si="220">CHOOSE(d.Region,X273,AN273,BD273)</f>
        <v>0</v>
      </c>
      <c r="I273" s="61">
        <f t="shared" ref="I273:I326" si="221">CHOOSE(d.Region,Y273,AO273,BE273)</f>
        <v>0</v>
      </c>
      <c r="J273" s="61">
        <f t="shared" ref="J273:J326" si="222">CHOOSE(d.Region,Z273,AP273,BF273)</f>
        <v>0</v>
      </c>
      <c r="K273" s="61">
        <f t="shared" ref="K273:K326" si="223">CHOOSE(d.Region,AA273,AQ273,BG273)</f>
        <v>0</v>
      </c>
      <c r="L273" s="61">
        <f t="shared" ref="L273:L326" si="224">CHOOSE(d.Region,AB273,AR273,BH273)</f>
        <v>0</v>
      </c>
      <c r="M273" s="61">
        <f t="shared" ref="M273:M326" si="225">CHOOSE(d.Region,AC273,AS273,BI273)</f>
        <v>0</v>
      </c>
      <c r="N273" s="61">
        <f t="shared" ref="N273:N326" si="226">CHOOSE(d.Region,AD273,AT273,BJ273)</f>
        <v>0</v>
      </c>
      <c r="O273" s="61">
        <f t="shared" ref="O273:O326" si="227">CHOOSE(d.Region,AE273,AU273,BK273)</f>
        <v>0</v>
      </c>
      <c r="P273" s="61">
        <f t="shared" ref="P273:P326" si="228">CHOOSE(d.Region,AF273,AV273,BL273)</f>
        <v>0</v>
      </c>
      <c r="Q273" s="61">
        <f t="shared" ref="Q273:Q326" si="229">CHOOSE(d.Region,AG273,AW273,BM273)</f>
        <v>0</v>
      </c>
      <c r="R273" s="448">
        <f t="shared" ref="R273:R326" si="230">CHOOSE(d.Region,AH273,AX273,BN273)</f>
        <v>0</v>
      </c>
      <c r="S273" s="459"/>
      <c r="T273" s="250"/>
      <c r="U273" s="250"/>
      <c r="V273" s="250"/>
      <c r="W273" s="250"/>
      <c r="X273" s="250"/>
      <c r="Y273" s="250"/>
      <c r="Z273" s="250"/>
      <c r="AA273" s="250"/>
      <c r="AB273" s="250"/>
      <c r="AC273" s="250"/>
      <c r="AD273" s="250"/>
      <c r="AE273" s="250"/>
      <c r="AF273" s="250"/>
      <c r="AG273" s="250"/>
      <c r="AH273" s="470"/>
      <c r="AI273" s="459"/>
      <c r="AJ273" s="250"/>
      <c r="AK273" s="250"/>
      <c r="AL273" s="250"/>
      <c r="AM273" s="250"/>
      <c r="AN273" s="250"/>
      <c r="AO273" s="250"/>
      <c r="AP273" s="250"/>
      <c r="AQ273" s="250"/>
      <c r="AR273" s="250"/>
      <c r="AS273" s="250"/>
      <c r="AT273" s="250"/>
      <c r="AU273" s="250"/>
      <c r="AV273" s="250"/>
      <c r="AW273" s="250"/>
      <c r="AX273" s="470"/>
      <c r="AY273" s="459"/>
      <c r="AZ273" s="250"/>
      <c r="BA273" s="250"/>
      <c r="BB273" s="250"/>
      <c r="BC273" s="250"/>
      <c r="BD273" s="250"/>
      <c r="BE273" s="250"/>
      <c r="BF273" s="250"/>
      <c r="BG273" s="250"/>
      <c r="BH273" s="250"/>
      <c r="BI273" s="250"/>
      <c r="BJ273" s="250"/>
      <c r="BK273" s="250"/>
      <c r="BL273" s="250"/>
      <c r="BM273" s="250"/>
      <c r="BN273" s="470"/>
      <c r="BO273" s="34" t="s">
        <v>1098</v>
      </c>
    </row>
    <row r="274" spans="2:67" outlineLevel="2">
      <c r="B274" s="54" t="s">
        <v>1134</v>
      </c>
      <c r="C274" s="249">
        <f t="shared" si="215"/>
        <v>0</v>
      </c>
      <c r="D274" s="249">
        <f t="shared" si="216"/>
        <v>0</v>
      </c>
      <c r="E274" s="249">
        <f t="shared" si="217"/>
        <v>0</v>
      </c>
      <c r="F274" s="249">
        <f t="shared" si="218"/>
        <v>0</v>
      </c>
      <c r="G274" s="249">
        <f t="shared" si="219"/>
        <v>0</v>
      </c>
      <c r="H274" s="249">
        <f t="shared" si="220"/>
        <v>0</v>
      </c>
      <c r="I274" s="249">
        <f t="shared" si="221"/>
        <v>0</v>
      </c>
      <c r="J274" s="249">
        <f t="shared" si="222"/>
        <v>0</v>
      </c>
      <c r="K274" s="249">
        <f t="shared" si="223"/>
        <v>0</v>
      </c>
      <c r="L274" s="249">
        <f t="shared" si="224"/>
        <v>0</v>
      </c>
      <c r="M274" s="249">
        <f t="shared" si="225"/>
        <v>0</v>
      </c>
      <c r="N274" s="249">
        <f t="shared" si="226"/>
        <v>0</v>
      </c>
      <c r="O274" s="249">
        <f t="shared" si="227"/>
        <v>0</v>
      </c>
      <c r="P274" s="249">
        <f t="shared" si="228"/>
        <v>0</v>
      </c>
      <c r="Q274" s="249">
        <f t="shared" si="229"/>
        <v>0</v>
      </c>
      <c r="R274" s="449">
        <f t="shared" si="230"/>
        <v>0</v>
      </c>
      <c r="S274" s="460"/>
      <c r="T274" s="248"/>
      <c r="U274" s="248"/>
      <c r="V274" s="248"/>
      <c r="W274" s="248"/>
      <c r="X274" s="248"/>
      <c r="Y274" s="248"/>
      <c r="Z274" s="248"/>
      <c r="AA274" s="248"/>
      <c r="AB274" s="248"/>
      <c r="AC274" s="248"/>
      <c r="AD274" s="248"/>
      <c r="AE274" s="248"/>
      <c r="AF274" s="248"/>
      <c r="AG274" s="248"/>
      <c r="AH274" s="471"/>
      <c r="AI274" s="460"/>
      <c r="AJ274" s="248"/>
      <c r="AK274" s="248"/>
      <c r="AL274" s="248"/>
      <c r="AM274" s="248"/>
      <c r="AN274" s="248"/>
      <c r="AO274" s="248"/>
      <c r="AP274" s="248"/>
      <c r="AQ274" s="248"/>
      <c r="AR274" s="248"/>
      <c r="AS274" s="248"/>
      <c r="AT274" s="248"/>
      <c r="AU274" s="248"/>
      <c r="AV274" s="248"/>
      <c r="AW274" s="248"/>
      <c r="AX274" s="471"/>
      <c r="AY274" s="460"/>
      <c r="AZ274" s="248"/>
      <c r="BA274" s="248"/>
      <c r="BB274" s="248"/>
      <c r="BC274" s="248"/>
      <c r="BD274" s="248"/>
      <c r="BE274" s="248"/>
      <c r="BF274" s="248"/>
      <c r="BG274" s="248"/>
      <c r="BH274" s="248"/>
      <c r="BI274" s="248"/>
      <c r="BJ274" s="248"/>
      <c r="BK274" s="248"/>
      <c r="BL274" s="248"/>
      <c r="BM274" s="248"/>
      <c r="BN274" s="471"/>
    </row>
    <row r="275" spans="2:67" outlineLevel="2">
      <c r="B275" s="55" t="s">
        <v>1135</v>
      </c>
      <c r="C275" s="62">
        <f t="shared" si="215"/>
        <v>0</v>
      </c>
      <c r="D275" s="62">
        <f t="shared" si="216"/>
        <v>0</v>
      </c>
      <c r="E275" s="62">
        <f t="shared" si="217"/>
        <v>0</v>
      </c>
      <c r="F275" s="62">
        <f t="shared" si="218"/>
        <v>0</v>
      </c>
      <c r="G275" s="62">
        <f t="shared" si="219"/>
        <v>0</v>
      </c>
      <c r="H275" s="62">
        <f t="shared" si="220"/>
        <v>0</v>
      </c>
      <c r="I275" s="62">
        <f t="shared" si="221"/>
        <v>0</v>
      </c>
      <c r="J275" s="62">
        <f t="shared" si="222"/>
        <v>0</v>
      </c>
      <c r="K275" s="62">
        <f t="shared" si="223"/>
        <v>0</v>
      </c>
      <c r="L275" s="62">
        <f t="shared" si="224"/>
        <v>0</v>
      </c>
      <c r="M275" s="62">
        <f t="shared" si="225"/>
        <v>0</v>
      </c>
      <c r="N275" s="62">
        <f t="shared" si="226"/>
        <v>0</v>
      </c>
      <c r="O275" s="62">
        <f t="shared" si="227"/>
        <v>0</v>
      </c>
      <c r="P275" s="62">
        <f t="shared" si="228"/>
        <v>0</v>
      </c>
      <c r="Q275" s="62">
        <f t="shared" si="229"/>
        <v>0</v>
      </c>
      <c r="R275" s="450">
        <f t="shared" si="230"/>
        <v>0</v>
      </c>
      <c r="S275" s="461"/>
      <c r="T275" s="247"/>
      <c r="U275" s="247"/>
      <c r="V275" s="247"/>
      <c r="W275" s="247"/>
      <c r="X275" s="247"/>
      <c r="Y275" s="247"/>
      <c r="Z275" s="247"/>
      <c r="AA275" s="247"/>
      <c r="AB275" s="247"/>
      <c r="AC275" s="247"/>
      <c r="AD275" s="247"/>
      <c r="AE275" s="247"/>
      <c r="AF275" s="247"/>
      <c r="AG275" s="247"/>
      <c r="AH275" s="472"/>
      <c r="AI275" s="461"/>
      <c r="AJ275" s="247"/>
      <c r="AK275" s="247"/>
      <c r="AL275" s="247"/>
      <c r="AM275" s="247"/>
      <c r="AN275" s="247"/>
      <c r="AO275" s="247"/>
      <c r="AP275" s="247"/>
      <c r="AQ275" s="247"/>
      <c r="AR275" s="247"/>
      <c r="AS275" s="247"/>
      <c r="AT275" s="247"/>
      <c r="AU275" s="247"/>
      <c r="AV275" s="247"/>
      <c r="AW275" s="247"/>
      <c r="AX275" s="472"/>
      <c r="AY275" s="461"/>
      <c r="AZ275" s="247"/>
      <c r="BA275" s="247"/>
      <c r="BB275" s="247"/>
      <c r="BC275" s="247"/>
      <c r="BD275" s="247"/>
      <c r="BE275" s="247"/>
      <c r="BF275" s="247"/>
      <c r="BG275" s="247"/>
      <c r="BH275" s="247"/>
      <c r="BI275" s="247"/>
      <c r="BJ275" s="247"/>
      <c r="BK275" s="247"/>
      <c r="BL275" s="247"/>
      <c r="BM275" s="247"/>
      <c r="BN275" s="472"/>
    </row>
    <row r="276" spans="2:67" outlineLevel="2">
      <c r="B276" s="53" t="str">
        <f>$B$195&amp;": Ewe Lambs"</f>
        <v>Early: Ewe Lambs</v>
      </c>
      <c r="C276" s="61">
        <f t="shared" si="215"/>
        <v>0</v>
      </c>
      <c r="D276" s="61">
        <f t="shared" si="216"/>
        <v>0</v>
      </c>
      <c r="E276" s="61">
        <f t="shared" si="217"/>
        <v>0</v>
      </c>
      <c r="F276" s="61">
        <f t="shared" si="218"/>
        <v>0</v>
      </c>
      <c r="G276" s="61">
        <f t="shared" si="219"/>
        <v>0</v>
      </c>
      <c r="H276" s="61">
        <f t="shared" si="220"/>
        <v>0</v>
      </c>
      <c r="I276" s="61">
        <f t="shared" si="221"/>
        <v>0</v>
      </c>
      <c r="J276" s="61">
        <f t="shared" si="222"/>
        <v>0</v>
      </c>
      <c r="K276" s="61">
        <f t="shared" si="223"/>
        <v>0</v>
      </c>
      <c r="L276" s="61">
        <f t="shared" si="224"/>
        <v>0</v>
      </c>
      <c r="M276" s="61">
        <f t="shared" si="225"/>
        <v>0</v>
      </c>
      <c r="N276" s="61">
        <f t="shared" si="226"/>
        <v>0</v>
      </c>
      <c r="O276" s="61">
        <f t="shared" si="227"/>
        <v>0</v>
      </c>
      <c r="P276" s="61">
        <f t="shared" si="228"/>
        <v>0</v>
      </c>
      <c r="Q276" s="61">
        <f t="shared" si="229"/>
        <v>0</v>
      </c>
      <c r="R276" s="448">
        <f t="shared" si="230"/>
        <v>0</v>
      </c>
      <c r="S276" s="459"/>
      <c r="T276" s="250"/>
      <c r="U276" s="250"/>
      <c r="V276" s="250"/>
      <c r="W276" s="250"/>
      <c r="X276" s="250"/>
      <c r="Y276" s="250"/>
      <c r="Z276" s="250"/>
      <c r="AA276" s="250"/>
      <c r="AB276" s="250"/>
      <c r="AC276" s="250"/>
      <c r="AD276" s="250"/>
      <c r="AE276" s="250"/>
      <c r="AF276" s="250"/>
      <c r="AG276" s="250"/>
      <c r="AH276" s="470"/>
      <c r="AI276" s="459"/>
      <c r="AJ276" s="250"/>
      <c r="AK276" s="250"/>
      <c r="AL276" s="250"/>
      <c r="AM276" s="250"/>
      <c r="AN276" s="250"/>
      <c r="AO276" s="250"/>
      <c r="AP276" s="250"/>
      <c r="AQ276" s="250"/>
      <c r="AR276" s="250"/>
      <c r="AS276" s="250"/>
      <c r="AT276" s="250"/>
      <c r="AU276" s="250"/>
      <c r="AV276" s="250"/>
      <c r="AW276" s="250"/>
      <c r="AX276" s="470"/>
      <c r="AY276" s="459"/>
      <c r="AZ276" s="250"/>
      <c r="BA276" s="250"/>
      <c r="BB276" s="250"/>
      <c r="BC276" s="250"/>
      <c r="BD276" s="250"/>
      <c r="BE276" s="250"/>
      <c r="BF276" s="250"/>
      <c r="BG276" s="250"/>
      <c r="BH276" s="250"/>
      <c r="BI276" s="250"/>
      <c r="BJ276" s="250"/>
      <c r="BK276" s="250"/>
      <c r="BL276" s="250"/>
      <c r="BM276" s="250"/>
      <c r="BN276" s="470"/>
      <c r="BO276" s="34" t="s">
        <v>1098</v>
      </c>
    </row>
    <row r="277" spans="2:67" outlineLevel="2">
      <c r="B277" s="54" t="s">
        <v>1134</v>
      </c>
      <c r="C277" s="249">
        <f t="shared" si="215"/>
        <v>0</v>
      </c>
      <c r="D277" s="249">
        <f t="shared" si="216"/>
        <v>0</v>
      </c>
      <c r="E277" s="249">
        <f t="shared" si="217"/>
        <v>0</v>
      </c>
      <c r="F277" s="249">
        <f t="shared" si="218"/>
        <v>0</v>
      </c>
      <c r="G277" s="249">
        <f t="shared" si="219"/>
        <v>0</v>
      </c>
      <c r="H277" s="249">
        <f t="shared" si="220"/>
        <v>0</v>
      </c>
      <c r="I277" s="249">
        <f t="shared" si="221"/>
        <v>0</v>
      </c>
      <c r="J277" s="249">
        <f t="shared" si="222"/>
        <v>0</v>
      </c>
      <c r="K277" s="249">
        <f t="shared" si="223"/>
        <v>0</v>
      </c>
      <c r="L277" s="249">
        <f t="shared" si="224"/>
        <v>0</v>
      </c>
      <c r="M277" s="249">
        <f t="shared" si="225"/>
        <v>0</v>
      </c>
      <c r="N277" s="249">
        <f t="shared" si="226"/>
        <v>0</v>
      </c>
      <c r="O277" s="249">
        <f t="shared" si="227"/>
        <v>0</v>
      </c>
      <c r="P277" s="249">
        <f t="shared" si="228"/>
        <v>0</v>
      </c>
      <c r="Q277" s="249">
        <f t="shared" si="229"/>
        <v>0</v>
      </c>
      <c r="R277" s="449">
        <f t="shared" si="230"/>
        <v>0</v>
      </c>
      <c r="S277" s="460"/>
      <c r="T277" s="248"/>
      <c r="U277" s="248"/>
      <c r="V277" s="248"/>
      <c r="W277" s="248"/>
      <c r="X277" s="248"/>
      <c r="Y277" s="248"/>
      <c r="Z277" s="248"/>
      <c r="AA277" s="248"/>
      <c r="AB277" s="248"/>
      <c r="AC277" s="248"/>
      <c r="AD277" s="248"/>
      <c r="AE277" s="248"/>
      <c r="AF277" s="248"/>
      <c r="AG277" s="248"/>
      <c r="AH277" s="471"/>
      <c r="AI277" s="460"/>
      <c r="AJ277" s="248"/>
      <c r="AK277" s="248"/>
      <c r="AL277" s="248"/>
      <c r="AM277" s="248"/>
      <c r="AN277" s="248"/>
      <c r="AO277" s="248"/>
      <c r="AP277" s="248"/>
      <c r="AQ277" s="248"/>
      <c r="AR277" s="248"/>
      <c r="AS277" s="248"/>
      <c r="AT277" s="248"/>
      <c r="AU277" s="248"/>
      <c r="AV277" s="248"/>
      <c r="AW277" s="248"/>
      <c r="AX277" s="471"/>
      <c r="AY277" s="460"/>
      <c r="AZ277" s="248"/>
      <c r="BA277" s="248"/>
      <c r="BB277" s="248"/>
      <c r="BC277" s="248"/>
      <c r="BD277" s="248"/>
      <c r="BE277" s="248"/>
      <c r="BF277" s="248"/>
      <c r="BG277" s="248"/>
      <c r="BH277" s="248"/>
      <c r="BI277" s="248"/>
      <c r="BJ277" s="248"/>
      <c r="BK277" s="248"/>
      <c r="BL277" s="248"/>
      <c r="BM277" s="248"/>
      <c r="BN277" s="471"/>
    </row>
    <row r="278" spans="2:67" outlineLevel="2">
      <c r="B278" s="55" t="s">
        <v>1135</v>
      </c>
      <c r="C278" s="62">
        <f t="shared" si="215"/>
        <v>0</v>
      </c>
      <c r="D278" s="62">
        <f t="shared" si="216"/>
        <v>0</v>
      </c>
      <c r="E278" s="62">
        <f t="shared" si="217"/>
        <v>0</v>
      </c>
      <c r="F278" s="62">
        <f t="shared" si="218"/>
        <v>0</v>
      </c>
      <c r="G278" s="62">
        <f t="shared" si="219"/>
        <v>0</v>
      </c>
      <c r="H278" s="62">
        <f t="shared" si="220"/>
        <v>0</v>
      </c>
      <c r="I278" s="62">
        <f t="shared" si="221"/>
        <v>0</v>
      </c>
      <c r="J278" s="62">
        <f t="shared" si="222"/>
        <v>0</v>
      </c>
      <c r="K278" s="62">
        <f t="shared" si="223"/>
        <v>0</v>
      </c>
      <c r="L278" s="62">
        <f t="shared" si="224"/>
        <v>0</v>
      </c>
      <c r="M278" s="62">
        <f t="shared" si="225"/>
        <v>0</v>
      </c>
      <c r="N278" s="62">
        <f t="shared" si="226"/>
        <v>0</v>
      </c>
      <c r="O278" s="62">
        <f t="shared" si="227"/>
        <v>0</v>
      </c>
      <c r="P278" s="62">
        <f t="shared" si="228"/>
        <v>0</v>
      </c>
      <c r="Q278" s="62">
        <f t="shared" si="229"/>
        <v>0</v>
      </c>
      <c r="R278" s="450">
        <f t="shared" si="230"/>
        <v>0</v>
      </c>
      <c r="S278" s="461"/>
      <c r="T278" s="247"/>
      <c r="U278" s="247"/>
      <c r="V278" s="247"/>
      <c r="W278" s="247"/>
      <c r="X278" s="247"/>
      <c r="Y278" s="247"/>
      <c r="Z278" s="247"/>
      <c r="AA278" s="247"/>
      <c r="AB278" s="247"/>
      <c r="AC278" s="247"/>
      <c r="AD278" s="247"/>
      <c r="AE278" s="247"/>
      <c r="AF278" s="247"/>
      <c r="AG278" s="247"/>
      <c r="AH278" s="472"/>
      <c r="AI278" s="461"/>
      <c r="AJ278" s="247"/>
      <c r="AK278" s="247"/>
      <c r="AL278" s="247"/>
      <c r="AM278" s="247"/>
      <c r="AN278" s="247"/>
      <c r="AO278" s="247"/>
      <c r="AP278" s="247"/>
      <c r="AQ278" s="247"/>
      <c r="AR278" s="247"/>
      <c r="AS278" s="247"/>
      <c r="AT278" s="247"/>
      <c r="AU278" s="247"/>
      <c r="AV278" s="247"/>
      <c r="AW278" s="247"/>
      <c r="AX278" s="472"/>
      <c r="AY278" s="461"/>
      <c r="AZ278" s="247"/>
      <c r="BA278" s="247"/>
      <c r="BB278" s="247"/>
      <c r="BC278" s="247"/>
      <c r="BD278" s="247"/>
      <c r="BE278" s="247"/>
      <c r="BF278" s="247"/>
      <c r="BG278" s="247"/>
      <c r="BH278" s="247"/>
      <c r="BI278" s="247"/>
      <c r="BJ278" s="247"/>
      <c r="BK278" s="247"/>
      <c r="BL278" s="247"/>
      <c r="BM278" s="247"/>
      <c r="BN278" s="472"/>
    </row>
    <row r="279" spans="2:67" outlineLevel="2">
      <c r="B279" s="53" t="str">
        <f>$B$196&amp;": Ewe Lambs"</f>
        <v>Middle: Ewe Lambs</v>
      </c>
      <c r="C279" s="61">
        <f t="shared" si="215"/>
        <v>0</v>
      </c>
      <c r="D279" s="61">
        <f t="shared" si="216"/>
        <v>0</v>
      </c>
      <c r="E279" s="61">
        <f t="shared" si="217"/>
        <v>0</v>
      </c>
      <c r="F279" s="61">
        <f t="shared" si="218"/>
        <v>0</v>
      </c>
      <c r="G279" s="61">
        <f t="shared" si="219"/>
        <v>0</v>
      </c>
      <c r="H279" s="61">
        <f t="shared" si="220"/>
        <v>0</v>
      </c>
      <c r="I279" s="61">
        <f t="shared" si="221"/>
        <v>0</v>
      </c>
      <c r="J279" s="61">
        <f t="shared" si="222"/>
        <v>0</v>
      </c>
      <c r="K279" s="61">
        <f t="shared" si="223"/>
        <v>0</v>
      </c>
      <c r="L279" s="61">
        <f t="shared" si="224"/>
        <v>0</v>
      </c>
      <c r="M279" s="61">
        <f t="shared" si="225"/>
        <v>0</v>
      </c>
      <c r="N279" s="61">
        <f t="shared" si="226"/>
        <v>0</v>
      </c>
      <c r="O279" s="61">
        <f t="shared" si="227"/>
        <v>0</v>
      </c>
      <c r="P279" s="61">
        <f t="shared" si="228"/>
        <v>0</v>
      </c>
      <c r="Q279" s="61">
        <f t="shared" si="229"/>
        <v>0</v>
      </c>
      <c r="R279" s="448">
        <f t="shared" si="230"/>
        <v>0</v>
      </c>
      <c r="S279" s="459"/>
      <c r="T279" s="250"/>
      <c r="U279" s="250"/>
      <c r="V279" s="250"/>
      <c r="W279" s="250"/>
      <c r="X279" s="250"/>
      <c r="Y279" s="250"/>
      <c r="Z279" s="250"/>
      <c r="AA279" s="250"/>
      <c r="AB279" s="250"/>
      <c r="AC279" s="250"/>
      <c r="AD279" s="250"/>
      <c r="AE279" s="250"/>
      <c r="AF279" s="250"/>
      <c r="AG279" s="250"/>
      <c r="AH279" s="470"/>
      <c r="AI279" s="459"/>
      <c r="AJ279" s="250"/>
      <c r="AK279" s="250"/>
      <c r="AL279" s="250"/>
      <c r="AM279" s="250"/>
      <c r="AN279" s="250"/>
      <c r="AO279" s="250"/>
      <c r="AP279" s="250"/>
      <c r="AQ279" s="250"/>
      <c r="AR279" s="250"/>
      <c r="AS279" s="250"/>
      <c r="AT279" s="250"/>
      <c r="AU279" s="250"/>
      <c r="AV279" s="250"/>
      <c r="AW279" s="250"/>
      <c r="AX279" s="470"/>
      <c r="AY279" s="459"/>
      <c r="AZ279" s="250"/>
      <c r="BA279" s="250"/>
      <c r="BB279" s="250"/>
      <c r="BC279" s="250"/>
      <c r="BD279" s="250"/>
      <c r="BE279" s="250"/>
      <c r="BF279" s="250"/>
      <c r="BG279" s="250"/>
      <c r="BH279" s="250"/>
      <c r="BI279" s="250"/>
      <c r="BJ279" s="250"/>
      <c r="BK279" s="250"/>
      <c r="BL279" s="250"/>
      <c r="BM279" s="250"/>
      <c r="BN279" s="470"/>
      <c r="BO279" s="34" t="s">
        <v>1098</v>
      </c>
    </row>
    <row r="280" spans="2:67" outlineLevel="2">
      <c r="B280" s="54" t="s">
        <v>1134</v>
      </c>
      <c r="C280" s="249">
        <f t="shared" si="215"/>
        <v>0</v>
      </c>
      <c r="D280" s="249">
        <f t="shared" si="216"/>
        <v>0</v>
      </c>
      <c r="E280" s="249">
        <f t="shared" si="217"/>
        <v>0</v>
      </c>
      <c r="F280" s="249">
        <f t="shared" si="218"/>
        <v>0</v>
      </c>
      <c r="G280" s="249">
        <f t="shared" si="219"/>
        <v>0</v>
      </c>
      <c r="H280" s="249">
        <f t="shared" si="220"/>
        <v>0</v>
      </c>
      <c r="I280" s="249">
        <f t="shared" si="221"/>
        <v>0</v>
      </c>
      <c r="J280" s="249">
        <f t="shared" si="222"/>
        <v>0</v>
      </c>
      <c r="K280" s="249">
        <f t="shared" si="223"/>
        <v>0</v>
      </c>
      <c r="L280" s="249">
        <f t="shared" si="224"/>
        <v>0</v>
      </c>
      <c r="M280" s="249">
        <f t="shared" si="225"/>
        <v>0</v>
      </c>
      <c r="N280" s="249">
        <f t="shared" si="226"/>
        <v>0</v>
      </c>
      <c r="O280" s="249">
        <f t="shared" si="227"/>
        <v>0</v>
      </c>
      <c r="P280" s="249">
        <f t="shared" si="228"/>
        <v>0</v>
      </c>
      <c r="Q280" s="249">
        <f t="shared" si="229"/>
        <v>0</v>
      </c>
      <c r="R280" s="449">
        <f t="shared" si="230"/>
        <v>0</v>
      </c>
      <c r="S280" s="460"/>
      <c r="T280" s="248"/>
      <c r="U280" s="248"/>
      <c r="V280" s="248"/>
      <c r="W280" s="248"/>
      <c r="X280" s="248"/>
      <c r="Y280" s="248"/>
      <c r="Z280" s="248"/>
      <c r="AA280" s="248"/>
      <c r="AB280" s="248"/>
      <c r="AC280" s="248"/>
      <c r="AD280" s="248"/>
      <c r="AE280" s="248"/>
      <c r="AF280" s="248"/>
      <c r="AG280" s="248"/>
      <c r="AH280" s="471"/>
      <c r="AI280" s="460"/>
      <c r="AJ280" s="248"/>
      <c r="AK280" s="248"/>
      <c r="AL280" s="248"/>
      <c r="AM280" s="248"/>
      <c r="AN280" s="248"/>
      <c r="AO280" s="248"/>
      <c r="AP280" s="248"/>
      <c r="AQ280" s="248"/>
      <c r="AR280" s="248"/>
      <c r="AS280" s="248"/>
      <c r="AT280" s="248"/>
      <c r="AU280" s="248"/>
      <c r="AV280" s="248"/>
      <c r="AW280" s="248"/>
      <c r="AX280" s="471"/>
      <c r="AY280" s="460"/>
      <c r="AZ280" s="248"/>
      <c r="BA280" s="248"/>
      <c r="BB280" s="248"/>
      <c r="BC280" s="248"/>
      <c r="BD280" s="248"/>
      <c r="BE280" s="248"/>
      <c r="BF280" s="248"/>
      <c r="BG280" s="248"/>
      <c r="BH280" s="248"/>
      <c r="BI280" s="248"/>
      <c r="BJ280" s="248"/>
      <c r="BK280" s="248"/>
      <c r="BL280" s="248"/>
      <c r="BM280" s="248"/>
      <c r="BN280" s="471"/>
    </row>
    <row r="281" spans="2:67" outlineLevel="2">
      <c r="B281" s="55" t="s">
        <v>1135</v>
      </c>
      <c r="C281" s="62">
        <f t="shared" si="215"/>
        <v>0</v>
      </c>
      <c r="D281" s="62">
        <f t="shared" si="216"/>
        <v>0</v>
      </c>
      <c r="E281" s="62">
        <f t="shared" si="217"/>
        <v>0</v>
      </c>
      <c r="F281" s="62">
        <f t="shared" si="218"/>
        <v>0</v>
      </c>
      <c r="G281" s="62">
        <f t="shared" si="219"/>
        <v>0</v>
      </c>
      <c r="H281" s="62">
        <f t="shared" si="220"/>
        <v>0</v>
      </c>
      <c r="I281" s="62">
        <f t="shared" si="221"/>
        <v>0</v>
      </c>
      <c r="J281" s="62">
        <f t="shared" si="222"/>
        <v>0</v>
      </c>
      <c r="K281" s="62">
        <f t="shared" si="223"/>
        <v>0</v>
      </c>
      <c r="L281" s="62">
        <f t="shared" si="224"/>
        <v>0</v>
      </c>
      <c r="M281" s="62">
        <f t="shared" si="225"/>
        <v>0</v>
      </c>
      <c r="N281" s="62">
        <f t="shared" si="226"/>
        <v>0</v>
      </c>
      <c r="O281" s="62">
        <f t="shared" si="227"/>
        <v>0</v>
      </c>
      <c r="P281" s="62">
        <f t="shared" si="228"/>
        <v>0</v>
      </c>
      <c r="Q281" s="62">
        <f t="shared" si="229"/>
        <v>0</v>
      </c>
      <c r="R281" s="450">
        <f t="shared" si="230"/>
        <v>0</v>
      </c>
      <c r="S281" s="461"/>
      <c r="T281" s="247"/>
      <c r="U281" s="247"/>
      <c r="V281" s="247"/>
      <c r="W281" s="247"/>
      <c r="X281" s="247"/>
      <c r="Y281" s="247"/>
      <c r="Z281" s="247"/>
      <c r="AA281" s="247"/>
      <c r="AB281" s="247"/>
      <c r="AC281" s="247"/>
      <c r="AD281" s="247"/>
      <c r="AE281" s="247"/>
      <c r="AF281" s="247"/>
      <c r="AG281" s="247"/>
      <c r="AH281" s="472"/>
      <c r="AI281" s="461"/>
      <c r="AJ281" s="247"/>
      <c r="AK281" s="247"/>
      <c r="AL281" s="247"/>
      <c r="AM281" s="247"/>
      <c r="AN281" s="247"/>
      <c r="AO281" s="247"/>
      <c r="AP281" s="247"/>
      <c r="AQ281" s="247"/>
      <c r="AR281" s="247"/>
      <c r="AS281" s="247"/>
      <c r="AT281" s="247"/>
      <c r="AU281" s="247"/>
      <c r="AV281" s="247"/>
      <c r="AW281" s="247"/>
      <c r="AX281" s="472"/>
      <c r="AY281" s="461"/>
      <c r="AZ281" s="247"/>
      <c r="BA281" s="247"/>
      <c r="BB281" s="247"/>
      <c r="BC281" s="247"/>
      <c r="BD281" s="247"/>
      <c r="BE281" s="247"/>
      <c r="BF281" s="247"/>
      <c r="BG281" s="247"/>
      <c r="BH281" s="247"/>
      <c r="BI281" s="247"/>
      <c r="BJ281" s="247"/>
      <c r="BK281" s="247"/>
      <c r="BL281" s="247"/>
      <c r="BM281" s="247"/>
      <c r="BN281" s="472"/>
    </row>
    <row r="282" spans="2:67" outlineLevel="2">
      <c r="B282" s="53" t="str">
        <f>$B$197&amp;": Ewe Lambs"</f>
        <v>Late: Ewe Lambs</v>
      </c>
      <c r="C282" s="61">
        <f t="shared" si="215"/>
        <v>0</v>
      </c>
      <c r="D282" s="61">
        <f t="shared" si="216"/>
        <v>0</v>
      </c>
      <c r="E282" s="61">
        <f t="shared" si="217"/>
        <v>0</v>
      </c>
      <c r="F282" s="61">
        <f t="shared" si="218"/>
        <v>0</v>
      </c>
      <c r="G282" s="61">
        <f t="shared" si="219"/>
        <v>0</v>
      </c>
      <c r="H282" s="61">
        <f t="shared" si="220"/>
        <v>0</v>
      </c>
      <c r="I282" s="61">
        <f t="shared" si="221"/>
        <v>0</v>
      </c>
      <c r="J282" s="61">
        <f t="shared" si="222"/>
        <v>0</v>
      </c>
      <c r="K282" s="61">
        <f t="shared" si="223"/>
        <v>0</v>
      </c>
      <c r="L282" s="61">
        <f t="shared" si="224"/>
        <v>0</v>
      </c>
      <c r="M282" s="61">
        <f t="shared" si="225"/>
        <v>0</v>
      </c>
      <c r="N282" s="61">
        <f t="shared" si="226"/>
        <v>0</v>
      </c>
      <c r="O282" s="61">
        <f t="shared" si="227"/>
        <v>0</v>
      </c>
      <c r="P282" s="61">
        <f t="shared" si="228"/>
        <v>0</v>
      </c>
      <c r="Q282" s="61">
        <f t="shared" si="229"/>
        <v>0</v>
      </c>
      <c r="R282" s="448">
        <f t="shared" si="230"/>
        <v>0</v>
      </c>
      <c r="S282" s="459"/>
      <c r="T282" s="250"/>
      <c r="U282" s="250"/>
      <c r="V282" s="250"/>
      <c r="W282" s="250"/>
      <c r="X282" s="250"/>
      <c r="Y282" s="250"/>
      <c r="Z282" s="250"/>
      <c r="AA282" s="250"/>
      <c r="AB282" s="250"/>
      <c r="AC282" s="250"/>
      <c r="AD282" s="250"/>
      <c r="AE282" s="250"/>
      <c r="AF282" s="250"/>
      <c r="AG282" s="250"/>
      <c r="AH282" s="470"/>
      <c r="AI282" s="459"/>
      <c r="AJ282" s="250"/>
      <c r="AK282" s="250"/>
      <c r="AL282" s="250"/>
      <c r="AM282" s="250"/>
      <c r="AN282" s="250"/>
      <c r="AO282" s="250"/>
      <c r="AP282" s="250"/>
      <c r="AQ282" s="250"/>
      <c r="AR282" s="250"/>
      <c r="AS282" s="250"/>
      <c r="AT282" s="250"/>
      <c r="AU282" s="250"/>
      <c r="AV282" s="250"/>
      <c r="AW282" s="250"/>
      <c r="AX282" s="470"/>
      <c r="AY282" s="459"/>
      <c r="AZ282" s="250"/>
      <c r="BA282" s="250"/>
      <c r="BB282" s="250"/>
      <c r="BC282" s="250"/>
      <c r="BD282" s="250"/>
      <c r="BE282" s="250"/>
      <c r="BF282" s="250"/>
      <c r="BG282" s="250"/>
      <c r="BH282" s="250"/>
      <c r="BI282" s="250"/>
      <c r="BJ282" s="250"/>
      <c r="BK282" s="250"/>
      <c r="BL282" s="250"/>
      <c r="BM282" s="250"/>
      <c r="BN282" s="470"/>
      <c r="BO282" s="34" t="s">
        <v>1098</v>
      </c>
    </row>
    <row r="283" spans="2:67" outlineLevel="2">
      <c r="B283" s="54" t="s">
        <v>1134</v>
      </c>
      <c r="C283" s="249">
        <f t="shared" si="215"/>
        <v>0</v>
      </c>
      <c r="D283" s="249">
        <f t="shared" si="216"/>
        <v>0</v>
      </c>
      <c r="E283" s="249">
        <f t="shared" si="217"/>
        <v>0</v>
      </c>
      <c r="F283" s="249">
        <f t="shared" si="218"/>
        <v>0</v>
      </c>
      <c r="G283" s="249">
        <f t="shared" si="219"/>
        <v>0</v>
      </c>
      <c r="H283" s="249">
        <f t="shared" si="220"/>
        <v>0</v>
      </c>
      <c r="I283" s="249">
        <f t="shared" si="221"/>
        <v>0</v>
      </c>
      <c r="J283" s="249">
        <f t="shared" si="222"/>
        <v>0</v>
      </c>
      <c r="K283" s="249">
        <f t="shared" si="223"/>
        <v>0</v>
      </c>
      <c r="L283" s="249">
        <f t="shared" si="224"/>
        <v>0</v>
      </c>
      <c r="M283" s="249">
        <f t="shared" si="225"/>
        <v>0</v>
      </c>
      <c r="N283" s="249">
        <f t="shared" si="226"/>
        <v>0</v>
      </c>
      <c r="O283" s="249">
        <f t="shared" si="227"/>
        <v>0</v>
      </c>
      <c r="P283" s="249">
        <f t="shared" si="228"/>
        <v>0</v>
      </c>
      <c r="Q283" s="249">
        <f t="shared" si="229"/>
        <v>0</v>
      </c>
      <c r="R283" s="449">
        <f t="shared" si="230"/>
        <v>0</v>
      </c>
      <c r="S283" s="460"/>
      <c r="T283" s="248"/>
      <c r="U283" s="248"/>
      <c r="V283" s="248"/>
      <c r="W283" s="248"/>
      <c r="X283" s="248"/>
      <c r="Y283" s="248"/>
      <c r="Z283" s="248"/>
      <c r="AA283" s="248"/>
      <c r="AB283" s="248"/>
      <c r="AC283" s="248"/>
      <c r="AD283" s="248"/>
      <c r="AE283" s="248"/>
      <c r="AF283" s="248"/>
      <c r="AG283" s="248"/>
      <c r="AH283" s="471"/>
      <c r="AI283" s="460"/>
      <c r="AJ283" s="248"/>
      <c r="AK283" s="248"/>
      <c r="AL283" s="248"/>
      <c r="AM283" s="248"/>
      <c r="AN283" s="248"/>
      <c r="AO283" s="248"/>
      <c r="AP283" s="248"/>
      <c r="AQ283" s="248"/>
      <c r="AR283" s="248"/>
      <c r="AS283" s="248"/>
      <c r="AT283" s="248"/>
      <c r="AU283" s="248"/>
      <c r="AV283" s="248"/>
      <c r="AW283" s="248"/>
      <c r="AX283" s="471"/>
      <c r="AY283" s="460"/>
      <c r="AZ283" s="248"/>
      <c r="BA283" s="248"/>
      <c r="BB283" s="248"/>
      <c r="BC283" s="248"/>
      <c r="BD283" s="248"/>
      <c r="BE283" s="248"/>
      <c r="BF283" s="248"/>
      <c r="BG283" s="248"/>
      <c r="BH283" s="248"/>
      <c r="BI283" s="248"/>
      <c r="BJ283" s="248"/>
      <c r="BK283" s="248"/>
      <c r="BL283" s="248"/>
      <c r="BM283" s="248"/>
      <c r="BN283" s="471"/>
    </row>
    <row r="284" spans="2:67" outlineLevel="2">
      <c r="B284" s="55" t="s">
        <v>1135</v>
      </c>
      <c r="C284" s="62">
        <f t="shared" si="215"/>
        <v>0</v>
      </c>
      <c r="D284" s="62">
        <f t="shared" si="216"/>
        <v>0</v>
      </c>
      <c r="E284" s="62">
        <f t="shared" si="217"/>
        <v>0</v>
      </c>
      <c r="F284" s="62">
        <f t="shared" si="218"/>
        <v>0</v>
      </c>
      <c r="G284" s="62">
        <f t="shared" si="219"/>
        <v>0</v>
      </c>
      <c r="H284" s="62">
        <f t="shared" si="220"/>
        <v>0</v>
      </c>
      <c r="I284" s="62">
        <f t="shared" si="221"/>
        <v>0</v>
      </c>
      <c r="J284" s="62">
        <f t="shared" si="222"/>
        <v>0</v>
      </c>
      <c r="K284" s="62">
        <f t="shared" si="223"/>
        <v>0</v>
      </c>
      <c r="L284" s="62">
        <f t="shared" si="224"/>
        <v>0</v>
      </c>
      <c r="M284" s="62">
        <f t="shared" si="225"/>
        <v>0</v>
      </c>
      <c r="N284" s="62">
        <f t="shared" si="226"/>
        <v>0</v>
      </c>
      <c r="O284" s="62">
        <f t="shared" si="227"/>
        <v>0</v>
      </c>
      <c r="P284" s="62">
        <f t="shared" si="228"/>
        <v>0</v>
      </c>
      <c r="Q284" s="62">
        <f t="shared" si="229"/>
        <v>0</v>
      </c>
      <c r="R284" s="450">
        <f t="shared" si="230"/>
        <v>0</v>
      </c>
      <c r="S284" s="461"/>
      <c r="T284" s="247"/>
      <c r="U284" s="247"/>
      <c r="V284" s="247"/>
      <c r="W284" s="247"/>
      <c r="X284" s="247"/>
      <c r="Y284" s="247"/>
      <c r="Z284" s="247"/>
      <c r="AA284" s="247"/>
      <c r="AB284" s="247"/>
      <c r="AC284" s="247"/>
      <c r="AD284" s="247"/>
      <c r="AE284" s="247"/>
      <c r="AF284" s="247"/>
      <c r="AG284" s="247"/>
      <c r="AH284" s="472"/>
      <c r="AI284" s="461"/>
      <c r="AJ284" s="247"/>
      <c r="AK284" s="247"/>
      <c r="AL284" s="247"/>
      <c r="AM284" s="247"/>
      <c r="AN284" s="247"/>
      <c r="AO284" s="247"/>
      <c r="AP284" s="247"/>
      <c r="AQ284" s="247"/>
      <c r="AR284" s="247"/>
      <c r="AS284" s="247"/>
      <c r="AT284" s="247"/>
      <c r="AU284" s="247"/>
      <c r="AV284" s="247"/>
      <c r="AW284" s="247"/>
      <c r="AX284" s="472"/>
      <c r="AY284" s="461"/>
      <c r="AZ284" s="247"/>
      <c r="BA284" s="247"/>
      <c r="BB284" s="247"/>
      <c r="BC284" s="247"/>
      <c r="BD284" s="247"/>
      <c r="BE284" s="247"/>
      <c r="BF284" s="247"/>
      <c r="BG284" s="247"/>
      <c r="BH284" s="247"/>
      <c r="BI284" s="247"/>
      <c r="BJ284" s="247"/>
      <c r="BK284" s="247"/>
      <c r="BL284" s="247"/>
      <c r="BM284" s="247"/>
      <c r="BN284" s="472"/>
    </row>
    <row r="285" spans="2:67" outlineLevel="2">
      <c r="B285" s="53" t="str">
        <f>$B$198&amp;": Ewe Lambs"</f>
        <v>V. Late: Ewe Lambs</v>
      </c>
      <c r="C285" s="61">
        <f t="shared" ref="C285:C287" si="231">CHOOSE(d.Region,S285,AI285,AY285)</f>
        <v>0</v>
      </c>
      <c r="D285" s="61">
        <f t="shared" ref="D285:D287" si="232">CHOOSE(d.Region,T285,AJ285,AZ285)</f>
        <v>0</v>
      </c>
      <c r="E285" s="61">
        <f t="shared" ref="E285:E287" si="233">CHOOSE(d.Region,U285,AK285,BA285)</f>
        <v>0</v>
      </c>
      <c r="F285" s="61">
        <f t="shared" ref="F285:F287" si="234">CHOOSE(d.Region,V285,AL285,BB285)</f>
        <v>0</v>
      </c>
      <c r="G285" s="61">
        <f t="shared" ref="G285:G287" si="235">CHOOSE(d.Region,W285,AM285,BC285)</f>
        <v>0</v>
      </c>
      <c r="H285" s="61">
        <f t="shared" ref="H285:H287" si="236">CHOOSE(d.Region,X285,AN285,BD285)</f>
        <v>0</v>
      </c>
      <c r="I285" s="61">
        <f t="shared" ref="I285:I287" si="237">CHOOSE(d.Region,Y285,AO285,BE285)</f>
        <v>0</v>
      </c>
      <c r="J285" s="61">
        <f t="shared" ref="J285:J287" si="238">CHOOSE(d.Region,Z285,AP285,BF285)</f>
        <v>0</v>
      </c>
      <c r="K285" s="61">
        <f t="shared" ref="K285:K287" si="239">CHOOSE(d.Region,AA285,AQ285,BG285)</f>
        <v>0</v>
      </c>
      <c r="L285" s="61">
        <f t="shared" ref="L285:L287" si="240">CHOOSE(d.Region,AB285,AR285,BH285)</f>
        <v>0</v>
      </c>
      <c r="M285" s="61">
        <f t="shared" ref="M285:M287" si="241">CHOOSE(d.Region,AC285,AS285,BI285)</f>
        <v>0</v>
      </c>
      <c r="N285" s="61">
        <f t="shared" ref="N285:N287" si="242">CHOOSE(d.Region,AD285,AT285,BJ285)</f>
        <v>0</v>
      </c>
      <c r="O285" s="61">
        <f t="shared" ref="O285:O287" si="243">CHOOSE(d.Region,AE285,AU285,BK285)</f>
        <v>0</v>
      </c>
      <c r="P285" s="61">
        <f t="shared" ref="P285:P287" si="244">CHOOSE(d.Region,AF285,AV285,BL285)</f>
        <v>0</v>
      </c>
      <c r="Q285" s="61">
        <f t="shared" ref="Q285:Q287" si="245">CHOOSE(d.Region,AG285,AW285,BM285)</f>
        <v>0</v>
      </c>
      <c r="R285" s="448">
        <f t="shared" ref="R285:R287" si="246">CHOOSE(d.Region,AH285,AX285,BN285)</f>
        <v>0</v>
      </c>
      <c r="S285" s="459"/>
      <c r="T285" s="250"/>
      <c r="U285" s="250"/>
      <c r="V285" s="250"/>
      <c r="W285" s="250"/>
      <c r="X285" s="250"/>
      <c r="Y285" s="250"/>
      <c r="Z285" s="250"/>
      <c r="AA285" s="250"/>
      <c r="AB285" s="250"/>
      <c r="AC285" s="250"/>
      <c r="AD285" s="250"/>
      <c r="AE285" s="250"/>
      <c r="AF285" s="250"/>
      <c r="AG285" s="250"/>
      <c r="AH285" s="470"/>
      <c r="AI285" s="459"/>
      <c r="AJ285" s="250"/>
      <c r="AK285" s="250"/>
      <c r="AL285" s="250"/>
      <c r="AM285" s="250"/>
      <c r="AN285" s="250"/>
      <c r="AO285" s="250"/>
      <c r="AP285" s="250"/>
      <c r="AQ285" s="250"/>
      <c r="AR285" s="250"/>
      <c r="AS285" s="250"/>
      <c r="AT285" s="250"/>
      <c r="AU285" s="250"/>
      <c r="AV285" s="250"/>
      <c r="AW285" s="250"/>
      <c r="AX285" s="470"/>
      <c r="AY285" s="459"/>
      <c r="AZ285" s="250"/>
      <c r="BA285" s="250"/>
      <c r="BB285" s="250"/>
      <c r="BC285" s="250"/>
      <c r="BD285" s="250"/>
      <c r="BE285" s="250"/>
      <c r="BF285" s="250"/>
      <c r="BG285" s="250"/>
      <c r="BH285" s="250"/>
      <c r="BI285" s="250"/>
      <c r="BJ285" s="250"/>
      <c r="BK285" s="250"/>
      <c r="BL285" s="250"/>
      <c r="BM285" s="250"/>
      <c r="BN285" s="470"/>
      <c r="BO285" s="34" t="s">
        <v>1098</v>
      </c>
    </row>
    <row r="286" spans="2:67" outlineLevel="2">
      <c r="B286" s="54" t="s">
        <v>1134</v>
      </c>
      <c r="C286" s="249">
        <f t="shared" si="231"/>
        <v>0</v>
      </c>
      <c r="D286" s="249">
        <f t="shared" si="232"/>
        <v>0</v>
      </c>
      <c r="E286" s="249">
        <f t="shared" si="233"/>
        <v>0</v>
      </c>
      <c r="F286" s="249">
        <f t="shared" si="234"/>
        <v>0</v>
      </c>
      <c r="G286" s="249">
        <f t="shared" si="235"/>
        <v>0</v>
      </c>
      <c r="H286" s="249">
        <f t="shared" si="236"/>
        <v>0</v>
      </c>
      <c r="I286" s="249">
        <f t="shared" si="237"/>
        <v>0</v>
      </c>
      <c r="J286" s="249">
        <f t="shared" si="238"/>
        <v>0</v>
      </c>
      <c r="K286" s="249">
        <f t="shared" si="239"/>
        <v>0</v>
      </c>
      <c r="L286" s="249">
        <f t="shared" si="240"/>
        <v>0</v>
      </c>
      <c r="M286" s="249">
        <f t="shared" si="241"/>
        <v>0</v>
      </c>
      <c r="N286" s="249">
        <f t="shared" si="242"/>
        <v>0</v>
      </c>
      <c r="O286" s="249">
        <f t="shared" si="243"/>
        <v>0</v>
      </c>
      <c r="P286" s="249">
        <f t="shared" si="244"/>
        <v>0</v>
      </c>
      <c r="Q286" s="249">
        <f t="shared" si="245"/>
        <v>0</v>
      </c>
      <c r="R286" s="449">
        <f t="shared" si="246"/>
        <v>0</v>
      </c>
      <c r="S286" s="460"/>
      <c r="T286" s="248"/>
      <c r="U286" s="248"/>
      <c r="V286" s="248"/>
      <c r="W286" s="248"/>
      <c r="X286" s="248"/>
      <c r="Y286" s="248"/>
      <c r="Z286" s="248"/>
      <c r="AA286" s="248"/>
      <c r="AB286" s="248"/>
      <c r="AC286" s="248"/>
      <c r="AD286" s="248"/>
      <c r="AE286" s="248"/>
      <c r="AF286" s="248"/>
      <c r="AG286" s="248"/>
      <c r="AH286" s="471"/>
      <c r="AI286" s="460"/>
      <c r="AJ286" s="248"/>
      <c r="AK286" s="248"/>
      <c r="AL286" s="248"/>
      <c r="AM286" s="248"/>
      <c r="AN286" s="248"/>
      <c r="AO286" s="248"/>
      <c r="AP286" s="248"/>
      <c r="AQ286" s="248"/>
      <c r="AR286" s="248"/>
      <c r="AS286" s="248"/>
      <c r="AT286" s="248"/>
      <c r="AU286" s="248"/>
      <c r="AV286" s="248"/>
      <c r="AW286" s="248"/>
      <c r="AX286" s="471"/>
      <c r="AY286" s="460"/>
      <c r="AZ286" s="248"/>
      <c r="BA286" s="248"/>
      <c r="BB286" s="248"/>
      <c r="BC286" s="248"/>
      <c r="BD286" s="248"/>
      <c r="BE286" s="248"/>
      <c r="BF286" s="248"/>
      <c r="BG286" s="248"/>
      <c r="BH286" s="248"/>
      <c r="BI286" s="248"/>
      <c r="BJ286" s="248"/>
      <c r="BK286" s="248"/>
      <c r="BL286" s="248"/>
      <c r="BM286" s="248"/>
      <c r="BN286" s="471"/>
    </row>
    <row r="287" spans="2:67" outlineLevel="2">
      <c r="B287" s="55" t="s">
        <v>1135</v>
      </c>
      <c r="C287" s="62">
        <f t="shared" si="231"/>
        <v>0</v>
      </c>
      <c r="D287" s="62">
        <f t="shared" si="232"/>
        <v>0</v>
      </c>
      <c r="E287" s="62">
        <f t="shared" si="233"/>
        <v>0</v>
      </c>
      <c r="F287" s="62">
        <f t="shared" si="234"/>
        <v>0</v>
      </c>
      <c r="G287" s="62">
        <f t="shared" si="235"/>
        <v>0</v>
      </c>
      <c r="H287" s="62">
        <f t="shared" si="236"/>
        <v>0</v>
      </c>
      <c r="I287" s="62">
        <f t="shared" si="237"/>
        <v>0</v>
      </c>
      <c r="J287" s="62">
        <f t="shared" si="238"/>
        <v>0</v>
      </c>
      <c r="K287" s="62">
        <f t="shared" si="239"/>
        <v>0</v>
      </c>
      <c r="L287" s="62">
        <f t="shared" si="240"/>
        <v>0</v>
      </c>
      <c r="M287" s="62">
        <f t="shared" si="241"/>
        <v>0</v>
      </c>
      <c r="N287" s="62">
        <f t="shared" si="242"/>
        <v>0</v>
      </c>
      <c r="O287" s="62">
        <f t="shared" si="243"/>
        <v>0</v>
      </c>
      <c r="P287" s="62">
        <f t="shared" si="244"/>
        <v>0</v>
      </c>
      <c r="Q287" s="62">
        <f t="shared" si="245"/>
        <v>0</v>
      </c>
      <c r="R287" s="450">
        <f t="shared" si="246"/>
        <v>0</v>
      </c>
      <c r="S287" s="461"/>
      <c r="T287" s="247"/>
      <c r="U287" s="247"/>
      <c r="V287" s="247"/>
      <c r="W287" s="247"/>
      <c r="X287" s="247"/>
      <c r="Y287" s="247"/>
      <c r="Z287" s="247"/>
      <c r="AA287" s="247"/>
      <c r="AB287" s="247"/>
      <c r="AC287" s="247"/>
      <c r="AD287" s="247"/>
      <c r="AE287" s="247"/>
      <c r="AF287" s="247"/>
      <c r="AG287" s="247"/>
      <c r="AH287" s="472"/>
      <c r="AI287" s="461"/>
      <c r="AJ287" s="247"/>
      <c r="AK287" s="247"/>
      <c r="AL287" s="247"/>
      <c r="AM287" s="247"/>
      <c r="AN287" s="247"/>
      <c r="AO287" s="247"/>
      <c r="AP287" s="247"/>
      <c r="AQ287" s="247"/>
      <c r="AR287" s="247"/>
      <c r="AS287" s="247"/>
      <c r="AT287" s="247"/>
      <c r="AU287" s="247"/>
      <c r="AV287" s="247"/>
      <c r="AW287" s="247"/>
      <c r="AX287" s="472"/>
      <c r="AY287" s="461"/>
      <c r="AZ287" s="247"/>
      <c r="BA287" s="247"/>
      <c r="BB287" s="247"/>
      <c r="BC287" s="247"/>
      <c r="BD287" s="247"/>
      <c r="BE287" s="247"/>
      <c r="BF287" s="247"/>
      <c r="BG287" s="247"/>
      <c r="BH287" s="247"/>
      <c r="BI287" s="247"/>
      <c r="BJ287" s="247"/>
      <c r="BK287" s="247"/>
      <c r="BL287" s="247"/>
      <c r="BM287" s="247"/>
      <c r="BN287" s="472"/>
    </row>
    <row r="288" spans="2:67" outlineLevel="2">
      <c r="B288" s="53" t="str">
        <f>$B$199&amp;": Ewe Lambs"</f>
        <v>7mo with 0% mated: Ewe Lambs</v>
      </c>
      <c r="C288" s="61">
        <f t="shared" si="215"/>
        <v>0</v>
      </c>
      <c r="D288" s="61">
        <f t="shared" si="216"/>
        <v>0</v>
      </c>
      <c r="E288" s="61">
        <f t="shared" si="217"/>
        <v>0</v>
      </c>
      <c r="F288" s="61">
        <f t="shared" si="218"/>
        <v>0</v>
      </c>
      <c r="G288" s="61">
        <f t="shared" si="219"/>
        <v>0</v>
      </c>
      <c r="H288" s="61">
        <f t="shared" si="220"/>
        <v>0</v>
      </c>
      <c r="I288" s="61">
        <f t="shared" si="221"/>
        <v>0</v>
      </c>
      <c r="J288" s="61">
        <f t="shared" si="222"/>
        <v>0</v>
      </c>
      <c r="K288" s="61">
        <f t="shared" si="223"/>
        <v>0</v>
      </c>
      <c r="L288" s="61">
        <f t="shared" si="224"/>
        <v>0</v>
      </c>
      <c r="M288" s="61">
        <f t="shared" si="225"/>
        <v>0</v>
      </c>
      <c r="N288" s="61">
        <f t="shared" si="226"/>
        <v>0</v>
      </c>
      <c r="O288" s="61">
        <f t="shared" si="227"/>
        <v>0</v>
      </c>
      <c r="P288" s="61">
        <f t="shared" si="228"/>
        <v>0</v>
      </c>
      <c r="Q288" s="61">
        <f t="shared" si="229"/>
        <v>0</v>
      </c>
      <c r="R288" s="448">
        <f t="shared" si="230"/>
        <v>0</v>
      </c>
      <c r="S288" s="362">
        <f>S273</f>
        <v>0</v>
      </c>
      <c r="T288" s="362">
        <f t="shared" ref="T288:BN288" si="247">T273</f>
        <v>0</v>
      </c>
      <c r="U288" s="362">
        <f t="shared" si="247"/>
        <v>0</v>
      </c>
      <c r="V288" s="362">
        <f t="shared" si="247"/>
        <v>0</v>
      </c>
      <c r="W288" s="362">
        <f t="shared" si="247"/>
        <v>0</v>
      </c>
      <c r="X288" s="362">
        <f t="shared" si="247"/>
        <v>0</v>
      </c>
      <c r="Y288" s="362">
        <f t="shared" si="247"/>
        <v>0</v>
      </c>
      <c r="Z288" s="362">
        <f t="shared" si="247"/>
        <v>0</v>
      </c>
      <c r="AA288" s="362">
        <f t="shared" si="247"/>
        <v>0</v>
      </c>
      <c r="AB288" s="362">
        <f t="shared" si="247"/>
        <v>0</v>
      </c>
      <c r="AC288" s="362">
        <f t="shared" si="247"/>
        <v>0</v>
      </c>
      <c r="AD288" s="362">
        <f t="shared" si="247"/>
        <v>0</v>
      </c>
      <c r="AE288" s="362">
        <f t="shared" si="247"/>
        <v>0</v>
      </c>
      <c r="AF288" s="362">
        <f t="shared" si="247"/>
        <v>0</v>
      </c>
      <c r="AG288" s="362">
        <f t="shared" si="247"/>
        <v>0</v>
      </c>
      <c r="AH288" s="362">
        <f t="shared" si="247"/>
        <v>0</v>
      </c>
      <c r="AI288" s="362">
        <f t="shared" si="247"/>
        <v>0</v>
      </c>
      <c r="AJ288" s="362">
        <f t="shared" si="247"/>
        <v>0</v>
      </c>
      <c r="AK288" s="362">
        <f t="shared" si="247"/>
        <v>0</v>
      </c>
      <c r="AL288" s="362">
        <f t="shared" si="247"/>
        <v>0</v>
      </c>
      <c r="AM288" s="362">
        <f t="shared" si="247"/>
        <v>0</v>
      </c>
      <c r="AN288" s="362">
        <f t="shared" si="247"/>
        <v>0</v>
      </c>
      <c r="AO288" s="362">
        <f t="shared" si="247"/>
        <v>0</v>
      </c>
      <c r="AP288" s="362">
        <f t="shared" si="247"/>
        <v>0</v>
      </c>
      <c r="AQ288" s="362">
        <f t="shared" si="247"/>
        <v>0</v>
      </c>
      <c r="AR288" s="362">
        <f t="shared" si="247"/>
        <v>0</v>
      </c>
      <c r="AS288" s="362">
        <f t="shared" si="247"/>
        <v>0</v>
      </c>
      <c r="AT288" s="362">
        <f t="shared" si="247"/>
        <v>0</v>
      </c>
      <c r="AU288" s="362">
        <f t="shared" si="247"/>
        <v>0</v>
      </c>
      <c r="AV288" s="362">
        <f t="shared" si="247"/>
        <v>0</v>
      </c>
      <c r="AW288" s="362">
        <f t="shared" si="247"/>
        <v>0</v>
      </c>
      <c r="AX288" s="362">
        <f t="shared" si="247"/>
        <v>0</v>
      </c>
      <c r="AY288" s="362">
        <f t="shared" si="247"/>
        <v>0</v>
      </c>
      <c r="AZ288" s="362">
        <f t="shared" si="247"/>
        <v>0</v>
      </c>
      <c r="BA288" s="362">
        <f t="shared" si="247"/>
        <v>0</v>
      </c>
      <c r="BB288" s="362">
        <f t="shared" si="247"/>
        <v>0</v>
      </c>
      <c r="BC288" s="362">
        <f t="shared" si="247"/>
        <v>0</v>
      </c>
      <c r="BD288" s="362">
        <f t="shared" si="247"/>
        <v>0</v>
      </c>
      <c r="BE288" s="362">
        <f t="shared" si="247"/>
        <v>0</v>
      </c>
      <c r="BF288" s="362">
        <f t="shared" si="247"/>
        <v>0</v>
      </c>
      <c r="BG288" s="362">
        <f t="shared" si="247"/>
        <v>0</v>
      </c>
      <c r="BH288" s="362">
        <f t="shared" si="247"/>
        <v>0</v>
      </c>
      <c r="BI288" s="362">
        <f t="shared" si="247"/>
        <v>0</v>
      </c>
      <c r="BJ288" s="362">
        <f t="shared" si="247"/>
        <v>0</v>
      </c>
      <c r="BK288" s="362">
        <f t="shared" si="247"/>
        <v>0</v>
      </c>
      <c r="BL288" s="362">
        <f t="shared" si="247"/>
        <v>0</v>
      </c>
      <c r="BM288" s="362">
        <f t="shared" si="247"/>
        <v>0</v>
      </c>
      <c r="BN288" s="362">
        <f t="shared" si="247"/>
        <v>0</v>
      </c>
      <c r="BO288" s="34" t="s">
        <v>1098</v>
      </c>
    </row>
    <row r="289" spans="2:67" outlineLevel="2">
      <c r="B289" s="54" t="s">
        <v>1134</v>
      </c>
      <c r="C289" s="249">
        <f t="shared" si="215"/>
        <v>0</v>
      </c>
      <c r="D289" s="249">
        <f t="shared" si="216"/>
        <v>0</v>
      </c>
      <c r="E289" s="249">
        <f t="shared" si="217"/>
        <v>0</v>
      </c>
      <c r="F289" s="249">
        <f t="shared" si="218"/>
        <v>0</v>
      </c>
      <c r="G289" s="249">
        <f t="shared" si="219"/>
        <v>0</v>
      </c>
      <c r="H289" s="249">
        <f t="shared" si="220"/>
        <v>0</v>
      </c>
      <c r="I289" s="249">
        <f t="shared" si="221"/>
        <v>0</v>
      </c>
      <c r="J289" s="249">
        <f t="shared" si="222"/>
        <v>0</v>
      </c>
      <c r="K289" s="249">
        <f t="shared" si="223"/>
        <v>0</v>
      </c>
      <c r="L289" s="249">
        <f t="shared" si="224"/>
        <v>0</v>
      </c>
      <c r="M289" s="249">
        <f t="shared" si="225"/>
        <v>0</v>
      </c>
      <c r="N289" s="249">
        <f t="shared" si="226"/>
        <v>0</v>
      </c>
      <c r="O289" s="249">
        <f t="shared" si="227"/>
        <v>0</v>
      </c>
      <c r="P289" s="249">
        <f t="shared" si="228"/>
        <v>0</v>
      </c>
      <c r="Q289" s="249">
        <f t="shared" si="229"/>
        <v>0</v>
      </c>
      <c r="R289" s="449">
        <f t="shared" si="230"/>
        <v>0</v>
      </c>
      <c r="S289" s="362">
        <f t="shared" ref="S289:BN289" si="248">S274</f>
        <v>0</v>
      </c>
      <c r="T289" s="362">
        <f t="shared" si="248"/>
        <v>0</v>
      </c>
      <c r="U289" s="362">
        <f t="shared" si="248"/>
        <v>0</v>
      </c>
      <c r="V289" s="362">
        <f t="shared" si="248"/>
        <v>0</v>
      </c>
      <c r="W289" s="362">
        <f t="shared" si="248"/>
        <v>0</v>
      </c>
      <c r="X289" s="362">
        <f t="shared" si="248"/>
        <v>0</v>
      </c>
      <c r="Y289" s="362">
        <f t="shared" si="248"/>
        <v>0</v>
      </c>
      <c r="Z289" s="362">
        <f t="shared" si="248"/>
        <v>0</v>
      </c>
      <c r="AA289" s="362">
        <f t="shared" si="248"/>
        <v>0</v>
      </c>
      <c r="AB289" s="362">
        <f t="shared" si="248"/>
        <v>0</v>
      </c>
      <c r="AC289" s="362">
        <f t="shared" si="248"/>
        <v>0</v>
      </c>
      <c r="AD289" s="362">
        <f t="shared" si="248"/>
        <v>0</v>
      </c>
      <c r="AE289" s="362">
        <f t="shared" si="248"/>
        <v>0</v>
      </c>
      <c r="AF289" s="362">
        <f t="shared" si="248"/>
        <v>0</v>
      </c>
      <c r="AG289" s="362">
        <f t="shared" si="248"/>
        <v>0</v>
      </c>
      <c r="AH289" s="362">
        <f t="shared" si="248"/>
        <v>0</v>
      </c>
      <c r="AI289" s="362">
        <f t="shared" si="248"/>
        <v>0</v>
      </c>
      <c r="AJ289" s="362">
        <f t="shared" si="248"/>
        <v>0</v>
      </c>
      <c r="AK289" s="362">
        <f t="shared" si="248"/>
        <v>0</v>
      </c>
      <c r="AL289" s="362">
        <f t="shared" si="248"/>
        <v>0</v>
      </c>
      <c r="AM289" s="362">
        <f t="shared" si="248"/>
        <v>0</v>
      </c>
      <c r="AN289" s="362">
        <f t="shared" si="248"/>
        <v>0</v>
      </c>
      <c r="AO289" s="362">
        <f t="shared" si="248"/>
        <v>0</v>
      </c>
      <c r="AP289" s="362">
        <f t="shared" si="248"/>
        <v>0</v>
      </c>
      <c r="AQ289" s="362">
        <f t="shared" si="248"/>
        <v>0</v>
      </c>
      <c r="AR289" s="362">
        <f t="shared" si="248"/>
        <v>0</v>
      </c>
      <c r="AS289" s="362">
        <f t="shared" si="248"/>
        <v>0</v>
      </c>
      <c r="AT289" s="362">
        <f t="shared" si="248"/>
        <v>0</v>
      </c>
      <c r="AU289" s="362">
        <f t="shared" si="248"/>
        <v>0</v>
      </c>
      <c r="AV289" s="362">
        <f t="shared" si="248"/>
        <v>0</v>
      </c>
      <c r="AW289" s="362">
        <f t="shared" si="248"/>
        <v>0</v>
      </c>
      <c r="AX289" s="362">
        <f t="shared" si="248"/>
        <v>0</v>
      </c>
      <c r="AY289" s="362">
        <f t="shared" si="248"/>
        <v>0</v>
      </c>
      <c r="AZ289" s="362">
        <f t="shared" si="248"/>
        <v>0</v>
      </c>
      <c r="BA289" s="362">
        <f t="shared" si="248"/>
        <v>0</v>
      </c>
      <c r="BB289" s="362">
        <f t="shared" si="248"/>
        <v>0</v>
      </c>
      <c r="BC289" s="362">
        <f t="shared" si="248"/>
        <v>0</v>
      </c>
      <c r="BD289" s="362">
        <f t="shared" si="248"/>
        <v>0</v>
      </c>
      <c r="BE289" s="362">
        <f t="shared" si="248"/>
        <v>0</v>
      </c>
      <c r="BF289" s="362">
        <f t="shared" si="248"/>
        <v>0</v>
      </c>
      <c r="BG289" s="362">
        <f t="shared" si="248"/>
        <v>0</v>
      </c>
      <c r="BH289" s="362">
        <f t="shared" si="248"/>
        <v>0</v>
      </c>
      <c r="BI289" s="362">
        <f t="shared" si="248"/>
        <v>0</v>
      </c>
      <c r="BJ289" s="362">
        <f t="shared" si="248"/>
        <v>0</v>
      </c>
      <c r="BK289" s="362">
        <f t="shared" si="248"/>
        <v>0</v>
      </c>
      <c r="BL289" s="362">
        <f t="shared" si="248"/>
        <v>0</v>
      </c>
      <c r="BM289" s="362">
        <f t="shared" si="248"/>
        <v>0</v>
      </c>
      <c r="BN289" s="362">
        <f t="shared" si="248"/>
        <v>0</v>
      </c>
    </row>
    <row r="290" spans="2:67" outlineLevel="2">
      <c r="B290" s="55" t="s">
        <v>1135</v>
      </c>
      <c r="C290" s="62">
        <f t="shared" si="215"/>
        <v>0</v>
      </c>
      <c r="D290" s="62">
        <f t="shared" si="216"/>
        <v>0</v>
      </c>
      <c r="E290" s="62">
        <f t="shared" si="217"/>
        <v>0</v>
      </c>
      <c r="F290" s="62">
        <f t="shared" si="218"/>
        <v>0</v>
      </c>
      <c r="G290" s="62">
        <f t="shared" si="219"/>
        <v>0</v>
      </c>
      <c r="H290" s="62">
        <f t="shared" si="220"/>
        <v>0</v>
      </c>
      <c r="I290" s="62">
        <f t="shared" si="221"/>
        <v>0</v>
      </c>
      <c r="J290" s="62">
        <f t="shared" si="222"/>
        <v>0</v>
      </c>
      <c r="K290" s="62">
        <f t="shared" si="223"/>
        <v>0</v>
      </c>
      <c r="L290" s="62">
        <f t="shared" si="224"/>
        <v>0</v>
      </c>
      <c r="M290" s="62">
        <f t="shared" si="225"/>
        <v>0</v>
      </c>
      <c r="N290" s="62">
        <f t="shared" si="226"/>
        <v>0</v>
      </c>
      <c r="O290" s="62">
        <f t="shared" si="227"/>
        <v>0</v>
      </c>
      <c r="P290" s="62">
        <f t="shared" si="228"/>
        <v>0</v>
      </c>
      <c r="Q290" s="62">
        <f t="shared" si="229"/>
        <v>0</v>
      </c>
      <c r="R290" s="450">
        <f t="shared" si="230"/>
        <v>0</v>
      </c>
      <c r="S290" s="362">
        <f t="shared" ref="S290:BN290" si="249">S275</f>
        <v>0</v>
      </c>
      <c r="T290" s="362">
        <f t="shared" si="249"/>
        <v>0</v>
      </c>
      <c r="U290" s="362">
        <f t="shared" si="249"/>
        <v>0</v>
      </c>
      <c r="V290" s="362">
        <f t="shared" si="249"/>
        <v>0</v>
      </c>
      <c r="W290" s="362">
        <f t="shared" si="249"/>
        <v>0</v>
      </c>
      <c r="X290" s="362">
        <f t="shared" si="249"/>
        <v>0</v>
      </c>
      <c r="Y290" s="362">
        <f t="shared" si="249"/>
        <v>0</v>
      </c>
      <c r="Z290" s="362">
        <f t="shared" si="249"/>
        <v>0</v>
      </c>
      <c r="AA290" s="362">
        <f t="shared" si="249"/>
        <v>0</v>
      </c>
      <c r="AB290" s="362">
        <f t="shared" si="249"/>
        <v>0</v>
      </c>
      <c r="AC290" s="362">
        <f t="shared" si="249"/>
        <v>0</v>
      </c>
      <c r="AD290" s="362">
        <f t="shared" si="249"/>
        <v>0</v>
      </c>
      <c r="AE290" s="362">
        <f t="shared" si="249"/>
        <v>0</v>
      </c>
      <c r="AF290" s="362">
        <f t="shared" si="249"/>
        <v>0</v>
      </c>
      <c r="AG290" s="362">
        <f t="shared" si="249"/>
        <v>0</v>
      </c>
      <c r="AH290" s="362">
        <f t="shared" si="249"/>
        <v>0</v>
      </c>
      <c r="AI290" s="362">
        <f t="shared" si="249"/>
        <v>0</v>
      </c>
      <c r="AJ290" s="362">
        <f t="shared" si="249"/>
        <v>0</v>
      </c>
      <c r="AK290" s="362">
        <f t="shared" si="249"/>
        <v>0</v>
      </c>
      <c r="AL290" s="362">
        <f t="shared" si="249"/>
        <v>0</v>
      </c>
      <c r="AM290" s="362">
        <f t="shared" si="249"/>
        <v>0</v>
      </c>
      <c r="AN290" s="362">
        <f t="shared" si="249"/>
        <v>0</v>
      </c>
      <c r="AO290" s="362">
        <f t="shared" si="249"/>
        <v>0</v>
      </c>
      <c r="AP290" s="362">
        <f t="shared" si="249"/>
        <v>0</v>
      </c>
      <c r="AQ290" s="362">
        <f t="shared" si="249"/>
        <v>0</v>
      </c>
      <c r="AR290" s="362">
        <f t="shared" si="249"/>
        <v>0</v>
      </c>
      <c r="AS290" s="362">
        <f t="shared" si="249"/>
        <v>0</v>
      </c>
      <c r="AT290" s="362">
        <f t="shared" si="249"/>
        <v>0</v>
      </c>
      <c r="AU290" s="362">
        <f t="shared" si="249"/>
        <v>0</v>
      </c>
      <c r="AV290" s="362">
        <f t="shared" si="249"/>
        <v>0</v>
      </c>
      <c r="AW290" s="362">
        <f t="shared" si="249"/>
        <v>0</v>
      </c>
      <c r="AX290" s="362">
        <f t="shared" si="249"/>
        <v>0</v>
      </c>
      <c r="AY290" s="362">
        <f t="shared" si="249"/>
        <v>0</v>
      </c>
      <c r="AZ290" s="362">
        <f t="shared" si="249"/>
        <v>0</v>
      </c>
      <c r="BA290" s="362">
        <f t="shared" si="249"/>
        <v>0</v>
      </c>
      <c r="BB290" s="362">
        <f t="shared" si="249"/>
        <v>0</v>
      </c>
      <c r="BC290" s="362">
        <f t="shared" si="249"/>
        <v>0</v>
      </c>
      <c r="BD290" s="362">
        <f t="shared" si="249"/>
        <v>0</v>
      </c>
      <c r="BE290" s="362">
        <f t="shared" si="249"/>
        <v>0</v>
      </c>
      <c r="BF290" s="362">
        <f t="shared" si="249"/>
        <v>0</v>
      </c>
      <c r="BG290" s="362">
        <f t="shared" si="249"/>
        <v>0</v>
      </c>
      <c r="BH290" s="362">
        <f t="shared" si="249"/>
        <v>0</v>
      </c>
      <c r="BI290" s="362">
        <f t="shared" si="249"/>
        <v>0</v>
      </c>
      <c r="BJ290" s="362">
        <f t="shared" si="249"/>
        <v>0</v>
      </c>
      <c r="BK290" s="362">
        <f t="shared" si="249"/>
        <v>0</v>
      </c>
      <c r="BL290" s="362">
        <f t="shared" si="249"/>
        <v>0</v>
      </c>
      <c r="BM290" s="362">
        <f t="shared" si="249"/>
        <v>0</v>
      </c>
      <c r="BN290" s="362">
        <f t="shared" si="249"/>
        <v>0</v>
      </c>
    </row>
    <row r="291" spans="2:67" ht="24.75" outlineLevel="1">
      <c r="B291" s="53" t="str">
        <f>"Grazing Intensity 2
"&amp;$B$194&amp;": Ewe Lambs"</f>
        <v>Grazing Intensity 2
Standard (7mo): Ewe Lambs</v>
      </c>
      <c r="C291" s="61">
        <f>CHOOSE(d.Region,S291,AI291,AY291)</f>
        <v>91</v>
      </c>
      <c r="D291" s="61">
        <f>CHOOSE(d.Region,T291,AJ291,AZ291)</f>
        <v>97</v>
      </c>
      <c r="E291" s="61">
        <f>CHOOSE(d.Region,U291,AK291,BA291)</f>
        <v>98</v>
      </c>
      <c r="F291" s="61">
        <f>CHOOSE(d.Region,V291,AL291,BB291)</f>
        <v>97</v>
      </c>
      <c r="G291" s="61">
        <f t="shared" si="219"/>
        <v>93</v>
      </c>
      <c r="H291" s="61">
        <f t="shared" si="220"/>
        <v>95</v>
      </c>
      <c r="I291" s="61">
        <f t="shared" si="221"/>
        <v>94</v>
      </c>
      <c r="J291" s="61">
        <f t="shared" si="222"/>
        <v>95</v>
      </c>
      <c r="K291" s="61">
        <f t="shared" si="223"/>
        <v>0</v>
      </c>
      <c r="L291" s="61">
        <f t="shared" si="224"/>
        <v>0</v>
      </c>
      <c r="M291" s="61">
        <f t="shared" si="225"/>
        <v>0</v>
      </c>
      <c r="N291" s="61">
        <f t="shared" si="226"/>
        <v>0</v>
      </c>
      <c r="O291" s="61">
        <f t="shared" si="227"/>
        <v>94</v>
      </c>
      <c r="P291" s="61">
        <f t="shared" si="228"/>
        <v>91</v>
      </c>
      <c r="Q291" s="61">
        <f t="shared" si="229"/>
        <v>94</v>
      </c>
      <c r="R291" s="448">
        <f t="shared" si="230"/>
        <v>94</v>
      </c>
      <c r="S291" s="459">
        <v>98</v>
      </c>
      <c r="T291" s="250">
        <v>98</v>
      </c>
      <c r="U291" s="250">
        <v>98</v>
      </c>
      <c r="V291" s="250">
        <v>98</v>
      </c>
      <c r="W291" s="250">
        <v>98</v>
      </c>
      <c r="X291" s="250">
        <v>98</v>
      </c>
      <c r="Y291" s="250">
        <v>92</v>
      </c>
      <c r="Z291" s="250">
        <v>92</v>
      </c>
      <c r="AA291" s="250"/>
      <c r="AB291" s="250"/>
      <c r="AC291" s="250"/>
      <c r="AD291" s="250"/>
      <c r="AE291" s="250">
        <v>92</v>
      </c>
      <c r="AF291" s="250">
        <v>90</v>
      </c>
      <c r="AG291" s="250">
        <v>90</v>
      </c>
      <c r="AH291" s="470">
        <v>94</v>
      </c>
      <c r="AI291" s="459">
        <v>91</v>
      </c>
      <c r="AJ291" s="250">
        <v>97</v>
      </c>
      <c r="AK291" s="250">
        <v>98</v>
      </c>
      <c r="AL291" s="250">
        <v>97</v>
      </c>
      <c r="AM291" s="250">
        <v>93</v>
      </c>
      <c r="AN291" s="250">
        <v>95</v>
      </c>
      <c r="AO291" s="250">
        <v>94</v>
      </c>
      <c r="AP291" s="250">
        <v>95</v>
      </c>
      <c r="AQ291" s="250"/>
      <c r="AR291" s="250"/>
      <c r="AS291" s="250"/>
      <c r="AT291" s="250"/>
      <c r="AU291" s="250">
        <v>94</v>
      </c>
      <c r="AV291" s="250">
        <v>91</v>
      </c>
      <c r="AW291" s="250">
        <v>94</v>
      </c>
      <c r="AX291" s="470">
        <v>94</v>
      </c>
      <c r="AY291" s="459">
        <v>92</v>
      </c>
      <c r="AZ291" s="250">
        <v>93</v>
      </c>
      <c r="BA291" s="250">
        <v>98</v>
      </c>
      <c r="BB291" s="250">
        <v>98</v>
      </c>
      <c r="BC291" s="250">
        <v>95</v>
      </c>
      <c r="BD291" s="250">
        <v>98</v>
      </c>
      <c r="BE291" s="250">
        <v>94</v>
      </c>
      <c r="BF291" s="250">
        <v>95</v>
      </c>
      <c r="BG291" s="250"/>
      <c r="BH291" s="250"/>
      <c r="BI291" s="250"/>
      <c r="BJ291" s="250"/>
      <c r="BK291" s="250">
        <v>91</v>
      </c>
      <c r="BL291" s="250">
        <v>94</v>
      </c>
      <c r="BM291" s="250">
        <v>94</v>
      </c>
      <c r="BN291" s="470">
        <v>95</v>
      </c>
      <c r="BO291" s="34" t="s">
        <v>1098</v>
      </c>
    </row>
    <row r="292" spans="2:67" outlineLevel="1">
      <c r="B292" s="54" t="s">
        <v>1134</v>
      </c>
      <c r="C292" s="249">
        <f t="shared" si="215"/>
        <v>94</v>
      </c>
      <c r="D292" s="249">
        <f t="shared" si="216"/>
        <v>98</v>
      </c>
      <c r="E292" s="249">
        <f t="shared" si="217"/>
        <v>95</v>
      </c>
      <c r="F292" s="249">
        <f t="shared" si="218"/>
        <v>98</v>
      </c>
      <c r="G292" s="249">
        <f t="shared" si="219"/>
        <v>94</v>
      </c>
      <c r="H292" s="249">
        <f t="shared" si="220"/>
        <v>97</v>
      </c>
      <c r="I292" s="249">
        <f t="shared" si="221"/>
        <v>95</v>
      </c>
      <c r="J292" s="249">
        <f t="shared" si="222"/>
        <v>95</v>
      </c>
      <c r="K292" s="249">
        <f t="shared" si="223"/>
        <v>0</v>
      </c>
      <c r="L292" s="249">
        <f t="shared" si="224"/>
        <v>0</v>
      </c>
      <c r="M292" s="249">
        <f t="shared" si="225"/>
        <v>0</v>
      </c>
      <c r="N292" s="249">
        <f t="shared" si="226"/>
        <v>0</v>
      </c>
      <c r="O292" s="249">
        <f t="shared" si="227"/>
        <v>95</v>
      </c>
      <c r="P292" s="249">
        <f t="shared" si="228"/>
        <v>95</v>
      </c>
      <c r="Q292" s="249">
        <f t="shared" si="229"/>
        <v>94</v>
      </c>
      <c r="R292" s="449">
        <f t="shared" si="230"/>
        <v>94</v>
      </c>
      <c r="S292" s="460">
        <v>97</v>
      </c>
      <c r="T292" s="248">
        <v>98</v>
      </c>
      <c r="U292" s="248">
        <v>94</v>
      </c>
      <c r="V292" s="248">
        <v>94</v>
      </c>
      <c r="W292" s="248">
        <v>94</v>
      </c>
      <c r="X292" s="248">
        <v>94</v>
      </c>
      <c r="Y292" s="248">
        <v>94</v>
      </c>
      <c r="Z292" s="248">
        <v>97</v>
      </c>
      <c r="AA292" s="248"/>
      <c r="AB292" s="248"/>
      <c r="AC292" s="248"/>
      <c r="AD292" s="248"/>
      <c r="AE292" s="248">
        <v>92</v>
      </c>
      <c r="AF292" s="248">
        <v>91</v>
      </c>
      <c r="AG292" s="248">
        <v>91</v>
      </c>
      <c r="AH292" s="471">
        <v>90</v>
      </c>
      <c r="AI292" s="460">
        <v>94</v>
      </c>
      <c r="AJ292" s="248">
        <v>98</v>
      </c>
      <c r="AK292" s="248">
        <v>95</v>
      </c>
      <c r="AL292" s="248">
        <v>98</v>
      </c>
      <c r="AM292" s="248">
        <v>94</v>
      </c>
      <c r="AN292" s="248">
        <v>97</v>
      </c>
      <c r="AO292" s="248">
        <v>95</v>
      </c>
      <c r="AP292" s="248">
        <v>95</v>
      </c>
      <c r="AQ292" s="248"/>
      <c r="AR292" s="248"/>
      <c r="AS292" s="248"/>
      <c r="AT292" s="248"/>
      <c r="AU292" s="248">
        <v>95</v>
      </c>
      <c r="AV292" s="248">
        <v>95</v>
      </c>
      <c r="AW292" s="248">
        <v>94</v>
      </c>
      <c r="AX292" s="471">
        <v>94</v>
      </c>
      <c r="AY292" s="460">
        <v>95</v>
      </c>
      <c r="AZ292" s="248">
        <v>96</v>
      </c>
      <c r="BA292" s="248">
        <v>98</v>
      </c>
      <c r="BB292" s="248">
        <v>98</v>
      </c>
      <c r="BC292" s="248">
        <v>98</v>
      </c>
      <c r="BD292" s="248">
        <v>98</v>
      </c>
      <c r="BE292" s="248">
        <v>95</v>
      </c>
      <c r="BF292" s="248">
        <v>98</v>
      </c>
      <c r="BG292" s="248"/>
      <c r="BH292" s="248"/>
      <c r="BI292" s="248"/>
      <c r="BJ292" s="248"/>
      <c r="BK292" s="248">
        <v>94</v>
      </c>
      <c r="BL292" s="248">
        <v>91</v>
      </c>
      <c r="BM292" s="248">
        <v>94</v>
      </c>
      <c r="BN292" s="471">
        <v>97</v>
      </c>
    </row>
    <row r="293" spans="2:67" outlineLevel="1">
      <c r="B293" s="55" t="s">
        <v>1135</v>
      </c>
      <c r="C293" s="62">
        <f t="shared" si="215"/>
        <v>98</v>
      </c>
      <c r="D293" s="62">
        <f t="shared" si="216"/>
        <v>98</v>
      </c>
      <c r="E293" s="62">
        <f t="shared" si="217"/>
        <v>95</v>
      </c>
      <c r="F293" s="62">
        <f t="shared" si="218"/>
        <v>95</v>
      </c>
      <c r="G293" s="62">
        <f t="shared" si="219"/>
        <v>94</v>
      </c>
      <c r="H293" s="62">
        <f t="shared" si="220"/>
        <v>98</v>
      </c>
      <c r="I293" s="62">
        <f t="shared" si="221"/>
        <v>94</v>
      </c>
      <c r="J293" s="62">
        <f t="shared" si="222"/>
        <v>97</v>
      </c>
      <c r="K293" s="62">
        <f t="shared" si="223"/>
        <v>0</v>
      </c>
      <c r="L293" s="62">
        <f t="shared" si="224"/>
        <v>0</v>
      </c>
      <c r="M293" s="62">
        <f t="shared" si="225"/>
        <v>0</v>
      </c>
      <c r="N293" s="62">
        <f t="shared" si="226"/>
        <v>0</v>
      </c>
      <c r="O293" s="62">
        <f t="shared" si="227"/>
        <v>95</v>
      </c>
      <c r="P293" s="62">
        <f t="shared" si="228"/>
        <v>95</v>
      </c>
      <c r="Q293" s="62">
        <f t="shared" si="229"/>
        <v>94</v>
      </c>
      <c r="R293" s="450">
        <f t="shared" si="230"/>
        <v>94</v>
      </c>
      <c r="S293" s="461">
        <v>97</v>
      </c>
      <c r="T293" s="247">
        <v>98</v>
      </c>
      <c r="U293" s="247">
        <v>94</v>
      </c>
      <c r="V293" s="247">
        <v>98</v>
      </c>
      <c r="W293" s="247">
        <v>94</v>
      </c>
      <c r="X293" s="247">
        <v>94</v>
      </c>
      <c r="Y293" s="247">
        <v>94</v>
      </c>
      <c r="Z293" s="247">
        <v>98</v>
      </c>
      <c r="AA293" s="247"/>
      <c r="AB293" s="247"/>
      <c r="AC293" s="247"/>
      <c r="AD293" s="247"/>
      <c r="AE293" s="247">
        <v>92</v>
      </c>
      <c r="AF293" s="247">
        <v>91</v>
      </c>
      <c r="AG293" s="247">
        <v>91</v>
      </c>
      <c r="AH293" s="472">
        <v>94</v>
      </c>
      <c r="AI293" s="461">
        <v>98</v>
      </c>
      <c r="AJ293" s="247">
        <v>98</v>
      </c>
      <c r="AK293" s="247">
        <v>95</v>
      </c>
      <c r="AL293" s="247">
        <v>95</v>
      </c>
      <c r="AM293" s="247">
        <v>94</v>
      </c>
      <c r="AN293" s="247">
        <v>98</v>
      </c>
      <c r="AO293" s="247">
        <v>94</v>
      </c>
      <c r="AP293" s="247">
        <v>97</v>
      </c>
      <c r="AQ293" s="247"/>
      <c r="AR293" s="247"/>
      <c r="AS293" s="247"/>
      <c r="AT293" s="247"/>
      <c r="AU293" s="247">
        <v>95</v>
      </c>
      <c r="AV293" s="247">
        <v>95</v>
      </c>
      <c r="AW293" s="247">
        <v>94</v>
      </c>
      <c r="AX293" s="472">
        <v>94</v>
      </c>
      <c r="AY293" s="461">
        <v>98</v>
      </c>
      <c r="AZ293" s="247">
        <v>98</v>
      </c>
      <c r="BA293" s="247">
        <v>98</v>
      </c>
      <c r="BB293" s="247">
        <v>98</v>
      </c>
      <c r="BC293" s="247">
        <v>97</v>
      </c>
      <c r="BD293" s="247">
        <v>97</v>
      </c>
      <c r="BE293" s="247">
        <v>98</v>
      </c>
      <c r="BF293" s="247">
        <v>98</v>
      </c>
      <c r="BG293" s="247"/>
      <c r="BH293" s="247"/>
      <c r="BI293" s="247"/>
      <c r="BJ293" s="247"/>
      <c r="BK293" s="247">
        <v>94</v>
      </c>
      <c r="BL293" s="247">
        <v>94</v>
      </c>
      <c r="BM293" s="247">
        <v>94</v>
      </c>
      <c r="BN293" s="472">
        <v>95</v>
      </c>
    </row>
    <row r="294" spans="2:67" outlineLevel="1">
      <c r="B294" s="53" t="str">
        <f t="shared" ref="B294" si="250">$B$195&amp;": Ewe Lambs"</f>
        <v>Early: Ewe Lambs</v>
      </c>
      <c r="C294" s="61">
        <f t="shared" si="215"/>
        <v>90</v>
      </c>
      <c r="D294" s="61">
        <f t="shared" si="216"/>
        <v>97</v>
      </c>
      <c r="E294" s="61">
        <f t="shared" si="217"/>
        <v>98</v>
      </c>
      <c r="F294" s="61">
        <f t="shared" si="218"/>
        <v>95</v>
      </c>
      <c r="G294" s="61">
        <f t="shared" si="219"/>
        <v>95</v>
      </c>
      <c r="H294" s="61">
        <f t="shared" si="220"/>
        <v>98</v>
      </c>
      <c r="I294" s="61">
        <f t="shared" si="221"/>
        <v>94</v>
      </c>
      <c r="J294" s="61">
        <f t="shared" si="222"/>
        <v>95</v>
      </c>
      <c r="K294" s="61">
        <f t="shared" si="223"/>
        <v>0</v>
      </c>
      <c r="L294" s="61">
        <f t="shared" si="224"/>
        <v>0</v>
      </c>
      <c r="M294" s="61">
        <f t="shared" si="225"/>
        <v>0</v>
      </c>
      <c r="N294" s="61">
        <f t="shared" si="226"/>
        <v>0</v>
      </c>
      <c r="O294" s="61">
        <f t="shared" si="227"/>
        <v>95</v>
      </c>
      <c r="P294" s="61">
        <f t="shared" si="228"/>
        <v>91</v>
      </c>
      <c r="Q294" s="61">
        <f t="shared" si="229"/>
        <v>94</v>
      </c>
      <c r="R294" s="448">
        <f t="shared" si="230"/>
        <v>91</v>
      </c>
      <c r="S294" s="459">
        <v>98</v>
      </c>
      <c r="T294" s="250">
        <v>95</v>
      </c>
      <c r="U294" s="250">
        <v>98</v>
      </c>
      <c r="V294" s="250">
        <v>95</v>
      </c>
      <c r="W294" s="250">
        <v>98</v>
      </c>
      <c r="X294" s="250">
        <v>97</v>
      </c>
      <c r="Y294" s="250">
        <v>95</v>
      </c>
      <c r="Z294" s="250">
        <v>95</v>
      </c>
      <c r="AA294" s="250"/>
      <c r="AB294" s="250"/>
      <c r="AC294" s="250"/>
      <c r="AD294" s="250"/>
      <c r="AE294" s="250">
        <v>91</v>
      </c>
      <c r="AF294" s="250">
        <v>90</v>
      </c>
      <c r="AG294" s="250">
        <v>94</v>
      </c>
      <c r="AH294" s="470">
        <v>93</v>
      </c>
      <c r="AI294" s="459">
        <v>90</v>
      </c>
      <c r="AJ294" s="250">
        <v>97</v>
      </c>
      <c r="AK294" s="250">
        <v>98</v>
      </c>
      <c r="AL294" s="250">
        <v>95</v>
      </c>
      <c r="AM294" s="250">
        <v>95</v>
      </c>
      <c r="AN294" s="250">
        <v>98</v>
      </c>
      <c r="AO294" s="250">
        <v>94</v>
      </c>
      <c r="AP294" s="250">
        <v>95</v>
      </c>
      <c r="AQ294" s="250"/>
      <c r="AR294" s="250"/>
      <c r="AS294" s="250"/>
      <c r="AT294" s="250"/>
      <c r="AU294" s="250">
        <v>95</v>
      </c>
      <c r="AV294" s="250">
        <v>91</v>
      </c>
      <c r="AW294" s="250">
        <v>94</v>
      </c>
      <c r="AX294" s="470">
        <v>91</v>
      </c>
      <c r="AY294" s="459">
        <v>98</v>
      </c>
      <c r="AZ294" s="250">
        <v>97</v>
      </c>
      <c r="BA294" s="250">
        <v>98</v>
      </c>
      <c r="BB294" s="250">
        <v>98</v>
      </c>
      <c r="BC294" s="250">
        <v>95</v>
      </c>
      <c r="BD294" s="250">
        <v>95</v>
      </c>
      <c r="BE294" s="250">
        <v>95</v>
      </c>
      <c r="BF294" s="250">
        <v>92</v>
      </c>
      <c r="BG294" s="250"/>
      <c r="BH294" s="250"/>
      <c r="BI294" s="250"/>
      <c r="BJ294" s="250"/>
      <c r="BK294" s="250">
        <v>92</v>
      </c>
      <c r="BL294" s="250">
        <v>94</v>
      </c>
      <c r="BM294" s="250">
        <v>95</v>
      </c>
      <c r="BN294" s="470">
        <v>94</v>
      </c>
      <c r="BO294" s="34" t="s">
        <v>1098</v>
      </c>
    </row>
    <row r="295" spans="2:67" outlineLevel="1">
      <c r="B295" s="54" t="s">
        <v>1134</v>
      </c>
      <c r="C295" s="249">
        <f t="shared" si="215"/>
        <v>94</v>
      </c>
      <c r="D295" s="249">
        <f t="shared" si="216"/>
        <v>98</v>
      </c>
      <c r="E295" s="249">
        <f t="shared" si="217"/>
        <v>98</v>
      </c>
      <c r="F295" s="249">
        <f t="shared" si="218"/>
        <v>98</v>
      </c>
      <c r="G295" s="249">
        <f t="shared" si="219"/>
        <v>97</v>
      </c>
      <c r="H295" s="249">
        <f t="shared" si="220"/>
        <v>97</v>
      </c>
      <c r="I295" s="249">
        <f t="shared" si="221"/>
        <v>97</v>
      </c>
      <c r="J295" s="249">
        <f t="shared" si="222"/>
        <v>95</v>
      </c>
      <c r="K295" s="249">
        <f t="shared" si="223"/>
        <v>0</v>
      </c>
      <c r="L295" s="249">
        <f t="shared" si="224"/>
        <v>0</v>
      </c>
      <c r="M295" s="249">
        <f t="shared" si="225"/>
        <v>0</v>
      </c>
      <c r="N295" s="249">
        <f t="shared" si="226"/>
        <v>0</v>
      </c>
      <c r="O295" s="249">
        <f t="shared" si="227"/>
        <v>95</v>
      </c>
      <c r="P295" s="249">
        <f t="shared" si="228"/>
        <v>95</v>
      </c>
      <c r="Q295" s="249">
        <f t="shared" si="229"/>
        <v>94</v>
      </c>
      <c r="R295" s="449">
        <f t="shared" si="230"/>
        <v>97</v>
      </c>
      <c r="S295" s="460">
        <v>97</v>
      </c>
      <c r="T295" s="248">
        <v>98</v>
      </c>
      <c r="U295" s="248">
        <v>95</v>
      </c>
      <c r="V295" s="248">
        <v>94</v>
      </c>
      <c r="W295" s="248">
        <v>97</v>
      </c>
      <c r="X295" s="248">
        <v>91</v>
      </c>
      <c r="Y295" s="248">
        <v>94</v>
      </c>
      <c r="Z295" s="248">
        <v>97</v>
      </c>
      <c r="AA295" s="248"/>
      <c r="AB295" s="248"/>
      <c r="AC295" s="248"/>
      <c r="AD295" s="248"/>
      <c r="AE295" s="248">
        <v>92</v>
      </c>
      <c r="AF295" s="248">
        <v>91</v>
      </c>
      <c r="AG295" s="248">
        <v>94</v>
      </c>
      <c r="AH295" s="471">
        <v>94</v>
      </c>
      <c r="AI295" s="460">
        <v>94</v>
      </c>
      <c r="AJ295" s="248">
        <v>98</v>
      </c>
      <c r="AK295" s="248">
        <v>98</v>
      </c>
      <c r="AL295" s="248">
        <v>98</v>
      </c>
      <c r="AM295" s="248">
        <v>97</v>
      </c>
      <c r="AN295" s="248">
        <v>97</v>
      </c>
      <c r="AO295" s="248">
        <v>97</v>
      </c>
      <c r="AP295" s="248">
        <v>95</v>
      </c>
      <c r="AQ295" s="248"/>
      <c r="AR295" s="248"/>
      <c r="AS295" s="248"/>
      <c r="AT295" s="248"/>
      <c r="AU295" s="248">
        <v>95</v>
      </c>
      <c r="AV295" s="248">
        <v>95</v>
      </c>
      <c r="AW295" s="248">
        <v>94</v>
      </c>
      <c r="AX295" s="471">
        <v>97</v>
      </c>
      <c r="AY295" s="460">
        <v>95</v>
      </c>
      <c r="AZ295" s="248">
        <v>96</v>
      </c>
      <c r="BA295" s="248">
        <v>98</v>
      </c>
      <c r="BB295" s="248">
        <v>98</v>
      </c>
      <c r="BC295" s="248">
        <v>98</v>
      </c>
      <c r="BD295" s="248">
        <v>98</v>
      </c>
      <c r="BE295" s="248">
        <v>95</v>
      </c>
      <c r="BF295" s="248">
        <v>98</v>
      </c>
      <c r="BG295" s="248"/>
      <c r="BH295" s="248"/>
      <c r="BI295" s="248"/>
      <c r="BJ295" s="248"/>
      <c r="BK295" s="248">
        <v>91</v>
      </c>
      <c r="BL295" s="248">
        <v>91</v>
      </c>
      <c r="BM295" s="248">
        <v>97</v>
      </c>
      <c r="BN295" s="471">
        <v>91</v>
      </c>
    </row>
    <row r="296" spans="2:67" outlineLevel="1">
      <c r="B296" s="55" t="s">
        <v>1135</v>
      </c>
      <c r="C296" s="62">
        <f>CHOOSE(d.Region,S296,AI296,AY296)</f>
        <v>98</v>
      </c>
      <c r="D296" s="62">
        <f>CHOOSE(d.Region,T296,AJ296,AZ296)</f>
        <v>98</v>
      </c>
      <c r="E296" s="62">
        <f>CHOOSE(d.Region,U296,AK296,BA296)</f>
        <v>98</v>
      </c>
      <c r="F296" s="62">
        <f>CHOOSE(d.Region,V296,AL296,BB296)</f>
        <v>98</v>
      </c>
      <c r="G296" s="62">
        <f>CHOOSE(d.Region,W296,AM296,BC296)</f>
        <v>98</v>
      </c>
      <c r="H296" s="62">
        <f t="shared" si="220"/>
        <v>97</v>
      </c>
      <c r="I296" s="62">
        <f t="shared" si="221"/>
        <v>94</v>
      </c>
      <c r="J296" s="62">
        <f t="shared" si="222"/>
        <v>98</v>
      </c>
      <c r="K296" s="62">
        <f t="shared" si="223"/>
        <v>0</v>
      </c>
      <c r="L296" s="62">
        <f t="shared" si="224"/>
        <v>0</v>
      </c>
      <c r="M296" s="62">
        <f t="shared" si="225"/>
        <v>0</v>
      </c>
      <c r="N296" s="62">
        <f t="shared" si="226"/>
        <v>0</v>
      </c>
      <c r="O296" s="62">
        <f t="shared" si="227"/>
        <v>95</v>
      </c>
      <c r="P296" s="62">
        <f t="shared" si="228"/>
        <v>95</v>
      </c>
      <c r="Q296" s="62">
        <f t="shared" si="229"/>
        <v>94</v>
      </c>
      <c r="R296" s="450">
        <f t="shared" si="230"/>
        <v>91</v>
      </c>
      <c r="S296" s="461">
        <v>97</v>
      </c>
      <c r="T296" s="247">
        <v>98</v>
      </c>
      <c r="U296" s="247">
        <v>94</v>
      </c>
      <c r="V296" s="247">
        <v>97</v>
      </c>
      <c r="W296" s="247">
        <v>94</v>
      </c>
      <c r="X296" s="247">
        <v>94</v>
      </c>
      <c r="Y296" s="247">
        <v>94</v>
      </c>
      <c r="Z296" s="247">
        <v>94</v>
      </c>
      <c r="AA296" s="247"/>
      <c r="AB296" s="247"/>
      <c r="AC296" s="247"/>
      <c r="AD296" s="247"/>
      <c r="AE296" s="247">
        <v>92</v>
      </c>
      <c r="AF296" s="247">
        <v>93</v>
      </c>
      <c r="AG296" s="247">
        <v>94</v>
      </c>
      <c r="AH296" s="472">
        <v>93</v>
      </c>
      <c r="AI296" s="461">
        <v>98</v>
      </c>
      <c r="AJ296" s="247">
        <v>98</v>
      </c>
      <c r="AK296" s="247">
        <v>98</v>
      </c>
      <c r="AL296" s="247">
        <v>98</v>
      </c>
      <c r="AM296" s="247">
        <v>98</v>
      </c>
      <c r="AN296" s="247">
        <v>97</v>
      </c>
      <c r="AO296" s="247">
        <v>94</v>
      </c>
      <c r="AP296" s="247">
        <v>98</v>
      </c>
      <c r="AQ296" s="247"/>
      <c r="AR296" s="247"/>
      <c r="AS296" s="247"/>
      <c r="AT296" s="247"/>
      <c r="AU296" s="247">
        <v>95</v>
      </c>
      <c r="AV296" s="247">
        <v>95</v>
      </c>
      <c r="AW296" s="247">
        <v>94</v>
      </c>
      <c r="AX296" s="472">
        <v>91</v>
      </c>
      <c r="AY296" s="461">
        <v>98</v>
      </c>
      <c r="AZ296" s="247">
        <v>98</v>
      </c>
      <c r="BA296" s="247">
        <v>98</v>
      </c>
      <c r="BB296" s="247">
        <v>95</v>
      </c>
      <c r="BC296" s="247">
        <v>95</v>
      </c>
      <c r="BD296" s="247">
        <v>98</v>
      </c>
      <c r="BE296" s="247">
        <v>98</v>
      </c>
      <c r="BF296" s="247">
        <v>98</v>
      </c>
      <c r="BG296" s="247"/>
      <c r="BH296" s="247"/>
      <c r="BI296" s="247"/>
      <c r="BJ296" s="247"/>
      <c r="BK296" s="247">
        <v>94</v>
      </c>
      <c r="BL296" s="247">
        <v>94</v>
      </c>
      <c r="BM296" s="247">
        <v>92</v>
      </c>
      <c r="BN296" s="472">
        <v>94</v>
      </c>
    </row>
    <row r="297" spans="2:67" outlineLevel="1">
      <c r="B297" s="53" t="str">
        <f t="shared" ref="B297" si="251">$B$196&amp;": Ewe Lambs"</f>
        <v>Middle: Ewe Lambs</v>
      </c>
      <c r="C297" s="61">
        <f t="shared" si="215"/>
        <v>91</v>
      </c>
      <c r="D297" s="61">
        <f t="shared" si="216"/>
        <v>98</v>
      </c>
      <c r="E297" s="61">
        <f t="shared" si="217"/>
        <v>90</v>
      </c>
      <c r="F297" s="61">
        <f t="shared" si="218"/>
        <v>97</v>
      </c>
      <c r="G297" s="61">
        <f t="shared" si="219"/>
        <v>95</v>
      </c>
      <c r="H297" s="61">
        <f t="shared" si="220"/>
        <v>98</v>
      </c>
      <c r="I297" s="61">
        <f t="shared" si="221"/>
        <v>91</v>
      </c>
      <c r="J297" s="61">
        <f t="shared" si="222"/>
        <v>91</v>
      </c>
      <c r="K297" s="61">
        <f t="shared" si="223"/>
        <v>0</v>
      </c>
      <c r="L297" s="61">
        <f t="shared" si="224"/>
        <v>0</v>
      </c>
      <c r="M297" s="61">
        <f t="shared" si="225"/>
        <v>0</v>
      </c>
      <c r="N297" s="61">
        <f t="shared" si="226"/>
        <v>0</v>
      </c>
      <c r="O297" s="61">
        <f t="shared" si="227"/>
        <v>95</v>
      </c>
      <c r="P297" s="61">
        <f t="shared" si="228"/>
        <v>94</v>
      </c>
      <c r="Q297" s="61">
        <f t="shared" si="229"/>
        <v>94</v>
      </c>
      <c r="R297" s="448">
        <f t="shared" si="230"/>
        <v>94</v>
      </c>
      <c r="S297" s="459">
        <v>98</v>
      </c>
      <c r="T297" s="250">
        <v>98</v>
      </c>
      <c r="U297" s="250">
        <v>95</v>
      </c>
      <c r="V297" s="250">
        <v>95</v>
      </c>
      <c r="W297" s="250">
        <v>95</v>
      </c>
      <c r="X297" s="250">
        <v>91</v>
      </c>
      <c r="Y297" s="250">
        <v>90</v>
      </c>
      <c r="Z297" s="250">
        <v>95</v>
      </c>
      <c r="AA297" s="250"/>
      <c r="AB297" s="250"/>
      <c r="AC297" s="250"/>
      <c r="AD297" s="250"/>
      <c r="AE297" s="250">
        <v>94</v>
      </c>
      <c r="AF297" s="250">
        <v>91</v>
      </c>
      <c r="AG297" s="250">
        <v>94</v>
      </c>
      <c r="AH297" s="470">
        <v>94</v>
      </c>
      <c r="AI297" s="459">
        <v>91</v>
      </c>
      <c r="AJ297" s="250">
        <v>98</v>
      </c>
      <c r="AK297" s="250">
        <v>90</v>
      </c>
      <c r="AL297" s="250">
        <v>97</v>
      </c>
      <c r="AM297" s="250">
        <v>95</v>
      </c>
      <c r="AN297" s="250">
        <v>98</v>
      </c>
      <c r="AO297" s="250">
        <v>91</v>
      </c>
      <c r="AP297" s="250">
        <v>91</v>
      </c>
      <c r="AQ297" s="250"/>
      <c r="AR297" s="250"/>
      <c r="AS297" s="250"/>
      <c r="AT297" s="250"/>
      <c r="AU297" s="250">
        <v>95</v>
      </c>
      <c r="AV297" s="250">
        <v>94</v>
      </c>
      <c r="AW297" s="250">
        <v>94</v>
      </c>
      <c r="AX297" s="470">
        <v>94</v>
      </c>
      <c r="AY297" s="459">
        <v>97</v>
      </c>
      <c r="AZ297" s="250">
        <v>96</v>
      </c>
      <c r="BA297" s="250">
        <v>98</v>
      </c>
      <c r="BB297" s="250">
        <v>98</v>
      </c>
      <c r="BC297" s="250">
        <v>98</v>
      </c>
      <c r="BD297" s="250">
        <v>94</v>
      </c>
      <c r="BE297" s="250">
        <v>98</v>
      </c>
      <c r="BF297" s="250">
        <v>91</v>
      </c>
      <c r="BG297" s="250"/>
      <c r="BH297" s="250"/>
      <c r="BI297" s="250"/>
      <c r="BJ297" s="250"/>
      <c r="BK297" s="250">
        <v>91</v>
      </c>
      <c r="BL297" s="250">
        <v>94</v>
      </c>
      <c r="BM297" s="250">
        <v>94</v>
      </c>
      <c r="BN297" s="470">
        <v>94</v>
      </c>
      <c r="BO297" s="34" t="s">
        <v>1098</v>
      </c>
    </row>
    <row r="298" spans="2:67" outlineLevel="1">
      <c r="B298" s="54" t="s">
        <v>1134</v>
      </c>
      <c r="C298" s="249">
        <f t="shared" si="215"/>
        <v>94</v>
      </c>
      <c r="D298" s="249">
        <f t="shared" si="216"/>
        <v>97</v>
      </c>
      <c r="E298" s="249">
        <f t="shared" si="217"/>
        <v>93</v>
      </c>
      <c r="F298" s="249">
        <f t="shared" si="218"/>
        <v>98</v>
      </c>
      <c r="G298" s="249">
        <f t="shared" si="219"/>
        <v>97</v>
      </c>
      <c r="H298" s="249">
        <f t="shared" si="220"/>
        <v>97</v>
      </c>
      <c r="I298" s="249">
        <f t="shared" si="221"/>
        <v>91</v>
      </c>
      <c r="J298" s="249">
        <f t="shared" si="222"/>
        <v>95</v>
      </c>
      <c r="K298" s="249">
        <f t="shared" si="223"/>
        <v>0</v>
      </c>
      <c r="L298" s="249">
        <f t="shared" si="224"/>
        <v>0</v>
      </c>
      <c r="M298" s="249">
        <f t="shared" si="225"/>
        <v>0</v>
      </c>
      <c r="N298" s="249">
        <f t="shared" si="226"/>
        <v>0</v>
      </c>
      <c r="O298" s="249">
        <f t="shared" si="227"/>
        <v>95</v>
      </c>
      <c r="P298" s="249">
        <f t="shared" si="228"/>
        <v>95</v>
      </c>
      <c r="Q298" s="249">
        <f t="shared" si="229"/>
        <v>94</v>
      </c>
      <c r="R298" s="449">
        <f t="shared" si="230"/>
        <v>94</v>
      </c>
      <c r="S298" s="460">
        <v>97</v>
      </c>
      <c r="T298" s="248">
        <v>97</v>
      </c>
      <c r="U298" s="248">
        <v>94</v>
      </c>
      <c r="V298" s="248">
        <v>95</v>
      </c>
      <c r="W298" s="248">
        <v>94</v>
      </c>
      <c r="X298" s="248">
        <v>94</v>
      </c>
      <c r="Y298" s="248">
        <v>92</v>
      </c>
      <c r="Z298" s="248">
        <v>97</v>
      </c>
      <c r="AA298" s="248"/>
      <c r="AB298" s="248"/>
      <c r="AC298" s="248"/>
      <c r="AD298" s="248"/>
      <c r="AE298" s="248">
        <v>95</v>
      </c>
      <c r="AF298" s="248">
        <v>93</v>
      </c>
      <c r="AG298" s="248">
        <v>90</v>
      </c>
      <c r="AH298" s="471">
        <v>93</v>
      </c>
      <c r="AI298" s="460">
        <v>94</v>
      </c>
      <c r="AJ298" s="248">
        <v>97</v>
      </c>
      <c r="AK298" s="248">
        <v>93</v>
      </c>
      <c r="AL298" s="248">
        <v>98</v>
      </c>
      <c r="AM298" s="248">
        <v>97</v>
      </c>
      <c r="AN298" s="248">
        <v>97</v>
      </c>
      <c r="AO298" s="248">
        <v>91</v>
      </c>
      <c r="AP298" s="248">
        <v>95</v>
      </c>
      <c r="AQ298" s="248"/>
      <c r="AR298" s="248"/>
      <c r="AS298" s="248"/>
      <c r="AT298" s="248"/>
      <c r="AU298" s="248">
        <v>95</v>
      </c>
      <c r="AV298" s="248">
        <v>95</v>
      </c>
      <c r="AW298" s="248">
        <v>94</v>
      </c>
      <c r="AX298" s="471">
        <v>94</v>
      </c>
      <c r="AY298" s="460">
        <v>98</v>
      </c>
      <c r="AZ298" s="248">
        <v>97</v>
      </c>
      <c r="BA298" s="248">
        <v>98</v>
      </c>
      <c r="BB298" s="248">
        <v>95</v>
      </c>
      <c r="BC298" s="248">
        <v>98</v>
      </c>
      <c r="BD298" s="248">
        <v>97</v>
      </c>
      <c r="BE298" s="248">
        <v>98</v>
      </c>
      <c r="BF298" s="248">
        <v>98</v>
      </c>
      <c r="BG298" s="248"/>
      <c r="BH298" s="248"/>
      <c r="BI298" s="248"/>
      <c r="BJ298" s="248"/>
      <c r="BK298" s="248">
        <v>94</v>
      </c>
      <c r="BL298" s="248">
        <v>93</v>
      </c>
      <c r="BM298" s="248">
        <v>94</v>
      </c>
      <c r="BN298" s="471">
        <v>94</v>
      </c>
    </row>
    <row r="299" spans="2:67" outlineLevel="1">
      <c r="B299" s="55" t="s">
        <v>1135</v>
      </c>
      <c r="C299" s="62">
        <f t="shared" si="215"/>
        <v>94</v>
      </c>
      <c r="D299" s="62">
        <f t="shared" si="216"/>
        <v>95</v>
      </c>
      <c r="E299" s="62">
        <f t="shared" si="217"/>
        <v>94</v>
      </c>
      <c r="F299" s="62">
        <f t="shared" si="218"/>
        <v>98</v>
      </c>
      <c r="G299" s="62">
        <f t="shared" si="219"/>
        <v>95</v>
      </c>
      <c r="H299" s="62">
        <f t="shared" si="220"/>
        <v>98</v>
      </c>
      <c r="I299" s="62">
        <f t="shared" si="221"/>
        <v>94</v>
      </c>
      <c r="J299" s="62">
        <f t="shared" si="222"/>
        <v>98</v>
      </c>
      <c r="K299" s="62">
        <f t="shared" si="223"/>
        <v>0</v>
      </c>
      <c r="L299" s="62">
        <f t="shared" si="224"/>
        <v>0</v>
      </c>
      <c r="M299" s="62">
        <f t="shared" si="225"/>
        <v>0</v>
      </c>
      <c r="N299" s="62">
        <f t="shared" si="226"/>
        <v>0</v>
      </c>
      <c r="O299" s="62">
        <f t="shared" si="227"/>
        <v>95</v>
      </c>
      <c r="P299" s="62">
        <f t="shared" si="228"/>
        <v>95</v>
      </c>
      <c r="Q299" s="62">
        <f t="shared" si="229"/>
        <v>94</v>
      </c>
      <c r="R299" s="450">
        <f t="shared" si="230"/>
        <v>94</v>
      </c>
      <c r="S299" s="461">
        <v>97</v>
      </c>
      <c r="T299" s="247">
        <v>98</v>
      </c>
      <c r="U299" s="247">
        <v>94</v>
      </c>
      <c r="V299" s="247">
        <v>98</v>
      </c>
      <c r="W299" s="247">
        <v>97</v>
      </c>
      <c r="X299" s="247">
        <v>94</v>
      </c>
      <c r="Y299" s="247">
        <v>94</v>
      </c>
      <c r="Z299" s="247">
        <v>94</v>
      </c>
      <c r="AA299" s="247"/>
      <c r="AB299" s="247"/>
      <c r="AC299" s="247"/>
      <c r="AD299" s="247"/>
      <c r="AE299" s="247">
        <v>92</v>
      </c>
      <c r="AF299" s="247">
        <v>93</v>
      </c>
      <c r="AG299" s="247">
        <v>91</v>
      </c>
      <c r="AH299" s="472">
        <v>96</v>
      </c>
      <c r="AI299" s="461">
        <v>94</v>
      </c>
      <c r="AJ299" s="247">
        <v>95</v>
      </c>
      <c r="AK299" s="247">
        <v>94</v>
      </c>
      <c r="AL299" s="247">
        <v>98</v>
      </c>
      <c r="AM299" s="247">
        <v>95</v>
      </c>
      <c r="AN299" s="247">
        <v>98</v>
      </c>
      <c r="AO299" s="247">
        <v>94</v>
      </c>
      <c r="AP299" s="247">
        <v>98</v>
      </c>
      <c r="AQ299" s="247"/>
      <c r="AR299" s="247"/>
      <c r="AS299" s="247"/>
      <c r="AT299" s="247"/>
      <c r="AU299" s="247">
        <v>95</v>
      </c>
      <c r="AV299" s="247">
        <v>95</v>
      </c>
      <c r="AW299" s="247">
        <v>94</v>
      </c>
      <c r="AX299" s="472">
        <v>94</v>
      </c>
      <c r="AY299" s="461">
        <v>98</v>
      </c>
      <c r="AZ299" s="247">
        <v>98</v>
      </c>
      <c r="BA299" s="247">
        <v>98</v>
      </c>
      <c r="BB299" s="247">
        <v>98</v>
      </c>
      <c r="BC299" s="247">
        <v>98</v>
      </c>
      <c r="BD299" s="247">
        <v>98</v>
      </c>
      <c r="BE299" s="247">
        <v>97</v>
      </c>
      <c r="BF299" s="247">
        <v>95</v>
      </c>
      <c r="BG299" s="247"/>
      <c r="BH299" s="247"/>
      <c r="BI299" s="247"/>
      <c r="BJ299" s="247"/>
      <c r="BK299" s="247">
        <v>94</v>
      </c>
      <c r="BL299" s="247">
        <v>94</v>
      </c>
      <c r="BM299" s="247">
        <v>95</v>
      </c>
      <c r="BN299" s="472">
        <v>94</v>
      </c>
    </row>
    <row r="300" spans="2:67" outlineLevel="1">
      <c r="B300" s="53" t="str">
        <f t="shared" ref="B300" si="252">$B$197&amp;": Ewe Lambs"</f>
        <v>Late: Ewe Lambs</v>
      </c>
      <c r="C300" s="61">
        <f t="shared" si="215"/>
        <v>95</v>
      </c>
      <c r="D300" s="61">
        <f t="shared" si="216"/>
        <v>95</v>
      </c>
      <c r="E300" s="61">
        <f t="shared" si="217"/>
        <v>94</v>
      </c>
      <c r="F300" s="61">
        <f t="shared" si="218"/>
        <v>94</v>
      </c>
      <c r="G300" s="61">
        <f t="shared" si="219"/>
        <v>95</v>
      </c>
      <c r="H300" s="61">
        <f t="shared" si="220"/>
        <v>98</v>
      </c>
      <c r="I300" s="61">
        <f t="shared" si="221"/>
        <v>95</v>
      </c>
      <c r="J300" s="61">
        <f t="shared" si="222"/>
        <v>90</v>
      </c>
      <c r="K300" s="61">
        <f t="shared" si="223"/>
        <v>0</v>
      </c>
      <c r="L300" s="61">
        <f t="shared" si="224"/>
        <v>0</v>
      </c>
      <c r="M300" s="61">
        <f t="shared" si="225"/>
        <v>0</v>
      </c>
      <c r="N300" s="61">
        <f t="shared" si="226"/>
        <v>0</v>
      </c>
      <c r="O300" s="61">
        <f t="shared" si="227"/>
        <v>95</v>
      </c>
      <c r="P300" s="61">
        <f t="shared" si="228"/>
        <v>95</v>
      </c>
      <c r="Q300" s="61">
        <f t="shared" si="229"/>
        <v>94</v>
      </c>
      <c r="R300" s="448">
        <f t="shared" si="230"/>
        <v>94</v>
      </c>
      <c r="S300" s="459">
        <v>97</v>
      </c>
      <c r="T300" s="250">
        <v>98</v>
      </c>
      <c r="U300" s="250">
        <v>98</v>
      </c>
      <c r="V300" s="250">
        <v>98</v>
      </c>
      <c r="W300" s="250">
        <v>90</v>
      </c>
      <c r="X300" s="250">
        <v>92</v>
      </c>
      <c r="Y300" s="250">
        <v>90</v>
      </c>
      <c r="Z300" s="250">
        <v>94</v>
      </c>
      <c r="AA300" s="250"/>
      <c r="AB300" s="250"/>
      <c r="AC300" s="250"/>
      <c r="AD300" s="250"/>
      <c r="AE300" s="250">
        <v>94</v>
      </c>
      <c r="AF300" s="250">
        <v>94</v>
      </c>
      <c r="AG300" s="250">
        <v>94</v>
      </c>
      <c r="AH300" s="470">
        <v>94</v>
      </c>
      <c r="AI300" s="459">
        <v>95</v>
      </c>
      <c r="AJ300" s="250">
        <v>95</v>
      </c>
      <c r="AK300" s="250">
        <v>94</v>
      </c>
      <c r="AL300" s="250">
        <v>94</v>
      </c>
      <c r="AM300" s="250">
        <v>95</v>
      </c>
      <c r="AN300" s="250">
        <v>98</v>
      </c>
      <c r="AO300" s="250">
        <v>95</v>
      </c>
      <c r="AP300" s="250">
        <v>90</v>
      </c>
      <c r="AQ300" s="250"/>
      <c r="AR300" s="250"/>
      <c r="AS300" s="250"/>
      <c r="AT300" s="250"/>
      <c r="AU300" s="250">
        <v>95</v>
      </c>
      <c r="AV300" s="250">
        <v>95</v>
      </c>
      <c r="AW300" s="250">
        <v>94</v>
      </c>
      <c r="AX300" s="470">
        <v>94</v>
      </c>
      <c r="AY300" s="459">
        <v>98</v>
      </c>
      <c r="AZ300" s="250">
        <v>95</v>
      </c>
      <c r="BA300" s="250">
        <v>98</v>
      </c>
      <c r="BB300" s="250">
        <v>98</v>
      </c>
      <c r="BC300" s="250">
        <v>95</v>
      </c>
      <c r="BD300" s="250">
        <v>94</v>
      </c>
      <c r="BE300" s="250">
        <v>98</v>
      </c>
      <c r="BF300" s="250">
        <v>92</v>
      </c>
      <c r="BG300" s="250"/>
      <c r="BH300" s="250"/>
      <c r="BI300" s="250"/>
      <c r="BJ300" s="250"/>
      <c r="BK300" s="250">
        <v>95</v>
      </c>
      <c r="BL300" s="250">
        <v>95</v>
      </c>
      <c r="BM300" s="250">
        <v>98</v>
      </c>
      <c r="BN300" s="470">
        <v>95</v>
      </c>
      <c r="BO300" s="34" t="s">
        <v>1098</v>
      </c>
    </row>
    <row r="301" spans="2:67" outlineLevel="1">
      <c r="B301" s="54" t="s">
        <v>1134</v>
      </c>
      <c r="C301" s="249">
        <f t="shared" si="215"/>
        <v>94</v>
      </c>
      <c r="D301" s="249">
        <f t="shared" si="216"/>
        <v>98</v>
      </c>
      <c r="E301" s="249">
        <f t="shared" si="217"/>
        <v>95</v>
      </c>
      <c r="F301" s="249">
        <f t="shared" si="218"/>
        <v>94</v>
      </c>
      <c r="G301" s="249">
        <f t="shared" si="219"/>
        <v>94</v>
      </c>
      <c r="H301" s="249">
        <f t="shared" si="220"/>
        <v>98</v>
      </c>
      <c r="I301" s="249">
        <f t="shared" si="221"/>
        <v>98</v>
      </c>
      <c r="J301" s="249">
        <f t="shared" si="222"/>
        <v>93</v>
      </c>
      <c r="K301" s="249">
        <f t="shared" si="223"/>
        <v>0</v>
      </c>
      <c r="L301" s="249">
        <f t="shared" si="224"/>
        <v>0</v>
      </c>
      <c r="M301" s="249">
        <f t="shared" si="225"/>
        <v>0</v>
      </c>
      <c r="N301" s="249">
        <f t="shared" si="226"/>
        <v>0</v>
      </c>
      <c r="O301" s="249">
        <f t="shared" si="227"/>
        <v>95</v>
      </c>
      <c r="P301" s="249">
        <f t="shared" si="228"/>
        <v>95</v>
      </c>
      <c r="Q301" s="249">
        <f t="shared" si="229"/>
        <v>94</v>
      </c>
      <c r="R301" s="449">
        <f t="shared" si="230"/>
        <v>94</v>
      </c>
      <c r="S301" s="460">
        <v>98</v>
      </c>
      <c r="T301" s="248">
        <v>97</v>
      </c>
      <c r="U301" s="248">
        <v>95</v>
      </c>
      <c r="V301" s="248">
        <v>95</v>
      </c>
      <c r="W301" s="248">
        <v>97</v>
      </c>
      <c r="X301" s="248">
        <v>97</v>
      </c>
      <c r="Y301" s="248">
        <v>91</v>
      </c>
      <c r="Z301" s="248">
        <v>91</v>
      </c>
      <c r="AA301" s="248"/>
      <c r="AB301" s="248"/>
      <c r="AC301" s="248"/>
      <c r="AD301" s="248"/>
      <c r="AE301" s="248">
        <v>92</v>
      </c>
      <c r="AF301" s="248">
        <v>94</v>
      </c>
      <c r="AG301" s="248">
        <v>91</v>
      </c>
      <c r="AH301" s="471">
        <v>90</v>
      </c>
      <c r="AI301" s="460">
        <v>94</v>
      </c>
      <c r="AJ301" s="248">
        <v>98</v>
      </c>
      <c r="AK301" s="248">
        <v>95</v>
      </c>
      <c r="AL301" s="248">
        <v>94</v>
      </c>
      <c r="AM301" s="248">
        <v>94</v>
      </c>
      <c r="AN301" s="248">
        <v>98</v>
      </c>
      <c r="AO301" s="248">
        <v>98</v>
      </c>
      <c r="AP301" s="248">
        <v>93</v>
      </c>
      <c r="AQ301" s="248"/>
      <c r="AR301" s="248"/>
      <c r="AS301" s="248"/>
      <c r="AT301" s="248"/>
      <c r="AU301" s="248">
        <v>95</v>
      </c>
      <c r="AV301" s="248">
        <v>95</v>
      </c>
      <c r="AW301" s="248">
        <v>94</v>
      </c>
      <c r="AX301" s="471">
        <v>94</v>
      </c>
      <c r="AY301" s="460">
        <v>98</v>
      </c>
      <c r="AZ301" s="248">
        <v>98</v>
      </c>
      <c r="BA301" s="248">
        <v>98</v>
      </c>
      <c r="BB301" s="248">
        <v>98</v>
      </c>
      <c r="BC301" s="248">
        <v>97</v>
      </c>
      <c r="BD301" s="248">
        <v>98</v>
      </c>
      <c r="BE301" s="248">
        <v>98</v>
      </c>
      <c r="BF301" s="248">
        <v>98</v>
      </c>
      <c r="BG301" s="248"/>
      <c r="BH301" s="248"/>
      <c r="BI301" s="248"/>
      <c r="BJ301" s="248"/>
      <c r="BK301" s="248">
        <v>94</v>
      </c>
      <c r="BL301" s="248">
        <v>93</v>
      </c>
      <c r="BM301" s="248">
        <v>91</v>
      </c>
      <c r="BN301" s="471">
        <v>94</v>
      </c>
    </row>
    <row r="302" spans="2:67" outlineLevel="1">
      <c r="B302" s="55" t="s">
        <v>1135</v>
      </c>
      <c r="C302" s="62">
        <f t="shared" si="215"/>
        <v>98</v>
      </c>
      <c r="D302" s="62">
        <f t="shared" si="216"/>
        <v>98</v>
      </c>
      <c r="E302" s="62">
        <f t="shared" si="217"/>
        <v>94</v>
      </c>
      <c r="F302" s="62">
        <f t="shared" si="218"/>
        <v>95</v>
      </c>
      <c r="G302" s="62">
        <f t="shared" si="219"/>
        <v>94</v>
      </c>
      <c r="H302" s="62">
        <f t="shared" si="220"/>
        <v>98</v>
      </c>
      <c r="I302" s="62">
        <f t="shared" si="221"/>
        <v>94</v>
      </c>
      <c r="J302" s="62">
        <f t="shared" si="222"/>
        <v>98</v>
      </c>
      <c r="K302" s="62">
        <f t="shared" si="223"/>
        <v>0</v>
      </c>
      <c r="L302" s="62">
        <f t="shared" si="224"/>
        <v>0</v>
      </c>
      <c r="M302" s="62">
        <f t="shared" si="225"/>
        <v>0</v>
      </c>
      <c r="N302" s="62">
        <f t="shared" si="226"/>
        <v>0</v>
      </c>
      <c r="O302" s="62">
        <f t="shared" si="227"/>
        <v>95</v>
      </c>
      <c r="P302" s="62">
        <f t="shared" si="228"/>
        <v>95</v>
      </c>
      <c r="Q302" s="62">
        <f t="shared" si="229"/>
        <v>94</v>
      </c>
      <c r="R302" s="450">
        <f t="shared" si="230"/>
        <v>94</v>
      </c>
      <c r="S302" s="461">
        <v>97</v>
      </c>
      <c r="T302" s="247">
        <v>98</v>
      </c>
      <c r="U302" s="247">
        <v>97</v>
      </c>
      <c r="V302" s="247">
        <v>98</v>
      </c>
      <c r="W302" s="247">
        <v>97</v>
      </c>
      <c r="X302" s="247">
        <v>91</v>
      </c>
      <c r="Y302" s="247">
        <v>95</v>
      </c>
      <c r="Z302" s="247">
        <v>98</v>
      </c>
      <c r="AA302" s="247"/>
      <c r="AB302" s="247"/>
      <c r="AC302" s="247"/>
      <c r="AD302" s="247"/>
      <c r="AE302" s="247">
        <v>92</v>
      </c>
      <c r="AF302" s="247">
        <v>90</v>
      </c>
      <c r="AG302" s="247">
        <v>90</v>
      </c>
      <c r="AH302" s="472">
        <v>90</v>
      </c>
      <c r="AI302" s="461">
        <v>98</v>
      </c>
      <c r="AJ302" s="247">
        <v>98</v>
      </c>
      <c r="AK302" s="247">
        <v>94</v>
      </c>
      <c r="AL302" s="247">
        <v>95</v>
      </c>
      <c r="AM302" s="247">
        <v>94</v>
      </c>
      <c r="AN302" s="247">
        <v>98</v>
      </c>
      <c r="AO302" s="247">
        <v>94</v>
      </c>
      <c r="AP302" s="247">
        <v>98</v>
      </c>
      <c r="AQ302" s="247"/>
      <c r="AR302" s="247"/>
      <c r="AS302" s="247"/>
      <c r="AT302" s="247"/>
      <c r="AU302" s="247">
        <v>95</v>
      </c>
      <c r="AV302" s="247">
        <v>95</v>
      </c>
      <c r="AW302" s="247">
        <v>94</v>
      </c>
      <c r="AX302" s="472">
        <v>94</v>
      </c>
      <c r="AY302" s="461">
        <v>98</v>
      </c>
      <c r="AZ302" s="247">
        <v>98</v>
      </c>
      <c r="BA302" s="247">
        <v>98</v>
      </c>
      <c r="BB302" s="247">
        <v>98</v>
      </c>
      <c r="BC302" s="247">
        <v>94</v>
      </c>
      <c r="BD302" s="247">
        <v>97</v>
      </c>
      <c r="BE302" s="247">
        <v>98</v>
      </c>
      <c r="BF302" s="247">
        <v>95</v>
      </c>
      <c r="BG302" s="247"/>
      <c r="BH302" s="247"/>
      <c r="BI302" s="247"/>
      <c r="BJ302" s="247"/>
      <c r="BK302" s="247">
        <v>94</v>
      </c>
      <c r="BL302" s="247">
        <v>94</v>
      </c>
      <c r="BM302" s="247">
        <v>94</v>
      </c>
      <c r="BN302" s="472">
        <v>94</v>
      </c>
    </row>
    <row r="303" spans="2:67" outlineLevel="1">
      <c r="B303" s="53" t="str">
        <f>$B$198&amp;": Ewe Lambs"</f>
        <v>V. Late: Ewe Lambs</v>
      </c>
      <c r="C303" s="61">
        <f t="shared" ref="C303:C305" si="253">CHOOSE(d.Region,S303,AI303,AY303)</f>
        <v>90</v>
      </c>
      <c r="D303" s="61">
        <f t="shared" ref="D303:D305" si="254">CHOOSE(d.Region,T303,AJ303,AZ303)</f>
        <v>97</v>
      </c>
      <c r="E303" s="61">
        <f t="shared" ref="E303:E305" si="255">CHOOSE(d.Region,U303,AK303,BA303)</f>
        <v>94</v>
      </c>
      <c r="F303" s="61">
        <f t="shared" ref="F303:F305" si="256">CHOOSE(d.Region,V303,AL303,BB303)</f>
        <v>97</v>
      </c>
      <c r="G303" s="61">
        <f t="shared" ref="G303:G305" si="257">CHOOSE(d.Region,W303,AM303,BC303)</f>
        <v>94</v>
      </c>
      <c r="H303" s="61">
        <f t="shared" ref="H303:H305" si="258">CHOOSE(d.Region,X303,AN303,BD303)</f>
        <v>98</v>
      </c>
      <c r="I303" s="61">
        <f t="shared" ref="I303:I305" si="259">CHOOSE(d.Region,Y303,AO303,BE303)</f>
        <v>94</v>
      </c>
      <c r="J303" s="61">
        <f t="shared" ref="J303:J305" si="260">CHOOSE(d.Region,Z303,AP303,BF303)</f>
        <v>90</v>
      </c>
      <c r="K303" s="61">
        <f t="shared" ref="K303:K305" si="261">CHOOSE(d.Region,AA303,AQ303,BG303)</f>
        <v>0</v>
      </c>
      <c r="L303" s="61">
        <f t="shared" ref="L303:L305" si="262">CHOOSE(d.Region,AB303,AR303,BH303)</f>
        <v>0</v>
      </c>
      <c r="M303" s="61">
        <f t="shared" ref="M303:M305" si="263">CHOOSE(d.Region,AC303,AS303,BI303)</f>
        <v>0</v>
      </c>
      <c r="N303" s="61">
        <f t="shared" ref="N303:N305" si="264">CHOOSE(d.Region,AD303,AT303,BJ303)</f>
        <v>0</v>
      </c>
      <c r="O303" s="61">
        <f t="shared" ref="O303:O305" si="265">CHOOSE(d.Region,AE303,AU303,BK303)</f>
        <v>95</v>
      </c>
      <c r="P303" s="61">
        <f t="shared" ref="P303:P305" si="266">CHOOSE(d.Region,AF303,AV303,BL303)</f>
        <v>94</v>
      </c>
      <c r="Q303" s="61">
        <f t="shared" ref="Q303:Q305" si="267">CHOOSE(d.Region,AG303,AW303,BM303)</f>
        <v>94</v>
      </c>
      <c r="R303" s="448">
        <f t="shared" ref="R303:R305" si="268">CHOOSE(d.Region,AH303,AX303,BN303)</f>
        <v>95</v>
      </c>
      <c r="S303" s="459">
        <v>93</v>
      </c>
      <c r="T303" s="250">
        <v>98</v>
      </c>
      <c r="U303" s="250">
        <v>93</v>
      </c>
      <c r="V303" s="250">
        <v>94</v>
      </c>
      <c r="W303" s="250">
        <v>94</v>
      </c>
      <c r="X303" s="250">
        <v>94</v>
      </c>
      <c r="Y303" s="250">
        <v>97</v>
      </c>
      <c r="Z303" s="250">
        <v>95</v>
      </c>
      <c r="AA303" s="250"/>
      <c r="AB303" s="250"/>
      <c r="AC303" s="250"/>
      <c r="AD303" s="250"/>
      <c r="AE303" s="250">
        <v>94</v>
      </c>
      <c r="AF303" s="250">
        <v>94</v>
      </c>
      <c r="AG303" s="250">
        <v>94</v>
      </c>
      <c r="AH303" s="470">
        <v>94</v>
      </c>
      <c r="AI303" s="459">
        <v>90</v>
      </c>
      <c r="AJ303" s="250">
        <v>97</v>
      </c>
      <c r="AK303" s="250">
        <v>94</v>
      </c>
      <c r="AL303" s="250">
        <v>97</v>
      </c>
      <c r="AM303" s="250">
        <v>94</v>
      </c>
      <c r="AN303" s="250">
        <v>98</v>
      </c>
      <c r="AO303" s="250">
        <v>94</v>
      </c>
      <c r="AP303" s="250">
        <v>90</v>
      </c>
      <c r="AQ303" s="250"/>
      <c r="AR303" s="250"/>
      <c r="AS303" s="250"/>
      <c r="AT303" s="250"/>
      <c r="AU303" s="250">
        <v>95</v>
      </c>
      <c r="AV303" s="250">
        <v>94</v>
      </c>
      <c r="AW303" s="250">
        <v>94</v>
      </c>
      <c r="AX303" s="470">
        <v>95</v>
      </c>
      <c r="AY303" s="459">
        <v>95</v>
      </c>
      <c r="AZ303" s="250">
        <v>98</v>
      </c>
      <c r="BA303" s="250">
        <v>98</v>
      </c>
      <c r="BB303" s="250">
        <v>98</v>
      </c>
      <c r="BC303" s="250">
        <v>95</v>
      </c>
      <c r="BD303" s="250">
        <v>98</v>
      </c>
      <c r="BE303" s="250">
        <v>95</v>
      </c>
      <c r="BF303" s="250">
        <v>95</v>
      </c>
      <c r="BG303" s="250"/>
      <c r="BH303" s="250"/>
      <c r="BI303" s="250"/>
      <c r="BJ303" s="250"/>
      <c r="BK303" s="250">
        <v>95</v>
      </c>
      <c r="BL303" s="250">
        <v>92</v>
      </c>
      <c r="BM303" s="250">
        <v>92</v>
      </c>
      <c r="BN303" s="470">
        <v>92</v>
      </c>
      <c r="BO303" s="34" t="s">
        <v>1098</v>
      </c>
    </row>
    <row r="304" spans="2:67" outlineLevel="1">
      <c r="B304" s="54" t="s">
        <v>1134</v>
      </c>
      <c r="C304" s="249">
        <f t="shared" si="253"/>
        <v>94</v>
      </c>
      <c r="D304" s="249">
        <f t="shared" si="254"/>
        <v>98</v>
      </c>
      <c r="E304" s="249">
        <f t="shared" si="255"/>
        <v>95</v>
      </c>
      <c r="F304" s="249">
        <f t="shared" si="256"/>
        <v>97</v>
      </c>
      <c r="G304" s="249">
        <f t="shared" si="257"/>
        <v>94</v>
      </c>
      <c r="H304" s="249">
        <f t="shared" si="258"/>
        <v>97</v>
      </c>
      <c r="I304" s="249">
        <f t="shared" si="259"/>
        <v>95</v>
      </c>
      <c r="J304" s="249">
        <f t="shared" si="260"/>
        <v>95</v>
      </c>
      <c r="K304" s="249">
        <f t="shared" si="261"/>
        <v>0</v>
      </c>
      <c r="L304" s="249">
        <f t="shared" si="262"/>
        <v>0</v>
      </c>
      <c r="M304" s="249">
        <f t="shared" si="263"/>
        <v>0</v>
      </c>
      <c r="N304" s="249">
        <f t="shared" si="264"/>
        <v>0</v>
      </c>
      <c r="O304" s="249">
        <f t="shared" si="265"/>
        <v>94</v>
      </c>
      <c r="P304" s="249">
        <f t="shared" si="266"/>
        <v>95</v>
      </c>
      <c r="Q304" s="249">
        <f t="shared" si="267"/>
        <v>97</v>
      </c>
      <c r="R304" s="449">
        <f t="shared" si="268"/>
        <v>94</v>
      </c>
      <c r="S304" s="460">
        <v>98</v>
      </c>
      <c r="T304" s="248">
        <v>97</v>
      </c>
      <c r="U304" s="248">
        <v>94</v>
      </c>
      <c r="V304" s="248">
        <v>95</v>
      </c>
      <c r="W304" s="248">
        <v>91</v>
      </c>
      <c r="X304" s="248">
        <v>94</v>
      </c>
      <c r="Y304" s="248">
        <v>96</v>
      </c>
      <c r="Z304" s="248">
        <v>97</v>
      </c>
      <c r="AA304" s="248"/>
      <c r="AB304" s="248"/>
      <c r="AC304" s="248"/>
      <c r="AD304" s="248"/>
      <c r="AE304" s="248">
        <v>90</v>
      </c>
      <c r="AF304" s="248">
        <v>90</v>
      </c>
      <c r="AG304" s="248">
        <v>90</v>
      </c>
      <c r="AH304" s="471">
        <v>94</v>
      </c>
      <c r="AI304" s="460">
        <v>94</v>
      </c>
      <c r="AJ304" s="248">
        <v>98</v>
      </c>
      <c r="AK304" s="248">
        <v>95</v>
      </c>
      <c r="AL304" s="248">
        <v>97</v>
      </c>
      <c r="AM304" s="248">
        <v>94</v>
      </c>
      <c r="AN304" s="248">
        <v>97</v>
      </c>
      <c r="AO304" s="248">
        <v>95</v>
      </c>
      <c r="AP304" s="248">
        <v>95</v>
      </c>
      <c r="AQ304" s="248"/>
      <c r="AR304" s="248"/>
      <c r="AS304" s="248"/>
      <c r="AT304" s="248"/>
      <c r="AU304" s="248">
        <v>94</v>
      </c>
      <c r="AV304" s="248">
        <v>95</v>
      </c>
      <c r="AW304" s="248">
        <v>97</v>
      </c>
      <c r="AX304" s="471">
        <v>94</v>
      </c>
      <c r="AY304" s="460">
        <v>98</v>
      </c>
      <c r="AZ304" s="248">
        <v>98</v>
      </c>
      <c r="BA304" s="248">
        <v>98</v>
      </c>
      <c r="BB304" s="248">
        <v>98</v>
      </c>
      <c r="BC304" s="248">
        <v>98</v>
      </c>
      <c r="BD304" s="248">
        <v>98</v>
      </c>
      <c r="BE304" s="248">
        <v>98</v>
      </c>
      <c r="BF304" s="248">
        <v>98</v>
      </c>
      <c r="BG304" s="248"/>
      <c r="BH304" s="248"/>
      <c r="BI304" s="248"/>
      <c r="BJ304" s="248"/>
      <c r="BK304" s="248">
        <v>94</v>
      </c>
      <c r="BL304" s="248">
        <v>94</v>
      </c>
      <c r="BM304" s="248">
        <v>94</v>
      </c>
      <c r="BN304" s="471">
        <v>94</v>
      </c>
    </row>
    <row r="305" spans="2:67" outlineLevel="1">
      <c r="B305" s="55" t="s">
        <v>1135</v>
      </c>
      <c r="C305" s="62">
        <f t="shared" si="253"/>
        <v>98</v>
      </c>
      <c r="D305" s="62">
        <f t="shared" si="254"/>
        <v>97</v>
      </c>
      <c r="E305" s="62">
        <f t="shared" si="255"/>
        <v>95</v>
      </c>
      <c r="F305" s="62">
        <f t="shared" si="256"/>
        <v>95</v>
      </c>
      <c r="G305" s="62">
        <f t="shared" si="257"/>
        <v>94</v>
      </c>
      <c r="H305" s="62">
        <f t="shared" si="258"/>
        <v>97</v>
      </c>
      <c r="I305" s="62">
        <f t="shared" si="259"/>
        <v>94</v>
      </c>
      <c r="J305" s="62">
        <f t="shared" si="260"/>
        <v>98</v>
      </c>
      <c r="K305" s="62">
        <f t="shared" si="261"/>
        <v>0</v>
      </c>
      <c r="L305" s="62">
        <f t="shared" si="262"/>
        <v>0</v>
      </c>
      <c r="M305" s="62">
        <f t="shared" si="263"/>
        <v>0</v>
      </c>
      <c r="N305" s="62">
        <f t="shared" si="264"/>
        <v>0</v>
      </c>
      <c r="O305" s="62">
        <f t="shared" si="265"/>
        <v>95</v>
      </c>
      <c r="P305" s="62">
        <f t="shared" si="266"/>
        <v>95</v>
      </c>
      <c r="Q305" s="62">
        <f t="shared" si="267"/>
        <v>94</v>
      </c>
      <c r="R305" s="450">
        <f t="shared" si="268"/>
        <v>94</v>
      </c>
      <c r="S305" s="461">
        <v>97</v>
      </c>
      <c r="T305" s="247">
        <v>98</v>
      </c>
      <c r="U305" s="247">
        <v>94</v>
      </c>
      <c r="V305" s="247">
        <v>98</v>
      </c>
      <c r="W305" s="247">
        <v>91</v>
      </c>
      <c r="X305" s="247">
        <v>94</v>
      </c>
      <c r="Y305" s="247">
        <v>97</v>
      </c>
      <c r="Z305" s="247">
        <v>95</v>
      </c>
      <c r="AA305" s="247"/>
      <c r="AB305" s="247"/>
      <c r="AC305" s="247"/>
      <c r="AD305" s="247"/>
      <c r="AE305" s="247">
        <v>90</v>
      </c>
      <c r="AF305" s="247">
        <v>90</v>
      </c>
      <c r="AG305" s="247">
        <v>93</v>
      </c>
      <c r="AH305" s="472">
        <v>90</v>
      </c>
      <c r="AI305" s="461">
        <v>98</v>
      </c>
      <c r="AJ305" s="247">
        <v>97</v>
      </c>
      <c r="AK305" s="247">
        <v>95</v>
      </c>
      <c r="AL305" s="247">
        <v>95</v>
      </c>
      <c r="AM305" s="247">
        <v>94</v>
      </c>
      <c r="AN305" s="247">
        <v>97</v>
      </c>
      <c r="AO305" s="247">
        <v>94</v>
      </c>
      <c r="AP305" s="247">
        <v>98</v>
      </c>
      <c r="AQ305" s="247"/>
      <c r="AR305" s="247"/>
      <c r="AS305" s="247"/>
      <c r="AT305" s="247"/>
      <c r="AU305" s="247">
        <v>95</v>
      </c>
      <c r="AV305" s="247">
        <v>95</v>
      </c>
      <c r="AW305" s="247">
        <v>94</v>
      </c>
      <c r="AX305" s="472">
        <v>94</v>
      </c>
      <c r="AY305" s="461">
        <v>98</v>
      </c>
      <c r="AZ305" s="247">
        <v>98</v>
      </c>
      <c r="BA305" s="247">
        <v>98</v>
      </c>
      <c r="BB305" s="247">
        <v>98</v>
      </c>
      <c r="BC305" s="247">
        <v>97</v>
      </c>
      <c r="BD305" s="247">
        <v>97</v>
      </c>
      <c r="BE305" s="247">
        <v>98</v>
      </c>
      <c r="BF305" s="247">
        <v>98</v>
      </c>
      <c r="BG305" s="247"/>
      <c r="BH305" s="247"/>
      <c r="BI305" s="247"/>
      <c r="BJ305" s="247"/>
      <c r="BK305" s="247">
        <v>94</v>
      </c>
      <c r="BL305" s="247">
        <v>94</v>
      </c>
      <c r="BM305" s="247">
        <v>95</v>
      </c>
      <c r="BN305" s="472">
        <v>94</v>
      </c>
    </row>
    <row r="306" spans="2:67" outlineLevel="1">
      <c r="B306" s="53" t="str">
        <f t="shared" ref="B306" si="269">$B$199&amp;": Ewe Lambs"</f>
        <v>7mo with 0% mated: Ewe Lambs</v>
      </c>
      <c r="C306" s="61">
        <f t="shared" si="215"/>
        <v>90</v>
      </c>
      <c r="D306" s="61">
        <f t="shared" si="216"/>
        <v>90</v>
      </c>
      <c r="E306" s="61">
        <f t="shared" si="217"/>
        <v>92</v>
      </c>
      <c r="F306" s="61">
        <f t="shared" si="218"/>
        <v>92</v>
      </c>
      <c r="G306" s="61">
        <f t="shared" si="219"/>
        <v>95</v>
      </c>
      <c r="H306" s="61">
        <f t="shared" si="220"/>
        <v>96</v>
      </c>
      <c r="I306" s="61">
        <f t="shared" si="221"/>
        <v>95</v>
      </c>
      <c r="J306" s="61">
        <f t="shared" si="222"/>
        <v>92</v>
      </c>
      <c r="K306" s="61">
        <f t="shared" si="223"/>
        <v>0</v>
      </c>
      <c r="L306" s="61">
        <f t="shared" si="224"/>
        <v>0</v>
      </c>
      <c r="M306" s="61">
        <f t="shared" si="225"/>
        <v>0</v>
      </c>
      <c r="N306" s="61">
        <f t="shared" si="226"/>
        <v>0</v>
      </c>
      <c r="O306" s="61">
        <f t="shared" si="227"/>
        <v>90</v>
      </c>
      <c r="P306" s="61">
        <f t="shared" si="228"/>
        <v>92</v>
      </c>
      <c r="Q306" s="61">
        <f t="shared" si="229"/>
        <v>92</v>
      </c>
      <c r="R306" s="448">
        <f t="shared" si="230"/>
        <v>92</v>
      </c>
      <c r="S306" s="459">
        <v>90</v>
      </c>
      <c r="T306" s="250">
        <v>90</v>
      </c>
      <c r="U306" s="250">
        <v>90</v>
      </c>
      <c r="V306" s="250">
        <v>90</v>
      </c>
      <c r="W306" s="250">
        <v>90</v>
      </c>
      <c r="X306" s="250">
        <v>90</v>
      </c>
      <c r="Y306" s="250">
        <v>90</v>
      </c>
      <c r="Z306" s="250">
        <v>90</v>
      </c>
      <c r="AA306" s="250"/>
      <c r="AB306" s="250"/>
      <c r="AC306" s="250"/>
      <c r="AD306" s="250"/>
      <c r="AE306" s="250">
        <v>96</v>
      </c>
      <c r="AF306" s="250">
        <v>96</v>
      </c>
      <c r="AG306" s="250">
        <v>97</v>
      </c>
      <c r="AH306" s="470">
        <v>96</v>
      </c>
      <c r="AI306" s="459">
        <v>90</v>
      </c>
      <c r="AJ306" s="250">
        <v>90</v>
      </c>
      <c r="AK306" s="250">
        <v>92</v>
      </c>
      <c r="AL306" s="250">
        <v>92</v>
      </c>
      <c r="AM306" s="250">
        <v>95</v>
      </c>
      <c r="AN306" s="250">
        <v>96</v>
      </c>
      <c r="AO306" s="250">
        <v>95</v>
      </c>
      <c r="AP306" s="250">
        <v>92</v>
      </c>
      <c r="AQ306" s="250"/>
      <c r="AR306" s="250"/>
      <c r="AS306" s="250"/>
      <c r="AT306" s="250"/>
      <c r="AU306" s="250">
        <v>90</v>
      </c>
      <c r="AV306" s="250">
        <v>92</v>
      </c>
      <c r="AW306" s="250">
        <v>92</v>
      </c>
      <c r="AX306" s="470">
        <v>92</v>
      </c>
      <c r="AY306" s="459">
        <v>90</v>
      </c>
      <c r="AZ306" s="250">
        <v>90</v>
      </c>
      <c r="BA306" s="250">
        <v>90</v>
      </c>
      <c r="BB306" s="250">
        <v>91</v>
      </c>
      <c r="BC306" s="250">
        <v>90</v>
      </c>
      <c r="BD306" s="250">
        <v>90</v>
      </c>
      <c r="BE306" s="250">
        <v>90</v>
      </c>
      <c r="BF306" s="250">
        <v>90</v>
      </c>
      <c r="BG306" s="250"/>
      <c r="BH306" s="250"/>
      <c r="BI306" s="250"/>
      <c r="BJ306" s="250"/>
      <c r="BK306" s="250">
        <v>90</v>
      </c>
      <c r="BL306" s="250">
        <v>90</v>
      </c>
      <c r="BM306" s="250">
        <v>90</v>
      </c>
      <c r="BN306" s="470">
        <v>90</v>
      </c>
      <c r="BO306" s="34" t="s">
        <v>1098</v>
      </c>
    </row>
    <row r="307" spans="2:67" outlineLevel="1">
      <c r="B307" s="54" t="s">
        <v>1134</v>
      </c>
      <c r="C307" s="249">
        <f t="shared" si="215"/>
        <v>95</v>
      </c>
      <c r="D307" s="249">
        <f t="shared" si="216"/>
        <v>98</v>
      </c>
      <c r="E307" s="249">
        <f t="shared" si="217"/>
        <v>98</v>
      </c>
      <c r="F307" s="249">
        <f t="shared" si="218"/>
        <v>97</v>
      </c>
      <c r="G307" s="249">
        <f t="shared" si="219"/>
        <v>97</v>
      </c>
      <c r="H307" s="249">
        <f t="shared" si="220"/>
        <v>97</v>
      </c>
      <c r="I307" s="249">
        <f t="shared" si="221"/>
        <v>94</v>
      </c>
      <c r="J307" s="249">
        <f t="shared" si="222"/>
        <v>95</v>
      </c>
      <c r="K307" s="249">
        <f t="shared" si="223"/>
        <v>0</v>
      </c>
      <c r="L307" s="249">
        <f t="shared" si="224"/>
        <v>0</v>
      </c>
      <c r="M307" s="249">
        <f t="shared" si="225"/>
        <v>0</v>
      </c>
      <c r="N307" s="249">
        <f t="shared" si="226"/>
        <v>0</v>
      </c>
      <c r="O307" s="249">
        <f t="shared" si="227"/>
        <v>92</v>
      </c>
      <c r="P307" s="249">
        <f t="shared" si="228"/>
        <v>95</v>
      </c>
      <c r="Q307" s="249">
        <f t="shared" si="229"/>
        <v>91</v>
      </c>
      <c r="R307" s="449">
        <f t="shared" si="230"/>
        <v>91</v>
      </c>
      <c r="S307" s="460">
        <v>97</v>
      </c>
      <c r="T307" s="248">
        <v>97</v>
      </c>
      <c r="U307" s="248">
        <v>95</v>
      </c>
      <c r="V307" s="248">
        <v>94</v>
      </c>
      <c r="W307" s="248">
        <v>94</v>
      </c>
      <c r="X307" s="248">
        <v>94</v>
      </c>
      <c r="Y307" s="248">
        <v>97</v>
      </c>
      <c r="Z307" s="248">
        <v>94</v>
      </c>
      <c r="AA307" s="248"/>
      <c r="AB307" s="248"/>
      <c r="AC307" s="248"/>
      <c r="AD307" s="248"/>
      <c r="AE307" s="248">
        <v>94</v>
      </c>
      <c r="AF307" s="248">
        <v>90</v>
      </c>
      <c r="AG307" s="248">
        <v>90</v>
      </c>
      <c r="AH307" s="471">
        <v>94</v>
      </c>
      <c r="AI307" s="460">
        <v>95</v>
      </c>
      <c r="AJ307" s="248">
        <v>98</v>
      </c>
      <c r="AK307" s="248">
        <v>98</v>
      </c>
      <c r="AL307" s="248">
        <v>97</v>
      </c>
      <c r="AM307" s="248">
        <v>97</v>
      </c>
      <c r="AN307" s="248">
        <v>97</v>
      </c>
      <c r="AO307" s="248">
        <v>94</v>
      </c>
      <c r="AP307" s="248">
        <v>95</v>
      </c>
      <c r="AQ307" s="248"/>
      <c r="AR307" s="248"/>
      <c r="AS307" s="248"/>
      <c r="AT307" s="248"/>
      <c r="AU307" s="248">
        <v>92</v>
      </c>
      <c r="AV307" s="248">
        <v>95</v>
      </c>
      <c r="AW307" s="248">
        <v>91</v>
      </c>
      <c r="AX307" s="471">
        <v>91</v>
      </c>
      <c r="AY307" s="460">
        <v>98</v>
      </c>
      <c r="AZ307" s="248">
        <v>98</v>
      </c>
      <c r="BA307" s="248">
        <v>98</v>
      </c>
      <c r="BB307" s="248">
        <v>98</v>
      </c>
      <c r="BC307" s="248">
        <v>97</v>
      </c>
      <c r="BD307" s="248">
        <v>97</v>
      </c>
      <c r="BE307" s="248">
        <v>95</v>
      </c>
      <c r="BF307" s="248">
        <v>94</v>
      </c>
      <c r="BG307" s="248"/>
      <c r="BH307" s="248"/>
      <c r="BI307" s="248"/>
      <c r="BJ307" s="248"/>
      <c r="BK307" s="248">
        <v>94</v>
      </c>
      <c r="BL307" s="248">
        <v>94</v>
      </c>
      <c r="BM307" s="248">
        <v>94</v>
      </c>
      <c r="BN307" s="471">
        <v>97</v>
      </c>
    </row>
    <row r="308" spans="2:67" outlineLevel="1">
      <c r="B308" s="55" t="s">
        <v>1135</v>
      </c>
      <c r="C308" s="62">
        <f t="shared" si="215"/>
        <v>97</v>
      </c>
      <c r="D308" s="62">
        <f t="shared" si="216"/>
        <v>98</v>
      </c>
      <c r="E308" s="62">
        <f t="shared" si="217"/>
        <v>97</v>
      </c>
      <c r="F308" s="62">
        <f t="shared" si="218"/>
        <v>98</v>
      </c>
      <c r="G308" s="62">
        <f t="shared" si="219"/>
        <v>94</v>
      </c>
      <c r="H308" s="62">
        <f t="shared" si="220"/>
        <v>98</v>
      </c>
      <c r="I308" s="62">
        <f t="shared" si="221"/>
        <v>95</v>
      </c>
      <c r="J308" s="62">
        <f t="shared" si="222"/>
        <v>97</v>
      </c>
      <c r="K308" s="62">
        <f t="shared" si="223"/>
        <v>0</v>
      </c>
      <c r="L308" s="62">
        <f t="shared" si="224"/>
        <v>0</v>
      </c>
      <c r="M308" s="62">
        <f t="shared" si="225"/>
        <v>0</v>
      </c>
      <c r="N308" s="62">
        <f t="shared" si="226"/>
        <v>0</v>
      </c>
      <c r="O308" s="62">
        <f t="shared" si="227"/>
        <v>94</v>
      </c>
      <c r="P308" s="62">
        <f t="shared" si="228"/>
        <v>94</v>
      </c>
      <c r="Q308" s="62">
        <f t="shared" si="229"/>
        <v>93</v>
      </c>
      <c r="R308" s="450">
        <f t="shared" si="230"/>
        <v>93</v>
      </c>
      <c r="S308" s="461">
        <v>97</v>
      </c>
      <c r="T308" s="247">
        <v>98</v>
      </c>
      <c r="U308" s="247">
        <v>95</v>
      </c>
      <c r="V308" s="247">
        <v>97</v>
      </c>
      <c r="W308" s="247">
        <v>94</v>
      </c>
      <c r="X308" s="247">
        <v>94</v>
      </c>
      <c r="Y308" s="247">
        <v>94</v>
      </c>
      <c r="Z308" s="247">
        <v>94</v>
      </c>
      <c r="AA308" s="247"/>
      <c r="AB308" s="247"/>
      <c r="AC308" s="247"/>
      <c r="AD308" s="247"/>
      <c r="AE308" s="247">
        <v>94</v>
      </c>
      <c r="AF308" s="247">
        <v>94</v>
      </c>
      <c r="AG308" s="247">
        <v>90</v>
      </c>
      <c r="AH308" s="472">
        <v>90</v>
      </c>
      <c r="AI308" s="461">
        <v>97</v>
      </c>
      <c r="AJ308" s="247">
        <v>98</v>
      </c>
      <c r="AK308" s="247">
        <v>97</v>
      </c>
      <c r="AL308" s="247">
        <v>98</v>
      </c>
      <c r="AM308" s="247">
        <v>94</v>
      </c>
      <c r="AN308" s="247">
        <v>98</v>
      </c>
      <c r="AO308" s="247">
        <v>95</v>
      </c>
      <c r="AP308" s="247">
        <v>97</v>
      </c>
      <c r="AQ308" s="247"/>
      <c r="AR308" s="247"/>
      <c r="AS308" s="247"/>
      <c r="AT308" s="247"/>
      <c r="AU308" s="247">
        <v>94</v>
      </c>
      <c r="AV308" s="247">
        <v>94</v>
      </c>
      <c r="AW308" s="247">
        <v>93</v>
      </c>
      <c r="AX308" s="472">
        <v>93</v>
      </c>
      <c r="AY308" s="461">
        <v>98</v>
      </c>
      <c r="AZ308" s="247">
        <v>98</v>
      </c>
      <c r="BA308" s="247">
        <v>98</v>
      </c>
      <c r="BB308" s="247">
        <v>98</v>
      </c>
      <c r="BC308" s="247">
        <v>94</v>
      </c>
      <c r="BD308" s="247">
        <v>94</v>
      </c>
      <c r="BE308" s="247">
        <v>98</v>
      </c>
      <c r="BF308" s="247">
        <v>95</v>
      </c>
      <c r="BG308" s="247"/>
      <c r="BH308" s="247"/>
      <c r="BI308" s="247"/>
      <c r="BJ308" s="247"/>
      <c r="BK308" s="247">
        <v>94</v>
      </c>
      <c r="BL308" s="247">
        <v>94</v>
      </c>
      <c r="BM308" s="247">
        <v>95</v>
      </c>
      <c r="BN308" s="472">
        <v>95</v>
      </c>
    </row>
    <row r="309" spans="2:67" ht="24.75" outlineLevel="2">
      <c r="B309" s="53" t="str">
        <f>"Grazing Intensity 3
"&amp;$B$194&amp;": Ewe Lambs"</f>
        <v>Grazing Intensity 3
Standard (7mo): Ewe Lambs</v>
      </c>
      <c r="C309" s="61">
        <f t="shared" si="215"/>
        <v>0</v>
      </c>
      <c r="D309" s="61">
        <f t="shared" si="216"/>
        <v>0</v>
      </c>
      <c r="E309" s="61">
        <f t="shared" si="217"/>
        <v>0</v>
      </c>
      <c r="F309" s="61">
        <f t="shared" si="218"/>
        <v>0</v>
      </c>
      <c r="G309" s="61">
        <f t="shared" si="219"/>
        <v>0</v>
      </c>
      <c r="H309" s="61">
        <f t="shared" si="220"/>
        <v>0</v>
      </c>
      <c r="I309" s="61">
        <f t="shared" si="221"/>
        <v>0</v>
      </c>
      <c r="J309" s="61">
        <f t="shared" si="222"/>
        <v>0</v>
      </c>
      <c r="K309" s="61">
        <f t="shared" si="223"/>
        <v>0</v>
      </c>
      <c r="L309" s="61">
        <f t="shared" si="224"/>
        <v>0</v>
      </c>
      <c r="M309" s="61">
        <f t="shared" si="225"/>
        <v>0</v>
      </c>
      <c r="N309" s="61">
        <f t="shared" si="226"/>
        <v>0</v>
      </c>
      <c r="O309" s="61">
        <f t="shared" si="227"/>
        <v>0</v>
      </c>
      <c r="P309" s="61">
        <f t="shared" si="228"/>
        <v>0</v>
      </c>
      <c r="Q309" s="61">
        <f t="shared" si="229"/>
        <v>0</v>
      </c>
      <c r="R309" s="448">
        <f t="shared" si="230"/>
        <v>0</v>
      </c>
      <c r="S309" s="459"/>
      <c r="T309" s="250"/>
      <c r="U309" s="250"/>
      <c r="V309" s="250"/>
      <c r="W309" s="250"/>
      <c r="X309" s="250"/>
      <c r="Y309" s="250"/>
      <c r="Z309" s="250"/>
      <c r="AA309" s="250"/>
      <c r="AB309" s="250"/>
      <c r="AC309" s="250"/>
      <c r="AD309" s="250"/>
      <c r="AE309" s="250"/>
      <c r="AF309" s="250"/>
      <c r="AG309" s="250"/>
      <c r="AH309" s="470"/>
      <c r="AI309" s="459"/>
      <c r="AJ309" s="250"/>
      <c r="AK309" s="250"/>
      <c r="AL309" s="250"/>
      <c r="AM309" s="250"/>
      <c r="AN309" s="250"/>
      <c r="AO309" s="250"/>
      <c r="AP309" s="250"/>
      <c r="AQ309" s="250"/>
      <c r="AR309" s="250"/>
      <c r="AS309" s="250"/>
      <c r="AT309" s="250"/>
      <c r="AU309" s="250"/>
      <c r="AV309" s="250"/>
      <c r="AW309" s="250"/>
      <c r="AX309" s="470"/>
      <c r="AY309" s="459"/>
      <c r="AZ309" s="250"/>
      <c r="BA309" s="250"/>
      <c r="BB309" s="250"/>
      <c r="BC309" s="250"/>
      <c r="BD309" s="250"/>
      <c r="BE309" s="250"/>
      <c r="BF309" s="250"/>
      <c r="BG309" s="250"/>
      <c r="BH309" s="250"/>
      <c r="BI309" s="250"/>
      <c r="BJ309" s="250"/>
      <c r="BK309" s="250"/>
      <c r="BL309" s="250"/>
      <c r="BM309" s="250"/>
      <c r="BN309" s="470"/>
      <c r="BO309" s="34" t="s">
        <v>1098</v>
      </c>
    </row>
    <row r="310" spans="2:67" outlineLevel="2">
      <c r="B310" s="54" t="s">
        <v>1134</v>
      </c>
      <c r="C310" s="249">
        <f t="shared" si="215"/>
        <v>0</v>
      </c>
      <c r="D310" s="249">
        <f t="shared" si="216"/>
        <v>0</v>
      </c>
      <c r="E310" s="249">
        <f t="shared" si="217"/>
        <v>0</v>
      </c>
      <c r="F310" s="249">
        <f t="shared" si="218"/>
        <v>0</v>
      </c>
      <c r="G310" s="249">
        <f t="shared" si="219"/>
        <v>0</v>
      </c>
      <c r="H310" s="249">
        <f t="shared" si="220"/>
        <v>0</v>
      </c>
      <c r="I310" s="249">
        <f t="shared" si="221"/>
        <v>0</v>
      </c>
      <c r="J310" s="249">
        <f t="shared" si="222"/>
        <v>0</v>
      </c>
      <c r="K310" s="249">
        <f t="shared" si="223"/>
        <v>0</v>
      </c>
      <c r="L310" s="249">
        <f t="shared" si="224"/>
        <v>0</v>
      </c>
      <c r="M310" s="249">
        <f t="shared" si="225"/>
        <v>0</v>
      </c>
      <c r="N310" s="249">
        <f t="shared" si="226"/>
        <v>0</v>
      </c>
      <c r="O310" s="249">
        <f t="shared" si="227"/>
        <v>0</v>
      </c>
      <c r="P310" s="249">
        <f t="shared" si="228"/>
        <v>0</v>
      </c>
      <c r="Q310" s="249">
        <f t="shared" si="229"/>
        <v>0</v>
      </c>
      <c r="R310" s="449">
        <f t="shared" si="230"/>
        <v>0</v>
      </c>
      <c r="S310" s="460"/>
      <c r="T310" s="248"/>
      <c r="U310" s="248"/>
      <c r="V310" s="248"/>
      <c r="W310" s="248"/>
      <c r="X310" s="248"/>
      <c r="Y310" s="248"/>
      <c r="Z310" s="248"/>
      <c r="AA310" s="248"/>
      <c r="AB310" s="248"/>
      <c r="AC310" s="248"/>
      <c r="AD310" s="248"/>
      <c r="AE310" s="248"/>
      <c r="AF310" s="248"/>
      <c r="AG310" s="248"/>
      <c r="AH310" s="471"/>
      <c r="AI310" s="460"/>
      <c r="AJ310" s="248"/>
      <c r="AK310" s="248"/>
      <c r="AL310" s="248"/>
      <c r="AM310" s="248"/>
      <c r="AN310" s="248"/>
      <c r="AO310" s="248"/>
      <c r="AP310" s="248"/>
      <c r="AQ310" s="248"/>
      <c r="AR310" s="248"/>
      <c r="AS310" s="248"/>
      <c r="AT310" s="248"/>
      <c r="AU310" s="248"/>
      <c r="AV310" s="248"/>
      <c r="AW310" s="248"/>
      <c r="AX310" s="471"/>
      <c r="AY310" s="460"/>
      <c r="AZ310" s="248"/>
      <c r="BA310" s="248"/>
      <c r="BB310" s="248"/>
      <c r="BC310" s="248"/>
      <c r="BD310" s="248"/>
      <c r="BE310" s="248"/>
      <c r="BF310" s="248"/>
      <c r="BG310" s="248"/>
      <c r="BH310" s="248"/>
      <c r="BI310" s="248"/>
      <c r="BJ310" s="248"/>
      <c r="BK310" s="248"/>
      <c r="BL310" s="248"/>
      <c r="BM310" s="248"/>
      <c r="BN310" s="471"/>
    </row>
    <row r="311" spans="2:67" outlineLevel="2">
      <c r="B311" s="55" t="s">
        <v>1135</v>
      </c>
      <c r="C311" s="62">
        <f t="shared" si="215"/>
        <v>0</v>
      </c>
      <c r="D311" s="62">
        <f t="shared" si="216"/>
        <v>0</v>
      </c>
      <c r="E311" s="62">
        <f t="shared" si="217"/>
        <v>0</v>
      </c>
      <c r="F311" s="62">
        <f t="shared" si="218"/>
        <v>0</v>
      </c>
      <c r="G311" s="62">
        <f t="shared" si="219"/>
        <v>0</v>
      </c>
      <c r="H311" s="62">
        <f t="shared" si="220"/>
        <v>0</v>
      </c>
      <c r="I311" s="62">
        <f t="shared" si="221"/>
        <v>0</v>
      </c>
      <c r="J311" s="62">
        <f t="shared" si="222"/>
        <v>0</v>
      </c>
      <c r="K311" s="62">
        <f t="shared" si="223"/>
        <v>0</v>
      </c>
      <c r="L311" s="62">
        <f t="shared" si="224"/>
        <v>0</v>
      </c>
      <c r="M311" s="62">
        <f t="shared" si="225"/>
        <v>0</v>
      </c>
      <c r="N311" s="62">
        <f t="shared" si="226"/>
        <v>0</v>
      </c>
      <c r="O311" s="62">
        <f t="shared" si="227"/>
        <v>0</v>
      </c>
      <c r="P311" s="62">
        <f t="shared" si="228"/>
        <v>0</v>
      </c>
      <c r="Q311" s="62">
        <f t="shared" si="229"/>
        <v>0</v>
      </c>
      <c r="R311" s="450">
        <f t="shared" si="230"/>
        <v>0</v>
      </c>
      <c r="S311" s="461"/>
      <c r="T311" s="247"/>
      <c r="U311" s="247"/>
      <c r="V311" s="247"/>
      <c r="W311" s="247"/>
      <c r="X311" s="247"/>
      <c r="Y311" s="247"/>
      <c r="Z311" s="247"/>
      <c r="AA311" s="247"/>
      <c r="AB311" s="247"/>
      <c r="AC311" s="247"/>
      <c r="AD311" s="247"/>
      <c r="AE311" s="247"/>
      <c r="AF311" s="247"/>
      <c r="AG311" s="247"/>
      <c r="AH311" s="472"/>
      <c r="AI311" s="461"/>
      <c r="AJ311" s="247"/>
      <c r="AK311" s="247"/>
      <c r="AL311" s="247"/>
      <c r="AM311" s="247"/>
      <c r="AN311" s="247"/>
      <c r="AO311" s="247"/>
      <c r="AP311" s="247"/>
      <c r="AQ311" s="247"/>
      <c r="AR311" s="247"/>
      <c r="AS311" s="247"/>
      <c r="AT311" s="247"/>
      <c r="AU311" s="247"/>
      <c r="AV311" s="247"/>
      <c r="AW311" s="247"/>
      <c r="AX311" s="472"/>
      <c r="AY311" s="461"/>
      <c r="AZ311" s="247"/>
      <c r="BA311" s="247"/>
      <c r="BB311" s="247"/>
      <c r="BC311" s="247"/>
      <c r="BD311" s="247"/>
      <c r="BE311" s="247"/>
      <c r="BF311" s="247"/>
      <c r="BG311" s="247"/>
      <c r="BH311" s="247"/>
      <c r="BI311" s="247"/>
      <c r="BJ311" s="247"/>
      <c r="BK311" s="247"/>
      <c r="BL311" s="247"/>
      <c r="BM311" s="247"/>
      <c r="BN311" s="472"/>
    </row>
    <row r="312" spans="2:67" outlineLevel="2">
      <c r="B312" s="53" t="str">
        <f t="shared" ref="B312" si="270">$B$195&amp;": Ewe Lambs"</f>
        <v>Early: Ewe Lambs</v>
      </c>
      <c r="C312" s="61">
        <f t="shared" si="215"/>
        <v>0</v>
      </c>
      <c r="D312" s="61">
        <f t="shared" si="216"/>
        <v>0</v>
      </c>
      <c r="E312" s="61">
        <f t="shared" si="217"/>
        <v>0</v>
      </c>
      <c r="F312" s="61">
        <f t="shared" si="218"/>
        <v>0</v>
      </c>
      <c r="G312" s="61">
        <f t="shared" si="219"/>
        <v>0</v>
      </c>
      <c r="H312" s="61">
        <f t="shared" si="220"/>
        <v>0</v>
      </c>
      <c r="I312" s="61">
        <f t="shared" si="221"/>
        <v>0</v>
      </c>
      <c r="J312" s="61">
        <f t="shared" si="222"/>
        <v>0</v>
      </c>
      <c r="K312" s="61">
        <f t="shared" si="223"/>
        <v>0</v>
      </c>
      <c r="L312" s="61">
        <f t="shared" si="224"/>
        <v>0</v>
      </c>
      <c r="M312" s="61">
        <f t="shared" si="225"/>
        <v>0</v>
      </c>
      <c r="N312" s="61">
        <f t="shared" si="226"/>
        <v>0</v>
      </c>
      <c r="O312" s="61">
        <f t="shared" si="227"/>
        <v>0</v>
      </c>
      <c r="P312" s="61">
        <f t="shared" si="228"/>
        <v>0</v>
      </c>
      <c r="Q312" s="61">
        <f t="shared" si="229"/>
        <v>0</v>
      </c>
      <c r="R312" s="448">
        <f t="shared" si="230"/>
        <v>0</v>
      </c>
      <c r="S312" s="459"/>
      <c r="T312" s="250"/>
      <c r="U312" s="250"/>
      <c r="V312" s="250"/>
      <c r="W312" s="250"/>
      <c r="X312" s="250"/>
      <c r="Y312" s="250"/>
      <c r="Z312" s="250"/>
      <c r="AA312" s="250"/>
      <c r="AB312" s="250"/>
      <c r="AC312" s="250"/>
      <c r="AD312" s="250"/>
      <c r="AE312" s="250"/>
      <c r="AF312" s="250"/>
      <c r="AG312" s="250"/>
      <c r="AH312" s="470"/>
      <c r="AI312" s="459"/>
      <c r="AJ312" s="250"/>
      <c r="AK312" s="250"/>
      <c r="AL312" s="250"/>
      <c r="AM312" s="250"/>
      <c r="AN312" s="250"/>
      <c r="AO312" s="250"/>
      <c r="AP312" s="250"/>
      <c r="AQ312" s="250"/>
      <c r="AR312" s="250"/>
      <c r="AS312" s="250"/>
      <c r="AT312" s="250"/>
      <c r="AU312" s="250"/>
      <c r="AV312" s="250"/>
      <c r="AW312" s="250"/>
      <c r="AX312" s="470"/>
      <c r="AY312" s="459"/>
      <c r="AZ312" s="250"/>
      <c r="BA312" s="250"/>
      <c r="BB312" s="250"/>
      <c r="BC312" s="250"/>
      <c r="BD312" s="250"/>
      <c r="BE312" s="250"/>
      <c r="BF312" s="250"/>
      <c r="BG312" s="250"/>
      <c r="BH312" s="250"/>
      <c r="BI312" s="250"/>
      <c r="BJ312" s="250"/>
      <c r="BK312" s="250"/>
      <c r="BL312" s="250"/>
      <c r="BM312" s="250"/>
      <c r="BN312" s="470"/>
      <c r="BO312" s="34" t="s">
        <v>1098</v>
      </c>
    </row>
    <row r="313" spans="2:67" outlineLevel="2">
      <c r="B313" s="54" t="s">
        <v>1134</v>
      </c>
      <c r="C313" s="249">
        <f t="shared" si="215"/>
        <v>0</v>
      </c>
      <c r="D313" s="249">
        <f t="shared" si="216"/>
        <v>0</v>
      </c>
      <c r="E313" s="249">
        <f t="shared" si="217"/>
        <v>0</v>
      </c>
      <c r="F313" s="249">
        <f t="shared" si="218"/>
        <v>0</v>
      </c>
      <c r="G313" s="249">
        <f t="shared" si="219"/>
        <v>0</v>
      </c>
      <c r="H313" s="249">
        <f t="shared" si="220"/>
        <v>0</v>
      </c>
      <c r="I313" s="249">
        <f t="shared" si="221"/>
        <v>0</v>
      </c>
      <c r="J313" s="249">
        <f t="shared" si="222"/>
        <v>0</v>
      </c>
      <c r="K313" s="249">
        <f t="shared" si="223"/>
        <v>0</v>
      </c>
      <c r="L313" s="249">
        <f t="shared" si="224"/>
        <v>0</v>
      </c>
      <c r="M313" s="249">
        <f t="shared" si="225"/>
        <v>0</v>
      </c>
      <c r="N313" s="249">
        <f t="shared" si="226"/>
        <v>0</v>
      </c>
      <c r="O313" s="249">
        <f t="shared" si="227"/>
        <v>0</v>
      </c>
      <c r="P313" s="249">
        <f t="shared" si="228"/>
        <v>0</v>
      </c>
      <c r="Q313" s="249">
        <f t="shared" si="229"/>
        <v>0</v>
      </c>
      <c r="R313" s="449">
        <f t="shared" si="230"/>
        <v>0</v>
      </c>
      <c r="S313" s="460"/>
      <c r="T313" s="248"/>
      <c r="U313" s="248"/>
      <c r="V313" s="248"/>
      <c r="W313" s="248"/>
      <c r="X313" s="248"/>
      <c r="Y313" s="248"/>
      <c r="Z313" s="248"/>
      <c r="AA313" s="248"/>
      <c r="AB313" s="248"/>
      <c r="AC313" s="248"/>
      <c r="AD313" s="248"/>
      <c r="AE313" s="248"/>
      <c r="AF313" s="248"/>
      <c r="AG313" s="248"/>
      <c r="AH313" s="471"/>
      <c r="AI313" s="460"/>
      <c r="AJ313" s="248"/>
      <c r="AK313" s="248"/>
      <c r="AL313" s="248"/>
      <c r="AM313" s="248"/>
      <c r="AN313" s="248"/>
      <c r="AO313" s="248"/>
      <c r="AP313" s="248"/>
      <c r="AQ313" s="248"/>
      <c r="AR313" s="248"/>
      <c r="AS313" s="248"/>
      <c r="AT313" s="248"/>
      <c r="AU313" s="248"/>
      <c r="AV313" s="248"/>
      <c r="AW313" s="248"/>
      <c r="AX313" s="471"/>
      <c r="AY313" s="460"/>
      <c r="AZ313" s="248"/>
      <c r="BA313" s="248"/>
      <c r="BB313" s="248"/>
      <c r="BC313" s="248"/>
      <c r="BD313" s="248"/>
      <c r="BE313" s="248"/>
      <c r="BF313" s="248"/>
      <c r="BG313" s="248"/>
      <c r="BH313" s="248"/>
      <c r="BI313" s="248"/>
      <c r="BJ313" s="248"/>
      <c r="BK313" s="248"/>
      <c r="BL313" s="248"/>
      <c r="BM313" s="248"/>
      <c r="BN313" s="471"/>
    </row>
    <row r="314" spans="2:67" outlineLevel="2">
      <c r="B314" s="55" t="s">
        <v>1135</v>
      </c>
      <c r="C314" s="62">
        <f t="shared" si="215"/>
        <v>0</v>
      </c>
      <c r="D314" s="62">
        <f t="shared" si="216"/>
        <v>0</v>
      </c>
      <c r="E314" s="62">
        <f t="shared" si="217"/>
        <v>0</v>
      </c>
      <c r="F314" s="62">
        <f t="shared" si="218"/>
        <v>0</v>
      </c>
      <c r="G314" s="62">
        <f t="shared" si="219"/>
        <v>0</v>
      </c>
      <c r="H314" s="62">
        <f t="shared" si="220"/>
        <v>0</v>
      </c>
      <c r="I314" s="62">
        <f t="shared" si="221"/>
        <v>0</v>
      </c>
      <c r="J314" s="62">
        <f t="shared" si="222"/>
        <v>0</v>
      </c>
      <c r="K314" s="62">
        <f t="shared" si="223"/>
        <v>0</v>
      </c>
      <c r="L314" s="62">
        <f t="shared" si="224"/>
        <v>0</v>
      </c>
      <c r="M314" s="62">
        <f t="shared" si="225"/>
        <v>0</v>
      </c>
      <c r="N314" s="62">
        <f t="shared" si="226"/>
        <v>0</v>
      </c>
      <c r="O314" s="62">
        <f t="shared" si="227"/>
        <v>0</v>
      </c>
      <c r="P314" s="62">
        <f t="shared" si="228"/>
        <v>0</v>
      </c>
      <c r="Q314" s="62">
        <f t="shared" si="229"/>
        <v>0</v>
      </c>
      <c r="R314" s="450">
        <f t="shared" si="230"/>
        <v>0</v>
      </c>
      <c r="S314" s="461"/>
      <c r="T314" s="247"/>
      <c r="U314" s="247"/>
      <c r="V314" s="247"/>
      <c r="W314" s="247"/>
      <c r="X314" s="247"/>
      <c r="Y314" s="247"/>
      <c r="Z314" s="247"/>
      <c r="AA314" s="247"/>
      <c r="AB314" s="247"/>
      <c r="AC314" s="247"/>
      <c r="AD314" s="247"/>
      <c r="AE314" s="247"/>
      <c r="AF314" s="247"/>
      <c r="AG314" s="247"/>
      <c r="AH314" s="472"/>
      <c r="AI314" s="461"/>
      <c r="AJ314" s="247"/>
      <c r="AK314" s="247"/>
      <c r="AL314" s="247"/>
      <c r="AM314" s="247"/>
      <c r="AN314" s="247"/>
      <c r="AO314" s="247"/>
      <c r="AP314" s="247"/>
      <c r="AQ314" s="247"/>
      <c r="AR314" s="247"/>
      <c r="AS314" s="247"/>
      <c r="AT314" s="247"/>
      <c r="AU314" s="247"/>
      <c r="AV314" s="247"/>
      <c r="AW314" s="247"/>
      <c r="AX314" s="472"/>
      <c r="AY314" s="461"/>
      <c r="AZ314" s="247"/>
      <c r="BA314" s="247"/>
      <c r="BB314" s="247"/>
      <c r="BC314" s="247"/>
      <c r="BD314" s="247"/>
      <c r="BE314" s="247"/>
      <c r="BF314" s="247"/>
      <c r="BG314" s="247"/>
      <c r="BH314" s="247"/>
      <c r="BI314" s="247"/>
      <c r="BJ314" s="247"/>
      <c r="BK314" s="247"/>
      <c r="BL314" s="247"/>
      <c r="BM314" s="247"/>
      <c r="BN314" s="472"/>
    </row>
    <row r="315" spans="2:67" outlineLevel="2">
      <c r="B315" s="53" t="str">
        <f t="shared" ref="B315" si="271">$B$196&amp;": Ewe Lambs"</f>
        <v>Middle: Ewe Lambs</v>
      </c>
      <c r="C315" s="61">
        <f t="shared" si="215"/>
        <v>0</v>
      </c>
      <c r="D315" s="61">
        <f t="shared" si="216"/>
        <v>0</v>
      </c>
      <c r="E315" s="61">
        <f t="shared" si="217"/>
        <v>0</v>
      </c>
      <c r="F315" s="61">
        <f t="shared" si="218"/>
        <v>0</v>
      </c>
      <c r="G315" s="61">
        <f t="shared" si="219"/>
        <v>0</v>
      </c>
      <c r="H315" s="61">
        <f t="shared" si="220"/>
        <v>0</v>
      </c>
      <c r="I315" s="61">
        <f t="shared" si="221"/>
        <v>0</v>
      </c>
      <c r="J315" s="61">
        <f t="shared" si="222"/>
        <v>0</v>
      </c>
      <c r="K315" s="61">
        <f t="shared" si="223"/>
        <v>0</v>
      </c>
      <c r="L315" s="61">
        <f t="shared" si="224"/>
        <v>0</v>
      </c>
      <c r="M315" s="61">
        <f t="shared" si="225"/>
        <v>0</v>
      </c>
      <c r="N315" s="61">
        <f t="shared" si="226"/>
        <v>0</v>
      </c>
      <c r="O315" s="61">
        <f t="shared" si="227"/>
        <v>0</v>
      </c>
      <c r="P315" s="61">
        <f t="shared" si="228"/>
        <v>0</v>
      </c>
      <c r="Q315" s="61">
        <f t="shared" si="229"/>
        <v>0</v>
      </c>
      <c r="R315" s="448">
        <f t="shared" si="230"/>
        <v>0</v>
      </c>
      <c r="S315" s="459"/>
      <c r="T315" s="250"/>
      <c r="U315" s="250"/>
      <c r="V315" s="250"/>
      <c r="W315" s="250"/>
      <c r="X315" s="250"/>
      <c r="Y315" s="250"/>
      <c r="Z315" s="250"/>
      <c r="AA315" s="250"/>
      <c r="AB315" s="250"/>
      <c r="AC315" s="250"/>
      <c r="AD315" s="250"/>
      <c r="AE315" s="250"/>
      <c r="AF315" s="250"/>
      <c r="AG315" s="250"/>
      <c r="AH315" s="470"/>
      <c r="AI315" s="459"/>
      <c r="AJ315" s="250"/>
      <c r="AK315" s="250"/>
      <c r="AL315" s="250"/>
      <c r="AM315" s="250"/>
      <c r="AN315" s="250"/>
      <c r="AO315" s="250"/>
      <c r="AP315" s="250"/>
      <c r="AQ315" s="250"/>
      <c r="AR315" s="250"/>
      <c r="AS315" s="250"/>
      <c r="AT315" s="250"/>
      <c r="AU315" s="250"/>
      <c r="AV315" s="250"/>
      <c r="AW315" s="250"/>
      <c r="AX315" s="470"/>
      <c r="AY315" s="459"/>
      <c r="AZ315" s="250"/>
      <c r="BA315" s="250"/>
      <c r="BB315" s="250"/>
      <c r="BC315" s="250"/>
      <c r="BD315" s="250"/>
      <c r="BE315" s="250"/>
      <c r="BF315" s="250"/>
      <c r="BG315" s="250"/>
      <c r="BH315" s="250"/>
      <c r="BI315" s="250"/>
      <c r="BJ315" s="250"/>
      <c r="BK315" s="250"/>
      <c r="BL315" s="250"/>
      <c r="BM315" s="250"/>
      <c r="BN315" s="470"/>
      <c r="BO315" s="34" t="s">
        <v>1098</v>
      </c>
    </row>
    <row r="316" spans="2:67" outlineLevel="2">
      <c r="B316" s="54" t="s">
        <v>1134</v>
      </c>
      <c r="C316" s="249">
        <f t="shared" si="215"/>
        <v>0</v>
      </c>
      <c r="D316" s="249">
        <f t="shared" si="216"/>
        <v>0</v>
      </c>
      <c r="E316" s="249">
        <f t="shared" si="217"/>
        <v>0</v>
      </c>
      <c r="F316" s="249">
        <f t="shared" si="218"/>
        <v>0</v>
      </c>
      <c r="G316" s="249">
        <f t="shared" si="219"/>
        <v>0</v>
      </c>
      <c r="H316" s="249">
        <f t="shared" si="220"/>
        <v>0</v>
      </c>
      <c r="I316" s="249">
        <f t="shared" si="221"/>
        <v>0</v>
      </c>
      <c r="J316" s="249">
        <f t="shared" si="222"/>
        <v>0</v>
      </c>
      <c r="K316" s="249">
        <f t="shared" si="223"/>
        <v>0</v>
      </c>
      <c r="L316" s="249">
        <f t="shared" si="224"/>
        <v>0</v>
      </c>
      <c r="M316" s="249">
        <f t="shared" si="225"/>
        <v>0</v>
      </c>
      <c r="N316" s="249">
        <f t="shared" si="226"/>
        <v>0</v>
      </c>
      <c r="O316" s="249">
        <f t="shared" si="227"/>
        <v>0</v>
      </c>
      <c r="P316" s="249">
        <f t="shared" si="228"/>
        <v>0</v>
      </c>
      <c r="Q316" s="249">
        <f t="shared" si="229"/>
        <v>0</v>
      </c>
      <c r="R316" s="449">
        <f t="shared" si="230"/>
        <v>0</v>
      </c>
      <c r="S316" s="460"/>
      <c r="T316" s="248"/>
      <c r="U316" s="248"/>
      <c r="V316" s="248"/>
      <c r="W316" s="248"/>
      <c r="X316" s="248"/>
      <c r="Y316" s="248"/>
      <c r="Z316" s="248"/>
      <c r="AA316" s="248"/>
      <c r="AB316" s="248"/>
      <c r="AC316" s="248"/>
      <c r="AD316" s="248"/>
      <c r="AE316" s="248"/>
      <c r="AF316" s="248"/>
      <c r="AG316" s="248"/>
      <c r="AH316" s="471"/>
      <c r="AI316" s="460"/>
      <c r="AJ316" s="248"/>
      <c r="AK316" s="248"/>
      <c r="AL316" s="248"/>
      <c r="AM316" s="248"/>
      <c r="AN316" s="248"/>
      <c r="AO316" s="248"/>
      <c r="AP316" s="248"/>
      <c r="AQ316" s="248"/>
      <c r="AR316" s="248"/>
      <c r="AS316" s="248"/>
      <c r="AT316" s="248"/>
      <c r="AU316" s="248"/>
      <c r="AV316" s="248"/>
      <c r="AW316" s="248"/>
      <c r="AX316" s="471"/>
      <c r="AY316" s="460"/>
      <c r="AZ316" s="248"/>
      <c r="BA316" s="248"/>
      <c r="BB316" s="248"/>
      <c r="BC316" s="248"/>
      <c r="BD316" s="248"/>
      <c r="BE316" s="248"/>
      <c r="BF316" s="248"/>
      <c r="BG316" s="248"/>
      <c r="BH316" s="248"/>
      <c r="BI316" s="248"/>
      <c r="BJ316" s="248"/>
      <c r="BK316" s="248"/>
      <c r="BL316" s="248"/>
      <c r="BM316" s="248"/>
      <c r="BN316" s="471"/>
    </row>
    <row r="317" spans="2:67" outlineLevel="2">
      <c r="B317" s="55" t="s">
        <v>1135</v>
      </c>
      <c r="C317" s="62">
        <f t="shared" si="215"/>
        <v>0</v>
      </c>
      <c r="D317" s="62">
        <f t="shared" si="216"/>
        <v>0</v>
      </c>
      <c r="E317" s="62">
        <f t="shared" si="217"/>
        <v>0</v>
      </c>
      <c r="F317" s="62">
        <f t="shared" si="218"/>
        <v>0</v>
      </c>
      <c r="G317" s="62">
        <f t="shared" si="219"/>
        <v>0</v>
      </c>
      <c r="H317" s="62">
        <f t="shared" si="220"/>
        <v>0</v>
      </c>
      <c r="I317" s="62">
        <f t="shared" si="221"/>
        <v>0</v>
      </c>
      <c r="J317" s="62">
        <f t="shared" si="222"/>
        <v>0</v>
      </c>
      <c r="K317" s="62">
        <f t="shared" si="223"/>
        <v>0</v>
      </c>
      <c r="L317" s="62">
        <f t="shared" si="224"/>
        <v>0</v>
      </c>
      <c r="M317" s="62">
        <f t="shared" si="225"/>
        <v>0</v>
      </c>
      <c r="N317" s="62">
        <f t="shared" si="226"/>
        <v>0</v>
      </c>
      <c r="O317" s="62">
        <f t="shared" si="227"/>
        <v>0</v>
      </c>
      <c r="P317" s="62">
        <f t="shared" si="228"/>
        <v>0</v>
      </c>
      <c r="Q317" s="62">
        <f t="shared" si="229"/>
        <v>0</v>
      </c>
      <c r="R317" s="450">
        <f t="shared" si="230"/>
        <v>0</v>
      </c>
      <c r="S317" s="461"/>
      <c r="T317" s="247"/>
      <c r="U317" s="247"/>
      <c r="V317" s="247"/>
      <c r="W317" s="247"/>
      <c r="X317" s="247"/>
      <c r="Y317" s="247"/>
      <c r="Z317" s="247"/>
      <c r="AA317" s="247"/>
      <c r="AB317" s="247"/>
      <c r="AC317" s="247"/>
      <c r="AD317" s="247"/>
      <c r="AE317" s="247"/>
      <c r="AF317" s="247"/>
      <c r="AG317" s="247"/>
      <c r="AH317" s="472"/>
      <c r="AI317" s="461"/>
      <c r="AJ317" s="247"/>
      <c r="AK317" s="247"/>
      <c r="AL317" s="247"/>
      <c r="AM317" s="247"/>
      <c r="AN317" s="247"/>
      <c r="AO317" s="247"/>
      <c r="AP317" s="247"/>
      <c r="AQ317" s="247"/>
      <c r="AR317" s="247"/>
      <c r="AS317" s="247"/>
      <c r="AT317" s="247"/>
      <c r="AU317" s="247"/>
      <c r="AV317" s="247"/>
      <c r="AW317" s="247"/>
      <c r="AX317" s="472"/>
      <c r="AY317" s="461"/>
      <c r="AZ317" s="247"/>
      <c r="BA317" s="247"/>
      <c r="BB317" s="247"/>
      <c r="BC317" s="247"/>
      <c r="BD317" s="247"/>
      <c r="BE317" s="247"/>
      <c r="BF317" s="247"/>
      <c r="BG317" s="247"/>
      <c r="BH317" s="247"/>
      <c r="BI317" s="247"/>
      <c r="BJ317" s="247"/>
      <c r="BK317" s="247"/>
      <c r="BL317" s="247"/>
      <c r="BM317" s="247"/>
      <c r="BN317" s="472"/>
    </row>
    <row r="318" spans="2:67" outlineLevel="2">
      <c r="B318" s="53" t="str">
        <f t="shared" ref="B318" si="272">$B$197&amp;": Ewe Lambs"</f>
        <v>Late: Ewe Lambs</v>
      </c>
      <c r="C318" s="61">
        <f t="shared" si="215"/>
        <v>0</v>
      </c>
      <c r="D318" s="61">
        <f t="shared" si="216"/>
        <v>0</v>
      </c>
      <c r="E318" s="61">
        <f t="shared" si="217"/>
        <v>0</v>
      </c>
      <c r="F318" s="61">
        <f t="shared" si="218"/>
        <v>0</v>
      </c>
      <c r="G318" s="61">
        <f t="shared" si="219"/>
        <v>0</v>
      </c>
      <c r="H318" s="61">
        <f t="shared" si="220"/>
        <v>0</v>
      </c>
      <c r="I318" s="61">
        <f t="shared" si="221"/>
        <v>0</v>
      </c>
      <c r="J318" s="61">
        <f t="shared" si="222"/>
        <v>0</v>
      </c>
      <c r="K318" s="61">
        <f t="shared" si="223"/>
        <v>0</v>
      </c>
      <c r="L318" s="61">
        <f t="shared" si="224"/>
        <v>0</v>
      </c>
      <c r="M318" s="61">
        <f t="shared" si="225"/>
        <v>0</v>
      </c>
      <c r="N318" s="61">
        <f t="shared" si="226"/>
        <v>0</v>
      </c>
      <c r="O318" s="61">
        <f t="shared" si="227"/>
        <v>0</v>
      </c>
      <c r="P318" s="61">
        <f t="shared" si="228"/>
        <v>0</v>
      </c>
      <c r="Q318" s="61">
        <f t="shared" si="229"/>
        <v>0</v>
      </c>
      <c r="R318" s="448">
        <f t="shared" si="230"/>
        <v>0</v>
      </c>
      <c r="S318" s="459"/>
      <c r="T318" s="250"/>
      <c r="U318" s="250"/>
      <c r="V318" s="250"/>
      <c r="W318" s="250"/>
      <c r="X318" s="250"/>
      <c r="Y318" s="250"/>
      <c r="Z318" s="250"/>
      <c r="AA318" s="250"/>
      <c r="AB318" s="250"/>
      <c r="AC318" s="250"/>
      <c r="AD318" s="250"/>
      <c r="AE318" s="250"/>
      <c r="AF318" s="250"/>
      <c r="AG318" s="250"/>
      <c r="AH318" s="470"/>
      <c r="AI318" s="459"/>
      <c r="AJ318" s="250"/>
      <c r="AK318" s="250"/>
      <c r="AL318" s="250"/>
      <c r="AM318" s="250"/>
      <c r="AN318" s="250"/>
      <c r="AO318" s="250"/>
      <c r="AP318" s="250"/>
      <c r="AQ318" s="250"/>
      <c r="AR318" s="250"/>
      <c r="AS318" s="250"/>
      <c r="AT318" s="250"/>
      <c r="AU318" s="250"/>
      <c r="AV318" s="250"/>
      <c r="AW318" s="250"/>
      <c r="AX318" s="470"/>
      <c r="AY318" s="459"/>
      <c r="AZ318" s="250"/>
      <c r="BA318" s="250"/>
      <c r="BB318" s="250"/>
      <c r="BC318" s="250"/>
      <c r="BD318" s="250"/>
      <c r="BE318" s="250"/>
      <c r="BF318" s="250"/>
      <c r="BG318" s="250"/>
      <c r="BH318" s="250"/>
      <c r="BI318" s="250"/>
      <c r="BJ318" s="250"/>
      <c r="BK318" s="250"/>
      <c r="BL318" s="250"/>
      <c r="BM318" s="250"/>
      <c r="BN318" s="470"/>
      <c r="BO318" s="34" t="s">
        <v>1098</v>
      </c>
    </row>
    <row r="319" spans="2:67" outlineLevel="2">
      <c r="B319" s="54" t="s">
        <v>1134</v>
      </c>
      <c r="C319" s="249">
        <f t="shared" si="215"/>
        <v>0</v>
      </c>
      <c r="D319" s="249">
        <f t="shared" si="216"/>
        <v>0</v>
      </c>
      <c r="E319" s="249">
        <f t="shared" si="217"/>
        <v>0</v>
      </c>
      <c r="F319" s="249">
        <f t="shared" si="218"/>
        <v>0</v>
      </c>
      <c r="G319" s="249">
        <f t="shared" si="219"/>
        <v>0</v>
      </c>
      <c r="H319" s="249">
        <f t="shared" si="220"/>
        <v>0</v>
      </c>
      <c r="I319" s="249">
        <f t="shared" si="221"/>
        <v>0</v>
      </c>
      <c r="J319" s="249">
        <f t="shared" si="222"/>
        <v>0</v>
      </c>
      <c r="K319" s="249">
        <f t="shared" si="223"/>
        <v>0</v>
      </c>
      <c r="L319" s="249">
        <f t="shared" si="224"/>
        <v>0</v>
      </c>
      <c r="M319" s="249">
        <f t="shared" si="225"/>
        <v>0</v>
      </c>
      <c r="N319" s="249">
        <f t="shared" si="226"/>
        <v>0</v>
      </c>
      <c r="O319" s="249">
        <f t="shared" si="227"/>
        <v>0</v>
      </c>
      <c r="P319" s="249">
        <f t="shared" si="228"/>
        <v>0</v>
      </c>
      <c r="Q319" s="249">
        <f t="shared" si="229"/>
        <v>0</v>
      </c>
      <c r="R319" s="449">
        <f t="shared" si="230"/>
        <v>0</v>
      </c>
      <c r="S319" s="460"/>
      <c r="T319" s="248"/>
      <c r="U319" s="248"/>
      <c r="V319" s="248"/>
      <c r="W319" s="248"/>
      <c r="X319" s="248"/>
      <c r="Y319" s="248"/>
      <c r="Z319" s="248"/>
      <c r="AA319" s="248"/>
      <c r="AB319" s="248"/>
      <c r="AC319" s="248"/>
      <c r="AD319" s="248"/>
      <c r="AE319" s="248"/>
      <c r="AF319" s="248"/>
      <c r="AG319" s="248"/>
      <c r="AH319" s="471"/>
      <c r="AI319" s="460"/>
      <c r="AJ319" s="248"/>
      <c r="AK319" s="248"/>
      <c r="AL319" s="248"/>
      <c r="AM319" s="248"/>
      <c r="AN319" s="248"/>
      <c r="AO319" s="248"/>
      <c r="AP319" s="248"/>
      <c r="AQ319" s="248"/>
      <c r="AR319" s="248"/>
      <c r="AS319" s="248"/>
      <c r="AT319" s="248"/>
      <c r="AU319" s="248"/>
      <c r="AV319" s="248"/>
      <c r="AW319" s="248"/>
      <c r="AX319" s="471"/>
      <c r="AY319" s="460"/>
      <c r="AZ319" s="248"/>
      <c r="BA319" s="248"/>
      <c r="BB319" s="248"/>
      <c r="BC319" s="248"/>
      <c r="BD319" s="248"/>
      <c r="BE319" s="248"/>
      <c r="BF319" s="248"/>
      <c r="BG319" s="248"/>
      <c r="BH319" s="248"/>
      <c r="BI319" s="248"/>
      <c r="BJ319" s="248"/>
      <c r="BK319" s="248"/>
      <c r="BL319" s="248"/>
      <c r="BM319" s="248"/>
      <c r="BN319" s="471"/>
    </row>
    <row r="320" spans="2:67" outlineLevel="2">
      <c r="B320" s="55" t="s">
        <v>1135</v>
      </c>
      <c r="C320" s="62">
        <f t="shared" si="215"/>
        <v>0</v>
      </c>
      <c r="D320" s="62">
        <f t="shared" si="216"/>
        <v>0</v>
      </c>
      <c r="E320" s="62">
        <f t="shared" si="217"/>
        <v>0</v>
      </c>
      <c r="F320" s="62">
        <f t="shared" si="218"/>
        <v>0</v>
      </c>
      <c r="G320" s="62">
        <f t="shared" si="219"/>
        <v>0</v>
      </c>
      <c r="H320" s="62">
        <f t="shared" si="220"/>
        <v>0</v>
      </c>
      <c r="I320" s="62">
        <f t="shared" si="221"/>
        <v>0</v>
      </c>
      <c r="J320" s="62">
        <f t="shared" si="222"/>
        <v>0</v>
      </c>
      <c r="K320" s="62">
        <f t="shared" si="223"/>
        <v>0</v>
      </c>
      <c r="L320" s="62">
        <f t="shared" si="224"/>
        <v>0</v>
      </c>
      <c r="M320" s="62">
        <f t="shared" si="225"/>
        <v>0</v>
      </c>
      <c r="N320" s="62">
        <f t="shared" si="226"/>
        <v>0</v>
      </c>
      <c r="O320" s="62">
        <f t="shared" si="227"/>
        <v>0</v>
      </c>
      <c r="P320" s="62">
        <f t="shared" si="228"/>
        <v>0</v>
      </c>
      <c r="Q320" s="62">
        <f t="shared" si="229"/>
        <v>0</v>
      </c>
      <c r="R320" s="450">
        <f t="shared" si="230"/>
        <v>0</v>
      </c>
      <c r="S320" s="461"/>
      <c r="T320" s="247"/>
      <c r="U320" s="247"/>
      <c r="V320" s="247"/>
      <c r="W320" s="247"/>
      <c r="X320" s="247"/>
      <c r="Y320" s="247"/>
      <c r="Z320" s="247"/>
      <c r="AA320" s="247"/>
      <c r="AB320" s="247"/>
      <c r="AC320" s="247"/>
      <c r="AD320" s="247"/>
      <c r="AE320" s="247"/>
      <c r="AF320" s="247"/>
      <c r="AG320" s="247"/>
      <c r="AH320" s="472"/>
      <c r="AI320" s="461"/>
      <c r="AJ320" s="247"/>
      <c r="AK320" s="247"/>
      <c r="AL320" s="247"/>
      <c r="AM320" s="247"/>
      <c r="AN320" s="247"/>
      <c r="AO320" s="247"/>
      <c r="AP320" s="247"/>
      <c r="AQ320" s="247"/>
      <c r="AR320" s="247"/>
      <c r="AS320" s="247"/>
      <c r="AT320" s="247"/>
      <c r="AU320" s="247"/>
      <c r="AV320" s="247"/>
      <c r="AW320" s="247"/>
      <c r="AX320" s="472"/>
      <c r="AY320" s="461"/>
      <c r="AZ320" s="247"/>
      <c r="BA320" s="247"/>
      <c r="BB320" s="247"/>
      <c r="BC320" s="247"/>
      <c r="BD320" s="247"/>
      <c r="BE320" s="247"/>
      <c r="BF320" s="247"/>
      <c r="BG320" s="247"/>
      <c r="BH320" s="247"/>
      <c r="BI320" s="247"/>
      <c r="BJ320" s="247"/>
      <c r="BK320" s="247"/>
      <c r="BL320" s="247"/>
      <c r="BM320" s="247"/>
      <c r="BN320" s="472"/>
    </row>
    <row r="321" spans="1:122" outlineLevel="2">
      <c r="B321" s="53" t="str">
        <f>$B$198&amp;": Ewe Lambs"</f>
        <v>V. Late: Ewe Lambs</v>
      </c>
      <c r="C321" s="61">
        <f t="shared" ref="C321:C323" si="273">CHOOSE(d.Region,S321,AI321,AY321)</f>
        <v>0</v>
      </c>
      <c r="D321" s="61">
        <f t="shared" ref="D321:D323" si="274">CHOOSE(d.Region,T321,AJ321,AZ321)</f>
        <v>0</v>
      </c>
      <c r="E321" s="61">
        <f t="shared" ref="E321:E323" si="275">CHOOSE(d.Region,U321,AK321,BA321)</f>
        <v>0</v>
      </c>
      <c r="F321" s="61">
        <f t="shared" ref="F321:F323" si="276">CHOOSE(d.Region,V321,AL321,BB321)</f>
        <v>0</v>
      </c>
      <c r="G321" s="61">
        <f t="shared" ref="G321:G323" si="277">CHOOSE(d.Region,W321,AM321,BC321)</f>
        <v>0</v>
      </c>
      <c r="H321" s="61">
        <f t="shared" ref="H321:H323" si="278">CHOOSE(d.Region,X321,AN321,BD321)</f>
        <v>0</v>
      </c>
      <c r="I321" s="61">
        <f t="shared" ref="I321:I323" si="279">CHOOSE(d.Region,Y321,AO321,BE321)</f>
        <v>0</v>
      </c>
      <c r="J321" s="61">
        <f t="shared" ref="J321:J323" si="280">CHOOSE(d.Region,Z321,AP321,BF321)</f>
        <v>0</v>
      </c>
      <c r="K321" s="61">
        <f t="shared" ref="K321:K323" si="281">CHOOSE(d.Region,AA321,AQ321,BG321)</f>
        <v>0</v>
      </c>
      <c r="L321" s="61">
        <f t="shared" ref="L321:L323" si="282">CHOOSE(d.Region,AB321,AR321,BH321)</f>
        <v>0</v>
      </c>
      <c r="M321" s="61">
        <f t="shared" ref="M321:M323" si="283">CHOOSE(d.Region,AC321,AS321,BI321)</f>
        <v>0</v>
      </c>
      <c r="N321" s="61">
        <f t="shared" ref="N321:N323" si="284">CHOOSE(d.Region,AD321,AT321,BJ321)</f>
        <v>0</v>
      </c>
      <c r="O321" s="61">
        <f t="shared" ref="O321:O323" si="285">CHOOSE(d.Region,AE321,AU321,BK321)</f>
        <v>0</v>
      </c>
      <c r="P321" s="61">
        <f t="shared" ref="P321:P323" si="286">CHOOSE(d.Region,AF321,AV321,BL321)</f>
        <v>0</v>
      </c>
      <c r="Q321" s="61">
        <f t="shared" ref="Q321:Q323" si="287">CHOOSE(d.Region,AG321,AW321,BM321)</f>
        <v>0</v>
      </c>
      <c r="R321" s="448">
        <f t="shared" ref="R321:R323" si="288">CHOOSE(d.Region,AH321,AX321,BN321)</f>
        <v>0</v>
      </c>
      <c r="S321" s="459"/>
      <c r="T321" s="250"/>
      <c r="U321" s="250"/>
      <c r="V321" s="250"/>
      <c r="W321" s="250"/>
      <c r="X321" s="250"/>
      <c r="Y321" s="250"/>
      <c r="Z321" s="250"/>
      <c r="AA321" s="250"/>
      <c r="AB321" s="250"/>
      <c r="AC321" s="250"/>
      <c r="AD321" s="250"/>
      <c r="AE321" s="250"/>
      <c r="AF321" s="250"/>
      <c r="AG321" s="250"/>
      <c r="AH321" s="470"/>
      <c r="AI321" s="459"/>
      <c r="AJ321" s="250"/>
      <c r="AK321" s="250"/>
      <c r="AL321" s="250"/>
      <c r="AM321" s="250"/>
      <c r="AN321" s="250"/>
      <c r="AO321" s="250"/>
      <c r="AP321" s="250"/>
      <c r="AQ321" s="250"/>
      <c r="AR321" s="250"/>
      <c r="AS321" s="250"/>
      <c r="AT321" s="250"/>
      <c r="AU321" s="250"/>
      <c r="AV321" s="250"/>
      <c r="AW321" s="250"/>
      <c r="AX321" s="470"/>
      <c r="AY321" s="459"/>
      <c r="AZ321" s="250"/>
      <c r="BA321" s="250"/>
      <c r="BB321" s="250"/>
      <c r="BC321" s="250"/>
      <c r="BD321" s="250"/>
      <c r="BE321" s="250"/>
      <c r="BF321" s="250"/>
      <c r="BG321" s="250"/>
      <c r="BH321" s="250"/>
      <c r="BI321" s="250"/>
      <c r="BJ321" s="250"/>
      <c r="BK321" s="250"/>
      <c r="BL321" s="250"/>
      <c r="BM321" s="250"/>
      <c r="BN321" s="470"/>
      <c r="BO321" s="34" t="s">
        <v>1098</v>
      </c>
    </row>
    <row r="322" spans="1:122" outlineLevel="2">
      <c r="B322" s="54" t="s">
        <v>1134</v>
      </c>
      <c r="C322" s="249">
        <f t="shared" si="273"/>
        <v>0</v>
      </c>
      <c r="D322" s="249">
        <f t="shared" si="274"/>
        <v>0</v>
      </c>
      <c r="E322" s="249">
        <f t="shared" si="275"/>
        <v>0</v>
      </c>
      <c r="F322" s="249">
        <f t="shared" si="276"/>
        <v>0</v>
      </c>
      <c r="G322" s="249">
        <f t="shared" si="277"/>
        <v>0</v>
      </c>
      <c r="H322" s="249">
        <f t="shared" si="278"/>
        <v>0</v>
      </c>
      <c r="I322" s="249">
        <f t="shared" si="279"/>
        <v>0</v>
      </c>
      <c r="J322" s="249">
        <f t="shared" si="280"/>
        <v>0</v>
      </c>
      <c r="K322" s="249">
        <f t="shared" si="281"/>
        <v>0</v>
      </c>
      <c r="L322" s="249">
        <f t="shared" si="282"/>
        <v>0</v>
      </c>
      <c r="M322" s="249">
        <f t="shared" si="283"/>
        <v>0</v>
      </c>
      <c r="N322" s="249">
        <f t="shared" si="284"/>
        <v>0</v>
      </c>
      <c r="O322" s="249">
        <f t="shared" si="285"/>
        <v>0</v>
      </c>
      <c r="P322" s="249">
        <f t="shared" si="286"/>
        <v>0</v>
      </c>
      <c r="Q322" s="249">
        <f t="shared" si="287"/>
        <v>0</v>
      </c>
      <c r="R322" s="449">
        <f t="shared" si="288"/>
        <v>0</v>
      </c>
      <c r="S322" s="460"/>
      <c r="T322" s="248"/>
      <c r="U322" s="248"/>
      <c r="V322" s="248"/>
      <c r="W322" s="248"/>
      <c r="X322" s="248"/>
      <c r="Y322" s="248"/>
      <c r="Z322" s="248"/>
      <c r="AA322" s="248"/>
      <c r="AB322" s="248"/>
      <c r="AC322" s="248"/>
      <c r="AD322" s="248"/>
      <c r="AE322" s="248"/>
      <c r="AF322" s="248"/>
      <c r="AG322" s="248"/>
      <c r="AH322" s="471"/>
      <c r="AI322" s="460"/>
      <c r="AJ322" s="248"/>
      <c r="AK322" s="248"/>
      <c r="AL322" s="248"/>
      <c r="AM322" s="248"/>
      <c r="AN322" s="248"/>
      <c r="AO322" s="248"/>
      <c r="AP322" s="248"/>
      <c r="AQ322" s="248"/>
      <c r="AR322" s="248"/>
      <c r="AS322" s="248"/>
      <c r="AT322" s="248"/>
      <c r="AU322" s="248"/>
      <c r="AV322" s="248"/>
      <c r="AW322" s="248"/>
      <c r="AX322" s="471"/>
      <c r="AY322" s="460"/>
      <c r="AZ322" s="248"/>
      <c r="BA322" s="248"/>
      <c r="BB322" s="248"/>
      <c r="BC322" s="248"/>
      <c r="BD322" s="248"/>
      <c r="BE322" s="248"/>
      <c r="BF322" s="248"/>
      <c r="BG322" s="248"/>
      <c r="BH322" s="248"/>
      <c r="BI322" s="248"/>
      <c r="BJ322" s="248"/>
      <c r="BK322" s="248"/>
      <c r="BL322" s="248"/>
      <c r="BM322" s="248"/>
      <c r="BN322" s="471"/>
    </row>
    <row r="323" spans="1:122" outlineLevel="2">
      <c r="B323" s="55" t="s">
        <v>1135</v>
      </c>
      <c r="C323" s="62">
        <f t="shared" si="273"/>
        <v>0</v>
      </c>
      <c r="D323" s="62">
        <f t="shared" si="274"/>
        <v>0</v>
      </c>
      <c r="E323" s="62">
        <f t="shared" si="275"/>
        <v>0</v>
      </c>
      <c r="F323" s="62">
        <f t="shared" si="276"/>
        <v>0</v>
      </c>
      <c r="G323" s="62">
        <f t="shared" si="277"/>
        <v>0</v>
      </c>
      <c r="H323" s="62">
        <f t="shared" si="278"/>
        <v>0</v>
      </c>
      <c r="I323" s="62">
        <f t="shared" si="279"/>
        <v>0</v>
      </c>
      <c r="J323" s="62">
        <f t="shared" si="280"/>
        <v>0</v>
      </c>
      <c r="K323" s="62">
        <f t="shared" si="281"/>
        <v>0</v>
      </c>
      <c r="L323" s="62">
        <f t="shared" si="282"/>
        <v>0</v>
      </c>
      <c r="M323" s="62">
        <f t="shared" si="283"/>
        <v>0</v>
      </c>
      <c r="N323" s="62">
        <f t="shared" si="284"/>
        <v>0</v>
      </c>
      <c r="O323" s="62">
        <f t="shared" si="285"/>
        <v>0</v>
      </c>
      <c r="P323" s="62">
        <f t="shared" si="286"/>
        <v>0</v>
      </c>
      <c r="Q323" s="62">
        <f t="shared" si="287"/>
        <v>0</v>
      </c>
      <c r="R323" s="450">
        <f t="shared" si="288"/>
        <v>0</v>
      </c>
      <c r="S323" s="461"/>
      <c r="T323" s="247"/>
      <c r="U323" s="247"/>
      <c r="V323" s="247"/>
      <c r="W323" s="247"/>
      <c r="X323" s="247"/>
      <c r="Y323" s="247"/>
      <c r="Z323" s="247"/>
      <c r="AA323" s="247"/>
      <c r="AB323" s="247"/>
      <c r="AC323" s="247"/>
      <c r="AD323" s="247"/>
      <c r="AE323" s="247"/>
      <c r="AF323" s="247"/>
      <c r="AG323" s="247"/>
      <c r="AH323" s="472"/>
      <c r="AI323" s="461"/>
      <c r="AJ323" s="247"/>
      <c r="AK323" s="247"/>
      <c r="AL323" s="247"/>
      <c r="AM323" s="247"/>
      <c r="AN323" s="247"/>
      <c r="AO323" s="247"/>
      <c r="AP323" s="247"/>
      <c r="AQ323" s="247"/>
      <c r="AR323" s="247"/>
      <c r="AS323" s="247"/>
      <c r="AT323" s="247"/>
      <c r="AU323" s="247"/>
      <c r="AV323" s="247"/>
      <c r="AW323" s="247"/>
      <c r="AX323" s="472"/>
      <c r="AY323" s="461"/>
      <c r="AZ323" s="247"/>
      <c r="BA323" s="247"/>
      <c r="BB323" s="247"/>
      <c r="BC323" s="247"/>
      <c r="BD323" s="247"/>
      <c r="BE323" s="247"/>
      <c r="BF323" s="247"/>
      <c r="BG323" s="247"/>
      <c r="BH323" s="247"/>
      <c r="BI323" s="247"/>
      <c r="BJ323" s="247"/>
      <c r="BK323" s="247"/>
      <c r="BL323" s="247"/>
      <c r="BM323" s="247"/>
      <c r="BN323" s="472"/>
    </row>
    <row r="324" spans="1:122" outlineLevel="2">
      <c r="B324" s="53" t="str">
        <f t="shared" ref="B324" si="289">$B$199&amp;": Ewe Lambs"</f>
        <v>7mo with 0% mated: Ewe Lambs</v>
      </c>
      <c r="C324" s="61">
        <f t="shared" si="215"/>
        <v>0</v>
      </c>
      <c r="D324" s="61">
        <f t="shared" si="216"/>
        <v>0</v>
      </c>
      <c r="E324" s="61">
        <f t="shared" si="217"/>
        <v>0</v>
      </c>
      <c r="F324" s="61">
        <f t="shared" si="218"/>
        <v>0</v>
      </c>
      <c r="G324" s="61">
        <f t="shared" si="219"/>
        <v>0</v>
      </c>
      <c r="H324" s="61">
        <f t="shared" si="220"/>
        <v>0</v>
      </c>
      <c r="I324" s="61">
        <f t="shared" si="221"/>
        <v>0</v>
      </c>
      <c r="J324" s="61">
        <f t="shared" si="222"/>
        <v>0</v>
      </c>
      <c r="K324" s="61">
        <f t="shared" si="223"/>
        <v>0</v>
      </c>
      <c r="L324" s="61">
        <f t="shared" si="224"/>
        <v>0</v>
      </c>
      <c r="M324" s="61">
        <f t="shared" si="225"/>
        <v>0</v>
      </c>
      <c r="N324" s="61">
        <f t="shared" si="226"/>
        <v>0</v>
      </c>
      <c r="O324" s="61">
        <f t="shared" si="227"/>
        <v>0</v>
      </c>
      <c r="P324" s="61">
        <f t="shared" si="228"/>
        <v>0</v>
      </c>
      <c r="Q324" s="61">
        <f t="shared" si="229"/>
        <v>0</v>
      </c>
      <c r="R324" s="448">
        <f t="shared" si="230"/>
        <v>0</v>
      </c>
      <c r="S324" s="362">
        <f>S309</f>
        <v>0</v>
      </c>
      <c r="T324" s="362">
        <f t="shared" ref="T324:BN324" si="290">T309</f>
        <v>0</v>
      </c>
      <c r="U324" s="362">
        <f t="shared" si="290"/>
        <v>0</v>
      </c>
      <c r="V324" s="362">
        <f t="shared" si="290"/>
        <v>0</v>
      </c>
      <c r="W324" s="362">
        <f t="shared" si="290"/>
        <v>0</v>
      </c>
      <c r="X324" s="362">
        <f t="shared" si="290"/>
        <v>0</v>
      </c>
      <c r="Y324" s="362">
        <f t="shared" si="290"/>
        <v>0</v>
      </c>
      <c r="Z324" s="362">
        <f t="shared" si="290"/>
        <v>0</v>
      </c>
      <c r="AA324" s="362">
        <f t="shared" si="290"/>
        <v>0</v>
      </c>
      <c r="AB324" s="362">
        <f t="shared" si="290"/>
        <v>0</v>
      </c>
      <c r="AC324" s="362">
        <f t="shared" si="290"/>
        <v>0</v>
      </c>
      <c r="AD324" s="362">
        <f t="shared" si="290"/>
        <v>0</v>
      </c>
      <c r="AE324" s="362">
        <f t="shared" si="290"/>
        <v>0</v>
      </c>
      <c r="AF324" s="362">
        <f t="shared" si="290"/>
        <v>0</v>
      </c>
      <c r="AG324" s="362">
        <f t="shared" si="290"/>
        <v>0</v>
      </c>
      <c r="AH324" s="362">
        <f t="shared" si="290"/>
        <v>0</v>
      </c>
      <c r="AI324" s="362">
        <f t="shared" si="290"/>
        <v>0</v>
      </c>
      <c r="AJ324" s="362">
        <f t="shared" si="290"/>
        <v>0</v>
      </c>
      <c r="AK324" s="362">
        <f t="shared" si="290"/>
        <v>0</v>
      </c>
      <c r="AL324" s="362">
        <f t="shared" si="290"/>
        <v>0</v>
      </c>
      <c r="AM324" s="362">
        <f t="shared" si="290"/>
        <v>0</v>
      </c>
      <c r="AN324" s="362">
        <f t="shared" si="290"/>
        <v>0</v>
      </c>
      <c r="AO324" s="362">
        <f t="shared" si="290"/>
        <v>0</v>
      </c>
      <c r="AP324" s="362">
        <f t="shared" si="290"/>
        <v>0</v>
      </c>
      <c r="AQ324" s="362">
        <f t="shared" si="290"/>
        <v>0</v>
      </c>
      <c r="AR324" s="362">
        <f t="shared" si="290"/>
        <v>0</v>
      </c>
      <c r="AS324" s="362">
        <f t="shared" si="290"/>
        <v>0</v>
      </c>
      <c r="AT324" s="362">
        <f t="shared" si="290"/>
        <v>0</v>
      </c>
      <c r="AU324" s="362">
        <f t="shared" si="290"/>
        <v>0</v>
      </c>
      <c r="AV324" s="362">
        <f t="shared" si="290"/>
        <v>0</v>
      </c>
      <c r="AW324" s="362">
        <f t="shared" si="290"/>
        <v>0</v>
      </c>
      <c r="AX324" s="362">
        <f t="shared" si="290"/>
        <v>0</v>
      </c>
      <c r="AY324" s="362">
        <f t="shared" si="290"/>
        <v>0</v>
      </c>
      <c r="AZ324" s="362">
        <f t="shared" si="290"/>
        <v>0</v>
      </c>
      <c r="BA324" s="362">
        <f t="shared" si="290"/>
        <v>0</v>
      </c>
      <c r="BB324" s="362">
        <f t="shared" si="290"/>
        <v>0</v>
      </c>
      <c r="BC324" s="362">
        <f t="shared" si="290"/>
        <v>0</v>
      </c>
      <c r="BD324" s="362">
        <f t="shared" si="290"/>
        <v>0</v>
      </c>
      <c r="BE324" s="362">
        <f t="shared" si="290"/>
        <v>0</v>
      </c>
      <c r="BF324" s="362">
        <f t="shared" si="290"/>
        <v>0</v>
      </c>
      <c r="BG324" s="362">
        <f t="shared" si="290"/>
        <v>0</v>
      </c>
      <c r="BH324" s="362">
        <f t="shared" si="290"/>
        <v>0</v>
      </c>
      <c r="BI324" s="362">
        <f t="shared" si="290"/>
        <v>0</v>
      </c>
      <c r="BJ324" s="362">
        <f t="shared" si="290"/>
        <v>0</v>
      </c>
      <c r="BK324" s="362">
        <f t="shared" si="290"/>
        <v>0</v>
      </c>
      <c r="BL324" s="362">
        <f t="shared" si="290"/>
        <v>0</v>
      </c>
      <c r="BM324" s="362">
        <f t="shared" si="290"/>
        <v>0</v>
      </c>
      <c r="BN324" s="362">
        <f t="shared" si="290"/>
        <v>0</v>
      </c>
      <c r="BO324" s="34" t="s">
        <v>1098</v>
      </c>
    </row>
    <row r="325" spans="1:122" outlineLevel="2">
      <c r="B325" s="54" t="s">
        <v>1134</v>
      </c>
      <c r="C325" s="249">
        <f t="shared" si="215"/>
        <v>0</v>
      </c>
      <c r="D325" s="249">
        <f t="shared" si="216"/>
        <v>0</v>
      </c>
      <c r="E325" s="249">
        <f t="shared" si="217"/>
        <v>0</v>
      </c>
      <c r="F325" s="249">
        <f t="shared" si="218"/>
        <v>0</v>
      </c>
      <c r="G325" s="249">
        <f t="shared" si="219"/>
        <v>0</v>
      </c>
      <c r="H325" s="249">
        <f t="shared" si="220"/>
        <v>0</v>
      </c>
      <c r="I325" s="249">
        <f t="shared" si="221"/>
        <v>0</v>
      </c>
      <c r="J325" s="249">
        <f t="shared" si="222"/>
        <v>0</v>
      </c>
      <c r="K325" s="249">
        <f t="shared" si="223"/>
        <v>0</v>
      </c>
      <c r="L325" s="249">
        <f t="shared" si="224"/>
        <v>0</v>
      </c>
      <c r="M325" s="249">
        <f t="shared" si="225"/>
        <v>0</v>
      </c>
      <c r="N325" s="249">
        <f t="shared" si="226"/>
        <v>0</v>
      </c>
      <c r="O325" s="249">
        <f t="shared" si="227"/>
        <v>0</v>
      </c>
      <c r="P325" s="249">
        <f t="shared" si="228"/>
        <v>0</v>
      </c>
      <c r="Q325" s="249">
        <f t="shared" si="229"/>
        <v>0</v>
      </c>
      <c r="R325" s="449">
        <f t="shared" si="230"/>
        <v>0</v>
      </c>
      <c r="S325" s="362">
        <f t="shared" ref="S325:BN325" si="291">S310</f>
        <v>0</v>
      </c>
      <c r="T325" s="362">
        <f t="shared" si="291"/>
        <v>0</v>
      </c>
      <c r="U325" s="362">
        <f t="shared" si="291"/>
        <v>0</v>
      </c>
      <c r="V325" s="362">
        <f t="shared" si="291"/>
        <v>0</v>
      </c>
      <c r="W325" s="362">
        <f t="shared" si="291"/>
        <v>0</v>
      </c>
      <c r="X325" s="362">
        <f t="shared" si="291"/>
        <v>0</v>
      </c>
      <c r="Y325" s="362">
        <f t="shared" si="291"/>
        <v>0</v>
      </c>
      <c r="Z325" s="362">
        <f t="shared" si="291"/>
        <v>0</v>
      </c>
      <c r="AA325" s="362">
        <f t="shared" si="291"/>
        <v>0</v>
      </c>
      <c r="AB325" s="362">
        <f t="shared" si="291"/>
        <v>0</v>
      </c>
      <c r="AC325" s="362">
        <f t="shared" si="291"/>
        <v>0</v>
      </c>
      <c r="AD325" s="362">
        <f t="shared" si="291"/>
        <v>0</v>
      </c>
      <c r="AE325" s="362">
        <f t="shared" si="291"/>
        <v>0</v>
      </c>
      <c r="AF325" s="362">
        <f t="shared" si="291"/>
        <v>0</v>
      </c>
      <c r="AG325" s="362">
        <f t="shared" si="291"/>
        <v>0</v>
      </c>
      <c r="AH325" s="362">
        <f t="shared" si="291"/>
        <v>0</v>
      </c>
      <c r="AI325" s="362">
        <f t="shared" si="291"/>
        <v>0</v>
      </c>
      <c r="AJ325" s="362">
        <f t="shared" si="291"/>
        <v>0</v>
      </c>
      <c r="AK325" s="362">
        <f t="shared" si="291"/>
        <v>0</v>
      </c>
      <c r="AL325" s="362">
        <f t="shared" si="291"/>
        <v>0</v>
      </c>
      <c r="AM325" s="362">
        <f t="shared" si="291"/>
        <v>0</v>
      </c>
      <c r="AN325" s="362">
        <f t="shared" si="291"/>
        <v>0</v>
      </c>
      <c r="AO325" s="362">
        <f t="shared" si="291"/>
        <v>0</v>
      </c>
      <c r="AP325" s="362">
        <f t="shared" si="291"/>
        <v>0</v>
      </c>
      <c r="AQ325" s="362">
        <f t="shared" si="291"/>
        <v>0</v>
      </c>
      <c r="AR325" s="362">
        <f t="shared" si="291"/>
        <v>0</v>
      </c>
      <c r="AS325" s="362">
        <f t="shared" si="291"/>
        <v>0</v>
      </c>
      <c r="AT325" s="362">
        <f t="shared" si="291"/>
        <v>0</v>
      </c>
      <c r="AU325" s="362">
        <f t="shared" si="291"/>
        <v>0</v>
      </c>
      <c r="AV325" s="362">
        <f t="shared" si="291"/>
        <v>0</v>
      </c>
      <c r="AW325" s="362">
        <f t="shared" si="291"/>
        <v>0</v>
      </c>
      <c r="AX325" s="362">
        <f t="shared" si="291"/>
        <v>0</v>
      </c>
      <c r="AY325" s="362">
        <f t="shared" si="291"/>
        <v>0</v>
      </c>
      <c r="AZ325" s="362">
        <f t="shared" si="291"/>
        <v>0</v>
      </c>
      <c r="BA325" s="362">
        <f t="shared" si="291"/>
        <v>0</v>
      </c>
      <c r="BB325" s="362">
        <f t="shared" si="291"/>
        <v>0</v>
      </c>
      <c r="BC325" s="362">
        <f t="shared" si="291"/>
        <v>0</v>
      </c>
      <c r="BD325" s="362">
        <f t="shared" si="291"/>
        <v>0</v>
      </c>
      <c r="BE325" s="362">
        <f t="shared" si="291"/>
        <v>0</v>
      </c>
      <c r="BF325" s="362">
        <f t="shared" si="291"/>
        <v>0</v>
      </c>
      <c r="BG325" s="362">
        <f t="shared" si="291"/>
        <v>0</v>
      </c>
      <c r="BH325" s="362">
        <f t="shared" si="291"/>
        <v>0</v>
      </c>
      <c r="BI325" s="362">
        <f t="shared" si="291"/>
        <v>0</v>
      </c>
      <c r="BJ325" s="362">
        <f t="shared" si="291"/>
        <v>0</v>
      </c>
      <c r="BK325" s="362">
        <f t="shared" si="291"/>
        <v>0</v>
      </c>
      <c r="BL325" s="362">
        <f t="shared" si="291"/>
        <v>0</v>
      </c>
      <c r="BM325" s="362">
        <f t="shared" si="291"/>
        <v>0</v>
      </c>
      <c r="BN325" s="362">
        <f t="shared" si="291"/>
        <v>0</v>
      </c>
    </row>
    <row r="326" spans="1:122" outlineLevel="2">
      <c r="B326" s="55" t="s">
        <v>1135</v>
      </c>
      <c r="C326" s="62">
        <f t="shared" si="215"/>
        <v>0</v>
      </c>
      <c r="D326" s="62">
        <f t="shared" si="216"/>
        <v>0</v>
      </c>
      <c r="E326" s="62">
        <f t="shared" si="217"/>
        <v>0</v>
      </c>
      <c r="F326" s="62">
        <f t="shared" si="218"/>
        <v>0</v>
      </c>
      <c r="G326" s="62">
        <f t="shared" si="219"/>
        <v>0</v>
      </c>
      <c r="H326" s="62">
        <f t="shared" si="220"/>
        <v>0</v>
      </c>
      <c r="I326" s="62">
        <f t="shared" si="221"/>
        <v>0</v>
      </c>
      <c r="J326" s="62">
        <f t="shared" si="222"/>
        <v>0</v>
      </c>
      <c r="K326" s="62">
        <f t="shared" si="223"/>
        <v>0</v>
      </c>
      <c r="L326" s="62">
        <f t="shared" si="224"/>
        <v>0</v>
      </c>
      <c r="M326" s="62">
        <f t="shared" si="225"/>
        <v>0</v>
      </c>
      <c r="N326" s="62">
        <f t="shared" si="226"/>
        <v>0</v>
      </c>
      <c r="O326" s="62">
        <f t="shared" si="227"/>
        <v>0</v>
      </c>
      <c r="P326" s="62">
        <f t="shared" si="228"/>
        <v>0</v>
      </c>
      <c r="Q326" s="62">
        <f t="shared" si="229"/>
        <v>0</v>
      </c>
      <c r="R326" s="450">
        <f t="shared" si="230"/>
        <v>0</v>
      </c>
      <c r="S326" s="362">
        <f t="shared" ref="S326:BN326" si="292">S311</f>
        <v>0</v>
      </c>
      <c r="T326" s="362">
        <f t="shared" si="292"/>
        <v>0</v>
      </c>
      <c r="U326" s="362">
        <f t="shared" si="292"/>
        <v>0</v>
      </c>
      <c r="V326" s="362">
        <f t="shared" si="292"/>
        <v>0</v>
      </c>
      <c r="W326" s="362">
        <f t="shared" si="292"/>
        <v>0</v>
      </c>
      <c r="X326" s="362">
        <f t="shared" si="292"/>
        <v>0</v>
      </c>
      <c r="Y326" s="362">
        <f t="shared" si="292"/>
        <v>0</v>
      </c>
      <c r="Z326" s="362">
        <f t="shared" si="292"/>
        <v>0</v>
      </c>
      <c r="AA326" s="362">
        <f t="shared" si="292"/>
        <v>0</v>
      </c>
      <c r="AB326" s="362">
        <f t="shared" si="292"/>
        <v>0</v>
      </c>
      <c r="AC326" s="362">
        <f t="shared" si="292"/>
        <v>0</v>
      </c>
      <c r="AD326" s="362">
        <f t="shared" si="292"/>
        <v>0</v>
      </c>
      <c r="AE326" s="362">
        <f t="shared" si="292"/>
        <v>0</v>
      </c>
      <c r="AF326" s="362">
        <f t="shared" si="292"/>
        <v>0</v>
      </c>
      <c r="AG326" s="362">
        <f t="shared" si="292"/>
        <v>0</v>
      </c>
      <c r="AH326" s="362">
        <f t="shared" si="292"/>
        <v>0</v>
      </c>
      <c r="AI326" s="362">
        <f t="shared" si="292"/>
        <v>0</v>
      </c>
      <c r="AJ326" s="362">
        <f t="shared" si="292"/>
        <v>0</v>
      </c>
      <c r="AK326" s="362">
        <f t="shared" si="292"/>
        <v>0</v>
      </c>
      <c r="AL326" s="362">
        <f t="shared" si="292"/>
        <v>0</v>
      </c>
      <c r="AM326" s="362">
        <f t="shared" si="292"/>
        <v>0</v>
      </c>
      <c r="AN326" s="362">
        <f t="shared" si="292"/>
        <v>0</v>
      </c>
      <c r="AO326" s="362">
        <f t="shared" si="292"/>
        <v>0</v>
      </c>
      <c r="AP326" s="362">
        <f t="shared" si="292"/>
        <v>0</v>
      </c>
      <c r="AQ326" s="362">
        <f t="shared" si="292"/>
        <v>0</v>
      </c>
      <c r="AR326" s="362">
        <f t="shared" si="292"/>
        <v>0</v>
      </c>
      <c r="AS326" s="362">
        <f t="shared" si="292"/>
        <v>0</v>
      </c>
      <c r="AT326" s="362">
        <f t="shared" si="292"/>
        <v>0</v>
      </c>
      <c r="AU326" s="362">
        <f t="shared" si="292"/>
        <v>0</v>
      </c>
      <c r="AV326" s="362">
        <f t="shared" si="292"/>
        <v>0</v>
      </c>
      <c r="AW326" s="362">
        <f t="shared" si="292"/>
        <v>0</v>
      </c>
      <c r="AX326" s="362">
        <f t="shared" si="292"/>
        <v>0</v>
      </c>
      <c r="AY326" s="362">
        <f t="shared" si="292"/>
        <v>0</v>
      </c>
      <c r="AZ326" s="362">
        <f t="shared" si="292"/>
        <v>0</v>
      </c>
      <c r="BA326" s="362">
        <f t="shared" si="292"/>
        <v>0</v>
      </c>
      <c r="BB326" s="362">
        <f t="shared" si="292"/>
        <v>0</v>
      </c>
      <c r="BC326" s="362">
        <f t="shared" si="292"/>
        <v>0</v>
      </c>
      <c r="BD326" s="362">
        <f t="shared" si="292"/>
        <v>0</v>
      </c>
      <c r="BE326" s="362">
        <f t="shared" si="292"/>
        <v>0</v>
      </c>
      <c r="BF326" s="362">
        <f t="shared" si="292"/>
        <v>0</v>
      </c>
      <c r="BG326" s="362">
        <f t="shared" si="292"/>
        <v>0</v>
      </c>
      <c r="BH326" s="362">
        <f t="shared" si="292"/>
        <v>0</v>
      </c>
      <c r="BI326" s="362">
        <f t="shared" si="292"/>
        <v>0</v>
      </c>
      <c r="BJ326" s="362">
        <f t="shared" si="292"/>
        <v>0</v>
      </c>
      <c r="BK326" s="362">
        <f t="shared" si="292"/>
        <v>0</v>
      </c>
      <c r="BL326" s="362">
        <f t="shared" si="292"/>
        <v>0</v>
      </c>
      <c r="BM326" s="362">
        <f t="shared" si="292"/>
        <v>0</v>
      </c>
      <c r="BN326" s="362">
        <f t="shared" si="292"/>
        <v>0</v>
      </c>
    </row>
    <row r="327" spans="1:122" outlineLevel="1"/>
    <row r="329" spans="1:122">
      <c r="A329" s="16" t="s">
        <v>1167</v>
      </c>
    </row>
    <row r="330" spans="1:122" ht="86.25" outlineLevel="1">
      <c r="P330" s="30" t="s">
        <v>542</v>
      </c>
      <c r="Q330" s="30" t="s">
        <v>542</v>
      </c>
      <c r="R330" s="30" t="s">
        <v>542</v>
      </c>
      <c r="S330" s="30" t="s">
        <v>542</v>
      </c>
      <c r="T330" s="30" t="s">
        <v>542</v>
      </c>
      <c r="U330" s="30" t="s">
        <v>542</v>
      </c>
      <c r="V330" s="30" t="s">
        <v>542</v>
      </c>
      <c r="W330" s="30" t="s">
        <v>542</v>
      </c>
      <c r="X330" s="30" t="s">
        <v>542</v>
      </c>
      <c r="Y330" s="30" t="s">
        <v>542</v>
      </c>
      <c r="Z330" s="30" t="s">
        <v>542</v>
      </c>
      <c r="AA330" s="30" t="s">
        <v>542</v>
      </c>
      <c r="AB330" s="30" t="s">
        <v>542</v>
      </c>
      <c r="AC330" s="30" t="s">
        <v>542</v>
      </c>
      <c r="AD330" s="30" t="s">
        <v>542</v>
      </c>
      <c r="AE330" s="30" t="s">
        <v>542</v>
      </c>
      <c r="AF330" s="30" t="s">
        <v>542</v>
      </c>
      <c r="AG330" s="30" t="s">
        <v>542</v>
      </c>
      <c r="AH330" s="30" t="s">
        <v>542</v>
      </c>
      <c r="AI330" s="30" t="s">
        <v>542</v>
      </c>
      <c r="AJ330" s="30" t="s">
        <v>542</v>
      </c>
      <c r="AK330" s="30" t="s">
        <v>542</v>
      </c>
      <c r="AL330" s="30" t="s">
        <v>542</v>
      </c>
      <c r="AM330" s="30" t="s">
        <v>542</v>
      </c>
      <c r="AN330" s="30" t="s">
        <v>542</v>
      </c>
      <c r="AO330" s="30" t="s">
        <v>542</v>
      </c>
      <c r="AP330" s="30" t="s">
        <v>542</v>
      </c>
      <c r="AQ330" s="30" t="s">
        <v>542</v>
      </c>
      <c r="AR330" s="30" t="s">
        <v>542</v>
      </c>
      <c r="AS330" s="30" t="s">
        <v>542</v>
      </c>
      <c r="AT330" s="30" t="s">
        <v>542</v>
      </c>
      <c r="AU330" s="30" t="s">
        <v>542</v>
      </c>
      <c r="AV330" s="30" t="s">
        <v>542</v>
      </c>
      <c r="AW330" s="30" t="s">
        <v>542</v>
      </c>
      <c r="AX330" s="30" t="s">
        <v>542</v>
      </c>
      <c r="AY330" s="30" t="s">
        <v>542</v>
      </c>
      <c r="AZ330" s="30" t="s">
        <v>542</v>
      </c>
      <c r="BA330" s="30" t="s">
        <v>542</v>
      </c>
      <c r="BB330" s="30" t="s">
        <v>542</v>
      </c>
      <c r="BC330" s="30" t="s">
        <v>542</v>
      </c>
      <c r="BD330" s="30" t="s">
        <v>542</v>
      </c>
      <c r="BE330" s="30" t="s">
        <v>542</v>
      </c>
      <c r="BF330" s="30" t="s">
        <v>542</v>
      </c>
      <c r="BG330" s="30" t="s">
        <v>542</v>
      </c>
      <c r="BH330" s="30" t="s">
        <v>542</v>
      </c>
      <c r="BI330" s="30" t="s">
        <v>542</v>
      </c>
      <c r="BJ330" s="30" t="s">
        <v>542</v>
      </c>
      <c r="BK330" s="30" t="s">
        <v>542</v>
      </c>
      <c r="BL330" s="30" t="s">
        <v>542</v>
      </c>
      <c r="BM330" s="30" t="s">
        <v>542</v>
      </c>
      <c r="BN330" s="30" t="s">
        <v>542</v>
      </c>
      <c r="BO330" s="30" t="s">
        <v>542</v>
      </c>
      <c r="BP330" s="30" t="s">
        <v>542</v>
      </c>
      <c r="BQ330" s="30" t="s">
        <v>542</v>
      </c>
      <c r="BR330" s="30" t="s">
        <v>542</v>
      </c>
      <c r="BS330" s="30" t="s">
        <v>542</v>
      </c>
      <c r="BT330" s="30" t="s">
        <v>542</v>
      </c>
      <c r="BU330" s="30" t="s">
        <v>542</v>
      </c>
      <c r="BV330" s="30" t="s">
        <v>542</v>
      </c>
      <c r="BW330" s="30" t="s">
        <v>542</v>
      </c>
      <c r="BX330" s="30" t="s">
        <v>542</v>
      </c>
      <c r="BY330" s="30" t="s">
        <v>542</v>
      </c>
      <c r="BZ330" s="30" t="s">
        <v>542</v>
      </c>
      <c r="CA330" s="30" t="s">
        <v>542</v>
      </c>
      <c r="CB330" s="30" t="s">
        <v>542</v>
      </c>
      <c r="CC330" s="30" t="s">
        <v>542</v>
      </c>
      <c r="CD330" s="30" t="s">
        <v>542</v>
      </c>
      <c r="CE330" s="30" t="s">
        <v>542</v>
      </c>
      <c r="CF330" s="30" t="s">
        <v>542</v>
      </c>
      <c r="CG330" s="30" t="s">
        <v>542</v>
      </c>
      <c r="CH330" s="30" t="s">
        <v>542</v>
      </c>
      <c r="CI330" s="30" t="s">
        <v>542</v>
      </c>
      <c r="CJ330" s="30" t="s">
        <v>542</v>
      </c>
      <c r="CK330" s="30" t="s">
        <v>542</v>
      </c>
      <c r="CL330" s="30" t="s">
        <v>542</v>
      </c>
      <c r="CM330" s="30" t="s">
        <v>542</v>
      </c>
      <c r="CN330" s="30" t="s">
        <v>542</v>
      </c>
      <c r="CO330" s="30"/>
      <c r="CP330" s="30"/>
      <c r="CQ330" s="30"/>
      <c r="CR330" s="30"/>
      <c r="CS330" s="30"/>
      <c r="CT330" s="30"/>
      <c r="CU330" s="30"/>
      <c r="CV330" s="30"/>
      <c r="CW330" s="30"/>
      <c r="CX330" s="30"/>
      <c r="CY330" s="30"/>
      <c r="CZ330" s="30"/>
      <c r="DA330" s="30"/>
      <c r="DB330" s="30"/>
      <c r="DC330" s="30"/>
      <c r="DD330" s="30"/>
      <c r="DE330" s="30"/>
      <c r="DF330" s="30"/>
      <c r="DG330" s="30"/>
      <c r="DH330" s="30"/>
      <c r="DI330" s="30"/>
      <c r="DJ330" s="30"/>
      <c r="DK330" s="30"/>
      <c r="DL330" s="30"/>
      <c r="DM330" s="30"/>
      <c r="DN330" s="30"/>
      <c r="DO330" s="30"/>
      <c r="DP330" s="30"/>
      <c r="DQ330" s="30"/>
      <c r="DR330" s="30"/>
    </row>
    <row r="331" spans="1:122" outlineLevel="1">
      <c r="B331" s="32"/>
      <c r="P331" s="126" t="str">
        <f>"Yearling "&amp;$B$194</f>
        <v>Yearling Standard (7mo)</v>
      </c>
      <c r="Q331" s="126"/>
      <c r="R331" s="126"/>
      <c r="S331" s="126"/>
      <c r="T331" s="126"/>
      <c r="U331" s="126"/>
      <c r="V331" s="126"/>
      <c r="W331" s="126" t="str">
        <f>"Yearling "&amp;$B$195</f>
        <v>Yearling Early</v>
      </c>
      <c r="X331" s="126"/>
      <c r="Y331" s="126"/>
      <c r="Z331" s="126"/>
      <c r="AA331" s="126"/>
      <c r="AB331" s="126"/>
      <c r="AC331" s="126"/>
      <c r="AD331" s="126" t="str">
        <f>"Yearling "&amp;$B$196</f>
        <v>Yearling Middle</v>
      </c>
      <c r="AE331" s="126"/>
      <c r="AF331" s="126"/>
      <c r="AG331" s="126"/>
      <c r="AH331" s="126"/>
      <c r="AI331" s="126"/>
      <c r="AJ331" s="126"/>
      <c r="AK331" s="126" t="str">
        <f>"Yearling "&amp;$B$197</f>
        <v>Yearling Late</v>
      </c>
      <c r="AL331" s="126"/>
      <c r="AM331" s="126"/>
      <c r="AN331" s="126"/>
      <c r="AO331" s="126"/>
      <c r="AP331" s="126"/>
      <c r="AQ331" s="126"/>
      <c r="AR331" s="126" t="str">
        <f>"Yearling "&amp;$B$198</f>
        <v>Yearling V. Late</v>
      </c>
      <c r="AS331" s="126"/>
      <c r="AT331" s="126"/>
      <c r="AU331" s="126"/>
      <c r="AV331" s="126"/>
      <c r="AW331" s="126"/>
      <c r="AX331" s="126"/>
      <c r="AY331" s="126" t="str">
        <f>"Yearling "&amp;$B$199</f>
        <v>Yearling 7mo with 0% mated</v>
      </c>
      <c r="AZ331" s="126"/>
      <c r="BA331" s="126"/>
      <c r="BB331" s="126"/>
      <c r="BC331" s="126"/>
      <c r="BD331" s="126"/>
      <c r="BE331" s="126"/>
      <c r="BF331" t="s">
        <v>1141</v>
      </c>
      <c r="BM331" t="s">
        <v>1142</v>
      </c>
      <c r="BT331" t="s">
        <v>1143</v>
      </c>
      <c r="CA331" t="s">
        <v>1144</v>
      </c>
      <c r="CH331" t="s">
        <v>1145</v>
      </c>
    </row>
    <row r="332" spans="1:122" outlineLevel="1">
      <c r="B332" s="32"/>
      <c r="O332" s="32" t="s">
        <v>1162</v>
      </c>
      <c r="P332" s="21">
        <v>1</v>
      </c>
      <c r="Q332" s="21">
        <v>1</v>
      </c>
      <c r="R332" s="21">
        <v>1</v>
      </c>
      <c r="S332" s="21">
        <v>1</v>
      </c>
      <c r="T332" s="21"/>
      <c r="U332" s="21"/>
      <c r="V332" s="21"/>
      <c r="W332" s="21">
        <v>2</v>
      </c>
      <c r="X332" s="21">
        <v>2</v>
      </c>
      <c r="Y332" s="21">
        <v>2</v>
      </c>
      <c r="Z332" s="21">
        <v>2</v>
      </c>
      <c r="AA332" s="21"/>
      <c r="AB332" s="21"/>
      <c r="AC332" s="21"/>
      <c r="AD332" s="21">
        <v>3</v>
      </c>
      <c r="AE332" s="21">
        <v>3</v>
      </c>
      <c r="AF332" s="21">
        <v>3</v>
      </c>
      <c r="AG332" s="21">
        <v>3</v>
      </c>
      <c r="AH332" s="21"/>
      <c r="AI332" s="21"/>
      <c r="AJ332" s="21"/>
      <c r="AK332" s="21">
        <v>4</v>
      </c>
      <c r="AL332" s="21">
        <v>4</v>
      </c>
      <c r="AM332" s="21">
        <v>4</v>
      </c>
      <c r="AN332" s="21">
        <v>4</v>
      </c>
      <c r="AO332" s="21"/>
      <c r="AP332" s="21"/>
      <c r="AQ332" s="21"/>
      <c r="AR332" s="21">
        <v>5</v>
      </c>
      <c r="AS332" s="21">
        <v>5</v>
      </c>
      <c r="AT332" s="21">
        <v>5</v>
      </c>
      <c r="AU332" s="21">
        <v>5</v>
      </c>
      <c r="AV332" s="21"/>
      <c r="AW332" s="21"/>
      <c r="AX332" s="21"/>
      <c r="AY332" s="21">
        <v>6</v>
      </c>
      <c r="AZ332" s="21">
        <v>6</v>
      </c>
      <c r="BA332" s="21">
        <v>6</v>
      </c>
      <c r="BB332" s="21">
        <v>6</v>
      </c>
      <c r="BC332" s="21"/>
      <c r="BD332" s="21"/>
      <c r="BE332" s="21"/>
      <c r="BF332" s="21">
        <v>1</v>
      </c>
      <c r="BG332" s="21">
        <v>1</v>
      </c>
      <c r="BH332" s="21">
        <v>1</v>
      </c>
      <c r="BI332" s="21"/>
      <c r="BJ332" s="21"/>
      <c r="BK332" s="21"/>
      <c r="BL332" s="21"/>
      <c r="BM332" s="21">
        <v>1</v>
      </c>
      <c r="BN332" s="21">
        <v>1</v>
      </c>
      <c r="BO332" s="21">
        <v>1</v>
      </c>
      <c r="BP332" s="21"/>
      <c r="BQ332" s="21"/>
      <c r="BR332" s="21"/>
      <c r="BS332" s="21"/>
      <c r="BT332" s="21">
        <v>1</v>
      </c>
      <c r="BU332" s="21">
        <v>1</v>
      </c>
      <c r="BV332" s="21">
        <v>1</v>
      </c>
      <c r="BW332" s="21"/>
      <c r="BX332" s="21"/>
      <c r="BY332" s="21"/>
      <c r="BZ332" s="21"/>
      <c r="CA332" s="21">
        <v>1</v>
      </c>
      <c r="CB332" s="21">
        <v>1</v>
      </c>
      <c r="CC332" s="21">
        <v>1</v>
      </c>
      <c r="CD332" s="21"/>
      <c r="CE332" s="21"/>
      <c r="CF332" s="21"/>
      <c r="CG332" s="21"/>
      <c r="CH332" s="21">
        <v>1</v>
      </c>
      <c r="CI332" s="21">
        <v>1</v>
      </c>
      <c r="CJ332" s="21">
        <v>1</v>
      </c>
      <c r="CK332" s="21"/>
      <c r="CL332" s="21"/>
      <c r="CM332" s="21"/>
      <c r="CN332" s="21"/>
    </row>
    <row r="333" spans="1:122" outlineLevel="1">
      <c r="B333" s="32"/>
      <c r="O333" s="32" t="s">
        <v>1163</v>
      </c>
      <c r="P333" s="21">
        <v>2</v>
      </c>
      <c r="Q333" s="21">
        <v>3</v>
      </c>
      <c r="R333" s="21">
        <v>4</v>
      </c>
      <c r="S333" s="21">
        <v>5</v>
      </c>
      <c r="T333" s="21"/>
      <c r="U333" s="21"/>
      <c r="V333" s="21"/>
      <c r="W333" s="21">
        <v>2</v>
      </c>
      <c r="X333" s="21">
        <v>3</v>
      </c>
      <c r="Y333" s="21">
        <v>4</v>
      </c>
      <c r="Z333" s="21">
        <v>5</v>
      </c>
      <c r="AA333" s="21"/>
      <c r="AB333" s="21"/>
      <c r="AC333" s="21"/>
      <c r="AD333" s="21">
        <v>2</v>
      </c>
      <c r="AE333" s="21">
        <v>3</v>
      </c>
      <c r="AF333" s="21">
        <v>4</v>
      </c>
      <c r="AG333" s="21">
        <v>5</v>
      </c>
      <c r="AH333" s="21"/>
      <c r="AI333" s="21"/>
      <c r="AJ333" s="21"/>
      <c r="AK333" s="21">
        <v>2</v>
      </c>
      <c r="AL333" s="21">
        <v>3</v>
      </c>
      <c r="AM333" s="21">
        <v>4</v>
      </c>
      <c r="AN333" s="21">
        <v>5</v>
      </c>
      <c r="AO333" s="21"/>
      <c r="AP333" s="21"/>
      <c r="AQ333" s="21"/>
      <c r="AR333" s="21">
        <v>2</v>
      </c>
      <c r="AS333" s="21">
        <v>3</v>
      </c>
      <c r="AT333" s="21">
        <v>4</v>
      </c>
      <c r="AU333" s="21">
        <v>5</v>
      </c>
      <c r="AV333" s="21"/>
      <c r="AW333" s="21"/>
      <c r="AX333" s="21"/>
      <c r="AY333" s="21">
        <v>2</v>
      </c>
      <c r="AZ333" s="21">
        <v>3</v>
      </c>
      <c r="BA333" s="21">
        <v>4</v>
      </c>
      <c r="BB333" s="21">
        <v>5</v>
      </c>
      <c r="BC333" s="21"/>
      <c r="BD333" s="21"/>
      <c r="BE333" s="21"/>
    </row>
    <row r="334" spans="1:122" outlineLevel="1">
      <c r="P334" s="219">
        <f>INDEX(i.Periods,P$333,1+d.TOL+3*(P$332-1))</f>
        <v>59</v>
      </c>
      <c r="Q334" s="219">
        <f>INDEX(i.Periods,Q$333,1+d.TOL+3*(Q$332-1))</f>
        <v>64</v>
      </c>
      <c r="R334" s="219">
        <f>INDEX(i.Periods,R$333,1+d.TOL+3*(R$332-1))</f>
        <v>72</v>
      </c>
      <c r="S334" s="219">
        <f>INDEX(i.Periods,S$333,1+d.TOL+3*(S$332-1))</f>
        <v>86</v>
      </c>
      <c r="T334" s="219"/>
      <c r="U334" s="219"/>
      <c r="V334" s="219"/>
      <c r="W334" s="219">
        <f>INDEX(i.Periods,W$333,1+d.TOL+3*(W$332-1))</f>
        <v>61</v>
      </c>
      <c r="X334" s="219">
        <f>INDEX(i.Periods,X$333,1+d.TOL+3*(X$332-1))</f>
        <v>66</v>
      </c>
      <c r="Y334" s="219">
        <f>INDEX(i.Periods,Y$333,1+d.TOL+3*(Y$332-1))</f>
        <v>74</v>
      </c>
      <c r="Z334" s="219">
        <f>INDEX(i.Periods,Z$333,1+d.TOL+3*(Z$332-1))</f>
        <v>88</v>
      </c>
      <c r="AA334" s="219"/>
      <c r="AB334" s="219"/>
      <c r="AC334" s="219"/>
      <c r="AD334" s="219">
        <f>INDEX(i.Periods,AD$333,1+d.TOL+3*(AD$332-1))</f>
        <v>64</v>
      </c>
      <c r="AE334" s="219">
        <f>INDEX(i.Periods,AE$333,1+d.TOL+3*(AE$332-1))</f>
        <v>69</v>
      </c>
      <c r="AF334" s="219">
        <f>INDEX(i.Periods,AF$333,1+d.TOL+3*(AF$332-1))</f>
        <v>77</v>
      </c>
      <c r="AG334" s="219">
        <f>INDEX(i.Periods,AG$333,1+d.TOL+3*(AG$332-1))</f>
        <v>91</v>
      </c>
      <c r="AH334" s="219"/>
      <c r="AI334" s="219"/>
      <c r="AJ334" s="219"/>
      <c r="AK334" s="219">
        <f>INDEX(i.Periods,AK$333,1+d.TOL+3*(AK$332-1))</f>
        <v>66</v>
      </c>
      <c r="AL334" s="219">
        <f>INDEX(i.Periods,AL$333,1+d.TOL+3*(AL$332-1))</f>
        <v>71</v>
      </c>
      <c r="AM334" s="219">
        <f>INDEX(i.Periods,AM$333,1+d.TOL+3*(AM$332-1))</f>
        <v>79</v>
      </c>
      <c r="AN334" s="219">
        <f>INDEX(i.Periods,AN$333,1+d.TOL+3*(AN$332-1))</f>
        <v>93</v>
      </c>
      <c r="AO334" s="219"/>
      <c r="AP334" s="219"/>
      <c r="AQ334" s="219"/>
      <c r="AR334" s="219">
        <f>INDEX(i.Periods,AR$333,1+d.TOL+3*(AR$332-1))</f>
        <v>68</v>
      </c>
      <c r="AS334" s="219">
        <f>INDEX(i.Periods,AS$333,1+d.TOL+3*(AS$332-1))</f>
        <v>73</v>
      </c>
      <c r="AT334" s="219">
        <f>INDEX(i.Periods,AT$333,1+d.TOL+3*(AT$332-1))</f>
        <v>81</v>
      </c>
      <c r="AU334" s="219">
        <f>INDEX(i.Periods,AU$333,1+d.TOL+3*(AU$332-1))</f>
        <v>95</v>
      </c>
      <c r="AV334" s="219"/>
      <c r="AW334" s="219"/>
      <c r="AX334" s="219"/>
      <c r="AY334" s="219">
        <f>INDEX(i.Periods,AY$333,1+d.TOL+3*(AY$332-1))</f>
        <v>59</v>
      </c>
      <c r="AZ334" s="219">
        <f>INDEX(i.Periods,AZ$333,1+d.TOL+3*(AZ$332-1))</f>
        <v>64</v>
      </c>
      <c r="BA334" s="219">
        <f>INDEX(i.Periods,BA$333,1+d.TOL+3*(BA$332-1))</f>
        <v>72</v>
      </c>
      <c r="BB334" s="219">
        <f>INDEX(i.Periods,BB$333,1+d.TOL+3*(BB$332-1))</f>
        <v>86</v>
      </c>
      <c r="BC334" s="219"/>
      <c r="BD334" s="219"/>
      <c r="BE334" s="219"/>
      <c r="BF334" s="267">
        <f>P334+52</f>
        <v>111</v>
      </c>
      <c r="BG334" s="267">
        <f>R334+52</f>
        <v>124</v>
      </c>
      <c r="BH334" s="267">
        <f>S334+52</f>
        <v>138</v>
      </c>
      <c r="BI334" s="21"/>
      <c r="BJ334" s="21"/>
      <c r="BK334" s="21"/>
      <c r="BL334" s="21"/>
      <c r="BM334" s="268">
        <f>BF334+52</f>
        <v>163</v>
      </c>
      <c r="BN334" s="268">
        <f>BG334+52</f>
        <v>176</v>
      </c>
      <c r="BO334" s="268">
        <f>BH334+52</f>
        <v>190</v>
      </c>
      <c r="BP334" s="21"/>
      <c r="BQ334" s="21"/>
      <c r="BR334" s="21"/>
      <c r="BS334" s="21"/>
      <c r="BT334" s="268">
        <f>BM334+52</f>
        <v>215</v>
      </c>
      <c r="BU334" s="268">
        <f>BN334+52</f>
        <v>228</v>
      </c>
      <c r="BV334" s="268">
        <f>BO334+52</f>
        <v>242</v>
      </c>
      <c r="BW334" s="21"/>
      <c r="BX334" s="21"/>
      <c r="BY334" s="21"/>
      <c r="BZ334" s="21"/>
      <c r="CA334" s="268">
        <f>BT334+52</f>
        <v>267</v>
      </c>
      <c r="CB334" s="268">
        <f>BU334+52</f>
        <v>280</v>
      </c>
      <c r="CC334" s="268">
        <f>BV334+52</f>
        <v>294</v>
      </c>
      <c r="CD334" s="21"/>
      <c r="CE334" s="21"/>
      <c r="CF334" s="21"/>
      <c r="CG334" s="21"/>
      <c r="CH334" s="268">
        <f>CA334+52</f>
        <v>319</v>
      </c>
      <c r="CI334" s="268">
        <f>CB334+52</f>
        <v>332</v>
      </c>
      <c r="CJ334" s="268">
        <f>CC334+52</f>
        <v>346</v>
      </c>
      <c r="CK334" s="21"/>
      <c r="CL334" s="21"/>
      <c r="CM334" s="21"/>
      <c r="CN334" s="21"/>
    </row>
    <row r="335" spans="1:122" outlineLevel="1">
      <c r="C335" s="135" t="s">
        <v>1095</v>
      </c>
      <c r="D335" s="135" t="s">
        <v>1094</v>
      </c>
      <c r="E335" s="135" t="s">
        <v>1093</v>
      </c>
      <c r="F335" s="135" t="s">
        <v>1092</v>
      </c>
      <c r="G335" s="135" t="s">
        <v>1093</v>
      </c>
      <c r="H335" s="135" t="s">
        <v>1092</v>
      </c>
      <c r="I335" s="135" t="s">
        <v>1091</v>
      </c>
      <c r="J335" s="135"/>
      <c r="K335" s="135"/>
      <c r="L335" s="135"/>
      <c r="M335" s="135"/>
      <c r="P335" s="267" t="str">
        <f>Q334&amp;":"&amp;R334</f>
        <v>64:72</v>
      </c>
      <c r="Q335" s="267" t="str">
        <f>R334&amp;":"&amp;S334</f>
        <v>72:86</v>
      </c>
      <c r="R335" s="269" t="str">
        <f>Q335</f>
        <v>72:86</v>
      </c>
      <c r="S335" s="269" t="str">
        <f>R335</f>
        <v>72:86</v>
      </c>
      <c r="T335" s="269" t="str">
        <f>S335</f>
        <v>72:86</v>
      </c>
      <c r="U335" s="269" t="str">
        <f>T335</f>
        <v>72:86</v>
      </c>
      <c r="V335" s="269" t="str">
        <f>U335</f>
        <v>72:86</v>
      </c>
      <c r="W335" s="267" t="str">
        <f>X334&amp;":"&amp;Y334</f>
        <v>66:74</v>
      </c>
      <c r="X335" s="267" t="str">
        <f>Y334&amp;":"&amp;Z334</f>
        <v>74:88</v>
      </c>
      <c r="Y335" s="269" t="str">
        <f>X335</f>
        <v>74:88</v>
      </c>
      <c r="Z335" s="269" t="str">
        <f>Y335</f>
        <v>74:88</v>
      </c>
      <c r="AA335" s="269" t="str">
        <f>Z335</f>
        <v>74:88</v>
      </c>
      <c r="AB335" s="269" t="str">
        <f>AA335</f>
        <v>74:88</v>
      </c>
      <c r="AC335" s="269" t="str">
        <f>AB335</f>
        <v>74:88</v>
      </c>
      <c r="AD335" s="267" t="str">
        <f>AE334&amp;":"&amp;AF334</f>
        <v>69:77</v>
      </c>
      <c r="AE335" s="267" t="str">
        <f>AF334&amp;":"&amp;AG334</f>
        <v>77:91</v>
      </c>
      <c r="AF335" s="269" t="str">
        <f t="shared" ref="AF335:AJ335" si="293">AE335</f>
        <v>77:91</v>
      </c>
      <c r="AG335" s="269" t="str">
        <f t="shared" si="293"/>
        <v>77:91</v>
      </c>
      <c r="AH335" s="269" t="str">
        <f t="shared" si="293"/>
        <v>77:91</v>
      </c>
      <c r="AI335" s="269" t="str">
        <f t="shared" si="293"/>
        <v>77:91</v>
      </c>
      <c r="AJ335" s="269" t="str">
        <f t="shared" si="293"/>
        <v>77:91</v>
      </c>
      <c r="AK335" s="267" t="str">
        <f>AL334&amp;":"&amp;AM334</f>
        <v>71:79</v>
      </c>
      <c r="AL335" s="267" t="str">
        <f>AM334&amp;":"&amp;AN334</f>
        <v>79:93</v>
      </c>
      <c r="AM335" s="269" t="str">
        <f t="shared" ref="AM335:AQ335" si="294">AL335</f>
        <v>79:93</v>
      </c>
      <c r="AN335" s="269" t="str">
        <f t="shared" si="294"/>
        <v>79:93</v>
      </c>
      <c r="AO335" s="269" t="str">
        <f t="shared" si="294"/>
        <v>79:93</v>
      </c>
      <c r="AP335" s="269" t="str">
        <f t="shared" si="294"/>
        <v>79:93</v>
      </c>
      <c r="AQ335" s="269" t="str">
        <f t="shared" si="294"/>
        <v>79:93</v>
      </c>
      <c r="AR335" s="267" t="str">
        <f>AS334&amp;":"&amp;AT334</f>
        <v>73:81</v>
      </c>
      <c r="AS335" s="267" t="str">
        <f>AT334&amp;":"&amp;AU334</f>
        <v>81:95</v>
      </c>
      <c r="AT335" s="269" t="str">
        <f t="shared" ref="AT335" si="295">AS335</f>
        <v>81:95</v>
      </c>
      <c r="AU335" s="269" t="str">
        <f t="shared" ref="AU335" si="296">AT335</f>
        <v>81:95</v>
      </c>
      <c r="AV335" s="269" t="str">
        <f t="shared" ref="AV335" si="297">AU335</f>
        <v>81:95</v>
      </c>
      <c r="AW335" s="269" t="str">
        <f t="shared" ref="AW335" si="298">AV335</f>
        <v>81:95</v>
      </c>
      <c r="AX335" s="269" t="str">
        <f t="shared" ref="AX335" si="299">AW335</f>
        <v>81:95</v>
      </c>
      <c r="AY335" s="267" t="str">
        <f>AZ334&amp;":"&amp;BA334</f>
        <v>64:72</v>
      </c>
      <c r="AZ335" s="267" t="str">
        <f>BA334&amp;":"&amp;BB334</f>
        <v>72:86</v>
      </c>
      <c r="BA335" s="269" t="str">
        <f t="shared" ref="BA335:BE335" si="300">AZ335</f>
        <v>72:86</v>
      </c>
      <c r="BB335" s="269" t="str">
        <f t="shared" si="300"/>
        <v>72:86</v>
      </c>
      <c r="BC335" s="269" t="str">
        <f t="shared" si="300"/>
        <v>72:86</v>
      </c>
      <c r="BD335" s="269" t="str">
        <f t="shared" si="300"/>
        <v>72:86</v>
      </c>
      <c r="BE335" s="269" t="str">
        <f t="shared" si="300"/>
        <v>72:86</v>
      </c>
      <c r="BF335" s="268" t="str">
        <f>BF334&amp;":"&amp;BG334</f>
        <v>111:124</v>
      </c>
      <c r="BG335" s="268" t="str">
        <f>BG334&amp;":"&amp;BH334</f>
        <v>124:138</v>
      </c>
      <c r="BH335" s="269" t="str">
        <f t="shared" ref="BH335:BL335" si="301">BG335</f>
        <v>124:138</v>
      </c>
      <c r="BI335" s="269" t="str">
        <f t="shared" si="301"/>
        <v>124:138</v>
      </c>
      <c r="BJ335" s="269" t="str">
        <f t="shared" si="301"/>
        <v>124:138</v>
      </c>
      <c r="BK335" s="269" t="str">
        <f t="shared" si="301"/>
        <v>124:138</v>
      </c>
      <c r="BL335" s="269" t="str">
        <f t="shared" si="301"/>
        <v>124:138</v>
      </c>
      <c r="BM335" s="268" t="str">
        <f>BM334&amp;":"&amp;BN334</f>
        <v>163:176</v>
      </c>
      <c r="BN335" s="268" t="str">
        <f>BN334&amp;":"&amp;BO334</f>
        <v>176:190</v>
      </c>
      <c r="BO335" s="269" t="str">
        <f t="shared" ref="BO335:BS335" si="302">BN335</f>
        <v>176:190</v>
      </c>
      <c r="BP335" s="269" t="str">
        <f t="shared" si="302"/>
        <v>176:190</v>
      </c>
      <c r="BQ335" s="269" t="str">
        <f t="shared" si="302"/>
        <v>176:190</v>
      </c>
      <c r="BR335" s="269" t="str">
        <f t="shared" si="302"/>
        <v>176:190</v>
      </c>
      <c r="BS335" s="269" t="str">
        <f t="shared" si="302"/>
        <v>176:190</v>
      </c>
      <c r="BT335" s="268" t="str">
        <f>BT334&amp;":"&amp;BU334</f>
        <v>215:228</v>
      </c>
      <c r="BU335" s="268" t="str">
        <f>BU334&amp;":"&amp;BV334</f>
        <v>228:242</v>
      </c>
      <c r="BV335" s="269" t="str">
        <f t="shared" ref="BV335:BZ335" si="303">BU335</f>
        <v>228:242</v>
      </c>
      <c r="BW335" s="269" t="str">
        <f t="shared" si="303"/>
        <v>228:242</v>
      </c>
      <c r="BX335" s="269" t="str">
        <f t="shared" si="303"/>
        <v>228:242</v>
      </c>
      <c r="BY335" s="269" t="str">
        <f t="shared" si="303"/>
        <v>228:242</v>
      </c>
      <c r="BZ335" s="269" t="str">
        <f t="shared" si="303"/>
        <v>228:242</v>
      </c>
      <c r="CA335" s="268" t="str">
        <f>CA334&amp;":"&amp;CB334</f>
        <v>267:280</v>
      </c>
      <c r="CB335" s="268" t="str">
        <f>CB334&amp;":"&amp;CC334</f>
        <v>280:294</v>
      </c>
      <c r="CC335" s="269" t="str">
        <f t="shared" ref="CC335:CG335" si="304">CB335</f>
        <v>280:294</v>
      </c>
      <c r="CD335" s="269" t="str">
        <f t="shared" si="304"/>
        <v>280:294</v>
      </c>
      <c r="CE335" s="269" t="str">
        <f t="shared" si="304"/>
        <v>280:294</v>
      </c>
      <c r="CF335" s="269" t="str">
        <f t="shared" si="304"/>
        <v>280:294</v>
      </c>
      <c r="CG335" s="269" t="str">
        <f t="shared" si="304"/>
        <v>280:294</v>
      </c>
      <c r="CH335" s="268" t="str">
        <f>CH334&amp;":"&amp;CI334</f>
        <v>319:332</v>
      </c>
      <c r="CI335" s="268" t="str">
        <f>CI334&amp;":"&amp;CJ334</f>
        <v>332:346</v>
      </c>
      <c r="CJ335" s="269" t="str">
        <f t="shared" ref="CJ335:CN335" si="305">CI335</f>
        <v>332:346</v>
      </c>
      <c r="CK335" s="269" t="str">
        <f t="shared" si="305"/>
        <v>332:346</v>
      </c>
      <c r="CL335" s="269" t="str">
        <f t="shared" si="305"/>
        <v>332:346</v>
      </c>
      <c r="CM335" s="269" t="str">
        <f t="shared" si="305"/>
        <v>332:346</v>
      </c>
      <c r="CN335" s="269" t="str">
        <f t="shared" si="305"/>
        <v>332:346</v>
      </c>
    </row>
    <row r="336" spans="1:122" outlineLevel="1">
      <c r="A336" s="21"/>
      <c r="B336" t="s">
        <v>1164</v>
      </c>
      <c r="C336" s="245" t="s">
        <v>6</v>
      </c>
      <c r="D336" s="245" t="str">
        <f>C336</f>
        <v>0:1</v>
      </c>
      <c r="E336" s="244" t="s">
        <v>8</v>
      </c>
      <c r="F336" s="244" t="s">
        <v>168</v>
      </c>
      <c r="G336" s="244" t="s">
        <v>183</v>
      </c>
      <c r="H336" s="244" t="s">
        <v>246</v>
      </c>
      <c r="I336" s="244" t="s">
        <v>248</v>
      </c>
      <c r="J336" s="244"/>
      <c r="K336" s="244"/>
      <c r="L336" s="244"/>
      <c r="M336" s="244"/>
      <c r="N336" s="241"/>
      <c r="O336" s="241"/>
      <c r="P336" s="243" t="str">
        <f>C336</f>
        <v>0:1</v>
      </c>
      <c r="Q336" s="243" t="str">
        <f>D336</f>
        <v>0:1</v>
      </c>
      <c r="R336" s="242" t="str">
        <f>LEFT(E336,FIND(":",E336)-1)+i.TOLoffset_r2*(d.TOL-1)&amp;":"&amp;RIGHT(E336,LEN(E336)-FIND(":",E336))+i.TOLoffset_r2*(d.TOL-1)</f>
        <v>50:51</v>
      </c>
      <c r="S336" s="242" t="str">
        <f>LEFT(F336,FIND(":",F336)-1)+i.TOLoffset_r2*(d.TOL-1)&amp;":"&amp;RIGHT(F336,LEN(F336)-FIND(":",F336))+i.TOLoffset_r2*(d.TOL-1)</f>
        <v>51:52</v>
      </c>
      <c r="T336" s="242" t="str">
        <f>LEFT(G336,FIND(":",G336)-1)+i.TOLoffset_r2*(d.TOL-1)&amp;":"&amp;RIGHT(G336,LEN(G336)-FIND(":",G336))+i.TOLoffset_r2*(d.TOL-1)</f>
        <v>52:53</v>
      </c>
      <c r="U336" s="242" t="str">
        <f>LEFT(H336,FIND(":",H336)-1)+i.TOLoffset_r2*(d.TOL-1)&amp;":"&amp;RIGHT(H336,LEN(H336)-FIND(":",H336))+i.TOLoffset_r2*(d.TOL-1)</f>
        <v>53:54</v>
      </c>
      <c r="V336" s="242" t="str">
        <f>LEFT(I336,FIND(":",I336)-1)+i.TOLoffset_r2*(d.TOL-1)&amp;":"&amp;RIGHT(I336,LEN(I336)-FIND(":",I336))+i.TOLoffset_r2*(d.TOL-1)</f>
        <v>54:55</v>
      </c>
      <c r="W336" s="266" t="str">
        <f>P336</f>
        <v>0:1</v>
      </c>
      <c r="X336" s="266" t="str">
        <f t="shared" ref="X336:CN336" si="306">Q336</f>
        <v>0:1</v>
      </c>
      <c r="Y336" s="266" t="str">
        <f t="shared" si="306"/>
        <v>50:51</v>
      </c>
      <c r="Z336" s="266" t="str">
        <f t="shared" si="306"/>
        <v>51:52</v>
      </c>
      <c r="AA336" s="266" t="str">
        <f t="shared" si="306"/>
        <v>52:53</v>
      </c>
      <c r="AB336" s="266" t="str">
        <f t="shared" si="306"/>
        <v>53:54</v>
      </c>
      <c r="AC336" s="266" t="str">
        <f t="shared" si="306"/>
        <v>54:55</v>
      </c>
      <c r="AD336" s="266" t="str">
        <f t="shared" si="306"/>
        <v>0:1</v>
      </c>
      <c r="AE336" s="266" t="str">
        <f t="shared" si="306"/>
        <v>0:1</v>
      </c>
      <c r="AF336" s="266" t="str">
        <f t="shared" si="306"/>
        <v>50:51</v>
      </c>
      <c r="AG336" s="266" t="str">
        <f t="shared" si="306"/>
        <v>51:52</v>
      </c>
      <c r="AH336" s="266" t="str">
        <f t="shared" si="306"/>
        <v>52:53</v>
      </c>
      <c r="AI336" s="266" t="str">
        <f t="shared" si="306"/>
        <v>53:54</v>
      </c>
      <c r="AJ336" s="266" t="str">
        <f t="shared" si="306"/>
        <v>54:55</v>
      </c>
      <c r="AK336" s="266" t="str">
        <f t="shared" si="306"/>
        <v>0:1</v>
      </c>
      <c r="AL336" s="266" t="str">
        <f t="shared" si="306"/>
        <v>0:1</v>
      </c>
      <c r="AM336" s="266" t="str">
        <f t="shared" si="306"/>
        <v>50:51</v>
      </c>
      <c r="AN336" s="266" t="str">
        <f t="shared" si="306"/>
        <v>51:52</v>
      </c>
      <c r="AO336" s="266" t="str">
        <f t="shared" si="306"/>
        <v>52:53</v>
      </c>
      <c r="AP336" s="266" t="str">
        <f t="shared" si="306"/>
        <v>53:54</v>
      </c>
      <c r="AQ336" s="266" t="str">
        <f t="shared" si="306"/>
        <v>54:55</v>
      </c>
      <c r="AR336" s="266" t="str">
        <f t="shared" ref="AR336:BE336" si="307">AD336</f>
        <v>0:1</v>
      </c>
      <c r="AS336" s="266" t="str">
        <f t="shared" si="307"/>
        <v>0:1</v>
      </c>
      <c r="AT336" s="266" t="str">
        <f t="shared" si="307"/>
        <v>50:51</v>
      </c>
      <c r="AU336" s="266" t="str">
        <f t="shared" si="307"/>
        <v>51:52</v>
      </c>
      <c r="AV336" s="266" t="str">
        <f t="shared" si="307"/>
        <v>52:53</v>
      </c>
      <c r="AW336" s="266" t="str">
        <f t="shared" si="307"/>
        <v>53:54</v>
      </c>
      <c r="AX336" s="266" t="str">
        <f t="shared" si="307"/>
        <v>54:55</v>
      </c>
      <c r="AY336" s="266" t="str">
        <f t="shared" si="307"/>
        <v>0:1</v>
      </c>
      <c r="AZ336" s="266" t="str">
        <f t="shared" si="307"/>
        <v>0:1</v>
      </c>
      <c r="BA336" s="266" t="str">
        <f t="shared" si="307"/>
        <v>50:51</v>
      </c>
      <c r="BB336" s="266" t="str">
        <f t="shared" si="307"/>
        <v>51:52</v>
      </c>
      <c r="BC336" s="266" t="str">
        <f t="shared" si="307"/>
        <v>52:53</v>
      </c>
      <c r="BD336" s="266" t="str">
        <f t="shared" si="307"/>
        <v>53:54</v>
      </c>
      <c r="BE336" s="266" t="str">
        <f t="shared" si="307"/>
        <v>54:55</v>
      </c>
      <c r="BF336" s="266" t="str">
        <f t="shared" si="306"/>
        <v>0:1</v>
      </c>
      <c r="BG336" s="266" t="str">
        <f t="shared" si="306"/>
        <v>0:1</v>
      </c>
      <c r="BH336" s="266" t="str">
        <f t="shared" si="306"/>
        <v>50:51</v>
      </c>
      <c r="BI336" s="266" t="str">
        <f t="shared" si="306"/>
        <v>51:52</v>
      </c>
      <c r="BJ336" s="266" t="str">
        <f t="shared" si="306"/>
        <v>52:53</v>
      </c>
      <c r="BK336" s="266" t="str">
        <f t="shared" si="306"/>
        <v>53:54</v>
      </c>
      <c r="BL336" s="266" t="str">
        <f t="shared" si="306"/>
        <v>54:55</v>
      </c>
      <c r="BM336" s="266" t="str">
        <f t="shared" si="306"/>
        <v>0:1</v>
      </c>
      <c r="BN336" s="266" t="str">
        <f t="shared" si="306"/>
        <v>0:1</v>
      </c>
      <c r="BO336" s="266" t="str">
        <f t="shared" si="306"/>
        <v>50:51</v>
      </c>
      <c r="BP336" s="266" t="str">
        <f t="shared" si="306"/>
        <v>51:52</v>
      </c>
      <c r="BQ336" s="266" t="str">
        <f t="shared" si="306"/>
        <v>52:53</v>
      </c>
      <c r="BR336" s="266" t="str">
        <f t="shared" si="306"/>
        <v>53:54</v>
      </c>
      <c r="BS336" s="266" t="str">
        <f t="shared" si="306"/>
        <v>54:55</v>
      </c>
      <c r="BT336" s="266" t="str">
        <f t="shared" si="306"/>
        <v>0:1</v>
      </c>
      <c r="BU336" s="266" t="str">
        <f t="shared" si="306"/>
        <v>0:1</v>
      </c>
      <c r="BV336" s="266" t="str">
        <f t="shared" si="306"/>
        <v>50:51</v>
      </c>
      <c r="BW336" s="266" t="str">
        <f t="shared" si="306"/>
        <v>51:52</v>
      </c>
      <c r="BX336" s="266" t="str">
        <f t="shared" si="306"/>
        <v>52:53</v>
      </c>
      <c r="BY336" s="266" t="str">
        <f t="shared" si="306"/>
        <v>53:54</v>
      </c>
      <c r="BZ336" s="266" t="str">
        <f t="shared" si="306"/>
        <v>54:55</v>
      </c>
      <c r="CA336" s="266" t="str">
        <f t="shared" si="306"/>
        <v>0:1</v>
      </c>
      <c r="CB336" s="266" t="str">
        <f t="shared" si="306"/>
        <v>0:1</v>
      </c>
      <c r="CC336" s="266" t="str">
        <f t="shared" si="306"/>
        <v>50:51</v>
      </c>
      <c r="CD336" s="266" t="str">
        <f t="shared" si="306"/>
        <v>51:52</v>
      </c>
      <c r="CE336" s="266" t="str">
        <f t="shared" si="306"/>
        <v>52:53</v>
      </c>
      <c r="CF336" s="266" t="str">
        <f t="shared" si="306"/>
        <v>53:54</v>
      </c>
      <c r="CG336" s="266" t="str">
        <f t="shared" si="306"/>
        <v>54:55</v>
      </c>
      <c r="CH336" s="266" t="str">
        <f t="shared" si="306"/>
        <v>0:1</v>
      </c>
      <c r="CI336" s="266" t="str">
        <f t="shared" si="306"/>
        <v>0:1</v>
      </c>
      <c r="CJ336" s="266" t="str">
        <f t="shared" si="306"/>
        <v>50:51</v>
      </c>
      <c r="CK336" s="266" t="str">
        <f t="shared" si="306"/>
        <v>51:52</v>
      </c>
      <c r="CL336" s="266" t="str">
        <f t="shared" si="306"/>
        <v>52:53</v>
      </c>
      <c r="CM336" s="266" t="str">
        <f t="shared" si="306"/>
        <v>53:54</v>
      </c>
      <c r="CN336" s="266" t="str">
        <f t="shared" si="306"/>
        <v>54:55</v>
      </c>
    </row>
    <row r="337" spans="1:92" ht="66.75" outlineLevel="1">
      <c r="A337" s="21"/>
      <c r="C337" s="30"/>
      <c r="D337" s="30"/>
      <c r="E337" s="30"/>
      <c r="F337" s="30"/>
      <c r="G337" s="30"/>
      <c r="H337" s="30"/>
      <c r="I337" s="30"/>
      <c r="J337" s="30"/>
      <c r="K337" s="30"/>
      <c r="L337" s="30"/>
      <c r="M337" s="30"/>
      <c r="N337" s="30"/>
      <c r="O337" s="30"/>
      <c r="P337" s="265" t="str">
        <f t="shared" ref="P337:Q337" si="308">P336&amp;", "&amp;P$335</f>
        <v>0:1, 64:72</v>
      </c>
      <c r="Q337" s="265" t="str">
        <f t="shared" si="308"/>
        <v>0:1, 72:86</v>
      </c>
      <c r="R337" s="265" t="str">
        <f>R336&amp;", "&amp;R$335</f>
        <v>50:51, 72:86</v>
      </c>
      <c r="S337" s="265" t="str">
        <f>S336&amp;", "&amp;S$335</f>
        <v>51:52, 72:86</v>
      </c>
      <c r="T337" s="265" t="str">
        <f>T336&amp;", "&amp;T$335</f>
        <v>52:53, 72:86</v>
      </c>
      <c r="U337" s="265" t="str">
        <f>U336&amp;", "&amp;U$335</f>
        <v>53:54, 72:86</v>
      </c>
      <c r="V337" s="265" t="str">
        <f>V336&amp;", "&amp;V$335</f>
        <v>54:55, 72:86</v>
      </c>
      <c r="W337" s="265" t="str">
        <f t="shared" ref="W337:BE337" si="309">W336&amp;", "&amp;W$335</f>
        <v>0:1, 66:74</v>
      </c>
      <c r="X337" s="265" t="str">
        <f t="shared" si="309"/>
        <v>0:1, 74:88</v>
      </c>
      <c r="Y337" s="265" t="str">
        <f t="shared" si="309"/>
        <v>50:51, 74:88</v>
      </c>
      <c r="Z337" s="265" t="str">
        <f t="shared" si="309"/>
        <v>51:52, 74:88</v>
      </c>
      <c r="AA337" s="265" t="str">
        <f t="shared" si="309"/>
        <v>52:53, 74:88</v>
      </c>
      <c r="AB337" s="265" t="str">
        <f t="shared" si="309"/>
        <v>53:54, 74:88</v>
      </c>
      <c r="AC337" s="265" t="str">
        <f t="shared" si="309"/>
        <v>54:55, 74:88</v>
      </c>
      <c r="AD337" s="265" t="str">
        <f t="shared" si="309"/>
        <v>0:1, 69:77</v>
      </c>
      <c r="AE337" s="265" t="str">
        <f t="shared" si="309"/>
        <v>0:1, 77:91</v>
      </c>
      <c r="AF337" s="265" t="str">
        <f t="shared" si="309"/>
        <v>50:51, 77:91</v>
      </c>
      <c r="AG337" s="265" t="str">
        <f t="shared" si="309"/>
        <v>51:52, 77:91</v>
      </c>
      <c r="AH337" s="265" t="str">
        <f t="shared" si="309"/>
        <v>52:53, 77:91</v>
      </c>
      <c r="AI337" s="265" t="str">
        <f t="shared" si="309"/>
        <v>53:54, 77:91</v>
      </c>
      <c r="AJ337" s="265" t="str">
        <f t="shared" si="309"/>
        <v>54:55, 77:91</v>
      </c>
      <c r="AK337" s="265" t="str">
        <f t="shared" si="309"/>
        <v>0:1, 71:79</v>
      </c>
      <c r="AL337" s="265" t="str">
        <f t="shared" si="309"/>
        <v>0:1, 79:93</v>
      </c>
      <c r="AM337" s="265" t="str">
        <f t="shared" si="309"/>
        <v>50:51, 79:93</v>
      </c>
      <c r="AN337" s="265" t="str">
        <f t="shared" si="309"/>
        <v>51:52, 79:93</v>
      </c>
      <c r="AO337" s="265" t="str">
        <f t="shared" si="309"/>
        <v>52:53, 79:93</v>
      </c>
      <c r="AP337" s="265" t="str">
        <f t="shared" si="309"/>
        <v>53:54, 79:93</v>
      </c>
      <c r="AQ337" s="265" t="str">
        <f t="shared" si="309"/>
        <v>54:55, 79:93</v>
      </c>
      <c r="AR337" s="265" t="str">
        <f t="shared" ref="AR337:AX337" si="310">AR336&amp;", "&amp;AR$335</f>
        <v>0:1, 73:81</v>
      </c>
      <c r="AS337" s="265" t="str">
        <f t="shared" si="310"/>
        <v>0:1, 81:95</v>
      </c>
      <c r="AT337" s="265" t="str">
        <f t="shared" si="310"/>
        <v>50:51, 81:95</v>
      </c>
      <c r="AU337" s="265" t="str">
        <f t="shared" si="310"/>
        <v>51:52, 81:95</v>
      </c>
      <c r="AV337" s="265" t="str">
        <f t="shared" si="310"/>
        <v>52:53, 81:95</v>
      </c>
      <c r="AW337" s="265" t="str">
        <f t="shared" si="310"/>
        <v>53:54, 81:95</v>
      </c>
      <c r="AX337" s="265" t="str">
        <f t="shared" si="310"/>
        <v>54:55, 81:95</v>
      </c>
      <c r="AY337" s="265" t="str">
        <f t="shared" si="309"/>
        <v>0:1, 64:72</v>
      </c>
      <c r="AZ337" s="265" t="str">
        <f t="shared" si="309"/>
        <v>0:1, 72:86</v>
      </c>
      <c r="BA337" s="265" t="str">
        <f t="shared" si="309"/>
        <v>50:51, 72:86</v>
      </c>
      <c r="BB337" s="265" t="str">
        <f t="shared" si="309"/>
        <v>51:52, 72:86</v>
      </c>
      <c r="BC337" s="265" t="str">
        <f t="shared" si="309"/>
        <v>52:53, 72:86</v>
      </c>
      <c r="BD337" s="265" t="str">
        <f t="shared" si="309"/>
        <v>53:54, 72:86</v>
      </c>
      <c r="BE337" s="265" t="str">
        <f t="shared" si="309"/>
        <v>54:55, 72:86</v>
      </c>
      <c r="BF337" s="265" t="str">
        <f t="shared" ref="BF337:CG337" si="311">BF336&amp;", "&amp;BF$335</f>
        <v>0:1, 111:124</v>
      </c>
      <c r="BG337" s="265" t="str">
        <f t="shared" si="311"/>
        <v>0:1, 124:138</v>
      </c>
      <c r="BH337" s="265" t="str">
        <f t="shared" si="311"/>
        <v>50:51, 124:138</v>
      </c>
      <c r="BI337" s="265" t="str">
        <f t="shared" si="311"/>
        <v>51:52, 124:138</v>
      </c>
      <c r="BJ337" s="265" t="str">
        <f t="shared" si="311"/>
        <v>52:53, 124:138</v>
      </c>
      <c r="BK337" s="265" t="str">
        <f t="shared" si="311"/>
        <v>53:54, 124:138</v>
      </c>
      <c r="BL337" s="265" t="str">
        <f t="shared" si="311"/>
        <v>54:55, 124:138</v>
      </c>
      <c r="BM337" s="265" t="str">
        <f t="shared" si="311"/>
        <v>0:1, 163:176</v>
      </c>
      <c r="BN337" s="265" t="str">
        <f t="shared" si="311"/>
        <v>0:1, 176:190</v>
      </c>
      <c r="BO337" s="265" t="str">
        <f t="shared" si="311"/>
        <v>50:51, 176:190</v>
      </c>
      <c r="BP337" s="265" t="str">
        <f t="shared" si="311"/>
        <v>51:52, 176:190</v>
      </c>
      <c r="BQ337" s="265" t="str">
        <f t="shared" si="311"/>
        <v>52:53, 176:190</v>
      </c>
      <c r="BR337" s="265" t="str">
        <f t="shared" si="311"/>
        <v>53:54, 176:190</v>
      </c>
      <c r="BS337" s="265" t="str">
        <f t="shared" si="311"/>
        <v>54:55, 176:190</v>
      </c>
      <c r="BT337" s="265" t="str">
        <f t="shared" si="311"/>
        <v>0:1, 215:228</v>
      </c>
      <c r="BU337" s="265" t="str">
        <f t="shared" si="311"/>
        <v>0:1, 228:242</v>
      </c>
      <c r="BV337" s="265" t="str">
        <f t="shared" si="311"/>
        <v>50:51, 228:242</v>
      </c>
      <c r="BW337" s="265" t="str">
        <f t="shared" si="311"/>
        <v>51:52, 228:242</v>
      </c>
      <c r="BX337" s="265" t="str">
        <f t="shared" si="311"/>
        <v>52:53, 228:242</v>
      </c>
      <c r="BY337" s="265" t="str">
        <f t="shared" si="311"/>
        <v>53:54, 228:242</v>
      </c>
      <c r="BZ337" s="265" t="str">
        <f t="shared" si="311"/>
        <v>54:55, 228:242</v>
      </c>
      <c r="CA337" s="265" t="str">
        <f t="shared" si="311"/>
        <v>0:1, 267:280</v>
      </c>
      <c r="CB337" s="265" t="str">
        <f t="shared" si="311"/>
        <v>0:1, 280:294</v>
      </c>
      <c r="CC337" s="265" t="str">
        <f t="shared" si="311"/>
        <v>50:51, 280:294</v>
      </c>
      <c r="CD337" s="265" t="str">
        <f t="shared" si="311"/>
        <v>51:52, 280:294</v>
      </c>
      <c r="CE337" s="265" t="str">
        <f t="shared" si="311"/>
        <v>52:53, 280:294</v>
      </c>
      <c r="CF337" s="265" t="str">
        <f t="shared" si="311"/>
        <v>53:54, 280:294</v>
      </c>
      <c r="CG337" s="265" t="str">
        <f t="shared" si="311"/>
        <v>54:55, 280:294</v>
      </c>
      <c r="CH337" s="265" t="str">
        <f t="shared" ref="CH337:CN337" si="312">CH336&amp;", "&amp;CH$335</f>
        <v>0:1, 319:332</v>
      </c>
      <c r="CI337" s="265" t="str">
        <f t="shared" si="312"/>
        <v>0:1, 332:346</v>
      </c>
      <c r="CJ337" s="265" t="str">
        <f t="shared" si="312"/>
        <v>50:51, 332:346</v>
      </c>
      <c r="CK337" s="265" t="str">
        <f t="shared" si="312"/>
        <v>51:52, 332:346</v>
      </c>
      <c r="CL337" s="265" t="str">
        <f t="shared" si="312"/>
        <v>52:53, 332:346</v>
      </c>
      <c r="CM337" s="265" t="str">
        <f t="shared" si="312"/>
        <v>53:54, 332:346</v>
      </c>
      <c r="CN337" s="265" t="str">
        <f t="shared" si="312"/>
        <v>54:55, 332:346</v>
      </c>
    </row>
    <row r="338" spans="1:92" outlineLevel="1">
      <c r="B338" t="s">
        <v>1165</v>
      </c>
      <c r="C338" s="263"/>
      <c r="D338" s="263"/>
      <c r="E338" s="263"/>
      <c r="F338" s="263"/>
      <c r="G338" s="263"/>
      <c r="H338" s="263"/>
      <c r="I338" s="263"/>
      <c r="J338" s="263"/>
      <c r="K338" s="263"/>
      <c r="L338" s="263"/>
      <c r="M338" s="263"/>
      <c r="N338" s="263"/>
      <c r="O338" s="263"/>
      <c r="P338" s="266" t="str">
        <f>P336</f>
        <v>0:1</v>
      </c>
      <c r="Q338" s="266" t="str">
        <f>Q336</f>
        <v>0:1</v>
      </c>
      <c r="R338" s="287" t="str">
        <f>LEFT(R336,FIND(":",R336)-1)+i.BMToffset_r2&amp;":"&amp;RIGHT(R336,LEN(R336)-FIND(":",R336))+i.BMToffset_r2</f>
        <v>194:195</v>
      </c>
      <c r="S338" s="287" t="str">
        <f>LEFT(S336,FIND(":",S336)-1)+i.BMToffset_r2&amp;":"&amp;RIGHT(S336,LEN(S336)-FIND(":",S336))+i.BMToffset_r2</f>
        <v>195:196</v>
      </c>
      <c r="T338" s="287" t="str">
        <f>LEFT(T336,FIND(":",T336)-1)+i.BMToffset_r2&amp;":"&amp;RIGHT(T336,LEN(T336)-FIND(":",T336))+i.BMToffset_r2</f>
        <v>196:197</v>
      </c>
      <c r="U338" s="287" t="str">
        <f>LEFT(U336,FIND(":",U336)-1)+i.BMToffset_r2&amp;":"&amp;RIGHT(U336,LEN(U336)-FIND(":",U336))+i.BMToffset_r2</f>
        <v>197:198</v>
      </c>
      <c r="V338" s="287" t="str">
        <f>LEFT(V336,FIND(":",V336)-1)+i.BMToffset_r2&amp;":"&amp;RIGHT(V336,LEN(V336)-FIND(":",V336))+i.BMToffset_r2</f>
        <v>198:199</v>
      </c>
      <c r="W338" s="266" t="str">
        <f>P338</f>
        <v>0:1</v>
      </c>
      <c r="X338" s="266" t="str">
        <f t="shared" ref="X338:CN338" si="313">Q338</f>
        <v>0:1</v>
      </c>
      <c r="Y338" s="266" t="str">
        <f t="shared" si="313"/>
        <v>194:195</v>
      </c>
      <c r="Z338" s="266" t="str">
        <f t="shared" si="313"/>
        <v>195:196</v>
      </c>
      <c r="AA338" s="266" t="str">
        <f t="shared" si="313"/>
        <v>196:197</v>
      </c>
      <c r="AB338" s="266" t="str">
        <f t="shared" si="313"/>
        <v>197:198</v>
      </c>
      <c r="AC338" s="266" t="str">
        <f t="shared" si="313"/>
        <v>198:199</v>
      </c>
      <c r="AD338" s="266" t="str">
        <f t="shared" si="313"/>
        <v>0:1</v>
      </c>
      <c r="AE338" s="266" t="str">
        <f t="shared" si="313"/>
        <v>0:1</v>
      </c>
      <c r="AF338" s="266" t="str">
        <f t="shared" si="313"/>
        <v>194:195</v>
      </c>
      <c r="AG338" s="266" t="str">
        <f t="shared" si="313"/>
        <v>195:196</v>
      </c>
      <c r="AH338" s="266" t="str">
        <f t="shared" si="313"/>
        <v>196:197</v>
      </c>
      <c r="AI338" s="266" t="str">
        <f t="shared" si="313"/>
        <v>197:198</v>
      </c>
      <c r="AJ338" s="266" t="str">
        <f t="shared" si="313"/>
        <v>198:199</v>
      </c>
      <c r="AK338" s="266" t="str">
        <f t="shared" si="313"/>
        <v>0:1</v>
      </c>
      <c r="AL338" s="266" t="str">
        <f t="shared" si="313"/>
        <v>0:1</v>
      </c>
      <c r="AM338" s="266" t="str">
        <f t="shared" si="313"/>
        <v>194:195</v>
      </c>
      <c r="AN338" s="266" t="str">
        <f t="shared" si="313"/>
        <v>195:196</v>
      </c>
      <c r="AO338" s="266" t="str">
        <f t="shared" si="313"/>
        <v>196:197</v>
      </c>
      <c r="AP338" s="266" t="str">
        <f t="shared" si="313"/>
        <v>197:198</v>
      </c>
      <c r="AQ338" s="266" t="str">
        <f t="shared" si="313"/>
        <v>198:199</v>
      </c>
      <c r="AR338" s="266" t="str">
        <f t="shared" ref="AR338:BE338" si="314">AD338</f>
        <v>0:1</v>
      </c>
      <c r="AS338" s="266" t="str">
        <f t="shared" si="314"/>
        <v>0:1</v>
      </c>
      <c r="AT338" s="266" t="str">
        <f t="shared" si="314"/>
        <v>194:195</v>
      </c>
      <c r="AU338" s="266" t="str">
        <f t="shared" si="314"/>
        <v>195:196</v>
      </c>
      <c r="AV338" s="266" t="str">
        <f t="shared" si="314"/>
        <v>196:197</v>
      </c>
      <c r="AW338" s="266" t="str">
        <f t="shared" si="314"/>
        <v>197:198</v>
      </c>
      <c r="AX338" s="266" t="str">
        <f t="shared" si="314"/>
        <v>198:199</v>
      </c>
      <c r="AY338" s="266" t="str">
        <f t="shared" si="314"/>
        <v>0:1</v>
      </c>
      <c r="AZ338" s="266" t="str">
        <f t="shared" si="314"/>
        <v>0:1</v>
      </c>
      <c r="BA338" s="266" t="str">
        <f t="shared" si="314"/>
        <v>194:195</v>
      </c>
      <c r="BB338" s="266" t="str">
        <f t="shared" si="314"/>
        <v>195:196</v>
      </c>
      <c r="BC338" s="266" t="str">
        <f t="shared" si="314"/>
        <v>196:197</v>
      </c>
      <c r="BD338" s="266" t="str">
        <f t="shared" si="314"/>
        <v>197:198</v>
      </c>
      <c r="BE338" s="266" t="str">
        <f t="shared" si="314"/>
        <v>198:199</v>
      </c>
      <c r="BF338" s="266" t="str">
        <f t="shared" si="313"/>
        <v>0:1</v>
      </c>
      <c r="BG338" s="266" t="str">
        <f t="shared" si="313"/>
        <v>0:1</v>
      </c>
      <c r="BH338" s="266" t="str">
        <f t="shared" si="313"/>
        <v>194:195</v>
      </c>
      <c r="BI338" s="266" t="str">
        <f t="shared" si="313"/>
        <v>195:196</v>
      </c>
      <c r="BJ338" s="266" t="str">
        <f t="shared" si="313"/>
        <v>196:197</v>
      </c>
      <c r="BK338" s="266" t="str">
        <f t="shared" si="313"/>
        <v>197:198</v>
      </c>
      <c r="BL338" s="266" t="str">
        <f t="shared" si="313"/>
        <v>198:199</v>
      </c>
      <c r="BM338" s="266" t="str">
        <f t="shared" si="313"/>
        <v>0:1</v>
      </c>
      <c r="BN338" s="266" t="str">
        <f t="shared" si="313"/>
        <v>0:1</v>
      </c>
      <c r="BO338" s="266" t="str">
        <f t="shared" si="313"/>
        <v>194:195</v>
      </c>
      <c r="BP338" s="266" t="str">
        <f t="shared" si="313"/>
        <v>195:196</v>
      </c>
      <c r="BQ338" s="266" t="str">
        <f t="shared" si="313"/>
        <v>196:197</v>
      </c>
      <c r="BR338" s="266" t="str">
        <f t="shared" si="313"/>
        <v>197:198</v>
      </c>
      <c r="BS338" s="266" t="str">
        <f t="shared" si="313"/>
        <v>198:199</v>
      </c>
      <c r="BT338" s="266" t="str">
        <f t="shared" si="313"/>
        <v>0:1</v>
      </c>
      <c r="BU338" s="266" t="str">
        <f t="shared" si="313"/>
        <v>0:1</v>
      </c>
      <c r="BV338" s="266" t="str">
        <f t="shared" si="313"/>
        <v>194:195</v>
      </c>
      <c r="BW338" s="266" t="str">
        <f t="shared" si="313"/>
        <v>195:196</v>
      </c>
      <c r="BX338" s="266" t="str">
        <f t="shared" si="313"/>
        <v>196:197</v>
      </c>
      <c r="BY338" s="266" t="str">
        <f t="shared" si="313"/>
        <v>197:198</v>
      </c>
      <c r="BZ338" s="266" t="str">
        <f t="shared" si="313"/>
        <v>198:199</v>
      </c>
      <c r="CA338" s="266" t="str">
        <f t="shared" si="313"/>
        <v>0:1</v>
      </c>
      <c r="CB338" s="266" t="str">
        <f t="shared" si="313"/>
        <v>0:1</v>
      </c>
      <c r="CC338" s="266" t="str">
        <f t="shared" si="313"/>
        <v>194:195</v>
      </c>
      <c r="CD338" s="266" t="str">
        <f t="shared" si="313"/>
        <v>195:196</v>
      </c>
      <c r="CE338" s="266" t="str">
        <f t="shared" si="313"/>
        <v>196:197</v>
      </c>
      <c r="CF338" s="266" t="str">
        <f t="shared" si="313"/>
        <v>197:198</v>
      </c>
      <c r="CG338" s="266" t="str">
        <f t="shared" si="313"/>
        <v>198:199</v>
      </c>
      <c r="CH338" s="266" t="str">
        <f t="shared" si="313"/>
        <v>0:1</v>
      </c>
      <c r="CI338" s="266" t="str">
        <f t="shared" si="313"/>
        <v>0:1</v>
      </c>
      <c r="CJ338" s="266" t="str">
        <f t="shared" si="313"/>
        <v>194:195</v>
      </c>
      <c r="CK338" s="266" t="str">
        <f t="shared" si="313"/>
        <v>195:196</v>
      </c>
      <c r="CL338" s="266" t="str">
        <f t="shared" si="313"/>
        <v>196:197</v>
      </c>
      <c r="CM338" s="266" t="str">
        <f t="shared" si="313"/>
        <v>197:198</v>
      </c>
      <c r="CN338" s="266" t="str">
        <f t="shared" si="313"/>
        <v>198:199</v>
      </c>
    </row>
    <row r="339" spans="1:92" ht="78" outlineLevel="1">
      <c r="B339" s="32"/>
      <c r="C339" s="156"/>
      <c r="D339" s="156"/>
      <c r="E339" s="156"/>
      <c r="F339" s="156"/>
      <c r="G339" s="156"/>
      <c r="H339" s="156"/>
      <c r="I339" s="156"/>
      <c r="J339" s="156"/>
      <c r="K339" s="156"/>
      <c r="L339" s="156"/>
      <c r="M339" s="156"/>
      <c r="N339" s="30"/>
      <c r="O339" s="30"/>
      <c r="P339" s="264" t="str">
        <f t="shared" ref="P339:CH339" si="315">P338&amp;", "&amp;P$335</f>
        <v>0:1, 64:72</v>
      </c>
      <c r="Q339" s="264" t="str">
        <f t="shared" si="315"/>
        <v>0:1, 72:86</v>
      </c>
      <c r="R339" s="264" t="str">
        <f t="shared" si="315"/>
        <v>194:195, 72:86</v>
      </c>
      <c r="S339" s="264" t="str">
        <f t="shared" si="315"/>
        <v>195:196, 72:86</v>
      </c>
      <c r="T339" s="264" t="str">
        <f t="shared" si="315"/>
        <v>196:197, 72:86</v>
      </c>
      <c r="U339" s="264" t="str">
        <f t="shared" si="315"/>
        <v>197:198, 72:86</v>
      </c>
      <c r="V339" s="264" t="str">
        <f t="shared" si="315"/>
        <v>198:199, 72:86</v>
      </c>
      <c r="W339" s="264" t="str">
        <f t="shared" si="315"/>
        <v>0:1, 66:74</v>
      </c>
      <c r="X339" s="264" t="str">
        <f t="shared" si="315"/>
        <v>0:1, 74:88</v>
      </c>
      <c r="Y339" s="264" t="str">
        <f t="shared" si="315"/>
        <v>194:195, 74:88</v>
      </c>
      <c r="Z339" s="264" t="str">
        <f t="shared" si="315"/>
        <v>195:196, 74:88</v>
      </c>
      <c r="AA339" s="264" t="str">
        <f t="shared" si="315"/>
        <v>196:197, 74:88</v>
      </c>
      <c r="AB339" s="264" t="str">
        <f t="shared" si="315"/>
        <v>197:198, 74:88</v>
      </c>
      <c r="AC339" s="264" t="str">
        <f t="shared" si="315"/>
        <v>198:199, 74:88</v>
      </c>
      <c r="AD339" s="264" t="str">
        <f t="shared" si="315"/>
        <v>0:1, 69:77</v>
      </c>
      <c r="AE339" s="264" t="str">
        <f t="shared" si="315"/>
        <v>0:1, 77:91</v>
      </c>
      <c r="AF339" s="264" t="str">
        <f t="shared" si="315"/>
        <v>194:195, 77:91</v>
      </c>
      <c r="AG339" s="264" t="str">
        <f t="shared" si="315"/>
        <v>195:196, 77:91</v>
      </c>
      <c r="AH339" s="264" t="str">
        <f t="shared" si="315"/>
        <v>196:197, 77:91</v>
      </c>
      <c r="AI339" s="264" t="str">
        <f t="shared" si="315"/>
        <v>197:198, 77:91</v>
      </c>
      <c r="AJ339" s="264" t="str">
        <f t="shared" si="315"/>
        <v>198:199, 77:91</v>
      </c>
      <c r="AK339" s="264" t="str">
        <f t="shared" si="315"/>
        <v>0:1, 71:79</v>
      </c>
      <c r="AL339" s="264" t="str">
        <f t="shared" si="315"/>
        <v>0:1, 79:93</v>
      </c>
      <c r="AM339" s="264" t="str">
        <f t="shared" si="315"/>
        <v>194:195, 79:93</v>
      </c>
      <c r="AN339" s="264" t="str">
        <f t="shared" si="315"/>
        <v>195:196, 79:93</v>
      </c>
      <c r="AO339" s="264" t="str">
        <f t="shared" si="315"/>
        <v>196:197, 79:93</v>
      </c>
      <c r="AP339" s="264" t="str">
        <f t="shared" si="315"/>
        <v>197:198, 79:93</v>
      </c>
      <c r="AQ339" s="264" t="str">
        <f t="shared" si="315"/>
        <v>198:199, 79:93</v>
      </c>
      <c r="AR339" s="264" t="str">
        <f t="shared" ref="AR339:AX339" si="316">AR338&amp;", "&amp;AR$335</f>
        <v>0:1, 73:81</v>
      </c>
      <c r="AS339" s="264" t="str">
        <f t="shared" si="316"/>
        <v>0:1, 81:95</v>
      </c>
      <c r="AT339" s="264" t="str">
        <f t="shared" si="316"/>
        <v>194:195, 81:95</v>
      </c>
      <c r="AU339" s="264" t="str">
        <f t="shared" si="316"/>
        <v>195:196, 81:95</v>
      </c>
      <c r="AV339" s="264" t="str">
        <f t="shared" si="316"/>
        <v>196:197, 81:95</v>
      </c>
      <c r="AW339" s="264" t="str">
        <f t="shared" si="316"/>
        <v>197:198, 81:95</v>
      </c>
      <c r="AX339" s="264" t="str">
        <f t="shared" si="316"/>
        <v>198:199, 81:95</v>
      </c>
      <c r="AY339" s="264" t="str">
        <f t="shared" si="315"/>
        <v>0:1, 64:72</v>
      </c>
      <c r="AZ339" s="264" t="str">
        <f t="shared" si="315"/>
        <v>0:1, 72:86</v>
      </c>
      <c r="BA339" s="264" t="str">
        <f t="shared" si="315"/>
        <v>194:195, 72:86</v>
      </c>
      <c r="BB339" s="264" t="str">
        <f t="shared" si="315"/>
        <v>195:196, 72:86</v>
      </c>
      <c r="BC339" s="264" t="str">
        <f t="shared" si="315"/>
        <v>196:197, 72:86</v>
      </c>
      <c r="BD339" s="264" t="str">
        <f t="shared" si="315"/>
        <v>197:198, 72:86</v>
      </c>
      <c r="BE339" s="264" t="str">
        <f t="shared" si="315"/>
        <v>198:199, 72:86</v>
      </c>
      <c r="BF339" s="264" t="str">
        <f t="shared" si="315"/>
        <v>0:1, 111:124</v>
      </c>
      <c r="BG339" s="264" t="str">
        <f t="shared" si="315"/>
        <v>0:1, 124:138</v>
      </c>
      <c r="BH339" s="264" t="str">
        <f t="shared" si="315"/>
        <v>194:195, 124:138</v>
      </c>
      <c r="BI339" s="264" t="str">
        <f t="shared" si="315"/>
        <v>195:196, 124:138</v>
      </c>
      <c r="BJ339" s="264" t="str">
        <f t="shared" si="315"/>
        <v>196:197, 124:138</v>
      </c>
      <c r="BK339" s="264" t="str">
        <f t="shared" si="315"/>
        <v>197:198, 124:138</v>
      </c>
      <c r="BL339" s="264" t="str">
        <f t="shared" si="315"/>
        <v>198:199, 124:138</v>
      </c>
      <c r="BM339" s="264" t="str">
        <f t="shared" si="315"/>
        <v>0:1, 163:176</v>
      </c>
      <c r="BN339" s="264" t="str">
        <f t="shared" si="315"/>
        <v>0:1, 176:190</v>
      </c>
      <c r="BO339" s="264" t="str">
        <f t="shared" si="315"/>
        <v>194:195, 176:190</v>
      </c>
      <c r="BP339" s="264" t="str">
        <f t="shared" si="315"/>
        <v>195:196, 176:190</v>
      </c>
      <c r="BQ339" s="264" t="str">
        <f t="shared" si="315"/>
        <v>196:197, 176:190</v>
      </c>
      <c r="BR339" s="264" t="str">
        <f t="shared" si="315"/>
        <v>197:198, 176:190</v>
      </c>
      <c r="BS339" s="264" t="str">
        <f t="shared" si="315"/>
        <v>198:199, 176:190</v>
      </c>
      <c r="BT339" s="264" t="str">
        <f t="shared" si="315"/>
        <v>0:1, 215:228</v>
      </c>
      <c r="BU339" s="264" t="str">
        <f t="shared" si="315"/>
        <v>0:1, 228:242</v>
      </c>
      <c r="BV339" s="264" t="str">
        <f t="shared" si="315"/>
        <v>194:195, 228:242</v>
      </c>
      <c r="BW339" s="264" t="str">
        <f t="shared" si="315"/>
        <v>195:196, 228:242</v>
      </c>
      <c r="BX339" s="264" t="str">
        <f t="shared" si="315"/>
        <v>196:197, 228:242</v>
      </c>
      <c r="BY339" s="264" t="str">
        <f t="shared" si="315"/>
        <v>197:198, 228:242</v>
      </c>
      <c r="BZ339" s="264" t="str">
        <f t="shared" si="315"/>
        <v>198:199, 228:242</v>
      </c>
      <c r="CA339" s="264" t="str">
        <f t="shared" si="315"/>
        <v>0:1, 267:280</v>
      </c>
      <c r="CB339" s="264" t="str">
        <f t="shared" si="315"/>
        <v>0:1, 280:294</v>
      </c>
      <c r="CC339" s="264" t="str">
        <f t="shared" si="315"/>
        <v>194:195, 280:294</v>
      </c>
      <c r="CD339" s="264" t="str">
        <f t="shared" si="315"/>
        <v>195:196, 280:294</v>
      </c>
      <c r="CE339" s="264" t="str">
        <f t="shared" si="315"/>
        <v>196:197, 280:294</v>
      </c>
      <c r="CF339" s="264" t="str">
        <f t="shared" si="315"/>
        <v>197:198, 280:294</v>
      </c>
      <c r="CG339" s="264" t="str">
        <f t="shared" si="315"/>
        <v>198:199, 280:294</v>
      </c>
      <c r="CH339" s="264" t="str">
        <f t="shared" si="315"/>
        <v>0:1, 319:332</v>
      </c>
      <c r="CI339" s="264" t="str">
        <f t="shared" ref="CI339:CN339" si="317">CI338&amp;", "&amp;CI$335</f>
        <v>0:1, 332:346</v>
      </c>
      <c r="CJ339" s="264" t="str">
        <f t="shared" si="317"/>
        <v>194:195, 332:346</v>
      </c>
      <c r="CK339" s="264" t="str">
        <f t="shared" si="317"/>
        <v>195:196, 332:346</v>
      </c>
      <c r="CL339" s="264" t="str">
        <f t="shared" si="317"/>
        <v>196:197, 332:346</v>
      </c>
      <c r="CM339" s="264" t="str">
        <f t="shared" si="317"/>
        <v>197:198, 332:346</v>
      </c>
      <c r="CN339" s="264" t="str">
        <f t="shared" si="317"/>
        <v>198:199, 332:346</v>
      </c>
    </row>
    <row r="340" spans="1:92" outlineLevel="1"/>
    <row r="341" spans="1:92" outlineLevel="1">
      <c r="BE341">
        <f>BF341-13</f>
        <v>98</v>
      </c>
      <c r="BF341">
        <f>BF$334</f>
        <v>111</v>
      </c>
      <c r="BL341">
        <f t="shared" ref="BL341" si="318">BM341-13</f>
        <v>150</v>
      </c>
      <c r="BM341">
        <f>BM$334</f>
        <v>163</v>
      </c>
      <c r="BS341">
        <f t="shared" ref="BS341" si="319">BT341-13</f>
        <v>202</v>
      </c>
      <c r="BT341">
        <f>BT$334</f>
        <v>215</v>
      </c>
      <c r="BZ341">
        <f t="shared" ref="BZ341" si="320">CA341-13</f>
        <v>254</v>
      </c>
      <c r="CA341">
        <f>CA$334</f>
        <v>267</v>
      </c>
      <c r="CG341">
        <f t="shared" ref="CG341" si="321">CH341-13</f>
        <v>306</v>
      </c>
      <c r="CH341">
        <f>CH$334</f>
        <v>319</v>
      </c>
    </row>
    <row r="342" spans="1:92" outlineLevel="1">
      <c r="BF342" t="str">
        <f>BE341&amp;":"&amp;BF341</f>
        <v>98:111</v>
      </c>
      <c r="BM342" t="str">
        <f t="shared" ref="BM342" si="322">BL341&amp;":"&amp;BM341</f>
        <v>150:163</v>
      </c>
      <c r="BT342" t="str">
        <f t="shared" ref="BT342" si="323">BS341&amp;":"&amp;BT341</f>
        <v>202:215</v>
      </c>
      <c r="CA342" t="str">
        <f t="shared" ref="CA342" si="324">BZ341&amp;":"&amp;CA341</f>
        <v>254:267</v>
      </c>
      <c r="CH342" t="str">
        <f t="shared" ref="CH342" si="325">CG341&amp;":"&amp;CH341</f>
        <v>306:319</v>
      </c>
    </row>
    <row r="343" spans="1:92" outlineLevel="1">
      <c r="BF343" t="str">
        <f>INDEX(i.TOL_indices,d.TOL,1)</f>
        <v>67:68</v>
      </c>
      <c r="BM343" t="str">
        <f>INDEX(i.TOL_indices,d.TOL,1)</f>
        <v>67:68</v>
      </c>
      <c r="BT343" t="str">
        <f>INDEX(i.TOL_indices,d.TOL,1)</f>
        <v>67:68</v>
      </c>
      <c r="CA343" t="str">
        <f>INDEX(i.TOL_indices,d.TOL,1)</f>
        <v>67:68</v>
      </c>
      <c r="CH343" t="str">
        <f>INDEX(i.TOL_indices,d.TOL,1)</f>
        <v>67:68</v>
      </c>
    </row>
    <row r="344" spans="1:92" ht="66.75" outlineLevel="1">
      <c r="BF344" s="265" t="str">
        <f>BF343&amp;", "&amp;BF$342</f>
        <v>67:68, 98:111</v>
      </c>
      <c r="BM344" s="265" t="str">
        <f t="shared" ref="BM344" si="326">BM343&amp;", "&amp;BM$342</f>
        <v>67:68, 150:163</v>
      </c>
      <c r="BT344" s="265" t="str">
        <f t="shared" ref="BT344" si="327">BT343&amp;", "&amp;BT$342</f>
        <v>67:68, 202:215</v>
      </c>
      <c r="CA344" s="265" t="str">
        <f t="shared" ref="CA344" si="328">CA343&amp;", "&amp;CA$342</f>
        <v>67:68, 254:267</v>
      </c>
      <c r="CH344" s="265" t="str">
        <f t="shared" ref="CH344" si="329">CH343&amp;", "&amp;CH$342</f>
        <v>67:68, 306:319</v>
      </c>
    </row>
    <row r="345" spans="1:92" outlineLevel="1"/>
    <row r="346" spans="1:92" outlineLevel="1"/>
    <row r="347" spans="1:92" outlineLevel="1"/>
    <row r="348" spans="1:92" outlineLevel="1"/>
    <row r="349" spans="1:92" outlineLevel="1"/>
    <row r="350" spans="1:92" outlineLevel="1"/>
    <row r="351" spans="1:92" outlineLevel="1"/>
    <row r="352" spans="1:92" outlineLevel="1"/>
    <row r="353" outlineLevel="1"/>
    <row r="354" outlineLevel="1"/>
    <row r="355" outlineLevel="1"/>
    <row r="356" outlineLevel="1"/>
    <row r="357" outlineLevel="1"/>
    <row r="358" outlineLevel="1"/>
    <row r="359" outlineLevel="1"/>
    <row r="360" outlineLevel="1"/>
    <row r="361" outlineLevel="1"/>
    <row r="362" outlineLevel="1"/>
    <row r="363" outlineLevel="1"/>
    <row r="364" outlineLevel="1"/>
    <row r="365" outlineLevel="1"/>
    <row r="366" outlineLevel="1"/>
    <row r="367" outlineLevel="1"/>
    <row r="368" outlineLevel="1"/>
    <row r="369" outlineLevel="1"/>
    <row r="370" outlineLevel="1"/>
    <row r="371" outlineLevel="1"/>
    <row r="372" outlineLevel="1"/>
    <row r="373" outlineLevel="1"/>
    <row r="374" outlineLevel="1"/>
    <row r="375" outlineLevel="1"/>
    <row r="376" outlineLevel="1"/>
    <row r="377" outlineLevel="1"/>
    <row r="378" outlineLevel="1"/>
    <row r="379" outlineLevel="1"/>
    <row r="380" outlineLevel="1"/>
    <row r="381" outlineLevel="1"/>
    <row r="382" outlineLevel="1"/>
    <row r="383" outlineLevel="1"/>
    <row r="384" outlineLevel="1"/>
    <row r="385" outlineLevel="1"/>
    <row r="386" outlineLevel="1"/>
    <row r="387" outlineLevel="1"/>
    <row r="388" outlineLevel="1"/>
    <row r="389" outlineLevel="1"/>
    <row r="390" outlineLevel="1"/>
    <row r="391" outlineLevel="1"/>
    <row r="392" outlineLevel="1"/>
    <row r="393" outlineLevel="1"/>
    <row r="394" outlineLevel="1"/>
    <row r="395" outlineLevel="1"/>
    <row r="396" outlineLevel="1"/>
    <row r="397" outlineLevel="1"/>
    <row r="398" outlineLevel="1"/>
    <row r="399" outlineLevel="1"/>
    <row r="400" outlineLevel="1"/>
    <row r="401" outlineLevel="1"/>
    <row r="402" outlineLevel="1"/>
    <row r="403" outlineLevel="1"/>
    <row r="404" outlineLevel="1"/>
    <row r="405" outlineLevel="1"/>
    <row r="406" outlineLevel="1"/>
    <row r="407" outlineLevel="1"/>
    <row r="408" outlineLevel="1"/>
    <row r="409" outlineLevel="1"/>
    <row r="410" outlineLevel="1"/>
    <row r="411" outlineLevel="1"/>
    <row r="412" outlineLevel="1"/>
    <row r="413" outlineLevel="1"/>
    <row r="414" outlineLevel="1"/>
    <row r="415" outlineLevel="1"/>
    <row r="416" outlineLevel="1"/>
    <row r="417" outlineLevel="1"/>
    <row r="418" outlineLevel="1"/>
    <row r="419" outlineLevel="1"/>
    <row r="420" outlineLevel="1"/>
    <row r="421" outlineLevel="1"/>
    <row r="422" outlineLevel="1"/>
    <row r="423" outlineLevel="1"/>
    <row r="424" outlineLevel="1"/>
    <row r="425" outlineLevel="1"/>
    <row r="426" outlineLevel="1"/>
    <row r="427" outlineLevel="1"/>
    <row r="428" outlineLevel="1"/>
    <row r="429" outlineLevel="1"/>
    <row r="430" outlineLevel="1"/>
    <row r="431" outlineLevel="1"/>
    <row r="432" outlineLevel="1"/>
    <row r="433" outlineLevel="1"/>
    <row r="434" outlineLevel="1"/>
    <row r="435" outlineLevel="1"/>
    <row r="436" outlineLevel="1"/>
    <row r="437" outlineLevel="1"/>
    <row r="438" outlineLevel="1"/>
    <row r="439" outlineLevel="1"/>
    <row r="440" outlineLevel="1"/>
    <row r="441" outlineLevel="1"/>
    <row r="442" outlineLevel="1"/>
    <row r="443" outlineLevel="1"/>
    <row r="444" outlineLevel="1"/>
    <row r="445" outlineLevel="1"/>
    <row r="446" outlineLevel="1"/>
    <row r="447" outlineLevel="1"/>
    <row r="448" outlineLevel="1"/>
    <row r="449" outlineLevel="1"/>
    <row r="450" outlineLevel="1"/>
    <row r="451" outlineLevel="1"/>
    <row r="452" outlineLevel="1"/>
    <row r="453" outlineLevel="1"/>
    <row r="454" outlineLevel="1"/>
    <row r="455" outlineLevel="1"/>
    <row r="456" outlineLevel="1"/>
    <row r="457" outlineLevel="1"/>
    <row r="458" outlineLevel="1"/>
    <row r="459" outlineLevel="1"/>
    <row r="460" outlineLevel="1"/>
    <row r="461" outlineLevel="1"/>
    <row r="462" outlineLevel="1"/>
    <row r="463" outlineLevel="1"/>
    <row r="464" outlineLevel="1"/>
    <row r="465" outlineLevel="1"/>
    <row r="466" outlineLevel="1"/>
    <row r="467" outlineLevel="1"/>
    <row r="468" outlineLevel="1"/>
    <row r="469" outlineLevel="1"/>
    <row r="470" outlineLevel="1"/>
    <row r="471" outlineLevel="1"/>
    <row r="472" outlineLevel="1"/>
    <row r="473" outlineLevel="1"/>
    <row r="474" outlineLevel="1"/>
    <row r="475" outlineLevel="1"/>
    <row r="476" outlineLevel="1"/>
    <row r="477" outlineLevel="1"/>
    <row r="478" outlineLevel="1"/>
    <row r="479" outlineLevel="1"/>
    <row r="480" outlineLevel="1"/>
    <row r="481" outlineLevel="1"/>
    <row r="482" outlineLevel="1"/>
    <row r="483" outlineLevel="1"/>
    <row r="484" outlineLevel="1"/>
    <row r="485" outlineLevel="1"/>
    <row r="486" outlineLevel="1"/>
    <row r="487" outlineLevel="1"/>
    <row r="488" outlineLevel="1"/>
    <row r="489" outlineLevel="1"/>
    <row r="490" outlineLevel="1"/>
    <row r="491" outlineLevel="1"/>
    <row r="492" outlineLevel="1"/>
    <row r="493" outlineLevel="1"/>
    <row r="494" outlineLevel="1"/>
    <row r="495" outlineLevel="1"/>
    <row r="496" outlineLevel="1"/>
    <row r="497" outlineLevel="1"/>
    <row r="498" outlineLevel="1"/>
    <row r="499" outlineLevel="1"/>
    <row r="500" outlineLevel="1"/>
    <row r="501" outlineLevel="1"/>
    <row r="502" outlineLevel="1"/>
    <row r="503" outlineLevel="1"/>
    <row r="504" outlineLevel="1"/>
    <row r="505" outlineLevel="1"/>
    <row r="506" outlineLevel="1"/>
    <row r="507" outlineLevel="1"/>
    <row r="508" outlineLevel="1"/>
    <row r="509" outlineLevel="1"/>
    <row r="510" outlineLevel="1"/>
    <row r="511" outlineLevel="1"/>
    <row r="512" outlineLevel="1"/>
    <row r="513" outlineLevel="1"/>
    <row r="514" outlineLevel="1"/>
    <row r="515" outlineLevel="1"/>
    <row r="516" outlineLevel="1"/>
    <row r="517" outlineLevel="1"/>
    <row r="518" outlineLevel="1"/>
    <row r="519" outlineLevel="1"/>
    <row r="520" outlineLevel="1"/>
    <row r="521" outlineLevel="1"/>
    <row r="522" outlineLevel="1"/>
    <row r="523" outlineLevel="1"/>
    <row r="524" outlineLevel="1"/>
    <row r="525" outlineLevel="1"/>
    <row r="526" outlineLevel="1"/>
    <row r="527" outlineLevel="1"/>
    <row r="528" outlineLevel="1"/>
    <row r="529" outlineLevel="1"/>
    <row r="530" outlineLevel="1"/>
    <row r="531" outlineLevel="1"/>
    <row r="532" outlineLevel="1"/>
    <row r="533" outlineLevel="1"/>
    <row r="534" outlineLevel="1"/>
    <row r="535" outlineLevel="1"/>
    <row r="536" outlineLevel="1"/>
    <row r="537" outlineLevel="1"/>
    <row r="538" outlineLevel="1"/>
    <row r="539" outlineLevel="1"/>
    <row r="540" outlineLevel="1"/>
    <row r="541" outlineLevel="1"/>
    <row r="542" outlineLevel="1"/>
    <row r="543" outlineLevel="1"/>
    <row r="544" outlineLevel="1"/>
    <row r="545" outlineLevel="1"/>
    <row r="546" outlineLevel="1"/>
    <row r="547" outlineLevel="1"/>
    <row r="548" outlineLevel="1"/>
    <row r="549" outlineLevel="1"/>
    <row r="550" outlineLevel="1"/>
    <row r="551" outlineLevel="1"/>
    <row r="552" outlineLevel="1"/>
    <row r="553" outlineLevel="1"/>
    <row r="554" outlineLevel="1"/>
    <row r="555" outlineLevel="1"/>
    <row r="556" outlineLevel="1"/>
    <row r="557" outlineLevel="1"/>
    <row r="558" outlineLevel="1"/>
    <row r="559" outlineLevel="1"/>
    <row r="560" outlineLevel="1"/>
    <row r="561" outlineLevel="1"/>
    <row r="562" outlineLevel="1"/>
    <row r="563" outlineLevel="1"/>
    <row r="564" outlineLevel="1"/>
    <row r="565" outlineLevel="1"/>
    <row r="566" outlineLevel="1"/>
    <row r="567" outlineLevel="1"/>
    <row r="568" outlineLevel="1"/>
    <row r="569" outlineLevel="1"/>
    <row r="570" outlineLevel="1"/>
    <row r="571" outlineLevel="1"/>
    <row r="572" outlineLevel="1"/>
    <row r="573" outlineLevel="1"/>
    <row r="574" outlineLevel="1"/>
    <row r="575" outlineLevel="1"/>
    <row r="576" outlineLevel="1"/>
    <row r="577" outlineLevel="1"/>
    <row r="578" outlineLevel="1"/>
    <row r="579" outlineLevel="1"/>
    <row r="580" outlineLevel="1"/>
    <row r="581" outlineLevel="1"/>
    <row r="582" outlineLevel="1"/>
    <row r="583" outlineLevel="1"/>
    <row r="584" outlineLevel="1"/>
    <row r="585" outlineLevel="1"/>
    <row r="586" outlineLevel="1"/>
    <row r="587" outlineLevel="1"/>
    <row r="588" outlineLevel="1"/>
    <row r="589" outlineLevel="1"/>
    <row r="590" outlineLevel="1"/>
    <row r="591" outlineLevel="1"/>
    <row r="592" outlineLevel="1"/>
    <row r="593" outlineLevel="1"/>
    <row r="594" outlineLevel="1"/>
    <row r="595" outlineLevel="1"/>
    <row r="596" outlineLevel="1"/>
    <row r="597" outlineLevel="1"/>
    <row r="598" outlineLevel="1"/>
    <row r="599" outlineLevel="1"/>
    <row r="600" outlineLevel="1"/>
    <row r="601" outlineLevel="1"/>
    <row r="602" outlineLevel="1"/>
    <row r="603" outlineLevel="1"/>
    <row r="604" outlineLevel="1"/>
    <row r="605" outlineLevel="1"/>
    <row r="606" outlineLevel="1"/>
    <row r="607" outlineLevel="1"/>
    <row r="608" outlineLevel="1"/>
    <row r="609" outlineLevel="1"/>
    <row r="610" outlineLevel="1"/>
    <row r="611" outlineLevel="1"/>
    <row r="612" outlineLevel="1"/>
    <row r="613" outlineLevel="1"/>
    <row r="614" outlineLevel="1"/>
    <row r="615" outlineLevel="1"/>
    <row r="616" outlineLevel="1"/>
    <row r="617" outlineLevel="1"/>
    <row r="618" outlineLevel="1"/>
    <row r="619" outlineLevel="1"/>
    <row r="620" outlineLevel="1"/>
    <row r="621" outlineLevel="1"/>
    <row r="622" outlineLevel="1"/>
    <row r="623" outlineLevel="1"/>
    <row r="624" outlineLevel="1"/>
    <row r="625" outlineLevel="1"/>
    <row r="626" outlineLevel="1"/>
    <row r="627" outlineLevel="1"/>
    <row r="628" outlineLevel="1"/>
    <row r="629" outlineLevel="1"/>
    <row r="630" outlineLevel="1"/>
    <row r="631" outlineLevel="1"/>
    <row r="632" outlineLevel="1"/>
    <row r="633" outlineLevel="1"/>
    <row r="634" outlineLevel="1"/>
    <row r="635" outlineLevel="1"/>
    <row r="636" outlineLevel="1"/>
    <row r="637" outlineLevel="1"/>
    <row r="638" outlineLevel="1"/>
    <row r="639" outlineLevel="1"/>
    <row r="640" outlineLevel="1"/>
    <row r="641" outlineLevel="1"/>
    <row r="642" outlineLevel="1"/>
    <row r="643" outlineLevel="1"/>
    <row r="644" outlineLevel="1"/>
    <row r="645" outlineLevel="1"/>
    <row r="646" outlineLevel="1"/>
    <row r="647" outlineLevel="1"/>
    <row r="648" outlineLevel="1"/>
    <row r="649" outlineLevel="1"/>
    <row r="650" outlineLevel="1"/>
    <row r="651" outlineLevel="1"/>
    <row r="652" outlineLevel="1"/>
    <row r="653" outlineLevel="1"/>
    <row r="654" outlineLevel="1"/>
    <row r="655" outlineLevel="1"/>
    <row r="656" outlineLevel="1"/>
    <row r="657" outlineLevel="1"/>
    <row r="658" outlineLevel="1"/>
    <row r="659" outlineLevel="1"/>
    <row r="660" outlineLevel="1"/>
    <row r="661" outlineLevel="1"/>
    <row r="662" outlineLevel="1"/>
    <row r="663" outlineLevel="1"/>
    <row r="664" outlineLevel="1"/>
    <row r="665" outlineLevel="1"/>
    <row r="666" outlineLevel="1"/>
    <row r="667" outlineLevel="1"/>
    <row r="668" outlineLevel="1"/>
    <row r="669" outlineLevel="1"/>
    <row r="670" outlineLevel="1"/>
    <row r="671" outlineLevel="1"/>
    <row r="672" outlineLevel="1"/>
    <row r="673" outlineLevel="1"/>
    <row r="674" outlineLevel="1"/>
    <row r="675" outlineLevel="1"/>
    <row r="676" outlineLevel="1"/>
    <row r="677" outlineLevel="1"/>
    <row r="678" outlineLevel="1"/>
    <row r="679" outlineLevel="1"/>
    <row r="680" outlineLevel="1"/>
    <row r="681" outlineLevel="1"/>
    <row r="682" outlineLevel="1"/>
    <row r="683" outlineLevel="1"/>
    <row r="684" outlineLevel="1"/>
    <row r="685" outlineLevel="1"/>
    <row r="686" outlineLevel="1"/>
    <row r="687" outlineLevel="1"/>
    <row r="688" outlineLevel="1"/>
    <row r="689" spans="1:30" outlineLevel="1"/>
    <row r="690" spans="1:30" outlineLevel="1"/>
    <row r="691" spans="1:30" outlineLevel="1"/>
    <row r="692" spans="1:30" outlineLevel="1"/>
    <row r="693" spans="1:30" outlineLevel="1"/>
    <row r="695" spans="1:30">
      <c r="A695" s="191" t="s">
        <v>1400</v>
      </c>
    </row>
    <row r="696" spans="1:30" ht="17.25" outlineLevel="1">
      <c r="C696">
        <v>1</v>
      </c>
      <c r="H696" s="147" t="s">
        <v>1401</v>
      </c>
      <c r="I696" s="147"/>
      <c r="J696" s="147"/>
      <c r="K696" s="147"/>
      <c r="L696" s="147"/>
      <c r="M696" s="147"/>
      <c r="N696" s="147"/>
      <c r="O696" s="147"/>
      <c r="P696" s="147"/>
      <c r="Q696" s="147"/>
      <c r="R696" s="147"/>
      <c r="S696" s="147"/>
      <c r="T696" s="147"/>
      <c r="U696" s="147"/>
      <c r="Y696" s="399" t="str">
        <f>$M$48</f>
        <v>SW Victoria</v>
      </c>
      <c r="Z696" s="126"/>
      <c r="AA696" s="399" t="str">
        <f>$W$48</f>
        <v>Great Southern</v>
      </c>
      <c r="AB696" s="126"/>
      <c r="AC696" s="399" t="str">
        <f>$AG$48</f>
        <v>Central Wheatbelt</v>
      </c>
      <c r="AD696" s="399"/>
    </row>
    <row r="697" spans="1:30" ht="83.25" outlineLevel="1">
      <c r="C697" s="30" t="s">
        <v>374</v>
      </c>
      <c r="D697" s="30" t="s">
        <v>374</v>
      </c>
      <c r="H697" s="217" t="s">
        <v>1402</v>
      </c>
      <c r="I697" s="217" t="s">
        <v>1403</v>
      </c>
      <c r="J697" s="217" t="s">
        <v>1404</v>
      </c>
      <c r="K697" s="217" t="s">
        <v>1405</v>
      </c>
      <c r="L697" s="217" t="s">
        <v>1406</v>
      </c>
      <c r="M697" s="217" t="s">
        <v>1407</v>
      </c>
      <c r="N697" s="217" t="s">
        <v>1408</v>
      </c>
      <c r="O697" s="217" t="s">
        <v>1409</v>
      </c>
      <c r="P697" s="217" t="s">
        <v>1410</v>
      </c>
      <c r="Q697" s="217" t="s">
        <v>1411</v>
      </c>
      <c r="R697" s="400" t="s">
        <v>1412</v>
      </c>
      <c r="S697" s="400"/>
      <c r="T697" s="400" t="s">
        <v>1413</v>
      </c>
      <c r="U697" s="400"/>
      <c r="V697" s="400"/>
      <c r="X697" s="217" t="s">
        <v>1414</v>
      </c>
      <c r="Y697" s="217" t="s">
        <v>1406</v>
      </c>
      <c r="Z697" s="217" t="s">
        <v>1407</v>
      </c>
      <c r="AA697" s="217" t="s">
        <v>1406</v>
      </c>
      <c r="AB697" s="217" t="s">
        <v>1407</v>
      </c>
      <c r="AC697" s="217" t="s">
        <v>1406</v>
      </c>
      <c r="AD697" s="217" t="s">
        <v>1407</v>
      </c>
    </row>
    <row r="698" spans="1:30" outlineLevel="1">
      <c r="C698" s="134" t="s">
        <v>1415</v>
      </c>
      <c r="D698" s="134" t="s">
        <v>1416</v>
      </c>
      <c r="L698" s="156" t="s">
        <v>1417</v>
      </c>
      <c r="M698" s="156"/>
      <c r="R698" s="134" t="s">
        <v>1418</v>
      </c>
      <c r="S698" s="134" t="s">
        <v>1419</v>
      </c>
      <c r="T698" s="134" t="s">
        <v>1418</v>
      </c>
      <c r="U698" s="134" t="s">
        <v>1419</v>
      </c>
      <c r="V698" s="34" t="s">
        <v>1420</v>
      </c>
    </row>
    <row r="699" spans="1:30" outlineLevel="1">
      <c r="A699" t="s">
        <v>1245</v>
      </c>
      <c r="B699" t="s">
        <v>865</v>
      </c>
      <c r="C699" s="401">
        <f t="shared" ref="C699:D706" si="330">T699</f>
        <v>0</v>
      </c>
      <c r="D699" s="401">
        <f t="shared" si="330"/>
        <v>0</v>
      </c>
      <c r="G699" s="32" t="s">
        <v>1421</v>
      </c>
      <c r="H699" s="402">
        <v>0.35</v>
      </c>
      <c r="I699" s="402">
        <v>0.5</v>
      </c>
      <c r="J699" s="403">
        <v>1.5</v>
      </c>
      <c r="K699" s="403">
        <v>1.8</v>
      </c>
      <c r="L699" s="404">
        <f t="shared" ref="L699:M706" si="331">CHOOSE(d.Region,Y699,AA699,AC699)</f>
        <v>0</v>
      </c>
      <c r="M699" s="405">
        <f t="shared" si="331"/>
        <v>0</v>
      </c>
      <c r="N699" s="248">
        <v>200</v>
      </c>
      <c r="O699" s="406"/>
      <c r="P699" s="406"/>
      <c r="Q699" s="406"/>
      <c r="R699" s="407">
        <f>$H699/(2-$H699)*$N699</f>
        <v>42.424242424242422</v>
      </c>
      <c r="S699" s="407">
        <f>-(1-$H699)/(2-$H699)*$N699</f>
        <v>-78.787878787878796</v>
      </c>
      <c r="T699" s="408">
        <f>L699*R699/100</f>
        <v>0</v>
      </c>
      <c r="U699" s="408">
        <f>M699*S699/100</f>
        <v>0</v>
      </c>
      <c r="V699" s="408">
        <f t="shared" ref="V699:V706" si="332">((1-$H699)*T699+2*$H699*U699)/(1+$H699)</f>
        <v>0</v>
      </c>
      <c r="Y699" s="409">
        <v>0</v>
      </c>
      <c r="Z699" s="409">
        <v>0</v>
      </c>
      <c r="AA699" s="410">
        <f>Y699</f>
        <v>0</v>
      </c>
      <c r="AB699" s="410">
        <f>Z699</f>
        <v>0</v>
      </c>
      <c r="AC699" s="410">
        <f>AA699</f>
        <v>0</v>
      </c>
      <c r="AD699" s="410">
        <f>AB699</f>
        <v>0</v>
      </c>
    </row>
    <row r="700" spans="1:30" outlineLevel="1">
      <c r="B700" t="s">
        <v>377</v>
      </c>
      <c r="C700" s="401">
        <f t="shared" si="330"/>
        <v>0</v>
      </c>
      <c r="D700" s="401">
        <f t="shared" si="330"/>
        <v>0</v>
      </c>
      <c r="G700" s="32" t="s">
        <v>1422</v>
      </c>
      <c r="H700" s="411">
        <f>H699</f>
        <v>0.35</v>
      </c>
      <c r="I700" s="411">
        <f>I699</f>
        <v>0.5</v>
      </c>
      <c r="J700" s="412">
        <f t="shared" ref="J700:K706" si="333">J699</f>
        <v>1.5</v>
      </c>
      <c r="K700" s="412">
        <f t="shared" si="333"/>
        <v>1.8</v>
      </c>
      <c r="L700" s="413">
        <f t="shared" si="331"/>
        <v>0</v>
      </c>
      <c r="M700" s="414">
        <f t="shared" si="331"/>
        <v>0</v>
      </c>
      <c r="N700" s="34"/>
      <c r="O700" s="406">
        <f>MIN($H700*$K700*(1-$I700),(1-$H700)*$I700*$J700)</f>
        <v>0.315</v>
      </c>
      <c r="P700" s="406">
        <f>$O700/$J700/(1-$H700)</f>
        <v>0.32307692307692304</v>
      </c>
      <c r="Q700" s="406">
        <f>$O700/$K700/$H700</f>
        <v>0.5</v>
      </c>
      <c r="R700" s="406"/>
      <c r="S700" s="406"/>
      <c r="T700" s="408">
        <f t="shared" ref="T700:U702" si="334">P700*L700</f>
        <v>0</v>
      </c>
      <c r="U700" s="408">
        <f t="shared" si="334"/>
        <v>0</v>
      </c>
      <c r="V700" s="408">
        <f t="shared" si="332"/>
        <v>0</v>
      </c>
      <c r="X700" s="415">
        <v>850</v>
      </c>
      <c r="Y700" s="416">
        <v>0</v>
      </c>
      <c r="Z700" s="417">
        <v>0</v>
      </c>
      <c r="AA700" s="416">
        <v>0</v>
      </c>
      <c r="AB700" s="417">
        <v>0</v>
      </c>
      <c r="AC700" s="416">
        <v>0</v>
      </c>
      <c r="AD700" s="417">
        <v>0</v>
      </c>
    </row>
    <row r="701" spans="1:30" outlineLevel="1">
      <c r="B701" t="s">
        <v>1080</v>
      </c>
      <c r="C701" s="401">
        <f t="shared" si="330"/>
        <v>0</v>
      </c>
      <c r="D701" s="401">
        <f t="shared" si="330"/>
        <v>0</v>
      </c>
      <c r="G701" s="32"/>
      <c r="H701" s="411">
        <f>H700</f>
        <v>0.35</v>
      </c>
      <c r="I701" s="411">
        <f t="shared" ref="I701:I706" si="335">I700</f>
        <v>0.5</v>
      </c>
      <c r="J701" s="412">
        <f t="shared" si="333"/>
        <v>1.5</v>
      </c>
      <c r="K701" s="412">
        <f t="shared" si="333"/>
        <v>1.8</v>
      </c>
      <c r="L701" s="413">
        <f t="shared" si="331"/>
        <v>0</v>
      </c>
      <c r="M701" s="414">
        <f t="shared" si="331"/>
        <v>0</v>
      </c>
      <c r="N701" s="34"/>
      <c r="O701" s="406">
        <f>MIN($H701*$K701*(1-$I701),(1-$H701)*$I701*$J701)</f>
        <v>0.315</v>
      </c>
      <c r="P701" s="406">
        <f>$O701/$J701/(1-$H701)</f>
        <v>0.32307692307692304</v>
      </c>
      <c r="Q701" s="406">
        <f>$O701/$K701/$H701</f>
        <v>0.5</v>
      </c>
      <c r="R701" s="406"/>
      <c r="S701" s="406"/>
      <c r="T701" s="408">
        <f t="shared" si="334"/>
        <v>0</v>
      </c>
      <c r="U701" s="408">
        <f t="shared" si="334"/>
        <v>0</v>
      </c>
      <c r="V701" s="408">
        <f t="shared" si="332"/>
        <v>0</v>
      </c>
      <c r="X701" s="415">
        <v>1000</v>
      </c>
      <c r="Y701" s="418">
        <v>0</v>
      </c>
      <c r="Z701" s="419">
        <v>0</v>
      </c>
      <c r="AA701" s="418">
        <v>0</v>
      </c>
      <c r="AB701" s="419">
        <v>0</v>
      </c>
      <c r="AC701" s="418">
        <v>0</v>
      </c>
      <c r="AD701" s="419">
        <v>0</v>
      </c>
    </row>
    <row r="702" spans="1:30" outlineLevel="1">
      <c r="B702" t="s">
        <v>1423</v>
      </c>
      <c r="C702" s="401">
        <f t="shared" si="330"/>
        <v>0</v>
      </c>
      <c r="D702" s="401">
        <f t="shared" si="330"/>
        <v>0</v>
      </c>
      <c r="G702" s="32"/>
      <c r="H702" s="411">
        <f>H701</f>
        <v>0.35</v>
      </c>
      <c r="I702" s="411">
        <f t="shared" si="335"/>
        <v>0.5</v>
      </c>
      <c r="J702" s="412">
        <f t="shared" si="333"/>
        <v>1.5</v>
      </c>
      <c r="K702" s="412">
        <f t="shared" si="333"/>
        <v>1.8</v>
      </c>
      <c r="L702" s="420">
        <f t="shared" si="331"/>
        <v>0</v>
      </c>
      <c r="M702" s="421">
        <f t="shared" si="331"/>
        <v>0</v>
      </c>
      <c r="N702" s="34"/>
      <c r="O702" s="406">
        <f>MIN($H702*$K702*(1-$I702),(1-$H702)*$I702*$J702)</f>
        <v>0.315</v>
      </c>
      <c r="P702" s="406">
        <f>$O702/$J702/(1-$H702)</f>
        <v>0.32307692307692304</v>
      </c>
      <c r="Q702" s="406">
        <f>$O702/$K702/$H702</f>
        <v>0.5</v>
      </c>
      <c r="R702" s="406"/>
      <c r="S702" s="406"/>
      <c r="T702" s="408">
        <f t="shared" si="334"/>
        <v>0</v>
      </c>
      <c r="U702" s="408">
        <f t="shared" si="334"/>
        <v>0</v>
      </c>
      <c r="V702" s="408">
        <f t="shared" si="332"/>
        <v>0</v>
      </c>
      <c r="X702" s="415">
        <v>1200</v>
      </c>
      <c r="Y702" s="422">
        <v>0</v>
      </c>
      <c r="Z702" s="423">
        <v>0</v>
      </c>
      <c r="AA702" s="422">
        <v>0</v>
      </c>
      <c r="AB702" s="423">
        <v>0</v>
      </c>
      <c r="AC702" s="422">
        <v>0</v>
      </c>
      <c r="AD702" s="423">
        <v>0</v>
      </c>
    </row>
    <row r="703" spans="1:30" outlineLevel="1">
      <c r="A703" t="s">
        <v>876</v>
      </c>
      <c r="B703" t="s">
        <v>865</v>
      </c>
      <c r="C703" s="401">
        <f t="shared" si="330"/>
        <v>0</v>
      </c>
      <c r="D703" s="401">
        <f t="shared" si="330"/>
        <v>0</v>
      </c>
      <c r="G703" s="32" t="s">
        <v>1421</v>
      </c>
      <c r="H703" s="402">
        <v>0.5</v>
      </c>
      <c r="I703" s="411">
        <f t="shared" si="335"/>
        <v>0.5</v>
      </c>
      <c r="J703" s="412">
        <f t="shared" si="333"/>
        <v>1.5</v>
      </c>
      <c r="K703" s="412">
        <f t="shared" si="333"/>
        <v>1.8</v>
      </c>
      <c r="L703" s="404">
        <f t="shared" si="331"/>
        <v>0</v>
      </c>
      <c r="M703" s="405">
        <f t="shared" si="331"/>
        <v>0</v>
      </c>
      <c r="N703" s="248">
        <v>200</v>
      </c>
      <c r="O703" s="406"/>
      <c r="P703" s="406"/>
      <c r="Q703" s="406"/>
      <c r="R703" s="407">
        <f>$H703/(2-$H703)*$N703</f>
        <v>66.666666666666657</v>
      </c>
      <c r="S703" s="407">
        <f>-(1-$H703)/(2-$H703)*$N703</f>
        <v>-66.666666666666657</v>
      </c>
      <c r="T703" s="408">
        <f>L703*R703/100</f>
        <v>0</v>
      </c>
      <c r="U703" s="408">
        <f>M703*S703/100</f>
        <v>0</v>
      </c>
      <c r="V703" s="408">
        <f t="shared" si="332"/>
        <v>0</v>
      </c>
      <c r="X703" s="415"/>
      <c r="Y703" s="409">
        <v>0</v>
      </c>
      <c r="Z703" s="409">
        <v>0</v>
      </c>
      <c r="AA703" s="410">
        <f>Y703</f>
        <v>0</v>
      </c>
      <c r="AB703" s="410">
        <f>Z703</f>
        <v>0</v>
      </c>
      <c r="AC703" s="410">
        <f>AA703</f>
        <v>0</v>
      </c>
      <c r="AD703" s="410">
        <f>AB703</f>
        <v>0</v>
      </c>
    </row>
    <row r="704" spans="1:30" outlineLevel="1">
      <c r="B704" t="s">
        <v>377</v>
      </c>
      <c r="C704" s="401">
        <f t="shared" si="330"/>
        <v>0</v>
      </c>
      <c r="D704" s="401">
        <f t="shared" si="330"/>
        <v>0</v>
      </c>
      <c r="G704" s="32" t="s">
        <v>1422</v>
      </c>
      <c r="H704" s="411">
        <f>H703</f>
        <v>0.5</v>
      </c>
      <c r="I704" s="411">
        <f t="shared" si="335"/>
        <v>0.5</v>
      </c>
      <c r="J704" s="412">
        <f t="shared" si="333"/>
        <v>1.5</v>
      </c>
      <c r="K704" s="412">
        <f t="shared" si="333"/>
        <v>1.8</v>
      </c>
      <c r="L704" s="413">
        <f t="shared" si="331"/>
        <v>0</v>
      </c>
      <c r="M704" s="414">
        <f t="shared" si="331"/>
        <v>0</v>
      </c>
      <c r="N704" s="34"/>
      <c r="O704" s="406">
        <f>MIN($H704*$K704*(1-$I704),(1-$H704)*$I704*$J704)</f>
        <v>0.375</v>
      </c>
      <c r="P704" s="406">
        <f>$O704/$J704/(1-$H704)</f>
        <v>0.5</v>
      </c>
      <c r="Q704" s="406">
        <f>$O704/$K704/$H704</f>
        <v>0.41666666666666663</v>
      </c>
      <c r="R704" s="406"/>
      <c r="S704" s="406"/>
      <c r="T704" s="408">
        <f t="shared" ref="T704:U706" si="336">P704*L704</f>
        <v>0</v>
      </c>
      <c r="U704" s="408">
        <f t="shared" si="336"/>
        <v>0</v>
      </c>
      <c r="V704" s="408">
        <f t="shared" si="332"/>
        <v>0</v>
      </c>
      <c r="X704" s="415">
        <v>850</v>
      </c>
      <c r="Y704" s="416">
        <v>0</v>
      </c>
      <c r="Z704" s="417">
        <v>0</v>
      </c>
      <c r="AA704" s="416">
        <v>0</v>
      </c>
      <c r="AB704" s="417">
        <v>0</v>
      </c>
      <c r="AC704" s="416">
        <v>0</v>
      </c>
      <c r="AD704" s="417">
        <v>0</v>
      </c>
    </row>
    <row r="705" spans="1:30" outlineLevel="1">
      <c r="B705" t="s">
        <v>1080</v>
      </c>
      <c r="C705" s="401">
        <f t="shared" si="330"/>
        <v>0</v>
      </c>
      <c r="D705" s="401">
        <f t="shared" si="330"/>
        <v>0</v>
      </c>
      <c r="G705" s="32"/>
      <c r="H705" s="411">
        <f>H704</f>
        <v>0.5</v>
      </c>
      <c r="I705" s="411">
        <f t="shared" si="335"/>
        <v>0.5</v>
      </c>
      <c r="J705" s="412">
        <f t="shared" si="333"/>
        <v>1.5</v>
      </c>
      <c r="K705" s="412">
        <f t="shared" si="333"/>
        <v>1.8</v>
      </c>
      <c r="L705" s="413">
        <f t="shared" si="331"/>
        <v>0</v>
      </c>
      <c r="M705" s="414">
        <f t="shared" si="331"/>
        <v>0</v>
      </c>
      <c r="N705" s="34"/>
      <c r="O705" s="406">
        <f>MIN($H705*$K705*(1-$I705),(1-$H705)*$I705*$J705)</f>
        <v>0.375</v>
      </c>
      <c r="P705" s="406">
        <f>$O705/$J705/(1-$H705)</f>
        <v>0.5</v>
      </c>
      <c r="Q705" s="406">
        <f>$O705/$K705/$H705</f>
        <v>0.41666666666666663</v>
      </c>
      <c r="R705" s="406"/>
      <c r="S705" s="406"/>
      <c r="T705" s="408">
        <f t="shared" si="336"/>
        <v>0</v>
      </c>
      <c r="U705" s="408">
        <f t="shared" si="336"/>
        <v>0</v>
      </c>
      <c r="V705" s="408">
        <f t="shared" si="332"/>
        <v>0</v>
      </c>
      <c r="X705" s="415">
        <v>1000</v>
      </c>
      <c r="Y705" s="418">
        <v>0</v>
      </c>
      <c r="Z705" s="419">
        <v>0</v>
      </c>
      <c r="AA705" s="418">
        <v>0</v>
      </c>
      <c r="AB705" s="419">
        <v>0</v>
      </c>
      <c r="AC705" s="418">
        <v>0</v>
      </c>
      <c r="AD705" s="419">
        <v>0</v>
      </c>
    </row>
    <row r="706" spans="1:30" outlineLevel="1">
      <c r="B706" t="s">
        <v>1423</v>
      </c>
      <c r="C706" s="401">
        <f t="shared" si="330"/>
        <v>0</v>
      </c>
      <c r="D706" s="401">
        <f t="shared" si="330"/>
        <v>0</v>
      </c>
      <c r="G706" s="32"/>
      <c r="H706" s="411">
        <f>H705</f>
        <v>0.5</v>
      </c>
      <c r="I706" s="411">
        <f t="shared" si="335"/>
        <v>0.5</v>
      </c>
      <c r="J706" s="412">
        <f t="shared" si="333"/>
        <v>1.5</v>
      </c>
      <c r="K706" s="412">
        <f t="shared" si="333"/>
        <v>1.8</v>
      </c>
      <c r="L706" s="420">
        <f t="shared" si="331"/>
        <v>0</v>
      </c>
      <c r="M706" s="421">
        <f t="shared" si="331"/>
        <v>0</v>
      </c>
      <c r="N706" s="34"/>
      <c r="O706" s="406">
        <f>MIN($H706*$K706*(1-$I706),(1-$H706)*$I706*$J706)</f>
        <v>0.375</v>
      </c>
      <c r="P706" s="406">
        <f>$O706/$J706/(1-$H706)</f>
        <v>0.5</v>
      </c>
      <c r="Q706" s="406">
        <f>$O706/$K706/$H706</f>
        <v>0.41666666666666663</v>
      </c>
      <c r="R706" s="406"/>
      <c r="S706" s="406"/>
      <c r="T706" s="408">
        <f t="shared" si="336"/>
        <v>0</v>
      </c>
      <c r="U706" s="408">
        <f t="shared" si="336"/>
        <v>0</v>
      </c>
      <c r="V706" s="408">
        <f t="shared" si="332"/>
        <v>0</v>
      </c>
      <c r="X706" s="415">
        <v>1200</v>
      </c>
      <c r="Y706" s="422">
        <v>0</v>
      </c>
      <c r="Z706" s="423">
        <v>0</v>
      </c>
      <c r="AA706" s="422">
        <v>0</v>
      </c>
      <c r="AB706" s="423">
        <v>0</v>
      </c>
      <c r="AC706" s="422">
        <v>0</v>
      </c>
      <c r="AD706" s="423">
        <v>0</v>
      </c>
    </row>
    <row r="707" spans="1:30" ht="36.75" outlineLevel="1">
      <c r="Y707" s="424" t="s">
        <v>1424</v>
      </c>
      <c r="Z707" s="425"/>
      <c r="AA707" s="425"/>
      <c r="AB707" s="425"/>
      <c r="AC707" s="425"/>
      <c r="AD707" s="425"/>
    </row>
    <row r="709" spans="1:30">
      <c r="A709" s="191" t="s">
        <v>1504</v>
      </c>
    </row>
    <row r="710" spans="1:30" ht="45.75" outlineLevel="1">
      <c r="C710" s="217" t="s">
        <v>1505</v>
      </c>
      <c r="D710" s="217" t="s">
        <v>921</v>
      </c>
      <c r="E710" s="217" t="s">
        <v>578</v>
      </c>
      <c r="F710" s="217" t="s">
        <v>845</v>
      </c>
      <c r="G710" s="217" t="s">
        <v>1506</v>
      </c>
      <c r="H710" s="217" t="s">
        <v>1507</v>
      </c>
      <c r="I710" s="217" t="s">
        <v>1508</v>
      </c>
      <c r="J710" s="217" t="s">
        <v>1509</v>
      </c>
      <c r="K710" s="217" t="s">
        <v>1510</v>
      </c>
      <c r="L710" s="217" t="s">
        <v>1511</v>
      </c>
      <c r="M710" s="217" t="s">
        <v>1512</v>
      </c>
      <c r="N710" s="217" t="s">
        <v>1513</v>
      </c>
    </row>
    <row r="711" spans="1:30" outlineLevel="1">
      <c r="A711" s="107" t="s">
        <v>1123</v>
      </c>
      <c r="B711" t="str">
        <f t="shared" ref="B711:B746" si="337">INDEX(i.Region_Desc,$C711,1)&amp;" "&amp;INDEX(i.GenotypeDesc,$D711,1)&amp;" "&amp;INDEX(i.TOL_Desc,$E711+1,1)</f>
        <v>SWV  Win</v>
      </c>
      <c r="C711">
        <v>1</v>
      </c>
      <c r="D711">
        <v>1</v>
      </c>
      <c r="E711">
        <v>1</v>
      </c>
      <c r="F711">
        <v>1</v>
      </c>
      <c r="G711">
        <v>1</v>
      </c>
      <c r="H711" s="477">
        <f>CHOOSE($D711,3,4,4,5)</f>
        <v>3</v>
      </c>
      <c r="I711" s="477">
        <f>CHOOSE($E711,4,3,2)</f>
        <v>4</v>
      </c>
      <c r="J711" s="477">
        <v>0</v>
      </c>
      <c r="K711" s="477">
        <v>0</v>
      </c>
      <c r="L711" s="477">
        <v>0</v>
      </c>
      <c r="M711" s="477">
        <v>0</v>
      </c>
      <c r="N711" s="477">
        <f>CHOOSE($D711,2,2,2,3)</f>
        <v>2</v>
      </c>
    </row>
    <row r="712" spans="1:30" outlineLevel="1">
      <c r="B712" t="str">
        <f t="shared" si="337"/>
        <v>SWV  Spr</v>
      </c>
      <c r="C712">
        <v>1</v>
      </c>
      <c r="D712">
        <v>1</v>
      </c>
      <c r="E712">
        <v>2</v>
      </c>
      <c r="F712">
        <v>1</v>
      </c>
      <c r="G712">
        <v>1</v>
      </c>
      <c r="H712" s="477">
        <f t="shared" ref="H712:H746" si="338">CHOOSE($D712,3,4,4,5)</f>
        <v>3</v>
      </c>
      <c r="I712" s="477">
        <f t="shared" ref="I712:I746" si="339">CHOOSE($E712,4,3,2)</f>
        <v>3</v>
      </c>
      <c r="J712" s="477">
        <v>0</v>
      </c>
      <c r="K712" s="477">
        <v>0</v>
      </c>
      <c r="L712" s="477">
        <v>0</v>
      </c>
      <c r="M712" s="477">
        <v>0</v>
      </c>
      <c r="N712" s="477">
        <f t="shared" ref="N712:N746" si="340">CHOOSE($D712,2,2,2,3)</f>
        <v>2</v>
      </c>
    </row>
    <row r="713" spans="1:30" outlineLevel="1">
      <c r="B713" t="e">
        <f t="shared" si="337"/>
        <v>#REF!</v>
      </c>
      <c r="C713">
        <v>1</v>
      </c>
      <c r="D713">
        <v>1</v>
      </c>
      <c r="E713">
        <v>3</v>
      </c>
      <c r="F713">
        <v>1</v>
      </c>
      <c r="G713">
        <v>1</v>
      </c>
      <c r="H713" s="477">
        <f t="shared" si="338"/>
        <v>3</v>
      </c>
      <c r="I713" s="477">
        <f t="shared" si="339"/>
        <v>2</v>
      </c>
      <c r="J713" s="477">
        <v>0</v>
      </c>
      <c r="K713" s="477">
        <v>0</v>
      </c>
      <c r="L713" s="477">
        <v>0</v>
      </c>
      <c r="M713" s="477">
        <v>0</v>
      </c>
      <c r="N713" s="477">
        <f t="shared" si="340"/>
        <v>2</v>
      </c>
    </row>
    <row r="714" spans="1:30" outlineLevel="1">
      <c r="A714" t="s">
        <v>1124</v>
      </c>
      <c r="B714" t="str">
        <f t="shared" si="337"/>
        <v>SWV  Win</v>
      </c>
      <c r="C714">
        <v>1</v>
      </c>
      <c r="D714">
        <v>2</v>
      </c>
      <c r="E714">
        <v>1</v>
      </c>
      <c r="F714">
        <v>1</v>
      </c>
      <c r="G714">
        <v>1</v>
      </c>
      <c r="H714" s="477">
        <f t="shared" si="338"/>
        <v>4</v>
      </c>
      <c r="I714" s="477">
        <f t="shared" si="339"/>
        <v>4</v>
      </c>
      <c r="J714" s="477">
        <v>0</v>
      </c>
      <c r="K714" s="477">
        <v>0</v>
      </c>
      <c r="L714" s="477">
        <v>0</v>
      </c>
      <c r="M714" s="477">
        <v>0</v>
      </c>
      <c r="N714" s="477">
        <f t="shared" si="340"/>
        <v>2</v>
      </c>
    </row>
    <row r="715" spans="1:30" outlineLevel="1">
      <c r="B715" t="str">
        <f t="shared" si="337"/>
        <v>SWV  Spr</v>
      </c>
      <c r="C715">
        <v>1</v>
      </c>
      <c r="D715">
        <v>2</v>
      </c>
      <c r="E715">
        <v>2</v>
      </c>
      <c r="F715">
        <v>1</v>
      </c>
      <c r="G715">
        <v>1</v>
      </c>
      <c r="H715" s="477">
        <f t="shared" si="338"/>
        <v>4</v>
      </c>
      <c r="I715" s="477">
        <f t="shared" si="339"/>
        <v>3</v>
      </c>
      <c r="J715" s="477">
        <v>0</v>
      </c>
      <c r="K715" s="477">
        <v>0</v>
      </c>
      <c r="L715" s="477">
        <v>0</v>
      </c>
      <c r="M715" s="477">
        <v>0</v>
      </c>
      <c r="N715" s="477">
        <f t="shared" si="340"/>
        <v>2</v>
      </c>
    </row>
    <row r="716" spans="1:30" outlineLevel="1">
      <c r="B716" t="e">
        <f t="shared" si="337"/>
        <v>#REF!</v>
      </c>
      <c r="C716">
        <v>1</v>
      </c>
      <c r="D716">
        <v>2</v>
      </c>
      <c r="E716">
        <v>3</v>
      </c>
      <c r="F716">
        <v>1</v>
      </c>
      <c r="G716">
        <v>1</v>
      </c>
      <c r="H716" s="477">
        <f t="shared" si="338"/>
        <v>4</v>
      </c>
      <c r="I716" s="477">
        <f t="shared" si="339"/>
        <v>2</v>
      </c>
      <c r="J716" s="477">
        <v>0</v>
      </c>
      <c r="K716" s="477">
        <v>0</v>
      </c>
      <c r="L716" s="477">
        <v>0</v>
      </c>
      <c r="M716" s="477">
        <v>0</v>
      </c>
      <c r="N716" s="477">
        <f t="shared" si="340"/>
        <v>2</v>
      </c>
    </row>
    <row r="717" spans="1:30" outlineLevel="1">
      <c r="A717" t="s">
        <v>1706</v>
      </c>
      <c r="H717" s="477"/>
      <c r="I717" s="477"/>
      <c r="J717" s="477"/>
      <c r="K717" s="477"/>
      <c r="L717" s="477"/>
      <c r="M717" s="477"/>
      <c r="N717" s="477"/>
    </row>
    <row r="718" spans="1:30" outlineLevel="1">
      <c r="H718" s="477"/>
      <c r="I718" s="477"/>
      <c r="J718" s="477"/>
      <c r="K718" s="477"/>
      <c r="L718" s="477"/>
      <c r="M718" s="477"/>
      <c r="N718" s="477"/>
    </row>
    <row r="719" spans="1:30" outlineLevel="1">
      <c r="H719" s="477"/>
      <c r="I719" s="477"/>
      <c r="J719" s="477"/>
      <c r="K719" s="477"/>
      <c r="L719" s="477"/>
      <c r="M719" s="477"/>
      <c r="N719" s="477"/>
    </row>
    <row r="720" spans="1:30" outlineLevel="1">
      <c r="A720" t="s">
        <v>876</v>
      </c>
      <c r="B720" t="str">
        <f t="shared" si="337"/>
        <v>SWV  Win</v>
      </c>
      <c r="C720">
        <v>1</v>
      </c>
      <c r="D720">
        <v>4</v>
      </c>
      <c r="E720">
        <v>1</v>
      </c>
      <c r="F720">
        <v>1</v>
      </c>
      <c r="G720">
        <v>1</v>
      </c>
      <c r="H720" s="477">
        <f t="shared" si="338"/>
        <v>5</v>
      </c>
      <c r="I720" s="477">
        <f t="shared" si="339"/>
        <v>4</v>
      </c>
      <c r="J720" s="477">
        <v>0</v>
      </c>
      <c r="K720" s="477">
        <v>0</v>
      </c>
      <c r="L720" s="477">
        <v>0</v>
      </c>
      <c r="M720" s="477">
        <v>0</v>
      </c>
      <c r="N720" s="477">
        <f t="shared" si="340"/>
        <v>3</v>
      </c>
    </row>
    <row r="721" spans="1:14" outlineLevel="1">
      <c r="B721" t="str">
        <f t="shared" si="337"/>
        <v>SWV  Spr</v>
      </c>
      <c r="C721">
        <v>1</v>
      </c>
      <c r="D721">
        <v>4</v>
      </c>
      <c r="E721">
        <v>2</v>
      </c>
      <c r="F721">
        <v>1</v>
      </c>
      <c r="G721">
        <v>1</v>
      </c>
      <c r="H721" s="477">
        <f t="shared" si="338"/>
        <v>5</v>
      </c>
      <c r="I721" s="477">
        <f t="shared" si="339"/>
        <v>3</v>
      </c>
      <c r="J721" s="477">
        <v>0</v>
      </c>
      <c r="K721" s="477">
        <v>0</v>
      </c>
      <c r="L721" s="477">
        <v>0</v>
      </c>
      <c r="M721" s="477">
        <v>0</v>
      </c>
      <c r="N721" s="477">
        <f t="shared" si="340"/>
        <v>3</v>
      </c>
    </row>
    <row r="722" spans="1:14" outlineLevel="1">
      <c r="A722" s="112"/>
      <c r="B722" t="e">
        <f t="shared" si="337"/>
        <v>#REF!</v>
      </c>
      <c r="C722">
        <v>1</v>
      </c>
      <c r="D722">
        <v>4</v>
      </c>
      <c r="E722">
        <v>3</v>
      </c>
      <c r="F722">
        <v>1</v>
      </c>
      <c r="G722">
        <v>1</v>
      </c>
      <c r="H722" s="477">
        <f t="shared" si="338"/>
        <v>5</v>
      </c>
      <c r="I722" s="477">
        <f t="shared" si="339"/>
        <v>2</v>
      </c>
      <c r="J722" s="477">
        <v>0</v>
      </c>
      <c r="K722" s="477">
        <v>0</v>
      </c>
      <c r="L722" s="477">
        <v>0</v>
      </c>
      <c r="M722" s="477">
        <v>0</v>
      </c>
      <c r="N722" s="477">
        <f t="shared" si="340"/>
        <v>3</v>
      </c>
    </row>
    <row r="723" spans="1:14" outlineLevel="1">
      <c r="A723" s="107" t="s">
        <v>1123</v>
      </c>
      <c r="B723" t="str">
        <f t="shared" si="337"/>
        <v>GSM  Win</v>
      </c>
      <c r="C723">
        <v>2</v>
      </c>
      <c r="D723">
        <v>1</v>
      </c>
      <c r="E723">
        <v>1</v>
      </c>
      <c r="F723">
        <v>1</v>
      </c>
      <c r="G723">
        <v>1</v>
      </c>
      <c r="H723" s="477">
        <f t="shared" si="338"/>
        <v>3</v>
      </c>
      <c r="I723" s="477">
        <f t="shared" si="339"/>
        <v>4</v>
      </c>
      <c r="J723" s="477">
        <v>0</v>
      </c>
      <c r="K723" s="477">
        <v>0</v>
      </c>
      <c r="L723" s="477">
        <v>0</v>
      </c>
      <c r="M723" s="477">
        <v>0</v>
      </c>
      <c r="N723" s="477">
        <f t="shared" si="340"/>
        <v>2</v>
      </c>
    </row>
    <row r="724" spans="1:14" outlineLevel="1">
      <c r="B724" t="str">
        <f t="shared" si="337"/>
        <v>GSM  Spr</v>
      </c>
      <c r="C724">
        <v>2</v>
      </c>
      <c r="D724">
        <v>1</v>
      </c>
      <c r="E724">
        <v>2</v>
      </c>
      <c r="F724">
        <v>1</v>
      </c>
      <c r="G724">
        <v>1</v>
      </c>
      <c r="H724" s="477">
        <f t="shared" si="338"/>
        <v>3</v>
      </c>
      <c r="I724" s="477">
        <f t="shared" si="339"/>
        <v>3</v>
      </c>
      <c r="J724" s="477">
        <v>0</v>
      </c>
      <c r="K724" s="477">
        <v>0</v>
      </c>
      <c r="L724" s="477">
        <v>0</v>
      </c>
      <c r="M724" s="477">
        <v>0</v>
      </c>
      <c r="N724" s="477">
        <f t="shared" si="340"/>
        <v>2</v>
      </c>
    </row>
    <row r="725" spans="1:14" outlineLevel="1">
      <c r="B725" t="e">
        <f t="shared" si="337"/>
        <v>#REF!</v>
      </c>
      <c r="C725">
        <v>2</v>
      </c>
      <c r="D725">
        <v>1</v>
      </c>
      <c r="E725">
        <v>3</v>
      </c>
      <c r="F725">
        <v>1</v>
      </c>
      <c r="G725">
        <v>1</v>
      </c>
      <c r="H725" s="477">
        <f t="shared" si="338"/>
        <v>3</v>
      </c>
      <c r="I725" s="477">
        <f t="shared" si="339"/>
        <v>2</v>
      </c>
      <c r="J725" s="477">
        <v>0</v>
      </c>
      <c r="K725" s="477">
        <v>0</v>
      </c>
      <c r="L725" s="477">
        <v>0</v>
      </c>
      <c r="M725" s="477">
        <v>0</v>
      </c>
      <c r="N725" s="477">
        <f t="shared" si="340"/>
        <v>2</v>
      </c>
    </row>
    <row r="726" spans="1:14" outlineLevel="1">
      <c r="A726" t="s">
        <v>1124</v>
      </c>
      <c r="B726" t="str">
        <f t="shared" si="337"/>
        <v>GSM  Win</v>
      </c>
      <c r="C726">
        <v>2</v>
      </c>
      <c r="D726">
        <v>2</v>
      </c>
      <c r="E726">
        <v>1</v>
      </c>
      <c r="F726">
        <v>1</v>
      </c>
      <c r="G726">
        <v>1</v>
      </c>
      <c r="H726" s="477">
        <f t="shared" si="338"/>
        <v>4</v>
      </c>
      <c r="I726" s="477">
        <f t="shared" si="339"/>
        <v>4</v>
      </c>
      <c r="J726" s="477">
        <v>0</v>
      </c>
      <c r="K726" s="477">
        <v>0</v>
      </c>
      <c r="L726" s="477">
        <v>0</v>
      </c>
      <c r="M726" s="477">
        <v>0</v>
      </c>
      <c r="N726" s="477">
        <f t="shared" si="340"/>
        <v>2</v>
      </c>
    </row>
    <row r="727" spans="1:14" outlineLevel="1">
      <c r="B727" t="str">
        <f t="shared" si="337"/>
        <v>GSM  Spr</v>
      </c>
      <c r="C727">
        <v>2</v>
      </c>
      <c r="D727">
        <v>2</v>
      </c>
      <c r="E727">
        <v>2</v>
      </c>
      <c r="F727">
        <v>1</v>
      </c>
      <c r="G727">
        <v>1</v>
      </c>
      <c r="H727" s="477">
        <f t="shared" si="338"/>
        <v>4</v>
      </c>
      <c r="I727" s="477">
        <f t="shared" si="339"/>
        <v>3</v>
      </c>
      <c r="J727" s="477">
        <v>0</v>
      </c>
      <c r="K727" s="477">
        <v>0</v>
      </c>
      <c r="L727" s="477">
        <v>0</v>
      </c>
      <c r="M727" s="477">
        <v>0</v>
      </c>
      <c r="N727" s="477">
        <f t="shared" si="340"/>
        <v>2</v>
      </c>
    </row>
    <row r="728" spans="1:14" outlineLevel="1">
      <c r="B728" t="e">
        <f t="shared" si="337"/>
        <v>#REF!</v>
      </c>
      <c r="C728">
        <v>2</v>
      </c>
      <c r="D728">
        <v>2</v>
      </c>
      <c r="E728">
        <v>3</v>
      </c>
      <c r="F728">
        <v>1</v>
      </c>
      <c r="G728">
        <v>1</v>
      </c>
      <c r="H728" s="477">
        <f t="shared" si="338"/>
        <v>4</v>
      </c>
      <c r="I728" s="477">
        <f t="shared" si="339"/>
        <v>2</v>
      </c>
      <c r="J728" s="477">
        <v>0</v>
      </c>
      <c r="K728" s="477">
        <v>0</v>
      </c>
      <c r="L728" s="477">
        <v>0</v>
      </c>
      <c r="M728" s="477">
        <v>0</v>
      </c>
      <c r="N728" s="477">
        <f t="shared" si="340"/>
        <v>2</v>
      </c>
    </row>
    <row r="729" spans="1:14" outlineLevel="1">
      <c r="A729" t="s">
        <v>1706</v>
      </c>
      <c r="H729" s="477"/>
      <c r="I729" s="477"/>
      <c r="J729" s="477"/>
      <c r="K729" s="477"/>
      <c r="L729" s="477"/>
      <c r="M729" s="477"/>
      <c r="N729" s="477"/>
    </row>
    <row r="730" spans="1:14" outlineLevel="1">
      <c r="H730" s="477"/>
      <c r="I730" s="477"/>
      <c r="J730" s="477"/>
      <c r="K730" s="477"/>
      <c r="L730" s="477"/>
      <c r="M730" s="477"/>
      <c r="N730" s="477"/>
    </row>
    <row r="731" spans="1:14" outlineLevel="1">
      <c r="H731" s="477"/>
      <c r="I731" s="477"/>
      <c r="J731" s="477"/>
      <c r="K731" s="477"/>
      <c r="L731" s="477"/>
      <c r="M731" s="477"/>
      <c r="N731" s="477"/>
    </row>
    <row r="732" spans="1:14" outlineLevel="1">
      <c r="A732" t="s">
        <v>876</v>
      </c>
      <c r="B732" t="str">
        <f t="shared" si="337"/>
        <v>GSM  Win</v>
      </c>
      <c r="C732">
        <v>2</v>
      </c>
      <c r="D732">
        <v>4</v>
      </c>
      <c r="E732">
        <v>1</v>
      </c>
      <c r="F732">
        <v>1</v>
      </c>
      <c r="G732">
        <v>1</v>
      </c>
      <c r="H732" s="477">
        <f t="shared" si="338"/>
        <v>5</v>
      </c>
      <c r="I732" s="477">
        <f t="shared" si="339"/>
        <v>4</v>
      </c>
      <c r="J732" s="477">
        <v>0</v>
      </c>
      <c r="K732" s="477">
        <v>0</v>
      </c>
      <c r="L732" s="477">
        <v>0</v>
      </c>
      <c r="M732" s="477">
        <v>0</v>
      </c>
      <c r="N732" s="477">
        <f t="shared" si="340"/>
        <v>3</v>
      </c>
    </row>
    <row r="733" spans="1:14" outlineLevel="1">
      <c r="B733" t="str">
        <f t="shared" si="337"/>
        <v>GSM  Spr</v>
      </c>
      <c r="C733">
        <v>2</v>
      </c>
      <c r="D733">
        <v>4</v>
      </c>
      <c r="E733">
        <v>2</v>
      </c>
      <c r="F733">
        <v>1</v>
      </c>
      <c r="G733">
        <v>1</v>
      </c>
      <c r="H733" s="477">
        <f t="shared" si="338"/>
        <v>5</v>
      </c>
      <c r="I733" s="477">
        <f t="shared" si="339"/>
        <v>3</v>
      </c>
      <c r="J733" s="477">
        <v>0</v>
      </c>
      <c r="K733" s="477">
        <v>0</v>
      </c>
      <c r="L733" s="477">
        <v>0</v>
      </c>
      <c r="M733" s="477">
        <v>0</v>
      </c>
      <c r="N733" s="477">
        <f t="shared" si="340"/>
        <v>3</v>
      </c>
    </row>
    <row r="734" spans="1:14" outlineLevel="1">
      <c r="A734" s="112"/>
      <c r="B734" t="e">
        <f t="shared" si="337"/>
        <v>#REF!</v>
      </c>
      <c r="C734">
        <v>2</v>
      </c>
      <c r="D734">
        <v>4</v>
      </c>
      <c r="E734">
        <v>3</v>
      </c>
      <c r="F734">
        <v>1</v>
      </c>
      <c r="G734">
        <v>1</v>
      </c>
      <c r="H734" s="477">
        <f t="shared" si="338"/>
        <v>5</v>
      </c>
      <c r="I734" s="477">
        <f t="shared" si="339"/>
        <v>2</v>
      </c>
      <c r="J734" s="477">
        <v>0</v>
      </c>
      <c r="K734" s="477">
        <v>0</v>
      </c>
      <c r="L734" s="477">
        <v>0</v>
      </c>
      <c r="M734" s="477">
        <v>0</v>
      </c>
      <c r="N734" s="477">
        <f t="shared" si="340"/>
        <v>3</v>
      </c>
    </row>
    <row r="735" spans="1:14" outlineLevel="1">
      <c r="A735" s="107" t="s">
        <v>1123</v>
      </c>
      <c r="B735" t="str">
        <f t="shared" si="337"/>
        <v>CWM  Win</v>
      </c>
      <c r="C735">
        <v>3</v>
      </c>
      <c r="D735">
        <v>1</v>
      </c>
      <c r="E735">
        <v>1</v>
      </c>
      <c r="F735">
        <v>1</v>
      </c>
      <c r="G735">
        <v>1</v>
      </c>
      <c r="H735" s="477">
        <f t="shared" si="338"/>
        <v>3</v>
      </c>
      <c r="I735" s="477">
        <f t="shared" si="339"/>
        <v>4</v>
      </c>
      <c r="J735" s="477">
        <v>0</v>
      </c>
      <c r="K735" s="477">
        <v>0</v>
      </c>
      <c r="L735" s="477">
        <v>0</v>
      </c>
      <c r="M735" s="477">
        <v>0</v>
      </c>
      <c r="N735" s="477">
        <f t="shared" si="340"/>
        <v>2</v>
      </c>
    </row>
    <row r="736" spans="1:14" outlineLevel="1">
      <c r="B736" t="str">
        <f t="shared" si="337"/>
        <v>CWM  Spr</v>
      </c>
      <c r="C736">
        <v>3</v>
      </c>
      <c r="D736">
        <v>1</v>
      </c>
      <c r="E736">
        <v>2</v>
      </c>
      <c r="F736">
        <v>1</v>
      </c>
      <c r="G736">
        <v>1</v>
      </c>
      <c r="H736" s="477">
        <f t="shared" si="338"/>
        <v>3</v>
      </c>
      <c r="I736" s="477">
        <f t="shared" si="339"/>
        <v>3</v>
      </c>
      <c r="J736" s="477">
        <v>0</v>
      </c>
      <c r="K736" s="477">
        <v>0</v>
      </c>
      <c r="L736" s="477">
        <v>0</v>
      </c>
      <c r="M736" s="477">
        <v>0</v>
      </c>
      <c r="N736" s="477">
        <f t="shared" si="340"/>
        <v>2</v>
      </c>
    </row>
    <row r="737" spans="1:14" outlineLevel="1">
      <c r="B737" t="e">
        <f t="shared" si="337"/>
        <v>#REF!</v>
      </c>
      <c r="C737">
        <v>3</v>
      </c>
      <c r="D737">
        <v>1</v>
      </c>
      <c r="E737">
        <v>3</v>
      </c>
      <c r="F737">
        <v>1</v>
      </c>
      <c r="G737">
        <v>1</v>
      </c>
      <c r="H737" s="477">
        <f t="shared" si="338"/>
        <v>3</v>
      </c>
      <c r="I737" s="477">
        <f t="shared" si="339"/>
        <v>2</v>
      </c>
      <c r="J737" s="477">
        <v>0</v>
      </c>
      <c r="K737" s="477">
        <v>0</v>
      </c>
      <c r="L737" s="477">
        <v>0</v>
      </c>
      <c r="M737" s="477">
        <v>0</v>
      </c>
      <c r="N737" s="477">
        <f t="shared" si="340"/>
        <v>2</v>
      </c>
    </row>
    <row r="738" spans="1:14" outlineLevel="1">
      <c r="A738" t="s">
        <v>1124</v>
      </c>
      <c r="B738" t="str">
        <f t="shared" si="337"/>
        <v>CWM  Win</v>
      </c>
      <c r="C738">
        <v>3</v>
      </c>
      <c r="D738">
        <v>2</v>
      </c>
      <c r="E738">
        <v>1</v>
      </c>
      <c r="F738">
        <v>1</v>
      </c>
      <c r="G738">
        <v>1</v>
      </c>
      <c r="H738" s="477">
        <f t="shared" si="338"/>
        <v>4</v>
      </c>
      <c r="I738" s="477">
        <f t="shared" si="339"/>
        <v>4</v>
      </c>
      <c r="J738" s="477">
        <v>0</v>
      </c>
      <c r="K738" s="477">
        <v>0</v>
      </c>
      <c r="L738" s="477">
        <v>0</v>
      </c>
      <c r="M738" s="477">
        <v>0</v>
      </c>
      <c r="N738" s="477">
        <f t="shared" si="340"/>
        <v>2</v>
      </c>
    </row>
    <row r="739" spans="1:14" outlineLevel="1">
      <c r="B739" t="str">
        <f t="shared" si="337"/>
        <v>CWM  Spr</v>
      </c>
      <c r="C739">
        <v>3</v>
      </c>
      <c r="D739">
        <v>2</v>
      </c>
      <c r="E739">
        <v>2</v>
      </c>
      <c r="F739">
        <v>1</v>
      </c>
      <c r="G739">
        <v>1</v>
      </c>
      <c r="H739" s="477">
        <f t="shared" si="338"/>
        <v>4</v>
      </c>
      <c r="I739" s="477">
        <f t="shared" si="339"/>
        <v>3</v>
      </c>
      <c r="J739" s="477">
        <v>0</v>
      </c>
      <c r="K739" s="477">
        <v>0</v>
      </c>
      <c r="L739" s="477">
        <v>0</v>
      </c>
      <c r="M739" s="477">
        <v>0</v>
      </c>
      <c r="N739" s="477">
        <f t="shared" si="340"/>
        <v>2</v>
      </c>
    </row>
    <row r="740" spans="1:14" outlineLevel="1">
      <c r="B740" t="e">
        <f t="shared" si="337"/>
        <v>#REF!</v>
      </c>
      <c r="C740">
        <v>3</v>
      </c>
      <c r="D740">
        <v>2</v>
      </c>
      <c r="E740">
        <v>3</v>
      </c>
      <c r="F740">
        <v>1</v>
      </c>
      <c r="G740">
        <v>1</v>
      </c>
      <c r="H740" s="477">
        <f t="shared" si="338"/>
        <v>4</v>
      </c>
      <c r="I740" s="477">
        <f t="shared" si="339"/>
        <v>2</v>
      </c>
      <c r="J740" s="477">
        <v>0</v>
      </c>
      <c r="K740" s="477">
        <v>0</v>
      </c>
      <c r="L740" s="477">
        <v>0</v>
      </c>
      <c r="M740" s="477">
        <v>0</v>
      </c>
      <c r="N740" s="477">
        <f t="shared" si="340"/>
        <v>2</v>
      </c>
    </row>
    <row r="741" spans="1:14" outlineLevel="1">
      <c r="A741" t="s">
        <v>1706</v>
      </c>
      <c r="H741" s="477"/>
      <c r="I741" s="477"/>
      <c r="J741" s="477"/>
      <c r="K741" s="477"/>
      <c r="L741" s="477"/>
      <c r="M741" s="477"/>
      <c r="N741" s="477"/>
    </row>
    <row r="742" spans="1:14" outlineLevel="1">
      <c r="H742" s="477"/>
      <c r="I742" s="477"/>
      <c r="J742" s="477"/>
      <c r="K742" s="477"/>
      <c r="L742" s="477"/>
      <c r="M742" s="477"/>
      <c r="N742" s="477"/>
    </row>
    <row r="743" spans="1:14" outlineLevel="1">
      <c r="H743" s="477"/>
      <c r="I743" s="477"/>
      <c r="J743" s="477"/>
      <c r="K743" s="477"/>
      <c r="L743" s="477"/>
      <c r="M743" s="477"/>
      <c r="N743" s="477"/>
    </row>
    <row r="744" spans="1:14" outlineLevel="1">
      <c r="A744" t="s">
        <v>876</v>
      </c>
      <c r="B744" t="str">
        <f t="shared" si="337"/>
        <v>CWM  Win</v>
      </c>
      <c r="C744">
        <v>3</v>
      </c>
      <c r="D744">
        <v>4</v>
      </c>
      <c r="E744">
        <v>1</v>
      </c>
      <c r="F744">
        <v>1</v>
      </c>
      <c r="G744">
        <v>1</v>
      </c>
      <c r="H744" s="477">
        <f t="shared" si="338"/>
        <v>5</v>
      </c>
      <c r="I744" s="477">
        <f t="shared" si="339"/>
        <v>4</v>
      </c>
      <c r="J744" s="477">
        <v>0</v>
      </c>
      <c r="K744" s="477">
        <v>0</v>
      </c>
      <c r="L744" s="477">
        <v>0</v>
      </c>
      <c r="M744" s="477">
        <v>0</v>
      </c>
      <c r="N744" s="477">
        <f t="shared" si="340"/>
        <v>3</v>
      </c>
    </row>
    <row r="745" spans="1:14" outlineLevel="1">
      <c r="B745" t="str">
        <f t="shared" si="337"/>
        <v>CWM  Spr</v>
      </c>
      <c r="C745">
        <v>3</v>
      </c>
      <c r="D745">
        <v>4</v>
      </c>
      <c r="E745">
        <v>2</v>
      </c>
      <c r="F745">
        <v>1</v>
      </c>
      <c r="G745">
        <v>1</v>
      </c>
      <c r="H745" s="477">
        <f t="shared" si="338"/>
        <v>5</v>
      </c>
      <c r="I745" s="477">
        <f t="shared" si="339"/>
        <v>3</v>
      </c>
      <c r="J745" s="477">
        <v>0</v>
      </c>
      <c r="K745" s="477">
        <v>0</v>
      </c>
      <c r="L745" s="477">
        <v>0</v>
      </c>
      <c r="M745" s="477">
        <v>0</v>
      </c>
      <c r="N745" s="477">
        <f t="shared" si="340"/>
        <v>3</v>
      </c>
    </row>
    <row r="746" spans="1:14" outlineLevel="1">
      <c r="A746" s="112"/>
      <c r="B746" t="e">
        <f t="shared" si="337"/>
        <v>#REF!</v>
      </c>
      <c r="C746">
        <v>3</v>
      </c>
      <c r="D746">
        <v>4</v>
      </c>
      <c r="E746">
        <v>3</v>
      </c>
      <c r="F746">
        <v>1</v>
      </c>
      <c r="G746">
        <v>1</v>
      </c>
      <c r="H746" s="477">
        <f t="shared" si="338"/>
        <v>5</v>
      </c>
      <c r="I746" s="477">
        <f t="shared" si="339"/>
        <v>2</v>
      </c>
      <c r="J746" s="477">
        <v>0</v>
      </c>
      <c r="K746" s="477">
        <v>0</v>
      </c>
      <c r="L746" s="477">
        <v>0</v>
      </c>
      <c r="M746" s="477">
        <v>0</v>
      </c>
      <c r="N746" s="477">
        <f t="shared" si="340"/>
        <v>3</v>
      </c>
    </row>
  </sheetData>
  <phoneticPr fontId="6"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workbookViewId="0"/>
  </sheetViews>
  <sheetFormatPr defaultRowHeight="15"/>
  <cols>
    <col min="1" max="1" width="15.28515625" customWidth="1"/>
    <col min="2" max="2" width="145.140625" customWidth="1"/>
  </cols>
  <sheetData>
    <row r="1" spans="1:2">
      <c r="A1" t="s">
        <v>82</v>
      </c>
      <c r="B1" t="s">
        <v>1122</v>
      </c>
    </row>
    <row r="2" spans="1:2">
      <c r="B2" s="6" t="s">
        <v>69</v>
      </c>
    </row>
    <row r="3" spans="1:2">
      <c r="B3" s="6"/>
    </row>
    <row r="4" spans="1:2">
      <c r="B4" s="6" t="s">
        <v>74</v>
      </c>
    </row>
    <row r="5" spans="1:2">
      <c r="B5" s="6"/>
    </row>
    <row r="6" spans="1:2">
      <c r="B6" s="6" t="s">
        <v>75</v>
      </c>
    </row>
    <row r="7" spans="1:2">
      <c r="B7" s="6" t="s">
        <v>80</v>
      </c>
    </row>
    <row r="8" spans="1:2">
      <c r="B8" s="6" t="s">
        <v>78</v>
      </c>
    </row>
    <row r="9" spans="1:2">
      <c r="B9" t="s">
        <v>79</v>
      </c>
    </row>
    <row r="10" spans="1:2">
      <c r="A10" s="20"/>
      <c r="B10" t="s">
        <v>81</v>
      </c>
    </row>
    <row r="11" spans="1:2">
      <c r="A11" s="20"/>
      <c r="B11" t="s">
        <v>83</v>
      </c>
    </row>
    <row r="12" spans="1:2">
      <c r="A12" s="20"/>
      <c r="B12" t="s">
        <v>84</v>
      </c>
    </row>
    <row r="13" spans="1:2">
      <c r="A13" s="20"/>
      <c r="B13" t="s">
        <v>85</v>
      </c>
    </row>
    <row r="14" spans="1:2">
      <c r="A14" s="20"/>
      <c r="B14" t="s">
        <v>86</v>
      </c>
    </row>
    <row r="15" spans="1:2">
      <c r="A15" s="20"/>
      <c r="B15" t="s">
        <v>87</v>
      </c>
    </row>
    <row r="16" spans="1:2">
      <c r="A16" s="20"/>
      <c r="B16" t="s">
        <v>88</v>
      </c>
    </row>
    <row r="17" spans="1:2">
      <c r="A17" s="20"/>
      <c r="B17" t="s">
        <v>89</v>
      </c>
    </row>
    <row r="18" spans="1:2">
      <c r="A18" s="20"/>
      <c r="B18" t="s">
        <v>90</v>
      </c>
    </row>
    <row r="19" spans="1:2">
      <c r="A19" s="20"/>
      <c r="B19" t="s">
        <v>91</v>
      </c>
    </row>
    <row r="20" spans="1:2">
      <c r="A20" s="20"/>
      <c r="B20" t="s">
        <v>96</v>
      </c>
    </row>
    <row r="21" spans="1:2">
      <c r="A21" s="20"/>
      <c r="B21" s="23" t="s">
        <v>92</v>
      </c>
    </row>
    <row r="22" spans="1:2">
      <c r="A22" s="20"/>
      <c r="B22" t="s">
        <v>94</v>
      </c>
    </row>
    <row r="23" spans="1:2">
      <c r="A23" s="20"/>
      <c r="B23" t="s">
        <v>95</v>
      </c>
    </row>
    <row r="24" spans="1:2">
      <c r="A24" s="20"/>
      <c r="B24" t="s">
        <v>97</v>
      </c>
    </row>
    <row r="25" spans="1:2">
      <c r="A25" s="20"/>
      <c r="B25" t="s">
        <v>98</v>
      </c>
    </row>
    <row r="26" spans="1:2">
      <c r="A26" s="20"/>
      <c r="B26" t="s">
        <v>99</v>
      </c>
    </row>
    <row r="27" spans="1:2">
      <c r="A27" s="20"/>
      <c r="B27" t="s">
        <v>101</v>
      </c>
    </row>
    <row r="28" spans="1:2">
      <c r="A28" s="20"/>
      <c r="B28" t="s">
        <v>100</v>
      </c>
    </row>
    <row r="29" spans="1:2">
      <c r="A29" s="20"/>
      <c r="B29" t="s">
        <v>103</v>
      </c>
    </row>
    <row r="30" spans="1:2">
      <c r="A30" s="20"/>
      <c r="B30" t="s">
        <v>102</v>
      </c>
    </row>
    <row r="31" spans="1:2">
      <c r="A31" s="20"/>
      <c r="B31" t="s">
        <v>104</v>
      </c>
    </row>
    <row r="32" spans="1:2">
      <c r="A32" s="20"/>
      <c r="B32" t="s">
        <v>105</v>
      </c>
    </row>
    <row r="33" spans="1:2">
      <c r="A33" s="20"/>
      <c r="B33" t="s">
        <v>106</v>
      </c>
    </row>
    <row r="34" spans="1:2">
      <c r="A34" s="20"/>
      <c r="B34" t="s">
        <v>107</v>
      </c>
    </row>
    <row r="35" spans="1:2">
      <c r="A35" s="20"/>
      <c r="B35" t="s">
        <v>109</v>
      </c>
    </row>
    <row r="36" spans="1:2">
      <c r="B36" t="s">
        <v>110</v>
      </c>
    </row>
    <row r="37" spans="1:2">
      <c r="A37" s="20"/>
      <c r="B37" t="s">
        <v>111</v>
      </c>
    </row>
    <row r="38" spans="1:2">
      <c r="A38" s="20"/>
      <c r="B38" t="s">
        <v>112</v>
      </c>
    </row>
    <row r="39" spans="1:2">
      <c r="A39" s="20"/>
      <c r="B39" t="s">
        <v>118</v>
      </c>
    </row>
    <row r="40" spans="1:2">
      <c r="A40" s="20"/>
      <c r="B40" t="s">
        <v>113</v>
      </c>
    </row>
    <row r="41" spans="1:2">
      <c r="A41" s="20"/>
      <c r="B41" t="s">
        <v>117</v>
      </c>
    </row>
    <row r="42" spans="1:2">
      <c r="A42" s="20"/>
      <c r="B42" t="s">
        <v>114</v>
      </c>
    </row>
    <row r="43" spans="1:2">
      <c r="A43" s="20"/>
      <c r="B43" t="s">
        <v>116</v>
      </c>
    </row>
    <row r="44" spans="1:2">
      <c r="A44" s="20"/>
      <c r="B44" t="s">
        <v>119</v>
      </c>
    </row>
    <row r="45" spans="1:2">
      <c r="A45" s="20"/>
      <c r="B45" t="s">
        <v>120</v>
      </c>
    </row>
    <row r="46" spans="1:2">
      <c r="A46" s="20"/>
      <c r="B46" t="s">
        <v>121</v>
      </c>
    </row>
    <row r="47" spans="1:2">
      <c r="A47" s="20"/>
      <c r="B47" t="s">
        <v>122</v>
      </c>
    </row>
    <row r="48" spans="1:2">
      <c r="A48" s="20"/>
      <c r="B48" t="s">
        <v>123</v>
      </c>
    </row>
    <row r="49" spans="1:2">
      <c r="A49" s="20"/>
      <c r="B49" t="s">
        <v>124</v>
      </c>
    </row>
    <row r="50" spans="1:2">
      <c r="A50" s="20"/>
      <c r="B50" t="s">
        <v>125</v>
      </c>
    </row>
    <row r="51" spans="1:2">
      <c r="A51" s="20"/>
      <c r="B51" s="25" t="s">
        <v>126</v>
      </c>
    </row>
    <row r="52" spans="1:2">
      <c r="A52" s="20"/>
      <c r="B52" t="s">
        <v>127</v>
      </c>
    </row>
    <row r="53" spans="1:2">
      <c r="A53" s="20"/>
      <c r="B53" t="s">
        <v>128</v>
      </c>
    </row>
    <row r="54" spans="1:2">
      <c r="A54" s="20"/>
      <c r="B54" t="s">
        <v>129</v>
      </c>
    </row>
    <row r="55" spans="1:2">
      <c r="A55" s="20"/>
      <c r="B55" t="s">
        <v>130</v>
      </c>
    </row>
    <row r="56" spans="1:2" ht="30">
      <c r="A56" s="20"/>
      <c r="B56" s="26" t="s">
        <v>131</v>
      </c>
    </row>
    <row r="57" spans="1:2">
      <c r="A57" s="20"/>
      <c r="B57" s="16" t="s">
        <v>134</v>
      </c>
    </row>
    <row r="58" spans="1:2">
      <c r="A58" s="20"/>
      <c r="B58" t="s">
        <v>135</v>
      </c>
    </row>
    <row r="59" spans="1:2">
      <c r="A59" s="20"/>
      <c r="B59" t="s">
        <v>136</v>
      </c>
    </row>
    <row r="60" spans="1:2">
      <c r="A60" s="20"/>
      <c r="B60" t="s">
        <v>137</v>
      </c>
    </row>
    <row r="61" spans="1:2">
      <c r="A61" s="20"/>
      <c r="B61" t="s">
        <v>138</v>
      </c>
    </row>
    <row r="62" spans="1:2">
      <c r="A62" s="20"/>
      <c r="B62" t="s">
        <v>139</v>
      </c>
    </row>
    <row r="63" spans="1:2">
      <c r="A63" s="20"/>
      <c r="B63" t="s">
        <v>140</v>
      </c>
    </row>
    <row r="64" spans="1:2">
      <c r="A64" s="20"/>
      <c r="B64" t="s">
        <v>141</v>
      </c>
    </row>
    <row r="65" spans="1:2">
      <c r="A65" s="20"/>
      <c r="B65" s="25" t="s">
        <v>142</v>
      </c>
    </row>
    <row r="66" spans="1:2">
      <c r="A66" s="20">
        <v>44295.333333333336</v>
      </c>
      <c r="B66" s="16" t="s">
        <v>143</v>
      </c>
    </row>
    <row r="67" spans="1:2">
      <c r="A67" s="20"/>
      <c r="B67" t="s">
        <v>144</v>
      </c>
    </row>
    <row r="68" spans="1:2">
      <c r="A68" s="20"/>
      <c r="B68" t="s">
        <v>145</v>
      </c>
    </row>
    <row r="69" spans="1:2">
      <c r="A69" s="20"/>
      <c r="B69" t="s">
        <v>146</v>
      </c>
    </row>
    <row r="70" spans="1:2">
      <c r="A70" s="20">
        <v>44295.45416666667</v>
      </c>
      <c r="B70" s="16" t="s">
        <v>143</v>
      </c>
    </row>
    <row r="71" spans="1:2">
      <c r="A71" s="20"/>
      <c r="B71" s="16" t="s">
        <v>147</v>
      </c>
    </row>
    <row r="72" spans="1:2">
      <c r="A72" s="20"/>
      <c r="B72" t="s">
        <v>148</v>
      </c>
    </row>
    <row r="73" spans="1:2">
      <c r="A73" s="20"/>
      <c r="B73" t="s">
        <v>149</v>
      </c>
    </row>
    <row r="74" spans="1:2">
      <c r="A74" s="20"/>
      <c r="B74" s="16" t="s">
        <v>152</v>
      </c>
    </row>
    <row r="75" spans="1:2">
      <c r="A75" s="20">
        <v>44297.355856249997</v>
      </c>
      <c r="B75" t="s">
        <v>153</v>
      </c>
    </row>
    <row r="76" spans="1:2">
      <c r="A76" s="20"/>
      <c r="B76" t="s">
        <v>154</v>
      </c>
    </row>
    <row r="77" spans="1:2">
      <c r="A77" s="20"/>
      <c r="B77" t="s">
        <v>155</v>
      </c>
    </row>
    <row r="78" spans="1:2">
      <c r="A78" s="20"/>
      <c r="B78" t="s">
        <v>157</v>
      </c>
    </row>
    <row r="79" spans="1:2">
      <c r="A79" s="20"/>
      <c r="B79" t="s">
        <v>156</v>
      </c>
    </row>
    <row r="80" spans="1:2">
      <c r="A80" s="20"/>
      <c r="B80" t="s">
        <v>158</v>
      </c>
    </row>
    <row r="81" spans="1:2">
      <c r="A81" s="20">
        <v>44297.8298399306</v>
      </c>
      <c r="B81" t="s">
        <v>159</v>
      </c>
    </row>
    <row r="82" spans="1:2">
      <c r="A82" s="20"/>
      <c r="B82" t="s">
        <v>160</v>
      </c>
    </row>
    <row r="83" spans="1:2">
      <c r="A83" s="20"/>
      <c r="B83" t="s">
        <v>161</v>
      </c>
    </row>
    <row r="84" spans="1:2">
      <c r="A84" s="20"/>
      <c r="B84" t="s">
        <v>162</v>
      </c>
    </row>
    <row r="85" spans="1:2">
      <c r="A85" s="20"/>
      <c r="B85" t="s">
        <v>163</v>
      </c>
    </row>
    <row r="86" spans="1:2">
      <c r="A86" s="20"/>
      <c r="B86" t="s">
        <v>164</v>
      </c>
    </row>
    <row r="87" spans="1:2">
      <c r="A87" s="20"/>
      <c r="B87" t="s">
        <v>165</v>
      </c>
    </row>
    <row r="88" spans="1:2">
      <c r="A88" s="20"/>
      <c r="B88" t="s">
        <v>166</v>
      </c>
    </row>
    <row r="89" spans="1:2">
      <c r="A89" s="20"/>
      <c r="B89" t="s">
        <v>167</v>
      </c>
    </row>
    <row r="90" spans="1:2">
      <c r="A90" s="20">
        <v>44299.579150810197</v>
      </c>
      <c r="B90" t="s">
        <v>169</v>
      </c>
    </row>
    <row r="91" spans="1:2">
      <c r="A91" s="20"/>
      <c r="B91" t="s">
        <v>170</v>
      </c>
    </row>
    <row r="92" spans="1:2">
      <c r="A92" s="20">
        <v>44299.694020486102</v>
      </c>
      <c r="B92" t="s">
        <v>171</v>
      </c>
    </row>
    <row r="93" spans="1:2">
      <c r="A93" s="20"/>
      <c r="B93" t="s">
        <v>172</v>
      </c>
    </row>
    <row r="94" spans="1:2">
      <c r="A94" s="20"/>
      <c r="B94" t="s">
        <v>173</v>
      </c>
    </row>
    <row r="95" spans="1:2">
      <c r="A95" s="20"/>
      <c r="B95" t="s">
        <v>174</v>
      </c>
    </row>
    <row r="96" spans="1:2">
      <c r="A96" s="20"/>
      <c r="B96" t="s">
        <v>175</v>
      </c>
    </row>
    <row r="97" spans="1:2">
      <c r="A97" s="20">
        <v>44300.588789467598</v>
      </c>
      <c r="B97" t="s">
        <v>176</v>
      </c>
    </row>
    <row r="98" spans="1:2">
      <c r="A98" s="20"/>
      <c r="B98" t="s">
        <v>178</v>
      </c>
    </row>
    <row r="99" spans="1:2">
      <c r="A99" s="20"/>
      <c r="B99" t="s">
        <v>179</v>
      </c>
    </row>
    <row r="100" spans="1:2">
      <c r="A100" s="20"/>
      <c r="B100" t="s">
        <v>177</v>
      </c>
    </row>
    <row r="101" spans="1:2">
      <c r="A101" s="20"/>
      <c r="B101" t="s">
        <v>180</v>
      </c>
    </row>
    <row r="102" spans="1:2">
      <c r="A102" s="20"/>
      <c r="B102" t="s">
        <v>181</v>
      </c>
    </row>
    <row r="103" spans="1:2">
      <c r="A103" s="20"/>
      <c r="B103" t="s">
        <v>182</v>
      </c>
    </row>
    <row r="104" spans="1:2">
      <c r="A104" s="20"/>
      <c r="B104" t="s">
        <v>185</v>
      </c>
    </row>
    <row r="105" spans="1:2">
      <c r="A105" s="20">
        <v>44302.4714969907</v>
      </c>
      <c r="B105" t="s">
        <v>186</v>
      </c>
    </row>
    <row r="106" spans="1:2">
      <c r="A106" s="20"/>
      <c r="B106" t="s">
        <v>187</v>
      </c>
    </row>
    <row r="107" spans="1:2">
      <c r="A107" s="20"/>
      <c r="B107" t="s">
        <v>188</v>
      </c>
    </row>
    <row r="108" spans="1:2">
      <c r="A108" s="20"/>
      <c r="B108" t="s">
        <v>189</v>
      </c>
    </row>
    <row r="109" spans="1:2">
      <c r="A109" s="20"/>
      <c r="B109" t="s">
        <v>191</v>
      </c>
    </row>
    <row r="110" spans="1:2">
      <c r="A110" s="20"/>
      <c r="B110" t="s">
        <v>192</v>
      </c>
    </row>
    <row r="111" spans="1:2">
      <c r="A111" s="20">
        <v>44303</v>
      </c>
      <c r="B111" t="s">
        <v>193</v>
      </c>
    </row>
    <row r="112" spans="1:2">
      <c r="A112" s="20"/>
      <c r="B112" t="s">
        <v>197</v>
      </c>
    </row>
    <row r="113" spans="1:2">
      <c r="A113" s="20"/>
      <c r="B113" t="s">
        <v>198</v>
      </c>
    </row>
    <row r="114" spans="1:2">
      <c r="A114" s="20">
        <v>44304.534314583303</v>
      </c>
      <c r="B114" t="s">
        <v>199</v>
      </c>
    </row>
    <row r="115" spans="1:2">
      <c r="A115" s="20"/>
      <c r="B115" t="s">
        <v>202</v>
      </c>
    </row>
    <row r="116" spans="1:2">
      <c r="A116" s="20"/>
      <c r="B116" t="s">
        <v>203</v>
      </c>
    </row>
    <row r="117" spans="1:2">
      <c r="A117" s="20"/>
      <c r="B117" t="s">
        <v>204</v>
      </c>
    </row>
    <row r="118" spans="1:2">
      <c r="A118" s="20"/>
      <c r="B118" t="s">
        <v>205</v>
      </c>
    </row>
    <row r="119" spans="1:2">
      <c r="A119" s="20"/>
      <c r="B119" t="s">
        <v>206</v>
      </c>
    </row>
    <row r="120" spans="1:2">
      <c r="A120" s="20">
        <v>44305.451966898101</v>
      </c>
      <c r="B120" t="s">
        <v>207</v>
      </c>
    </row>
    <row r="121" spans="1:2">
      <c r="A121" s="20"/>
      <c r="B121" t="s">
        <v>208</v>
      </c>
    </row>
    <row r="122" spans="1:2">
      <c r="A122" s="20"/>
      <c r="B122" t="s">
        <v>214</v>
      </c>
    </row>
    <row r="123" spans="1:2">
      <c r="A123" s="20"/>
      <c r="B123" t="s">
        <v>212</v>
      </c>
    </row>
    <row r="124" spans="1:2">
      <c r="A124" s="20"/>
      <c r="B124" t="s">
        <v>213</v>
      </c>
    </row>
    <row r="125" spans="1:2">
      <c r="A125" s="20"/>
      <c r="B125" t="s">
        <v>215</v>
      </c>
    </row>
    <row r="126" spans="1:2">
      <c r="A126" s="20"/>
      <c r="B126" t="s">
        <v>216</v>
      </c>
    </row>
    <row r="127" spans="1:2">
      <c r="A127" s="20"/>
      <c r="B127" t="s">
        <v>217</v>
      </c>
    </row>
    <row r="128" spans="1:2">
      <c r="A128" s="20"/>
      <c r="B128" t="s">
        <v>218</v>
      </c>
    </row>
    <row r="129" spans="1:2">
      <c r="A129" s="20"/>
      <c r="B129" t="s">
        <v>219</v>
      </c>
    </row>
    <row r="130" spans="1:2">
      <c r="A130" s="20">
        <v>44306.324938425903</v>
      </c>
      <c r="B130" t="s">
        <v>220</v>
      </c>
    </row>
    <row r="131" spans="1:2">
      <c r="A131" s="20"/>
      <c r="B131" t="s">
        <v>221</v>
      </c>
    </row>
    <row r="132" spans="1:2">
      <c r="A132" s="20"/>
      <c r="B132" t="s">
        <v>222</v>
      </c>
    </row>
    <row r="133" spans="1:2">
      <c r="A133" s="20"/>
      <c r="B133" t="s">
        <v>223</v>
      </c>
    </row>
    <row r="134" spans="1:2">
      <c r="A134" s="20"/>
      <c r="B134" t="s">
        <v>224</v>
      </c>
    </row>
    <row r="135" spans="1:2">
      <c r="A135" s="20"/>
      <c r="B135" t="s">
        <v>225</v>
      </c>
    </row>
    <row r="136" spans="1:2">
      <c r="A136" s="20"/>
      <c r="B136" t="s">
        <v>226</v>
      </c>
    </row>
    <row r="137" spans="1:2">
      <c r="A137" s="20"/>
      <c r="B137" t="s">
        <v>227</v>
      </c>
    </row>
    <row r="138" spans="1:2">
      <c r="A138" s="20"/>
      <c r="B138" t="s">
        <v>228</v>
      </c>
    </row>
    <row r="139" spans="1:2">
      <c r="A139" s="20">
        <v>44307.766821643498</v>
      </c>
      <c r="B139" t="s">
        <v>229</v>
      </c>
    </row>
    <row r="140" spans="1:2">
      <c r="A140" s="20">
        <v>44307.8445818287</v>
      </c>
      <c r="B140" t="s">
        <v>230</v>
      </c>
    </row>
    <row r="141" spans="1:2">
      <c r="A141" s="20">
        <v>44308.488527314803</v>
      </c>
      <c r="B141" t="s">
        <v>231</v>
      </c>
    </row>
    <row r="142" spans="1:2">
      <c r="A142" s="20"/>
      <c r="B142" t="s">
        <v>232</v>
      </c>
    </row>
    <row r="143" spans="1:2">
      <c r="A143" s="20"/>
      <c r="B143" t="s">
        <v>242</v>
      </c>
    </row>
    <row r="144" spans="1:2">
      <c r="A144" s="20">
        <v>44314.278955902802</v>
      </c>
      <c r="B144" t="s">
        <v>243</v>
      </c>
    </row>
    <row r="145" spans="1:2">
      <c r="A145" s="20"/>
      <c r="B145" t="s">
        <v>245</v>
      </c>
    </row>
    <row r="146" spans="1:2">
      <c r="A146" s="20"/>
      <c r="B146" t="s">
        <v>247</v>
      </c>
    </row>
    <row r="147" spans="1:2">
      <c r="A147" s="20">
        <v>44315.688820486102</v>
      </c>
      <c r="B147" t="s">
        <v>252</v>
      </c>
    </row>
    <row r="148" spans="1:2">
      <c r="A148" s="20"/>
      <c r="B148" t="s">
        <v>249</v>
      </c>
    </row>
    <row r="149" spans="1:2">
      <c r="A149" s="20"/>
      <c r="B149" t="s">
        <v>250</v>
      </c>
    </row>
    <row r="150" spans="1:2">
      <c r="A150" s="20"/>
      <c r="B150" t="s">
        <v>251</v>
      </c>
    </row>
    <row r="151" spans="1:2">
      <c r="A151" s="20"/>
      <c r="B151" t="s">
        <v>253</v>
      </c>
    </row>
    <row r="152" spans="1:2">
      <c r="A152" s="20">
        <v>44315.8158616898</v>
      </c>
      <c r="B152" t="s">
        <v>254</v>
      </c>
    </row>
    <row r="153" spans="1:2">
      <c r="A153" s="20"/>
      <c r="B153" t="s">
        <v>255</v>
      </c>
    </row>
    <row r="154" spans="1:2">
      <c r="A154" s="20"/>
      <c r="B154" t="s">
        <v>256</v>
      </c>
    </row>
    <row r="155" spans="1:2">
      <c r="A155" s="20"/>
      <c r="B155" t="s">
        <v>257</v>
      </c>
    </row>
    <row r="156" spans="1:2">
      <c r="A156" s="20"/>
      <c r="B156" t="s">
        <v>258</v>
      </c>
    </row>
    <row r="157" spans="1:2">
      <c r="A157" s="20"/>
      <c r="B157" t="s">
        <v>259</v>
      </c>
    </row>
    <row r="158" spans="1:2">
      <c r="A158" s="20">
        <v>44316.651822337997</v>
      </c>
      <c r="B158" t="s">
        <v>260</v>
      </c>
    </row>
    <row r="159" spans="1:2">
      <c r="A159" s="20"/>
      <c r="B159" t="s">
        <v>262</v>
      </c>
    </row>
    <row r="160" spans="1:2">
      <c r="A160" s="20"/>
      <c r="B160" t="s">
        <v>261</v>
      </c>
    </row>
    <row r="161" spans="1:2">
      <c r="A161" s="20"/>
      <c r="B161" t="s">
        <v>263</v>
      </c>
    </row>
    <row r="162" spans="1:2">
      <c r="A162" s="20"/>
      <c r="B162" t="s">
        <v>264</v>
      </c>
    </row>
    <row r="163" spans="1:2">
      <c r="A163" s="20"/>
      <c r="B163" t="s">
        <v>265</v>
      </c>
    </row>
    <row r="164" spans="1:2">
      <c r="A164" s="20"/>
      <c r="B164" t="s">
        <v>266</v>
      </c>
    </row>
    <row r="165" spans="1:2">
      <c r="A165" s="20"/>
      <c r="B165" t="s">
        <v>268</v>
      </c>
    </row>
    <row r="166" spans="1:2">
      <c r="A166" s="20"/>
      <c r="B166" t="s">
        <v>269</v>
      </c>
    </row>
    <row r="167" spans="1:2">
      <c r="A167" s="20">
        <v>44318.795286805602</v>
      </c>
      <c r="B167" t="s">
        <v>280</v>
      </c>
    </row>
    <row r="168" spans="1:2">
      <c r="A168" s="20"/>
      <c r="B168" t="s">
        <v>279</v>
      </c>
    </row>
    <row r="169" spans="1:2">
      <c r="A169" s="20">
        <v>44319.416666666664</v>
      </c>
      <c r="B169" t="s">
        <v>281</v>
      </c>
    </row>
    <row r="170" spans="1:2">
      <c r="A170" s="20"/>
      <c r="B170" t="s">
        <v>283</v>
      </c>
    </row>
    <row r="171" spans="1:2">
      <c r="A171" s="20">
        <v>44320.589794328705</v>
      </c>
      <c r="B171" t="s">
        <v>284</v>
      </c>
    </row>
    <row r="172" spans="1:2">
      <c r="A172" s="20"/>
      <c r="B172" t="s">
        <v>291</v>
      </c>
    </row>
    <row r="173" spans="1:2">
      <c r="A173" s="20">
        <v>44321</v>
      </c>
      <c r="B173" t="s">
        <v>292</v>
      </c>
    </row>
    <row r="174" spans="1:2">
      <c r="A174" s="20"/>
      <c r="B174" t="s">
        <v>293</v>
      </c>
    </row>
    <row r="175" spans="1:2">
      <c r="A175" s="20"/>
      <c r="B175" t="s">
        <v>294</v>
      </c>
    </row>
    <row r="176" spans="1:2">
      <c r="A176" s="20"/>
      <c r="B176" t="s">
        <v>295</v>
      </c>
    </row>
    <row r="177" spans="1:2">
      <c r="A177" s="20"/>
      <c r="B177" t="s">
        <v>296</v>
      </c>
    </row>
    <row r="178" spans="1:2">
      <c r="A178" s="20"/>
      <c r="B178" t="s">
        <v>297</v>
      </c>
    </row>
    <row r="179" spans="1:2">
      <c r="A179" s="20"/>
      <c r="B179" t="s">
        <v>300</v>
      </c>
    </row>
    <row r="180" spans="1:2">
      <c r="A180" s="20"/>
      <c r="B180" t="s">
        <v>301</v>
      </c>
    </row>
    <row r="181" spans="1:2">
      <c r="A181" s="20"/>
      <c r="B181" t="s">
        <v>303</v>
      </c>
    </row>
    <row r="182" spans="1:2">
      <c r="A182" s="20"/>
      <c r="B182" t="s">
        <v>304</v>
      </c>
    </row>
    <row r="183" spans="1:2">
      <c r="A183" s="20">
        <v>44322.355669791701</v>
      </c>
      <c r="B183" t="s">
        <v>306</v>
      </c>
    </row>
    <row r="184" spans="1:2">
      <c r="A184" s="20"/>
      <c r="B184" t="s">
        <v>308</v>
      </c>
    </row>
    <row r="185" spans="1:2">
      <c r="A185" s="20"/>
      <c r="B185" t="s">
        <v>309</v>
      </c>
    </row>
    <row r="186" spans="1:2">
      <c r="A186" s="20"/>
      <c r="B186" t="s">
        <v>310</v>
      </c>
    </row>
    <row r="187" spans="1:2">
      <c r="A187" s="20"/>
      <c r="B187" t="s">
        <v>311</v>
      </c>
    </row>
    <row r="188" spans="1:2">
      <c r="A188" s="20">
        <v>44323.920671874999</v>
      </c>
      <c r="B188" t="s">
        <v>313</v>
      </c>
    </row>
    <row r="189" spans="1:2">
      <c r="A189" s="20"/>
      <c r="B189" t="s">
        <v>314</v>
      </c>
    </row>
    <row r="190" spans="1:2">
      <c r="A190" s="20"/>
      <c r="B190" t="s">
        <v>315</v>
      </c>
    </row>
    <row r="191" spans="1:2">
      <c r="A191" s="20"/>
      <c r="B191" t="s">
        <v>316</v>
      </c>
    </row>
    <row r="192" spans="1:2">
      <c r="A192" s="20"/>
      <c r="B192" t="s">
        <v>317</v>
      </c>
    </row>
    <row r="193" spans="1:2">
      <c r="A193" s="20"/>
      <c r="B193" t="s">
        <v>318</v>
      </c>
    </row>
    <row r="194" spans="1:2">
      <c r="A194" s="20"/>
      <c r="B194" t="s">
        <v>319</v>
      </c>
    </row>
    <row r="195" spans="1:2">
      <c r="A195" s="20"/>
      <c r="B195" t="s">
        <v>320</v>
      </c>
    </row>
    <row r="196" spans="1:2">
      <c r="A196" s="20"/>
      <c r="B196" t="s">
        <v>321</v>
      </c>
    </row>
    <row r="197" spans="1:2">
      <c r="A197" s="20"/>
      <c r="B197" t="s">
        <v>322</v>
      </c>
    </row>
    <row r="198" spans="1:2">
      <c r="A198" s="20">
        <v>44325.499741435196</v>
      </c>
      <c r="B198" t="s">
        <v>323</v>
      </c>
    </row>
    <row r="199" spans="1:2">
      <c r="A199" s="20"/>
      <c r="B199" t="s">
        <v>324</v>
      </c>
    </row>
    <row r="200" spans="1:2">
      <c r="A200" s="20"/>
      <c r="B200" t="s">
        <v>325</v>
      </c>
    </row>
    <row r="201" spans="1:2">
      <c r="A201" s="20"/>
      <c r="B201" t="s">
        <v>326</v>
      </c>
    </row>
    <row r="202" spans="1:2">
      <c r="A202" s="20"/>
      <c r="B202" t="s">
        <v>327</v>
      </c>
    </row>
    <row r="203" spans="1:2">
      <c r="A203" s="20"/>
      <c r="B203" t="s">
        <v>328</v>
      </c>
    </row>
    <row r="204" spans="1:2">
      <c r="A204" s="20"/>
      <c r="B204" t="s">
        <v>329</v>
      </c>
    </row>
    <row r="205" spans="1:2">
      <c r="A205" s="20"/>
      <c r="B205" t="s">
        <v>330</v>
      </c>
    </row>
    <row r="206" spans="1:2">
      <c r="A206" s="20"/>
      <c r="B206" t="s">
        <v>331</v>
      </c>
    </row>
    <row r="207" spans="1:2">
      <c r="A207" s="20"/>
      <c r="B207" t="s">
        <v>332</v>
      </c>
    </row>
    <row r="208" spans="1:2">
      <c r="A208" s="20"/>
      <c r="B208" t="s">
        <v>333</v>
      </c>
    </row>
    <row r="209" spans="1:2">
      <c r="A209" s="20">
        <v>44326.575224768501</v>
      </c>
      <c r="B209" t="s">
        <v>334</v>
      </c>
    </row>
    <row r="210" spans="1:2">
      <c r="A210" s="20"/>
      <c r="B210" t="s">
        <v>335</v>
      </c>
    </row>
    <row r="211" spans="1:2">
      <c r="A211" s="20"/>
      <c r="B211" t="s">
        <v>336</v>
      </c>
    </row>
    <row r="212" spans="1:2">
      <c r="A212" s="20"/>
      <c r="B212" t="s">
        <v>337</v>
      </c>
    </row>
    <row r="213" spans="1:2">
      <c r="A213" s="20"/>
      <c r="B213" t="s">
        <v>340</v>
      </c>
    </row>
    <row r="214" spans="1:2">
      <c r="A214" s="20">
        <v>44328.702704976902</v>
      </c>
      <c r="B214" t="s">
        <v>341</v>
      </c>
    </row>
    <row r="215" spans="1:2">
      <c r="A215" s="20"/>
      <c r="B215" t="s">
        <v>342</v>
      </c>
    </row>
    <row r="216" spans="1:2">
      <c r="A216" s="20"/>
      <c r="B216" t="s">
        <v>343</v>
      </c>
    </row>
    <row r="217" spans="1:2">
      <c r="A217" s="20"/>
      <c r="B217" t="s">
        <v>345</v>
      </c>
    </row>
    <row r="218" spans="1:2">
      <c r="A218" s="20"/>
      <c r="B218" t="s">
        <v>346</v>
      </c>
    </row>
    <row r="219" spans="1:2">
      <c r="A219" s="20"/>
      <c r="B219" t="s">
        <v>344</v>
      </c>
    </row>
    <row r="220" spans="1:2">
      <c r="A220" s="20"/>
      <c r="B220" t="s">
        <v>348</v>
      </c>
    </row>
    <row r="221" spans="1:2">
      <c r="A221" s="20"/>
      <c r="B221" t="s">
        <v>347</v>
      </c>
    </row>
    <row r="222" spans="1:2">
      <c r="A222" s="20"/>
      <c r="B222" t="s">
        <v>349</v>
      </c>
    </row>
    <row r="223" spans="1:2">
      <c r="A223" s="20"/>
      <c r="B223" t="s">
        <v>350</v>
      </c>
    </row>
    <row r="224" spans="1:2">
      <c r="A224" s="20">
        <v>44333.425679861102</v>
      </c>
      <c r="B224" t="s">
        <v>351</v>
      </c>
    </row>
    <row r="225" spans="1:2">
      <c r="A225" s="20"/>
      <c r="B225" t="s">
        <v>352</v>
      </c>
    </row>
    <row r="226" spans="1:2">
      <c r="A226" s="20"/>
      <c r="B226" t="s">
        <v>356</v>
      </c>
    </row>
    <row r="227" spans="1:2">
      <c r="A227" s="20"/>
      <c r="B227" t="s">
        <v>357</v>
      </c>
    </row>
    <row r="228" spans="1:2">
      <c r="A228" s="20"/>
      <c r="B228" t="s">
        <v>358</v>
      </c>
    </row>
    <row r="229" spans="1:2">
      <c r="A229" s="20"/>
      <c r="B229" t="s">
        <v>359</v>
      </c>
    </row>
    <row r="230" spans="1:2">
      <c r="A230" s="20"/>
      <c r="B230" t="s">
        <v>361</v>
      </c>
    </row>
    <row r="231" spans="1:2">
      <c r="A231" s="20"/>
      <c r="B231" t="s">
        <v>362</v>
      </c>
    </row>
    <row r="232" spans="1:2">
      <c r="A232" s="20">
        <v>44336</v>
      </c>
      <c r="B232" t="s">
        <v>366</v>
      </c>
    </row>
    <row r="233" spans="1:2">
      <c r="A233" s="20"/>
      <c r="B233" t="s">
        <v>367</v>
      </c>
    </row>
    <row r="234" spans="1:2">
      <c r="A234" s="20"/>
      <c r="B234" t="s">
        <v>369</v>
      </c>
    </row>
    <row r="235" spans="1:2">
      <c r="A235" s="20"/>
      <c r="B235" t="s">
        <v>370</v>
      </c>
    </row>
    <row r="236" spans="1:2">
      <c r="A236" s="20"/>
      <c r="B236" t="s">
        <v>373</v>
      </c>
    </row>
    <row r="237" spans="1:2">
      <c r="A237" s="20"/>
      <c r="B237" t="s">
        <v>375</v>
      </c>
    </row>
    <row r="238" spans="1:2">
      <c r="A238" s="20"/>
      <c r="B238" t="s">
        <v>383</v>
      </c>
    </row>
    <row r="239" spans="1:2">
      <c r="A239" s="20"/>
      <c r="B239" t="s">
        <v>382</v>
      </c>
    </row>
    <row r="240" spans="1:2">
      <c r="A240" s="20"/>
      <c r="B240" t="s">
        <v>384</v>
      </c>
    </row>
    <row r="241" spans="1:2">
      <c r="A241" s="20"/>
      <c r="B241" t="s">
        <v>388</v>
      </c>
    </row>
    <row r="242" spans="1:2">
      <c r="A242" s="20"/>
      <c r="B242" t="s">
        <v>389</v>
      </c>
    </row>
    <row r="243" spans="1:2">
      <c r="A243" s="20"/>
      <c r="B243" t="s">
        <v>390</v>
      </c>
    </row>
    <row r="244" spans="1:2">
      <c r="A244" s="20"/>
      <c r="B244" t="s">
        <v>392</v>
      </c>
    </row>
    <row r="245" spans="1:2">
      <c r="A245" s="20">
        <v>44338.757544444401</v>
      </c>
      <c r="B245" t="s">
        <v>391</v>
      </c>
    </row>
    <row r="246" spans="1:2">
      <c r="A246" s="20"/>
      <c r="B246" t="s">
        <v>393</v>
      </c>
    </row>
    <row r="247" spans="1:2">
      <c r="A247" s="20">
        <v>44340.377351157404</v>
      </c>
      <c r="B247" t="s">
        <v>394</v>
      </c>
    </row>
    <row r="248" spans="1:2">
      <c r="A248" s="20"/>
      <c r="B248" t="s">
        <v>395</v>
      </c>
    </row>
    <row r="249" spans="1:2">
      <c r="A249" s="20"/>
      <c r="B249" t="s">
        <v>398</v>
      </c>
    </row>
    <row r="250" spans="1:2">
      <c r="A250" s="20"/>
      <c r="B250" t="s">
        <v>399</v>
      </c>
    </row>
    <row r="251" spans="1:2">
      <c r="A251" s="20"/>
      <c r="B251" t="s">
        <v>400</v>
      </c>
    </row>
    <row r="252" spans="1:2">
      <c r="A252" s="20"/>
      <c r="B252" t="s">
        <v>402</v>
      </c>
    </row>
    <row r="253" spans="1:2">
      <c r="A253" s="20"/>
      <c r="B253" t="s">
        <v>403</v>
      </c>
    </row>
    <row r="254" spans="1:2">
      <c r="B254" t="s">
        <v>404</v>
      </c>
    </row>
    <row r="255" spans="1:2">
      <c r="A255" s="20">
        <v>44341.368147569403</v>
      </c>
      <c r="B255" t="s">
        <v>406</v>
      </c>
    </row>
    <row r="256" spans="1:2">
      <c r="A256" s="20"/>
      <c r="B256" t="s">
        <v>408</v>
      </c>
    </row>
    <row r="257" spans="1:2">
      <c r="A257" s="20"/>
      <c r="B257" t="s">
        <v>411</v>
      </c>
    </row>
    <row r="258" spans="1:2">
      <c r="A258" s="20"/>
      <c r="B258" t="s">
        <v>414</v>
      </c>
    </row>
    <row r="259" spans="1:2">
      <c r="A259" s="20"/>
      <c r="B259" t="s">
        <v>415</v>
      </c>
    </row>
    <row r="260" spans="1:2">
      <c r="A260" s="20"/>
      <c r="B260" t="s">
        <v>416</v>
      </c>
    </row>
    <row r="261" spans="1:2">
      <c r="A261" s="20"/>
      <c r="B261" t="s">
        <v>417</v>
      </c>
    </row>
    <row r="262" spans="1:2">
      <c r="A262" s="20"/>
      <c r="B262" t="s">
        <v>418</v>
      </c>
    </row>
    <row r="263" spans="1:2">
      <c r="A263" s="20"/>
      <c r="B263" t="s">
        <v>420</v>
      </c>
    </row>
    <row r="264" spans="1:2">
      <c r="A264" s="20"/>
      <c r="B264" t="s">
        <v>431</v>
      </c>
    </row>
    <row r="265" spans="1:2">
      <c r="A265" s="20"/>
      <c r="B265" t="s">
        <v>432</v>
      </c>
    </row>
    <row r="266" spans="1:2">
      <c r="A266" s="20"/>
      <c r="B266" t="s">
        <v>433</v>
      </c>
    </row>
    <row r="267" spans="1:2">
      <c r="A267" s="20">
        <v>44343.596566666703</v>
      </c>
      <c r="B267" t="s">
        <v>434</v>
      </c>
    </row>
    <row r="268" spans="1:2">
      <c r="A268" s="20"/>
      <c r="B268" t="s">
        <v>435</v>
      </c>
    </row>
    <row r="269" spans="1:2">
      <c r="A269" s="20"/>
      <c r="B269" t="s">
        <v>436</v>
      </c>
    </row>
    <row r="270" spans="1:2">
      <c r="A270" s="20"/>
      <c r="B270" t="s">
        <v>486</v>
      </c>
    </row>
    <row r="271" spans="1:2">
      <c r="A271" s="20"/>
      <c r="B271" t="s">
        <v>487</v>
      </c>
    </row>
    <row r="272" spans="1:2">
      <c r="A272" s="20"/>
      <c r="B272" t="s">
        <v>488</v>
      </c>
    </row>
    <row r="273" spans="1:2">
      <c r="A273" s="20"/>
      <c r="B273" t="s">
        <v>489</v>
      </c>
    </row>
    <row r="274" spans="1:2">
      <c r="A274" s="20"/>
      <c r="B274" t="s">
        <v>490</v>
      </c>
    </row>
    <row r="275" spans="1:2">
      <c r="A275" s="20"/>
      <c r="B275" t="s">
        <v>492</v>
      </c>
    </row>
    <row r="276" spans="1:2">
      <c r="A276" s="20">
        <v>44352.575020601798</v>
      </c>
      <c r="B276" t="s">
        <v>494</v>
      </c>
    </row>
    <row r="277" spans="1:2">
      <c r="A277" s="20"/>
      <c r="B277" t="s">
        <v>493</v>
      </c>
    </row>
    <row r="278" spans="1:2">
      <c r="A278" s="20"/>
      <c r="B278" t="s">
        <v>495</v>
      </c>
    </row>
    <row r="279" spans="1:2">
      <c r="A279" s="20">
        <v>44353.419314120401</v>
      </c>
      <c r="B279" t="s">
        <v>496</v>
      </c>
    </row>
    <row r="280" spans="1:2">
      <c r="A280" s="20"/>
      <c r="B280" t="s">
        <v>502</v>
      </c>
    </row>
    <row r="281" spans="1:2">
      <c r="A281" s="20"/>
      <c r="B281" t="s">
        <v>497</v>
      </c>
    </row>
    <row r="282" spans="1:2">
      <c r="A282" s="20"/>
      <c r="B282" t="s">
        <v>498</v>
      </c>
    </row>
    <row r="283" spans="1:2">
      <c r="A283" s="20"/>
      <c r="B283" t="s">
        <v>499</v>
      </c>
    </row>
    <row r="284" spans="1:2">
      <c r="A284" s="20"/>
      <c r="B284" t="s">
        <v>501</v>
      </c>
    </row>
    <row r="285" spans="1:2">
      <c r="A285" s="20"/>
      <c r="B285" t="s">
        <v>503</v>
      </c>
    </row>
    <row r="286" spans="1:2">
      <c r="A286" s="20"/>
      <c r="B286" t="s">
        <v>504</v>
      </c>
    </row>
    <row r="287" spans="1:2">
      <c r="A287" s="20"/>
      <c r="B287" t="s">
        <v>505</v>
      </c>
    </row>
    <row r="288" spans="1:2">
      <c r="A288" s="20"/>
      <c r="B288" t="s">
        <v>506</v>
      </c>
    </row>
    <row r="289" spans="1:2">
      <c r="A289" s="20"/>
      <c r="B289" t="s">
        <v>507</v>
      </c>
    </row>
    <row r="290" spans="1:2">
      <c r="A290" s="20"/>
      <c r="B290" t="s">
        <v>508</v>
      </c>
    </row>
    <row r="291" spans="1:2">
      <c r="A291" s="20"/>
      <c r="B291" t="s">
        <v>509</v>
      </c>
    </row>
    <row r="292" spans="1:2">
      <c r="A292" s="20"/>
      <c r="B292" t="s">
        <v>510</v>
      </c>
    </row>
    <row r="293" spans="1:2">
      <c r="A293" s="20"/>
      <c r="B293" t="s">
        <v>511</v>
      </c>
    </row>
    <row r="294" spans="1:2">
      <c r="A294" s="20"/>
      <c r="B294" t="s">
        <v>513</v>
      </c>
    </row>
    <row r="295" spans="1:2">
      <c r="A295" s="20"/>
      <c r="B295" t="s">
        <v>512</v>
      </c>
    </row>
    <row r="296" spans="1:2">
      <c r="A296" s="20"/>
      <c r="B296" t="s">
        <v>515</v>
      </c>
    </row>
    <row r="297" spans="1:2">
      <c r="A297" s="20"/>
      <c r="B297" t="s">
        <v>516</v>
      </c>
    </row>
    <row r="298" spans="1:2">
      <c r="A298" s="20"/>
      <c r="B298" t="s">
        <v>520</v>
      </c>
    </row>
    <row r="299" spans="1:2">
      <c r="A299" s="20"/>
      <c r="B299" t="s">
        <v>521</v>
      </c>
    </row>
    <row r="300" spans="1:2">
      <c r="A300" s="20">
        <v>44356.777344212998</v>
      </c>
      <c r="B300" t="s">
        <v>522</v>
      </c>
    </row>
    <row r="301" spans="1:2">
      <c r="A301" s="20"/>
      <c r="B301" t="s">
        <v>523</v>
      </c>
    </row>
    <row r="302" spans="1:2">
      <c r="A302" s="20"/>
      <c r="B302" t="s">
        <v>524</v>
      </c>
    </row>
    <row r="303" spans="1:2">
      <c r="A303" s="20"/>
      <c r="B303" t="s">
        <v>525</v>
      </c>
    </row>
    <row r="304" spans="1:2" ht="30">
      <c r="A304" s="20"/>
      <c r="B304" s="6" t="s">
        <v>526</v>
      </c>
    </row>
    <row r="305" spans="1:2">
      <c r="A305" s="20"/>
      <c r="B305" t="s">
        <v>527</v>
      </c>
    </row>
    <row r="306" spans="1:2">
      <c r="A306" s="20"/>
      <c r="B306" t="s">
        <v>528</v>
      </c>
    </row>
    <row r="307" spans="1:2">
      <c r="A307" s="20"/>
      <c r="B307" t="s">
        <v>529</v>
      </c>
    </row>
    <row r="308" spans="1:2">
      <c r="A308" s="20"/>
      <c r="B308" t="s">
        <v>530</v>
      </c>
    </row>
    <row r="309" spans="1:2">
      <c r="A309" s="20"/>
      <c r="B309" t="s">
        <v>540</v>
      </c>
    </row>
    <row r="310" spans="1:2">
      <c r="A310" s="20">
        <v>44357.347470833301</v>
      </c>
      <c r="B310" t="s">
        <v>541</v>
      </c>
    </row>
    <row r="311" spans="1:2">
      <c r="A311" s="20"/>
      <c r="B311" t="s">
        <v>544</v>
      </c>
    </row>
    <row r="312" spans="1:2">
      <c r="A312" s="20"/>
      <c r="B312" t="s">
        <v>545</v>
      </c>
    </row>
    <row r="313" spans="1:2">
      <c r="A313" s="20"/>
      <c r="B313" t="s">
        <v>547</v>
      </c>
    </row>
    <row r="314" spans="1:2">
      <c r="A314" s="20"/>
      <c r="B314" t="s">
        <v>548</v>
      </c>
    </row>
    <row r="315" spans="1:2">
      <c r="A315" s="20"/>
      <c r="B315" t="s">
        <v>549</v>
      </c>
    </row>
    <row r="316" spans="1:2">
      <c r="A316" s="20"/>
      <c r="B316" t="s">
        <v>550</v>
      </c>
    </row>
    <row r="317" spans="1:2">
      <c r="A317" s="20"/>
      <c r="B317" t="s">
        <v>551</v>
      </c>
    </row>
    <row r="318" spans="1:2">
      <c r="A318" s="20"/>
      <c r="B318" t="s">
        <v>552</v>
      </c>
    </row>
    <row r="319" spans="1:2">
      <c r="A319" s="20"/>
      <c r="B319" t="s">
        <v>553</v>
      </c>
    </row>
    <row r="320" spans="1:2">
      <c r="A320" s="20"/>
      <c r="B320" t="s">
        <v>554</v>
      </c>
    </row>
    <row r="321" spans="1:2">
      <c r="A321" s="20"/>
      <c r="B321" t="s">
        <v>555</v>
      </c>
    </row>
    <row r="322" spans="1:2">
      <c r="A322" s="20"/>
      <c r="B322" t="s">
        <v>556</v>
      </c>
    </row>
    <row r="323" spans="1:2">
      <c r="A323" s="20">
        <v>44359.798668518502</v>
      </c>
      <c r="B323" t="s">
        <v>557</v>
      </c>
    </row>
    <row r="324" spans="1:2">
      <c r="A324" s="20"/>
      <c r="B324" t="s">
        <v>558</v>
      </c>
    </row>
    <row r="325" spans="1:2">
      <c r="A325" s="20">
        <v>44360.301544444403</v>
      </c>
      <c r="B325" t="s">
        <v>559</v>
      </c>
    </row>
    <row r="326" spans="1:2">
      <c r="A326" s="20"/>
      <c r="B326" t="s">
        <v>560</v>
      </c>
    </row>
    <row r="327" spans="1:2">
      <c r="A327" s="20"/>
      <c r="B327" t="s">
        <v>561</v>
      </c>
    </row>
    <row r="328" spans="1:2">
      <c r="A328" s="20"/>
      <c r="B328" t="s">
        <v>562</v>
      </c>
    </row>
    <row r="329" spans="1:2">
      <c r="A329" s="20"/>
      <c r="B329" t="s">
        <v>563</v>
      </c>
    </row>
    <row r="330" spans="1:2">
      <c r="A330" s="20"/>
      <c r="B330" t="s">
        <v>564</v>
      </c>
    </row>
    <row r="331" spans="1:2">
      <c r="A331" s="20"/>
      <c r="B331" t="s">
        <v>565</v>
      </c>
    </row>
    <row r="332" spans="1:2" ht="30">
      <c r="A332" s="20"/>
      <c r="B332" s="6" t="s">
        <v>570</v>
      </c>
    </row>
    <row r="333" spans="1:2">
      <c r="A333" s="20"/>
      <c r="B333" t="s">
        <v>566</v>
      </c>
    </row>
    <row r="334" spans="1:2">
      <c r="A334" s="20"/>
      <c r="B334" t="s">
        <v>567</v>
      </c>
    </row>
    <row r="335" spans="1:2">
      <c r="A335" s="20"/>
      <c r="B335" t="s">
        <v>568</v>
      </c>
    </row>
    <row r="336" spans="1:2">
      <c r="A336" s="20"/>
      <c r="B336" t="s">
        <v>574</v>
      </c>
    </row>
    <row r="337" spans="1:2">
      <c r="A337" s="20">
        <v>44360.751121412002</v>
      </c>
      <c r="B337" t="s">
        <v>569</v>
      </c>
    </row>
    <row r="338" spans="1:2">
      <c r="A338" s="20"/>
      <c r="B338" t="s">
        <v>571</v>
      </c>
    </row>
    <row r="339" spans="1:2">
      <c r="A339" s="20"/>
      <c r="B339" t="s">
        <v>572</v>
      </c>
    </row>
    <row r="340" spans="1:2">
      <c r="A340" s="20"/>
      <c r="B340" t="s">
        <v>573</v>
      </c>
    </row>
    <row r="341" spans="1:2">
      <c r="A341" s="20"/>
      <c r="B341" t="s">
        <v>580</v>
      </c>
    </row>
    <row r="342" spans="1:2" ht="30">
      <c r="A342" s="20"/>
      <c r="B342" s="6" t="s">
        <v>575</v>
      </c>
    </row>
    <row r="343" spans="1:2" ht="30">
      <c r="A343" s="20"/>
      <c r="B343" s="6" t="s">
        <v>582</v>
      </c>
    </row>
    <row r="344" spans="1:2">
      <c r="A344" s="20"/>
      <c r="B344" t="s">
        <v>577</v>
      </c>
    </row>
    <row r="345" spans="1:2" ht="30">
      <c r="A345" s="20"/>
      <c r="B345" s="6" t="s">
        <v>579</v>
      </c>
    </row>
    <row r="346" spans="1:2">
      <c r="A346" s="20"/>
      <c r="B346" t="s">
        <v>581</v>
      </c>
    </row>
    <row r="347" spans="1:2">
      <c r="A347" s="20"/>
      <c r="B347" t="s">
        <v>583</v>
      </c>
    </row>
    <row r="348" spans="1:2">
      <c r="A348" s="20"/>
      <c r="B348" t="s">
        <v>584</v>
      </c>
    </row>
    <row r="349" spans="1:2" ht="30">
      <c r="A349" s="20"/>
      <c r="B349" s="6" t="s">
        <v>585</v>
      </c>
    </row>
    <row r="350" spans="1:2">
      <c r="A350" s="20"/>
      <c r="B350" t="s">
        <v>586</v>
      </c>
    </row>
    <row r="351" spans="1:2">
      <c r="A351" s="20"/>
      <c r="B351" t="s">
        <v>587</v>
      </c>
    </row>
    <row r="352" spans="1:2">
      <c r="A352" s="20"/>
      <c r="B352" t="s">
        <v>588</v>
      </c>
    </row>
    <row r="353" spans="1:2">
      <c r="A353" s="20">
        <v>44362.670448611098</v>
      </c>
      <c r="B353" t="s">
        <v>589</v>
      </c>
    </row>
    <row r="354" spans="1:2">
      <c r="A354" s="20"/>
      <c r="B354" t="s">
        <v>590</v>
      </c>
    </row>
    <row r="355" spans="1:2">
      <c r="A355" s="20"/>
      <c r="B355" t="s">
        <v>591</v>
      </c>
    </row>
    <row r="356" spans="1:2">
      <c r="A356" s="20"/>
      <c r="B356" t="s">
        <v>593</v>
      </c>
    </row>
    <row r="357" spans="1:2">
      <c r="A357" s="20"/>
      <c r="B357" t="s">
        <v>594</v>
      </c>
    </row>
    <row r="358" spans="1:2">
      <c r="A358" s="20"/>
      <c r="B358" t="s">
        <v>596</v>
      </c>
    </row>
    <row r="359" spans="1:2">
      <c r="A359" s="20"/>
      <c r="B359" t="s">
        <v>597</v>
      </c>
    </row>
    <row r="360" spans="1:2">
      <c r="A360" s="20"/>
      <c r="B360" t="s">
        <v>598</v>
      </c>
    </row>
    <row r="361" spans="1:2">
      <c r="A361" s="20"/>
      <c r="B361" t="s">
        <v>599</v>
      </c>
    </row>
    <row r="362" spans="1:2">
      <c r="A362" s="20"/>
      <c r="B362" t="s">
        <v>608</v>
      </c>
    </row>
    <row r="363" spans="1:2">
      <c r="A363" s="20"/>
      <c r="B363" t="s">
        <v>600</v>
      </c>
    </row>
    <row r="364" spans="1:2">
      <c r="A364" s="20"/>
      <c r="B364" t="s">
        <v>601</v>
      </c>
    </row>
    <row r="365" spans="1:2">
      <c r="A365" s="20"/>
      <c r="B365" t="s">
        <v>602</v>
      </c>
    </row>
    <row r="366" spans="1:2">
      <c r="A366" s="20"/>
      <c r="B366" t="s">
        <v>603</v>
      </c>
    </row>
    <row r="367" spans="1:2">
      <c r="A367" s="20">
        <v>44363.678779398098</v>
      </c>
      <c r="B367" t="s">
        <v>604</v>
      </c>
    </row>
    <row r="368" spans="1:2">
      <c r="A368" s="20"/>
      <c r="B368" t="s">
        <v>605</v>
      </c>
    </row>
    <row r="369" spans="1:2">
      <c r="A369" s="20"/>
      <c r="B369" t="s">
        <v>606</v>
      </c>
    </row>
    <row r="370" spans="1:2">
      <c r="A370" s="20">
        <v>44364.255856481483</v>
      </c>
      <c r="B370" t="s">
        <v>607</v>
      </c>
    </row>
    <row r="371" spans="1:2">
      <c r="A371" s="20"/>
      <c r="B371" t="s">
        <v>609</v>
      </c>
    </row>
    <row r="372" spans="1:2">
      <c r="A372" s="20"/>
      <c r="B372" t="s">
        <v>610</v>
      </c>
    </row>
    <row r="373" spans="1:2">
      <c r="A373" s="20"/>
      <c r="B373" t="s">
        <v>611</v>
      </c>
    </row>
    <row r="374" spans="1:2">
      <c r="A374" s="20"/>
      <c r="B374" t="s">
        <v>612</v>
      </c>
    </row>
    <row r="375" spans="1:2">
      <c r="A375" s="20"/>
      <c r="B375" t="s">
        <v>613</v>
      </c>
    </row>
    <row r="376" spans="1:2">
      <c r="A376" s="20"/>
      <c r="B376" t="s">
        <v>614</v>
      </c>
    </row>
    <row r="377" spans="1:2">
      <c r="A377" s="20"/>
      <c r="B377" t="s">
        <v>615</v>
      </c>
    </row>
    <row r="378" spans="1:2">
      <c r="A378" s="20"/>
      <c r="B378" t="s">
        <v>618</v>
      </c>
    </row>
    <row r="379" spans="1:2">
      <c r="A379" s="20">
        <v>44364.571406713003</v>
      </c>
      <c r="B379" t="s">
        <v>616</v>
      </c>
    </row>
    <row r="380" spans="1:2">
      <c r="A380" s="20"/>
      <c r="B380" t="s">
        <v>619</v>
      </c>
    </row>
    <row r="381" spans="1:2">
      <c r="A381" s="20"/>
      <c r="B381" t="s">
        <v>620</v>
      </c>
    </row>
    <row r="382" spans="1:2">
      <c r="A382" s="20"/>
      <c r="B382" t="s">
        <v>622</v>
      </c>
    </row>
    <row r="383" spans="1:2">
      <c r="A383" s="20"/>
      <c r="B383" t="s">
        <v>623</v>
      </c>
    </row>
    <row r="384" spans="1:2">
      <c r="A384" s="20">
        <v>44365.652302546303</v>
      </c>
      <c r="B384" t="s">
        <v>625</v>
      </c>
    </row>
    <row r="385" spans="1:2">
      <c r="A385" s="20"/>
      <c r="B385" t="s">
        <v>628</v>
      </c>
    </row>
    <row r="386" spans="1:2">
      <c r="A386" s="20"/>
      <c r="B386" t="s">
        <v>629</v>
      </c>
    </row>
    <row r="387" spans="1:2">
      <c r="A387" s="20"/>
      <c r="B387" t="s">
        <v>630</v>
      </c>
    </row>
    <row r="388" spans="1:2">
      <c r="A388" s="20"/>
      <c r="B388" t="s">
        <v>631</v>
      </c>
    </row>
    <row r="389" spans="1:2">
      <c r="A389" s="20"/>
      <c r="B389" t="s">
        <v>632</v>
      </c>
    </row>
    <row r="390" spans="1:2" ht="30">
      <c r="A390" s="20">
        <v>44366.343164699101</v>
      </c>
      <c r="B390" s="6" t="s">
        <v>633</v>
      </c>
    </row>
    <row r="391" spans="1:2">
      <c r="A391" s="20"/>
      <c r="B391" t="s">
        <v>634</v>
      </c>
    </row>
    <row r="392" spans="1:2">
      <c r="A392" s="20"/>
      <c r="B392" t="s">
        <v>635</v>
      </c>
    </row>
    <row r="393" spans="1:2">
      <c r="A393" s="20"/>
      <c r="B393" t="s">
        <v>636</v>
      </c>
    </row>
    <row r="394" spans="1:2">
      <c r="A394" s="20"/>
      <c r="B394" t="s">
        <v>642</v>
      </c>
    </row>
    <row r="395" spans="1:2" ht="30">
      <c r="A395" s="20"/>
      <c r="B395" s="6" t="s">
        <v>643</v>
      </c>
    </row>
    <row r="396" spans="1:2">
      <c r="A396" s="20"/>
      <c r="B396" t="s">
        <v>644</v>
      </c>
    </row>
    <row r="397" spans="1:2">
      <c r="A397" s="20"/>
      <c r="B397" t="s">
        <v>645</v>
      </c>
    </row>
    <row r="398" spans="1:2">
      <c r="A398" s="20"/>
      <c r="B398" t="s">
        <v>646</v>
      </c>
    </row>
    <row r="399" spans="1:2">
      <c r="A399" s="20"/>
      <c r="B399" t="s">
        <v>647</v>
      </c>
    </row>
    <row r="400" spans="1:2">
      <c r="A400" s="20"/>
      <c r="B400" t="s">
        <v>648</v>
      </c>
    </row>
    <row r="401" spans="1:2">
      <c r="A401" s="20"/>
      <c r="B401" t="s">
        <v>651</v>
      </c>
    </row>
    <row r="402" spans="1:2">
      <c r="A402" s="20"/>
      <c r="B402" t="s">
        <v>652</v>
      </c>
    </row>
    <row r="403" spans="1:2">
      <c r="A403" s="63">
        <v>44368.569395023202</v>
      </c>
      <c r="B403" s="6" t="s">
        <v>649</v>
      </c>
    </row>
    <row r="404" spans="1:2">
      <c r="A404" s="63"/>
      <c r="B404" s="6" t="s">
        <v>650</v>
      </c>
    </row>
    <row r="405" spans="1:2" ht="30">
      <c r="A405" s="63">
        <v>44370.624910532402</v>
      </c>
      <c r="B405" s="6" t="s">
        <v>653</v>
      </c>
    </row>
    <row r="406" spans="1:2">
      <c r="A406" s="63"/>
      <c r="B406" s="6" t="s">
        <v>656</v>
      </c>
    </row>
    <row r="407" spans="1:2">
      <c r="A407" s="63"/>
      <c r="B407" s="6" t="s">
        <v>657</v>
      </c>
    </row>
    <row r="408" spans="1:2">
      <c r="A408" s="63">
        <v>44377.714576967599</v>
      </c>
      <c r="B408" s="6" t="s">
        <v>658</v>
      </c>
    </row>
    <row r="409" spans="1:2">
      <c r="A409" s="63"/>
      <c r="B409" s="6" t="s">
        <v>659</v>
      </c>
    </row>
    <row r="410" spans="1:2">
      <c r="A410" s="63"/>
      <c r="B410" s="6" t="s">
        <v>661</v>
      </c>
    </row>
    <row r="411" spans="1:2">
      <c r="A411" s="63"/>
      <c r="B411" s="6" t="s">
        <v>662</v>
      </c>
    </row>
    <row r="412" spans="1:2">
      <c r="A412" s="63">
        <v>44378.460482060204</v>
      </c>
      <c r="B412" s="6" t="s">
        <v>670</v>
      </c>
    </row>
    <row r="413" spans="1:2">
      <c r="A413" s="63"/>
      <c r="B413" s="6" t="s">
        <v>671</v>
      </c>
    </row>
    <row r="414" spans="1:2">
      <c r="A414" s="63"/>
      <c r="B414" s="6" t="s">
        <v>672</v>
      </c>
    </row>
    <row r="415" spans="1:2">
      <c r="A415" s="63"/>
      <c r="B415" s="6" t="s">
        <v>676</v>
      </c>
    </row>
    <row r="416" spans="1:2">
      <c r="A416" s="63"/>
      <c r="B416" s="6" t="s">
        <v>677</v>
      </c>
    </row>
    <row r="417" spans="1:2">
      <c r="A417" s="63"/>
      <c r="B417" s="6" t="s">
        <v>686</v>
      </c>
    </row>
    <row r="418" spans="1:2">
      <c r="A418" s="63"/>
      <c r="B418" s="6" t="s">
        <v>687</v>
      </c>
    </row>
    <row r="419" spans="1:2">
      <c r="A419" s="63">
        <v>44379.903977661997</v>
      </c>
      <c r="B419" s="6" t="s">
        <v>688</v>
      </c>
    </row>
    <row r="420" spans="1:2">
      <c r="A420" s="63"/>
      <c r="B420" s="6" t="s">
        <v>689</v>
      </c>
    </row>
    <row r="421" spans="1:2">
      <c r="A421" s="63"/>
      <c r="B421" s="6" t="s">
        <v>690</v>
      </c>
    </row>
    <row r="422" spans="1:2">
      <c r="A422" s="63"/>
      <c r="B422" s="6" t="s">
        <v>691</v>
      </c>
    </row>
    <row r="423" spans="1:2">
      <c r="A423" s="63"/>
      <c r="B423" s="6" t="s">
        <v>692</v>
      </c>
    </row>
    <row r="424" spans="1:2">
      <c r="A424" s="63"/>
      <c r="B424" s="6" t="s">
        <v>694</v>
      </c>
    </row>
    <row r="425" spans="1:2">
      <c r="A425" s="63"/>
      <c r="B425" s="6" t="s">
        <v>693</v>
      </c>
    </row>
    <row r="426" spans="1:2">
      <c r="A426" s="63">
        <v>44381.743217592499</v>
      </c>
      <c r="B426" s="6" t="s">
        <v>698</v>
      </c>
    </row>
    <row r="427" spans="1:2">
      <c r="A427" s="63"/>
      <c r="B427" s="6" t="s">
        <v>695</v>
      </c>
    </row>
    <row r="428" spans="1:2">
      <c r="A428" s="63"/>
      <c r="B428" s="6" t="s">
        <v>696</v>
      </c>
    </row>
    <row r="429" spans="1:2">
      <c r="A429" s="63">
        <v>44382.434702199098</v>
      </c>
      <c r="B429" s="6" t="s">
        <v>697</v>
      </c>
    </row>
    <row r="430" spans="1:2">
      <c r="A430" s="63"/>
      <c r="B430" s="6" t="s">
        <v>699</v>
      </c>
    </row>
    <row r="431" spans="1:2">
      <c r="A431" s="63"/>
      <c r="B431" s="6" t="s">
        <v>700</v>
      </c>
    </row>
    <row r="432" spans="1:2">
      <c r="A432" s="63"/>
      <c r="B432" s="6" t="s">
        <v>701</v>
      </c>
    </row>
    <row r="433" spans="1:2">
      <c r="A433" s="63"/>
      <c r="B433" s="6" t="s">
        <v>702</v>
      </c>
    </row>
    <row r="434" spans="1:2">
      <c r="A434" s="63">
        <v>44389.828451736103</v>
      </c>
      <c r="B434" s="6" t="s">
        <v>703</v>
      </c>
    </row>
    <row r="435" spans="1:2">
      <c r="A435" s="63"/>
      <c r="B435" s="6" t="s">
        <v>705</v>
      </c>
    </row>
    <row r="436" spans="1:2" ht="30">
      <c r="A436" s="63">
        <v>44390.399459953704</v>
      </c>
      <c r="B436" s="6" t="s">
        <v>710</v>
      </c>
    </row>
    <row r="437" spans="1:2">
      <c r="A437" s="63"/>
      <c r="B437" s="6" t="s">
        <v>706</v>
      </c>
    </row>
    <row r="438" spans="1:2">
      <c r="A438" s="63"/>
      <c r="B438" s="6" t="s">
        <v>707</v>
      </c>
    </row>
    <row r="439" spans="1:2">
      <c r="A439" s="63"/>
      <c r="B439" s="6" t="s">
        <v>709</v>
      </c>
    </row>
    <row r="440" spans="1:2">
      <c r="A440" s="63"/>
      <c r="B440" s="6" t="s">
        <v>708</v>
      </c>
    </row>
    <row r="441" spans="1:2">
      <c r="A441" s="63">
        <v>44391.441843865701</v>
      </c>
      <c r="B441" s="6" t="s">
        <v>711</v>
      </c>
    </row>
    <row r="442" spans="1:2">
      <c r="A442" s="63"/>
      <c r="B442" s="6" t="s">
        <v>714</v>
      </c>
    </row>
    <row r="443" spans="1:2">
      <c r="A443" s="63"/>
      <c r="B443" s="6" t="s">
        <v>715</v>
      </c>
    </row>
    <row r="444" spans="1:2">
      <c r="A444" s="63">
        <v>44392.6351945602</v>
      </c>
      <c r="B444" s="6" t="s">
        <v>716</v>
      </c>
    </row>
    <row r="445" spans="1:2">
      <c r="A445" s="63"/>
      <c r="B445" s="6" t="s">
        <v>717</v>
      </c>
    </row>
    <row r="446" spans="1:2">
      <c r="A446" s="63"/>
      <c r="B446" s="6" t="s">
        <v>718</v>
      </c>
    </row>
    <row r="447" spans="1:2">
      <c r="A447" s="63"/>
      <c r="B447" s="6" t="s">
        <v>719</v>
      </c>
    </row>
    <row r="448" spans="1:2">
      <c r="A448" s="63"/>
      <c r="B448" s="6" t="s">
        <v>720</v>
      </c>
    </row>
    <row r="449" spans="1:2">
      <c r="A449" s="63"/>
      <c r="B449" s="6" t="s">
        <v>721</v>
      </c>
    </row>
    <row r="450" spans="1:2">
      <c r="A450" s="63">
        <v>44393.596008449102</v>
      </c>
      <c r="B450" s="6" t="s">
        <v>724</v>
      </c>
    </row>
    <row r="451" spans="1:2" ht="30">
      <c r="A451" s="63"/>
      <c r="B451" s="6" t="s">
        <v>725</v>
      </c>
    </row>
    <row r="452" spans="1:2">
      <c r="A452" s="63"/>
      <c r="B452" s="6" t="s">
        <v>726</v>
      </c>
    </row>
    <row r="453" spans="1:2">
      <c r="A453" s="63">
        <v>44394.344260300903</v>
      </c>
      <c r="B453" s="6" t="s">
        <v>727</v>
      </c>
    </row>
    <row r="454" spans="1:2">
      <c r="A454" s="63"/>
      <c r="B454" s="6" t="s">
        <v>728</v>
      </c>
    </row>
    <row r="455" spans="1:2">
      <c r="A455" s="63"/>
      <c r="B455" s="6" t="s">
        <v>729</v>
      </c>
    </row>
    <row r="456" spans="1:2">
      <c r="A456" s="63"/>
      <c r="B456" s="6" t="s">
        <v>730</v>
      </c>
    </row>
    <row r="457" spans="1:2">
      <c r="A457" s="63"/>
      <c r="B457" s="6" t="s">
        <v>731</v>
      </c>
    </row>
    <row r="458" spans="1:2">
      <c r="A458" s="63"/>
      <c r="B458" s="6" t="s">
        <v>732</v>
      </c>
    </row>
    <row r="459" spans="1:2">
      <c r="A459" s="63">
        <v>44396.432169791697</v>
      </c>
      <c r="B459" s="6" t="s">
        <v>733</v>
      </c>
    </row>
    <row r="460" spans="1:2">
      <c r="A460" s="63"/>
      <c r="B460" s="6" t="s">
        <v>734</v>
      </c>
    </row>
    <row r="461" spans="1:2">
      <c r="A461" s="63"/>
      <c r="B461" s="6" t="s">
        <v>735</v>
      </c>
    </row>
    <row r="462" spans="1:2">
      <c r="A462" s="63"/>
      <c r="B462" s="6" t="s">
        <v>736</v>
      </c>
    </row>
    <row r="463" spans="1:2">
      <c r="A463" s="63"/>
      <c r="B463" s="6" t="s">
        <v>739</v>
      </c>
    </row>
    <row r="464" spans="1:2">
      <c r="A464" s="63"/>
      <c r="B464" s="6" t="s">
        <v>740</v>
      </c>
    </row>
    <row r="465" spans="1:2">
      <c r="A465" s="63"/>
      <c r="B465" s="6" t="s">
        <v>741</v>
      </c>
    </row>
    <row r="466" spans="1:2">
      <c r="A466" s="63"/>
      <c r="B466" s="6" t="s">
        <v>742</v>
      </c>
    </row>
    <row r="467" spans="1:2">
      <c r="A467" s="63">
        <v>44397.760985416702</v>
      </c>
      <c r="B467" s="6" t="s">
        <v>743</v>
      </c>
    </row>
    <row r="468" spans="1:2">
      <c r="A468" s="63"/>
      <c r="B468" s="6" t="s">
        <v>744</v>
      </c>
    </row>
    <row r="469" spans="1:2">
      <c r="A469" s="63"/>
      <c r="B469" s="6" t="s">
        <v>746</v>
      </c>
    </row>
    <row r="470" spans="1:2">
      <c r="A470" s="63"/>
      <c r="B470" s="6" t="s">
        <v>747</v>
      </c>
    </row>
    <row r="471" spans="1:2">
      <c r="A471" s="63"/>
      <c r="B471" s="6" t="s">
        <v>749</v>
      </c>
    </row>
    <row r="472" spans="1:2">
      <c r="A472" s="63"/>
      <c r="B472" s="6" t="s">
        <v>748</v>
      </c>
    </row>
    <row r="473" spans="1:2">
      <c r="A473" s="63"/>
      <c r="B473" s="6" t="s">
        <v>750</v>
      </c>
    </row>
    <row r="474" spans="1:2">
      <c r="A474" s="63"/>
      <c r="B474" s="6" t="s">
        <v>751</v>
      </c>
    </row>
    <row r="475" spans="1:2">
      <c r="A475" s="63"/>
      <c r="B475" s="6" t="s">
        <v>752</v>
      </c>
    </row>
    <row r="476" spans="1:2">
      <c r="A476" s="63"/>
      <c r="B476" s="6" t="s">
        <v>753</v>
      </c>
    </row>
    <row r="477" spans="1:2">
      <c r="A477" s="63"/>
      <c r="B477" s="6" t="s">
        <v>754</v>
      </c>
    </row>
    <row r="478" spans="1:2">
      <c r="A478" s="63"/>
      <c r="B478" s="6" t="s">
        <v>755</v>
      </c>
    </row>
    <row r="479" spans="1:2">
      <c r="A479" s="63"/>
      <c r="B479" s="6" t="s">
        <v>756</v>
      </c>
    </row>
    <row r="480" spans="1:2" ht="30">
      <c r="A480" s="63"/>
      <c r="B480" s="6" t="s">
        <v>757</v>
      </c>
    </row>
    <row r="481" spans="1:2">
      <c r="A481" s="63"/>
      <c r="B481" s="6" t="s">
        <v>758</v>
      </c>
    </row>
    <row r="482" spans="1:2">
      <c r="A482" s="63"/>
      <c r="B482" s="6" t="s">
        <v>759</v>
      </c>
    </row>
    <row r="483" spans="1:2">
      <c r="A483" s="63">
        <v>44400.683648495396</v>
      </c>
      <c r="B483" s="6" t="s">
        <v>760</v>
      </c>
    </row>
    <row r="484" spans="1:2">
      <c r="A484" s="63"/>
      <c r="B484" s="6" t="s">
        <v>761</v>
      </c>
    </row>
    <row r="485" spans="1:2">
      <c r="A485" s="63"/>
      <c r="B485" s="6" t="s">
        <v>762</v>
      </c>
    </row>
    <row r="486" spans="1:2">
      <c r="A486" s="63">
        <v>44402.489091782401</v>
      </c>
      <c r="B486" s="6" t="s">
        <v>764</v>
      </c>
    </row>
    <row r="487" spans="1:2">
      <c r="A487" s="63"/>
      <c r="B487" s="6" t="s">
        <v>766</v>
      </c>
    </row>
    <row r="488" spans="1:2">
      <c r="A488" s="63"/>
      <c r="B488" s="6" t="s">
        <v>768</v>
      </c>
    </row>
    <row r="489" spans="1:2">
      <c r="A489" s="63"/>
      <c r="B489" s="6" t="s">
        <v>769</v>
      </c>
    </row>
    <row r="490" spans="1:2">
      <c r="A490" s="63">
        <v>44403.537572337998</v>
      </c>
      <c r="B490" s="6" t="s">
        <v>770</v>
      </c>
    </row>
    <row r="491" spans="1:2">
      <c r="A491" s="63"/>
      <c r="B491" s="6" t="s">
        <v>771</v>
      </c>
    </row>
    <row r="492" spans="1:2">
      <c r="A492" s="63"/>
      <c r="B492" s="6" t="s">
        <v>774</v>
      </c>
    </row>
    <row r="493" spans="1:2">
      <c r="A493" s="63"/>
      <c r="B493" s="6" t="s">
        <v>772</v>
      </c>
    </row>
    <row r="494" spans="1:2">
      <c r="A494" s="63"/>
      <c r="B494" s="6" t="s">
        <v>773</v>
      </c>
    </row>
    <row r="495" spans="1:2">
      <c r="A495" s="63"/>
      <c r="B495" s="6" t="s">
        <v>775</v>
      </c>
    </row>
    <row r="496" spans="1:2">
      <c r="A496" s="63"/>
      <c r="B496" s="6" t="s">
        <v>777</v>
      </c>
    </row>
    <row r="497" spans="1:2">
      <c r="A497" s="63">
        <v>44406.638095601898</v>
      </c>
      <c r="B497" s="6" t="s">
        <v>778</v>
      </c>
    </row>
    <row r="498" spans="1:2">
      <c r="A498" s="63"/>
      <c r="B498" s="6" t="s">
        <v>779</v>
      </c>
    </row>
    <row r="499" spans="1:2">
      <c r="A499" s="63"/>
      <c r="B499" s="6" t="s">
        <v>780</v>
      </c>
    </row>
    <row r="500" spans="1:2">
      <c r="A500" s="63"/>
      <c r="B500" s="6" t="s">
        <v>781</v>
      </c>
    </row>
    <row r="501" spans="1:2">
      <c r="A501" s="63"/>
      <c r="B501" t="s">
        <v>782</v>
      </c>
    </row>
    <row r="502" spans="1:2">
      <c r="A502" s="63">
        <v>44408.754447337997</v>
      </c>
      <c r="B502" t="s">
        <v>783</v>
      </c>
    </row>
    <row r="503" spans="1:2">
      <c r="A503" s="63"/>
      <c r="B503" t="s">
        <v>784</v>
      </c>
    </row>
    <row r="504" spans="1:2">
      <c r="A504" s="63"/>
      <c r="B504" t="s">
        <v>785</v>
      </c>
    </row>
    <row r="505" spans="1:2">
      <c r="A505" s="63"/>
      <c r="B505" t="s">
        <v>786</v>
      </c>
    </row>
    <row r="506" spans="1:2">
      <c r="A506" s="63"/>
      <c r="B506" t="s">
        <v>787</v>
      </c>
    </row>
    <row r="507" spans="1:2">
      <c r="A507" s="63"/>
      <c r="B507" t="s">
        <v>788</v>
      </c>
    </row>
    <row r="508" spans="1:2">
      <c r="A508" s="63"/>
      <c r="B508" t="s">
        <v>789</v>
      </c>
    </row>
    <row r="509" spans="1:2">
      <c r="A509" s="63">
        <v>44411.598780671302</v>
      </c>
      <c r="B509" t="s">
        <v>790</v>
      </c>
    </row>
    <row r="510" spans="1:2">
      <c r="A510" s="63"/>
      <c r="B510" t="s">
        <v>791</v>
      </c>
    </row>
    <row r="511" spans="1:2">
      <c r="A511" s="63"/>
      <c r="B511" t="s">
        <v>792</v>
      </c>
    </row>
    <row r="512" spans="1:2">
      <c r="A512" s="63">
        <v>44412.306777199097</v>
      </c>
      <c r="B512" t="s">
        <v>794</v>
      </c>
    </row>
    <row r="513" spans="1:2">
      <c r="A513" s="63"/>
      <c r="B513" t="s">
        <v>795</v>
      </c>
    </row>
    <row r="514" spans="1:2">
      <c r="A514" s="63"/>
      <c r="B514" t="s">
        <v>796</v>
      </c>
    </row>
    <row r="515" spans="1:2">
      <c r="A515" s="63">
        <v>44414.485728240703</v>
      </c>
      <c r="B515" t="s">
        <v>797</v>
      </c>
    </row>
    <row r="516" spans="1:2">
      <c r="A516" s="63"/>
      <c r="B516" t="s">
        <v>806</v>
      </c>
    </row>
    <row r="517" spans="1:2">
      <c r="A517" s="63"/>
      <c r="B517" t="s">
        <v>798</v>
      </c>
    </row>
    <row r="518" spans="1:2">
      <c r="A518" s="63"/>
      <c r="B518" t="s">
        <v>799</v>
      </c>
    </row>
    <row r="519" spans="1:2">
      <c r="A519" s="63"/>
      <c r="B519" t="s">
        <v>801</v>
      </c>
    </row>
    <row r="520" spans="1:2">
      <c r="A520" s="63"/>
      <c r="B520" t="s">
        <v>802</v>
      </c>
    </row>
    <row r="521" spans="1:2">
      <c r="A521" s="63"/>
      <c r="B521" t="s">
        <v>803</v>
      </c>
    </row>
    <row r="522" spans="1:2">
      <c r="A522" s="63">
        <v>44415.399330208304</v>
      </c>
      <c r="B522" t="s">
        <v>807</v>
      </c>
    </row>
    <row r="523" spans="1:2">
      <c r="A523" s="63"/>
      <c r="B523" t="s">
        <v>808</v>
      </c>
    </row>
    <row r="524" spans="1:2">
      <c r="A524" s="63"/>
      <c r="B524" t="s">
        <v>809</v>
      </c>
    </row>
    <row r="525" spans="1:2">
      <c r="A525" s="63"/>
      <c r="B525" t="s">
        <v>810</v>
      </c>
    </row>
    <row r="526" spans="1:2">
      <c r="A526" s="63"/>
      <c r="B526" t="s">
        <v>811</v>
      </c>
    </row>
    <row r="527" spans="1:2">
      <c r="A527" s="63"/>
      <c r="B527" t="s">
        <v>812</v>
      </c>
    </row>
    <row r="528" spans="1:2">
      <c r="A528" s="63"/>
      <c r="B528" t="s">
        <v>813</v>
      </c>
    </row>
    <row r="529" spans="1:2">
      <c r="A529" s="63"/>
      <c r="B529" t="s">
        <v>815</v>
      </c>
    </row>
    <row r="530" spans="1:2">
      <c r="A530" s="63"/>
      <c r="B530" t="s">
        <v>816</v>
      </c>
    </row>
    <row r="531" spans="1:2">
      <c r="A531" s="63"/>
      <c r="B531" t="s">
        <v>817</v>
      </c>
    </row>
    <row r="532" spans="1:2">
      <c r="A532" s="63"/>
      <c r="B532" t="s">
        <v>818</v>
      </c>
    </row>
    <row r="533" spans="1:2">
      <c r="A533" s="63">
        <v>44417.196603588003</v>
      </c>
      <c r="B533" t="s">
        <v>819</v>
      </c>
    </row>
    <row r="534" spans="1:2">
      <c r="A534" s="63"/>
      <c r="B534" t="s">
        <v>820</v>
      </c>
    </row>
    <row r="535" spans="1:2">
      <c r="A535" s="63"/>
      <c r="B535" t="s">
        <v>821</v>
      </c>
    </row>
    <row r="536" spans="1:2">
      <c r="A536" s="63"/>
      <c r="B536" t="s">
        <v>822</v>
      </c>
    </row>
    <row r="537" spans="1:2">
      <c r="A537" s="63"/>
      <c r="B537" t="s">
        <v>823</v>
      </c>
    </row>
    <row r="538" spans="1:2">
      <c r="A538" s="63"/>
      <c r="B538" t="s">
        <v>831</v>
      </c>
    </row>
    <row r="539" spans="1:2">
      <c r="A539" s="63">
        <v>44578.832814120397</v>
      </c>
      <c r="B539" t="s">
        <v>839</v>
      </c>
    </row>
    <row r="540" spans="1:2">
      <c r="A540" s="63">
        <v>44585.5426770833</v>
      </c>
      <c r="B540" t="s">
        <v>886</v>
      </c>
    </row>
    <row r="541" spans="1:2">
      <c r="A541" s="63">
        <v>44586.280075000002</v>
      </c>
      <c r="B541" t="s">
        <v>890</v>
      </c>
    </row>
    <row r="542" spans="1:2">
      <c r="A542" s="63">
        <v>44586.656645023097</v>
      </c>
      <c r="B542" t="s">
        <v>894</v>
      </c>
    </row>
    <row r="543" spans="1:2">
      <c r="A543" s="63">
        <v>44587.275448726898</v>
      </c>
      <c r="B543" t="s">
        <v>912</v>
      </c>
    </row>
    <row r="544" spans="1:2">
      <c r="A544" s="63">
        <v>44587.795490625002</v>
      </c>
      <c r="B544" t="s">
        <v>914</v>
      </c>
    </row>
    <row r="545" spans="1:2">
      <c r="A545" s="63"/>
      <c r="B545" t="s">
        <v>915</v>
      </c>
    </row>
    <row r="546" spans="1:2">
      <c r="A546" s="63">
        <v>44588.788017708299</v>
      </c>
      <c r="B546" t="s">
        <v>941</v>
      </c>
    </row>
    <row r="547" spans="1:2">
      <c r="A547" s="63"/>
      <c r="B547" t="s">
        <v>954</v>
      </c>
    </row>
    <row r="548" spans="1:2">
      <c r="A548" s="63"/>
      <c r="B548" t="s">
        <v>953</v>
      </c>
    </row>
    <row r="549" spans="1:2">
      <c r="A549" s="63"/>
      <c r="B549" t="s">
        <v>987</v>
      </c>
    </row>
    <row r="550" spans="1:2">
      <c r="A550" s="63"/>
      <c r="B550" t="s">
        <v>988</v>
      </c>
    </row>
    <row r="551" spans="1:2">
      <c r="A551" s="63"/>
      <c r="B551" t="s">
        <v>990</v>
      </c>
    </row>
    <row r="552" spans="1:2">
      <c r="A552" s="63"/>
      <c r="B552" t="s">
        <v>991</v>
      </c>
    </row>
    <row r="553" spans="1:2">
      <c r="A553" s="63"/>
      <c r="B553" t="s">
        <v>992</v>
      </c>
    </row>
    <row r="554" spans="1:2">
      <c r="A554" s="63"/>
      <c r="B554" t="s">
        <v>993</v>
      </c>
    </row>
    <row r="555" spans="1:2">
      <c r="A555" s="63"/>
      <c r="B555" t="s">
        <v>994</v>
      </c>
    </row>
    <row r="556" spans="1:2">
      <c r="A556" s="63"/>
      <c r="B556" t="s">
        <v>997</v>
      </c>
    </row>
    <row r="557" spans="1:2">
      <c r="A557" s="63"/>
      <c r="B557" t="s">
        <v>1005</v>
      </c>
    </row>
    <row r="558" spans="1:2">
      <c r="A558" s="63"/>
      <c r="B558" t="s">
        <v>1006</v>
      </c>
    </row>
    <row r="559" spans="1:2">
      <c r="A559" s="63"/>
      <c r="B559" t="s">
        <v>1007</v>
      </c>
    </row>
    <row r="560" spans="1:2">
      <c r="A560" s="63"/>
      <c r="B560" t="s">
        <v>1015</v>
      </c>
    </row>
    <row r="561" spans="1:2">
      <c r="A561" s="63"/>
      <c r="B561" t="s">
        <v>1016</v>
      </c>
    </row>
    <row r="562" spans="1:2">
      <c r="A562" s="63"/>
      <c r="B562" t="s">
        <v>1017</v>
      </c>
    </row>
    <row r="563" spans="1:2">
      <c r="A563" s="63"/>
      <c r="B563" t="s">
        <v>1018</v>
      </c>
    </row>
    <row r="564" spans="1:2">
      <c r="A564" s="63"/>
      <c r="B564" t="s">
        <v>1021</v>
      </c>
    </row>
    <row r="565" spans="1:2">
      <c r="A565" s="63"/>
      <c r="B565" t="s">
        <v>1022</v>
      </c>
    </row>
    <row r="566" spans="1:2">
      <c r="A566" s="63">
        <v>44597.555416666597</v>
      </c>
      <c r="B566" t="s">
        <v>1025</v>
      </c>
    </row>
    <row r="567" spans="1:2">
      <c r="A567" s="63">
        <v>44602.7170197917</v>
      </c>
      <c r="B567" t="s">
        <v>1027</v>
      </c>
    </row>
    <row r="568" spans="1:2">
      <c r="A568" s="63"/>
      <c r="B568" t="s">
        <v>1028</v>
      </c>
    </row>
    <row r="569" spans="1:2">
      <c r="A569" s="63"/>
      <c r="B569" t="s">
        <v>1029</v>
      </c>
    </row>
    <row r="570" spans="1:2">
      <c r="A570" s="63"/>
      <c r="B570" t="s">
        <v>1030</v>
      </c>
    </row>
    <row r="571" spans="1:2">
      <c r="A571" s="63"/>
      <c r="B571" t="s">
        <v>1033</v>
      </c>
    </row>
    <row r="572" spans="1:2">
      <c r="A572" s="63"/>
      <c r="B572" t="s">
        <v>1034</v>
      </c>
    </row>
    <row r="573" spans="1:2">
      <c r="A573" s="63">
        <v>44614.404053935199</v>
      </c>
      <c r="B573" t="s">
        <v>1035</v>
      </c>
    </row>
    <row r="574" spans="1:2">
      <c r="A574" s="63"/>
      <c r="B574" t="s">
        <v>1036</v>
      </c>
    </row>
    <row r="575" spans="1:2">
      <c r="A575" s="63"/>
      <c r="B575" t="s">
        <v>1038</v>
      </c>
    </row>
    <row r="576" spans="1:2">
      <c r="A576" s="63"/>
      <c r="B576" t="s">
        <v>1039</v>
      </c>
    </row>
    <row r="577" spans="1:2">
      <c r="A577" s="63"/>
      <c r="B577" t="s">
        <v>1040</v>
      </c>
    </row>
    <row r="578" spans="1:2">
      <c r="A578" s="63"/>
      <c r="B578" t="s">
        <v>1042</v>
      </c>
    </row>
    <row r="579" spans="1:2">
      <c r="A579" s="63">
        <v>44615.590889930601</v>
      </c>
      <c r="B579" t="s">
        <v>1043</v>
      </c>
    </row>
    <row r="580" spans="1:2">
      <c r="A580" s="63">
        <v>44616.283217592601</v>
      </c>
      <c r="B580" t="s">
        <v>1045</v>
      </c>
    </row>
    <row r="581" spans="1:2">
      <c r="A581" s="63"/>
      <c r="B581" t="s">
        <v>1046</v>
      </c>
    </row>
    <row r="582" spans="1:2">
      <c r="A582" s="63"/>
      <c r="B582" t="s">
        <v>1047</v>
      </c>
    </row>
    <row r="583" spans="1:2">
      <c r="A583" s="63"/>
      <c r="B583" t="s">
        <v>1048</v>
      </c>
    </row>
    <row r="584" spans="1:2">
      <c r="A584" s="63">
        <v>44618.651001041697</v>
      </c>
      <c r="B584" t="s">
        <v>1049</v>
      </c>
    </row>
    <row r="585" spans="1:2">
      <c r="A585" s="63"/>
      <c r="B585" t="s">
        <v>1050</v>
      </c>
    </row>
    <row r="586" spans="1:2">
      <c r="A586" s="63">
        <v>44619.920509606498</v>
      </c>
      <c r="B586" t="s">
        <v>1051</v>
      </c>
    </row>
    <row r="587" spans="1:2">
      <c r="A587" s="63"/>
      <c r="B587" t="s">
        <v>1052</v>
      </c>
    </row>
    <row r="588" spans="1:2">
      <c r="A588" s="63"/>
      <c r="B588" t="s">
        <v>1054</v>
      </c>
    </row>
    <row r="589" spans="1:2">
      <c r="A589" s="63"/>
      <c r="B589" t="s">
        <v>1055</v>
      </c>
    </row>
    <row r="590" spans="1:2">
      <c r="A590" s="63"/>
      <c r="B590" t="s">
        <v>1056</v>
      </c>
    </row>
    <row r="591" spans="1:2">
      <c r="A591" s="63"/>
      <c r="B591" t="s">
        <v>1057</v>
      </c>
    </row>
    <row r="592" spans="1:2">
      <c r="A592" s="63"/>
      <c r="B592" t="s">
        <v>1059</v>
      </c>
    </row>
    <row r="593" spans="1:2">
      <c r="A593" s="63"/>
      <c r="B593" t="s">
        <v>1060</v>
      </c>
    </row>
    <row r="594" spans="1:2">
      <c r="A594" s="63"/>
      <c r="B594" t="s">
        <v>1061</v>
      </c>
    </row>
    <row r="595" spans="1:2">
      <c r="A595" s="63"/>
      <c r="B595" t="s">
        <v>1062</v>
      </c>
    </row>
    <row r="596" spans="1:2">
      <c r="A596" s="63"/>
      <c r="B596" t="s">
        <v>1063</v>
      </c>
    </row>
    <row r="597" spans="1:2">
      <c r="A597" s="63"/>
      <c r="B597" t="s">
        <v>1064</v>
      </c>
    </row>
    <row r="598" spans="1:2">
      <c r="A598" s="63"/>
      <c r="B598" t="s">
        <v>1066</v>
      </c>
    </row>
    <row r="599" spans="1:2">
      <c r="A599" s="63"/>
      <c r="B599" t="s">
        <v>1067</v>
      </c>
    </row>
    <row r="600" spans="1:2">
      <c r="A600" s="63">
        <v>44630.964798379602</v>
      </c>
      <c r="B600" t="s">
        <v>1071</v>
      </c>
    </row>
    <row r="601" spans="1:2">
      <c r="A601" s="63">
        <v>44633.425590161998</v>
      </c>
      <c r="B601" t="s">
        <v>1074</v>
      </c>
    </row>
    <row r="602" spans="1:2">
      <c r="A602" s="63"/>
      <c r="B602" t="s">
        <v>1072</v>
      </c>
    </row>
    <row r="603" spans="1:2">
      <c r="A603" s="63"/>
      <c r="B603" t="s">
        <v>1073</v>
      </c>
    </row>
    <row r="604" spans="1:2">
      <c r="A604" s="63"/>
      <c r="B604" t="s">
        <v>1075</v>
      </c>
    </row>
    <row r="605" spans="1:2">
      <c r="A605" s="63"/>
      <c r="B605" t="s">
        <v>1078</v>
      </c>
    </row>
    <row r="606" spans="1:2">
      <c r="A606" s="63"/>
      <c r="B606" t="s">
        <v>1081</v>
      </c>
    </row>
    <row r="607" spans="1:2">
      <c r="A607" s="63">
        <v>44637.781481134298</v>
      </c>
      <c r="B607" t="s">
        <v>1085</v>
      </c>
    </row>
    <row r="608" spans="1:2">
      <c r="A608" s="63">
        <v>44638.499925578697</v>
      </c>
      <c r="B608" t="s">
        <v>1101</v>
      </c>
    </row>
    <row r="609" spans="1:2">
      <c r="A609" s="63"/>
      <c r="B609" t="s">
        <v>1102</v>
      </c>
    </row>
    <row r="610" spans="1:2">
      <c r="A610" s="63"/>
      <c r="B610" t="s">
        <v>1103</v>
      </c>
    </row>
    <row r="611" spans="1:2">
      <c r="A611" s="63"/>
      <c r="B611" t="s">
        <v>1109</v>
      </c>
    </row>
    <row r="612" spans="1:2">
      <c r="A612" s="63"/>
      <c r="B612" t="s">
        <v>1106</v>
      </c>
    </row>
    <row r="613" spans="1:2">
      <c r="A613" s="63"/>
      <c r="B613" t="s">
        <v>1107</v>
      </c>
    </row>
    <row r="614" spans="1:2">
      <c r="A614" s="63"/>
      <c r="B614" t="s">
        <v>1108</v>
      </c>
    </row>
    <row r="615" spans="1:2">
      <c r="A615" s="63"/>
      <c r="B615" t="s">
        <v>1110</v>
      </c>
    </row>
    <row r="616" spans="1:2">
      <c r="A616" s="63"/>
      <c r="B616" t="s">
        <v>1111</v>
      </c>
    </row>
    <row r="617" spans="1:2">
      <c r="A617" s="63"/>
      <c r="B617" t="s">
        <v>1112</v>
      </c>
    </row>
    <row r="618" spans="1:2">
      <c r="A618" s="63"/>
      <c r="B618" t="s">
        <v>1120</v>
      </c>
    </row>
    <row r="619" spans="1:2">
      <c r="A619" s="63"/>
      <c r="B619" t="s">
        <v>1121</v>
      </c>
    </row>
    <row r="620" spans="1:2">
      <c r="A620" s="63">
        <v>44645.404101620399</v>
      </c>
      <c r="B620" t="s">
        <v>1133</v>
      </c>
    </row>
    <row r="621" spans="1:2">
      <c r="A621" s="63"/>
      <c r="B621" t="s">
        <v>1138</v>
      </c>
    </row>
    <row r="622" spans="1:2">
      <c r="A622" s="63"/>
      <c r="B622" t="s">
        <v>1139</v>
      </c>
    </row>
    <row r="623" spans="1:2">
      <c r="A623" s="63"/>
      <c r="B623" t="s">
        <v>1140</v>
      </c>
    </row>
    <row r="624" spans="1:2">
      <c r="A624" s="63">
        <v>44646.453155555602</v>
      </c>
      <c r="B624" t="s">
        <v>1147</v>
      </c>
    </row>
    <row r="625" spans="1:2">
      <c r="A625" s="63"/>
      <c r="B625" t="s">
        <v>1156</v>
      </c>
    </row>
    <row r="626" spans="1:2">
      <c r="A626" s="63">
        <v>44647.337539699103</v>
      </c>
      <c r="B626" t="s">
        <v>1157</v>
      </c>
    </row>
    <row r="627" spans="1:2">
      <c r="A627" s="63"/>
      <c r="B627" t="s">
        <v>1158</v>
      </c>
    </row>
    <row r="628" spans="1:2">
      <c r="A628" s="63"/>
      <c r="B628" t="s">
        <v>1159</v>
      </c>
    </row>
    <row r="629" spans="1:2">
      <c r="A629" s="63"/>
      <c r="B629" t="s">
        <v>1160</v>
      </c>
    </row>
    <row r="630" spans="1:2">
      <c r="A630" s="63"/>
      <c r="B630" t="s">
        <v>1170</v>
      </c>
    </row>
    <row r="631" spans="1:2">
      <c r="A631" s="63"/>
      <c r="B631" t="s">
        <v>1171</v>
      </c>
    </row>
    <row r="632" spans="1:2">
      <c r="A632" s="63"/>
      <c r="B632" t="s">
        <v>1174</v>
      </c>
    </row>
    <row r="633" spans="1:2">
      <c r="A633" s="63"/>
      <c r="B633" t="s">
        <v>1175</v>
      </c>
    </row>
    <row r="634" spans="1:2">
      <c r="A634" s="63"/>
      <c r="B634" t="s">
        <v>1177</v>
      </c>
    </row>
    <row r="635" spans="1:2">
      <c r="A635" s="63"/>
      <c r="B635" t="s">
        <v>1178</v>
      </c>
    </row>
    <row r="636" spans="1:2">
      <c r="A636" s="63"/>
      <c r="B636" t="s">
        <v>1179</v>
      </c>
    </row>
    <row r="637" spans="1:2">
      <c r="A637" s="63">
        <v>44648.420485648101</v>
      </c>
      <c r="B637" t="s">
        <v>1180</v>
      </c>
    </row>
    <row r="638" spans="1:2">
      <c r="A638" s="63"/>
      <c r="B638" t="s">
        <v>1181</v>
      </c>
    </row>
    <row r="639" spans="1:2">
      <c r="A639" s="63"/>
      <c r="B639" t="s">
        <v>1183</v>
      </c>
    </row>
    <row r="640" spans="1:2">
      <c r="A640" s="63"/>
      <c r="B640" t="s">
        <v>1184</v>
      </c>
    </row>
    <row r="641" spans="1:2">
      <c r="A641" s="63"/>
      <c r="B641" t="s">
        <v>1192</v>
      </c>
    </row>
    <row r="642" spans="1:2">
      <c r="A642" s="63">
        <v>44651.913386689797</v>
      </c>
      <c r="B642" t="s">
        <v>1190</v>
      </c>
    </row>
    <row r="643" spans="1:2">
      <c r="A643" s="63"/>
      <c r="B643" t="s">
        <v>1193</v>
      </c>
    </row>
    <row r="644" spans="1:2">
      <c r="A644" s="63"/>
      <c r="B644" t="s">
        <v>1194</v>
      </c>
    </row>
    <row r="645" spans="1:2">
      <c r="A645" s="63">
        <v>44655.703434490701</v>
      </c>
      <c r="B645" t="s">
        <v>1195</v>
      </c>
    </row>
    <row r="646" spans="1:2">
      <c r="A646" s="63">
        <v>44666.621734375003</v>
      </c>
      <c r="B646" t="s">
        <v>1197</v>
      </c>
    </row>
    <row r="647" spans="1:2">
      <c r="A647" s="63">
        <v>44682.384163773102</v>
      </c>
      <c r="B647" t="s">
        <v>1206</v>
      </c>
    </row>
    <row r="648" spans="1:2">
      <c r="A648" s="63">
        <v>44683.867431828701</v>
      </c>
      <c r="B648" t="s">
        <v>1210</v>
      </c>
    </row>
    <row r="649" spans="1:2">
      <c r="A649" s="63">
        <v>44686.339017129598</v>
      </c>
      <c r="B649" t="s">
        <v>1212</v>
      </c>
    </row>
    <row r="650" spans="1:2">
      <c r="A650" s="63"/>
      <c r="B650" t="s">
        <v>1213</v>
      </c>
    </row>
    <row r="651" spans="1:2">
      <c r="A651" s="63"/>
      <c r="B651" t="s">
        <v>1225</v>
      </c>
    </row>
    <row r="652" spans="1:2">
      <c r="A652" s="63">
        <v>44688.530631944399</v>
      </c>
      <c r="B652" t="s">
        <v>1229</v>
      </c>
    </row>
    <row r="653" spans="1:2">
      <c r="A653" s="63"/>
      <c r="B653" t="s">
        <v>1235</v>
      </c>
    </row>
    <row r="654" spans="1:2">
      <c r="A654" s="63"/>
      <c r="B654" t="s">
        <v>1236</v>
      </c>
    </row>
    <row r="655" spans="1:2">
      <c r="A655" s="63">
        <v>44695.293307175903</v>
      </c>
      <c r="B655" t="s">
        <v>1239</v>
      </c>
    </row>
    <row r="656" spans="1:2">
      <c r="A656" s="63"/>
      <c r="B656" t="s">
        <v>1240</v>
      </c>
    </row>
    <row r="657" spans="1:2">
      <c r="A657" s="63"/>
      <c r="B657" t="s">
        <v>1246</v>
      </c>
    </row>
    <row r="658" spans="1:2">
      <c r="A658" s="63"/>
      <c r="B658" t="s">
        <v>1247</v>
      </c>
    </row>
    <row r="659" spans="1:2">
      <c r="A659" s="63"/>
      <c r="B659" t="s">
        <v>1248</v>
      </c>
    </row>
    <row r="660" spans="1:2">
      <c r="A660" s="63"/>
      <c r="B660" t="s">
        <v>1250</v>
      </c>
    </row>
    <row r="661" spans="1:2">
      <c r="A661" s="63"/>
      <c r="B661" t="s">
        <v>1254</v>
      </c>
    </row>
    <row r="662" spans="1:2">
      <c r="A662" s="63"/>
      <c r="B662" t="s">
        <v>1255</v>
      </c>
    </row>
    <row r="663" spans="1:2">
      <c r="A663" s="63"/>
      <c r="B663" t="s">
        <v>1256</v>
      </c>
    </row>
    <row r="664" spans="1:2">
      <c r="A664" s="63"/>
      <c r="B664" t="s">
        <v>1257</v>
      </c>
    </row>
    <row r="665" spans="1:2">
      <c r="A665" s="63"/>
      <c r="B665" t="s">
        <v>1260</v>
      </c>
    </row>
    <row r="666" spans="1:2">
      <c r="A666" s="63"/>
      <c r="B666" t="s">
        <v>1262</v>
      </c>
    </row>
    <row r="667" spans="1:2">
      <c r="A667" s="63"/>
      <c r="B667" t="s">
        <v>1263</v>
      </c>
    </row>
    <row r="668" spans="1:2">
      <c r="A668" s="63"/>
      <c r="B668" t="s">
        <v>1268</v>
      </c>
    </row>
    <row r="669" spans="1:2">
      <c r="A669" s="63"/>
      <c r="B669" t="s">
        <v>1269</v>
      </c>
    </row>
    <row r="670" spans="1:2">
      <c r="A670" s="63"/>
      <c r="B670" t="s">
        <v>1271</v>
      </c>
    </row>
    <row r="671" spans="1:2">
      <c r="A671" s="63"/>
      <c r="B671" t="s">
        <v>1272</v>
      </c>
    </row>
    <row r="672" spans="1:2">
      <c r="A672" s="63"/>
      <c r="B672" t="s">
        <v>1281</v>
      </c>
    </row>
    <row r="673" spans="1:2">
      <c r="A673" s="63"/>
      <c r="B673" t="s">
        <v>1282</v>
      </c>
    </row>
    <row r="674" spans="1:2">
      <c r="A674" s="63"/>
      <c r="B674" t="s">
        <v>1287</v>
      </c>
    </row>
    <row r="675" spans="1:2">
      <c r="A675" s="63"/>
      <c r="B675" t="s">
        <v>1288</v>
      </c>
    </row>
    <row r="676" spans="1:2">
      <c r="A676" s="63"/>
      <c r="B676" t="s">
        <v>1290</v>
      </c>
    </row>
    <row r="677" spans="1:2">
      <c r="A677" s="63"/>
      <c r="B677" t="s">
        <v>1291</v>
      </c>
    </row>
    <row r="678" spans="1:2">
      <c r="A678" s="63"/>
      <c r="B678" t="s">
        <v>1292</v>
      </c>
    </row>
    <row r="679" spans="1:2">
      <c r="A679" s="63"/>
      <c r="B679" t="s">
        <v>1295</v>
      </c>
    </row>
    <row r="680" spans="1:2">
      <c r="A680" s="63"/>
      <c r="B680" t="s">
        <v>1293</v>
      </c>
    </row>
    <row r="681" spans="1:2">
      <c r="A681" s="63">
        <v>44702.3631739583</v>
      </c>
      <c r="B681" t="s">
        <v>1294</v>
      </c>
    </row>
    <row r="682" spans="1:2">
      <c r="A682" s="63"/>
      <c r="B682" t="s">
        <v>1296</v>
      </c>
    </row>
    <row r="683" spans="1:2">
      <c r="A683" s="63"/>
      <c r="B683" t="s">
        <v>1297</v>
      </c>
    </row>
    <row r="684" spans="1:2">
      <c r="A684" s="63"/>
      <c r="B684" t="s">
        <v>1298</v>
      </c>
    </row>
    <row r="685" spans="1:2">
      <c r="A685" s="63"/>
      <c r="B685" t="s">
        <v>1299</v>
      </c>
    </row>
    <row r="686" spans="1:2">
      <c r="A686" s="63"/>
      <c r="B686" t="s">
        <v>1300</v>
      </c>
    </row>
    <row r="687" spans="1:2">
      <c r="A687" s="63"/>
      <c r="B687" t="s">
        <v>1301</v>
      </c>
    </row>
    <row r="688" spans="1:2">
      <c r="A688" s="63"/>
      <c r="B688" t="s">
        <v>1302</v>
      </c>
    </row>
    <row r="689" spans="1:2">
      <c r="A689" s="63"/>
      <c r="B689" t="s">
        <v>1303</v>
      </c>
    </row>
    <row r="690" spans="1:2">
      <c r="A690" s="63">
        <v>44703.266848958301</v>
      </c>
      <c r="B690" t="s">
        <v>1305</v>
      </c>
    </row>
    <row r="691" spans="1:2">
      <c r="A691" s="63">
        <v>44703.624582291697</v>
      </c>
      <c r="B691" t="s">
        <v>1307</v>
      </c>
    </row>
    <row r="692" spans="1:2">
      <c r="A692" s="63"/>
      <c r="B692" t="s">
        <v>1308</v>
      </c>
    </row>
    <row r="693" spans="1:2">
      <c r="A693" s="63"/>
      <c r="B693" t="s">
        <v>1310</v>
      </c>
    </row>
    <row r="694" spans="1:2">
      <c r="A694" s="63">
        <v>44718.459594213004</v>
      </c>
      <c r="B694" t="s">
        <v>1311</v>
      </c>
    </row>
    <row r="695" spans="1:2">
      <c r="A695" s="63"/>
      <c r="B695" t="s">
        <v>1312</v>
      </c>
    </row>
    <row r="696" spans="1:2">
      <c r="A696" s="63"/>
      <c r="B696" t="s">
        <v>1313</v>
      </c>
    </row>
    <row r="697" spans="1:2">
      <c r="A697" s="63"/>
      <c r="B697" t="s">
        <v>1314</v>
      </c>
    </row>
    <row r="698" spans="1:2">
      <c r="A698" s="63"/>
      <c r="B698" t="s">
        <v>1315</v>
      </c>
    </row>
    <row r="699" spans="1:2">
      <c r="A699" s="63"/>
      <c r="B699" t="s">
        <v>1317</v>
      </c>
    </row>
    <row r="700" spans="1:2">
      <c r="A700" s="63"/>
      <c r="B700" t="s">
        <v>1318</v>
      </c>
    </row>
    <row r="701" spans="1:2">
      <c r="A701" s="63"/>
      <c r="B701" t="s">
        <v>1327</v>
      </c>
    </row>
    <row r="702" spans="1:2">
      <c r="A702" s="63"/>
      <c r="B702" t="s">
        <v>1332</v>
      </c>
    </row>
    <row r="703" spans="1:2">
      <c r="A703" s="63">
        <v>44722.264768055597</v>
      </c>
      <c r="B703" t="s">
        <v>1338</v>
      </c>
    </row>
    <row r="704" spans="1:2">
      <c r="A704" s="63"/>
      <c r="B704" t="s">
        <v>1339</v>
      </c>
    </row>
    <row r="705" spans="1:2">
      <c r="A705" s="63">
        <v>44723.265874421297</v>
      </c>
      <c r="B705" t="s">
        <v>1340</v>
      </c>
    </row>
    <row r="706" spans="1:2">
      <c r="A706" s="63"/>
      <c r="B706" t="s">
        <v>1356</v>
      </c>
    </row>
    <row r="707" spans="1:2">
      <c r="A707" s="63"/>
      <c r="B707" t="s">
        <v>1357</v>
      </c>
    </row>
    <row r="708" spans="1:2">
      <c r="A708" s="63"/>
      <c r="B708" t="s">
        <v>1359</v>
      </c>
    </row>
    <row r="709" spans="1:2">
      <c r="A709" s="63"/>
      <c r="B709" t="s">
        <v>1361</v>
      </c>
    </row>
    <row r="710" spans="1:2">
      <c r="A710" s="63"/>
      <c r="B710" t="s">
        <v>1362</v>
      </c>
    </row>
    <row r="711" spans="1:2">
      <c r="A711" s="63"/>
      <c r="B711" t="s">
        <v>1363</v>
      </c>
    </row>
    <row r="712" spans="1:2">
      <c r="A712" s="63"/>
      <c r="B712" t="s">
        <v>1364</v>
      </c>
    </row>
    <row r="713" spans="1:2">
      <c r="A713" s="63"/>
      <c r="B713" t="s">
        <v>1365</v>
      </c>
    </row>
    <row r="714" spans="1:2">
      <c r="A714" s="63"/>
      <c r="B714" t="s">
        <v>1367</v>
      </c>
    </row>
    <row r="715" spans="1:2">
      <c r="A715" s="63"/>
      <c r="B715" t="s">
        <v>1369</v>
      </c>
    </row>
    <row r="716" spans="1:2">
      <c r="A716" s="63"/>
      <c r="B716" t="s">
        <v>1370</v>
      </c>
    </row>
    <row r="717" spans="1:2">
      <c r="A717" s="63"/>
      <c r="B717" t="s">
        <v>1371</v>
      </c>
    </row>
    <row r="718" spans="1:2">
      <c r="A718" s="63"/>
      <c r="B718" t="s">
        <v>1374</v>
      </c>
    </row>
    <row r="719" spans="1:2">
      <c r="A719" s="63"/>
      <c r="B719" t="s">
        <v>1378</v>
      </c>
    </row>
    <row r="720" spans="1:2">
      <c r="A720" s="63">
        <v>44734.428667013897</v>
      </c>
      <c r="B720" t="s">
        <v>1379</v>
      </c>
    </row>
    <row r="721" spans="1:2">
      <c r="A721" s="63"/>
      <c r="B721" t="s">
        <v>1380</v>
      </c>
    </row>
    <row r="722" spans="1:2">
      <c r="A722" s="63"/>
      <c r="B722" t="s">
        <v>1381</v>
      </c>
    </row>
    <row r="723" spans="1:2">
      <c r="A723" s="63"/>
      <c r="B723" t="s">
        <v>1383</v>
      </c>
    </row>
    <row r="724" spans="1:2">
      <c r="A724" s="63"/>
      <c r="B724" t="s">
        <v>1384</v>
      </c>
    </row>
    <row r="725" spans="1:2">
      <c r="A725" s="63"/>
      <c r="B725" t="s">
        <v>1385</v>
      </c>
    </row>
    <row r="726" spans="1:2">
      <c r="A726" s="63"/>
      <c r="B726" t="s">
        <v>1386</v>
      </c>
    </row>
    <row r="727" spans="1:2">
      <c r="A727" s="63"/>
      <c r="B727" t="s">
        <v>1387</v>
      </c>
    </row>
    <row r="728" spans="1:2">
      <c r="A728" s="63"/>
      <c r="B728" t="s">
        <v>1390</v>
      </c>
    </row>
    <row r="729" spans="1:2">
      <c r="A729" s="63"/>
      <c r="B729" t="s">
        <v>1392</v>
      </c>
    </row>
    <row r="730" spans="1:2">
      <c r="A730" s="63"/>
      <c r="B730" t="s">
        <v>1399</v>
      </c>
    </row>
    <row r="731" spans="1:2">
      <c r="A731" s="63"/>
      <c r="B731" t="s">
        <v>1428</v>
      </c>
    </row>
    <row r="732" spans="1:2">
      <c r="A732" s="63"/>
      <c r="B732" t="s">
        <v>1429</v>
      </c>
    </row>
    <row r="733" spans="1:2">
      <c r="A733" s="63"/>
      <c r="B733" t="s">
        <v>1430</v>
      </c>
    </row>
    <row r="734" spans="1:2">
      <c r="A734" s="63"/>
      <c r="B734" t="s">
        <v>1431</v>
      </c>
    </row>
    <row r="735" spans="1:2">
      <c r="A735" s="63"/>
      <c r="B735" t="s">
        <v>1432</v>
      </c>
    </row>
    <row r="736" spans="1:2">
      <c r="A736" s="63"/>
      <c r="B736" t="s">
        <v>1433</v>
      </c>
    </row>
    <row r="737" spans="1:2">
      <c r="A737" s="63"/>
      <c r="B737" t="s">
        <v>1449</v>
      </c>
    </row>
    <row r="738" spans="1:2">
      <c r="A738" s="63"/>
      <c r="B738" t="s">
        <v>1435</v>
      </c>
    </row>
    <row r="739" spans="1:2">
      <c r="A739" s="63"/>
      <c r="B739" t="s">
        <v>1436</v>
      </c>
    </row>
    <row r="740" spans="1:2">
      <c r="A740" s="63"/>
      <c r="B740" t="s">
        <v>1441</v>
      </c>
    </row>
    <row r="741" spans="1:2">
      <c r="A741" s="63" t="s">
        <v>899</v>
      </c>
      <c r="B741" t="s">
        <v>1447</v>
      </c>
    </row>
    <row r="742" spans="1:2">
      <c r="A742" s="63">
        <v>44767.223640393502</v>
      </c>
      <c r="B742" t="s">
        <v>1448</v>
      </c>
    </row>
    <row r="743" spans="1:2">
      <c r="A743" s="63"/>
      <c r="B743" t="s">
        <v>1450</v>
      </c>
    </row>
    <row r="744" spans="1:2">
      <c r="A744" s="63">
        <v>44770.517847453702</v>
      </c>
      <c r="B744" t="s">
        <v>1451</v>
      </c>
    </row>
    <row r="745" spans="1:2">
      <c r="A745" s="63"/>
      <c r="B745" t="s">
        <v>1452</v>
      </c>
    </row>
    <row r="746" spans="1:2">
      <c r="A746" s="63"/>
      <c r="B746" t="s">
        <v>1453</v>
      </c>
    </row>
    <row r="747" spans="1:2">
      <c r="A747" s="63">
        <v>44823.350017129596</v>
      </c>
      <c r="B747" t="s">
        <v>1455</v>
      </c>
    </row>
    <row r="748" spans="1:2">
      <c r="A748" s="63"/>
      <c r="B748" t="s">
        <v>1456</v>
      </c>
    </row>
    <row r="749" spans="1:2">
      <c r="A749" s="63"/>
      <c r="B749" t="s">
        <v>1537</v>
      </c>
    </row>
    <row r="750" spans="1:2">
      <c r="A750" s="63"/>
      <c r="B750" t="s">
        <v>1538</v>
      </c>
    </row>
    <row r="751" spans="1:2">
      <c r="A751" s="63"/>
      <c r="B751" t="s">
        <v>1502</v>
      </c>
    </row>
    <row r="752" spans="1:2">
      <c r="A752" s="63"/>
      <c r="B752" t="s">
        <v>1527</v>
      </c>
    </row>
    <row r="753" spans="1:2">
      <c r="A753" s="63">
        <v>44831.614648842602</v>
      </c>
      <c r="B753" t="s">
        <v>1530</v>
      </c>
    </row>
    <row r="754" spans="1:2">
      <c r="A754" s="63"/>
      <c r="B754" t="s">
        <v>1536</v>
      </c>
    </row>
    <row r="755" spans="1:2">
      <c r="A755" s="63"/>
      <c r="B755" t="s">
        <v>1535</v>
      </c>
    </row>
    <row r="756" spans="1:2">
      <c r="A756" s="63"/>
      <c r="B756" t="s">
        <v>1539</v>
      </c>
    </row>
    <row r="757" spans="1:2">
      <c r="A757" s="63"/>
      <c r="B757" t="s">
        <v>1540</v>
      </c>
    </row>
    <row r="758" spans="1:2">
      <c r="A758" s="63"/>
      <c r="B758" t="s">
        <v>1541</v>
      </c>
    </row>
    <row r="759" spans="1:2">
      <c r="A759" s="63"/>
      <c r="B759" t="s">
        <v>1542</v>
      </c>
    </row>
    <row r="760" spans="1:2">
      <c r="A760" s="63">
        <v>44833.2881142361</v>
      </c>
      <c r="B760" t="s">
        <v>1545</v>
      </c>
    </row>
    <row r="761" spans="1:2">
      <c r="A761" s="63"/>
      <c r="B761" t="s">
        <v>1554</v>
      </c>
    </row>
    <row r="762" spans="1:2">
      <c r="A762" s="63"/>
      <c r="B762" t="s">
        <v>1555</v>
      </c>
    </row>
    <row r="763" spans="1:2">
      <c r="A763" s="63"/>
      <c r="B763" t="s">
        <v>1556</v>
      </c>
    </row>
    <row r="764" spans="1:2">
      <c r="A764" s="63"/>
      <c r="B764" t="s">
        <v>1557</v>
      </c>
    </row>
    <row r="765" spans="1:2">
      <c r="A765" s="63">
        <v>44834.928558796302</v>
      </c>
      <c r="B765" t="s">
        <v>1558</v>
      </c>
    </row>
    <row r="766" spans="1:2">
      <c r="A766" s="63"/>
      <c r="B766" t="s">
        <v>1559</v>
      </c>
    </row>
    <row r="767" spans="1:2">
      <c r="A767" s="63"/>
      <c r="B767" t="s">
        <v>1560</v>
      </c>
    </row>
    <row r="768" spans="1:2">
      <c r="A768" s="63"/>
      <c r="B768" t="s">
        <v>1561</v>
      </c>
    </row>
    <row r="769" spans="1:2">
      <c r="A769" s="63">
        <v>44836.551035995399</v>
      </c>
      <c r="B769" t="s">
        <v>1562</v>
      </c>
    </row>
    <row r="770" spans="1:2">
      <c r="A770" s="63">
        <v>44838.535451504598</v>
      </c>
      <c r="B770" t="s">
        <v>1563</v>
      </c>
    </row>
    <row r="771" spans="1:2">
      <c r="A771" s="63"/>
      <c r="B771" t="s">
        <v>1564</v>
      </c>
    </row>
    <row r="772" spans="1:2">
      <c r="A772" s="63"/>
      <c r="B772" t="s">
        <v>1577</v>
      </c>
    </row>
    <row r="773" spans="1:2">
      <c r="A773" s="63"/>
      <c r="B773" t="s">
        <v>1570</v>
      </c>
    </row>
    <row r="774" spans="1:2">
      <c r="A774" s="63"/>
      <c r="B774" t="s">
        <v>1571</v>
      </c>
    </row>
    <row r="775" spans="1:2">
      <c r="A775" s="63">
        <f ca="1">NOW()</f>
        <v>45117.465321990741</v>
      </c>
      <c r="B775" t="s">
        <v>1573</v>
      </c>
    </row>
    <row r="776" spans="1:2">
      <c r="A776" s="63"/>
      <c r="B776" t="s">
        <v>1574</v>
      </c>
    </row>
    <row r="777" spans="1:2">
      <c r="A777" s="63"/>
      <c r="B777" t="s">
        <v>1575</v>
      </c>
    </row>
    <row r="778" spans="1:2">
      <c r="A778" s="63"/>
      <c r="B778" t="s">
        <v>1576</v>
      </c>
    </row>
    <row r="779" spans="1:2">
      <c r="A779" s="63">
        <v>44840.297718634298</v>
      </c>
      <c r="B779" t="s">
        <v>1578</v>
      </c>
    </row>
    <row r="780" spans="1:2">
      <c r="A780" s="63"/>
      <c r="B780" t="s">
        <v>1581</v>
      </c>
    </row>
    <row r="781" spans="1:2">
      <c r="A781" s="63"/>
      <c r="B781" t="s">
        <v>1582</v>
      </c>
    </row>
    <row r="782" spans="1:2">
      <c r="A782" s="63">
        <v>44841.721172800899</v>
      </c>
      <c r="B782" t="s">
        <v>1583</v>
      </c>
    </row>
    <row r="783" spans="1:2">
      <c r="A783" s="63">
        <f ca="1">NOW()</f>
        <v>45117.465321990741</v>
      </c>
      <c r="B783" t="s">
        <v>1584</v>
      </c>
    </row>
    <row r="784" spans="1:2">
      <c r="A784" s="63"/>
      <c r="B784" t="s">
        <v>1585</v>
      </c>
    </row>
    <row r="785" spans="1:2">
      <c r="A785" s="63"/>
      <c r="B785" t="s">
        <v>1587</v>
      </c>
    </row>
    <row r="786" spans="1:2">
      <c r="A786" s="63">
        <v>44844.5121202546</v>
      </c>
      <c r="B786" t="s">
        <v>1586</v>
      </c>
    </row>
    <row r="787" spans="1:2">
      <c r="A787" s="63"/>
      <c r="B787" t="s">
        <v>1588</v>
      </c>
    </row>
    <row r="788" spans="1:2">
      <c r="A788" s="63"/>
      <c r="B788" t="s">
        <v>1590</v>
      </c>
    </row>
    <row r="789" spans="1:2">
      <c r="A789" s="63">
        <v>44844.813755092597</v>
      </c>
      <c r="B789" t="s">
        <v>1591</v>
      </c>
    </row>
    <row r="790" spans="1:2">
      <c r="A790" s="63">
        <v>44874.625613541699</v>
      </c>
      <c r="B790" t="s">
        <v>1592</v>
      </c>
    </row>
    <row r="791" spans="1:2">
      <c r="A791" s="63">
        <v>44886.6467738426</v>
      </c>
      <c r="B791" t="s">
        <v>1598</v>
      </c>
    </row>
    <row r="792" spans="1:2">
      <c r="A792" s="63">
        <v>44888.808182870373</v>
      </c>
      <c r="B792" t="s">
        <v>1607</v>
      </c>
    </row>
    <row r="793" spans="1:2">
      <c r="A793" s="63"/>
      <c r="B793" t="s">
        <v>1608</v>
      </c>
    </row>
    <row r="794" spans="1:2">
      <c r="A794" s="63">
        <v>44891.8080976852</v>
      </c>
      <c r="B794" t="s">
        <v>1616</v>
      </c>
    </row>
    <row r="795" spans="1:2">
      <c r="A795" s="63"/>
      <c r="B795" t="s">
        <v>1617</v>
      </c>
    </row>
    <row r="796" spans="1:2">
      <c r="A796" s="63"/>
      <c r="B796" t="s">
        <v>1618</v>
      </c>
    </row>
    <row r="797" spans="1:2">
      <c r="A797" s="63">
        <v>44999.702546990702</v>
      </c>
      <c r="B797" t="s">
        <v>1622</v>
      </c>
    </row>
    <row r="798" spans="1:2">
      <c r="A798" s="63">
        <v>45010.453414236101</v>
      </c>
      <c r="B798" t="s">
        <v>1626</v>
      </c>
    </row>
    <row r="799" spans="1:2">
      <c r="A799" s="63">
        <v>45069.737421180602</v>
      </c>
      <c r="B799" t="s">
        <v>1629</v>
      </c>
    </row>
    <row r="800" spans="1:2">
      <c r="A800" s="63">
        <v>45071.392263078698</v>
      </c>
      <c r="B800" t="s">
        <v>1650</v>
      </c>
    </row>
    <row r="801" spans="1:2">
      <c r="A801" s="63"/>
      <c r="B801" t="s">
        <v>1673</v>
      </c>
    </row>
    <row r="802" spans="1:2">
      <c r="A802" s="63"/>
      <c r="B802" t="s">
        <v>1701</v>
      </c>
    </row>
    <row r="803" spans="1:2">
      <c r="A803" s="63">
        <v>45072.921801273202</v>
      </c>
      <c r="B803" t="s">
        <v>1700</v>
      </c>
    </row>
    <row r="804" spans="1:2">
      <c r="A804" s="63">
        <v>45073.275755208299</v>
      </c>
      <c r="B804" t="s">
        <v>1702</v>
      </c>
    </row>
    <row r="805" spans="1:2">
      <c r="A805" s="63"/>
      <c r="B805" t="s">
        <v>1704</v>
      </c>
    </row>
    <row r="806" spans="1:2">
      <c r="A806" s="63"/>
      <c r="B806" t="s">
        <v>1720</v>
      </c>
    </row>
    <row r="807" spans="1:2">
      <c r="A807" s="63"/>
      <c r="B807" t="s">
        <v>1751</v>
      </c>
    </row>
    <row r="808" spans="1:2">
      <c r="A808" s="63"/>
      <c r="B808" t="s">
        <v>1754</v>
      </c>
    </row>
    <row r="809" spans="1:2">
      <c r="A809" s="63"/>
      <c r="B809" t="s">
        <v>1759</v>
      </c>
    </row>
    <row r="810" spans="1:2">
      <c r="A810" s="63"/>
      <c r="B810" t="s">
        <v>1760</v>
      </c>
    </row>
    <row r="811" spans="1:2">
      <c r="A811" s="63"/>
    </row>
    <row r="812" spans="1:2">
      <c r="A812" s="63"/>
    </row>
    <row r="813" spans="1:2">
      <c r="A813" s="63"/>
    </row>
    <row r="814" spans="1:2">
      <c r="A814" s="63"/>
    </row>
    <row r="815" spans="1:2">
      <c r="A815" s="63"/>
    </row>
    <row r="816" spans="1:2">
      <c r="A816" s="63"/>
    </row>
    <row r="817" spans="1:1">
      <c r="A817" s="63"/>
    </row>
    <row r="818" spans="1:1">
      <c r="A818" s="63"/>
    </row>
    <row r="819" spans="1:1">
      <c r="A819" s="63"/>
    </row>
    <row r="820" spans="1:1">
      <c r="A820" s="63"/>
    </row>
    <row r="821" spans="1:1">
      <c r="A821" s="63"/>
    </row>
    <row r="822" spans="1:1">
      <c r="A822" s="63"/>
    </row>
    <row r="823" spans="1:1">
      <c r="A823" s="63"/>
    </row>
    <row r="824" spans="1:1">
      <c r="A824" s="63"/>
    </row>
    <row r="825" spans="1:1">
      <c r="A825" s="63"/>
    </row>
    <row r="826" spans="1:1">
      <c r="A826" s="63"/>
    </row>
    <row r="827" spans="1:1">
      <c r="A827" s="63"/>
    </row>
    <row r="828" spans="1:1">
      <c r="A828" s="63"/>
    </row>
    <row r="829" spans="1:1">
      <c r="A829" s="63"/>
    </row>
    <row r="830" spans="1:1">
      <c r="A830" s="63"/>
    </row>
    <row r="831" spans="1:1">
      <c r="A831" s="63"/>
    </row>
    <row r="832" spans="1:1">
      <c r="A832" s="63"/>
    </row>
    <row r="833" spans="1:1">
      <c r="A833" s="63"/>
    </row>
    <row r="834" spans="1:1">
      <c r="A834" s="63"/>
    </row>
    <row r="835" spans="1:1">
      <c r="A835" s="63"/>
    </row>
    <row r="836" spans="1:1">
      <c r="A836" s="63"/>
    </row>
    <row r="837" spans="1:1">
      <c r="A837" s="63"/>
    </row>
    <row r="838" spans="1:1">
      <c r="A838" s="63"/>
    </row>
    <row r="839" spans="1:1">
      <c r="A839" s="63"/>
    </row>
    <row r="840" spans="1:1">
      <c r="A840" s="63"/>
    </row>
    <row r="841" spans="1:1">
      <c r="A841" s="63"/>
    </row>
    <row r="842" spans="1:1">
      <c r="A842" s="63"/>
    </row>
    <row r="843" spans="1:1">
      <c r="A843" s="63"/>
    </row>
    <row r="844" spans="1:1">
      <c r="A844" s="63"/>
    </row>
    <row r="845" spans="1:1">
      <c r="A845" s="63"/>
    </row>
    <row r="846" spans="1:1">
      <c r="A846" s="63"/>
    </row>
    <row r="847" spans="1:1">
      <c r="A847" s="63"/>
    </row>
    <row r="848" spans="1:1">
      <c r="A848" s="63"/>
    </row>
    <row r="849" spans="1:1">
      <c r="A849" s="63"/>
    </row>
    <row r="850" spans="1:1">
      <c r="A850" s="63"/>
    </row>
    <row r="851" spans="1:1">
      <c r="A851" s="63"/>
    </row>
    <row r="852" spans="1:1">
      <c r="A852" s="63"/>
    </row>
    <row r="853" spans="1:1">
      <c r="A853" s="63"/>
    </row>
    <row r="854" spans="1:1">
      <c r="A854" s="63"/>
    </row>
    <row r="855" spans="1:1">
      <c r="A855" s="63"/>
    </row>
    <row r="856" spans="1:1">
      <c r="A856" s="63"/>
    </row>
    <row r="857" spans="1:1">
      <c r="A857" s="63"/>
    </row>
    <row r="858" spans="1:1">
      <c r="A858" s="63"/>
    </row>
    <row r="859" spans="1:1">
      <c r="A859" s="63"/>
    </row>
    <row r="860" spans="1:1">
      <c r="A860" s="63"/>
    </row>
    <row r="861" spans="1:1">
      <c r="A861" s="63"/>
    </row>
    <row r="862" spans="1:1">
      <c r="A862" s="63"/>
    </row>
    <row r="863" spans="1:1">
      <c r="A863" s="63"/>
    </row>
    <row r="864" spans="1:1">
      <c r="A864" s="63"/>
    </row>
    <row r="865" spans="1:1">
      <c r="A865" s="63"/>
    </row>
    <row r="866" spans="1:1">
      <c r="A866" s="63"/>
    </row>
    <row r="867" spans="1:1">
      <c r="A867" s="63"/>
    </row>
    <row r="868" spans="1:1">
      <c r="A868" s="63"/>
    </row>
    <row r="869" spans="1:1">
      <c r="A869" s="63"/>
    </row>
    <row r="870" spans="1:1">
      <c r="A870" s="63"/>
    </row>
    <row r="871" spans="1:1">
      <c r="A871" s="63"/>
    </row>
    <row r="872" spans="1:1">
      <c r="A872" s="63"/>
    </row>
    <row r="873" spans="1:1">
      <c r="A873" s="63"/>
    </row>
    <row r="874" spans="1:1">
      <c r="A874" s="63"/>
    </row>
    <row r="875" spans="1:1">
      <c r="A875" s="63"/>
    </row>
    <row r="876" spans="1:1">
      <c r="A876" s="63"/>
    </row>
    <row r="877" spans="1:1">
      <c r="A877" s="63"/>
    </row>
    <row r="878" spans="1:1">
      <c r="A878" s="63"/>
    </row>
    <row r="879" spans="1:1">
      <c r="A879" s="63"/>
    </row>
    <row r="880" spans="1:1">
      <c r="A880" s="63"/>
    </row>
    <row r="881" spans="1:1">
      <c r="A881" s="63"/>
    </row>
    <row r="882" spans="1:1">
      <c r="A882" s="63"/>
    </row>
    <row r="883" spans="1:1">
      <c r="A883" s="63"/>
    </row>
    <row r="884" spans="1:1">
      <c r="A884" s="63"/>
    </row>
    <row r="885" spans="1:1">
      <c r="A885" s="63"/>
    </row>
    <row r="886" spans="1:1">
      <c r="A886" s="63"/>
    </row>
    <row r="887" spans="1:1">
      <c r="A887" s="63"/>
    </row>
    <row r="888" spans="1:1">
      <c r="A888" s="63"/>
    </row>
    <row r="889" spans="1:1">
      <c r="A889" s="63"/>
    </row>
    <row r="890" spans="1:1">
      <c r="A890" s="63"/>
    </row>
    <row r="891" spans="1:1">
      <c r="A891" s="63"/>
    </row>
    <row r="892" spans="1:1">
      <c r="A892" s="63"/>
    </row>
    <row r="893" spans="1:1">
      <c r="A893" s="63"/>
    </row>
    <row r="894" spans="1:1">
      <c r="A894" s="63"/>
    </row>
    <row r="895" spans="1:1">
      <c r="A895" s="63"/>
    </row>
    <row r="896" spans="1:1">
      <c r="A896" s="63"/>
    </row>
    <row r="897" spans="1:1">
      <c r="A897" s="63"/>
    </row>
    <row r="898" spans="1:1">
      <c r="A898" s="63"/>
    </row>
    <row r="899" spans="1:1">
      <c r="A899" s="63"/>
    </row>
    <row r="900" spans="1:1">
      <c r="A900" s="63"/>
    </row>
    <row r="901" spans="1:1">
      <c r="A901" s="63"/>
    </row>
    <row r="902" spans="1:1">
      <c r="A902" s="63"/>
    </row>
    <row r="903" spans="1:1">
      <c r="A903" s="63"/>
    </row>
    <row r="904" spans="1:1">
      <c r="A904" s="63"/>
    </row>
    <row r="905" spans="1:1">
      <c r="A905" s="63"/>
    </row>
    <row r="906" spans="1:1">
      <c r="A906" s="63"/>
    </row>
    <row r="907" spans="1:1">
      <c r="A907" s="63"/>
    </row>
    <row r="908" spans="1:1">
      <c r="A908" s="63"/>
    </row>
    <row r="909" spans="1:1">
      <c r="A909" s="63"/>
    </row>
    <row r="910" spans="1:1">
      <c r="A910" s="63"/>
    </row>
    <row r="911" spans="1:1">
      <c r="A911" s="63"/>
    </row>
    <row r="912" spans="1:1">
      <c r="A912" s="63"/>
    </row>
    <row r="913" spans="1:1">
      <c r="A913" s="63"/>
    </row>
    <row r="914" spans="1:1">
      <c r="A914" s="63"/>
    </row>
    <row r="915" spans="1:1">
      <c r="A915" s="63"/>
    </row>
    <row r="916" spans="1:1">
      <c r="A916" s="63"/>
    </row>
    <row r="917" spans="1:1">
      <c r="A917" s="63"/>
    </row>
    <row r="918" spans="1:1">
      <c r="A918" s="63"/>
    </row>
    <row r="919" spans="1:1">
      <c r="A919" s="63"/>
    </row>
    <row r="920" spans="1:1">
      <c r="A920" s="63"/>
    </row>
    <row r="921" spans="1:1">
      <c r="A921" s="63"/>
    </row>
    <row r="922" spans="1:1">
      <c r="A922" s="63"/>
    </row>
    <row r="923" spans="1:1">
      <c r="A923" s="63"/>
    </row>
    <row r="924" spans="1:1">
      <c r="A924" s="63"/>
    </row>
    <row r="925" spans="1:1">
      <c r="A925" s="63"/>
    </row>
    <row r="926" spans="1:1">
      <c r="A926" s="63"/>
    </row>
    <row r="927" spans="1:1">
      <c r="A927" s="63"/>
    </row>
    <row r="928" spans="1:1">
      <c r="A928" s="63"/>
    </row>
    <row r="929" spans="1:1">
      <c r="A929" s="63"/>
    </row>
    <row r="930" spans="1:1">
      <c r="A930" s="63"/>
    </row>
    <row r="931" spans="1:1">
      <c r="A931" s="63"/>
    </row>
    <row r="932" spans="1:1">
      <c r="A932" s="63"/>
    </row>
    <row r="933" spans="1:1">
      <c r="A933" s="63"/>
    </row>
    <row r="934" spans="1:1">
      <c r="A934" s="63"/>
    </row>
    <row r="935" spans="1:1">
      <c r="A935" s="63"/>
    </row>
    <row r="936" spans="1:1">
      <c r="A936" s="63"/>
    </row>
    <row r="937" spans="1:1">
      <c r="A937" s="63"/>
    </row>
    <row r="938" spans="1:1">
      <c r="A938" s="63"/>
    </row>
    <row r="939" spans="1:1">
      <c r="A939" s="63"/>
    </row>
    <row r="940" spans="1:1">
      <c r="A940" s="63"/>
    </row>
    <row r="941" spans="1:1">
      <c r="A941" s="63"/>
    </row>
    <row r="942" spans="1:1">
      <c r="A942" s="63"/>
    </row>
    <row r="943" spans="1:1">
      <c r="A943" s="63"/>
    </row>
    <row r="944" spans="1:1">
      <c r="A944" s="63"/>
    </row>
    <row r="945" spans="1:1">
      <c r="A945" s="63"/>
    </row>
    <row r="946" spans="1:1">
      <c r="A946" s="63"/>
    </row>
    <row r="947" spans="1:1">
      <c r="A947" s="63"/>
    </row>
    <row r="948" spans="1:1">
      <c r="A948" s="63"/>
    </row>
    <row r="949" spans="1:1">
      <c r="A949" s="63"/>
    </row>
    <row r="950" spans="1:1">
      <c r="A950" s="63"/>
    </row>
    <row r="951" spans="1:1">
      <c r="A951" s="63"/>
    </row>
    <row r="952" spans="1:1">
      <c r="A952" s="63"/>
    </row>
    <row r="953" spans="1:1">
      <c r="A953" s="63"/>
    </row>
    <row r="954" spans="1:1">
      <c r="A954" s="63"/>
    </row>
    <row r="955" spans="1:1">
      <c r="A955" s="63"/>
    </row>
    <row r="956" spans="1:1">
      <c r="A956" s="63"/>
    </row>
    <row r="957" spans="1:1">
      <c r="A957" s="63"/>
    </row>
    <row r="958" spans="1:1">
      <c r="A958" s="63"/>
    </row>
    <row r="959" spans="1:1">
      <c r="A959" s="63"/>
    </row>
    <row r="960" spans="1:1">
      <c r="A960" s="63"/>
    </row>
    <row r="961" spans="1:1">
      <c r="A961" s="63"/>
    </row>
    <row r="962" spans="1:1">
      <c r="A962" s="63"/>
    </row>
    <row r="963" spans="1:1">
      <c r="A963" s="63"/>
    </row>
    <row r="964" spans="1:1">
      <c r="A964" s="63"/>
    </row>
    <row r="965" spans="1:1">
      <c r="A965" s="63"/>
    </row>
    <row r="966" spans="1:1">
      <c r="A966" s="63"/>
    </row>
    <row r="967" spans="1:1">
      <c r="A967" s="63"/>
    </row>
    <row r="968" spans="1:1">
      <c r="A968" s="63"/>
    </row>
    <row r="969" spans="1:1">
      <c r="A969" s="63"/>
    </row>
    <row r="970" spans="1:1">
      <c r="A970" s="63"/>
    </row>
    <row r="971" spans="1:1">
      <c r="A971" s="63"/>
    </row>
    <row r="972" spans="1:1">
      <c r="A972" s="63"/>
    </row>
    <row r="973" spans="1:1">
      <c r="A973" s="63"/>
    </row>
    <row r="974" spans="1:1">
      <c r="A974" s="63"/>
    </row>
    <row r="975" spans="1:1">
      <c r="A975" s="63"/>
    </row>
    <row r="976" spans="1:1">
      <c r="A976" s="63"/>
    </row>
    <row r="977" spans="1:1">
      <c r="A977" s="63"/>
    </row>
    <row r="978" spans="1:1">
      <c r="A978" s="63"/>
    </row>
    <row r="979" spans="1:1">
      <c r="A979" s="63"/>
    </row>
    <row r="980" spans="1:1">
      <c r="A980" s="63"/>
    </row>
    <row r="981" spans="1:1">
      <c r="A981" s="63"/>
    </row>
    <row r="982" spans="1:1">
      <c r="A982" s="63"/>
    </row>
    <row r="983" spans="1:1">
      <c r="A983" s="63"/>
    </row>
    <row r="984" spans="1:1">
      <c r="A984" s="63"/>
    </row>
    <row r="985" spans="1:1">
      <c r="A985" s="63"/>
    </row>
    <row r="986" spans="1:1">
      <c r="A986" s="63"/>
    </row>
    <row r="987" spans="1:1">
      <c r="A987" s="63"/>
    </row>
    <row r="988" spans="1:1">
      <c r="A988" s="63"/>
    </row>
    <row r="989" spans="1:1">
      <c r="A989" s="63"/>
    </row>
    <row r="990" spans="1:1">
      <c r="A990" s="63"/>
    </row>
    <row r="991" spans="1:1">
      <c r="A991" s="63"/>
    </row>
    <row r="992" spans="1:1">
      <c r="A992" s="63"/>
    </row>
    <row r="993" spans="1:1">
      <c r="A993" s="63"/>
    </row>
    <row r="994" spans="1:1">
      <c r="A994" s="63"/>
    </row>
    <row r="995" spans="1:1">
      <c r="A995" s="63"/>
    </row>
    <row r="996" spans="1:1">
      <c r="A996" s="63"/>
    </row>
    <row r="997" spans="1:1">
      <c r="A997" s="63"/>
    </row>
    <row r="998" spans="1:1">
      <c r="A998" s="63"/>
    </row>
    <row r="999" spans="1:1">
      <c r="A999" s="63"/>
    </row>
    <row r="1000" spans="1:1">
      <c r="A1000" s="63"/>
    </row>
  </sheetData>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J77"/>
  <sheetViews>
    <sheetView topLeftCell="A43" workbookViewId="0">
      <selection activeCell="I50" sqref="I50"/>
    </sheetView>
  </sheetViews>
  <sheetFormatPr defaultRowHeight="15"/>
  <cols>
    <col min="1" max="1" width="21" bestFit="1" customWidth="1"/>
  </cols>
  <sheetData>
    <row r="1" spans="1:10" ht="27.75" customHeight="1">
      <c r="A1" s="16" t="s">
        <v>36</v>
      </c>
      <c r="B1" s="9" t="s">
        <v>37</v>
      </c>
      <c r="C1" s="9" t="s">
        <v>37</v>
      </c>
      <c r="D1" s="9" t="s">
        <v>37</v>
      </c>
      <c r="E1" s="9" t="s">
        <v>37</v>
      </c>
      <c r="F1" s="9" t="s">
        <v>37</v>
      </c>
      <c r="G1" s="9" t="s">
        <v>37</v>
      </c>
      <c r="H1" s="9" t="s">
        <v>37</v>
      </c>
      <c r="I1" s="9" t="s">
        <v>37</v>
      </c>
      <c r="J1" s="16" t="s">
        <v>38</v>
      </c>
    </row>
    <row r="2" spans="1:10">
      <c r="A2" s="16" t="s">
        <v>200</v>
      </c>
      <c r="B2" s="9" t="s">
        <v>5</v>
      </c>
      <c r="C2" s="9">
        <v>1</v>
      </c>
      <c r="D2" s="9">
        <v>2</v>
      </c>
      <c r="E2" s="9">
        <v>3</v>
      </c>
      <c r="F2" s="9">
        <v>4</v>
      </c>
      <c r="G2" s="9">
        <v>5</v>
      </c>
      <c r="H2" s="9">
        <v>6</v>
      </c>
      <c r="I2" s="9">
        <v>7</v>
      </c>
      <c r="J2" s="16"/>
    </row>
    <row r="3" spans="1:10">
      <c r="A3" s="15" t="s">
        <v>39</v>
      </c>
      <c r="B3" s="12" t="b">
        <v>1</v>
      </c>
      <c r="C3" s="12" t="b">
        <v>1</v>
      </c>
      <c r="D3" s="12" t="b">
        <v>1</v>
      </c>
      <c r="E3" s="12" t="b">
        <v>1</v>
      </c>
      <c r="F3" s="12" t="b">
        <v>1</v>
      </c>
      <c r="G3" s="12" t="b">
        <v>1</v>
      </c>
      <c r="H3" s="12" t="b">
        <v>1</v>
      </c>
      <c r="I3" s="12" t="b">
        <v>1</v>
      </c>
      <c r="J3" s="17" t="s">
        <v>438</v>
      </c>
    </row>
    <row r="4" spans="1:10">
      <c r="A4" s="15" t="s">
        <v>40</v>
      </c>
      <c r="B4" s="12" t="b">
        <v>1</v>
      </c>
      <c r="C4" s="12" t="b">
        <v>1</v>
      </c>
      <c r="D4" s="12" t="b">
        <v>1</v>
      </c>
      <c r="E4" s="12" t="b">
        <v>1</v>
      </c>
      <c r="F4" s="12" t="b">
        <v>1</v>
      </c>
      <c r="G4" s="12" t="b">
        <v>0</v>
      </c>
      <c r="H4" s="12" t="b">
        <v>1</v>
      </c>
      <c r="I4" s="12" t="b">
        <v>0</v>
      </c>
      <c r="J4" s="17" t="s">
        <v>439</v>
      </c>
    </row>
    <row r="5" spans="1:10">
      <c r="A5" s="15" t="s">
        <v>1601</v>
      </c>
      <c r="B5" s="12" t="b">
        <v>1</v>
      </c>
      <c r="C5" s="12" t="b">
        <v>1</v>
      </c>
      <c r="D5" s="12" t="b">
        <v>1</v>
      </c>
      <c r="E5" s="12" t="b">
        <v>1</v>
      </c>
      <c r="F5" s="12" t="b">
        <v>1</v>
      </c>
      <c r="G5" s="12" t="b">
        <v>0</v>
      </c>
      <c r="H5" s="12" t="b">
        <v>1</v>
      </c>
      <c r="I5" s="12" t="b">
        <v>0</v>
      </c>
      <c r="J5" s="17" t="s">
        <v>1602</v>
      </c>
    </row>
    <row r="6" spans="1:10">
      <c r="A6" s="15" t="s">
        <v>1603</v>
      </c>
      <c r="B6" s="12" t="b">
        <v>1</v>
      </c>
      <c r="C6" s="12" t="b">
        <v>1</v>
      </c>
      <c r="D6" s="12" t="b">
        <v>1</v>
      </c>
      <c r="E6" s="12" t="b">
        <v>1</v>
      </c>
      <c r="F6" s="12" t="b">
        <v>1</v>
      </c>
      <c r="G6" s="12" t="b">
        <v>0</v>
      </c>
      <c r="H6" s="12" t="b">
        <v>1</v>
      </c>
      <c r="I6" s="12" t="b">
        <v>0</v>
      </c>
      <c r="J6" s="17" t="s">
        <v>1604</v>
      </c>
    </row>
    <row r="7" spans="1:10">
      <c r="A7" s="15" t="s">
        <v>1605</v>
      </c>
      <c r="B7" s="12" t="b">
        <v>1</v>
      </c>
      <c r="C7" s="12" t="b">
        <v>1</v>
      </c>
      <c r="D7" s="12" t="b">
        <v>1</v>
      </c>
      <c r="E7" s="12" t="b">
        <v>1</v>
      </c>
      <c r="F7" s="12" t="b">
        <v>1</v>
      </c>
      <c r="G7" s="12" t="b">
        <v>0</v>
      </c>
      <c r="H7" s="12" t="b">
        <v>1</v>
      </c>
      <c r="I7" s="12" t="b">
        <v>0</v>
      </c>
      <c r="J7" s="17" t="s">
        <v>1606</v>
      </c>
    </row>
    <row r="8" spans="1:10">
      <c r="A8" s="15" t="s">
        <v>42</v>
      </c>
      <c r="B8" s="12" t="b">
        <v>1</v>
      </c>
      <c r="C8" s="12" t="b">
        <v>1</v>
      </c>
      <c r="D8" s="12" t="b">
        <v>1</v>
      </c>
      <c r="E8" s="12" t="b">
        <v>1</v>
      </c>
      <c r="F8" s="12" t="b">
        <v>1</v>
      </c>
      <c r="G8" s="12" t="b">
        <v>0</v>
      </c>
      <c r="H8" s="12" t="b">
        <v>1</v>
      </c>
      <c r="I8" s="12" t="b">
        <v>0</v>
      </c>
      <c r="J8" s="17" t="s">
        <v>467</v>
      </c>
    </row>
    <row r="9" spans="1:10">
      <c r="A9" s="15" t="s">
        <v>1330</v>
      </c>
      <c r="B9" s="12" t="b">
        <v>1</v>
      </c>
      <c r="C9" s="12" t="b">
        <v>1</v>
      </c>
      <c r="D9" s="12" t="b">
        <v>1</v>
      </c>
      <c r="E9" s="12" t="b">
        <v>1</v>
      </c>
      <c r="F9" s="12" t="b">
        <v>1</v>
      </c>
      <c r="G9" s="12" t="b">
        <v>0</v>
      </c>
      <c r="H9" s="12" t="b">
        <v>1</v>
      </c>
      <c r="I9" s="12" t="b">
        <v>0</v>
      </c>
      <c r="J9" s="17" t="s">
        <v>1331</v>
      </c>
    </row>
    <row r="10" spans="1:10">
      <c r="A10" s="15" t="s">
        <v>1543</v>
      </c>
      <c r="B10" s="12" t="b">
        <v>1</v>
      </c>
      <c r="C10" s="12" t="b">
        <v>1</v>
      </c>
      <c r="D10" s="12" t="b">
        <v>1</v>
      </c>
      <c r="E10" s="12" t="b">
        <v>1</v>
      </c>
      <c r="F10" s="12" t="b">
        <v>1</v>
      </c>
      <c r="G10" s="12" t="b">
        <v>0</v>
      </c>
      <c r="H10" s="12" t="b">
        <v>1</v>
      </c>
      <c r="I10" s="12" t="b">
        <v>0</v>
      </c>
      <c r="J10" s="17" t="s">
        <v>1544</v>
      </c>
    </row>
    <row r="11" spans="1:10">
      <c r="A11" s="15" t="s">
        <v>43</v>
      </c>
      <c r="B11" s="12" t="b">
        <v>0</v>
      </c>
      <c r="C11" s="12" t="b">
        <v>0</v>
      </c>
      <c r="D11" s="12" t="b">
        <v>0</v>
      </c>
      <c r="E11" s="12" t="b">
        <v>0</v>
      </c>
      <c r="F11" s="12" t="b">
        <v>1</v>
      </c>
      <c r="G11" s="12" t="b">
        <v>0</v>
      </c>
      <c r="H11" s="12" t="b">
        <v>0</v>
      </c>
      <c r="I11" s="12" t="b">
        <v>0</v>
      </c>
      <c r="J11" s="18" t="s">
        <v>440</v>
      </c>
    </row>
    <row r="12" spans="1:10">
      <c r="A12" s="327" t="s">
        <v>1198</v>
      </c>
      <c r="B12" s="328" t="b">
        <v>0</v>
      </c>
      <c r="C12" s="328" t="b">
        <v>1</v>
      </c>
      <c r="D12" s="328" t="b">
        <v>0</v>
      </c>
      <c r="E12" s="328" t="b">
        <v>0</v>
      </c>
      <c r="F12" s="328" t="b">
        <v>0</v>
      </c>
      <c r="G12" s="328" t="b">
        <v>0</v>
      </c>
      <c r="H12" s="328" t="b">
        <v>1</v>
      </c>
      <c r="I12" s="329" t="b">
        <v>0</v>
      </c>
      <c r="J12" s="18" t="s">
        <v>1199</v>
      </c>
    </row>
    <row r="13" spans="1:10">
      <c r="A13" s="15" t="s">
        <v>1233</v>
      </c>
      <c r="B13" s="12" t="b">
        <v>1</v>
      </c>
      <c r="C13" s="12" t="b">
        <v>1</v>
      </c>
      <c r="D13" s="12" t="b">
        <v>1</v>
      </c>
      <c r="E13" s="12" t="b">
        <v>1</v>
      </c>
      <c r="F13" s="12" t="b">
        <v>1</v>
      </c>
      <c r="G13" s="12" t="b">
        <v>0</v>
      </c>
      <c r="H13" s="12" t="b">
        <v>1</v>
      </c>
      <c r="I13" s="12" t="b">
        <v>0</v>
      </c>
      <c r="J13" s="18" t="s">
        <v>1234</v>
      </c>
    </row>
    <row r="14" spans="1:10">
      <c r="A14" s="15" t="s">
        <v>44</v>
      </c>
      <c r="B14" s="12" t="b">
        <v>1</v>
      </c>
      <c r="C14" s="12" t="b">
        <v>1</v>
      </c>
      <c r="D14" s="12" t="b">
        <v>1</v>
      </c>
      <c r="E14" s="12" t="b">
        <v>0</v>
      </c>
      <c r="F14" s="12" t="b">
        <v>1</v>
      </c>
      <c r="G14" s="12" t="b">
        <v>0</v>
      </c>
      <c r="H14" s="12" t="b">
        <v>0</v>
      </c>
      <c r="I14" s="12" t="b">
        <v>0</v>
      </c>
      <c r="J14" s="18" t="s">
        <v>468</v>
      </c>
    </row>
    <row r="15" spans="1:10">
      <c r="A15" s="15" t="s">
        <v>270</v>
      </c>
      <c r="B15" s="12" t="b">
        <v>1</v>
      </c>
      <c r="C15" s="12" t="b">
        <v>1</v>
      </c>
      <c r="D15" s="12" t="b">
        <v>1</v>
      </c>
      <c r="E15" s="12" t="b">
        <v>1</v>
      </c>
      <c r="F15" s="12" t="b">
        <v>1</v>
      </c>
      <c r="G15" s="12" t="b">
        <v>0</v>
      </c>
      <c r="H15" s="12" t="b">
        <v>0</v>
      </c>
      <c r="I15" s="12" t="b">
        <v>0</v>
      </c>
      <c r="J15" s="18" t="s">
        <v>277</v>
      </c>
    </row>
    <row r="16" spans="1:10">
      <c r="A16" s="15" t="s">
        <v>271</v>
      </c>
      <c r="B16" s="12" t="b">
        <v>1</v>
      </c>
      <c r="C16" s="12" t="b">
        <v>1</v>
      </c>
      <c r="D16" s="12" t="b">
        <v>1</v>
      </c>
      <c r="E16" s="12" t="b">
        <v>1</v>
      </c>
      <c r="F16" s="12" t="b">
        <v>1</v>
      </c>
      <c r="G16" s="12" t="b">
        <v>0</v>
      </c>
      <c r="H16" s="12" t="b">
        <v>0</v>
      </c>
      <c r="I16" s="12" t="b">
        <v>0</v>
      </c>
      <c r="J16" s="18" t="s">
        <v>278</v>
      </c>
    </row>
    <row r="17" spans="1:10">
      <c r="A17" s="15" t="s">
        <v>884</v>
      </c>
      <c r="B17" s="12" t="b">
        <v>1</v>
      </c>
      <c r="C17" s="12" t="b">
        <v>1</v>
      </c>
      <c r="D17" s="12" t="b">
        <v>1</v>
      </c>
      <c r="E17" s="12" t="b">
        <v>1</v>
      </c>
      <c r="F17" s="12" t="b">
        <v>1</v>
      </c>
      <c r="G17" s="12" t="b">
        <v>0</v>
      </c>
      <c r="H17" s="12" t="b">
        <v>0</v>
      </c>
      <c r="I17" s="12" t="b">
        <v>0</v>
      </c>
      <c r="J17" s="18" t="s">
        <v>885</v>
      </c>
    </row>
    <row r="18" spans="1:10">
      <c r="A18" s="15" t="s">
        <v>825</v>
      </c>
      <c r="B18" s="12" t="b">
        <v>1</v>
      </c>
      <c r="C18" s="12" t="b">
        <v>1</v>
      </c>
      <c r="D18" s="12" t="b">
        <v>1</v>
      </c>
      <c r="E18" s="12" t="b">
        <v>0</v>
      </c>
      <c r="F18" s="12" t="b">
        <v>1</v>
      </c>
      <c r="G18" s="12" t="b">
        <v>0</v>
      </c>
      <c r="H18" s="12" t="b">
        <v>0</v>
      </c>
      <c r="I18" s="12" t="b">
        <v>0</v>
      </c>
      <c r="J18" s="18" t="s">
        <v>887</v>
      </c>
    </row>
    <row r="19" spans="1:10">
      <c r="A19" s="15" t="s">
        <v>824</v>
      </c>
      <c r="B19" s="12" t="b">
        <v>1</v>
      </c>
      <c r="C19" s="12" t="b">
        <v>1</v>
      </c>
      <c r="D19" s="12" t="b">
        <v>1</v>
      </c>
      <c r="E19" s="12" t="b">
        <v>0</v>
      </c>
      <c r="F19" s="12" t="b">
        <v>1</v>
      </c>
      <c r="G19" s="12" t="b">
        <v>0</v>
      </c>
      <c r="H19" s="12" t="b">
        <v>0</v>
      </c>
      <c r="I19" s="12" t="b">
        <v>0</v>
      </c>
      <c r="J19" s="18" t="s">
        <v>888</v>
      </c>
    </row>
    <row r="20" spans="1:10">
      <c r="A20" s="15" t="s">
        <v>826</v>
      </c>
      <c r="B20" s="12" t="b">
        <v>1</v>
      </c>
      <c r="C20" s="12" t="b">
        <v>1</v>
      </c>
      <c r="D20" s="12" t="b">
        <v>1</v>
      </c>
      <c r="E20" s="12" t="b">
        <v>0</v>
      </c>
      <c r="F20" s="12" t="b">
        <v>1</v>
      </c>
      <c r="G20" s="12" t="b">
        <v>0</v>
      </c>
      <c r="H20" s="12" t="b">
        <v>0</v>
      </c>
      <c r="I20" s="12" t="b">
        <v>0</v>
      </c>
      <c r="J20" s="18" t="s">
        <v>889</v>
      </c>
    </row>
    <row r="21" spans="1:10">
      <c r="A21" s="15" t="s">
        <v>272</v>
      </c>
      <c r="B21" s="12" t="b">
        <v>1</v>
      </c>
      <c r="C21" s="12" t="b">
        <v>1</v>
      </c>
      <c r="D21" s="12" t="b">
        <v>1</v>
      </c>
      <c r="E21" s="12" t="b">
        <v>1</v>
      </c>
      <c r="F21" s="12" t="b">
        <v>1</v>
      </c>
      <c r="G21" s="12" t="b">
        <v>0</v>
      </c>
      <c r="H21" s="12" t="b">
        <v>0</v>
      </c>
      <c r="I21" s="12" t="b">
        <v>0</v>
      </c>
      <c r="J21" s="18" t="s">
        <v>276</v>
      </c>
    </row>
    <row r="22" spans="1:10">
      <c r="A22" s="15" t="s">
        <v>273</v>
      </c>
      <c r="B22" s="12" t="b">
        <v>1</v>
      </c>
      <c r="C22" s="12" t="b">
        <v>1</v>
      </c>
      <c r="D22" s="12" t="b">
        <v>1</v>
      </c>
      <c r="E22" s="12" t="b">
        <v>1</v>
      </c>
      <c r="F22" s="12" t="b">
        <v>1</v>
      </c>
      <c r="G22" s="12" t="b">
        <v>0</v>
      </c>
      <c r="H22" s="12" t="b">
        <v>0</v>
      </c>
      <c r="I22" s="12" t="b">
        <v>0</v>
      </c>
      <c r="J22" s="18" t="s">
        <v>276</v>
      </c>
    </row>
    <row r="23" spans="1:10">
      <c r="A23" s="15" t="s">
        <v>68</v>
      </c>
      <c r="B23" s="12" t="b">
        <v>1</v>
      </c>
      <c r="C23" s="12" t="b">
        <v>1</v>
      </c>
      <c r="D23" s="12" t="b">
        <v>1</v>
      </c>
      <c r="E23" s="12" t="b">
        <v>1</v>
      </c>
      <c r="F23" s="12" t="b">
        <v>1</v>
      </c>
      <c r="G23" s="12" t="b">
        <v>1</v>
      </c>
      <c r="H23" s="12" t="b">
        <v>0</v>
      </c>
      <c r="I23" s="12" t="b">
        <v>0</v>
      </c>
      <c r="J23" s="18" t="s">
        <v>469</v>
      </c>
    </row>
    <row r="24" spans="1:10">
      <c r="A24" s="15" t="s">
        <v>1515</v>
      </c>
      <c r="B24" s="12" t="b">
        <v>1</v>
      </c>
      <c r="C24" s="12" t="b">
        <v>1</v>
      </c>
      <c r="D24" s="12" t="b">
        <v>1</v>
      </c>
      <c r="E24" s="12" t="b">
        <v>1</v>
      </c>
      <c r="F24" s="12" t="b">
        <v>1</v>
      </c>
      <c r="G24" s="12" t="b">
        <v>1</v>
      </c>
      <c r="H24" s="12" t="b">
        <v>0</v>
      </c>
      <c r="I24" s="12" t="b">
        <v>0</v>
      </c>
      <c r="J24" s="18" t="s">
        <v>1516</v>
      </c>
    </row>
    <row r="25" spans="1:10">
      <c r="A25" s="216" t="s">
        <v>1003</v>
      </c>
      <c r="B25" s="12" t="b">
        <v>0</v>
      </c>
      <c r="C25" s="12" t="b">
        <v>0</v>
      </c>
      <c r="D25" s="12" t="b">
        <v>0</v>
      </c>
      <c r="E25" s="12" t="b">
        <v>1</v>
      </c>
      <c r="F25" s="12" t="b">
        <v>1</v>
      </c>
      <c r="G25" s="12" t="b">
        <v>1</v>
      </c>
      <c r="H25" s="12" t="b">
        <v>0</v>
      </c>
      <c r="I25" s="12" t="b">
        <v>0</v>
      </c>
      <c r="J25" s="18" t="s">
        <v>469</v>
      </c>
    </row>
    <row r="26" spans="1:10">
      <c r="A26" s="15" t="s">
        <v>45</v>
      </c>
      <c r="B26" s="12" t="b">
        <v>1</v>
      </c>
      <c r="C26" s="12" t="b">
        <v>1</v>
      </c>
      <c r="D26" s="12" t="b">
        <v>1</v>
      </c>
      <c r="E26" s="12" t="b">
        <v>1</v>
      </c>
      <c r="F26" s="12" t="b">
        <v>1</v>
      </c>
      <c r="G26" s="12" t="b">
        <v>0</v>
      </c>
      <c r="H26" s="12" t="b">
        <v>1</v>
      </c>
      <c r="I26" s="12" t="b">
        <v>0</v>
      </c>
      <c r="J26" s="18" t="s">
        <v>470</v>
      </c>
    </row>
    <row r="27" spans="1:10">
      <c r="A27" s="15" t="s">
        <v>71</v>
      </c>
      <c r="B27" s="12" t="b">
        <v>1</v>
      </c>
      <c r="C27" s="12" t="b">
        <v>1</v>
      </c>
      <c r="D27" s="12" t="b">
        <v>1</v>
      </c>
      <c r="E27" s="12" t="b">
        <v>1</v>
      </c>
      <c r="F27" s="12" t="b">
        <v>1</v>
      </c>
      <c r="G27" s="12" t="b">
        <v>0</v>
      </c>
      <c r="H27" s="12" t="b">
        <v>1</v>
      </c>
      <c r="I27" s="12" t="b">
        <v>0</v>
      </c>
      <c r="J27" s="18" t="s">
        <v>471</v>
      </c>
    </row>
    <row r="28" spans="1:10">
      <c r="A28" s="15" t="s">
        <v>274</v>
      </c>
      <c r="B28" s="12" t="b">
        <v>1</v>
      </c>
      <c r="C28" s="12" t="b">
        <v>1</v>
      </c>
      <c r="D28" s="12" t="b">
        <v>1</v>
      </c>
      <c r="E28" s="12" t="b">
        <v>1</v>
      </c>
      <c r="F28" s="12" t="b">
        <v>1</v>
      </c>
      <c r="G28" s="12" t="b">
        <v>0</v>
      </c>
      <c r="H28" s="12" t="b">
        <v>1</v>
      </c>
      <c r="I28" s="12" t="b">
        <v>0</v>
      </c>
      <c r="J28" s="18" t="s">
        <v>472</v>
      </c>
    </row>
    <row r="29" spans="1:10">
      <c r="A29" s="15" t="s">
        <v>275</v>
      </c>
      <c r="B29" s="12" t="b">
        <v>1</v>
      </c>
      <c r="C29" s="12" t="b">
        <v>1</v>
      </c>
      <c r="D29" s="12" t="b">
        <v>1</v>
      </c>
      <c r="E29" s="12" t="b">
        <v>1</v>
      </c>
      <c r="F29" s="12" t="b">
        <v>1</v>
      </c>
      <c r="G29" s="12" t="b">
        <v>0</v>
      </c>
      <c r="H29" s="12" t="b">
        <v>1</v>
      </c>
      <c r="I29" s="12" t="b">
        <v>0</v>
      </c>
      <c r="J29" s="18" t="s">
        <v>473</v>
      </c>
    </row>
    <row r="30" spans="1:10">
      <c r="A30" s="15" t="s">
        <v>132</v>
      </c>
      <c r="B30" s="12" t="b">
        <v>1</v>
      </c>
      <c r="C30" s="12" t="b">
        <v>1</v>
      </c>
      <c r="D30" s="12" t="b">
        <v>1</v>
      </c>
      <c r="E30" s="12" t="b">
        <v>0</v>
      </c>
      <c r="F30" s="12" t="b">
        <v>1</v>
      </c>
      <c r="G30" s="12" t="b">
        <v>0</v>
      </c>
      <c r="H30" s="12" t="b">
        <v>0</v>
      </c>
      <c r="I30" s="12" t="b">
        <v>0</v>
      </c>
      <c r="J30" s="18" t="s">
        <v>459</v>
      </c>
    </row>
    <row r="31" spans="1:10">
      <c r="A31" s="15" t="s">
        <v>133</v>
      </c>
      <c r="B31" s="56" t="b">
        <v>1</v>
      </c>
      <c r="C31" s="56" t="b">
        <v>1</v>
      </c>
      <c r="D31" s="56" t="b">
        <v>1</v>
      </c>
      <c r="E31" s="56" t="b">
        <v>0</v>
      </c>
      <c r="F31" s="56" t="b">
        <v>1</v>
      </c>
      <c r="G31" s="56" t="b">
        <v>0</v>
      </c>
      <c r="H31" s="56" t="b">
        <v>0</v>
      </c>
      <c r="I31" s="56" t="b">
        <v>0</v>
      </c>
      <c r="J31" s="18" t="s">
        <v>460</v>
      </c>
    </row>
    <row r="32" spans="1:10">
      <c r="A32" s="77" t="s">
        <v>1058</v>
      </c>
      <c r="B32" s="12" t="b">
        <v>1</v>
      </c>
      <c r="C32" s="12" t="b">
        <v>0</v>
      </c>
      <c r="D32" s="12" t="b">
        <v>0</v>
      </c>
      <c r="E32" s="12" t="b">
        <v>0</v>
      </c>
      <c r="F32" s="12" t="b">
        <v>0</v>
      </c>
      <c r="G32" s="12" t="b">
        <v>1</v>
      </c>
      <c r="H32" s="12" t="b">
        <v>0</v>
      </c>
      <c r="I32" s="12" t="b">
        <v>0</v>
      </c>
      <c r="J32" s="223" t="s">
        <v>1434</v>
      </c>
    </row>
    <row r="33" spans="1:10">
      <c r="A33" s="75" t="s">
        <v>46</v>
      </c>
      <c r="B33" s="28" t="b">
        <v>0</v>
      </c>
      <c r="C33" s="28" t="b">
        <v>0</v>
      </c>
      <c r="D33" s="28" t="b">
        <v>1</v>
      </c>
      <c r="E33" s="28" t="b">
        <v>0</v>
      </c>
      <c r="F33" s="28" t="b">
        <v>0</v>
      </c>
      <c r="G33" s="28" t="b">
        <v>0</v>
      </c>
      <c r="H33" s="28" t="b">
        <v>0</v>
      </c>
      <c r="I33" s="76" t="b">
        <v>0</v>
      </c>
      <c r="J33" s="27" t="s">
        <v>461</v>
      </c>
    </row>
    <row r="34" spans="1:10">
      <c r="A34" s="77" t="s">
        <v>47</v>
      </c>
      <c r="B34" s="78" t="b">
        <f t="shared" ref="B34:H34" si="0">B$33</f>
        <v>0</v>
      </c>
      <c r="C34" s="12" t="b">
        <v>1</v>
      </c>
      <c r="D34" s="78" t="b">
        <f t="shared" si="0"/>
        <v>1</v>
      </c>
      <c r="E34" s="78" t="b">
        <f t="shared" si="0"/>
        <v>0</v>
      </c>
      <c r="F34" s="78" t="b">
        <f t="shared" si="0"/>
        <v>0</v>
      </c>
      <c r="G34" s="78" t="b">
        <f t="shared" si="0"/>
        <v>0</v>
      </c>
      <c r="H34" s="78" t="b">
        <f t="shared" si="0"/>
        <v>0</v>
      </c>
      <c r="I34" s="83" t="b">
        <v>0</v>
      </c>
      <c r="J34" s="27" t="s">
        <v>462</v>
      </c>
    </row>
    <row r="35" spans="1:10">
      <c r="A35" s="77" t="s">
        <v>1846</v>
      </c>
      <c r="B35" s="78" t="b">
        <f t="shared" ref="B35:C43" si="1">B$33</f>
        <v>0</v>
      </c>
      <c r="C35" s="12" t="b">
        <v>1</v>
      </c>
      <c r="D35" s="78" t="b">
        <v>0</v>
      </c>
      <c r="E35" s="78" t="b">
        <f t="shared" ref="E35:H43" si="2">E$33</f>
        <v>0</v>
      </c>
      <c r="F35" s="78" t="b">
        <f t="shared" si="2"/>
        <v>0</v>
      </c>
      <c r="G35" s="78" t="b">
        <f t="shared" si="2"/>
        <v>0</v>
      </c>
      <c r="H35" s="78" t="b">
        <f t="shared" si="2"/>
        <v>0</v>
      </c>
      <c r="I35" s="83" t="b">
        <v>0</v>
      </c>
      <c r="J35" s="27" t="s">
        <v>1848</v>
      </c>
    </row>
    <row r="36" spans="1:10">
      <c r="A36" s="77" t="s">
        <v>1847</v>
      </c>
      <c r="B36" s="78" t="b">
        <f t="shared" si="1"/>
        <v>0</v>
      </c>
      <c r="C36" s="12" t="b">
        <v>1</v>
      </c>
      <c r="D36" s="78" t="b">
        <v>0</v>
      </c>
      <c r="E36" s="78" t="b">
        <f t="shared" si="2"/>
        <v>0</v>
      </c>
      <c r="F36" s="78" t="b">
        <f t="shared" si="2"/>
        <v>0</v>
      </c>
      <c r="G36" s="78" t="b">
        <f t="shared" si="2"/>
        <v>0</v>
      </c>
      <c r="H36" s="78" t="b">
        <f t="shared" si="2"/>
        <v>0</v>
      </c>
      <c r="I36" s="83" t="b">
        <v>0</v>
      </c>
      <c r="J36" s="27" t="s">
        <v>1849</v>
      </c>
    </row>
    <row r="37" spans="1:10">
      <c r="A37" s="77" t="s">
        <v>663</v>
      </c>
      <c r="B37" s="78" t="b">
        <f t="shared" si="1"/>
        <v>0</v>
      </c>
      <c r="C37" s="78" t="b">
        <f t="shared" si="1"/>
        <v>0</v>
      </c>
      <c r="D37" s="78" t="b">
        <v>0</v>
      </c>
      <c r="E37" s="78" t="b">
        <f t="shared" si="2"/>
        <v>0</v>
      </c>
      <c r="F37" s="78" t="b">
        <f t="shared" si="2"/>
        <v>0</v>
      </c>
      <c r="G37" s="78" t="b">
        <f t="shared" si="2"/>
        <v>0</v>
      </c>
      <c r="H37" s="78" t="b">
        <f t="shared" si="2"/>
        <v>0</v>
      </c>
      <c r="I37" s="83" t="b">
        <v>0</v>
      </c>
      <c r="J37" s="27" t="s">
        <v>441</v>
      </c>
    </row>
    <row r="38" spans="1:10">
      <c r="A38" s="77" t="s">
        <v>305</v>
      </c>
      <c r="B38" s="78" t="b">
        <f t="shared" si="1"/>
        <v>0</v>
      </c>
      <c r="C38" s="78" t="b">
        <f t="shared" si="1"/>
        <v>0</v>
      </c>
      <c r="D38" s="78" t="b">
        <f>D$33</f>
        <v>1</v>
      </c>
      <c r="E38" s="78" t="b">
        <f t="shared" si="2"/>
        <v>0</v>
      </c>
      <c r="F38" s="78" t="b">
        <f t="shared" si="2"/>
        <v>0</v>
      </c>
      <c r="G38" s="78" t="b">
        <f t="shared" si="2"/>
        <v>0</v>
      </c>
      <c r="H38" s="78" t="b">
        <f t="shared" si="2"/>
        <v>0</v>
      </c>
      <c r="I38" s="83" t="b">
        <v>0</v>
      </c>
      <c r="J38" s="27" t="s">
        <v>463</v>
      </c>
    </row>
    <row r="39" spans="1:10">
      <c r="A39" s="77" t="s">
        <v>48</v>
      </c>
      <c r="B39" s="78" t="b">
        <f t="shared" si="1"/>
        <v>0</v>
      </c>
      <c r="C39" s="78" t="b">
        <f t="shared" si="1"/>
        <v>0</v>
      </c>
      <c r="D39" s="78" t="b">
        <f>D$33</f>
        <v>1</v>
      </c>
      <c r="E39" s="78" t="b">
        <f t="shared" si="2"/>
        <v>0</v>
      </c>
      <c r="F39" s="78" t="b">
        <f t="shared" si="2"/>
        <v>0</v>
      </c>
      <c r="G39" s="78" t="b">
        <f t="shared" si="2"/>
        <v>0</v>
      </c>
      <c r="H39" s="78" t="b">
        <f t="shared" si="2"/>
        <v>0</v>
      </c>
      <c r="I39" s="83" t="b">
        <v>0</v>
      </c>
      <c r="J39" s="27" t="s">
        <v>437</v>
      </c>
    </row>
    <row r="40" spans="1:10">
      <c r="A40" s="77" t="s">
        <v>184</v>
      </c>
      <c r="B40" s="78" t="b">
        <f t="shared" si="1"/>
        <v>0</v>
      </c>
      <c r="C40" s="12" t="b">
        <v>1</v>
      </c>
      <c r="D40" s="78" t="b">
        <f>D$33</f>
        <v>1</v>
      </c>
      <c r="E40" s="78" t="b">
        <f t="shared" si="2"/>
        <v>0</v>
      </c>
      <c r="F40" s="78" t="b">
        <f t="shared" si="2"/>
        <v>0</v>
      </c>
      <c r="G40" s="78" t="b">
        <f t="shared" si="2"/>
        <v>0</v>
      </c>
      <c r="H40" s="78" t="b">
        <f t="shared" si="2"/>
        <v>0</v>
      </c>
      <c r="I40" s="83" t="b">
        <v>0</v>
      </c>
      <c r="J40" s="27" t="s">
        <v>464</v>
      </c>
    </row>
    <row r="41" spans="1:10">
      <c r="A41" s="77" t="s">
        <v>1850</v>
      </c>
      <c r="B41" s="78" t="b">
        <f t="shared" si="1"/>
        <v>0</v>
      </c>
      <c r="C41" s="12" t="b">
        <v>1</v>
      </c>
      <c r="D41" s="78" t="b">
        <v>0</v>
      </c>
      <c r="E41" s="78" t="b">
        <f t="shared" si="2"/>
        <v>0</v>
      </c>
      <c r="F41" s="78" t="b">
        <f t="shared" si="2"/>
        <v>0</v>
      </c>
      <c r="G41" s="78" t="b">
        <f t="shared" si="2"/>
        <v>0</v>
      </c>
      <c r="H41" s="78" t="b">
        <f t="shared" si="2"/>
        <v>0</v>
      </c>
      <c r="I41" s="83" t="b">
        <v>0</v>
      </c>
      <c r="J41" s="27" t="s">
        <v>1851</v>
      </c>
    </row>
    <row r="42" spans="1:10">
      <c r="A42" s="77" t="s">
        <v>1852</v>
      </c>
      <c r="B42" s="78" t="b">
        <f t="shared" si="1"/>
        <v>0</v>
      </c>
      <c r="C42" s="12" t="b">
        <v>1</v>
      </c>
      <c r="D42" s="78" t="b">
        <v>0</v>
      </c>
      <c r="E42" s="78" t="b">
        <f t="shared" si="2"/>
        <v>0</v>
      </c>
      <c r="F42" s="78" t="b">
        <f t="shared" si="2"/>
        <v>0</v>
      </c>
      <c r="G42" s="78" t="b">
        <f t="shared" si="2"/>
        <v>0</v>
      </c>
      <c r="H42" s="78" t="b">
        <f t="shared" si="2"/>
        <v>0</v>
      </c>
      <c r="I42" s="83" t="b">
        <v>0</v>
      </c>
      <c r="J42" s="27" t="s">
        <v>1853</v>
      </c>
    </row>
    <row r="43" spans="1:10">
      <c r="A43" s="80" t="s">
        <v>664</v>
      </c>
      <c r="B43" s="81" t="b">
        <f t="shared" si="1"/>
        <v>0</v>
      </c>
      <c r="C43" s="81" t="b">
        <f t="shared" si="1"/>
        <v>0</v>
      </c>
      <c r="D43" s="81" t="b">
        <v>0</v>
      </c>
      <c r="E43" s="81" t="b">
        <f t="shared" si="2"/>
        <v>0</v>
      </c>
      <c r="F43" s="81" t="b">
        <f t="shared" si="2"/>
        <v>0</v>
      </c>
      <c r="G43" s="81" t="b">
        <f t="shared" si="2"/>
        <v>0</v>
      </c>
      <c r="H43" s="81" t="b">
        <f t="shared" si="2"/>
        <v>0</v>
      </c>
      <c r="I43" s="84" t="b">
        <v>0</v>
      </c>
      <c r="J43" s="27" t="s">
        <v>442</v>
      </c>
    </row>
    <row r="44" spans="1:10">
      <c r="A44" s="15" t="s">
        <v>49</v>
      </c>
      <c r="B44" s="72" t="b">
        <v>1</v>
      </c>
      <c r="C44" s="72" t="b">
        <v>1</v>
      </c>
      <c r="D44" s="72" t="b">
        <v>1</v>
      </c>
      <c r="E44" s="72" t="b">
        <v>1</v>
      </c>
      <c r="F44" s="72" t="b">
        <v>1</v>
      </c>
      <c r="G44" s="72" t="b">
        <v>1</v>
      </c>
      <c r="H44" s="72" t="b">
        <v>1</v>
      </c>
      <c r="I44" s="72" t="b">
        <v>0</v>
      </c>
      <c r="J44" s="18" t="s">
        <v>465</v>
      </c>
    </row>
    <row r="45" spans="1:10">
      <c r="A45" s="15" t="s">
        <v>50</v>
      </c>
      <c r="B45" s="12" t="b">
        <v>1</v>
      </c>
      <c r="C45" s="12" t="b">
        <v>1</v>
      </c>
      <c r="D45" s="12" t="b">
        <v>1</v>
      </c>
      <c r="E45" s="12" t="b">
        <v>1</v>
      </c>
      <c r="F45" s="12" t="b">
        <v>1</v>
      </c>
      <c r="G45" s="12" t="b">
        <v>1</v>
      </c>
      <c r="H45" s="12" t="b">
        <v>1</v>
      </c>
      <c r="I45" s="12" t="b">
        <v>0</v>
      </c>
      <c r="J45" s="18" t="s">
        <v>466</v>
      </c>
    </row>
    <row r="46" spans="1:10">
      <c r="A46" s="15" t="s">
        <v>72</v>
      </c>
      <c r="B46" s="12" t="b">
        <v>1</v>
      </c>
      <c r="C46" s="12" t="b">
        <v>1</v>
      </c>
      <c r="D46" s="12" t="b">
        <v>1</v>
      </c>
      <c r="E46" s="12" t="b">
        <v>1</v>
      </c>
      <c r="F46" s="12" t="b">
        <v>1</v>
      </c>
      <c r="G46" s="12" t="b">
        <v>0</v>
      </c>
      <c r="H46" s="12" t="b">
        <v>1</v>
      </c>
      <c r="I46" s="12" t="b">
        <v>0</v>
      </c>
      <c r="J46" s="18" t="s">
        <v>73</v>
      </c>
    </row>
    <row r="47" spans="1:10">
      <c r="A47" s="15" t="s">
        <v>51</v>
      </c>
      <c r="B47" s="12" t="b">
        <v>1</v>
      </c>
      <c r="C47" s="12" t="b">
        <v>1</v>
      </c>
      <c r="D47" s="12" t="b">
        <v>1</v>
      </c>
      <c r="E47" s="12" t="b">
        <v>1</v>
      </c>
      <c r="F47" s="12" t="b">
        <v>1</v>
      </c>
      <c r="G47" s="12" t="b">
        <v>1</v>
      </c>
      <c r="H47" s="12" t="b">
        <v>1</v>
      </c>
      <c r="I47" s="12" t="b">
        <v>0</v>
      </c>
      <c r="J47" s="18" t="s">
        <v>451</v>
      </c>
    </row>
    <row r="48" spans="1:10">
      <c r="A48" s="15" t="s">
        <v>41</v>
      </c>
      <c r="B48" s="12" t="b">
        <v>1</v>
      </c>
      <c r="C48" s="12" t="b">
        <v>1</v>
      </c>
      <c r="D48" s="12" t="b">
        <v>1</v>
      </c>
      <c r="E48" s="12" t="b">
        <v>0</v>
      </c>
      <c r="F48" s="12" t="b">
        <v>1</v>
      </c>
      <c r="G48" s="12" t="b">
        <v>0</v>
      </c>
      <c r="H48" s="12" t="b">
        <v>1</v>
      </c>
      <c r="I48" s="12" t="b">
        <v>0</v>
      </c>
      <c r="J48" s="18" t="s">
        <v>452</v>
      </c>
    </row>
    <row r="49" spans="1:10">
      <c r="A49" s="15" t="s">
        <v>52</v>
      </c>
      <c r="B49" s="12" t="b">
        <v>1</v>
      </c>
      <c r="C49" s="12" t="b">
        <v>1</v>
      </c>
      <c r="D49" s="12" t="b">
        <v>1</v>
      </c>
      <c r="E49" s="12" t="b">
        <v>0</v>
      </c>
      <c r="F49" s="12" t="b">
        <v>1</v>
      </c>
      <c r="G49" s="12" t="b">
        <v>0</v>
      </c>
      <c r="H49" s="12" t="b">
        <v>0</v>
      </c>
      <c r="I49" s="12" t="b">
        <v>0</v>
      </c>
      <c r="J49" s="18" t="s">
        <v>453</v>
      </c>
    </row>
    <row r="50" spans="1:10">
      <c r="A50" s="15" t="s">
        <v>53</v>
      </c>
      <c r="B50" s="12" t="b">
        <v>1</v>
      </c>
      <c r="C50" s="12" t="b">
        <v>1</v>
      </c>
      <c r="D50" s="12" t="b">
        <v>1</v>
      </c>
      <c r="E50" s="12" t="b">
        <v>1</v>
      </c>
      <c r="F50" s="12" t="b">
        <v>1</v>
      </c>
      <c r="G50" s="12" t="b">
        <v>1</v>
      </c>
      <c r="H50" s="12" t="b">
        <v>1</v>
      </c>
      <c r="I50" s="12" t="b">
        <v>1</v>
      </c>
      <c r="J50" s="18" t="s">
        <v>454</v>
      </c>
    </row>
    <row r="51" spans="1:10">
      <c r="A51" s="15" t="s">
        <v>54</v>
      </c>
      <c r="B51" s="12" t="b">
        <v>1</v>
      </c>
      <c r="C51" s="12" t="b">
        <v>1</v>
      </c>
      <c r="D51" s="12" t="b">
        <v>1</v>
      </c>
      <c r="E51" s="12" t="b">
        <v>1</v>
      </c>
      <c r="F51" s="12" t="b">
        <v>1</v>
      </c>
      <c r="G51" s="12" t="b">
        <v>1</v>
      </c>
      <c r="H51" s="12" t="b">
        <v>1</v>
      </c>
      <c r="I51" s="12" t="b">
        <v>0</v>
      </c>
      <c r="J51" s="18" t="s">
        <v>455</v>
      </c>
    </row>
    <row r="52" spans="1:10">
      <c r="A52" s="15" t="s">
        <v>298</v>
      </c>
      <c r="B52" s="12" t="b">
        <v>1</v>
      </c>
      <c r="C52" s="12" t="b">
        <v>1</v>
      </c>
      <c r="D52" s="12" t="b">
        <v>1</v>
      </c>
      <c r="E52" s="12" t="b">
        <v>0</v>
      </c>
      <c r="F52" s="12" t="b">
        <v>1</v>
      </c>
      <c r="G52" s="12" t="b">
        <v>0</v>
      </c>
      <c r="H52" s="12" t="b">
        <v>1</v>
      </c>
      <c r="I52" s="12" t="b">
        <v>0</v>
      </c>
      <c r="J52" s="18" t="s">
        <v>456</v>
      </c>
    </row>
    <row r="53" spans="1:10">
      <c r="A53" s="15" t="s">
        <v>299</v>
      </c>
      <c r="B53" s="12" t="b">
        <v>1</v>
      </c>
      <c r="C53" s="12" t="b">
        <v>1</v>
      </c>
      <c r="D53" s="12" t="b">
        <v>1</v>
      </c>
      <c r="E53" s="12" t="b">
        <v>0</v>
      </c>
      <c r="F53" s="12" t="b">
        <v>1</v>
      </c>
      <c r="G53" s="12" t="b">
        <v>0</v>
      </c>
      <c r="H53" s="12" t="b">
        <v>0</v>
      </c>
      <c r="I53" s="12" t="b">
        <v>0</v>
      </c>
      <c r="J53" s="18" t="s">
        <v>457</v>
      </c>
    </row>
    <row r="54" spans="1:10">
      <c r="A54" s="15" t="s">
        <v>55</v>
      </c>
      <c r="B54" s="56" t="b">
        <v>1</v>
      </c>
      <c r="C54" s="56" t="b">
        <v>1</v>
      </c>
      <c r="D54" s="56" t="b">
        <v>1</v>
      </c>
      <c r="E54" s="56" t="b">
        <v>1</v>
      </c>
      <c r="F54" s="56" t="b">
        <v>1</v>
      </c>
      <c r="G54" s="56" t="b">
        <v>1</v>
      </c>
      <c r="H54" s="56" t="b">
        <v>0</v>
      </c>
      <c r="I54" s="56" t="b">
        <v>0</v>
      </c>
      <c r="J54" s="18" t="s">
        <v>458</v>
      </c>
    </row>
    <row r="55" spans="1:10">
      <c r="A55" s="75" t="s">
        <v>150</v>
      </c>
      <c r="B55" s="28" t="b">
        <v>0</v>
      </c>
      <c r="C55" s="28" t="b">
        <v>1</v>
      </c>
      <c r="D55" s="28" t="b">
        <v>1</v>
      </c>
      <c r="E55" s="28" t="b">
        <v>0</v>
      </c>
      <c r="F55" s="28" t="b">
        <v>0</v>
      </c>
      <c r="G55" s="28" t="b">
        <v>0</v>
      </c>
      <c r="H55" s="28" t="b">
        <v>0</v>
      </c>
      <c r="I55" s="76" t="b">
        <v>0</v>
      </c>
      <c r="J55" s="18" t="s">
        <v>474</v>
      </c>
    </row>
    <row r="56" spans="1:10">
      <c r="A56" s="77" t="s">
        <v>151</v>
      </c>
      <c r="B56" s="78" t="b">
        <f t="shared" ref="B56:F58" si="3">B$55</f>
        <v>0</v>
      </c>
      <c r="C56" s="78" t="b">
        <f t="shared" si="3"/>
        <v>1</v>
      </c>
      <c r="D56" s="78" t="b">
        <f t="shared" si="3"/>
        <v>1</v>
      </c>
      <c r="E56" s="78" t="b">
        <f t="shared" si="3"/>
        <v>0</v>
      </c>
      <c r="F56" s="78" t="b">
        <f t="shared" si="3"/>
        <v>0</v>
      </c>
      <c r="G56" s="12" t="b">
        <v>0</v>
      </c>
      <c r="H56" s="12" t="b">
        <v>0</v>
      </c>
      <c r="I56" s="79" t="b">
        <v>0</v>
      </c>
      <c r="J56" s="18" t="s">
        <v>475</v>
      </c>
    </row>
    <row r="57" spans="1:10">
      <c r="A57" s="77" t="s">
        <v>196</v>
      </c>
      <c r="B57" s="78" t="b">
        <f t="shared" si="3"/>
        <v>0</v>
      </c>
      <c r="C57" s="78" t="b">
        <v>0</v>
      </c>
      <c r="D57" s="78" t="b">
        <f t="shared" si="3"/>
        <v>1</v>
      </c>
      <c r="E57" s="78" t="b">
        <f t="shared" si="3"/>
        <v>0</v>
      </c>
      <c r="F57" s="78" t="b">
        <f t="shared" si="3"/>
        <v>0</v>
      </c>
      <c r="G57" s="12" t="b">
        <v>0</v>
      </c>
      <c r="H57" s="12" t="b">
        <v>0</v>
      </c>
      <c r="I57" s="79" t="b">
        <v>0</v>
      </c>
      <c r="J57" s="27" t="s">
        <v>477</v>
      </c>
    </row>
    <row r="58" spans="1:10">
      <c r="A58" s="80" t="s">
        <v>195</v>
      </c>
      <c r="B58" s="81" t="b">
        <f t="shared" si="3"/>
        <v>0</v>
      </c>
      <c r="C58" s="81" t="b">
        <v>0</v>
      </c>
      <c r="D58" s="81" t="b">
        <f t="shared" si="3"/>
        <v>1</v>
      </c>
      <c r="E58" s="81" t="b">
        <f t="shared" si="3"/>
        <v>0</v>
      </c>
      <c r="F58" s="81" t="b">
        <f t="shared" si="3"/>
        <v>0</v>
      </c>
      <c r="G58" s="215" t="b">
        <v>0</v>
      </c>
      <c r="H58" s="215" t="b">
        <v>0</v>
      </c>
      <c r="I58" s="82" t="b">
        <v>0</v>
      </c>
      <c r="J58" s="27" t="s">
        <v>476</v>
      </c>
    </row>
    <row r="59" spans="1:10">
      <c r="A59" s="15" t="s">
        <v>56</v>
      </c>
      <c r="B59" s="72" t="b">
        <v>1</v>
      </c>
      <c r="C59" s="72" t="b">
        <v>1</v>
      </c>
      <c r="D59" s="72" t="b">
        <v>1</v>
      </c>
      <c r="E59" s="72" t="b">
        <v>1</v>
      </c>
      <c r="F59" s="72" t="b">
        <v>1</v>
      </c>
      <c r="G59" s="72" t="b">
        <v>0</v>
      </c>
      <c r="H59" s="72" t="b">
        <v>1</v>
      </c>
      <c r="I59" s="72" t="b">
        <v>0</v>
      </c>
      <c r="J59" s="18" t="s">
        <v>478</v>
      </c>
    </row>
    <row r="60" spans="1:10">
      <c r="A60" s="15" t="s">
        <v>1104</v>
      </c>
      <c r="B60" s="12" t="b">
        <v>1</v>
      </c>
      <c r="C60" s="12" t="b">
        <v>1</v>
      </c>
      <c r="D60" s="12" t="b">
        <v>1</v>
      </c>
      <c r="E60" s="12" t="b">
        <v>0</v>
      </c>
      <c r="F60" s="12" t="b">
        <v>1</v>
      </c>
      <c r="G60" s="12" t="b">
        <v>0</v>
      </c>
      <c r="H60" s="12" t="b">
        <v>1</v>
      </c>
      <c r="I60" s="12" t="b">
        <v>0</v>
      </c>
      <c r="J60" s="18" t="s">
        <v>1105</v>
      </c>
    </row>
    <row r="61" spans="1:10">
      <c r="A61" s="15" t="s">
        <v>57</v>
      </c>
      <c r="B61" s="12" t="b">
        <v>1</v>
      </c>
      <c r="C61" s="12" t="b">
        <v>1</v>
      </c>
      <c r="D61" s="12" t="b">
        <v>1</v>
      </c>
      <c r="E61" s="12" t="b">
        <v>0</v>
      </c>
      <c r="F61" s="12" t="b">
        <v>1</v>
      </c>
      <c r="G61" s="12" t="b">
        <v>0</v>
      </c>
      <c r="H61" s="12" t="b">
        <v>1</v>
      </c>
      <c r="I61" s="12" t="b">
        <v>0</v>
      </c>
      <c r="J61" s="18" t="s">
        <v>443</v>
      </c>
    </row>
    <row r="62" spans="1:10">
      <c r="A62" s="15" t="s">
        <v>480</v>
      </c>
      <c r="B62" s="12" t="b">
        <v>1</v>
      </c>
      <c r="C62" s="12" t="b">
        <v>1</v>
      </c>
      <c r="D62" s="12" t="b">
        <v>1</v>
      </c>
      <c r="E62" s="12" t="b">
        <v>1</v>
      </c>
      <c r="F62" s="12" t="b">
        <v>1</v>
      </c>
      <c r="G62" s="12" t="b">
        <v>0</v>
      </c>
      <c r="H62" s="12" t="b">
        <v>0</v>
      </c>
      <c r="I62" s="12" t="b">
        <v>0</v>
      </c>
      <c r="J62" s="18" t="s">
        <v>479</v>
      </c>
    </row>
    <row r="63" spans="1:10">
      <c r="A63" s="15" t="s">
        <v>793</v>
      </c>
      <c r="B63" s="12" t="b">
        <v>1</v>
      </c>
      <c r="C63" s="12" t="b">
        <v>1</v>
      </c>
      <c r="D63" s="12" t="b">
        <v>1</v>
      </c>
      <c r="E63" s="12" t="b">
        <v>0</v>
      </c>
      <c r="F63" s="12" t="b">
        <v>1</v>
      </c>
      <c r="G63" s="12" t="b">
        <v>0</v>
      </c>
      <c r="H63" s="12" t="b">
        <v>0</v>
      </c>
      <c r="I63" s="12" t="b">
        <v>0</v>
      </c>
      <c r="J63" s="18" t="s">
        <v>1261</v>
      </c>
    </row>
    <row r="64" spans="1:10">
      <c r="A64" s="15" t="s">
        <v>481</v>
      </c>
      <c r="B64" s="12" t="b">
        <v>1</v>
      </c>
      <c r="C64" s="12" t="b">
        <v>1</v>
      </c>
      <c r="D64" s="12" t="b">
        <v>1</v>
      </c>
      <c r="E64" s="12" t="b">
        <v>0</v>
      </c>
      <c r="F64" s="12" t="b">
        <v>1</v>
      </c>
      <c r="G64" s="12" t="b">
        <v>0</v>
      </c>
      <c r="H64" s="12" t="b">
        <v>0</v>
      </c>
      <c r="I64" s="12" t="b">
        <v>0</v>
      </c>
      <c r="J64" s="18" t="s">
        <v>482</v>
      </c>
    </row>
    <row r="65" spans="1:10">
      <c r="A65" s="15" t="s">
        <v>665</v>
      </c>
      <c r="B65" s="12" t="b">
        <v>1</v>
      </c>
      <c r="C65" s="12" t="b">
        <v>1</v>
      </c>
      <c r="D65" s="12" t="b">
        <v>1</v>
      </c>
      <c r="E65" s="12" t="b">
        <v>0</v>
      </c>
      <c r="F65" s="12" t="b">
        <v>1</v>
      </c>
      <c r="G65" s="12" t="b">
        <v>0</v>
      </c>
      <c r="H65" s="12" t="b">
        <v>0</v>
      </c>
      <c r="I65" s="12" t="b">
        <v>0</v>
      </c>
      <c r="J65" s="18" t="s">
        <v>669</v>
      </c>
    </row>
    <row r="66" spans="1:10">
      <c r="A66" s="15" t="s">
        <v>60</v>
      </c>
      <c r="B66" s="12" t="b">
        <v>1</v>
      </c>
      <c r="C66" s="12" t="b">
        <v>1</v>
      </c>
      <c r="D66" s="12" t="b">
        <v>1</v>
      </c>
      <c r="E66" s="12" t="b">
        <v>0</v>
      </c>
      <c r="F66" s="12" t="b">
        <v>1</v>
      </c>
      <c r="G66" s="12" t="b">
        <v>0</v>
      </c>
      <c r="H66" s="12" t="b">
        <v>0</v>
      </c>
      <c r="I66" s="12" t="b">
        <v>0</v>
      </c>
      <c r="J66" s="18" t="s">
        <v>444</v>
      </c>
    </row>
    <row r="67" spans="1:10">
      <c r="A67" s="15" t="s">
        <v>58</v>
      </c>
      <c r="B67" s="12" t="b">
        <v>1</v>
      </c>
      <c r="C67" s="12" t="b">
        <v>1</v>
      </c>
      <c r="D67" s="12" t="b">
        <v>1</v>
      </c>
      <c r="E67" s="12" t="b">
        <v>0</v>
      </c>
      <c r="F67" s="12" t="b">
        <v>1</v>
      </c>
      <c r="G67" s="12" t="b">
        <v>0</v>
      </c>
      <c r="H67" s="12" t="b">
        <v>1</v>
      </c>
      <c r="I67" s="12" t="b">
        <v>0</v>
      </c>
      <c r="J67" s="18" t="s">
        <v>445</v>
      </c>
    </row>
    <row r="68" spans="1:10">
      <c r="A68" s="15" t="s">
        <v>484</v>
      </c>
      <c r="B68" s="12" t="b">
        <v>1</v>
      </c>
      <c r="C68" s="12" t="b">
        <v>1</v>
      </c>
      <c r="D68" s="12" t="b">
        <v>1</v>
      </c>
      <c r="E68" s="12" t="b">
        <v>1</v>
      </c>
      <c r="F68" s="12" t="b">
        <v>1</v>
      </c>
      <c r="G68" s="12" t="b">
        <v>0</v>
      </c>
      <c r="H68" s="12" t="b">
        <v>0</v>
      </c>
      <c r="I68" s="12" t="b">
        <v>0</v>
      </c>
      <c r="J68" s="18" t="s">
        <v>479</v>
      </c>
    </row>
    <row r="69" spans="1:10">
      <c r="A69" s="15" t="s">
        <v>485</v>
      </c>
      <c r="B69" s="12" t="b">
        <v>1</v>
      </c>
      <c r="C69" s="12" t="b">
        <v>1</v>
      </c>
      <c r="D69" s="12" t="b">
        <v>1</v>
      </c>
      <c r="E69" s="12" t="b">
        <v>0</v>
      </c>
      <c r="F69" s="12" t="b">
        <v>1</v>
      </c>
      <c r="G69" s="12" t="b">
        <v>0</v>
      </c>
      <c r="H69" s="12" t="b">
        <v>0</v>
      </c>
      <c r="I69" s="12" t="b">
        <v>0</v>
      </c>
      <c r="J69" s="18" t="s">
        <v>483</v>
      </c>
    </row>
    <row r="70" spans="1:10">
      <c r="A70" s="15" t="s">
        <v>666</v>
      </c>
      <c r="B70" s="12" t="b">
        <v>1</v>
      </c>
      <c r="C70" s="12" t="b">
        <v>1</v>
      </c>
      <c r="D70" s="12" t="b">
        <v>1</v>
      </c>
      <c r="E70" s="12" t="b">
        <v>0</v>
      </c>
      <c r="F70" s="12" t="b">
        <v>1</v>
      </c>
      <c r="G70" s="12" t="b">
        <v>0</v>
      </c>
      <c r="H70" s="12" t="b">
        <v>0</v>
      </c>
      <c r="I70" s="12" t="b">
        <v>0</v>
      </c>
      <c r="J70" s="18" t="s">
        <v>668</v>
      </c>
    </row>
    <row r="71" spans="1:10">
      <c r="A71" s="15" t="s">
        <v>61</v>
      </c>
      <c r="B71" s="12" t="b">
        <v>1</v>
      </c>
      <c r="C71" s="12" t="b">
        <v>1</v>
      </c>
      <c r="D71" s="12" t="b">
        <v>1</v>
      </c>
      <c r="E71" s="12" t="b">
        <v>0</v>
      </c>
      <c r="F71" s="12" t="b">
        <v>1</v>
      </c>
      <c r="G71" s="12" t="b">
        <v>0</v>
      </c>
      <c r="H71" s="12" t="b">
        <v>0</v>
      </c>
      <c r="I71" s="12" t="b">
        <v>0</v>
      </c>
      <c r="J71" s="18" t="s">
        <v>446</v>
      </c>
    </row>
    <row r="72" spans="1:10">
      <c r="A72" s="15" t="s">
        <v>59</v>
      </c>
      <c r="B72" s="12" t="b">
        <v>1</v>
      </c>
      <c r="C72" s="12" t="b">
        <v>1</v>
      </c>
      <c r="D72" s="12" t="b">
        <v>1</v>
      </c>
      <c r="E72" s="12" t="b">
        <v>0</v>
      </c>
      <c r="F72" s="12" t="b">
        <v>1</v>
      </c>
      <c r="G72" s="12" t="b">
        <v>0</v>
      </c>
      <c r="H72" s="12" t="b">
        <v>1</v>
      </c>
      <c r="I72" s="12" t="b">
        <v>0</v>
      </c>
      <c r="J72" s="18" t="s">
        <v>447</v>
      </c>
    </row>
    <row r="73" spans="1:10">
      <c r="A73" s="15" t="s">
        <v>62</v>
      </c>
      <c r="B73" s="12" t="b">
        <v>1</v>
      </c>
      <c r="C73" s="12" t="b">
        <v>1</v>
      </c>
      <c r="D73" s="12" t="b">
        <v>1</v>
      </c>
      <c r="E73" s="12" t="b">
        <v>0</v>
      </c>
      <c r="F73" s="12" t="b">
        <v>1</v>
      </c>
      <c r="G73" s="12" t="b">
        <v>0</v>
      </c>
      <c r="H73" s="12" t="b">
        <v>0</v>
      </c>
      <c r="I73" s="12" t="b">
        <v>0</v>
      </c>
      <c r="J73" s="18" t="s">
        <v>448</v>
      </c>
    </row>
    <row r="74" spans="1:10">
      <c r="A74" s="15" t="s">
        <v>63</v>
      </c>
      <c r="B74" s="12" t="b">
        <v>1</v>
      </c>
      <c r="C74" s="12" t="b">
        <v>1</v>
      </c>
      <c r="D74" s="12" t="b">
        <v>1</v>
      </c>
      <c r="E74" s="12" t="b">
        <v>0</v>
      </c>
      <c r="F74" s="12" t="b">
        <v>1</v>
      </c>
      <c r="G74" s="12" t="b">
        <v>0</v>
      </c>
      <c r="H74" s="12" t="b">
        <v>0</v>
      </c>
      <c r="I74" s="12" t="b">
        <v>0</v>
      </c>
      <c r="J74" s="18" t="s">
        <v>449</v>
      </c>
    </row>
    <row r="75" spans="1:10">
      <c r="A75" s="15" t="s">
        <v>64</v>
      </c>
      <c r="B75" s="12" t="b">
        <v>1</v>
      </c>
      <c r="C75" s="12" t="b">
        <v>1</v>
      </c>
      <c r="D75" s="12" t="b">
        <v>1</v>
      </c>
      <c r="E75" s="12" t="b">
        <v>1</v>
      </c>
      <c r="F75" s="12" t="b">
        <v>1</v>
      </c>
      <c r="G75" s="12" t="b">
        <v>0</v>
      </c>
      <c r="H75" s="12" t="b">
        <v>0</v>
      </c>
      <c r="I75" s="12" t="b">
        <v>0</v>
      </c>
      <c r="J75" s="18" t="s">
        <v>1619</v>
      </c>
    </row>
    <row r="76" spans="1:10">
      <c r="A76" s="15" t="s">
        <v>65</v>
      </c>
      <c r="B76" s="12" t="b">
        <v>1</v>
      </c>
      <c r="C76" s="12" t="b">
        <v>1</v>
      </c>
      <c r="D76" s="12" t="b">
        <v>1</v>
      </c>
      <c r="E76" s="12" t="b">
        <v>0</v>
      </c>
      <c r="F76" s="12" t="b">
        <v>1</v>
      </c>
      <c r="G76" s="12" t="b">
        <v>0</v>
      </c>
      <c r="H76" s="12" t="b">
        <v>0</v>
      </c>
      <c r="I76" s="12" t="b">
        <v>0</v>
      </c>
      <c r="J76" s="18" t="s">
        <v>450</v>
      </c>
    </row>
    <row r="77" spans="1:10">
      <c r="A77" s="15" t="s">
        <v>1620</v>
      </c>
      <c r="B77" s="12" t="b">
        <v>1</v>
      </c>
      <c r="C77" s="12" t="b">
        <v>1</v>
      </c>
      <c r="D77" s="12" t="b">
        <v>1</v>
      </c>
      <c r="E77" s="12" t="b">
        <v>0</v>
      </c>
      <c r="F77" s="12" t="b">
        <v>1</v>
      </c>
      <c r="G77" s="12" t="b">
        <v>0</v>
      </c>
      <c r="H77" s="12" t="b">
        <v>0</v>
      </c>
      <c r="I77" s="12" t="b">
        <v>0</v>
      </c>
      <c r="J77" s="18" t="s">
        <v>1621</v>
      </c>
    </row>
  </sheetData>
  <autoFilter ref="A2:H76" xr:uid="{7A02DDC9-E0E8-48BF-8BE6-D6DD57F6C67D}"/>
  <conditionalFormatting sqref="B61:I76 B14:I31 B3:I11 B33:I34 B37:I40 B43:I59">
    <cfRule type="cellIs" dxfId="103" priority="14" operator="equal">
      <formula>FALSE</formula>
    </cfRule>
  </conditionalFormatting>
  <conditionalFormatting sqref="B32:I32">
    <cfRule type="cellIs" dxfId="102" priority="12" operator="equal">
      <formula>FALSE</formula>
    </cfRule>
  </conditionalFormatting>
  <conditionalFormatting sqref="B60:I60">
    <cfRule type="cellIs" dxfId="101" priority="11" operator="equal">
      <formula>FALSE</formula>
    </cfRule>
  </conditionalFormatting>
  <conditionalFormatting sqref="B12:I12">
    <cfRule type="cellIs" dxfId="100" priority="10" operator="equal">
      <formula>FALSE</formula>
    </cfRule>
  </conditionalFormatting>
  <conditionalFormatting sqref="B13:D13 F13:I13">
    <cfRule type="cellIs" dxfId="99" priority="9" operator="equal">
      <formula>FALSE</formula>
    </cfRule>
  </conditionalFormatting>
  <conditionalFormatting sqref="E13">
    <cfRule type="cellIs" dxfId="98" priority="8" operator="equal">
      <formula>FALSE</formula>
    </cfRule>
  </conditionalFormatting>
  <conditionalFormatting sqref="B77:I77">
    <cfRule type="cellIs" dxfId="97" priority="7" operator="equal">
      <formula>FALSE</formula>
    </cfRule>
  </conditionalFormatting>
  <conditionalFormatting sqref="B35:B36 D35:I36">
    <cfRule type="cellIs" dxfId="96" priority="6" operator="equal">
      <formula>FALSE</formula>
    </cfRule>
  </conditionalFormatting>
  <conditionalFormatting sqref="B41:B42 D41:I42">
    <cfRule type="cellIs" dxfId="95" priority="5" operator="equal">
      <formula>FALSE</formula>
    </cfRule>
  </conditionalFormatting>
  <conditionalFormatting sqref="C35">
    <cfRule type="cellIs" dxfId="94" priority="4" operator="equal">
      <formula>FALSE</formula>
    </cfRule>
  </conditionalFormatting>
  <conditionalFormatting sqref="C36">
    <cfRule type="cellIs" dxfId="93" priority="3" operator="equal">
      <formula>FALSE</formula>
    </cfRule>
  </conditionalFormatting>
  <conditionalFormatting sqref="C41">
    <cfRule type="cellIs" dxfId="92" priority="2" operator="equal">
      <formula>FALSE</formula>
    </cfRule>
  </conditionalFormatting>
  <conditionalFormatting sqref="C42">
    <cfRule type="cellIs" dxfId="91" priority="1" operator="equal">
      <formula>FALSE</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8">
    <outlinePr summaryBelow="0"/>
  </sheetPr>
  <dimension ref="A1:RV780"/>
  <sheetViews>
    <sheetView topLeftCell="A119" workbookViewId="0">
      <selection activeCell="I131" sqref="I131:I132"/>
    </sheetView>
  </sheetViews>
  <sheetFormatPr defaultRowHeight="15" outlineLevelRow="1"/>
  <cols>
    <col min="3" max="3" width="22.5703125" bestFit="1" customWidth="1"/>
    <col min="7" max="7" width="17.28515625" customWidth="1"/>
    <col min="9" max="9" width="22.5703125" bestFit="1" customWidth="1"/>
  </cols>
  <sheetData>
    <row r="1" spans="1:130">
      <c r="G1" s="32"/>
    </row>
    <row r="2" spans="1:130">
      <c r="B2" t="s">
        <v>1205</v>
      </c>
      <c r="G2" s="32"/>
    </row>
    <row r="3" spans="1:130">
      <c r="B3" s="131" t="s">
        <v>1</v>
      </c>
      <c r="C3" s="132" t="s">
        <v>2</v>
      </c>
      <c r="D3" s="132"/>
      <c r="G3" s="514" t="s">
        <v>1652</v>
      </c>
      <c r="H3" s="229" t="s">
        <v>1</v>
      </c>
      <c r="I3" s="230" t="s">
        <v>2</v>
      </c>
      <c r="J3" s="230" t="s">
        <v>3</v>
      </c>
      <c r="K3" s="230" t="s">
        <v>4</v>
      </c>
    </row>
    <row r="4" spans="1:130">
      <c r="B4" s="133" t="s">
        <v>18</v>
      </c>
      <c r="C4" s="34"/>
      <c r="D4" s="134"/>
      <c r="G4" s="32"/>
      <c r="H4" s="133" t="s">
        <v>18</v>
      </c>
      <c r="I4" s="134"/>
      <c r="J4" s="134"/>
      <c r="K4" s="330" t="s">
        <v>1200</v>
      </c>
    </row>
    <row r="5" spans="1:130">
      <c r="B5" s="133" t="s">
        <v>18</v>
      </c>
      <c r="C5" s="135" t="s">
        <v>1216</v>
      </c>
      <c r="D5" s="135"/>
      <c r="E5" s="218"/>
      <c r="F5" s="218"/>
      <c r="G5" s="546"/>
      <c r="H5" s="133" t="s">
        <v>18</v>
      </c>
      <c r="I5" s="513" t="s">
        <v>1216</v>
      </c>
      <c r="J5" s="134"/>
      <c r="K5" s="330"/>
      <c r="L5" s="34"/>
      <c r="M5" s="34"/>
      <c r="N5" s="34"/>
      <c r="O5" s="34"/>
      <c r="P5" s="34"/>
      <c r="Q5" s="34"/>
      <c r="R5" s="34"/>
      <c r="S5" s="34"/>
      <c r="T5" s="34"/>
      <c r="U5" s="34"/>
      <c r="V5" s="34"/>
      <c r="W5" s="34"/>
      <c r="X5" s="34"/>
      <c r="Y5" s="34"/>
      <c r="Z5" s="34"/>
      <c r="AA5" s="34"/>
      <c r="AB5" s="34"/>
      <c r="AC5" s="34"/>
      <c r="AD5" s="34"/>
      <c r="AE5" s="34"/>
      <c r="AF5" s="34"/>
      <c r="AG5" s="34"/>
      <c r="AH5" s="34"/>
      <c r="AI5" s="34"/>
      <c r="AJ5" s="34"/>
      <c r="AK5" s="34"/>
      <c r="AL5" s="34"/>
      <c r="AM5" s="34"/>
      <c r="AN5" s="34"/>
      <c r="AO5" s="34"/>
      <c r="AP5" s="34"/>
      <c r="AQ5" s="34"/>
      <c r="AR5" s="34"/>
      <c r="AS5" s="34"/>
      <c r="AT5" s="34"/>
      <c r="AU5" s="34"/>
      <c r="AV5" s="34"/>
      <c r="AW5" s="34"/>
      <c r="AX5" s="34"/>
      <c r="AY5" s="34"/>
      <c r="AZ5" s="34"/>
      <c r="BA5" s="34"/>
      <c r="BB5" s="34"/>
      <c r="BC5" s="34"/>
      <c r="BD5" s="34"/>
      <c r="BE5" s="34"/>
      <c r="BF5" s="34"/>
      <c r="BG5" s="34"/>
      <c r="BH5" s="34"/>
      <c r="BI5" s="34"/>
      <c r="BJ5" s="34"/>
      <c r="BK5" s="34"/>
      <c r="BL5" s="34"/>
      <c r="BM5" s="34"/>
      <c r="BN5" s="34"/>
      <c r="BO5" s="34"/>
      <c r="BP5" s="34"/>
      <c r="BQ5" s="34"/>
      <c r="BR5" s="34"/>
      <c r="BS5" s="34"/>
      <c r="BT5" s="34"/>
      <c r="BU5" s="34"/>
      <c r="BV5" s="34"/>
      <c r="BW5" s="34"/>
      <c r="BX5" s="34"/>
      <c r="BY5" s="34"/>
      <c r="BZ5" s="34"/>
      <c r="CA5" s="34"/>
      <c r="CB5" s="34"/>
      <c r="CC5" s="34"/>
      <c r="CD5" s="34"/>
      <c r="CE5" s="34"/>
      <c r="CF5" s="34"/>
      <c r="CG5" s="34"/>
      <c r="CH5" s="34"/>
      <c r="CI5" s="34"/>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c r="DK5" s="34"/>
      <c r="DL5" s="34"/>
      <c r="DM5" s="34"/>
      <c r="DN5" s="34"/>
      <c r="DO5" s="34"/>
      <c r="DP5" s="34"/>
      <c r="DQ5" s="34"/>
      <c r="DR5" s="34"/>
      <c r="DS5" s="34"/>
      <c r="DT5" s="34"/>
      <c r="DU5" s="34"/>
      <c r="DV5" s="34"/>
      <c r="DW5" s="34"/>
      <c r="DX5" s="34"/>
      <c r="DY5" s="34"/>
      <c r="DZ5" s="34"/>
    </row>
    <row r="6" spans="1:130" outlineLevel="1">
      <c r="A6" s="21">
        <f t="shared" ref="A6:A40" si="0">IF($C6="","blank",MATCH($C6,$I$5:$I$202,0))</f>
        <v>2</v>
      </c>
      <c r="B6" s="21" t="s">
        <v>10</v>
      </c>
      <c r="C6" s="135" t="s">
        <v>667</v>
      </c>
      <c r="D6" s="135"/>
      <c r="E6" s="218"/>
      <c r="F6" s="218"/>
      <c r="G6" s="546"/>
      <c r="H6" s="21" t="s">
        <v>10</v>
      </c>
      <c r="I6" s="135" t="s">
        <v>667</v>
      </c>
      <c r="J6" s="134"/>
      <c r="K6" s="331"/>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c r="BS6" s="34"/>
      <c r="BT6" s="34"/>
      <c r="BU6" s="34"/>
      <c r="BV6" s="34"/>
      <c r="BW6" s="34"/>
      <c r="BX6" s="34"/>
      <c r="BY6" s="34"/>
      <c r="BZ6" s="34"/>
      <c r="CA6" s="34"/>
      <c r="CB6" s="34"/>
      <c r="CC6" s="34"/>
      <c r="CD6" s="34"/>
      <c r="CE6" s="34"/>
      <c r="CF6" s="34"/>
      <c r="CG6" s="34"/>
      <c r="CH6" s="34"/>
      <c r="CI6" s="34"/>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c r="DK6" s="34"/>
      <c r="DL6" s="34"/>
      <c r="DM6" s="34"/>
      <c r="DN6" s="34"/>
      <c r="DO6" s="34"/>
      <c r="DP6" s="34"/>
      <c r="DQ6" s="34"/>
      <c r="DR6" s="34"/>
      <c r="DS6" s="34"/>
      <c r="DT6" s="34"/>
      <c r="DU6" s="34"/>
      <c r="DV6" s="34"/>
      <c r="DW6" s="34"/>
      <c r="DX6" s="34"/>
      <c r="DY6" s="34"/>
      <c r="DZ6" s="34"/>
    </row>
    <row r="7" spans="1:130" outlineLevel="1">
      <c r="A7" s="21">
        <f t="shared" si="0"/>
        <v>3</v>
      </c>
      <c r="B7" s="21" t="s">
        <v>10</v>
      </c>
      <c r="C7" s="135" t="s">
        <v>24</v>
      </c>
      <c r="D7" s="480"/>
      <c r="E7" s="218"/>
      <c r="F7" s="218"/>
      <c r="G7" s="546"/>
      <c r="H7" s="21" t="s">
        <v>10</v>
      </c>
      <c r="I7" s="135" t="s">
        <v>24</v>
      </c>
      <c r="J7" s="134"/>
      <c r="K7" s="331"/>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c r="BS7" s="34"/>
      <c r="BT7" s="34"/>
      <c r="BU7" s="34"/>
      <c r="BV7" s="34"/>
      <c r="BW7" s="34"/>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c r="DK7" s="34"/>
      <c r="DL7" s="34"/>
      <c r="DM7" s="34"/>
      <c r="DN7" s="34"/>
      <c r="DO7" s="34"/>
      <c r="DP7" s="34"/>
      <c r="DQ7" s="34"/>
      <c r="DR7" s="34"/>
      <c r="DS7" s="34"/>
      <c r="DT7" s="34"/>
      <c r="DU7" s="34"/>
      <c r="DV7" s="34"/>
      <c r="DW7" s="34"/>
      <c r="DX7" s="34"/>
      <c r="DY7" s="34"/>
      <c r="DZ7" s="34"/>
    </row>
    <row r="8" spans="1:130" outlineLevel="1">
      <c r="A8" s="21">
        <f t="shared" si="0"/>
        <v>4</v>
      </c>
      <c r="B8" s="21" t="s">
        <v>10</v>
      </c>
      <c r="C8" s="135" t="s">
        <v>25</v>
      </c>
      <c r="D8" s="480"/>
      <c r="E8" s="218"/>
      <c r="F8" s="218"/>
      <c r="G8" s="546"/>
      <c r="H8" s="21" t="s">
        <v>10</v>
      </c>
      <c r="I8" s="135" t="s">
        <v>25</v>
      </c>
      <c r="J8" s="134"/>
      <c r="K8" s="331"/>
      <c r="L8" s="34"/>
      <c r="M8" s="34"/>
      <c r="N8" s="34"/>
      <c r="O8" s="34"/>
      <c r="P8" s="34"/>
      <c r="Q8" s="34"/>
      <c r="R8" s="34"/>
      <c r="S8" s="34"/>
      <c r="T8" s="34"/>
      <c r="U8" s="34"/>
      <c r="V8" s="34"/>
      <c r="W8" s="34"/>
      <c r="X8" s="34"/>
      <c r="Y8" s="34"/>
      <c r="Z8" s="34"/>
      <c r="AA8" s="34"/>
      <c r="AB8" s="34"/>
      <c r="AC8" s="34"/>
      <c r="AD8" s="34"/>
      <c r="AE8" s="34"/>
      <c r="AF8" s="34"/>
      <c r="AG8" s="34"/>
      <c r="AH8" s="34"/>
      <c r="AI8" s="34"/>
      <c r="AJ8" s="34"/>
      <c r="AK8" s="34"/>
      <c r="AL8" s="34"/>
      <c r="AM8" s="34"/>
      <c r="AN8" s="34"/>
      <c r="AO8" s="34"/>
      <c r="AP8" s="34"/>
      <c r="AQ8" s="34"/>
      <c r="AR8" s="34"/>
      <c r="AS8" s="34"/>
      <c r="AT8" s="34"/>
      <c r="AU8" s="34"/>
      <c r="AV8" s="34"/>
      <c r="AW8" s="34"/>
      <c r="AX8" s="34"/>
      <c r="AY8" s="34"/>
      <c r="AZ8" s="34"/>
      <c r="BA8" s="34"/>
      <c r="BB8" s="34"/>
      <c r="BC8" s="34"/>
      <c r="BD8" s="34"/>
      <c r="BE8" s="34"/>
      <c r="BF8" s="34"/>
      <c r="BG8" s="34"/>
      <c r="BH8" s="34"/>
      <c r="BI8" s="34"/>
      <c r="BJ8" s="34"/>
      <c r="BK8" s="34"/>
      <c r="BL8" s="34"/>
      <c r="BM8" s="34"/>
      <c r="BN8" s="34"/>
      <c r="BO8" s="34"/>
      <c r="BP8" s="34"/>
      <c r="BQ8" s="34"/>
      <c r="BR8" s="34"/>
      <c r="BS8" s="34"/>
      <c r="BT8" s="34"/>
      <c r="BU8" s="34"/>
      <c r="BV8" s="34"/>
      <c r="BW8" s="34"/>
      <c r="BX8" s="34"/>
      <c r="BY8" s="34"/>
      <c r="BZ8" s="34"/>
      <c r="CA8" s="34"/>
      <c r="CB8" s="34"/>
      <c r="CC8" s="34"/>
      <c r="CD8" s="34"/>
      <c r="CE8" s="34"/>
      <c r="CF8" s="34"/>
      <c r="CG8" s="34"/>
      <c r="CH8" s="34"/>
      <c r="CI8" s="34"/>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c r="DK8" s="34"/>
      <c r="DL8" s="34"/>
      <c r="DM8" s="34"/>
      <c r="DN8" s="34"/>
      <c r="DO8" s="34"/>
      <c r="DP8" s="34"/>
      <c r="DQ8" s="34"/>
      <c r="DR8" s="34"/>
      <c r="DS8" s="34"/>
      <c r="DT8" s="34"/>
      <c r="DU8" s="34"/>
      <c r="DV8" s="34"/>
      <c r="DW8" s="34"/>
      <c r="DX8" s="34"/>
      <c r="DY8" s="34"/>
      <c r="DZ8" s="34"/>
    </row>
    <row r="9" spans="1:130" outlineLevel="1">
      <c r="A9" s="21">
        <f t="shared" si="0"/>
        <v>5</v>
      </c>
      <c r="B9" s="21" t="s">
        <v>10</v>
      </c>
      <c r="C9" s="135" t="s">
        <v>491</v>
      </c>
      <c r="D9" s="135"/>
      <c r="E9" s="218"/>
      <c r="F9" s="218"/>
      <c r="G9" s="546"/>
      <c r="H9" s="21" t="s">
        <v>10</v>
      </c>
      <c r="I9" s="135" t="s">
        <v>491</v>
      </c>
      <c r="J9" s="134"/>
      <c r="K9" s="331"/>
      <c r="L9" s="34"/>
      <c r="M9" s="34"/>
      <c r="N9" s="34"/>
      <c r="O9" s="34"/>
      <c r="P9" s="34"/>
      <c r="Q9" s="34"/>
      <c r="R9" s="34"/>
      <c r="S9" s="34"/>
      <c r="T9" s="34"/>
      <c r="U9" s="34"/>
      <c r="V9" s="34"/>
      <c r="W9" s="34"/>
      <c r="X9" s="34"/>
      <c r="Y9" s="34"/>
      <c r="Z9" s="34"/>
      <c r="AA9" s="34"/>
      <c r="AB9" s="34"/>
      <c r="AC9" s="34"/>
      <c r="AD9" s="34"/>
      <c r="AE9" s="34"/>
      <c r="AF9" s="34"/>
      <c r="AG9" s="34"/>
      <c r="AH9" s="34"/>
      <c r="AI9" s="34"/>
      <c r="AJ9" s="34"/>
      <c r="AK9" s="34"/>
      <c r="AL9" s="34"/>
      <c r="AM9" s="34"/>
      <c r="AN9" s="34"/>
      <c r="AO9" s="34"/>
      <c r="AP9" s="34"/>
      <c r="AQ9" s="34"/>
      <c r="AR9" s="34"/>
      <c r="AS9" s="34"/>
      <c r="AT9" s="34"/>
      <c r="AU9" s="34"/>
      <c r="AV9" s="34"/>
      <c r="AW9" s="34"/>
      <c r="AX9" s="34"/>
      <c r="AY9" s="34"/>
      <c r="AZ9" s="34"/>
      <c r="BA9" s="34"/>
      <c r="BB9" s="34"/>
      <c r="BC9" s="34"/>
      <c r="BD9" s="34"/>
      <c r="BE9" s="34"/>
      <c r="BF9" s="34"/>
      <c r="BG9" s="34"/>
      <c r="BH9" s="34"/>
      <c r="BI9" s="34"/>
      <c r="BJ9" s="34"/>
      <c r="BK9" s="34"/>
      <c r="BL9" s="34"/>
      <c r="BM9" s="34"/>
      <c r="BN9" s="34"/>
      <c r="BO9" s="34"/>
      <c r="BP9" s="34"/>
      <c r="BQ9" s="34"/>
      <c r="BR9" s="34"/>
      <c r="BS9" s="34"/>
      <c r="BT9" s="34"/>
      <c r="BU9" s="34"/>
      <c r="BV9" s="34"/>
      <c r="BW9" s="34"/>
      <c r="BX9" s="34"/>
      <c r="BY9" s="34"/>
      <c r="BZ9" s="34"/>
      <c r="CA9" s="34"/>
      <c r="CB9" s="34"/>
      <c r="CC9" s="34"/>
      <c r="CD9" s="34"/>
      <c r="CE9" s="34"/>
      <c r="CF9" s="34"/>
      <c r="CG9" s="34"/>
      <c r="CH9" s="34"/>
      <c r="CI9" s="34"/>
      <c r="CJ9" s="34"/>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c r="DK9" s="34"/>
      <c r="DL9" s="34"/>
      <c r="DM9" s="34"/>
      <c r="DN9" s="34"/>
      <c r="DO9" s="34"/>
      <c r="DP9" s="34"/>
      <c r="DQ9" s="34"/>
      <c r="DR9" s="34"/>
      <c r="DS9" s="34"/>
      <c r="DT9" s="34"/>
      <c r="DU9" s="34"/>
      <c r="DV9" s="34"/>
      <c r="DW9" s="34"/>
      <c r="DX9" s="34"/>
      <c r="DY9" s="34"/>
      <c r="DZ9" s="34"/>
    </row>
    <row r="10" spans="1:130" outlineLevel="1">
      <c r="A10" s="21">
        <f t="shared" si="0"/>
        <v>6</v>
      </c>
      <c r="B10" s="21" t="s">
        <v>10</v>
      </c>
      <c r="C10" s="135" t="s">
        <v>194</v>
      </c>
      <c r="D10" s="135"/>
      <c r="E10" s="218"/>
      <c r="F10" s="218"/>
      <c r="G10" s="546"/>
      <c r="H10" s="21" t="s">
        <v>10</v>
      </c>
      <c r="I10" s="135" t="s">
        <v>194</v>
      </c>
      <c r="J10" s="134"/>
      <c r="K10" s="331"/>
      <c r="L10" s="34"/>
      <c r="M10" s="34"/>
      <c r="N10" s="34"/>
      <c r="O10" s="34"/>
      <c r="P10" s="34"/>
      <c r="Q10" s="34"/>
      <c r="R10" s="34"/>
      <c r="S10" s="34"/>
      <c r="T10" s="34"/>
      <c r="U10" s="34"/>
      <c r="V10" s="34"/>
      <c r="W10" s="34"/>
      <c r="X10" s="34"/>
      <c r="Y10" s="34"/>
      <c r="Z10" s="34"/>
      <c r="AA10" s="34"/>
      <c r="AB10" s="34"/>
      <c r="AC10" s="34"/>
      <c r="AD10" s="34"/>
      <c r="AE10" s="34"/>
      <c r="AF10" s="34"/>
      <c r="AG10" s="34"/>
      <c r="AH10" s="34"/>
      <c r="AI10" s="34"/>
      <c r="AJ10" s="34"/>
      <c r="AK10" s="34"/>
      <c r="AL10" s="34"/>
      <c r="AM10" s="34"/>
      <c r="AN10" s="34"/>
      <c r="AO10" s="34"/>
      <c r="AP10" s="34"/>
      <c r="AQ10" s="34"/>
      <c r="AR10" s="34"/>
      <c r="AS10" s="34"/>
      <c r="AT10" s="34"/>
      <c r="AU10" s="34"/>
      <c r="AV10" s="34"/>
      <c r="AW10" s="34"/>
      <c r="AX10" s="34"/>
      <c r="AY10" s="34"/>
      <c r="AZ10" s="34"/>
      <c r="BA10" s="34"/>
      <c r="BB10" s="34"/>
      <c r="BC10" s="34"/>
      <c r="BD10" s="34"/>
      <c r="BE10" s="34"/>
      <c r="BF10" s="34"/>
      <c r="BG10" s="34"/>
      <c r="BH10" s="34"/>
      <c r="BI10" s="34"/>
      <c r="BJ10" s="34"/>
      <c r="BK10" s="34"/>
      <c r="BL10" s="34"/>
      <c r="BM10" s="34"/>
      <c r="BN10" s="34"/>
      <c r="BO10" s="34"/>
      <c r="BP10" s="34"/>
      <c r="BQ10" s="34"/>
      <c r="BR10" s="34"/>
      <c r="BS10" s="34"/>
      <c r="BT10" s="34"/>
      <c r="BU10" s="34"/>
      <c r="BV10" s="34"/>
      <c r="BW10" s="34"/>
      <c r="BX10" s="34"/>
      <c r="BY10" s="34"/>
      <c r="BZ10" s="34"/>
      <c r="CA10" s="34"/>
      <c r="CB10" s="34"/>
      <c r="CC10" s="34"/>
      <c r="CD10" s="34"/>
      <c r="CE10" s="34"/>
      <c r="CF10" s="34"/>
      <c r="CG10" s="34"/>
      <c r="CH10" s="34"/>
      <c r="CI10" s="34"/>
      <c r="CJ10" s="34"/>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c r="DK10" s="34"/>
      <c r="DL10" s="34"/>
      <c r="DM10" s="34"/>
      <c r="DN10" s="34"/>
      <c r="DO10" s="34"/>
      <c r="DP10" s="34"/>
      <c r="DQ10" s="34"/>
      <c r="DR10" s="34"/>
      <c r="DS10" s="34"/>
      <c r="DT10" s="34"/>
      <c r="DU10" s="34"/>
      <c r="DV10" s="34"/>
      <c r="DW10" s="34"/>
      <c r="DX10" s="34"/>
      <c r="DY10" s="34"/>
      <c r="DZ10" s="34"/>
    </row>
    <row r="11" spans="1:130" outlineLevel="1">
      <c r="A11" s="21">
        <f t="shared" si="0"/>
        <v>7</v>
      </c>
      <c r="B11" s="21" t="s">
        <v>10</v>
      </c>
      <c r="C11" s="135" t="s">
        <v>1204</v>
      </c>
      <c r="D11" s="135"/>
      <c r="E11" s="218"/>
      <c r="F11" s="218"/>
      <c r="G11" s="546"/>
      <c r="H11" s="21" t="s">
        <v>10</v>
      </c>
      <c r="I11" s="135" t="s">
        <v>1204</v>
      </c>
      <c r="J11" s="134"/>
      <c r="K11" s="331"/>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34"/>
      <c r="AW11" s="34"/>
      <c r="AX11" s="34"/>
      <c r="AY11" s="34"/>
      <c r="AZ11" s="34"/>
      <c r="BA11" s="34"/>
      <c r="BB11" s="34"/>
      <c r="BC11" s="34"/>
      <c r="BD11" s="34"/>
      <c r="BE11" s="34"/>
      <c r="BF11" s="34"/>
      <c r="BG11" s="34"/>
      <c r="BH11" s="34"/>
      <c r="BI11" s="34"/>
      <c r="BJ11" s="34"/>
      <c r="BK11" s="34"/>
      <c r="BL11" s="34"/>
      <c r="BM11" s="34"/>
      <c r="BN11" s="34"/>
      <c r="BO11" s="34"/>
      <c r="BP11" s="34"/>
      <c r="BQ11" s="34"/>
      <c r="BR11" s="34"/>
      <c r="BS11" s="34"/>
      <c r="BT11" s="34"/>
      <c r="BU11" s="34"/>
      <c r="BV11" s="34"/>
      <c r="BW11" s="34"/>
      <c r="BX11" s="34"/>
      <c r="BY11" s="34"/>
      <c r="BZ11" s="34"/>
      <c r="CA11" s="34"/>
      <c r="CB11" s="34"/>
      <c r="CC11" s="34"/>
      <c r="CD11" s="34"/>
      <c r="CE11" s="34"/>
      <c r="CF11" s="34"/>
      <c r="CG11" s="34"/>
      <c r="CH11" s="34"/>
      <c r="CI11" s="34"/>
      <c r="CJ11" s="34"/>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c r="DK11" s="34"/>
      <c r="DL11" s="34"/>
      <c r="DM11" s="34"/>
      <c r="DN11" s="34"/>
      <c r="DO11" s="34"/>
      <c r="DP11" s="34"/>
      <c r="DQ11" s="34"/>
      <c r="DR11" s="34"/>
      <c r="DS11" s="34"/>
      <c r="DT11" s="34"/>
      <c r="DU11" s="34"/>
      <c r="DV11" s="34"/>
      <c r="DW11" s="34"/>
      <c r="DX11" s="34"/>
      <c r="DY11" s="34"/>
      <c r="DZ11" s="34"/>
    </row>
    <row r="12" spans="1:130">
      <c r="A12" s="21">
        <f t="shared" si="0"/>
        <v>8</v>
      </c>
      <c r="B12" s="21" t="s">
        <v>18</v>
      </c>
      <c r="C12" s="135" t="s">
        <v>1217</v>
      </c>
      <c r="D12" s="135"/>
      <c r="E12" s="218"/>
      <c r="F12" s="218"/>
      <c r="G12" s="546"/>
      <c r="H12" s="133" t="s">
        <v>18</v>
      </c>
      <c r="I12" s="337" t="s">
        <v>1217</v>
      </c>
      <c r="J12" s="134"/>
      <c r="K12" s="330"/>
      <c r="L12" s="34"/>
      <c r="M12" s="34"/>
      <c r="N12" s="34"/>
      <c r="O12" s="34"/>
      <c r="P12" s="34"/>
      <c r="Q12" s="34"/>
      <c r="R12" s="34"/>
      <c r="S12" s="34"/>
      <c r="T12" s="34"/>
      <c r="U12" s="34"/>
      <c r="V12" s="34"/>
      <c r="W12" s="34"/>
      <c r="X12" s="34"/>
      <c r="Y12" s="34"/>
      <c r="Z12" s="34"/>
      <c r="AA12" s="34"/>
      <c r="AB12" s="34"/>
      <c r="AC12" s="34"/>
      <c r="AD12" s="34"/>
      <c r="AE12" s="34"/>
      <c r="AF12" s="34"/>
      <c r="AG12" s="34"/>
      <c r="AH12" s="34"/>
      <c r="AI12" s="34"/>
      <c r="AJ12" s="34"/>
      <c r="AK12" s="34"/>
      <c r="AL12" s="34"/>
      <c r="AM12" s="34"/>
      <c r="AN12" s="34"/>
      <c r="AO12" s="34"/>
      <c r="AP12" s="34"/>
      <c r="AQ12" s="34"/>
      <c r="AR12" s="34"/>
      <c r="AS12" s="34"/>
      <c r="AT12" s="34"/>
      <c r="AU12" s="34"/>
      <c r="AV12" s="34"/>
      <c r="AW12" s="34"/>
      <c r="AX12" s="34"/>
      <c r="AY12" s="34"/>
      <c r="AZ12" s="34"/>
      <c r="BA12" s="34"/>
      <c r="BB12" s="34"/>
      <c r="BC12" s="34"/>
      <c r="BD12" s="34"/>
      <c r="BE12" s="34"/>
      <c r="BF12" s="34"/>
      <c r="BG12" s="34"/>
      <c r="BH12" s="34"/>
      <c r="BI12" s="34"/>
      <c r="BJ12" s="34"/>
      <c r="BK12" s="34"/>
      <c r="BL12" s="34"/>
      <c r="BM12" s="34"/>
      <c r="BN12" s="34"/>
      <c r="BO12" s="34"/>
      <c r="BP12" s="34"/>
      <c r="BQ12" s="34"/>
      <c r="BR12" s="34"/>
      <c r="BS12" s="34"/>
      <c r="BT12" s="34"/>
      <c r="BU12" s="34"/>
      <c r="BV12" s="34"/>
      <c r="BW12" s="34"/>
      <c r="BX12" s="34"/>
      <c r="BY12" s="34"/>
      <c r="BZ12" s="34"/>
      <c r="CA12" s="34"/>
      <c r="CB12" s="34"/>
      <c r="CC12" s="34"/>
      <c r="CD12" s="34"/>
      <c r="CE12" s="34"/>
      <c r="CF12" s="34"/>
      <c r="CG12" s="34"/>
      <c r="CH12" s="34"/>
      <c r="CI12" s="34"/>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c r="DK12" s="34"/>
      <c r="DL12" s="34"/>
      <c r="DM12" s="34"/>
      <c r="DN12" s="34"/>
      <c r="DO12" s="34"/>
      <c r="DP12" s="34"/>
      <c r="DQ12" s="34"/>
      <c r="DR12" s="34"/>
      <c r="DS12" s="34"/>
      <c r="DT12" s="34"/>
      <c r="DU12" s="34"/>
      <c r="DV12" s="34"/>
      <c r="DW12" s="34"/>
      <c r="DX12" s="34"/>
      <c r="DY12" s="34"/>
      <c r="DZ12" s="34"/>
    </row>
    <row r="13" spans="1:130" outlineLevel="1">
      <c r="A13" s="21">
        <f t="shared" si="0"/>
        <v>9</v>
      </c>
      <c r="B13" s="21" t="s">
        <v>10</v>
      </c>
      <c r="C13" s="135" t="s">
        <v>23</v>
      </c>
      <c r="D13" s="135"/>
      <c r="E13" s="218"/>
      <c r="F13" s="218"/>
      <c r="G13" s="546" t="s">
        <v>1703</v>
      </c>
      <c r="H13" s="21" t="s">
        <v>10</v>
      </c>
      <c r="I13" s="135" t="s">
        <v>23</v>
      </c>
      <c r="J13" s="134"/>
      <c r="K13" s="331"/>
      <c r="L13" s="34"/>
      <c r="M13" s="34"/>
      <c r="N13" s="34"/>
      <c r="O13" s="34"/>
      <c r="P13" s="34"/>
      <c r="Q13" s="34"/>
      <c r="R13" s="34"/>
      <c r="S13" s="34"/>
      <c r="T13" s="34"/>
      <c r="U13" s="34"/>
      <c r="V13" s="34"/>
      <c r="W13" s="34"/>
      <c r="X13" s="34"/>
      <c r="Y13" s="34"/>
      <c r="Z13" s="34"/>
      <c r="AA13" s="34"/>
      <c r="AB13" s="34"/>
      <c r="AC13" s="34"/>
      <c r="AD13" s="34"/>
      <c r="AE13" s="34"/>
      <c r="AF13" s="34"/>
      <c r="AG13" s="34"/>
      <c r="AH13" s="34"/>
      <c r="AI13" s="34"/>
      <c r="AJ13" s="34"/>
      <c r="AK13" s="34"/>
      <c r="AL13" s="34"/>
      <c r="AM13" s="34"/>
      <c r="AN13" s="34"/>
      <c r="AO13" s="34"/>
      <c r="AP13" s="34"/>
      <c r="AQ13" s="34"/>
      <c r="AR13" s="34"/>
      <c r="AS13" s="34"/>
      <c r="AT13" s="34"/>
      <c r="AU13" s="34"/>
      <c r="AV13" s="34"/>
      <c r="AW13" s="34"/>
      <c r="AX13" s="34"/>
      <c r="AY13" s="34"/>
      <c r="AZ13" s="34"/>
      <c r="BA13" s="34"/>
      <c r="BB13" s="34"/>
      <c r="BC13" s="34"/>
      <c r="BD13" s="34"/>
      <c r="BE13" s="34"/>
      <c r="BF13" s="34"/>
      <c r="BG13" s="34"/>
      <c r="BH13" s="34"/>
      <c r="BI13" s="34"/>
      <c r="BJ13" s="34"/>
      <c r="BK13" s="34"/>
      <c r="BL13" s="34"/>
      <c r="BM13" s="34"/>
      <c r="BN13" s="34"/>
      <c r="BO13" s="34"/>
      <c r="BP13" s="34"/>
      <c r="BQ13" s="34"/>
      <c r="BR13" s="34"/>
      <c r="BS13" s="34"/>
      <c r="BT13" s="34"/>
      <c r="BU13" s="34"/>
      <c r="BV13" s="34"/>
      <c r="BW13" s="34"/>
      <c r="BX13" s="34"/>
      <c r="BY13" s="34"/>
      <c r="BZ13" s="34"/>
      <c r="CA13" s="34"/>
      <c r="CB13" s="34"/>
      <c r="CC13" s="34"/>
      <c r="CD13" s="34"/>
      <c r="CE13" s="34"/>
      <c r="CF13" s="34"/>
      <c r="CG13" s="34"/>
      <c r="CH13" s="34"/>
      <c r="CI13" s="34"/>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c r="DK13" s="34"/>
      <c r="DL13" s="34"/>
      <c r="DM13" s="34"/>
      <c r="DN13" s="34"/>
      <c r="DO13" s="34"/>
      <c r="DP13" s="34"/>
      <c r="DQ13" s="34"/>
      <c r="DR13" s="34"/>
      <c r="DS13" s="34"/>
      <c r="DT13" s="34"/>
      <c r="DU13" s="34"/>
      <c r="DV13" s="34"/>
      <c r="DW13" s="34"/>
      <c r="DX13" s="34"/>
      <c r="DY13" s="34"/>
      <c r="DZ13" s="34"/>
    </row>
    <row r="14" spans="1:130" outlineLevel="1">
      <c r="A14" s="21">
        <f t="shared" si="0"/>
        <v>12</v>
      </c>
      <c r="B14" s="21" t="s">
        <v>10</v>
      </c>
      <c r="C14" s="135" t="s">
        <v>704</v>
      </c>
      <c r="D14" s="135"/>
      <c r="E14" s="218"/>
      <c r="F14" s="218"/>
      <c r="G14" s="546" t="s">
        <v>1703</v>
      </c>
      <c r="H14" s="21" t="s">
        <v>10</v>
      </c>
      <c r="I14" s="135" t="s">
        <v>1214</v>
      </c>
      <c r="J14" s="134"/>
      <c r="K14" s="331"/>
      <c r="L14" s="34"/>
      <c r="M14" s="34"/>
      <c r="N14" s="34"/>
      <c r="O14" s="34"/>
      <c r="P14" s="34"/>
      <c r="Q14" s="34"/>
      <c r="R14" s="34"/>
      <c r="S14" s="34"/>
      <c r="T14" s="34"/>
      <c r="U14" s="34"/>
      <c r="V14" s="34"/>
      <c r="W14" s="34"/>
      <c r="X14" s="34"/>
      <c r="Y14" s="34"/>
      <c r="Z14" s="34"/>
      <c r="AA14" s="34"/>
      <c r="AB14" s="34"/>
      <c r="AC14" s="34"/>
      <c r="AD14" s="34"/>
      <c r="AE14" s="34"/>
      <c r="AF14" s="34"/>
      <c r="AG14" s="34"/>
      <c r="AH14" s="34"/>
      <c r="AI14" s="34"/>
      <c r="AJ14" s="34"/>
      <c r="AK14" s="34"/>
      <c r="AL14" s="34"/>
      <c r="AM14" s="34"/>
      <c r="AN14" s="34"/>
      <c r="AO14" s="34"/>
      <c r="AP14" s="34"/>
      <c r="AQ14" s="34"/>
      <c r="AR14" s="34"/>
      <c r="AS14" s="34"/>
      <c r="AT14" s="34"/>
      <c r="AU14" s="34"/>
      <c r="AV14" s="34"/>
      <c r="AW14" s="34"/>
      <c r="AX14" s="34"/>
      <c r="AY14" s="34"/>
      <c r="AZ14" s="34"/>
      <c r="BA14" s="34"/>
      <c r="BB14" s="34"/>
      <c r="BC14" s="34"/>
      <c r="BD14" s="34"/>
      <c r="BE14" s="34"/>
      <c r="BF14" s="34"/>
      <c r="BG14" s="34"/>
      <c r="BH14" s="34"/>
      <c r="BI14" s="34"/>
      <c r="BJ14" s="34"/>
      <c r="BK14" s="34"/>
      <c r="BL14" s="34"/>
      <c r="BM14" s="34"/>
      <c r="BN14" s="34"/>
      <c r="BO14" s="34"/>
      <c r="BP14" s="34"/>
      <c r="BQ14" s="34"/>
      <c r="BR14" s="34"/>
      <c r="BS14" s="34"/>
      <c r="BT14" s="34"/>
      <c r="BU14" s="34"/>
      <c r="BV14" s="34"/>
      <c r="BW14" s="34"/>
      <c r="BX14" s="34"/>
      <c r="BY14" s="34"/>
      <c r="BZ14" s="34"/>
      <c r="CA14" s="34"/>
      <c r="CB14" s="34"/>
      <c r="CC14" s="34"/>
      <c r="CD14" s="34"/>
      <c r="CE14" s="34"/>
      <c r="CF14" s="34"/>
      <c r="CG14" s="34"/>
      <c r="CH14" s="34"/>
      <c r="CI14" s="34"/>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c r="DK14" s="34"/>
      <c r="DL14" s="34"/>
      <c r="DM14" s="34"/>
      <c r="DN14" s="34"/>
      <c r="DO14" s="34"/>
      <c r="DP14" s="34"/>
      <c r="DQ14" s="34"/>
      <c r="DR14" s="34"/>
      <c r="DS14" s="34"/>
      <c r="DT14" s="34"/>
      <c r="DU14" s="34"/>
      <c r="DV14" s="34"/>
      <c r="DW14" s="34"/>
      <c r="DX14" s="34"/>
      <c r="DY14" s="34"/>
      <c r="DZ14" s="34"/>
    </row>
    <row r="15" spans="1:130" outlineLevel="1">
      <c r="A15" s="21">
        <f t="shared" si="0"/>
        <v>13</v>
      </c>
      <c r="B15" s="21" t="s">
        <v>10</v>
      </c>
      <c r="C15" s="135" t="s">
        <v>814</v>
      </c>
      <c r="D15" s="135"/>
      <c r="E15" s="218"/>
      <c r="F15" s="218"/>
      <c r="G15" s="546" t="s">
        <v>1703</v>
      </c>
      <c r="H15" s="21" t="s">
        <v>10</v>
      </c>
      <c r="I15" s="135" t="s">
        <v>1207</v>
      </c>
      <c r="J15" s="134"/>
      <c r="K15" s="331" t="s">
        <v>1208</v>
      </c>
      <c r="L15" s="331" t="s">
        <v>1209</v>
      </c>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c r="BA15" s="34"/>
      <c r="BB15" s="34"/>
      <c r="BC15" s="34"/>
      <c r="BD15" s="34"/>
      <c r="BE15" s="34"/>
      <c r="BF15" s="34"/>
      <c r="BG15" s="34"/>
      <c r="BH15" s="34"/>
      <c r="BI15" s="34"/>
      <c r="BJ15" s="34"/>
      <c r="BK15" s="34"/>
      <c r="BL15" s="34"/>
      <c r="BM15" s="34"/>
      <c r="BN15" s="34"/>
      <c r="BO15" s="34"/>
      <c r="BP15" s="34"/>
      <c r="BQ15" s="34"/>
      <c r="BR15" s="34"/>
      <c r="BS15" s="34"/>
      <c r="BT15" s="34"/>
      <c r="BU15" s="34"/>
      <c r="BV15" s="34"/>
      <c r="BW15" s="34"/>
      <c r="BX15" s="34"/>
      <c r="BY15" s="34"/>
      <c r="BZ15" s="34"/>
      <c r="CA15" s="34"/>
      <c r="CB15" s="34"/>
      <c r="CC15" s="34"/>
      <c r="CD15" s="34"/>
      <c r="CE15" s="34"/>
      <c r="CF15" s="34"/>
      <c r="CG15" s="34"/>
      <c r="CH15" s="34"/>
      <c r="CI15" s="34"/>
      <c r="CJ15" s="34"/>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c r="DK15" s="34"/>
      <c r="DL15" s="34"/>
      <c r="DM15" s="34"/>
      <c r="DN15" s="34"/>
      <c r="DO15" s="34"/>
      <c r="DP15" s="34"/>
      <c r="DQ15" s="34"/>
      <c r="DR15" s="34"/>
      <c r="DS15" s="34"/>
      <c r="DT15" s="34"/>
      <c r="DU15" s="34"/>
      <c r="DV15" s="34"/>
      <c r="DW15" s="34"/>
      <c r="DX15" s="34"/>
      <c r="DY15" s="34"/>
      <c r="DZ15" s="34"/>
    </row>
    <row r="16" spans="1:130" outlineLevel="1">
      <c r="A16" s="21">
        <f t="shared" si="0"/>
        <v>14</v>
      </c>
      <c r="B16" s="21" t="s">
        <v>10</v>
      </c>
      <c r="C16" s="135" t="s">
        <v>1230</v>
      </c>
      <c r="D16" s="135"/>
      <c r="E16" s="218"/>
      <c r="F16" s="218"/>
      <c r="G16" s="546" t="s">
        <v>1703</v>
      </c>
      <c r="H16" s="21" t="s">
        <v>10</v>
      </c>
      <c r="I16" s="135" t="s">
        <v>704</v>
      </c>
      <c r="J16" s="134"/>
      <c r="K16" s="331"/>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s="34"/>
      <c r="BJ16" s="34"/>
      <c r="BK16" s="34"/>
      <c r="BL16" s="34"/>
      <c r="BM16" s="34"/>
      <c r="BN16" s="34"/>
      <c r="BO16" s="34"/>
      <c r="BP16" s="34"/>
      <c r="BQ16" s="34"/>
      <c r="BR16" s="34"/>
      <c r="BS16" s="34"/>
      <c r="BT16" s="34"/>
      <c r="BU16" s="34"/>
      <c r="BV16" s="34"/>
      <c r="BW16" s="34"/>
      <c r="BX16" s="34"/>
      <c r="BY16" s="34"/>
      <c r="BZ16" s="34"/>
      <c r="CA16" s="34"/>
      <c r="CB16" s="34"/>
      <c r="CC16" s="34"/>
      <c r="CD16" s="34"/>
      <c r="CE16" s="34"/>
      <c r="CF16" s="34"/>
      <c r="CG16" s="34"/>
      <c r="CH16" s="34"/>
      <c r="CI16" s="34"/>
      <c r="CJ16" s="34"/>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c r="DK16" s="34"/>
      <c r="DL16" s="34"/>
      <c r="DM16" s="34"/>
      <c r="DN16" s="34"/>
      <c r="DO16" s="34"/>
      <c r="DP16" s="34"/>
      <c r="DQ16" s="34"/>
      <c r="DR16" s="34"/>
      <c r="DS16" s="34"/>
      <c r="DT16" s="34"/>
      <c r="DU16" s="34"/>
      <c r="DV16" s="34"/>
      <c r="DW16" s="34"/>
      <c r="DX16" s="34"/>
      <c r="DY16" s="34"/>
      <c r="DZ16" s="34"/>
    </row>
    <row r="17" spans="1:130" outlineLevel="1">
      <c r="A17" s="21">
        <f t="shared" si="0"/>
        <v>21</v>
      </c>
      <c r="B17" s="21" t="s">
        <v>10</v>
      </c>
      <c r="C17" s="135" t="s">
        <v>765</v>
      </c>
      <c r="D17" s="135"/>
      <c r="E17" s="218"/>
      <c r="F17" s="218"/>
      <c r="G17" s="546" t="s">
        <v>1674</v>
      </c>
      <c r="H17" s="21" t="s">
        <v>10</v>
      </c>
      <c r="I17" s="135" t="s">
        <v>814</v>
      </c>
      <c r="J17" s="134"/>
      <c r="K17" s="331"/>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row>
    <row r="18" spans="1:130" outlineLevel="1">
      <c r="A18" s="21" t="e">
        <f t="shared" si="0"/>
        <v>#N/A</v>
      </c>
      <c r="B18" s="21" t="s">
        <v>18</v>
      </c>
      <c r="C18" s="135" t="s">
        <v>1218</v>
      </c>
      <c r="D18" s="135"/>
      <c r="E18" s="218"/>
      <c r="F18" s="218"/>
      <c r="G18" s="546"/>
      <c r="H18" s="21" t="s">
        <v>10</v>
      </c>
      <c r="I18" s="135" t="s">
        <v>1230</v>
      </c>
      <c r="J18" s="134"/>
      <c r="K18" s="331"/>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34"/>
      <c r="AW18" s="34"/>
      <c r="AX18" s="34"/>
      <c r="AY18" s="34"/>
      <c r="AZ18" s="34"/>
      <c r="BA18" s="34"/>
      <c r="BB18" s="34"/>
      <c r="BC18" s="34"/>
      <c r="BD18" s="34"/>
      <c r="BE18" s="34"/>
      <c r="BF18" s="34"/>
      <c r="BG18" s="34"/>
      <c r="BH18" s="34"/>
      <c r="BI18" s="34"/>
      <c r="BJ18" s="34"/>
      <c r="BK18" s="34"/>
      <c r="BL18" s="34"/>
      <c r="BM18" s="34"/>
      <c r="BN18" s="34"/>
      <c r="BO18" s="34"/>
      <c r="BP18" s="34"/>
      <c r="BQ18" s="34"/>
      <c r="BR18" s="34"/>
      <c r="BS18" s="34"/>
      <c r="BT18" s="34"/>
      <c r="BU18" s="34"/>
      <c r="BV18" s="34"/>
      <c r="BW18" s="34"/>
      <c r="BX18" s="34"/>
      <c r="BY18" s="34"/>
      <c r="BZ18" s="34"/>
      <c r="CA18" s="34"/>
      <c r="CB18" s="34"/>
      <c r="CC18" s="34"/>
      <c r="CD18" s="34"/>
      <c r="CE18" s="34"/>
      <c r="CF18" s="34"/>
      <c r="CG18" s="34"/>
      <c r="CH18" s="34"/>
      <c r="CI18" s="34"/>
      <c r="CJ18" s="34"/>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c r="DK18" s="34"/>
      <c r="DL18" s="34"/>
      <c r="DM18" s="34"/>
      <c r="DN18" s="34"/>
      <c r="DO18" s="34"/>
      <c r="DP18" s="34"/>
      <c r="DQ18" s="34"/>
      <c r="DR18" s="34"/>
      <c r="DS18" s="34"/>
      <c r="DT18" s="34"/>
      <c r="DU18" s="34"/>
      <c r="DV18" s="34"/>
      <c r="DW18" s="34"/>
      <c r="DX18" s="34"/>
      <c r="DY18" s="34"/>
      <c r="DZ18" s="34"/>
    </row>
    <row r="19" spans="1:130" outlineLevel="1">
      <c r="A19" s="21">
        <f t="shared" si="0"/>
        <v>22</v>
      </c>
      <c r="B19" s="21" t="s">
        <v>10</v>
      </c>
      <c r="C19" s="135" t="s">
        <v>22</v>
      </c>
      <c r="D19" s="135"/>
      <c r="E19" s="218"/>
      <c r="F19" s="218"/>
      <c r="G19" s="546"/>
      <c r="H19" s="21" t="s">
        <v>10</v>
      </c>
      <c r="I19" s="135" t="s">
        <v>1231</v>
      </c>
      <c r="J19" s="134"/>
      <c r="K19" s="331"/>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34"/>
      <c r="BF19" s="34"/>
      <c r="BG19" s="34"/>
      <c r="BH19" s="34"/>
      <c r="BI19" s="34"/>
      <c r="BJ19" s="34"/>
      <c r="BK19" s="34"/>
      <c r="BL19" s="34"/>
      <c r="BM19" s="34"/>
      <c r="BN19" s="34"/>
      <c r="BO19" s="34"/>
      <c r="BP19" s="34"/>
      <c r="BQ19" s="34"/>
      <c r="BR19" s="34"/>
      <c r="BS19" s="34"/>
      <c r="BT19" s="34"/>
      <c r="BU19" s="34"/>
      <c r="BV19" s="34"/>
      <c r="BW19" s="34"/>
      <c r="BX19" s="34"/>
      <c r="BY19" s="34"/>
      <c r="BZ19" s="34"/>
      <c r="CA19" s="34"/>
      <c r="CB19" s="34"/>
      <c r="CC19" s="34"/>
      <c r="CD19" s="34"/>
      <c r="CE19" s="34"/>
      <c r="CF19" s="34"/>
      <c r="CG19" s="34"/>
      <c r="CH19" s="34"/>
      <c r="CI19" s="34"/>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c r="DK19" s="34"/>
      <c r="DL19" s="34"/>
      <c r="DM19" s="34"/>
      <c r="DN19" s="34"/>
      <c r="DO19" s="34"/>
      <c r="DP19" s="34"/>
      <c r="DQ19" s="34"/>
      <c r="DR19" s="34"/>
      <c r="DS19" s="34"/>
      <c r="DT19" s="34"/>
      <c r="DU19" s="34"/>
      <c r="DV19" s="34"/>
      <c r="DW19" s="34"/>
      <c r="DX19" s="34"/>
      <c r="DY19" s="34"/>
      <c r="DZ19" s="34"/>
    </row>
    <row r="20" spans="1:130" outlineLevel="1">
      <c r="A20" s="21">
        <f t="shared" si="0"/>
        <v>22</v>
      </c>
      <c r="B20" s="21" t="s">
        <v>10</v>
      </c>
      <c r="C20" s="135" t="s">
        <v>22</v>
      </c>
      <c r="D20" s="135"/>
      <c r="E20" s="218"/>
      <c r="F20" s="218"/>
      <c r="G20" s="546"/>
      <c r="H20" s="21" t="s">
        <v>10</v>
      </c>
      <c r="I20" s="135" t="s">
        <v>1232</v>
      </c>
      <c r="J20" s="134"/>
      <c r="K20" s="331"/>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34"/>
      <c r="AW20" s="34"/>
      <c r="AX20" s="34"/>
      <c r="AY20" s="34"/>
      <c r="AZ20" s="34"/>
      <c r="BA20" s="34"/>
      <c r="BB20" s="34"/>
      <c r="BC20" s="34"/>
      <c r="BD20" s="34"/>
      <c r="BE20" s="34"/>
      <c r="BF20" s="34"/>
      <c r="BG20" s="34"/>
      <c r="BH20" s="34"/>
      <c r="BI20" s="34"/>
      <c r="BJ20" s="34"/>
      <c r="BK20" s="34"/>
      <c r="BL20" s="34"/>
      <c r="BM20" s="34"/>
      <c r="BN20" s="34"/>
      <c r="BO20" s="34"/>
      <c r="BP20" s="34"/>
      <c r="BQ20" s="34"/>
      <c r="BR20" s="34"/>
      <c r="BS20" s="34"/>
      <c r="BT20" s="34"/>
      <c r="BU20" s="34"/>
      <c r="BV20" s="34"/>
      <c r="BW20" s="34"/>
      <c r="BX20" s="34"/>
      <c r="BY20" s="34"/>
      <c r="BZ20" s="34"/>
      <c r="CA20" s="34"/>
      <c r="CB20" s="34"/>
      <c r="CC20" s="34"/>
      <c r="CD20" s="34"/>
      <c r="CE20" s="34"/>
      <c r="CF20" s="34"/>
      <c r="CG20" s="34"/>
      <c r="CH20" s="34"/>
      <c r="CI20" s="34"/>
      <c r="CJ20" s="34"/>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c r="DK20" s="34"/>
      <c r="DL20" s="34"/>
      <c r="DM20" s="34"/>
      <c r="DN20" s="34"/>
      <c r="DO20" s="34"/>
      <c r="DP20" s="34"/>
      <c r="DQ20" s="34"/>
      <c r="DR20" s="34"/>
      <c r="DS20" s="34"/>
      <c r="DT20" s="34"/>
      <c r="DU20" s="34"/>
      <c r="DV20" s="34"/>
      <c r="DW20" s="34"/>
      <c r="DX20" s="34"/>
      <c r="DY20" s="34"/>
      <c r="DZ20" s="34"/>
    </row>
    <row r="21" spans="1:130" outlineLevel="1">
      <c r="A21" s="21">
        <f t="shared" si="0"/>
        <v>22</v>
      </c>
      <c r="B21" s="21" t="s">
        <v>10</v>
      </c>
      <c r="C21" s="135" t="s">
        <v>22</v>
      </c>
      <c r="D21" s="135"/>
      <c r="E21" s="218"/>
      <c r="F21" s="218"/>
      <c r="G21" s="546"/>
      <c r="H21" s="21" t="s">
        <v>10</v>
      </c>
      <c r="I21" s="135" t="s">
        <v>1490</v>
      </c>
      <c r="J21" s="134"/>
      <c r="K21" s="331"/>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34"/>
      <c r="BF21" s="34"/>
      <c r="BG21" s="34"/>
      <c r="BH21" s="34"/>
      <c r="BI21" s="34"/>
      <c r="BJ21" s="34"/>
      <c r="BK21" s="34"/>
      <c r="BL21" s="34"/>
      <c r="BM21" s="34"/>
      <c r="BN21" s="34"/>
      <c r="BO21" s="34"/>
      <c r="BP21" s="34"/>
      <c r="BQ21" s="34"/>
      <c r="BR21" s="34"/>
      <c r="BS21" s="34"/>
      <c r="BT21" s="34"/>
      <c r="BU21" s="34"/>
      <c r="BV21" s="34"/>
      <c r="BW21" s="34"/>
      <c r="BX21" s="34"/>
      <c r="BY21" s="34"/>
      <c r="BZ21" s="34"/>
      <c r="CA21" s="34"/>
      <c r="CB21" s="34"/>
      <c r="CC21" s="34"/>
      <c r="CD21" s="34"/>
      <c r="CE21" s="34"/>
      <c r="CF21" s="34"/>
      <c r="CG21" s="34"/>
      <c r="CH21" s="34"/>
      <c r="CI21" s="34"/>
      <c r="CJ21" s="34"/>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c r="DK21" s="34"/>
      <c r="DL21" s="34"/>
      <c r="DM21" s="34"/>
      <c r="DN21" s="34"/>
      <c r="DO21" s="34"/>
      <c r="DP21" s="34"/>
      <c r="DQ21" s="34"/>
      <c r="DR21" s="34"/>
      <c r="DS21" s="34"/>
      <c r="DT21" s="34"/>
      <c r="DU21" s="34"/>
      <c r="DV21" s="34"/>
      <c r="DW21" s="34"/>
      <c r="DX21" s="34"/>
      <c r="DY21" s="34"/>
      <c r="DZ21" s="34"/>
    </row>
    <row r="22" spans="1:130" outlineLevel="1">
      <c r="A22" s="21">
        <f t="shared" si="0"/>
        <v>22</v>
      </c>
      <c r="B22" s="21" t="s">
        <v>10</v>
      </c>
      <c r="C22" s="135" t="s">
        <v>22</v>
      </c>
      <c r="D22" s="135"/>
      <c r="E22" s="218"/>
      <c r="F22" s="218"/>
      <c r="G22" s="546"/>
      <c r="H22" s="21" t="s">
        <v>10</v>
      </c>
      <c r="I22" s="135" t="s">
        <v>1491</v>
      </c>
      <c r="J22" s="134"/>
      <c r="K22" s="331"/>
      <c r="L22" s="34"/>
      <c r="M22" s="34"/>
      <c r="N22" s="34"/>
      <c r="O22" s="34"/>
      <c r="P22" s="34"/>
      <c r="Q22" s="34"/>
      <c r="R22" s="34"/>
      <c r="S22" s="34"/>
      <c r="T22" s="34"/>
      <c r="U22" s="34"/>
      <c r="V22" s="34"/>
      <c r="W22" s="34"/>
      <c r="X22" s="34"/>
      <c r="Y22" s="34"/>
      <c r="Z22" s="34"/>
      <c r="AA22" s="34"/>
      <c r="AB22" s="34"/>
      <c r="AC22" s="34"/>
      <c r="AD22" s="34"/>
      <c r="AE22" s="34"/>
      <c r="AF22" s="34"/>
      <c r="AG22" s="34"/>
      <c r="AH22" s="34"/>
      <c r="AI22" s="34"/>
      <c r="AJ22" s="34"/>
      <c r="AK22" s="34"/>
      <c r="AL22" s="34"/>
      <c r="AM22" s="34"/>
      <c r="AN22" s="34"/>
      <c r="AO22" s="34"/>
      <c r="AP22" s="34"/>
      <c r="AQ22" s="34"/>
      <c r="AR22" s="34"/>
      <c r="AS22" s="34"/>
      <c r="AT22" s="34"/>
      <c r="AU22" s="34"/>
      <c r="AV22" s="34"/>
      <c r="AW22" s="34"/>
      <c r="AX22" s="34"/>
      <c r="AY22" s="34"/>
      <c r="AZ22" s="34"/>
      <c r="BA22" s="34"/>
      <c r="BB22" s="34"/>
      <c r="BC22" s="34"/>
      <c r="BD22" s="34"/>
      <c r="BE22" s="34"/>
      <c r="BF22" s="34"/>
      <c r="BG22" s="34"/>
      <c r="BH22" s="34"/>
      <c r="BI22" s="34"/>
      <c r="BJ22" s="34"/>
      <c r="BK22" s="34"/>
      <c r="BL22" s="34"/>
      <c r="BM22" s="34"/>
      <c r="BN22" s="34"/>
      <c r="BO22" s="34"/>
      <c r="BP22" s="34"/>
      <c r="BQ22" s="34"/>
      <c r="BR22" s="34"/>
      <c r="BS22" s="34"/>
      <c r="BT22" s="34"/>
      <c r="BU22" s="34"/>
      <c r="BV22" s="34"/>
      <c r="BW22" s="34"/>
      <c r="BX22" s="34"/>
      <c r="BY22" s="34"/>
      <c r="BZ22" s="34"/>
      <c r="CA22" s="34"/>
      <c r="CB22" s="34"/>
      <c r="CC22" s="34"/>
      <c r="CD22" s="34"/>
      <c r="CE22" s="34"/>
      <c r="CF22" s="34"/>
      <c r="CG22" s="34"/>
      <c r="CH22" s="34"/>
      <c r="CI22" s="34"/>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c r="DK22" s="34"/>
      <c r="DL22" s="34"/>
      <c r="DM22" s="34"/>
      <c r="DN22" s="34"/>
      <c r="DO22" s="34"/>
      <c r="DP22" s="34"/>
      <c r="DQ22" s="34"/>
      <c r="DR22" s="34"/>
      <c r="DS22" s="34"/>
      <c r="DT22" s="34"/>
      <c r="DU22" s="34"/>
      <c r="DV22" s="34"/>
      <c r="DW22" s="34"/>
      <c r="DX22" s="34"/>
      <c r="DY22" s="34"/>
      <c r="DZ22" s="34"/>
    </row>
    <row r="23" spans="1:130" outlineLevel="1">
      <c r="A23" s="21">
        <f t="shared" si="0"/>
        <v>23</v>
      </c>
      <c r="B23" s="21" t="s">
        <v>10</v>
      </c>
      <c r="C23" s="135" t="s">
        <v>21</v>
      </c>
      <c r="D23" s="135"/>
      <c r="E23" s="218"/>
      <c r="F23" s="218"/>
      <c r="G23" s="546"/>
      <c r="H23" s="21" t="s">
        <v>10</v>
      </c>
      <c r="I23" s="135" t="s">
        <v>1492</v>
      </c>
      <c r="J23" s="134"/>
      <c r="K23" s="331"/>
      <c r="L23" s="34"/>
      <c r="M23" s="34"/>
      <c r="N23" s="34"/>
      <c r="O23" s="34"/>
      <c r="P23" s="34"/>
      <c r="Q23" s="34"/>
      <c r="R23" s="34"/>
      <c r="S23" s="34"/>
      <c r="T23" s="34"/>
      <c r="U23" s="34"/>
      <c r="V23" s="34"/>
      <c r="W23" s="34"/>
      <c r="X23" s="34"/>
      <c r="Y23" s="34"/>
      <c r="Z23" s="34"/>
      <c r="AA23" s="34"/>
      <c r="AB23" s="34"/>
      <c r="AC23" s="34"/>
      <c r="AD23" s="34"/>
      <c r="AE23" s="34"/>
      <c r="AF23" s="34"/>
      <c r="AG23" s="34"/>
      <c r="AH23" s="34"/>
      <c r="AI23" s="34"/>
      <c r="AJ23" s="34"/>
      <c r="AK23" s="34"/>
      <c r="AL23" s="34"/>
      <c r="AM23" s="34"/>
      <c r="AN23" s="34"/>
      <c r="AO23" s="34"/>
      <c r="AP23" s="34"/>
      <c r="AQ23" s="34"/>
      <c r="AR23" s="34"/>
      <c r="AS23" s="34"/>
      <c r="AT23" s="34"/>
      <c r="AU23" s="34"/>
      <c r="AV23" s="34"/>
      <c r="AW23" s="34"/>
      <c r="AX23" s="34"/>
      <c r="AY23" s="34"/>
      <c r="AZ23" s="34"/>
      <c r="BA23" s="34"/>
      <c r="BB23" s="34"/>
      <c r="BC23" s="34"/>
      <c r="BD23" s="34"/>
      <c r="BE23" s="34"/>
      <c r="BF23" s="34"/>
      <c r="BG23" s="34"/>
      <c r="BH23" s="34"/>
      <c r="BI23" s="34"/>
      <c r="BJ23" s="34"/>
      <c r="BK23" s="34"/>
      <c r="BL23" s="34"/>
      <c r="BM23" s="34"/>
      <c r="BN23" s="34"/>
      <c r="BO23" s="34"/>
      <c r="BP23" s="34"/>
      <c r="BQ23" s="34"/>
      <c r="BR23" s="34"/>
      <c r="BS23" s="34"/>
      <c r="BT23" s="34"/>
      <c r="BU23" s="34"/>
      <c r="BV23" s="34"/>
      <c r="BW23" s="34"/>
      <c r="BX23" s="34"/>
      <c r="BY23" s="34"/>
      <c r="BZ23" s="34"/>
      <c r="CA23" s="34"/>
      <c r="CB23" s="34"/>
      <c r="CC23" s="34"/>
      <c r="CD23" s="34"/>
      <c r="CE23" s="34"/>
      <c r="CF23" s="34"/>
      <c r="CG23" s="34"/>
      <c r="CH23" s="34"/>
      <c r="CI23" s="34"/>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c r="DK23" s="34"/>
      <c r="DL23" s="34"/>
      <c r="DM23" s="34"/>
      <c r="DN23" s="34"/>
      <c r="DO23" s="34"/>
      <c r="DP23" s="34"/>
      <c r="DQ23" s="34"/>
      <c r="DR23" s="34"/>
      <c r="DS23" s="34"/>
      <c r="DT23" s="34"/>
      <c r="DU23" s="34"/>
      <c r="DV23" s="34"/>
      <c r="DW23" s="34"/>
      <c r="DX23" s="34"/>
      <c r="DY23" s="34"/>
      <c r="DZ23" s="34"/>
    </row>
    <row r="24" spans="1:130">
      <c r="A24" s="21">
        <f t="shared" si="0"/>
        <v>41</v>
      </c>
      <c r="B24" s="21" t="s">
        <v>0</v>
      </c>
      <c r="C24" s="135" t="s">
        <v>371</v>
      </c>
      <c r="D24" s="135"/>
      <c r="E24" s="218"/>
      <c r="F24" s="218"/>
      <c r="G24" s="546"/>
      <c r="H24" s="133" t="s">
        <v>18</v>
      </c>
      <c r="I24" s="337" t="s">
        <v>1676</v>
      </c>
      <c r="J24" s="134"/>
      <c r="K24" s="330"/>
      <c r="L24" s="34"/>
      <c r="M24" s="34"/>
      <c r="N24" s="34"/>
      <c r="O24" s="34"/>
      <c r="P24" s="34"/>
      <c r="Q24" s="34"/>
      <c r="R24" s="34"/>
      <c r="S24" s="34"/>
      <c r="T24" s="34"/>
      <c r="U24" s="34"/>
      <c r="V24" s="34"/>
      <c r="W24" s="34"/>
      <c r="X24" s="34"/>
      <c r="Y24" s="34"/>
      <c r="Z24" s="34"/>
      <c r="AA24" s="34"/>
      <c r="AB24" s="34"/>
      <c r="AC24" s="34"/>
      <c r="AD24" s="34"/>
      <c r="AE24" s="34"/>
      <c r="AF24" s="34"/>
      <c r="AG24" s="34"/>
      <c r="AH24" s="34"/>
      <c r="AI24" s="34"/>
      <c r="AJ24" s="34"/>
      <c r="AK24" s="34"/>
      <c r="AL24" s="34"/>
      <c r="AM24" s="34"/>
      <c r="AN24" s="34"/>
      <c r="AO24" s="34"/>
      <c r="AP24" s="34"/>
      <c r="AQ24" s="34"/>
      <c r="AR24" s="34"/>
      <c r="AS24" s="34"/>
      <c r="AT24" s="34"/>
      <c r="AU24" s="34"/>
      <c r="AV24" s="34"/>
      <c r="AW24" s="34"/>
      <c r="AX24" s="34"/>
      <c r="AY24" s="34"/>
      <c r="AZ24" s="34"/>
      <c r="BA24" s="34"/>
      <c r="BB24" s="34"/>
      <c r="BC24" s="34"/>
      <c r="BD24" s="34"/>
      <c r="BE24" s="34"/>
      <c r="BF24" s="34"/>
      <c r="BG24" s="34"/>
      <c r="BH24" s="34"/>
      <c r="BI24" s="34"/>
      <c r="BJ24" s="34"/>
      <c r="BK24" s="34"/>
      <c r="BL24" s="34"/>
      <c r="BM24" s="34"/>
      <c r="BN24" s="34"/>
      <c r="BO24" s="34"/>
      <c r="BP24" s="34"/>
      <c r="BQ24" s="34"/>
      <c r="BR24" s="34"/>
      <c r="BS24" s="34"/>
      <c r="BT24" s="34"/>
      <c r="BU24" s="34"/>
      <c r="BV24" s="34"/>
      <c r="BW24" s="34"/>
      <c r="BX24" s="34"/>
      <c r="BY24" s="34"/>
      <c r="BZ24" s="34"/>
      <c r="CA24" s="34"/>
      <c r="CB24" s="34"/>
      <c r="CC24" s="34"/>
      <c r="CD24" s="34"/>
      <c r="CE24" s="34"/>
      <c r="CF24" s="34"/>
      <c r="CG24" s="34"/>
      <c r="CH24" s="34"/>
      <c r="CI24" s="34"/>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c r="DK24" s="34"/>
      <c r="DL24" s="34"/>
      <c r="DM24" s="34"/>
      <c r="DN24" s="34"/>
      <c r="DO24" s="34"/>
      <c r="DP24" s="34"/>
      <c r="DQ24" s="34"/>
      <c r="DR24" s="34"/>
      <c r="DS24" s="34"/>
      <c r="DT24" s="34"/>
      <c r="DU24" s="34"/>
      <c r="DV24" s="34"/>
      <c r="DW24" s="34"/>
      <c r="DX24" s="34"/>
      <c r="DY24" s="34"/>
      <c r="DZ24" s="34"/>
    </row>
    <row r="25" spans="1:130" outlineLevel="1">
      <c r="A25" s="21">
        <f t="shared" si="0"/>
        <v>42</v>
      </c>
      <c r="B25" s="21" t="s">
        <v>0</v>
      </c>
      <c r="C25" s="135" t="s">
        <v>372</v>
      </c>
      <c r="D25" s="135"/>
      <c r="E25" s="218"/>
      <c r="F25" s="218"/>
      <c r="G25" s="546"/>
      <c r="H25" s="21" t="s">
        <v>10</v>
      </c>
      <c r="I25" s="135" t="s">
        <v>765</v>
      </c>
      <c r="J25" s="134"/>
      <c r="K25" s="331" t="s">
        <v>767</v>
      </c>
      <c r="L25" s="34"/>
      <c r="M25" s="34"/>
      <c r="N25" s="34"/>
      <c r="O25" s="34"/>
      <c r="P25" s="34"/>
      <c r="Q25" s="34"/>
      <c r="R25" s="34"/>
      <c r="S25" s="34"/>
      <c r="T25" s="34"/>
      <c r="U25" s="34"/>
      <c r="V25" s="34"/>
      <c r="W25" s="34"/>
      <c r="X25" s="34"/>
      <c r="Y25" s="34"/>
      <c r="Z25" s="34"/>
      <c r="AA25" s="34"/>
      <c r="AB25" s="34"/>
      <c r="AC25" s="34"/>
      <c r="AD25" s="34"/>
      <c r="AE25" s="34"/>
      <c r="AF25" s="34"/>
      <c r="AG25" s="34"/>
      <c r="AH25" s="34"/>
      <c r="AI25" s="34"/>
      <c r="AJ25" s="34"/>
      <c r="AK25" s="34"/>
      <c r="AL25" s="34"/>
      <c r="AM25" s="34"/>
      <c r="AN25" s="34"/>
      <c r="AO25" s="34"/>
      <c r="AP25" s="34"/>
      <c r="AQ25" s="34"/>
      <c r="AR25" s="34"/>
      <c r="AS25" s="34"/>
      <c r="AT25" s="34"/>
      <c r="AU25" s="34"/>
      <c r="AV25" s="34"/>
      <c r="AW25" s="34"/>
      <c r="AX25" s="34"/>
      <c r="AY25" s="34"/>
      <c r="AZ25" s="34"/>
      <c r="BA25" s="34"/>
      <c r="BB25" s="34"/>
      <c r="BC25" s="34"/>
      <c r="BD25" s="34"/>
      <c r="BE25" s="34"/>
      <c r="BF25" s="34"/>
      <c r="BG25" s="34"/>
      <c r="BH25" s="34"/>
      <c r="BI25" s="34"/>
      <c r="BJ25" s="34"/>
      <c r="BK25" s="34"/>
      <c r="BL25" s="34"/>
      <c r="BM25" s="34"/>
      <c r="BN25" s="34"/>
      <c r="BO25" s="34"/>
      <c r="BP25" s="34"/>
      <c r="BQ25" s="34"/>
      <c r="BR25" s="34"/>
      <c r="BS25" s="34"/>
      <c r="BT25" s="34"/>
      <c r="BU25" s="34"/>
      <c r="BV25" s="34"/>
      <c r="BW25" s="34"/>
      <c r="BX25" s="34"/>
      <c r="BY25" s="34"/>
      <c r="BZ25" s="34"/>
      <c r="CA25" s="34"/>
      <c r="CB25" s="34"/>
      <c r="CC25" s="34"/>
      <c r="CD25" s="34"/>
      <c r="CE25" s="34"/>
      <c r="CF25" s="34"/>
      <c r="CG25" s="34"/>
      <c r="CH25" s="34"/>
      <c r="CI25" s="34"/>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c r="DK25" s="34"/>
      <c r="DL25" s="34"/>
      <c r="DM25" s="34"/>
      <c r="DN25" s="34"/>
      <c r="DO25" s="34"/>
      <c r="DP25" s="34"/>
      <c r="DQ25" s="34"/>
      <c r="DR25" s="34"/>
      <c r="DS25" s="34"/>
      <c r="DT25" s="34"/>
      <c r="DU25" s="34"/>
      <c r="DV25" s="34"/>
      <c r="DW25" s="34"/>
      <c r="DX25" s="34"/>
      <c r="DY25" s="34"/>
      <c r="DZ25" s="34"/>
    </row>
    <row r="26" spans="1:130" outlineLevel="1">
      <c r="A26" s="21">
        <f t="shared" si="0"/>
        <v>46</v>
      </c>
      <c r="B26" s="21" t="s">
        <v>18</v>
      </c>
      <c r="C26" s="135" t="s">
        <v>1219</v>
      </c>
      <c r="D26" s="135"/>
      <c r="E26" s="218"/>
      <c r="F26" s="218"/>
      <c r="G26" s="546"/>
      <c r="H26" s="21" t="s">
        <v>10</v>
      </c>
      <c r="I26" s="135" t="s">
        <v>22</v>
      </c>
      <c r="J26" s="134"/>
      <c r="K26" s="331" t="s">
        <v>385</v>
      </c>
      <c r="L26" s="331" t="s">
        <v>108</v>
      </c>
      <c r="M26" s="331" t="s">
        <v>767</v>
      </c>
      <c r="N26" s="34"/>
      <c r="O26" s="34"/>
      <c r="P26" s="34"/>
      <c r="Q26" s="34"/>
      <c r="R26" s="34"/>
      <c r="S26" s="34"/>
      <c r="T26" s="34"/>
      <c r="U26" s="34"/>
      <c r="V26" s="34"/>
      <c r="W26" s="34"/>
      <c r="X26" s="34"/>
      <c r="Y26" s="34"/>
      <c r="Z26" s="34"/>
      <c r="AA26" s="34"/>
      <c r="AB26" s="34"/>
      <c r="AC26" s="34"/>
      <c r="AD26" s="34"/>
      <c r="AE26" s="34"/>
      <c r="AF26" s="34"/>
      <c r="AG26" s="34"/>
      <c r="AH26" s="34"/>
      <c r="AI26" s="34"/>
      <c r="AJ26" s="34"/>
      <c r="AK26" s="34"/>
      <c r="AL26" s="34"/>
      <c r="AM26" s="34"/>
      <c r="AN26" s="34"/>
      <c r="AO26" s="34"/>
      <c r="AP26" s="34"/>
      <c r="AQ26" s="34"/>
      <c r="AR26" s="34"/>
      <c r="AS26" s="34"/>
      <c r="AT26" s="34"/>
      <c r="AU26" s="34"/>
      <c r="AV26" s="34"/>
      <c r="AW26" s="34"/>
      <c r="AX26" s="34"/>
      <c r="AY26" s="34"/>
      <c r="AZ26" s="34"/>
      <c r="BA26" s="34"/>
      <c r="BB26" s="34"/>
      <c r="BC26" s="34"/>
      <c r="BD26" s="34"/>
      <c r="BE26" s="34"/>
      <c r="BF26" s="34"/>
      <c r="BG26" s="34"/>
      <c r="BH26" s="34"/>
      <c r="BI26" s="34"/>
      <c r="BJ26" s="34"/>
      <c r="BK26" s="34"/>
      <c r="BL26" s="34"/>
      <c r="BM26" s="34"/>
      <c r="BN26" s="34"/>
      <c r="BO26" s="34"/>
      <c r="BP26" s="34"/>
      <c r="BQ26" s="34"/>
      <c r="BR26" s="34"/>
      <c r="BS26" s="34"/>
      <c r="BT26" s="34"/>
      <c r="BU26" s="34"/>
      <c r="BV26" s="34"/>
      <c r="BW26" s="34"/>
      <c r="BX26" s="34"/>
      <c r="BY26" s="34"/>
      <c r="BZ26" s="34"/>
      <c r="CA26" s="34"/>
      <c r="CB26" s="34"/>
      <c r="CC26" s="34"/>
      <c r="CD26" s="34"/>
      <c r="CE26" s="34"/>
      <c r="CF26" s="34"/>
      <c r="CG26" s="34"/>
      <c r="CH26" s="34"/>
      <c r="CI26" s="34"/>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c r="DK26" s="34"/>
      <c r="DL26" s="34"/>
      <c r="DM26" s="34"/>
      <c r="DN26" s="34"/>
      <c r="DO26" s="34"/>
      <c r="DP26" s="34"/>
      <c r="DQ26" s="34"/>
      <c r="DR26" s="34"/>
      <c r="DS26" s="34"/>
      <c r="DT26" s="34"/>
      <c r="DU26" s="34"/>
      <c r="DV26" s="34"/>
      <c r="DW26" s="34"/>
      <c r="DX26" s="34"/>
      <c r="DY26" s="34"/>
      <c r="DZ26" s="34"/>
    </row>
    <row r="27" spans="1:130" outlineLevel="1">
      <c r="A27" s="21">
        <f t="shared" si="0"/>
        <v>48</v>
      </c>
      <c r="B27" s="21" t="s">
        <v>10</v>
      </c>
      <c r="C27" s="135" t="s">
        <v>1372</v>
      </c>
      <c r="D27" s="135"/>
      <c r="E27" s="218"/>
      <c r="F27" s="218"/>
      <c r="G27" s="546"/>
      <c r="H27" s="21" t="s">
        <v>10</v>
      </c>
      <c r="I27" s="135" t="s">
        <v>21</v>
      </c>
      <c r="J27" s="134"/>
      <c r="K27" s="331" t="s">
        <v>387</v>
      </c>
      <c r="L27" s="331" t="s">
        <v>767</v>
      </c>
      <c r="M27" s="331" t="s">
        <v>386</v>
      </c>
      <c r="N27" s="331" t="s">
        <v>360</v>
      </c>
      <c r="O27" s="331"/>
      <c r="P27" s="331"/>
      <c r="Q27" s="331"/>
      <c r="R27" s="34"/>
      <c r="S27" s="34"/>
      <c r="T27" s="34"/>
      <c r="U27" s="34"/>
      <c r="V27" s="34"/>
      <c r="W27" s="34"/>
      <c r="X27" s="34"/>
      <c r="Y27" s="34"/>
      <c r="Z27" s="34"/>
      <c r="AA27" s="34"/>
      <c r="AB27" s="34"/>
      <c r="AC27" s="34"/>
      <c r="AD27" s="34"/>
      <c r="AE27" s="34"/>
      <c r="AF27" s="34"/>
      <c r="AG27" s="34"/>
      <c r="AH27" s="34"/>
      <c r="AI27" s="34"/>
      <c r="AJ27" s="34"/>
      <c r="AK27" s="34"/>
      <c r="AL27" s="34"/>
      <c r="AM27" s="34"/>
      <c r="AN27" s="34"/>
      <c r="AO27" s="34"/>
      <c r="AP27" s="34"/>
      <c r="AQ27" s="34"/>
      <c r="AR27" s="34"/>
      <c r="AS27" s="34"/>
      <c r="AT27" s="34"/>
      <c r="AU27" s="34"/>
      <c r="AV27" s="34"/>
      <c r="AW27" s="34"/>
      <c r="AX27" s="34"/>
      <c r="AY27" s="34"/>
      <c r="AZ27" s="34"/>
      <c r="BA27" s="34"/>
      <c r="BB27" s="34"/>
      <c r="BC27" s="34"/>
      <c r="BD27" s="34"/>
      <c r="BE27" s="34"/>
      <c r="BF27" s="34"/>
      <c r="BG27" s="34"/>
      <c r="BH27" s="34"/>
      <c r="BI27" s="34"/>
      <c r="BJ27" s="34"/>
      <c r="BK27" s="34"/>
      <c r="BL27" s="34"/>
      <c r="BM27" s="34"/>
      <c r="BN27" s="34"/>
      <c r="BO27" s="34"/>
      <c r="BP27" s="34"/>
      <c r="BQ27" s="34"/>
      <c r="BR27" s="34"/>
      <c r="BS27" s="34"/>
      <c r="BT27" s="34"/>
      <c r="BU27" s="34"/>
      <c r="BV27" s="34"/>
      <c r="BW27" s="34"/>
      <c r="BX27" s="34"/>
      <c r="BY27" s="34"/>
      <c r="BZ27" s="34"/>
      <c r="CA27" s="34"/>
      <c r="CB27" s="34"/>
      <c r="CC27" s="34"/>
      <c r="CD27" s="34"/>
      <c r="CE27" s="34"/>
      <c r="CF27" s="34"/>
      <c r="CG27" s="34"/>
      <c r="CH27" s="34"/>
      <c r="CI27" s="34"/>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c r="DK27" s="34"/>
      <c r="DL27" s="34"/>
      <c r="DM27" s="34"/>
      <c r="DN27" s="34"/>
      <c r="DO27" s="34"/>
      <c r="DP27" s="34"/>
      <c r="DQ27" s="34"/>
      <c r="DR27" s="34"/>
      <c r="DS27" s="34"/>
      <c r="DT27" s="34"/>
      <c r="DU27" s="34"/>
      <c r="DV27" s="34"/>
      <c r="DW27" s="34"/>
      <c r="DX27" s="34"/>
      <c r="DY27" s="34"/>
      <c r="DZ27" s="34"/>
    </row>
    <row r="28" spans="1:130" outlineLevel="1">
      <c r="A28" s="21">
        <f t="shared" si="0"/>
        <v>48</v>
      </c>
      <c r="B28" s="21" t="s">
        <v>10</v>
      </c>
      <c r="C28" s="135" t="s">
        <v>1372</v>
      </c>
      <c r="D28" s="135"/>
      <c r="E28" s="218"/>
      <c r="F28" s="218"/>
      <c r="G28" s="546"/>
      <c r="H28" s="21" t="s">
        <v>10</v>
      </c>
      <c r="I28" s="135" t="s">
        <v>20</v>
      </c>
      <c r="J28" s="134"/>
      <c r="K28" s="331" t="s">
        <v>385</v>
      </c>
      <c r="L28" s="331" t="s">
        <v>767</v>
      </c>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34"/>
      <c r="AW28" s="34"/>
      <c r="AX28" s="34"/>
      <c r="AY28" s="34"/>
      <c r="AZ28" s="34"/>
      <c r="BA28" s="34"/>
      <c r="BB28" s="34"/>
      <c r="BC28" s="34"/>
      <c r="BD28" s="34"/>
      <c r="BE28" s="34"/>
      <c r="BF28" s="34"/>
      <c r="BG28" s="34"/>
      <c r="BH28" s="34"/>
      <c r="BI28" s="34"/>
      <c r="BJ28" s="34"/>
      <c r="BK28" s="34"/>
      <c r="BL28" s="34"/>
      <c r="BM28" s="34"/>
      <c r="BN28" s="34"/>
      <c r="BO28" s="34"/>
      <c r="BP28" s="34"/>
      <c r="BQ28" s="34"/>
      <c r="BR28" s="34"/>
      <c r="BS28" s="34"/>
      <c r="BT28" s="34"/>
      <c r="BU28" s="34"/>
      <c r="BV28" s="34"/>
      <c r="BW28" s="34"/>
      <c r="BX28" s="34"/>
      <c r="BY28" s="34"/>
      <c r="BZ28" s="34"/>
      <c r="CA28" s="34"/>
      <c r="CB28" s="34"/>
      <c r="CC28" s="34"/>
      <c r="CD28" s="34"/>
      <c r="CE28" s="34"/>
      <c r="CF28" s="34"/>
      <c r="CG28" s="34"/>
      <c r="CH28" s="34"/>
      <c r="CI28" s="34"/>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c r="DK28" s="34"/>
      <c r="DL28" s="34"/>
      <c r="DM28" s="34"/>
      <c r="DN28" s="34"/>
      <c r="DO28" s="34"/>
      <c r="DP28" s="34"/>
      <c r="DQ28" s="34"/>
      <c r="DR28" s="34"/>
      <c r="DS28" s="34"/>
      <c r="DT28" s="34"/>
      <c r="DU28" s="34"/>
      <c r="DV28" s="34"/>
      <c r="DW28" s="34"/>
      <c r="DX28" s="34"/>
      <c r="DY28" s="34"/>
      <c r="DZ28" s="34"/>
    </row>
    <row r="29" spans="1:130" outlineLevel="1">
      <c r="A29" s="21">
        <f t="shared" si="0"/>
        <v>48</v>
      </c>
      <c r="B29" s="21" t="s">
        <v>10</v>
      </c>
      <c r="C29" s="135" t="s">
        <v>1372</v>
      </c>
      <c r="D29" s="135"/>
      <c r="E29" s="218"/>
      <c r="F29" s="218"/>
      <c r="G29" s="546"/>
      <c r="H29" s="21" t="s">
        <v>10</v>
      </c>
      <c r="I29" s="135" t="s">
        <v>13</v>
      </c>
      <c r="J29" s="134"/>
      <c r="K29" s="331"/>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34"/>
      <c r="AW29" s="34"/>
      <c r="AX29" s="34"/>
      <c r="AY29" s="34"/>
      <c r="AZ29" s="34"/>
      <c r="BA29" s="34"/>
      <c r="BB29" s="34"/>
      <c r="BC29" s="34"/>
      <c r="BD29" s="34"/>
      <c r="BE29" s="34"/>
      <c r="BF29" s="34"/>
      <c r="BG29" s="34"/>
      <c r="BH29" s="34"/>
      <c r="BI29" s="34"/>
      <c r="BJ29" s="34"/>
      <c r="BK29" s="34"/>
      <c r="BL29" s="34"/>
      <c r="BM29" s="34"/>
      <c r="BN29" s="34"/>
      <c r="BO29" s="34"/>
      <c r="BP29" s="34"/>
      <c r="BQ29" s="34"/>
      <c r="BR29" s="34"/>
      <c r="BS29" s="34"/>
      <c r="BT29" s="34"/>
      <c r="BU29" s="34"/>
      <c r="BV29" s="34"/>
      <c r="BW29" s="34"/>
      <c r="BX29" s="34"/>
      <c r="BY29" s="34"/>
      <c r="BZ29" s="34"/>
      <c r="CA29" s="34"/>
      <c r="CB29" s="34"/>
      <c r="CC29" s="34"/>
      <c r="CD29" s="34"/>
      <c r="CE29" s="34"/>
      <c r="CF29" s="34"/>
      <c r="CG29" s="34"/>
      <c r="CH29" s="34"/>
      <c r="CI29" s="34"/>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c r="DK29" s="34"/>
      <c r="DL29" s="34"/>
      <c r="DM29" s="34"/>
      <c r="DN29" s="34"/>
      <c r="DO29" s="34"/>
      <c r="DP29" s="34"/>
      <c r="DQ29" s="34"/>
      <c r="DR29" s="34"/>
      <c r="DS29" s="34"/>
      <c r="DT29" s="34"/>
      <c r="DU29" s="34"/>
      <c r="DV29" s="34"/>
      <c r="DW29" s="34"/>
      <c r="DX29" s="34"/>
      <c r="DY29" s="34"/>
      <c r="DZ29" s="34"/>
    </row>
    <row r="30" spans="1:130">
      <c r="A30" s="21">
        <f t="shared" si="0"/>
        <v>41</v>
      </c>
      <c r="B30" s="21" t="s">
        <v>0</v>
      </c>
      <c r="C30" s="135" t="s">
        <v>371</v>
      </c>
      <c r="D30" s="135"/>
      <c r="E30" s="218"/>
      <c r="F30" s="218"/>
      <c r="G30" s="546"/>
      <c r="H30" s="133" t="s">
        <v>18</v>
      </c>
      <c r="I30" s="337" t="s">
        <v>1675</v>
      </c>
      <c r="J30" s="134"/>
      <c r="K30" s="330"/>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34"/>
      <c r="AW30" s="34"/>
      <c r="AX30" s="34"/>
      <c r="AY30" s="34"/>
      <c r="AZ30" s="34"/>
      <c r="BA30" s="34"/>
      <c r="BB30" s="34"/>
      <c r="BC30" s="34"/>
      <c r="BD30" s="34"/>
      <c r="BE30" s="34"/>
      <c r="BF30" s="34"/>
      <c r="BG30" s="34"/>
      <c r="BH30" s="34"/>
      <c r="BI30" s="34"/>
      <c r="BJ30" s="34"/>
      <c r="BK30" s="34"/>
      <c r="BL30" s="34"/>
      <c r="BM30" s="34"/>
      <c r="BN30" s="34"/>
      <c r="BO30" s="34"/>
      <c r="BP30" s="34"/>
      <c r="BQ30" s="34"/>
      <c r="BR30" s="34"/>
      <c r="BS30" s="34"/>
      <c r="BT30" s="34"/>
      <c r="BU30" s="34"/>
      <c r="BV30" s="34"/>
      <c r="BW30" s="34"/>
      <c r="BX30" s="34"/>
      <c r="BY30" s="34"/>
      <c r="BZ30" s="34"/>
      <c r="CA30" s="34"/>
      <c r="CB30" s="34"/>
      <c r="CC30" s="34"/>
      <c r="CD30" s="34"/>
      <c r="CE30" s="34"/>
      <c r="CF30" s="34"/>
      <c r="CG30" s="34"/>
      <c r="CH30" s="34"/>
      <c r="CI30" s="34"/>
      <c r="CJ30" s="34"/>
      <c r="CK30" s="34"/>
      <c r="CL30" s="34"/>
      <c r="CM30" s="34"/>
      <c r="CN30" s="34"/>
      <c r="CO30" s="34"/>
      <c r="CP30" s="34"/>
      <c r="CQ30" s="34"/>
      <c r="CR30" s="34"/>
      <c r="CS30" s="34"/>
      <c r="CT30" s="34"/>
      <c r="CU30" s="34"/>
      <c r="CV30" s="34"/>
      <c r="CW30" s="34"/>
      <c r="CX30" s="34"/>
      <c r="CY30" s="34"/>
      <c r="CZ30" s="34"/>
      <c r="DA30" s="34"/>
      <c r="DB30" s="34"/>
      <c r="DC30" s="34"/>
      <c r="DD30" s="34"/>
      <c r="DE30" s="34"/>
      <c r="DF30" s="34"/>
      <c r="DG30" s="34"/>
      <c r="DH30" s="34"/>
      <c r="DI30" s="34"/>
      <c r="DJ30" s="34"/>
      <c r="DK30" s="34"/>
      <c r="DL30" s="34"/>
      <c r="DM30" s="34"/>
      <c r="DN30" s="34"/>
      <c r="DO30" s="34"/>
      <c r="DP30" s="34"/>
      <c r="DQ30" s="34"/>
      <c r="DR30" s="34"/>
      <c r="DS30" s="34"/>
      <c r="DT30" s="34"/>
      <c r="DU30" s="34"/>
      <c r="DV30" s="34"/>
      <c r="DW30" s="34"/>
      <c r="DX30" s="34"/>
      <c r="DY30" s="34"/>
      <c r="DZ30" s="34"/>
    </row>
    <row r="31" spans="1:130" outlineLevel="1">
      <c r="A31" s="21">
        <f t="shared" si="0"/>
        <v>48</v>
      </c>
      <c r="B31" s="21" t="s">
        <v>10</v>
      </c>
      <c r="C31" s="135" t="s">
        <v>1372</v>
      </c>
      <c r="D31" s="135"/>
      <c r="E31" s="218"/>
      <c r="F31" s="218"/>
      <c r="G31" s="546"/>
      <c r="H31" s="21" t="s">
        <v>10</v>
      </c>
      <c r="I31" s="135" t="s">
        <v>235</v>
      </c>
      <c r="J31" s="134"/>
      <c r="K31" s="331"/>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34"/>
      <c r="AW31" s="34"/>
      <c r="AX31" s="34"/>
      <c r="AY31" s="34"/>
      <c r="AZ31" s="34"/>
      <c r="BA31" s="34"/>
      <c r="BB31" s="34"/>
      <c r="BC31" s="34"/>
      <c r="BD31" s="34"/>
      <c r="BE31" s="34"/>
      <c r="BF31" s="34"/>
      <c r="BG31" s="34"/>
      <c r="BH31" s="34"/>
      <c r="BI31" s="34"/>
      <c r="BJ31" s="34"/>
      <c r="BK31" s="34"/>
      <c r="BL31" s="34"/>
      <c r="BM31" s="34"/>
      <c r="BN31" s="34"/>
      <c r="BO31" s="34"/>
      <c r="BP31" s="34"/>
      <c r="BQ31" s="34"/>
      <c r="BR31" s="34"/>
      <c r="BS31" s="34"/>
      <c r="BT31" s="34"/>
      <c r="BU31" s="34"/>
      <c r="BV31" s="34"/>
      <c r="BW31" s="34"/>
      <c r="BX31" s="34"/>
      <c r="BY31" s="34"/>
      <c r="BZ31" s="34"/>
      <c r="CA31" s="34"/>
      <c r="CB31" s="34"/>
      <c r="CC31" s="34"/>
      <c r="CD31" s="34"/>
      <c r="CE31" s="34"/>
      <c r="CF31" s="34"/>
      <c r="CG31" s="34"/>
      <c r="CH31" s="34"/>
      <c r="CI31" s="34"/>
      <c r="CJ31" s="34"/>
      <c r="CK31" s="34"/>
      <c r="CL31" s="34"/>
      <c r="CM31" s="34"/>
      <c r="CN31" s="34"/>
      <c r="CO31" s="34"/>
      <c r="CP31" s="34"/>
      <c r="CQ31" s="34"/>
      <c r="CR31" s="34"/>
      <c r="CS31" s="34"/>
      <c r="CT31" s="34"/>
      <c r="CU31" s="34"/>
      <c r="CV31" s="34"/>
      <c r="CW31" s="34"/>
      <c r="CX31" s="34"/>
      <c r="CY31" s="34"/>
      <c r="CZ31" s="34"/>
      <c r="DA31" s="34"/>
      <c r="DB31" s="34"/>
      <c r="DC31" s="34"/>
      <c r="DD31" s="34"/>
      <c r="DE31" s="34"/>
      <c r="DF31" s="34"/>
      <c r="DG31" s="34"/>
      <c r="DH31" s="34"/>
      <c r="DI31" s="34"/>
      <c r="DJ31" s="34"/>
      <c r="DK31" s="34"/>
      <c r="DL31" s="34"/>
      <c r="DM31" s="34"/>
      <c r="DN31" s="34"/>
      <c r="DO31" s="34"/>
      <c r="DP31" s="34"/>
      <c r="DQ31" s="34"/>
      <c r="DR31" s="34"/>
      <c r="DS31" s="34"/>
      <c r="DT31" s="34"/>
      <c r="DU31" s="34"/>
      <c r="DV31" s="34"/>
      <c r="DW31" s="34"/>
      <c r="DX31" s="34"/>
      <c r="DY31" s="34"/>
      <c r="DZ31" s="34"/>
    </row>
    <row r="32" spans="1:130" outlineLevel="1">
      <c r="A32" s="21">
        <f t="shared" si="0"/>
        <v>48</v>
      </c>
      <c r="B32" s="21" t="s">
        <v>10</v>
      </c>
      <c r="C32" s="135" t="s">
        <v>1372</v>
      </c>
      <c r="D32" s="135"/>
      <c r="E32" s="218"/>
      <c r="F32" s="218"/>
      <c r="G32" s="546"/>
      <c r="H32" s="21" t="s">
        <v>10</v>
      </c>
      <c r="I32" s="135" t="s">
        <v>236</v>
      </c>
      <c r="J32" s="134"/>
      <c r="K32" s="331"/>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34"/>
      <c r="AW32" s="34"/>
      <c r="AX32" s="34"/>
      <c r="AY32" s="34"/>
      <c r="AZ32" s="34"/>
      <c r="BA32" s="34"/>
      <c r="BB32" s="34"/>
      <c r="BC32" s="34"/>
      <c r="BD32" s="34"/>
      <c r="BE32" s="34"/>
      <c r="BF32" s="34"/>
      <c r="BG32" s="34"/>
      <c r="BH32" s="34"/>
      <c r="BI32" s="34"/>
      <c r="BJ32" s="34"/>
      <c r="BK32" s="34"/>
      <c r="BL32" s="34"/>
      <c r="BM32" s="34"/>
      <c r="BN32" s="34"/>
      <c r="BO32" s="34"/>
      <c r="BP32" s="34"/>
      <c r="BQ32" s="34"/>
      <c r="BR32" s="34"/>
      <c r="BS32" s="34"/>
      <c r="BT32" s="34"/>
      <c r="BU32" s="34"/>
      <c r="BV32" s="34"/>
      <c r="BW32" s="34"/>
      <c r="BX32" s="34"/>
      <c r="BY32" s="34"/>
      <c r="BZ32" s="34"/>
      <c r="CA32" s="34"/>
      <c r="CB32" s="34"/>
      <c r="CC32" s="34"/>
      <c r="CD32" s="34"/>
      <c r="CE32" s="34"/>
      <c r="CF32" s="34"/>
      <c r="CG32" s="34"/>
      <c r="CH32" s="34"/>
      <c r="CI32" s="34"/>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c r="DK32" s="34"/>
      <c r="DL32" s="34"/>
      <c r="DM32" s="34"/>
      <c r="DN32" s="34"/>
      <c r="DO32" s="34"/>
      <c r="DP32" s="34"/>
      <c r="DQ32" s="34"/>
      <c r="DR32" s="34"/>
      <c r="DS32" s="34"/>
      <c r="DT32" s="34"/>
      <c r="DU32" s="34"/>
      <c r="DV32" s="34"/>
      <c r="DW32" s="34"/>
      <c r="DX32" s="34"/>
      <c r="DY32" s="34"/>
      <c r="DZ32" s="34"/>
    </row>
    <row r="33" spans="1:130" outlineLevel="1">
      <c r="A33" s="21">
        <f t="shared" si="0"/>
        <v>48</v>
      </c>
      <c r="B33" s="21" t="s">
        <v>10</v>
      </c>
      <c r="C33" s="135" t="s">
        <v>1372</v>
      </c>
      <c r="D33" s="135"/>
      <c r="E33" s="218"/>
      <c r="F33" s="218"/>
      <c r="G33" s="546"/>
      <c r="H33" s="21" t="s">
        <v>10</v>
      </c>
      <c r="I33" s="135" t="s">
        <v>237</v>
      </c>
      <c r="J33" s="134"/>
      <c r="K33" s="331" t="s">
        <v>6</v>
      </c>
      <c r="L33" s="331" t="s">
        <v>7</v>
      </c>
      <c r="M33" s="331" t="s">
        <v>8</v>
      </c>
      <c r="N33" s="331" t="s">
        <v>168</v>
      </c>
      <c r="O33" s="331" t="s">
        <v>183</v>
      </c>
      <c r="P33" s="331" t="s">
        <v>246</v>
      </c>
      <c r="Q33" s="331" t="s">
        <v>248</v>
      </c>
      <c r="R33" s="331" t="s">
        <v>282</v>
      </c>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34"/>
      <c r="AW33" s="34"/>
      <c r="AX33" s="34"/>
      <c r="AY33" s="34"/>
      <c r="AZ33" s="34"/>
      <c r="BA33" s="34"/>
      <c r="BB33" s="34"/>
      <c r="BC33" s="34"/>
      <c r="BD33" s="34"/>
      <c r="BE33" s="34"/>
      <c r="BF33" s="34"/>
      <c r="BG33" s="34"/>
      <c r="BH33" s="34"/>
      <c r="BI33" s="34"/>
      <c r="BJ33" s="34"/>
      <c r="BK33" s="34"/>
      <c r="BL33" s="34"/>
      <c r="BM33" s="34"/>
      <c r="BN33" s="34"/>
      <c r="BO33" s="34"/>
      <c r="BP33" s="34"/>
      <c r="BQ33" s="34"/>
      <c r="BR33" s="34"/>
      <c r="BS33" s="34"/>
      <c r="BT33" s="34"/>
      <c r="BU33" s="34"/>
      <c r="BV33" s="34"/>
      <c r="BW33" s="34"/>
      <c r="BX33" s="34"/>
      <c r="BY33" s="34"/>
      <c r="BZ33" s="34"/>
      <c r="CA33" s="34"/>
      <c r="CB33" s="34"/>
      <c r="CC33" s="34"/>
      <c r="CD33" s="34"/>
      <c r="CE33" s="34"/>
      <c r="CF33" s="34"/>
      <c r="CG33" s="34"/>
      <c r="CH33" s="34"/>
      <c r="CI33" s="34"/>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c r="DK33" s="34"/>
      <c r="DL33" s="34"/>
      <c r="DM33" s="34"/>
      <c r="DN33" s="34"/>
      <c r="DO33" s="34"/>
      <c r="DP33" s="34"/>
      <c r="DQ33" s="34"/>
      <c r="DR33" s="34"/>
      <c r="DS33" s="34"/>
      <c r="DT33" s="34"/>
      <c r="DU33" s="34"/>
      <c r="DV33" s="34"/>
      <c r="DW33" s="34"/>
      <c r="DX33" s="34"/>
      <c r="DY33" s="34"/>
      <c r="DZ33" s="34"/>
    </row>
    <row r="34" spans="1:130">
      <c r="A34" s="21">
        <f t="shared" si="0"/>
        <v>23</v>
      </c>
      <c r="B34" s="21" t="s">
        <v>10</v>
      </c>
      <c r="C34" s="135" t="s">
        <v>21</v>
      </c>
      <c r="D34" s="135"/>
      <c r="E34" s="218"/>
      <c r="F34" s="218"/>
      <c r="G34" s="546"/>
      <c r="H34" s="133" t="s">
        <v>18</v>
      </c>
      <c r="I34" s="337" t="s">
        <v>1224</v>
      </c>
      <c r="J34" s="134"/>
      <c r="K34" s="330"/>
      <c r="L34" s="34"/>
      <c r="M34" s="34"/>
      <c r="N34" s="34"/>
      <c r="O34" s="34"/>
      <c r="P34" s="34"/>
      <c r="Q34" s="34"/>
      <c r="R34" s="34"/>
      <c r="S34" s="34"/>
      <c r="T34" s="34"/>
      <c r="U34" s="34"/>
      <c r="V34" s="34"/>
      <c r="W34" s="34"/>
      <c r="X34" s="34"/>
      <c r="Y34" s="34"/>
      <c r="Z34" s="34"/>
      <c r="AA34" s="34"/>
      <c r="AB34" s="34"/>
      <c r="AC34" s="34"/>
      <c r="AD34" s="34"/>
      <c r="AE34" s="34"/>
      <c r="AF34" s="34"/>
      <c r="AG34" s="34"/>
      <c r="AH34" s="34"/>
      <c r="AI34" s="34"/>
      <c r="AJ34" s="34"/>
      <c r="AK34" s="34"/>
      <c r="AL34" s="34"/>
      <c r="AM34" s="34"/>
      <c r="AN34" s="34"/>
      <c r="AO34" s="34"/>
      <c r="AP34" s="34"/>
      <c r="AQ34" s="34"/>
      <c r="AR34" s="34"/>
      <c r="AS34" s="34"/>
      <c r="AT34" s="34"/>
      <c r="AU34" s="34"/>
      <c r="AV34" s="34"/>
      <c r="AW34" s="34"/>
      <c r="AX34" s="34"/>
      <c r="AY34" s="34"/>
      <c r="AZ34" s="34"/>
      <c r="BA34" s="34"/>
      <c r="BB34" s="34"/>
      <c r="BC34" s="34"/>
      <c r="BD34" s="34"/>
      <c r="BE34" s="34"/>
      <c r="BF34" s="34"/>
      <c r="BG34" s="34"/>
      <c r="BH34" s="34"/>
      <c r="BI34" s="34"/>
      <c r="BJ34" s="34"/>
      <c r="BK34" s="34"/>
      <c r="BL34" s="34"/>
      <c r="BM34" s="34"/>
      <c r="BN34" s="34"/>
      <c r="BO34" s="34"/>
      <c r="BP34" s="34"/>
      <c r="BQ34" s="34"/>
      <c r="BR34" s="34"/>
      <c r="BS34" s="34"/>
      <c r="BT34" s="34"/>
      <c r="BU34" s="34"/>
      <c r="BV34" s="34"/>
      <c r="BW34" s="34"/>
      <c r="BX34" s="34"/>
      <c r="BY34" s="34"/>
      <c r="BZ34" s="34"/>
      <c r="CA34" s="34"/>
      <c r="CB34" s="34"/>
      <c r="CC34" s="34"/>
      <c r="CD34" s="34"/>
      <c r="CE34" s="34"/>
      <c r="CF34" s="34"/>
      <c r="CG34" s="34"/>
      <c r="CH34" s="34"/>
      <c r="CI34" s="34"/>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c r="DK34" s="34"/>
      <c r="DL34" s="34"/>
      <c r="DM34" s="34"/>
      <c r="DN34" s="34"/>
      <c r="DO34" s="34"/>
      <c r="DP34" s="34"/>
      <c r="DQ34" s="34"/>
      <c r="DR34" s="34"/>
      <c r="DS34" s="34"/>
      <c r="DT34" s="34"/>
      <c r="DU34" s="34"/>
      <c r="DV34" s="34"/>
      <c r="DW34" s="34"/>
      <c r="DX34" s="34"/>
      <c r="DY34" s="34"/>
      <c r="DZ34" s="34"/>
    </row>
    <row r="35" spans="1:130" outlineLevel="1">
      <c r="A35" s="21">
        <f t="shared" si="0"/>
        <v>23</v>
      </c>
      <c r="B35" s="21" t="s">
        <v>10</v>
      </c>
      <c r="C35" s="135" t="s">
        <v>21</v>
      </c>
      <c r="D35" s="135"/>
      <c r="E35" s="218"/>
      <c r="F35" s="218"/>
      <c r="G35" s="546"/>
      <c r="H35" s="21" t="s">
        <v>10</v>
      </c>
      <c r="I35" s="135" t="s">
        <v>833</v>
      </c>
      <c r="J35" s="134"/>
      <c r="K35" s="331"/>
      <c r="L35" s="34"/>
      <c r="M35" s="34"/>
      <c r="N35" s="34"/>
      <c r="O35" s="34"/>
      <c r="P35" s="34"/>
      <c r="Q35" s="34"/>
      <c r="R35" s="34"/>
      <c r="S35" s="34"/>
      <c r="T35" s="34"/>
      <c r="U35" s="34"/>
      <c r="V35" s="34"/>
      <c r="W35" s="34"/>
      <c r="X35" s="34"/>
      <c r="Y35" s="34"/>
      <c r="Z35" s="34"/>
      <c r="AA35" s="34"/>
      <c r="AB35" s="34"/>
      <c r="AC35" s="34"/>
      <c r="AD35" s="34"/>
      <c r="AE35" s="34"/>
      <c r="AF35" s="34"/>
      <c r="AG35" s="34"/>
      <c r="AH35" s="34"/>
      <c r="AI35" s="34"/>
      <c r="AJ35" s="34"/>
      <c r="AK35" s="34"/>
      <c r="AL35" s="34"/>
      <c r="AM35" s="34"/>
      <c r="AN35" s="34"/>
      <c r="AO35" s="34"/>
      <c r="AP35" s="34"/>
      <c r="AQ35" s="34"/>
      <c r="AR35" s="34"/>
      <c r="AS35" s="34"/>
      <c r="AT35" s="34"/>
      <c r="AU35" s="34"/>
      <c r="AV35" s="34"/>
      <c r="AW35" s="34"/>
      <c r="AX35" s="34"/>
      <c r="AY35" s="34"/>
      <c r="AZ35" s="34"/>
      <c r="BA35" s="34"/>
      <c r="BB35" s="34"/>
      <c r="BC35" s="34"/>
      <c r="BD35" s="34"/>
      <c r="BE35" s="34"/>
      <c r="BF35" s="34"/>
      <c r="BG35" s="34"/>
      <c r="BH35" s="34"/>
      <c r="BI35" s="34"/>
      <c r="BJ35" s="34"/>
      <c r="BK35" s="34"/>
      <c r="BL35" s="34"/>
      <c r="BM35" s="34"/>
      <c r="BN35" s="34"/>
      <c r="BO35" s="34"/>
      <c r="BP35" s="34"/>
      <c r="BQ35" s="34"/>
      <c r="BR35" s="34"/>
      <c r="BS35" s="34"/>
      <c r="BT35" s="34"/>
      <c r="BU35" s="34"/>
      <c r="BV35" s="34"/>
      <c r="BW35" s="34"/>
      <c r="BX35" s="34"/>
      <c r="BY35" s="34"/>
      <c r="BZ35" s="34"/>
      <c r="CA35" s="34"/>
      <c r="CB35" s="34"/>
      <c r="CC35" s="34"/>
      <c r="CD35" s="34"/>
      <c r="CE35" s="34"/>
      <c r="CF35" s="34"/>
      <c r="CG35" s="34"/>
      <c r="CH35" s="34"/>
      <c r="CI35" s="34"/>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c r="DK35" s="34"/>
      <c r="DL35" s="34"/>
      <c r="DM35" s="34"/>
      <c r="DN35" s="34"/>
      <c r="DO35" s="34"/>
      <c r="DP35" s="34"/>
      <c r="DQ35" s="34"/>
      <c r="DR35" s="34"/>
      <c r="DS35" s="34"/>
      <c r="DT35" s="34"/>
      <c r="DU35" s="34"/>
      <c r="DV35" s="34"/>
      <c r="DW35" s="34"/>
      <c r="DX35" s="34"/>
      <c r="DY35" s="34"/>
      <c r="DZ35" s="34"/>
    </row>
    <row r="36" spans="1:130" outlineLevel="1">
      <c r="A36" s="21">
        <f t="shared" si="0"/>
        <v>23</v>
      </c>
      <c r="B36" s="21" t="s">
        <v>10</v>
      </c>
      <c r="C36" s="135" t="s">
        <v>21</v>
      </c>
      <c r="D36" s="135"/>
      <c r="E36" s="218"/>
      <c r="F36" s="218"/>
      <c r="G36" s="546"/>
      <c r="H36" s="21" t="s">
        <v>10</v>
      </c>
      <c r="I36" s="135" t="s">
        <v>1493</v>
      </c>
      <c r="J36" s="134"/>
      <c r="K36" s="331"/>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34"/>
      <c r="AW36" s="34"/>
      <c r="AX36" s="34"/>
      <c r="AY36" s="34"/>
      <c r="AZ36" s="34"/>
      <c r="BA36" s="34"/>
      <c r="BB36" s="34"/>
      <c r="BC36" s="34"/>
      <c r="BD36" s="34"/>
      <c r="BE36" s="34"/>
      <c r="BF36" s="34"/>
      <c r="BG36" s="34"/>
      <c r="BH36" s="34"/>
      <c r="BI36" s="34"/>
      <c r="BJ36" s="34"/>
      <c r="BK36" s="34"/>
      <c r="BL36" s="34"/>
      <c r="BM36" s="34"/>
      <c r="BN36" s="34"/>
      <c r="BO36" s="34"/>
      <c r="BP36" s="34"/>
      <c r="BQ36" s="34"/>
      <c r="BR36" s="34"/>
      <c r="BS36" s="34"/>
      <c r="BT36" s="34"/>
      <c r="BU36" s="34"/>
      <c r="BV36" s="34"/>
      <c r="BW36" s="34"/>
      <c r="BX36" s="34"/>
      <c r="BY36" s="34"/>
      <c r="BZ36" s="34"/>
      <c r="CA36" s="34"/>
      <c r="CB36" s="34"/>
      <c r="CC36" s="34"/>
      <c r="CD36" s="34"/>
      <c r="CE36" s="34"/>
      <c r="CF36" s="34"/>
      <c r="CG36" s="34"/>
      <c r="CH36" s="34"/>
      <c r="CI36" s="34"/>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c r="DK36" s="34"/>
      <c r="DL36" s="34"/>
      <c r="DM36" s="34"/>
      <c r="DN36" s="34"/>
      <c r="DO36" s="34"/>
      <c r="DP36" s="34"/>
      <c r="DQ36" s="34"/>
      <c r="DR36" s="34"/>
      <c r="DS36" s="34"/>
      <c r="DT36" s="34"/>
      <c r="DU36" s="34"/>
      <c r="DV36" s="34"/>
      <c r="DW36" s="34"/>
      <c r="DX36" s="34"/>
      <c r="DY36" s="34"/>
      <c r="DZ36" s="34"/>
    </row>
    <row r="37" spans="1:130" outlineLevel="1">
      <c r="A37" s="21">
        <f t="shared" si="0"/>
        <v>24</v>
      </c>
      <c r="B37" s="21" t="s">
        <v>10</v>
      </c>
      <c r="C37" s="135" t="s">
        <v>20</v>
      </c>
      <c r="D37" s="135"/>
      <c r="E37" s="218"/>
      <c r="F37" s="218"/>
      <c r="G37" s="546"/>
      <c r="H37" s="21" t="s">
        <v>10</v>
      </c>
      <c r="I37" s="135" t="s">
        <v>832</v>
      </c>
      <c r="J37" s="134"/>
      <c r="K37" s="331"/>
      <c r="L37" s="34"/>
      <c r="M37" s="34"/>
      <c r="N37" s="34"/>
      <c r="O37" s="34"/>
      <c r="P37" s="34"/>
      <c r="Q37" s="34"/>
      <c r="R37" s="34"/>
      <c r="S37" s="34"/>
      <c r="T37" s="34"/>
      <c r="U37" s="34"/>
      <c r="V37" s="34"/>
      <c r="W37" s="34"/>
      <c r="X37" s="34"/>
      <c r="Y37" s="34"/>
      <c r="Z37" s="34"/>
      <c r="AA37" s="34"/>
      <c r="AB37" s="34"/>
      <c r="AC37" s="34"/>
      <c r="AD37" s="34"/>
      <c r="AE37" s="34"/>
      <c r="AF37" s="34"/>
      <c r="AG37" s="34"/>
      <c r="AH37" s="34"/>
      <c r="AI37" s="34"/>
      <c r="AJ37" s="34"/>
      <c r="AK37" s="34"/>
      <c r="AL37" s="34"/>
      <c r="AM37" s="34"/>
      <c r="AN37" s="34"/>
      <c r="AO37" s="34"/>
      <c r="AP37" s="34"/>
      <c r="AQ37" s="34"/>
      <c r="AR37" s="34"/>
      <c r="AS37" s="34"/>
      <c r="AT37" s="34"/>
      <c r="AU37" s="34"/>
      <c r="AV37" s="34"/>
      <c r="AW37" s="34"/>
      <c r="AX37" s="34"/>
      <c r="AY37" s="34"/>
      <c r="AZ37" s="34"/>
      <c r="BA37" s="34"/>
      <c r="BB37" s="34"/>
      <c r="BC37" s="34"/>
      <c r="BD37" s="34"/>
      <c r="BE37" s="34"/>
      <c r="BF37" s="34"/>
      <c r="BG37" s="34"/>
      <c r="BH37" s="34"/>
      <c r="BI37" s="34"/>
      <c r="BJ37" s="34"/>
      <c r="BK37" s="34"/>
      <c r="BL37" s="34"/>
      <c r="BM37" s="34"/>
      <c r="BN37" s="34"/>
      <c r="BO37" s="34"/>
      <c r="BP37" s="34"/>
      <c r="BQ37" s="34"/>
      <c r="BR37" s="34"/>
      <c r="BS37" s="34"/>
      <c r="BT37" s="34"/>
      <c r="BU37" s="34"/>
      <c r="BV37" s="34"/>
      <c r="BW37" s="34"/>
      <c r="BX37" s="34"/>
      <c r="BY37" s="34"/>
      <c r="BZ37" s="34"/>
      <c r="CA37" s="34"/>
      <c r="CB37" s="34"/>
      <c r="CC37" s="34"/>
      <c r="CD37" s="34"/>
      <c r="CE37" s="34"/>
      <c r="CF37" s="34"/>
      <c r="CG37" s="34"/>
      <c r="CH37" s="34"/>
      <c r="CI37" s="34"/>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c r="DK37" s="34"/>
      <c r="DL37" s="34"/>
      <c r="DM37" s="34"/>
      <c r="DN37" s="34"/>
      <c r="DO37" s="34"/>
      <c r="DP37" s="34"/>
      <c r="DQ37" s="34"/>
      <c r="DR37" s="34"/>
      <c r="DS37" s="34"/>
      <c r="DT37" s="34"/>
      <c r="DU37" s="34"/>
      <c r="DV37" s="34"/>
      <c r="DW37" s="34"/>
      <c r="DX37" s="34"/>
      <c r="DY37" s="34"/>
      <c r="DZ37" s="34"/>
    </row>
    <row r="38" spans="1:130" outlineLevel="1">
      <c r="A38" s="21">
        <f t="shared" si="0"/>
        <v>24</v>
      </c>
      <c r="B38" s="21" t="s">
        <v>10</v>
      </c>
      <c r="C38" s="135" t="s">
        <v>20</v>
      </c>
      <c r="D38" s="135"/>
      <c r="E38" s="218"/>
      <c r="F38" s="218"/>
      <c r="G38" s="546"/>
      <c r="H38" s="21" t="s">
        <v>10</v>
      </c>
      <c r="I38" s="135" t="s">
        <v>1082</v>
      </c>
      <c r="J38" s="134"/>
      <c r="K38" s="331"/>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c r="BI38" s="34"/>
      <c r="BJ38" s="34"/>
      <c r="BK38" s="34"/>
      <c r="BL38" s="34"/>
      <c r="BM38" s="34"/>
      <c r="BN38" s="34"/>
      <c r="BO38" s="34"/>
      <c r="BP38" s="34"/>
      <c r="BQ38" s="34"/>
      <c r="BR38" s="34"/>
      <c r="BS38" s="34"/>
      <c r="BT38" s="34"/>
      <c r="BU38" s="34"/>
      <c r="BV38" s="34"/>
      <c r="BW38" s="34"/>
      <c r="BX38" s="34"/>
      <c r="BY38" s="34"/>
      <c r="BZ38" s="34"/>
      <c r="CA38" s="34"/>
      <c r="CB38" s="34"/>
      <c r="CC38" s="34"/>
      <c r="CD38" s="34"/>
      <c r="CE38" s="34"/>
      <c r="CF38" s="34"/>
      <c r="CG38" s="34"/>
      <c r="CH38" s="34"/>
      <c r="CI38" s="34"/>
      <c r="CJ38" s="34"/>
      <c r="CK38" s="34"/>
      <c r="CL38" s="34"/>
      <c r="CM38" s="34"/>
      <c r="CN38" s="34"/>
      <c r="CO38" s="34"/>
      <c r="CP38" s="34"/>
      <c r="CQ38" s="34"/>
      <c r="CR38" s="34"/>
      <c r="CS38" s="34"/>
      <c r="CT38" s="34"/>
      <c r="CU38" s="34"/>
      <c r="CV38" s="34"/>
      <c r="CW38" s="34"/>
      <c r="CX38" s="34"/>
      <c r="CY38" s="34"/>
      <c r="CZ38" s="34"/>
      <c r="DA38" s="34"/>
      <c r="DB38" s="34"/>
      <c r="DC38" s="34"/>
      <c r="DD38" s="34"/>
      <c r="DE38" s="34"/>
      <c r="DF38" s="34"/>
      <c r="DG38" s="34"/>
      <c r="DH38" s="34"/>
      <c r="DI38" s="34"/>
      <c r="DJ38" s="34"/>
      <c r="DK38" s="34"/>
      <c r="DL38" s="34"/>
      <c r="DM38" s="34"/>
      <c r="DN38" s="34"/>
      <c r="DO38" s="34"/>
      <c r="DP38" s="34"/>
      <c r="DQ38" s="34"/>
      <c r="DR38" s="34"/>
      <c r="DS38" s="34"/>
      <c r="DT38" s="34"/>
      <c r="DU38" s="34"/>
      <c r="DV38" s="34"/>
      <c r="DW38" s="34"/>
      <c r="DX38" s="34"/>
      <c r="DY38" s="34"/>
      <c r="DZ38" s="34"/>
    </row>
    <row r="39" spans="1:130" outlineLevel="1">
      <c r="A39" s="21">
        <f t="shared" si="0"/>
        <v>30</v>
      </c>
      <c r="B39" s="21" t="s">
        <v>18</v>
      </c>
      <c r="C39" s="135" t="s">
        <v>1224</v>
      </c>
      <c r="D39" s="135"/>
      <c r="E39" s="218"/>
      <c r="F39" s="218"/>
      <c r="G39" s="546"/>
      <c r="H39" s="21" t="s">
        <v>10</v>
      </c>
      <c r="I39" s="135" t="s">
        <v>1099</v>
      </c>
      <c r="J39" s="134"/>
      <c r="K39" s="331"/>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34"/>
      <c r="AW39" s="34"/>
      <c r="AX39" s="34"/>
      <c r="AY39" s="34"/>
      <c r="AZ39" s="34"/>
      <c r="BA39" s="34"/>
      <c r="BB39" s="34"/>
      <c r="BC39" s="34"/>
      <c r="BD39" s="34"/>
      <c r="BE39" s="34"/>
      <c r="BF39" s="34"/>
      <c r="BG39" s="34"/>
      <c r="BH39" s="34"/>
      <c r="BI39" s="34"/>
      <c r="BJ39" s="34"/>
      <c r="BK39" s="34"/>
      <c r="BL39" s="34"/>
      <c r="BM39" s="34"/>
      <c r="BN39" s="34"/>
      <c r="BO39" s="34"/>
      <c r="BP39" s="34"/>
      <c r="BQ39" s="34"/>
      <c r="BR39" s="34"/>
      <c r="BS39" s="34"/>
      <c r="BT39" s="34"/>
      <c r="BU39" s="34"/>
      <c r="BV39" s="34"/>
      <c r="BW39" s="34"/>
      <c r="BX39" s="34"/>
      <c r="BY39" s="34"/>
      <c r="BZ39" s="34"/>
      <c r="CA39" s="34"/>
      <c r="CB39" s="34"/>
      <c r="CC39" s="34"/>
      <c r="CD39" s="34"/>
      <c r="CE39" s="34"/>
      <c r="CF39" s="34"/>
      <c r="CG39" s="34"/>
      <c r="CH39" s="34"/>
      <c r="CI39" s="34"/>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c r="DK39" s="34"/>
      <c r="DL39" s="34"/>
      <c r="DM39" s="34"/>
      <c r="DN39" s="34"/>
      <c r="DO39" s="34"/>
      <c r="DP39" s="34"/>
      <c r="DQ39" s="34"/>
      <c r="DR39" s="34"/>
      <c r="DS39" s="34"/>
      <c r="DT39" s="34"/>
      <c r="DU39" s="34"/>
      <c r="DV39" s="34"/>
      <c r="DW39" s="34"/>
      <c r="DX39" s="34"/>
      <c r="DY39" s="34"/>
      <c r="DZ39" s="34"/>
    </row>
    <row r="40" spans="1:130" outlineLevel="1">
      <c r="A40" s="21">
        <f t="shared" si="0"/>
        <v>31</v>
      </c>
      <c r="B40" s="21" t="s">
        <v>10</v>
      </c>
      <c r="C40" s="135" t="s">
        <v>833</v>
      </c>
      <c r="D40" s="135"/>
      <c r="E40" s="218"/>
      <c r="F40" s="218"/>
      <c r="G40" s="546" t="s">
        <v>1655</v>
      </c>
      <c r="H40" s="21" t="s">
        <v>10</v>
      </c>
      <c r="I40" s="135" t="s">
        <v>542</v>
      </c>
      <c r="J40" s="136"/>
      <c r="K40" s="331" t="s">
        <v>1100</v>
      </c>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34"/>
      <c r="AW40" s="34"/>
      <c r="AX40" s="34"/>
      <c r="AY40" s="34"/>
      <c r="AZ40" s="34"/>
      <c r="BA40" s="34"/>
      <c r="BB40" s="34"/>
      <c r="BC40" s="34"/>
      <c r="BD40" s="34"/>
      <c r="BE40" s="34"/>
      <c r="BF40" s="34"/>
      <c r="BG40" s="34"/>
      <c r="BH40" s="34"/>
      <c r="BI40" s="34"/>
      <c r="BJ40" s="34"/>
      <c r="BK40" s="34"/>
      <c r="BL40" s="34"/>
      <c r="BM40" s="34"/>
      <c r="BN40" s="34"/>
      <c r="BO40" s="34"/>
      <c r="BP40" s="34"/>
      <c r="BQ40" s="34"/>
      <c r="BR40" s="34"/>
      <c r="BS40" s="34"/>
      <c r="BT40" s="34"/>
      <c r="BU40" s="34"/>
      <c r="BV40" s="34"/>
      <c r="BW40" s="34"/>
      <c r="BX40" s="34"/>
      <c r="BY40" s="34"/>
      <c r="BZ40" s="34"/>
      <c r="CA40" s="34"/>
      <c r="CB40" s="34"/>
      <c r="CC40" s="34"/>
      <c r="CD40" s="34"/>
      <c r="CE40" s="34"/>
      <c r="CF40" s="34"/>
      <c r="CG40" s="34"/>
      <c r="CH40" s="34"/>
      <c r="CI40" s="34"/>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c r="DK40" s="34"/>
      <c r="DL40" s="34"/>
      <c r="DM40" s="34"/>
      <c r="DN40" s="34"/>
      <c r="DO40" s="34"/>
      <c r="DP40" s="34"/>
      <c r="DQ40" s="34"/>
      <c r="DR40" s="34"/>
      <c r="DS40" s="34"/>
      <c r="DT40" s="34"/>
      <c r="DU40" s="34"/>
      <c r="DV40" s="34"/>
      <c r="DW40" s="34"/>
      <c r="DX40" s="34"/>
      <c r="DY40" s="34"/>
      <c r="DZ40" s="34"/>
    </row>
    <row r="41" spans="1:130" outlineLevel="1">
      <c r="A41" s="21"/>
      <c r="B41" s="21"/>
      <c r="C41" s="135"/>
      <c r="D41" s="135"/>
      <c r="E41" s="218"/>
      <c r="F41" s="218"/>
      <c r="G41" s="546" t="s">
        <v>1146</v>
      </c>
      <c r="H41" s="21"/>
      <c r="I41" s="135"/>
      <c r="J41" s="136"/>
      <c r="K41" s="331"/>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34"/>
      <c r="AW41" s="34"/>
      <c r="AX41" s="34"/>
      <c r="AY41" s="34"/>
      <c r="AZ41" s="34"/>
      <c r="BA41" s="34"/>
      <c r="BB41" s="34"/>
      <c r="BC41" s="34"/>
      <c r="BD41" s="34"/>
      <c r="BE41" s="34"/>
      <c r="BF41" s="34"/>
      <c r="BG41" s="34"/>
      <c r="BH41" s="34"/>
      <c r="BI41" s="34"/>
      <c r="BJ41" s="34"/>
      <c r="BK41" s="34"/>
      <c r="BL41" s="34"/>
      <c r="BM41" s="34"/>
      <c r="BN41" s="34"/>
      <c r="BO41" s="34"/>
      <c r="BP41" s="34"/>
      <c r="BQ41" s="34"/>
      <c r="BR41" s="34"/>
      <c r="BS41" s="34"/>
      <c r="BT41" s="34"/>
      <c r="BU41" s="34"/>
      <c r="BV41" s="34"/>
      <c r="BW41" s="34"/>
      <c r="BX41" s="34"/>
      <c r="BY41" s="34"/>
      <c r="BZ41" s="34"/>
      <c r="CA41" s="34"/>
      <c r="CB41" s="34"/>
      <c r="CC41" s="34"/>
      <c r="CD41" s="34"/>
      <c r="CE41" s="34"/>
      <c r="CF41" s="34"/>
      <c r="CG41" s="34"/>
      <c r="CH41" s="34"/>
      <c r="CI41" s="34"/>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c r="DK41" s="34"/>
      <c r="DL41" s="34"/>
      <c r="DM41" s="34"/>
      <c r="DN41" s="34"/>
      <c r="DO41" s="34"/>
      <c r="DP41" s="34"/>
      <c r="DQ41" s="34"/>
      <c r="DR41" s="34"/>
      <c r="DS41" s="34"/>
      <c r="DT41" s="34"/>
      <c r="DU41" s="34"/>
      <c r="DV41" s="34"/>
      <c r="DW41" s="34"/>
      <c r="DX41" s="34"/>
      <c r="DY41" s="34"/>
      <c r="DZ41" s="34"/>
    </row>
    <row r="42" spans="1:130" outlineLevel="1">
      <c r="A42" s="21">
        <f t="shared" ref="A42:A73" si="1">IF($C42="","blank",MATCH($C42,$I$5:$I$202,0))</f>
        <v>32</v>
      </c>
      <c r="B42" s="21" t="s">
        <v>10</v>
      </c>
      <c r="C42" s="135" t="s">
        <v>1493</v>
      </c>
      <c r="D42" s="135"/>
      <c r="E42" s="218"/>
      <c r="F42" s="218"/>
      <c r="G42" s="546"/>
      <c r="H42" s="21" t="s">
        <v>10</v>
      </c>
      <c r="I42" s="135" t="s">
        <v>1084</v>
      </c>
      <c r="J42" s="134"/>
      <c r="K42" s="331"/>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34"/>
      <c r="AW42" s="34"/>
      <c r="AX42" s="34"/>
      <c r="AY42" s="34"/>
      <c r="AZ42" s="34"/>
      <c r="BA42" s="34"/>
      <c r="BB42" s="34"/>
      <c r="BC42" s="34"/>
      <c r="BD42" s="34"/>
      <c r="BE42" s="34"/>
      <c r="BF42" s="34"/>
      <c r="BG42" s="34"/>
      <c r="BH42" s="34"/>
      <c r="BI42" s="34"/>
      <c r="BJ42" s="34"/>
      <c r="BK42" s="34"/>
      <c r="BL42" s="34"/>
      <c r="BM42" s="34"/>
      <c r="BN42" s="34"/>
      <c r="BO42" s="34"/>
      <c r="BP42" s="34"/>
      <c r="BQ42" s="34"/>
      <c r="BR42" s="34"/>
      <c r="BS42" s="34"/>
      <c r="BT42" s="34"/>
      <c r="BU42" s="34"/>
      <c r="BV42" s="34"/>
      <c r="BW42" s="34"/>
      <c r="BX42" s="34"/>
      <c r="BY42" s="34"/>
      <c r="BZ42" s="34"/>
      <c r="CA42" s="34"/>
      <c r="CB42" s="34"/>
      <c r="CC42" s="34"/>
      <c r="CD42" s="34"/>
      <c r="CE42" s="34"/>
      <c r="CF42" s="34"/>
      <c r="CG42" s="34"/>
      <c r="CH42" s="34"/>
      <c r="CI42" s="34"/>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c r="DK42" s="34"/>
      <c r="DL42" s="34"/>
      <c r="DM42" s="34"/>
      <c r="DN42" s="34"/>
      <c r="DO42" s="34"/>
      <c r="DP42" s="34"/>
      <c r="DQ42" s="34"/>
      <c r="DR42" s="34"/>
      <c r="DS42" s="34"/>
      <c r="DT42" s="34"/>
      <c r="DU42" s="34"/>
      <c r="DV42" s="34"/>
      <c r="DW42" s="34"/>
      <c r="DX42" s="34"/>
      <c r="DY42" s="34"/>
      <c r="DZ42" s="34"/>
    </row>
    <row r="43" spans="1:130" outlineLevel="1">
      <c r="A43" s="21">
        <f t="shared" si="1"/>
        <v>33</v>
      </c>
      <c r="B43" s="21" t="s">
        <v>10</v>
      </c>
      <c r="C43" s="135" t="s">
        <v>832</v>
      </c>
      <c r="D43" s="135"/>
      <c r="E43" s="218"/>
      <c r="F43" s="218"/>
      <c r="G43" s="546"/>
      <c r="H43" s="21" t="s">
        <v>10</v>
      </c>
      <c r="I43" s="135" t="s">
        <v>1083</v>
      </c>
      <c r="J43" s="134"/>
      <c r="K43" s="331"/>
      <c r="L43" s="34"/>
      <c r="M43" s="34"/>
      <c r="N43" s="34"/>
      <c r="O43" s="34"/>
      <c r="P43" s="34"/>
      <c r="Q43" s="34"/>
      <c r="R43" s="34"/>
      <c r="S43" s="34"/>
      <c r="T43" s="34"/>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c r="AU43" s="34"/>
      <c r="AV43" s="34"/>
      <c r="AW43" s="34"/>
      <c r="AX43" s="34"/>
      <c r="AY43" s="34"/>
      <c r="AZ43" s="34"/>
      <c r="BA43" s="34"/>
      <c r="BB43" s="34"/>
      <c r="BC43" s="34"/>
      <c r="BD43" s="34"/>
      <c r="BE43" s="34"/>
      <c r="BF43" s="34"/>
      <c r="BG43" s="34"/>
      <c r="BH43" s="34"/>
      <c r="BI43" s="34"/>
      <c r="BJ43" s="34"/>
      <c r="BK43" s="34"/>
      <c r="BL43" s="34"/>
      <c r="BM43" s="34"/>
      <c r="BN43" s="34"/>
      <c r="BO43" s="34"/>
      <c r="BP43" s="34"/>
      <c r="BQ43" s="34"/>
      <c r="BR43" s="34"/>
      <c r="BS43" s="34"/>
      <c r="BT43" s="34"/>
      <c r="BU43" s="34"/>
      <c r="BV43" s="34"/>
      <c r="BW43" s="34"/>
      <c r="BX43" s="34"/>
      <c r="BY43" s="34"/>
      <c r="BZ43" s="34"/>
      <c r="CA43" s="34"/>
      <c r="CB43" s="34"/>
      <c r="CC43" s="34"/>
      <c r="CD43" s="34"/>
      <c r="CE43" s="34"/>
      <c r="CF43" s="34"/>
      <c r="CG43" s="34"/>
      <c r="CH43" s="34"/>
      <c r="CI43" s="34"/>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c r="DK43" s="34"/>
      <c r="DL43" s="34"/>
      <c r="DM43" s="34"/>
      <c r="DN43" s="34"/>
      <c r="DO43" s="34"/>
      <c r="DP43" s="34"/>
      <c r="DQ43" s="34"/>
      <c r="DR43" s="34"/>
      <c r="DS43" s="34"/>
      <c r="DT43" s="34"/>
      <c r="DU43" s="34"/>
      <c r="DV43" s="34"/>
      <c r="DW43" s="34"/>
      <c r="DX43" s="34"/>
      <c r="DY43" s="34"/>
      <c r="DZ43" s="34"/>
    </row>
    <row r="44" spans="1:130" outlineLevel="1">
      <c r="A44" s="21">
        <f t="shared" si="1"/>
        <v>34</v>
      </c>
      <c r="B44" s="21" t="s">
        <v>10</v>
      </c>
      <c r="C44" s="135" t="s">
        <v>1082</v>
      </c>
      <c r="D44" s="135"/>
      <c r="E44" s="218"/>
      <c r="F44" s="218"/>
      <c r="G44" s="546"/>
      <c r="H44" s="21" t="s">
        <v>10</v>
      </c>
      <c r="I44" s="135" t="s">
        <v>1211</v>
      </c>
      <c r="J44" s="134"/>
      <c r="K44" s="331"/>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34"/>
      <c r="AW44" s="34"/>
      <c r="AX44" s="34"/>
      <c r="AY44" s="34"/>
      <c r="AZ44" s="34"/>
      <c r="BA44" s="34"/>
      <c r="BB44" s="34"/>
      <c r="BC44" s="34"/>
      <c r="BD44" s="34"/>
      <c r="BE44" s="34"/>
      <c r="BF44" s="34"/>
      <c r="BG44" s="34"/>
      <c r="BH44" s="34"/>
      <c r="BI44" s="34"/>
      <c r="BJ44" s="34"/>
      <c r="BK44" s="34"/>
      <c r="BL44" s="34"/>
      <c r="BM44" s="34"/>
      <c r="BN44" s="34"/>
      <c r="BO44" s="34"/>
      <c r="BP44" s="34"/>
      <c r="BQ44" s="34"/>
      <c r="BR44" s="34"/>
      <c r="BS44" s="34"/>
      <c r="BT44" s="34"/>
      <c r="BU44" s="34"/>
      <c r="BV44" s="34"/>
      <c r="BW44" s="34"/>
      <c r="BX44" s="34"/>
      <c r="BY44" s="34"/>
      <c r="BZ44" s="34"/>
      <c r="CA44" s="34"/>
      <c r="CB44" s="34"/>
      <c r="CC44" s="34"/>
      <c r="CD44" s="34"/>
      <c r="CE44" s="34"/>
      <c r="CF44" s="34"/>
      <c r="CG44" s="34"/>
      <c r="CH44" s="34"/>
      <c r="CI44" s="34"/>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c r="DK44" s="34"/>
      <c r="DL44" s="34"/>
      <c r="DM44" s="34"/>
      <c r="DN44" s="34"/>
      <c r="DO44" s="34"/>
      <c r="DP44" s="34"/>
      <c r="DQ44" s="34"/>
      <c r="DR44" s="34"/>
      <c r="DS44" s="34"/>
      <c r="DT44" s="34"/>
      <c r="DU44" s="34"/>
      <c r="DV44" s="34"/>
      <c r="DW44" s="34"/>
      <c r="DX44" s="34"/>
      <c r="DY44" s="34"/>
      <c r="DZ44" s="34"/>
    </row>
    <row r="45" spans="1:130" outlineLevel="1">
      <c r="A45" s="21">
        <f t="shared" si="1"/>
        <v>35</v>
      </c>
      <c r="B45" s="21" t="s">
        <v>10</v>
      </c>
      <c r="C45" s="135" t="s">
        <v>1099</v>
      </c>
      <c r="D45" s="135"/>
      <c r="E45" s="218"/>
      <c r="F45" s="218"/>
      <c r="G45" s="546"/>
      <c r="H45" s="21" t="s">
        <v>0</v>
      </c>
      <c r="I45" s="135" t="s">
        <v>371</v>
      </c>
      <c r="J45" s="136"/>
      <c r="K45" s="331"/>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34"/>
      <c r="AW45" s="34"/>
      <c r="AX45" s="34"/>
      <c r="AY45" s="34"/>
      <c r="AZ45" s="34"/>
      <c r="BA45" s="34"/>
      <c r="BB45" s="34"/>
      <c r="BC45" s="34"/>
      <c r="BD45" s="34"/>
      <c r="BE45" s="34"/>
      <c r="BF45" s="34"/>
      <c r="BG45" s="34"/>
      <c r="BH45" s="34"/>
      <c r="BI45" s="34"/>
      <c r="BJ45" s="34"/>
      <c r="BK45" s="34"/>
      <c r="BL45" s="34"/>
      <c r="BM45" s="34"/>
      <c r="BN45" s="34"/>
      <c r="BO45" s="34"/>
      <c r="BP45" s="34"/>
      <c r="BQ45" s="34"/>
      <c r="BR45" s="34"/>
      <c r="BS45" s="34"/>
      <c r="BT45" s="34"/>
      <c r="BU45" s="34"/>
      <c r="BV45" s="34"/>
      <c r="BW45" s="34"/>
      <c r="BX45" s="34"/>
      <c r="BY45" s="34"/>
      <c r="BZ45" s="34"/>
      <c r="CA45" s="34"/>
      <c r="CB45" s="34"/>
      <c r="CC45" s="34"/>
      <c r="CD45" s="34"/>
      <c r="CE45" s="34"/>
      <c r="CF45" s="34"/>
      <c r="CG45" s="34"/>
      <c r="CH45" s="34"/>
      <c r="CI45" s="34"/>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c r="DK45" s="34"/>
      <c r="DL45" s="34"/>
      <c r="DM45" s="34"/>
      <c r="DN45" s="34"/>
      <c r="DO45" s="34"/>
      <c r="DP45" s="34"/>
      <c r="DQ45" s="34"/>
      <c r="DR45" s="34"/>
      <c r="DS45" s="34"/>
      <c r="DT45" s="34"/>
      <c r="DU45" s="34"/>
      <c r="DV45" s="34"/>
      <c r="DW45" s="34"/>
      <c r="DX45" s="34"/>
      <c r="DY45" s="34"/>
      <c r="DZ45" s="34"/>
    </row>
    <row r="46" spans="1:130" outlineLevel="1">
      <c r="A46" s="21">
        <f t="shared" si="1"/>
        <v>36</v>
      </c>
      <c r="B46" s="21" t="s">
        <v>10</v>
      </c>
      <c r="C46" s="135" t="s">
        <v>542</v>
      </c>
      <c r="D46" s="135"/>
      <c r="E46" s="218"/>
      <c r="F46" s="218"/>
      <c r="G46" s="546"/>
      <c r="H46" s="21" t="s">
        <v>0</v>
      </c>
      <c r="I46" s="135" t="s">
        <v>372</v>
      </c>
      <c r="J46" s="136"/>
      <c r="K46" s="331"/>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34"/>
      <c r="AW46" s="34"/>
      <c r="AX46" s="34"/>
      <c r="AY46" s="34"/>
      <c r="AZ46" s="34"/>
      <c r="BA46" s="34"/>
      <c r="BB46" s="34"/>
      <c r="BC46" s="34"/>
      <c r="BD46" s="34"/>
      <c r="BE46" s="34"/>
      <c r="BF46" s="34"/>
      <c r="BG46" s="34"/>
      <c r="BH46" s="34"/>
      <c r="BI46" s="34"/>
      <c r="BJ46" s="34"/>
      <c r="BK46" s="34"/>
      <c r="BL46" s="34"/>
      <c r="BM46" s="34"/>
      <c r="BN46" s="34"/>
      <c r="BO46" s="34"/>
      <c r="BP46" s="34"/>
      <c r="BQ46" s="34"/>
      <c r="BR46" s="34"/>
      <c r="BS46" s="34"/>
      <c r="BT46" s="34"/>
      <c r="BU46" s="34"/>
      <c r="BV46" s="34"/>
      <c r="BW46" s="34"/>
      <c r="BX46" s="34"/>
      <c r="BY46" s="34"/>
      <c r="BZ46" s="34"/>
      <c r="CA46" s="34"/>
      <c r="CB46" s="34"/>
      <c r="CC46" s="34"/>
      <c r="CD46" s="34"/>
      <c r="CE46" s="34"/>
      <c r="CF46" s="34"/>
      <c r="CG46" s="34"/>
      <c r="CH46" s="34"/>
      <c r="CI46" s="34"/>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c r="DK46" s="34"/>
      <c r="DL46" s="34"/>
      <c r="DM46" s="34"/>
      <c r="DN46" s="34"/>
      <c r="DO46" s="34"/>
      <c r="DP46" s="34"/>
      <c r="DQ46" s="34"/>
      <c r="DR46" s="34"/>
      <c r="DS46" s="34"/>
      <c r="DT46" s="34"/>
      <c r="DU46" s="34"/>
      <c r="DV46" s="34"/>
      <c r="DW46" s="34"/>
      <c r="DX46" s="34"/>
      <c r="DY46" s="34"/>
      <c r="DZ46" s="34"/>
    </row>
    <row r="47" spans="1:130" outlineLevel="1">
      <c r="A47" s="21">
        <f t="shared" si="1"/>
        <v>38</v>
      </c>
      <c r="B47" s="21" t="s">
        <v>10</v>
      </c>
      <c r="C47" s="135" t="s">
        <v>1084</v>
      </c>
      <c r="D47" s="135"/>
      <c r="E47" s="218"/>
      <c r="F47" s="218"/>
      <c r="G47" s="546"/>
      <c r="H47" s="21" t="s">
        <v>10</v>
      </c>
      <c r="I47" s="135" t="s">
        <v>1645</v>
      </c>
      <c r="J47" s="136"/>
      <c r="K47" s="331"/>
      <c r="L47" s="34"/>
      <c r="M47" s="34"/>
      <c r="N47" s="34"/>
      <c r="O47" s="34"/>
      <c r="P47" s="34"/>
      <c r="Q47" s="34"/>
      <c r="R47" s="34"/>
      <c r="S47" s="34"/>
      <c r="T47" s="34"/>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34"/>
      <c r="AU47" s="34"/>
      <c r="AV47" s="34"/>
      <c r="AW47" s="34"/>
      <c r="AX47" s="34"/>
      <c r="AY47" s="34"/>
      <c r="AZ47" s="34"/>
      <c r="BA47" s="34"/>
      <c r="BB47" s="34"/>
      <c r="BC47" s="34"/>
      <c r="BD47" s="34"/>
      <c r="BE47" s="34"/>
      <c r="BF47" s="34"/>
      <c r="BG47" s="34"/>
      <c r="BH47" s="34"/>
      <c r="BI47" s="34"/>
      <c r="BJ47" s="34"/>
      <c r="BK47" s="34"/>
      <c r="BL47" s="34"/>
      <c r="BM47" s="34"/>
      <c r="BN47" s="34"/>
      <c r="BO47" s="34"/>
      <c r="BP47" s="34"/>
      <c r="BQ47" s="34"/>
      <c r="BR47" s="34"/>
      <c r="BS47" s="34"/>
      <c r="BT47" s="34"/>
      <c r="BU47" s="34"/>
      <c r="BV47" s="34"/>
      <c r="BW47" s="34"/>
      <c r="BX47" s="34"/>
      <c r="BY47" s="34"/>
      <c r="BZ47" s="34"/>
      <c r="CA47" s="34"/>
      <c r="CB47" s="34"/>
      <c r="CC47" s="34"/>
      <c r="CD47" s="34"/>
      <c r="CE47" s="34"/>
      <c r="CF47" s="34"/>
      <c r="CG47" s="34"/>
      <c r="CH47" s="34"/>
      <c r="CI47" s="34"/>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c r="DK47" s="34"/>
      <c r="DL47" s="34"/>
      <c r="DM47" s="34"/>
      <c r="DN47" s="34"/>
      <c r="DO47" s="34"/>
      <c r="DP47" s="34"/>
      <c r="DQ47" s="34"/>
      <c r="DR47" s="34"/>
      <c r="DS47" s="34"/>
      <c r="DT47" s="34"/>
      <c r="DU47" s="34"/>
      <c r="DV47" s="34"/>
      <c r="DW47" s="34"/>
      <c r="DX47" s="34"/>
      <c r="DY47" s="34"/>
      <c r="DZ47" s="34"/>
    </row>
    <row r="48" spans="1:130" outlineLevel="1">
      <c r="A48" s="21">
        <f t="shared" si="1"/>
        <v>38</v>
      </c>
      <c r="B48" s="21" t="s">
        <v>10</v>
      </c>
      <c r="C48" s="135" t="s">
        <v>1084</v>
      </c>
      <c r="D48" s="135"/>
      <c r="E48" s="218"/>
      <c r="F48" s="218"/>
      <c r="G48" s="546"/>
      <c r="H48" s="21" t="s">
        <v>10</v>
      </c>
      <c r="I48" s="135" t="s">
        <v>1388</v>
      </c>
      <c r="J48" s="136"/>
      <c r="K48" s="331"/>
      <c r="L48" s="34"/>
      <c r="M48" s="34"/>
      <c r="N48" s="34"/>
      <c r="O48" s="34"/>
      <c r="P48" s="34"/>
      <c r="Q48" s="34"/>
      <c r="R48" s="34"/>
      <c r="S48" s="34"/>
      <c r="T48" s="34"/>
      <c r="U48" s="34"/>
      <c r="V48" s="34"/>
      <c r="W48" s="34"/>
      <c r="X48" s="34"/>
      <c r="Y48" s="34"/>
      <c r="Z48" s="34"/>
      <c r="AA48" s="34"/>
      <c r="AB48" s="34"/>
      <c r="AC48" s="34"/>
      <c r="AD48" s="34"/>
      <c r="AE48" s="34"/>
      <c r="AF48" s="34"/>
      <c r="AG48" s="34"/>
      <c r="AH48" s="34"/>
      <c r="AI48" s="34"/>
      <c r="AJ48" s="34"/>
      <c r="AK48" s="34"/>
      <c r="AL48" s="34"/>
      <c r="AM48" s="34"/>
      <c r="AN48" s="34"/>
      <c r="AO48" s="34"/>
      <c r="AP48" s="34"/>
      <c r="AQ48" s="34"/>
      <c r="AR48" s="34"/>
      <c r="AS48" s="34"/>
      <c r="AT48" s="34"/>
      <c r="AU48" s="34"/>
      <c r="AV48" s="34"/>
      <c r="AW48" s="34"/>
      <c r="AX48" s="34"/>
      <c r="AY48" s="34"/>
      <c r="AZ48" s="34"/>
      <c r="BA48" s="34"/>
      <c r="BB48" s="34"/>
      <c r="BC48" s="34"/>
      <c r="BD48" s="34"/>
      <c r="BE48" s="34"/>
      <c r="BF48" s="34"/>
      <c r="BG48" s="34"/>
      <c r="BH48" s="34"/>
      <c r="BI48" s="34"/>
      <c r="BJ48" s="34"/>
      <c r="BK48" s="34"/>
      <c r="BL48" s="34"/>
      <c r="BM48" s="34"/>
      <c r="BN48" s="34"/>
      <c r="BO48" s="34"/>
      <c r="BP48" s="34"/>
      <c r="BQ48" s="34"/>
      <c r="BR48" s="34"/>
      <c r="BS48" s="34"/>
      <c r="BT48" s="34"/>
      <c r="BU48" s="34"/>
      <c r="BV48" s="34"/>
      <c r="BW48" s="34"/>
      <c r="BX48" s="34"/>
      <c r="BY48" s="34"/>
      <c r="BZ48" s="34"/>
      <c r="CA48" s="34"/>
      <c r="CB48" s="34"/>
      <c r="CC48" s="34"/>
      <c r="CD48" s="34"/>
      <c r="CE48" s="34"/>
      <c r="CF48" s="34"/>
      <c r="CG48" s="34"/>
      <c r="CH48" s="34"/>
      <c r="CI48" s="34"/>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c r="DK48" s="34"/>
      <c r="DL48" s="34"/>
      <c r="DM48" s="34"/>
      <c r="DN48" s="34"/>
      <c r="DO48" s="34"/>
      <c r="DP48" s="34"/>
      <c r="DQ48" s="34"/>
      <c r="DR48" s="34"/>
      <c r="DS48" s="34"/>
      <c r="DT48" s="34"/>
      <c r="DU48" s="34"/>
      <c r="DV48" s="34"/>
      <c r="DW48" s="34"/>
      <c r="DX48" s="34"/>
      <c r="DY48" s="34"/>
      <c r="DZ48" s="34"/>
    </row>
    <row r="49" spans="1:130" outlineLevel="1">
      <c r="A49" s="21">
        <f t="shared" si="1"/>
        <v>39</v>
      </c>
      <c r="B49" s="21" t="s">
        <v>10</v>
      </c>
      <c r="C49" s="135" t="s">
        <v>1083</v>
      </c>
      <c r="D49" s="135"/>
      <c r="E49" s="218"/>
      <c r="F49" s="218"/>
      <c r="G49" s="546"/>
      <c r="H49" s="21" t="s">
        <v>10</v>
      </c>
      <c r="I49" s="135" t="s">
        <v>1389</v>
      </c>
      <c r="J49" s="136"/>
      <c r="K49" s="331" t="s">
        <v>1208</v>
      </c>
      <c r="L49" s="34"/>
      <c r="M49" s="34"/>
      <c r="N49" s="34"/>
      <c r="O49" s="34"/>
      <c r="P49" s="34"/>
      <c r="Q49" s="34"/>
      <c r="R49" s="34"/>
      <c r="S49" s="34"/>
      <c r="T49" s="34"/>
      <c r="U49" s="34"/>
      <c r="V49" s="34"/>
      <c r="W49" s="34"/>
      <c r="X49" s="34"/>
      <c r="Y49" s="34"/>
      <c r="Z49" s="34"/>
      <c r="AA49" s="34"/>
      <c r="AB49" s="34"/>
      <c r="AC49" s="34"/>
      <c r="AD49" s="34"/>
      <c r="AE49" s="34"/>
      <c r="AF49" s="34"/>
      <c r="AG49" s="34"/>
      <c r="AH49" s="34"/>
      <c r="AI49" s="34"/>
      <c r="AJ49" s="34"/>
      <c r="AK49" s="34"/>
      <c r="AL49" s="34"/>
      <c r="AM49" s="34"/>
      <c r="AN49" s="34"/>
      <c r="AO49" s="34"/>
      <c r="AP49" s="34"/>
      <c r="AQ49" s="34"/>
      <c r="AR49" s="34"/>
      <c r="AS49" s="34"/>
      <c r="AT49" s="34"/>
      <c r="AU49" s="34"/>
      <c r="AV49" s="34"/>
      <c r="AW49" s="34"/>
      <c r="AX49" s="34"/>
      <c r="AY49" s="34"/>
      <c r="AZ49" s="34"/>
      <c r="BA49" s="34"/>
      <c r="BB49" s="34"/>
      <c r="BC49" s="34"/>
      <c r="BD49" s="34"/>
      <c r="BE49" s="34"/>
      <c r="BF49" s="34"/>
      <c r="BG49" s="34"/>
      <c r="BH49" s="34"/>
      <c r="BI49" s="34"/>
      <c r="BJ49" s="34"/>
      <c r="BK49" s="34"/>
      <c r="BL49" s="34"/>
      <c r="BM49" s="34"/>
      <c r="BN49" s="34"/>
      <c r="BO49" s="34"/>
      <c r="BP49" s="34"/>
      <c r="BQ49" s="34"/>
      <c r="BR49" s="34"/>
      <c r="BS49" s="34"/>
      <c r="BT49" s="34"/>
      <c r="BU49" s="34"/>
      <c r="BV49" s="34"/>
      <c r="BW49" s="34"/>
      <c r="BX49" s="34"/>
      <c r="BY49" s="34"/>
      <c r="BZ49" s="34"/>
      <c r="CA49" s="34"/>
      <c r="CB49" s="34"/>
      <c r="CC49" s="34"/>
      <c r="CD49" s="34"/>
      <c r="CE49" s="34"/>
      <c r="CF49" s="34"/>
      <c r="CG49" s="34"/>
      <c r="CH49" s="34"/>
      <c r="CI49" s="34"/>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c r="DK49" s="34"/>
      <c r="DL49" s="34"/>
      <c r="DM49" s="34"/>
      <c r="DN49" s="34"/>
      <c r="DO49" s="34"/>
      <c r="DP49" s="34"/>
      <c r="DQ49" s="34"/>
      <c r="DR49" s="34"/>
      <c r="DS49" s="34"/>
      <c r="DT49" s="34"/>
      <c r="DU49" s="34"/>
      <c r="DV49" s="34"/>
      <c r="DW49" s="34"/>
      <c r="DX49" s="34"/>
      <c r="DY49" s="34"/>
      <c r="DZ49" s="34"/>
    </row>
    <row r="50" spans="1:130">
      <c r="A50" s="21">
        <f t="shared" si="1"/>
        <v>51</v>
      </c>
      <c r="B50" s="21" t="s">
        <v>10</v>
      </c>
      <c r="C50" s="135" t="s">
        <v>1373</v>
      </c>
      <c r="D50" s="218"/>
      <c r="E50" s="218"/>
      <c r="F50" s="218"/>
      <c r="G50" s="546"/>
      <c r="H50" s="133" t="s">
        <v>18</v>
      </c>
      <c r="I50" s="337" t="s">
        <v>1219</v>
      </c>
      <c r="J50" s="134"/>
      <c r="K50" s="330"/>
      <c r="L50" s="34"/>
      <c r="M50" s="34"/>
      <c r="N50" s="34"/>
      <c r="O50" s="34"/>
      <c r="P50" s="34"/>
      <c r="Q50" s="34"/>
      <c r="R50" s="34"/>
      <c r="S50" s="34"/>
      <c r="T50" s="34"/>
      <c r="U50" s="34"/>
      <c r="V50" s="34"/>
      <c r="W50" s="34"/>
      <c r="X50" s="34"/>
      <c r="Y50" s="34"/>
      <c r="Z50" s="34"/>
      <c r="AA50" s="34"/>
      <c r="AB50" s="34"/>
      <c r="AC50" s="34"/>
      <c r="AD50" s="34"/>
      <c r="AE50" s="34"/>
      <c r="AF50" s="34"/>
      <c r="AG50" s="34"/>
      <c r="AH50" s="34"/>
      <c r="AI50" s="34"/>
      <c r="AJ50" s="34"/>
      <c r="AK50" s="34"/>
      <c r="AL50" s="34"/>
      <c r="AM50" s="34"/>
      <c r="AN50" s="34"/>
      <c r="AO50" s="34"/>
      <c r="AP50" s="34"/>
      <c r="AQ50" s="34"/>
      <c r="AR50" s="34"/>
      <c r="AS50" s="34"/>
      <c r="AT50" s="34"/>
      <c r="AU50" s="34"/>
      <c r="AV50" s="34"/>
      <c r="AW50" s="34"/>
      <c r="AX50" s="34"/>
      <c r="AY50" s="34"/>
      <c r="AZ50" s="34"/>
      <c r="BA50" s="34"/>
      <c r="BB50" s="34"/>
      <c r="BC50" s="34"/>
      <c r="BD50" s="34"/>
      <c r="BE50" s="34"/>
      <c r="BF50" s="34"/>
      <c r="BG50" s="34"/>
      <c r="BH50" s="34"/>
      <c r="BI50" s="34"/>
      <c r="BJ50" s="34"/>
      <c r="BK50" s="34"/>
      <c r="BL50" s="34"/>
      <c r="BM50" s="34"/>
      <c r="BN50" s="34"/>
      <c r="BO50" s="34"/>
      <c r="BP50" s="34"/>
      <c r="BQ50" s="34"/>
      <c r="BR50" s="34"/>
      <c r="BS50" s="34"/>
      <c r="BT50" s="34"/>
      <c r="BU50" s="34"/>
      <c r="BV50" s="34"/>
      <c r="BW50" s="34"/>
      <c r="BX50" s="34"/>
      <c r="BY50" s="34"/>
      <c r="BZ50" s="34"/>
      <c r="CA50" s="34"/>
      <c r="CB50" s="34"/>
      <c r="CC50" s="34"/>
      <c r="CD50" s="34"/>
      <c r="CE50" s="34"/>
      <c r="CF50" s="34"/>
      <c r="CG50" s="34"/>
      <c r="CH50" s="34"/>
      <c r="CI50" s="34"/>
      <c r="CJ50" s="34"/>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c r="DK50" s="34"/>
      <c r="DL50" s="34"/>
      <c r="DM50" s="34"/>
      <c r="DN50" s="34"/>
      <c r="DO50" s="34"/>
      <c r="DP50" s="34"/>
      <c r="DQ50" s="34"/>
      <c r="DR50" s="34"/>
      <c r="DS50" s="34"/>
      <c r="DT50" s="34"/>
      <c r="DU50" s="34"/>
      <c r="DV50" s="34"/>
      <c r="DW50" s="34"/>
      <c r="DX50" s="34"/>
      <c r="DY50" s="34"/>
      <c r="DZ50" s="34"/>
    </row>
    <row r="51" spans="1:130" outlineLevel="1">
      <c r="A51" s="21">
        <f t="shared" si="1"/>
        <v>52</v>
      </c>
      <c r="B51" s="21" t="s">
        <v>10</v>
      </c>
      <c r="C51" s="135" t="s">
        <v>238</v>
      </c>
      <c r="D51" s="218"/>
      <c r="E51" s="218"/>
      <c r="F51" s="218"/>
      <c r="G51" s="546"/>
      <c r="H51" s="21" t="s">
        <v>10</v>
      </c>
      <c r="I51" s="135" t="s">
        <v>1546</v>
      </c>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34"/>
      <c r="AW51" s="34"/>
      <c r="AX51" s="34"/>
      <c r="AY51" s="34"/>
      <c r="AZ51" s="34"/>
      <c r="BA51" s="34"/>
      <c r="BB51" s="34"/>
      <c r="BC51" s="34"/>
      <c r="BD51" s="34"/>
      <c r="BE51" s="34"/>
      <c r="BF51" s="34"/>
      <c r="BG51" s="34"/>
      <c r="BH51" s="34"/>
      <c r="BI51" s="34"/>
      <c r="BJ51" s="34"/>
      <c r="BK51" s="34"/>
      <c r="BL51" s="34"/>
      <c r="BM51" s="34"/>
      <c r="BN51" s="34"/>
      <c r="BO51" s="34"/>
      <c r="BP51" s="34"/>
      <c r="BQ51" s="34"/>
      <c r="BR51" s="34"/>
      <c r="BS51" s="34"/>
      <c r="BT51" s="34"/>
      <c r="BU51" s="34"/>
      <c r="BV51" s="34"/>
      <c r="BW51" s="34"/>
      <c r="BX51" s="34"/>
      <c r="BY51" s="34"/>
      <c r="BZ51" s="34"/>
      <c r="CA51" s="34"/>
      <c r="CB51" s="34"/>
      <c r="CC51" s="34"/>
      <c r="CD51" s="34"/>
      <c r="CE51" s="34"/>
      <c r="CF51" s="34"/>
      <c r="CG51" s="34"/>
      <c r="CH51" s="34"/>
      <c r="CI51" s="34"/>
      <c r="CJ51" s="34"/>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c r="DK51" s="34"/>
      <c r="DL51" s="34"/>
      <c r="DM51" s="34"/>
      <c r="DN51" s="34"/>
      <c r="DO51" s="34"/>
      <c r="DP51" s="34"/>
      <c r="DQ51" s="34"/>
      <c r="DR51" s="34"/>
      <c r="DS51" s="34"/>
      <c r="DT51" s="34"/>
      <c r="DU51" s="34"/>
      <c r="DV51" s="34"/>
      <c r="DW51" s="34"/>
      <c r="DX51" s="34"/>
      <c r="DY51" s="34"/>
      <c r="DZ51" s="34"/>
    </row>
    <row r="52" spans="1:130" outlineLevel="1">
      <c r="A52" s="21">
        <f t="shared" si="1"/>
        <v>52</v>
      </c>
      <c r="B52" s="21" t="s">
        <v>10</v>
      </c>
      <c r="C52" s="135" t="s">
        <v>238</v>
      </c>
      <c r="D52" s="218"/>
      <c r="E52" s="218"/>
      <c r="F52" s="218"/>
      <c r="G52" s="546" t="s">
        <v>1653</v>
      </c>
      <c r="H52" s="21" t="s">
        <v>10</v>
      </c>
      <c r="I52" s="135" t="s">
        <v>1372</v>
      </c>
      <c r="J52" s="134"/>
      <c r="K52" s="331" t="s">
        <v>1444</v>
      </c>
      <c r="L52" s="34" t="s">
        <v>1445</v>
      </c>
      <c r="M52" s="34" t="s">
        <v>1446</v>
      </c>
      <c r="N52" s="34" t="s">
        <v>1375</v>
      </c>
      <c r="O52" s="34" t="s">
        <v>1376</v>
      </c>
      <c r="P52" s="34" t="s">
        <v>1377</v>
      </c>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34"/>
      <c r="AW52" s="34"/>
      <c r="AX52" s="34"/>
      <c r="AY52" s="34"/>
      <c r="AZ52" s="34"/>
      <c r="BA52" s="34"/>
      <c r="BB52" s="34"/>
      <c r="BC52" s="34"/>
      <c r="BD52" s="34"/>
      <c r="BE52" s="34"/>
      <c r="BF52" s="34"/>
      <c r="BG52" s="34"/>
      <c r="BH52" s="34"/>
      <c r="BI52" s="34"/>
      <c r="BJ52" s="34"/>
      <c r="BK52" s="34"/>
      <c r="BL52" s="34"/>
      <c r="BM52" s="34"/>
      <c r="BN52" s="34"/>
      <c r="BO52" s="34"/>
      <c r="BP52" s="34"/>
      <c r="BQ52" s="34"/>
      <c r="BR52" s="34"/>
      <c r="BS52" s="34"/>
      <c r="BT52" s="34"/>
      <c r="BU52" s="34"/>
      <c r="BV52" s="34"/>
      <c r="BW52" s="34"/>
      <c r="BX52" s="34"/>
      <c r="BY52" s="34"/>
      <c r="BZ52" s="34"/>
      <c r="CA52" s="34"/>
      <c r="CB52" s="34"/>
      <c r="CC52" s="34"/>
      <c r="CD52" s="34"/>
      <c r="CE52" s="34"/>
      <c r="CF52" s="34"/>
      <c r="CG52" s="34"/>
      <c r="CH52" s="34"/>
      <c r="CI52" s="34"/>
      <c r="CJ52" s="34"/>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c r="DK52" s="34"/>
      <c r="DL52" s="34"/>
      <c r="DM52" s="34"/>
      <c r="DN52" s="34"/>
      <c r="DO52" s="34"/>
      <c r="DP52" s="34"/>
      <c r="DQ52" s="34"/>
      <c r="DR52" s="34"/>
      <c r="DS52" s="34"/>
      <c r="DT52" s="34"/>
      <c r="DU52" s="34"/>
      <c r="DV52" s="34"/>
      <c r="DW52" s="34"/>
      <c r="DX52" s="34"/>
      <c r="DY52" s="34"/>
      <c r="DZ52" s="34"/>
    </row>
    <row r="53" spans="1:130" outlineLevel="1">
      <c r="A53" s="21" t="str">
        <f t="shared" si="1"/>
        <v>blank</v>
      </c>
      <c r="B53" s="21"/>
      <c r="C53" s="135"/>
      <c r="D53" s="218"/>
      <c r="E53" s="218"/>
      <c r="F53" s="218"/>
      <c r="G53" s="546" t="s">
        <v>1654</v>
      </c>
      <c r="H53" s="21"/>
      <c r="I53" s="135"/>
      <c r="J53" s="134"/>
      <c r="K53" s="331"/>
      <c r="L53" s="34"/>
      <c r="M53" s="34"/>
      <c r="N53" s="34"/>
      <c r="O53" s="34"/>
      <c r="P53" s="34"/>
      <c r="Q53" s="34"/>
      <c r="R53" s="34"/>
      <c r="S53" s="34"/>
      <c r="T53" s="34"/>
      <c r="U53" s="34"/>
      <c r="V53" s="34"/>
      <c r="W53" s="34"/>
      <c r="X53" s="34"/>
      <c r="Y53" s="34"/>
      <c r="Z53" s="34"/>
      <c r="AA53" s="34"/>
      <c r="AB53" s="34"/>
      <c r="AC53" s="34"/>
      <c r="AD53" s="34"/>
      <c r="AE53" s="34"/>
      <c r="AF53" s="34"/>
      <c r="AG53" s="34"/>
      <c r="AH53" s="34"/>
      <c r="AI53" s="34"/>
      <c r="AJ53" s="34"/>
      <c r="AK53" s="34"/>
      <c r="AL53" s="34"/>
      <c r="AM53" s="34"/>
      <c r="AN53" s="34"/>
      <c r="AO53" s="34"/>
      <c r="AP53" s="34"/>
      <c r="AQ53" s="34"/>
      <c r="AR53" s="34"/>
      <c r="AS53" s="34"/>
      <c r="AT53" s="34"/>
      <c r="AU53" s="34"/>
      <c r="AV53" s="34"/>
      <c r="AW53" s="34"/>
      <c r="AX53" s="34"/>
      <c r="AY53" s="34"/>
      <c r="AZ53" s="34"/>
      <c r="BA53" s="34"/>
      <c r="BB53" s="34"/>
      <c r="BC53" s="34"/>
      <c r="BD53" s="34"/>
      <c r="BE53" s="34"/>
      <c r="BF53" s="34"/>
      <c r="BG53" s="34"/>
      <c r="BH53" s="34"/>
      <c r="BI53" s="34"/>
      <c r="BJ53" s="34"/>
      <c r="BK53" s="34"/>
      <c r="BL53" s="34"/>
      <c r="BM53" s="34"/>
      <c r="BN53" s="34"/>
      <c r="BO53" s="34"/>
      <c r="BP53" s="34"/>
      <c r="BQ53" s="34"/>
      <c r="BR53" s="34"/>
      <c r="BS53" s="34"/>
      <c r="BT53" s="34"/>
      <c r="BU53" s="34"/>
      <c r="BV53" s="34"/>
      <c r="BW53" s="34"/>
      <c r="BX53" s="34"/>
      <c r="BY53" s="34"/>
      <c r="BZ53" s="34"/>
      <c r="CA53" s="34"/>
      <c r="CB53" s="34"/>
      <c r="CC53" s="34"/>
      <c r="CD53" s="34"/>
      <c r="CE53" s="34"/>
      <c r="CF53" s="34"/>
      <c r="CG53" s="34"/>
      <c r="CH53" s="34"/>
      <c r="CI53" s="34"/>
      <c r="CJ53" s="34"/>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c r="DK53" s="34"/>
      <c r="DL53" s="34"/>
      <c r="DM53" s="34"/>
      <c r="DN53" s="34"/>
      <c r="DO53" s="34"/>
      <c r="DP53" s="34"/>
      <c r="DQ53" s="34"/>
      <c r="DR53" s="34"/>
      <c r="DS53" s="34"/>
      <c r="DT53" s="34"/>
      <c r="DU53" s="34"/>
      <c r="DV53" s="34"/>
      <c r="DW53" s="34"/>
      <c r="DX53" s="34"/>
      <c r="DY53" s="34"/>
      <c r="DZ53" s="34"/>
    </row>
    <row r="54" spans="1:130" outlineLevel="1">
      <c r="A54" s="21">
        <f t="shared" si="1"/>
        <v>52</v>
      </c>
      <c r="B54" s="21" t="s">
        <v>10</v>
      </c>
      <c r="C54" s="135" t="s">
        <v>238</v>
      </c>
      <c r="D54" s="218"/>
      <c r="E54" s="218"/>
      <c r="F54" s="218"/>
      <c r="G54" s="546"/>
      <c r="H54" s="21" t="s">
        <v>10</v>
      </c>
      <c r="I54" s="135" t="s">
        <v>1597</v>
      </c>
      <c r="J54" s="134"/>
      <c r="K54" s="34"/>
      <c r="L54" s="34"/>
      <c r="M54" s="34"/>
      <c r="N54" s="34"/>
      <c r="O54" s="34"/>
      <c r="P54" s="34"/>
      <c r="Q54" s="34"/>
      <c r="R54" s="34"/>
      <c r="S54" s="34"/>
      <c r="T54" s="34"/>
      <c r="U54" s="34"/>
      <c r="V54" s="34"/>
      <c r="W54" s="34"/>
      <c r="X54" s="34"/>
      <c r="Y54" s="34"/>
      <c r="Z54" s="34"/>
      <c r="AA54" s="34"/>
      <c r="AB54" s="34"/>
      <c r="AC54" s="34"/>
      <c r="AD54" s="34"/>
      <c r="AE54" s="34"/>
      <c r="AF54" s="34"/>
      <c r="AG54" s="34"/>
      <c r="AH54" s="34"/>
      <c r="AI54" s="34"/>
      <c r="AJ54" s="34"/>
      <c r="AK54" s="34"/>
      <c r="AL54" s="34"/>
      <c r="AM54" s="34"/>
      <c r="AN54" s="34"/>
      <c r="AO54" s="34"/>
      <c r="AP54" s="34"/>
      <c r="AQ54" s="34"/>
      <c r="AR54" s="34"/>
      <c r="AS54" s="34"/>
      <c r="AT54" s="34"/>
      <c r="AU54" s="34"/>
      <c r="AV54" s="34"/>
      <c r="AW54" s="34"/>
      <c r="AX54" s="34"/>
      <c r="AY54" s="34"/>
      <c r="AZ54" s="34"/>
      <c r="BA54" s="34"/>
      <c r="BB54" s="34"/>
      <c r="BC54" s="34"/>
      <c r="BD54" s="34"/>
      <c r="BE54" s="34"/>
      <c r="BF54" s="34"/>
      <c r="BG54" s="34"/>
      <c r="BH54" s="34"/>
      <c r="BI54" s="34"/>
      <c r="BJ54" s="34"/>
      <c r="BK54" s="34"/>
      <c r="BL54" s="34"/>
      <c r="BM54" s="34"/>
      <c r="BN54" s="34"/>
      <c r="BO54" s="34"/>
      <c r="BP54" s="34"/>
      <c r="BQ54" s="34"/>
      <c r="BR54" s="34"/>
      <c r="BS54" s="34"/>
      <c r="BT54" s="34"/>
      <c r="BU54" s="34"/>
      <c r="BV54" s="34"/>
      <c r="BW54" s="34"/>
      <c r="BX54" s="34"/>
      <c r="BY54" s="34"/>
      <c r="BZ54" s="34"/>
      <c r="CA54" s="34"/>
      <c r="CB54" s="34"/>
      <c r="CC54" s="34"/>
      <c r="CD54" s="34"/>
      <c r="CE54" s="34"/>
      <c r="CF54" s="34"/>
      <c r="CG54" s="34"/>
      <c r="CH54" s="34"/>
      <c r="CI54" s="34"/>
      <c r="CJ54" s="34"/>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c r="DK54" s="34"/>
      <c r="DL54" s="34"/>
      <c r="DM54" s="34"/>
      <c r="DN54" s="34"/>
      <c r="DO54" s="34"/>
      <c r="DP54" s="34"/>
      <c r="DQ54" s="34"/>
      <c r="DR54" s="34"/>
      <c r="DS54" s="34"/>
      <c r="DT54" s="34"/>
      <c r="DU54" s="34"/>
      <c r="DV54" s="34"/>
      <c r="DW54" s="34"/>
      <c r="DX54" s="34"/>
      <c r="DY54" s="34"/>
      <c r="DZ54" s="34"/>
    </row>
    <row r="55" spans="1:130" outlineLevel="1">
      <c r="A55" s="21">
        <f t="shared" si="1"/>
        <v>52</v>
      </c>
      <c r="B55" s="21" t="s">
        <v>10</v>
      </c>
      <c r="C55" s="135" t="s">
        <v>238</v>
      </c>
      <c r="D55" s="218"/>
      <c r="E55" s="218"/>
      <c r="F55" s="218"/>
      <c r="G55" s="546"/>
      <c r="H55" s="21" t="s">
        <v>10</v>
      </c>
      <c r="I55" s="135" t="s">
        <v>1373</v>
      </c>
      <c r="J55" s="134"/>
      <c r="K55" s="331"/>
      <c r="L55" s="34"/>
      <c r="M55" s="34"/>
      <c r="N55" s="34"/>
      <c r="O55" s="34"/>
      <c r="P55" s="34"/>
      <c r="Q55" s="34"/>
      <c r="R55" s="34"/>
      <c r="S55" s="34"/>
      <c r="T55" s="34"/>
      <c r="U55" s="34"/>
      <c r="V55" s="34"/>
      <c r="W55" s="34"/>
      <c r="X55" s="34"/>
      <c r="Y55" s="34"/>
      <c r="Z55" s="34"/>
      <c r="AA55" s="34"/>
      <c r="AB55" s="34"/>
      <c r="AC55" s="34"/>
      <c r="AD55" s="34"/>
      <c r="AE55" s="34"/>
      <c r="AF55" s="34"/>
      <c r="AG55" s="34"/>
      <c r="AH55" s="34"/>
      <c r="AI55" s="34"/>
      <c r="AJ55" s="34"/>
      <c r="AK55" s="34"/>
      <c r="AL55" s="34"/>
      <c r="AM55" s="34"/>
      <c r="AN55" s="34"/>
      <c r="AO55" s="34"/>
      <c r="AP55" s="34"/>
      <c r="AQ55" s="34"/>
      <c r="AR55" s="34"/>
      <c r="AS55" s="34"/>
      <c r="AT55" s="34"/>
      <c r="AU55" s="34"/>
      <c r="AV55" s="34"/>
      <c r="AW55" s="34"/>
      <c r="AX55" s="34"/>
      <c r="AY55" s="34"/>
      <c r="AZ55" s="34"/>
      <c r="BA55" s="34"/>
      <c r="BB55" s="34"/>
      <c r="BC55" s="34"/>
      <c r="BD55" s="34"/>
      <c r="BE55" s="34"/>
      <c r="BF55" s="34"/>
      <c r="BG55" s="34"/>
      <c r="BH55" s="34"/>
      <c r="BI55" s="34"/>
      <c r="BJ55" s="34"/>
      <c r="BK55" s="34"/>
      <c r="BL55" s="34"/>
      <c r="BM55" s="34"/>
      <c r="BN55" s="34"/>
      <c r="BO55" s="34"/>
      <c r="BP55" s="34"/>
      <c r="BQ55" s="34"/>
      <c r="BR55" s="34"/>
      <c r="BS55" s="34"/>
      <c r="BT55" s="34"/>
      <c r="BU55" s="34"/>
      <c r="BV55" s="34"/>
      <c r="BW55" s="34"/>
      <c r="BX55" s="34"/>
      <c r="BY55" s="34"/>
      <c r="BZ55" s="34"/>
      <c r="CA55" s="34"/>
      <c r="CB55" s="34"/>
      <c r="CC55" s="34"/>
      <c r="CD55" s="34"/>
      <c r="CE55" s="34"/>
      <c r="CF55" s="34"/>
      <c r="CG55" s="34"/>
      <c r="CH55" s="34"/>
      <c r="CI55" s="34"/>
      <c r="CJ55" s="34"/>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c r="DK55" s="34"/>
      <c r="DL55" s="34"/>
      <c r="DM55" s="34"/>
      <c r="DN55" s="34"/>
      <c r="DO55" s="34"/>
      <c r="DP55" s="34"/>
      <c r="DQ55" s="34"/>
      <c r="DR55" s="34"/>
      <c r="DS55" s="34"/>
      <c r="DT55" s="34"/>
      <c r="DU55" s="34"/>
      <c r="DV55" s="34"/>
      <c r="DW55" s="34"/>
      <c r="DX55" s="34"/>
      <c r="DY55" s="34"/>
      <c r="DZ55" s="34"/>
    </row>
    <row r="56" spans="1:130" outlineLevel="1">
      <c r="A56" s="21">
        <f t="shared" si="1"/>
        <v>60</v>
      </c>
      <c r="B56" s="21" t="s">
        <v>10</v>
      </c>
      <c r="C56" s="135" t="s">
        <v>1320</v>
      </c>
      <c r="D56" s="218"/>
      <c r="E56" s="218"/>
      <c r="F56" s="218"/>
      <c r="G56" s="546"/>
      <c r="H56" s="21" t="s">
        <v>10</v>
      </c>
      <c r="I56" s="135" t="s">
        <v>238</v>
      </c>
      <c r="J56" s="134"/>
      <c r="K56" s="331" t="s">
        <v>6</v>
      </c>
      <c r="L56" s="331" t="s">
        <v>7</v>
      </c>
      <c r="M56" s="134" t="s">
        <v>8</v>
      </c>
      <c r="N56" s="134" t="s">
        <v>168</v>
      </c>
      <c r="O56" s="34"/>
      <c r="P56" s="34"/>
      <c r="Q56" s="34"/>
      <c r="R56" s="34"/>
      <c r="S56" s="34"/>
      <c r="T56" s="34"/>
      <c r="U56" s="34"/>
      <c r="V56" s="34"/>
      <c r="W56" s="34"/>
      <c r="X56" s="34"/>
      <c r="Y56" s="34"/>
      <c r="Z56" s="34"/>
      <c r="AA56" s="34"/>
      <c r="AB56" s="34"/>
      <c r="AC56" s="34"/>
      <c r="AD56" s="34"/>
      <c r="AE56" s="34"/>
      <c r="AF56" s="34"/>
      <c r="AG56" s="34"/>
      <c r="AH56" s="34"/>
      <c r="AI56" s="34"/>
      <c r="AJ56" s="34"/>
      <c r="AK56" s="34"/>
      <c r="AL56" s="34"/>
      <c r="AM56" s="34"/>
      <c r="AN56" s="34"/>
      <c r="AO56" s="34"/>
      <c r="AP56" s="34"/>
      <c r="AQ56" s="34"/>
      <c r="AR56" s="34"/>
      <c r="AS56" s="34"/>
      <c r="AT56" s="34"/>
      <c r="AU56" s="34"/>
      <c r="AV56" s="34"/>
      <c r="AW56" s="34"/>
      <c r="AX56" s="34"/>
      <c r="AY56" s="34"/>
      <c r="AZ56" s="34"/>
      <c r="BA56" s="34"/>
      <c r="BB56" s="34"/>
      <c r="BC56" s="34"/>
      <c r="BD56" s="34"/>
      <c r="BE56" s="34"/>
      <c r="BF56" s="34"/>
      <c r="BG56" s="34"/>
      <c r="BH56" s="34"/>
      <c r="BI56" s="34"/>
      <c r="BJ56" s="34"/>
      <c r="BK56" s="34"/>
      <c r="BL56" s="34"/>
      <c r="BM56" s="34"/>
      <c r="BN56" s="34"/>
      <c r="BO56" s="34"/>
      <c r="BP56" s="34"/>
      <c r="BQ56" s="34"/>
      <c r="BR56" s="34"/>
      <c r="BS56" s="34"/>
      <c r="BT56" s="34"/>
      <c r="BU56" s="34"/>
      <c r="BV56" s="34"/>
      <c r="BW56" s="34"/>
      <c r="BX56" s="34"/>
      <c r="BY56" s="34"/>
      <c r="BZ56" s="34"/>
      <c r="CA56" s="34"/>
      <c r="CB56" s="34"/>
      <c r="CC56" s="34"/>
      <c r="CD56" s="34"/>
      <c r="CE56" s="34"/>
      <c r="CF56" s="34"/>
      <c r="CG56" s="34"/>
      <c r="CH56" s="34"/>
      <c r="CI56" s="34"/>
      <c r="CJ56" s="34"/>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c r="DK56" s="34"/>
      <c r="DL56" s="34"/>
      <c r="DM56" s="34"/>
      <c r="DN56" s="34"/>
      <c r="DO56" s="34"/>
      <c r="DP56" s="34"/>
      <c r="DQ56" s="34"/>
      <c r="DR56" s="34"/>
      <c r="DS56" s="34"/>
      <c r="DT56" s="34"/>
      <c r="DU56" s="34"/>
      <c r="DV56" s="34"/>
      <c r="DW56" s="34"/>
      <c r="DX56" s="34"/>
      <c r="DY56" s="34"/>
      <c r="DZ56" s="34"/>
    </row>
    <row r="57" spans="1:130" outlineLevel="1">
      <c r="A57" s="21">
        <f t="shared" si="1"/>
        <v>60</v>
      </c>
      <c r="B57" s="21" t="s">
        <v>10</v>
      </c>
      <c r="C57" s="135" t="s">
        <v>1320</v>
      </c>
      <c r="D57" s="218"/>
      <c r="E57" s="218"/>
      <c r="F57" s="218"/>
      <c r="G57" s="546"/>
      <c r="H57" s="21" t="s">
        <v>10</v>
      </c>
      <c r="I57" s="135" t="s">
        <v>239</v>
      </c>
      <c r="J57" s="134"/>
      <c r="K57" s="331"/>
      <c r="L57" s="34"/>
      <c r="M57" s="34"/>
      <c r="N57" s="34"/>
      <c r="O57" s="34"/>
      <c r="P57" s="34"/>
      <c r="Q57" s="34"/>
      <c r="R57" s="34"/>
      <c r="S57" s="34"/>
      <c r="T57" s="34"/>
      <c r="U57" s="34"/>
      <c r="V57" s="34"/>
      <c r="W57" s="34"/>
      <c r="X57" s="34"/>
      <c r="Y57" s="34"/>
      <c r="Z57" s="34"/>
      <c r="AA57" s="34"/>
      <c r="AB57" s="34"/>
      <c r="AC57" s="34"/>
      <c r="AD57" s="34"/>
      <c r="AE57" s="34"/>
      <c r="AF57" s="34"/>
      <c r="AG57" s="34"/>
      <c r="AH57" s="34"/>
      <c r="AI57" s="34"/>
      <c r="AJ57" s="34"/>
      <c r="AK57" s="34"/>
      <c r="AL57" s="34"/>
      <c r="AM57" s="34"/>
      <c r="AN57" s="34"/>
      <c r="AO57" s="34"/>
      <c r="AP57" s="34"/>
      <c r="AQ57" s="34"/>
      <c r="AR57" s="34"/>
      <c r="AS57" s="34"/>
      <c r="AT57" s="34"/>
      <c r="AU57" s="34"/>
      <c r="AV57" s="34"/>
      <c r="AW57" s="34"/>
      <c r="AX57" s="34"/>
      <c r="AY57" s="34"/>
      <c r="AZ57" s="34"/>
      <c r="BA57" s="34"/>
      <c r="BB57" s="34"/>
      <c r="BC57" s="34"/>
      <c r="BD57" s="34"/>
      <c r="BE57" s="34"/>
      <c r="BF57" s="34"/>
      <c r="BG57" s="34"/>
      <c r="BH57" s="34"/>
      <c r="BI57" s="34"/>
      <c r="BJ57" s="34"/>
      <c r="BK57" s="34"/>
      <c r="BL57" s="34"/>
      <c r="BM57" s="34"/>
      <c r="BN57" s="34"/>
      <c r="BO57" s="34"/>
      <c r="BP57" s="34"/>
      <c r="BQ57" s="34"/>
      <c r="BR57" s="34"/>
      <c r="BS57" s="34"/>
      <c r="BT57" s="34"/>
      <c r="BU57" s="34"/>
      <c r="BV57" s="34"/>
      <c r="BW57" s="34"/>
      <c r="BX57" s="34"/>
      <c r="BY57" s="34"/>
      <c r="BZ57" s="34"/>
      <c r="CA57" s="34"/>
      <c r="CB57" s="34"/>
      <c r="CC57" s="34"/>
      <c r="CD57" s="34"/>
      <c r="CE57" s="34"/>
      <c r="CF57" s="34"/>
      <c r="CG57" s="34"/>
      <c r="CH57" s="34"/>
      <c r="CI57" s="34"/>
      <c r="CJ57" s="34"/>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c r="DK57" s="34"/>
      <c r="DL57" s="34"/>
      <c r="DM57" s="34"/>
      <c r="DN57" s="34"/>
      <c r="DO57" s="34"/>
      <c r="DP57" s="34"/>
      <c r="DQ57" s="34"/>
      <c r="DR57" s="34"/>
      <c r="DS57" s="34"/>
      <c r="DT57" s="34"/>
      <c r="DU57" s="34"/>
      <c r="DV57" s="34"/>
      <c r="DW57" s="34"/>
      <c r="DX57" s="34"/>
      <c r="DY57" s="34"/>
      <c r="DZ57" s="34"/>
    </row>
    <row r="58" spans="1:130" outlineLevel="1">
      <c r="A58" s="21">
        <f t="shared" si="1"/>
        <v>60</v>
      </c>
      <c r="B58" s="21" t="s">
        <v>10</v>
      </c>
      <c r="C58" s="135" t="s">
        <v>1320</v>
      </c>
      <c r="D58" s="218"/>
      <c r="E58" s="218"/>
      <c r="F58" s="218"/>
      <c r="G58" s="546"/>
      <c r="H58" s="21" t="s">
        <v>10</v>
      </c>
      <c r="I58" s="135" t="s">
        <v>240</v>
      </c>
      <c r="J58" s="134"/>
      <c r="K58" s="331" t="s">
        <v>8</v>
      </c>
      <c r="L58" s="34"/>
      <c r="M58" s="34"/>
      <c r="N58" s="34"/>
      <c r="O58" s="34"/>
      <c r="P58" s="34"/>
      <c r="Q58" s="34"/>
      <c r="R58" s="34"/>
      <c r="S58" s="34"/>
      <c r="T58" s="34"/>
      <c r="U58" s="34"/>
      <c r="V58" s="34"/>
      <c r="W58" s="34"/>
      <c r="X58" s="34"/>
      <c r="Y58" s="34"/>
      <c r="Z58" s="34"/>
      <c r="AA58" s="34"/>
      <c r="AB58" s="34"/>
      <c r="AC58" s="34"/>
      <c r="AD58" s="34"/>
      <c r="AE58" s="34"/>
      <c r="AF58" s="34"/>
      <c r="AG58" s="34"/>
      <c r="AH58" s="34"/>
      <c r="AI58" s="34"/>
      <c r="AJ58" s="34"/>
      <c r="AK58" s="34"/>
      <c r="AL58" s="34"/>
      <c r="AM58" s="34"/>
      <c r="AN58" s="34"/>
      <c r="AO58" s="34"/>
      <c r="AP58" s="34"/>
      <c r="AQ58" s="34"/>
      <c r="AR58" s="34"/>
      <c r="AS58" s="34"/>
      <c r="AT58" s="34"/>
      <c r="AU58" s="34"/>
      <c r="AV58" s="34"/>
      <c r="AW58" s="34"/>
      <c r="AX58" s="34"/>
      <c r="AY58" s="34"/>
      <c r="AZ58" s="34"/>
      <c r="BA58" s="34"/>
      <c r="BB58" s="34"/>
      <c r="BC58" s="34"/>
      <c r="BD58" s="34"/>
      <c r="BE58" s="34"/>
      <c r="BF58" s="34"/>
      <c r="BG58" s="34"/>
      <c r="BH58" s="34"/>
      <c r="BI58" s="34"/>
      <c r="BJ58" s="34"/>
      <c r="BK58" s="34"/>
      <c r="BL58" s="34"/>
      <c r="BM58" s="34"/>
      <c r="BN58" s="34"/>
      <c r="BO58" s="34"/>
      <c r="BP58" s="34"/>
      <c r="BQ58" s="34"/>
      <c r="BR58" s="34"/>
      <c r="BS58" s="34"/>
      <c r="BT58" s="34"/>
      <c r="BU58" s="34"/>
      <c r="BV58" s="34"/>
      <c r="BW58" s="34"/>
      <c r="BX58" s="34"/>
      <c r="BY58" s="34"/>
      <c r="BZ58" s="34"/>
      <c r="CA58" s="34"/>
      <c r="CB58" s="34"/>
      <c r="CC58" s="34"/>
      <c r="CD58" s="34"/>
      <c r="CE58" s="34"/>
      <c r="CF58" s="34"/>
      <c r="CG58" s="34"/>
      <c r="CH58" s="34"/>
      <c r="CI58" s="34"/>
      <c r="CJ58" s="34"/>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c r="DK58" s="34"/>
      <c r="DL58" s="34"/>
      <c r="DM58" s="34"/>
      <c r="DN58" s="34"/>
      <c r="DO58" s="34"/>
      <c r="DP58" s="34"/>
      <c r="DQ58" s="34"/>
      <c r="DR58" s="34"/>
      <c r="DS58" s="34"/>
      <c r="DT58" s="34"/>
      <c r="DU58" s="34"/>
      <c r="DV58" s="34"/>
      <c r="DW58" s="34"/>
      <c r="DX58" s="34"/>
      <c r="DY58" s="34"/>
      <c r="DZ58" s="34"/>
    </row>
    <row r="59" spans="1:130" outlineLevel="1">
      <c r="A59" s="21">
        <f t="shared" si="1"/>
        <v>61</v>
      </c>
      <c r="B59" s="21" t="s">
        <v>10</v>
      </c>
      <c r="C59" s="135" t="s">
        <v>1321</v>
      </c>
      <c r="D59" s="218"/>
      <c r="E59" s="218"/>
      <c r="F59" s="218"/>
      <c r="G59" s="546"/>
      <c r="H59" s="21" t="s">
        <v>10</v>
      </c>
      <c r="I59" s="135" t="s">
        <v>241</v>
      </c>
      <c r="J59" s="134"/>
      <c r="K59" s="331"/>
      <c r="L59" s="34"/>
      <c r="M59" s="34"/>
      <c r="N59" s="34"/>
      <c r="O59" s="34"/>
      <c r="P59" s="34"/>
      <c r="Q59" s="34"/>
      <c r="R59" s="34"/>
      <c r="S59" s="34"/>
      <c r="T59" s="34"/>
      <c r="U59" s="34"/>
      <c r="V59" s="34"/>
      <c r="W59" s="34"/>
      <c r="X59" s="34"/>
      <c r="Y59" s="34"/>
      <c r="Z59" s="34"/>
      <c r="AA59" s="34"/>
      <c r="AB59" s="34"/>
      <c r="AC59" s="34"/>
      <c r="AD59" s="34"/>
      <c r="AE59" s="34"/>
      <c r="AF59" s="34"/>
      <c r="AG59" s="34"/>
      <c r="AH59" s="34"/>
      <c r="AI59" s="34"/>
      <c r="AJ59" s="34"/>
      <c r="AK59" s="34"/>
      <c r="AL59" s="34"/>
      <c r="AM59" s="34"/>
      <c r="AN59" s="34"/>
      <c r="AO59" s="34"/>
      <c r="AP59" s="34"/>
      <c r="AQ59" s="34"/>
      <c r="AR59" s="34"/>
      <c r="AS59" s="34"/>
      <c r="AT59" s="34"/>
      <c r="AU59" s="34"/>
      <c r="AV59" s="34"/>
      <c r="AW59" s="34"/>
      <c r="AX59" s="34"/>
      <c r="AY59" s="34"/>
      <c r="AZ59" s="34"/>
      <c r="BA59" s="34"/>
      <c r="BB59" s="34"/>
      <c r="BC59" s="34"/>
      <c r="BD59" s="34"/>
      <c r="BE59" s="34"/>
      <c r="BF59" s="34"/>
      <c r="BG59" s="34"/>
      <c r="BH59" s="34"/>
      <c r="BI59" s="34"/>
      <c r="BJ59" s="34"/>
      <c r="BK59" s="34"/>
      <c r="BL59" s="34"/>
      <c r="BM59" s="34"/>
      <c r="BN59" s="34"/>
      <c r="BO59" s="34"/>
      <c r="BP59" s="34"/>
      <c r="BQ59" s="34"/>
      <c r="BR59" s="34"/>
      <c r="BS59" s="34"/>
      <c r="BT59" s="34"/>
      <c r="BU59" s="34"/>
      <c r="BV59" s="34"/>
      <c r="BW59" s="34"/>
      <c r="BX59" s="34"/>
      <c r="BY59" s="34"/>
      <c r="BZ59" s="34"/>
      <c r="CA59" s="34"/>
      <c r="CB59" s="34"/>
      <c r="CC59" s="34"/>
      <c r="CD59" s="34"/>
      <c r="CE59" s="34"/>
      <c r="CF59" s="34"/>
      <c r="CG59" s="34"/>
      <c r="CH59" s="34"/>
      <c r="CI59" s="34"/>
      <c r="CJ59" s="34"/>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c r="DK59" s="34"/>
      <c r="DL59" s="34"/>
      <c r="DM59" s="34"/>
      <c r="DN59" s="34"/>
      <c r="DO59" s="34"/>
      <c r="DP59" s="34"/>
      <c r="DQ59" s="34"/>
      <c r="DR59" s="34"/>
      <c r="DS59" s="34"/>
      <c r="DT59" s="34"/>
      <c r="DU59" s="34"/>
      <c r="DV59" s="34"/>
      <c r="DW59" s="34"/>
      <c r="DX59" s="34"/>
      <c r="DY59" s="34"/>
      <c r="DZ59" s="34"/>
    </row>
    <row r="60" spans="1:130" outlineLevel="1">
      <c r="A60" s="21">
        <f t="shared" si="1"/>
        <v>61</v>
      </c>
      <c r="B60" s="21" t="s">
        <v>10</v>
      </c>
      <c r="C60" s="135" t="s">
        <v>1321</v>
      </c>
      <c r="D60" s="218"/>
      <c r="E60" s="218"/>
      <c r="F60" s="218"/>
      <c r="G60" s="546"/>
      <c r="H60" s="21" t="s">
        <v>10</v>
      </c>
      <c r="I60" s="135" t="s">
        <v>338</v>
      </c>
      <c r="J60" s="134"/>
      <c r="K60" s="331"/>
      <c r="L60" s="34"/>
      <c r="M60" s="34"/>
      <c r="N60" s="34"/>
      <c r="O60" s="34"/>
      <c r="P60" s="34"/>
      <c r="Q60" s="34"/>
      <c r="R60" s="34"/>
      <c r="S60" s="34"/>
      <c r="T60" s="34"/>
      <c r="U60" s="34"/>
      <c r="V60" s="34"/>
      <c r="W60" s="34"/>
      <c r="X60" s="34"/>
      <c r="Y60" s="34"/>
      <c r="Z60" s="34"/>
      <c r="AA60" s="34"/>
      <c r="AB60" s="34"/>
      <c r="AC60" s="34"/>
      <c r="AD60" s="34"/>
      <c r="AE60" s="34"/>
      <c r="AF60" s="34"/>
      <c r="AG60" s="34"/>
      <c r="AH60" s="34"/>
      <c r="AI60" s="34"/>
      <c r="AJ60" s="34"/>
      <c r="AK60" s="34"/>
      <c r="AL60" s="34"/>
      <c r="AM60" s="34"/>
      <c r="AN60" s="34"/>
      <c r="AO60" s="34"/>
      <c r="AP60" s="34"/>
      <c r="AQ60" s="34"/>
      <c r="AR60" s="34"/>
      <c r="AS60" s="34"/>
      <c r="AT60" s="34"/>
      <c r="AU60" s="34"/>
      <c r="AV60" s="34"/>
      <c r="AW60" s="34"/>
      <c r="AX60" s="34"/>
      <c r="AY60" s="34"/>
      <c r="AZ60" s="34"/>
      <c r="BA60" s="34"/>
      <c r="BB60" s="34"/>
      <c r="BC60" s="34"/>
      <c r="BD60" s="34"/>
      <c r="BE60" s="34"/>
      <c r="BF60" s="34"/>
      <c r="BG60" s="34"/>
      <c r="BH60" s="34"/>
      <c r="BI60" s="34"/>
      <c r="BJ60" s="34"/>
      <c r="BK60" s="34"/>
      <c r="BL60" s="34"/>
      <c r="BM60" s="34"/>
      <c r="BN60" s="34"/>
      <c r="BO60" s="34"/>
      <c r="BP60" s="34"/>
      <c r="BQ60" s="34"/>
      <c r="BR60" s="34"/>
      <c r="BS60" s="34"/>
      <c r="BT60" s="34"/>
      <c r="BU60" s="34"/>
      <c r="BV60" s="34"/>
      <c r="BW60" s="34"/>
      <c r="BX60" s="34"/>
      <c r="BY60" s="34"/>
      <c r="BZ60" s="34"/>
      <c r="CA60" s="34"/>
      <c r="CB60" s="34"/>
      <c r="CC60" s="34"/>
      <c r="CD60" s="34"/>
      <c r="CE60" s="34"/>
      <c r="CF60" s="34"/>
      <c r="CG60" s="34"/>
      <c r="CH60" s="34"/>
      <c r="CI60" s="34"/>
      <c r="CJ60" s="34"/>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c r="DK60" s="34"/>
      <c r="DL60" s="34"/>
      <c r="DM60" s="34"/>
      <c r="DN60" s="34"/>
      <c r="DO60" s="34"/>
      <c r="DP60" s="34"/>
      <c r="DQ60" s="34"/>
      <c r="DR60" s="34"/>
      <c r="DS60" s="34"/>
      <c r="DT60" s="34"/>
      <c r="DU60" s="34"/>
      <c r="DV60" s="34"/>
      <c r="DW60" s="34"/>
      <c r="DX60" s="34"/>
      <c r="DY60" s="34"/>
      <c r="DZ60" s="34"/>
    </row>
    <row r="61" spans="1:130" outlineLevel="1">
      <c r="A61" s="21">
        <f t="shared" si="1"/>
        <v>61</v>
      </c>
      <c r="B61" s="21" t="s">
        <v>10</v>
      </c>
      <c r="C61" s="135" t="s">
        <v>1321</v>
      </c>
      <c r="D61" s="218"/>
      <c r="E61" s="218"/>
      <c r="F61" s="218"/>
      <c r="G61" s="546"/>
      <c r="H61" s="21" t="s">
        <v>10</v>
      </c>
      <c r="I61" s="135" t="s">
        <v>339</v>
      </c>
      <c r="J61" s="134"/>
      <c r="K61" s="331"/>
      <c r="L61" s="34"/>
      <c r="M61" s="34"/>
      <c r="N61" s="34"/>
      <c r="O61" s="34"/>
      <c r="P61" s="34"/>
      <c r="Q61" s="34"/>
      <c r="R61" s="34"/>
      <c r="S61" s="34"/>
      <c r="T61" s="34"/>
      <c r="U61" s="34"/>
      <c r="V61" s="34"/>
      <c r="W61" s="34"/>
      <c r="X61" s="34"/>
      <c r="Y61" s="34"/>
      <c r="Z61" s="34"/>
      <c r="AA61" s="34"/>
      <c r="AB61" s="34"/>
      <c r="AC61" s="34"/>
      <c r="AD61" s="34"/>
      <c r="AE61" s="34"/>
      <c r="AF61" s="34"/>
      <c r="AG61" s="34"/>
      <c r="AH61" s="34"/>
      <c r="AI61" s="34"/>
      <c r="AJ61" s="34"/>
      <c r="AK61" s="34"/>
      <c r="AL61" s="34"/>
      <c r="AM61" s="34"/>
      <c r="AN61" s="34"/>
      <c r="AO61" s="34"/>
      <c r="AP61" s="34"/>
      <c r="AQ61" s="34"/>
      <c r="AR61" s="34"/>
      <c r="AS61" s="34"/>
      <c r="AT61" s="34"/>
      <c r="AU61" s="34"/>
      <c r="AV61" s="34"/>
      <c r="AW61" s="34"/>
      <c r="AX61" s="34"/>
      <c r="AY61" s="34"/>
      <c r="AZ61" s="34"/>
      <c r="BA61" s="34"/>
      <c r="BB61" s="34"/>
      <c r="BC61" s="34"/>
      <c r="BD61" s="34"/>
      <c r="BE61" s="34"/>
      <c r="BF61" s="34"/>
      <c r="BG61" s="34"/>
      <c r="BH61" s="34"/>
      <c r="BI61" s="34"/>
      <c r="BJ61" s="34"/>
      <c r="BK61" s="34"/>
      <c r="BL61" s="34"/>
      <c r="BM61" s="34"/>
      <c r="BN61" s="34"/>
      <c r="BO61" s="34"/>
      <c r="BP61" s="34"/>
      <c r="BQ61" s="34"/>
      <c r="BR61" s="34"/>
      <c r="BS61" s="34"/>
      <c r="BT61" s="34"/>
      <c r="BU61" s="34"/>
      <c r="BV61" s="34"/>
      <c r="BW61" s="34"/>
      <c r="BX61" s="34"/>
      <c r="BY61" s="34"/>
      <c r="BZ61" s="34"/>
      <c r="CA61" s="34"/>
      <c r="CB61" s="34"/>
      <c r="CC61" s="34"/>
      <c r="CD61" s="34"/>
      <c r="CE61" s="34"/>
      <c r="CF61" s="34"/>
      <c r="CG61" s="34"/>
      <c r="CH61" s="34"/>
      <c r="CI61" s="34"/>
      <c r="CJ61" s="34"/>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c r="DK61" s="34"/>
      <c r="DL61" s="34"/>
      <c r="DM61" s="34"/>
      <c r="DN61" s="34"/>
      <c r="DO61" s="34"/>
      <c r="DP61" s="34"/>
      <c r="DQ61" s="34"/>
      <c r="DR61" s="34"/>
      <c r="DS61" s="34"/>
      <c r="DT61" s="34"/>
      <c r="DU61" s="34"/>
      <c r="DV61" s="34"/>
      <c r="DW61" s="34"/>
      <c r="DX61" s="34"/>
      <c r="DY61" s="34"/>
      <c r="DZ61" s="34"/>
    </row>
    <row r="62" spans="1:130" outlineLevel="1">
      <c r="A62" s="21">
        <f t="shared" si="1"/>
        <v>62</v>
      </c>
      <c r="B62" s="21" t="s">
        <v>10</v>
      </c>
      <c r="C62" s="135" t="s">
        <v>1322</v>
      </c>
      <c r="D62" s="218"/>
      <c r="E62" s="218"/>
      <c r="F62" s="218"/>
      <c r="G62" s="546"/>
      <c r="H62" s="21" t="s">
        <v>10</v>
      </c>
      <c r="I62" s="135" t="s">
        <v>1189</v>
      </c>
      <c r="J62" s="134"/>
      <c r="K62" s="331" t="s">
        <v>302</v>
      </c>
      <c r="L62" s="34"/>
      <c r="M62" s="34"/>
      <c r="N62" s="34"/>
      <c r="O62" s="34"/>
      <c r="P62" s="34"/>
      <c r="Q62" s="34"/>
      <c r="R62" s="34"/>
      <c r="S62" s="34"/>
      <c r="T62" s="34"/>
      <c r="U62" s="34"/>
      <c r="V62" s="34"/>
      <c r="W62" s="34"/>
      <c r="X62" s="34"/>
      <c r="Y62" s="34"/>
      <c r="Z62" s="34"/>
      <c r="AA62" s="34"/>
      <c r="AB62" s="34"/>
      <c r="AC62" s="34"/>
      <c r="AD62" s="34"/>
      <c r="AE62" s="34"/>
      <c r="AF62" s="34"/>
      <c r="AG62" s="34"/>
      <c r="AH62" s="34"/>
      <c r="AI62" s="34"/>
      <c r="AJ62" s="34"/>
      <c r="AK62" s="34"/>
      <c r="AL62" s="34"/>
      <c r="AM62" s="34"/>
      <c r="AN62" s="34"/>
      <c r="AO62" s="34"/>
      <c r="AP62" s="34"/>
      <c r="AQ62" s="34"/>
      <c r="AR62" s="34"/>
      <c r="AS62" s="34"/>
      <c r="AT62" s="34"/>
      <c r="AU62" s="34"/>
      <c r="AV62" s="34"/>
      <c r="AW62" s="34"/>
      <c r="AX62" s="34"/>
      <c r="AY62" s="34"/>
      <c r="AZ62" s="34"/>
      <c r="BA62" s="34"/>
      <c r="BB62" s="34"/>
      <c r="BC62" s="34"/>
      <c r="BD62" s="34"/>
      <c r="BE62" s="34"/>
      <c r="BF62" s="34"/>
      <c r="BG62" s="34"/>
      <c r="BH62" s="34"/>
      <c r="BI62" s="34"/>
      <c r="BJ62" s="34"/>
      <c r="BK62" s="34"/>
      <c r="BL62" s="34"/>
      <c r="BM62" s="34"/>
      <c r="BN62" s="34"/>
      <c r="BO62" s="34"/>
      <c r="BP62" s="34"/>
      <c r="BQ62" s="34"/>
      <c r="BR62" s="34"/>
      <c r="BS62" s="34"/>
      <c r="BT62" s="34"/>
      <c r="BU62" s="34"/>
      <c r="BV62" s="34"/>
      <c r="BW62" s="34"/>
      <c r="BX62" s="34"/>
      <c r="BY62" s="34"/>
      <c r="BZ62" s="34"/>
      <c r="CA62" s="34"/>
      <c r="CB62" s="34"/>
      <c r="CC62" s="34"/>
      <c r="CD62" s="34"/>
      <c r="CE62" s="34"/>
      <c r="CF62" s="34"/>
      <c r="CG62" s="34"/>
      <c r="CH62" s="34"/>
      <c r="CI62" s="34"/>
      <c r="CJ62" s="34"/>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c r="DK62" s="34"/>
      <c r="DL62" s="34"/>
      <c r="DM62" s="34"/>
      <c r="DN62" s="34"/>
      <c r="DO62" s="34"/>
      <c r="DP62" s="34"/>
      <c r="DQ62" s="34"/>
      <c r="DR62" s="34"/>
      <c r="DS62" s="34"/>
      <c r="DT62" s="34"/>
      <c r="DU62" s="34"/>
      <c r="DV62" s="34"/>
      <c r="DW62" s="34"/>
      <c r="DX62" s="34"/>
      <c r="DY62" s="34"/>
      <c r="DZ62" s="34"/>
    </row>
    <row r="63" spans="1:130" outlineLevel="1">
      <c r="A63" s="21">
        <f t="shared" si="1"/>
        <v>62</v>
      </c>
      <c r="B63" s="21" t="s">
        <v>10</v>
      </c>
      <c r="C63" s="135" t="s">
        <v>1322</v>
      </c>
      <c r="D63" s="218"/>
      <c r="E63" s="218"/>
      <c r="F63" s="218"/>
      <c r="G63" s="546"/>
      <c r="H63" s="21" t="s">
        <v>10</v>
      </c>
      <c r="I63" s="135" t="s">
        <v>1228</v>
      </c>
      <c r="J63" s="134"/>
      <c r="K63" s="331" t="s">
        <v>302</v>
      </c>
      <c r="L63" s="34"/>
      <c r="M63" s="34"/>
      <c r="N63" s="34"/>
      <c r="O63" s="34"/>
      <c r="P63" s="34"/>
      <c r="Q63" s="34"/>
      <c r="R63" s="34"/>
      <c r="S63" s="34"/>
      <c r="T63" s="34"/>
      <c r="U63" s="34"/>
      <c r="V63" s="34"/>
      <c r="W63" s="34"/>
      <c r="X63" s="34"/>
      <c r="Y63" s="34"/>
      <c r="Z63" s="34"/>
      <c r="AA63" s="34"/>
      <c r="AB63" s="34"/>
      <c r="AC63" s="34"/>
      <c r="AD63" s="34"/>
      <c r="AE63" s="34"/>
      <c r="AF63" s="34"/>
      <c r="AG63" s="34"/>
      <c r="AH63" s="34"/>
      <c r="AI63" s="34"/>
      <c r="AJ63" s="34"/>
      <c r="AK63" s="34"/>
      <c r="AL63" s="34"/>
      <c r="AM63" s="34"/>
      <c r="AN63" s="34"/>
      <c r="AO63" s="34"/>
      <c r="AP63" s="34"/>
      <c r="AQ63" s="34"/>
      <c r="AR63" s="34"/>
      <c r="AS63" s="34"/>
      <c r="AT63" s="34"/>
      <c r="AU63" s="34"/>
      <c r="AV63" s="34"/>
      <c r="AW63" s="34"/>
      <c r="AX63" s="34"/>
      <c r="AY63" s="34"/>
      <c r="AZ63" s="34"/>
      <c r="BA63" s="34"/>
      <c r="BB63" s="34"/>
      <c r="BC63" s="34"/>
      <c r="BD63" s="34"/>
      <c r="BE63" s="34"/>
      <c r="BF63" s="34"/>
      <c r="BG63" s="34"/>
      <c r="BH63" s="34"/>
      <c r="BI63" s="34"/>
      <c r="BJ63" s="34"/>
      <c r="BK63" s="34"/>
      <c r="BL63" s="34"/>
      <c r="BM63" s="34"/>
      <c r="BN63" s="34"/>
      <c r="BO63" s="34"/>
      <c r="BP63" s="34"/>
      <c r="BQ63" s="34"/>
      <c r="BR63" s="34"/>
      <c r="BS63" s="34"/>
      <c r="BT63" s="34"/>
      <c r="BU63" s="34"/>
      <c r="BV63" s="34"/>
      <c r="BW63" s="34"/>
      <c r="BX63" s="34"/>
      <c r="BY63" s="34"/>
      <c r="BZ63" s="34"/>
      <c r="CA63" s="34"/>
      <c r="CB63" s="34"/>
      <c r="CC63" s="34"/>
      <c r="CD63" s="34"/>
      <c r="CE63" s="34"/>
      <c r="CF63" s="34"/>
      <c r="CG63" s="34"/>
      <c r="CH63" s="34"/>
      <c r="CI63" s="34"/>
      <c r="CJ63" s="34"/>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c r="DK63" s="34"/>
      <c r="DL63" s="34"/>
      <c r="DM63" s="34"/>
      <c r="DN63" s="34"/>
      <c r="DO63" s="34"/>
      <c r="DP63" s="34"/>
      <c r="DQ63" s="34"/>
      <c r="DR63" s="34"/>
      <c r="DS63" s="34"/>
      <c r="DT63" s="34"/>
      <c r="DU63" s="34"/>
      <c r="DV63" s="34"/>
      <c r="DW63" s="34"/>
      <c r="DX63" s="34"/>
      <c r="DY63" s="34"/>
      <c r="DZ63" s="34"/>
    </row>
    <row r="64" spans="1:130" outlineLevel="1">
      <c r="A64" s="21">
        <f t="shared" si="1"/>
        <v>62</v>
      </c>
      <c r="B64" s="21" t="s">
        <v>10</v>
      </c>
      <c r="C64" s="135" t="s">
        <v>1322</v>
      </c>
      <c r="D64" s="218"/>
      <c r="E64" s="218"/>
      <c r="F64" s="218"/>
      <c r="G64" s="546"/>
      <c r="H64" s="21" t="s">
        <v>10</v>
      </c>
      <c r="I64" s="135" t="s">
        <v>1320</v>
      </c>
      <c r="J64" s="134"/>
      <c r="K64" s="331" t="s">
        <v>6</v>
      </c>
      <c r="L64" s="331" t="s">
        <v>7</v>
      </c>
      <c r="M64" s="331" t="s">
        <v>8</v>
      </c>
      <c r="N64" s="34"/>
      <c r="O64" s="34"/>
      <c r="P64" s="34"/>
      <c r="Q64" s="34"/>
      <c r="R64" s="34"/>
      <c r="S64" s="34"/>
      <c r="T64" s="34"/>
      <c r="U64" s="34"/>
      <c r="V64" s="34"/>
      <c r="W64" s="34"/>
      <c r="X64" s="34"/>
      <c r="Y64" s="34"/>
      <c r="Z64" s="34"/>
      <c r="AA64" s="34"/>
      <c r="AB64" s="34"/>
      <c r="AC64" s="34"/>
      <c r="AD64" s="34"/>
      <c r="AE64" s="34"/>
      <c r="AF64" s="34"/>
      <c r="AG64" s="34"/>
      <c r="AH64" s="34"/>
      <c r="AI64" s="34"/>
      <c r="AJ64" s="34"/>
      <c r="AK64" s="34"/>
      <c r="AL64" s="34"/>
      <c r="AM64" s="34"/>
      <c r="AN64" s="34"/>
      <c r="AO64" s="34"/>
      <c r="AP64" s="34"/>
      <c r="AQ64" s="34"/>
      <c r="AR64" s="34"/>
      <c r="AS64" s="34"/>
      <c r="AT64" s="34"/>
      <c r="AU64" s="34"/>
      <c r="AV64" s="34"/>
      <c r="AW64" s="34"/>
      <c r="AX64" s="34"/>
      <c r="AY64" s="34"/>
      <c r="AZ64" s="34"/>
      <c r="BA64" s="34"/>
      <c r="BB64" s="34"/>
      <c r="BC64" s="34"/>
      <c r="BD64" s="34"/>
      <c r="BE64" s="34"/>
      <c r="BF64" s="34"/>
      <c r="BG64" s="34"/>
      <c r="BH64" s="34"/>
      <c r="BI64" s="34"/>
      <c r="BJ64" s="34"/>
      <c r="BK64" s="34"/>
      <c r="BL64" s="34"/>
      <c r="BM64" s="34"/>
      <c r="BN64" s="34"/>
      <c r="BO64" s="34"/>
      <c r="BP64" s="34"/>
      <c r="BQ64" s="34"/>
      <c r="BR64" s="34"/>
      <c r="BS64" s="34"/>
      <c r="BT64" s="34"/>
      <c r="BU64" s="34"/>
      <c r="BV64" s="34"/>
      <c r="BW64" s="34"/>
      <c r="BX64" s="34"/>
      <c r="BY64" s="34"/>
      <c r="BZ64" s="34"/>
      <c r="CA64" s="34"/>
      <c r="CB64" s="34"/>
      <c r="CC64" s="34"/>
      <c r="CD64" s="34"/>
      <c r="CE64" s="34"/>
      <c r="CF64" s="34"/>
      <c r="CG64" s="34"/>
      <c r="CH64" s="34"/>
      <c r="CI64" s="34"/>
      <c r="CJ64" s="34"/>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c r="DK64" s="34"/>
      <c r="DL64" s="34"/>
      <c r="DM64" s="34"/>
      <c r="DN64" s="34"/>
      <c r="DO64" s="34"/>
      <c r="DP64" s="34"/>
      <c r="DQ64" s="34"/>
      <c r="DR64" s="34"/>
      <c r="DS64" s="34"/>
      <c r="DT64" s="34"/>
      <c r="DU64" s="34"/>
      <c r="DV64" s="34"/>
      <c r="DW64" s="34"/>
      <c r="DX64" s="34"/>
      <c r="DY64" s="34"/>
      <c r="DZ64" s="34"/>
    </row>
    <row r="65" spans="1:490" outlineLevel="1">
      <c r="A65" s="21">
        <f t="shared" si="1"/>
        <v>63</v>
      </c>
      <c r="B65" s="21" t="s">
        <v>10</v>
      </c>
      <c r="C65" s="135" t="s">
        <v>1323</v>
      </c>
      <c r="D65" s="218"/>
      <c r="E65" s="218"/>
      <c r="F65" s="218"/>
      <c r="G65" s="546"/>
      <c r="H65" s="21" t="s">
        <v>10</v>
      </c>
      <c r="I65" s="135" t="s">
        <v>1321</v>
      </c>
      <c r="J65" s="134"/>
      <c r="K65" s="331" t="s">
        <v>6</v>
      </c>
      <c r="L65" s="331" t="s">
        <v>7</v>
      </c>
      <c r="M65" s="331" t="s">
        <v>8</v>
      </c>
      <c r="N65" s="34"/>
      <c r="O65" s="34"/>
      <c r="P65" s="34"/>
      <c r="Q65" s="34"/>
      <c r="R65" s="34"/>
      <c r="S65" s="34"/>
      <c r="T65" s="34"/>
      <c r="U65" s="34"/>
      <c r="V65" s="34"/>
      <c r="W65" s="34"/>
      <c r="X65" s="34"/>
      <c r="Y65" s="34"/>
      <c r="Z65" s="34"/>
      <c r="AA65" s="34"/>
      <c r="AB65" s="34"/>
      <c r="AC65" s="34"/>
      <c r="AD65" s="34"/>
      <c r="AE65" s="34"/>
      <c r="AF65" s="34"/>
      <c r="AG65" s="34"/>
      <c r="AH65" s="34"/>
      <c r="AI65" s="34"/>
      <c r="AJ65" s="34"/>
      <c r="AK65" s="34"/>
      <c r="AL65" s="34"/>
      <c r="AM65" s="34"/>
      <c r="AN65" s="34"/>
      <c r="AO65" s="34"/>
      <c r="AP65" s="34"/>
      <c r="AQ65" s="34"/>
      <c r="AR65" s="34"/>
      <c r="AS65" s="34"/>
      <c r="AT65" s="34"/>
      <c r="AU65" s="34"/>
      <c r="AV65" s="34"/>
      <c r="AW65" s="34"/>
      <c r="AX65" s="34"/>
      <c r="AY65" s="34"/>
      <c r="AZ65" s="34"/>
      <c r="BA65" s="34"/>
      <c r="BB65" s="34"/>
      <c r="BC65" s="34"/>
      <c r="BD65" s="34"/>
      <c r="BE65" s="34"/>
      <c r="BF65" s="34"/>
      <c r="BG65" s="34"/>
      <c r="BH65" s="34"/>
      <c r="BI65" s="34"/>
      <c r="BJ65" s="34"/>
      <c r="BK65" s="34"/>
      <c r="BL65" s="34"/>
      <c r="BM65" s="34"/>
      <c r="BN65" s="34"/>
      <c r="BO65" s="34"/>
      <c r="BP65" s="34"/>
      <c r="BQ65" s="34"/>
      <c r="BR65" s="34"/>
      <c r="BS65" s="34"/>
      <c r="BT65" s="34"/>
      <c r="BU65" s="34"/>
      <c r="BV65" s="34"/>
      <c r="BW65" s="34"/>
      <c r="BX65" s="34"/>
      <c r="BY65" s="34"/>
      <c r="BZ65" s="34"/>
      <c r="CA65" s="34"/>
      <c r="CB65" s="34"/>
      <c r="CC65" s="34"/>
      <c r="CD65" s="34"/>
      <c r="CE65" s="34"/>
      <c r="CF65" s="34"/>
      <c r="CG65" s="34"/>
      <c r="CH65" s="34"/>
      <c r="CI65" s="34"/>
      <c r="CJ65" s="34"/>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c r="DK65" s="34"/>
      <c r="DL65" s="34"/>
      <c r="DM65" s="34"/>
      <c r="DN65" s="34"/>
      <c r="DO65" s="34"/>
      <c r="DP65" s="34"/>
      <c r="DQ65" s="34"/>
      <c r="DR65" s="34"/>
      <c r="DS65" s="34"/>
      <c r="DT65" s="34"/>
      <c r="DU65" s="34"/>
      <c r="DV65" s="34"/>
      <c r="DW65" s="34"/>
      <c r="DX65" s="34"/>
      <c r="DY65" s="34"/>
      <c r="DZ65" s="34"/>
    </row>
    <row r="66" spans="1:490" outlineLevel="1">
      <c r="A66" s="21">
        <f t="shared" si="1"/>
        <v>63</v>
      </c>
      <c r="B66" s="21" t="s">
        <v>10</v>
      </c>
      <c r="C66" s="135" t="s">
        <v>1323</v>
      </c>
      <c r="D66" s="218"/>
      <c r="E66" s="218"/>
      <c r="F66" s="218"/>
      <c r="G66" s="546"/>
      <c r="H66" s="21" t="s">
        <v>10</v>
      </c>
      <c r="I66" s="135" t="s">
        <v>1322</v>
      </c>
      <c r="J66" s="134"/>
      <c r="K66" s="331" t="s">
        <v>6</v>
      </c>
      <c r="L66" s="331" t="s">
        <v>7</v>
      </c>
      <c r="M66" s="331" t="s">
        <v>8</v>
      </c>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c r="AV66" s="34"/>
      <c r="AW66" s="34"/>
      <c r="AX66" s="34"/>
      <c r="AY66" s="34"/>
      <c r="AZ66" s="34"/>
      <c r="BA66" s="34"/>
      <c r="BB66" s="34"/>
      <c r="BC66" s="34"/>
      <c r="BD66" s="34"/>
      <c r="BE66" s="34"/>
      <c r="BF66" s="34"/>
      <c r="BG66" s="34"/>
      <c r="BH66" s="34"/>
      <c r="BI66" s="34"/>
      <c r="BJ66" s="34"/>
      <c r="BK66" s="34"/>
      <c r="BL66" s="34"/>
      <c r="BM66" s="34"/>
      <c r="BN66" s="34"/>
      <c r="BO66" s="34"/>
      <c r="BP66" s="34"/>
      <c r="BQ66" s="34"/>
      <c r="BR66" s="34"/>
      <c r="BS66" s="34"/>
      <c r="BT66" s="34"/>
      <c r="BU66" s="34"/>
      <c r="BV66" s="34"/>
      <c r="BW66" s="34"/>
      <c r="BX66" s="34"/>
      <c r="BY66" s="34"/>
      <c r="BZ66" s="34"/>
      <c r="CA66" s="34"/>
      <c r="CB66" s="34"/>
      <c r="CC66" s="34"/>
      <c r="CD66" s="34"/>
      <c r="CE66" s="34"/>
      <c r="CF66" s="34"/>
      <c r="CG66" s="34"/>
      <c r="CH66" s="34"/>
      <c r="CI66" s="34"/>
      <c r="CJ66" s="34"/>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c r="DK66" s="34"/>
      <c r="DL66" s="34"/>
      <c r="DM66" s="34"/>
      <c r="DN66" s="34"/>
      <c r="DO66" s="34"/>
      <c r="DP66" s="34"/>
      <c r="DQ66" s="34"/>
      <c r="DR66" s="34"/>
      <c r="DS66" s="34"/>
      <c r="DT66" s="34"/>
      <c r="DU66" s="34"/>
      <c r="DV66" s="34"/>
      <c r="DW66" s="34"/>
      <c r="DX66" s="34"/>
      <c r="DY66" s="34"/>
      <c r="DZ66" s="34"/>
    </row>
    <row r="67" spans="1:490" outlineLevel="1">
      <c r="A67" s="21">
        <f t="shared" si="1"/>
        <v>63</v>
      </c>
      <c r="B67" s="21" t="s">
        <v>10</v>
      </c>
      <c r="C67" s="135" t="s">
        <v>1323</v>
      </c>
      <c r="D67" s="218"/>
      <c r="E67" s="218"/>
      <c r="F67" s="218"/>
      <c r="G67" s="546"/>
      <c r="H67" s="21" t="s">
        <v>10</v>
      </c>
      <c r="I67" s="135" t="s">
        <v>1323</v>
      </c>
      <c r="J67" s="134"/>
      <c r="K67" s="331" t="s">
        <v>6</v>
      </c>
      <c r="L67" s="331" t="s">
        <v>7</v>
      </c>
      <c r="M67" s="331" t="s">
        <v>8</v>
      </c>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c r="BQ67" s="34"/>
      <c r="BR67" s="34"/>
      <c r="BS67" s="34"/>
      <c r="BT67" s="34"/>
      <c r="BU67" s="34"/>
      <c r="BV67" s="34"/>
      <c r="BW67" s="34"/>
      <c r="BX67" s="34"/>
      <c r="BY67" s="34"/>
      <c r="BZ67" s="34"/>
      <c r="CA67" s="34"/>
      <c r="CB67" s="34"/>
      <c r="CC67" s="34"/>
      <c r="CD67" s="34"/>
      <c r="CE67" s="34"/>
      <c r="CF67" s="34"/>
      <c r="CG67" s="34"/>
      <c r="CH67" s="34"/>
      <c r="CI67" s="34"/>
      <c r="CJ67" s="34"/>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c r="DK67" s="34"/>
      <c r="DL67" s="34"/>
      <c r="DM67" s="34"/>
      <c r="DN67" s="34"/>
      <c r="DO67" s="34"/>
      <c r="DP67" s="34"/>
      <c r="DQ67" s="34"/>
      <c r="DR67" s="34"/>
      <c r="DS67" s="34"/>
      <c r="DT67" s="34"/>
      <c r="DU67" s="34"/>
      <c r="DV67" s="34"/>
      <c r="DW67" s="34"/>
      <c r="DX67" s="34"/>
      <c r="DY67" s="34"/>
      <c r="DZ67" s="34"/>
    </row>
    <row r="68" spans="1:490" outlineLevel="1">
      <c r="A68" s="21">
        <f t="shared" si="1"/>
        <v>64</v>
      </c>
      <c r="B68" s="21" t="s">
        <v>10</v>
      </c>
      <c r="C68" s="135" t="s">
        <v>233</v>
      </c>
      <c r="D68" s="218"/>
      <c r="E68" s="218"/>
      <c r="F68" s="218"/>
      <c r="G68" s="546"/>
      <c r="H68" s="21" t="s">
        <v>10</v>
      </c>
      <c r="I68" s="135" t="s">
        <v>233</v>
      </c>
      <c r="J68" s="134"/>
      <c r="K68" s="331"/>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c r="AV68" s="34"/>
      <c r="AW68" s="34"/>
      <c r="AX68" s="34"/>
      <c r="AY68" s="34"/>
      <c r="AZ68" s="34"/>
      <c r="BA68" s="34"/>
      <c r="BB68" s="34"/>
      <c r="BC68" s="34"/>
      <c r="BD68" s="34"/>
      <c r="BE68" s="34"/>
      <c r="BF68" s="34"/>
      <c r="BG68" s="34"/>
      <c r="BH68" s="34"/>
      <c r="BI68" s="34"/>
      <c r="BJ68" s="34"/>
      <c r="BK68" s="34"/>
      <c r="BL68" s="34"/>
      <c r="BM68" s="34"/>
      <c r="BN68" s="34"/>
      <c r="BO68" s="34"/>
      <c r="BP68" s="34"/>
      <c r="BQ68" s="34"/>
      <c r="BR68" s="34"/>
      <c r="BS68" s="34"/>
      <c r="BT68" s="34"/>
      <c r="BU68" s="34"/>
      <c r="BV68" s="34"/>
      <c r="BW68" s="34"/>
      <c r="BX68" s="34"/>
      <c r="BY68" s="34"/>
      <c r="BZ68" s="34"/>
      <c r="CA68" s="34"/>
      <c r="CB68" s="34"/>
      <c r="CC68" s="34"/>
      <c r="CD68" s="34"/>
      <c r="CE68" s="34"/>
      <c r="CF68" s="34"/>
      <c r="CG68" s="34"/>
      <c r="CH68" s="34"/>
      <c r="CI68" s="34"/>
      <c r="CJ68" s="34"/>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c r="DK68" s="34"/>
      <c r="DL68" s="34"/>
      <c r="DM68" s="34"/>
      <c r="DN68" s="34"/>
      <c r="DO68" s="34"/>
      <c r="DP68" s="34"/>
      <c r="DQ68" s="34"/>
      <c r="DR68" s="34"/>
      <c r="DS68" s="34"/>
      <c r="DT68" s="34"/>
      <c r="DU68" s="34"/>
      <c r="DV68" s="34"/>
      <c r="DW68" s="34"/>
      <c r="DX68" s="34"/>
      <c r="DY68" s="34"/>
      <c r="DZ68" s="34"/>
    </row>
    <row r="69" spans="1:490" outlineLevel="1">
      <c r="A69" s="21">
        <f t="shared" si="1"/>
        <v>65</v>
      </c>
      <c r="B69" s="21" t="s">
        <v>10</v>
      </c>
      <c r="C69" s="135" t="s">
        <v>234</v>
      </c>
      <c r="D69" s="218"/>
      <c r="E69" s="218"/>
      <c r="F69" s="218"/>
      <c r="G69" s="546"/>
      <c r="H69" s="21" t="s">
        <v>10</v>
      </c>
      <c r="I69" s="135" t="s">
        <v>234</v>
      </c>
      <c r="J69" s="134"/>
      <c r="K69" s="331"/>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c r="AV69" s="34"/>
      <c r="AW69" s="34"/>
      <c r="AX69" s="34"/>
      <c r="AY69" s="34"/>
      <c r="AZ69" s="34"/>
      <c r="BA69" s="34"/>
      <c r="BB69" s="34"/>
      <c r="BC69" s="34"/>
      <c r="BD69" s="34"/>
      <c r="BE69" s="34"/>
      <c r="BF69" s="34"/>
      <c r="BG69" s="34"/>
      <c r="BH69" s="34"/>
      <c r="BI69" s="34"/>
      <c r="BJ69" s="34"/>
      <c r="BK69" s="34"/>
      <c r="BL69" s="34"/>
      <c r="BM69" s="34"/>
      <c r="BN69" s="34"/>
      <c r="BO69" s="34"/>
      <c r="BP69" s="34"/>
      <c r="BQ69" s="34"/>
      <c r="BR69" s="34"/>
      <c r="BS69" s="34"/>
      <c r="BT69" s="34"/>
      <c r="BU69" s="34"/>
      <c r="BV69" s="34"/>
      <c r="BW69" s="34"/>
      <c r="BX69" s="34"/>
      <c r="BY69" s="34"/>
      <c r="BZ69" s="34"/>
      <c r="CA69" s="34"/>
      <c r="CB69" s="34"/>
      <c r="CC69" s="34"/>
      <c r="CD69" s="34"/>
      <c r="CE69" s="34"/>
      <c r="CF69" s="34"/>
      <c r="CG69" s="34"/>
      <c r="CH69" s="34"/>
      <c r="CI69" s="34"/>
      <c r="CJ69" s="34"/>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c r="DK69" s="34"/>
      <c r="DL69" s="34"/>
      <c r="DM69" s="34"/>
      <c r="DN69" s="34"/>
      <c r="DO69" s="34"/>
      <c r="DP69" s="34"/>
      <c r="DQ69" s="34"/>
      <c r="DR69" s="34"/>
      <c r="DS69" s="34"/>
      <c r="DT69" s="34"/>
      <c r="DU69" s="34"/>
      <c r="DV69" s="34"/>
      <c r="DW69" s="34"/>
      <c r="DX69" s="34"/>
      <c r="DY69" s="34"/>
      <c r="DZ69" s="34"/>
    </row>
    <row r="70" spans="1:490" outlineLevel="1">
      <c r="A70" s="21">
        <f t="shared" si="1"/>
        <v>66</v>
      </c>
      <c r="B70" s="21" t="s">
        <v>10</v>
      </c>
      <c r="C70" s="135" t="s">
        <v>33</v>
      </c>
      <c r="D70" s="135"/>
      <c r="E70" s="218"/>
      <c r="F70" s="218"/>
      <c r="G70" s="546"/>
      <c r="H70" s="21" t="s">
        <v>10</v>
      </c>
      <c r="I70" s="135" t="s">
        <v>33</v>
      </c>
      <c r="J70" s="134"/>
      <c r="K70" s="331" t="s">
        <v>6</v>
      </c>
      <c r="L70" s="331" t="s">
        <v>7</v>
      </c>
      <c r="M70" s="331" t="s">
        <v>8</v>
      </c>
      <c r="N70" s="331" t="s">
        <v>168</v>
      </c>
      <c r="O70" s="331" t="s">
        <v>183</v>
      </c>
      <c r="P70" s="331" t="s">
        <v>246</v>
      </c>
      <c r="Q70" s="331" t="s">
        <v>248</v>
      </c>
      <c r="R70" s="331" t="s">
        <v>282</v>
      </c>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34"/>
      <c r="AW70" s="34"/>
      <c r="AX70" s="34"/>
      <c r="AY70" s="34"/>
      <c r="AZ70" s="34"/>
      <c r="BA70" s="34"/>
      <c r="BB70" s="34"/>
      <c r="BC70" s="34"/>
      <c r="BD70" s="34"/>
      <c r="BE70" s="34"/>
      <c r="BF70" s="34"/>
      <c r="BG70" s="34"/>
      <c r="BH70" s="34"/>
      <c r="BI70" s="34"/>
      <c r="BJ70" s="34"/>
      <c r="BK70" s="34"/>
      <c r="BL70" s="34"/>
      <c r="BM70" s="34"/>
      <c r="BN70" s="34"/>
      <c r="BO70" s="34"/>
      <c r="BP70" s="34"/>
      <c r="BQ70" s="34"/>
      <c r="BR70" s="34"/>
      <c r="BS70" s="34"/>
      <c r="BT70" s="34"/>
      <c r="BU70" s="34"/>
      <c r="BV70" s="34"/>
      <c r="BW70" s="34"/>
      <c r="BX70" s="34"/>
      <c r="BY70" s="34"/>
      <c r="BZ70" s="34"/>
      <c r="CA70" s="34"/>
      <c r="CB70" s="34"/>
      <c r="CC70" s="34"/>
      <c r="CD70" s="34"/>
      <c r="CE70" s="34"/>
      <c r="CF70" s="34"/>
      <c r="CG70" s="34"/>
      <c r="CH70" s="34"/>
      <c r="CI70" s="34"/>
      <c r="CJ70" s="34"/>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c r="DK70" s="34"/>
      <c r="DL70" s="34"/>
      <c r="DM70" s="34"/>
      <c r="DN70" s="34"/>
      <c r="DO70" s="34"/>
      <c r="DP70" s="34"/>
      <c r="DQ70" s="34"/>
      <c r="DR70" s="34"/>
      <c r="DS70" s="34"/>
      <c r="DT70" s="34"/>
      <c r="DU70" s="34"/>
      <c r="DV70" s="34"/>
      <c r="DW70" s="34"/>
      <c r="DX70" s="34"/>
      <c r="DY70" s="34"/>
      <c r="DZ70" s="34"/>
    </row>
    <row r="71" spans="1:490" outlineLevel="1">
      <c r="A71" s="21">
        <f t="shared" si="1"/>
        <v>66</v>
      </c>
      <c r="B71" s="21" t="s">
        <v>10</v>
      </c>
      <c r="C71" s="135" t="s">
        <v>33</v>
      </c>
      <c r="D71" s="218"/>
      <c r="E71" s="218"/>
      <c r="F71" s="218"/>
      <c r="G71" s="546"/>
      <c r="H71" s="21" t="s">
        <v>10</v>
      </c>
      <c r="I71" s="135" t="s">
        <v>35</v>
      </c>
      <c r="J71" s="134"/>
      <c r="K71" s="331" t="s">
        <v>6</v>
      </c>
      <c r="L71" s="331" t="s">
        <v>7</v>
      </c>
      <c r="M71" s="331" t="s">
        <v>8</v>
      </c>
      <c r="N71" s="331" t="s">
        <v>168</v>
      </c>
      <c r="O71" s="331" t="s">
        <v>183</v>
      </c>
      <c r="P71" s="331" t="s">
        <v>246</v>
      </c>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c r="AV71" s="34"/>
      <c r="AW71" s="34"/>
      <c r="AX71" s="34"/>
      <c r="AY71" s="34"/>
      <c r="AZ71" s="34"/>
      <c r="BA71" s="34"/>
      <c r="BB71" s="34"/>
      <c r="BC71" s="34"/>
      <c r="BD71" s="34"/>
      <c r="BE71" s="34"/>
      <c r="BF71" s="34"/>
      <c r="BG71" s="34"/>
      <c r="BH71" s="34"/>
      <c r="BI71" s="34"/>
      <c r="BJ71" s="34"/>
      <c r="BK71" s="34"/>
      <c r="BL71" s="34"/>
      <c r="BM71" s="34"/>
      <c r="BN71" s="34"/>
      <c r="BO71" s="34"/>
      <c r="BP71" s="34"/>
      <c r="BQ71" s="34"/>
      <c r="BR71" s="34"/>
      <c r="BS71" s="34"/>
      <c r="BT71" s="34"/>
      <c r="BU71" s="34"/>
      <c r="BV71" s="34"/>
      <c r="BW71" s="34"/>
      <c r="BX71" s="34"/>
      <c r="BY71" s="34"/>
      <c r="BZ71" s="34"/>
      <c r="CA71" s="34"/>
      <c r="CB71" s="34"/>
      <c r="CC71" s="34"/>
      <c r="CD71" s="34"/>
      <c r="CE71" s="34"/>
      <c r="CF71" s="34"/>
      <c r="CG71" s="34"/>
      <c r="CH71" s="34"/>
      <c r="CI71" s="34"/>
      <c r="CJ71" s="34"/>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c r="DK71" s="34"/>
      <c r="DL71" s="34"/>
      <c r="DM71" s="34"/>
      <c r="DN71" s="34"/>
      <c r="DO71" s="34"/>
      <c r="DP71" s="34"/>
      <c r="DQ71" s="34"/>
      <c r="DR71" s="34"/>
      <c r="DS71" s="34"/>
      <c r="DT71" s="34"/>
      <c r="DU71" s="34"/>
      <c r="DV71" s="34"/>
      <c r="DW71" s="34"/>
      <c r="DX71" s="34"/>
      <c r="DY71" s="34"/>
      <c r="DZ71" s="34"/>
    </row>
    <row r="72" spans="1:490" outlineLevel="1">
      <c r="A72" s="21">
        <f t="shared" si="1"/>
        <v>66</v>
      </c>
      <c r="B72" s="21" t="s">
        <v>10</v>
      </c>
      <c r="C72" s="135" t="s">
        <v>33</v>
      </c>
      <c r="D72" s="135"/>
      <c r="E72" s="218"/>
      <c r="F72" s="218"/>
      <c r="G72" s="546"/>
      <c r="H72" s="21" t="s">
        <v>10</v>
      </c>
      <c r="I72" s="135" t="s">
        <v>1595</v>
      </c>
      <c r="J72" s="134"/>
      <c r="K72" s="331" t="s">
        <v>6</v>
      </c>
      <c r="L72" s="331" t="s">
        <v>7</v>
      </c>
      <c r="M72" s="331" t="s">
        <v>8</v>
      </c>
      <c r="N72" s="331" t="s">
        <v>168</v>
      </c>
      <c r="O72" s="331" t="s">
        <v>183</v>
      </c>
      <c r="P72" s="331" t="s">
        <v>246</v>
      </c>
      <c r="Q72" s="331" t="s">
        <v>248</v>
      </c>
      <c r="R72" s="331" t="s">
        <v>282</v>
      </c>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c r="AV72" s="34"/>
      <c r="AW72" s="34"/>
      <c r="AX72" s="34"/>
      <c r="AY72" s="34"/>
      <c r="AZ72" s="34"/>
      <c r="BA72" s="34"/>
      <c r="BB72" s="34"/>
      <c r="BC72" s="34"/>
      <c r="BD72" s="34"/>
      <c r="BE72" s="34"/>
      <c r="BF72" s="34"/>
      <c r="BG72" s="34"/>
      <c r="BH72" s="34"/>
      <c r="BI72" s="34"/>
      <c r="BJ72" s="34"/>
      <c r="BK72" s="34"/>
      <c r="BL72" s="34"/>
      <c r="BM72" s="34"/>
      <c r="BN72" s="34"/>
      <c r="BO72" s="34"/>
      <c r="BP72" s="34"/>
      <c r="BQ72" s="34"/>
      <c r="BR72" s="34"/>
      <c r="BS72" s="34"/>
      <c r="BT72" s="34"/>
      <c r="BU72" s="34"/>
      <c r="BV72" s="34"/>
      <c r="BW72" s="34"/>
      <c r="BX72" s="34"/>
      <c r="BY72" s="34"/>
      <c r="BZ72" s="34"/>
      <c r="CA72" s="34"/>
      <c r="CB72" s="34"/>
      <c r="CC72" s="34"/>
      <c r="CD72" s="34"/>
      <c r="CE72" s="34"/>
      <c r="CF72" s="34"/>
      <c r="CG72" s="34"/>
      <c r="CH72" s="34"/>
      <c r="CI72" s="34"/>
      <c r="CJ72" s="34"/>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c r="DK72" s="34"/>
      <c r="DL72" s="34"/>
      <c r="DM72" s="34"/>
      <c r="DN72" s="34"/>
      <c r="DO72" s="34"/>
      <c r="DP72" s="34"/>
      <c r="DQ72" s="34"/>
      <c r="DR72" s="34"/>
      <c r="DS72" s="34"/>
      <c r="DT72" s="34"/>
      <c r="DU72" s="34"/>
      <c r="DV72" s="34"/>
      <c r="DW72" s="34"/>
      <c r="DX72" s="34"/>
      <c r="DY72" s="34"/>
      <c r="DZ72" s="34"/>
    </row>
    <row r="73" spans="1:490" outlineLevel="1">
      <c r="A73" s="21">
        <f t="shared" si="1"/>
        <v>66</v>
      </c>
      <c r="B73" s="21" t="s">
        <v>10</v>
      </c>
      <c r="C73" s="135" t="s">
        <v>33</v>
      </c>
      <c r="D73" s="218"/>
      <c r="E73" s="218"/>
      <c r="F73" s="218"/>
      <c r="G73" s="546"/>
      <c r="H73" s="21" t="s">
        <v>10</v>
      </c>
      <c r="I73" s="135" t="s">
        <v>1596</v>
      </c>
      <c r="J73" s="134"/>
      <c r="K73" s="331" t="s">
        <v>6</v>
      </c>
      <c r="L73" s="331" t="s">
        <v>7</v>
      </c>
      <c r="M73" s="331" t="s">
        <v>8</v>
      </c>
      <c r="N73" s="331" t="s">
        <v>168</v>
      </c>
      <c r="O73" s="331" t="s">
        <v>183</v>
      </c>
      <c r="P73" s="331" t="s">
        <v>246</v>
      </c>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c r="AV73" s="34"/>
      <c r="AW73" s="34"/>
      <c r="AX73" s="34"/>
      <c r="AY73" s="34"/>
      <c r="AZ73" s="34"/>
      <c r="BA73" s="34"/>
      <c r="BB73" s="34"/>
      <c r="BC73" s="34"/>
      <c r="BD73" s="34"/>
      <c r="BE73" s="34"/>
      <c r="BF73" s="34"/>
      <c r="BG73" s="34"/>
      <c r="BH73" s="34"/>
      <c r="BI73" s="34"/>
      <c r="BJ73" s="34"/>
      <c r="BK73" s="34"/>
      <c r="BL73" s="34"/>
      <c r="BM73" s="34"/>
      <c r="BN73" s="34"/>
      <c r="BO73" s="34"/>
      <c r="BP73" s="34"/>
      <c r="BQ73" s="34"/>
      <c r="BR73" s="34"/>
      <c r="BS73" s="34"/>
      <c r="BT73" s="34"/>
      <c r="BU73" s="34"/>
      <c r="BV73" s="34"/>
      <c r="BW73" s="34"/>
      <c r="BX73" s="34"/>
      <c r="BY73" s="34"/>
      <c r="BZ73" s="34"/>
      <c r="CA73" s="34"/>
      <c r="CB73" s="34"/>
      <c r="CC73" s="34"/>
      <c r="CD73" s="34"/>
      <c r="CE73" s="34"/>
      <c r="CF73" s="34"/>
      <c r="CG73" s="34"/>
      <c r="CH73" s="34"/>
      <c r="CI73" s="34"/>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c r="DK73" s="34"/>
      <c r="DL73" s="34"/>
      <c r="DM73" s="34"/>
      <c r="DN73" s="34"/>
      <c r="DO73" s="34"/>
      <c r="DP73" s="34"/>
      <c r="DQ73" s="34"/>
      <c r="DR73" s="34"/>
      <c r="DS73" s="34"/>
      <c r="DT73" s="34"/>
      <c r="DU73" s="34"/>
      <c r="DV73" s="34"/>
      <c r="DW73" s="34"/>
      <c r="DX73" s="34"/>
      <c r="DY73" s="34"/>
      <c r="DZ73" s="34"/>
    </row>
    <row r="74" spans="1:490" outlineLevel="1">
      <c r="A74" s="21">
        <f t="shared" ref="A74:A105" si="2">IF($C74="","blank",MATCH($C74,$I$5:$I$202,0))</f>
        <v>66</v>
      </c>
      <c r="B74" s="21" t="s">
        <v>10</v>
      </c>
      <c r="C74" s="135" t="s">
        <v>33</v>
      </c>
      <c r="D74" s="218"/>
      <c r="E74" s="218"/>
      <c r="F74" s="218"/>
      <c r="G74" s="546"/>
      <c r="H74" s="21" t="s">
        <v>9</v>
      </c>
      <c r="I74" s="135" t="s">
        <v>543</v>
      </c>
      <c r="J74" s="136"/>
      <c r="K74" s="332" t="s">
        <v>302</v>
      </c>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c r="AV74" s="34"/>
      <c r="AW74" s="34"/>
      <c r="AX74" s="34"/>
      <c r="AY74" s="34"/>
      <c r="AZ74" s="34"/>
      <c r="BA74" s="34"/>
      <c r="BB74" s="34"/>
      <c r="BC74" s="34"/>
      <c r="BD74" s="34"/>
      <c r="BE74" s="34"/>
      <c r="BF74" s="34"/>
      <c r="BG74" s="34"/>
      <c r="BH74" s="34"/>
      <c r="BI74" s="34"/>
      <c r="BJ74" s="34"/>
      <c r="BK74" s="34"/>
      <c r="BL74" s="34"/>
      <c r="BM74" s="34"/>
      <c r="BN74" s="34"/>
      <c r="BO74" s="34"/>
      <c r="BP74" s="34"/>
      <c r="BQ74" s="34"/>
      <c r="BR74" s="34"/>
      <c r="BS74" s="34"/>
      <c r="BT74" s="34"/>
      <c r="BU74" s="34"/>
      <c r="BV74" s="34"/>
      <c r="BW74" s="34"/>
      <c r="BX74" s="34"/>
      <c r="BY74" s="34"/>
      <c r="BZ74" s="34"/>
      <c r="CA74" s="34"/>
      <c r="CB74" s="34"/>
      <c r="CC74" s="34"/>
      <c r="CD74" s="34"/>
      <c r="CE74" s="34"/>
      <c r="CF74" s="34"/>
      <c r="CG74" s="34"/>
      <c r="CH74" s="34"/>
      <c r="CI74" s="34"/>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c r="DK74" s="34"/>
      <c r="DL74" s="34"/>
      <c r="DM74" s="34"/>
      <c r="DN74" s="34"/>
      <c r="DO74" s="34"/>
      <c r="DP74" s="34"/>
      <c r="DQ74" s="34"/>
      <c r="DR74" s="34"/>
      <c r="DS74" s="34"/>
      <c r="DT74" s="34"/>
      <c r="DU74" s="34"/>
      <c r="DV74" s="34"/>
      <c r="DW74" s="34"/>
      <c r="DX74" s="34"/>
      <c r="DY74" s="34"/>
      <c r="DZ74" s="34"/>
    </row>
    <row r="75" spans="1:490" outlineLevel="1">
      <c r="A75" s="21">
        <f t="shared" si="2"/>
        <v>66</v>
      </c>
      <c r="B75" s="21" t="s">
        <v>10</v>
      </c>
      <c r="C75" s="135" t="s">
        <v>33</v>
      </c>
      <c r="D75" s="218"/>
      <c r="E75" s="218"/>
      <c r="F75" s="218"/>
      <c r="G75" s="546" t="s">
        <v>1655</v>
      </c>
      <c r="H75" s="21" t="s">
        <v>9</v>
      </c>
      <c r="I75" s="135" t="s">
        <v>542</v>
      </c>
      <c r="J75" s="136"/>
      <c r="K75" s="377"/>
      <c r="L75" s="377"/>
      <c r="M75" s="377"/>
      <c r="N75" s="377"/>
      <c r="O75" s="377"/>
      <c r="P75" s="377"/>
      <c r="Q75" s="377"/>
      <c r="R75" s="377"/>
      <c r="S75" s="377"/>
      <c r="T75" s="377"/>
      <c r="U75" s="377"/>
      <c r="V75" s="377"/>
      <c r="W75" s="377"/>
      <c r="X75" s="377"/>
      <c r="Y75" s="377"/>
      <c r="Z75" s="377"/>
      <c r="AA75" s="377"/>
      <c r="AB75" s="377"/>
      <c r="AC75" s="377"/>
      <c r="AD75" s="377"/>
      <c r="AE75" s="377"/>
      <c r="AF75" s="377"/>
      <c r="AG75" s="377"/>
      <c r="AH75" s="377"/>
      <c r="AI75" s="377"/>
      <c r="AJ75" s="377"/>
      <c r="AK75" s="377"/>
      <c r="AL75" s="377"/>
      <c r="AM75" s="377"/>
      <c r="AN75" s="377"/>
      <c r="AO75" s="377"/>
      <c r="AP75" s="377"/>
      <c r="AQ75" s="377"/>
      <c r="AR75" s="377"/>
      <c r="AS75" s="377"/>
      <c r="AT75" s="377"/>
      <c r="AU75" s="377"/>
      <c r="AV75" s="377"/>
      <c r="AW75" s="377"/>
      <c r="AX75" s="377"/>
      <c r="AY75" s="377"/>
      <c r="AZ75" s="377"/>
      <c r="BA75" s="377"/>
      <c r="BB75" s="377"/>
      <c r="BC75" s="377"/>
      <c r="BD75" s="377"/>
      <c r="BE75" s="377"/>
      <c r="BF75" s="377"/>
      <c r="BG75" s="377"/>
      <c r="BH75" s="377"/>
      <c r="BI75" s="377"/>
      <c r="BJ75" s="377"/>
      <c r="BK75" s="377"/>
      <c r="BL75" s="377"/>
      <c r="BM75" s="377"/>
      <c r="BN75" s="377"/>
      <c r="BO75" s="377"/>
      <c r="BP75" s="377"/>
      <c r="BQ75" s="377"/>
      <c r="BR75" s="377"/>
      <c r="BS75" s="377"/>
      <c r="BT75" s="377"/>
      <c r="BU75" s="377"/>
      <c r="BV75" s="377"/>
      <c r="BW75" s="377"/>
      <c r="BX75" s="377"/>
      <c r="BY75" s="377"/>
      <c r="BZ75" s="377"/>
      <c r="CA75" s="377"/>
      <c r="CB75" s="377"/>
      <c r="CC75" s="378"/>
      <c r="CD75" s="378"/>
      <c r="CE75" s="378"/>
      <c r="CF75" s="378"/>
      <c r="CG75" s="378"/>
      <c r="CH75" s="378"/>
      <c r="CI75" s="378"/>
      <c r="CJ75" s="378"/>
      <c r="CK75" s="378"/>
      <c r="CL75" s="378"/>
      <c r="CM75" s="378"/>
      <c r="CN75" s="378"/>
      <c r="CO75" s="378"/>
      <c r="CP75" s="378"/>
      <c r="CQ75" s="378"/>
      <c r="CR75" s="378"/>
      <c r="CS75" s="378"/>
      <c r="CT75" s="378"/>
      <c r="CU75" s="378"/>
      <c r="CV75" s="378"/>
      <c r="CW75" s="378"/>
      <c r="CX75" s="378"/>
      <c r="CY75" s="378"/>
      <c r="CZ75" s="378"/>
      <c r="DA75" s="378"/>
      <c r="DB75" s="378"/>
      <c r="DC75" s="378"/>
      <c r="DD75" s="378"/>
      <c r="DE75" s="378"/>
      <c r="DF75" s="378"/>
      <c r="DG75" s="378"/>
      <c r="DH75" s="378"/>
      <c r="DI75" s="378"/>
      <c r="DJ75" s="378"/>
      <c r="DK75" s="378"/>
      <c r="DL75" s="378"/>
      <c r="DM75" s="378"/>
      <c r="DN75" s="378"/>
      <c r="DO75" s="378"/>
      <c r="DP75" s="378"/>
      <c r="DQ75" s="378"/>
      <c r="DR75" s="378"/>
      <c r="DS75" s="378"/>
      <c r="DT75" s="378"/>
      <c r="DU75" s="378"/>
      <c r="DV75" s="378"/>
      <c r="DW75" s="378"/>
      <c r="DX75" s="378"/>
      <c r="DY75" s="378"/>
      <c r="DZ75" s="378"/>
      <c r="EA75" s="334"/>
      <c r="EB75" s="334"/>
      <c r="EC75" s="334"/>
      <c r="ED75" s="334"/>
      <c r="EE75" s="334"/>
      <c r="EF75" s="334"/>
      <c r="EG75" s="334"/>
      <c r="EH75" s="334"/>
      <c r="EI75" s="334"/>
      <c r="EJ75" s="334"/>
      <c r="EK75" s="334"/>
      <c r="EL75" s="334"/>
      <c r="EM75" s="334"/>
      <c r="EN75" s="334"/>
      <c r="EO75" s="334"/>
      <c r="EP75" s="334"/>
      <c r="EQ75" s="334"/>
      <c r="ER75" s="334"/>
      <c r="ES75" s="334"/>
      <c r="ET75" s="334"/>
      <c r="EU75" s="335"/>
      <c r="EV75" s="335"/>
      <c r="EW75" s="335"/>
      <c r="EX75" s="335"/>
      <c r="EY75" s="335"/>
      <c r="EZ75" s="335"/>
      <c r="FA75" s="335"/>
      <c r="FB75" s="335"/>
      <c r="FC75" s="335"/>
      <c r="FD75" s="335"/>
      <c r="FE75" s="335"/>
      <c r="FF75" s="335"/>
      <c r="FG75" s="335"/>
      <c r="FH75" s="335"/>
      <c r="FI75" s="335"/>
      <c r="FJ75" s="335"/>
      <c r="FK75" s="335"/>
      <c r="FL75" s="335"/>
      <c r="FM75" s="335"/>
      <c r="FN75" s="335"/>
      <c r="FO75" s="335"/>
      <c r="FP75" s="335"/>
      <c r="FQ75" s="335"/>
      <c r="FR75" s="335"/>
      <c r="FS75" s="335"/>
      <c r="FT75" s="335"/>
      <c r="FU75" s="335"/>
      <c r="FV75" s="335"/>
      <c r="FW75" s="335"/>
      <c r="FX75" s="335"/>
      <c r="FY75" s="335"/>
      <c r="FZ75" s="335"/>
      <c r="GA75" s="335"/>
      <c r="GB75" s="335"/>
      <c r="GC75" s="335"/>
      <c r="GD75" s="335"/>
      <c r="GE75" s="335"/>
      <c r="GF75" s="335"/>
      <c r="GG75" s="335"/>
      <c r="GH75" s="335"/>
      <c r="GI75" s="335"/>
      <c r="GJ75" s="335"/>
      <c r="GK75" s="335"/>
      <c r="GL75" s="335"/>
      <c r="GM75" s="335"/>
      <c r="GN75" s="335"/>
      <c r="GO75" s="335"/>
      <c r="GP75" s="335"/>
      <c r="GQ75" s="335"/>
      <c r="GR75" s="335"/>
      <c r="GS75" s="335"/>
      <c r="GT75" s="335"/>
      <c r="GU75" s="335"/>
      <c r="GV75" s="335"/>
      <c r="GW75" s="335"/>
      <c r="GX75" s="335"/>
      <c r="GY75" s="335"/>
      <c r="GZ75" s="335"/>
      <c r="HA75" s="335"/>
      <c r="HB75" s="335"/>
      <c r="HC75" s="335"/>
      <c r="HD75" s="335"/>
      <c r="HE75" s="335"/>
      <c r="HF75" s="335"/>
      <c r="HG75" s="335"/>
      <c r="HH75" s="335"/>
      <c r="HI75" s="335"/>
      <c r="HJ75" s="335"/>
      <c r="HK75" s="335"/>
      <c r="HL75" s="335"/>
      <c r="HM75" s="333"/>
      <c r="HN75" s="333"/>
      <c r="HO75" s="333"/>
      <c r="HP75" s="333"/>
      <c r="HQ75" s="333"/>
      <c r="HR75" s="333"/>
      <c r="HS75" s="333"/>
      <c r="HT75" s="333"/>
      <c r="HU75" s="333"/>
      <c r="HV75" s="333"/>
      <c r="HW75" s="333"/>
      <c r="HX75" s="333"/>
      <c r="HY75" s="333"/>
      <c r="HZ75" s="333"/>
      <c r="IA75" s="333"/>
      <c r="IB75" s="333"/>
      <c r="IC75" s="333"/>
      <c r="ID75" s="333"/>
      <c r="IE75" s="333"/>
      <c r="IF75" s="333"/>
      <c r="IG75" s="333"/>
      <c r="IH75" s="333"/>
      <c r="II75" s="333"/>
      <c r="IJ75" s="333"/>
      <c r="IK75" s="333"/>
      <c r="IL75" s="333"/>
      <c r="IM75" s="333"/>
      <c r="IN75" s="333"/>
      <c r="IO75" s="333"/>
      <c r="IP75" s="333"/>
      <c r="IQ75" s="333"/>
      <c r="IR75" s="333"/>
      <c r="IS75" s="333"/>
      <c r="IT75" s="333"/>
      <c r="IU75" s="333"/>
      <c r="IV75" s="333"/>
      <c r="IW75" s="333"/>
      <c r="IX75" s="333"/>
      <c r="IY75" s="333"/>
      <c r="IZ75" s="333"/>
      <c r="JA75" s="333"/>
      <c r="JB75" s="333"/>
      <c r="JC75" s="333"/>
      <c r="JD75" s="333"/>
      <c r="JE75" s="333"/>
      <c r="JF75" s="333"/>
      <c r="JG75" s="333"/>
      <c r="JH75" s="333"/>
      <c r="JI75" s="333"/>
      <c r="JJ75" s="333"/>
      <c r="JK75" s="333"/>
      <c r="JL75" s="333"/>
      <c r="JM75" s="333"/>
      <c r="JN75" s="333"/>
      <c r="JO75" s="333"/>
      <c r="JP75" s="333"/>
      <c r="JQ75" s="333"/>
      <c r="JR75" s="333"/>
      <c r="JS75" s="333"/>
      <c r="JT75" s="333"/>
      <c r="JU75" s="333"/>
      <c r="JV75" s="333"/>
      <c r="JW75" s="333"/>
      <c r="JX75" s="333"/>
      <c r="JY75" s="333"/>
      <c r="JZ75" s="333"/>
      <c r="KA75" s="333"/>
      <c r="KB75" s="333"/>
      <c r="KC75" s="333"/>
      <c r="KD75" s="333"/>
      <c r="KE75" s="334"/>
      <c r="KF75" s="334"/>
      <c r="KG75" s="334"/>
      <c r="KH75" s="334"/>
      <c r="KI75" s="334"/>
      <c r="KJ75" s="334"/>
      <c r="KK75" s="334"/>
      <c r="KL75" s="334"/>
      <c r="KM75" s="334"/>
      <c r="KN75" s="334"/>
      <c r="KO75" s="334"/>
      <c r="KP75" s="334"/>
      <c r="KQ75" s="334"/>
      <c r="KR75" s="334"/>
      <c r="KS75" s="334"/>
      <c r="KT75" s="334"/>
      <c r="KU75" s="334"/>
      <c r="KV75" s="334"/>
      <c r="KW75" s="334"/>
      <c r="KX75" s="334"/>
      <c r="KY75" s="334"/>
      <c r="KZ75" s="334"/>
      <c r="LA75" s="334"/>
      <c r="LB75" s="334"/>
      <c r="LC75" s="334"/>
      <c r="LD75" s="334"/>
      <c r="LE75" s="334"/>
      <c r="LF75" s="334"/>
      <c r="LG75" s="334"/>
      <c r="LH75" s="334"/>
      <c r="LI75" s="334"/>
      <c r="LJ75" s="334"/>
      <c r="LK75" s="334"/>
      <c r="LL75" s="334"/>
      <c r="LM75" s="334"/>
      <c r="LN75" s="334"/>
      <c r="LO75" s="334"/>
      <c r="LP75" s="334"/>
      <c r="LQ75" s="334"/>
      <c r="LR75" s="334"/>
      <c r="LS75" s="334"/>
      <c r="LT75" s="334"/>
      <c r="LU75" s="334"/>
      <c r="LV75" s="334"/>
      <c r="LW75" s="334"/>
      <c r="LX75" s="334"/>
      <c r="LY75" s="334"/>
      <c r="LZ75" s="334"/>
      <c r="MA75" s="334"/>
      <c r="MB75" s="334"/>
      <c r="MC75" s="334"/>
      <c r="MD75" s="334"/>
      <c r="ME75" s="334"/>
      <c r="MF75" s="334"/>
      <c r="MG75" s="334"/>
      <c r="MH75" s="334"/>
      <c r="MI75" s="334"/>
      <c r="MJ75" s="334"/>
      <c r="MK75" s="334"/>
      <c r="ML75" s="334"/>
      <c r="MM75" s="334"/>
      <c r="MN75" s="334"/>
      <c r="MO75" s="334"/>
      <c r="MP75" s="334"/>
      <c r="MQ75" s="334"/>
      <c r="MR75" s="334"/>
      <c r="MS75" s="334"/>
      <c r="MT75" s="334"/>
      <c r="MU75" s="334"/>
      <c r="MV75" s="334"/>
      <c r="MW75" s="335"/>
      <c r="MX75" s="335"/>
      <c r="MY75" s="335"/>
      <c r="MZ75" s="335"/>
      <c r="NA75" s="335"/>
      <c r="NB75" s="335"/>
      <c r="NC75" s="335"/>
      <c r="ND75" s="335"/>
      <c r="NE75" s="335"/>
      <c r="NF75" s="335"/>
      <c r="NG75" s="335"/>
      <c r="NH75" s="335"/>
      <c r="NI75" s="335"/>
      <c r="NJ75" s="335"/>
      <c r="NK75" s="335"/>
      <c r="NL75" s="335"/>
      <c r="NM75" s="335"/>
      <c r="NN75" s="335"/>
      <c r="NO75" s="335"/>
      <c r="NP75" s="335"/>
      <c r="NQ75" s="335"/>
      <c r="NR75" s="335"/>
      <c r="NS75" s="335"/>
      <c r="NT75" s="335"/>
      <c r="NU75" s="335"/>
      <c r="NV75" s="335"/>
      <c r="NW75" s="335"/>
      <c r="NX75" s="335"/>
      <c r="NY75" s="335"/>
      <c r="NZ75" s="335"/>
      <c r="OA75" s="335"/>
      <c r="OB75" s="335"/>
      <c r="OC75" s="335"/>
      <c r="OD75" s="335"/>
      <c r="OE75" s="335"/>
      <c r="OF75" s="335"/>
      <c r="OG75" s="335"/>
      <c r="OH75" s="335"/>
      <c r="OI75" s="335"/>
      <c r="OJ75" s="335"/>
      <c r="OK75" s="335"/>
      <c r="OL75" s="335"/>
      <c r="OM75" s="335"/>
      <c r="ON75" s="335"/>
      <c r="OO75" s="335"/>
      <c r="OP75" s="335"/>
      <c r="OQ75" s="335"/>
      <c r="OR75" s="335"/>
      <c r="OS75" s="335"/>
      <c r="OT75" s="335"/>
      <c r="OU75" s="335"/>
      <c r="OV75" s="335"/>
      <c r="OW75" s="335"/>
      <c r="OX75" s="335"/>
      <c r="OY75" s="335"/>
      <c r="OZ75" s="335"/>
      <c r="PA75" s="335"/>
      <c r="PB75" s="335"/>
      <c r="PC75" s="335"/>
      <c r="PD75" s="335"/>
      <c r="PE75" s="335"/>
      <c r="PF75" s="335"/>
      <c r="PG75" s="335"/>
      <c r="PH75" s="335"/>
      <c r="PI75" s="335"/>
      <c r="PJ75" s="335"/>
      <c r="PK75" s="335"/>
      <c r="PL75" s="335"/>
      <c r="PM75" s="335"/>
      <c r="PN75" s="335"/>
      <c r="PO75" s="336"/>
      <c r="PP75" s="336"/>
      <c r="PQ75" s="336"/>
      <c r="PR75" s="336"/>
      <c r="PS75" s="336"/>
      <c r="PT75" s="336"/>
      <c r="PU75" s="336"/>
      <c r="PV75" s="336"/>
      <c r="PW75" s="336"/>
      <c r="PX75" s="336"/>
      <c r="PY75" s="336"/>
      <c r="PZ75" s="336"/>
      <c r="QA75" s="336"/>
      <c r="QB75" s="336"/>
      <c r="QC75" s="336"/>
      <c r="QD75" s="336"/>
      <c r="QE75" s="336"/>
      <c r="QF75" s="336"/>
      <c r="QG75" s="336"/>
      <c r="QH75" s="336"/>
      <c r="QI75" s="336"/>
      <c r="QJ75" s="336"/>
      <c r="QK75" s="336"/>
      <c r="QL75" s="336"/>
      <c r="QM75" s="336"/>
      <c r="QN75" s="336"/>
      <c r="QO75" s="336"/>
      <c r="QP75" s="336"/>
      <c r="QQ75" s="336"/>
      <c r="QR75" s="336"/>
      <c r="QS75" s="336"/>
      <c r="QT75" s="336"/>
      <c r="QU75" s="336"/>
      <c r="QV75" s="336"/>
      <c r="QW75" s="336"/>
      <c r="QX75" s="336"/>
      <c r="QY75" s="336"/>
      <c r="QZ75" s="336"/>
      <c r="RA75" s="336"/>
      <c r="RB75" s="336"/>
      <c r="RC75" s="336"/>
      <c r="RD75" s="336"/>
      <c r="RE75" s="336"/>
      <c r="RF75" s="336"/>
      <c r="RG75" s="336"/>
      <c r="RH75" s="336"/>
      <c r="RI75" s="336"/>
      <c r="RJ75" s="336"/>
      <c r="RK75" s="336"/>
      <c r="RL75" s="336"/>
      <c r="RM75" s="336"/>
      <c r="RN75" s="336"/>
      <c r="RO75" s="336"/>
      <c r="RP75" s="336"/>
      <c r="RQ75" s="336"/>
      <c r="RR75" s="336"/>
      <c r="RS75" s="336"/>
      <c r="RT75" s="336"/>
      <c r="RU75" s="336"/>
      <c r="RV75" s="336"/>
    </row>
    <row r="76" spans="1:490" outlineLevel="1">
      <c r="A76" s="21">
        <f t="shared" si="2"/>
        <v>67</v>
      </c>
      <c r="B76" s="21" t="s">
        <v>10</v>
      </c>
      <c r="C76" s="135" t="s">
        <v>35</v>
      </c>
      <c r="D76" s="218"/>
      <c r="E76" s="218"/>
      <c r="F76" s="218"/>
      <c r="G76" s="546"/>
      <c r="H76" s="21" t="s">
        <v>9</v>
      </c>
      <c r="I76" s="135" t="s">
        <v>244</v>
      </c>
      <c r="J76" s="136"/>
      <c r="K76" s="331" t="s">
        <v>302</v>
      </c>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c r="AV76" s="34"/>
      <c r="AW76" s="34"/>
      <c r="AX76" s="34"/>
      <c r="AY76" s="34"/>
      <c r="AZ76" s="34"/>
      <c r="BA76" s="34"/>
      <c r="BB76" s="34"/>
      <c r="BC76" s="34"/>
      <c r="BD76" s="34"/>
      <c r="BE76" s="34"/>
      <c r="BF76" s="34"/>
      <c r="BG76" s="34"/>
      <c r="BH76" s="34"/>
      <c r="BI76" s="34"/>
      <c r="BJ76" s="34"/>
      <c r="BK76" s="34"/>
      <c r="BL76" s="34"/>
      <c r="BM76" s="34"/>
      <c r="BN76" s="34"/>
      <c r="BO76" s="34"/>
      <c r="BP76" s="34"/>
      <c r="BQ76" s="34"/>
      <c r="BR76" s="34"/>
      <c r="BS76" s="34"/>
      <c r="BT76" s="34"/>
      <c r="BU76" s="34"/>
      <c r="BV76" s="34"/>
      <c r="BW76" s="34"/>
      <c r="BX76" s="34"/>
      <c r="BY76" s="34"/>
      <c r="BZ76" s="34"/>
      <c r="CA76" s="34"/>
      <c r="CB76" s="34"/>
      <c r="CC76" s="34"/>
      <c r="CD76" s="34"/>
      <c r="CE76" s="34"/>
      <c r="CF76" s="34"/>
      <c r="CG76" s="34"/>
      <c r="CH76" s="34"/>
      <c r="CI76" s="34"/>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c r="DK76" s="34"/>
      <c r="DL76" s="34"/>
      <c r="DM76" s="34"/>
      <c r="DN76" s="34"/>
      <c r="DO76" s="34"/>
      <c r="DP76" s="34"/>
      <c r="DQ76" s="34"/>
      <c r="DR76" s="34"/>
      <c r="DS76" s="34"/>
      <c r="DT76" s="34"/>
      <c r="DU76" s="34"/>
      <c r="DV76" s="34"/>
      <c r="DW76" s="34"/>
      <c r="DX76" s="34"/>
      <c r="DY76" s="34"/>
      <c r="DZ76" s="34"/>
    </row>
    <row r="77" spans="1:490" outlineLevel="1">
      <c r="A77" s="21">
        <f t="shared" si="2"/>
        <v>67</v>
      </c>
      <c r="B77" s="21" t="s">
        <v>10</v>
      </c>
      <c r="C77" s="135" t="s">
        <v>35</v>
      </c>
      <c r="D77" s="218"/>
      <c r="E77" s="218"/>
      <c r="F77" s="218"/>
      <c r="G77" s="546"/>
      <c r="H77" s="21" t="s">
        <v>9</v>
      </c>
      <c r="I77" s="135" t="s">
        <v>307</v>
      </c>
      <c r="J77" s="136"/>
      <c r="K77" s="331" t="s">
        <v>302</v>
      </c>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c r="AV77" s="34"/>
      <c r="AW77" s="34"/>
      <c r="AX77" s="34"/>
      <c r="AY77" s="34"/>
      <c r="AZ77" s="34"/>
      <c r="BA77" s="34"/>
      <c r="BB77" s="34"/>
      <c r="BC77" s="34"/>
      <c r="BD77" s="34"/>
      <c r="BE77" s="34"/>
      <c r="BF77" s="34"/>
      <c r="BG77" s="34"/>
      <c r="BH77" s="34"/>
      <c r="BI77" s="34"/>
      <c r="BJ77" s="34"/>
      <c r="BK77" s="34"/>
      <c r="BL77" s="34"/>
      <c r="BM77" s="34"/>
      <c r="BN77" s="34"/>
      <c r="BO77" s="34"/>
      <c r="BP77" s="34"/>
      <c r="BQ77" s="34"/>
      <c r="BR77" s="34"/>
      <c r="BS77" s="34"/>
      <c r="BT77" s="34"/>
      <c r="BU77" s="34"/>
      <c r="BV77" s="34"/>
      <c r="BW77" s="34"/>
      <c r="BX77" s="34"/>
      <c r="BY77" s="34"/>
      <c r="BZ77" s="34"/>
      <c r="CA77" s="34"/>
      <c r="CB77" s="34"/>
      <c r="CC77" s="34"/>
      <c r="CD77" s="34"/>
      <c r="CE77" s="34"/>
      <c r="CF77" s="34"/>
      <c r="CG77" s="34"/>
      <c r="CH77" s="34"/>
      <c r="CI77" s="34"/>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c r="DK77" s="34"/>
      <c r="DL77" s="34"/>
      <c r="DM77" s="34"/>
      <c r="DN77" s="34"/>
      <c r="DO77" s="34"/>
      <c r="DP77" s="34"/>
      <c r="DQ77" s="34"/>
      <c r="DR77" s="34"/>
      <c r="DS77" s="34"/>
      <c r="DT77" s="34"/>
      <c r="DU77" s="34"/>
      <c r="DV77" s="34"/>
      <c r="DW77" s="34"/>
      <c r="DX77" s="34"/>
      <c r="DY77" s="34"/>
      <c r="DZ77" s="34"/>
    </row>
    <row r="78" spans="1:490" outlineLevel="1">
      <c r="A78" s="21">
        <f t="shared" si="2"/>
        <v>67</v>
      </c>
      <c r="B78" s="21" t="s">
        <v>10</v>
      </c>
      <c r="C78" s="135" t="s">
        <v>35</v>
      </c>
      <c r="D78" s="218"/>
      <c r="E78" s="218"/>
      <c r="F78" s="218"/>
      <c r="G78" s="546"/>
      <c r="H78" s="21" t="s">
        <v>9</v>
      </c>
      <c r="I78" s="135" t="s">
        <v>514</v>
      </c>
      <c r="J78" s="136"/>
      <c r="K78" s="331" t="s">
        <v>713</v>
      </c>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c r="AV78" s="34"/>
      <c r="AW78" s="34"/>
      <c r="AX78" s="34"/>
      <c r="AY78" s="34"/>
      <c r="AZ78" s="34"/>
      <c r="BA78" s="34"/>
      <c r="BB78" s="34"/>
      <c r="BC78" s="34"/>
      <c r="BD78" s="34"/>
      <c r="BE78" s="34"/>
      <c r="BF78" s="34"/>
      <c r="BG78" s="34"/>
      <c r="BH78" s="34"/>
      <c r="BI78" s="34"/>
      <c r="BJ78" s="34"/>
      <c r="BK78" s="34"/>
      <c r="BL78" s="34"/>
      <c r="BM78" s="34"/>
      <c r="BN78" s="34"/>
      <c r="BO78" s="34"/>
      <c r="BP78" s="34"/>
      <c r="BQ78" s="34"/>
      <c r="BR78" s="34"/>
      <c r="BS78" s="34"/>
      <c r="BT78" s="34"/>
      <c r="BU78" s="34"/>
      <c r="BV78" s="34"/>
      <c r="BW78" s="34"/>
      <c r="BX78" s="34"/>
      <c r="BY78" s="34"/>
      <c r="BZ78" s="34"/>
      <c r="CA78" s="34"/>
      <c r="CB78" s="34"/>
      <c r="CC78" s="34"/>
      <c r="CD78" s="34"/>
      <c r="CE78" s="34"/>
      <c r="CF78" s="34"/>
      <c r="CG78" s="34"/>
      <c r="CH78" s="34"/>
      <c r="CI78" s="34"/>
      <c r="CJ78" s="34"/>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c r="DK78" s="34"/>
      <c r="DL78" s="34"/>
      <c r="DM78" s="34"/>
      <c r="DN78" s="34"/>
      <c r="DO78" s="34"/>
      <c r="DP78" s="34"/>
      <c r="DQ78" s="34"/>
      <c r="DR78" s="34"/>
      <c r="DS78" s="34"/>
      <c r="DT78" s="34"/>
      <c r="DU78" s="34"/>
      <c r="DV78" s="34"/>
      <c r="DW78" s="34"/>
      <c r="DX78" s="34"/>
      <c r="DY78" s="34"/>
      <c r="DZ78" s="34"/>
    </row>
    <row r="79" spans="1:490" outlineLevel="1">
      <c r="A79" s="21">
        <f t="shared" si="2"/>
        <v>70</v>
      </c>
      <c r="B79" s="21" t="s">
        <v>9</v>
      </c>
      <c r="C79" s="135" t="s">
        <v>543</v>
      </c>
      <c r="D79" s="218"/>
      <c r="E79" s="218"/>
      <c r="F79" s="218"/>
      <c r="G79" s="546"/>
      <c r="H79" s="21" t="s">
        <v>9</v>
      </c>
      <c r="I79" s="135" t="s">
        <v>712</v>
      </c>
      <c r="J79" s="136"/>
      <c r="K79" s="331" t="s">
        <v>302</v>
      </c>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c r="AV79" s="34"/>
      <c r="AW79" s="34"/>
      <c r="AX79" s="34"/>
      <c r="AY79" s="34"/>
      <c r="AZ79" s="34"/>
      <c r="BA79" s="34"/>
      <c r="BB79" s="34"/>
      <c r="BC79" s="34"/>
      <c r="BD79" s="34"/>
      <c r="BE79" s="34"/>
      <c r="BF79" s="34"/>
      <c r="BG79" s="34"/>
      <c r="BH79" s="34"/>
      <c r="BI79" s="34"/>
      <c r="BJ79" s="34"/>
      <c r="BK79" s="34"/>
      <c r="BL79" s="34"/>
      <c r="BM79" s="34"/>
      <c r="BN79" s="34"/>
      <c r="BO79" s="34"/>
      <c r="BP79" s="34"/>
      <c r="BQ79" s="34"/>
      <c r="BR79" s="34"/>
      <c r="BS79" s="34"/>
      <c r="BT79" s="34"/>
      <c r="BU79" s="34"/>
      <c r="BV79" s="34"/>
      <c r="BW79" s="34"/>
      <c r="BX79" s="34"/>
      <c r="BY79" s="34"/>
      <c r="BZ79" s="34"/>
      <c r="CA79" s="34"/>
      <c r="CB79" s="34"/>
      <c r="CC79" s="34"/>
      <c r="CD79" s="34"/>
      <c r="CE79" s="34"/>
      <c r="CF79" s="34"/>
      <c r="CG79" s="34"/>
      <c r="CH79" s="34"/>
      <c r="CI79" s="34"/>
      <c r="CJ79" s="34"/>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c r="DK79" s="34"/>
      <c r="DL79" s="34"/>
      <c r="DM79" s="34"/>
      <c r="DN79" s="34"/>
      <c r="DO79" s="34"/>
      <c r="DP79" s="34"/>
      <c r="DQ79" s="34"/>
      <c r="DR79" s="34"/>
      <c r="DS79" s="34"/>
      <c r="DT79" s="34"/>
      <c r="DU79" s="34"/>
      <c r="DV79" s="34"/>
      <c r="DW79" s="34"/>
      <c r="DX79" s="34"/>
      <c r="DY79" s="34"/>
      <c r="DZ79" s="34"/>
    </row>
    <row r="80" spans="1:490" outlineLevel="1">
      <c r="A80" s="21">
        <f t="shared" si="2"/>
        <v>36</v>
      </c>
      <c r="B80" s="21" t="s">
        <v>9</v>
      </c>
      <c r="C80" s="135" t="s">
        <v>542</v>
      </c>
      <c r="D80" s="218"/>
      <c r="E80" s="218"/>
      <c r="F80" s="218"/>
      <c r="G80" s="546"/>
      <c r="H80" s="21" t="s">
        <v>10</v>
      </c>
      <c r="I80" s="135" t="s">
        <v>244</v>
      </c>
      <c r="J80" s="136"/>
      <c r="K80" s="331" t="s">
        <v>302</v>
      </c>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c r="AV80" s="34"/>
      <c r="AW80" s="34"/>
      <c r="AX80" s="34"/>
      <c r="AY80" s="34"/>
      <c r="AZ80" s="34"/>
      <c r="BA80" s="34"/>
      <c r="BB80" s="34"/>
      <c r="BC80" s="34"/>
      <c r="BD80" s="34"/>
      <c r="BE80" s="34"/>
      <c r="BF80" s="34"/>
      <c r="BG80" s="34"/>
      <c r="BH80" s="34"/>
      <c r="BI80" s="34"/>
      <c r="BJ80" s="34"/>
      <c r="BK80" s="34"/>
      <c r="BL80" s="34"/>
      <c r="BM80" s="34"/>
      <c r="BN80" s="34"/>
      <c r="BO80" s="34"/>
      <c r="BP80" s="34"/>
      <c r="BQ80" s="34"/>
      <c r="BR80" s="34"/>
      <c r="BS80" s="34"/>
      <c r="BT80" s="34"/>
      <c r="BU80" s="34"/>
      <c r="BV80" s="34"/>
      <c r="BW80" s="34"/>
      <c r="BX80" s="34"/>
      <c r="BY80" s="34"/>
      <c r="BZ80" s="34"/>
      <c r="CA80" s="34"/>
      <c r="CB80" s="34"/>
      <c r="CC80" s="34"/>
      <c r="CD80" s="34"/>
      <c r="CE80" s="34"/>
      <c r="CF80" s="34"/>
      <c r="CG80" s="34"/>
      <c r="CH80" s="34"/>
      <c r="CI80" s="34"/>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c r="DK80" s="34"/>
      <c r="DL80" s="34"/>
      <c r="DM80" s="34"/>
      <c r="DN80" s="34"/>
      <c r="DO80" s="34"/>
      <c r="DP80" s="34"/>
      <c r="DQ80" s="34"/>
      <c r="DR80" s="34"/>
      <c r="DS80" s="34"/>
      <c r="DT80" s="34"/>
      <c r="DU80" s="34"/>
      <c r="DV80" s="34"/>
      <c r="DW80" s="34"/>
      <c r="DX80" s="34"/>
      <c r="DY80" s="34"/>
      <c r="DZ80" s="34"/>
    </row>
    <row r="81" spans="1:130" outlineLevel="1">
      <c r="A81" s="21">
        <f t="shared" si="2"/>
        <v>36</v>
      </c>
      <c r="B81" s="21" t="s">
        <v>9</v>
      </c>
      <c r="C81" s="135" t="s">
        <v>542</v>
      </c>
      <c r="D81" s="218"/>
      <c r="E81" s="218"/>
      <c r="F81" s="218"/>
      <c r="G81" s="546"/>
      <c r="H81" s="21" t="s">
        <v>10</v>
      </c>
      <c r="I81" s="135" t="s">
        <v>307</v>
      </c>
      <c r="J81" s="136"/>
      <c r="K81" s="331" t="s">
        <v>302</v>
      </c>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c r="AV81" s="34"/>
      <c r="AW81" s="34"/>
      <c r="AX81" s="34"/>
      <c r="AY81" s="34"/>
      <c r="AZ81" s="34"/>
      <c r="BA81" s="34"/>
      <c r="BB81" s="34"/>
      <c r="BC81" s="34"/>
      <c r="BD81" s="34"/>
      <c r="BE81" s="34"/>
      <c r="BF81" s="34"/>
      <c r="BG81" s="34"/>
      <c r="BH81" s="34"/>
      <c r="BI81" s="34"/>
      <c r="BJ81" s="34"/>
      <c r="BK81" s="34"/>
      <c r="BL81" s="34"/>
      <c r="BM81" s="34"/>
      <c r="BN81" s="34"/>
      <c r="BO81" s="34"/>
      <c r="BP81" s="34"/>
      <c r="BQ81" s="34"/>
      <c r="BR81" s="34"/>
      <c r="BS81" s="34"/>
      <c r="BT81" s="34"/>
      <c r="BU81" s="34"/>
      <c r="BV81" s="34"/>
      <c r="BW81" s="34"/>
      <c r="BX81" s="34"/>
      <c r="BY81" s="34"/>
      <c r="BZ81" s="34"/>
      <c r="CA81" s="34"/>
      <c r="CB81" s="34"/>
      <c r="CC81" s="34"/>
      <c r="CD81" s="34"/>
      <c r="CE81" s="34"/>
      <c r="CF81" s="34"/>
      <c r="CG81" s="34"/>
      <c r="CH81" s="34"/>
      <c r="CI81" s="34"/>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c r="DK81" s="34"/>
      <c r="DL81" s="34"/>
      <c r="DM81" s="34"/>
      <c r="DN81" s="34"/>
      <c r="DO81" s="34"/>
      <c r="DP81" s="34"/>
      <c r="DQ81" s="34"/>
      <c r="DR81" s="34"/>
      <c r="DS81" s="34"/>
      <c r="DT81" s="34"/>
      <c r="DU81" s="34"/>
      <c r="DV81" s="34"/>
      <c r="DW81" s="34"/>
      <c r="DX81" s="34"/>
      <c r="DY81" s="34"/>
      <c r="DZ81" s="34"/>
    </row>
    <row r="82" spans="1:130" outlineLevel="1">
      <c r="A82" s="21">
        <f t="shared" si="2"/>
        <v>36</v>
      </c>
      <c r="B82" s="21" t="s">
        <v>9</v>
      </c>
      <c r="C82" s="135" t="s">
        <v>542</v>
      </c>
      <c r="D82" s="218"/>
      <c r="E82" s="218"/>
      <c r="F82" s="218"/>
      <c r="G82" s="546" t="s">
        <v>1656</v>
      </c>
      <c r="H82" s="21" t="s">
        <v>10</v>
      </c>
      <c r="I82" s="135" t="s">
        <v>881</v>
      </c>
      <c r="J82" s="136"/>
      <c r="K82" s="331" t="s">
        <v>882</v>
      </c>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c r="AV82" s="34"/>
      <c r="AW82" s="34"/>
      <c r="AX82" s="34"/>
      <c r="AY82" s="34"/>
      <c r="AZ82" s="34"/>
      <c r="BA82" s="34"/>
      <c r="BB82" s="34"/>
      <c r="BC82" s="34"/>
      <c r="BD82" s="34"/>
      <c r="BE82" s="34"/>
      <c r="BF82" s="34"/>
      <c r="BG82" s="34"/>
      <c r="BH82" s="34"/>
      <c r="BI82" s="34"/>
      <c r="BJ82" s="34"/>
      <c r="BK82" s="34"/>
      <c r="BL82" s="34"/>
      <c r="BM82" s="34"/>
      <c r="BN82" s="34"/>
      <c r="BO82" s="34"/>
      <c r="BP82" s="34"/>
      <c r="BQ82" s="34"/>
      <c r="BR82" s="34"/>
      <c r="BS82" s="34"/>
      <c r="BT82" s="34"/>
      <c r="BU82" s="34"/>
      <c r="BV82" s="34"/>
      <c r="BW82" s="34"/>
      <c r="BX82" s="34"/>
      <c r="BY82" s="34"/>
      <c r="BZ82" s="34"/>
      <c r="CA82" s="34"/>
      <c r="CB82" s="34"/>
      <c r="CC82" s="34"/>
      <c r="CD82" s="34"/>
      <c r="CE82" s="34"/>
      <c r="CF82" s="34"/>
      <c r="CG82" s="34"/>
      <c r="CH82" s="34"/>
      <c r="CI82" s="34"/>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c r="DK82" s="34"/>
      <c r="DL82" s="34"/>
      <c r="DM82" s="34"/>
      <c r="DN82" s="34"/>
      <c r="DO82" s="34"/>
      <c r="DP82" s="34"/>
      <c r="DQ82" s="34"/>
      <c r="DR82" s="34"/>
      <c r="DS82" s="34"/>
      <c r="DT82" s="34"/>
      <c r="DU82" s="34"/>
      <c r="DV82" s="34"/>
      <c r="DW82" s="34"/>
      <c r="DX82" s="34"/>
      <c r="DY82" s="34"/>
      <c r="DZ82" s="34"/>
    </row>
    <row r="83" spans="1:130" outlineLevel="1">
      <c r="A83" s="21">
        <f t="shared" si="2"/>
        <v>36</v>
      </c>
      <c r="B83" s="21" t="s">
        <v>9</v>
      </c>
      <c r="C83" s="135" t="s">
        <v>542</v>
      </c>
      <c r="D83" s="218"/>
      <c r="E83" s="218"/>
      <c r="F83" s="218"/>
      <c r="G83" s="546"/>
      <c r="H83" s="21" t="s">
        <v>10</v>
      </c>
      <c r="I83" s="135" t="s">
        <v>883</v>
      </c>
      <c r="J83" s="136"/>
      <c r="K83" s="331" t="s">
        <v>882</v>
      </c>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c r="AV83" s="34"/>
      <c r="AW83" s="34"/>
      <c r="AX83" s="34"/>
      <c r="AY83" s="34"/>
      <c r="AZ83" s="34"/>
      <c r="BA83" s="34"/>
      <c r="BB83" s="34"/>
      <c r="BC83" s="34"/>
      <c r="BD83" s="34"/>
      <c r="BE83" s="34"/>
      <c r="BF83" s="34"/>
      <c r="BG83" s="34"/>
      <c r="BH83" s="34"/>
      <c r="BI83" s="34"/>
      <c r="BJ83" s="34"/>
      <c r="BK83" s="34"/>
      <c r="BL83" s="34"/>
      <c r="BM83" s="34"/>
      <c r="BN83" s="34"/>
      <c r="BO83" s="34"/>
      <c r="BP83" s="34"/>
      <c r="BQ83" s="34"/>
      <c r="BR83" s="34"/>
      <c r="BS83" s="34"/>
      <c r="BT83" s="34"/>
      <c r="BU83" s="34"/>
      <c r="BV83" s="34"/>
      <c r="BW83" s="34"/>
      <c r="BX83" s="34"/>
      <c r="BY83" s="34"/>
      <c r="BZ83" s="34"/>
      <c r="CA83" s="34"/>
      <c r="CB83" s="34"/>
      <c r="CC83" s="34"/>
      <c r="CD83" s="34"/>
      <c r="CE83" s="34"/>
      <c r="CF83" s="34"/>
      <c r="CG83" s="34"/>
      <c r="CH83" s="34"/>
      <c r="CI83" s="34"/>
      <c r="CJ83" s="34"/>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c r="DK83" s="34"/>
      <c r="DL83" s="34"/>
      <c r="DM83" s="34"/>
      <c r="DN83" s="34"/>
      <c r="DO83" s="34"/>
      <c r="DP83" s="34"/>
      <c r="DQ83" s="34"/>
      <c r="DR83" s="34"/>
      <c r="DS83" s="34"/>
      <c r="DT83" s="34"/>
      <c r="DU83" s="34"/>
      <c r="DV83" s="34"/>
      <c r="DW83" s="34"/>
      <c r="DX83" s="34"/>
      <c r="DY83" s="34"/>
      <c r="DZ83" s="34"/>
    </row>
    <row r="84" spans="1:130" outlineLevel="1">
      <c r="A84" s="21">
        <f t="shared" si="2"/>
        <v>36</v>
      </c>
      <c r="B84" s="21" t="s">
        <v>9</v>
      </c>
      <c r="C84" s="135" t="s">
        <v>542</v>
      </c>
      <c r="D84" s="218"/>
      <c r="E84" s="218"/>
      <c r="F84" s="218"/>
      <c r="G84" s="546"/>
      <c r="H84" s="21" t="s">
        <v>10</v>
      </c>
      <c r="I84" s="135" t="s">
        <v>514</v>
      </c>
      <c r="J84" s="136"/>
      <c r="K84" s="331" t="s">
        <v>624</v>
      </c>
      <c r="L84" s="331" t="s">
        <v>517</v>
      </c>
      <c r="M84" s="331" t="s">
        <v>518</v>
      </c>
      <c r="N84" s="331" t="s">
        <v>626</v>
      </c>
      <c r="O84" s="331" t="s">
        <v>627</v>
      </c>
      <c r="P84" s="331" t="s">
        <v>654</v>
      </c>
      <c r="Q84" s="331" t="s">
        <v>655</v>
      </c>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c r="AV84" s="34"/>
      <c r="AW84" s="34"/>
      <c r="AX84" s="34"/>
      <c r="AY84" s="34"/>
      <c r="AZ84" s="34"/>
      <c r="BA84" s="34"/>
      <c r="BB84" s="34"/>
      <c r="BC84" s="34"/>
      <c r="BD84" s="34"/>
      <c r="BE84" s="34"/>
      <c r="BF84" s="34"/>
      <c r="BG84" s="34"/>
      <c r="BH84" s="34"/>
      <c r="BI84" s="34"/>
      <c r="BJ84" s="34"/>
      <c r="BK84" s="34"/>
      <c r="BL84" s="34"/>
      <c r="BM84" s="34"/>
      <c r="BN84" s="34"/>
      <c r="BO84" s="34"/>
      <c r="BP84" s="34"/>
      <c r="BQ84" s="34"/>
      <c r="BR84" s="34"/>
      <c r="BS84" s="34"/>
      <c r="BT84" s="34"/>
      <c r="BU84" s="34"/>
      <c r="BV84" s="34"/>
      <c r="BW84" s="34"/>
      <c r="BX84" s="34"/>
      <c r="BY84" s="34"/>
      <c r="BZ84" s="34"/>
      <c r="CA84" s="34"/>
      <c r="CB84" s="34"/>
      <c r="CC84" s="34"/>
      <c r="CD84" s="34"/>
      <c r="CE84" s="34"/>
      <c r="CF84" s="34"/>
      <c r="CG84" s="34"/>
      <c r="CH84" s="34"/>
      <c r="CI84" s="34"/>
      <c r="CJ84" s="34"/>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c r="DK84" s="34"/>
      <c r="DL84" s="34"/>
      <c r="DM84" s="34"/>
      <c r="DN84" s="34"/>
      <c r="DO84" s="34"/>
      <c r="DP84" s="34"/>
      <c r="DQ84" s="34"/>
      <c r="DR84" s="34"/>
      <c r="DS84" s="34"/>
      <c r="DT84" s="34"/>
      <c r="DU84" s="34"/>
      <c r="DV84" s="34"/>
      <c r="DW84" s="34"/>
      <c r="DX84" s="34"/>
      <c r="DY84" s="34"/>
      <c r="DZ84" s="34"/>
    </row>
    <row r="85" spans="1:130" outlineLevel="1">
      <c r="A85" s="21">
        <f t="shared" si="2"/>
        <v>36</v>
      </c>
      <c r="B85" s="21" t="s">
        <v>9</v>
      </c>
      <c r="C85" s="135" t="s">
        <v>542</v>
      </c>
      <c r="D85" s="218"/>
      <c r="E85" s="218"/>
      <c r="F85" s="218"/>
      <c r="G85" s="546"/>
      <c r="H85" s="21" t="s">
        <v>10</v>
      </c>
      <c r="I85" s="135" t="s">
        <v>712</v>
      </c>
      <c r="J85" s="136"/>
      <c r="K85" s="331" t="s">
        <v>882</v>
      </c>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c r="AV85" s="34"/>
      <c r="AW85" s="34"/>
      <c r="AX85" s="34"/>
      <c r="AY85" s="34"/>
      <c r="AZ85" s="34"/>
      <c r="BA85" s="34"/>
      <c r="BB85" s="34"/>
      <c r="BC85" s="34"/>
      <c r="BD85" s="34"/>
      <c r="BE85" s="34"/>
      <c r="BF85" s="34"/>
      <c r="BG85" s="34"/>
      <c r="BH85" s="34"/>
      <c r="BI85" s="34"/>
      <c r="BJ85" s="34"/>
      <c r="BK85" s="34"/>
      <c r="BL85" s="34"/>
      <c r="BM85" s="34"/>
      <c r="BN85" s="34"/>
      <c r="BO85" s="34"/>
      <c r="BP85" s="34"/>
      <c r="BQ85" s="34"/>
      <c r="BR85" s="34"/>
      <c r="BS85" s="34"/>
      <c r="BT85" s="34"/>
      <c r="BU85" s="34"/>
      <c r="BV85" s="34"/>
      <c r="BW85" s="34"/>
      <c r="BX85" s="34"/>
      <c r="BY85" s="34"/>
      <c r="BZ85" s="34"/>
      <c r="CA85" s="34"/>
      <c r="CB85" s="34"/>
      <c r="CC85" s="34"/>
      <c r="CD85" s="34"/>
      <c r="CE85" s="34"/>
      <c r="CF85" s="34"/>
      <c r="CG85" s="34"/>
      <c r="CH85" s="34"/>
      <c r="CI85" s="34"/>
      <c r="CJ85" s="34"/>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c r="DK85" s="34"/>
      <c r="DL85" s="34"/>
      <c r="DM85" s="34"/>
      <c r="DN85" s="34"/>
      <c r="DO85" s="34"/>
      <c r="DP85" s="34"/>
      <c r="DQ85" s="34"/>
      <c r="DR85" s="34"/>
      <c r="DS85" s="34"/>
      <c r="DT85" s="34"/>
      <c r="DU85" s="34"/>
      <c r="DV85" s="34"/>
      <c r="DW85" s="34"/>
      <c r="DX85" s="34"/>
      <c r="DY85" s="34"/>
      <c r="DZ85" s="34"/>
    </row>
    <row r="86" spans="1:130">
      <c r="A86" s="21">
        <f t="shared" si="2"/>
        <v>36</v>
      </c>
      <c r="B86" s="21" t="s">
        <v>9</v>
      </c>
      <c r="C86" s="135" t="s">
        <v>542</v>
      </c>
      <c r="D86" s="218"/>
      <c r="E86" s="218"/>
      <c r="F86" s="218"/>
      <c r="G86" s="546"/>
      <c r="H86" s="133" t="s">
        <v>18</v>
      </c>
      <c r="I86" s="337" t="s">
        <v>1220</v>
      </c>
      <c r="J86" s="134"/>
      <c r="K86" s="330"/>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c r="AV86" s="34"/>
      <c r="AW86" s="34"/>
      <c r="AX86" s="34"/>
      <c r="AY86" s="34"/>
      <c r="AZ86" s="34"/>
      <c r="BA86" s="34"/>
      <c r="BB86" s="34"/>
      <c r="BC86" s="34"/>
      <c r="BD86" s="34"/>
      <c r="BE86" s="34"/>
      <c r="BF86" s="34"/>
      <c r="BG86" s="34"/>
      <c r="BH86" s="34"/>
      <c r="BI86" s="34"/>
      <c r="BJ86" s="34"/>
      <c r="BK86" s="34"/>
      <c r="BL86" s="34"/>
      <c r="BM86" s="34"/>
      <c r="BN86" s="34"/>
      <c r="BO86" s="34"/>
      <c r="BP86" s="34"/>
      <c r="BQ86" s="34"/>
      <c r="BR86" s="34"/>
      <c r="BS86" s="34"/>
      <c r="BT86" s="34"/>
      <c r="BU86" s="34"/>
      <c r="BV86" s="34"/>
      <c r="BW86" s="34"/>
      <c r="BX86" s="34"/>
      <c r="BY86" s="34"/>
      <c r="BZ86" s="34"/>
      <c r="CA86" s="34"/>
      <c r="CB86" s="34"/>
      <c r="CC86" s="34"/>
      <c r="CD86" s="34"/>
      <c r="CE86" s="34"/>
      <c r="CF86" s="34"/>
      <c r="CG86" s="34"/>
      <c r="CH86" s="34"/>
      <c r="CI86" s="34"/>
      <c r="CJ86" s="34"/>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c r="DK86" s="34"/>
      <c r="DL86" s="34"/>
      <c r="DM86" s="34"/>
      <c r="DN86" s="34"/>
      <c r="DO86" s="34"/>
      <c r="DP86" s="34"/>
      <c r="DQ86" s="34"/>
      <c r="DR86" s="34"/>
      <c r="DS86" s="34"/>
      <c r="DT86" s="34"/>
      <c r="DU86" s="34"/>
      <c r="DV86" s="34"/>
      <c r="DW86" s="34"/>
      <c r="DX86" s="34"/>
      <c r="DY86" s="34"/>
      <c r="DZ86" s="34"/>
    </row>
    <row r="87" spans="1:130" outlineLevel="1">
      <c r="A87" s="21">
        <f t="shared" si="2"/>
        <v>36</v>
      </c>
      <c r="B87" s="21" t="s">
        <v>9</v>
      </c>
      <c r="C87" s="135" t="s">
        <v>542</v>
      </c>
      <c r="D87" s="218"/>
      <c r="E87" s="218"/>
      <c r="F87" s="218"/>
      <c r="G87" s="546" t="s">
        <v>1657</v>
      </c>
      <c r="H87" s="21" t="s">
        <v>10</v>
      </c>
      <c r="I87" s="135" t="s">
        <v>32</v>
      </c>
      <c r="J87" s="134"/>
      <c r="K87" s="331" t="s">
        <v>6</v>
      </c>
      <c r="L87" s="331" t="s">
        <v>7</v>
      </c>
      <c r="M87" s="331" t="s">
        <v>8</v>
      </c>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c r="AV87" s="34"/>
      <c r="AW87" s="34"/>
      <c r="AX87" s="34"/>
      <c r="AY87" s="34"/>
      <c r="AZ87" s="34"/>
      <c r="BA87" s="34"/>
      <c r="BB87" s="34"/>
      <c r="BC87" s="34"/>
      <c r="BD87" s="34"/>
      <c r="BE87" s="34"/>
      <c r="BF87" s="34"/>
      <c r="BG87" s="34"/>
      <c r="BH87" s="34"/>
      <c r="BI87" s="34"/>
      <c r="BJ87" s="34"/>
      <c r="BK87" s="34"/>
      <c r="BL87" s="34"/>
      <c r="BM87" s="34"/>
      <c r="BN87" s="34"/>
      <c r="BO87" s="34"/>
      <c r="BP87" s="34"/>
      <c r="BQ87" s="34"/>
      <c r="BR87" s="34"/>
      <c r="BS87" s="34"/>
      <c r="BT87" s="34"/>
      <c r="BU87" s="34"/>
      <c r="BV87" s="34"/>
      <c r="BW87" s="34"/>
      <c r="BX87" s="34"/>
      <c r="BY87" s="34"/>
      <c r="BZ87" s="34"/>
      <c r="CA87" s="34"/>
      <c r="CB87" s="34"/>
      <c r="CC87" s="34"/>
      <c r="CD87" s="34"/>
      <c r="CE87" s="34"/>
      <c r="CF87" s="34"/>
      <c r="CG87" s="34"/>
      <c r="CH87" s="34"/>
      <c r="CI87" s="34"/>
      <c r="CJ87" s="34"/>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c r="DK87" s="34"/>
      <c r="DL87" s="34"/>
      <c r="DM87" s="34"/>
      <c r="DN87" s="34"/>
      <c r="DO87" s="34"/>
      <c r="DP87" s="34"/>
      <c r="DQ87" s="34"/>
      <c r="DR87" s="34"/>
      <c r="DS87" s="34"/>
      <c r="DT87" s="34"/>
      <c r="DU87" s="34"/>
      <c r="DV87" s="34"/>
      <c r="DW87" s="34"/>
      <c r="DX87" s="34"/>
      <c r="DY87" s="34"/>
      <c r="DZ87" s="34"/>
    </row>
    <row r="88" spans="1:130" outlineLevel="1">
      <c r="A88" s="21">
        <f t="shared" si="2"/>
        <v>36</v>
      </c>
      <c r="B88" s="21" t="s">
        <v>9</v>
      </c>
      <c r="C88" s="135" t="s">
        <v>542</v>
      </c>
      <c r="D88" s="218"/>
      <c r="E88" s="218"/>
      <c r="F88" s="218"/>
      <c r="G88" s="546" t="s">
        <v>1657</v>
      </c>
      <c r="H88" s="21" t="s">
        <v>10</v>
      </c>
      <c r="I88" s="135" t="s">
        <v>15</v>
      </c>
      <c r="J88" s="134"/>
      <c r="K88" s="331" t="s">
        <v>6</v>
      </c>
      <c r="L88" s="331" t="s">
        <v>7</v>
      </c>
      <c r="M88" s="331" t="s">
        <v>8</v>
      </c>
      <c r="N88" s="331" t="s">
        <v>168</v>
      </c>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c r="AV88" s="34"/>
      <c r="AW88" s="34"/>
      <c r="AX88" s="34"/>
      <c r="AY88" s="34"/>
      <c r="AZ88" s="34"/>
      <c r="BA88" s="34"/>
      <c r="BB88" s="34"/>
      <c r="BC88" s="34"/>
      <c r="BD88" s="34"/>
      <c r="BE88" s="34"/>
      <c r="BF88" s="34"/>
      <c r="BG88" s="34"/>
      <c r="BH88" s="34"/>
      <c r="BI88" s="34"/>
      <c r="BJ88" s="34"/>
      <c r="BK88" s="34"/>
      <c r="BL88" s="34"/>
      <c r="BM88" s="34"/>
      <c r="BN88" s="34"/>
      <c r="BO88" s="34"/>
      <c r="BP88" s="34"/>
      <c r="BQ88" s="34"/>
      <c r="BR88" s="34"/>
      <c r="BS88" s="34"/>
      <c r="BT88" s="34"/>
      <c r="BU88" s="34"/>
      <c r="BV88" s="34"/>
      <c r="BW88" s="34"/>
      <c r="BX88" s="34"/>
      <c r="BY88" s="34"/>
      <c r="BZ88" s="34"/>
      <c r="CA88" s="34"/>
      <c r="CB88" s="34"/>
      <c r="CC88" s="34"/>
      <c r="CD88" s="34"/>
      <c r="CE88" s="34"/>
      <c r="CF88" s="34"/>
      <c r="CG88" s="34"/>
      <c r="CH88" s="34"/>
      <c r="CI88" s="34"/>
      <c r="CJ88" s="34"/>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c r="DK88" s="34"/>
      <c r="DL88" s="34"/>
      <c r="DM88" s="34"/>
      <c r="DN88" s="34"/>
      <c r="DO88" s="34"/>
      <c r="DP88" s="34"/>
      <c r="DQ88" s="34"/>
      <c r="DR88" s="34"/>
      <c r="DS88" s="34"/>
      <c r="DT88" s="34"/>
      <c r="DU88" s="34"/>
      <c r="DV88" s="34"/>
      <c r="DW88" s="34"/>
      <c r="DX88" s="34"/>
      <c r="DY88" s="34"/>
      <c r="DZ88" s="34"/>
    </row>
    <row r="89" spans="1:130" outlineLevel="1">
      <c r="A89" s="21">
        <f t="shared" si="2"/>
        <v>36</v>
      </c>
      <c r="B89" s="21" t="s">
        <v>9</v>
      </c>
      <c r="C89" s="135" t="s">
        <v>542</v>
      </c>
      <c r="D89" s="218"/>
      <c r="E89" s="218"/>
      <c r="F89" s="218"/>
      <c r="G89" s="546"/>
      <c r="H89" s="21" t="s">
        <v>9</v>
      </c>
      <c r="I89" s="135" t="s">
        <v>209</v>
      </c>
      <c r="J89" s="134"/>
      <c r="K89" s="331" t="s">
        <v>1208</v>
      </c>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c r="AV89" s="34"/>
      <c r="AW89" s="34"/>
      <c r="AX89" s="34"/>
      <c r="AY89" s="34"/>
      <c r="AZ89" s="34"/>
      <c r="BA89" s="34"/>
      <c r="BB89" s="34"/>
      <c r="BC89" s="34"/>
      <c r="BD89" s="34"/>
      <c r="BE89" s="34"/>
      <c r="BF89" s="34"/>
      <c r="BG89" s="34"/>
      <c r="BH89" s="34"/>
      <c r="BI89" s="34"/>
      <c r="BJ89" s="34"/>
      <c r="BK89" s="34"/>
      <c r="BL89" s="34"/>
      <c r="BM89" s="34"/>
      <c r="BN89" s="34"/>
      <c r="BO89" s="34"/>
      <c r="BP89" s="34"/>
      <c r="BQ89" s="34"/>
      <c r="BR89" s="34"/>
      <c r="BS89" s="34"/>
      <c r="BT89" s="34"/>
      <c r="BU89" s="34"/>
      <c r="BV89" s="34"/>
      <c r="BW89" s="34"/>
      <c r="BX89" s="34"/>
      <c r="BY89" s="34"/>
      <c r="BZ89" s="34"/>
      <c r="CA89" s="34"/>
      <c r="CB89" s="34"/>
      <c r="CC89" s="34"/>
      <c r="CD89" s="34"/>
      <c r="CE89" s="34"/>
      <c r="CF89" s="34"/>
      <c r="CG89" s="34"/>
      <c r="CH89" s="34"/>
      <c r="CI89" s="34"/>
      <c r="CJ89" s="34"/>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c r="DK89" s="34"/>
      <c r="DL89" s="34"/>
      <c r="DM89" s="34"/>
      <c r="DN89" s="34"/>
      <c r="DO89" s="34"/>
      <c r="DP89" s="34"/>
      <c r="DQ89" s="34"/>
      <c r="DR89" s="34"/>
      <c r="DS89" s="34"/>
      <c r="DT89" s="34"/>
      <c r="DU89" s="34"/>
      <c r="DV89" s="34"/>
      <c r="DW89" s="34"/>
      <c r="DX89" s="34"/>
      <c r="DY89" s="34"/>
      <c r="DZ89" s="34"/>
    </row>
    <row r="90" spans="1:130" outlineLevel="1">
      <c r="A90" s="21">
        <f t="shared" si="2"/>
        <v>36</v>
      </c>
      <c r="B90" s="21" t="s">
        <v>9</v>
      </c>
      <c r="C90" s="135" t="s">
        <v>542</v>
      </c>
      <c r="D90" s="218"/>
      <c r="E90" s="218"/>
      <c r="F90" s="218"/>
      <c r="G90" s="546"/>
      <c r="H90" s="21" t="s">
        <v>9</v>
      </c>
      <c r="I90" s="135" t="s">
        <v>1196</v>
      </c>
      <c r="J90" s="134"/>
      <c r="K90" s="331" t="s">
        <v>1208</v>
      </c>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c r="AV90" s="34"/>
      <c r="AW90" s="34"/>
      <c r="AX90" s="34"/>
      <c r="AY90" s="34"/>
      <c r="AZ90" s="34"/>
      <c r="BA90" s="34"/>
      <c r="BB90" s="34"/>
      <c r="BC90" s="34"/>
      <c r="BD90" s="34"/>
      <c r="BE90" s="34"/>
      <c r="BF90" s="34"/>
      <c r="BG90" s="34"/>
      <c r="BH90" s="34"/>
      <c r="BI90" s="34"/>
      <c r="BJ90" s="34"/>
      <c r="BK90" s="34"/>
      <c r="BL90" s="34"/>
      <c r="BM90" s="34"/>
      <c r="BN90" s="34"/>
      <c r="BO90" s="34"/>
      <c r="BP90" s="34"/>
      <c r="BQ90" s="34"/>
      <c r="BR90" s="34"/>
      <c r="BS90" s="34"/>
      <c r="BT90" s="34"/>
      <c r="BU90" s="34"/>
      <c r="BV90" s="34"/>
      <c r="BW90" s="34"/>
      <c r="BX90" s="34"/>
      <c r="BY90" s="34"/>
      <c r="BZ90" s="34"/>
      <c r="CA90" s="34"/>
      <c r="CB90" s="34"/>
      <c r="CC90" s="34"/>
      <c r="CD90" s="34"/>
      <c r="CE90" s="34"/>
      <c r="CF90" s="34"/>
      <c r="CG90" s="34"/>
      <c r="CH90" s="34"/>
      <c r="CI90" s="34"/>
      <c r="CJ90" s="34"/>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c r="DK90" s="34"/>
      <c r="DL90" s="34"/>
      <c r="DM90" s="34"/>
      <c r="DN90" s="34"/>
      <c r="DO90" s="34"/>
      <c r="DP90" s="34"/>
      <c r="DQ90" s="34"/>
      <c r="DR90" s="34"/>
      <c r="DS90" s="34"/>
      <c r="DT90" s="34"/>
      <c r="DU90" s="34"/>
      <c r="DV90" s="34"/>
      <c r="DW90" s="34"/>
      <c r="DX90" s="34"/>
      <c r="DY90" s="34"/>
      <c r="DZ90" s="34"/>
    </row>
    <row r="91" spans="1:130" outlineLevel="1">
      <c r="A91" s="21">
        <f t="shared" si="2"/>
        <v>36</v>
      </c>
      <c r="B91" s="21" t="s">
        <v>9</v>
      </c>
      <c r="C91" s="135" t="s">
        <v>542</v>
      </c>
      <c r="D91" s="218"/>
      <c r="E91" s="218"/>
      <c r="F91" s="218"/>
      <c r="G91" s="546" t="s">
        <v>1657</v>
      </c>
      <c r="H91" s="21" t="s">
        <v>10</v>
      </c>
      <c r="I91" s="135" t="s">
        <v>27</v>
      </c>
      <c r="J91" s="134"/>
      <c r="K91" s="331" t="s">
        <v>1208</v>
      </c>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c r="AV91" s="34"/>
      <c r="AW91" s="34"/>
      <c r="AX91" s="34"/>
      <c r="AY91" s="34"/>
      <c r="AZ91" s="34"/>
      <c r="BA91" s="34"/>
      <c r="BB91" s="34"/>
      <c r="BC91" s="34"/>
      <c r="BD91" s="34"/>
      <c r="BE91" s="34"/>
      <c r="BF91" s="34"/>
      <c r="BG91" s="34"/>
      <c r="BH91" s="34"/>
      <c r="BI91" s="34"/>
      <c r="BJ91" s="34"/>
      <c r="BK91" s="34"/>
      <c r="BL91" s="34"/>
      <c r="BM91" s="34"/>
      <c r="BN91" s="34"/>
      <c r="BO91" s="34"/>
      <c r="BP91" s="34"/>
      <c r="BQ91" s="34"/>
      <c r="BR91" s="34"/>
      <c r="BS91" s="34"/>
      <c r="BT91" s="34"/>
      <c r="BU91" s="34"/>
      <c r="BV91" s="34"/>
      <c r="BW91" s="34"/>
      <c r="BX91" s="34"/>
      <c r="BY91" s="34"/>
      <c r="BZ91" s="34"/>
      <c r="CA91" s="34"/>
      <c r="CB91" s="34"/>
      <c r="CC91" s="34"/>
      <c r="CD91" s="34"/>
      <c r="CE91" s="34"/>
      <c r="CF91" s="34"/>
      <c r="CG91" s="34"/>
      <c r="CH91" s="34"/>
      <c r="CI91" s="34"/>
      <c r="CJ91" s="34"/>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c r="DK91" s="34"/>
      <c r="DL91" s="34"/>
      <c r="DM91" s="34"/>
      <c r="DN91" s="34"/>
      <c r="DO91" s="34"/>
      <c r="DP91" s="34"/>
      <c r="DQ91" s="34"/>
      <c r="DR91" s="34"/>
      <c r="DS91" s="34"/>
      <c r="DT91" s="34"/>
      <c r="DU91" s="34"/>
      <c r="DV91" s="34"/>
      <c r="DW91" s="34"/>
      <c r="DX91" s="34"/>
      <c r="DY91" s="34"/>
      <c r="DZ91" s="34"/>
    </row>
    <row r="92" spans="1:130" outlineLevel="1">
      <c r="A92" s="21">
        <f t="shared" si="2"/>
        <v>36</v>
      </c>
      <c r="B92" s="21" t="s">
        <v>9</v>
      </c>
      <c r="C92" s="135" t="s">
        <v>542</v>
      </c>
      <c r="D92" s="218"/>
      <c r="E92" s="218"/>
      <c r="F92" s="218"/>
      <c r="G92" s="546" t="s">
        <v>1713</v>
      </c>
      <c r="H92" s="21" t="s">
        <v>0</v>
      </c>
      <c r="I92" s="135" t="s">
        <v>29</v>
      </c>
      <c r="J92" s="134"/>
      <c r="K92" s="331" t="s">
        <v>1208</v>
      </c>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c r="AV92" s="34"/>
      <c r="AW92" s="34"/>
      <c r="AX92" s="34"/>
      <c r="AY92" s="34"/>
      <c r="AZ92" s="34"/>
      <c r="BA92" s="34"/>
      <c r="BB92" s="34"/>
      <c r="BC92" s="34"/>
      <c r="BD92" s="34"/>
      <c r="BE92" s="34"/>
      <c r="BF92" s="34"/>
      <c r="BG92" s="34"/>
      <c r="BH92" s="34"/>
      <c r="BI92" s="34"/>
      <c r="BJ92" s="34"/>
      <c r="BK92" s="34"/>
      <c r="BL92" s="34"/>
      <c r="BM92" s="34"/>
      <c r="BN92" s="34"/>
      <c r="BO92" s="34"/>
      <c r="BP92" s="34"/>
      <c r="BQ92" s="34"/>
      <c r="BR92" s="34"/>
      <c r="BS92" s="34"/>
      <c r="BT92" s="34"/>
      <c r="BU92" s="34"/>
      <c r="BV92" s="34"/>
      <c r="BW92" s="34"/>
      <c r="BX92" s="34"/>
      <c r="BY92" s="34"/>
      <c r="BZ92" s="34"/>
      <c r="CA92" s="34"/>
      <c r="CB92" s="34"/>
      <c r="CC92" s="34"/>
      <c r="CD92" s="34"/>
      <c r="CE92" s="34"/>
      <c r="CF92" s="34"/>
      <c r="CG92" s="34"/>
      <c r="CH92" s="34"/>
      <c r="CI92" s="34"/>
      <c r="CJ92" s="34"/>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c r="DK92" s="34"/>
      <c r="DL92" s="34"/>
      <c r="DM92" s="34"/>
      <c r="DN92" s="34"/>
      <c r="DO92" s="34"/>
      <c r="DP92" s="34"/>
      <c r="DQ92" s="34"/>
      <c r="DR92" s="34"/>
      <c r="DS92" s="34"/>
      <c r="DT92" s="34"/>
      <c r="DU92" s="34"/>
      <c r="DV92" s="34"/>
      <c r="DW92" s="34"/>
      <c r="DX92" s="34"/>
      <c r="DY92" s="34"/>
      <c r="DZ92" s="34"/>
    </row>
    <row r="93" spans="1:130" outlineLevel="1">
      <c r="A93" s="21">
        <f t="shared" si="2"/>
        <v>36</v>
      </c>
      <c r="B93" s="21" t="s">
        <v>9</v>
      </c>
      <c r="C93" s="135" t="s">
        <v>542</v>
      </c>
      <c r="D93" s="218"/>
      <c r="E93" s="218"/>
      <c r="F93" s="218"/>
      <c r="G93" s="546" t="s">
        <v>1713</v>
      </c>
      <c r="H93" s="21" t="s">
        <v>9</v>
      </c>
      <c r="I93" s="135" t="s">
        <v>30</v>
      </c>
      <c r="J93" s="134"/>
      <c r="K93" s="331" t="s">
        <v>1208</v>
      </c>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c r="AV93" s="34"/>
      <c r="AW93" s="34"/>
      <c r="AX93" s="34"/>
      <c r="AY93" s="34"/>
      <c r="AZ93" s="34"/>
      <c r="BA93" s="34"/>
      <c r="BB93" s="34"/>
      <c r="BC93" s="34"/>
      <c r="BD93" s="34"/>
      <c r="BE93" s="34"/>
      <c r="BF93" s="34"/>
      <c r="BG93" s="34"/>
      <c r="BH93" s="34"/>
      <c r="BI93" s="34"/>
      <c r="BJ93" s="34"/>
      <c r="BK93" s="34"/>
      <c r="BL93" s="34"/>
      <c r="BM93" s="34"/>
      <c r="BN93" s="34"/>
      <c r="BO93" s="34"/>
      <c r="BP93" s="34"/>
      <c r="BQ93" s="34"/>
      <c r="BR93" s="34"/>
      <c r="BS93" s="34"/>
      <c r="BT93" s="34"/>
      <c r="BU93" s="34"/>
      <c r="BV93" s="34"/>
      <c r="BW93" s="34"/>
      <c r="BX93" s="34"/>
      <c r="BY93" s="34"/>
      <c r="BZ93" s="34"/>
      <c r="CA93" s="34"/>
      <c r="CB93" s="34"/>
      <c r="CC93" s="34"/>
      <c r="CD93" s="34"/>
      <c r="CE93" s="34"/>
      <c r="CF93" s="34"/>
      <c r="CG93" s="34"/>
      <c r="CH93" s="34"/>
      <c r="CI93" s="34"/>
      <c r="CJ93" s="34"/>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c r="DK93" s="34"/>
      <c r="DL93" s="34"/>
      <c r="DM93" s="34"/>
      <c r="DN93" s="34"/>
      <c r="DO93" s="34"/>
      <c r="DP93" s="34"/>
      <c r="DQ93" s="34"/>
      <c r="DR93" s="34"/>
      <c r="DS93" s="34"/>
      <c r="DT93" s="34"/>
      <c r="DU93" s="34"/>
      <c r="DV93" s="34"/>
      <c r="DW93" s="34"/>
      <c r="DX93" s="34"/>
      <c r="DY93" s="34"/>
      <c r="DZ93" s="34"/>
    </row>
    <row r="94" spans="1:130" outlineLevel="1">
      <c r="A94" s="21">
        <f t="shared" si="2"/>
        <v>36</v>
      </c>
      <c r="B94" s="21" t="s">
        <v>9</v>
      </c>
      <c r="C94" s="135" t="s">
        <v>542</v>
      </c>
      <c r="D94" s="218"/>
      <c r="E94" s="218"/>
      <c r="F94" s="218"/>
      <c r="G94" s="546"/>
      <c r="H94" s="21" t="s">
        <v>0</v>
      </c>
      <c r="I94" s="135" t="s">
        <v>1630</v>
      </c>
      <c r="J94" s="134"/>
      <c r="K94" s="331"/>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c r="AV94" s="34"/>
      <c r="AW94" s="34"/>
      <c r="AX94" s="34"/>
      <c r="AY94" s="34"/>
      <c r="AZ94" s="34"/>
      <c r="BA94" s="34"/>
      <c r="BB94" s="34"/>
      <c r="BC94" s="34"/>
      <c r="BD94" s="34"/>
      <c r="BE94" s="34"/>
      <c r="BF94" s="34"/>
      <c r="BG94" s="34"/>
      <c r="BH94" s="34"/>
      <c r="BI94" s="34"/>
      <c r="BJ94" s="34"/>
      <c r="BK94" s="34"/>
      <c r="BL94" s="34"/>
      <c r="BM94" s="34"/>
      <c r="BN94" s="34"/>
      <c r="BO94" s="34"/>
      <c r="BP94" s="34"/>
      <c r="BQ94" s="34"/>
      <c r="BR94" s="34"/>
      <c r="BS94" s="34"/>
      <c r="BT94" s="34"/>
      <c r="BU94" s="34"/>
      <c r="BV94" s="34"/>
      <c r="BW94" s="34"/>
      <c r="BX94" s="34"/>
      <c r="BY94" s="34"/>
      <c r="BZ94" s="34"/>
      <c r="CA94" s="34"/>
      <c r="CB94" s="34"/>
      <c r="CC94" s="34"/>
      <c r="CD94" s="34"/>
      <c r="CE94" s="34"/>
      <c r="CF94" s="34"/>
      <c r="CG94" s="34"/>
      <c r="CH94" s="34"/>
      <c r="CI94" s="34"/>
      <c r="CJ94" s="34"/>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c r="DK94" s="34"/>
      <c r="DL94" s="34"/>
      <c r="DM94" s="34"/>
      <c r="DN94" s="34"/>
      <c r="DO94" s="34"/>
      <c r="DP94" s="34"/>
      <c r="DQ94" s="34"/>
      <c r="DR94" s="34"/>
      <c r="DS94" s="34"/>
      <c r="DT94" s="34"/>
      <c r="DU94" s="34"/>
      <c r="DV94" s="34"/>
      <c r="DW94" s="34"/>
      <c r="DX94" s="34"/>
      <c r="DY94" s="34"/>
      <c r="DZ94" s="34"/>
    </row>
    <row r="95" spans="1:130" outlineLevel="1">
      <c r="A95" s="21">
        <f t="shared" si="2"/>
        <v>36</v>
      </c>
      <c r="B95" s="21" t="s">
        <v>9</v>
      </c>
      <c r="C95" s="135" t="s">
        <v>542</v>
      </c>
      <c r="D95" s="218"/>
      <c r="E95" s="218"/>
      <c r="F95" s="218"/>
      <c r="G95" s="546" t="s">
        <v>1765</v>
      </c>
      <c r="H95" s="21" t="s">
        <v>0</v>
      </c>
      <c r="I95" s="135" t="s">
        <v>1631</v>
      </c>
      <c r="J95" s="134"/>
      <c r="K95" s="331"/>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c r="AV95" s="34"/>
      <c r="AW95" s="34"/>
      <c r="AX95" s="34"/>
      <c r="AY95" s="34"/>
      <c r="AZ95" s="34"/>
      <c r="BA95" s="34"/>
      <c r="BB95" s="34"/>
      <c r="BC95" s="34"/>
      <c r="BD95" s="34"/>
      <c r="BE95" s="34"/>
      <c r="BF95" s="34"/>
      <c r="BG95" s="34"/>
      <c r="BH95" s="34"/>
      <c r="BI95" s="34"/>
      <c r="BJ95" s="34"/>
      <c r="BK95" s="34"/>
      <c r="BL95" s="34"/>
      <c r="BM95" s="34"/>
      <c r="BN95" s="34"/>
      <c r="BO95" s="34"/>
      <c r="BP95" s="34"/>
      <c r="BQ95" s="34"/>
      <c r="BR95" s="34"/>
      <c r="BS95" s="34"/>
      <c r="BT95" s="34"/>
      <c r="BU95" s="34"/>
      <c r="BV95" s="34"/>
      <c r="BW95" s="34"/>
      <c r="BX95" s="34"/>
      <c r="BY95" s="34"/>
      <c r="BZ95" s="34"/>
      <c r="CA95" s="34"/>
      <c r="CB95" s="34"/>
      <c r="CC95" s="34"/>
      <c r="CD95" s="34"/>
      <c r="CE95" s="34"/>
      <c r="CF95" s="34"/>
      <c r="CG95" s="34"/>
      <c r="CH95" s="34"/>
      <c r="CI95" s="34"/>
      <c r="CJ95" s="34"/>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c r="DK95" s="34"/>
      <c r="DL95" s="34"/>
      <c r="DM95" s="34"/>
      <c r="DN95" s="34"/>
      <c r="DO95" s="34"/>
      <c r="DP95" s="34"/>
      <c r="DQ95" s="34"/>
      <c r="DR95" s="34"/>
      <c r="DS95" s="34"/>
      <c r="DT95" s="34"/>
      <c r="DU95" s="34"/>
      <c r="DV95" s="34"/>
      <c r="DW95" s="34"/>
      <c r="DX95" s="34"/>
      <c r="DY95" s="34"/>
      <c r="DZ95" s="34"/>
    </row>
    <row r="96" spans="1:130" outlineLevel="1">
      <c r="A96" s="21">
        <f t="shared" si="2"/>
        <v>36</v>
      </c>
      <c r="B96" s="21" t="s">
        <v>9</v>
      </c>
      <c r="C96" s="135" t="s">
        <v>542</v>
      </c>
      <c r="D96" s="218"/>
      <c r="E96" s="218"/>
      <c r="F96" s="218"/>
      <c r="G96" s="546"/>
      <c r="H96" s="21" t="s">
        <v>11</v>
      </c>
      <c r="I96" s="135" t="s">
        <v>1634</v>
      </c>
      <c r="J96" s="134"/>
      <c r="K96" s="331"/>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c r="AV96" s="34"/>
      <c r="AW96" s="34"/>
      <c r="AX96" s="34"/>
      <c r="AY96" s="34"/>
      <c r="AZ96" s="34"/>
      <c r="BA96" s="34"/>
      <c r="BB96" s="34"/>
      <c r="BC96" s="34"/>
      <c r="BD96" s="34"/>
      <c r="BE96" s="34"/>
      <c r="BF96" s="34"/>
      <c r="BG96" s="34"/>
      <c r="BH96" s="34"/>
      <c r="BI96" s="34"/>
      <c r="BJ96" s="34"/>
      <c r="BK96" s="34"/>
      <c r="BL96" s="34"/>
      <c r="BM96" s="34"/>
      <c r="BN96" s="34"/>
      <c r="BO96" s="34"/>
      <c r="BP96" s="34"/>
      <c r="BQ96" s="34"/>
      <c r="BR96" s="34"/>
      <c r="BS96" s="34"/>
      <c r="BT96" s="34"/>
      <c r="BU96" s="34"/>
      <c r="BV96" s="34"/>
      <c r="BW96" s="34"/>
      <c r="BX96" s="34"/>
      <c r="BY96" s="34"/>
      <c r="BZ96" s="34"/>
      <c r="CA96" s="34"/>
      <c r="CB96" s="34"/>
      <c r="CC96" s="34"/>
      <c r="CD96" s="34"/>
      <c r="CE96" s="34"/>
      <c r="CF96" s="34"/>
      <c r="CG96" s="34"/>
      <c r="CH96" s="34"/>
      <c r="CI96" s="34"/>
      <c r="CJ96" s="34"/>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c r="DK96" s="34"/>
      <c r="DL96" s="34"/>
      <c r="DM96" s="34"/>
      <c r="DN96" s="34"/>
      <c r="DO96" s="34"/>
      <c r="DP96" s="34"/>
      <c r="DQ96" s="34"/>
      <c r="DR96" s="34"/>
      <c r="DS96" s="34"/>
      <c r="DT96" s="34"/>
      <c r="DU96" s="34"/>
      <c r="DV96" s="34"/>
      <c r="DW96" s="34"/>
      <c r="DX96" s="34"/>
      <c r="DY96" s="34"/>
      <c r="DZ96" s="34"/>
    </row>
    <row r="97" spans="1:130" outlineLevel="1">
      <c r="A97" s="21">
        <f t="shared" si="2"/>
        <v>36</v>
      </c>
      <c r="B97" s="21" t="s">
        <v>9</v>
      </c>
      <c r="C97" s="135" t="s">
        <v>542</v>
      </c>
      <c r="D97" s="218"/>
      <c r="E97" s="218"/>
      <c r="F97" s="218"/>
      <c r="G97" s="546"/>
      <c r="H97" s="21" t="s">
        <v>0</v>
      </c>
      <c r="I97" s="135" t="s">
        <v>1632</v>
      </c>
      <c r="J97" s="134"/>
      <c r="K97" s="331"/>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c r="AV97" s="34"/>
      <c r="AW97" s="34"/>
      <c r="AX97" s="34"/>
      <c r="AY97" s="34"/>
      <c r="AZ97" s="34"/>
      <c r="BA97" s="34"/>
      <c r="BB97" s="34"/>
      <c r="BC97" s="34"/>
      <c r="BD97" s="34"/>
      <c r="BE97" s="34"/>
      <c r="BF97" s="34"/>
      <c r="BG97" s="34"/>
      <c r="BH97" s="34"/>
      <c r="BI97" s="34"/>
      <c r="BJ97" s="34"/>
      <c r="BK97" s="34"/>
      <c r="BL97" s="34"/>
      <c r="BM97" s="34"/>
      <c r="BN97" s="34"/>
      <c r="BO97" s="34"/>
      <c r="BP97" s="34"/>
      <c r="BQ97" s="34"/>
      <c r="BR97" s="34"/>
      <c r="BS97" s="34"/>
      <c r="BT97" s="34"/>
      <c r="BU97" s="34"/>
      <c r="BV97" s="34"/>
      <c r="BW97" s="34"/>
      <c r="BX97" s="34"/>
      <c r="BY97" s="34"/>
      <c r="BZ97" s="34"/>
      <c r="CA97" s="34"/>
      <c r="CB97" s="34"/>
      <c r="CC97" s="34"/>
      <c r="CD97" s="34"/>
      <c r="CE97" s="34"/>
      <c r="CF97" s="34"/>
      <c r="CG97" s="34"/>
      <c r="CH97" s="34"/>
      <c r="CI97" s="34"/>
      <c r="CJ97" s="34"/>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c r="DK97" s="34"/>
      <c r="DL97" s="34"/>
      <c r="DM97" s="34"/>
      <c r="DN97" s="34"/>
      <c r="DO97" s="34"/>
      <c r="DP97" s="34"/>
      <c r="DQ97" s="34"/>
      <c r="DR97" s="34"/>
      <c r="DS97" s="34"/>
      <c r="DT97" s="34"/>
      <c r="DU97" s="34"/>
      <c r="DV97" s="34"/>
      <c r="DW97" s="34"/>
      <c r="DX97" s="34"/>
      <c r="DY97" s="34"/>
      <c r="DZ97" s="34"/>
    </row>
    <row r="98" spans="1:130" outlineLevel="1">
      <c r="A98" s="21">
        <f t="shared" si="2"/>
        <v>36</v>
      </c>
      <c r="B98" s="21" t="s">
        <v>9</v>
      </c>
      <c r="C98" s="135" t="s">
        <v>542</v>
      </c>
      <c r="D98" s="218"/>
      <c r="E98" s="218"/>
      <c r="F98" s="218"/>
      <c r="G98" s="546"/>
      <c r="H98" s="21" t="s">
        <v>0</v>
      </c>
      <c r="I98" s="135" t="s">
        <v>1638</v>
      </c>
      <c r="J98" s="134"/>
      <c r="K98" s="331"/>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c r="AV98" s="34"/>
      <c r="AW98" s="34"/>
      <c r="AX98" s="34"/>
      <c r="AY98" s="34"/>
      <c r="AZ98" s="34"/>
      <c r="BA98" s="34"/>
      <c r="BB98" s="34"/>
      <c r="BC98" s="34"/>
      <c r="BD98" s="34"/>
      <c r="BE98" s="34"/>
      <c r="BF98" s="34"/>
      <c r="BG98" s="34"/>
      <c r="BH98" s="34"/>
      <c r="BI98" s="34"/>
      <c r="BJ98" s="34"/>
      <c r="BK98" s="34"/>
      <c r="BL98" s="34"/>
      <c r="BM98" s="34"/>
      <c r="BN98" s="34"/>
      <c r="BO98" s="34"/>
      <c r="BP98" s="34"/>
      <c r="BQ98" s="34"/>
      <c r="BR98" s="34"/>
      <c r="BS98" s="34"/>
      <c r="BT98" s="34"/>
      <c r="BU98" s="34"/>
      <c r="BV98" s="34"/>
      <c r="BW98" s="34"/>
      <c r="BX98" s="34"/>
      <c r="BY98" s="34"/>
      <c r="BZ98" s="34"/>
      <c r="CA98" s="34"/>
      <c r="CB98" s="34"/>
      <c r="CC98" s="34"/>
      <c r="CD98" s="34"/>
      <c r="CE98" s="34"/>
      <c r="CF98" s="34"/>
      <c r="CG98" s="34"/>
      <c r="CH98" s="34"/>
      <c r="CI98" s="34"/>
      <c r="CJ98" s="34"/>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c r="DK98" s="34"/>
      <c r="DL98" s="34"/>
      <c r="DM98" s="34"/>
      <c r="DN98" s="34"/>
      <c r="DO98" s="34"/>
      <c r="DP98" s="34"/>
      <c r="DQ98" s="34"/>
      <c r="DR98" s="34"/>
      <c r="DS98" s="34"/>
      <c r="DT98" s="34"/>
      <c r="DU98" s="34"/>
      <c r="DV98" s="34"/>
      <c r="DW98" s="34"/>
      <c r="DX98" s="34"/>
      <c r="DY98" s="34"/>
      <c r="DZ98" s="34"/>
    </row>
    <row r="99" spans="1:130" outlineLevel="1">
      <c r="A99" s="21">
        <f t="shared" si="2"/>
        <v>36</v>
      </c>
      <c r="B99" s="21" t="s">
        <v>9</v>
      </c>
      <c r="C99" s="135" t="s">
        <v>542</v>
      </c>
      <c r="D99" s="218"/>
      <c r="E99" s="218"/>
      <c r="F99" s="218"/>
      <c r="G99" s="546"/>
      <c r="H99" s="21" t="s">
        <v>0</v>
      </c>
      <c r="I99" s="135" t="s">
        <v>1633</v>
      </c>
      <c r="J99" s="134"/>
      <c r="K99" s="331"/>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c r="AV99" s="34"/>
      <c r="AW99" s="34"/>
      <c r="AX99" s="34"/>
      <c r="AY99" s="34"/>
      <c r="AZ99" s="34"/>
      <c r="BA99" s="34"/>
      <c r="BB99" s="34"/>
      <c r="BC99" s="34"/>
      <c r="BD99" s="34"/>
      <c r="BE99" s="34"/>
      <c r="BF99" s="34"/>
      <c r="BG99" s="34"/>
      <c r="BH99" s="34"/>
      <c r="BI99" s="34"/>
      <c r="BJ99" s="34"/>
      <c r="BK99" s="34"/>
      <c r="BL99" s="34"/>
      <c r="BM99" s="34"/>
      <c r="BN99" s="34"/>
      <c r="BO99" s="34"/>
      <c r="BP99" s="34"/>
      <c r="BQ99" s="34"/>
      <c r="BR99" s="34"/>
      <c r="BS99" s="34"/>
      <c r="BT99" s="34"/>
      <c r="BU99" s="34"/>
      <c r="BV99" s="34"/>
      <c r="BW99" s="34"/>
      <c r="BX99" s="34"/>
      <c r="BY99" s="34"/>
      <c r="BZ99" s="34"/>
      <c r="CA99" s="34"/>
      <c r="CB99" s="34"/>
      <c r="CC99" s="34"/>
      <c r="CD99" s="34"/>
      <c r="CE99" s="34"/>
      <c r="CF99" s="34"/>
      <c r="CG99" s="34"/>
      <c r="CH99" s="34"/>
      <c r="CI99" s="34"/>
      <c r="CJ99" s="34"/>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c r="DK99" s="34"/>
      <c r="DL99" s="34"/>
      <c r="DM99" s="34"/>
      <c r="DN99" s="34"/>
      <c r="DO99" s="34"/>
      <c r="DP99" s="34"/>
      <c r="DQ99" s="34"/>
      <c r="DR99" s="34"/>
      <c r="DS99" s="34"/>
      <c r="DT99" s="34"/>
      <c r="DU99" s="34"/>
      <c r="DV99" s="34"/>
      <c r="DW99" s="34"/>
      <c r="DX99" s="34"/>
      <c r="DY99" s="34"/>
      <c r="DZ99" s="34"/>
    </row>
    <row r="100" spans="1:130" outlineLevel="1">
      <c r="A100" s="21">
        <f t="shared" si="2"/>
        <v>36</v>
      </c>
      <c r="B100" s="21" t="s">
        <v>9</v>
      </c>
      <c r="C100" s="135" t="s">
        <v>542</v>
      </c>
      <c r="D100" s="218"/>
      <c r="E100" s="218"/>
      <c r="F100" s="218"/>
      <c r="G100" s="546"/>
      <c r="H100" s="21" t="s">
        <v>0</v>
      </c>
      <c r="I100" s="135" t="s">
        <v>1639</v>
      </c>
      <c r="J100" s="134"/>
      <c r="K100" s="331"/>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c r="AV100" s="34"/>
      <c r="AW100" s="34"/>
      <c r="AX100" s="34"/>
      <c r="AY100" s="34"/>
      <c r="AZ100" s="34"/>
      <c r="BA100" s="34"/>
      <c r="BB100" s="34"/>
      <c r="BC100" s="34"/>
      <c r="BD100" s="34"/>
      <c r="BE100" s="34"/>
      <c r="BF100" s="34"/>
      <c r="BG100" s="34"/>
      <c r="BH100" s="34"/>
      <c r="BI100" s="34"/>
      <c r="BJ100" s="34"/>
      <c r="BK100" s="34"/>
      <c r="BL100" s="34"/>
      <c r="BM100" s="34"/>
      <c r="BN100" s="34"/>
      <c r="BO100" s="34"/>
      <c r="BP100" s="34"/>
      <c r="BQ100" s="34"/>
      <c r="BR100" s="34"/>
      <c r="BS100" s="34"/>
      <c r="BT100" s="34"/>
      <c r="BU100" s="34"/>
      <c r="BV100" s="34"/>
      <c r="BW100" s="34"/>
      <c r="BX100" s="34"/>
      <c r="BY100" s="34"/>
      <c r="BZ100" s="34"/>
      <c r="CA100" s="34"/>
      <c r="CB100" s="34"/>
      <c r="CC100" s="34"/>
      <c r="CD100" s="34"/>
      <c r="CE100" s="34"/>
      <c r="CF100" s="34"/>
      <c r="CG100" s="34"/>
      <c r="CH100" s="34"/>
      <c r="CI100" s="34"/>
      <c r="CJ100" s="34"/>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c r="DK100" s="34"/>
      <c r="DL100" s="34"/>
      <c r="DM100" s="34"/>
      <c r="DN100" s="34"/>
      <c r="DO100" s="34"/>
      <c r="DP100" s="34"/>
      <c r="DQ100" s="34"/>
      <c r="DR100" s="34"/>
      <c r="DS100" s="34"/>
      <c r="DT100" s="34"/>
      <c r="DU100" s="34"/>
      <c r="DV100" s="34"/>
      <c r="DW100" s="34"/>
      <c r="DX100" s="34"/>
      <c r="DY100" s="34"/>
      <c r="DZ100" s="34"/>
    </row>
    <row r="101" spans="1:130" outlineLevel="1">
      <c r="A101" s="21">
        <f t="shared" si="2"/>
        <v>36</v>
      </c>
      <c r="B101" s="21" t="s">
        <v>9</v>
      </c>
      <c r="C101" s="135" t="s">
        <v>542</v>
      </c>
      <c r="D101" s="218"/>
      <c r="E101" s="218"/>
      <c r="F101" s="218"/>
      <c r="G101" s="546"/>
      <c r="H101" s="21" t="s">
        <v>0</v>
      </c>
      <c r="I101" s="135" t="s">
        <v>1635</v>
      </c>
      <c r="J101" s="134"/>
      <c r="K101" s="331"/>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c r="AV101" s="34"/>
      <c r="AW101" s="34"/>
      <c r="AX101" s="34"/>
      <c r="AY101" s="34"/>
      <c r="AZ101" s="34"/>
      <c r="BA101" s="34"/>
      <c r="BB101" s="34"/>
      <c r="BC101" s="34"/>
      <c r="BD101" s="34"/>
      <c r="BE101" s="34"/>
      <c r="BF101" s="34"/>
      <c r="BG101" s="34"/>
      <c r="BH101" s="34"/>
      <c r="BI101" s="34"/>
      <c r="BJ101" s="34"/>
      <c r="BK101" s="34"/>
      <c r="BL101" s="34"/>
      <c r="BM101" s="34"/>
      <c r="BN101" s="34"/>
      <c r="BO101" s="34"/>
      <c r="BP101" s="34"/>
      <c r="BQ101" s="34"/>
      <c r="BR101" s="34"/>
      <c r="BS101" s="34"/>
      <c r="BT101" s="34"/>
      <c r="BU101" s="34"/>
      <c r="BV101" s="34"/>
      <c r="BW101" s="34"/>
      <c r="BX101" s="34"/>
      <c r="BY101" s="34"/>
      <c r="BZ101" s="34"/>
      <c r="CA101" s="34"/>
      <c r="CB101" s="34"/>
      <c r="CC101" s="34"/>
      <c r="CD101" s="34"/>
      <c r="CE101" s="34"/>
      <c r="CF101" s="34"/>
      <c r="CG101" s="34"/>
      <c r="CH101" s="34"/>
      <c r="CI101" s="34"/>
      <c r="CJ101" s="34"/>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c r="DK101" s="34"/>
      <c r="DL101" s="34"/>
      <c r="DM101" s="34"/>
      <c r="DN101" s="34"/>
      <c r="DO101" s="34"/>
      <c r="DP101" s="34"/>
      <c r="DQ101" s="34"/>
      <c r="DR101" s="34"/>
      <c r="DS101" s="34"/>
      <c r="DT101" s="34"/>
      <c r="DU101" s="34"/>
      <c r="DV101" s="34"/>
      <c r="DW101" s="34"/>
      <c r="DX101" s="34"/>
      <c r="DY101" s="34"/>
      <c r="DZ101" s="34"/>
    </row>
    <row r="102" spans="1:130" outlineLevel="1">
      <c r="A102" s="21">
        <f t="shared" si="2"/>
        <v>36</v>
      </c>
      <c r="B102" s="21" t="s">
        <v>9</v>
      </c>
      <c r="C102" s="135" t="s">
        <v>542</v>
      </c>
      <c r="D102" s="218"/>
      <c r="E102" s="218"/>
      <c r="F102" s="218"/>
      <c r="G102" s="546"/>
      <c r="H102" s="21" t="s">
        <v>0</v>
      </c>
      <c r="I102" s="135" t="s">
        <v>1640</v>
      </c>
      <c r="J102" s="134"/>
      <c r="K102" s="331"/>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34"/>
      <c r="AW102" s="34"/>
      <c r="AX102" s="34"/>
      <c r="AY102" s="34"/>
      <c r="AZ102" s="34"/>
      <c r="BA102" s="34"/>
      <c r="BB102" s="34"/>
      <c r="BC102" s="34"/>
      <c r="BD102" s="34"/>
      <c r="BE102" s="34"/>
      <c r="BF102" s="34"/>
      <c r="BG102" s="34"/>
      <c r="BH102" s="34"/>
      <c r="BI102" s="34"/>
      <c r="BJ102" s="34"/>
      <c r="BK102" s="34"/>
      <c r="BL102" s="34"/>
      <c r="BM102" s="34"/>
      <c r="BN102" s="34"/>
      <c r="BO102" s="34"/>
      <c r="BP102" s="34"/>
      <c r="BQ102" s="34"/>
      <c r="BR102" s="34"/>
      <c r="BS102" s="34"/>
      <c r="BT102" s="34"/>
      <c r="BU102" s="34"/>
      <c r="BV102" s="34"/>
      <c r="BW102" s="34"/>
      <c r="BX102" s="34"/>
      <c r="BY102" s="34"/>
      <c r="BZ102" s="34"/>
      <c r="CA102" s="34"/>
      <c r="CB102" s="34"/>
      <c r="CC102" s="34"/>
      <c r="CD102" s="34"/>
      <c r="CE102" s="34"/>
      <c r="CF102" s="34"/>
      <c r="CG102" s="34"/>
      <c r="CH102" s="34"/>
      <c r="CI102" s="34"/>
      <c r="CJ102" s="34"/>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c r="DK102" s="34"/>
      <c r="DL102" s="34"/>
      <c r="DM102" s="34"/>
      <c r="DN102" s="34"/>
      <c r="DO102" s="34"/>
      <c r="DP102" s="34"/>
      <c r="DQ102" s="34"/>
      <c r="DR102" s="34"/>
      <c r="DS102" s="34"/>
      <c r="DT102" s="34"/>
      <c r="DU102" s="34"/>
      <c r="DV102" s="34"/>
      <c r="DW102" s="34"/>
      <c r="DX102" s="34"/>
      <c r="DY102" s="34"/>
      <c r="DZ102" s="34"/>
    </row>
    <row r="103" spans="1:130" outlineLevel="1">
      <c r="A103" s="21">
        <f t="shared" si="2"/>
        <v>36</v>
      </c>
      <c r="B103" s="21" t="s">
        <v>9</v>
      </c>
      <c r="C103" s="135" t="s">
        <v>542</v>
      </c>
      <c r="D103" s="218"/>
      <c r="E103" s="218"/>
      <c r="F103" s="218"/>
      <c r="G103" s="546"/>
      <c r="H103" s="21" t="s">
        <v>11</v>
      </c>
      <c r="I103" s="135" t="s">
        <v>1636</v>
      </c>
      <c r="J103" s="134"/>
      <c r="K103" s="331"/>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c r="AV103" s="34"/>
      <c r="AW103" s="34"/>
      <c r="AX103" s="34"/>
      <c r="AY103" s="34"/>
      <c r="AZ103" s="34"/>
      <c r="BA103" s="34"/>
      <c r="BB103" s="34"/>
      <c r="BC103" s="34"/>
      <c r="BD103" s="34"/>
      <c r="BE103" s="34"/>
      <c r="BF103" s="34"/>
      <c r="BG103" s="34"/>
      <c r="BH103" s="34"/>
      <c r="BI103" s="34"/>
      <c r="BJ103" s="34"/>
      <c r="BK103" s="34"/>
      <c r="BL103" s="34"/>
      <c r="BM103" s="34"/>
      <c r="BN103" s="34"/>
      <c r="BO103" s="34"/>
      <c r="BP103" s="34"/>
      <c r="BQ103" s="34"/>
      <c r="BR103" s="34"/>
      <c r="BS103" s="34"/>
      <c r="BT103" s="34"/>
      <c r="BU103" s="34"/>
      <c r="BV103" s="34"/>
      <c r="BW103" s="34"/>
      <c r="BX103" s="34"/>
      <c r="BY103" s="34"/>
      <c r="BZ103" s="34"/>
      <c r="CA103" s="34"/>
      <c r="CB103" s="34"/>
      <c r="CC103" s="34"/>
      <c r="CD103" s="34"/>
      <c r="CE103" s="34"/>
      <c r="CF103" s="34"/>
      <c r="CG103" s="34"/>
      <c r="CH103" s="34"/>
      <c r="CI103" s="34"/>
      <c r="CJ103" s="34"/>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c r="DK103" s="34"/>
      <c r="DL103" s="34"/>
      <c r="DM103" s="34"/>
      <c r="DN103" s="34"/>
      <c r="DO103" s="34"/>
      <c r="DP103" s="34"/>
      <c r="DQ103" s="34"/>
      <c r="DR103" s="34"/>
      <c r="DS103" s="34"/>
      <c r="DT103" s="34"/>
      <c r="DU103" s="34"/>
      <c r="DV103" s="34"/>
      <c r="DW103" s="34"/>
      <c r="DX103" s="34"/>
      <c r="DY103" s="34"/>
      <c r="DZ103" s="34"/>
    </row>
    <row r="104" spans="1:130" outlineLevel="1">
      <c r="A104" s="21">
        <f t="shared" si="2"/>
        <v>36</v>
      </c>
      <c r="B104" s="21" t="s">
        <v>9</v>
      </c>
      <c r="C104" s="135" t="s">
        <v>542</v>
      </c>
      <c r="D104" s="218"/>
      <c r="E104" s="218"/>
      <c r="F104" s="218"/>
      <c r="G104" s="546"/>
      <c r="H104" s="21" t="s">
        <v>11</v>
      </c>
      <c r="I104" s="135" t="s">
        <v>1641</v>
      </c>
      <c r="J104" s="134"/>
      <c r="K104" s="331"/>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c r="AV104" s="34"/>
      <c r="AW104" s="34"/>
      <c r="AX104" s="34"/>
      <c r="AY104" s="34"/>
      <c r="AZ104" s="34"/>
      <c r="BA104" s="34"/>
      <c r="BB104" s="34"/>
      <c r="BC104" s="34"/>
      <c r="BD104" s="34"/>
      <c r="BE104" s="34"/>
      <c r="BF104" s="34"/>
      <c r="BG104" s="34"/>
      <c r="BH104" s="34"/>
      <c r="BI104" s="34"/>
      <c r="BJ104" s="34"/>
      <c r="BK104" s="34"/>
      <c r="BL104" s="34"/>
      <c r="BM104" s="34"/>
      <c r="BN104" s="34"/>
      <c r="BO104" s="34"/>
      <c r="BP104" s="34"/>
      <c r="BQ104" s="34"/>
      <c r="BR104" s="34"/>
      <c r="BS104" s="34"/>
      <c r="BT104" s="34"/>
      <c r="BU104" s="34"/>
      <c r="BV104" s="34"/>
      <c r="BW104" s="34"/>
      <c r="BX104" s="34"/>
      <c r="BY104" s="34"/>
      <c r="BZ104" s="34"/>
      <c r="CA104" s="34"/>
      <c r="CB104" s="34"/>
      <c r="CC104" s="34"/>
      <c r="CD104" s="34"/>
      <c r="CE104" s="34"/>
      <c r="CF104" s="34"/>
      <c r="CG104" s="34"/>
      <c r="CH104" s="34"/>
      <c r="CI104" s="34"/>
      <c r="CJ104" s="34"/>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c r="DK104" s="34"/>
      <c r="DL104" s="34"/>
      <c r="DM104" s="34"/>
      <c r="DN104" s="34"/>
      <c r="DO104" s="34"/>
      <c r="DP104" s="34"/>
      <c r="DQ104" s="34"/>
      <c r="DR104" s="34"/>
      <c r="DS104" s="34"/>
      <c r="DT104" s="34"/>
      <c r="DU104" s="34"/>
      <c r="DV104" s="34"/>
      <c r="DW104" s="34"/>
      <c r="DX104" s="34"/>
      <c r="DY104" s="34"/>
      <c r="DZ104" s="34"/>
    </row>
    <row r="105" spans="1:130" outlineLevel="1">
      <c r="A105" s="21">
        <f t="shared" si="2"/>
        <v>36</v>
      </c>
      <c r="B105" s="21" t="s">
        <v>9</v>
      </c>
      <c r="C105" s="135" t="s">
        <v>542</v>
      </c>
      <c r="D105" s="218"/>
      <c r="E105" s="218"/>
      <c r="F105" s="218"/>
      <c r="G105" s="546"/>
      <c r="H105" s="21" t="s">
        <v>11</v>
      </c>
      <c r="I105" s="135" t="s">
        <v>1637</v>
      </c>
      <c r="J105" s="134"/>
      <c r="K105" s="331"/>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c r="AV105" s="34"/>
      <c r="AW105" s="34"/>
      <c r="AX105" s="34"/>
      <c r="AY105" s="34"/>
      <c r="AZ105" s="34"/>
      <c r="BA105" s="34"/>
      <c r="BB105" s="34"/>
      <c r="BC105" s="34"/>
      <c r="BD105" s="34"/>
      <c r="BE105" s="34"/>
      <c r="BF105" s="34"/>
      <c r="BG105" s="34"/>
      <c r="BH105" s="34"/>
      <c r="BI105" s="34"/>
      <c r="BJ105" s="34"/>
      <c r="BK105" s="34"/>
      <c r="BL105" s="34"/>
      <c r="BM105" s="34"/>
      <c r="BN105" s="34"/>
      <c r="BO105" s="34"/>
      <c r="BP105" s="34"/>
      <c r="BQ105" s="34"/>
      <c r="BR105" s="34"/>
      <c r="BS105" s="34"/>
      <c r="BT105" s="34"/>
      <c r="BU105" s="34"/>
      <c r="BV105" s="34"/>
      <c r="BW105" s="34"/>
      <c r="BX105" s="34"/>
      <c r="BY105" s="34"/>
      <c r="BZ105" s="34"/>
      <c r="CA105" s="34"/>
      <c r="CB105" s="34"/>
      <c r="CC105" s="34"/>
      <c r="CD105" s="34"/>
      <c r="CE105" s="34"/>
      <c r="CF105" s="34"/>
      <c r="CG105" s="34"/>
      <c r="CH105" s="34"/>
      <c r="CI105" s="34"/>
      <c r="CJ105" s="34"/>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c r="DK105" s="34"/>
      <c r="DL105" s="34"/>
      <c r="DM105" s="34"/>
      <c r="DN105" s="34"/>
      <c r="DO105" s="34"/>
      <c r="DP105" s="34"/>
      <c r="DQ105" s="34"/>
      <c r="DR105" s="34"/>
      <c r="DS105" s="34"/>
      <c r="DT105" s="34"/>
      <c r="DU105" s="34"/>
      <c r="DV105" s="34"/>
      <c r="DW105" s="34"/>
      <c r="DX105" s="34"/>
      <c r="DY105" s="34"/>
      <c r="DZ105" s="34"/>
    </row>
    <row r="106" spans="1:130" outlineLevel="1">
      <c r="A106" s="21">
        <f t="shared" ref="A106:A139" si="3">IF($C106="","blank",MATCH($C106,$I$5:$I$202,0))</f>
        <v>36</v>
      </c>
      <c r="B106" s="21" t="s">
        <v>9</v>
      </c>
      <c r="C106" s="135" t="s">
        <v>542</v>
      </c>
      <c r="D106" s="218"/>
      <c r="E106" s="218"/>
      <c r="F106" s="218"/>
      <c r="G106" s="546"/>
      <c r="H106" s="21" t="s">
        <v>11</v>
      </c>
      <c r="I106" s="135" t="s">
        <v>1642</v>
      </c>
      <c r="J106" s="134"/>
      <c r="K106" s="331"/>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c r="AV106" s="34"/>
      <c r="AW106" s="34"/>
      <c r="AX106" s="34"/>
      <c r="AY106" s="34"/>
      <c r="AZ106" s="34"/>
      <c r="BA106" s="34"/>
      <c r="BB106" s="34"/>
      <c r="BC106" s="34"/>
      <c r="BD106" s="34"/>
      <c r="BE106" s="34"/>
      <c r="BF106" s="34"/>
      <c r="BG106" s="34"/>
      <c r="BH106" s="34"/>
      <c r="BI106" s="34"/>
      <c r="BJ106" s="34"/>
      <c r="BK106" s="34"/>
      <c r="BL106" s="34"/>
      <c r="BM106" s="34"/>
      <c r="BN106" s="34"/>
      <c r="BO106" s="34"/>
      <c r="BP106" s="34"/>
      <c r="BQ106" s="34"/>
      <c r="BR106" s="34"/>
      <c r="BS106" s="34"/>
      <c r="BT106" s="34"/>
      <c r="BU106" s="34"/>
      <c r="BV106" s="34"/>
      <c r="BW106" s="34"/>
      <c r="BX106" s="34"/>
      <c r="BY106" s="34"/>
      <c r="BZ106" s="34"/>
      <c r="CA106" s="34"/>
      <c r="CB106" s="34"/>
      <c r="CC106" s="34"/>
      <c r="CD106" s="34"/>
      <c r="CE106" s="34"/>
      <c r="CF106" s="34"/>
      <c r="CG106" s="34"/>
      <c r="CH106" s="34"/>
      <c r="CI106" s="34"/>
      <c r="CJ106" s="34"/>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c r="DK106" s="34"/>
      <c r="DL106" s="34"/>
      <c r="DM106" s="34"/>
      <c r="DN106" s="34"/>
      <c r="DO106" s="34"/>
      <c r="DP106" s="34"/>
      <c r="DQ106" s="34"/>
      <c r="DR106" s="34"/>
      <c r="DS106" s="34"/>
      <c r="DT106" s="34"/>
      <c r="DU106" s="34"/>
      <c r="DV106" s="34"/>
      <c r="DW106" s="34"/>
      <c r="DX106" s="34"/>
      <c r="DY106" s="34"/>
      <c r="DZ106" s="34"/>
    </row>
    <row r="107" spans="1:130" outlineLevel="1">
      <c r="A107" s="21">
        <f t="shared" si="3"/>
        <v>36</v>
      </c>
      <c r="B107" s="21" t="s">
        <v>9</v>
      </c>
      <c r="C107" s="135" t="s">
        <v>542</v>
      </c>
      <c r="D107" s="218"/>
      <c r="E107" s="218"/>
      <c r="F107" s="218"/>
      <c r="G107" s="546" t="s">
        <v>1713</v>
      </c>
      <c r="H107" s="21" t="s">
        <v>9</v>
      </c>
      <c r="I107" s="135" t="s">
        <v>28</v>
      </c>
      <c r="J107" s="134"/>
      <c r="K107" s="331" t="s">
        <v>1517</v>
      </c>
      <c r="L107" s="331" t="s">
        <v>1518</v>
      </c>
      <c r="M107" s="331" t="s">
        <v>31</v>
      </c>
      <c r="N107" s="331" t="s">
        <v>93</v>
      </c>
      <c r="O107" s="331" t="s">
        <v>674</v>
      </c>
      <c r="P107" s="331" t="s">
        <v>673</v>
      </c>
      <c r="Q107" s="331" t="s">
        <v>1644</v>
      </c>
      <c r="R107" s="331" t="s">
        <v>675</v>
      </c>
      <c r="S107" s="331" t="s">
        <v>1643</v>
      </c>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c r="AV107" s="34"/>
      <c r="AW107" s="34"/>
      <c r="AX107" s="34"/>
      <c r="AY107" s="34"/>
      <c r="AZ107" s="34"/>
      <c r="BA107" s="34"/>
      <c r="BB107" s="34"/>
      <c r="BC107" s="34"/>
      <c r="BD107" s="34"/>
      <c r="BE107" s="34"/>
      <c r="BF107" s="34"/>
      <c r="BG107" s="34"/>
      <c r="BH107" s="34"/>
      <c r="BI107" s="34"/>
      <c r="BJ107" s="34"/>
      <c r="BK107" s="34"/>
      <c r="BL107" s="34"/>
      <c r="BM107" s="34"/>
      <c r="BN107" s="34"/>
      <c r="BO107" s="34"/>
      <c r="BP107" s="34"/>
      <c r="BQ107" s="34"/>
      <c r="BR107" s="34"/>
      <c r="BS107" s="34"/>
      <c r="BT107" s="34"/>
      <c r="BU107" s="34"/>
      <c r="BV107" s="34"/>
      <c r="BW107" s="34"/>
      <c r="BX107" s="34"/>
      <c r="BY107" s="34"/>
      <c r="BZ107" s="34"/>
      <c r="CA107" s="34"/>
      <c r="CB107" s="34"/>
      <c r="CC107" s="34"/>
      <c r="CD107" s="34"/>
      <c r="CE107" s="34"/>
      <c r="CF107" s="34"/>
      <c r="CG107" s="34"/>
      <c r="CH107" s="34"/>
      <c r="CI107" s="34"/>
      <c r="CJ107" s="34"/>
      <c r="CK107" s="34"/>
      <c r="CL107" s="34"/>
      <c r="CM107" s="34"/>
      <c r="CN107" s="34"/>
      <c r="CO107" s="34"/>
      <c r="CP107" s="34"/>
      <c r="CQ107" s="34"/>
      <c r="CR107" s="34"/>
      <c r="CS107" s="34"/>
      <c r="CT107" s="34"/>
      <c r="CU107" s="34"/>
      <c r="CV107" s="34"/>
      <c r="CW107" s="34"/>
      <c r="CX107" s="34"/>
      <c r="CY107" s="34"/>
      <c r="CZ107" s="34"/>
      <c r="DA107" s="34"/>
      <c r="DB107" s="34"/>
      <c r="DC107" s="34"/>
      <c r="DD107" s="34"/>
      <c r="DE107" s="34"/>
      <c r="DF107" s="34"/>
      <c r="DG107" s="34"/>
      <c r="DH107" s="34"/>
      <c r="DI107" s="34"/>
      <c r="DJ107" s="34"/>
      <c r="DK107" s="34"/>
      <c r="DL107" s="34"/>
      <c r="DM107" s="34"/>
      <c r="DN107" s="34"/>
      <c r="DO107" s="34"/>
      <c r="DP107" s="34"/>
      <c r="DQ107" s="34"/>
      <c r="DR107" s="34"/>
      <c r="DS107" s="34"/>
      <c r="DT107" s="34"/>
      <c r="DU107" s="34"/>
      <c r="DV107" s="34"/>
      <c r="DW107" s="34"/>
      <c r="DX107" s="34"/>
      <c r="DY107" s="34"/>
      <c r="DZ107" s="34"/>
    </row>
    <row r="108" spans="1:130" outlineLevel="1">
      <c r="A108" s="21">
        <f t="shared" si="3"/>
        <v>36</v>
      </c>
      <c r="B108" s="21" t="s">
        <v>9</v>
      </c>
      <c r="C108" s="135" t="s">
        <v>542</v>
      </c>
      <c r="D108" s="218"/>
      <c r="E108" s="218"/>
      <c r="F108" s="218"/>
      <c r="G108" s="546"/>
      <c r="H108" s="21" t="s">
        <v>1623</v>
      </c>
      <c r="I108" s="135" t="s">
        <v>1624</v>
      </c>
      <c r="J108" s="134"/>
      <c r="K108" s="331" t="s">
        <v>1625</v>
      </c>
      <c r="L108" s="331"/>
      <c r="M108" s="331"/>
      <c r="N108" s="331"/>
      <c r="O108" s="331"/>
      <c r="P108" s="331"/>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c r="AV108" s="34"/>
      <c r="AW108" s="34"/>
      <c r="AX108" s="34"/>
      <c r="AY108" s="34"/>
      <c r="AZ108" s="34"/>
      <c r="BA108" s="34"/>
      <c r="BB108" s="34"/>
      <c r="BC108" s="34"/>
      <c r="BD108" s="34"/>
      <c r="BE108" s="34"/>
      <c r="BF108" s="34"/>
      <c r="BG108" s="34"/>
      <c r="BH108" s="34"/>
      <c r="BI108" s="34"/>
      <c r="BJ108" s="34"/>
      <c r="BK108" s="34"/>
      <c r="BL108" s="34"/>
      <c r="BM108" s="34"/>
      <c r="BN108" s="34"/>
      <c r="BO108" s="34"/>
      <c r="BP108" s="34"/>
      <c r="BQ108" s="34"/>
      <c r="BR108" s="34"/>
      <c r="BS108" s="34"/>
      <c r="BT108" s="34"/>
      <c r="BU108" s="34"/>
      <c r="BV108" s="34"/>
      <c r="BW108" s="34"/>
      <c r="BX108" s="34"/>
      <c r="BY108" s="34"/>
      <c r="BZ108" s="34"/>
      <c r="CA108" s="34"/>
      <c r="CB108" s="34"/>
      <c r="CC108" s="34"/>
      <c r="CD108" s="34"/>
      <c r="CE108" s="34"/>
      <c r="CF108" s="34"/>
      <c r="CG108" s="34"/>
      <c r="CH108" s="34"/>
      <c r="CI108" s="34"/>
      <c r="CJ108" s="34"/>
      <c r="CK108" s="34"/>
      <c r="CL108" s="34"/>
      <c r="CM108" s="34"/>
      <c r="CN108" s="34"/>
      <c r="CO108" s="34"/>
      <c r="CP108" s="34"/>
      <c r="CQ108" s="34"/>
      <c r="CR108" s="34"/>
      <c r="CS108" s="34"/>
      <c r="CT108" s="34"/>
      <c r="CU108" s="34"/>
      <c r="CV108" s="34"/>
      <c r="CW108" s="34"/>
      <c r="CX108" s="34"/>
      <c r="CY108" s="34"/>
      <c r="CZ108" s="34"/>
      <c r="DA108" s="34"/>
      <c r="DB108" s="34"/>
      <c r="DC108" s="34"/>
      <c r="DD108" s="34"/>
      <c r="DE108" s="34"/>
      <c r="DF108" s="34"/>
      <c r="DG108" s="34"/>
      <c r="DH108" s="34"/>
      <c r="DI108" s="34"/>
      <c r="DJ108" s="34"/>
      <c r="DK108" s="34"/>
      <c r="DL108" s="34"/>
      <c r="DM108" s="34"/>
      <c r="DN108" s="34"/>
      <c r="DO108" s="34"/>
      <c r="DP108" s="34"/>
      <c r="DQ108" s="34"/>
      <c r="DR108" s="34"/>
      <c r="DS108" s="34"/>
      <c r="DT108" s="34"/>
      <c r="DU108" s="34"/>
      <c r="DV108" s="34"/>
      <c r="DW108" s="34"/>
      <c r="DX108" s="34"/>
      <c r="DY108" s="34"/>
      <c r="DZ108" s="34"/>
    </row>
    <row r="109" spans="1:130" outlineLevel="1">
      <c r="A109" s="21">
        <f t="shared" si="3"/>
        <v>36</v>
      </c>
      <c r="B109" s="21" t="s">
        <v>9</v>
      </c>
      <c r="C109" s="135" t="s">
        <v>542</v>
      </c>
      <c r="D109" s="218"/>
      <c r="E109" s="218"/>
      <c r="F109" s="218"/>
      <c r="G109" s="546"/>
      <c r="H109" s="21" t="s">
        <v>9</v>
      </c>
      <c r="I109" s="135" t="s">
        <v>1519</v>
      </c>
      <c r="J109" s="136"/>
      <c r="K109" s="331" t="s">
        <v>1520</v>
      </c>
      <c r="L109" s="331" t="s">
        <v>1521</v>
      </c>
      <c r="M109" s="481" t="s">
        <v>1242</v>
      </c>
      <c r="N109" s="331" t="s">
        <v>1517</v>
      </c>
      <c r="O109" s="331" t="s">
        <v>1243</v>
      </c>
      <c r="P109" s="481" t="s">
        <v>1522</v>
      </c>
      <c r="Q109" s="331" t="s">
        <v>1523</v>
      </c>
      <c r="R109" s="331" t="s">
        <v>1524</v>
      </c>
      <c r="S109" s="481" t="s">
        <v>1525</v>
      </c>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c r="AV109" s="34"/>
      <c r="AW109" s="34"/>
      <c r="AX109" s="34"/>
      <c r="AY109" s="34"/>
      <c r="AZ109" s="34"/>
      <c r="BA109" s="34"/>
      <c r="BB109" s="34"/>
      <c r="BC109" s="34"/>
      <c r="BD109" s="34"/>
      <c r="BE109" s="34"/>
      <c r="BF109" s="34"/>
      <c r="BG109" s="34"/>
      <c r="BH109" s="34"/>
      <c r="BI109" s="34"/>
      <c r="BJ109" s="34"/>
      <c r="BK109" s="34"/>
      <c r="BL109" s="34"/>
      <c r="BM109" s="34"/>
      <c r="BN109" s="34"/>
      <c r="BO109" s="34"/>
      <c r="BP109" s="34"/>
      <c r="BQ109" s="34"/>
      <c r="BR109" s="34"/>
      <c r="BS109" s="34"/>
      <c r="BT109" s="34"/>
      <c r="BU109" s="34"/>
      <c r="BV109" s="34"/>
      <c r="BW109" s="34"/>
      <c r="BX109" s="34"/>
      <c r="BY109" s="34"/>
      <c r="BZ109" s="34"/>
      <c r="CA109" s="34"/>
      <c r="CB109" s="34"/>
      <c r="CC109" s="34"/>
      <c r="CD109" s="34"/>
      <c r="CE109" s="34"/>
      <c r="CF109" s="34"/>
      <c r="CG109" s="34"/>
      <c r="CH109" s="34"/>
      <c r="CI109" s="34"/>
      <c r="CJ109" s="34"/>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c r="DK109" s="34"/>
      <c r="DL109" s="34"/>
      <c r="DM109" s="34"/>
      <c r="DN109" s="34"/>
      <c r="DO109" s="34"/>
      <c r="DP109" s="34"/>
      <c r="DQ109" s="34"/>
      <c r="DR109" s="34"/>
      <c r="DS109" s="34"/>
      <c r="DT109" s="34"/>
      <c r="DU109" s="34"/>
      <c r="DV109" s="34"/>
      <c r="DW109" s="34"/>
      <c r="DX109" s="34"/>
      <c r="DY109" s="34"/>
      <c r="DZ109" s="34"/>
    </row>
    <row r="110" spans="1:130" outlineLevel="1">
      <c r="A110" s="21">
        <f t="shared" si="3"/>
        <v>36</v>
      </c>
      <c r="B110" s="21" t="s">
        <v>9</v>
      </c>
      <c r="C110" s="135" t="s">
        <v>542</v>
      </c>
      <c r="D110" s="218"/>
      <c r="E110" s="218"/>
      <c r="F110" s="218"/>
      <c r="G110" s="546" t="s">
        <v>1713</v>
      </c>
      <c r="H110" s="21" t="s">
        <v>11</v>
      </c>
      <c r="I110" s="135" t="s">
        <v>1761</v>
      </c>
      <c r="J110" s="134"/>
      <c r="K110" s="331" t="s">
        <v>1698</v>
      </c>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c r="AV110" s="34"/>
      <c r="AW110" s="34"/>
      <c r="AX110" s="34"/>
      <c r="AY110" s="34"/>
      <c r="AZ110" s="34"/>
      <c r="BA110" s="34"/>
      <c r="BB110" s="34"/>
      <c r="BC110" s="34"/>
      <c r="BD110" s="34"/>
      <c r="BE110" s="34"/>
      <c r="BF110" s="34"/>
      <c r="BG110" s="34"/>
      <c r="BH110" s="34"/>
      <c r="BI110" s="34"/>
      <c r="BJ110" s="34"/>
      <c r="BK110" s="34"/>
      <c r="BL110" s="34"/>
      <c r="BM110" s="34"/>
      <c r="BN110" s="34"/>
      <c r="BO110" s="34"/>
      <c r="BP110" s="34"/>
      <c r="BQ110" s="34"/>
      <c r="BR110" s="34"/>
      <c r="BS110" s="34"/>
      <c r="BT110" s="34"/>
      <c r="BU110" s="34"/>
      <c r="BV110" s="34"/>
      <c r="BW110" s="34"/>
      <c r="BX110" s="34"/>
      <c r="BY110" s="34"/>
      <c r="BZ110" s="34"/>
      <c r="CA110" s="34"/>
      <c r="CB110" s="34"/>
      <c r="CC110" s="34"/>
      <c r="CD110" s="34"/>
      <c r="CE110" s="34"/>
      <c r="CF110" s="34"/>
      <c r="CG110" s="34"/>
      <c r="CH110" s="34"/>
      <c r="CI110" s="34"/>
      <c r="CJ110" s="34"/>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c r="DK110" s="34"/>
      <c r="DL110" s="34"/>
      <c r="DM110" s="34"/>
      <c r="DN110" s="34"/>
      <c r="DO110" s="34"/>
      <c r="DP110" s="34"/>
      <c r="DQ110" s="34"/>
      <c r="DR110" s="34"/>
      <c r="DS110" s="34"/>
      <c r="DT110" s="34"/>
      <c r="DU110" s="34"/>
      <c r="DV110" s="34"/>
      <c r="DW110" s="34"/>
      <c r="DX110" s="34"/>
      <c r="DY110" s="34"/>
      <c r="DZ110" s="34"/>
    </row>
    <row r="111" spans="1:130" outlineLevel="1">
      <c r="A111" s="21">
        <f t="shared" si="3"/>
        <v>36</v>
      </c>
      <c r="B111" s="21" t="s">
        <v>9</v>
      </c>
      <c r="C111" s="135" t="s">
        <v>542</v>
      </c>
      <c r="D111" s="218"/>
      <c r="E111" s="218"/>
      <c r="F111" s="218"/>
      <c r="G111" s="546"/>
      <c r="H111" s="21" t="s">
        <v>11</v>
      </c>
      <c r="I111" s="135" t="s">
        <v>201</v>
      </c>
      <c r="J111" s="134"/>
      <c r="K111" s="331"/>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c r="AV111" s="34"/>
      <c r="AW111" s="34"/>
      <c r="AX111" s="34"/>
      <c r="AY111" s="34"/>
      <c r="AZ111" s="34"/>
      <c r="BA111" s="34"/>
      <c r="BB111" s="34"/>
      <c r="BC111" s="34"/>
      <c r="BD111" s="34"/>
      <c r="BE111" s="34"/>
      <c r="BF111" s="34"/>
      <c r="BG111" s="34"/>
      <c r="BH111" s="34"/>
      <c r="BI111" s="34"/>
      <c r="BJ111" s="34"/>
      <c r="BK111" s="34"/>
      <c r="BL111" s="34"/>
      <c r="BM111" s="34"/>
      <c r="BN111" s="34"/>
      <c r="BO111" s="34"/>
      <c r="BP111" s="34"/>
      <c r="BQ111" s="34"/>
      <c r="BR111" s="34"/>
      <c r="BS111" s="34"/>
      <c r="BT111" s="34"/>
      <c r="BU111" s="34"/>
      <c r="BV111" s="34"/>
      <c r="BW111" s="34"/>
      <c r="BX111" s="34"/>
      <c r="BY111" s="34"/>
      <c r="BZ111" s="34"/>
      <c r="CA111" s="34"/>
      <c r="CB111" s="34"/>
      <c r="CC111" s="34"/>
      <c r="CD111" s="34"/>
      <c r="CE111" s="34"/>
      <c r="CF111" s="34"/>
      <c r="CG111" s="34"/>
      <c r="CH111" s="34"/>
      <c r="CI111" s="34"/>
      <c r="CJ111" s="34"/>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c r="DK111" s="34"/>
      <c r="DL111" s="34"/>
      <c r="DM111" s="34"/>
      <c r="DN111" s="34"/>
      <c r="DO111" s="34"/>
      <c r="DP111" s="34"/>
      <c r="DQ111" s="34"/>
      <c r="DR111" s="34"/>
      <c r="DS111" s="34"/>
      <c r="DT111" s="34"/>
      <c r="DU111" s="34"/>
      <c r="DV111" s="34"/>
      <c r="DW111" s="34"/>
      <c r="DX111" s="34"/>
      <c r="DY111" s="34"/>
      <c r="DZ111" s="34"/>
    </row>
    <row r="112" spans="1:130" outlineLevel="1">
      <c r="A112" s="21">
        <f t="shared" si="3"/>
        <v>36</v>
      </c>
      <c r="B112" s="21" t="s">
        <v>9</v>
      </c>
      <c r="C112" s="135" t="s">
        <v>542</v>
      </c>
      <c r="D112" s="218"/>
      <c r="E112" s="218"/>
      <c r="F112" s="218"/>
      <c r="G112" s="546"/>
      <c r="H112" s="21" t="s">
        <v>9</v>
      </c>
      <c r="I112" s="135" t="s">
        <v>1646</v>
      </c>
      <c r="J112" s="134"/>
      <c r="K112" s="331"/>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c r="AV112" s="34"/>
      <c r="AW112" s="34"/>
      <c r="AX112" s="34"/>
      <c r="AY112" s="34"/>
      <c r="AZ112" s="34"/>
      <c r="BA112" s="34"/>
      <c r="BB112" s="34"/>
      <c r="BC112" s="34"/>
      <c r="BD112" s="34"/>
      <c r="BE112" s="34"/>
      <c r="BF112" s="34"/>
      <c r="BG112" s="34"/>
      <c r="BH112" s="34"/>
      <c r="BI112" s="34"/>
      <c r="BJ112" s="34"/>
      <c r="BK112" s="34"/>
      <c r="BL112" s="34"/>
      <c r="BM112" s="34"/>
      <c r="BN112" s="34"/>
      <c r="BO112" s="34"/>
      <c r="BP112" s="34"/>
      <c r="BQ112" s="34"/>
      <c r="BR112" s="34"/>
      <c r="BS112" s="34"/>
      <c r="BT112" s="34"/>
      <c r="BU112" s="34"/>
      <c r="BV112" s="34"/>
      <c r="BW112" s="34"/>
      <c r="BX112" s="34"/>
      <c r="BY112" s="34"/>
      <c r="BZ112" s="34"/>
      <c r="CA112" s="34"/>
      <c r="CB112" s="34"/>
      <c r="CC112" s="34"/>
      <c r="CD112" s="34"/>
      <c r="CE112" s="34"/>
      <c r="CF112" s="34"/>
      <c r="CG112" s="34"/>
      <c r="CH112" s="34"/>
      <c r="CI112" s="34"/>
      <c r="CJ112" s="34"/>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c r="DK112" s="34"/>
      <c r="DL112" s="34"/>
      <c r="DM112" s="34"/>
      <c r="DN112" s="34"/>
      <c r="DO112" s="34"/>
      <c r="DP112" s="34"/>
      <c r="DQ112" s="34"/>
      <c r="DR112" s="34"/>
      <c r="DS112" s="34"/>
      <c r="DT112" s="34"/>
      <c r="DU112" s="34"/>
      <c r="DV112" s="34"/>
      <c r="DW112" s="34"/>
      <c r="DX112" s="34"/>
      <c r="DY112" s="34"/>
      <c r="DZ112" s="34"/>
    </row>
    <row r="113" spans="1:130" outlineLevel="1">
      <c r="A113" s="21">
        <f t="shared" si="3"/>
        <v>36</v>
      </c>
      <c r="B113" s="21" t="s">
        <v>9</v>
      </c>
      <c r="C113" s="135" t="s">
        <v>542</v>
      </c>
      <c r="D113" s="218"/>
      <c r="E113" s="218"/>
      <c r="F113" s="218"/>
      <c r="G113" s="546"/>
      <c r="H113" s="21" t="s">
        <v>0</v>
      </c>
      <c r="I113" s="135" t="s">
        <v>379</v>
      </c>
      <c r="J113" s="136"/>
      <c r="K113" s="136"/>
      <c r="L113" s="136"/>
      <c r="M113" s="136"/>
      <c r="N113" s="136"/>
      <c r="O113" s="136"/>
      <c r="P113" s="136"/>
      <c r="Q113" s="136"/>
      <c r="R113" s="136"/>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c r="AV113" s="34"/>
      <c r="AW113" s="34"/>
      <c r="AX113" s="34"/>
      <c r="AY113" s="34"/>
      <c r="AZ113" s="34"/>
      <c r="BA113" s="34"/>
      <c r="BB113" s="34"/>
      <c r="BC113" s="34"/>
      <c r="BD113" s="34"/>
      <c r="BE113" s="34"/>
      <c r="BF113" s="34"/>
      <c r="BG113" s="34"/>
      <c r="BH113" s="34"/>
      <c r="BI113" s="34"/>
      <c r="BJ113" s="34"/>
      <c r="BK113" s="34"/>
      <c r="BL113" s="34"/>
      <c r="BM113" s="34"/>
      <c r="BN113" s="34"/>
      <c r="BO113" s="34"/>
      <c r="BP113" s="34"/>
      <c r="BQ113" s="34"/>
      <c r="BR113" s="34"/>
      <c r="BS113" s="34"/>
      <c r="BT113" s="34"/>
      <c r="BU113" s="34"/>
      <c r="BV113" s="34"/>
      <c r="BW113" s="34"/>
      <c r="BX113" s="34"/>
      <c r="BY113" s="34"/>
      <c r="BZ113" s="34"/>
      <c r="CA113" s="34"/>
      <c r="CB113" s="34"/>
      <c r="CC113" s="34"/>
      <c r="CD113" s="34"/>
      <c r="CE113" s="34"/>
      <c r="CF113" s="34"/>
      <c r="CG113" s="34"/>
      <c r="CH113" s="34"/>
      <c r="CI113" s="34"/>
      <c r="CJ113" s="34"/>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c r="DK113" s="34"/>
      <c r="DL113" s="34"/>
      <c r="DM113" s="34"/>
      <c r="DN113" s="34"/>
      <c r="DO113" s="34"/>
      <c r="DP113" s="34"/>
      <c r="DQ113" s="34"/>
      <c r="DR113" s="34"/>
      <c r="DS113" s="34"/>
      <c r="DT113" s="34"/>
      <c r="DU113" s="34"/>
      <c r="DV113" s="34"/>
      <c r="DW113" s="34"/>
      <c r="DX113" s="34"/>
      <c r="DY113" s="34"/>
      <c r="DZ113" s="34"/>
    </row>
    <row r="114" spans="1:130" outlineLevel="1">
      <c r="A114" s="21">
        <f t="shared" si="3"/>
        <v>36</v>
      </c>
      <c r="B114" s="21" t="s">
        <v>9</v>
      </c>
      <c r="C114" s="135" t="s">
        <v>542</v>
      </c>
      <c r="D114" s="218"/>
      <c r="E114" s="218"/>
      <c r="F114" s="218"/>
      <c r="G114" s="546"/>
      <c r="H114" s="21" t="s">
        <v>0</v>
      </c>
      <c r="I114" s="135" t="s">
        <v>1565</v>
      </c>
      <c r="J114" s="136"/>
      <c r="K114" s="331" t="s">
        <v>850</v>
      </c>
      <c r="L114" s="331" t="s">
        <v>387</v>
      </c>
      <c r="M114" s="331" t="s">
        <v>1037</v>
      </c>
      <c r="N114" s="331" t="s">
        <v>385</v>
      </c>
      <c r="O114" s="331" t="s">
        <v>617</v>
      </c>
      <c r="P114" s="331" t="s">
        <v>410</v>
      </c>
      <c r="Q114" s="218" t="s">
        <v>1100</v>
      </c>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c r="AV114" s="34"/>
      <c r="AW114" s="34"/>
      <c r="AX114" s="34"/>
      <c r="AY114" s="34"/>
      <c r="AZ114" s="34"/>
      <c r="BA114" s="34"/>
      <c r="BB114" s="34"/>
      <c r="BC114" s="34"/>
      <c r="BD114" s="34"/>
      <c r="BE114" s="34"/>
      <c r="BF114" s="34"/>
      <c r="BG114" s="34"/>
      <c r="BH114" s="34"/>
      <c r="BI114" s="34"/>
      <c r="BJ114" s="34"/>
      <c r="BK114" s="34"/>
      <c r="BL114" s="34"/>
      <c r="BM114" s="34"/>
      <c r="BN114" s="34"/>
      <c r="BO114" s="34"/>
      <c r="BP114" s="34"/>
      <c r="BQ114" s="34"/>
      <c r="BR114" s="34"/>
      <c r="BS114" s="34"/>
      <c r="BT114" s="34"/>
      <c r="BU114" s="34"/>
      <c r="BV114" s="34"/>
      <c r="BW114" s="34"/>
      <c r="BX114" s="34"/>
      <c r="BY114" s="34"/>
      <c r="BZ114" s="34"/>
      <c r="CA114" s="34"/>
      <c r="CB114" s="34"/>
      <c r="CC114" s="34"/>
      <c r="CD114" s="34"/>
      <c r="CE114" s="34"/>
      <c r="CF114" s="34"/>
      <c r="CG114" s="34"/>
      <c r="CH114" s="34"/>
      <c r="CI114" s="34"/>
      <c r="CJ114" s="34"/>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c r="DK114" s="34"/>
      <c r="DL114" s="34"/>
      <c r="DM114" s="34"/>
      <c r="DN114" s="34"/>
      <c r="DO114" s="34"/>
      <c r="DP114" s="34"/>
      <c r="DQ114" s="34"/>
      <c r="DR114" s="34"/>
      <c r="DS114" s="34"/>
      <c r="DT114" s="34"/>
      <c r="DU114" s="34"/>
      <c r="DV114" s="34"/>
      <c r="DW114" s="34"/>
      <c r="DX114" s="34"/>
      <c r="DY114" s="34"/>
      <c r="DZ114" s="34"/>
    </row>
    <row r="115" spans="1:130" outlineLevel="1">
      <c r="A115" s="21">
        <f t="shared" si="3"/>
        <v>36</v>
      </c>
      <c r="B115" s="21" t="s">
        <v>9</v>
      </c>
      <c r="C115" s="135" t="s">
        <v>542</v>
      </c>
      <c r="D115" s="218"/>
      <c r="E115" s="218"/>
      <c r="F115" s="218"/>
      <c r="G115" s="546"/>
      <c r="H115" s="21" t="s">
        <v>9</v>
      </c>
      <c r="I115" s="135" t="s">
        <v>379</v>
      </c>
      <c r="J115" s="136"/>
      <c r="K115" s="331"/>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c r="AV115" s="34"/>
      <c r="AW115" s="34"/>
      <c r="AX115" s="34"/>
      <c r="AY115" s="34"/>
      <c r="AZ115" s="34"/>
      <c r="BA115" s="34"/>
      <c r="BB115" s="34"/>
      <c r="BC115" s="34"/>
      <c r="BD115" s="34"/>
      <c r="BE115" s="34"/>
      <c r="BF115" s="34"/>
      <c r="BG115" s="34"/>
      <c r="BH115" s="34"/>
      <c r="BI115" s="34"/>
      <c r="BJ115" s="34"/>
      <c r="BK115" s="34"/>
      <c r="BL115" s="34"/>
      <c r="BM115" s="34"/>
      <c r="BN115" s="34"/>
      <c r="BO115" s="34"/>
      <c r="BP115" s="34"/>
      <c r="BQ115" s="34"/>
      <c r="BR115" s="34"/>
      <c r="BS115" s="34"/>
      <c r="BT115" s="34"/>
      <c r="BU115" s="34"/>
      <c r="BV115" s="34"/>
      <c r="BW115" s="34"/>
      <c r="BX115" s="34"/>
      <c r="BY115" s="34"/>
      <c r="BZ115" s="34"/>
      <c r="CA115" s="34"/>
      <c r="CB115" s="34"/>
      <c r="CC115" s="34"/>
      <c r="CD115" s="34"/>
      <c r="CE115" s="34"/>
      <c r="CF115" s="34"/>
      <c r="CG115" s="34"/>
      <c r="CH115" s="34"/>
      <c r="CI115" s="34"/>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c r="DK115" s="34"/>
      <c r="DL115" s="34"/>
      <c r="DM115" s="34"/>
      <c r="DN115" s="34"/>
      <c r="DO115" s="34"/>
      <c r="DP115" s="34"/>
      <c r="DQ115" s="34"/>
      <c r="DR115" s="34"/>
      <c r="DS115" s="34"/>
      <c r="DT115" s="34"/>
      <c r="DU115" s="34"/>
      <c r="DV115" s="34"/>
      <c r="DW115" s="34"/>
      <c r="DX115" s="34"/>
      <c r="DY115" s="34"/>
      <c r="DZ115" s="34"/>
    </row>
    <row r="116" spans="1:130" outlineLevel="1">
      <c r="A116" s="21">
        <f t="shared" si="3"/>
        <v>36</v>
      </c>
      <c r="B116" s="21" t="s">
        <v>9</v>
      </c>
      <c r="C116" s="135" t="s">
        <v>542</v>
      </c>
      <c r="D116" s="218"/>
      <c r="E116" s="218"/>
      <c r="F116" s="218"/>
      <c r="G116" s="546" t="s">
        <v>1658</v>
      </c>
      <c r="H116" s="21" t="s">
        <v>9</v>
      </c>
      <c r="I116" s="135" t="s">
        <v>409</v>
      </c>
      <c r="J116" s="136"/>
      <c r="K116" s="331" t="s">
        <v>850</v>
      </c>
      <c r="L116" s="331" t="s">
        <v>387</v>
      </c>
      <c r="M116" s="331" t="s">
        <v>1037</v>
      </c>
      <c r="N116" s="331" t="s">
        <v>385</v>
      </c>
      <c r="O116" s="331" t="s">
        <v>617</v>
      </c>
      <c r="P116" s="331" t="s">
        <v>410</v>
      </c>
      <c r="Q116" s="218" t="s">
        <v>1100</v>
      </c>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c r="AV116" s="34"/>
      <c r="AW116" s="34"/>
      <c r="AX116" s="34"/>
      <c r="AY116" s="34"/>
      <c r="AZ116" s="34"/>
      <c r="BA116" s="34"/>
      <c r="BB116" s="34"/>
      <c r="BC116" s="34"/>
      <c r="BD116" s="34"/>
      <c r="BE116" s="34"/>
      <c r="BF116" s="34"/>
      <c r="BG116" s="34"/>
      <c r="BH116" s="34"/>
      <c r="BI116" s="34"/>
      <c r="BJ116" s="34"/>
      <c r="BK116" s="34"/>
      <c r="BL116" s="34"/>
      <c r="BM116" s="34"/>
      <c r="BN116" s="34"/>
      <c r="BO116" s="34"/>
      <c r="BP116" s="34"/>
      <c r="BQ116" s="34"/>
      <c r="BR116" s="34"/>
      <c r="BS116" s="34"/>
      <c r="BT116" s="34"/>
      <c r="BU116" s="34"/>
      <c r="BV116" s="34"/>
      <c r="BW116" s="34"/>
      <c r="BX116" s="34"/>
      <c r="BY116" s="34"/>
      <c r="BZ116" s="34"/>
      <c r="CA116" s="34"/>
      <c r="CB116" s="34"/>
      <c r="CC116" s="34"/>
      <c r="CD116" s="34"/>
      <c r="CE116" s="34"/>
      <c r="CF116" s="34"/>
      <c r="CG116" s="34"/>
      <c r="CH116" s="34"/>
      <c r="CI116" s="34"/>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c r="DK116" s="34"/>
      <c r="DL116" s="34"/>
      <c r="DM116" s="34"/>
      <c r="DN116" s="34"/>
      <c r="DO116" s="34"/>
      <c r="DP116" s="34"/>
      <c r="DQ116" s="34"/>
      <c r="DR116" s="34"/>
      <c r="DS116" s="34"/>
      <c r="DT116" s="34"/>
      <c r="DU116" s="34"/>
      <c r="DV116" s="34"/>
      <c r="DW116" s="34"/>
      <c r="DX116" s="34"/>
      <c r="DY116" s="34"/>
      <c r="DZ116" s="34"/>
    </row>
    <row r="117" spans="1:130" outlineLevel="1">
      <c r="A117" s="21" t="str">
        <f t="shared" si="3"/>
        <v>blank</v>
      </c>
      <c r="B117" s="21"/>
      <c r="C117" s="135"/>
      <c r="D117" s="218"/>
      <c r="E117" s="218"/>
      <c r="F117" s="218"/>
      <c r="G117" s="546" t="s">
        <v>1659</v>
      </c>
      <c r="H117" s="21"/>
      <c r="I117" s="135"/>
      <c r="J117" s="136"/>
      <c r="K117" s="331"/>
      <c r="L117" s="331"/>
      <c r="M117" s="331"/>
      <c r="N117" s="331"/>
      <c r="O117" s="331"/>
      <c r="P117" s="331"/>
      <c r="Q117" s="218"/>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c r="AV117" s="34"/>
      <c r="AW117" s="34"/>
      <c r="AX117" s="34"/>
      <c r="AY117" s="34"/>
      <c r="AZ117" s="34"/>
      <c r="BA117" s="34"/>
      <c r="BB117" s="34"/>
      <c r="BC117" s="34"/>
      <c r="BD117" s="34"/>
      <c r="BE117" s="34"/>
      <c r="BF117" s="34"/>
      <c r="BG117" s="34"/>
      <c r="BH117" s="34"/>
      <c r="BI117" s="34"/>
      <c r="BJ117" s="34"/>
      <c r="BK117" s="34"/>
      <c r="BL117" s="34"/>
      <c r="BM117" s="34"/>
      <c r="BN117" s="34"/>
      <c r="BO117" s="34"/>
      <c r="BP117" s="34"/>
      <c r="BQ117" s="34"/>
      <c r="BR117" s="34"/>
      <c r="BS117" s="34"/>
      <c r="BT117" s="34"/>
      <c r="BU117" s="34"/>
      <c r="BV117" s="34"/>
      <c r="BW117" s="34"/>
      <c r="BX117" s="34"/>
      <c r="BY117" s="34"/>
      <c r="BZ117" s="34"/>
      <c r="CA117" s="34"/>
      <c r="CB117" s="34"/>
      <c r="CC117" s="34"/>
      <c r="CD117" s="34"/>
      <c r="CE117" s="34"/>
      <c r="CF117" s="34"/>
      <c r="CG117" s="34"/>
      <c r="CH117" s="34"/>
      <c r="CI117" s="34"/>
      <c r="CJ117" s="34"/>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c r="DK117" s="34"/>
      <c r="DL117" s="34"/>
      <c r="DM117" s="34"/>
      <c r="DN117" s="34"/>
      <c r="DO117" s="34"/>
      <c r="DP117" s="34"/>
      <c r="DQ117" s="34"/>
      <c r="DR117" s="34"/>
      <c r="DS117" s="34"/>
      <c r="DT117" s="34"/>
      <c r="DU117" s="34"/>
      <c r="DV117" s="34"/>
      <c r="DW117" s="34"/>
      <c r="DX117" s="34"/>
      <c r="DY117" s="34"/>
      <c r="DZ117" s="34"/>
    </row>
    <row r="118" spans="1:130" outlineLevel="1">
      <c r="A118" s="21" t="str">
        <f t="shared" si="3"/>
        <v>blank</v>
      </c>
      <c r="B118" s="21"/>
      <c r="C118" s="135"/>
      <c r="D118" s="218"/>
      <c r="E118" s="218"/>
      <c r="F118" s="218"/>
      <c r="G118" s="546" t="s">
        <v>1660</v>
      </c>
      <c r="H118" s="21"/>
      <c r="I118" s="135"/>
      <c r="J118" s="136"/>
      <c r="K118" s="331"/>
      <c r="L118" s="331"/>
      <c r="M118" s="331"/>
      <c r="N118" s="331"/>
      <c r="O118" s="331"/>
      <c r="P118" s="331"/>
      <c r="Q118" s="218"/>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c r="AV118" s="34"/>
      <c r="AW118" s="34"/>
      <c r="AX118" s="34"/>
      <c r="AY118" s="34"/>
      <c r="AZ118" s="34"/>
      <c r="BA118" s="34"/>
      <c r="BB118" s="34"/>
      <c r="BC118" s="34"/>
      <c r="BD118" s="34"/>
      <c r="BE118" s="34"/>
      <c r="BF118" s="34"/>
      <c r="BG118" s="34"/>
      <c r="BH118" s="34"/>
      <c r="BI118" s="34"/>
      <c r="BJ118" s="34"/>
      <c r="BK118" s="34"/>
      <c r="BL118" s="34"/>
      <c r="BM118" s="34"/>
      <c r="BN118" s="34"/>
      <c r="BO118" s="34"/>
      <c r="BP118" s="34"/>
      <c r="BQ118" s="34"/>
      <c r="BR118" s="34"/>
      <c r="BS118" s="34"/>
      <c r="BT118" s="34"/>
      <c r="BU118" s="34"/>
      <c r="BV118" s="34"/>
      <c r="BW118" s="34"/>
      <c r="BX118" s="34"/>
      <c r="BY118" s="34"/>
      <c r="BZ118" s="34"/>
      <c r="CA118" s="34"/>
      <c r="CB118" s="34"/>
      <c r="CC118" s="34"/>
      <c r="CD118" s="34"/>
      <c r="CE118" s="34"/>
      <c r="CF118" s="34"/>
      <c r="CG118" s="34"/>
      <c r="CH118" s="34"/>
      <c r="CI118" s="34"/>
      <c r="CJ118" s="34"/>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c r="DK118" s="34"/>
      <c r="DL118" s="34"/>
      <c r="DM118" s="34"/>
      <c r="DN118" s="34"/>
      <c r="DO118" s="34"/>
      <c r="DP118" s="34"/>
      <c r="DQ118" s="34"/>
      <c r="DR118" s="34"/>
      <c r="DS118" s="34"/>
      <c r="DT118" s="34"/>
      <c r="DU118" s="34"/>
      <c r="DV118" s="34"/>
      <c r="DW118" s="34"/>
      <c r="DX118" s="34"/>
      <c r="DY118" s="34"/>
      <c r="DZ118" s="34"/>
    </row>
    <row r="119" spans="1:130" outlineLevel="1">
      <c r="A119" s="21">
        <f t="shared" si="3"/>
        <v>36</v>
      </c>
      <c r="B119" s="21" t="s">
        <v>9</v>
      </c>
      <c r="C119" s="135" t="s">
        <v>542</v>
      </c>
      <c r="D119" s="218"/>
      <c r="E119" s="218"/>
      <c r="F119" s="218"/>
      <c r="G119" s="546"/>
      <c r="H119" s="21" t="s">
        <v>9</v>
      </c>
      <c r="I119" s="135" t="s">
        <v>1627</v>
      </c>
      <c r="J119" s="136"/>
      <c r="K119" s="331" t="s">
        <v>1100</v>
      </c>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c r="AV119" s="34"/>
      <c r="AW119" s="34"/>
      <c r="AX119" s="34"/>
      <c r="AY119" s="34"/>
      <c r="AZ119" s="34"/>
      <c r="BA119" s="34"/>
      <c r="BB119" s="34"/>
      <c r="BC119" s="34"/>
      <c r="BD119" s="34"/>
      <c r="BE119" s="34"/>
      <c r="BF119" s="34"/>
      <c r="BG119" s="34"/>
      <c r="BH119" s="34"/>
      <c r="BI119" s="34"/>
      <c r="BJ119" s="34"/>
      <c r="BK119" s="34"/>
      <c r="BL119" s="34"/>
      <c r="BM119" s="34"/>
      <c r="BN119" s="34"/>
      <c r="BO119" s="34"/>
      <c r="BP119" s="34"/>
      <c r="BQ119" s="34"/>
      <c r="BR119" s="34"/>
      <c r="BS119" s="34"/>
      <c r="BT119" s="34"/>
      <c r="BU119" s="34"/>
      <c r="BV119" s="34"/>
      <c r="BW119" s="34"/>
      <c r="BX119" s="34"/>
      <c r="BY119" s="34"/>
      <c r="BZ119" s="34"/>
      <c r="CA119" s="34"/>
      <c r="CB119" s="34"/>
      <c r="CC119" s="34"/>
      <c r="CD119" s="34"/>
      <c r="CE119" s="34"/>
      <c r="CF119" s="34"/>
      <c r="CG119" s="34"/>
      <c r="CH119" s="34"/>
      <c r="CI119" s="34"/>
      <c r="CJ119" s="34"/>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c r="DK119" s="34"/>
      <c r="DL119" s="34"/>
      <c r="DM119" s="34"/>
      <c r="DN119" s="34"/>
      <c r="DO119" s="34"/>
      <c r="DP119" s="34"/>
      <c r="DQ119" s="34"/>
      <c r="DR119" s="34"/>
      <c r="DS119" s="34"/>
      <c r="DT119" s="34"/>
      <c r="DU119" s="34"/>
      <c r="DV119" s="34"/>
      <c r="DW119" s="34"/>
      <c r="DX119" s="34"/>
      <c r="DY119" s="34"/>
      <c r="DZ119" s="34"/>
    </row>
    <row r="120" spans="1:130" outlineLevel="1">
      <c r="A120" s="21">
        <f t="shared" si="3"/>
        <v>36</v>
      </c>
      <c r="B120" s="21" t="s">
        <v>9</v>
      </c>
      <c r="C120" s="135" t="s">
        <v>542</v>
      </c>
      <c r="D120" s="218"/>
      <c r="E120" s="218"/>
      <c r="F120" s="218"/>
      <c r="G120" s="546"/>
      <c r="H120" s="21" t="s">
        <v>9</v>
      </c>
      <c r="I120" s="135" t="s">
        <v>1628</v>
      </c>
      <c r="J120" s="136"/>
      <c r="K120" s="331" t="s">
        <v>1100</v>
      </c>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c r="AV120" s="34"/>
      <c r="AW120" s="34"/>
      <c r="AX120" s="34"/>
      <c r="AY120" s="34"/>
      <c r="AZ120" s="34"/>
      <c r="BA120" s="34"/>
      <c r="BB120" s="34"/>
      <c r="BC120" s="34"/>
      <c r="BD120" s="34"/>
      <c r="BE120" s="34"/>
      <c r="BF120" s="34"/>
      <c r="BG120" s="34"/>
      <c r="BH120" s="34"/>
      <c r="BI120" s="34"/>
      <c r="BJ120" s="34"/>
      <c r="BK120" s="34"/>
      <c r="BL120" s="34"/>
      <c r="BM120" s="34"/>
      <c r="BN120" s="34"/>
      <c r="BO120" s="34"/>
      <c r="BP120" s="34"/>
      <c r="BQ120" s="34"/>
      <c r="BR120" s="34"/>
      <c r="BS120" s="34"/>
      <c r="BT120" s="34"/>
      <c r="BU120" s="34"/>
      <c r="BV120" s="34"/>
      <c r="BW120" s="34"/>
      <c r="BX120" s="34"/>
      <c r="BY120" s="34"/>
      <c r="BZ120" s="34"/>
      <c r="CA120" s="34"/>
      <c r="CB120" s="34"/>
      <c r="CC120" s="34"/>
      <c r="CD120" s="34"/>
      <c r="CE120" s="34"/>
      <c r="CF120" s="34"/>
      <c r="CG120" s="34"/>
      <c r="CH120" s="34"/>
      <c r="CI120" s="34"/>
      <c r="CJ120" s="34"/>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c r="DK120" s="34"/>
      <c r="DL120" s="34"/>
      <c r="DM120" s="34"/>
      <c r="DN120" s="34"/>
      <c r="DO120" s="34"/>
      <c r="DP120" s="34"/>
      <c r="DQ120" s="34"/>
      <c r="DR120" s="34"/>
      <c r="DS120" s="34"/>
      <c r="DT120" s="34"/>
      <c r="DU120" s="34"/>
      <c r="DV120" s="34"/>
      <c r="DW120" s="34"/>
      <c r="DX120" s="34"/>
      <c r="DY120" s="34"/>
      <c r="DZ120" s="34"/>
    </row>
    <row r="121" spans="1:130" outlineLevel="1">
      <c r="A121" s="21">
        <f t="shared" si="3"/>
        <v>36</v>
      </c>
      <c r="B121" s="21" t="s">
        <v>9</v>
      </c>
      <c r="C121" s="135" t="s">
        <v>542</v>
      </c>
      <c r="D121" s="218"/>
      <c r="E121" s="218"/>
      <c r="F121" s="218"/>
      <c r="G121" s="546"/>
      <c r="H121" s="21" t="s">
        <v>9</v>
      </c>
      <c r="I121" s="135" t="s">
        <v>1699</v>
      </c>
      <c r="J121" s="136"/>
      <c r="K121" s="331" t="s">
        <v>1698</v>
      </c>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c r="AV121" s="34"/>
      <c r="AW121" s="34"/>
      <c r="AX121" s="34"/>
      <c r="AY121" s="34"/>
      <c r="AZ121" s="34"/>
      <c r="BA121" s="34"/>
      <c r="BB121" s="34"/>
      <c r="BC121" s="34"/>
      <c r="BD121" s="34"/>
      <c r="BE121" s="34"/>
      <c r="BF121" s="34"/>
      <c r="BG121" s="34"/>
      <c r="BH121" s="34"/>
      <c r="BI121" s="34"/>
      <c r="BJ121" s="34"/>
      <c r="BK121" s="34"/>
      <c r="BL121" s="34"/>
      <c r="BM121" s="34"/>
      <c r="BN121" s="34"/>
      <c r="BO121" s="34"/>
      <c r="BP121" s="34"/>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c r="DK121" s="34"/>
      <c r="DL121" s="34"/>
      <c r="DM121" s="34"/>
      <c r="DN121" s="34"/>
      <c r="DO121" s="34"/>
      <c r="DP121" s="34"/>
      <c r="DQ121" s="34"/>
      <c r="DR121" s="34"/>
      <c r="DS121" s="34"/>
      <c r="DT121" s="34"/>
      <c r="DU121" s="34"/>
      <c r="DV121" s="34"/>
      <c r="DW121" s="34"/>
      <c r="DX121" s="34"/>
      <c r="DY121" s="34"/>
      <c r="DZ121" s="34"/>
    </row>
    <row r="122" spans="1:130" outlineLevel="1">
      <c r="A122" s="21">
        <f t="shared" si="3"/>
        <v>36</v>
      </c>
      <c r="B122" s="21" t="s">
        <v>9</v>
      </c>
      <c r="C122" s="135" t="s">
        <v>542</v>
      </c>
      <c r="D122" s="218"/>
      <c r="E122" s="218"/>
      <c r="F122" s="218"/>
      <c r="G122" s="546"/>
      <c r="H122" s="21" t="s">
        <v>9</v>
      </c>
      <c r="I122" s="135" t="s">
        <v>1762</v>
      </c>
      <c r="J122" s="136"/>
      <c r="K122" s="331" t="s">
        <v>1698</v>
      </c>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c r="AV122" s="34"/>
      <c r="AW122" s="34"/>
      <c r="AX122" s="34"/>
      <c r="AY122" s="34"/>
      <c r="AZ122" s="34"/>
      <c r="BA122" s="34"/>
      <c r="BB122" s="34"/>
      <c r="BC122" s="34"/>
      <c r="BD122" s="34"/>
      <c r="BE122" s="34"/>
      <c r="BF122" s="34"/>
      <c r="BG122" s="34"/>
      <c r="BH122" s="34"/>
      <c r="BI122" s="34"/>
      <c r="BJ122" s="34"/>
      <c r="BK122" s="34"/>
      <c r="BL122" s="34"/>
      <c r="BM122" s="34"/>
      <c r="BN122" s="34"/>
      <c r="BO122" s="34"/>
      <c r="BP122" s="34"/>
      <c r="BQ122" s="34"/>
      <c r="BR122" s="34"/>
      <c r="BS122" s="34"/>
      <c r="BT122" s="34"/>
      <c r="BU122" s="34"/>
      <c r="BV122" s="34"/>
      <c r="BW122" s="34"/>
      <c r="BX122" s="34"/>
      <c r="BY122" s="34"/>
      <c r="BZ122" s="34"/>
      <c r="CA122" s="34"/>
      <c r="CB122" s="34"/>
      <c r="CC122" s="34"/>
      <c r="CD122" s="34"/>
      <c r="CE122" s="34"/>
      <c r="CF122" s="34"/>
      <c r="CG122" s="34"/>
      <c r="CH122" s="34"/>
      <c r="CI122" s="34"/>
      <c r="CJ122" s="34"/>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c r="DK122" s="34"/>
      <c r="DL122" s="34"/>
      <c r="DM122" s="34"/>
      <c r="DN122" s="34"/>
      <c r="DO122" s="34"/>
      <c r="DP122" s="34"/>
      <c r="DQ122" s="34"/>
      <c r="DR122" s="34"/>
      <c r="DS122" s="34"/>
      <c r="DT122" s="34"/>
      <c r="DU122" s="34"/>
      <c r="DV122" s="34"/>
      <c r="DW122" s="34"/>
      <c r="DX122" s="34"/>
      <c r="DY122" s="34"/>
      <c r="DZ122" s="34"/>
    </row>
    <row r="123" spans="1:130" outlineLevel="1">
      <c r="A123" s="21">
        <f t="shared" si="3"/>
        <v>36</v>
      </c>
      <c r="B123" s="21" t="s">
        <v>9</v>
      </c>
      <c r="C123" s="135" t="s">
        <v>542</v>
      </c>
      <c r="D123" s="218"/>
      <c r="E123" s="218"/>
      <c r="F123" s="218"/>
      <c r="G123" s="546"/>
      <c r="H123" s="21" t="s">
        <v>9</v>
      </c>
      <c r="I123" s="135" t="s">
        <v>1258</v>
      </c>
      <c r="J123" s="136"/>
      <c r="K123" s="331"/>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c r="AV123" s="34"/>
      <c r="AW123" s="34"/>
      <c r="AX123" s="34"/>
      <c r="AY123" s="34"/>
      <c r="AZ123" s="34"/>
      <c r="BA123" s="34"/>
      <c r="BB123" s="34"/>
      <c r="BC123" s="34"/>
      <c r="BD123" s="34"/>
      <c r="BE123" s="34"/>
      <c r="BF123" s="34"/>
      <c r="BG123" s="34"/>
      <c r="BH123" s="34"/>
      <c r="BI123" s="34"/>
      <c r="BJ123" s="34"/>
      <c r="BK123" s="34"/>
      <c r="BL123" s="34"/>
      <c r="BM123" s="34"/>
      <c r="BN123" s="34"/>
      <c r="BO123" s="34"/>
      <c r="BP123" s="34"/>
      <c r="BQ123" s="34"/>
      <c r="BR123" s="34"/>
      <c r="BS123" s="34"/>
      <c r="BT123" s="34"/>
      <c r="BU123" s="34"/>
      <c r="BV123" s="34"/>
      <c r="BW123" s="34"/>
      <c r="BX123" s="34"/>
      <c r="BY123" s="34"/>
      <c r="BZ123" s="34"/>
      <c r="CA123" s="34"/>
      <c r="CB123" s="34"/>
      <c r="CC123" s="34"/>
      <c r="CD123" s="34"/>
      <c r="CE123" s="34"/>
      <c r="CF123" s="34"/>
      <c r="CG123" s="34"/>
      <c r="CH123" s="34"/>
      <c r="CI123" s="34"/>
      <c r="CJ123" s="34"/>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c r="DK123" s="34"/>
      <c r="DL123" s="34"/>
      <c r="DM123" s="34"/>
      <c r="DN123" s="34"/>
      <c r="DO123" s="34"/>
      <c r="DP123" s="34"/>
      <c r="DQ123" s="34"/>
      <c r="DR123" s="34"/>
      <c r="DS123" s="34"/>
      <c r="DT123" s="34"/>
      <c r="DU123" s="34"/>
      <c r="DV123" s="34"/>
      <c r="DW123" s="34"/>
      <c r="DX123" s="34"/>
      <c r="DY123" s="34"/>
      <c r="DZ123" s="34"/>
    </row>
    <row r="124" spans="1:130">
      <c r="A124" s="21">
        <f t="shared" si="3"/>
        <v>36</v>
      </c>
      <c r="B124" s="21" t="s">
        <v>9</v>
      </c>
      <c r="C124" s="135" t="s">
        <v>542</v>
      </c>
      <c r="D124" s="218"/>
      <c r="E124" s="218"/>
      <c r="F124" s="218"/>
      <c r="G124" s="546"/>
      <c r="H124" s="133" t="s">
        <v>18</v>
      </c>
      <c r="I124" s="337" t="s">
        <v>1221</v>
      </c>
      <c r="J124" s="134"/>
      <c r="K124" s="330"/>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c r="AV124" s="34"/>
      <c r="AW124" s="34"/>
      <c r="AX124" s="34"/>
      <c r="AY124" s="34"/>
      <c r="AZ124" s="34"/>
      <c r="BA124" s="34"/>
      <c r="BB124" s="34"/>
      <c r="BC124" s="34"/>
      <c r="BD124" s="34"/>
      <c r="BE124" s="34"/>
      <c r="BF124" s="34"/>
      <c r="BG124" s="34"/>
      <c r="BH124" s="34"/>
      <c r="BI124" s="34"/>
      <c r="BJ124" s="34"/>
      <c r="BK124" s="34"/>
      <c r="BL124" s="34"/>
      <c r="BM124" s="34"/>
      <c r="BN124" s="34"/>
      <c r="BO124" s="34"/>
      <c r="BP124" s="34"/>
      <c r="BQ124" s="34"/>
      <c r="BR124" s="34"/>
      <c r="BS124" s="34"/>
      <c r="BT124" s="34"/>
      <c r="BU124" s="34"/>
      <c r="BV124" s="34"/>
      <c r="BW124" s="34"/>
      <c r="BX124" s="34"/>
      <c r="BY124" s="34"/>
      <c r="BZ124" s="34"/>
      <c r="CA124" s="34"/>
      <c r="CB124" s="34"/>
      <c r="CC124" s="34"/>
      <c r="CD124" s="34"/>
      <c r="CE124" s="34"/>
      <c r="CF124" s="34"/>
      <c r="CG124" s="34"/>
      <c r="CH124" s="34"/>
      <c r="CI124" s="34"/>
      <c r="CJ124" s="34"/>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c r="DK124" s="34"/>
      <c r="DL124" s="34"/>
      <c r="DM124" s="34"/>
      <c r="DN124" s="34"/>
      <c r="DO124" s="34"/>
      <c r="DP124" s="34"/>
      <c r="DQ124" s="34"/>
      <c r="DR124" s="34"/>
      <c r="DS124" s="34"/>
      <c r="DT124" s="34"/>
      <c r="DU124" s="34"/>
      <c r="DV124" s="34"/>
      <c r="DW124" s="34"/>
      <c r="DX124" s="34"/>
      <c r="DY124" s="34"/>
      <c r="DZ124" s="34"/>
    </row>
    <row r="125" spans="1:130" outlineLevel="1">
      <c r="A125" s="21">
        <f t="shared" si="3"/>
        <v>36</v>
      </c>
      <c r="B125" s="21" t="s">
        <v>9</v>
      </c>
      <c r="C125" s="135" t="s">
        <v>542</v>
      </c>
      <c r="D125" s="218"/>
      <c r="E125" s="218"/>
      <c r="F125" s="218"/>
      <c r="G125" s="546"/>
      <c r="H125" s="21" t="s">
        <v>10</v>
      </c>
      <c r="I125" s="135" t="s">
        <v>1648</v>
      </c>
      <c r="J125" s="134"/>
      <c r="K125" s="331"/>
      <c r="L125" s="331"/>
      <c r="M125" s="331"/>
      <c r="N125" s="331"/>
      <c r="O125" s="331"/>
      <c r="P125" s="331"/>
      <c r="Q125" s="331"/>
      <c r="R125" s="331"/>
      <c r="S125" s="331"/>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c r="AV125" s="34"/>
      <c r="AW125" s="34"/>
      <c r="AX125" s="34"/>
      <c r="AY125" s="34"/>
      <c r="AZ125" s="34"/>
      <c r="BA125" s="34"/>
      <c r="BB125" s="34"/>
      <c r="BC125" s="34"/>
      <c r="BD125" s="34"/>
      <c r="BE125" s="34"/>
      <c r="BF125" s="34"/>
      <c r="BG125" s="34"/>
      <c r="BH125" s="34"/>
      <c r="BI125" s="34"/>
      <c r="BJ125" s="34"/>
      <c r="BK125" s="34"/>
      <c r="BL125" s="34"/>
      <c r="BM125" s="34"/>
      <c r="BN125" s="34"/>
      <c r="BO125" s="34"/>
      <c r="BP125" s="34"/>
      <c r="BQ125" s="34"/>
      <c r="BR125" s="34"/>
      <c r="BS125" s="34"/>
      <c r="BT125" s="34"/>
      <c r="BU125" s="34"/>
      <c r="BV125" s="34"/>
      <c r="BW125" s="34"/>
      <c r="BX125" s="34"/>
      <c r="BY125" s="34"/>
      <c r="BZ125" s="34"/>
      <c r="CA125" s="34"/>
      <c r="CB125" s="34"/>
      <c r="CC125" s="34"/>
      <c r="CD125" s="34"/>
      <c r="CE125" s="34"/>
      <c r="CF125" s="34"/>
      <c r="CG125" s="34"/>
      <c r="CH125" s="34"/>
      <c r="CI125" s="34"/>
      <c r="CJ125" s="34"/>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c r="DK125" s="34"/>
      <c r="DL125" s="34"/>
      <c r="DM125" s="34"/>
      <c r="DN125" s="34"/>
      <c r="DO125" s="34"/>
      <c r="DP125" s="34"/>
      <c r="DQ125" s="34"/>
      <c r="DR125" s="34"/>
      <c r="DS125" s="34"/>
      <c r="DT125" s="34"/>
      <c r="DU125" s="34"/>
      <c r="DV125" s="34"/>
      <c r="DW125" s="34"/>
      <c r="DX125" s="34"/>
      <c r="DY125" s="34"/>
      <c r="DZ125" s="34"/>
    </row>
    <row r="126" spans="1:130" outlineLevel="1">
      <c r="A126" s="21">
        <f t="shared" si="3"/>
        <v>36</v>
      </c>
      <c r="B126" s="21" t="s">
        <v>9</v>
      </c>
      <c r="C126" s="135" t="s">
        <v>542</v>
      </c>
      <c r="D126" s="218"/>
      <c r="E126" s="218"/>
      <c r="F126" s="218"/>
      <c r="G126" s="546"/>
      <c r="H126" s="21" t="s">
        <v>10</v>
      </c>
      <c r="I126" s="135" t="s">
        <v>1649</v>
      </c>
      <c r="J126" s="134"/>
      <c r="K126" s="331"/>
      <c r="L126" s="331"/>
      <c r="M126" s="331"/>
      <c r="N126" s="331"/>
      <c r="O126" s="331"/>
      <c r="P126" s="331"/>
      <c r="Q126" s="331"/>
      <c r="R126" s="331"/>
      <c r="S126" s="331"/>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c r="AV126" s="34"/>
      <c r="AW126" s="34"/>
      <c r="AX126" s="34"/>
      <c r="AY126" s="34"/>
      <c r="AZ126" s="34"/>
      <c r="BA126" s="34"/>
      <c r="BB126" s="34"/>
      <c r="BC126" s="34"/>
      <c r="BD126" s="34"/>
      <c r="BE126" s="34"/>
      <c r="BF126" s="34"/>
      <c r="BG126" s="34"/>
      <c r="BH126" s="34"/>
      <c r="BI126" s="34"/>
      <c r="BJ126" s="34"/>
      <c r="BK126" s="34"/>
      <c r="BL126" s="34"/>
      <c r="BM126" s="34"/>
      <c r="BN126" s="34"/>
      <c r="BO126" s="34"/>
      <c r="BP126" s="34"/>
      <c r="BQ126" s="34"/>
      <c r="BR126" s="34"/>
      <c r="BS126" s="34"/>
      <c r="BT126" s="34"/>
      <c r="BU126" s="34"/>
      <c r="BV126" s="34"/>
      <c r="BW126" s="34"/>
      <c r="BX126" s="34"/>
      <c r="BY126" s="34"/>
      <c r="BZ126" s="34"/>
      <c r="CA126" s="34"/>
      <c r="CB126" s="34"/>
      <c r="CC126" s="34"/>
      <c r="CD126" s="34"/>
      <c r="CE126" s="34"/>
      <c r="CF126" s="34"/>
      <c r="CG126" s="34"/>
      <c r="CH126" s="34"/>
      <c r="CI126" s="34"/>
      <c r="CJ126" s="34"/>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c r="DK126" s="34"/>
      <c r="DL126" s="34"/>
      <c r="DM126" s="34"/>
      <c r="DN126" s="34"/>
      <c r="DO126" s="34"/>
      <c r="DP126" s="34"/>
      <c r="DQ126" s="34"/>
      <c r="DR126" s="34"/>
      <c r="DS126" s="34"/>
      <c r="DT126" s="34"/>
      <c r="DU126" s="34"/>
      <c r="DV126" s="34"/>
      <c r="DW126" s="34"/>
      <c r="DX126" s="34"/>
      <c r="DY126" s="34"/>
      <c r="DZ126" s="34"/>
    </row>
    <row r="127" spans="1:130" outlineLevel="1">
      <c r="A127" s="21">
        <f t="shared" si="3"/>
        <v>36</v>
      </c>
      <c r="B127" s="21" t="s">
        <v>9</v>
      </c>
      <c r="C127" s="135" t="s">
        <v>542</v>
      </c>
      <c r="D127" s="218"/>
      <c r="E127" s="218"/>
      <c r="F127" s="218"/>
      <c r="G127" s="546"/>
      <c r="H127" s="21" t="s">
        <v>10</v>
      </c>
      <c r="I127" s="135" t="s">
        <v>17</v>
      </c>
      <c r="J127" s="134"/>
      <c r="K127" s="331"/>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c r="AV127" s="34"/>
      <c r="AW127" s="34"/>
      <c r="AX127" s="34"/>
      <c r="AY127" s="34"/>
      <c r="AZ127" s="34"/>
      <c r="BA127" s="34"/>
      <c r="BB127" s="34"/>
      <c r="BC127" s="34"/>
      <c r="BD127" s="34"/>
      <c r="BE127" s="34"/>
      <c r="BF127" s="34"/>
      <c r="BG127" s="34"/>
      <c r="BH127" s="34"/>
      <c r="BI127" s="34"/>
      <c r="BJ127" s="34"/>
      <c r="BK127" s="34"/>
      <c r="BL127" s="34"/>
      <c r="BM127" s="34"/>
      <c r="BN127" s="34"/>
      <c r="BO127" s="34"/>
      <c r="BP127" s="34"/>
      <c r="BQ127" s="34"/>
      <c r="BR127" s="34"/>
      <c r="BS127" s="34"/>
      <c r="BT127" s="34"/>
      <c r="BU127" s="34"/>
      <c r="BV127" s="34"/>
      <c r="BW127" s="34"/>
      <c r="BX127" s="34"/>
      <c r="BY127" s="34"/>
      <c r="BZ127" s="34"/>
      <c r="CA127" s="34"/>
      <c r="CB127" s="34"/>
      <c r="CC127" s="34"/>
      <c r="CD127" s="34"/>
      <c r="CE127" s="34"/>
      <c r="CF127" s="34"/>
      <c r="CG127" s="34"/>
      <c r="CH127" s="34"/>
      <c r="CI127" s="34"/>
      <c r="CJ127" s="34"/>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c r="DK127" s="34"/>
      <c r="DL127" s="34"/>
      <c r="DM127" s="34"/>
      <c r="DN127" s="34"/>
      <c r="DO127" s="34"/>
      <c r="DP127" s="34"/>
      <c r="DQ127" s="34"/>
      <c r="DR127" s="34"/>
      <c r="DS127" s="34"/>
      <c r="DT127" s="34"/>
      <c r="DU127" s="34"/>
      <c r="DV127" s="34"/>
      <c r="DW127" s="34"/>
      <c r="DX127" s="34"/>
      <c r="DY127" s="34"/>
      <c r="DZ127" s="34"/>
    </row>
    <row r="128" spans="1:130" outlineLevel="1">
      <c r="A128" s="21">
        <f t="shared" si="3"/>
        <v>36</v>
      </c>
      <c r="B128" s="21" t="s">
        <v>9</v>
      </c>
      <c r="C128" s="135" t="s">
        <v>542</v>
      </c>
      <c r="D128" s="218"/>
      <c r="E128" s="218"/>
      <c r="F128" s="218"/>
      <c r="G128" s="546"/>
      <c r="H128" s="21" t="s">
        <v>10</v>
      </c>
      <c r="I128" s="135" t="s">
        <v>16</v>
      </c>
      <c r="J128" s="134"/>
      <c r="K128" s="331"/>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c r="AV128" s="34"/>
      <c r="AW128" s="34"/>
      <c r="AX128" s="34"/>
      <c r="AY128" s="34"/>
      <c r="AZ128" s="34"/>
      <c r="BA128" s="34"/>
      <c r="BB128" s="34"/>
      <c r="BC128" s="34"/>
      <c r="BD128" s="34"/>
      <c r="BE128" s="34"/>
      <c r="BF128" s="34"/>
      <c r="BG128" s="34"/>
      <c r="BH128" s="34"/>
      <c r="BI128" s="34"/>
      <c r="BJ128" s="34"/>
      <c r="BK128" s="34"/>
      <c r="BL128" s="34"/>
      <c r="BM128" s="34"/>
      <c r="BN128" s="34"/>
      <c r="BO128" s="34"/>
      <c r="BP128" s="34"/>
      <c r="BQ128" s="34"/>
      <c r="BR128" s="34"/>
      <c r="BS128" s="34"/>
      <c r="BT128" s="34"/>
      <c r="BU128" s="34"/>
      <c r="BV128" s="34"/>
      <c r="BW128" s="34"/>
      <c r="BX128" s="34"/>
      <c r="BY128" s="34"/>
      <c r="BZ128" s="34"/>
      <c r="CA128" s="34"/>
      <c r="CB128" s="34"/>
      <c r="CC128" s="34"/>
      <c r="CD128" s="34"/>
      <c r="CE128" s="34"/>
      <c r="CF128" s="34"/>
      <c r="CG128" s="34"/>
      <c r="CH128" s="34"/>
      <c r="CI128" s="34"/>
      <c r="CJ128" s="34"/>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c r="DK128" s="34"/>
      <c r="DL128" s="34"/>
      <c r="DM128" s="34"/>
      <c r="DN128" s="34"/>
      <c r="DO128" s="34"/>
      <c r="DP128" s="34"/>
      <c r="DQ128" s="34"/>
      <c r="DR128" s="34"/>
      <c r="DS128" s="34"/>
      <c r="DT128" s="34"/>
      <c r="DU128" s="34"/>
      <c r="DV128" s="34"/>
      <c r="DW128" s="34"/>
      <c r="DX128" s="34"/>
      <c r="DY128" s="34"/>
      <c r="DZ128" s="34"/>
    </row>
    <row r="129" spans="1:130" outlineLevel="1">
      <c r="A129" s="21">
        <f t="shared" si="3"/>
        <v>36</v>
      </c>
      <c r="B129" s="21" t="s">
        <v>9</v>
      </c>
      <c r="C129" s="135" t="s">
        <v>542</v>
      </c>
      <c r="D129" s="218"/>
      <c r="E129" s="218"/>
      <c r="F129" s="218"/>
      <c r="G129" s="546"/>
      <c r="H129" s="21" t="s">
        <v>10</v>
      </c>
      <c r="I129" s="135" t="s">
        <v>1319</v>
      </c>
      <c r="J129" s="134"/>
      <c r="K129" s="331" t="s">
        <v>1208</v>
      </c>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c r="AV129" s="34"/>
      <c r="AW129" s="34"/>
      <c r="AX129" s="34"/>
      <c r="AY129" s="34"/>
      <c r="AZ129" s="34"/>
      <c r="BA129" s="34"/>
      <c r="BB129" s="34"/>
      <c r="BC129" s="34"/>
      <c r="BD129" s="34"/>
      <c r="BE129" s="34"/>
      <c r="BF129" s="34"/>
      <c r="BG129" s="34"/>
      <c r="BH129" s="34"/>
      <c r="BI129" s="34"/>
      <c r="BJ129" s="34"/>
      <c r="BK129" s="34"/>
      <c r="BL129" s="34"/>
      <c r="BM129" s="34"/>
      <c r="BN129" s="34"/>
      <c r="BO129" s="34"/>
      <c r="BP129" s="34"/>
      <c r="BQ129" s="34"/>
      <c r="BR129" s="34"/>
      <c r="BS129" s="34"/>
      <c r="BT129" s="34"/>
      <c r="BU129" s="34"/>
      <c r="BV129" s="34"/>
      <c r="BW129" s="34"/>
      <c r="BX129" s="34"/>
      <c r="BY129" s="34"/>
      <c r="BZ129" s="34"/>
      <c r="CA129" s="34"/>
      <c r="CB129" s="34"/>
      <c r="CC129" s="34"/>
      <c r="CD129" s="34"/>
      <c r="CE129" s="34"/>
      <c r="CF129" s="34"/>
      <c r="CG129" s="34"/>
      <c r="CH129" s="34"/>
      <c r="CI129" s="34"/>
      <c r="CJ129" s="34"/>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c r="DK129" s="34"/>
      <c r="DL129" s="34"/>
      <c r="DM129" s="34"/>
      <c r="DN129" s="34"/>
      <c r="DO129" s="34"/>
      <c r="DP129" s="34"/>
      <c r="DQ129" s="34"/>
      <c r="DR129" s="34"/>
      <c r="DS129" s="34"/>
      <c r="DT129" s="34"/>
      <c r="DU129" s="34"/>
      <c r="DV129" s="34"/>
      <c r="DW129" s="34"/>
      <c r="DX129" s="34"/>
      <c r="DY129" s="34"/>
      <c r="DZ129" s="34"/>
    </row>
    <row r="130" spans="1:130" outlineLevel="1">
      <c r="A130" s="21">
        <f t="shared" si="3"/>
        <v>36</v>
      </c>
      <c r="B130" s="21" t="s">
        <v>9</v>
      </c>
      <c r="C130" s="135" t="s">
        <v>542</v>
      </c>
      <c r="D130" s="218"/>
      <c r="E130" s="218"/>
      <c r="F130" s="218"/>
      <c r="G130" s="546"/>
      <c r="H130" s="21" t="s">
        <v>10</v>
      </c>
      <c r="I130" s="135" t="s">
        <v>1334</v>
      </c>
      <c r="J130" s="134"/>
      <c r="K130" s="331" t="s">
        <v>1208</v>
      </c>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c r="AV130" s="34"/>
      <c r="AW130" s="34"/>
      <c r="AX130" s="34"/>
      <c r="AY130" s="34"/>
      <c r="AZ130" s="34"/>
      <c r="BA130" s="34"/>
      <c r="BB130" s="34"/>
      <c r="BC130" s="34"/>
      <c r="BD130" s="34"/>
      <c r="BE130" s="34"/>
      <c r="BF130" s="34"/>
      <c r="BG130" s="34"/>
      <c r="BH130" s="34"/>
      <c r="BI130" s="34"/>
      <c r="BJ130" s="34"/>
      <c r="BK130" s="34"/>
      <c r="BL130" s="34"/>
      <c r="BM130" s="34"/>
      <c r="BN130" s="34"/>
      <c r="BO130" s="34"/>
      <c r="BP130" s="34"/>
      <c r="BQ130" s="34"/>
      <c r="BR130" s="34"/>
      <c r="BS130" s="34"/>
      <c r="BT130" s="34"/>
      <c r="BU130" s="34"/>
      <c r="BV130" s="34"/>
      <c r="BW130" s="34"/>
      <c r="BX130" s="34"/>
      <c r="BY130" s="34"/>
      <c r="BZ130" s="34"/>
      <c r="CA130" s="34"/>
      <c r="CB130" s="34"/>
      <c r="CC130" s="34"/>
      <c r="CD130" s="34"/>
      <c r="CE130" s="34"/>
      <c r="CF130" s="34"/>
      <c r="CG130" s="34"/>
      <c r="CH130" s="34"/>
      <c r="CI130" s="34"/>
      <c r="CJ130" s="34"/>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c r="DK130" s="34"/>
      <c r="DL130" s="34"/>
      <c r="DM130" s="34"/>
      <c r="DN130" s="34"/>
      <c r="DO130" s="34"/>
      <c r="DP130" s="34"/>
      <c r="DQ130" s="34"/>
      <c r="DR130" s="34"/>
      <c r="DS130" s="34"/>
      <c r="DT130" s="34"/>
      <c r="DU130" s="34"/>
      <c r="DV130" s="34"/>
      <c r="DW130" s="34"/>
      <c r="DX130" s="34"/>
      <c r="DY130" s="34"/>
      <c r="DZ130" s="34"/>
    </row>
    <row r="131" spans="1:130" outlineLevel="1">
      <c r="A131" s="21">
        <f t="shared" si="3"/>
        <v>36</v>
      </c>
      <c r="B131" s="21" t="s">
        <v>9</v>
      </c>
      <c r="C131" s="135" t="s">
        <v>542</v>
      </c>
      <c r="D131" s="218"/>
      <c r="E131" s="218"/>
      <c r="F131" s="218"/>
      <c r="G131" s="546"/>
      <c r="H131" s="21" t="s">
        <v>10</v>
      </c>
      <c r="I131" s="135" t="s">
        <v>285</v>
      </c>
      <c r="J131" s="136"/>
      <c r="K131" s="331"/>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c r="AV131" s="34"/>
      <c r="AW131" s="34"/>
      <c r="AX131" s="34"/>
      <c r="AY131" s="34"/>
      <c r="AZ131" s="34"/>
      <c r="BA131" s="34"/>
      <c r="BB131" s="34"/>
      <c r="BC131" s="34"/>
      <c r="BD131" s="34"/>
      <c r="BE131" s="34"/>
      <c r="BF131" s="34"/>
      <c r="BG131" s="34"/>
      <c r="BH131" s="34"/>
      <c r="BI131" s="34"/>
      <c r="BJ131" s="34"/>
      <c r="BK131" s="34"/>
      <c r="BL131" s="34"/>
      <c r="BM131" s="34"/>
      <c r="BN131" s="34"/>
      <c r="BO131" s="34"/>
      <c r="BP131" s="34"/>
      <c r="BQ131" s="34"/>
      <c r="BR131" s="34"/>
      <c r="BS131" s="34"/>
      <c r="BT131" s="34"/>
      <c r="BU131" s="34"/>
      <c r="BV131" s="34"/>
      <c r="BW131" s="34"/>
      <c r="BX131" s="34"/>
      <c r="BY131" s="34"/>
      <c r="BZ131" s="34"/>
      <c r="CA131" s="34"/>
      <c r="CB131" s="34"/>
      <c r="CC131" s="34"/>
      <c r="CD131" s="34"/>
      <c r="CE131" s="34"/>
      <c r="CF131" s="34"/>
      <c r="CG131" s="34"/>
      <c r="CH131" s="34"/>
      <c r="CI131" s="34"/>
      <c r="CJ131" s="34"/>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c r="DK131" s="34"/>
      <c r="DL131" s="34"/>
      <c r="DM131" s="34"/>
      <c r="DN131" s="34"/>
      <c r="DO131" s="34"/>
      <c r="DP131" s="34"/>
      <c r="DQ131" s="34"/>
      <c r="DR131" s="34"/>
      <c r="DS131" s="34"/>
      <c r="DT131" s="34"/>
      <c r="DU131" s="34"/>
      <c r="DV131" s="34"/>
      <c r="DW131" s="34"/>
      <c r="DX131" s="34"/>
      <c r="DY131" s="34"/>
      <c r="DZ131" s="34"/>
    </row>
    <row r="132" spans="1:130" outlineLevel="1">
      <c r="A132" s="21">
        <f t="shared" si="3"/>
        <v>36</v>
      </c>
      <c r="B132" s="21" t="s">
        <v>9</v>
      </c>
      <c r="C132" s="135" t="s">
        <v>542</v>
      </c>
      <c r="D132" s="218"/>
      <c r="E132" s="218"/>
      <c r="F132" s="218"/>
      <c r="G132" s="546"/>
      <c r="H132" s="21" t="s">
        <v>10</v>
      </c>
      <c r="I132" s="135" t="s">
        <v>286</v>
      </c>
      <c r="J132" s="136"/>
      <c r="K132" s="331"/>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c r="AV132" s="34"/>
      <c r="AW132" s="34"/>
      <c r="AX132" s="34"/>
      <c r="AY132" s="34"/>
      <c r="AZ132" s="34"/>
      <c r="BA132" s="34"/>
      <c r="BB132" s="34"/>
      <c r="BC132" s="34"/>
      <c r="BD132" s="34"/>
      <c r="BE132" s="34"/>
      <c r="BF132" s="34"/>
      <c r="BG132" s="34"/>
      <c r="BH132" s="34"/>
      <c r="BI132" s="34"/>
      <c r="BJ132" s="34"/>
      <c r="BK132" s="34"/>
      <c r="BL132" s="34"/>
      <c r="BM132" s="34"/>
      <c r="BN132" s="34"/>
      <c r="BO132" s="34"/>
      <c r="BP132" s="34"/>
      <c r="BQ132" s="34"/>
      <c r="BR132" s="34"/>
      <c r="BS132" s="34"/>
      <c r="BT132" s="34"/>
      <c r="BU132" s="34"/>
      <c r="BV132" s="34"/>
      <c r="BW132" s="34"/>
      <c r="BX132" s="34"/>
      <c r="BY132" s="34"/>
      <c r="BZ132" s="34"/>
      <c r="CA132" s="34"/>
      <c r="CB132" s="34"/>
      <c r="CC132" s="34"/>
      <c r="CD132" s="34"/>
      <c r="CE132" s="34"/>
      <c r="CF132" s="34"/>
      <c r="CG132" s="34"/>
      <c r="CH132" s="34"/>
      <c r="CI132" s="34"/>
      <c r="CJ132" s="34"/>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c r="DK132" s="34"/>
      <c r="DL132" s="34"/>
      <c r="DM132" s="34"/>
      <c r="DN132" s="34"/>
      <c r="DO132" s="34"/>
      <c r="DP132" s="34"/>
      <c r="DQ132" s="34"/>
      <c r="DR132" s="34"/>
      <c r="DS132" s="34"/>
      <c r="DT132" s="34"/>
      <c r="DU132" s="34"/>
      <c r="DV132" s="34"/>
      <c r="DW132" s="34"/>
      <c r="DX132" s="34"/>
      <c r="DY132" s="34"/>
      <c r="DZ132" s="34"/>
    </row>
    <row r="133" spans="1:130" outlineLevel="1">
      <c r="A133" s="21">
        <f t="shared" si="3"/>
        <v>36</v>
      </c>
      <c r="B133" s="21" t="s">
        <v>9</v>
      </c>
      <c r="C133" s="135" t="s">
        <v>542</v>
      </c>
      <c r="D133" s="218"/>
      <c r="E133" s="218"/>
      <c r="F133" s="218"/>
      <c r="G133" s="546"/>
      <c r="H133" s="21" t="s">
        <v>10</v>
      </c>
      <c r="I133" s="135" t="s">
        <v>1494</v>
      </c>
      <c r="J133" s="136"/>
      <c r="K133" s="331"/>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c r="AV133" s="34"/>
      <c r="AW133" s="34"/>
      <c r="AX133" s="34"/>
      <c r="AY133" s="34"/>
      <c r="AZ133" s="34"/>
      <c r="BA133" s="34"/>
      <c r="BB133" s="34"/>
      <c r="BC133" s="34"/>
      <c r="BD133" s="34"/>
      <c r="BE133" s="34"/>
      <c r="BF133" s="34"/>
      <c r="BG133" s="34"/>
      <c r="BH133" s="34"/>
      <c r="BI133" s="34"/>
      <c r="BJ133" s="34"/>
      <c r="BK133" s="34"/>
      <c r="BL133" s="34"/>
      <c r="BM133" s="34"/>
      <c r="BN133" s="34"/>
      <c r="BO133" s="34"/>
      <c r="BP133" s="34"/>
      <c r="BQ133" s="34"/>
      <c r="BR133" s="34"/>
      <c r="BS133" s="34"/>
      <c r="BT133" s="34"/>
      <c r="BU133" s="34"/>
      <c r="BV133" s="34"/>
      <c r="BW133" s="34"/>
      <c r="BX133" s="34"/>
      <c r="BY133" s="34"/>
      <c r="BZ133" s="34"/>
      <c r="CA133" s="34"/>
      <c r="CB133" s="34"/>
      <c r="CC133" s="34"/>
      <c r="CD133" s="34"/>
      <c r="CE133" s="34"/>
      <c r="CF133" s="34"/>
      <c r="CG133" s="34"/>
      <c r="CH133" s="34"/>
      <c r="CI133" s="34"/>
      <c r="CJ133" s="34"/>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c r="DK133" s="34"/>
      <c r="DL133" s="34"/>
      <c r="DM133" s="34"/>
      <c r="DN133" s="34"/>
      <c r="DO133" s="34"/>
      <c r="DP133" s="34"/>
      <c r="DQ133" s="34"/>
      <c r="DR133" s="34"/>
      <c r="DS133" s="34"/>
      <c r="DT133" s="34"/>
      <c r="DU133" s="34"/>
      <c r="DV133" s="34"/>
      <c r="DW133" s="34"/>
      <c r="DX133" s="34"/>
      <c r="DY133" s="34"/>
      <c r="DZ133" s="34"/>
    </row>
    <row r="134" spans="1:130" outlineLevel="1">
      <c r="A134" s="21">
        <f t="shared" si="3"/>
        <v>36</v>
      </c>
      <c r="B134" s="21" t="s">
        <v>9</v>
      </c>
      <c r="C134" s="135" t="s">
        <v>542</v>
      </c>
      <c r="D134" s="218"/>
      <c r="E134" s="218"/>
      <c r="F134" s="218"/>
      <c r="G134" s="546" t="s">
        <v>1656</v>
      </c>
      <c r="H134" s="21" t="s">
        <v>10</v>
      </c>
      <c r="I134" s="135" t="s">
        <v>14</v>
      </c>
      <c r="J134" s="134"/>
      <c r="K134" s="331" t="s">
        <v>6</v>
      </c>
      <c r="L134" s="331" t="s">
        <v>7</v>
      </c>
      <c r="M134" s="331" t="s">
        <v>8</v>
      </c>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c r="AV134" s="34"/>
      <c r="AW134" s="34"/>
      <c r="AX134" s="34"/>
      <c r="AY134" s="34"/>
      <c r="AZ134" s="34"/>
      <c r="BA134" s="34"/>
      <c r="BB134" s="34"/>
      <c r="BC134" s="34"/>
      <c r="BD134" s="34"/>
      <c r="BE134" s="34"/>
      <c r="BF134" s="34"/>
      <c r="BG134" s="34"/>
      <c r="BH134" s="34"/>
      <c r="BI134" s="34"/>
      <c r="BJ134" s="34"/>
      <c r="BK134" s="34"/>
      <c r="BL134" s="34"/>
      <c r="BM134" s="34"/>
      <c r="BN134" s="34"/>
      <c r="BO134" s="34"/>
      <c r="BP134" s="34"/>
      <c r="BQ134" s="34"/>
      <c r="BR134" s="34"/>
      <c r="BS134" s="34"/>
      <c r="BT134" s="34"/>
      <c r="BU134" s="34"/>
      <c r="BV134" s="34"/>
      <c r="BW134" s="34"/>
      <c r="BX134" s="34"/>
      <c r="BY134" s="34"/>
      <c r="BZ134" s="34"/>
      <c r="CA134" s="34"/>
      <c r="CB134" s="34"/>
      <c r="CC134" s="34"/>
      <c r="CD134" s="34"/>
      <c r="CE134" s="34"/>
      <c r="CF134" s="34"/>
      <c r="CG134" s="34"/>
      <c r="CH134" s="34"/>
      <c r="CI134" s="34"/>
      <c r="CJ134" s="34"/>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c r="DK134" s="34"/>
      <c r="DL134" s="34"/>
      <c r="DM134" s="34"/>
      <c r="DN134" s="34"/>
      <c r="DO134" s="34"/>
      <c r="DP134" s="34"/>
      <c r="DQ134" s="34"/>
      <c r="DR134" s="34"/>
      <c r="DS134" s="34"/>
      <c r="DT134" s="34"/>
      <c r="DU134" s="34"/>
      <c r="DV134" s="34"/>
      <c r="DW134" s="34"/>
      <c r="DX134" s="34"/>
      <c r="DY134" s="34"/>
      <c r="DZ134" s="34"/>
    </row>
    <row r="135" spans="1:130" outlineLevel="1">
      <c r="A135" s="21">
        <f t="shared" si="3"/>
        <v>36</v>
      </c>
      <c r="B135" s="21" t="s">
        <v>9</v>
      </c>
      <c r="C135" s="135" t="s">
        <v>542</v>
      </c>
      <c r="D135" s="218"/>
      <c r="E135" s="218"/>
      <c r="F135" s="218"/>
      <c r="G135" s="546"/>
      <c r="H135" s="21" t="s">
        <v>9</v>
      </c>
      <c r="I135" s="135" t="s">
        <v>943</v>
      </c>
      <c r="J135" s="136"/>
      <c r="K135" s="331" t="s">
        <v>942</v>
      </c>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c r="AV135" s="34"/>
      <c r="AW135" s="34"/>
      <c r="AX135" s="34"/>
      <c r="AY135" s="34"/>
      <c r="AZ135" s="34"/>
      <c r="BA135" s="34"/>
      <c r="BB135" s="34"/>
      <c r="BC135" s="34"/>
      <c r="BD135" s="34"/>
      <c r="BE135" s="34"/>
      <c r="BF135" s="34"/>
      <c r="BG135" s="34"/>
      <c r="BH135" s="34"/>
      <c r="BI135" s="34"/>
      <c r="BJ135" s="34"/>
      <c r="BK135" s="34"/>
      <c r="BL135" s="34"/>
      <c r="BM135" s="34"/>
      <c r="BN135" s="34"/>
      <c r="BO135" s="34"/>
      <c r="BP135" s="34"/>
      <c r="BQ135" s="34"/>
      <c r="BR135" s="34"/>
      <c r="BS135" s="34"/>
      <c r="BT135" s="34"/>
      <c r="BU135" s="34"/>
      <c r="BV135" s="34"/>
      <c r="BW135" s="34"/>
      <c r="BX135" s="34"/>
      <c r="BY135" s="34"/>
      <c r="BZ135" s="34"/>
      <c r="CA135" s="34"/>
      <c r="CB135" s="34"/>
      <c r="CC135" s="34"/>
      <c r="CD135" s="34"/>
      <c r="CE135" s="34"/>
      <c r="CF135" s="34"/>
      <c r="CG135" s="34"/>
      <c r="CH135" s="34"/>
      <c r="CI135" s="34"/>
      <c r="CJ135" s="34"/>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c r="DK135" s="34"/>
      <c r="DL135" s="34"/>
      <c r="DM135" s="34"/>
      <c r="DN135" s="34"/>
      <c r="DO135" s="34"/>
      <c r="DP135" s="34"/>
      <c r="DQ135" s="34"/>
      <c r="DR135" s="34"/>
      <c r="DS135" s="34"/>
      <c r="DT135" s="34"/>
      <c r="DU135" s="34"/>
      <c r="DV135" s="34"/>
      <c r="DW135" s="34"/>
      <c r="DX135" s="34"/>
      <c r="DY135" s="34"/>
      <c r="DZ135" s="34"/>
    </row>
    <row r="136" spans="1:130" outlineLevel="1">
      <c r="A136" s="21">
        <f t="shared" si="3"/>
        <v>36</v>
      </c>
      <c r="B136" s="21" t="s">
        <v>9</v>
      </c>
      <c r="C136" s="135" t="s">
        <v>542</v>
      </c>
      <c r="D136" s="218"/>
      <c r="E136" s="218"/>
      <c r="F136" s="218"/>
      <c r="G136" s="546"/>
      <c r="H136" s="21" t="s">
        <v>10</v>
      </c>
      <c r="I136" s="135" t="s">
        <v>19</v>
      </c>
      <c r="J136" s="134"/>
      <c r="K136" s="331" t="s">
        <v>850</v>
      </c>
      <c r="L136" s="331" t="s">
        <v>592</v>
      </c>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c r="AV136" s="34"/>
      <c r="AW136" s="34"/>
      <c r="AX136" s="34"/>
      <c r="AY136" s="34"/>
      <c r="AZ136" s="34"/>
      <c r="BA136" s="34"/>
      <c r="BB136" s="34"/>
      <c r="BC136" s="34"/>
      <c r="BD136" s="34"/>
      <c r="BE136" s="34"/>
      <c r="BF136" s="34"/>
      <c r="BG136" s="34"/>
      <c r="BH136" s="34"/>
      <c r="BI136" s="34"/>
      <c r="BJ136" s="34"/>
      <c r="BK136" s="34"/>
      <c r="BL136" s="34"/>
      <c r="BM136" s="34"/>
      <c r="BN136" s="34"/>
      <c r="BO136" s="34"/>
      <c r="BP136" s="34"/>
      <c r="BQ136" s="34"/>
      <c r="BR136" s="34"/>
      <c r="BS136" s="34"/>
      <c r="BT136" s="34"/>
      <c r="BU136" s="34"/>
      <c r="BV136" s="34"/>
      <c r="BW136" s="34"/>
      <c r="BX136" s="34"/>
      <c r="BY136" s="34"/>
      <c r="BZ136" s="34"/>
      <c r="CA136" s="34"/>
      <c r="CB136" s="34"/>
      <c r="CC136" s="34"/>
      <c r="CD136" s="34"/>
      <c r="CE136" s="34"/>
      <c r="CF136" s="34"/>
      <c r="CG136" s="34"/>
      <c r="CH136" s="34"/>
      <c r="CI136" s="34"/>
      <c r="CJ136" s="34"/>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c r="DK136" s="34"/>
      <c r="DL136" s="34"/>
      <c r="DM136" s="34"/>
      <c r="DN136" s="34"/>
      <c r="DO136" s="34"/>
      <c r="DP136" s="34"/>
      <c r="DQ136" s="34"/>
      <c r="DR136" s="34"/>
      <c r="DS136" s="34"/>
      <c r="DT136" s="34"/>
      <c r="DU136" s="34"/>
      <c r="DV136" s="34"/>
      <c r="DW136" s="34"/>
      <c r="DX136" s="34"/>
      <c r="DY136" s="34"/>
      <c r="DZ136" s="34"/>
    </row>
    <row r="137" spans="1:130" outlineLevel="1">
      <c r="A137" s="21">
        <f t="shared" si="3"/>
        <v>36</v>
      </c>
      <c r="B137" s="21" t="s">
        <v>9</v>
      </c>
      <c r="C137" s="135" t="s">
        <v>542</v>
      </c>
      <c r="D137" s="218"/>
      <c r="E137" s="218"/>
      <c r="F137" s="218"/>
      <c r="G137" s="546" t="s">
        <v>1659</v>
      </c>
      <c r="H137" s="21" t="s">
        <v>10</v>
      </c>
      <c r="I137" s="135" t="s">
        <v>722</v>
      </c>
      <c r="J137" s="134"/>
      <c r="K137" s="331" t="s">
        <v>6</v>
      </c>
      <c r="L137" s="331" t="s">
        <v>723</v>
      </c>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c r="AV137" s="34"/>
      <c r="AW137" s="34"/>
      <c r="AX137" s="34"/>
      <c r="AY137" s="34"/>
      <c r="AZ137" s="34"/>
      <c r="BA137" s="34"/>
      <c r="BB137" s="34"/>
      <c r="BC137" s="34"/>
      <c r="BD137" s="34"/>
      <c r="BE137" s="34"/>
      <c r="BF137" s="34"/>
      <c r="BG137" s="34"/>
      <c r="BH137" s="34"/>
      <c r="BI137" s="34"/>
      <c r="BJ137" s="34"/>
      <c r="BK137" s="34"/>
      <c r="BL137" s="34"/>
      <c r="BM137" s="34"/>
      <c r="BN137" s="34"/>
      <c r="BO137" s="34"/>
      <c r="BP137" s="34"/>
      <c r="BQ137" s="34"/>
      <c r="BR137" s="34"/>
      <c r="BS137" s="34"/>
      <c r="BT137" s="34"/>
      <c r="BU137" s="34"/>
      <c r="BV137" s="34"/>
      <c r="BW137" s="34"/>
      <c r="BX137" s="34"/>
      <c r="BY137" s="34"/>
      <c r="BZ137" s="34"/>
      <c r="CA137" s="34"/>
      <c r="CB137" s="34"/>
      <c r="CC137" s="34"/>
      <c r="CD137" s="34"/>
      <c r="CE137" s="34"/>
      <c r="CF137" s="34"/>
      <c r="CG137" s="34"/>
      <c r="CH137" s="34"/>
      <c r="CI137" s="34"/>
      <c r="CJ137" s="34"/>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c r="DK137" s="34"/>
      <c r="DL137" s="34"/>
      <c r="DM137" s="34"/>
      <c r="DN137" s="34"/>
      <c r="DO137" s="34"/>
      <c r="DP137" s="34"/>
      <c r="DQ137" s="34"/>
      <c r="DR137" s="34"/>
      <c r="DS137" s="34"/>
      <c r="DT137" s="34"/>
      <c r="DU137" s="34"/>
      <c r="DV137" s="34"/>
      <c r="DW137" s="34"/>
      <c r="DX137" s="34"/>
      <c r="DY137" s="34"/>
      <c r="DZ137" s="34"/>
    </row>
    <row r="138" spans="1:130" outlineLevel="1">
      <c r="A138" s="21">
        <f t="shared" si="3"/>
        <v>36</v>
      </c>
      <c r="B138" s="21" t="s">
        <v>9</v>
      </c>
      <c r="C138" s="135" t="s">
        <v>542</v>
      </c>
      <c r="D138" s="218"/>
      <c r="E138" s="218"/>
      <c r="F138" s="218"/>
      <c r="G138" s="546" t="s">
        <v>1659</v>
      </c>
      <c r="H138" s="21" t="s">
        <v>10</v>
      </c>
      <c r="I138" s="135" t="s">
        <v>836</v>
      </c>
      <c r="J138" s="134"/>
      <c r="K138" s="331" t="s">
        <v>6</v>
      </c>
      <c r="L138" s="331" t="s">
        <v>723</v>
      </c>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c r="AV138" s="34"/>
      <c r="AW138" s="34"/>
      <c r="AX138" s="34"/>
      <c r="AY138" s="34"/>
      <c r="AZ138" s="34"/>
      <c r="BA138" s="34"/>
      <c r="BB138" s="34"/>
      <c r="BC138" s="34"/>
      <c r="BD138" s="34"/>
      <c r="BE138" s="34"/>
      <c r="BF138" s="34"/>
      <c r="BG138" s="34"/>
      <c r="BH138" s="34"/>
      <c r="BI138" s="34"/>
      <c r="BJ138" s="34"/>
      <c r="BK138" s="34"/>
      <c r="BL138" s="34"/>
      <c r="BM138" s="34"/>
      <c r="BN138" s="34"/>
      <c r="BO138" s="34"/>
      <c r="BP138" s="34"/>
      <c r="BQ138" s="34"/>
      <c r="BR138" s="34"/>
      <c r="BS138" s="34"/>
      <c r="BT138" s="34"/>
      <c r="BU138" s="34"/>
      <c r="BV138" s="34"/>
      <c r="BW138" s="34"/>
      <c r="BX138" s="34"/>
      <c r="BY138" s="34"/>
      <c r="BZ138" s="34"/>
      <c r="CA138" s="34"/>
      <c r="CB138" s="34"/>
      <c r="CC138" s="34"/>
      <c r="CD138" s="34"/>
      <c r="CE138" s="34"/>
      <c r="CF138" s="34"/>
      <c r="CG138" s="34"/>
      <c r="CH138" s="34"/>
      <c r="CI138" s="34"/>
      <c r="CJ138" s="34"/>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c r="DK138" s="34"/>
      <c r="DL138" s="34"/>
      <c r="DM138" s="34"/>
      <c r="DN138" s="34"/>
      <c r="DO138" s="34"/>
      <c r="DP138" s="34"/>
      <c r="DQ138" s="34"/>
      <c r="DR138" s="34"/>
      <c r="DS138" s="34"/>
      <c r="DT138" s="34"/>
      <c r="DU138" s="34"/>
      <c r="DV138" s="34"/>
      <c r="DW138" s="34"/>
      <c r="DX138" s="34"/>
      <c r="DY138" s="34"/>
      <c r="DZ138" s="34"/>
    </row>
    <row r="139" spans="1:130" outlineLevel="1">
      <c r="A139" s="21">
        <f t="shared" si="3"/>
        <v>36</v>
      </c>
      <c r="B139" s="21" t="s">
        <v>9</v>
      </c>
      <c r="C139" s="135" t="s">
        <v>542</v>
      </c>
      <c r="D139" s="218"/>
      <c r="E139" s="218"/>
      <c r="F139" s="218"/>
      <c r="G139" s="546" t="s">
        <v>1659</v>
      </c>
      <c r="H139" s="21" t="s">
        <v>10</v>
      </c>
      <c r="I139" s="135" t="s">
        <v>956</v>
      </c>
      <c r="J139" s="134"/>
      <c r="K139" s="331" t="s">
        <v>6</v>
      </c>
      <c r="L139" s="331" t="s">
        <v>723</v>
      </c>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c r="AV139" s="34"/>
      <c r="AW139" s="34"/>
      <c r="AX139" s="34"/>
      <c r="AY139" s="34"/>
      <c r="AZ139" s="34"/>
      <c r="BA139" s="34"/>
      <c r="BB139" s="34"/>
      <c r="BC139" s="34"/>
      <c r="BD139" s="34"/>
      <c r="BE139" s="34"/>
      <c r="BF139" s="34"/>
      <c r="BG139" s="34"/>
      <c r="BH139" s="34"/>
      <c r="BI139" s="34"/>
      <c r="BJ139" s="34"/>
      <c r="BK139" s="34"/>
      <c r="BL139" s="34"/>
      <c r="BM139" s="34"/>
      <c r="BN139" s="34"/>
      <c r="BO139" s="34"/>
      <c r="BP139" s="34"/>
      <c r="BQ139" s="34"/>
      <c r="BR139" s="34"/>
      <c r="BS139" s="34"/>
      <c r="BT139" s="34"/>
      <c r="BU139" s="34"/>
      <c r="BV139" s="34"/>
      <c r="BW139" s="34"/>
      <c r="BX139" s="34"/>
      <c r="BY139" s="34"/>
      <c r="BZ139" s="34"/>
      <c r="CA139" s="34"/>
      <c r="CB139" s="34"/>
      <c r="CC139" s="34"/>
      <c r="CD139" s="34"/>
      <c r="CE139" s="34"/>
      <c r="CF139" s="34"/>
      <c r="CG139" s="34"/>
      <c r="CH139" s="34"/>
      <c r="CI139" s="34"/>
      <c r="CJ139" s="34"/>
      <c r="CK139" s="34"/>
      <c r="CL139" s="34"/>
      <c r="CM139" s="34"/>
      <c r="CN139" s="34"/>
      <c r="CO139" s="34"/>
      <c r="CP139" s="34"/>
      <c r="CQ139" s="34"/>
      <c r="CR139" s="34"/>
      <c r="CS139" s="34"/>
      <c r="CT139" s="34"/>
      <c r="CU139" s="34"/>
      <c r="CV139" s="34"/>
      <c r="CW139" s="34"/>
      <c r="CX139" s="34"/>
      <c r="CY139" s="34"/>
      <c r="CZ139" s="34"/>
      <c r="DA139" s="34"/>
      <c r="DB139" s="34"/>
      <c r="DC139" s="34"/>
      <c r="DD139" s="34"/>
      <c r="DE139" s="34"/>
      <c r="DF139" s="34"/>
      <c r="DG139" s="34"/>
      <c r="DH139" s="34"/>
      <c r="DI139" s="34"/>
      <c r="DJ139" s="34"/>
      <c r="DK139" s="34"/>
      <c r="DL139" s="34"/>
      <c r="DM139" s="34"/>
      <c r="DN139" s="34"/>
      <c r="DO139" s="34"/>
      <c r="DP139" s="34"/>
      <c r="DQ139" s="34"/>
      <c r="DR139" s="34"/>
      <c r="DS139" s="34"/>
      <c r="DT139" s="34"/>
      <c r="DU139" s="34"/>
      <c r="DV139" s="34"/>
      <c r="DW139" s="34"/>
      <c r="DX139" s="34"/>
      <c r="DY139" s="34"/>
      <c r="DZ139" s="34"/>
    </row>
    <row r="140" spans="1:130" outlineLevel="1">
      <c r="A140" s="21">
        <f t="shared" ref="A140:A159" si="4">IF($C140="","blank",MATCH($C140,$I$5:$I$202,0))</f>
        <v>36</v>
      </c>
      <c r="B140" s="21" t="s">
        <v>9</v>
      </c>
      <c r="C140" s="135" t="s">
        <v>542</v>
      </c>
      <c r="D140" s="218"/>
      <c r="E140" s="218"/>
      <c r="F140" s="218"/>
      <c r="G140" s="546"/>
      <c r="H140" s="21" t="s">
        <v>10</v>
      </c>
      <c r="I140" s="135" t="s">
        <v>1593</v>
      </c>
      <c r="J140" s="134"/>
      <c r="K140" s="331" t="s">
        <v>6</v>
      </c>
      <c r="L140" s="331" t="s">
        <v>723</v>
      </c>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c r="AV140" s="34"/>
      <c r="AW140" s="34"/>
      <c r="AX140" s="34"/>
      <c r="AY140" s="34"/>
      <c r="AZ140" s="34"/>
      <c r="BA140" s="34"/>
      <c r="BB140" s="34"/>
      <c r="BC140" s="34"/>
      <c r="BD140" s="34"/>
      <c r="BE140" s="34"/>
      <c r="BF140" s="34"/>
      <c r="BG140" s="34"/>
      <c r="BH140" s="34"/>
      <c r="BI140" s="34"/>
      <c r="BJ140" s="34"/>
      <c r="BK140" s="34"/>
      <c r="BL140" s="34"/>
      <c r="BM140" s="34"/>
      <c r="BN140" s="34"/>
      <c r="BO140" s="34"/>
      <c r="BP140" s="34"/>
      <c r="BQ140" s="34"/>
      <c r="BR140" s="34"/>
      <c r="BS140" s="34"/>
      <c r="BT140" s="34"/>
      <c r="BU140" s="34"/>
      <c r="BV140" s="34"/>
      <c r="BW140" s="34"/>
      <c r="BX140" s="34"/>
      <c r="BY140" s="34"/>
      <c r="BZ140" s="34"/>
      <c r="CA140" s="34"/>
      <c r="CB140" s="34"/>
      <c r="CC140" s="34"/>
      <c r="CD140" s="34"/>
      <c r="CE140" s="34"/>
      <c r="CF140" s="34"/>
      <c r="CG140" s="34"/>
      <c r="CH140" s="34"/>
      <c r="CI140" s="34"/>
      <c r="CJ140" s="34"/>
      <c r="CK140" s="34"/>
      <c r="CL140" s="34"/>
      <c r="CM140" s="34"/>
      <c r="CN140" s="34"/>
      <c r="CO140" s="34"/>
      <c r="CP140" s="34"/>
      <c r="CQ140" s="34"/>
      <c r="CR140" s="34"/>
      <c r="CS140" s="34"/>
      <c r="CT140" s="34"/>
      <c r="CU140" s="34"/>
      <c r="CV140" s="34"/>
      <c r="CW140" s="34"/>
      <c r="CX140" s="34"/>
      <c r="CY140" s="34"/>
      <c r="CZ140" s="34"/>
      <c r="DA140" s="34"/>
      <c r="DB140" s="34"/>
      <c r="DC140" s="34"/>
      <c r="DD140" s="34"/>
      <c r="DE140" s="34"/>
      <c r="DF140" s="34"/>
      <c r="DG140" s="34"/>
      <c r="DH140" s="34"/>
      <c r="DI140" s="34"/>
      <c r="DJ140" s="34"/>
      <c r="DK140" s="34"/>
      <c r="DL140" s="34"/>
      <c r="DM140" s="34"/>
      <c r="DN140" s="34"/>
      <c r="DO140" s="34"/>
      <c r="DP140" s="34"/>
      <c r="DQ140" s="34"/>
      <c r="DR140" s="34"/>
      <c r="DS140" s="34"/>
      <c r="DT140" s="34"/>
      <c r="DU140" s="34"/>
      <c r="DV140" s="34"/>
      <c r="DW140" s="34"/>
      <c r="DX140" s="34"/>
      <c r="DY140" s="34"/>
      <c r="DZ140" s="34"/>
    </row>
    <row r="141" spans="1:130" outlineLevel="1">
      <c r="A141" s="21">
        <f t="shared" si="4"/>
        <v>36</v>
      </c>
      <c r="B141" s="21" t="s">
        <v>9</v>
      </c>
      <c r="C141" s="135" t="s">
        <v>542</v>
      </c>
      <c r="D141" s="218"/>
      <c r="E141" s="218"/>
      <c r="F141" s="218"/>
      <c r="G141" s="546" t="s">
        <v>1659</v>
      </c>
      <c r="H141" s="21" t="s">
        <v>10</v>
      </c>
      <c r="I141" s="135" t="s">
        <v>363</v>
      </c>
      <c r="J141" s="134"/>
      <c r="K141" s="331"/>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c r="AV141" s="34"/>
      <c r="AW141" s="34"/>
      <c r="AX141" s="34"/>
      <c r="AY141" s="34"/>
      <c r="AZ141" s="34"/>
      <c r="BA141" s="34"/>
      <c r="BB141" s="34"/>
      <c r="BC141" s="34"/>
      <c r="BD141" s="34"/>
      <c r="BE141" s="34"/>
      <c r="BF141" s="34"/>
      <c r="BG141" s="34"/>
      <c r="BH141" s="34"/>
      <c r="BI141" s="34"/>
      <c r="BJ141" s="34"/>
      <c r="BK141" s="34"/>
      <c r="BL141" s="34"/>
      <c r="BM141" s="34"/>
      <c r="BN141" s="34"/>
      <c r="BO141" s="34"/>
      <c r="BP141" s="34"/>
      <c r="BQ141" s="34"/>
      <c r="BR141" s="34"/>
      <c r="BS141" s="34"/>
      <c r="BT141" s="34"/>
      <c r="BU141" s="34"/>
      <c r="BV141" s="34"/>
      <c r="BW141" s="34"/>
      <c r="BX141" s="34"/>
      <c r="BY141" s="34"/>
      <c r="BZ141" s="34"/>
      <c r="CA141" s="34"/>
      <c r="CB141" s="34"/>
      <c r="CC141" s="34"/>
      <c r="CD141" s="34"/>
      <c r="CE141" s="34"/>
      <c r="CF141" s="34"/>
      <c r="CG141" s="34"/>
      <c r="CH141" s="34"/>
      <c r="CI141" s="34"/>
      <c r="CJ141" s="34"/>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c r="DK141" s="34"/>
      <c r="DL141" s="34"/>
      <c r="DM141" s="34"/>
      <c r="DN141" s="34"/>
      <c r="DO141" s="34"/>
      <c r="DP141" s="34"/>
      <c r="DQ141" s="34"/>
      <c r="DR141" s="34"/>
      <c r="DS141" s="34"/>
      <c r="DT141" s="34"/>
      <c r="DU141" s="34"/>
      <c r="DV141" s="34"/>
      <c r="DW141" s="34"/>
      <c r="DX141" s="34"/>
      <c r="DY141" s="34"/>
      <c r="DZ141" s="34"/>
    </row>
    <row r="142" spans="1:130" outlineLevel="1">
      <c r="A142" s="21">
        <f t="shared" si="4"/>
        <v>36</v>
      </c>
      <c r="B142" s="21" t="s">
        <v>9</v>
      </c>
      <c r="C142" s="135" t="s">
        <v>542</v>
      </c>
      <c r="D142" s="218"/>
      <c r="E142" s="218"/>
      <c r="F142" s="218"/>
      <c r="G142" s="546" t="s">
        <v>1659</v>
      </c>
      <c r="H142" s="21" t="s">
        <v>10</v>
      </c>
      <c r="I142" s="135" t="s">
        <v>364</v>
      </c>
      <c r="J142" s="134"/>
      <c r="K142" s="331"/>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c r="AV142" s="34"/>
      <c r="AW142" s="34"/>
      <c r="AX142" s="34"/>
      <c r="AY142" s="34"/>
      <c r="AZ142" s="34"/>
      <c r="BA142" s="34"/>
      <c r="BB142" s="34"/>
      <c r="BC142" s="34"/>
      <c r="BD142" s="34"/>
      <c r="BE142" s="34"/>
      <c r="BF142" s="34"/>
      <c r="BG142" s="34"/>
      <c r="BH142" s="34"/>
      <c r="BI142" s="34"/>
      <c r="BJ142" s="34"/>
      <c r="BK142" s="34"/>
      <c r="BL142" s="34"/>
      <c r="BM142" s="34"/>
      <c r="BN142" s="34"/>
      <c r="BO142" s="34"/>
      <c r="BP142" s="34"/>
      <c r="BQ142" s="34"/>
      <c r="BR142" s="34"/>
      <c r="BS142" s="34"/>
      <c r="BT142" s="34"/>
      <c r="BU142" s="34"/>
      <c r="BV142" s="34"/>
      <c r="BW142" s="34"/>
      <c r="BX142" s="34"/>
      <c r="BY142" s="34"/>
      <c r="BZ142" s="34"/>
      <c r="CA142" s="34"/>
      <c r="CB142" s="34"/>
      <c r="CC142" s="34"/>
      <c r="CD142" s="34"/>
      <c r="CE142" s="34"/>
      <c r="CF142" s="34"/>
      <c r="CG142" s="34"/>
      <c r="CH142" s="34"/>
      <c r="CI142" s="34"/>
      <c r="CJ142" s="34"/>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c r="DK142" s="34"/>
      <c r="DL142" s="34"/>
      <c r="DM142" s="34"/>
      <c r="DN142" s="34"/>
      <c r="DO142" s="34"/>
      <c r="DP142" s="34"/>
      <c r="DQ142" s="34"/>
      <c r="DR142" s="34"/>
      <c r="DS142" s="34"/>
      <c r="DT142" s="34"/>
      <c r="DU142" s="34"/>
      <c r="DV142" s="34"/>
      <c r="DW142" s="34"/>
      <c r="DX142" s="34"/>
      <c r="DY142" s="34"/>
      <c r="DZ142" s="34"/>
    </row>
    <row r="143" spans="1:130" outlineLevel="1">
      <c r="A143" s="21">
        <f t="shared" si="4"/>
        <v>36</v>
      </c>
      <c r="B143" s="21" t="s">
        <v>9</v>
      </c>
      <c r="C143" s="135" t="s">
        <v>542</v>
      </c>
      <c r="D143" s="218"/>
      <c r="E143" s="218"/>
      <c r="F143" s="218"/>
      <c r="G143" s="546"/>
      <c r="H143" s="21" t="s">
        <v>10</v>
      </c>
      <c r="I143" s="135" t="s">
        <v>834</v>
      </c>
      <c r="J143" s="134"/>
      <c r="K143" s="331"/>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c r="AV143" s="34"/>
      <c r="AW143" s="34"/>
      <c r="AX143" s="34"/>
      <c r="AY143" s="34"/>
      <c r="AZ143" s="34"/>
      <c r="BA143" s="34"/>
      <c r="BB143" s="34"/>
      <c r="BC143" s="34"/>
      <c r="BD143" s="34"/>
      <c r="BE143" s="34"/>
      <c r="BF143" s="34"/>
      <c r="BG143" s="34"/>
      <c r="BH143" s="34"/>
      <c r="BI143" s="34"/>
      <c r="BJ143" s="34"/>
      <c r="BK143" s="34"/>
      <c r="BL143" s="34"/>
      <c r="BM143" s="34"/>
      <c r="BN143" s="34"/>
      <c r="BO143" s="34"/>
      <c r="BP143" s="34"/>
      <c r="BQ143" s="34"/>
      <c r="BR143" s="34"/>
      <c r="BS143" s="34"/>
      <c r="BT143" s="34"/>
      <c r="BU143" s="34"/>
      <c r="BV143" s="34"/>
      <c r="BW143" s="34"/>
      <c r="BX143" s="34"/>
      <c r="BY143" s="34"/>
      <c r="BZ143" s="34"/>
      <c r="CA143" s="34"/>
      <c r="CB143" s="34"/>
      <c r="CC143" s="34"/>
      <c r="CD143" s="34"/>
      <c r="CE143" s="34"/>
      <c r="CF143" s="34"/>
      <c r="CG143" s="34"/>
      <c r="CH143" s="34"/>
      <c r="CI143" s="34"/>
      <c r="CJ143" s="34"/>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c r="DK143" s="34"/>
      <c r="DL143" s="34"/>
      <c r="DM143" s="34"/>
      <c r="DN143" s="34"/>
      <c r="DO143" s="34"/>
      <c r="DP143" s="34"/>
      <c r="DQ143" s="34"/>
      <c r="DR143" s="34"/>
      <c r="DS143" s="34"/>
      <c r="DT143" s="34"/>
      <c r="DU143" s="34"/>
      <c r="DV143" s="34"/>
      <c r="DW143" s="34"/>
      <c r="DX143" s="34"/>
      <c r="DY143" s="34"/>
      <c r="DZ143" s="34"/>
    </row>
    <row r="144" spans="1:130" outlineLevel="1">
      <c r="A144" s="21">
        <f t="shared" si="4"/>
        <v>36</v>
      </c>
      <c r="B144" s="21" t="s">
        <v>9</v>
      </c>
      <c r="C144" s="135" t="s">
        <v>542</v>
      </c>
      <c r="D144" s="218"/>
      <c r="E144" s="218"/>
      <c r="F144" s="218"/>
      <c r="G144" s="546"/>
      <c r="H144" s="21" t="s">
        <v>10</v>
      </c>
      <c r="I144" s="135" t="s">
        <v>1594</v>
      </c>
      <c r="J144" s="134"/>
      <c r="K144" s="331"/>
      <c r="L144" s="331"/>
      <c r="M144" s="331"/>
      <c r="N144" s="331"/>
      <c r="O144" s="331"/>
      <c r="P144" s="331"/>
      <c r="Q144" s="331"/>
      <c r="R144" s="331"/>
      <c r="S144" s="331"/>
      <c r="T144" s="331"/>
      <c r="U144" s="331"/>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c r="AV144" s="34"/>
      <c r="AW144" s="34"/>
      <c r="AX144" s="34"/>
      <c r="AY144" s="34"/>
      <c r="AZ144" s="34"/>
      <c r="BA144" s="34"/>
      <c r="BB144" s="34"/>
      <c r="BC144" s="34"/>
      <c r="BD144" s="34"/>
      <c r="BE144" s="34"/>
      <c r="BF144" s="34"/>
      <c r="BG144" s="34"/>
      <c r="BH144" s="34"/>
      <c r="BI144" s="34"/>
      <c r="BJ144" s="34"/>
      <c r="BK144" s="34"/>
      <c r="BL144" s="34"/>
      <c r="BM144" s="34"/>
      <c r="BN144" s="34"/>
      <c r="BO144" s="34"/>
      <c r="BP144" s="34"/>
      <c r="BQ144" s="34"/>
      <c r="BR144" s="34"/>
      <c r="BS144" s="34"/>
      <c r="BT144" s="34"/>
      <c r="BU144" s="34"/>
      <c r="BV144" s="34"/>
      <c r="BW144" s="34"/>
      <c r="BX144" s="34"/>
      <c r="BY144" s="34"/>
      <c r="BZ144" s="34"/>
      <c r="CA144" s="34"/>
      <c r="CB144" s="34"/>
      <c r="CC144" s="34"/>
      <c r="CD144" s="34"/>
      <c r="CE144" s="34"/>
      <c r="CF144" s="34"/>
      <c r="CG144" s="34"/>
      <c r="CH144" s="34"/>
      <c r="CI144" s="34"/>
      <c r="CJ144" s="34"/>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c r="DK144" s="34"/>
      <c r="DL144" s="34"/>
      <c r="DM144" s="34"/>
      <c r="DN144" s="34"/>
      <c r="DO144" s="34"/>
      <c r="DP144" s="34"/>
      <c r="DQ144" s="34"/>
      <c r="DR144" s="34"/>
      <c r="DS144" s="34"/>
      <c r="DT144" s="34"/>
    </row>
    <row r="145" spans="1:130" outlineLevel="1">
      <c r="A145" s="21">
        <f t="shared" si="4"/>
        <v>36</v>
      </c>
      <c r="B145" s="21" t="s">
        <v>9</v>
      </c>
      <c r="C145" s="135" t="s">
        <v>542</v>
      </c>
      <c r="D145" s="218"/>
      <c r="E145" s="218"/>
      <c r="F145" s="218"/>
      <c r="G145" s="546"/>
      <c r="H145" s="21" t="s">
        <v>10</v>
      </c>
      <c r="I145" s="135" t="s">
        <v>892</v>
      </c>
      <c r="J145" s="134"/>
      <c r="K145" s="46" t="s">
        <v>1238</v>
      </c>
      <c r="L145" s="34" t="s">
        <v>1241</v>
      </c>
      <c r="M145" s="34" t="s">
        <v>1243</v>
      </c>
      <c r="N145" s="34" t="s">
        <v>1201</v>
      </c>
      <c r="O145" s="34" t="s">
        <v>1202</v>
      </c>
      <c r="P145" s="331"/>
      <c r="Q145" s="331"/>
      <c r="R145" s="331"/>
      <c r="S145" s="331"/>
      <c r="T145" s="331"/>
      <c r="U145" s="331"/>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c r="AV145" s="34"/>
      <c r="AW145" s="34"/>
      <c r="AX145" s="34"/>
      <c r="AY145" s="34"/>
      <c r="AZ145" s="34"/>
      <c r="BA145" s="34"/>
      <c r="BB145" s="34"/>
      <c r="BC145" s="34"/>
      <c r="BD145" s="34"/>
      <c r="BE145" s="34"/>
      <c r="BF145" s="34"/>
      <c r="BG145" s="34"/>
      <c r="BH145" s="34"/>
      <c r="BI145" s="34"/>
      <c r="BJ145" s="34"/>
      <c r="BK145" s="34"/>
      <c r="BL145" s="34"/>
      <c r="BM145" s="34"/>
      <c r="BN145" s="34"/>
      <c r="BO145" s="34"/>
      <c r="BP145" s="34"/>
      <c r="BQ145" s="34"/>
      <c r="BR145" s="34"/>
      <c r="BS145" s="34"/>
      <c r="BT145" s="34"/>
      <c r="BU145" s="34"/>
      <c r="BV145" s="34"/>
      <c r="BW145" s="34"/>
      <c r="BX145" s="34"/>
      <c r="BY145" s="34"/>
      <c r="BZ145" s="34"/>
      <c r="CA145" s="34"/>
      <c r="CB145" s="34"/>
      <c r="CC145" s="34"/>
      <c r="CD145" s="34"/>
      <c r="CE145" s="34"/>
      <c r="CF145" s="34"/>
      <c r="CG145" s="34"/>
      <c r="CH145" s="34"/>
      <c r="CI145" s="34"/>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c r="DK145" s="34"/>
      <c r="DL145" s="34"/>
      <c r="DM145" s="34"/>
      <c r="DN145" s="34"/>
      <c r="DO145" s="34"/>
      <c r="DP145" s="34"/>
      <c r="DQ145" s="34"/>
      <c r="DR145" s="34"/>
      <c r="DS145" s="34"/>
      <c r="DT145" s="34"/>
    </row>
    <row r="146" spans="1:130" outlineLevel="1">
      <c r="A146" s="21">
        <f t="shared" si="4"/>
        <v>36</v>
      </c>
      <c r="B146" s="21" t="s">
        <v>9</v>
      </c>
      <c r="C146" s="135" t="s">
        <v>542</v>
      </c>
      <c r="D146" s="218"/>
      <c r="E146" s="218"/>
      <c r="F146" s="218"/>
      <c r="G146" s="546"/>
      <c r="H146" s="21" t="s">
        <v>10</v>
      </c>
      <c r="I146" s="135" t="s">
        <v>835</v>
      </c>
      <c r="J146" s="134"/>
      <c r="K146" s="331"/>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c r="AV146" s="34"/>
      <c r="AW146" s="34"/>
      <c r="AX146" s="34"/>
      <c r="AY146" s="34"/>
      <c r="AZ146" s="34"/>
      <c r="BA146" s="34"/>
      <c r="BB146" s="34"/>
      <c r="BC146" s="34"/>
      <c r="BD146" s="34"/>
      <c r="BE146" s="34"/>
      <c r="BF146" s="34"/>
      <c r="BG146" s="34"/>
      <c r="BH146" s="34"/>
      <c r="BI146" s="34"/>
      <c r="BJ146" s="34"/>
      <c r="BK146" s="34"/>
      <c r="BL146" s="34"/>
      <c r="BM146" s="34"/>
      <c r="BN146" s="34"/>
      <c r="BO146" s="34"/>
      <c r="BP146" s="34"/>
      <c r="BQ146" s="34"/>
      <c r="BR146" s="34"/>
      <c r="BS146" s="34"/>
      <c r="BT146" s="34"/>
      <c r="BU146" s="34"/>
      <c r="BV146" s="34"/>
      <c r="BW146" s="34"/>
      <c r="BX146" s="34"/>
      <c r="BY146" s="34"/>
      <c r="BZ146" s="34"/>
      <c r="CA146" s="34"/>
      <c r="CB146" s="34"/>
      <c r="CC146" s="34"/>
      <c r="CD146" s="34"/>
      <c r="CE146" s="34"/>
      <c r="CF146" s="34"/>
      <c r="CG146" s="34"/>
      <c r="CH146" s="34"/>
      <c r="CI146" s="34"/>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c r="DK146" s="34"/>
      <c r="DL146" s="34"/>
      <c r="DM146" s="34"/>
      <c r="DN146" s="34"/>
      <c r="DO146" s="34"/>
      <c r="DP146" s="34"/>
      <c r="DQ146" s="34"/>
      <c r="DR146" s="34"/>
      <c r="DS146" s="34"/>
      <c r="DT146" s="34"/>
      <c r="DU146" s="34"/>
      <c r="DV146" s="34"/>
      <c r="DW146" s="34"/>
      <c r="DX146" s="34"/>
      <c r="DY146" s="34"/>
      <c r="DZ146" s="34"/>
    </row>
    <row r="147" spans="1:130" outlineLevel="1">
      <c r="A147" s="21">
        <f t="shared" si="4"/>
        <v>36</v>
      </c>
      <c r="B147" s="21" t="s">
        <v>9</v>
      </c>
      <c r="C147" s="135" t="s">
        <v>542</v>
      </c>
      <c r="D147" s="218"/>
      <c r="E147" s="218"/>
      <c r="F147" s="218"/>
      <c r="G147" s="546"/>
      <c r="H147" s="21" t="s">
        <v>10</v>
      </c>
      <c r="I147" s="135" t="s">
        <v>1707</v>
      </c>
      <c r="J147" s="134"/>
      <c r="K147" s="46"/>
      <c r="L147" s="46"/>
      <c r="M147" s="46"/>
      <c r="N147" s="46"/>
      <c r="O147" s="46"/>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c r="AV147" s="34"/>
      <c r="AW147" s="34"/>
      <c r="AX147" s="34"/>
      <c r="AY147" s="34"/>
      <c r="AZ147" s="34"/>
      <c r="BA147" s="34"/>
      <c r="BB147" s="34"/>
      <c r="BC147" s="34"/>
      <c r="BD147" s="34"/>
      <c r="BE147" s="34"/>
      <c r="BF147" s="34"/>
      <c r="BG147" s="34"/>
      <c r="BH147" s="34"/>
      <c r="BI147" s="34"/>
      <c r="BJ147" s="34"/>
      <c r="BK147" s="34"/>
      <c r="BL147" s="34"/>
      <c r="BM147" s="34"/>
      <c r="BN147" s="34"/>
      <c r="BO147" s="34"/>
      <c r="BP147" s="34"/>
      <c r="BQ147" s="34"/>
      <c r="BR147" s="34"/>
      <c r="BS147" s="34"/>
      <c r="BT147" s="34"/>
      <c r="BU147" s="34"/>
      <c r="BV147" s="34"/>
      <c r="BW147" s="34"/>
      <c r="BX147" s="34"/>
      <c r="BY147" s="34"/>
      <c r="BZ147" s="34"/>
      <c r="CA147" s="34"/>
      <c r="CB147" s="34"/>
      <c r="CC147" s="34"/>
      <c r="CD147" s="34"/>
      <c r="CE147" s="34"/>
      <c r="CF147" s="34"/>
      <c r="CG147" s="34"/>
      <c r="CH147" s="34"/>
      <c r="CI147" s="34"/>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c r="DK147" s="34"/>
      <c r="DL147" s="34"/>
      <c r="DM147" s="34"/>
      <c r="DN147" s="34"/>
      <c r="DO147" s="34"/>
      <c r="DP147" s="34"/>
      <c r="DQ147" s="34"/>
      <c r="DR147" s="34"/>
      <c r="DS147" s="34"/>
      <c r="DT147" s="34"/>
      <c r="DU147" s="34"/>
      <c r="DV147" s="34"/>
      <c r="DW147" s="34"/>
      <c r="DX147" s="34"/>
      <c r="DY147" s="34"/>
      <c r="DZ147" s="34"/>
    </row>
    <row r="148" spans="1:130" outlineLevel="1">
      <c r="A148" s="21">
        <f t="shared" si="4"/>
        <v>36</v>
      </c>
      <c r="B148" s="21" t="s">
        <v>9</v>
      </c>
      <c r="C148" s="135" t="s">
        <v>542</v>
      </c>
      <c r="D148" s="218"/>
      <c r="E148" s="218"/>
      <c r="F148" s="218"/>
      <c r="G148" s="546"/>
      <c r="H148" s="21" t="s">
        <v>10</v>
      </c>
      <c r="I148" s="135" t="s">
        <v>893</v>
      </c>
      <c r="J148" s="134"/>
      <c r="K148" s="46" t="s">
        <v>1335</v>
      </c>
      <c r="L148" s="34" t="s">
        <v>1337</v>
      </c>
      <c r="M148" s="34" t="s">
        <v>1244</v>
      </c>
      <c r="N148" s="34" t="s">
        <v>1708</v>
      </c>
      <c r="O148" s="34" t="s">
        <v>1709</v>
      </c>
      <c r="P148" s="34" t="s">
        <v>1710</v>
      </c>
      <c r="Q148" s="34" t="s">
        <v>1336</v>
      </c>
      <c r="R148" s="46"/>
      <c r="S148" s="46"/>
      <c r="T148" s="46"/>
      <c r="U148" s="46"/>
      <c r="V148" s="46"/>
      <c r="W148" s="46"/>
      <c r="X148" s="46"/>
      <c r="Y148" s="46"/>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c r="AV148" s="34"/>
      <c r="AW148" s="34"/>
      <c r="AX148" s="34"/>
      <c r="AY148" s="34"/>
      <c r="AZ148" s="34"/>
      <c r="BA148" s="34"/>
      <c r="BB148" s="34"/>
      <c r="BC148" s="34"/>
      <c r="BD148" s="34"/>
      <c r="BE148" s="34"/>
      <c r="BF148" s="34"/>
      <c r="BG148" s="34"/>
      <c r="BH148" s="34"/>
      <c r="BI148" s="34"/>
      <c r="BJ148" s="34"/>
      <c r="BK148" s="34"/>
      <c r="BL148" s="34"/>
      <c r="BM148" s="34"/>
      <c r="BN148" s="34"/>
      <c r="BO148" s="34"/>
      <c r="BP148" s="34"/>
      <c r="BQ148" s="34"/>
      <c r="BR148" s="34"/>
      <c r="BS148" s="34"/>
      <c r="BT148" s="34"/>
      <c r="BU148" s="34"/>
      <c r="BV148" s="34"/>
      <c r="BW148" s="34"/>
      <c r="BX148" s="34"/>
      <c r="BY148" s="34"/>
      <c r="BZ148" s="34"/>
      <c r="CA148" s="34"/>
      <c r="CB148" s="34"/>
      <c r="CC148" s="34"/>
      <c r="CD148" s="34"/>
      <c r="CE148" s="34"/>
      <c r="CF148" s="34"/>
      <c r="CG148" s="34"/>
      <c r="CH148" s="34"/>
      <c r="CI148" s="34"/>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c r="DK148" s="34"/>
      <c r="DL148" s="34"/>
      <c r="DM148" s="34"/>
      <c r="DN148" s="34"/>
      <c r="DO148" s="34"/>
      <c r="DP148" s="34"/>
      <c r="DQ148" s="34"/>
      <c r="DR148" s="34"/>
      <c r="DS148" s="34"/>
      <c r="DT148" s="34"/>
      <c r="DU148" s="34"/>
      <c r="DV148" s="34"/>
      <c r="DW148" s="34"/>
      <c r="DX148" s="34"/>
      <c r="DY148" s="34"/>
      <c r="DZ148" s="34"/>
    </row>
    <row r="149" spans="1:130" outlineLevel="1">
      <c r="A149" s="21">
        <f t="shared" si="4"/>
        <v>36</v>
      </c>
      <c r="B149" s="21" t="s">
        <v>9</v>
      </c>
      <c r="C149" s="135" t="s">
        <v>542</v>
      </c>
      <c r="D149" s="218"/>
      <c r="E149" s="218"/>
      <c r="F149" s="218"/>
      <c r="G149" s="546"/>
      <c r="H149" s="21" t="s">
        <v>10</v>
      </c>
      <c r="I149" s="135" t="s">
        <v>837</v>
      </c>
      <c r="J149" s="134"/>
      <c r="K149" s="331"/>
      <c r="L149" s="331"/>
      <c r="M149" s="331"/>
      <c r="N149" s="331"/>
      <c r="O149" s="331"/>
      <c r="P149" s="331"/>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c r="AV149" s="34"/>
      <c r="AW149" s="34"/>
      <c r="AX149" s="34"/>
      <c r="AY149" s="34"/>
      <c r="AZ149" s="34"/>
      <c r="BA149" s="34"/>
      <c r="BB149" s="34"/>
      <c r="BC149" s="34"/>
      <c r="BD149" s="34"/>
      <c r="BE149" s="34"/>
      <c r="BF149" s="34"/>
      <c r="BG149" s="34"/>
      <c r="BH149" s="34"/>
      <c r="BI149" s="34"/>
      <c r="BJ149" s="34"/>
      <c r="BK149" s="34"/>
      <c r="BL149" s="34"/>
      <c r="BM149" s="34"/>
      <c r="BN149" s="34"/>
      <c r="BO149" s="34"/>
      <c r="BP149" s="34"/>
      <c r="BQ149" s="34"/>
      <c r="BR149" s="34"/>
      <c r="BS149" s="34"/>
      <c r="BT149" s="34"/>
      <c r="BU149" s="34"/>
      <c r="BV149" s="34"/>
      <c r="BW149" s="34"/>
      <c r="BX149" s="34"/>
      <c r="BY149" s="34"/>
      <c r="BZ149" s="34"/>
      <c r="CA149" s="34"/>
      <c r="CB149" s="34"/>
      <c r="CC149" s="34"/>
      <c r="CD149" s="34"/>
      <c r="CE149" s="34"/>
      <c r="CF149" s="34"/>
      <c r="CG149" s="34"/>
      <c r="CH149" s="34"/>
      <c r="CI149" s="34"/>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c r="DK149" s="34"/>
      <c r="DL149" s="34"/>
      <c r="DM149" s="34"/>
      <c r="DN149" s="34"/>
      <c r="DO149" s="34"/>
      <c r="DP149" s="34"/>
      <c r="DQ149" s="34"/>
      <c r="DR149" s="34"/>
      <c r="DS149" s="34"/>
      <c r="DT149" s="34"/>
      <c r="DU149" s="34"/>
      <c r="DV149" s="34"/>
      <c r="DW149" s="34"/>
      <c r="DX149" s="34"/>
      <c r="DY149" s="34"/>
      <c r="DZ149" s="34"/>
    </row>
    <row r="150" spans="1:130" outlineLevel="1">
      <c r="A150" s="21">
        <f t="shared" si="4"/>
        <v>36</v>
      </c>
      <c r="B150" s="21" t="s">
        <v>9</v>
      </c>
      <c r="C150" s="135" t="s">
        <v>542</v>
      </c>
      <c r="D150" s="218"/>
      <c r="E150" s="218"/>
      <c r="F150" s="218"/>
      <c r="G150" s="546" t="s">
        <v>1657</v>
      </c>
      <c r="H150" s="21" t="s">
        <v>10</v>
      </c>
      <c r="I150" s="135" t="s">
        <v>841</v>
      </c>
      <c r="J150" s="134"/>
      <c r="K150" s="331" t="s">
        <v>842</v>
      </c>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c r="AV150" s="34"/>
      <c r="AW150" s="34"/>
      <c r="AX150" s="34"/>
      <c r="AY150" s="34"/>
      <c r="AZ150" s="34"/>
      <c r="BA150" s="34"/>
      <c r="BB150" s="34"/>
      <c r="BC150" s="34"/>
      <c r="BD150" s="34"/>
      <c r="BE150" s="34"/>
      <c r="BF150" s="34"/>
      <c r="BG150" s="34"/>
      <c r="BH150" s="34"/>
      <c r="BI150" s="34"/>
      <c r="BJ150" s="34"/>
      <c r="BK150" s="34"/>
      <c r="BL150" s="34"/>
      <c r="BM150" s="34"/>
      <c r="BN150" s="34"/>
      <c r="BO150" s="34"/>
      <c r="BP150" s="34"/>
      <c r="BQ150" s="34"/>
      <c r="BR150" s="34"/>
      <c r="BS150" s="34"/>
      <c r="BT150" s="34"/>
      <c r="BU150" s="34"/>
      <c r="BV150" s="34"/>
      <c r="BW150" s="34"/>
      <c r="BX150" s="34"/>
      <c r="BY150" s="34"/>
      <c r="BZ150" s="34"/>
      <c r="CA150" s="34"/>
      <c r="CB150" s="34"/>
      <c r="CC150" s="34"/>
      <c r="CD150" s="34"/>
      <c r="CE150" s="34"/>
      <c r="CF150" s="34"/>
      <c r="CG150" s="34"/>
      <c r="CH150" s="34"/>
      <c r="CI150" s="34"/>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c r="DK150" s="34"/>
      <c r="DL150" s="34"/>
      <c r="DM150" s="34"/>
      <c r="DN150" s="34"/>
      <c r="DO150" s="34"/>
      <c r="DP150" s="34"/>
      <c r="DQ150" s="34"/>
      <c r="DR150" s="34"/>
      <c r="DS150" s="34"/>
      <c r="DT150" s="34"/>
      <c r="DU150" s="34"/>
      <c r="DV150" s="34"/>
      <c r="DW150" s="34"/>
      <c r="DX150" s="34"/>
      <c r="DY150" s="34"/>
      <c r="DZ150" s="34"/>
    </row>
    <row r="151" spans="1:130" outlineLevel="1">
      <c r="A151" s="21">
        <f t="shared" si="4"/>
        <v>36</v>
      </c>
      <c r="B151" s="21" t="s">
        <v>9</v>
      </c>
      <c r="C151" s="135" t="s">
        <v>542</v>
      </c>
      <c r="D151" s="218"/>
      <c r="E151" s="218"/>
      <c r="F151" s="218"/>
      <c r="G151" s="546"/>
      <c r="H151" s="21" t="s">
        <v>10</v>
      </c>
      <c r="I151" s="135" t="s">
        <v>838</v>
      </c>
      <c r="J151" s="134"/>
      <c r="K151" s="331"/>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c r="AV151" s="34"/>
      <c r="AW151" s="34"/>
      <c r="AX151" s="34"/>
      <c r="AY151" s="34"/>
      <c r="AZ151" s="34"/>
      <c r="BA151" s="34"/>
      <c r="BB151" s="34"/>
      <c r="BC151" s="34"/>
      <c r="BD151" s="34"/>
      <c r="BE151" s="34"/>
      <c r="BF151" s="34"/>
      <c r="BG151" s="34"/>
      <c r="BH151" s="34"/>
      <c r="BI151" s="34"/>
      <c r="BJ151" s="34"/>
      <c r="BK151" s="34"/>
      <c r="BL151" s="34"/>
      <c r="BM151" s="34"/>
      <c r="BN151" s="34"/>
      <c r="BO151" s="34"/>
      <c r="BP151" s="34"/>
      <c r="BQ151" s="34"/>
      <c r="BR151" s="34"/>
      <c r="BS151" s="34"/>
      <c r="BT151" s="34"/>
      <c r="BU151" s="34"/>
      <c r="BV151" s="34"/>
      <c r="BW151" s="34"/>
      <c r="BX151" s="34"/>
      <c r="BY151" s="34"/>
      <c r="BZ151" s="34"/>
      <c r="CA151" s="34"/>
      <c r="CB151" s="34"/>
      <c r="CC151" s="34"/>
      <c r="CD151" s="34"/>
      <c r="CE151" s="34"/>
      <c r="CF151" s="34"/>
      <c r="CG151" s="34"/>
      <c r="CH151" s="34"/>
      <c r="CI151" s="34"/>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c r="DK151" s="34"/>
      <c r="DL151" s="34"/>
      <c r="DM151" s="34"/>
      <c r="DN151" s="34"/>
      <c r="DO151" s="34"/>
      <c r="DP151" s="34"/>
      <c r="DQ151" s="34"/>
      <c r="DR151" s="34"/>
      <c r="DS151" s="34"/>
      <c r="DT151" s="34"/>
      <c r="DU151" s="34"/>
      <c r="DV151" s="34"/>
      <c r="DW151" s="34"/>
      <c r="DX151" s="34"/>
      <c r="DY151" s="34"/>
      <c r="DZ151" s="34"/>
    </row>
    <row r="152" spans="1:130" outlineLevel="1">
      <c r="A152" s="21">
        <f t="shared" si="4"/>
        <v>36</v>
      </c>
      <c r="B152" s="21" t="s">
        <v>9</v>
      </c>
      <c r="C152" s="135" t="s">
        <v>542</v>
      </c>
      <c r="D152" s="218"/>
      <c r="E152" s="218"/>
      <c r="F152" s="218"/>
      <c r="G152" s="546" t="s">
        <v>1657</v>
      </c>
      <c r="H152" s="21" t="s">
        <v>10</v>
      </c>
      <c r="I152" s="135" t="s">
        <v>840</v>
      </c>
      <c r="J152" s="134"/>
      <c r="K152" s="331" t="s">
        <v>911</v>
      </c>
      <c r="L152" s="331" t="s">
        <v>1012</v>
      </c>
      <c r="M152" s="331" t="s">
        <v>1013</v>
      </c>
      <c r="N152" s="331" t="s">
        <v>1014</v>
      </c>
      <c r="O152" s="331" t="s">
        <v>1011</v>
      </c>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c r="AV152" s="34"/>
      <c r="AW152" s="34"/>
      <c r="AX152" s="34"/>
      <c r="AY152" s="34"/>
      <c r="AZ152" s="34"/>
      <c r="BA152" s="34"/>
      <c r="BB152" s="34"/>
      <c r="BC152" s="34"/>
      <c r="BD152" s="34"/>
      <c r="BE152" s="34"/>
      <c r="BF152" s="34"/>
      <c r="BG152" s="34"/>
      <c r="BH152" s="34"/>
      <c r="BI152" s="34"/>
      <c r="BJ152" s="34"/>
      <c r="BK152" s="34"/>
      <c r="BL152" s="34"/>
      <c r="BM152" s="34"/>
      <c r="BN152" s="34"/>
      <c r="BO152" s="34"/>
      <c r="BP152" s="34"/>
      <c r="BQ152" s="34"/>
      <c r="BR152" s="34"/>
      <c r="BS152" s="34"/>
      <c r="BT152" s="34"/>
      <c r="BU152" s="34"/>
      <c r="BV152" s="34"/>
      <c r="BW152" s="34"/>
      <c r="BX152" s="34"/>
      <c r="BY152" s="34"/>
      <c r="BZ152" s="34"/>
      <c r="CA152" s="34"/>
      <c r="CB152" s="34"/>
      <c r="CC152" s="34"/>
      <c r="CD152" s="34"/>
      <c r="CE152" s="34"/>
      <c r="CF152" s="34"/>
      <c r="CG152" s="34"/>
      <c r="CH152" s="34"/>
      <c r="CI152" s="34"/>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c r="DK152" s="34"/>
      <c r="DL152" s="34"/>
      <c r="DM152" s="34"/>
      <c r="DN152" s="34"/>
      <c r="DO152" s="34"/>
      <c r="DP152" s="34"/>
      <c r="DQ152" s="34"/>
      <c r="DR152" s="34"/>
      <c r="DS152" s="34"/>
      <c r="DT152" s="34"/>
      <c r="DU152" s="34"/>
      <c r="DV152" s="34"/>
      <c r="DW152" s="34"/>
      <c r="DX152" s="34"/>
      <c r="DY152" s="34"/>
      <c r="DZ152" s="34"/>
    </row>
    <row r="153" spans="1:130" outlineLevel="1">
      <c r="A153" s="21">
        <f t="shared" si="4"/>
        <v>36</v>
      </c>
      <c r="B153" s="21" t="s">
        <v>9</v>
      </c>
      <c r="C153" s="135" t="s">
        <v>542</v>
      </c>
      <c r="D153" s="218"/>
      <c r="E153" s="218"/>
      <c r="F153" s="218"/>
      <c r="G153" s="546"/>
      <c r="H153" s="21" t="s">
        <v>10</v>
      </c>
      <c r="I153" s="135" t="s">
        <v>396</v>
      </c>
      <c r="J153" s="134"/>
      <c r="K153" s="331"/>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c r="AV153" s="34"/>
      <c r="AW153" s="34"/>
      <c r="AX153" s="34"/>
      <c r="AY153" s="34"/>
      <c r="AZ153" s="34"/>
      <c r="BA153" s="34"/>
      <c r="BB153" s="34"/>
      <c r="BC153" s="34"/>
      <c r="BD153" s="34"/>
      <c r="BE153" s="34"/>
      <c r="BF153" s="34"/>
      <c r="BG153" s="34"/>
      <c r="BH153" s="34"/>
      <c r="BI153" s="34"/>
      <c r="BJ153" s="34"/>
      <c r="BK153" s="34"/>
      <c r="BL153" s="34"/>
      <c r="BM153" s="34"/>
      <c r="BN153" s="34"/>
      <c r="BO153" s="34"/>
      <c r="BP153" s="34"/>
      <c r="BQ153" s="34"/>
      <c r="BR153" s="34"/>
      <c r="BS153" s="34"/>
      <c r="BT153" s="34"/>
      <c r="BU153" s="34"/>
      <c r="BV153" s="34"/>
      <c r="BW153" s="34"/>
      <c r="BX153" s="34"/>
      <c r="BY153" s="34"/>
      <c r="BZ153" s="34"/>
      <c r="CA153" s="34"/>
      <c r="CB153" s="34"/>
      <c r="CC153" s="34"/>
      <c r="CD153" s="34"/>
      <c r="CE153" s="34"/>
      <c r="CF153" s="34"/>
      <c r="CG153" s="34"/>
      <c r="CH153" s="34"/>
      <c r="CI153" s="34"/>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c r="DK153" s="34"/>
      <c r="DL153" s="34"/>
      <c r="DM153" s="34"/>
      <c r="DN153" s="34"/>
      <c r="DO153" s="34"/>
      <c r="DP153" s="34"/>
      <c r="DQ153" s="34"/>
      <c r="DR153" s="34"/>
      <c r="DS153" s="34"/>
      <c r="DT153" s="34"/>
      <c r="DU153" s="34"/>
      <c r="DV153" s="34"/>
      <c r="DW153" s="34"/>
      <c r="DX153" s="34"/>
      <c r="DY153" s="34"/>
      <c r="DZ153" s="34"/>
    </row>
    <row r="154" spans="1:130" outlineLevel="1">
      <c r="A154" s="21">
        <f t="shared" si="4"/>
        <v>36</v>
      </c>
      <c r="B154" s="21" t="s">
        <v>9</v>
      </c>
      <c r="C154" s="135" t="s">
        <v>542</v>
      </c>
      <c r="D154" s="218"/>
      <c r="E154" s="218"/>
      <c r="F154" s="218"/>
      <c r="G154" s="546"/>
      <c r="H154" s="21" t="s">
        <v>10</v>
      </c>
      <c r="I154" s="135" t="s">
        <v>1366</v>
      </c>
      <c r="J154" s="134"/>
      <c r="K154" s="331"/>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c r="AV154" s="34"/>
      <c r="AW154" s="34"/>
      <c r="AX154" s="34"/>
      <c r="AY154" s="34"/>
      <c r="AZ154" s="34"/>
      <c r="BA154" s="34"/>
      <c r="BB154" s="34"/>
      <c r="BC154" s="34"/>
      <c r="BD154" s="34"/>
      <c r="BE154" s="34"/>
      <c r="BF154" s="34"/>
      <c r="BG154" s="34"/>
      <c r="BH154" s="34"/>
      <c r="BI154" s="34"/>
      <c r="BJ154" s="34"/>
      <c r="BK154" s="34"/>
      <c r="BL154" s="34"/>
      <c r="BM154" s="34"/>
      <c r="BN154" s="34"/>
      <c r="BO154" s="34"/>
      <c r="BP154" s="34"/>
      <c r="BQ154" s="34"/>
      <c r="BR154" s="34"/>
      <c r="BS154" s="34"/>
      <c r="BT154" s="34"/>
      <c r="BU154" s="34"/>
      <c r="BV154" s="34"/>
      <c r="BW154" s="34"/>
      <c r="BX154" s="34"/>
      <c r="BY154" s="34"/>
      <c r="BZ154" s="34"/>
      <c r="CA154" s="34"/>
      <c r="CB154" s="34"/>
      <c r="CC154" s="34"/>
      <c r="CD154" s="34"/>
      <c r="CE154" s="34"/>
      <c r="CF154" s="34"/>
      <c r="CG154" s="34"/>
      <c r="CH154" s="34"/>
      <c r="CI154" s="34"/>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c r="DK154" s="34"/>
      <c r="DL154" s="34"/>
      <c r="DM154" s="34"/>
      <c r="DN154" s="34"/>
      <c r="DO154" s="34"/>
      <c r="DP154" s="34"/>
      <c r="DQ154" s="34"/>
      <c r="DR154" s="34"/>
      <c r="DS154" s="34"/>
      <c r="DT154" s="34"/>
      <c r="DU154" s="34"/>
      <c r="DV154" s="34"/>
      <c r="DW154" s="34"/>
      <c r="DX154" s="34"/>
      <c r="DY154" s="34"/>
      <c r="DZ154" s="34"/>
    </row>
    <row r="155" spans="1:130" outlineLevel="1">
      <c r="A155" s="21">
        <f t="shared" si="4"/>
        <v>36</v>
      </c>
      <c r="B155" s="21" t="s">
        <v>9</v>
      </c>
      <c r="C155" s="135" t="s">
        <v>542</v>
      </c>
      <c r="D155" s="218"/>
      <c r="E155" s="218"/>
      <c r="F155" s="218"/>
      <c r="G155" s="546"/>
      <c r="H155" s="21" t="s">
        <v>10</v>
      </c>
      <c r="I155" s="135" t="s">
        <v>1326</v>
      </c>
      <c r="J155" s="134"/>
      <c r="K155" s="481" t="s">
        <v>911</v>
      </c>
      <c r="L155" s="331" t="s">
        <v>1328</v>
      </c>
      <c r="M155" s="331" t="s">
        <v>1329</v>
      </c>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c r="AV155" s="34"/>
      <c r="AW155" s="34"/>
      <c r="AX155" s="34"/>
      <c r="AY155" s="34"/>
      <c r="AZ155" s="34"/>
      <c r="BA155" s="34"/>
      <c r="BB155" s="34"/>
      <c r="BC155" s="34"/>
      <c r="BD155" s="34"/>
      <c r="BE155" s="34"/>
      <c r="BF155" s="34"/>
      <c r="BG155" s="34"/>
      <c r="BH155" s="34"/>
      <c r="BI155" s="34"/>
      <c r="BJ155" s="34"/>
      <c r="BK155" s="34"/>
      <c r="BL155" s="34"/>
      <c r="BM155" s="34"/>
      <c r="BN155" s="34"/>
      <c r="BO155" s="34"/>
      <c r="BP155" s="34"/>
      <c r="BQ155" s="34"/>
      <c r="BR155" s="34"/>
      <c r="BS155" s="34"/>
      <c r="BT155" s="34"/>
      <c r="BU155" s="34"/>
      <c r="BV155" s="34"/>
      <c r="BW155" s="34"/>
      <c r="BX155" s="34"/>
      <c r="BY155" s="34"/>
      <c r="BZ155" s="34"/>
      <c r="CA155" s="34"/>
      <c r="CB155" s="34"/>
      <c r="CC155" s="34"/>
      <c r="CD155" s="34"/>
      <c r="CE155" s="34"/>
      <c r="CF155" s="34"/>
      <c r="CG155" s="34"/>
      <c r="CH155" s="34"/>
      <c r="CI155" s="34"/>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c r="DK155" s="34"/>
      <c r="DL155" s="34"/>
      <c r="DM155" s="34"/>
      <c r="DN155" s="34"/>
      <c r="DO155" s="34"/>
      <c r="DP155" s="34"/>
      <c r="DQ155" s="34"/>
      <c r="DR155" s="34"/>
      <c r="DS155" s="34"/>
      <c r="DT155" s="34"/>
      <c r="DU155" s="34"/>
      <c r="DV155" s="34"/>
      <c r="DW155" s="34"/>
      <c r="DX155" s="34"/>
      <c r="DY155" s="34"/>
      <c r="DZ155" s="34"/>
    </row>
    <row r="156" spans="1:130" outlineLevel="1">
      <c r="A156" s="21">
        <f t="shared" si="4"/>
        <v>36</v>
      </c>
      <c r="B156" s="21" t="s">
        <v>9</v>
      </c>
      <c r="C156" s="135" t="s">
        <v>542</v>
      </c>
      <c r="D156" s="218"/>
      <c r="E156" s="218"/>
      <c r="F156" s="218"/>
      <c r="G156" s="546"/>
      <c r="H156" s="21" t="s">
        <v>10</v>
      </c>
      <c r="I156" s="135" t="s">
        <v>1528</v>
      </c>
      <c r="J156" s="136"/>
      <c r="K156" s="331"/>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c r="AV156" s="34"/>
      <c r="AW156" s="34"/>
      <c r="AX156" s="34"/>
      <c r="AY156" s="34"/>
      <c r="AZ156" s="34"/>
      <c r="BA156" s="34"/>
      <c r="BB156" s="34"/>
      <c r="BC156" s="34"/>
      <c r="BD156" s="34"/>
      <c r="BE156" s="34"/>
      <c r="BF156" s="34"/>
      <c r="BG156" s="34"/>
      <c r="BH156" s="34"/>
      <c r="BI156" s="34"/>
      <c r="BJ156" s="34"/>
      <c r="BK156" s="34"/>
      <c r="BL156" s="34"/>
      <c r="BM156" s="34"/>
      <c r="BN156" s="34"/>
      <c r="BO156" s="34"/>
      <c r="BP156" s="34"/>
      <c r="BQ156" s="34"/>
      <c r="BR156" s="34"/>
      <c r="BS156" s="34"/>
      <c r="BT156" s="34"/>
      <c r="BU156" s="34"/>
      <c r="BV156" s="34"/>
      <c r="BW156" s="34"/>
      <c r="BX156" s="34"/>
      <c r="BY156" s="34"/>
      <c r="BZ156" s="34"/>
      <c r="CA156" s="34"/>
      <c r="CB156" s="34"/>
      <c r="CC156" s="34"/>
      <c r="CD156" s="34"/>
      <c r="CE156" s="34"/>
      <c r="CF156" s="34"/>
      <c r="CG156" s="34"/>
      <c r="CH156" s="34"/>
      <c r="CI156" s="34"/>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c r="DK156" s="34"/>
      <c r="DL156" s="34"/>
      <c r="DM156" s="34"/>
      <c r="DN156" s="34"/>
      <c r="DO156" s="34"/>
      <c r="DP156" s="34"/>
      <c r="DQ156" s="34"/>
      <c r="DR156" s="34"/>
      <c r="DS156" s="34"/>
      <c r="DT156" s="34"/>
      <c r="DU156" s="34"/>
      <c r="DV156" s="34"/>
      <c r="DW156" s="34"/>
      <c r="DX156" s="34"/>
      <c r="DY156" s="34"/>
      <c r="DZ156" s="34"/>
    </row>
    <row r="157" spans="1:130" outlineLevel="1">
      <c r="A157" s="21">
        <f t="shared" si="4"/>
        <v>36</v>
      </c>
      <c r="B157" s="21" t="s">
        <v>9</v>
      </c>
      <c r="C157" s="135" t="s">
        <v>542</v>
      </c>
      <c r="D157" s="218"/>
      <c r="E157" s="218"/>
      <c r="F157" s="218"/>
      <c r="G157" s="546"/>
      <c r="H157" s="21" t="s">
        <v>10</v>
      </c>
      <c r="I157" s="135" t="s">
        <v>312</v>
      </c>
      <c r="J157" s="134"/>
      <c r="K157" s="331" t="s">
        <v>353</v>
      </c>
      <c r="L157" s="331" t="s">
        <v>387</v>
      </c>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34"/>
      <c r="AW157" s="34"/>
      <c r="AX157" s="34"/>
      <c r="AY157" s="34"/>
      <c r="AZ157" s="34"/>
      <c r="BA157" s="34"/>
      <c r="BB157" s="34"/>
      <c r="BC157" s="34"/>
      <c r="BD157" s="34"/>
      <c r="BE157" s="34"/>
      <c r="BF157" s="34"/>
      <c r="BG157" s="34"/>
      <c r="BH157" s="34"/>
      <c r="BI157" s="34"/>
      <c r="BJ157" s="34"/>
      <c r="BK157" s="34"/>
      <c r="BL157" s="34"/>
      <c r="BM157" s="34"/>
      <c r="BN157" s="34"/>
      <c r="BO157" s="34"/>
      <c r="BP157" s="34"/>
      <c r="BQ157" s="34"/>
      <c r="BR157" s="34"/>
      <c r="BS157" s="34"/>
      <c r="BT157" s="34"/>
      <c r="BU157" s="34"/>
      <c r="BV157" s="34"/>
      <c r="BW157" s="34"/>
      <c r="BX157" s="34"/>
      <c r="BY157" s="34"/>
      <c r="BZ157" s="34"/>
      <c r="CA157" s="34"/>
      <c r="CB157" s="34"/>
      <c r="CC157" s="34"/>
      <c r="CD157" s="34"/>
      <c r="CE157" s="34"/>
      <c r="CF157" s="34"/>
      <c r="CG157" s="34"/>
      <c r="CH157" s="34"/>
      <c r="CI157" s="34"/>
      <c r="CJ157" s="34"/>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c r="DK157" s="34"/>
      <c r="DL157" s="34"/>
      <c r="DM157" s="34"/>
      <c r="DN157" s="34"/>
      <c r="DO157" s="34"/>
      <c r="DP157" s="34"/>
      <c r="DQ157" s="34"/>
      <c r="DR157" s="34"/>
      <c r="DS157" s="34"/>
      <c r="DT157" s="34"/>
      <c r="DU157" s="34"/>
      <c r="DV157" s="34"/>
      <c r="DW157" s="34"/>
      <c r="DX157" s="34"/>
      <c r="DY157" s="34"/>
      <c r="DZ157" s="34"/>
    </row>
    <row r="158" spans="1:130" outlineLevel="1">
      <c r="A158" s="21">
        <f t="shared" si="4"/>
        <v>36</v>
      </c>
      <c r="B158" s="21" t="s">
        <v>9</v>
      </c>
      <c r="C158" s="135" t="s">
        <v>542</v>
      </c>
      <c r="D158" s="218"/>
      <c r="E158" s="218"/>
      <c r="F158" s="218"/>
      <c r="G158" s="546"/>
      <c r="H158" s="21" t="s">
        <v>10</v>
      </c>
      <c r="I158" s="135" t="s">
        <v>955</v>
      </c>
      <c r="J158" s="134"/>
      <c r="K158" s="331" t="s">
        <v>353</v>
      </c>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c r="AV158" s="34"/>
      <c r="AW158" s="34"/>
      <c r="AX158" s="34"/>
      <c r="AY158" s="34"/>
      <c r="AZ158" s="34"/>
      <c r="BA158" s="34"/>
      <c r="BB158" s="34"/>
      <c r="BC158" s="34"/>
      <c r="BD158" s="34"/>
      <c r="BE158" s="34"/>
      <c r="BF158" s="34"/>
      <c r="BG158" s="34"/>
      <c r="BH158" s="34"/>
      <c r="BI158" s="34"/>
      <c r="BJ158" s="34"/>
      <c r="BK158" s="34"/>
      <c r="BL158" s="34"/>
      <c r="BM158" s="34"/>
      <c r="BN158" s="34"/>
      <c r="BO158" s="34"/>
      <c r="BP158" s="34"/>
      <c r="BQ158" s="34"/>
      <c r="BR158" s="34"/>
      <c r="BS158" s="34"/>
      <c r="BT158" s="34"/>
      <c r="BU158" s="34"/>
      <c r="BV158" s="34"/>
      <c r="BW158" s="34"/>
      <c r="BX158" s="34"/>
      <c r="BY158" s="34"/>
      <c r="BZ158" s="34"/>
      <c r="CA158" s="34"/>
      <c r="CB158" s="34"/>
      <c r="CC158" s="34"/>
      <c r="CD158" s="34"/>
      <c r="CE158" s="34"/>
      <c r="CF158" s="34"/>
      <c r="CG158" s="34"/>
      <c r="CH158" s="34"/>
      <c r="CI158" s="34"/>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c r="DK158" s="34"/>
      <c r="DL158" s="34"/>
      <c r="DM158" s="34"/>
      <c r="DN158" s="34"/>
      <c r="DO158" s="34"/>
      <c r="DP158" s="34"/>
      <c r="DQ158" s="34"/>
      <c r="DR158" s="34"/>
      <c r="DS158" s="34"/>
      <c r="DT158" s="34"/>
      <c r="DU158" s="34"/>
      <c r="DV158" s="34"/>
      <c r="DW158" s="34"/>
      <c r="DX158" s="34"/>
      <c r="DY158" s="34"/>
      <c r="DZ158" s="34"/>
    </row>
    <row r="159" spans="1:130" outlineLevel="1">
      <c r="A159" s="21">
        <f t="shared" si="4"/>
        <v>36</v>
      </c>
      <c r="B159" s="21" t="s">
        <v>9</v>
      </c>
      <c r="C159" s="135" t="s">
        <v>542</v>
      </c>
      <c r="D159" s="218"/>
      <c r="E159" s="218"/>
      <c r="F159" s="218"/>
      <c r="G159" s="546" t="s">
        <v>1657</v>
      </c>
      <c r="H159" s="21" t="s">
        <v>10</v>
      </c>
      <c r="I159" s="135" t="s">
        <v>397</v>
      </c>
      <c r="J159" s="136"/>
      <c r="K159" s="331"/>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c r="AV159" s="34"/>
      <c r="AW159" s="34"/>
      <c r="AX159" s="34"/>
      <c r="AY159" s="34"/>
      <c r="AZ159" s="34"/>
      <c r="BA159" s="34"/>
      <c r="BB159" s="34"/>
      <c r="BC159" s="34"/>
      <c r="BD159" s="34"/>
      <c r="BE159" s="34"/>
      <c r="BF159" s="34"/>
      <c r="BG159" s="34"/>
      <c r="BH159" s="34"/>
      <c r="BI159" s="34"/>
      <c r="BJ159" s="34"/>
      <c r="BK159" s="34"/>
      <c r="BL159" s="34"/>
      <c r="BM159" s="34"/>
      <c r="BN159" s="34"/>
      <c r="BO159" s="34"/>
      <c r="BP159" s="34"/>
      <c r="BQ159" s="34"/>
      <c r="BR159" s="34"/>
      <c r="BS159" s="34"/>
      <c r="BT159" s="34"/>
      <c r="BU159" s="34"/>
      <c r="BV159" s="34"/>
      <c r="BW159" s="34"/>
      <c r="BX159" s="34"/>
      <c r="BY159" s="34"/>
      <c r="BZ159" s="34"/>
      <c r="CA159" s="34"/>
      <c r="CB159" s="34"/>
      <c r="CC159" s="34"/>
      <c r="CD159" s="34"/>
      <c r="CE159" s="34"/>
      <c r="CF159" s="34"/>
      <c r="CG159" s="34"/>
      <c r="CH159" s="34"/>
      <c r="CI159" s="34"/>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c r="DK159" s="34"/>
      <c r="DL159" s="34"/>
      <c r="DM159" s="34"/>
      <c r="DN159" s="34"/>
      <c r="DO159" s="34"/>
      <c r="DP159" s="34"/>
      <c r="DQ159" s="34"/>
      <c r="DR159" s="34"/>
      <c r="DS159" s="34"/>
      <c r="DT159" s="34"/>
      <c r="DU159" s="34"/>
      <c r="DV159" s="34"/>
      <c r="DW159" s="34"/>
      <c r="DX159" s="34"/>
      <c r="DY159" s="34"/>
      <c r="DZ159" s="34"/>
    </row>
    <row r="160" spans="1:130" outlineLevel="1">
      <c r="A160" s="21"/>
      <c r="B160" s="21"/>
      <c r="C160" s="135"/>
      <c r="D160" s="218"/>
      <c r="E160" s="218"/>
      <c r="F160" s="218"/>
      <c r="G160" s="546" t="s">
        <v>1659</v>
      </c>
      <c r="H160" s="21"/>
      <c r="I160" s="135"/>
      <c r="J160" s="136"/>
      <c r="K160" s="331"/>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c r="AV160" s="34"/>
      <c r="AW160" s="34"/>
      <c r="AX160" s="34"/>
      <c r="AY160" s="34"/>
      <c r="AZ160" s="34"/>
      <c r="BA160" s="34"/>
      <c r="BB160" s="34"/>
      <c r="BC160" s="34"/>
      <c r="BD160" s="34"/>
      <c r="BE160" s="34"/>
      <c r="BF160" s="34"/>
      <c r="BG160" s="34"/>
      <c r="BH160" s="34"/>
      <c r="BI160" s="34"/>
      <c r="BJ160" s="34"/>
      <c r="BK160" s="34"/>
      <c r="BL160" s="34"/>
      <c r="BM160" s="34"/>
      <c r="BN160" s="34"/>
      <c r="BO160" s="34"/>
      <c r="BP160" s="34"/>
      <c r="BQ160" s="34"/>
      <c r="BR160" s="34"/>
      <c r="BS160" s="34"/>
      <c r="BT160" s="34"/>
      <c r="BU160" s="34"/>
      <c r="BV160" s="34"/>
      <c r="BW160" s="34"/>
      <c r="BX160" s="34"/>
      <c r="BY160" s="34"/>
      <c r="BZ160" s="34"/>
      <c r="CA160" s="34"/>
      <c r="CB160" s="34"/>
      <c r="CC160" s="34"/>
      <c r="CD160" s="34"/>
      <c r="CE160" s="34"/>
      <c r="CF160" s="34"/>
      <c r="CG160" s="34"/>
      <c r="CH160" s="34"/>
      <c r="CI160" s="34"/>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c r="DK160" s="34"/>
      <c r="DL160" s="34"/>
      <c r="DM160" s="34"/>
      <c r="DN160" s="34"/>
      <c r="DO160" s="34"/>
      <c r="DP160" s="34"/>
      <c r="DQ160" s="34"/>
      <c r="DR160" s="34"/>
      <c r="DS160" s="34"/>
      <c r="DT160" s="34"/>
      <c r="DU160" s="34"/>
      <c r="DV160" s="34"/>
      <c r="DW160" s="34"/>
      <c r="DX160" s="34"/>
      <c r="DY160" s="34"/>
      <c r="DZ160" s="34"/>
    </row>
    <row r="161" spans="1:130" outlineLevel="1">
      <c r="A161" s="21">
        <f t="shared" ref="A161:A224" si="5">IF($C161="","blank",MATCH($C161,$I$5:$I$202,0))</f>
        <v>36</v>
      </c>
      <c r="B161" s="21" t="s">
        <v>9</v>
      </c>
      <c r="C161" s="135" t="s">
        <v>542</v>
      </c>
      <c r="D161" s="218"/>
      <c r="E161" s="218"/>
      <c r="F161" s="218"/>
      <c r="G161" s="546" t="s">
        <v>1657</v>
      </c>
      <c r="H161" s="21" t="s">
        <v>10</v>
      </c>
      <c r="I161" s="135" t="s">
        <v>354</v>
      </c>
      <c r="J161" s="136"/>
      <c r="K161" s="331" t="s">
        <v>355</v>
      </c>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c r="AV161" s="34"/>
      <c r="AW161" s="34"/>
      <c r="AX161" s="34"/>
      <c r="AY161" s="34"/>
      <c r="AZ161" s="34"/>
      <c r="BA161" s="34"/>
      <c r="BB161" s="34"/>
      <c r="BC161" s="34"/>
      <c r="BD161" s="34"/>
      <c r="BE161" s="34"/>
      <c r="BF161" s="34"/>
      <c r="BG161" s="34"/>
      <c r="BH161" s="34"/>
      <c r="BI161" s="34"/>
      <c r="BJ161" s="34"/>
      <c r="BK161" s="34"/>
      <c r="BL161" s="34"/>
      <c r="BM161" s="34"/>
      <c r="BN161" s="34"/>
      <c r="BO161" s="34"/>
      <c r="BP161" s="34"/>
      <c r="BQ161" s="34"/>
      <c r="BR161" s="34"/>
      <c r="BS161" s="34"/>
      <c r="BT161" s="34"/>
      <c r="BU161" s="34"/>
      <c r="BV161" s="34"/>
      <c r="BW161" s="34"/>
      <c r="BX161" s="34"/>
      <c r="BY161" s="34"/>
      <c r="BZ161" s="34"/>
      <c r="CA161" s="34"/>
      <c r="CB161" s="34"/>
      <c r="CC161" s="34"/>
      <c r="CD161" s="34"/>
      <c r="CE161" s="34"/>
      <c r="CF161" s="34"/>
      <c r="CG161" s="34"/>
      <c r="CH161" s="34"/>
      <c r="CI161" s="34"/>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c r="DK161" s="34"/>
      <c r="DL161" s="34"/>
      <c r="DM161" s="34"/>
      <c r="DN161" s="34"/>
      <c r="DO161" s="34"/>
      <c r="DP161" s="34"/>
      <c r="DQ161" s="34"/>
      <c r="DR161" s="34"/>
      <c r="DS161" s="34"/>
      <c r="DT161" s="34"/>
      <c r="DU161" s="34"/>
      <c r="DV161" s="34"/>
      <c r="DW161" s="34"/>
      <c r="DX161" s="34"/>
      <c r="DY161" s="34"/>
      <c r="DZ161" s="34"/>
    </row>
    <row r="162" spans="1:130" outlineLevel="1">
      <c r="A162" s="21">
        <f t="shared" si="5"/>
        <v>36</v>
      </c>
      <c r="B162" s="21" t="s">
        <v>9</v>
      </c>
      <c r="C162" s="135" t="s">
        <v>542</v>
      </c>
      <c r="D162" s="218"/>
      <c r="E162" s="218"/>
      <c r="F162" s="218"/>
      <c r="G162" s="546" t="s">
        <v>1657</v>
      </c>
      <c r="H162" s="21" t="s">
        <v>10</v>
      </c>
      <c r="I162" s="135" t="s">
        <v>843</v>
      </c>
      <c r="J162" s="136"/>
      <c r="K162" s="331" t="s">
        <v>844</v>
      </c>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row>
    <row r="163" spans="1:130" outlineLevel="1">
      <c r="A163" s="21">
        <f t="shared" si="5"/>
        <v>36</v>
      </c>
      <c r="B163" s="21" t="s">
        <v>9</v>
      </c>
      <c r="C163" s="135" t="s">
        <v>542</v>
      </c>
      <c r="D163" s="218"/>
      <c r="E163" s="218"/>
      <c r="F163" s="218"/>
      <c r="G163" s="546" t="s">
        <v>1657</v>
      </c>
      <c r="H163" s="21" t="s">
        <v>10</v>
      </c>
      <c r="I163" s="135" t="s">
        <v>1076</v>
      </c>
      <c r="J163" s="136"/>
      <c r="K163" s="331" t="s">
        <v>6</v>
      </c>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c r="AV163" s="34"/>
      <c r="AW163" s="34"/>
      <c r="AX163" s="34"/>
      <c r="AY163" s="34"/>
      <c r="AZ163" s="34"/>
      <c r="BA163" s="34"/>
      <c r="BB163" s="34"/>
      <c r="BC163" s="34"/>
      <c r="BD163" s="34"/>
      <c r="BE163" s="34"/>
      <c r="BF163" s="34"/>
      <c r="BG163" s="34"/>
      <c r="BH163" s="34"/>
      <c r="BI163" s="34"/>
      <c r="BJ163" s="34"/>
      <c r="BK163" s="34"/>
      <c r="BL163" s="34"/>
      <c r="BM163" s="34"/>
      <c r="BN163" s="34"/>
      <c r="BO163" s="34"/>
      <c r="BP163" s="34"/>
      <c r="BQ163" s="34"/>
      <c r="BR163" s="34"/>
      <c r="BS163" s="34"/>
      <c r="BT163" s="34"/>
      <c r="BU163" s="34"/>
      <c r="BV163" s="34"/>
      <c r="BW163" s="34"/>
      <c r="BX163" s="34"/>
      <c r="BY163" s="34"/>
      <c r="BZ163" s="34"/>
      <c r="CA163" s="34"/>
      <c r="CB163" s="34"/>
      <c r="CC163" s="34"/>
      <c r="CD163" s="34"/>
      <c r="CE163" s="34"/>
      <c r="CF163" s="34"/>
      <c r="CG163" s="34"/>
      <c r="CH163" s="34"/>
      <c r="CI163" s="34"/>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c r="DK163" s="34"/>
      <c r="DL163" s="34"/>
      <c r="DM163" s="34"/>
      <c r="DN163" s="34"/>
      <c r="DO163" s="34"/>
      <c r="DP163" s="34"/>
      <c r="DQ163" s="34"/>
      <c r="DR163" s="34"/>
      <c r="DS163" s="34"/>
      <c r="DT163" s="34"/>
      <c r="DU163" s="34"/>
      <c r="DV163" s="34"/>
      <c r="DW163" s="34"/>
      <c r="DX163" s="34"/>
      <c r="DY163" s="34"/>
      <c r="DZ163" s="34"/>
    </row>
    <row r="164" spans="1:130" outlineLevel="1">
      <c r="A164" s="21">
        <f t="shared" si="5"/>
        <v>36</v>
      </c>
      <c r="B164" s="21" t="s">
        <v>9</v>
      </c>
      <c r="C164" s="135" t="s">
        <v>542</v>
      </c>
      <c r="D164" s="218"/>
      <c r="E164" s="218"/>
      <c r="F164" s="218"/>
      <c r="G164" s="546" t="s">
        <v>1657</v>
      </c>
      <c r="H164" s="21" t="s">
        <v>10</v>
      </c>
      <c r="I164" s="135" t="s">
        <v>289</v>
      </c>
      <c r="J164" s="136"/>
      <c r="K164" s="331" t="s">
        <v>6</v>
      </c>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c r="AV164" s="34"/>
      <c r="AW164" s="34"/>
      <c r="AX164" s="34"/>
      <c r="AY164" s="34"/>
      <c r="AZ164" s="34"/>
      <c r="BA164" s="34"/>
      <c r="BB164" s="34"/>
      <c r="BC164" s="34"/>
      <c r="BD164" s="34"/>
      <c r="BE164" s="34"/>
      <c r="BF164" s="34"/>
      <c r="BG164" s="34"/>
      <c r="BH164" s="34"/>
      <c r="BI164" s="34"/>
      <c r="BJ164" s="34"/>
      <c r="BK164" s="34"/>
      <c r="BL164" s="34"/>
      <c r="BM164" s="34"/>
      <c r="BN164" s="34"/>
      <c r="BO164" s="34"/>
      <c r="BP164" s="34"/>
      <c r="BQ164" s="34"/>
      <c r="BR164" s="34"/>
      <c r="BS164" s="34"/>
      <c r="BT164" s="34"/>
      <c r="BU164" s="34"/>
      <c r="BV164" s="34"/>
      <c r="BW164" s="34"/>
      <c r="BX164" s="34"/>
      <c r="BY164" s="34"/>
      <c r="BZ164" s="34"/>
      <c r="CA164" s="34"/>
      <c r="CB164" s="34"/>
      <c r="CC164" s="34"/>
      <c r="CD164" s="34"/>
      <c r="CE164" s="34"/>
      <c r="CF164" s="34"/>
      <c r="CG164" s="34"/>
      <c r="CH164" s="34"/>
      <c r="CI164" s="34"/>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c r="DK164" s="34"/>
      <c r="DL164" s="34"/>
      <c r="DM164" s="34"/>
      <c r="DN164" s="34"/>
      <c r="DO164" s="34"/>
      <c r="DP164" s="34"/>
      <c r="DQ164" s="34"/>
      <c r="DR164" s="34"/>
      <c r="DS164" s="34"/>
      <c r="DT164" s="34"/>
      <c r="DU164" s="34"/>
      <c r="DV164" s="34"/>
      <c r="DW164" s="34"/>
      <c r="DX164" s="34"/>
      <c r="DY164" s="34"/>
      <c r="DZ164" s="34"/>
    </row>
    <row r="165" spans="1:130" outlineLevel="1">
      <c r="A165" s="21">
        <f t="shared" si="5"/>
        <v>36</v>
      </c>
      <c r="B165" s="21" t="s">
        <v>9</v>
      </c>
      <c r="C165" s="135" t="s">
        <v>542</v>
      </c>
      <c r="D165" s="218"/>
      <c r="E165" s="218"/>
      <c r="F165" s="218"/>
      <c r="G165" s="546" t="s">
        <v>1657</v>
      </c>
      <c r="H165" s="21" t="s">
        <v>10</v>
      </c>
      <c r="I165" s="135" t="s">
        <v>290</v>
      </c>
      <c r="J165" s="136"/>
      <c r="K165" s="331" t="s">
        <v>6</v>
      </c>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c r="AV165" s="34"/>
      <c r="AW165" s="34"/>
      <c r="AX165" s="34"/>
      <c r="AY165" s="34"/>
      <c r="AZ165" s="34"/>
      <c r="BA165" s="34"/>
      <c r="BB165" s="34"/>
      <c r="BC165" s="34"/>
      <c r="BD165" s="34"/>
      <c r="BE165" s="34"/>
      <c r="BF165" s="34"/>
      <c r="BG165" s="34"/>
      <c r="BH165" s="34"/>
      <c r="BI165" s="34"/>
      <c r="BJ165" s="34"/>
      <c r="BK165" s="34"/>
      <c r="BL165" s="34"/>
      <c r="BM165" s="34"/>
      <c r="BN165" s="34"/>
      <c r="BO165" s="34"/>
      <c r="BP165" s="34"/>
      <c r="BQ165" s="34"/>
      <c r="BR165" s="34"/>
      <c r="BS165" s="34"/>
      <c r="BT165" s="34"/>
      <c r="BU165" s="34"/>
      <c r="BV165" s="34"/>
      <c r="BW165" s="34"/>
      <c r="BX165" s="34"/>
      <c r="BY165" s="34"/>
      <c r="BZ165" s="34"/>
      <c r="CA165" s="34"/>
      <c r="CB165" s="34"/>
      <c r="CC165" s="34"/>
      <c r="CD165" s="34"/>
      <c r="CE165" s="34"/>
      <c r="CF165" s="34"/>
      <c r="CG165" s="34"/>
      <c r="CH165" s="34"/>
      <c r="CI165" s="34"/>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c r="DK165" s="34"/>
      <c r="DL165" s="34"/>
      <c r="DM165" s="34"/>
      <c r="DN165" s="34"/>
      <c r="DO165" s="34"/>
      <c r="DP165" s="34"/>
      <c r="DQ165" s="34"/>
      <c r="DR165" s="34"/>
      <c r="DS165" s="34"/>
      <c r="DT165" s="34"/>
      <c r="DU165" s="34"/>
      <c r="DV165" s="34"/>
      <c r="DW165" s="34"/>
      <c r="DX165" s="34"/>
      <c r="DY165" s="34"/>
      <c r="DZ165" s="34"/>
    </row>
    <row r="166" spans="1:130" outlineLevel="1">
      <c r="A166" s="21">
        <f t="shared" si="5"/>
        <v>36</v>
      </c>
      <c r="B166" s="21" t="s">
        <v>9</v>
      </c>
      <c r="C166" s="135" t="s">
        <v>542</v>
      </c>
      <c r="D166" s="218"/>
      <c r="E166" s="218"/>
      <c r="F166" s="218"/>
      <c r="G166" s="546"/>
      <c r="H166" s="21" t="s">
        <v>10</v>
      </c>
      <c r="I166" s="135" t="s">
        <v>916</v>
      </c>
      <c r="J166" s="136"/>
      <c r="K166" s="331"/>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c r="AV166" s="34"/>
      <c r="AW166" s="34"/>
      <c r="AX166" s="34"/>
      <c r="AY166" s="34"/>
      <c r="AZ166" s="34"/>
      <c r="BA166" s="34"/>
      <c r="BB166" s="34"/>
      <c r="BC166" s="34"/>
      <c r="BD166" s="34"/>
      <c r="BE166" s="34"/>
      <c r="BF166" s="34"/>
      <c r="BG166" s="34"/>
      <c r="BH166" s="34"/>
      <c r="BI166" s="34"/>
      <c r="BJ166" s="34"/>
      <c r="BK166" s="34"/>
      <c r="BL166" s="34"/>
      <c r="BM166" s="34"/>
      <c r="BN166" s="34"/>
      <c r="BO166" s="34"/>
      <c r="BP166" s="34"/>
      <c r="BQ166" s="34"/>
      <c r="BR166" s="34"/>
      <c r="BS166" s="34"/>
      <c r="BT166" s="34"/>
      <c r="BU166" s="34"/>
      <c r="BV166" s="34"/>
      <c r="BW166" s="34"/>
      <c r="BX166" s="34"/>
      <c r="BY166" s="34"/>
      <c r="BZ166" s="34"/>
      <c r="CA166" s="34"/>
      <c r="CB166" s="34"/>
      <c r="CC166" s="34"/>
      <c r="CD166" s="34"/>
      <c r="CE166" s="34"/>
      <c r="CF166" s="34"/>
      <c r="CG166" s="34"/>
      <c r="CH166" s="34"/>
      <c r="CI166" s="34"/>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c r="DK166" s="34"/>
      <c r="DL166" s="34"/>
      <c r="DM166" s="34"/>
      <c r="DN166" s="34"/>
      <c r="DO166" s="34"/>
      <c r="DP166" s="34"/>
      <c r="DQ166" s="34"/>
      <c r="DR166" s="34"/>
      <c r="DS166" s="34"/>
      <c r="DT166" s="34"/>
      <c r="DU166" s="34"/>
      <c r="DV166" s="34"/>
      <c r="DW166" s="34"/>
      <c r="DX166" s="34"/>
      <c r="DY166" s="34"/>
      <c r="DZ166" s="34"/>
    </row>
    <row r="167" spans="1:130" outlineLevel="1">
      <c r="A167" s="21">
        <f t="shared" si="5"/>
        <v>36</v>
      </c>
      <c r="B167" s="21" t="s">
        <v>9</v>
      </c>
      <c r="C167" s="135" t="s">
        <v>542</v>
      </c>
      <c r="D167" s="218"/>
      <c r="E167" s="218"/>
      <c r="F167" s="218"/>
      <c r="G167" s="546"/>
      <c r="H167" s="21" t="s">
        <v>10</v>
      </c>
      <c r="I167" s="135" t="s">
        <v>913</v>
      </c>
      <c r="J167" s="136"/>
      <c r="K167" s="46" t="s">
        <v>1203</v>
      </c>
      <c r="L167" s="46"/>
      <c r="M167" s="46"/>
      <c r="N167" s="46"/>
      <c r="O167" s="46"/>
      <c r="P167" s="46"/>
      <c r="Q167" s="46"/>
      <c r="R167" s="46"/>
      <c r="S167" s="46"/>
      <c r="T167" s="46"/>
      <c r="U167" s="46"/>
      <c r="V167" s="46"/>
      <c r="W167" s="46"/>
      <c r="X167" s="46"/>
      <c r="Y167" s="46"/>
      <c r="Z167" s="46"/>
      <c r="AA167" s="46"/>
      <c r="AB167" s="46"/>
      <c r="AC167" s="46"/>
      <c r="AD167" s="46"/>
      <c r="AE167" s="46"/>
      <c r="AF167" s="46"/>
      <c r="AG167" s="46"/>
      <c r="AH167" s="46"/>
      <c r="AI167" s="46"/>
      <c r="AJ167" s="46"/>
      <c r="AK167" s="46"/>
      <c r="AL167" s="46"/>
      <c r="AM167" s="46"/>
      <c r="AN167" s="46"/>
      <c r="AO167" s="46"/>
      <c r="AP167" s="46"/>
      <c r="AQ167" s="46"/>
      <c r="AR167" s="46"/>
      <c r="AS167" s="46"/>
      <c r="AT167" s="46"/>
      <c r="AU167" s="46"/>
      <c r="AV167" s="46"/>
      <c r="AW167" s="46"/>
      <c r="AX167" s="46"/>
      <c r="AY167" s="46"/>
      <c r="AZ167" s="46"/>
      <c r="BA167" s="46"/>
      <c r="BB167" s="46"/>
      <c r="BC167" s="46"/>
      <c r="BD167" s="46"/>
      <c r="BE167" s="46"/>
      <c r="BF167" s="46"/>
      <c r="BG167" s="46"/>
      <c r="BH167" s="46"/>
      <c r="BI167" s="46"/>
      <c r="BJ167" s="46"/>
      <c r="BK167" s="46"/>
      <c r="BL167" s="46"/>
      <c r="BM167" s="46"/>
      <c r="BN167" s="46"/>
      <c r="BO167" s="46"/>
      <c r="BP167" s="46"/>
      <c r="BQ167" s="46"/>
      <c r="BR167" s="46"/>
      <c r="BS167" s="46"/>
      <c r="BT167" s="46"/>
      <c r="BU167" s="46"/>
      <c r="BV167" s="46"/>
      <c r="BW167" s="46"/>
      <c r="BX167" s="46"/>
      <c r="BY167" s="46"/>
      <c r="BZ167" s="46"/>
      <c r="CA167" s="46"/>
      <c r="CB167" s="46"/>
      <c r="CC167" s="46"/>
      <c r="CD167" s="46"/>
      <c r="CE167" s="46"/>
      <c r="CF167" s="46"/>
      <c r="CG167" s="46"/>
      <c r="CH167" s="46"/>
      <c r="CI167" s="46"/>
      <c r="CJ167" s="46"/>
      <c r="CK167" s="46"/>
      <c r="CL167" s="46"/>
      <c r="CM167" s="46"/>
      <c r="CN167" s="46"/>
      <c r="CO167" s="46"/>
      <c r="CP167" s="46"/>
      <c r="CQ167" s="46"/>
      <c r="CR167" s="46"/>
      <c r="CS167" s="46"/>
      <c r="CT167" s="46"/>
      <c r="CU167" s="46"/>
      <c r="CV167" s="46"/>
      <c r="CW167" s="46"/>
      <c r="CX167" s="46"/>
      <c r="CY167" s="46"/>
      <c r="CZ167" s="46"/>
      <c r="DA167" s="46"/>
      <c r="DB167" s="46"/>
      <c r="DC167" s="46"/>
      <c r="DD167" s="46"/>
      <c r="DE167" s="46"/>
      <c r="DF167" s="46"/>
      <c r="DG167" s="46"/>
      <c r="DH167" s="46"/>
      <c r="DI167" s="46"/>
      <c r="DJ167" s="46"/>
      <c r="DK167" s="46"/>
      <c r="DL167" s="46"/>
      <c r="DM167" s="46"/>
      <c r="DN167" s="46"/>
      <c r="DO167" s="46"/>
      <c r="DP167" s="46"/>
      <c r="DQ167" s="46"/>
      <c r="DR167" s="46"/>
      <c r="DS167" s="46"/>
      <c r="DT167" s="46"/>
      <c r="DU167" s="46"/>
      <c r="DV167" s="46"/>
      <c r="DW167" s="46"/>
      <c r="DX167" s="46"/>
      <c r="DY167" s="46"/>
      <c r="DZ167" s="46"/>
    </row>
    <row r="168" spans="1:130" outlineLevel="1">
      <c r="A168" s="21">
        <f t="shared" si="5"/>
        <v>36</v>
      </c>
      <c r="B168" s="21" t="s">
        <v>9</v>
      </c>
      <c r="C168" s="135" t="s">
        <v>542</v>
      </c>
      <c r="D168" s="218"/>
      <c r="E168" s="218"/>
      <c r="F168" s="218"/>
      <c r="G168" s="546" t="s">
        <v>1661</v>
      </c>
      <c r="H168" s="21" t="s">
        <v>0</v>
      </c>
      <c r="I168" s="135" t="s">
        <v>1259</v>
      </c>
      <c r="J168" s="136" t="s">
        <v>267</v>
      </c>
      <c r="K168" s="331"/>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c r="AV168" s="34"/>
      <c r="AW168" s="34"/>
      <c r="AX168" s="34"/>
      <c r="AY168" s="34"/>
      <c r="AZ168" s="34"/>
      <c r="BA168" s="34"/>
      <c r="BB168" s="34"/>
      <c r="BC168" s="34"/>
      <c r="BD168" s="34"/>
      <c r="BE168" s="34"/>
      <c r="BF168" s="34"/>
      <c r="BG168" s="34"/>
      <c r="BH168" s="34"/>
      <c r="BI168" s="34"/>
      <c r="BJ168" s="34"/>
      <c r="BK168" s="34"/>
      <c r="BL168" s="34"/>
      <c r="BM168" s="34"/>
      <c r="BN168" s="34"/>
      <c r="BO168" s="34"/>
      <c r="BP168" s="34"/>
      <c r="BQ168" s="34"/>
      <c r="BR168" s="34"/>
      <c r="BS168" s="34"/>
      <c r="BT168" s="34"/>
      <c r="BU168" s="34"/>
      <c r="BV168" s="34"/>
      <c r="BW168" s="34"/>
      <c r="BX168" s="34"/>
      <c r="BY168" s="34"/>
      <c r="BZ168" s="34"/>
      <c r="CA168" s="34"/>
      <c r="CB168" s="34"/>
      <c r="CC168" s="34"/>
      <c r="CD168" s="34"/>
      <c r="CE168" s="34"/>
      <c r="CF168" s="34"/>
      <c r="CG168" s="34"/>
      <c r="CH168" s="34"/>
      <c r="CI168" s="34"/>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c r="DK168" s="34"/>
      <c r="DL168" s="34"/>
      <c r="DM168" s="34"/>
      <c r="DN168" s="34"/>
      <c r="DO168" s="34"/>
      <c r="DP168" s="34"/>
      <c r="DQ168" s="34"/>
      <c r="DR168" s="34"/>
      <c r="DS168" s="34"/>
      <c r="DT168" s="34"/>
      <c r="DU168" s="34"/>
      <c r="DV168" s="34"/>
      <c r="DW168" s="34"/>
      <c r="DX168" s="34"/>
      <c r="DY168" s="34"/>
      <c r="DZ168" s="34"/>
    </row>
    <row r="169" spans="1:130">
      <c r="A169" s="21">
        <f t="shared" si="5"/>
        <v>36</v>
      </c>
      <c r="B169" s="21" t="s">
        <v>9</v>
      </c>
      <c r="C169" s="135" t="s">
        <v>542</v>
      </c>
      <c r="D169" s="218"/>
      <c r="E169" s="218"/>
      <c r="F169" s="218"/>
      <c r="G169" s="546"/>
      <c r="H169" s="133" t="s">
        <v>18</v>
      </c>
      <c r="I169" s="337" t="s">
        <v>1222</v>
      </c>
      <c r="J169" s="134"/>
      <c r="K169" s="330"/>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row>
    <row r="170" spans="1:130" outlineLevel="1">
      <c r="A170" s="21">
        <f t="shared" si="5"/>
        <v>36</v>
      </c>
      <c r="B170" s="21" t="s">
        <v>9</v>
      </c>
      <c r="C170" s="135" t="s">
        <v>542</v>
      </c>
      <c r="D170" s="218"/>
      <c r="E170" s="218"/>
      <c r="F170" s="218"/>
      <c r="G170" s="546" t="s">
        <v>1662</v>
      </c>
      <c r="H170" s="21" t="s">
        <v>10</v>
      </c>
      <c r="I170" s="135" t="s">
        <v>1470</v>
      </c>
      <c r="J170" s="134"/>
      <c r="K170" s="330"/>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c r="AV170" s="34"/>
      <c r="AW170" s="34"/>
      <c r="AX170" s="34"/>
      <c r="AY170" s="34"/>
      <c r="AZ170" s="34"/>
      <c r="BA170" s="34"/>
      <c r="BB170" s="34"/>
      <c r="BC170" s="34"/>
      <c r="BD170" s="34"/>
      <c r="BE170" s="34"/>
      <c r="BF170" s="34"/>
      <c r="BG170" s="34"/>
      <c r="BH170" s="34"/>
      <c r="BI170" s="34"/>
      <c r="BJ170" s="34"/>
      <c r="BK170" s="34"/>
      <c r="BL170" s="34"/>
      <c r="BM170" s="34"/>
      <c r="BN170" s="34"/>
      <c r="BO170" s="34"/>
      <c r="BP170" s="34"/>
      <c r="BQ170" s="34"/>
      <c r="BR170" s="34"/>
      <c r="BS170" s="34"/>
      <c r="BT170" s="34"/>
      <c r="BU170" s="34"/>
      <c r="BV170" s="34"/>
      <c r="BW170" s="34"/>
      <c r="BX170" s="34"/>
      <c r="BY170" s="34"/>
      <c r="BZ170" s="34"/>
      <c r="CA170" s="34"/>
      <c r="CB170" s="34"/>
      <c r="CC170" s="34"/>
      <c r="CD170" s="34"/>
      <c r="CE170" s="34"/>
      <c r="CF170" s="34"/>
      <c r="CG170" s="34"/>
      <c r="CH170" s="34"/>
      <c r="CI170" s="34"/>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c r="DK170" s="34"/>
      <c r="DL170" s="34"/>
      <c r="DM170" s="34"/>
      <c r="DN170" s="34"/>
      <c r="DO170" s="34"/>
      <c r="DP170" s="34"/>
      <c r="DQ170" s="34"/>
      <c r="DR170" s="34"/>
      <c r="DS170" s="34"/>
      <c r="DT170" s="34"/>
      <c r="DU170" s="34"/>
      <c r="DV170" s="34"/>
      <c r="DW170" s="34"/>
      <c r="DX170" s="34"/>
      <c r="DY170" s="34"/>
      <c r="DZ170" s="34"/>
    </row>
    <row r="171" spans="1:130" outlineLevel="1">
      <c r="A171" s="21">
        <f t="shared" si="5"/>
        <v>36</v>
      </c>
      <c r="B171" s="21" t="s">
        <v>9</v>
      </c>
      <c r="C171" s="135" t="s">
        <v>542</v>
      </c>
      <c r="D171" s="218"/>
      <c r="E171" s="218"/>
      <c r="F171" s="218"/>
      <c r="G171" s="546" t="s">
        <v>1663</v>
      </c>
      <c r="H171" s="21" t="s">
        <v>10</v>
      </c>
      <c r="I171" s="135" t="s">
        <v>1471</v>
      </c>
      <c r="J171" s="134"/>
      <c r="K171" s="330"/>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row>
    <row r="172" spans="1:130" outlineLevel="1">
      <c r="A172" s="21">
        <f t="shared" si="5"/>
        <v>36</v>
      </c>
      <c r="B172" s="21" t="s">
        <v>9</v>
      </c>
      <c r="C172" s="135" t="s">
        <v>542</v>
      </c>
      <c r="D172" s="218"/>
      <c r="E172" s="218"/>
      <c r="F172" s="218"/>
      <c r="G172" s="546"/>
      <c r="H172" s="21" t="s">
        <v>0</v>
      </c>
      <c r="I172" s="135" t="s">
        <v>211</v>
      </c>
      <c r="J172" s="134"/>
      <c r="K172" s="331" t="s">
        <v>407</v>
      </c>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c r="AV172" s="34"/>
      <c r="AW172" s="34"/>
      <c r="AX172" s="34"/>
      <c r="AY172" s="34"/>
      <c r="AZ172" s="34"/>
      <c r="BA172" s="34"/>
      <c r="BB172" s="34"/>
      <c r="BC172" s="34"/>
      <c r="BD172" s="34"/>
      <c r="BE172" s="34"/>
      <c r="BF172" s="34"/>
      <c r="BG172" s="34"/>
      <c r="BH172" s="34"/>
      <c r="BI172" s="34"/>
      <c r="BJ172" s="34"/>
      <c r="BK172" s="34"/>
      <c r="BL172" s="34"/>
      <c r="BM172" s="34"/>
      <c r="BN172" s="34"/>
      <c r="BO172" s="34"/>
      <c r="BP172" s="34"/>
      <c r="BQ172" s="34"/>
      <c r="BR172" s="34"/>
      <c r="BS172" s="34"/>
      <c r="BT172" s="34"/>
      <c r="BU172" s="34"/>
      <c r="BV172" s="34"/>
      <c r="BW172" s="34"/>
      <c r="BX172" s="34"/>
      <c r="BY172" s="34"/>
      <c r="BZ172" s="34"/>
      <c r="CA172" s="34"/>
      <c r="CB172" s="34"/>
      <c r="CC172" s="34"/>
      <c r="CD172" s="34"/>
      <c r="CE172" s="34"/>
      <c r="CF172" s="34"/>
      <c r="CG172" s="34"/>
      <c r="CH172" s="34"/>
      <c r="CI172" s="34"/>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c r="DK172" s="34"/>
      <c r="DL172" s="34"/>
      <c r="DM172" s="34"/>
      <c r="DN172" s="34"/>
      <c r="DO172" s="34"/>
      <c r="DP172" s="34"/>
      <c r="DQ172" s="34"/>
      <c r="DR172" s="34"/>
      <c r="DS172" s="34"/>
      <c r="DT172" s="34"/>
      <c r="DU172" s="34"/>
      <c r="DV172" s="34"/>
      <c r="DW172" s="34"/>
      <c r="DX172" s="34"/>
      <c r="DY172" s="34"/>
      <c r="DZ172" s="34"/>
    </row>
    <row r="173" spans="1:130" outlineLevel="1">
      <c r="A173" s="21">
        <f t="shared" si="5"/>
        <v>36</v>
      </c>
      <c r="B173" s="21" t="s">
        <v>9</v>
      </c>
      <c r="C173" s="135" t="s">
        <v>542</v>
      </c>
      <c r="D173" s="218"/>
      <c r="E173" s="218"/>
      <c r="F173" s="218"/>
      <c r="G173" s="546"/>
      <c r="H173" s="21" t="s">
        <v>9</v>
      </c>
      <c r="I173" s="135" t="s">
        <v>211</v>
      </c>
      <c r="J173" s="134"/>
      <c r="K173" s="331" t="s">
        <v>412</v>
      </c>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34"/>
      <c r="AW173" s="34"/>
      <c r="AX173" s="34"/>
      <c r="AY173" s="34"/>
      <c r="AZ173" s="34"/>
      <c r="BA173" s="34"/>
      <c r="BB173" s="34"/>
      <c r="BC173" s="34"/>
      <c r="BD173" s="34"/>
      <c r="BE173" s="34"/>
      <c r="BF173" s="34"/>
      <c r="BG173" s="34"/>
      <c r="BH173" s="34"/>
      <c r="BI173" s="34"/>
      <c r="BJ173" s="34"/>
      <c r="BK173" s="34"/>
      <c r="BL173" s="34"/>
      <c r="BM173" s="34"/>
      <c r="BN173" s="34"/>
      <c r="BO173" s="34"/>
      <c r="BP173" s="34"/>
      <c r="BQ173" s="34"/>
      <c r="BR173" s="34"/>
      <c r="BS173" s="34"/>
      <c r="BT173" s="34"/>
      <c r="BU173" s="34"/>
      <c r="BV173" s="34"/>
      <c r="BW173" s="34"/>
      <c r="BX173" s="34"/>
      <c r="BY173" s="34"/>
      <c r="BZ173" s="34"/>
      <c r="CA173" s="34"/>
      <c r="CB173" s="34"/>
      <c r="CC173" s="34"/>
      <c r="CD173" s="34"/>
      <c r="CE173" s="34"/>
      <c r="CF173" s="34"/>
      <c r="CG173" s="34"/>
      <c r="CH173" s="34"/>
      <c r="CI173" s="34"/>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c r="DK173" s="34"/>
      <c r="DL173" s="34"/>
      <c r="DM173" s="34"/>
      <c r="DN173" s="34"/>
      <c r="DO173" s="34"/>
      <c r="DP173" s="34"/>
      <c r="DQ173" s="34"/>
      <c r="DR173" s="34"/>
      <c r="DS173" s="34"/>
      <c r="DT173" s="34"/>
      <c r="DU173" s="34"/>
      <c r="DV173" s="34"/>
      <c r="DW173" s="34"/>
      <c r="DX173" s="34"/>
      <c r="DY173" s="34"/>
      <c r="DZ173" s="34"/>
    </row>
    <row r="174" spans="1:130" outlineLevel="1">
      <c r="A174" s="21">
        <f t="shared" si="5"/>
        <v>36</v>
      </c>
      <c r="B174" s="21" t="s">
        <v>9</v>
      </c>
      <c r="C174" s="135" t="s">
        <v>542</v>
      </c>
      <c r="D174" s="218"/>
      <c r="E174" s="218"/>
      <c r="F174" s="218"/>
      <c r="G174" s="546"/>
      <c r="H174" s="21" t="s">
        <v>0</v>
      </c>
      <c r="I174" s="135" t="s">
        <v>595</v>
      </c>
      <c r="J174" s="134"/>
      <c r="K174" s="331" t="s">
        <v>407</v>
      </c>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c r="AV174" s="34"/>
      <c r="AW174" s="34"/>
      <c r="AX174" s="34"/>
      <c r="AY174" s="34"/>
      <c r="AZ174" s="34"/>
      <c r="BA174" s="34"/>
      <c r="BB174" s="34"/>
      <c r="BC174" s="34"/>
      <c r="BD174" s="34"/>
      <c r="BE174" s="34"/>
      <c r="BF174" s="34"/>
      <c r="BG174" s="34"/>
      <c r="BH174" s="34"/>
      <c r="BI174" s="34"/>
      <c r="BJ174" s="34"/>
      <c r="BK174" s="34"/>
      <c r="BL174" s="34"/>
      <c r="BM174" s="34"/>
      <c r="BN174" s="34"/>
      <c r="BO174" s="34"/>
      <c r="BP174" s="34"/>
      <c r="BQ174" s="34"/>
      <c r="BR174" s="34"/>
      <c r="BS174" s="34"/>
      <c r="BT174" s="34"/>
      <c r="BU174" s="34"/>
      <c r="BV174" s="34"/>
      <c r="BW174" s="34"/>
      <c r="BX174" s="34"/>
      <c r="BY174" s="34"/>
      <c r="BZ174" s="34"/>
      <c r="CA174" s="34"/>
      <c r="CB174" s="34"/>
      <c r="CC174" s="34"/>
      <c r="CD174" s="34"/>
      <c r="CE174" s="34"/>
      <c r="CF174" s="34"/>
      <c r="CG174" s="34"/>
      <c r="CH174" s="34"/>
      <c r="CI174" s="34"/>
      <c r="CJ174" s="34"/>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c r="DK174" s="34"/>
      <c r="DL174" s="34"/>
      <c r="DM174" s="34"/>
      <c r="DN174" s="34"/>
      <c r="DO174" s="34"/>
      <c r="DP174" s="34"/>
      <c r="DQ174" s="34"/>
      <c r="DR174" s="34"/>
      <c r="DS174" s="34"/>
      <c r="DT174" s="34"/>
      <c r="DU174" s="34"/>
      <c r="DV174" s="34"/>
      <c r="DW174" s="34"/>
      <c r="DX174" s="34"/>
      <c r="DY174" s="34"/>
      <c r="DZ174" s="34"/>
    </row>
    <row r="175" spans="1:130" outlineLevel="1">
      <c r="A175" s="21">
        <f t="shared" si="5"/>
        <v>36</v>
      </c>
      <c r="B175" s="21" t="s">
        <v>9</v>
      </c>
      <c r="C175" s="135" t="s">
        <v>542</v>
      </c>
      <c r="D175" s="218"/>
      <c r="E175" s="218"/>
      <c r="F175" s="218"/>
      <c r="G175" s="546"/>
      <c r="H175" s="21" t="s">
        <v>0</v>
      </c>
      <c r="I175" s="135" t="s">
        <v>210</v>
      </c>
      <c r="J175" s="134"/>
      <c r="K175" s="331" t="s">
        <v>419</v>
      </c>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c r="AV175" s="34"/>
      <c r="AW175" s="34"/>
      <c r="AX175" s="34"/>
      <c r="AY175" s="34"/>
      <c r="AZ175" s="34"/>
      <c r="BA175" s="34"/>
      <c r="BB175" s="34"/>
      <c r="BC175" s="34"/>
      <c r="BD175" s="34"/>
      <c r="BE175" s="34"/>
      <c r="BF175" s="34"/>
      <c r="BG175" s="34"/>
      <c r="BH175" s="34"/>
      <c r="BI175" s="34"/>
      <c r="BJ175" s="34"/>
      <c r="BK175" s="34"/>
      <c r="BL175" s="34"/>
      <c r="BM175" s="34"/>
      <c r="BN175" s="34"/>
      <c r="BO175" s="34"/>
      <c r="BP175" s="34"/>
      <c r="BQ175" s="34"/>
      <c r="BR175" s="34"/>
      <c r="BS175" s="34"/>
      <c r="BT175" s="34"/>
      <c r="BU175" s="34"/>
      <c r="BV175" s="34"/>
      <c r="BW175" s="34"/>
      <c r="BX175" s="34"/>
      <c r="BY175" s="34"/>
      <c r="BZ175" s="34"/>
      <c r="CA175" s="34"/>
      <c r="CB175" s="34"/>
      <c r="CC175" s="34"/>
      <c r="CD175" s="34"/>
      <c r="CE175" s="34"/>
      <c r="CF175" s="34"/>
      <c r="CG175" s="34"/>
      <c r="CH175" s="34"/>
      <c r="CI175" s="34"/>
      <c r="CJ175" s="34"/>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c r="DK175" s="34"/>
      <c r="DL175" s="34"/>
      <c r="DM175" s="34"/>
      <c r="DN175" s="34"/>
      <c r="DO175" s="34"/>
      <c r="DP175" s="34"/>
      <c r="DQ175" s="34"/>
      <c r="DR175" s="34"/>
      <c r="DS175" s="34"/>
      <c r="DT175" s="34"/>
      <c r="DU175" s="34"/>
      <c r="DV175" s="34"/>
      <c r="DW175" s="34"/>
      <c r="DX175" s="34"/>
      <c r="DY175" s="34"/>
      <c r="DZ175" s="34"/>
    </row>
    <row r="176" spans="1:130" outlineLevel="1">
      <c r="A176" s="21">
        <f t="shared" si="5"/>
        <v>36</v>
      </c>
      <c r="B176" s="21" t="s">
        <v>9</v>
      </c>
      <c r="C176" s="135" t="s">
        <v>542</v>
      </c>
      <c r="D176" s="218"/>
      <c r="E176" s="218"/>
      <c r="F176" s="218"/>
      <c r="G176" s="546"/>
      <c r="H176" s="21" t="s">
        <v>9</v>
      </c>
      <c r="I176" s="135" t="s">
        <v>210</v>
      </c>
      <c r="J176" s="134"/>
      <c r="K176" s="331" t="s">
        <v>413</v>
      </c>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c r="AV176" s="34"/>
      <c r="AW176" s="34"/>
      <c r="AX176" s="34"/>
      <c r="AY176" s="34"/>
      <c r="AZ176" s="34"/>
      <c r="BA176" s="34"/>
      <c r="BB176" s="34"/>
      <c r="BC176" s="34"/>
      <c r="BD176" s="34"/>
      <c r="BE176" s="34"/>
      <c r="BF176" s="34"/>
      <c r="BG176" s="34"/>
      <c r="BH176" s="34"/>
      <c r="BI176" s="34"/>
      <c r="BJ176" s="34"/>
      <c r="BK176" s="34"/>
      <c r="BL176" s="34"/>
      <c r="BM176" s="34"/>
      <c r="BN176" s="34"/>
      <c r="BO176" s="34"/>
      <c r="BP176" s="34"/>
      <c r="BQ176" s="34"/>
      <c r="BR176" s="34"/>
      <c r="BS176" s="34"/>
      <c r="BT176" s="34"/>
      <c r="BU176" s="34"/>
      <c r="BV176" s="34"/>
      <c r="BW176" s="34"/>
      <c r="BX176" s="34"/>
      <c r="BY176" s="34"/>
      <c r="BZ176" s="34"/>
      <c r="CA176" s="34"/>
      <c r="CB176" s="34"/>
      <c r="CC176" s="34"/>
      <c r="CD176" s="34"/>
      <c r="CE176" s="34"/>
      <c r="CF176" s="34"/>
      <c r="CG176" s="34"/>
      <c r="CH176" s="34"/>
      <c r="CI176" s="34"/>
      <c r="CJ176" s="34"/>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c r="DK176" s="34"/>
      <c r="DL176" s="34"/>
      <c r="DM176" s="34"/>
      <c r="DN176" s="34"/>
      <c r="DO176" s="34"/>
      <c r="DP176" s="34"/>
      <c r="DQ176" s="34"/>
      <c r="DR176" s="34"/>
      <c r="DS176" s="34"/>
      <c r="DT176" s="34"/>
      <c r="DU176" s="34"/>
      <c r="DV176" s="34"/>
      <c r="DW176" s="34"/>
      <c r="DX176" s="34"/>
      <c r="DY176" s="34"/>
      <c r="DZ176" s="34"/>
    </row>
    <row r="177" spans="1:130" outlineLevel="1">
      <c r="A177" s="21">
        <f t="shared" si="5"/>
        <v>36</v>
      </c>
      <c r="B177" s="21" t="s">
        <v>9</v>
      </c>
      <c r="C177" s="135" t="s">
        <v>542</v>
      </c>
      <c r="D177" s="218"/>
      <c r="E177" s="218"/>
      <c r="F177" s="218"/>
      <c r="G177" s="546"/>
      <c r="H177" s="21" t="s">
        <v>10</v>
      </c>
      <c r="I177" s="135" t="s">
        <v>76</v>
      </c>
      <c r="J177" s="134"/>
      <c r="K177" s="331"/>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c r="AV177" s="34"/>
      <c r="AW177" s="34"/>
      <c r="AX177" s="34"/>
      <c r="AY177" s="34"/>
      <c r="AZ177" s="34"/>
      <c r="BA177" s="34"/>
      <c r="BB177" s="34"/>
      <c r="BC177" s="34"/>
      <c r="BD177" s="34"/>
      <c r="BE177" s="34"/>
      <c r="BF177" s="34"/>
      <c r="BG177" s="34"/>
      <c r="BH177" s="34"/>
      <c r="BI177" s="34"/>
      <c r="BJ177" s="34"/>
      <c r="BK177" s="34"/>
      <c r="BL177" s="34"/>
      <c r="BM177" s="34"/>
      <c r="BN177" s="34"/>
      <c r="BO177" s="34"/>
      <c r="BP177" s="34"/>
      <c r="BQ177" s="34"/>
      <c r="BR177" s="34"/>
      <c r="BS177" s="34"/>
      <c r="BT177" s="34"/>
      <c r="BU177" s="34"/>
      <c r="BV177" s="34"/>
      <c r="BW177" s="34"/>
      <c r="BX177" s="34"/>
      <c r="BY177" s="34"/>
      <c r="BZ177" s="34"/>
      <c r="CA177" s="34"/>
      <c r="CB177" s="34"/>
      <c r="CC177" s="34"/>
      <c r="CD177" s="34"/>
      <c r="CE177" s="34"/>
      <c r="CF177" s="34"/>
      <c r="CG177" s="34"/>
      <c r="CH177" s="34"/>
      <c r="CI177" s="34"/>
      <c r="CJ177" s="34"/>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c r="DK177" s="34"/>
      <c r="DL177" s="34"/>
      <c r="DM177" s="34"/>
      <c r="DN177" s="34"/>
      <c r="DO177" s="34"/>
      <c r="DP177" s="34"/>
      <c r="DQ177" s="34"/>
      <c r="DR177" s="34"/>
      <c r="DS177" s="34"/>
      <c r="DT177" s="34"/>
      <c r="DU177" s="34"/>
      <c r="DV177" s="34"/>
      <c r="DW177" s="34"/>
      <c r="DX177" s="34"/>
      <c r="DY177" s="34"/>
      <c r="DZ177" s="34"/>
    </row>
    <row r="178" spans="1:130" outlineLevel="1">
      <c r="A178" s="21">
        <f t="shared" si="5"/>
        <v>36</v>
      </c>
      <c r="B178" s="21" t="s">
        <v>9</v>
      </c>
      <c r="C178" s="135" t="s">
        <v>542</v>
      </c>
      <c r="D178" s="218"/>
      <c r="E178" s="218"/>
      <c r="F178" s="218"/>
      <c r="G178" s="546"/>
      <c r="H178" s="21" t="s">
        <v>10</v>
      </c>
      <c r="I178" s="135" t="s">
        <v>115</v>
      </c>
      <c r="J178" s="134"/>
      <c r="K178" s="331"/>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c r="AV178" s="34"/>
      <c r="AW178" s="34"/>
      <c r="AX178" s="34"/>
      <c r="AY178" s="34"/>
      <c r="AZ178" s="34"/>
      <c r="BA178" s="34"/>
      <c r="BB178" s="34"/>
      <c r="BC178" s="34"/>
      <c r="BD178" s="34"/>
      <c r="BE178" s="34"/>
      <c r="BF178" s="34"/>
      <c r="BG178" s="34"/>
      <c r="BH178" s="34"/>
      <c r="BI178" s="34"/>
      <c r="BJ178" s="34"/>
      <c r="BK178" s="34"/>
      <c r="BL178" s="34"/>
      <c r="BM178" s="34"/>
      <c r="BN178" s="34"/>
      <c r="BO178" s="34"/>
      <c r="BP178" s="34"/>
      <c r="BQ178" s="34"/>
      <c r="BR178" s="34"/>
      <c r="BS178" s="34"/>
      <c r="BT178" s="34"/>
      <c r="BU178" s="34"/>
      <c r="BV178" s="34"/>
      <c r="BW178" s="34"/>
      <c r="BX178" s="34"/>
      <c r="BY178" s="34"/>
      <c r="BZ178" s="34"/>
      <c r="CA178" s="34"/>
      <c r="CB178" s="34"/>
      <c r="CC178" s="34"/>
      <c r="CD178" s="34"/>
      <c r="CE178" s="34"/>
      <c r="CF178" s="34"/>
      <c r="CG178" s="34"/>
      <c r="CH178" s="34"/>
      <c r="CI178" s="34"/>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c r="DK178" s="34"/>
      <c r="DL178" s="34"/>
      <c r="DM178" s="34"/>
      <c r="DN178" s="34"/>
      <c r="DO178" s="34"/>
      <c r="DP178" s="34"/>
      <c r="DQ178" s="34"/>
      <c r="DR178" s="34"/>
      <c r="DS178" s="34"/>
      <c r="DT178" s="34"/>
      <c r="DU178" s="34"/>
      <c r="DV178" s="34"/>
      <c r="DW178" s="34"/>
      <c r="DX178" s="34"/>
      <c r="DY178" s="34"/>
      <c r="DZ178" s="34"/>
    </row>
    <row r="179" spans="1:130" outlineLevel="1">
      <c r="A179" s="21">
        <f t="shared" si="5"/>
        <v>36</v>
      </c>
      <c r="B179" s="21" t="s">
        <v>9</v>
      </c>
      <c r="C179" s="135" t="s">
        <v>542</v>
      </c>
      <c r="D179" s="218"/>
      <c r="E179" s="218"/>
      <c r="F179" s="218"/>
      <c r="G179" s="546"/>
      <c r="H179" s="21" t="s">
        <v>10</v>
      </c>
      <c r="I179" s="135" t="s">
        <v>77</v>
      </c>
      <c r="J179" s="134"/>
      <c r="K179" s="331"/>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c r="AV179" s="34"/>
      <c r="AW179" s="34"/>
      <c r="AX179" s="34"/>
      <c r="AY179" s="34"/>
      <c r="AZ179" s="34"/>
      <c r="BA179" s="34"/>
      <c r="BB179" s="34"/>
      <c r="BC179" s="34"/>
      <c r="BD179" s="34"/>
      <c r="BE179" s="34"/>
      <c r="BF179" s="34"/>
      <c r="BG179" s="34"/>
      <c r="BH179" s="34"/>
      <c r="BI179" s="34"/>
      <c r="BJ179" s="34"/>
      <c r="BK179" s="34"/>
      <c r="BL179" s="34"/>
      <c r="BM179" s="34"/>
      <c r="BN179" s="34"/>
      <c r="BO179" s="34"/>
      <c r="BP179" s="34"/>
      <c r="BQ179" s="34"/>
      <c r="BR179" s="34"/>
      <c r="BS179" s="34"/>
      <c r="BT179" s="34"/>
      <c r="BU179" s="34"/>
      <c r="BV179" s="34"/>
      <c r="BW179" s="34"/>
      <c r="BX179" s="34"/>
      <c r="BY179" s="34"/>
      <c r="BZ179" s="34"/>
      <c r="CA179" s="34"/>
      <c r="CB179" s="34"/>
      <c r="CC179" s="34"/>
      <c r="CD179" s="34"/>
      <c r="CE179" s="34"/>
      <c r="CF179" s="34"/>
      <c r="CG179" s="34"/>
      <c r="CH179" s="34"/>
      <c r="CI179" s="34"/>
      <c r="CJ179" s="34"/>
      <c r="CK179" s="34"/>
      <c r="CL179" s="34"/>
      <c r="CM179" s="34"/>
      <c r="CN179" s="34"/>
      <c r="CO179" s="34"/>
      <c r="CP179" s="34"/>
      <c r="CQ179" s="34"/>
      <c r="CR179" s="34"/>
      <c r="CS179" s="34"/>
      <c r="CT179" s="34"/>
      <c r="CU179" s="34"/>
      <c r="CV179" s="34"/>
      <c r="CW179" s="34"/>
      <c r="CX179" s="34"/>
      <c r="CY179" s="34"/>
      <c r="CZ179" s="34"/>
      <c r="DA179" s="34"/>
      <c r="DB179" s="34"/>
      <c r="DC179" s="34"/>
      <c r="DD179" s="34"/>
      <c r="DE179" s="34"/>
      <c r="DF179" s="34"/>
      <c r="DG179" s="34"/>
      <c r="DH179" s="34"/>
      <c r="DI179" s="34"/>
      <c r="DJ179" s="34"/>
      <c r="DK179" s="34"/>
      <c r="DL179" s="34"/>
      <c r="DM179" s="34"/>
      <c r="DN179" s="34"/>
      <c r="DO179" s="34"/>
      <c r="DP179" s="34"/>
      <c r="DQ179" s="34"/>
      <c r="DR179" s="34"/>
      <c r="DS179" s="34"/>
      <c r="DT179" s="34"/>
      <c r="DU179" s="34"/>
      <c r="DV179" s="34"/>
      <c r="DW179" s="34"/>
      <c r="DX179" s="34"/>
      <c r="DY179" s="34"/>
      <c r="DZ179" s="34"/>
    </row>
    <row r="180" spans="1:130" outlineLevel="1">
      <c r="A180" s="21">
        <f t="shared" si="5"/>
        <v>36</v>
      </c>
      <c r="B180" s="21" t="s">
        <v>9</v>
      </c>
      <c r="C180" s="135" t="s">
        <v>542</v>
      </c>
      <c r="D180" s="218"/>
      <c r="E180" s="218"/>
      <c r="F180" s="218"/>
      <c r="G180" s="546"/>
      <c r="H180" s="21" t="s">
        <v>10</v>
      </c>
      <c r="I180" s="135" t="s">
        <v>368</v>
      </c>
      <c r="J180" s="134"/>
      <c r="K180" s="331"/>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c r="AV180" s="34"/>
      <c r="AW180" s="34"/>
      <c r="AX180" s="34"/>
      <c r="AY180" s="34"/>
      <c r="AZ180" s="34"/>
      <c r="BA180" s="34"/>
      <c r="BB180" s="34"/>
      <c r="BC180" s="34"/>
      <c r="BD180" s="34"/>
      <c r="BE180" s="34"/>
      <c r="BF180" s="34"/>
      <c r="BG180" s="34"/>
      <c r="BH180" s="34"/>
      <c r="BI180" s="34"/>
      <c r="BJ180" s="34"/>
      <c r="BK180" s="34"/>
      <c r="BL180" s="34"/>
      <c r="BM180" s="34"/>
      <c r="BN180" s="34"/>
      <c r="BO180" s="34"/>
      <c r="BP180" s="34"/>
      <c r="BQ180" s="34"/>
      <c r="BR180" s="34"/>
      <c r="BS180" s="34"/>
      <c r="BT180" s="34"/>
      <c r="BU180" s="34"/>
      <c r="BV180" s="34"/>
      <c r="BW180" s="34"/>
      <c r="BX180" s="34"/>
      <c r="BY180" s="34"/>
      <c r="BZ180" s="34"/>
      <c r="CA180" s="34"/>
      <c r="CB180" s="34"/>
      <c r="CC180" s="34"/>
      <c r="CD180" s="34"/>
      <c r="CE180" s="34"/>
      <c r="CF180" s="34"/>
      <c r="CG180" s="34"/>
      <c r="CH180" s="34"/>
      <c r="CI180" s="34"/>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c r="DK180" s="34"/>
      <c r="DL180" s="34"/>
      <c r="DM180" s="34"/>
      <c r="DN180" s="34"/>
      <c r="DO180" s="34"/>
      <c r="DP180" s="34"/>
      <c r="DQ180" s="34"/>
      <c r="DR180" s="34"/>
      <c r="DS180" s="34"/>
      <c r="DT180" s="34"/>
      <c r="DU180" s="34"/>
      <c r="DV180" s="34"/>
      <c r="DW180" s="34"/>
      <c r="DX180" s="34"/>
      <c r="DY180" s="34"/>
      <c r="DZ180" s="34"/>
    </row>
    <row r="181" spans="1:130" outlineLevel="1">
      <c r="A181" s="21">
        <f t="shared" si="5"/>
        <v>36</v>
      </c>
      <c r="B181" s="21" t="s">
        <v>9</v>
      </c>
      <c r="C181" s="135" t="s">
        <v>542</v>
      </c>
      <c r="D181" s="218"/>
      <c r="E181" s="218"/>
      <c r="F181" s="218"/>
      <c r="G181" s="546" t="s">
        <v>1664</v>
      </c>
      <c r="H181" s="21" t="s">
        <v>0</v>
      </c>
      <c r="I181" s="135" t="s">
        <v>851</v>
      </c>
      <c r="J181" s="136"/>
      <c r="K181" s="331"/>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c r="AV181" s="34"/>
      <c r="AW181" s="34"/>
      <c r="AX181" s="34"/>
      <c r="AY181" s="34"/>
      <c r="AZ181" s="34"/>
      <c r="BA181" s="34"/>
      <c r="BB181" s="34"/>
      <c r="BC181" s="34"/>
      <c r="BD181" s="34"/>
      <c r="BE181" s="34"/>
      <c r="BF181" s="34"/>
      <c r="BG181" s="34"/>
      <c r="BH181" s="34"/>
      <c r="BI181" s="34"/>
      <c r="BJ181" s="34"/>
      <c r="BK181" s="34"/>
      <c r="BL181" s="34"/>
      <c r="BM181" s="34"/>
      <c r="BN181" s="34"/>
      <c r="BO181" s="34"/>
      <c r="BP181" s="34"/>
      <c r="BQ181" s="34"/>
      <c r="BR181" s="34"/>
      <c r="BS181" s="34"/>
      <c r="BT181" s="34"/>
      <c r="BU181" s="34"/>
      <c r="BV181" s="34"/>
      <c r="BW181" s="34"/>
      <c r="BX181" s="34"/>
      <c r="BY181" s="34"/>
      <c r="BZ181" s="34"/>
      <c r="CA181" s="34"/>
      <c r="CB181" s="34"/>
      <c r="CC181" s="34"/>
      <c r="CD181" s="34"/>
      <c r="CE181" s="34"/>
      <c r="CF181" s="34"/>
      <c r="CG181" s="34"/>
      <c r="CH181" s="34"/>
      <c r="CI181" s="34"/>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c r="DK181" s="34"/>
      <c r="DL181" s="34"/>
      <c r="DM181" s="34"/>
      <c r="DN181" s="34"/>
      <c r="DO181" s="34"/>
      <c r="DP181" s="34"/>
      <c r="DQ181" s="34"/>
      <c r="DR181" s="34"/>
      <c r="DS181" s="34"/>
      <c r="DT181" s="34"/>
      <c r="DU181" s="34"/>
      <c r="DV181" s="34"/>
      <c r="DW181" s="34"/>
      <c r="DX181" s="34"/>
      <c r="DY181" s="34"/>
      <c r="DZ181" s="34"/>
    </row>
    <row r="182" spans="1:130" outlineLevel="1">
      <c r="A182" s="21">
        <f t="shared" si="5"/>
        <v>36</v>
      </c>
      <c r="B182" s="21" t="s">
        <v>9</v>
      </c>
      <c r="C182" s="135" t="s">
        <v>542</v>
      </c>
      <c r="D182" s="218"/>
      <c r="E182" s="218"/>
      <c r="F182" s="218"/>
      <c r="G182" s="546" t="s">
        <v>1665</v>
      </c>
      <c r="H182" s="21" t="s">
        <v>0</v>
      </c>
      <c r="I182" s="135" t="s">
        <v>1758</v>
      </c>
      <c r="J182" s="136"/>
      <c r="K182" s="331" t="s">
        <v>1208</v>
      </c>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c r="AV182" s="34"/>
      <c r="AW182" s="34"/>
      <c r="AX182" s="34"/>
      <c r="AY182" s="34"/>
      <c r="AZ182" s="34"/>
      <c r="BA182" s="34"/>
      <c r="BB182" s="34"/>
      <c r="BC182" s="34"/>
      <c r="BD182" s="34"/>
      <c r="BE182" s="34"/>
      <c r="BF182" s="34"/>
      <c r="BG182" s="34"/>
      <c r="BH182" s="34"/>
      <c r="BI182" s="34"/>
      <c r="BJ182" s="34"/>
      <c r="BK182" s="34"/>
      <c r="BL182" s="34"/>
      <c r="BM182" s="34"/>
      <c r="BN182" s="34"/>
      <c r="BO182" s="34"/>
      <c r="BP182" s="34"/>
      <c r="BQ182" s="34"/>
      <c r="BR182" s="34"/>
      <c r="BS182" s="34"/>
      <c r="BT182" s="34"/>
      <c r="BU182" s="34"/>
      <c r="BV182" s="34"/>
      <c r="BW182" s="34"/>
      <c r="BX182" s="34"/>
      <c r="BY182" s="34"/>
      <c r="BZ182" s="34"/>
      <c r="CA182" s="34"/>
      <c r="CB182" s="34"/>
      <c r="CC182" s="34"/>
      <c r="CD182" s="34"/>
      <c r="CE182" s="34"/>
      <c r="CF182" s="34"/>
      <c r="CG182" s="34"/>
      <c r="CH182" s="34"/>
      <c r="CI182" s="34"/>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c r="DK182" s="34"/>
      <c r="DL182" s="34"/>
      <c r="DM182" s="34"/>
      <c r="DN182" s="34"/>
      <c r="DO182" s="34"/>
      <c r="DP182" s="34"/>
      <c r="DQ182" s="34"/>
      <c r="DR182" s="34"/>
      <c r="DS182" s="34"/>
      <c r="DT182" s="34"/>
      <c r="DU182" s="34"/>
      <c r="DV182" s="34"/>
      <c r="DW182" s="34"/>
      <c r="DX182" s="34"/>
      <c r="DY182" s="34"/>
      <c r="DZ182" s="34"/>
    </row>
    <row r="183" spans="1:130" outlineLevel="1">
      <c r="A183" s="21">
        <f t="shared" si="5"/>
        <v>36</v>
      </c>
      <c r="B183" s="21" t="s">
        <v>9</v>
      </c>
      <c r="C183" s="135" t="s">
        <v>542</v>
      </c>
      <c r="D183" s="218"/>
      <c r="E183" s="218"/>
      <c r="F183" s="218"/>
      <c r="G183" s="546" t="s">
        <v>1666</v>
      </c>
      <c r="H183" s="21" t="s">
        <v>0</v>
      </c>
      <c r="I183" s="135" t="s">
        <v>1495</v>
      </c>
      <c r="J183" s="136"/>
      <c r="K183" s="331" t="s">
        <v>1208</v>
      </c>
      <c r="L183" s="331" t="s">
        <v>1496</v>
      </c>
      <c r="M183" s="218" t="s">
        <v>1497</v>
      </c>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c r="AV183" s="34"/>
      <c r="AW183" s="34"/>
      <c r="AX183" s="34"/>
      <c r="AY183" s="34"/>
      <c r="AZ183" s="34"/>
      <c r="BA183" s="34"/>
      <c r="BB183" s="34"/>
      <c r="BC183" s="34"/>
      <c r="BD183" s="34"/>
      <c r="BE183" s="34"/>
      <c r="BF183" s="34"/>
      <c r="BG183" s="34"/>
      <c r="BH183" s="34"/>
      <c r="BI183" s="34"/>
      <c r="BJ183" s="34"/>
      <c r="BK183" s="34"/>
      <c r="BL183" s="34"/>
      <c r="BM183" s="34"/>
      <c r="BN183" s="34"/>
      <c r="BO183" s="34"/>
      <c r="BP183" s="34"/>
      <c r="BQ183" s="34"/>
      <c r="BR183" s="34"/>
      <c r="BS183" s="34"/>
      <c r="BT183" s="34"/>
      <c r="BU183" s="34"/>
      <c r="BV183" s="34"/>
      <c r="BW183" s="34"/>
      <c r="BX183" s="34"/>
      <c r="BY183" s="34"/>
      <c r="BZ183" s="34"/>
      <c r="CA183" s="34"/>
      <c r="CB183" s="34"/>
      <c r="CC183" s="34"/>
      <c r="CD183" s="34"/>
      <c r="CE183" s="34"/>
      <c r="CF183" s="34"/>
      <c r="CG183" s="34"/>
      <c r="CH183" s="34"/>
      <c r="CI183" s="34"/>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c r="DK183" s="34"/>
      <c r="DL183" s="34"/>
      <c r="DM183" s="34"/>
      <c r="DN183" s="34"/>
      <c r="DO183" s="34"/>
      <c r="DP183" s="34"/>
      <c r="DQ183" s="34"/>
      <c r="DR183" s="34"/>
      <c r="DS183" s="34"/>
      <c r="DT183" s="34"/>
      <c r="DU183" s="34"/>
      <c r="DV183" s="34"/>
      <c r="DW183" s="34"/>
      <c r="DX183" s="34"/>
      <c r="DY183" s="34"/>
      <c r="DZ183" s="34"/>
    </row>
    <row r="184" spans="1:130" outlineLevel="1">
      <c r="A184" s="21">
        <f t="shared" si="5"/>
        <v>36</v>
      </c>
      <c r="B184" s="21" t="s">
        <v>9</v>
      </c>
      <c r="C184" s="135" t="s">
        <v>542</v>
      </c>
      <c r="D184" s="218"/>
      <c r="E184" s="218"/>
      <c r="F184" s="218"/>
      <c r="G184" s="546"/>
      <c r="H184" s="21" t="s">
        <v>0</v>
      </c>
      <c r="I184" s="135" t="s">
        <v>660</v>
      </c>
      <c r="J184" s="134"/>
      <c r="K184" s="331" t="s">
        <v>546</v>
      </c>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c r="AV184" s="34"/>
      <c r="AW184" s="34"/>
      <c r="AX184" s="34"/>
      <c r="AY184" s="34"/>
      <c r="AZ184" s="34"/>
      <c r="BA184" s="34"/>
      <c r="BB184" s="34"/>
      <c r="BC184" s="34"/>
      <c r="BD184" s="34"/>
      <c r="BE184" s="34"/>
      <c r="BF184" s="34"/>
      <c r="BG184" s="34"/>
      <c r="BH184" s="34"/>
      <c r="BI184" s="34"/>
      <c r="BJ184" s="34"/>
      <c r="BK184" s="34"/>
      <c r="BL184" s="34"/>
      <c r="BM184" s="34"/>
      <c r="BN184" s="34"/>
      <c r="BO184" s="34"/>
      <c r="BP184" s="34"/>
      <c r="BQ184" s="34"/>
      <c r="BR184" s="34"/>
      <c r="BS184" s="34"/>
      <c r="BT184" s="34"/>
      <c r="BU184" s="34"/>
      <c r="BV184" s="34"/>
      <c r="BW184" s="34"/>
      <c r="BX184" s="34"/>
      <c r="BY184" s="34"/>
      <c r="BZ184" s="34"/>
      <c r="CA184" s="34"/>
      <c r="CB184" s="34"/>
      <c r="CC184" s="34"/>
      <c r="CD184" s="34"/>
      <c r="CE184" s="34"/>
      <c r="CF184" s="34"/>
      <c r="CG184" s="34"/>
      <c r="CH184" s="34"/>
      <c r="CI184" s="34"/>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c r="DK184" s="34"/>
      <c r="DL184" s="34"/>
      <c r="DM184" s="34"/>
      <c r="DN184" s="34"/>
      <c r="DO184" s="34"/>
      <c r="DP184" s="34"/>
      <c r="DQ184" s="34"/>
      <c r="DR184" s="34"/>
      <c r="DS184" s="34"/>
      <c r="DT184" s="34"/>
      <c r="DU184" s="34"/>
      <c r="DV184" s="34"/>
      <c r="DW184" s="34"/>
      <c r="DX184" s="34"/>
      <c r="DY184" s="34"/>
      <c r="DZ184" s="34"/>
    </row>
    <row r="185" spans="1:130">
      <c r="A185" s="21">
        <f t="shared" si="5"/>
        <v>36</v>
      </c>
      <c r="B185" s="21" t="s">
        <v>9</v>
      </c>
      <c r="C185" s="135" t="s">
        <v>542</v>
      </c>
      <c r="D185" s="218"/>
      <c r="E185" s="218"/>
      <c r="F185" s="218"/>
      <c r="G185" s="546"/>
      <c r="H185" s="133" t="s">
        <v>18</v>
      </c>
      <c r="I185" s="337" t="s">
        <v>1223</v>
      </c>
      <c r="J185" s="134"/>
      <c r="K185" s="330"/>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c r="AV185" s="34"/>
      <c r="AW185" s="34"/>
      <c r="AX185" s="34"/>
      <c r="AY185" s="34"/>
      <c r="AZ185" s="34"/>
      <c r="BA185" s="34"/>
      <c r="BB185" s="34"/>
      <c r="BC185" s="34"/>
      <c r="BD185" s="34"/>
      <c r="BE185" s="34"/>
      <c r="BF185" s="34"/>
      <c r="BG185" s="34"/>
      <c r="BH185" s="34"/>
      <c r="BI185" s="34"/>
      <c r="BJ185" s="34"/>
      <c r="BK185" s="34"/>
      <c r="BL185" s="34"/>
      <c r="BM185" s="34"/>
      <c r="BN185" s="34"/>
      <c r="BO185" s="34"/>
      <c r="BP185" s="34"/>
      <c r="BQ185" s="34"/>
      <c r="BR185" s="34"/>
      <c r="BS185" s="34"/>
      <c r="BT185" s="34"/>
      <c r="BU185" s="34"/>
      <c r="BV185" s="34"/>
      <c r="BW185" s="34"/>
      <c r="BX185" s="34"/>
      <c r="BY185" s="34"/>
      <c r="BZ185" s="34"/>
      <c r="CA185" s="34"/>
      <c r="CB185" s="34"/>
      <c r="CC185" s="34"/>
      <c r="CD185" s="34"/>
      <c r="CE185" s="34"/>
      <c r="CF185" s="34"/>
      <c r="CG185" s="34"/>
      <c r="CH185" s="34"/>
      <c r="CI185" s="34"/>
      <c r="CJ185" s="34"/>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c r="DK185" s="34"/>
      <c r="DL185" s="34"/>
      <c r="DM185" s="34"/>
      <c r="DN185" s="34"/>
      <c r="DO185" s="34"/>
      <c r="DP185" s="34"/>
      <c r="DQ185" s="34"/>
      <c r="DR185" s="34"/>
      <c r="DS185" s="34"/>
      <c r="DT185" s="34"/>
      <c r="DU185" s="34"/>
      <c r="DV185" s="34"/>
      <c r="DW185" s="34"/>
      <c r="DX185" s="34"/>
      <c r="DY185" s="34"/>
      <c r="DZ185" s="34"/>
    </row>
    <row r="186" spans="1:130" outlineLevel="1">
      <c r="A186" s="21">
        <f t="shared" si="5"/>
        <v>36</v>
      </c>
      <c r="B186" s="21" t="s">
        <v>9</v>
      </c>
      <c r="C186" s="135" t="s">
        <v>542</v>
      </c>
      <c r="D186" s="218"/>
      <c r="E186" s="218"/>
      <c r="F186" s="218"/>
      <c r="G186" s="546"/>
      <c r="H186" s="21" t="s">
        <v>10</v>
      </c>
      <c r="I186" s="135" t="s">
        <v>1355</v>
      </c>
      <c r="J186" s="134"/>
      <c r="K186" s="331"/>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c r="AV186" s="34"/>
      <c r="AW186" s="34"/>
      <c r="AX186" s="34"/>
      <c r="AY186" s="34"/>
      <c r="AZ186" s="34"/>
      <c r="BA186" s="34"/>
      <c r="BB186" s="34"/>
      <c r="BC186" s="34"/>
      <c r="BD186" s="34"/>
      <c r="BE186" s="34"/>
      <c r="BF186" s="34"/>
      <c r="BG186" s="34"/>
      <c r="BH186" s="34"/>
      <c r="BI186" s="34"/>
      <c r="BJ186" s="34"/>
      <c r="BK186" s="34"/>
      <c r="BL186" s="34"/>
      <c r="BM186" s="34"/>
      <c r="BN186" s="34"/>
      <c r="BO186" s="34"/>
      <c r="BP186" s="34"/>
      <c r="BQ186" s="34"/>
      <c r="BR186" s="34"/>
      <c r="BS186" s="34"/>
      <c r="BT186" s="34"/>
      <c r="BU186" s="34"/>
      <c r="BV186" s="34"/>
      <c r="BW186" s="34"/>
      <c r="BX186" s="34"/>
      <c r="BY186" s="34"/>
      <c r="BZ186" s="34"/>
      <c r="CA186" s="34"/>
      <c r="CB186" s="34"/>
      <c r="CC186" s="34"/>
      <c r="CD186" s="34"/>
      <c r="CE186" s="34"/>
      <c r="CF186" s="34"/>
      <c r="CG186" s="34"/>
      <c r="CH186" s="34"/>
      <c r="CI186" s="34"/>
      <c r="CJ186" s="34"/>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c r="DK186" s="34"/>
      <c r="DL186" s="34"/>
      <c r="DM186" s="34"/>
      <c r="DN186" s="34"/>
      <c r="DO186" s="34"/>
      <c r="DP186" s="34"/>
      <c r="DQ186" s="34"/>
      <c r="DR186" s="34"/>
      <c r="DS186" s="34"/>
      <c r="DT186" s="34"/>
      <c r="DU186" s="34"/>
      <c r="DV186" s="34"/>
      <c r="DW186" s="34"/>
      <c r="DX186" s="34"/>
      <c r="DY186" s="34"/>
      <c r="DZ186" s="34"/>
    </row>
    <row r="187" spans="1:130" outlineLevel="1">
      <c r="A187" s="21">
        <f t="shared" si="5"/>
        <v>36</v>
      </c>
      <c r="B187" s="21" t="s">
        <v>9</v>
      </c>
      <c r="C187" s="135" t="s">
        <v>542</v>
      </c>
      <c r="D187" s="218"/>
      <c r="E187" s="218"/>
      <c r="F187" s="218"/>
      <c r="G187" s="546"/>
      <c r="H187" s="21" t="s">
        <v>10</v>
      </c>
      <c r="I187" s="135" t="s">
        <v>1325</v>
      </c>
      <c r="J187" s="134"/>
      <c r="K187" s="331" t="s">
        <v>168</v>
      </c>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c r="AV187" s="34"/>
      <c r="AW187" s="34"/>
      <c r="AX187" s="34"/>
      <c r="AY187" s="34"/>
      <c r="AZ187" s="34"/>
      <c r="BA187" s="34"/>
      <c r="BB187" s="34"/>
      <c r="BC187" s="34"/>
      <c r="BD187" s="34"/>
      <c r="BE187" s="34"/>
      <c r="BF187" s="34"/>
      <c r="BG187" s="34"/>
      <c r="BH187" s="34"/>
      <c r="BI187" s="34"/>
      <c r="BJ187" s="34"/>
      <c r="BK187" s="34"/>
      <c r="BL187" s="34"/>
      <c r="BM187" s="34"/>
      <c r="BN187" s="34"/>
      <c r="BO187" s="34"/>
      <c r="BP187" s="34"/>
      <c r="BQ187" s="34"/>
      <c r="BR187" s="34"/>
      <c r="BS187" s="34"/>
      <c r="BT187" s="34"/>
      <c r="BU187" s="34"/>
      <c r="BV187" s="34"/>
      <c r="BW187" s="34"/>
      <c r="BX187" s="34"/>
      <c r="BY187" s="34"/>
      <c r="BZ187" s="34"/>
      <c r="CA187" s="34"/>
      <c r="CB187" s="34"/>
      <c r="CC187" s="34"/>
      <c r="CD187" s="34"/>
      <c r="CE187" s="34"/>
      <c r="CF187" s="34"/>
      <c r="CG187" s="34"/>
      <c r="CH187" s="34"/>
      <c r="CI187" s="34"/>
      <c r="CJ187" s="34"/>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c r="DK187" s="34"/>
      <c r="DL187" s="34"/>
      <c r="DM187" s="34"/>
      <c r="DN187" s="34"/>
      <c r="DO187" s="34"/>
      <c r="DP187" s="34"/>
      <c r="DQ187" s="34"/>
      <c r="DR187" s="34"/>
      <c r="DS187" s="34"/>
      <c r="DT187" s="34"/>
      <c r="DU187" s="34"/>
      <c r="DV187" s="34"/>
      <c r="DW187" s="34"/>
      <c r="DX187" s="34"/>
      <c r="DY187" s="34"/>
      <c r="DZ187" s="34"/>
    </row>
    <row r="188" spans="1:130" outlineLevel="1">
      <c r="A188" s="21">
        <f t="shared" si="5"/>
        <v>36</v>
      </c>
      <c r="B188" s="21" t="s">
        <v>9</v>
      </c>
      <c r="C188" s="135" t="s">
        <v>542</v>
      </c>
      <c r="D188" s="218"/>
      <c r="E188" s="218"/>
      <c r="F188" s="218"/>
      <c r="G188" s="546"/>
      <c r="H188" s="21" t="s">
        <v>10</v>
      </c>
      <c r="I188" s="135" t="s">
        <v>1316</v>
      </c>
      <c r="J188" s="134"/>
      <c r="K188" s="331"/>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c r="AV188" s="34"/>
      <c r="AW188" s="34"/>
      <c r="AX188" s="34"/>
      <c r="AY188" s="34"/>
      <c r="AZ188" s="34"/>
      <c r="BA188" s="34"/>
      <c r="BB188" s="34"/>
      <c r="BC188" s="34"/>
      <c r="BD188" s="34"/>
      <c r="BE188" s="34"/>
      <c r="BF188" s="34"/>
      <c r="BG188" s="34"/>
      <c r="BH188" s="34"/>
      <c r="BI188" s="34"/>
      <c r="BJ188" s="34"/>
      <c r="BK188" s="34"/>
      <c r="BL188" s="34"/>
      <c r="BM188" s="34"/>
      <c r="BN188" s="34"/>
      <c r="BO188" s="34"/>
      <c r="BP188" s="34"/>
      <c r="BQ188" s="34"/>
      <c r="BR188" s="34"/>
      <c r="BS188" s="34"/>
      <c r="BT188" s="34"/>
      <c r="BU188" s="34"/>
      <c r="BV188" s="34"/>
      <c r="BW188" s="34"/>
      <c r="BX188" s="34"/>
      <c r="BY188" s="34"/>
      <c r="BZ188" s="34"/>
      <c r="CA188" s="34"/>
      <c r="CB188" s="34"/>
      <c r="CC188" s="34"/>
      <c r="CD188" s="34"/>
      <c r="CE188" s="34"/>
      <c r="CF188" s="34"/>
      <c r="CG188" s="34"/>
      <c r="CH188" s="34"/>
      <c r="CI188" s="34"/>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c r="DK188" s="34"/>
      <c r="DL188" s="34"/>
      <c r="DM188" s="34"/>
      <c r="DN188" s="34"/>
      <c r="DO188" s="34"/>
      <c r="DP188" s="34"/>
      <c r="DQ188" s="34"/>
      <c r="DR188" s="34"/>
      <c r="DS188" s="34"/>
      <c r="DT188" s="34"/>
      <c r="DU188" s="34"/>
      <c r="DV188" s="34"/>
      <c r="DW188" s="34"/>
      <c r="DX188" s="34"/>
      <c r="DY188" s="34"/>
      <c r="DZ188" s="34"/>
    </row>
    <row r="189" spans="1:130" outlineLevel="1">
      <c r="A189" s="21">
        <f t="shared" si="5"/>
        <v>36</v>
      </c>
      <c r="B189" s="21" t="s">
        <v>9</v>
      </c>
      <c r="C189" s="135" t="s">
        <v>542</v>
      </c>
      <c r="D189" s="218"/>
      <c r="E189" s="218"/>
      <c r="F189" s="218"/>
      <c r="G189" s="546"/>
      <c r="H189" s="21" t="s">
        <v>0</v>
      </c>
      <c r="I189" s="135" t="s">
        <v>365</v>
      </c>
      <c r="J189" s="134"/>
      <c r="K189" s="331"/>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34"/>
      <c r="AW189" s="34"/>
      <c r="AX189" s="34"/>
      <c r="AY189" s="34"/>
      <c r="AZ189" s="34"/>
      <c r="BA189" s="34"/>
      <c r="BB189" s="34"/>
      <c r="BC189" s="34"/>
      <c r="BD189" s="34"/>
      <c r="BE189" s="34"/>
      <c r="BF189" s="34"/>
      <c r="BG189" s="34"/>
      <c r="BH189" s="34"/>
      <c r="BI189" s="34"/>
      <c r="BJ189" s="34"/>
      <c r="BK189" s="34"/>
      <c r="BL189" s="34"/>
      <c r="BM189" s="34"/>
      <c r="BN189" s="34"/>
      <c r="BO189" s="34"/>
      <c r="BP189" s="34"/>
      <c r="BQ189" s="34"/>
      <c r="BR189" s="34"/>
      <c r="BS189" s="34"/>
      <c r="BT189" s="34"/>
      <c r="BU189" s="34"/>
      <c r="BV189" s="34"/>
      <c r="BW189" s="34"/>
      <c r="BX189" s="34"/>
      <c r="BY189" s="34"/>
      <c r="BZ189" s="34"/>
      <c r="CA189" s="34"/>
      <c r="CB189" s="34"/>
      <c r="CC189" s="34"/>
      <c r="CD189" s="34"/>
      <c r="CE189" s="34"/>
      <c r="CF189" s="34"/>
      <c r="CG189" s="34"/>
      <c r="CH189" s="34"/>
      <c r="CI189" s="34"/>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c r="DK189" s="34"/>
      <c r="DL189" s="34"/>
      <c r="DM189" s="34"/>
      <c r="DN189" s="34"/>
      <c r="DO189" s="34"/>
      <c r="DP189" s="34"/>
      <c r="DQ189" s="34"/>
      <c r="DR189" s="34"/>
      <c r="DS189" s="34"/>
      <c r="DT189" s="34"/>
      <c r="DU189" s="34"/>
      <c r="DV189" s="34"/>
      <c r="DW189" s="34"/>
      <c r="DX189" s="34"/>
      <c r="DY189" s="34"/>
      <c r="DZ189" s="34"/>
    </row>
    <row r="190" spans="1:130" outlineLevel="1">
      <c r="A190" s="21">
        <f t="shared" si="5"/>
        <v>36</v>
      </c>
      <c r="B190" s="21" t="s">
        <v>9</v>
      </c>
      <c r="C190" s="135" t="s">
        <v>542</v>
      </c>
      <c r="D190" s="218"/>
      <c r="E190" s="218"/>
      <c r="F190" s="218"/>
      <c r="G190" s="546" t="s">
        <v>1672</v>
      </c>
      <c r="H190" s="21" t="s">
        <v>0</v>
      </c>
      <c r="I190" s="135" t="s">
        <v>1498</v>
      </c>
      <c r="J190" s="136" t="s">
        <v>267</v>
      </c>
      <c r="K190" s="331"/>
      <c r="L190" s="331"/>
      <c r="M190" s="331"/>
      <c r="N190" s="331"/>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c r="AV190" s="34"/>
      <c r="AW190" s="34"/>
      <c r="AX190" s="34"/>
      <c r="AY190" s="34"/>
      <c r="AZ190" s="34"/>
      <c r="BA190" s="34"/>
      <c r="BB190" s="34"/>
      <c r="BC190" s="34"/>
      <c r="BD190" s="34"/>
      <c r="BE190" s="34"/>
      <c r="BF190" s="34"/>
      <c r="BG190" s="34"/>
      <c r="BH190" s="34"/>
      <c r="BI190" s="34"/>
      <c r="BJ190" s="34"/>
      <c r="BK190" s="34"/>
      <c r="BL190" s="34"/>
      <c r="BM190" s="34"/>
      <c r="BN190" s="34"/>
      <c r="BO190" s="34"/>
      <c r="BP190" s="34"/>
      <c r="BQ190" s="34"/>
      <c r="BR190" s="34"/>
      <c r="BS190" s="34"/>
      <c r="BT190" s="34"/>
      <c r="BU190" s="34"/>
      <c r="BV190" s="34"/>
      <c r="BW190" s="34"/>
      <c r="BX190" s="34"/>
      <c r="BY190" s="34"/>
      <c r="BZ190" s="34"/>
      <c r="CA190" s="34"/>
      <c r="CB190" s="34"/>
      <c r="CC190" s="34"/>
      <c r="CD190" s="34"/>
      <c r="CE190" s="34"/>
      <c r="CF190" s="34"/>
      <c r="CG190" s="34"/>
      <c r="CH190" s="34"/>
      <c r="CI190" s="34"/>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c r="DK190" s="34"/>
      <c r="DL190" s="34"/>
      <c r="DM190" s="34"/>
      <c r="DN190" s="34"/>
      <c r="DO190" s="34"/>
      <c r="DP190" s="34"/>
      <c r="DQ190" s="34"/>
      <c r="DR190" s="34"/>
      <c r="DS190" s="34"/>
      <c r="DT190" s="34"/>
      <c r="DU190" s="34"/>
      <c r="DV190" s="34"/>
      <c r="DW190" s="34"/>
      <c r="DX190" s="34"/>
      <c r="DY190" s="34"/>
      <c r="DZ190" s="34"/>
    </row>
    <row r="191" spans="1:130" outlineLevel="1">
      <c r="A191" s="21">
        <f t="shared" si="5"/>
        <v>36</v>
      </c>
      <c r="B191" s="21" t="s">
        <v>9</v>
      </c>
      <c r="C191" s="135" t="s">
        <v>542</v>
      </c>
      <c r="D191" s="218"/>
      <c r="E191" s="218"/>
      <c r="F191" s="218"/>
      <c r="G191" s="546"/>
      <c r="H191" s="21" t="s">
        <v>0</v>
      </c>
      <c r="I191" s="135" t="s">
        <v>1609</v>
      </c>
      <c r="J191" s="136" t="s">
        <v>267</v>
      </c>
      <c r="K191" s="331" t="s">
        <v>1514</v>
      </c>
      <c r="L191" s="331" t="s">
        <v>1610</v>
      </c>
      <c r="M191" s="331" t="s">
        <v>1611</v>
      </c>
      <c r="N191" s="331" t="s">
        <v>1612</v>
      </c>
      <c r="O191" s="34" t="s">
        <v>1613</v>
      </c>
      <c r="P191" s="34" t="s">
        <v>1614</v>
      </c>
      <c r="Q191" s="34" t="s">
        <v>1615</v>
      </c>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c r="AV191" s="34"/>
      <c r="AW191" s="34"/>
      <c r="AX191" s="34"/>
      <c r="AY191" s="34"/>
      <c r="AZ191" s="34"/>
      <c r="BA191" s="34"/>
      <c r="BB191" s="34"/>
      <c r="BC191" s="34"/>
      <c r="BD191" s="34"/>
      <c r="BE191" s="34"/>
      <c r="BF191" s="34"/>
      <c r="BG191" s="34"/>
      <c r="BH191" s="34"/>
      <c r="BI191" s="34"/>
      <c r="BJ191" s="34"/>
      <c r="BK191" s="34"/>
      <c r="BL191" s="34"/>
      <c r="BM191" s="34"/>
      <c r="BN191" s="34"/>
      <c r="BO191" s="34"/>
      <c r="BP191" s="34"/>
      <c r="BQ191" s="34"/>
      <c r="BR191" s="34"/>
      <c r="BS191" s="34"/>
      <c r="BT191" s="34"/>
      <c r="BU191" s="34"/>
      <c r="BV191" s="34"/>
      <c r="BW191" s="34"/>
      <c r="BX191" s="34"/>
      <c r="BY191" s="34"/>
      <c r="BZ191" s="34"/>
      <c r="CA191" s="34"/>
      <c r="CB191" s="34"/>
      <c r="CC191" s="34"/>
      <c r="CD191" s="34"/>
      <c r="CE191" s="34"/>
      <c r="CF191" s="34"/>
      <c r="CG191" s="34"/>
      <c r="CH191" s="34"/>
      <c r="CI191" s="34"/>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c r="DK191" s="34"/>
      <c r="DL191" s="34"/>
      <c r="DM191" s="34"/>
      <c r="DN191" s="34"/>
      <c r="DO191" s="34"/>
      <c r="DP191" s="34"/>
      <c r="DQ191" s="34"/>
      <c r="DR191" s="34"/>
      <c r="DS191" s="34"/>
      <c r="DT191" s="34"/>
      <c r="DU191" s="34"/>
      <c r="DV191" s="34"/>
      <c r="DW191" s="34"/>
      <c r="DX191" s="34"/>
      <c r="DY191" s="34"/>
      <c r="DZ191" s="34"/>
    </row>
    <row r="192" spans="1:130" outlineLevel="1">
      <c r="A192" s="21">
        <f t="shared" si="5"/>
        <v>36</v>
      </c>
      <c r="B192" s="21" t="s">
        <v>9</v>
      </c>
      <c r="C192" s="135" t="s">
        <v>542</v>
      </c>
      <c r="D192" s="218"/>
      <c r="E192" s="218"/>
      <c r="F192" s="218"/>
      <c r="G192" s="546"/>
      <c r="H192" s="21" t="s">
        <v>0</v>
      </c>
      <c r="I192" s="135" t="s">
        <v>1711</v>
      </c>
      <c r="J192" s="136" t="s">
        <v>267</v>
      </c>
      <c r="K192" s="331" t="s">
        <v>6</v>
      </c>
      <c r="L192" s="331" t="s">
        <v>7</v>
      </c>
      <c r="M192" s="331" t="s">
        <v>8</v>
      </c>
      <c r="N192" s="331" t="s">
        <v>168</v>
      </c>
      <c r="O192" s="34" t="s">
        <v>183</v>
      </c>
      <c r="P192" s="34" t="s">
        <v>246</v>
      </c>
      <c r="Q192" s="34" t="s">
        <v>248</v>
      </c>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c r="AV192" s="34"/>
      <c r="AW192" s="34"/>
      <c r="AX192" s="34"/>
      <c r="AY192" s="34"/>
      <c r="AZ192" s="34"/>
      <c r="BA192" s="34"/>
      <c r="BB192" s="34"/>
      <c r="BC192" s="34"/>
      <c r="BD192" s="34"/>
      <c r="BE192" s="34"/>
      <c r="BF192" s="34"/>
      <c r="BG192" s="34"/>
      <c r="BH192" s="34"/>
      <c r="BI192" s="34"/>
      <c r="BJ192" s="34"/>
      <c r="BK192" s="34"/>
      <c r="BL192" s="34"/>
      <c r="BM192" s="34"/>
      <c r="BN192" s="34"/>
      <c r="BO192" s="34"/>
      <c r="BP192" s="34"/>
      <c r="BQ192" s="34"/>
      <c r="BR192" s="34"/>
      <c r="BS192" s="34"/>
      <c r="BT192" s="34"/>
      <c r="BU192" s="34"/>
      <c r="BV192" s="34"/>
      <c r="BW192" s="34"/>
      <c r="BX192" s="34"/>
      <c r="BY192" s="34"/>
      <c r="BZ192" s="34"/>
      <c r="CA192" s="34"/>
      <c r="CB192" s="34"/>
      <c r="CC192" s="34"/>
      <c r="CD192" s="34"/>
      <c r="CE192" s="34"/>
      <c r="CF192" s="34"/>
      <c r="CG192" s="34"/>
      <c r="CH192" s="34"/>
      <c r="CI192" s="34"/>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c r="DK192" s="34"/>
      <c r="DL192" s="34"/>
      <c r="DM192" s="34"/>
      <c r="DN192" s="34"/>
      <c r="DO192" s="34"/>
      <c r="DP192" s="34"/>
      <c r="DQ192" s="34"/>
      <c r="DR192" s="34"/>
      <c r="DS192" s="34"/>
      <c r="DT192" s="34"/>
      <c r="DU192" s="34"/>
      <c r="DV192" s="34"/>
      <c r="DW192" s="34"/>
      <c r="DX192" s="34"/>
      <c r="DY192" s="34"/>
      <c r="DZ192" s="34"/>
    </row>
    <row r="193" spans="1:130" outlineLevel="1">
      <c r="A193" s="21">
        <f t="shared" si="5"/>
        <v>36</v>
      </c>
      <c r="B193" s="21" t="s">
        <v>9</v>
      </c>
      <c r="C193" s="135" t="s">
        <v>542</v>
      </c>
      <c r="D193" s="218"/>
      <c r="E193" s="218"/>
      <c r="F193" s="218"/>
      <c r="G193" s="546"/>
      <c r="H193" s="21" t="s">
        <v>0</v>
      </c>
      <c r="I193" s="135" t="s">
        <v>800</v>
      </c>
      <c r="J193" s="136" t="s">
        <v>267</v>
      </c>
      <c r="K193" s="331"/>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c r="AV193" s="34"/>
      <c r="AW193" s="34"/>
      <c r="AX193" s="34"/>
      <c r="AY193" s="34"/>
      <c r="AZ193" s="34"/>
      <c r="BA193" s="34"/>
      <c r="BB193" s="34"/>
      <c r="BC193" s="34"/>
      <c r="BD193" s="34"/>
      <c r="BE193" s="34"/>
      <c r="BF193" s="34"/>
      <c r="BG193" s="34"/>
      <c r="BH193" s="34"/>
      <c r="BI193" s="34"/>
      <c r="BJ193" s="34"/>
      <c r="BK193" s="34"/>
      <c r="BL193" s="34"/>
      <c r="BM193" s="34"/>
      <c r="BN193" s="34"/>
      <c r="BO193" s="34"/>
      <c r="BP193" s="34"/>
      <c r="BQ193" s="34"/>
      <c r="BR193" s="34"/>
      <c r="BS193" s="34"/>
      <c r="BT193" s="34"/>
      <c r="BU193" s="34"/>
      <c r="BV193" s="34"/>
      <c r="BW193" s="34"/>
      <c r="BX193" s="34"/>
      <c r="BY193" s="34"/>
      <c r="BZ193" s="34"/>
      <c r="CA193" s="34"/>
      <c r="CB193" s="34"/>
      <c r="CC193" s="34"/>
      <c r="CD193" s="34"/>
      <c r="CE193" s="34"/>
      <c r="CF193" s="34"/>
      <c r="CG193" s="34"/>
      <c r="CH193" s="34"/>
      <c r="CI193" s="34"/>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c r="DK193" s="34"/>
      <c r="DL193" s="34"/>
      <c r="DM193" s="34"/>
      <c r="DN193" s="34"/>
      <c r="DO193" s="34"/>
      <c r="DP193" s="34"/>
      <c r="DQ193" s="34"/>
      <c r="DR193" s="34"/>
      <c r="DS193" s="34"/>
      <c r="DT193" s="34"/>
      <c r="DU193" s="34"/>
      <c r="DV193" s="34"/>
      <c r="DW193" s="34"/>
      <c r="DX193" s="34"/>
      <c r="DY193" s="34"/>
      <c r="DZ193" s="34"/>
    </row>
    <row r="194" spans="1:130" outlineLevel="1">
      <c r="A194" s="21">
        <f t="shared" si="5"/>
        <v>36</v>
      </c>
      <c r="B194" s="21" t="s">
        <v>9</v>
      </c>
      <c r="C194" s="135" t="s">
        <v>542</v>
      </c>
      <c r="D194" s="218"/>
      <c r="E194" s="218"/>
      <c r="F194" s="218"/>
      <c r="G194" s="546"/>
      <c r="H194" s="21" t="s">
        <v>0</v>
      </c>
      <c r="I194" s="135" t="s">
        <v>1333</v>
      </c>
      <c r="J194" s="136"/>
      <c r="K194" s="331"/>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c r="AV194" s="34"/>
      <c r="AW194" s="34"/>
      <c r="AX194" s="34"/>
      <c r="AY194" s="34"/>
      <c r="AZ194" s="34"/>
      <c r="BA194" s="34"/>
      <c r="BB194" s="34"/>
      <c r="BC194" s="34"/>
      <c r="BD194" s="34"/>
      <c r="BE194" s="34"/>
      <c r="BF194" s="34"/>
      <c r="BG194" s="34"/>
      <c r="BH194" s="34"/>
      <c r="BI194" s="34"/>
      <c r="BJ194" s="34"/>
      <c r="BK194" s="34"/>
      <c r="BL194" s="34"/>
      <c r="BM194" s="34"/>
      <c r="BN194" s="34"/>
      <c r="BO194" s="34"/>
      <c r="BP194" s="34"/>
      <c r="BQ194" s="34"/>
      <c r="BR194" s="34"/>
      <c r="BS194" s="34"/>
      <c r="BT194" s="34"/>
      <c r="BU194" s="34"/>
      <c r="BV194" s="34"/>
      <c r="BW194" s="34"/>
      <c r="BX194" s="34"/>
      <c r="BY194" s="34"/>
      <c r="BZ194" s="34"/>
      <c r="CA194" s="34"/>
      <c r="CB194" s="34"/>
      <c r="CC194" s="34"/>
      <c r="CD194" s="34"/>
      <c r="CE194" s="34"/>
      <c r="CF194" s="34"/>
      <c r="CG194" s="34"/>
      <c r="CH194" s="34"/>
      <c r="CI194" s="34"/>
      <c r="CJ194" s="34"/>
      <c r="CK194" s="34"/>
      <c r="CL194" s="34"/>
      <c r="CM194" s="34"/>
      <c r="CN194" s="34"/>
      <c r="CO194" s="34"/>
      <c r="CP194" s="34"/>
      <c r="CQ194" s="34"/>
      <c r="CR194" s="34"/>
      <c r="CS194" s="34"/>
      <c r="CT194" s="34"/>
      <c r="CU194" s="34"/>
      <c r="CV194" s="34"/>
      <c r="CW194" s="34"/>
      <c r="CX194" s="34"/>
      <c r="CY194" s="34"/>
      <c r="CZ194" s="34"/>
      <c r="DA194" s="34"/>
      <c r="DB194" s="34"/>
      <c r="DC194" s="34"/>
      <c r="DD194" s="34"/>
      <c r="DE194" s="34"/>
      <c r="DF194" s="34"/>
      <c r="DG194" s="34"/>
      <c r="DH194" s="34"/>
      <c r="DI194" s="34"/>
      <c r="DJ194" s="34"/>
      <c r="DK194" s="34"/>
      <c r="DL194" s="34"/>
      <c r="DM194" s="34"/>
      <c r="DN194" s="34"/>
      <c r="DO194" s="34"/>
      <c r="DP194" s="34"/>
      <c r="DQ194" s="34"/>
      <c r="DR194" s="34"/>
      <c r="DS194" s="34"/>
      <c r="DT194" s="34"/>
      <c r="DU194" s="34"/>
      <c r="DV194" s="34"/>
      <c r="DW194" s="34"/>
      <c r="DX194" s="34"/>
      <c r="DY194" s="34"/>
      <c r="DZ194" s="34"/>
    </row>
    <row r="195" spans="1:130" outlineLevel="1">
      <c r="A195" s="21">
        <f t="shared" si="5"/>
        <v>36</v>
      </c>
      <c r="B195" s="21" t="s">
        <v>9</v>
      </c>
      <c r="C195" s="135" t="s">
        <v>542</v>
      </c>
      <c r="D195" s="218"/>
      <c r="E195" s="218"/>
      <c r="F195" s="218"/>
      <c r="G195" s="546" t="s">
        <v>1670</v>
      </c>
      <c r="H195" s="21" t="s">
        <v>0</v>
      </c>
      <c r="I195" s="135" t="s">
        <v>1474</v>
      </c>
      <c r="J195" s="136"/>
      <c r="K195" s="331"/>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c r="AV195" s="34"/>
      <c r="AW195" s="34"/>
      <c r="AX195" s="34"/>
      <c r="AY195" s="34"/>
      <c r="AZ195" s="34"/>
      <c r="BA195" s="34"/>
      <c r="BB195" s="34"/>
      <c r="BC195" s="34"/>
      <c r="BD195" s="34"/>
      <c r="BE195" s="34"/>
      <c r="BF195" s="34"/>
      <c r="BG195" s="34"/>
      <c r="BH195" s="34"/>
      <c r="BI195" s="34"/>
      <c r="BJ195" s="34"/>
      <c r="BK195" s="34"/>
      <c r="BL195" s="34"/>
      <c r="BM195" s="34"/>
      <c r="BN195" s="34"/>
      <c r="BO195" s="34"/>
      <c r="BP195" s="34"/>
      <c r="BQ195" s="34"/>
      <c r="BR195" s="34"/>
      <c r="BS195" s="34"/>
      <c r="BT195" s="34"/>
      <c r="BU195" s="34"/>
      <c r="BV195" s="34"/>
      <c r="BW195" s="34"/>
      <c r="BX195" s="34"/>
      <c r="BY195" s="34"/>
      <c r="BZ195" s="34"/>
      <c r="CA195" s="34"/>
      <c r="CB195" s="34"/>
      <c r="CC195" s="34"/>
      <c r="CD195" s="34"/>
      <c r="CE195" s="34"/>
      <c r="CF195" s="34"/>
      <c r="CG195" s="34"/>
      <c r="CH195" s="34"/>
      <c r="CI195" s="34"/>
      <c r="CJ195" s="34"/>
      <c r="CK195" s="34"/>
      <c r="CL195" s="34"/>
      <c r="CM195" s="34"/>
      <c r="CN195" s="34"/>
      <c r="CO195" s="34"/>
      <c r="CP195" s="34"/>
      <c r="CQ195" s="34"/>
      <c r="CR195" s="34"/>
      <c r="CS195" s="34"/>
      <c r="CT195" s="34"/>
      <c r="CU195" s="34"/>
      <c r="CV195" s="34"/>
      <c r="CW195" s="34"/>
      <c r="CX195" s="34"/>
      <c r="CY195" s="34"/>
      <c r="CZ195" s="34"/>
      <c r="DA195" s="34"/>
      <c r="DB195" s="34"/>
      <c r="DC195" s="34"/>
      <c r="DD195" s="34"/>
      <c r="DE195" s="34"/>
      <c r="DF195" s="34"/>
      <c r="DG195" s="34"/>
      <c r="DH195" s="34"/>
      <c r="DI195" s="34"/>
      <c r="DJ195" s="34"/>
      <c r="DK195" s="34"/>
      <c r="DL195" s="34"/>
      <c r="DM195" s="34"/>
      <c r="DN195" s="34"/>
      <c r="DO195" s="34"/>
      <c r="DP195" s="34"/>
      <c r="DQ195" s="34"/>
      <c r="DR195" s="34"/>
      <c r="DS195" s="34"/>
      <c r="DT195" s="34"/>
      <c r="DU195" s="34"/>
      <c r="DV195" s="34"/>
      <c r="DW195" s="34"/>
      <c r="DX195" s="34"/>
      <c r="DY195" s="34"/>
      <c r="DZ195" s="34"/>
    </row>
    <row r="196" spans="1:130" outlineLevel="1">
      <c r="A196" s="21">
        <f t="shared" si="5"/>
        <v>36</v>
      </c>
      <c r="B196" s="21" t="s">
        <v>9</v>
      </c>
      <c r="C196" s="135" t="s">
        <v>542</v>
      </c>
      <c r="D196" s="218"/>
      <c r="E196" s="218"/>
      <c r="F196" s="218"/>
      <c r="G196" s="546" t="s">
        <v>1667</v>
      </c>
      <c r="H196" s="21" t="s">
        <v>10</v>
      </c>
      <c r="I196" s="135" t="s">
        <v>1469</v>
      </c>
      <c r="J196" s="136"/>
      <c r="K196" s="331"/>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c r="AV196" s="34"/>
      <c r="AW196" s="34"/>
      <c r="AX196" s="34"/>
      <c r="AY196" s="34"/>
      <c r="AZ196" s="34"/>
      <c r="BA196" s="34"/>
      <c r="BB196" s="34"/>
      <c r="BC196" s="34"/>
      <c r="BD196" s="34"/>
      <c r="BE196" s="34"/>
      <c r="BF196" s="34"/>
      <c r="BG196" s="34"/>
      <c r="BH196" s="34"/>
      <c r="BI196" s="34"/>
      <c r="BJ196" s="34"/>
      <c r="BK196" s="34"/>
      <c r="BL196" s="34"/>
      <c r="BM196" s="34"/>
      <c r="BN196" s="34"/>
      <c r="BO196" s="34"/>
      <c r="BP196" s="34"/>
      <c r="BQ196" s="34"/>
      <c r="BR196" s="34"/>
      <c r="BS196" s="34"/>
      <c r="BT196" s="34"/>
      <c r="BU196" s="34"/>
      <c r="BV196" s="34"/>
      <c r="BW196" s="34"/>
      <c r="BX196" s="34"/>
      <c r="BY196" s="34"/>
      <c r="BZ196" s="34"/>
      <c r="CA196" s="34"/>
      <c r="CB196" s="34"/>
      <c r="CC196" s="34"/>
      <c r="CD196" s="34"/>
      <c r="CE196" s="34"/>
      <c r="CF196" s="34"/>
      <c r="CG196" s="34"/>
      <c r="CH196" s="34"/>
      <c r="CI196" s="34"/>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c r="DK196" s="34"/>
      <c r="DL196" s="34"/>
      <c r="DM196" s="34"/>
      <c r="DN196" s="34"/>
      <c r="DO196" s="34"/>
      <c r="DP196" s="34"/>
      <c r="DQ196" s="34"/>
      <c r="DR196" s="34"/>
      <c r="DS196" s="34"/>
      <c r="DT196" s="34"/>
      <c r="DU196" s="34"/>
      <c r="DV196" s="34"/>
      <c r="DW196" s="34"/>
      <c r="DX196" s="34"/>
      <c r="DY196" s="34"/>
      <c r="DZ196" s="34"/>
    </row>
    <row r="197" spans="1:130" outlineLevel="1">
      <c r="A197" s="21">
        <f t="shared" si="5"/>
        <v>36</v>
      </c>
      <c r="B197" s="21" t="s">
        <v>9</v>
      </c>
      <c r="C197" s="135" t="s">
        <v>542</v>
      </c>
      <c r="D197" s="218"/>
      <c r="E197" s="218"/>
      <c r="F197" s="218"/>
      <c r="G197" s="546" t="s">
        <v>1671</v>
      </c>
      <c r="H197" s="21" t="s">
        <v>10</v>
      </c>
      <c r="I197" s="135" t="s">
        <v>1647</v>
      </c>
      <c r="J197" s="134"/>
      <c r="K197" s="331"/>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c r="AV197" s="34"/>
      <c r="AW197" s="34"/>
      <c r="AX197" s="34"/>
      <c r="AY197" s="34"/>
      <c r="AZ197" s="34"/>
      <c r="BA197" s="34"/>
      <c r="BB197" s="34"/>
      <c r="BC197" s="34"/>
      <c r="BD197" s="34"/>
      <c r="BE197" s="34"/>
      <c r="BF197" s="34"/>
      <c r="BG197" s="34"/>
      <c r="BH197" s="34"/>
      <c r="BI197" s="34"/>
      <c r="BJ197" s="34"/>
      <c r="BK197" s="34"/>
      <c r="BL197" s="34"/>
      <c r="BM197" s="34"/>
      <c r="BN197" s="34"/>
      <c r="BO197" s="34"/>
      <c r="BP197" s="34"/>
      <c r="BQ197" s="34"/>
      <c r="BR197" s="34"/>
      <c r="BS197" s="34"/>
      <c r="BT197" s="34"/>
      <c r="BU197" s="34"/>
      <c r="BV197" s="34"/>
      <c r="BW197" s="34"/>
      <c r="BX197" s="34"/>
      <c r="BY197" s="34"/>
      <c r="BZ197" s="34"/>
      <c r="CA197" s="34"/>
      <c r="CB197" s="34"/>
      <c r="CC197" s="34"/>
      <c r="CD197" s="34"/>
      <c r="CE197" s="34"/>
      <c r="CF197" s="34"/>
      <c r="CG197" s="34"/>
      <c r="CH197" s="34"/>
      <c r="CI197" s="34"/>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c r="DK197" s="34"/>
      <c r="DL197" s="34"/>
      <c r="DM197" s="34"/>
      <c r="DN197" s="34"/>
      <c r="DO197" s="34"/>
      <c r="DP197" s="34"/>
      <c r="DQ197" s="34"/>
      <c r="DR197" s="34"/>
      <c r="DS197" s="34"/>
      <c r="DT197" s="34"/>
      <c r="DU197" s="34"/>
      <c r="DV197" s="34"/>
      <c r="DW197" s="34"/>
      <c r="DX197" s="34"/>
      <c r="DY197" s="34"/>
      <c r="DZ197" s="34"/>
    </row>
    <row r="198" spans="1:130" outlineLevel="1">
      <c r="A198" s="21">
        <f t="shared" si="5"/>
        <v>36</v>
      </c>
      <c r="B198" s="21" t="s">
        <v>9</v>
      </c>
      <c r="C198" s="135" t="s">
        <v>542</v>
      </c>
      <c r="D198" s="218"/>
      <c r="E198" s="218"/>
      <c r="F198" s="218"/>
      <c r="G198" s="546"/>
      <c r="H198" s="21" t="s">
        <v>10</v>
      </c>
      <c r="I198" s="135" t="s">
        <v>1553</v>
      </c>
      <c r="J198" s="134"/>
      <c r="K198" s="331"/>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c r="AV198" s="34"/>
      <c r="AW198" s="34"/>
      <c r="AX198" s="34"/>
      <c r="AY198" s="34"/>
      <c r="AZ198" s="34"/>
      <c r="BA198" s="34"/>
      <c r="BB198" s="34"/>
      <c r="BC198" s="34"/>
      <c r="BD198" s="34"/>
      <c r="BE198" s="34"/>
      <c r="BF198" s="34"/>
      <c r="BG198" s="34"/>
      <c r="BH198" s="34"/>
      <c r="BI198" s="34"/>
      <c r="BJ198" s="34"/>
      <c r="BK198" s="34"/>
      <c r="BL198" s="34"/>
      <c r="BM198" s="34"/>
      <c r="BN198" s="34"/>
      <c r="BO198" s="34"/>
      <c r="BP198" s="34"/>
      <c r="BQ198" s="34"/>
      <c r="BR198" s="34"/>
      <c r="BS198" s="34"/>
      <c r="BT198" s="34"/>
      <c r="BU198" s="34"/>
      <c r="BV198" s="34"/>
      <c r="BW198" s="34"/>
      <c r="BX198" s="34"/>
      <c r="BY198" s="34"/>
      <c r="BZ198" s="34"/>
      <c r="CA198" s="34"/>
      <c r="CB198" s="34"/>
      <c r="CC198" s="34"/>
      <c r="CD198" s="34"/>
      <c r="CE198" s="34"/>
      <c r="CF198" s="34"/>
      <c r="CG198" s="34"/>
      <c r="CH198" s="34"/>
      <c r="CI198" s="34"/>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c r="DK198" s="34"/>
      <c r="DL198" s="34"/>
      <c r="DM198" s="34"/>
      <c r="DN198" s="34"/>
      <c r="DO198" s="34"/>
      <c r="DP198" s="34"/>
      <c r="DQ198" s="34"/>
      <c r="DR198" s="34"/>
      <c r="DS198" s="34"/>
      <c r="DT198" s="34"/>
      <c r="DU198" s="34"/>
      <c r="DV198" s="34"/>
      <c r="DW198" s="34"/>
      <c r="DX198" s="34"/>
      <c r="DY198" s="34"/>
      <c r="DZ198" s="34"/>
    </row>
    <row r="199" spans="1:130" outlineLevel="1">
      <c r="A199" s="21">
        <f t="shared" si="5"/>
        <v>36</v>
      </c>
      <c r="B199" s="21" t="s">
        <v>9</v>
      </c>
      <c r="C199" s="135" t="s">
        <v>542</v>
      </c>
      <c r="D199" s="218"/>
      <c r="E199" s="218"/>
      <c r="F199" s="218"/>
      <c r="G199" s="546" t="s">
        <v>1668</v>
      </c>
      <c r="H199" s="21" t="s">
        <v>10</v>
      </c>
      <c r="I199" s="135" t="s">
        <v>1472</v>
      </c>
      <c r="J199" s="134"/>
      <c r="K199" s="331"/>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c r="AV199" s="34"/>
      <c r="AW199" s="34"/>
      <c r="AX199" s="34"/>
      <c r="AY199" s="34"/>
      <c r="AZ199" s="34"/>
      <c r="BA199" s="34"/>
      <c r="BB199" s="34"/>
      <c r="BC199" s="34"/>
      <c r="BD199" s="34"/>
      <c r="BE199" s="34"/>
      <c r="BF199" s="34"/>
      <c r="BG199" s="34"/>
      <c r="BH199" s="34"/>
      <c r="BI199" s="34"/>
      <c r="BJ199" s="34"/>
      <c r="BK199" s="34"/>
      <c r="BL199" s="34"/>
      <c r="BM199" s="34"/>
      <c r="BN199" s="34"/>
      <c r="BO199" s="34"/>
      <c r="BP199" s="34"/>
      <c r="BQ199" s="34"/>
      <c r="BR199" s="34"/>
      <c r="BS199" s="34"/>
      <c r="BT199" s="34"/>
      <c r="BU199" s="34"/>
      <c r="BV199" s="34"/>
      <c r="BW199" s="34"/>
      <c r="BX199" s="34"/>
      <c r="BY199" s="34"/>
      <c r="BZ199" s="34"/>
      <c r="CA199" s="34"/>
      <c r="CB199" s="34"/>
      <c r="CC199" s="34"/>
      <c r="CD199" s="34"/>
      <c r="CE199" s="34"/>
      <c r="CF199" s="34"/>
      <c r="CG199" s="34"/>
      <c r="CH199" s="34"/>
      <c r="CI199" s="34"/>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c r="DK199" s="34"/>
      <c r="DL199" s="34"/>
      <c r="DM199" s="34"/>
      <c r="DN199" s="34"/>
      <c r="DO199" s="34"/>
      <c r="DP199" s="34"/>
      <c r="DQ199" s="34"/>
      <c r="DR199" s="34"/>
      <c r="DS199" s="34"/>
      <c r="DT199" s="34"/>
      <c r="DU199" s="34"/>
      <c r="DV199" s="34"/>
      <c r="DW199" s="34"/>
      <c r="DX199" s="34"/>
      <c r="DY199" s="34"/>
      <c r="DZ199" s="34"/>
    </row>
    <row r="200" spans="1:130" outlineLevel="1">
      <c r="A200" s="21">
        <f t="shared" si="5"/>
        <v>36</v>
      </c>
      <c r="B200" s="21" t="s">
        <v>9</v>
      </c>
      <c r="C200" s="135" t="s">
        <v>542</v>
      </c>
      <c r="D200" s="218"/>
      <c r="E200" s="218"/>
      <c r="F200" s="218"/>
      <c r="G200" s="546" t="s">
        <v>1669</v>
      </c>
      <c r="H200" s="21" t="s">
        <v>10</v>
      </c>
      <c r="I200" s="135" t="s">
        <v>1473</v>
      </c>
      <c r="J200" s="134"/>
      <c r="K200" s="331"/>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c r="AV200" s="34"/>
      <c r="AW200" s="34"/>
      <c r="AX200" s="34"/>
      <c r="AY200" s="34"/>
      <c r="AZ200" s="34"/>
      <c r="BA200" s="34"/>
      <c r="BB200" s="34"/>
      <c r="BC200" s="34"/>
      <c r="BD200" s="34"/>
      <c r="BE200" s="34"/>
      <c r="BF200" s="34"/>
      <c r="BG200" s="34"/>
      <c r="BH200" s="34"/>
      <c r="BI200" s="34"/>
      <c r="BJ200" s="34"/>
      <c r="BK200" s="34"/>
      <c r="BL200" s="34"/>
      <c r="BM200" s="34"/>
      <c r="BN200" s="34"/>
      <c r="BO200" s="34"/>
      <c r="BP200" s="34"/>
      <c r="BQ200" s="34"/>
      <c r="BR200" s="34"/>
      <c r="BS200" s="34"/>
      <c r="BT200" s="34"/>
      <c r="BU200" s="34"/>
      <c r="BV200" s="34"/>
      <c r="BW200" s="34"/>
      <c r="BX200" s="34"/>
      <c r="BY200" s="34"/>
      <c r="BZ200" s="34"/>
      <c r="CA200" s="34"/>
      <c r="CB200" s="34"/>
      <c r="CC200" s="34"/>
      <c r="CD200" s="34"/>
      <c r="CE200" s="34"/>
      <c r="CF200" s="34"/>
      <c r="CG200" s="34"/>
      <c r="CH200" s="34"/>
      <c r="CI200" s="34"/>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c r="DK200" s="34"/>
      <c r="DL200" s="34"/>
      <c r="DM200" s="34"/>
      <c r="DN200" s="34"/>
      <c r="DO200" s="34"/>
      <c r="DP200" s="34"/>
      <c r="DQ200" s="34"/>
      <c r="DR200" s="34"/>
      <c r="DS200" s="34"/>
      <c r="DT200" s="34"/>
      <c r="DU200" s="34"/>
      <c r="DV200" s="34"/>
      <c r="DW200" s="34"/>
      <c r="DX200" s="34"/>
      <c r="DY200" s="34"/>
      <c r="DZ200" s="34"/>
    </row>
    <row r="201" spans="1:130" outlineLevel="1">
      <c r="A201" s="21">
        <f t="shared" si="5"/>
        <v>36</v>
      </c>
      <c r="B201" s="21" t="s">
        <v>9</v>
      </c>
      <c r="C201" s="135" t="s">
        <v>542</v>
      </c>
      <c r="D201" s="218"/>
      <c r="E201" s="218"/>
      <c r="F201" s="218"/>
      <c r="G201" s="546"/>
      <c r="H201" s="21" t="s">
        <v>0</v>
      </c>
      <c r="I201" s="135" t="s">
        <v>500</v>
      </c>
      <c r="J201" s="136"/>
      <c r="K201" s="331"/>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c r="AV201" s="34"/>
      <c r="AW201" s="34"/>
      <c r="AX201" s="34"/>
      <c r="AY201" s="34"/>
      <c r="AZ201" s="34"/>
      <c r="BA201" s="34"/>
      <c r="BB201" s="34"/>
      <c r="BC201" s="34"/>
      <c r="BD201" s="34"/>
      <c r="BE201" s="34"/>
      <c r="BF201" s="34"/>
      <c r="BG201" s="34"/>
      <c r="BH201" s="34"/>
      <c r="BI201" s="34"/>
      <c r="BJ201" s="34"/>
      <c r="BK201" s="34"/>
      <c r="BL201" s="34"/>
      <c r="BM201" s="34"/>
      <c r="BN201" s="34"/>
      <c r="BO201" s="34"/>
      <c r="BP201" s="34"/>
      <c r="BQ201" s="34"/>
      <c r="BR201" s="34"/>
      <c r="BS201" s="34"/>
      <c r="BT201" s="34"/>
      <c r="BU201" s="34"/>
      <c r="BV201" s="34"/>
      <c r="BW201" s="34"/>
      <c r="BX201" s="34"/>
      <c r="BY201" s="34"/>
      <c r="BZ201" s="34"/>
      <c r="CA201" s="34"/>
      <c r="CB201" s="34"/>
      <c r="CC201" s="34"/>
      <c r="CD201" s="34"/>
      <c r="CE201" s="34"/>
      <c r="CF201" s="34"/>
      <c r="CG201" s="34"/>
      <c r="CH201" s="34"/>
      <c r="CI201" s="34"/>
      <c r="CJ201" s="34"/>
      <c r="CK201" s="34"/>
      <c r="CL201" s="34"/>
      <c r="CM201" s="34"/>
      <c r="CN201" s="34"/>
      <c r="CO201" s="34"/>
      <c r="CP201" s="34"/>
      <c r="CQ201" s="34"/>
      <c r="CR201" s="34"/>
      <c r="CS201" s="34"/>
      <c r="CT201" s="34"/>
      <c r="CU201" s="34"/>
      <c r="CV201" s="34"/>
      <c r="CW201" s="34"/>
      <c r="CX201" s="34"/>
      <c r="CY201" s="34"/>
      <c r="CZ201" s="34"/>
      <c r="DA201" s="34"/>
      <c r="DB201" s="34"/>
      <c r="DC201" s="34"/>
      <c r="DD201" s="34"/>
      <c r="DE201" s="34"/>
      <c r="DF201" s="34"/>
      <c r="DG201" s="34"/>
      <c r="DH201" s="34"/>
      <c r="DI201" s="34"/>
      <c r="DJ201" s="34"/>
      <c r="DK201" s="34"/>
      <c r="DL201" s="34"/>
      <c r="DM201" s="34"/>
      <c r="DN201" s="34"/>
      <c r="DO201" s="34"/>
      <c r="DP201" s="34"/>
      <c r="DQ201" s="34"/>
      <c r="DR201" s="34"/>
      <c r="DS201" s="34"/>
      <c r="DT201" s="34"/>
      <c r="DU201" s="34"/>
      <c r="DV201" s="34"/>
      <c r="DW201" s="34"/>
      <c r="DX201" s="34"/>
      <c r="DY201" s="34"/>
      <c r="DZ201" s="34"/>
    </row>
    <row r="202" spans="1:130" collapsed="1">
      <c r="A202" s="21">
        <f t="shared" si="5"/>
        <v>36</v>
      </c>
      <c r="B202" s="21" t="s">
        <v>9</v>
      </c>
      <c r="C202" s="135" t="s">
        <v>542</v>
      </c>
      <c r="D202" s="135"/>
      <c r="E202" s="218"/>
      <c r="F202" s="218"/>
      <c r="G202" s="546"/>
      <c r="H202" s="133" t="s">
        <v>18</v>
      </c>
      <c r="I202" s="128" t="s">
        <v>190</v>
      </c>
      <c r="J202" s="96" t="s">
        <v>190</v>
      </c>
    </row>
    <row r="203" spans="1:130">
      <c r="A203" s="21">
        <f t="shared" si="5"/>
        <v>36</v>
      </c>
      <c r="B203" s="21" t="s">
        <v>9</v>
      </c>
      <c r="C203" s="135" t="s">
        <v>542</v>
      </c>
      <c r="D203" s="135"/>
      <c r="E203" s="218"/>
      <c r="F203" s="218"/>
      <c r="G203" s="218"/>
    </row>
    <row r="204" spans="1:130">
      <c r="A204" s="21">
        <f t="shared" si="5"/>
        <v>36</v>
      </c>
      <c r="B204" s="21" t="s">
        <v>9</v>
      </c>
      <c r="C204" s="135" t="s">
        <v>542</v>
      </c>
      <c r="D204" s="135"/>
      <c r="E204" s="218"/>
      <c r="F204" s="218"/>
      <c r="G204" s="218"/>
    </row>
    <row r="205" spans="1:130">
      <c r="A205" s="21">
        <f t="shared" si="5"/>
        <v>36</v>
      </c>
      <c r="B205" s="21" t="s">
        <v>9</v>
      </c>
      <c r="C205" s="135" t="s">
        <v>542</v>
      </c>
      <c r="D205" s="135"/>
      <c r="E205" s="218"/>
      <c r="F205" s="218"/>
      <c r="G205" s="218"/>
    </row>
    <row r="206" spans="1:130">
      <c r="A206" s="21">
        <f t="shared" si="5"/>
        <v>36</v>
      </c>
      <c r="B206" s="21" t="s">
        <v>9</v>
      </c>
      <c r="C206" s="135" t="s">
        <v>542</v>
      </c>
      <c r="D206" s="135"/>
      <c r="E206" s="218"/>
      <c r="F206" s="218"/>
      <c r="G206" s="218"/>
    </row>
    <row r="207" spans="1:130">
      <c r="A207" s="21">
        <f t="shared" si="5"/>
        <v>36</v>
      </c>
      <c r="B207" s="21" t="s">
        <v>9</v>
      </c>
      <c r="C207" s="135" t="s">
        <v>542</v>
      </c>
      <c r="D207" s="135"/>
      <c r="E207" s="218"/>
      <c r="F207" s="218"/>
      <c r="G207" s="218"/>
    </row>
    <row r="208" spans="1:130">
      <c r="A208" s="21">
        <f t="shared" si="5"/>
        <v>36</v>
      </c>
      <c r="B208" s="21" t="s">
        <v>9</v>
      </c>
      <c r="C208" s="135" t="s">
        <v>542</v>
      </c>
      <c r="D208" s="135"/>
      <c r="E208" s="218"/>
      <c r="F208" s="218"/>
      <c r="G208" s="218"/>
    </row>
    <row r="209" spans="1:7">
      <c r="A209" s="21">
        <f t="shared" si="5"/>
        <v>36</v>
      </c>
      <c r="B209" s="21" t="s">
        <v>9</v>
      </c>
      <c r="C209" s="135" t="s">
        <v>542</v>
      </c>
      <c r="D209" s="135"/>
      <c r="E209" s="218"/>
      <c r="F209" s="218"/>
      <c r="G209" s="218"/>
    </row>
    <row r="210" spans="1:7">
      <c r="A210" s="21">
        <f t="shared" si="5"/>
        <v>36</v>
      </c>
      <c r="B210" s="21" t="s">
        <v>9</v>
      </c>
      <c r="C210" s="135" t="s">
        <v>542</v>
      </c>
      <c r="D210" s="135"/>
      <c r="E210" s="218"/>
      <c r="F210" s="218"/>
      <c r="G210" s="218"/>
    </row>
    <row r="211" spans="1:7">
      <c r="A211" s="21">
        <f t="shared" si="5"/>
        <v>36</v>
      </c>
      <c r="B211" s="21" t="s">
        <v>9</v>
      </c>
      <c r="C211" s="135" t="s">
        <v>542</v>
      </c>
      <c r="D211" s="135"/>
      <c r="E211" s="218"/>
      <c r="F211" s="218"/>
      <c r="G211" s="218"/>
    </row>
    <row r="212" spans="1:7">
      <c r="A212" s="21">
        <f t="shared" si="5"/>
        <v>36</v>
      </c>
      <c r="B212" s="21" t="s">
        <v>9</v>
      </c>
      <c r="C212" s="135" t="s">
        <v>542</v>
      </c>
      <c r="D212" s="135"/>
      <c r="E212" s="218"/>
      <c r="F212" s="218"/>
      <c r="G212" s="218"/>
    </row>
    <row r="213" spans="1:7">
      <c r="A213" s="21">
        <f t="shared" si="5"/>
        <v>36</v>
      </c>
      <c r="B213" s="21" t="s">
        <v>9</v>
      </c>
      <c r="C213" s="135" t="s">
        <v>542</v>
      </c>
      <c r="D213" s="135"/>
      <c r="E213" s="218"/>
      <c r="F213" s="218"/>
      <c r="G213" s="218"/>
    </row>
    <row r="214" spans="1:7">
      <c r="A214" s="21">
        <f t="shared" si="5"/>
        <v>36</v>
      </c>
      <c r="B214" s="21" t="s">
        <v>9</v>
      </c>
      <c r="C214" s="135" t="s">
        <v>542</v>
      </c>
      <c r="D214" s="135"/>
      <c r="E214" s="218"/>
      <c r="F214" s="218"/>
      <c r="G214" s="218"/>
    </row>
    <row r="215" spans="1:7">
      <c r="A215" s="21">
        <f t="shared" si="5"/>
        <v>36</v>
      </c>
      <c r="B215" s="21" t="s">
        <v>9</v>
      </c>
      <c r="C215" s="135" t="s">
        <v>542</v>
      </c>
      <c r="D215" s="135"/>
      <c r="E215" s="218"/>
      <c r="F215" s="218"/>
      <c r="G215" s="218"/>
    </row>
    <row r="216" spans="1:7">
      <c r="A216" s="21">
        <f t="shared" si="5"/>
        <v>36</v>
      </c>
      <c r="B216" s="21" t="s">
        <v>9</v>
      </c>
      <c r="C216" s="135" t="s">
        <v>542</v>
      </c>
      <c r="D216" s="135"/>
      <c r="E216" s="218"/>
      <c r="F216" s="218"/>
      <c r="G216" s="218"/>
    </row>
    <row r="217" spans="1:7">
      <c r="A217" s="21">
        <f t="shared" si="5"/>
        <v>36</v>
      </c>
      <c r="B217" s="21" t="s">
        <v>9</v>
      </c>
      <c r="C217" s="135" t="s">
        <v>542</v>
      </c>
      <c r="D217" s="135"/>
      <c r="E217" s="218"/>
      <c r="F217" s="218"/>
      <c r="G217" s="218"/>
    </row>
    <row r="218" spans="1:7">
      <c r="A218" s="21">
        <f t="shared" si="5"/>
        <v>36</v>
      </c>
      <c r="B218" s="21" t="s">
        <v>9</v>
      </c>
      <c r="C218" s="135" t="s">
        <v>542</v>
      </c>
      <c r="D218" s="135"/>
      <c r="E218" s="218"/>
      <c r="F218" s="218"/>
      <c r="G218" s="218"/>
    </row>
    <row r="219" spans="1:7">
      <c r="A219" s="21">
        <f t="shared" si="5"/>
        <v>36</v>
      </c>
      <c r="B219" s="21" t="s">
        <v>9</v>
      </c>
      <c r="C219" s="135" t="s">
        <v>542</v>
      </c>
      <c r="D219" s="135"/>
      <c r="E219" s="218"/>
      <c r="F219" s="218"/>
      <c r="G219" s="218"/>
    </row>
    <row r="220" spans="1:7">
      <c r="A220" s="21">
        <f t="shared" si="5"/>
        <v>36</v>
      </c>
      <c r="B220" s="21" t="s">
        <v>9</v>
      </c>
      <c r="C220" s="135" t="s">
        <v>542</v>
      </c>
      <c r="D220" s="135"/>
      <c r="E220" s="218"/>
      <c r="F220" s="218"/>
      <c r="G220" s="218"/>
    </row>
    <row r="221" spans="1:7">
      <c r="A221" s="21">
        <f t="shared" si="5"/>
        <v>36</v>
      </c>
      <c r="B221" s="21" t="s">
        <v>9</v>
      </c>
      <c r="C221" s="135" t="s">
        <v>542</v>
      </c>
      <c r="D221" s="135"/>
      <c r="E221" s="218"/>
      <c r="F221" s="218"/>
      <c r="G221" s="218"/>
    </row>
    <row r="222" spans="1:7">
      <c r="A222" s="21">
        <f t="shared" si="5"/>
        <v>36</v>
      </c>
      <c r="B222" s="21" t="s">
        <v>9</v>
      </c>
      <c r="C222" s="135" t="s">
        <v>542</v>
      </c>
      <c r="D222" s="135"/>
      <c r="E222" s="218"/>
      <c r="F222" s="218"/>
      <c r="G222" s="218"/>
    </row>
    <row r="223" spans="1:7">
      <c r="A223" s="21">
        <f t="shared" si="5"/>
        <v>36</v>
      </c>
      <c r="B223" s="21" t="s">
        <v>9</v>
      </c>
      <c r="C223" s="135" t="s">
        <v>542</v>
      </c>
      <c r="D223" s="135"/>
      <c r="E223" s="218"/>
      <c r="F223" s="218"/>
      <c r="G223" s="218"/>
    </row>
    <row r="224" spans="1:7">
      <c r="A224" s="21">
        <f t="shared" si="5"/>
        <v>36</v>
      </c>
      <c r="B224" s="21" t="s">
        <v>9</v>
      </c>
      <c r="C224" s="135" t="s">
        <v>542</v>
      </c>
      <c r="D224" s="135"/>
      <c r="E224" s="218"/>
      <c r="F224" s="218"/>
      <c r="G224" s="218"/>
    </row>
    <row r="225" spans="1:7">
      <c r="A225" s="21">
        <f t="shared" ref="A225:A288" si="6">IF($C225="","blank",MATCH($C225,$I$5:$I$202,0))</f>
        <v>36</v>
      </c>
      <c r="B225" s="21" t="s">
        <v>9</v>
      </c>
      <c r="C225" s="135" t="s">
        <v>542</v>
      </c>
      <c r="D225" s="135"/>
      <c r="E225" s="218"/>
      <c r="F225" s="218"/>
      <c r="G225" s="218"/>
    </row>
    <row r="226" spans="1:7">
      <c r="A226" s="21">
        <f t="shared" si="6"/>
        <v>36</v>
      </c>
      <c r="B226" s="21" t="s">
        <v>9</v>
      </c>
      <c r="C226" s="135" t="s">
        <v>542</v>
      </c>
      <c r="D226" s="135"/>
      <c r="E226" s="218"/>
      <c r="F226" s="218"/>
      <c r="G226" s="218"/>
    </row>
    <row r="227" spans="1:7">
      <c r="A227" s="21">
        <f t="shared" si="6"/>
        <v>36</v>
      </c>
      <c r="B227" s="21" t="s">
        <v>9</v>
      </c>
      <c r="C227" s="135" t="s">
        <v>542</v>
      </c>
      <c r="D227" s="135"/>
      <c r="E227" s="218"/>
      <c r="F227" s="218"/>
      <c r="G227" s="218"/>
    </row>
    <row r="228" spans="1:7">
      <c r="A228" s="21">
        <f t="shared" si="6"/>
        <v>36</v>
      </c>
      <c r="B228" s="21" t="s">
        <v>9</v>
      </c>
      <c r="C228" s="135" t="s">
        <v>542</v>
      </c>
      <c r="D228" s="135"/>
      <c r="E228" s="218"/>
      <c r="F228" s="218"/>
      <c r="G228" s="218"/>
    </row>
    <row r="229" spans="1:7">
      <c r="A229" s="21">
        <f t="shared" si="6"/>
        <v>36</v>
      </c>
      <c r="B229" s="21" t="s">
        <v>9</v>
      </c>
      <c r="C229" s="135" t="s">
        <v>542</v>
      </c>
      <c r="D229" s="135"/>
      <c r="E229" s="218"/>
      <c r="F229" s="218"/>
      <c r="G229" s="218"/>
    </row>
    <row r="230" spans="1:7">
      <c r="A230" s="21">
        <f t="shared" si="6"/>
        <v>36</v>
      </c>
      <c r="B230" s="21" t="s">
        <v>9</v>
      </c>
      <c r="C230" s="135" t="s">
        <v>542</v>
      </c>
      <c r="D230" s="135"/>
      <c r="E230" s="218"/>
      <c r="F230" s="218"/>
      <c r="G230" s="218"/>
    </row>
    <row r="231" spans="1:7">
      <c r="A231" s="21">
        <f t="shared" si="6"/>
        <v>36</v>
      </c>
      <c r="B231" s="21" t="s">
        <v>9</v>
      </c>
      <c r="C231" s="135" t="s">
        <v>542</v>
      </c>
      <c r="D231" s="135"/>
      <c r="E231" s="218"/>
      <c r="F231" s="218"/>
      <c r="G231" s="218"/>
    </row>
    <row r="232" spans="1:7">
      <c r="A232" s="21">
        <f t="shared" si="6"/>
        <v>36</v>
      </c>
      <c r="B232" s="21" t="s">
        <v>9</v>
      </c>
      <c r="C232" s="135" t="s">
        <v>542</v>
      </c>
      <c r="D232" s="135"/>
      <c r="E232" s="218"/>
      <c r="F232" s="218"/>
      <c r="G232" s="218"/>
    </row>
    <row r="233" spans="1:7">
      <c r="A233" s="21">
        <f t="shared" si="6"/>
        <v>36</v>
      </c>
      <c r="B233" s="21" t="s">
        <v>9</v>
      </c>
      <c r="C233" s="135" t="s">
        <v>542</v>
      </c>
      <c r="D233" s="135"/>
      <c r="E233" s="218"/>
      <c r="F233" s="218"/>
      <c r="G233" s="218"/>
    </row>
    <row r="234" spans="1:7">
      <c r="A234" s="21">
        <f t="shared" si="6"/>
        <v>36</v>
      </c>
      <c r="B234" s="21" t="s">
        <v>9</v>
      </c>
      <c r="C234" s="135" t="s">
        <v>542</v>
      </c>
      <c r="D234" s="135"/>
      <c r="E234" s="218"/>
      <c r="F234" s="218"/>
      <c r="G234" s="218"/>
    </row>
    <row r="235" spans="1:7">
      <c r="A235" s="21">
        <f t="shared" si="6"/>
        <v>36</v>
      </c>
      <c r="B235" s="21" t="s">
        <v>9</v>
      </c>
      <c r="C235" s="135" t="s">
        <v>542</v>
      </c>
      <c r="D235" s="135"/>
      <c r="E235" s="218"/>
      <c r="F235" s="218"/>
      <c r="G235" s="218"/>
    </row>
    <row r="236" spans="1:7">
      <c r="A236" s="21">
        <f t="shared" si="6"/>
        <v>36</v>
      </c>
      <c r="B236" s="21" t="s">
        <v>9</v>
      </c>
      <c r="C236" s="135" t="s">
        <v>542</v>
      </c>
      <c r="D236" s="135"/>
      <c r="E236" s="218"/>
      <c r="F236" s="218"/>
      <c r="G236" s="218"/>
    </row>
    <row r="237" spans="1:7">
      <c r="A237" s="21">
        <f t="shared" si="6"/>
        <v>36</v>
      </c>
      <c r="B237" s="21" t="s">
        <v>9</v>
      </c>
      <c r="C237" s="135" t="s">
        <v>542</v>
      </c>
      <c r="D237" s="135"/>
      <c r="E237" s="218"/>
      <c r="F237" s="218"/>
      <c r="G237" s="218"/>
    </row>
    <row r="238" spans="1:7">
      <c r="A238" s="21">
        <f t="shared" si="6"/>
        <v>36</v>
      </c>
      <c r="B238" s="21" t="s">
        <v>9</v>
      </c>
      <c r="C238" s="135" t="s">
        <v>542</v>
      </c>
      <c r="D238" s="135"/>
      <c r="E238" s="218"/>
      <c r="F238" s="218"/>
      <c r="G238" s="218"/>
    </row>
    <row r="239" spans="1:7">
      <c r="A239" s="21">
        <f t="shared" si="6"/>
        <v>36</v>
      </c>
      <c r="B239" s="21" t="s">
        <v>9</v>
      </c>
      <c r="C239" s="135" t="s">
        <v>542</v>
      </c>
      <c r="D239" s="135"/>
      <c r="E239" s="218"/>
      <c r="F239" s="218"/>
      <c r="G239" s="218"/>
    </row>
    <row r="240" spans="1:7">
      <c r="A240" s="21">
        <f t="shared" si="6"/>
        <v>36</v>
      </c>
      <c r="B240" s="21" t="s">
        <v>9</v>
      </c>
      <c r="C240" s="135" t="s">
        <v>542</v>
      </c>
      <c r="D240" s="135"/>
      <c r="E240" s="218"/>
      <c r="F240" s="218"/>
      <c r="G240" s="218"/>
    </row>
    <row r="241" spans="1:7">
      <c r="A241" s="21">
        <f t="shared" si="6"/>
        <v>36</v>
      </c>
      <c r="B241" s="21" t="s">
        <v>9</v>
      </c>
      <c r="C241" s="135" t="s">
        <v>542</v>
      </c>
      <c r="D241" s="135"/>
      <c r="E241" s="218"/>
      <c r="F241" s="218"/>
      <c r="G241" s="218"/>
    </row>
    <row r="242" spans="1:7">
      <c r="A242" s="21">
        <f t="shared" si="6"/>
        <v>36</v>
      </c>
      <c r="B242" s="21" t="s">
        <v>9</v>
      </c>
      <c r="C242" s="135" t="s">
        <v>542</v>
      </c>
      <c r="D242" s="135"/>
      <c r="E242" s="218"/>
      <c r="F242" s="218"/>
      <c r="G242" s="218"/>
    </row>
    <row r="243" spans="1:7">
      <c r="A243" s="21">
        <f t="shared" si="6"/>
        <v>36</v>
      </c>
      <c r="B243" s="21" t="s">
        <v>9</v>
      </c>
      <c r="C243" s="135" t="s">
        <v>542</v>
      </c>
      <c r="D243" s="135"/>
      <c r="E243" s="218"/>
      <c r="F243" s="218"/>
      <c r="G243" s="218"/>
    </row>
    <row r="244" spans="1:7">
      <c r="A244" s="21">
        <f t="shared" si="6"/>
        <v>36</v>
      </c>
      <c r="B244" s="21" t="s">
        <v>9</v>
      </c>
      <c r="C244" s="135" t="s">
        <v>542</v>
      </c>
      <c r="D244" s="135"/>
      <c r="E244" s="218"/>
      <c r="F244" s="218"/>
      <c r="G244" s="218"/>
    </row>
    <row r="245" spans="1:7">
      <c r="A245" s="21">
        <f t="shared" si="6"/>
        <v>36</v>
      </c>
      <c r="B245" s="21" t="s">
        <v>9</v>
      </c>
      <c r="C245" s="135" t="s">
        <v>542</v>
      </c>
      <c r="D245" s="135"/>
      <c r="E245" s="218"/>
      <c r="F245" s="218"/>
      <c r="G245" s="218"/>
    </row>
    <row r="246" spans="1:7">
      <c r="A246" s="21">
        <f t="shared" si="6"/>
        <v>36</v>
      </c>
      <c r="B246" s="21" t="s">
        <v>9</v>
      </c>
      <c r="C246" s="135" t="s">
        <v>542</v>
      </c>
      <c r="D246" s="135"/>
      <c r="E246" s="218"/>
      <c r="F246" s="218"/>
      <c r="G246" s="218"/>
    </row>
    <row r="247" spans="1:7">
      <c r="A247" s="21">
        <f t="shared" si="6"/>
        <v>36</v>
      </c>
      <c r="B247" s="21" t="s">
        <v>9</v>
      </c>
      <c r="C247" s="135" t="s">
        <v>542</v>
      </c>
      <c r="D247" s="135"/>
      <c r="E247" s="218"/>
      <c r="F247" s="218"/>
      <c r="G247" s="218"/>
    </row>
    <row r="248" spans="1:7">
      <c r="A248" s="21">
        <f t="shared" si="6"/>
        <v>36</v>
      </c>
      <c r="B248" s="21" t="s">
        <v>9</v>
      </c>
      <c r="C248" s="135" t="s">
        <v>542</v>
      </c>
      <c r="D248" s="135"/>
      <c r="E248" s="218"/>
      <c r="F248" s="218"/>
      <c r="G248" s="218"/>
    </row>
    <row r="249" spans="1:7">
      <c r="A249" s="21">
        <f t="shared" si="6"/>
        <v>36</v>
      </c>
      <c r="B249" s="21" t="s">
        <v>9</v>
      </c>
      <c r="C249" s="135" t="s">
        <v>542</v>
      </c>
      <c r="D249" s="135"/>
      <c r="E249" s="218"/>
      <c r="F249" s="218"/>
      <c r="G249" s="218"/>
    </row>
    <row r="250" spans="1:7">
      <c r="A250" s="21">
        <f t="shared" si="6"/>
        <v>36</v>
      </c>
      <c r="B250" s="21" t="s">
        <v>9</v>
      </c>
      <c r="C250" s="135" t="s">
        <v>542</v>
      </c>
      <c r="D250" s="135"/>
      <c r="E250" s="218"/>
      <c r="F250" s="218"/>
      <c r="G250" s="218"/>
    </row>
    <row r="251" spans="1:7">
      <c r="A251" s="21">
        <f t="shared" si="6"/>
        <v>36</v>
      </c>
      <c r="B251" s="21" t="s">
        <v>9</v>
      </c>
      <c r="C251" s="135" t="s">
        <v>542</v>
      </c>
      <c r="D251" s="135"/>
      <c r="E251" s="218"/>
      <c r="F251" s="218"/>
      <c r="G251" s="218"/>
    </row>
    <row r="252" spans="1:7">
      <c r="A252" s="21">
        <f t="shared" si="6"/>
        <v>36</v>
      </c>
      <c r="B252" s="21" t="s">
        <v>9</v>
      </c>
      <c r="C252" s="135" t="s">
        <v>542</v>
      </c>
      <c r="D252" s="135"/>
      <c r="E252" s="218"/>
      <c r="F252" s="218"/>
      <c r="G252" s="218"/>
    </row>
    <row r="253" spans="1:7">
      <c r="A253" s="21">
        <f t="shared" si="6"/>
        <v>36</v>
      </c>
      <c r="B253" s="21" t="s">
        <v>9</v>
      </c>
      <c r="C253" s="135" t="s">
        <v>542</v>
      </c>
      <c r="D253" s="135"/>
      <c r="E253" s="218"/>
      <c r="F253" s="218"/>
      <c r="G253" s="218"/>
    </row>
    <row r="254" spans="1:7">
      <c r="A254" s="21">
        <f t="shared" si="6"/>
        <v>36</v>
      </c>
      <c r="B254" s="21" t="s">
        <v>9</v>
      </c>
      <c r="C254" s="135" t="s">
        <v>542</v>
      </c>
      <c r="D254" s="135"/>
      <c r="E254" s="218"/>
      <c r="F254" s="218"/>
      <c r="G254" s="218"/>
    </row>
    <row r="255" spans="1:7">
      <c r="A255" s="21">
        <f t="shared" si="6"/>
        <v>36</v>
      </c>
      <c r="B255" s="21" t="s">
        <v>9</v>
      </c>
      <c r="C255" s="135" t="s">
        <v>542</v>
      </c>
      <c r="D255" s="135"/>
      <c r="E255" s="218"/>
      <c r="F255" s="218"/>
      <c r="G255" s="218"/>
    </row>
    <row r="256" spans="1:7">
      <c r="A256" s="21">
        <f t="shared" si="6"/>
        <v>36</v>
      </c>
      <c r="B256" s="21" t="s">
        <v>9</v>
      </c>
      <c r="C256" s="135" t="s">
        <v>542</v>
      </c>
      <c r="D256" s="135"/>
      <c r="E256" s="218"/>
      <c r="F256" s="218"/>
      <c r="G256" s="218"/>
    </row>
    <row r="257" spans="1:7">
      <c r="A257" s="21">
        <f t="shared" si="6"/>
        <v>36</v>
      </c>
      <c r="B257" s="21" t="s">
        <v>9</v>
      </c>
      <c r="C257" s="135" t="s">
        <v>542</v>
      </c>
      <c r="D257" s="135"/>
      <c r="E257" s="218"/>
      <c r="F257" s="218"/>
      <c r="G257" s="218"/>
    </row>
    <row r="258" spans="1:7">
      <c r="A258" s="21">
        <f t="shared" si="6"/>
        <v>36</v>
      </c>
      <c r="B258" s="21" t="s">
        <v>9</v>
      </c>
      <c r="C258" s="135" t="s">
        <v>542</v>
      </c>
      <c r="D258" s="135"/>
      <c r="E258" s="218"/>
      <c r="F258" s="218"/>
      <c r="G258" s="218"/>
    </row>
    <row r="259" spans="1:7">
      <c r="A259" s="21">
        <f t="shared" si="6"/>
        <v>36</v>
      </c>
      <c r="B259" s="21" t="s">
        <v>9</v>
      </c>
      <c r="C259" s="135" t="s">
        <v>542</v>
      </c>
      <c r="D259" s="135"/>
      <c r="E259" s="218"/>
      <c r="F259" s="218"/>
      <c r="G259" s="218"/>
    </row>
    <row r="260" spans="1:7">
      <c r="A260" s="21">
        <f t="shared" si="6"/>
        <v>36</v>
      </c>
      <c r="B260" s="21" t="s">
        <v>9</v>
      </c>
      <c r="C260" s="135" t="s">
        <v>542</v>
      </c>
      <c r="D260" s="135"/>
      <c r="E260" s="218"/>
      <c r="F260" s="218"/>
      <c r="G260" s="218"/>
    </row>
    <row r="261" spans="1:7">
      <c r="A261" s="21">
        <f t="shared" si="6"/>
        <v>36</v>
      </c>
      <c r="B261" s="21" t="s">
        <v>9</v>
      </c>
      <c r="C261" s="135" t="s">
        <v>542</v>
      </c>
      <c r="D261" s="135"/>
      <c r="E261" s="218"/>
      <c r="F261" s="218"/>
      <c r="G261" s="218"/>
    </row>
    <row r="262" spans="1:7">
      <c r="A262" s="21">
        <f t="shared" si="6"/>
        <v>36</v>
      </c>
      <c r="B262" s="21" t="s">
        <v>9</v>
      </c>
      <c r="C262" s="135" t="s">
        <v>542</v>
      </c>
      <c r="D262" s="135"/>
      <c r="E262" s="218"/>
      <c r="F262" s="218"/>
      <c r="G262" s="218"/>
    </row>
    <row r="263" spans="1:7">
      <c r="A263" s="21">
        <f t="shared" si="6"/>
        <v>36</v>
      </c>
      <c r="B263" s="21" t="s">
        <v>9</v>
      </c>
      <c r="C263" s="135" t="s">
        <v>542</v>
      </c>
      <c r="D263" s="135"/>
      <c r="E263" s="218"/>
      <c r="F263" s="218"/>
      <c r="G263" s="218"/>
    </row>
    <row r="264" spans="1:7">
      <c r="A264" s="21">
        <f t="shared" si="6"/>
        <v>36</v>
      </c>
      <c r="B264" s="21" t="s">
        <v>9</v>
      </c>
      <c r="C264" s="135" t="s">
        <v>542</v>
      </c>
      <c r="D264" s="135"/>
      <c r="E264" s="218"/>
      <c r="F264" s="218"/>
      <c r="G264" s="218"/>
    </row>
    <row r="265" spans="1:7">
      <c r="A265" s="21">
        <f t="shared" si="6"/>
        <v>36</v>
      </c>
      <c r="B265" s="21" t="s">
        <v>9</v>
      </c>
      <c r="C265" s="135" t="s">
        <v>542</v>
      </c>
      <c r="D265" s="135"/>
      <c r="E265" s="218"/>
      <c r="F265" s="218"/>
      <c r="G265" s="218"/>
    </row>
    <row r="266" spans="1:7">
      <c r="A266" s="21">
        <f t="shared" si="6"/>
        <v>36</v>
      </c>
      <c r="B266" s="21" t="s">
        <v>9</v>
      </c>
      <c r="C266" s="135" t="s">
        <v>542</v>
      </c>
      <c r="D266" s="135"/>
      <c r="E266" s="218"/>
      <c r="F266" s="218"/>
      <c r="G266" s="218"/>
    </row>
    <row r="267" spans="1:7">
      <c r="A267" s="21">
        <f t="shared" si="6"/>
        <v>36</v>
      </c>
      <c r="B267" s="21" t="s">
        <v>9</v>
      </c>
      <c r="C267" s="135" t="s">
        <v>542</v>
      </c>
      <c r="D267" s="135"/>
      <c r="E267" s="218"/>
      <c r="F267" s="218"/>
      <c r="G267" s="218"/>
    </row>
    <row r="268" spans="1:7">
      <c r="A268" s="21">
        <f t="shared" si="6"/>
        <v>36</v>
      </c>
      <c r="B268" s="21" t="s">
        <v>9</v>
      </c>
      <c r="C268" s="135" t="s">
        <v>542</v>
      </c>
      <c r="D268" s="135"/>
      <c r="E268" s="218"/>
      <c r="F268" s="218"/>
      <c r="G268" s="218"/>
    </row>
    <row r="269" spans="1:7">
      <c r="A269" s="21">
        <f t="shared" si="6"/>
        <v>36</v>
      </c>
      <c r="B269" s="21" t="s">
        <v>9</v>
      </c>
      <c r="C269" s="135" t="s">
        <v>542</v>
      </c>
      <c r="D269" s="135"/>
      <c r="E269" s="218"/>
      <c r="F269" s="218"/>
      <c r="G269" s="218"/>
    </row>
    <row r="270" spans="1:7">
      <c r="A270" s="21">
        <f t="shared" si="6"/>
        <v>36</v>
      </c>
      <c r="B270" s="21" t="s">
        <v>9</v>
      </c>
      <c r="C270" s="135" t="s">
        <v>542</v>
      </c>
      <c r="D270" s="135"/>
      <c r="E270" s="218"/>
      <c r="F270" s="218"/>
      <c r="G270" s="218"/>
    </row>
    <row r="271" spans="1:7">
      <c r="A271" s="21">
        <f t="shared" si="6"/>
        <v>36</v>
      </c>
      <c r="B271" s="21" t="s">
        <v>9</v>
      </c>
      <c r="C271" s="135" t="s">
        <v>542</v>
      </c>
      <c r="D271" s="135"/>
      <c r="E271" s="218"/>
      <c r="F271" s="218"/>
      <c r="G271" s="218"/>
    </row>
    <row r="272" spans="1:7">
      <c r="A272" s="21">
        <f t="shared" si="6"/>
        <v>36</v>
      </c>
      <c r="B272" s="21" t="s">
        <v>9</v>
      </c>
      <c r="C272" s="135" t="s">
        <v>542</v>
      </c>
      <c r="D272" s="135"/>
      <c r="E272" s="218"/>
      <c r="F272" s="218"/>
      <c r="G272" s="218"/>
    </row>
    <row r="273" spans="1:7">
      <c r="A273" s="21">
        <f t="shared" si="6"/>
        <v>36</v>
      </c>
      <c r="B273" s="21" t="s">
        <v>9</v>
      </c>
      <c r="C273" s="135" t="s">
        <v>542</v>
      </c>
      <c r="D273" s="135"/>
      <c r="E273" s="218"/>
      <c r="F273" s="218"/>
      <c r="G273" s="218"/>
    </row>
    <row r="274" spans="1:7">
      <c r="A274" s="21">
        <f t="shared" si="6"/>
        <v>36</v>
      </c>
      <c r="B274" s="21" t="s">
        <v>9</v>
      </c>
      <c r="C274" s="135" t="s">
        <v>542</v>
      </c>
      <c r="D274" s="135"/>
      <c r="E274" s="218"/>
      <c r="F274" s="218"/>
      <c r="G274" s="218"/>
    </row>
    <row r="275" spans="1:7">
      <c r="A275" s="21">
        <f t="shared" si="6"/>
        <v>36</v>
      </c>
      <c r="B275" s="21" t="s">
        <v>9</v>
      </c>
      <c r="C275" s="135" t="s">
        <v>542</v>
      </c>
      <c r="D275" s="135"/>
      <c r="E275" s="218"/>
      <c r="F275" s="218"/>
      <c r="G275" s="218"/>
    </row>
    <row r="276" spans="1:7">
      <c r="A276" s="21">
        <f t="shared" si="6"/>
        <v>36</v>
      </c>
      <c r="B276" s="21" t="s">
        <v>9</v>
      </c>
      <c r="C276" s="135" t="s">
        <v>542</v>
      </c>
      <c r="D276" s="135"/>
      <c r="E276" s="218"/>
      <c r="F276" s="218"/>
      <c r="G276" s="218"/>
    </row>
    <row r="277" spans="1:7">
      <c r="A277" s="21">
        <f t="shared" si="6"/>
        <v>36</v>
      </c>
      <c r="B277" s="21" t="s">
        <v>9</v>
      </c>
      <c r="C277" s="135" t="s">
        <v>542</v>
      </c>
      <c r="D277" s="135"/>
      <c r="E277" s="218"/>
      <c r="F277" s="218"/>
      <c r="G277" s="218"/>
    </row>
    <row r="278" spans="1:7">
      <c r="A278" s="21">
        <f t="shared" si="6"/>
        <v>36</v>
      </c>
      <c r="B278" s="21" t="s">
        <v>9</v>
      </c>
      <c r="C278" s="135" t="s">
        <v>542</v>
      </c>
      <c r="D278" s="135"/>
      <c r="E278" s="218"/>
      <c r="F278" s="218"/>
      <c r="G278" s="218"/>
    </row>
    <row r="279" spans="1:7">
      <c r="A279" s="21">
        <f t="shared" si="6"/>
        <v>36</v>
      </c>
      <c r="B279" s="21" t="s">
        <v>9</v>
      </c>
      <c r="C279" s="135" t="s">
        <v>542</v>
      </c>
      <c r="D279" s="135"/>
      <c r="E279" s="218"/>
      <c r="F279" s="218"/>
      <c r="G279" s="218"/>
    </row>
    <row r="280" spans="1:7">
      <c r="A280" s="21">
        <f t="shared" si="6"/>
        <v>36</v>
      </c>
      <c r="B280" s="21" t="s">
        <v>9</v>
      </c>
      <c r="C280" s="135" t="s">
        <v>542</v>
      </c>
      <c r="D280" s="135"/>
      <c r="E280" s="218"/>
      <c r="F280" s="218"/>
      <c r="G280" s="218"/>
    </row>
    <row r="281" spans="1:7">
      <c r="A281" s="21">
        <f t="shared" si="6"/>
        <v>36</v>
      </c>
      <c r="B281" s="21" t="s">
        <v>9</v>
      </c>
      <c r="C281" s="135" t="s">
        <v>542</v>
      </c>
      <c r="D281" s="135"/>
      <c r="E281" s="218"/>
      <c r="F281" s="218"/>
      <c r="G281" s="218"/>
    </row>
    <row r="282" spans="1:7">
      <c r="A282" s="21">
        <f t="shared" si="6"/>
        <v>36</v>
      </c>
      <c r="B282" s="21" t="s">
        <v>9</v>
      </c>
      <c r="C282" s="135" t="s">
        <v>542</v>
      </c>
      <c r="D282" s="135"/>
      <c r="E282" s="218"/>
      <c r="F282" s="218"/>
      <c r="G282" s="218"/>
    </row>
    <row r="283" spans="1:7">
      <c r="A283" s="21">
        <f t="shared" si="6"/>
        <v>36</v>
      </c>
      <c r="B283" s="21" t="s">
        <v>9</v>
      </c>
      <c r="C283" s="135" t="s">
        <v>542</v>
      </c>
      <c r="D283" s="135"/>
      <c r="E283" s="218"/>
      <c r="F283" s="218"/>
      <c r="G283" s="218"/>
    </row>
    <row r="284" spans="1:7">
      <c r="A284" s="21">
        <f t="shared" si="6"/>
        <v>36</v>
      </c>
      <c r="B284" s="21" t="s">
        <v>9</v>
      </c>
      <c r="C284" s="135" t="s">
        <v>542</v>
      </c>
      <c r="D284" s="135"/>
      <c r="E284" s="218"/>
      <c r="F284" s="218"/>
      <c r="G284" s="218"/>
    </row>
    <row r="285" spans="1:7">
      <c r="A285" s="21">
        <f t="shared" si="6"/>
        <v>36</v>
      </c>
      <c r="B285" s="21" t="s">
        <v>9</v>
      </c>
      <c r="C285" s="135" t="s">
        <v>542</v>
      </c>
      <c r="D285" s="135"/>
      <c r="E285" s="218"/>
      <c r="F285" s="218"/>
      <c r="G285" s="218"/>
    </row>
    <row r="286" spans="1:7">
      <c r="A286" s="21">
        <f t="shared" si="6"/>
        <v>36</v>
      </c>
      <c r="B286" s="21" t="s">
        <v>9</v>
      </c>
      <c r="C286" s="135" t="s">
        <v>542</v>
      </c>
      <c r="D286" s="135"/>
      <c r="E286" s="218"/>
      <c r="F286" s="218"/>
      <c r="G286" s="218"/>
    </row>
    <row r="287" spans="1:7">
      <c r="A287" s="21">
        <f t="shared" si="6"/>
        <v>36</v>
      </c>
      <c r="B287" s="21" t="s">
        <v>9</v>
      </c>
      <c r="C287" s="135" t="s">
        <v>542</v>
      </c>
      <c r="D287" s="135"/>
      <c r="E287" s="218"/>
      <c r="F287" s="218"/>
      <c r="G287" s="218"/>
    </row>
    <row r="288" spans="1:7">
      <c r="A288" s="21">
        <f t="shared" si="6"/>
        <v>36</v>
      </c>
      <c r="B288" s="21" t="s">
        <v>9</v>
      </c>
      <c r="C288" s="135" t="s">
        <v>542</v>
      </c>
      <c r="D288" s="135"/>
      <c r="E288" s="218"/>
      <c r="F288" s="218"/>
      <c r="G288" s="218"/>
    </row>
    <row r="289" spans="1:7">
      <c r="A289" s="21">
        <f t="shared" ref="A289:A352" si="7">IF($C289="","blank",MATCH($C289,$I$5:$I$202,0))</f>
        <v>36</v>
      </c>
      <c r="B289" s="21" t="s">
        <v>9</v>
      </c>
      <c r="C289" s="135" t="s">
        <v>542</v>
      </c>
      <c r="D289" s="135"/>
      <c r="E289" s="218"/>
      <c r="F289" s="218"/>
      <c r="G289" s="218"/>
    </row>
    <row r="290" spans="1:7">
      <c r="A290" s="21">
        <f t="shared" si="7"/>
        <v>36</v>
      </c>
      <c r="B290" s="21" t="s">
        <v>9</v>
      </c>
      <c r="C290" s="135" t="s">
        <v>542</v>
      </c>
      <c r="D290" s="135"/>
      <c r="E290" s="218"/>
      <c r="F290" s="218"/>
      <c r="G290" s="218"/>
    </row>
    <row r="291" spans="1:7">
      <c r="A291" s="21">
        <f t="shared" si="7"/>
        <v>36</v>
      </c>
      <c r="B291" s="21" t="s">
        <v>9</v>
      </c>
      <c r="C291" s="135" t="s">
        <v>542</v>
      </c>
      <c r="D291" s="135"/>
      <c r="E291" s="218"/>
      <c r="F291" s="218"/>
      <c r="G291" s="218"/>
    </row>
    <row r="292" spans="1:7">
      <c r="A292" s="21">
        <f t="shared" si="7"/>
        <v>36</v>
      </c>
      <c r="B292" s="21" t="s">
        <v>9</v>
      </c>
      <c r="C292" s="135" t="s">
        <v>542</v>
      </c>
      <c r="D292" s="135"/>
      <c r="E292" s="218"/>
      <c r="F292" s="218"/>
      <c r="G292" s="218"/>
    </row>
    <row r="293" spans="1:7">
      <c r="A293" s="21">
        <f t="shared" si="7"/>
        <v>36</v>
      </c>
      <c r="B293" s="21" t="s">
        <v>9</v>
      </c>
      <c r="C293" s="135" t="s">
        <v>542</v>
      </c>
      <c r="D293" s="135"/>
      <c r="E293" s="218"/>
      <c r="F293" s="218"/>
      <c r="G293" s="218"/>
    </row>
    <row r="294" spans="1:7">
      <c r="A294" s="21">
        <f t="shared" si="7"/>
        <v>36</v>
      </c>
      <c r="B294" s="21" t="s">
        <v>9</v>
      </c>
      <c r="C294" s="135" t="s">
        <v>542</v>
      </c>
      <c r="D294" s="135"/>
      <c r="E294" s="218"/>
      <c r="F294" s="218"/>
      <c r="G294" s="218"/>
    </row>
    <row r="295" spans="1:7">
      <c r="A295" s="21">
        <f t="shared" si="7"/>
        <v>36</v>
      </c>
      <c r="B295" s="21" t="s">
        <v>9</v>
      </c>
      <c r="C295" s="135" t="s">
        <v>542</v>
      </c>
      <c r="D295" s="135"/>
      <c r="E295" s="218"/>
      <c r="F295" s="218"/>
      <c r="G295" s="218"/>
    </row>
    <row r="296" spans="1:7">
      <c r="A296" s="21">
        <f t="shared" si="7"/>
        <v>36</v>
      </c>
      <c r="B296" s="21" t="s">
        <v>9</v>
      </c>
      <c r="C296" s="135" t="s">
        <v>542</v>
      </c>
      <c r="D296" s="135"/>
      <c r="E296" s="218"/>
      <c r="F296" s="218"/>
      <c r="G296" s="218"/>
    </row>
    <row r="297" spans="1:7">
      <c r="A297" s="21">
        <f t="shared" si="7"/>
        <v>36</v>
      </c>
      <c r="B297" s="21" t="s">
        <v>9</v>
      </c>
      <c r="C297" s="135" t="s">
        <v>542</v>
      </c>
      <c r="D297" s="135"/>
      <c r="E297" s="218"/>
      <c r="F297" s="218"/>
      <c r="G297" s="218"/>
    </row>
    <row r="298" spans="1:7">
      <c r="A298" s="21">
        <f t="shared" si="7"/>
        <v>36</v>
      </c>
      <c r="B298" s="21" t="s">
        <v>9</v>
      </c>
      <c r="C298" s="135" t="s">
        <v>542</v>
      </c>
      <c r="D298" s="135"/>
      <c r="E298" s="218"/>
      <c r="F298" s="218"/>
      <c r="G298" s="218"/>
    </row>
    <row r="299" spans="1:7">
      <c r="A299" s="21">
        <f t="shared" si="7"/>
        <v>36</v>
      </c>
      <c r="B299" s="21" t="s">
        <v>9</v>
      </c>
      <c r="C299" s="135" t="s">
        <v>542</v>
      </c>
      <c r="D299" s="135"/>
      <c r="E299" s="218"/>
      <c r="F299" s="218"/>
      <c r="G299" s="218"/>
    </row>
    <row r="300" spans="1:7">
      <c r="A300" s="21">
        <f t="shared" si="7"/>
        <v>36</v>
      </c>
      <c r="B300" s="21" t="s">
        <v>9</v>
      </c>
      <c r="C300" s="135" t="s">
        <v>542</v>
      </c>
      <c r="D300" s="135"/>
      <c r="E300" s="218"/>
      <c r="F300" s="218"/>
      <c r="G300" s="218"/>
    </row>
    <row r="301" spans="1:7">
      <c r="A301" s="21">
        <f t="shared" si="7"/>
        <v>36</v>
      </c>
      <c r="B301" s="21" t="s">
        <v>9</v>
      </c>
      <c r="C301" s="135" t="s">
        <v>542</v>
      </c>
      <c r="D301" s="135"/>
      <c r="E301" s="218"/>
      <c r="F301" s="218"/>
      <c r="G301" s="218"/>
    </row>
    <row r="302" spans="1:7">
      <c r="A302" s="21">
        <f t="shared" si="7"/>
        <v>36</v>
      </c>
      <c r="B302" s="21" t="s">
        <v>9</v>
      </c>
      <c r="C302" s="135" t="s">
        <v>542</v>
      </c>
      <c r="D302" s="135"/>
      <c r="E302" s="218"/>
      <c r="F302" s="218"/>
      <c r="G302" s="218"/>
    </row>
    <row r="303" spans="1:7">
      <c r="A303" s="21">
        <f t="shared" si="7"/>
        <v>36</v>
      </c>
      <c r="B303" s="21" t="s">
        <v>9</v>
      </c>
      <c r="C303" s="135" t="s">
        <v>542</v>
      </c>
      <c r="D303" s="135"/>
      <c r="E303" s="218"/>
      <c r="F303" s="218"/>
      <c r="G303" s="218"/>
    </row>
    <row r="304" spans="1:7">
      <c r="A304" s="21">
        <f t="shared" si="7"/>
        <v>36</v>
      </c>
      <c r="B304" s="21" t="s">
        <v>9</v>
      </c>
      <c r="C304" s="135" t="s">
        <v>542</v>
      </c>
      <c r="D304" s="135"/>
      <c r="E304" s="218"/>
      <c r="F304" s="218"/>
      <c r="G304" s="218"/>
    </row>
    <row r="305" spans="1:7">
      <c r="A305" s="21">
        <f t="shared" si="7"/>
        <v>36</v>
      </c>
      <c r="B305" s="21" t="s">
        <v>9</v>
      </c>
      <c r="C305" s="135" t="s">
        <v>542</v>
      </c>
      <c r="D305" s="135"/>
      <c r="E305" s="218"/>
      <c r="F305" s="218"/>
      <c r="G305" s="218"/>
    </row>
    <row r="306" spans="1:7">
      <c r="A306" s="21">
        <f t="shared" si="7"/>
        <v>36</v>
      </c>
      <c r="B306" s="21" t="s">
        <v>9</v>
      </c>
      <c r="C306" s="135" t="s">
        <v>542</v>
      </c>
      <c r="D306" s="135"/>
      <c r="E306" s="218"/>
      <c r="F306" s="218"/>
      <c r="G306" s="218"/>
    </row>
    <row r="307" spans="1:7">
      <c r="A307" s="21">
        <f t="shared" si="7"/>
        <v>36</v>
      </c>
      <c r="B307" s="21" t="s">
        <v>9</v>
      </c>
      <c r="C307" s="135" t="s">
        <v>542</v>
      </c>
      <c r="D307" s="135"/>
      <c r="E307" s="218"/>
      <c r="F307" s="218"/>
      <c r="G307" s="218"/>
    </row>
    <row r="308" spans="1:7">
      <c r="A308" s="21">
        <f t="shared" si="7"/>
        <v>36</v>
      </c>
      <c r="B308" s="21" t="s">
        <v>9</v>
      </c>
      <c r="C308" s="135" t="s">
        <v>542</v>
      </c>
      <c r="D308" s="135"/>
      <c r="E308" s="218"/>
      <c r="F308" s="218"/>
      <c r="G308" s="218"/>
    </row>
    <row r="309" spans="1:7">
      <c r="A309" s="21">
        <f t="shared" si="7"/>
        <v>36</v>
      </c>
      <c r="B309" s="21" t="s">
        <v>9</v>
      </c>
      <c r="C309" s="135" t="s">
        <v>542</v>
      </c>
      <c r="D309" s="135"/>
      <c r="E309" s="218"/>
      <c r="F309" s="218"/>
      <c r="G309" s="218"/>
    </row>
    <row r="310" spans="1:7">
      <c r="A310" s="21">
        <f t="shared" si="7"/>
        <v>36</v>
      </c>
      <c r="B310" s="21" t="s">
        <v>9</v>
      </c>
      <c r="C310" s="135" t="s">
        <v>542</v>
      </c>
      <c r="D310" s="135"/>
      <c r="E310" s="218"/>
      <c r="F310" s="218"/>
      <c r="G310" s="218"/>
    </row>
    <row r="311" spans="1:7">
      <c r="A311" s="21">
        <f t="shared" si="7"/>
        <v>36</v>
      </c>
      <c r="B311" s="21" t="s">
        <v>9</v>
      </c>
      <c r="C311" s="135" t="s">
        <v>542</v>
      </c>
      <c r="D311" s="135"/>
      <c r="E311" s="218"/>
      <c r="F311" s="218"/>
      <c r="G311" s="218"/>
    </row>
    <row r="312" spans="1:7">
      <c r="A312" s="21">
        <f t="shared" si="7"/>
        <v>36</v>
      </c>
      <c r="B312" s="21" t="s">
        <v>9</v>
      </c>
      <c r="C312" s="135" t="s">
        <v>542</v>
      </c>
      <c r="D312" s="135"/>
      <c r="E312" s="218"/>
      <c r="F312" s="218"/>
      <c r="G312" s="218"/>
    </row>
    <row r="313" spans="1:7">
      <c r="A313" s="21">
        <f t="shared" si="7"/>
        <v>36</v>
      </c>
      <c r="B313" s="21" t="s">
        <v>9</v>
      </c>
      <c r="C313" s="135" t="s">
        <v>542</v>
      </c>
      <c r="D313" s="135"/>
      <c r="E313" s="218"/>
      <c r="F313" s="218"/>
      <c r="G313" s="218"/>
    </row>
    <row r="314" spans="1:7">
      <c r="A314" s="21">
        <f t="shared" si="7"/>
        <v>36</v>
      </c>
      <c r="B314" s="21" t="s">
        <v>9</v>
      </c>
      <c r="C314" s="135" t="s">
        <v>542</v>
      </c>
      <c r="D314" s="135"/>
      <c r="E314" s="218"/>
      <c r="F314" s="218"/>
      <c r="G314" s="218"/>
    </row>
    <row r="315" spans="1:7">
      <c r="A315" s="21">
        <f t="shared" si="7"/>
        <v>36</v>
      </c>
      <c r="B315" s="21" t="s">
        <v>9</v>
      </c>
      <c r="C315" s="135" t="s">
        <v>542</v>
      </c>
      <c r="D315" s="135"/>
      <c r="E315" s="218"/>
      <c r="F315" s="218"/>
      <c r="G315" s="218"/>
    </row>
    <row r="316" spans="1:7">
      <c r="A316" s="21">
        <f t="shared" si="7"/>
        <v>36</v>
      </c>
      <c r="B316" s="21" t="s">
        <v>9</v>
      </c>
      <c r="C316" s="135" t="s">
        <v>542</v>
      </c>
      <c r="D316" s="135"/>
      <c r="E316" s="218"/>
      <c r="F316" s="218"/>
      <c r="G316" s="218"/>
    </row>
    <row r="317" spans="1:7">
      <c r="A317" s="21">
        <f t="shared" si="7"/>
        <v>36</v>
      </c>
      <c r="B317" s="21" t="s">
        <v>9</v>
      </c>
      <c r="C317" s="135" t="s">
        <v>542</v>
      </c>
      <c r="D317" s="135"/>
      <c r="E317" s="218"/>
      <c r="F317" s="218"/>
      <c r="G317" s="218"/>
    </row>
    <row r="318" spans="1:7">
      <c r="A318" s="21">
        <f t="shared" si="7"/>
        <v>36</v>
      </c>
      <c r="B318" s="21" t="s">
        <v>9</v>
      </c>
      <c r="C318" s="135" t="s">
        <v>542</v>
      </c>
      <c r="D318" s="135"/>
      <c r="E318" s="218"/>
      <c r="F318" s="218"/>
      <c r="G318" s="218"/>
    </row>
    <row r="319" spans="1:7">
      <c r="A319" s="21">
        <f t="shared" si="7"/>
        <v>36</v>
      </c>
      <c r="B319" s="21" t="s">
        <v>9</v>
      </c>
      <c r="C319" s="135" t="s">
        <v>542</v>
      </c>
      <c r="D319" s="135"/>
      <c r="E319" s="218"/>
      <c r="F319" s="218"/>
      <c r="G319" s="218"/>
    </row>
    <row r="320" spans="1:7">
      <c r="A320" s="21">
        <f t="shared" si="7"/>
        <v>36</v>
      </c>
      <c r="B320" s="21" t="s">
        <v>9</v>
      </c>
      <c r="C320" s="135" t="s">
        <v>542</v>
      </c>
      <c r="D320" s="135"/>
      <c r="E320" s="218"/>
      <c r="F320" s="218"/>
      <c r="G320" s="218"/>
    </row>
    <row r="321" spans="1:7">
      <c r="A321" s="21">
        <f t="shared" si="7"/>
        <v>36</v>
      </c>
      <c r="B321" s="21" t="s">
        <v>9</v>
      </c>
      <c r="C321" s="135" t="s">
        <v>542</v>
      </c>
      <c r="D321" s="135"/>
      <c r="E321" s="218"/>
      <c r="F321" s="218"/>
      <c r="G321" s="218"/>
    </row>
    <row r="322" spans="1:7">
      <c r="A322" s="21">
        <f t="shared" si="7"/>
        <v>36</v>
      </c>
      <c r="B322" s="21" t="s">
        <v>9</v>
      </c>
      <c r="C322" s="135" t="s">
        <v>542</v>
      </c>
      <c r="D322" s="135"/>
      <c r="E322" s="218"/>
      <c r="F322" s="218"/>
      <c r="G322" s="218"/>
    </row>
    <row r="323" spans="1:7">
      <c r="A323" s="21">
        <f t="shared" si="7"/>
        <v>36</v>
      </c>
      <c r="B323" s="21" t="s">
        <v>9</v>
      </c>
      <c r="C323" s="135" t="s">
        <v>542</v>
      </c>
      <c r="D323" s="135"/>
      <c r="E323" s="218"/>
      <c r="F323" s="218"/>
      <c r="G323" s="218"/>
    </row>
    <row r="324" spans="1:7">
      <c r="A324" s="21">
        <f t="shared" si="7"/>
        <v>36</v>
      </c>
      <c r="B324" s="21" t="s">
        <v>9</v>
      </c>
      <c r="C324" s="135" t="s">
        <v>542</v>
      </c>
      <c r="D324" s="135"/>
      <c r="E324" s="218"/>
      <c r="F324" s="218"/>
      <c r="G324" s="218"/>
    </row>
    <row r="325" spans="1:7">
      <c r="A325" s="21">
        <f t="shared" si="7"/>
        <v>36</v>
      </c>
      <c r="B325" s="21" t="s">
        <v>9</v>
      </c>
      <c r="C325" s="135" t="s">
        <v>542</v>
      </c>
      <c r="D325" s="135"/>
      <c r="E325" s="218"/>
      <c r="F325" s="218"/>
      <c r="G325" s="218"/>
    </row>
    <row r="326" spans="1:7">
      <c r="A326" s="21">
        <f t="shared" si="7"/>
        <v>36</v>
      </c>
      <c r="B326" s="21" t="s">
        <v>9</v>
      </c>
      <c r="C326" s="135" t="s">
        <v>542</v>
      </c>
      <c r="D326" s="135"/>
      <c r="E326" s="218"/>
      <c r="F326" s="218"/>
      <c r="G326" s="218"/>
    </row>
    <row r="327" spans="1:7">
      <c r="A327" s="21">
        <f t="shared" si="7"/>
        <v>36</v>
      </c>
      <c r="B327" s="21" t="s">
        <v>9</v>
      </c>
      <c r="C327" s="135" t="s">
        <v>542</v>
      </c>
      <c r="D327" s="135"/>
      <c r="E327" s="218"/>
      <c r="F327" s="218"/>
      <c r="G327" s="218"/>
    </row>
    <row r="328" spans="1:7">
      <c r="A328" s="21">
        <f t="shared" si="7"/>
        <v>36</v>
      </c>
      <c r="B328" s="21" t="s">
        <v>9</v>
      </c>
      <c r="C328" s="135" t="s">
        <v>542</v>
      </c>
      <c r="D328" s="135"/>
      <c r="E328" s="218"/>
      <c r="F328" s="218"/>
      <c r="G328" s="218"/>
    </row>
    <row r="329" spans="1:7">
      <c r="A329" s="21">
        <f t="shared" si="7"/>
        <v>36</v>
      </c>
      <c r="B329" s="21" t="s">
        <v>9</v>
      </c>
      <c r="C329" s="135" t="s">
        <v>542</v>
      </c>
      <c r="D329" s="135"/>
      <c r="E329" s="218"/>
      <c r="F329" s="218"/>
      <c r="G329" s="218"/>
    </row>
    <row r="330" spans="1:7">
      <c r="A330" s="21">
        <f t="shared" si="7"/>
        <v>36</v>
      </c>
      <c r="B330" s="21" t="s">
        <v>9</v>
      </c>
      <c r="C330" s="135" t="s">
        <v>542</v>
      </c>
      <c r="D330" s="135"/>
      <c r="E330" s="218"/>
      <c r="F330" s="218"/>
      <c r="G330" s="218"/>
    </row>
    <row r="331" spans="1:7">
      <c r="A331" s="21">
        <f t="shared" si="7"/>
        <v>36</v>
      </c>
      <c r="B331" s="21" t="s">
        <v>9</v>
      </c>
      <c r="C331" s="135" t="s">
        <v>542</v>
      </c>
      <c r="D331" s="135"/>
      <c r="E331" s="218"/>
      <c r="F331" s="218"/>
      <c r="G331" s="218"/>
    </row>
    <row r="332" spans="1:7">
      <c r="A332" s="21">
        <f t="shared" si="7"/>
        <v>36</v>
      </c>
      <c r="B332" s="21" t="s">
        <v>9</v>
      </c>
      <c r="C332" s="135" t="s">
        <v>542</v>
      </c>
      <c r="D332" s="135"/>
      <c r="E332" s="218"/>
      <c r="F332" s="218"/>
      <c r="G332" s="218"/>
    </row>
    <row r="333" spans="1:7">
      <c r="A333" s="21">
        <f t="shared" si="7"/>
        <v>36</v>
      </c>
      <c r="B333" s="21" t="s">
        <v>9</v>
      </c>
      <c r="C333" s="135" t="s">
        <v>542</v>
      </c>
      <c r="D333" s="135"/>
      <c r="E333" s="218"/>
      <c r="F333" s="218"/>
      <c r="G333" s="218"/>
    </row>
    <row r="334" spans="1:7">
      <c r="A334" s="21">
        <f t="shared" si="7"/>
        <v>36</v>
      </c>
      <c r="B334" s="21" t="s">
        <v>9</v>
      </c>
      <c r="C334" s="135" t="s">
        <v>542</v>
      </c>
      <c r="D334" s="135"/>
      <c r="E334" s="218"/>
      <c r="F334" s="218"/>
      <c r="G334" s="218"/>
    </row>
    <row r="335" spans="1:7">
      <c r="A335" s="21">
        <f t="shared" si="7"/>
        <v>36</v>
      </c>
      <c r="B335" s="21" t="s">
        <v>9</v>
      </c>
      <c r="C335" s="135" t="s">
        <v>542</v>
      </c>
      <c r="D335" s="135"/>
      <c r="E335" s="218"/>
      <c r="F335" s="218"/>
      <c r="G335" s="218"/>
    </row>
    <row r="336" spans="1:7">
      <c r="A336" s="21">
        <f t="shared" si="7"/>
        <v>36</v>
      </c>
      <c r="B336" s="21" t="s">
        <v>9</v>
      </c>
      <c r="C336" s="135" t="s">
        <v>542</v>
      </c>
      <c r="D336" s="135"/>
      <c r="E336" s="218"/>
      <c r="F336" s="218"/>
      <c r="G336" s="218"/>
    </row>
    <row r="337" spans="1:7">
      <c r="A337" s="21">
        <f t="shared" si="7"/>
        <v>36</v>
      </c>
      <c r="B337" s="21" t="s">
        <v>9</v>
      </c>
      <c r="C337" s="135" t="s">
        <v>542</v>
      </c>
      <c r="D337" s="135"/>
      <c r="E337" s="218"/>
      <c r="F337" s="218"/>
      <c r="G337" s="218"/>
    </row>
    <row r="338" spans="1:7">
      <c r="A338" s="21">
        <f t="shared" si="7"/>
        <v>36</v>
      </c>
      <c r="B338" s="21" t="s">
        <v>9</v>
      </c>
      <c r="C338" s="135" t="s">
        <v>542</v>
      </c>
      <c r="D338" s="135"/>
      <c r="E338" s="218"/>
      <c r="F338" s="218"/>
      <c r="G338" s="218"/>
    </row>
    <row r="339" spans="1:7">
      <c r="A339" s="21">
        <f t="shared" si="7"/>
        <v>36</v>
      </c>
      <c r="B339" s="21" t="s">
        <v>9</v>
      </c>
      <c r="C339" s="135" t="s">
        <v>542</v>
      </c>
      <c r="D339" s="135"/>
      <c r="E339" s="218"/>
      <c r="F339" s="218"/>
      <c r="G339" s="218"/>
    </row>
    <row r="340" spans="1:7">
      <c r="A340" s="21">
        <f t="shared" si="7"/>
        <v>36</v>
      </c>
      <c r="B340" s="21" t="s">
        <v>9</v>
      </c>
      <c r="C340" s="135" t="s">
        <v>542</v>
      </c>
      <c r="D340" s="135"/>
      <c r="E340" s="218"/>
      <c r="F340" s="218"/>
      <c r="G340" s="218"/>
    </row>
    <row r="341" spans="1:7">
      <c r="A341" s="21">
        <f t="shared" si="7"/>
        <v>36</v>
      </c>
      <c r="B341" s="21" t="s">
        <v>9</v>
      </c>
      <c r="C341" s="135" t="s">
        <v>542</v>
      </c>
      <c r="D341" s="135"/>
      <c r="E341" s="218"/>
      <c r="F341" s="218"/>
      <c r="G341" s="218"/>
    </row>
    <row r="342" spans="1:7">
      <c r="A342" s="21">
        <f t="shared" si="7"/>
        <v>36</v>
      </c>
      <c r="B342" s="21" t="s">
        <v>9</v>
      </c>
      <c r="C342" s="135" t="s">
        <v>542</v>
      </c>
      <c r="D342" s="135"/>
      <c r="E342" s="218"/>
      <c r="F342" s="218"/>
      <c r="G342" s="218"/>
    </row>
    <row r="343" spans="1:7">
      <c r="A343" s="21">
        <f t="shared" si="7"/>
        <v>36</v>
      </c>
      <c r="B343" s="21" t="s">
        <v>9</v>
      </c>
      <c r="C343" s="135" t="s">
        <v>542</v>
      </c>
      <c r="D343" s="135"/>
      <c r="E343" s="218"/>
      <c r="F343" s="218"/>
      <c r="G343" s="218"/>
    </row>
    <row r="344" spans="1:7">
      <c r="A344" s="21">
        <f t="shared" si="7"/>
        <v>36</v>
      </c>
      <c r="B344" s="21" t="s">
        <v>9</v>
      </c>
      <c r="C344" s="135" t="s">
        <v>542</v>
      </c>
      <c r="D344" s="135"/>
      <c r="E344" s="218"/>
      <c r="F344" s="218"/>
      <c r="G344" s="218"/>
    </row>
    <row r="345" spans="1:7">
      <c r="A345" s="21">
        <f t="shared" si="7"/>
        <v>36</v>
      </c>
      <c r="B345" s="21" t="s">
        <v>9</v>
      </c>
      <c r="C345" s="135" t="s">
        <v>542</v>
      </c>
      <c r="D345" s="135"/>
      <c r="E345" s="218"/>
      <c r="F345" s="218"/>
      <c r="G345" s="218"/>
    </row>
    <row r="346" spans="1:7">
      <c r="A346" s="21">
        <f t="shared" si="7"/>
        <v>36</v>
      </c>
      <c r="B346" s="21" t="s">
        <v>9</v>
      </c>
      <c r="C346" s="135" t="s">
        <v>542</v>
      </c>
      <c r="D346" s="135"/>
      <c r="E346" s="218"/>
      <c r="F346" s="218"/>
      <c r="G346" s="218"/>
    </row>
    <row r="347" spans="1:7">
      <c r="A347" s="21">
        <f t="shared" si="7"/>
        <v>36</v>
      </c>
      <c r="B347" s="21" t="s">
        <v>9</v>
      </c>
      <c r="C347" s="135" t="s">
        <v>542</v>
      </c>
      <c r="D347" s="135"/>
      <c r="E347" s="218"/>
      <c r="F347" s="218"/>
      <c r="G347" s="218"/>
    </row>
    <row r="348" spans="1:7">
      <c r="A348" s="21">
        <f t="shared" si="7"/>
        <v>36</v>
      </c>
      <c r="B348" s="21" t="s">
        <v>9</v>
      </c>
      <c r="C348" s="135" t="s">
        <v>542</v>
      </c>
      <c r="D348" s="135"/>
      <c r="E348" s="218"/>
      <c r="F348" s="218"/>
      <c r="G348" s="218"/>
    </row>
    <row r="349" spans="1:7">
      <c r="A349" s="21">
        <f t="shared" si="7"/>
        <v>36</v>
      </c>
      <c r="B349" s="21" t="s">
        <v>9</v>
      </c>
      <c r="C349" s="135" t="s">
        <v>542</v>
      </c>
      <c r="D349" s="135"/>
      <c r="E349" s="218"/>
      <c r="F349" s="218"/>
      <c r="G349" s="218"/>
    </row>
    <row r="350" spans="1:7">
      <c r="A350" s="21">
        <f t="shared" si="7"/>
        <v>36</v>
      </c>
      <c r="B350" s="21" t="s">
        <v>9</v>
      </c>
      <c r="C350" s="135" t="s">
        <v>542</v>
      </c>
      <c r="D350" s="135"/>
      <c r="E350" s="218"/>
      <c r="F350" s="218"/>
      <c r="G350" s="218"/>
    </row>
    <row r="351" spans="1:7">
      <c r="A351" s="21">
        <f t="shared" si="7"/>
        <v>36</v>
      </c>
      <c r="B351" s="21" t="s">
        <v>9</v>
      </c>
      <c r="C351" s="135" t="s">
        <v>542</v>
      </c>
      <c r="D351" s="135"/>
      <c r="E351" s="218"/>
      <c r="F351" s="218"/>
      <c r="G351" s="218"/>
    </row>
    <row r="352" spans="1:7">
      <c r="A352" s="21">
        <f t="shared" si="7"/>
        <v>36</v>
      </c>
      <c r="B352" s="21" t="s">
        <v>9</v>
      </c>
      <c r="C352" s="135" t="s">
        <v>542</v>
      </c>
      <c r="D352" s="135"/>
      <c r="E352" s="218"/>
      <c r="F352" s="218"/>
      <c r="G352" s="218"/>
    </row>
    <row r="353" spans="1:7">
      <c r="A353" s="21">
        <f t="shared" ref="A353:A416" si="8">IF($C353="","blank",MATCH($C353,$I$5:$I$202,0))</f>
        <v>36</v>
      </c>
      <c r="B353" s="21" t="s">
        <v>9</v>
      </c>
      <c r="C353" s="135" t="s">
        <v>542</v>
      </c>
      <c r="D353" s="135"/>
      <c r="E353" s="218"/>
      <c r="F353" s="218"/>
      <c r="G353" s="218"/>
    </row>
    <row r="354" spans="1:7">
      <c r="A354" s="21">
        <f t="shared" si="8"/>
        <v>36</v>
      </c>
      <c r="B354" s="21" t="s">
        <v>9</v>
      </c>
      <c r="C354" s="135" t="s">
        <v>542</v>
      </c>
      <c r="D354" s="135"/>
      <c r="E354" s="218"/>
      <c r="F354" s="218"/>
      <c r="G354" s="218"/>
    </row>
    <row r="355" spans="1:7">
      <c r="A355" s="21">
        <f t="shared" si="8"/>
        <v>36</v>
      </c>
      <c r="B355" s="21" t="s">
        <v>9</v>
      </c>
      <c r="C355" s="135" t="s">
        <v>542</v>
      </c>
      <c r="D355" s="135"/>
      <c r="E355" s="218"/>
      <c r="F355" s="218"/>
      <c r="G355" s="218"/>
    </row>
    <row r="356" spans="1:7">
      <c r="A356" s="21">
        <f t="shared" si="8"/>
        <v>36</v>
      </c>
      <c r="B356" s="21" t="s">
        <v>9</v>
      </c>
      <c r="C356" s="135" t="s">
        <v>542</v>
      </c>
      <c r="D356" s="135"/>
      <c r="E356" s="218"/>
      <c r="F356" s="218"/>
      <c r="G356" s="218"/>
    </row>
    <row r="357" spans="1:7">
      <c r="A357" s="21">
        <f t="shared" si="8"/>
        <v>36</v>
      </c>
      <c r="B357" s="21" t="s">
        <v>9</v>
      </c>
      <c r="C357" s="135" t="s">
        <v>542</v>
      </c>
      <c r="D357" s="135"/>
      <c r="E357" s="218"/>
      <c r="F357" s="218"/>
      <c r="G357" s="218"/>
    </row>
    <row r="358" spans="1:7">
      <c r="A358" s="21">
        <f t="shared" si="8"/>
        <v>36</v>
      </c>
      <c r="B358" s="21" t="s">
        <v>9</v>
      </c>
      <c r="C358" s="135" t="s">
        <v>542</v>
      </c>
      <c r="D358" s="135"/>
      <c r="E358" s="218"/>
      <c r="F358" s="218"/>
      <c r="G358" s="218"/>
    </row>
    <row r="359" spans="1:7">
      <c r="A359" s="21">
        <f t="shared" si="8"/>
        <v>36</v>
      </c>
      <c r="B359" s="21" t="s">
        <v>9</v>
      </c>
      <c r="C359" s="135" t="s">
        <v>542</v>
      </c>
      <c r="D359" s="135"/>
      <c r="E359" s="218"/>
      <c r="F359" s="218"/>
      <c r="G359" s="218"/>
    </row>
    <row r="360" spans="1:7">
      <c r="A360" s="21">
        <f t="shared" si="8"/>
        <v>36</v>
      </c>
      <c r="B360" s="21" t="s">
        <v>9</v>
      </c>
      <c r="C360" s="135" t="s">
        <v>542</v>
      </c>
      <c r="D360" s="135"/>
      <c r="E360" s="218"/>
      <c r="F360" s="218"/>
      <c r="G360" s="218"/>
    </row>
    <row r="361" spans="1:7">
      <c r="A361" s="21">
        <f t="shared" si="8"/>
        <v>36</v>
      </c>
      <c r="B361" s="21" t="s">
        <v>9</v>
      </c>
      <c r="C361" s="135" t="s">
        <v>542</v>
      </c>
      <c r="D361" s="135"/>
      <c r="E361" s="218"/>
      <c r="F361" s="218"/>
      <c r="G361" s="218"/>
    </row>
    <row r="362" spans="1:7">
      <c r="A362" s="21">
        <f t="shared" si="8"/>
        <v>36</v>
      </c>
      <c r="B362" s="21" t="s">
        <v>9</v>
      </c>
      <c r="C362" s="135" t="s">
        <v>542</v>
      </c>
      <c r="D362" s="135"/>
      <c r="E362" s="218"/>
      <c r="F362" s="218"/>
      <c r="G362" s="218"/>
    </row>
    <row r="363" spans="1:7">
      <c r="A363" s="21">
        <f t="shared" si="8"/>
        <v>36</v>
      </c>
      <c r="B363" s="21" t="s">
        <v>9</v>
      </c>
      <c r="C363" s="135" t="s">
        <v>542</v>
      </c>
      <c r="D363" s="135"/>
      <c r="E363" s="218"/>
      <c r="F363" s="218"/>
      <c r="G363" s="218"/>
    </row>
    <row r="364" spans="1:7">
      <c r="A364" s="21">
        <f t="shared" si="8"/>
        <v>36</v>
      </c>
      <c r="B364" s="21" t="s">
        <v>9</v>
      </c>
      <c r="C364" s="135" t="s">
        <v>542</v>
      </c>
      <c r="D364" s="135"/>
      <c r="E364" s="218"/>
      <c r="F364" s="218"/>
      <c r="G364" s="218"/>
    </row>
    <row r="365" spans="1:7">
      <c r="A365" s="21">
        <f t="shared" si="8"/>
        <v>36</v>
      </c>
      <c r="B365" s="21" t="s">
        <v>9</v>
      </c>
      <c r="C365" s="135" t="s">
        <v>542</v>
      </c>
      <c r="D365" s="135"/>
      <c r="E365" s="218"/>
      <c r="F365" s="218"/>
      <c r="G365" s="218"/>
    </row>
    <row r="366" spans="1:7">
      <c r="A366" s="21">
        <f t="shared" si="8"/>
        <v>36</v>
      </c>
      <c r="B366" s="21" t="s">
        <v>9</v>
      </c>
      <c r="C366" s="135" t="s">
        <v>542</v>
      </c>
      <c r="D366" s="135"/>
      <c r="E366" s="218"/>
      <c r="F366" s="218"/>
      <c r="G366" s="218"/>
    </row>
    <row r="367" spans="1:7">
      <c r="A367" s="21">
        <f t="shared" si="8"/>
        <v>36</v>
      </c>
      <c r="B367" s="21" t="s">
        <v>9</v>
      </c>
      <c r="C367" s="135" t="s">
        <v>542</v>
      </c>
      <c r="D367" s="135"/>
      <c r="E367" s="218"/>
      <c r="F367" s="218"/>
      <c r="G367" s="218"/>
    </row>
    <row r="368" spans="1:7">
      <c r="A368" s="21">
        <f t="shared" si="8"/>
        <v>36</v>
      </c>
      <c r="B368" s="21" t="s">
        <v>9</v>
      </c>
      <c r="C368" s="135" t="s">
        <v>542</v>
      </c>
      <c r="D368" s="135"/>
      <c r="E368" s="218"/>
      <c r="F368" s="218"/>
      <c r="G368" s="218"/>
    </row>
    <row r="369" spans="1:7">
      <c r="A369" s="21">
        <f t="shared" si="8"/>
        <v>36</v>
      </c>
      <c r="B369" s="21" t="s">
        <v>9</v>
      </c>
      <c r="C369" s="135" t="s">
        <v>542</v>
      </c>
      <c r="D369" s="135"/>
      <c r="E369" s="218"/>
      <c r="F369" s="218"/>
      <c r="G369" s="218"/>
    </row>
    <row r="370" spans="1:7">
      <c r="A370" s="21">
        <f t="shared" si="8"/>
        <v>36</v>
      </c>
      <c r="B370" s="21" t="s">
        <v>9</v>
      </c>
      <c r="C370" s="135" t="s">
        <v>542</v>
      </c>
      <c r="D370" s="135"/>
      <c r="E370" s="218"/>
      <c r="F370" s="218"/>
      <c r="G370" s="218"/>
    </row>
    <row r="371" spans="1:7">
      <c r="A371" s="21">
        <f t="shared" si="8"/>
        <v>36</v>
      </c>
      <c r="B371" s="21" t="s">
        <v>9</v>
      </c>
      <c r="C371" s="135" t="s">
        <v>542</v>
      </c>
      <c r="D371" s="135"/>
      <c r="E371" s="218"/>
      <c r="F371" s="218"/>
      <c r="G371" s="218"/>
    </row>
    <row r="372" spans="1:7">
      <c r="A372" s="21">
        <f t="shared" si="8"/>
        <v>36</v>
      </c>
      <c r="B372" s="21" t="s">
        <v>9</v>
      </c>
      <c r="C372" s="135" t="s">
        <v>542</v>
      </c>
      <c r="D372" s="135"/>
      <c r="E372" s="218"/>
      <c r="F372" s="218"/>
      <c r="G372" s="218"/>
    </row>
    <row r="373" spans="1:7">
      <c r="A373" s="21">
        <f t="shared" si="8"/>
        <v>36</v>
      </c>
      <c r="B373" s="21" t="s">
        <v>9</v>
      </c>
      <c r="C373" s="135" t="s">
        <v>542</v>
      </c>
      <c r="D373" s="135"/>
      <c r="E373" s="218"/>
      <c r="F373" s="218"/>
      <c r="G373" s="218"/>
    </row>
    <row r="374" spans="1:7">
      <c r="A374" s="21">
        <f t="shared" si="8"/>
        <v>36</v>
      </c>
      <c r="B374" s="21" t="s">
        <v>9</v>
      </c>
      <c r="C374" s="135" t="s">
        <v>542</v>
      </c>
      <c r="D374" s="135"/>
      <c r="E374" s="218"/>
      <c r="F374" s="218"/>
      <c r="G374" s="218"/>
    </row>
    <row r="375" spans="1:7">
      <c r="A375" s="21">
        <f t="shared" si="8"/>
        <v>36</v>
      </c>
      <c r="B375" s="21" t="s">
        <v>9</v>
      </c>
      <c r="C375" s="135" t="s">
        <v>542</v>
      </c>
      <c r="D375" s="135"/>
      <c r="E375" s="218"/>
      <c r="F375" s="218"/>
      <c r="G375" s="218"/>
    </row>
    <row r="376" spans="1:7">
      <c r="A376" s="21">
        <f t="shared" si="8"/>
        <v>36</v>
      </c>
      <c r="B376" s="21" t="s">
        <v>9</v>
      </c>
      <c r="C376" s="135" t="s">
        <v>542</v>
      </c>
      <c r="D376" s="135"/>
      <c r="E376" s="218"/>
      <c r="F376" s="218"/>
      <c r="G376" s="218"/>
    </row>
    <row r="377" spans="1:7">
      <c r="A377" s="21">
        <f t="shared" si="8"/>
        <v>36</v>
      </c>
      <c r="B377" s="21" t="s">
        <v>9</v>
      </c>
      <c r="C377" s="135" t="s">
        <v>542</v>
      </c>
      <c r="D377" s="135"/>
      <c r="E377" s="218"/>
      <c r="F377" s="218"/>
      <c r="G377" s="218"/>
    </row>
    <row r="378" spans="1:7">
      <c r="A378" s="21">
        <f t="shared" si="8"/>
        <v>36</v>
      </c>
      <c r="B378" s="21" t="s">
        <v>9</v>
      </c>
      <c r="C378" s="135" t="s">
        <v>542</v>
      </c>
      <c r="D378" s="135"/>
      <c r="E378" s="218"/>
      <c r="F378" s="218"/>
      <c r="G378" s="218"/>
    </row>
    <row r="379" spans="1:7">
      <c r="A379" s="21">
        <f t="shared" si="8"/>
        <v>36</v>
      </c>
      <c r="B379" s="21" t="s">
        <v>9</v>
      </c>
      <c r="C379" s="135" t="s">
        <v>542</v>
      </c>
      <c r="D379" s="135"/>
      <c r="E379" s="218"/>
      <c r="F379" s="218"/>
      <c r="G379" s="218"/>
    </row>
    <row r="380" spans="1:7">
      <c r="A380" s="21">
        <f t="shared" si="8"/>
        <v>36</v>
      </c>
      <c r="B380" s="21" t="s">
        <v>9</v>
      </c>
      <c r="C380" s="135" t="s">
        <v>542</v>
      </c>
      <c r="D380" s="135"/>
      <c r="E380" s="218"/>
      <c r="F380" s="218"/>
      <c r="G380" s="218"/>
    </row>
    <row r="381" spans="1:7">
      <c r="A381" s="21">
        <f t="shared" si="8"/>
        <v>36</v>
      </c>
      <c r="B381" s="21" t="s">
        <v>9</v>
      </c>
      <c r="C381" s="135" t="s">
        <v>542</v>
      </c>
      <c r="D381" s="135"/>
      <c r="E381" s="218"/>
      <c r="F381" s="218"/>
      <c r="G381" s="218"/>
    </row>
    <row r="382" spans="1:7">
      <c r="A382" s="21">
        <f t="shared" si="8"/>
        <v>36</v>
      </c>
      <c r="B382" s="21" t="s">
        <v>9</v>
      </c>
      <c r="C382" s="135" t="s">
        <v>542</v>
      </c>
      <c r="D382" s="135"/>
      <c r="E382" s="218"/>
      <c r="F382" s="218"/>
      <c r="G382" s="218"/>
    </row>
    <row r="383" spans="1:7">
      <c r="A383" s="21">
        <f t="shared" si="8"/>
        <v>36</v>
      </c>
      <c r="B383" s="21" t="s">
        <v>9</v>
      </c>
      <c r="C383" s="135" t="s">
        <v>542</v>
      </c>
      <c r="D383" s="135"/>
      <c r="E383" s="218"/>
      <c r="F383" s="218"/>
      <c r="G383" s="218"/>
    </row>
    <row r="384" spans="1:7">
      <c r="A384" s="21">
        <f t="shared" si="8"/>
        <v>36</v>
      </c>
      <c r="B384" s="21" t="s">
        <v>9</v>
      </c>
      <c r="C384" s="135" t="s">
        <v>542</v>
      </c>
      <c r="D384" s="135"/>
      <c r="E384" s="218"/>
      <c r="F384" s="218"/>
      <c r="G384" s="218"/>
    </row>
    <row r="385" spans="1:7">
      <c r="A385" s="21">
        <f t="shared" si="8"/>
        <v>36</v>
      </c>
      <c r="B385" s="21" t="s">
        <v>9</v>
      </c>
      <c r="C385" s="135" t="s">
        <v>542</v>
      </c>
      <c r="D385" s="135"/>
      <c r="E385" s="218"/>
      <c r="F385" s="218"/>
      <c r="G385" s="218"/>
    </row>
    <row r="386" spans="1:7">
      <c r="A386" s="21">
        <f t="shared" si="8"/>
        <v>36</v>
      </c>
      <c r="B386" s="21" t="s">
        <v>9</v>
      </c>
      <c r="C386" s="135" t="s">
        <v>542</v>
      </c>
      <c r="D386" s="135"/>
      <c r="E386" s="218"/>
      <c r="F386" s="218"/>
      <c r="G386" s="218"/>
    </row>
    <row r="387" spans="1:7">
      <c r="A387" s="21">
        <f t="shared" si="8"/>
        <v>36</v>
      </c>
      <c r="B387" s="21" t="s">
        <v>9</v>
      </c>
      <c r="C387" s="135" t="s">
        <v>542</v>
      </c>
      <c r="D387" s="135"/>
      <c r="E387" s="218"/>
      <c r="F387" s="218"/>
      <c r="G387" s="218"/>
    </row>
    <row r="388" spans="1:7">
      <c r="A388" s="21">
        <f t="shared" si="8"/>
        <v>36</v>
      </c>
      <c r="B388" s="21" t="s">
        <v>9</v>
      </c>
      <c r="C388" s="135" t="s">
        <v>542</v>
      </c>
      <c r="D388" s="135"/>
      <c r="E388" s="218"/>
      <c r="F388" s="218"/>
      <c r="G388" s="218"/>
    </row>
    <row r="389" spans="1:7">
      <c r="A389" s="21">
        <f t="shared" si="8"/>
        <v>36</v>
      </c>
      <c r="B389" s="21" t="s">
        <v>9</v>
      </c>
      <c r="C389" s="135" t="s">
        <v>542</v>
      </c>
      <c r="D389" s="135"/>
      <c r="E389" s="218"/>
      <c r="F389" s="218"/>
      <c r="G389" s="218"/>
    </row>
    <row r="390" spans="1:7">
      <c r="A390" s="21">
        <f t="shared" si="8"/>
        <v>36</v>
      </c>
      <c r="B390" s="21" t="s">
        <v>9</v>
      </c>
      <c r="C390" s="135" t="s">
        <v>542</v>
      </c>
      <c r="D390" s="135"/>
      <c r="E390" s="218"/>
      <c r="F390" s="218"/>
      <c r="G390" s="218"/>
    </row>
    <row r="391" spans="1:7">
      <c r="A391" s="21">
        <f t="shared" si="8"/>
        <v>36</v>
      </c>
      <c r="B391" s="21" t="s">
        <v>9</v>
      </c>
      <c r="C391" s="135" t="s">
        <v>542</v>
      </c>
      <c r="D391" s="135"/>
      <c r="E391" s="218"/>
      <c r="F391" s="218"/>
      <c r="G391" s="218"/>
    </row>
    <row r="392" spans="1:7">
      <c r="A392" s="21">
        <f t="shared" si="8"/>
        <v>36</v>
      </c>
      <c r="B392" s="21" t="s">
        <v>9</v>
      </c>
      <c r="C392" s="135" t="s">
        <v>542</v>
      </c>
      <c r="D392" s="135"/>
      <c r="E392" s="218"/>
      <c r="F392" s="218"/>
      <c r="G392" s="218"/>
    </row>
    <row r="393" spans="1:7">
      <c r="A393" s="21">
        <f t="shared" si="8"/>
        <v>36</v>
      </c>
      <c r="B393" s="21" t="s">
        <v>9</v>
      </c>
      <c r="C393" s="135" t="s">
        <v>542</v>
      </c>
      <c r="D393" s="135"/>
      <c r="E393" s="218"/>
      <c r="F393" s="218"/>
      <c r="G393" s="218"/>
    </row>
    <row r="394" spans="1:7">
      <c r="A394" s="21">
        <f t="shared" si="8"/>
        <v>36</v>
      </c>
      <c r="B394" s="21" t="s">
        <v>9</v>
      </c>
      <c r="C394" s="135" t="s">
        <v>542</v>
      </c>
      <c r="D394" s="135"/>
      <c r="E394" s="218"/>
      <c r="F394" s="218"/>
      <c r="G394" s="218"/>
    </row>
    <row r="395" spans="1:7">
      <c r="A395" s="21">
        <f t="shared" si="8"/>
        <v>36</v>
      </c>
      <c r="B395" s="21" t="s">
        <v>9</v>
      </c>
      <c r="C395" s="135" t="s">
        <v>542</v>
      </c>
      <c r="D395" s="135"/>
      <c r="E395" s="218"/>
      <c r="F395" s="218"/>
      <c r="G395" s="218"/>
    </row>
    <row r="396" spans="1:7">
      <c r="A396" s="21">
        <f t="shared" si="8"/>
        <v>36</v>
      </c>
      <c r="B396" s="21" t="s">
        <v>9</v>
      </c>
      <c r="C396" s="135" t="s">
        <v>542</v>
      </c>
      <c r="D396" s="135"/>
      <c r="E396" s="218"/>
      <c r="F396" s="218"/>
      <c r="G396" s="218"/>
    </row>
    <row r="397" spans="1:7">
      <c r="A397" s="21">
        <f t="shared" si="8"/>
        <v>36</v>
      </c>
      <c r="B397" s="21" t="s">
        <v>9</v>
      </c>
      <c r="C397" s="135" t="s">
        <v>542</v>
      </c>
      <c r="D397" s="135"/>
      <c r="E397" s="218"/>
      <c r="F397" s="218"/>
      <c r="G397" s="218"/>
    </row>
    <row r="398" spans="1:7">
      <c r="A398" s="21">
        <f t="shared" si="8"/>
        <v>36</v>
      </c>
      <c r="B398" s="21" t="s">
        <v>9</v>
      </c>
      <c r="C398" s="135" t="s">
        <v>542</v>
      </c>
      <c r="D398" s="135"/>
      <c r="E398" s="218"/>
      <c r="F398" s="218"/>
      <c r="G398" s="218"/>
    </row>
    <row r="399" spans="1:7">
      <c r="A399" s="21">
        <f t="shared" si="8"/>
        <v>36</v>
      </c>
      <c r="B399" s="21" t="s">
        <v>9</v>
      </c>
      <c r="C399" s="135" t="s">
        <v>542</v>
      </c>
      <c r="D399" s="135"/>
      <c r="E399" s="218"/>
      <c r="F399" s="218"/>
      <c r="G399" s="218"/>
    </row>
    <row r="400" spans="1:7">
      <c r="A400" s="21">
        <f t="shared" si="8"/>
        <v>36</v>
      </c>
      <c r="B400" s="21" t="s">
        <v>9</v>
      </c>
      <c r="C400" s="135" t="s">
        <v>542</v>
      </c>
      <c r="D400" s="135"/>
      <c r="E400" s="218"/>
      <c r="F400" s="218"/>
      <c r="G400" s="218"/>
    </row>
    <row r="401" spans="1:7">
      <c r="A401" s="21">
        <f t="shared" si="8"/>
        <v>36</v>
      </c>
      <c r="B401" s="21" t="s">
        <v>9</v>
      </c>
      <c r="C401" s="135" t="s">
        <v>542</v>
      </c>
      <c r="D401" s="135"/>
      <c r="E401" s="218"/>
      <c r="F401" s="218"/>
      <c r="G401" s="218"/>
    </row>
    <row r="402" spans="1:7">
      <c r="A402" s="21">
        <f t="shared" si="8"/>
        <v>36</v>
      </c>
      <c r="B402" s="21" t="s">
        <v>9</v>
      </c>
      <c r="C402" s="135" t="s">
        <v>542</v>
      </c>
      <c r="D402" s="135"/>
      <c r="E402" s="218"/>
      <c r="F402" s="218"/>
      <c r="G402" s="218"/>
    </row>
    <row r="403" spans="1:7">
      <c r="A403" s="21">
        <f t="shared" si="8"/>
        <v>36</v>
      </c>
      <c r="B403" s="21" t="s">
        <v>9</v>
      </c>
      <c r="C403" s="135" t="s">
        <v>542</v>
      </c>
      <c r="D403" s="135"/>
      <c r="E403" s="218"/>
      <c r="F403" s="218"/>
      <c r="G403" s="218"/>
    </row>
    <row r="404" spans="1:7">
      <c r="A404" s="21">
        <f t="shared" si="8"/>
        <v>36</v>
      </c>
      <c r="B404" s="21" t="s">
        <v>9</v>
      </c>
      <c r="C404" s="135" t="s">
        <v>542</v>
      </c>
      <c r="D404" s="135"/>
      <c r="E404" s="218"/>
      <c r="F404" s="218"/>
      <c r="G404" s="218"/>
    </row>
    <row r="405" spans="1:7">
      <c r="A405" s="21">
        <f t="shared" si="8"/>
        <v>36</v>
      </c>
      <c r="B405" s="21" t="s">
        <v>9</v>
      </c>
      <c r="C405" s="135" t="s">
        <v>542</v>
      </c>
      <c r="D405" s="135"/>
      <c r="E405" s="218"/>
      <c r="F405" s="218"/>
      <c r="G405" s="218"/>
    </row>
    <row r="406" spans="1:7">
      <c r="A406" s="21">
        <f t="shared" si="8"/>
        <v>36</v>
      </c>
      <c r="B406" s="21" t="s">
        <v>9</v>
      </c>
      <c r="C406" s="135" t="s">
        <v>542</v>
      </c>
      <c r="D406" s="135"/>
      <c r="E406" s="218"/>
      <c r="F406" s="218"/>
      <c r="G406" s="218"/>
    </row>
    <row r="407" spans="1:7">
      <c r="A407" s="21">
        <f t="shared" si="8"/>
        <v>36</v>
      </c>
      <c r="B407" s="21" t="s">
        <v>9</v>
      </c>
      <c r="C407" s="135" t="s">
        <v>542</v>
      </c>
      <c r="D407" s="135"/>
      <c r="E407" s="218"/>
      <c r="F407" s="218"/>
      <c r="G407" s="218"/>
    </row>
    <row r="408" spans="1:7">
      <c r="A408" s="21">
        <f t="shared" si="8"/>
        <v>36</v>
      </c>
      <c r="B408" s="21" t="s">
        <v>9</v>
      </c>
      <c r="C408" s="135" t="s">
        <v>542</v>
      </c>
      <c r="D408" s="135"/>
      <c r="E408" s="218"/>
      <c r="F408" s="218"/>
      <c r="G408" s="218"/>
    </row>
    <row r="409" spans="1:7">
      <c r="A409" s="21">
        <f t="shared" si="8"/>
        <v>36</v>
      </c>
      <c r="B409" s="21" t="s">
        <v>9</v>
      </c>
      <c r="C409" s="135" t="s">
        <v>542</v>
      </c>
      <c r="D409" s="135"/>
      <c r="E409" s="218"/>
      <c r="F409" s="218"/>
      <c r="G409" s="218"/>
    </row>
    <row r="410" spans="1:7">
      <c r="A410" s="21">
        <f t="shared" si="8"/>
        <v>36</v>
      </c>
      <c r="B410" s="21" t="s">
        <v>9</v>
      </c>
      <c r="C410" s="135" t="s">
        <v>542</v>
      </c>
      <c r="D410" s="135"/>
      <c r="E410" s="218"/>
      <c r="F410" s="218"/>
      <c r="G410" s="218"/>
    </row>
    <row r="411" spans="1:7">
      <c r="A411" s="21">
        <f t="shared" si="8"/>
        <v>36</v>
      </c>
      <c r="B411" s="21" t="s">
        <v>9</v>
      </c>
      <c r="C411" s="135" t="s">
        <v>542</v>
      </c>
      <c r="D411" s="135"/>
      <c r="E411" s="218"/>
      <c r="F411" s="218"/>
      <c r="G411" s="218"/>
    </row>
    <row r="412" spans="1:7">
      <c r="A412" s="21">
        <f t="shared" si="8"/>
        <v>36</v>
      </c>
      <c r="B412" s="21" t="s">
        <v>9</v>
      </c>
      <c r="C412" s="135" t="s">
        <v>542</v>
      </c>
      <c r="D412" s="135"/>
      <c r="E412" s="218"/>
      <c r="F412" s="218"/>
      <c r="G412" s="218"/>
    </row>
    <row r="413" spans="1:7">
      <c r="A413" s="21">
        <f t="shared" si="8"/>
        <v>36</v>
      </c>
      <c r="B413" s="21" t="s">
        <v>9</v>
      </c>
      <c r="C413" s="135" t="s">
        <v>542</v>
      </c>
      <c r="D413" s="135"/>
      <c r="E413" s="218"/>
      <c r="F413" s="218"/>
      <c r="G413" s="218"/>
    </row>
    <row r="414" spans="1:7">
      <c r="A414" s="21">
        <f t="shared" si="8"/>
        <v>36</v>
      </c>
      <c r="B414" s="21" t="s">
        <v>9</v>
      </c>
      <c r="C414" s="135" t="s">
        <v>542</v>
      </c>
      <c r="D414" s="135"/>
      <c r="E414" s="218"/>
      <c r="F414" s="218"/>
      <c r="G414" s="218"/>
    </row>
    <row r="415" spans="1:7">
      <c r="A415" s="21">
        <f t="shared" si="8"/>
        <v>36</v>
      </c>
      <c r="B415" s="21" t="s">
        <v>9</v>
      </c>
      <c r="C415" s="135" t="s">
        <v>542</v>
      </c>
      <c r="D415" s="135"/>
      <c r="E415" s="218"/>
      <c r="F415" s="218"/>
      <c r="G415" s="218"/>
    </row>
    <row r="416" spans="1:7">
      <c r="A416" s="21">
        <f t="shared" si="8"/>
        <v>36</v>
      </c>
      <c r="B416" s="21" t="s">
        <v>9</v>
      </c>
      <c r="C416" s="135" t="s">
        <v>542</v>
      </c>
      <c r="D416" s="135"/>
      <c r="E416" s="218"/>
      <c r="F416" s="218"/>
      <c r="G416" s="218"/>
    </row>
    <row r="417" spans="1:7">
      <c r="A417" s="21">
        <f t="shared" ref="A417:A480" si="9">IF($C417="","blank",MATCH($C417,$I$5:$I$202,0))</f>
        <v>36</v>
      </c>
      <c r="B417" s="21" t="s">
        <v>9</v>
      </c>
      <c r="C417" s="135" t="s">
        <v>542</v>
      </c>
      <c r="D417" s="135"/>
      <c r="E417" s="218"/>
      <c r="F417" s="218"/>
      <c r="G417" s="218"/>
    </row>
    <row r="418" spans="1:7">
      <c r="A418" s="21">
        <f t="shared" si="9"/>
        <v>36</v>
      </c>
      <c r="B418" s="21" t="s">
        <v>9</v>
      </c>
      <c r="C418" s="135" t="s">
        <v>542</v>
      </c>
      <c r="D418" s="135"/>
      <c r="E418" s="218"/>
      <c r="F418" s="218"/>
      <c r="G418" s="218"/>
    </row>
    <row r="419" spans="1:7">
      <c r="A419" s="21">
        <f t="shared" si="9"/>
        <v>36</v>
      </c>
      <c r="B419" s="21" t="s">
        <v>9</v>
      </c>
      <c r="C419" s="135" t="s">
        <v>542</v>
      </c>
      <c r="D419" s="135"/>
      <c r="E419" s="218"/>
      <c r="F419" s="218"/>
      <c r="G419" s="218"/>
    </row>
    <row r="420" spans="1:7">
      <c r="A420" s="21">
        <f t="shared" si="9"/>
        <v>36</v>
      </c>
      <c r="B420" s="21" t="s">
        <v>9</v>
      </c>
      <c r="C420" s="135" t="s">
        <v>542</v>
      </c>
      <c r="D420" s="135"/>
      <c r="E420" s="218"/>
      <c r="F420" s="218"/>
      <c r="G420" s="218"/>
    </row>
    <row r="421" spans="1:7">
      <c r="A421" s="21">
        <f t="shared" si="9"/>
        <v>36</v>
      </c>
      <c r="B421" s="21" t="s">
        <v>9</v>
      </c>
      <c r="C421" s="135" t="s">
        <v>542</v>
      </c>
      <c r="D421" s="135"/>
      <c r="E421" s="218"/>
      <c r="F421" s="218"/>
      <c r="G421" s="218"/>
    </row>
    <row r="422" spans="1:7">
      <c r="A422" s="21">
        <f t="shared" si="9"/>
        <v>36</v>
      </c>
      <c r="B422" s="21" t="s">
        <v>9</v>
      </c>
      <c r="C422" s="135" t="s">
        <v>542</v>
      </c>
      <c r="D422" s="135"/>
      <c r="E422" s="218"/>
      <c r="F422" s="218"/>
      <c r="G422" s="218"/>
    </row>
    <row r="423" spans="1:7">
      <c r="A423" s="21">
        <f t="shared" si="9"/>
        <v>36</v>
      </c>
      <c r="B423" s="21" t="s">
        <v>9</v>
      </c>
      <c r="C423" s="135" t="s">
        <v>542</v>
      </c>
      <c r="D423" s="135"/>
      <c r="E423" s="218"/>
      <c r="F423" s="218"/>
      <c r="G423" s="218"/>
    </row>
    <row r="424" spans="1:7">
      <c r="A424" s="21">
        <f t="shared" si="9"/>
        <v>36</v>
      </c>
      <c r="B424" s="21" t="s">
        <v>9</v>
      </c>
      <c r="C424" s="135" t="s">
        <v>542</v>
      </c>
      <c r="D424" s="135"/>
      <c r="E424" s="218"/>
      <c r="F424" s="218"/>
      <c r="G424" s="218"/>
    </row>
    <row r="425" spans="1:7">
      <c r="A425" s="21">
        <f t="shared" si="9"/>
        <v>36</v>
      </c>
      <c r="B425" s="21" t="s">
        <v>9</v>
      </c>
      <c r="C425" s="135" t="s">
        <v>542</v>
      </c>
      <c r="D425" s="135"/>
      <c r="E425" s="218"/>
      <c r="F425" s="218"/>
      <c r="G425" s="218"/>
    </row>
    <row r="426" spans="1:7">
      <c r="A426" s="21">
        <f t="shared" si="9"/>
        <v>36</v>
      </c>
      <c r="B426" s="21" t="s">
        <v>9</v>
      </c>
      <c r="C426" s="135" t="s">
        <v>542</v>
      </c>
      <c r="D426" s="135"/>
      <c r="E426" s="218"/>
      <c r="F426" s="218"/>
      <c r="G426" s="218"/>
    </row>
    <row r="427" spans="1:7">
      <c r="A427" s="21">
        <f t="shared" si="9"/>
        <v>36</v>
      </c>
      <c r="B427" s="21" t="s">
        <v>9</v>
      </c>
      <c r="C427" s="135" t="s">
        <v>542</v>
      </c>
      <c r="D427" s="135"/>
      <c r="E427" s="218"/>
      <c r="F427" s="218"/>
      <c r="G427" s="218"/>
    </row>
    <row r="428" spans="1:7">
      <c r="A428" s="21">
        <f t="shared" si="9"/>
        <v>36</v>
      </c>
      <c r="B428" s="21" t="s">
        <v>9</v>
      </c>
      <c r="C428" s="135" t="s">
        <v>542</v>
      </c>
      <c r="D428" s="135"/>
      <c r="E428" s="218"/>
      <c r="F428" s="218"/>
      <c r="G428" s="218"/>
    </row>
    <row r="429" spans="1:7">
      <c r="A429" s="21">
        <f t="shared" si="9"/>
        <v>36</v>
      </c>
      <c r="B429" s="21" t="s">
        <v>9</v>
      </c>
      <c r="C429" s="135" t="s">
        <v>542</v>
      </c>
      <c r="D429" s="135"/>
      <c r="E429" s="218"/>
      <c r="F429" s="218"/>
      <c r="G429" s="218"/>
    </row>
    <row r="430" spans="1:7">
      <c r="A430" s="21">
        <f t="shared" si="9"/>
        <v>36</v>
      </c>
      <c r="B430" s="21" t="s">
        <v>9</v>
      </c>
      <c r="C430" s="135" t="s">
        <v>542</v>
      </c>
      <c r="D430" s="135"/>
      <c r="E430" s="218"/>
      <c r="F430" s="218"/>
      <c r="G430" s="218"/>
    </row>
    <row r="431" spans="1:7">
      <c r="A431" s="21">
        <f t="shared" si="9"/>
        <v>36</v>
      </c>
      <c r="B431" s="21" t="s">
        <v>9</v>
      </c>
      <c r="C431" s="135" t="s">
        <v>542</v>
      </c>
      <c r="D431" s="135"/>
      <c r="E431" s="218"/>
      <c r="F431" s="218"/>
      <c r="G431" s="218"/>
    </row>
    <row r="432" spans="1:7">
      <c r="A432" s="21">
        <f t="shared" si="9"/>
        <v>36</v>
      </c>
      <c r="B432" s="21" t="s">
        <v>9</v>
      </c>
      <c r="C432" s="135" t="s">
        <v>542</v>
      </c>
      <c r="D432" s="135"/>
      <c r="E432" s="218"/>
      <c r="F432" s="218"/>
      <c r="G432" s="218"/>
    </row>
    <row r="433" spans="1:7">
      <c r="A433" s="21">
        <f t="shared" si="9"/>
        <v>36</v>
      </c>
      <c r="B433" s="21" t="s">
        <v>9</v>
      </c>
      <c r="C433" s="135" t="s">
        <v>542</v>
      </c>
      <c r="D433" s="135"/>
      <c r="E433" s="218"/>
      <c r="F433" s="218"/>
      <c r="G433" s="218"/>
    </row>
    <row r="434" spans="1:7">
      <c r="A434" s="21">
        <f t="shared" si="9"/>
        <v>36</v>
      </c>
      <c r="B434" s="21" t="s">
        <v>9</v>
      </c>
      <c r="C434" s="135" t="s">
        <v>542</v>
      </c>
      <c r="D434" s="135"/>
      <c r="E434" s="218"/>
      <c r="F434" s="218"/>
      <c r="G434" s="218"/>
    </row>
    <row r="435" spans="1:7">
      <c r="A435" s="21">
        <f t="shared" si="9"/>
        <v>36</v>
      </c>
      <c r="B435" s="21" t="s">
        <v>9</v>
      </c>
      <c r="C435" s="135" t="s">
        <v>542</v>
      </c>
      <c r="D435" s="135"/>
      <c r="E435" s="218"/>
      <c r="F435" s="218"/>
      <c r="G435" s="218"/>
    </row>
    <row r="436" spans="1:7">
      <c r="A436" s="21">
        <f t="shared" si="9"/>
        <v>36</v>
      </c>
      <c r="B436" s="21" t="s">
        <v>9</v>
      </c>
      <c r="C436" s="135" t="s">
        <v>542</v>
      </c>
      <c r="D436" s="135"/>
      <c r="E436" s="218"/>
      <c r="F436" s="218"/>
      <c r="G436" s="218"/>
    </row>
    <row r="437" spans="1:7">
      <c r="A437" s="21">
        <f t="shared" si="9"/>
        <v>36</v>
      </c>
      <c r="B437" s="21" t="s">
        <v>9</v>
      </c>
      <c r="C437" s="135" t="s">
        <v>542</v>
      </c>
      <c r="D437" s="135"/>
      <c r="E437" s="218"/>
      <c r="F437" s="218"/>
      <c r="G437" s="218"/>
    </row>
    <row r="438" spans="1:7">
      <c r="A438" s="21">
        <f t="shared" si="9"/>
        <v>36</v>
      </c>
      <c r="B438" s="21" t="s">
        <v>9</v>
      </c>
      <c r="C438" s="135" t="s">
        <v>542</v>
      </c>
      <c r="D438" s="135"/>
      <c r="E438" s="218"/>
      <c r="F438" s="218"/>
      <c r="G438" s="218"/>
    </row>
    <row r="439" spans="1:7">
      <c r="A439" s="21">
        <f t="shared" si="9"/>
        <v>78</v>
      </c>
      <c r="B439" s="21" t="s">
        <v>10</v>
      </c>
      <c r="C439" s="135" t="s">
        <v>881</v>
      </c>
      <c r="D439" s="135"/>
      <c r="E439" s="218"/>
      <c r="F439" s="218"/>
      <c r="G439" s="218"/>
    </row>
    <row r="440" spans="1:7">
      <c r="A440" s="21">
        <f t="shared" si="9"/>
        <v>82</v>
      </c>
      <c r="B440" s="21" t="s">
        <v>18</v>
      </c>
      <c r="C440" s="135" t="s">
        <v>1220</v>
      </c>
      <c r="D440" s="135"/>
      <c r="E440" s="218"/>
      <c r="F440" s="218"/>
      <c r="G440" s="218"/>
    </row>
    <row r="441" spans="1:7">
      <c r="A441" s="21">
        <f t="shared" si="9"/>
        <v>83</v>
      </c>
      <c r="B441" s="21" t="s">
        <v>10</v>
      </c>
      <c r="C441" s="135" t="s">
        <v>32</v>
      </c>
      <c r="D441" s="135"/>
      <c r="E441" s="218"/>
      <c r="F441" s="218"/>
      <c r="G441" s="218"/>
    </row>
    <row r="442" spans="1:7">
      <c r="A442" s="21">
        <f t="shared" si="9"/>
        <v>84</v>
      </c>
      <c r="B442" s="21" t="s">
        <v>10</v>
      </c>
      <c r="C442" s="135" t="s">
        <v>15</v>
      </c>
      <c r="D442" s="135"/>
      <c r="E442" s="218"/>
      <c r="F442" s="218"/>
      <c r="G442" s="218"/>
    </row>
    <row r="443" spans="1:7">
      <c r="A443" s="21">
        <f t="shared" si="9"/>
        <v>87</v>
      </c>
      <c r="B443" s="21" t="s">
        <v>10</v>
      </c>
      <c r="C443" s="135" t="s">
        <v>27</v>
      </c>
      <c r="D443" s="135"/>
      <c r="E443" s="218"/>
      <c r="F443" s="218"/>
      <c r="G443" s="218"/>
    </row>
    <row r="444" spans="1:7">
      <c r="A444" s="21">
        <f t="shared" si="9"/>
        <v>105</v>
      </c>
      <c r="B444" s="21" t="s">
        <v>9</v>
      </c>
      <c r="C444" s="135" t="s">
        <v>1519</v>
      </c>
      <c r="D444" s="135"/>
      <c r="E444" s="218"/>
      <c r="F444" s="218"/>
      <c r="G444" s="218"/>
    </row>
    <row r="445" spans="1:7">
      <c r="A445" s="21">
        <f t="shared" si="9"/>
        <v>105</v>
      </c>
      <c r="B445" s="21" t="s">
        <v>9</v>
      </c>
      <c r="C445" s="135" t="s">
        <v>1519</v>
      </c>
      <c r="D445" s="135"/>
      <c r="E445" s="218"/>
      <c r="F445" s="218"/>
      <c r="G445" s="218"/>
    </row>
    <row r="446" spans="1:7">
      <c r="A446" s="21">
        <f t="shared" si="9"/>
        <v>105</v>
      </c>
      <c r="B446" s="21" t="s">
        <v>9</v>
      </c>
      <c r="C446" s="135" t="s">
        <v>1519</v>
      </c>
      <c r="D446" s="135"/>
      <c r="E446" s="218"/>
      <c r="F446" s="218"/>
      <c r="G446" s="218"/>
    </row>
    <row r="447" spans="1:7">
      <c r="A447" s="21">
        <f t="shared" si="9"/>
        <v>105</v>
      </c>
      <c r="B447" s="21" t="s">
        <v>9</v>
      </c>
      <c r="C447" s="135" t="s">
        <v>1519</v>
      </c>
      <c r="D447" s="135"/>
      <c r="E447" s="218"/>
      <c r="F447" s="218"/>
      <c r="G447" s="218"/>
    </row>
    <row r="448" spans="1:7">
      <c r="A448" s="21">
        <f t="shared" si="9"/>
        <v>105</v>
      </c>
      <c r="B448" s="21" t="s">
        <v>9</v>
      </c>
      <c r="C448" s="135" t="s">
        <v>1519</v>
      </c>
      <c r="D448" s="135"/>
      <c r="E448" s="218"/>
      <c r="F448" s="218"/>
      <c r="G448" s="218"/>
    </row>
    <row r="449" spans="1:7">
      <c r="A449" s="21">
        <f t="shared" si="9"/>
        <v>105</v>
      </c>
      <c r="B449" s="21" t="s">
        <v>9</v>
      </c>
      <c r="C449" s="135" t="s">
        <v>1519</v>
      </c>
      <c r="D449" s="135"/>
      <c r="E449" s="218"/>
      <c r="F449" s="218"/>
      <c r="G449" s="218"/>
    </row>
    <row r="450" spans="1:7">
      <c r="A450" s="21">
        <f t="shared" si="9"/>
        <v>105</v>
      </c>
      <c r="B450" s="21" t="s">
        <v>9</v>
      </c>
      <c r="C450" s="135" t="s">
        <v>1519</v>
      </c>
      <c r="D450" s="135"/>
      <c r="E450" s="218"/>
      <c r="F450" s="218"/>
      <c r="G450" s="218"/>
    </row>
    <row r="451" spans="1:7">
      <c r="A451" s="21">
        <f t="shared" si="9"/>
        <v>105</v>
      </c>
      <c r="B451" s="21" t="s">
        <v>9</v>
      </c>
      <c r="C451" s="135" t="s">
        <v>1519</v>
      </c>
      <c r="D451" s="135"/>
      <c r="E451" s="218"/>
      <c r="F451" s="218"/>
      <c r="G451" s="218"/>
    </row>
    <row r="452" spans="1:7">
      <c r="A452" s="21">
        <f t="shared" si="9"/>
        <v>105</v>
      </c>
      <c r="B452" s="21" t="s">
        <v>9</v>
      </c>
      <c r="C452" s="135" t="s">
        <v>1519</v>
      </c>
      <c r="D452" s="135"/>
      <c r="E452" s="218"/>
      <c r="F452" s="218"/>
      <c r="G452" s="218"/>
    </row>
    <row r="453" spans="1:7">
      <c r="A453" s="21">
        <f t="shared" si="9"/>
        <v>112</v>
      </c>
      <c r="B453" s="21" t="s">
        <v>9</v>
      </c>
      <c r="C453" s="135" t="s">
        <v>409</v>
      </c>
      <c r="D453" s="135"/>
      <c r="E453" s="218"/>
      <c r="F453" s="218"/>
      <c r="G453" s="218"/>
    </row>
    <row r="454" spans="1:7">
      <c r="A454" s="21">
        <f t="shared" si="9"/>
        <v>112</v>
      </c>
      <c r="B454" s="21" t="s">
        <v>9</v>
      </c>
      <c r="C454" s="135" t="s">
        <v>409</v>
      </c>
      <c r="D454" s="135"/>
      <c r="E454" s="218"/>
      <c r="F454" s="218"/>
      <c r="G454" s="218"/>
    </row>
    <row r="455" spans="1:7">
      <c r="A455" s="21">
        <f t="shared" si="9"/>
        <v>112</v>
      </c>
      <c r="B455" s="21" t="s">
        <v>9</v>
      </c>
      <c r="C455" s="135" t="s">
        <v>409</v>
      </c>
      <c r="D455" s="135"/>
      <c r="E455" s="218"/>
      <c r="F455" s="218"/>
      <c r="G455" s="218"/>
    </row>
    <row r="456" spans="1:7">
      <c r="A456" s="21">
        <f t="shared" si="9"/>
        <v>112</v>
      </c>
      <c r="B456" s="21" t="s">
        <v>9</v>
      </c>
      <c r="C456" s="135" t="s">
        <v>409</v>
      </c>
      <c r="D456" s="135"/>
      <c r="E456" s="218"/>
      <c r="F456" s="218"/>
      <c r="G456" s="218"/>
    </row>
    <row r="457" spans="1:7">
      <c r="A457" s="21">
        <f t="shared" si="9"/>
        <v>112</v>
      </c>
      <c r="B457" s="21" t="s">
        <v>9</v>
      </c>
      <c r="C457" s="135" t="s">
        <v>409</v>
      </c>
      <c r="D457" s="135"/>
      <c r="E457" s="218"/>
      <c r="F457" s="218"/>
      <c r="G457" s="218"/>
    </row>
    <row r="458" spans="1:7">
      <c r="A458" s="21">
        <f t="shared" si="9"/>
        <v>112</v>
      </c>
      <c r="B458" s="21" t="s">
        <v>9</v>
      </c>
      <c r="C458" s="135" t="s">
        <v>409</v>
      </c>
      <c r="D458" s="135"/>
      <c r="E458" s="218"/>
      <c r="F458" s="218"/>
      <c r="G458" s="218"/>
    </row>
    <row r="459" spans="1:7">
      <c r="A459" s="21">
        <f t="shared" si="9"/>
        <v>112</v>
      </c>
      <c r="B459" s="21" t="s">
        <v>9</v>
      </c>
      <c r="C459" s="135" t="s">
        <v>409</v>
      </c>
      <c r="D459" s="135"/>
      <c r="E459" s="218"/>
      <c r="F459" s="218"/>
      <c r="G459" s="218"/>
    </row>
    <row r="460" spans="1:7">
      <c r="A460" s="21">
        <f t="shared" si="9"/>
        <v>112</v>
      </c>
      <c r="B460" s="21" t="s">
        <v>9</v>
      </c>
      <c r="C460" s="135" t="s">
        <v>409</v>
      </c>
      <c r="D460" s="135"/>
      <c r="E460" s="218"/>
      <c r="F460" s="218"/>
      <c r="G460" s="218"/>
    </row>
    <row r="461" spans="1:7">
      <c r="A461" s="21">
        <f t="shared" si="9"/>
        <v>115</v>
      </c>
      <c r="B461" s="21" t="s">
        <v>9</v>
      </c>
      <c r="C461" s="135" t="s">
        <v>1627</v>
      </c>
      <c r="D461" s="135"/>
      <c r="E461" s="218"/>
      <c r="F461" s="218"/>
      <c r="G461" s="218"/>
    </row>
    <row r="462" spans="1:7">
      <c r="A462" s="21">
        <f t="shared" si="9"/>
        <v>116</v>
      </c>
      <c r="B462" s="21" t="s">
        <v>9</v>
      </c>
      <c r="C462" s="135" t="s">
        <v>1628</v>
      </c>
      <c r="D462" s="135"/>
      <c r="E462" s="218"/>
      <c r="F462" s="218"/>
      <c r="G462" s="218"/>
    </row>
    <row r="463" spans="1:7">
      <c r="A463" s="21">
        <f t="shared" si="9"/>
        <v>120</v>
      </c>
      <c r="B463" s="21" t="s">
        <v>18</v>
      </c>
      <c r="C463" s="135" t="s">
        <v>1237</v>
      </c>
      <c r="D463" s="135"/>
      <c r="E463" s="218"/>
      <c r="F463" s="218"/>
      <c r="G463" s="218"/>
    </row>
    <row r="464" spans="1:7">
      <c r="A464" s="21">
        <f t="shared" si="9"/>
        <v>130</v>
      </c>
      <c r="B464" s="21" t="s">
        <v>10</v>
      </c>
      <c r="C464" s="135" t="s">
        <v>14</v>
      </c>
      <c r="D464" s="135"/>
      <c r="E464" s="218"/>
      <c r="F464" s="218"/>
      <c r="G464" s="218"/>
    </row>
    <row r="465" spans="1:7">
      <c r="A465" s="21">
        <f t="shared" si="9"/>
        <v>130</v>
      </c>
      <c r="B465" s="21" t="s">
        <v>10</v>
      </c>
      <c r="C465" s="135" t="s">
        <v>14</v>
      </c>
      <c r="D465" s="135"/>
      <c r="E465" s="218"/>
      <c r="F465" s="218"/>
      <c r="G465" s="218"/>
    </row>
    <row r="466" spans="1:7">
      <c r="A466" s="21">
        <f t="shared" si="9"/>
        <v>130</v>
      </c>
      <c r="B466" s="21" t="s">
        <v>10</v>
      </c>
      <c r="C466" s="135" t="s">
        <v>14</v>
      </c>
      <c r="D466" s="135"/>
      <c r="E466" s="218"/>
      <c r="F466" s="218"/>
      <c r="G466" s="218"/>
    </row>
    <row r="467" spans="1:7">
      <c r="A467" s="21">
        <f t="shared" si="9"/>
        <v>131</v>
      </c>
      <c r="B467" s="21" t="s">
        <v>9</v>
      </c>
      <c r="C467" s="135" t="s">
        <v>943</v>
      </c>
      <c r="D467" s="135"/>
      <c r="E467" s="218"/>
      <c r="F467" s="218"/>
      <c r="G467" s="218"/>
    </row>
    <row r="468" spans="1:7">
      <c r="A468" s="21">
        <f t="shared" si="9"/>
        <v>132</v>
      </c>
      <c r="B468" s="21" t="s">
        <v>10</v>
      </c>
      <c r="C468" s="135" t="s">
        <v>19</v>
      </c>
      <c r="D468" s="135"/>
      <c r="E468" s="218"/>
      <c r="F468" s="218"/>
      <c r="G468" s="218"/>
    </row>
    <row r="469" spans="1:7">
      <c r="A469" s="21">
        <f t="shared" si="9"/>
        <v>132</v>
      </c>
      <c r="B469" s="21" t="s">
        <v>10</v>
      </c>
      <c r="C469" s="135" t="s">
        <v>19</v>
      </c>
      <c r="D469" s="135"/>
      <c r="E469" s="218"/>
      <c r="F469" s="218"/>
      <c r="G469" s="218"/>
    </row>
    <row r="470" spans="1:7">
      <c r="A470" s="21">
        <f t="shared" si="9"/>
        <v>133</v>
      </c>
      <c r="B470" s="21" t="s">
        <v>10</v>
      </c>
      <c r="C470" s="135" t="s">
        <v>722</v>
      </c>
      <c r="D470" s="135"/>
      <c r="E470" s="218"/>
      <c r="F470" s="218"/>
      <c r="G470" s="218"/>
    </row>
    <row r="471" spans="1:7">
      <c r="A471" s="21">
        <f t="shared" si="9"/>
        <v>134</v>
      </c>
      <c r="B471" s="21" t="s">
        <v>10</v>
      </c>
      <c r="C471" s="135" t="s">
        <v>836</v>
      </c>
      <c r="D471" s="135"/>
      <c r="E471" s="218"/>
      <c r="F471" s="218"/>
      <c r="G471" s="218"/>
    </row>
    <row r="472" spans="1:7">
      <c r="A472" s="21">
        <f t="shared" si="9"/>
        <v>133</v>
      </c>
      <c r="B472" s="21" t="s">
        <v>10</v>
      </c>
      <c r="C472" s="135" t="s">
        <v>722</v>
      </c>
      <c r="D472" s="135"/>
      <c r="E472" s="218"/>
      <c r="F472" s="218"/>
      <c r="G472" s="218"/>
    </row>
    <row r="473" spans="1:7">
      <c r="A473" s="21">
        <f t="shared" si="9"/>
        <v>134</v>
      </c>
      <c r="B473" s="21" t="s">
        <v>10</v>
      </c>
      <c r="C473" s="135" t="s">
        <v>836</v>
      </c>
      <c r="D473" s="135"/>
      <c r="E473" s="218"/>
      <c r="F473" s="218"/>
      <c r="G473" s="218"/>
    </row>
    <row r="474" spans="1:7">
      <c r="A474" s="21">
        <f t="shared" si="9"/>
        <v>135</v>
      </c>
      <c r="B474" s="21" t="s">
        <v>10</v>
      </c>
      <c r="C474" s="135" t="s">
        <v>956</v>
      </c>
      <c r="D474" s="135"/>
      <c r="E474" s="218"/>
      <c r="F474" s="218"/>
      <c r="G474" s="218"/>
    </row>
    <row r="475" spans="1:7">
      <c r="A475" s="21">
        <f t="shared" si="9"/>
        <v>135</v>
      </c>
      <c r="B475" s="21" t="s">
        <v>10</v>
      </c>
      <c r="C475" s="135" t="s">
        <v>956</v>
      </c>
      <c r="D475" s="135"/>
      <c r="E475" s="218"/>
      <c r="F475" s="218"/>
      <c r="G475" s="218"/>
    </row>
    <row r="476" spans="1:7">
      <c r="A476" s="21">
        <f t="shared" si="9"/>
        <v>137</v>
      </c>
      <c r="B476" s="21" t="s">
        <v>10</v>
      </c>
      <c r="C476" s="135" t="s">
        <v>363</v>
      </c>
      <c r="D476" s="135"/>
      <c r="E476" s="218"/>
      <c r="F476" s="218"/>
      <c r="G476" s="218"/>
    </row>
    <row r="477" spans="1:7">
      <c r="A477" s="21">
        <f t="shared" si="9"/>
        <v>139</v>
      </c>
      <c r="B477" s="21" t="s">
        <v>10</v>
      </c>
      <c r="C477" s="135" t="s">
        <v>834</v>
      </c>
      <c r="D477" s="135"/>
      <c r="E477" s="218"/>
      <c r="F477" s="218"/>
      <c r="G477" s="218"/>
    </row>
    <row r="478" spans="1:7">
      <c r="A478" s="21">
        <f t="shared" si="9"/>
        <v>141</v>
      </c>
      <c r="B478" s="21" t="s">
        <v>10</v>
      </c>
      <c r="C478" s="135" t="s">
        <v>892</v>
      </c>
      <c r="D478" s="135"/>
      <c r="E478" s="218"/>
      <c r="F478" s="218"/>
      <c r="G478" s="218"/>
    </row>
    <row r="479" spans="1:7">
      <c r="A479" s="21">
        <f t="shared" si="9"/>
        <v>141</v>
      </c>
      <c r="B479" s="21" t="s">
        <v>10</v>
      </c>
      <c r="C479" s="135" t="s">
        <v>892</v>
      </c>
      <c r="D479" s="135"/>
      <c r="E479" s="218"/>
      <c r="F479" s="218"/>
      <c r="G479" s="218"/>
    </row>
    <row r="480" spans="1:7">
      <c r="A480" s="21">
        <f t="shared" si="9"/>
        <v>141</v>
      </c>
      <c r="B480" s="21" t="s">
        <v>10</v>
      </c>
      <c r="C480" s="135" t="s">
        <v>892</v>
      </c>
      <c r="D480" s="135"/>
      <c r="E480" s="218"/>
      <c r="F480" s="218"/>
      <c r="G480" s="218"/>
    </row>
    <row r="481" spans="1:7">
      <c r="A481" s="21">
        <f t="shared" ref="A481:A544" si="10">IF($C481="","blank",MATCH($C481,$I$5:$I$202,0))</f>
        <v>141</v>
      </c>
      <c r="B481" s="21" t="s">
        <v>10</v>
      </c>
      <c r="C481" s="135" t="s">
        <v>892</v>
      </c>
      <c r="D481" s="135"/>
      <c r="E481" s="218"/>
      <c r="F481" s="218"/>
      <c r="G481" s="218"/>
    </row>
    <row r="482" spans="1:7">
      <c r="A482" s="21">
        <f t="shared" si="10"/>
        <v>141</v>
      </c>
      <c r="B482" s="21" t="s">
        <v>10</v>
      </c>
      <c r="C482" s="135" t="s">
        <v>892</v>
      </c>
      <c r="D482" s="135"/>
      <c r="E482" s="218"/>
      <c r="F482" s="218"/>
      <c r="G482" s="218"/>
    </row>
    <row r="483" spans="1:7">
      <c r="A483" s="21">
        <f t="shared" si="10"/>
        <v>141</v>
      </c>
      <c r="B483" s="21" t="s">
        <v>10</v>
      </c>
      <c r="C483" s="135" t="s">
        <v>892</v>
      </c>
      <c r="D483" s="135"/>
      <c r="E483" s="218"/>
      <c r="F483" s="218"/>
      <c r="G483" s="218"/>
    </row>
    <row r="484" spans="1:7">
      <c r="A484" s="21">
        <f t="shared" si="10"/>
        <v>141</v>
      </c>
      <c r="B484" s="21" t="s">
        <v>10</v>
      </c>
      <c r="C484" s="135" t="s">
        <v>892</v>
      </c>
      <c r="D484" s="135"/>
      <c r="E484" s="218"/>
      <c r="F484" s="218"/>
      <c r="G484" s="218"/>
    </row>
    <row r="485" spans="1:7">
      <c r="A485" s="21">
        <f t="shared" si="10"/>
        <v>141</v>
      </c>
      <c r="B485" s="21" t="s">
        <v>10</v>
      </c>
      <c r="C485" s="135" t="s">
        <v>892</v>
      </c>
      <c r="D485" s="135"/>
      <c r="E485" s="218"/>
      <c r="F485" s="218"/>
      <c r="G485" s="218"/>
    </row>
    <row r="486" spans="1:7">
      <c r="A486" s="21">
        <f t="shared" si="10"/>
        <v>141</v>
      </c>
      <c r="B486" s="21" t="s">
        <v>10</v>
      </c>
      <c r="C486" s="135" t="s">
        <v>892</v>
      </c>
      <c r="D486" s="135"/>
      <c r="E486" s="218"/>
      <c r="F486" s="218"/>
      <c r="G486" s="218"/>
    </row>
    <row r="487" spans="1:7">
      <c r="A487" s="21">
        <f t="shared" si="10"/>
        <v>141</v>
      </c>
      <c r="B487" s="21" t="s">
        <v>10</v>
      </c>
      <c r="C487" s="135" t="s">
        <v>892</v>
      </c>
      <c r="D487" s="135"/>
      <c r="E487" s="218"/>
      <c r="F487" s="218"/>
      <c r="G487" s="218"/>
    </row>
    <row r="488" spans="1:7">
      <c r="A488" s="21">
        <f t="shared" si="10"/>
        <v>141</v>
      </c>
      <c r="B488" s="21" t="s">
        <v>10</v>
      </c>
      <c r="C488" s="135" t="s">
        <v>892</v>
      </c>
      <c r="D488" s="135"/>
      <c r="E488" s="218"/>
      <c r="F488" s="218"/>
      <c r="G488" s="218"/>
    </row>
    <row r="489" spans="1:7">
      <c r="A489" s="21">
        <f t="shared" si="10"/>
        <v>141</v>
      </c>
      <c r="B489" s="21" t="s">
        <v>10</v>
      </c>
      <c r="C489" s="135" t="s">
        <v>892</v>
      </c>
      <c r="D489" s="135"/>
      <c r="E489" s="218"/>
      <c r="F489" s="218"/>
      <c r="G489" s="218"/>
    </row>
    <row r="490" spans="1:7">
      <c r="A490" s="21">
        <f t="shared" si="10"/>
        <v>141</v>
      </c>
      <c r="B490" s="21" t="s">
        <v>10</v>
      </c>
      <c r="C490" s="135" t="s">
        <v>892</v>
      </c>
      <c r="D490" s="135"/>
      <c r="E490" s="218"/>
      <c r="F490" s="218"/>
      <c r="G490" s="218"/>
    </row>
    <row r="491" spans="1:7">
      <c r="A491" s="21">
        <f t="shared" si="10"/>
        <v>141</v>
      </c>
      <c r="B491" s="21" t="s">
        <v>10</v>
      </c>
      <c r="C491" s="135" t="s">
        <v>892</v>
      </c>
      <c r="D491" s="135"/>
      <c r="E491" s="218"/>
      <c r="F491" s="218"/>
      <c r="G491" s="218"/>
    </row>
    <row r="492" spans="1:7">
      <c r="A492" s="21">
        <f t="shared" si="10"/>
        <v>141</v>
      </c>
      <c r="B492" s="21" t="s">
        <v>10</v>
      </c>
      <c r="C492" s="135" t="s">
        <v>892</v>
      </c>
      <c r="D492" s="135"/>
      <c r="E492" s="218"/>
      <c r="F492" s="218"/>
      <c r="G492" s="218"/>
    </row>
    <row r="493" spans="1:7">
      <c r="A493" s="21">
        <f t="shared" si="10"/>
        <v>141</v>
      </c>
      <c r="B493" s="21" t="s">
        <v>10</v>
      </c>
      <c r="C493" s="135" t="s">
        <v>892</v>
      </c>
      <c r="D493" s="135"/>
      <c r="E493" s="218"/>
      <c r="F493" s="218"/>
      <c r="G493" s="218"/>
    </row>
    <row r="494" spans="1:7">
      <c r="A494" s="21">
        <f t="shared" si="10"/>
        <v>141</v>
      </c>
      <c r="B494" s="21" t="s">
        <v>10</v>
      </c>
      <c r="C494" s="135" t="s">
        <v>892</v>
      </c>
      <c r="D494" s="135"/>
      <c r="E494" s="218"/>
      <c r="F494" s="218"/>
      <c r="G494" s="218"/>
    </row>
    <row r="495" spans="1:7">
      <c r="A495" s="21">
        <f t="shared" si="10"/>
        <v>141</v>
      </c>
      <c r="B495" s="21" t="s">
        <v>10</v>
      </c>
      <c r="C495" s="135" t="s">
        <v>892</v>
      </c>
      <c r="D495" s="135"/>
      <c r="E495" s="218"/>
      <c r="F495" s="218"/>
      <c r="G495" s="218"/>
    </row>
    <row r="496" spans="1:7">
      <c r="A496" s="21">
        <f t="shared" si="10"/>
        <v>141</v>
      </c>
      <c r="B496" s="21" t="s">
        <v>10</v>
      </c>
      <c r="C496" s="135" t="s">
        <v>892</v>
      </c>
      <c r="D496" s="135"/>
      <c r="E496" s="218"/>
      <c r="F496" s="218"/>
      <c r="G496" s="218"/>
    </row>
    <row r="497" spans="1:7">
      <c r="A497" s="21">
        <f t="shared" si="10"/>
        <v>141</v>
      </c>
      <c r="B497" s="21" t="s">
        <v>10</v>
      </c>
      <c r="C497" s="135" t="s">
        <v>892</v>
      </c>
      <c r="D497" s="135"/>
      <c r="E497" s="218"/>
      <c r="F497" s="218"/>
      <c r="G497" s="218"/>
    </row>
    <row r="498" spans="1:7">
      <c r="A498" s="21">
        <f t="shared" si="10"/>
        <v>141</v>
      </c>
      <c r="B498" s="21" t="s">
        <v>10</v>
      </c>
      <c r="C498" s="135" t="s">
        <v>892</v>
      </c>
      <c r="D498" s="135"/>
      <c r="E498" s="218"/>
      <c r="F498" s="218"/>
      <c r="G498" s="218"/>
    </row>
    <row r="499" spans="1:7">
      <c r="A499" s="21">
        <f t="shared" si="10"/>
        <v>141</v>
      </c>
      <c r="B499" s="21" t="s">
        <v>10</v>
      </c>
      <c r="C499" s="135" t="s">
        <v>892</v>
      </c>
      <c r="D499" s="135"/>
      <c r="E499" s="218"/>
      <c r="F499" s="218"/>
      <c r="G499" s="218"/>
    </row>
    <row r="500" spans="1:7">
      <c r="A500" s="21">
        <f t="shared" si="10"/>
        <v>142</v>
      </c>
      <c r="B500" s="21" t="s">
        <v>10</v>
      </c>
      <c r="C500" s="135" t="s">
        <v>835</v>
      </c>
      <c r="D500" s="135"/>
      <c r="E500" s="218"/>
      <c r="F500" s="218"/>
      <c r="G500" s="218"/>
    </row>
    <row r="501" spans="1:7">
      <c r="A501" s="21">
        <f t="shared" si="10"/>
        <v>144</v>
      </c>
      <c r="B501" s="21" t="s">
        <v>10</v>
      </c>
      <c r="C501" s="135" t="s">
        <v>893</v>
      </c>
      <c r="D501" s="135"/>
      <c r="E501" s="218"/>
      <c r="F501" s="218"/>
      <c r="G501" s="218"/>
    </row>
    <row r="502" spans="1:7">
      <c r="A502" s="21">
        <f t="shared" si="10"/>
        <v>144</v>
      </c>
      <c r="B502" s="21" t="s">
        <v>10</v>
      </c>
      <c r="C502" s="135" t="s">
        <v>893</v>
      </c>
      <c r="D502" s="135"/>
      <c r="E502" s="218"/>
      <c r="F502" s="218"/>
      <c r="G502" s="218"/>
    </row>
    <row r="503" spans="1:7">
      <c r="A503" s="21">
        <f t="shared" si="10"/>
        <v>144</v>
      </c>
      <c r="B503" s="21" t="s">
        <v>10</v>
      </c>
      <c r="C503" s="135" t="s">
        <v>893</v>
      </c>
      <c r="D503" s="135"/>
      <c r="E503" s="218"/>
      <c r="F503" s="218"/>
      <c r="G503" s="218"/>
    </row>
    <row r="504" spans="1:7">
      <c r="A504" s="21">
        <f t="shared" si="10"/>
        <v>144</v>
      </c>
      <c r="B504" s="21" t="s">
        <v>10</v>
      </c>
      <c r="C504" s="135" t="s">
        <v>893</v>
      </c>
      <c r="D504" s="135"/>
      <c r="E504" s="218"/>
      <c r="F504" s="218"/>
      <c r="G504" s="218"/>
    </row>
    <row r="505" spans="1:7">
      <c r="A505" s="21">
        <f t="shared" si="10"/>
        <v>144</v>
      </c>
      <c r="B505" s="21" t="s">
        <v>10</v>
      </c>
      <c r="C505" s="135" t="s">
        <v>893</v>
      </c>
      <c r="D505" s="135"/>
      <c r="E505" s="218"/>
      <c r="F505" s="218"/>
      <c r="G505" s="218"/>
    </row>
    <row r="506" spans="1:7">
      <c r="A506" s="21">
        <f t="shared" si="10"/>
        <v>144</v>
      </c>
      <c r="B506" s="21" t="s">
        <v>10</v>
      </c>
      <c r="C506" s="135" t="s">
        <v>893</v>
      </c>
      <c r="D506" s="135"/>
      <c r="E506" s="218"/>
      <c r="F506" s="218"/>
      <c r="G506" s="218"/>
    </row>
    <row r="507" spans="1:7">
      <c r="A507" s="21">
        <f t="shared" si="10"/>
        <v>144</v>
      </c>
      <c r="B507" s="21" t="s">
        <v>10</v>
      </c>
      <c r="C507" s="135" t="s">
        <v>893</v>
      </c>
      <c r="D507" s="135"/>
      <c r="E507" s="218"/>
      <c r="F507" s="218"/>
      <c r="G507" s="218"/>
    </row>
    <row r="508" spans="1:7">
      <c r="A508" s="21">
        <f t="shared" si="10"/>
        <v>144</v>
      </c>
      <c r="B508" s="21" t="s">
        <v>10</v>
      </c>
      <c r="C508" s="135" t="s">
        <v>893</v>
      </c>
      <c r="D508" s="135"/>
      <c r="E508" s="218"/>
      <c r="F508" s="218"/>
      <c r="G508" s="218"/>
    </row>
    <row r="509" spans="1:7">
      <c r="A509" s="21">
        <f t="shared" si="10"/>
        <v>144</v>
      </c>
      <c r="B509" s="21" t="s">
        <v>10</v>
      </c>
      <c r="C509" s="135" t="s">
        <v>893</v>
      </c>
      <c r="D509" s="135"/>
      <c r="E509" s="218"/>
      <c r="F509" s="218"/>
      <c r="G509" s="218"/>
    </row>
    <row r="510" spans="1:7">
      <c r="A510" s="21">
        <f t="shared" si="10"/>
        <v>144</v>
      </c>
      <c r="B510" s="21" t="s">
        <v>10</v>
      </c>
      <c r="C510" s="135" t="s">
        <v>893</v>
      </c>
      <c r="D510" s="135"/>
      <c r="E510" s="218"/>
      <c r="F510" s="218"/>
      <c r="G510" s="218"/>
    </row>
    <row r="511" spans="1:7">
      <c r="A511" s="21">
        <f t="shared" si="10"/>
        <v>144</v>
      </c>
      <c r="B511" s="21" t="s">
        <v>10</v>
      </c>
      <c r="C511" s="135" t="s">
        <v>893</v>
      </c>
      <c r="D511" s="135"/>
      <c r="E511" s="218"/>
      <c r="F511" s="218"/>
      <c r="G511" s="218"/>
    </row>
    <row r="512" spans="1:7">
      <c r="A512" s="21">
        <f t="shared" si="10"/>
        <v>144</v>
      </c>
      <c r="B512" s="21" t="s">
        <v>10</v>
      </c>
      <c r="C512" s="135" t="s">
        <v>893</v>
      </c>
      <c r="D512" s="135"/>
      <c r="E512" s="218"/>
      <c r="F512" s="218"/>
      <c r="G512" s="218"/>
    </row>
    <row r="513" spans="1:7">
      <c r="A513" s="21">
        <f t="shared" si="10"/>
        <v>144</v>
      </c>
      <c r="B513" s="21" t="s">
        <v>10</v>
      </c>
      <c r="C513" s="135" t="s">
        <v>893</v>
      </c>
      <c r="D513" s="135"/>
      <c r="E513" s="218"/>
      <c r="F513" s="218"/>
      <c r="G513" s="218"/>
    </row>
    <row r="514" spans="1:7">
      <c r="A514" s="21">
        <f t="shared" si="10"/>
        <v>144</v>
      </c>
      <c r="B514" s="21" t="s">
        <v>10</v>
      </c>
      <c r="C514" s="135" t="s">
        <v>893</v>
      </c>
      <c r="D514" s="135"/>
      <c r="E514" s="218"/>
      <c r="F514" s="218"/>
      <c r="G514" s="218"/>
    </row>
    <row r="515" spans="1:7">
      <c r="A515" s="21">
        <f t="shared" si="10"/>
        <v>144</v>
      </c>
      <c r="B515" s="21" t="s">
        <v>10</v>
      </c>
      <c r="C515" s="135" t="s">
        <v>893</v>
      </c>
      <c r="D515" s="135"/>
      <c r="E515" s="218"/>
      <c r="F515" s="218"/>
      <c r="G515" s="218"/>
    </row>
    <row r="516" spans="1:7">
      <c r="A516" s="21">
        <f t="shared" si="10"/>
        <v>144</v>
      </c>
      <c r="B516" s="21" t="s">
        <v>10</v>
      </c>
      <c r="C516" s="135" t="s">
        <v>893</v>
      </c>
      <c r="D516" s="135"/>
      <c r="E516" s="218"/>
      <c r="F516" s="218"/>
      <c r="G516" s="218"/>
    </row>
    <row r="517" spans="1:7">
      <c r="A517" s="21">
        <f t="shared" si="10"/>
        <v>144</v>
      </c>
      <c r="B517" s="21" t="s">
        <v>10</v>
      </c>
      <c r="C517" s="135" t="s">
        <v>893</v>
      </c>
      <c r="D517" s="135"/>
      <c r="E517" s="218"/>
      <c r="F517" s="218"/>
      <c r="G517" s="218"/>
    </row>
    <row r="518" spans="1:7">
      <c r="A518" s="21">
        <f t="shared" si="10"/>
        <v>144</v>
      </c>
      <c r="B518" s="21" t="s">
        <v>10</v>
      </c>
      <c r="C518" s="135" t="s">
        <v>893</v>
      </c>
      <c r="D518" s="135"/>
      <c r="E518" s="218"/>
      <c r="F518" s="218"/>
      <c r="G518" s="218"/>
    </row>
    <row r="519" spans="1:7">
      <c r="A519" s="21">
        <f t="shared" si="10"/>
        <v>144</v>
      </c>
      <c r="B519" s="21" t="s">
        <v>10</v>
      </c>
      <c r="C519" s="135" t="s">
        <v>893</v>
      </c>
      <c r="D519" s="135"/>
      <c r="E519" s="218"/>
      <c r="F519" s="218"/>
      <c r="G519" s="218"/>
    </row>
    <row r="520" spans="1:7">
      <c r="A520" s="21">
        <f t="shared" si="10"/>
        <v>144</v>
      </c>
      <c r="B520" s="21" t="s">
        <v>10</v>
      </c>
      <c r="C520" s="135" t="s">
        <v>893</v>
      </c>
      <c r="D520" s="135"/>
      <c r="E520" s="218"/>
      <c r="F520" s="218"/>
      <c r="G520" s="218"/>
    </row>
    <row r="521" spans="1:7">
      <c r="A521" s="21">
        <f t="shared" si="10"/>
        <v>144</v>
      </c>
      <c r="B521" s="21" t="s">
        <v>10</v>
      </c>
      <c r="C521" s="135" t="s">
        <v>893</v>
      </c>
      <c r="D521" s="135"/>
      <c r="E521" s="218"/>
      <c r="F521" s="218"/>
      <c r="G521" s="218"/>
    </row>
    <row r="522" spans="1:7">
      <c r="A522" s="21">
        <f t="shared" si="10"/>
        <v>145</v>
      </c>
      <c r="B522" s="21" t="s">
        <v>10</v>
      </c>
      <c r="C522" s="135" t="s">
        <v>837</v>
      </c>
      <c r="D522" s="135"/>
      <c r="E522" s="218"/>
      <c r="F522" s="218"/>
      <c r="G522" s="218"/>
    </row>
    <row r="523" spans="1:7">
      <c r="A523" s="21">
        <f t="shared" si="10"/>
        <v>146</v>
      </c>
      <c r="B523" s="21" t="s">
        <v>10</v>
      </c>
      <c r="C523" s="135" t="s">
        <v>841</v>
      </c>
      <c r="D523" s="135"/>
      <c r="E523" s="218"/>
      <c r="F523" s="218"/>
      <c r="G523" s="218"/>
    </row>
    <row r="524" spans="1:7">
      <c r="A524" s="21">
        <f t="shared" si="10"/>
        <v>146</v>
      </c>
      <c r="B524" s="21" t="s">
        <v>10</v>
      </c>
      <c r="C524" s="135" t="s">
        <v>841</v>
      </c>
      <c r="D524" s="135"/>
      <c r="E524" s="218"/>
      <c r="F524" s="218"/>
      <c r="G524" s="218"/>
    </row>
    <row r="525" spans="1:7">
      <c r="A525" s="21">
        <f t="shared" si="10"/>
        <v>147</v>
      </c>
      <c r="B525" s="21" t="s">
        <v>10</v>
      </c>
      <c r="C525" s="135" t="s">
        <v>838</v>
      </c>
      <c r="D525" s="135"/>
      <c r="E525" s="218"/>
      <c r="F525" s="218"/>
      <c r="G525" s="218"/>
    </row>
    <row r="526" spans="1:7">
      <c r="A526" s="21">
        <f t="shared" si="10"/>
        <v>148</v>
      </c>
      <c r="B526" s="21" t="s">
        <v>10</v>
      </c>
      <c r="C526" s="135" t="s">
        <v>840</v>
      </c>
      <c r="D526" s="135"/>
      <c r="E526" s="218"/>
      <c r="F526" s="218"/>
      <c r="G526" s="218"/>
    </row>
    <row r="527" spans="1:7">
      <c r="A527" s="21">
        <f t="shared" si="10"/>
        <v>148</v>
      </c>
      <c r="B527" s="21" t="s">
        <v>10</v>
      </c>
      <c r="C527" s="135" t="s">
        <v>840</v>
      </c>
      <c r="D527" s="135"/>
      <c r="E527" s="218"/>
      <c r="F527" s="218"/>
      <c r="G527" s="218"/>
    </row>
    <row r="528" spans="1:7">
      <c r="A528" s="21">
        <f t="shared" si="10"/>
        <v>148</v>
      </c>
      <c r="B528" s="21" t="s">
        <v>10</v>
      </c>
      <c r="C528" s="135" t="s">
        <v>840</v>
      </c>
      <c r="D528" s="135"/>
      <c r="E528" s="218"/>
      <c r="F528" s="218"/>
      <c r="G528" s="218"/>
    </row>
    <row r="529" spans="1:7">
      <c r="A529" s="21">
        <f t="shared" si="10"/>
        <v>148</v>
      </c>
      <c r="B529" s="21" t="s">
        <v>10</v>
      </c>
      <c r="C529" s="135" t="s">
        <v>840</v>
      </c>
      <c r="D529" s="135"/>
      <c r="E529" s="218"/>
      <c r="F529" s="218"/>
      <c r="G529" s="218"/>
    </row>
    <row r="530" spans="1:7">
      <c r="A530" s="21">
        <f t="shared" si="10"/>
        <v>150</v>
      </c>
      <c r="B530" s="21" t="s">
        <v>10</v>
      </c>
      <c r="C530" s="135" t="s">
        <v>1366</v>
      </c>
      <c r="D530" s="135"/>
      <c r="E530" s="218"/>
      <c r="F530" s="218"/>
      <c r="G530" s="218"/>
    </row>
    <row r="531" spans="1:7">
      <c r="A531" s="21">
        <f t="shared" si="10"/>
        <v>151</v>
      </c>
      <c r="B531" s="21" t="s">
        <v>10</v>
      </c>
      <c r="C531" s="135" t="s">
        <v>1326</v>
      </c>
      <c r="D531" s="135"/>
      <c r="E531" s="218"/>
      <c r="F531" s="218"/>
      <c r="G531" s="218"/>
    </row>
    <row r="532" spans="1:7">
      <c r="A532" s="21">
        <f t="shared" si="10"/>
        <v>151</v>
      </c>
      <c r="B532" s="21" t="s">
        <v>10</v>
      </c>
      <c r="C532" s="135" t="s">
        <v>1326</v>
      </c>
      <c r="D532" s="135"/>
      <c r="E532" s="218"/>
      <c r="F532" s="218"/>
      <c r="G532" s="218"/>
    </row>
    <row r="533" spans="1:7">
      <c r="A533" s="21">
        <f t="shared" si="10"/>
        <v>152</v>
      </c>
      <c r="B533" s="21" t="s">
        <v>10</v>
      </c>
      <c r="C533" s="135" t="s">
        <v>1528</v>
      </c>
      <c r="D533" s="135"/>
      <c r="E533" s="218"/>
      <c r="F533" s="218"/>
      <c r="G533" s="218"/>
    </row>
    <row r="534" spans="1:7">
      <c r="A534" s="21">
        <f t="shared" si="10"/>
        <v>153</v>
      </c>
      <c r="B534" s="21" t="s">
        <v>10</v>
      </c>
      <c r="C534" s="135" t="s">
        <v>312</v>
      </c>
      <c r="D534" s="135"/>
      <c r="E534" s="218"/>
      <c r="F534" s="218"/>
      <c r="G534" s="218"/>
    </row>
    <row r="535" spans="1:7">
      <c r="A535" s="21">
        <f t="shared" si="10"/>
        <v>153</v>
      </c>
      <c r="B535" s="21" t="s">
        <v>10</v>
      </c>
      <c r="C535" s="135" t="s">
        <v>312</v>
      </c>
      <c r="D535" s="135"/>
      <c r="E535" s="218"/>
      <c r="F535" s="218"/>
      <c r="G535" s="218"/>
    </row>
    <row r="536" spans="1:7">
      <c r="A536" s="21">
        <f t="shared" si="10"/>
        <v>154</v>
      </c>
      <c r="B536" s="21" t="s">
        <v>10</v>
      </c>
      <c r="C536" s="135" t="s">
        <v>955</v>
      </c>
      <c r="D536" s="135"/>
      <c r="E536" s="218"/>
      <c r="F536" s="218"/>
      <c r="G536" s="218"/>
    </row>
    <row r="537" spans="1:7">
      <c r="A537" s="21">
        <f t="shared" si="10"/>
        <v>155</v>
      </c>
      <c r="B537" s="21" t="s">
        <v>10</v>
      </c>
      <c r="C537" s="135" t="s">
        <v>397</v>
      </c>
      <c r="D537" s="135"/>
      <c r="E537" s="218"/>
      <c r="F537" s="218"/>
      <c r="G537" s="218"/>
    </row>
    <row r="538" spans="1:7">
      <c r="A538" s="21">
        <f t="shared" si="10"/>
        <v>157</v>
      </c>
      <c r="B538" s="21" t="s">
        <v>10</v>
      </c>
      <c r="C538" s="135" t="s">
        <v>354</v>
      </c>
      <c r="D538" s="135"/>
      <c r="E538" s="218"/>
      <c r="F538" s="218"/>
      <c r="G538" s="218"/>
    </row>
    <row r="539" spans="1:7">
      <c r="A539" s="21">
        <f t="shared" si="10"/>
        <v>158</v>
      </c>
      <c r="B539" s="21" t="s">
        <v>10</v>
      </c>
      <c r="C539" s="135" t="s">
        <v>843</v>
      </c>
      <c r="D539" s="135"/>
      <c r="E539" s="218"/>
      <c r="F539" s="218"/>
      <c r="G539" s="218"/>
    </row>
    <row r="540" spans="1:7">
      <c r="A540" s="21">
        <f t="shared" si="10"/>
        <v>159</v>
      </c>
      <c r="B540" s="21" t="s">
        <v>10</v>
      </c>
      <c r="C540" s="135" t="s">
        <v>1076</v>
      </c>
      <c r="D540" s="135"/>
      <c r="E540" s="218"/>
      <c r="F540" s="218"/>
      <c r="G540" s="218"/>
    </row>
    <row r="541" spans="1:7">
      <c r="A541" s="21">
        <f t="shared" si="10"/>
        <v>160</v>
      </c>
      <c r="B541" s="21" t="s">
        <v>10</v>
      </c>
      <c r="C541" s="135" t="s">
        <v>289</v>
      </c>
      <c r="D541" s="135"/>
      <c r="E541" s="218"/>
      <c r="F541" s="218"/>
      <c r="G541" s="218"/>
    </row>
    <row r="542" spans="1:7">
      <c r="A542" s="21">
        <f t="shared" si="10"/>
        <v>161</v>
      </c>
      <c r="B542" s="21" t="s">
        <v>10</v>
      </c>
      <c r="C542" s="135" t="s">
        <v>290</v>
      </c>
      <c r="D542" s="135"/>
      <c r="E542" s="218"/>
      <c r="F542" s="218"/>
      <c r="G542" s="218"/>
    </row>
    <row r="543" spans="1:7">
      <c r="A543" s="21">
        <f t="shared" si="10"/>
        <v>162</v>
      </c>
      <c r="B543" s="21" t="s">
        <v>10</v>
      </c>
      <c r="C543" s="135" t="s">
        <v>916</v>
      </c>
      <c r="D543" s="135"/>
      <c r="E543" s="218"/>
      <c r="F543" s="218"/>
      <c r="G543" s="218"/>
    </row>
    <row r="544" spans="1:7">
      <c r="A544" s="21">
        <f t="shared" si="10"/>
        <v>163</v>
      </c>
      <c r="B544" s="21" t="s">
        <v>10</v>
      </c>
      <c r="C544" s="135" t="s">
        <v>913</v>
      </c>
      <c r="D544" s="135"/>
      <c r="E544" s="218"/>
      <c r="F544" s="218"/>
      <c r="G544" s="218"/>
    </row>
    <row r="545" spans="1:7">
      <c r="A545" s="21">
        <f t="shared" ref="A545:A608" si="11">IF($C545="","blank",MATCH($C545,$I$5:$I$202,0))</f>
        <v>163</v>
      </c>
      <c r="B545" s="21" t="s">
        <v>10</v>
      </c>
      <c r="C545" s="135" t="s">
        <v>913</v>
      </c>
      <c r="D545" s="135"/>
      <c r="E545" s="218"/>
      <c r="F545" s="218"/>
      <c r="G545" s="218"/>
    </row>
    <row r="546" spans="1:7">
      <c r="A546" s="21">
        <f t="shared" si="11"/>
        <v>163</v>
      </c>
      <c r="B546" s="21" t="s">
        <v>10</v>
      </c>
      <c r="C546" s="135" t="s">
        <v>913</v>
      </c>
      <c r="D546" s="135"/>
      <c r="E546" s="218"/>
      <c r="F546" s="218"/>
      <c r="G546" s="218"/>
    </row>
    <row r="547" spans="1:7">
      <c r="A547" s="21">
        <f t="shared" si="11"/>
        <v>163</v>
      </c>
      <c r="B547" s="21" t="s">
        <v>10</v>
      </c>
      <c r="C547" s="135" t="s">
        <v>913</v>
      </c>
      <c r="D547" s="135"/>
      <c r="E547" s="218"/>
      <c r="F547" s="218"/>
      <c r="G547" s="218"/>
    </row>
    <row r="548" spans="1:7">
      <c r="A548" s="21">
        <f t="shared" si="11"/>
        <v>163</v>
      </c>
      <c r="B548" s="21" t="s">
        <v>10</v>
      </c>
      <c r="C548" s="135" t="s">
        <v>913</v>
      </c>
      <c r="D548" s="135"/>
      <c r="E548" s="218"/>
      <c r="F548" s="218"/>
      <c r="G548" s="218"/>
    </row>
    <row r="549" spans="1:7">
      <c r="A549" s="21">
        <f t="shared" si="11"/>
        <v>163</v>
      </c>
      <c r="B549" s="21" t="s">
        <v>10</v>
      </c>
      <c r="C549" s="135" t="s">
        <v>913</v>
      </c>
      <c r="D549" s="135"/>
      <c r="E549" s="218"/>
      <c r="F549" s="218"/>
      <c r="G549" s="218"/>
    </row>
    <row r="550" spans="1:7">
      <c r="A550" s="21">
        <f t="shared" si="11"/>
        <v>163</v>
      </c>
      <c r="B550" s="21" t="s">
        <v>10</v>
      </c>
      <c r="C550" s="135" t="s">
        <v>913</v>
      </c>
      <c r="D550" s="135"/>
      <c r="E550" s="218"/>
      <c r="F550" s="218"/>
      <c r="G550" s="218"/>
    </row>
    <row r="551" spans="1:7">
      <c r="A551" s="21">
        <f t="shared" si="11"/>
        <v>163</v>
      </c>
      <c r="B551" s="21" t="s">
        <v>10</v>
      </c>
      <c r="C551" s="135" t="s">
        <v>913</v>
      </c>
      <c r="D551" s="135"/>
      <c r="E551" s="218"/>
      <c r="F551" s="218"/>
      <c r="G551" s="218"/>
    </row>
    <row r="552" spans="1:7">
      <c r="A552" s="21">
        <f t="shared" si="11"/>
        <v>163</v>
      </c>
      <c r="B552" s="21" t="s">
        <v>10</v>
      </c>
      <c r="C552" s="135" t="s">
        <v>913</v>
      </c>
      <c r="D552" s="135"/>
      <c r="E552" s="218"/>
      <c r="F552" s="218"/>
      <c r="G552" s="218"/>
    </row>
    <row r="553" spans="1:7">
      <c r="A553" s="21">
        <f t="shared" si="11"/>
        <v>163</v>
      </c>
      <c r="B553" s="21" t="s">
        <v>10</v>
      </c>
      <c r="C553" s="135" t="s">
        <v>913</v>
      </c>
      <c r="D553" s="135"/>
      <c r="E553" s="218"/>
      <c r="F553" s="218"/>
      <c r="G553" s="218"/>
    </row>
    <row r="554" spans="1:7">
      <c r="A554" s="21">
        <f t="shared" si="11"/>
        <v>163</v>
      </c>
      <c r="B554" s="21" t="s">
        <v>10</v>
      </c>
      <c r="C554" s="135" t="s">
        <v>913</v>
      </c>
      <c r="D554" s="135"/>
      <c r="E554" s="218"/>
      <c r="F554" s="218"/>
      <c r="G554" s="218"/>
    </row>
    <row r="555" spans="1:7">
      <c r="A555" s="21">
        <f t="shared" si="11"/>
        <v>163</v>
      </c>
      <c r="B555" s="21" t="s">
        <v>10</v>
      </c>
      <c r="C555" s="135" t="s">
        <v>913</v>
      </c>
      <c r="D555" s="135"/>
      <c r="E555" s="218"/>
      <c r="F555" s="218"/>
      <c r="G555" s="218"/>
    </row>
    <row r="556" spans="1:7">
      <c r="A556" s="21">
        <f t="shared" si="11"/>
        <v>163</v>
      </c>
      <c r="B556" s="21" t="s">
        <v>10</v>
      </c>
      <c r="C556" s="135" t="s">
        <v>913</v>
      </c>
      <c r="D556" s="135"/>
      <c r="E556" s="218"/>
      <c r="F556" s="218"/>
      <c r="G556" s="218"/>
    </row>
    <row r="557" spans="1:7">
      <c r="A557" s="21">
        <f t="shared" si="11"/>
        <v>163</v>
      </c>
      <c r="B557" s="21" t="s">
        <v>10</v>
      </c>
      <c r="C557" s="135" t="s">
        <v>913</v>
      </c>
      <c r="D557" s="135"/>
      <c r="E557" s="218"/>
      <c r="F557" s="218"/>
      <c r="G557" s="218"/>
    </row>
    <row r="558" spans="1:7">
      <c r="A558" s="21">
        <f t="shared" si="11"/>
        <v>163</v>
      </c>
      <c r="B558" s="21" t="s">
        <v>10</v>
      </c>
      <c r="C558" s="135" t="s">
        <v>913</v>
      </c>
      <c r="D558" s="135"/>
      <c r="E558" s="218"/>
      <c r="F558" s="218"/>
      <c r="G558" s="218"/>
    </row>
    <row r="559" spans="1:7">
      <c r="A559" s="21">
        <f t="shared" si="11"/>
        <v>163</v>
      </c>
      <c r="B559" s="21" t="s">
        <v>10</v>
      </c>
      <c r="C559" s="135" t="s">
        <v>913</v>
      </c>
      <c r="D559" s="135"/>
      <c r="E559" s="218"/>
      <c r="F559" s="218"/>
      <c r="G559" s="218"/>
    </row>
    <row r="560" spans="1:7">
      <c r="A560" s="21">
        <f t="shared" si="11"/>
        <v>163</v>
      </c>
      <c r="B560" s="21" t="s">
        <v>10</v>
      </c>
      <c r="C560" s="135" t="s">
        <v>913</v>
      </c>
      <c r="D560" s="135"/>
      <c r="E560" s="218"/>
      <c r="F560" s="218"/>
      <c r="G560" s="218"/>
    </row>
    <row r="561" spans="1:7">
      <c r="A561" s="21">
        <f t="shared" si="11"/>
        <v>163</v>
      </c>
      <c r="B561" s="21" t="s">
        <v>10</v>
      </c>
      <c r="C561" s="135" t="s">
        <v>913</v>
      </c>
      <c r="D561" s="135"/>
      <c r="E561" s="218"/>
      <c r="F561" s="218"/>
      <c r="G561" s="218"/>
    </row>
    <row r="562" spans="1:7">
      <c r="A562" s="21">
        <f t="shared" si="11"/>
        <v>163</v>
      </c>
      <c r="B562" s="21" t="s">
        <v>10</v>
      </c>
      <c r="C562" s="135" t="s">
        <v>913</v>
      </c>
      <c r="D562" s="135"/>
      <c r="E562" s="218"/>
      <c r="F562" s="218"/>
      <c r="G562" s="218"/>
    </row>
    <row r="563" spans="1:7">
      <c r="A563" s="21">
        <f t="shared" si="11"/>
        <v>163</v>
      </c>
      <c r="B563" s="21" t="s">
        <v>10</v>
      </c>
      <c r="C563" s="135" t="s">
        <v>913</v>
      </c>
      <c r="D563" s="135"/>
      <c r="E563" s="218"/>
      <c r="F563" s="218"/>
      <c r="G563" s="218"/>
    </row>
    <row r="564" spans="1:7">
      <c r="A564" s="21">
        <f t="shared" si="11"/>
        <v>163</v>
      </c>
      <c r="B564" s="21" t="s">
        <v>10</v>
      </c>
      <c r="C564" s="135" t="s">
        <v>913</v>
      </c>
      <c r="D564" s="135"/>
      <c r="E564" s="218"/>
      <c r="F564" s="218"/>
      <c r="G564" s="218"/>
    </row>
    <row r="565" spans="1:7">
      <c r="A565" s="21">
        <f t="shared" si="11"/>
        <v>163</v>
      </c>
      <c r="B565" s="21" t="s">
        <v>10</v>
      </c>
      <c r="C565" s="135" t="s">
        <v>913</v>
      </c>
      <c r="D565" s="135"/>
      <c r="E565" s="218"/>
      <c r="F565" s="218"/>
      <c r="G565" s="218"/>
    </row>
    <row r="566" spans="1:7">
      <c r="A566" s="21">
        <f t="shared" si="11"/>
        <v>163</v>
      </c>
      <c r="B566" s="21" t="s">
        <v>10</v>
      </c>
      <c r="C566" s="135" t="s">
        <v>913</v>
      </c>
      <c r="D566" s="135"/>
      <c r="E566" s="218"/>
      <c r="F566" s="218"/>
      <c r="G566" s="218"/>
    </row>
    <row r="567" spans="1:7">
      <c r="A567" s="21">
        <f t="shared" si="11"/>
        <v>163</v>
      </c>
      <c r="B567" s="21" t="s">
        <v>10</v>
      </c>
      <c r="C567" s="135" t="s">
        <v>913</v>
      </c>
      <c r="D567" s="135"/>
      <c r="E567" s="218"/>
      <c r="F567" s="218"/>
      <c r="G567" s="218"/>
    </row>
    <row r="568" spans="1:7">
      <c r="A568" s="21">
        <f t="shared" si="11"/>
        <v>163</v>
      </c>
      <c r="B568" s="21" t="s">
        <v>10</v>
      </c>
      <c r="C568" s="135" t="s">
        <v>913</v>
      </c>
      <c r="D568" s="135"/>
      <c r="E568" s="218"/>
      <c r="F568" s="218"/>
      <c r="G568" s="218"/>
    </row>
    <row r="569" spans="1:7">
      <c r="A569" s="21">
        <f t="shared" si="11"/>
        <v>163</v>
      </c>
      <c r="B569" s="21" t="s">
        <v>10</v>
      </c>
      <c r="C569" s="135" t="s">
        <v>913</v>
      </c>
      <c r="D569" s="135"/>
      <c r="E569" s="218"/>
      <c r="F569" s="218"/>
      <c r="G569" s="218"/>
    </row>
    <row r="570" spans="1:7">
      <c r="A570" s="21">
        <f t="shared" si="11"/>
        <v>163</v>
      </c>
      <c r="B570" s="21" t="s">
        <v>10</v>
      </c>
      <c r="C570" s="135" t="s">
        <v>913</v>
      </c>
      <c r="D570" s="135"/>
      <c r="E570" s="218"/>
      <c r="F570" s="218"/>
      <c r="G570" s="218"/>
    </row>
    <row r="571" spans="1:7">
      <c r="A571" s="21">
        <f t="shared" si="11"/>
        <v>163</v>
      </c>
      <c r="B571" s="21" t="s">
        <v>10</v>
      </c>
      <c r="C571" s="135" t="s">
        <v>913</v>
      </c>
      <c r="D571" s="135"/>
      <c r="E571" s="218"/>
      <c r="F571" s="218"/>
      <c r="G571" s="218"/>
    </row>
    <row r="572" spans="1:7">
      <c r="A572" s="21">
        <f t="shared" si="11"/>
        <v>163</v>
      </c>
      <c r="B572" s="21" t="s">
        <v>10</v>
      </c>
      <c r="C572" s="135" t="s">
        <v>913</v>
      </c>
      <c r="D572" s="135"/>
      <c r="E572" s="218"/>
      <c r="F572" s="218"/>
      <c r="G572" s="218"/>
    </row>
    <row r="573" spans="1:7">
      <c r="A573" s="21">
        <f t="shared" si="11"/>
        <v>163</v>
      </c>
      <c r="B573" s="21" t="s">
        <v>10</v>
      </c>
      <c r="C573" s="135" t="s">
        <v>913</v>
      </c>
      <c r="D573" s="135"/>
      <c r="E573" s="218"/>
      <c r="F573" s="218"/>
      <c r="G573" s="218"/>
    </row>
    <row r="574" spans="1:7">
      <c r="A574" s="21">
        <f t="shared" si="11"/>
        <v>163</v>
      </c>
      <c r="B574" s="21" t="s">
        <v>10</v>
      </c>
      <c r="C574" s="135" t="s">
        <v>913</v>
      </c>
      <c r="D574" s="135"/>
      <c r="E574" s="218"/>
      <c r="F574" s="218"/>
      <c r="G574" s="218"/>
    </row>
    <row r="575" spans="1:7">
      <c r="A575" s="21">
        <f t="shared" si="11"/>
        <v>163</v>
      </c>
      <c r="B575" s="21" t="s">
        <v>10</v>
      </c>
      <c r="C575" s="135" t="s">
        <v>913</v>
      </c>
      <c r="D575" s="135"/>
      <c r="E575" s="218"/>
      <c r="F575" s="218"/>
      <c r="G575" s="218"/>
    </row>
    <row r="576" spans="1:7">
      <c r="A576" s="21">
        <f t="shared" si="11"/>
        <v>163</v>
      </c>
      <c r="B576" s="21" t="s">
        <v>10</v>
      </c>
      <c r="C576" s="135" t="s">
        <v>913</v>
      </c>
      <c r="D576" s="135"/>
      <c r="E576" s="218"/>
      <c r="F576" s="218"/>
      <c r="G576" s="218"/>
    </row>
    <row r="577" spans="1:7">
      <c r="A577" s="21">
        <f t="shared" si="11"/>
        <v>163</v>
      </c>
      <c r="B577" s="21" t="s">
        <v>10</v>
      </c>
      <c r="C577" s="135" t="s">
        <v>913</v>
      </c>
      <c r="D577" s="135"/>
      <c r="E577" s="218"/>
      <c r="F577" s="218"/>
      <c r="G577" s="218"/>
    </row>
    <row r="578" spans="1:7">
      <c r="A578" s="21">
        <f t="shared" si="11"/>
        <v>163</v>
      </c>
      <c r="B578" s="21" t="s">
        <v>10</v>
      </c>
      <c r="C578" s="135" t="s">
        <v>913</v>
      </c>
      <c r="D578" s="135"/>
      <c r="E578" s="218"/>
      <c r="F578" s="218"/>
      <c r="G578" s="218"/>
    </row>
    <row r="579" spans="1:7">
      <c r="A579" s="21">
        <f t="shared" si="11"/>
        <v>163</v>
      </c>
      <c r="B579" s="21" t="s">
        <v>10</v>
      </c>
      <c r="C579" s="135" t="s">
        <v>913</v>
      </c>
      <c r="D579" s="135"/>
      <c r="E579" s="218"/>
      <c r="F579" s="218"/>
      <c r="G579" s="218"/>
    </row>
    <row r="580" spans="1:7">
      <c r="A580" s="21">
        <f t="shared" si="11"/>
        <v>163</v>
      </c>
      <c r="B580" s="21" t="s">
        <v>10</v>
      </c>
      <c r="C580" s="135" t="s">
        <v>913</v>
      </c>
      <c r="D580" s="135"/>
      <c r="E580" s="218"/>
      <c r="F580" s="218"/>
      <c r="G580" s="218"/>
    </row>
    <row r="581" spans="1:7">
      <c r="A581" s="21">
        <f t="shared" si="11"/>
        <v>163</v>
      </c>
      <c r="B581" s="21" t="s">
        <v>10</v>
      </c>
      <c r="C581" s="135" t="s">
        <v>913</v>
      </c>
      <c r="D581" s="135"/>
      <c r="E581" s="218"/>
      <c r="F581" s="218"/>
      <c r="G581" s="218"/>
    </row>
    <row r="582" spans="1:7">
      <c r="A582" s="21">
        <f t="shared" si="11"/>
        <v>163</v>
      </c>
      <c r="B582" s="21" t="s">
        <v>10</v>
      </c>
      <c r="C582" s="135" t="s">
        <v>913</v>
      </c>
      <c r="D582" s="135"/>
      <c r="E582" s="218"/>
      <c r="F582" s="218"/>
      <c r="G582" s="218"/>
    </row>
    <row r="583" spans="1:7">
      <c r="A583" s="21">
        <f t="shared" si="11"/>
        <v>163</v>
      </c>
      <c r="B583" s="21" t="s">
        <v>10</v>
      </c>
      <c r="C583" s="135" t="s">
        <v>913</v>
      </c>
      <c r="D583" s="135"/>
      <c r="E583" s="218"/>
      <c r="F583" s="218"/>
      <c r="G583" s="218"/>
    </row>
    <row r="584" spans="1:7">
      <c r="A584" s="21">
        <f t="shared" si="11"/>
        <v>163</v>
      </c>
      <c r="B584" s="21" t="s">
        <v>10</v>
      </c>
      <c r="C584" s="135" t="s">
        <v>913</v>
      </c>
      <c r="D584" s="135"/>
      <c r="E584" s="218"/>
      <c r="F584" s="218"/>
      <c r="G584" s="218"/>
    </row>
    <row r="585" spans="1:7">
      <c r="A585" s="21">
        <f t="shared" si="11"/>
        <v>163</v>
      </c>
      <c r="B585" s="21" t="s">
        <v>10</v>
      </c>
      <c r="C585" s="135" t="s">
        <v>913</v>
      </c>
      <c r="D585" s="135"/>
      <c r="E585" s="218"/>
      <c r="F585" s="218"/>
      <c r="G585" s="218"/>
    </row>
    <row r="586" spans="1:7">
      <c r="A586" s="21">
        <f t="shared" si="11"/>
        <v>163</v>
      </c>
      <c r="B586" s="21" t="s">
        <v>10</v>
      </c>
      <c r="C586" s="135" t="s">
        <v>913</v>
      </c>
      <c r="D586" s="135"/>
      <c r="E586" s="218"/>
      <c r="F586" s="218"/>
      <c r="G586" s="218"/>
    </row>
    <row r="587" spans="1:7">
      <c r="A587" s="21">
        <f t="shared" si="11"/>
        <v>163</v>
      </c>
      <c r="B587" s="21" t="s">
        <v>10</v>
      </c>
      <c r="C587" s="135" t="s">
        <v>913</v>
      </c>
      <c r="D587" s="135"/>
      <c r="E587" s="218"/>
      <c r="F587" s="218"/>
      <c r="G587" s="218"/>
    </row>
    <row r="588" spans="1:7">
      <c r="A588" s="21">
        <f t="shared" si="11"/>
        <v>163</v>
      </c>
      <c r="B588" s="21" t="s">
        <v>10</v>
      </c>
      <c r="C588" s="135" t="s">
        <v>913</v>
      </c>
      <c r="D588" s="135"/>
      <c r="E588" s="218"/>
      <c r="F588" s="218"/>
      <c r="G588" s="218"/>
    </row>
    <row r="589" spans="1:7">
      <c r="A589" s="21">
        <f t="shared" si="11"/>
        <v>163</v>
      </c>
      <c r="B589" s="21" t="s">
        <v>10</v>
      </c>
      <c r="C589" s="135" t="s">
        <v>913</v>
      </c>
      <c r="D589" s="135"/>
      <c r="E589" s="218"/>
      <c r="F589" s="218"/>
      <c r="G589" s="218"/>
    </row>
    <row r="590" spans="1:7">
      <c r="A590" s="21">
        <f t="shared" si="11"/>
        <v>163</v>
      </c>
      <c r="B590" s="21" t="s">
        <v>10</v>
      </c>
      <c r="C590" s="135" t="s">
        <v>913</v>
      </c>
      <c r="D590" s="135"/>
      <c r="E590" s="218"/>
      <c r="F590" s="218"/>
      <c r="G590" s="218"/>
    </row>
    <row r="591" spans="1:7">
      <c r="A591" s="21">
        <f t="shared" si="11"/>
        <v>163</v>
      </c>
      <c r="B591" s="21" t="s">
        <v>10</v>
      </c>
      <c r="C591" s="135" t="s">
        <v>913</v>
      </c>
      <c r="D591" s="135"/>
      <c r="E591" s="218"/>
      <c r="F591" s="218"/>
      <c r="G591" s="218"/>
    </row>
    <row r="592" spans="1:7">
      <c r="A592" s="21">
        <f t="shared" si="11"/>
        <v>163</v>
      </c>
      <c r="B592" s="21" t="s">
        <v>10</v>
      </c>
      <c r="C592" s="135" t="s">
        <v>913</v>
      </c>
      <c r="D592" s="135"/>
      <c r="E592" s="218"/>
      <c r="F592" s="218"/>
      <c r="G592" s="218"/>
    </row>
    <row r="593" spans="1:7">
      <c r="A593" s="21">
        <f t="shared" si="11"/>
        <v>163</v>
      </c>
      <c r="B593" s="21" t="s">
        <v>10</v>
      </c>
      <c r="C593" s="135" t="s">
        <v>913</v>
      </c>
      <c r="D593" s="135"/>
      <c r="E593" s="218"/>
      <c r="F593" s="218"/>
      <c r="G593" s="218"/>
    </row>
    <row r="594" spans="1:7">
      <c r="A594" s="21">
        <f t="shared" si="11"/>
        <v>163</v>
      </c>
      <c r="B594" s="21" t="s">
        <v>10</v>
      </c>
      <c r="C594" s="135" t="s">
        <v>913</v>
      </c>
      <c r="D594" s="135"/>
      <c r="E594" s="218"/>
      <c r="F594" s="218"/>
      <c r="G594" s="218"/>
    </row>
    <row r="595" spans="1:7">
      <c r="A595" s="21">
        <f t="shared" si="11"/>
        <v>163</v>
      </c>
      <c r="B595" s="21" t="s">
        <v>10</v>
      </c>
      <c r="C595" s="135" t="s">
        <v>913</v>
      </c>
      <c r="D595" s="135"/>
      <c r="E595" s="218"/>
      <c r="F595" s="218"/>
      <c r="G595" s="218"/>
    </row>
    <row r="596" spans="1:7">
      <c r="A596" s="21">
        <f t="shared" si="11"/>
        <v>163</v>
      </c>
      <c r="B596" s="21" t="s">
        <v>10</v>
      </c>
      <c r="C596" s="135" t="s">
        <v>913</v>
      </c>
      <c r="D596" s="135"/>
      <c r="E596" s="218"/>
      <c r="F596" s="218"/>
      <c r="G596" s="218"/>
    </row>
    <row r="597" spans="1:7">
      <c r="A597" s="21">
        <f t="shared" si="11"/>
        <v>163</v>
      </c>
      <c r="B597" s="21" t="s">
        <v>10</v>
      </c>
      <c r="C597" s="135" t="s">
        <v>913</v>
      </c>
      <c r="D597" s="135"/>
      <c r="E597" s="218"/>
      <c r="F597" s="218"/>
      <c r="G597" s="218"/>
    </row>
    <row r="598" spans="1:7">
      <c r="A598" s="21">
        <f t="shared" si="11"/>
        <v>163</v>
      </c>
      <c r="B598" s="21" t="s">
        <v>10</v>
      </c>
      <c r="C598" s="135" t="s">
        <v>913</v>
      </c>
      <c r="D598" s="135"/>
      <c r="E598" s="218"/>
      <c r="F598" s="218"/>
      <c r="G598" s="218"/>
    </row>
    <row r="599" spans="1:7">
      <c r="A599" s="21">
        <f t="shared" si="11"/>
        <v>163</v>
      </c>
      <c r="B599" s="21" t="s">
        <v>10</v>
      </c>
      <c r="C599" s="135" t="s">
        <v>913</v>
      </c>
      <c r="D599" s="135"/>
      <c r="E599" s="218"/>
      <c r="F599" s="218"/>
      <c r="G599" s="218"/>
    </row>
    <row r="600" spans="1:7">
      <c r="A600" s="21">
        <f t="shared" si="11"/>
        <v>163</v>
      </c>
      <c r="B600" s="21" t="s">
        <v>10</v>
      </c>
      <c r="C600" s="135" t="s">
        <v>913</v>
      </c>
      <c r="D600" s="135"/>
      <c r="E600" s="218"/>
      <c r="F600" s="218"/>
      <c r="G600" s="218"/>
    </row>
    <row r="601" spans="1:7">
      <c r="A601" s="21">
        <f t="shared" si="11"/>
        <v>163</v>
      </c>
      <c r="B601" s="21" t="s">
        <v>10</v>
      </c>
      <c r="C601" s="135" t="s">
        <v>913</v>
      </c>
      <c r="D601" s="135"/>
      <c r="E601" s="218"/>
      <c r="F601" s="218"/>
      <c r="G601" s="218"/>
    </row>
    <row r="602" spans="1:7">
      <c r="A602" s="21">
        <f t="shared" si="11"/>
        <v>163</v>
      </c>
      <c r="B602" s="21" t="s">
        <v>10</v>
      </c>
      <c r="C602" s="135" t="s">
        <v>913</v>
      </c>
      <c r="D602" s="135"/>
      <c r="E602" s="218"/>
      <c r="F602" s="218"/>
      <c r="G602" s="218"/>
    </row>
    <row r="603" spans="1:7">
      <c r="A603" s="21">
        <f t="shared" si="11"/>
        <v>163</v>
      </c>
      <c r="B603" s="21" t="s">
        <v>10</v>
      </c>
      <c r="C603" s="135" t="s">
        <v>913</v>
      </c>
      <c r="D603" s="135"/>
      <c r="E603" s="218"/>
      <c r="F603" s="218"/>
      <c r="G603" s="218"/>
    </row>
    <row r="604" spans="1:7">
      <c r="A604" s="21">
        <f t="shared" si="11"/>
        <v>163</v>
      </c>
      <c r="B604" s="21" t="s">
        <v>10</v>
      </c>
      <c r="C604" s="135" t="s">
        <v>913</v>
      </c>
      <c r="D604" s="135"/>
      <c r="E604" s="218"/>
      <c r="F604" s="218"/>
      <c r="G604" s="218"/>
    </row>
    <row r="605" spans="1:7">
      <c r="A605" s="21">
        <f t="shared" si="11"/>
        <v>163</v>
      </c>
      <c r="B605" s="21" t="s">
        <v>10</v>
      </c>
      <c r="C605" s="135" t="s">
        <v>913</v>
      </c>
      <c r="D605" s="135"/>
      <c r="E605" s="218"/>
      <c r="F605" s="218"/>
      <c r="G605" s="218"/>
    </row>
    <row r="606" spans="1:7">
      <c r="A606" s="21">
        <f t="shared" si="11"/>
        <v>163</v>
      </c>
      <c r="B606" s="21" t="s">
        <v>10</v>
      </c>
      <c r="C606" s="135" t="s">
        <v>913</v>
      </c>
      <c r="D606" s="135"/>
      <c r="E606" s="218"/>
      <c r="F606" s="218"/>
      <c r="G606" s="218"/>
    </row>
    <row r="607" spans="1:7">
      <c r="A607" s="21">
        <f t="shared" si="11"/>
        <v>163</v>
      </c>
      <c r="B607" s="21" t="s">
        <v>10</v>
      </c>
      <c r="C607" s="135" t="s">
        <v>913</v>
      </c>
      <c r="D607" s="135"/>
      <c r="E607" s="218"/>
      <c r="F607" s="218"/>
      <c r="G607" s="218"/>
    </row>
    <row r="608" spans="1:7">
      <c r="A608" s="21">
        <f t="shared" si="11"/>
        <v>163</v>
      </c>
      <c r="B608" s="21" t="s">
        <v>10</v>
      </c>
      <c r="C608" s="135" t="s">
        <v>913</v>
      </c>
      <c r="D608" s="135"/>
      <c r="E608" s="218"/>
      <c r="F608" s="218"/>
      <c r="G608" s="218"/>
    </row>
    <row r="609" spans="1:7">
      <c r="A609" s="21">
        <f t="shared" ref="A609:A672" si="12">IF($C609="","blank",MATCH($C609,$I$5:$I$202,0))</f>
        <v>163</v>
      </c>
      <c r="B609" s="21" t="s">
        <v>10</v>
      </c>
      <c r="C609" s="135" t="s">
        <v>913</v>
      </c>
      <c r="D609" s="135"/>
      <c r="E609" s="218"/>
      <c r="F609" s="218"/>
      <c r="G609" s="218"/>
    </row>
    <row r="610" spans="1:7">
      <c r="A610" s="21">
        <f t="shared" si="12"/>
        <v>163</v>
      </c>
      <c r="B610" s="21" t="s">
        <v>10</v>
      </c>
      <c r="C610" s="135" t="s">
        <v>913</v>
      </c>
      <c r="D610" s="135"/>
      <c r="E610" s="218"/>
      <c r="F610" s="218"/>
      <c r="G610" s="218"/>
    </row>
    <row r="611" spans="1:7">
      <c r="A611" s="21">
        <f t="shared" si="12"/>
        <v>163</v>
      </c>
      <c r="B611" s="21" t="s">
        <v>10</v>
      </c>
      <c r="C611" s="135" t="s">
        <v>913</v>
      </c>
      <c r="D611" s="135"/>
      <c r="E611" s="218"/>
      <c r="F611" s="218"/>
      <c r="G611" s="218"/>
    </row>
    <row r="612" spans="1:7">
      <c r="A612" s="21">
        <f t="shared" si="12"/>
        <v>163</v>
      </c>
      <c r="B612" s="21" t="s">
        <v>10</v>
      </c>
      <c r="C612" s="135" t="s">
        <v>913</v>
      </c>
      <c r="D612" s="135"/>
      <c r="E612" s="218"/>
      <c r="F612" s="218"/>
      <c r="G612" s="218"/>
    </row>
    <row r="613" spans="1:7">
      <c r="A613" s="21">
        <f t="shared" si="12"/>
        <v>163</v>
      </c>
      <c r="B613" s="21" t="s">
        <v>10</v>
      </c>
      <c r="C613" s="135" t="s">
        <v>913</v>
      </c>
      <c r="D613" s="135"/>
      <c r="E613" s="218"/>
      <c r="F613" s="218"/>
      <c r="G613" s="218"/>
    </row>
    <row r="614" spans="1:7">
      <c r="A614" s="21">
        <f t="shared" si="12"/>
        <v>163</v>
      </c>
      <c r="B614" s="21" t="s">
        <v>10</v>
      </c>
      <c r="C614" s="135" t="s">
        <v>913</v>
      </c>
      <c r="D614" s="135"/>
      <c r="E614" s="218"/>
      <c r="F614" s="218"/>
      <c r="G614" s="218"/>
    </row>
    <row r="615" spans="1:7">
      <c r="A615" s="21">
        <f t="shared" si="12"/>
        <v>163</v>
      </c>
      <c r="B615" s="21" t="s">
        <v>10</v>
      </c>
      <c r="C615" s="135" t="s">
        <v>913</v>
      </c>
      <c r="D615" s="135"/>
      <c r="E615" s="218"/>
      <c r="F615" s="218"/>
      <c r="G615" s="218"/>
    </row>
    <row r="616" spans="1:7">
      <c r="A616" s="21">
        <f t="shared" si="12"/>
        <v>163</v>
      </c>
      <c r="B616" s="21" t="s">
        <v>10</v>
      </c>
      <c r="C616" s="135" t="s">
        <v>913</v>
      </c>
      <c r="D616" s="135"/>
      <c r="E616" s="218"/>
      <c r="F616" s="218"/>
      <c r="G616" s="218"/>
    </row>
    <row r="617" spans="1:7">
      <c r="A617" s="21">
        <f t="shared" si="12"/>
        <v>163</v>
      </c>
      <c r="B617" s="21" t="s">
        <v>10</v>
      </c>
      <c r="C617" s="135" t="s">
        <v>913</v>
      </c>
      <c r="D617" s="135"/>
      <c r="E617" s="218"/>
      <c r="F617" s="218"/>
      <c r="G617" s="218"/>
    </row>
    <row r="618" spans="1:7">
      <c r="A618" s="21">
        <f t="shared" si="12"/>
        <v>163</v>
      </c>
      <c r="B618" s="21" t="s">
        <v>10</v>
      </c>
      <c r="C618" s="135" t="s">
        <v>913</v>
      </c>
      <c r="D618" s="135"/>
      <c r="E618" s="218"/>
      <c r="F618" s="218"/>
      <c r="G618" s="218"/>
    </row>
    <row r="619" spans="1:7">
      <c r="A619" s="21">
        <f t="shared" si="12"/>
        <v>163</v>
      </c>
      <c r="B619" s="21" t="s">
        <v>10</v>
      </c>
      <c r="C619" s="135" t="s">
        <v>913</v>
      </c>
      <c r="D619" s="135"/>
      <c r="E619" s="218"/>
      <c r="F619" s="218"/>
      <c r="G619" s="218"/>
    </row>
    <row r="620" spans="1:7">
      <c r="A620" s="21">
        <f t="shared" si="12"/>
        <v>163</v>
      </c>
      <c r="B620" s="21" t="s">
        <v>10</v>
      </c>
      <c r="C620" s="135" t="s">
        <v>913</v>
      </c>
      <c r="D620" s="135"/>
      <c r="E620" s="218"/>
      <c r="F620" s="218"/>
      <c r="G620" s="218"/>
    </row>
    <row r="621" spans="1:7">
      <c r="A621" s="21">
        <f t="shared" si="12"/>
        <v>163</v>
      </c>
      <c r="B621" s="21" t="s">
        <v>10</v>
      </c>
      <c r="C621" s="135" t="s">
        <v>913</v>
      </c>
      <c r="D621" s="135"/>
      <c r="E621" s="218"/>
      <c r="F621" s="218"/>
      <c r="G621" s="218"/>
    </row>
    <row r="622" spans="1:7">
      <c r="A622" s="21">
        <f t="shared" si="12"/>
        <v>163</v>
      </c>
      <c r="B622" s="21" t="s">
        <v>10</v>
      </c>
      <c r="C622" s="135" t="s">
        <v>913</v>
      </c>
      <c r="D622" s="135"/>
      <c r="E622" s="218"/>
      <c r="F622" s="218"/>
      <c r="G622" s="218"/>
    </row>
    <row r="623" spans="1:7">
      <c r="A623" s="21">
        <f t="shared" si="12"/>
        <v>163</v>
      </c>
      <c r="B623" s="21" t="s">
        <v>10</v>
      </c>
      <c r="C623" s="135" t="s">
        <v>913</v>
      </c>
      <c r="D623" s="135"/>
      <c r="E623" s="218"/>
      <c r="F623" s="218"/>
      <c r="G623" s="218"/>
    </row>
    <row r="624" spans="1:7">
      <c r="A624" s="21">
        <f t="shared" si="12"/>
        <v>163</v>
      </c>
      <c r="B624" s="21" t="s">
        <v>10</v>
      </c>
      <c r="C624" s="135" t="s">
        <v>913</v>
      </c>
      <c r="D624" s="135"/>
      <c r="E624" s="218"/>
      <c r="F624" s="218"/>
      <c r="G624" s="218"/>
    </row>
    <row r="625" spans="1:7">
      <c r="A625" s="21">
        <f t="shared" si="12"/>
        <v>163</v>
      </c>
      <c r="B625" s="21" t="s">
        <v>10</v>
      </c>
      <c r="C625" s="135" t="s">
        <v>913</v>
      </c>
      <c r="D625" s="135"/>
      <c r="E625" s="218"/>
      <c r="F625" s="218"/>
      <c r="G625" s="218"/>
    </row>
    <row r="626" spans="1:7">
      <c r="A626" s="21">
        <f t="shared" si="12"/>
        <v>163</v>
      </c>
      <c r="B626" s="21" t="s">
        <v>10</v>
      </c>
      <c r="C626" s="135" t="s">
        <v>913</v>
      </c>
      <c r="D626" s="135"/>
      <c r="E626" s="218"/>
      <c r="F626" s="218"/>
      <c r="G626" s="218"/>
    </row>
    <row r="627" spans="1:7">
      <c r="A627" s="21">
        <f t="shared" si="12"/>
        <v>163</v>
      </c>
      <c r="B627" s="21" t="s">
        <v>10</v>
      </c>
      <c r="C627" s="135" t="s">
        <v>913</v>
      </c>
      <c r="D627" s="135"/>
      <c r="E627" s="218"/>
      <c r="F627" s="218"/>
      <c r="G627" s="218"/>
    </row>
    <row r="628" spans="1:7">
      <c r="A628" s="21">
        <f t="shared" si="12"/>
        <v>163</v>
      </c>
      <c r="B628" s="21" t="s">
        <v>10</v>
      </c>
      <c r="C628" s="135" t="s">
        <v>913</v>
      </c>
      <c r="D628" s="135"/>
      <c r="E628" s="218"/>
      <c r="F628" s="218"/>
      <c r="G628" s="218"/>
    </row>
    <row r="629" spans="1:7">
      <c r="A629" s="21">
        <f t="shared" si="12"/>
        <v>163</v>
      </c>
      <c r="B629" s="21" t="s">
        <v>10</v>
      </c>
      <c r="C629" s="135" t="s">
        <v>913</v>
      </c>
      <c r="D629" s="135"/>
      <c r="E629" s="218"/>
      <c r="F629" s="218"/>
      <c r="G629" s="218"/>
    </row>
    <row r="630" spans="1:7">
      <c r="A630" s="21">
        <f t="shared" si="12"/>
        <v>163</v>
      </c>
      <c r="B630" s="21" t="s">
        <v>10</v>
      </c>
      <c r="C630" s="135" t="s">
        <v>913</v>
      </c>
      <c r="D630" s="135"/>
      <c r="E630" s="218"/>
      <c r="F630" s="218"/>
      <c r="G630" s="218"/>
    </row>
    <row r="631" spans="1:7">
      <c r="A631" s="21">
        <f t="shared" si="12"/>
        <v>163</v>
      </c>
      <c r="B631" s="21" t="s">
        <v>10</v>
      </c>
      <c r="C631" s="135" t="s">
        <v>913</v>
      </c>
      <c r="D631" s="135"/>
      <c r="E631" s="218"/>
      <c r="F631" s="218"/>
      <c r="G631" s="218"/>
    </row>
    <row r="632" spans="1:7">
      <c r="A632" s="21">
        <f t="shared" si="12"/>
        <v>163</v>
      </c>
      <c r="B632" s="21" t="s">
        <v>10</v>
      </c>
      <c r="C632" s="135" t="s">
        <v>913</v>
      </c>
      <c r="D632" s="135"/>
      <c r="E632" s="218"/>
      <c r="F632" s="218"/>
      <c r="G632" s="218"/>
    </row>
    <row r="633" spans="1:7">
      <c r="A633" s="21">
        <f t="shared" si="12"/>
        <v>163</v>
      </c>
      <c r="B633" s="21" t="s">
        <v>10</v>
      </c>
      <c r="C633" s="135" t="s">
        <v>913</v>
      </c>
      <c r="D633" s="135"/>
      <c r="E633" s="218"/>
      <c r="F633" s="218"/>
      <c r="G633" s="218"/>
    </row>
    <row r="634" spans="1:7">
      <c r="A634" s="21">
        <f t="shared" si="12"/>
        <v>163</v>
      </c>
      <c r="B634" s="21" t="s">
        <v>10</v>
      </c>
      <c r="C634" s="135" t="s">
        <v>913</v>
      </c>
      <c r="D634" s="135"/>
      <c r="E634" s="218"/>
      <c r="F634" s="218"/>
      <c r="G634" s="218"/>
    </row>
    <row r="635" spans="1:7">
      <c r="A635" s="21">
        <f t="shared" si="12"/>
        <v>163</v>
      </c>
      <c r="B635" s="21" t="s">
        <v>10</v>
      </c>
      <c r="C635" s="135" t="s">
        <v>913</v>
      </c>
      <c r="D635" s="135"/>
      <c r="E635" s="218"/>
      <c r="F635" s="218"/>
      <c r="G635" s="218"/>
    </row>
    <row r="636" spans="1:7">
      <c r="A636" s="21">
        <f t="shared" si="12"/>
        <v>163</v>
      </c>
      <c r="B636" s="21" t="s">
        <v>10</v>
      </c>
      <c r="C636" s="135" t="s">
        <v>913</v>
      </c>
      <c r="D636" s="135"/>
      <c r="E636" s="218"/>
      <c r="F636" s="218"/>
      <c r="G636" s="218"/>
    </row>
    <row r="637" spans="1:7">
      <c r="A637" s="21">
        <f t="shared" si="12"/>
        <v>163</v>
      </c>
      <c r="B637" s="21" t="s">
        <v>10</v>
      </c>
      <c r="C637" s="135" t="s">
        <v>913</v>
      </c>
      <c r="D637" s="135"/>
      <c r="E637" s="218"/>
      <c r="F637" s="218"/>
      <c r="G637" s="218"/>
    </row>
    <row r="638" spans="1:7">
      <c r="A638" s="21">
        <f t="shared" si="12"/>
        <v>163</v>
      </c>
      <c r="B638" s="21" t="s">
        <v>10</v>
      </c>
      <c r="C638" s="135" t="s">
        <v>913</v>
      </c>
      <c r="D638" s="135"/>
      <c r="E638" s="218"/>
      <c r="F638" s="218"/>
      <c r="G638" s="218"/>
    </row>
    <row r="639" spans="1:7">
      <c r="A639" s="21">
        <f t="shared" si="12"/>
        <v>163</v>
      </c>
      <c r="B639" s="21" t="s">
        <v>10</v>
      </c>
      <c r="C639" s="135" t="s">
        <v>913</v>
      </c>
      <c r="D639" s="135"/>
      <c r="E639" s="218"/>
      <c r="F639" s="218"/>
      <c r="G639" s="218"/>
    </row>
    <row r="640" spans="1:7">
      <c r="A640" s="21">
        <f t="shared" si="12"/>
        <v>163</v>
      </c>
      <c r="B640" s="21" t="s">
        <v>10</v>
      </c>
      <c r="C640" s="135" t="s">
        <v>913</v>
      </c>
      <c r="D640" s="135"/>
      <c r="E640" s="218"/>
      <c r="F640" s="218"/>
      <c r="G640" s="218"/>
    </row>
    <row r="641" spans="1:7">
      <c r="A641" s="21">
        <f t="shared" si="12"/>
        <v>163</v>
      </c>
      <c r="B641" s="21" t="s">
        <v>10</v>
      </c>
      <c r="C641" s="135" t="s">
        <v>913</v>
      </c>
      <c r="D641" s="135"/>
      <c r="E641" s="218"/>
      <c r="F641" s="218"/>
      <c r="G641" s="218"/>
    </row>
    <row r="642" spans="1:7">
      <c r="A642" s="21">
        <f t="shared" si="12"/>
        <v>163</v>
      </c>
      <c r="B642" s="21" t="s">
        <v>10</v>
      </c>
      <c r="C642" s="135" t="s">
        <v>913</v>
      </c>
      <c r="D642" s="135"/>
      <c r="E642" s="218"/>
      <c r="F642" s="218"/>
      <c r="G642" s="218"/>
    </row>
    <row r="643" spans="1:7">
      <c r="A643" s="21">
        <f t="shared" si="12"/>
        <v>163</v>
      </c>
      <c r="B643" s="21" t="s">
        <v>10</v>
      </c>
      <c r="C643" s="135" t="s">
        <v>913</v>
      </c>
      <c r="D643" s="135"/>
      <c r="E643" s="218"/>
      <c r="F643" s="218"/>
      <c r="G643" s="218"/>
    </row>
    <row r="644" spans="1:7">
      <c r="A644" s="21">
        <f t="shared" si="12"/>
        <v>163</v>
      </c>
      <c r="B644" s="21" t="s">
        <v>10</v>
      </c>
      <c r="C644" s="135" t="s">
        <v>913</v>
      </c>
      <c r="D644" s="135"/>
      <c r="E644" s="218"/>
      <c r="F644" s="218"/>
      <c r="G644" s="218"/>
    </row>
    <row r="645" spans="1:7">
      <c r="A645" s="21">
        <f t="shared" si="12"/>
        <v>163</v>
      </c>
      <c r="B645" s="21" t="s">
        <v>10</v>
      </c>
      <c r="C645" s="135" t="s">
        <v>913</v>
      </c>
      <c r="D645" s="135"/>
      <c r="E645" s="218"/>
      <c r="F645" s="218"/>
      <c r="G645" s="218"/>
    </row>
    <row r="646" spans="1:7">
      <c r="A646" s="21">
        <f t="shared" si="12"/>
        <v>163</v>
      </c>
      <c r="B646" s="21" t="s">
        <v>10</v>
      </c>
      <c r="C646" s="135" t="s">
        <v>913</v>
      </c>
      <c r="D646" s="135"/>
      <c r="E646" s="218"/>
      <c r="F646" s="218"/>
      <c r="G646" s="218"/>
    </row>
    <row r="647" spans="1:7">
      <c r="A647" s="21">
        <f t="shared" si="12"/>
        <v>163</v>
      </c>
      <c r="B647" s="21" t="s">
        <v>10</v>
      </c>
      <c r="C647" s="135" t="s">
        <v>913</v>
      </c>
      <c r="D647" s="135"/>
      <c r="E647" s="218"/>
      <c r="F647" s="218"/>
      <c r="G647" s="218"/>
    </row>
    <row r="648" spans="1:7">
      <c r="A648" s="21">
        <f t="shared" si="12"/>
        <v>163</v>
      </c>
      <c r="B648" s="21" t="s">
        <v>10</v>
      </c>
      <c r="C648" s="135" t="s">
        <v>913</v>
      </c>
      <c r="D648" s="135"/>
      <c r="E648" s="218"/>
      <c r="F648" s="218"/>
      <c r="G648" s="218"/>
    </row>
    <row r="649" spans="1:7">
      <c r="A649" s="21">
        <f t="shared" si="12"/>
        <v>163</v>
      </c>
      <c r="B649" s="21" t="s">
        <v>10</v>
      </c>
      <c r="C649" s="135" t="s">
        <v>913</v>
      </c>
      <c r="D649" s="135"/>
      <c r="E649" s="218"/>
      <c r="F649" s="218"/>
      <c r="G649" s="218"/>
    </row>
    <row r="650" spans="1:7">
      <c r="A650" s="21">
        <f t="shared" si="12"/>
        <v>163</v>
      </c>
      <c r="B650" s="21" t="s">
        <v>10</v>
      </c>
      <c r="C650" s="135" t="s">
        <v>913</v>
      </c>
      <c r="D650" s="135"/>
      <c r="E650" s="218"/>
      <c r="F650" s="218"/>
      <c r="G650" s="218"/>
    </row>
    <row r="651" spans="1:7">
      <c r="A651" s="21">
        <f t="shared" si="12"/>
        <v>163</v>
      </c>
      <c r="B651" s="21" t="s">
        <v>10</v>
      </c>
      <c r="C651" s="135" t="s">
        <v>913</v>
      </c>
      <c r="D651" s="135"/>
      <c r="E651" s="218"/>
      <c r="F651" s="218"/>
      <c r="G651" s="218"/>
    </row>
    <row r="652" spans="1:7">
      <c r="A652" s="21">
        <f t="shared" si="12"/>
        <v>163</v>
      </c>
      <c r="B652" s="21" t="s">
        <v>10</v>
      </c>
      <c r="C652" s="135" t="s">
        <v>913</v>
      </c>
      <c r="D652" s="135"/>
      <c r="E652" s="218"/>
      <c r="F652" s="218"/>
      <c r="G652" s="218"/>
    </row>
    <row r="653" spans="1:7">
      <c r="A653" s="21">
        <f t="shared" si="12"/>
        <v>163</v>
      </c>
      <c r="B653" s="21" t="s">
        <v>10</v>
      </c>
      <c r="C653" s="135" t="s">
        <v>913</v>
      </c>
      <c r="D653" s="135"/>
      <c r="E653" s="218"/>
      <c r="F653" s="218"/>
      <c r="G653" s="218"/>
    </row>
    <row r="654" spans="1:7">
      <c r="A654" s="21">
        <f t="shared" si="12"/>
        <v>163</v>
      </c>
      <c r="B654" s="21" t="s">
        <v>10</v>
      </c>
      <c r="C654" s="135" t="s">
        <v>913</v>
      </c>
      <c r="D654" s="135"/>
      <c r="E654" s="218"/>
      <c r="F654" s="218"/>
      <c r="G654" s="218"/>
    </row>
    <row r="655" spans="1:7">
      <c r="A655" s="21">
        <f t="shared" si="12"/>
        <v>163</v>
      </c>
      <c r="B655" s="21" t="s">
        <v>10</v>
      </c>
      <c r="C655" s="135" t="s">
        <v>913</v>
      </c>
      <c r="D655" s="135"/>
      <c r="E655" s="218"/>
      <c r="F655" s="218"/>
      <c r="G655" s="218"/>
    </row>
    <row r="656" spans="1:7">
      <c r="A656" s="21">
        <f t="shared" si="12"/>
        <v>163</v>
      </c>
      <c r="B656" s="21" t="s">
        <v>10</v>
      </c>
      <c r="C656" s="135" t="s">
        <v>913</v>
      </c>
      <c r="D656" s="135"/>
      <c r="E656" s="218"/>
      <c r="F656" s="218"/>
      <c r="G656" s="218"/>
    </row>
    <row r="657" spans="1:7">
      <c r="A657" s="21">
        <f t="shared" si="12"/>
        <v>163</v>
      </c>
      <c r="B657" s="21" t="s">
        <v>10</v>
      </c>
      <c r="C657" s="135" t="s">
        <v>913</v>
      </c>
      <c r="D657" s="135"/>
      <c r="E657" s="218"/>
      <c r="F657" s="218"/>
      <c r="G657" s="218"/>
    </row>
    <row r="658" spans="1:7">
      <c r="A658" s="21">
        <f t="shared" si="12"/>
        <v>163</v>
      </c>
      <c r="B658" s="21" t="s">
        <v>10</v>
      </c>
      <c r="C658" s="135" t="s">
        <v>913</v>
      </c>
      <c r="D658" s="135"/>
      <c r="E658" s="218"/>
      <c r="F658" s="218"/>
      <c r="G658" s="218"/>
    </row>
    <row r="659" spans="1:7">
      <c r="A659" s="21">
        <f t="shared" si="12"/>
        <v>163</v>
      </c>
      <c r="B659" s="21" t="s">
        <v>10</v>
      </c>
      <c r="C659" s="135" t="s">
        <v>913</v>
      </c>
      <c r="D659" s="135"/>
      <c r="E659" s="218"/>
      <c r="F659" s="218"/>
      <c r="G659" s="218"/>
    </row>
    <row r="660" spans="1:7">
      <c r="A660" s="21">
        <f t="shared" si="12"/>
        <v>163</v>
      </c>
      <c r="B660" s="21" t="s">
        <v>10</v>
      </c>
      <c r="C660" s="135" t="s">
        <v>913</v>
      </c>
      <c r="D660" s="135"/>
      <c r="E660" s="218"/>
      <c r="F660" s="218"/>
      <c r="G660" s="218"/>
    </row>
    <row r="661" spans="1:7">
      <c r="A661" s="21">
        <f t="shared" si="12"/>
        <v>163</v>
      </c>
      <c r="B661" s="21" t="s">
        <v>10</v>
      </c>
      <c r="C661" s="135" t="s">
        <v>913</v>
      </c>
      <c r="D661" s="135"/>
      <c r="E661" s="218"/>
      <c r="F661" s="218"/>
      <c r="G661" s="218"/>
    </row>
    <row r="662" spans="1:7">
      <c r="A662" s="21">
        <f t="shared" si="12"/>
        <v>163</v>
      </c>
      <c r="B662" s="21" t="s">
        <v>10</v>
      </c>
      <c r="C662" s="135" t="s">
        <v>913</v>
      </c>
      <c r="D662" s="135"/>
      <c r="E662" s="218"/>
      <c r="F662" s="218"/>
      <c r="G662" s="218"/>
    </row>
    <row r="663" spans="1:7">
      <c r="A663" s="21">
        <f t="shared" si="12"/>
        <v>163</v>
      </c>
      <c r="B663" s="21" t="s">
        <v>10</v>
      </c>
      <c r="C663" s="135" t="s">
        <v>913</v>
      </c>
      <c r="D663" s="135"/>
      <c r="E663" s="218"/>
      <c r="F663" s="218"/>
      <c r="G663" s="218"/>
    </row>
    <row r="664" spans="1:7">
      <c r="A664" s="21">
        <f t="shared" si="12"/>
        <v>164</v>
      </c>
      <c r="B664" s="21" t="s">
        <v>0</v>
      </c>
      <c r="C664" s="135" t="s">
        <v>1259</v>
      </c>
      <c r="D664" s="135"/>
      <c r="E664" s="218"/>
      <c r="F664" s="218"/>
      <c r="G664" s="218"/>
    </row>
    <row r="665" spans="1:7">
      <c r="A665" s="21">
        <f t="shared" si="12"/>
        <v>165</v>
      </c>
      <c r="B665" s="21" t="s">
        <v>18</v>
      </c>
      <c r="C665" s="135" t="s">
        <v>1222</v>
      </c>
      <c r="D665" s="135"/>
      <c r="E665" s="218"/>
      <c r="F665" s="218"/>
      <c r="G665" s="218"/>
    </row>
    <row r="666" spans="1:7">
      <c r="A666" s="21">
        <f t="shared" si="12"/>
        <v>166</v>
      </c>
      <c r="B666" s="21" t="s">
        <v>10</v>
      </c>
      <c r="C666" s="135" t="s">
        <v>1470</v>
      </c>
      <c r="D666" s="135"/>
      <c r="E666" s="218"/>
      <c r="F666" s="218"/>
      <c r="G666" s="218"/>
    </row>
    <row r="667" spans="1:7">
      <c r="A667" s="21">
        <f t="shared" si="12"/>
        <v>167</v>
      </c>
      <c r="B667" s="21" t="s">
        <v>10</v>
      </c>
      <c r="C667" s="135" t="s">
        <v>1471</v>
      </c>
      <c r="D667" s="135"/>
      <c r="E667" s="218"/>
      <c r="F667" s="218"/>
      <c r="G667" s="218"/>
    </row>
    <row r="668" spans="1:7">
      <c r="A668" s="21">
        <f t="shared" si="12"/>
        <v>173</v>
      </c>
      <c r="B668" s="21" t="s">
        <v>10</v>
      </c>
      <c r="C668" s="135" t="s">
        <v>76</v>
      </c>
      <c r="D668" s="135"/>
      <c r="E668" s="218"/>
      <c r="F668" s="218"/>
      <c r="G668" s="218"/>
    </row>
    <row r="669" spans="1:7">
      <c r="A669" s="21">
        <f t="shared" si="12"/>
        <v>174</v>
      </c>
      <c r="B669" s="21" t="s">
        <v>10</v>
      </c>
      <c r="C669" s="135" t="s">
        <v>115</v>
      </c>
      <c r="D669" s="135"/>
      <c r="E669" s="218"/>
      <c r="F669" s="218"/>
      <c r="G669" s="218"/>
    </row>
    <row r="670" spans="1:7">
      <c r="A670" s="21">
        <f t="shared" si="12"/>
        <v>175</v>
      </c>
      <c r="B670" s="21" t="s">
        <v>10</v>
      </c>
      <c r="C670" s="135" t="s">
        <v>77</v>
      </c>
      <c r="D670" s="135"/>
      <c r="E670" s="218"/>
      <c r="F670" s="218"/>
      <c r="G670" s="218"/>
    </row>
    <row r="671" spans="1:7">
      <c r="A671" s="21">
        <f t="shared" si="12"/>
        <v>176</v>
      </c>
      <c r="B671" s="21" t="s">
        <v>10</v>
      </c>
      <c r="C671" s="135" t="s">
        <v>368</v>
      </c>
      <c r="D671" s="135"/>
      <c r="E671" s="218"/>
      <c r="F671" s="218"/>
      <c r="G671" s="218"/>
    </row>
    <row r="672" spans="1:7">
      <c r="A672" s="21">
        <f t="shared" si="12"/>
        <v>177</v>
      </c>
      <c r="B672" s="21" t="s">
        <v>0</v>
      </c>
      <c r="C672" s="135" t="s">
        <v>851</v>
      </c>
      <c r="D672" s="135"/>
      <c r="E672" s="218"/>
      <c r="F672" s="218"/>
      <c r="G672" s="218"/>
    </row>
    <row r="673" spans="1:7">
      <c r="A673" s="21" t="e">
        <f t="shared" ref="A673:A736" si="13">IF($C673="","blank",MATCH($C673,$I$5:$I$202,0))</f>
        <v>#N/A</v>
      </c>
      <c r="B673" s="21" t="s">
        <v>0</v>
      </c>
      <c r="C673" s="135" t="s">
        <v>852</v>
      </c>
      <c r="D673" s="135"/>
      <c r="E673" s="218"/>
      <c r="F673" s="218"/>
      <c r="G673" s="218"/>
    </row>
    <row r="674" spans="1:7">
      <c r="A674" s="21" t="e">
        <f t="shared" si="13"/>
        <v>#N/A</v>
      </c>
      <c r="B674" s="21" t="s">
        <v>0</v>
      </c>
      <c r="C674" s="135" t="s">
        <v>853</v>
      </c>
      <c r="D674" s="135"/>
      <c r="E674" s="218"/>
      <c r="F674" s="218"/>
      <c r="G674" s="218"/>
    </row>
    <row r="675" spans="1:7">
      <c r="A675" s="21">
        <f t="shared" si="13"/>
        <v>181</v>
      </c>
      <c r="B675" s="21" t="s">
        <v>18</v>
      </c>
      <c r="C675" s="135" t="s">
        <v>1223</v>
      </c>
      <c r="D675" s="135"/>
      <c r="E675" s="218"/>
      <c r="F675" s="218"/>
      <c r="G675" s="218"/>
    </row>
    <row r="676" spans="1:7">
      <c r="A676" s="21">
        <f t="shared" si="13"/>
        <v>183</v>
      </c>
      <c r="B676" s="21" t="s">
        <v>10</v>
      </c>
      <c r="C676" s="135" t="s">
        <v>1325</v>
      </c>
      <c r="D676" s="135"/>
      <c r="E676" s="218"/>
      <c r="F676" s="218"/>
      <c r="G676" s="218"/>
    </row>
    <row r="677" spans="1:7">
      <c r="A677" s="21">
        <f t="shared" si="13"/>
        <v>184</v>
      </c>
      <c r="B677" s="21" t="s">
        <v>10</v>
      </c>
      <c r="C677" s="135" t="s">
        <v>1316</v>
      </c>
      <c r="D677" s="135"/>
      <c r="E677" s="218"/>
      <c r="F677" s="218"/>
      <c r="G677" s="218"/>
    </row>
    <row r="678" spans="1:7">
      <c r="A678" s="21">
        <f t="shared" si="13"/>
        <v>187</v>
      </c>
      <c r="B678" s="21" t="s">
        <v>0</v>
      </c>
      <c r="C678" s="135" t="s">
        <v>1609</v>
      </c>
      <c r="D678" s="135"/>
      <c r="E678" s="218"/>
      <c r="F678" s="218"/>
      <c r="G678" s="218"/>
    </row>
    <row r="679" spans="1:7">
      <c r="A679" s="21">
        <f t="shared" si="13"/>
        <v>187</v>
      </c>
      <c r="B679" s="21" t="s">
        <v>0</v>
      </c>
      <c r="C679" s="135" t="s">
        <v>1609</v>
      </c>
      <c r="D679" s="135"/>
      <c r="E679" s="218"/>
      <c r="F679" s="218"/>
      <c r="G679" s="218"/>
    </row>
    <row r="680" spans="1:7">
      <c r="A680" s="21">
        <f t="shared" si="13"/>
        <v>187</v>
      </c>
      <c r="B680" s="21" t="s">
        <v>0</v>
      </c>
      <c r="C680" s="135" t="s">
        <v>1609</v>
      </c>
      <c r="D680" s="135"/>
      <c r="E680" s="218"/>
      <c r="F680" s="218"/>
      <c r="G680" s="218"/>
    </row>
    <row r="681" spans="1:7">
      <c r="A681" s="21">
        <f t="shared" si="13"/>
        <v>187</v>
      </c>
      <c r="B681" s="21" t="s">
        <v>0</v>
      </c>
      <c r="C681" s="135" t="s">
        <v>1609</v>
      </c>
      <c r="D681" s="135"/>
      <c r="E681" s="218"/>
      <c r="F681" s="218"/>
      <c r="G681" s="218"/>
    </row>
    <row r="682" spans="1:7">
      <c r="A682" s="21">
        <f t="shared" si="13"/>
        <v>187</v>
      </c>
      <c r="B682" s="21" t="s">
        <v>0</v>
      </c>
      <c r="C682" s="135" t="s">
        <v>1609</v>
      </c>
      <c r="D682" s="135"/>
      <c r="E682" s="218"/>
      <c r="F682" s="218"/>
      <c r="G682" s="218"/>
    </row>
    <row r="683" spans="1:7">
      <c r="A683" s="21">
        <f t="shared" si="13"/>
        <v>187</v>
      </c>
      <c r="B683" s="21" t="s">
        <v>0</v>
      </c>
      <c r="C683" s="135" t="s">
        <v>1609</v>
      </c>
      <c r="D683" s="135"/>
      <c r="E683" s="218"/>
      <c r="F683" s="218"/>
      <c r="G683" s="218"/>
    </row>
    <row r="684" spans="1:7">
      <c r="A684" s="21">
        <f t="shared" si="13"/>
        <v>187</v>
      </c>
      <c r="B684" s="21" t="s">
        <v>0</v>
      </c>
      <c r="C684" s="135" t="s">
        <v>1609</v>
      </c>
      <c r="D684" s="135"/>
      <c r="E684" s="218"/>
      <c r="F684" s="218"/>
      <c r="G684" s="218"/>
    </row>
    <row r="685" spans="1:7">
      <c r="A685" s="21">
        <f t="shared" si="13"/>
        <v>189</v>
      </c>
      <c r="B685" s="21" t="s">
        <v>0</v>
      </c>
      <c r="C685" s="135" t="s">
        <v>800</v>
      </c>
      <c r="D685" s="135"/>
      <c r="E685" s="218"/>
      <c r="F685" s="218"/>
      <c r="G685" s="218"/>
    </row>
    <row r="686" spans="1:7">
      <c r="A686" s="21">
        <f t="shared" si="13"/>
        <v>192</v>
      </c>
      <c r="B686" s="21" t="s">
        <v>10</v>
      </c>
      <c r="C686" s="135" t="s">
        <v>1469</v>
      </c>
      <c r="D686" s="135"/>
      <c r="E686" s="218"/>
      <c r="F686" s="218"/>
      <c r="G686" s="218"/>
    </row>
    <row r="687" spans="1:7">
      <c r="A687" s="21" t="e">
        <f t="shared" si="13"/>
        <v>#N/A</v>
      </c>
      <c r="B687" s="21" t="s">
        <v>10</v>
      </c>
      <c r="C687" s="135" t="s">
        <v>1226</v>
      </c>
      <c r="D687" s="135"/>
      <c r="E687" s="218"/>
      <c r="F687" s="218"/>
      <c r="G687" s="218"/>
    </row>
    <row r="688" spans="1:7">
      <c r="A688" s="21" t="e">
        <f t="shared" si="13"/>
        <v>#N/A</v>
      </c>
      <c r="B688" s="21" t="s">
        <v>10</v>
      </c>
      <c r="C688" s="135" t="s">
        <v>1249</v>
      </c>
      <c r="D688" s="135"/>
      <c r="E688" s="218"/>
      <c r="F688" s="218"/>
      <c r="G688" s="218"/>
    </row>
    <row r="689" spans="1:7">
      <c r="A689" s="21" t="e">
        <f t="shared" si="13"/>
        <v>#N/A</v>
      </c>
      <c r="B689" s="21" t="s">
        <v>18</v>
      </c>
      <c r="C689" s="135" t="s">
        <v>1227</v>
      </c>
      <c r="D689" s="135"/>
      <c r="E689" s="218"/>
      <c r="F689" s="218"/>
      <c r="G689" s="218"/>
    </row>
    <row r="690" spans="1:7">
      <c r="A690" s="21" t="e">
        <f t="shared" si="13"/>
        <v>#N/A</v>
      </c>
      <c r="B690" s="21" t="s">
        <v>10</v>
      </c>
      <c r="C690" s="135" t="s">
        <v>1053</v>
      </c>
      <c r="D690" s="135"/>
      <c r="E690" s="218"/>
      <c r="F690" s="218"/>
      <c r="G690" s="218"/>
    </row>
    <row r="691" spans="1:7">
      <c r="A691" s="21" t="e">
        <f t="shared" si="13"/>
        <v>#N/A</v>
      </c>
      <c r="B691" s="21" t="s">
        <v>10</v>
      </c>
      <c r="C691" s="135" t="s">
        <v>1053</v>
      </c>
      <c r="D691" s="135"/>
      <c r="E691" s="218"/>
      <c r="F691" s="218"/>
      <c r="G691" s="218"/>
    </row>
    <row r="692" spans="1:7">
      <c r="A692" s="21" t="e">
        <f t="shared" si="13"/>
        <v>#N/A</v>
      </c>
      <c r="B692" s="21" t="s">
        <v>10</v>
      </c>
      <c r="C692" s="135" t="s">
        <v>1053</v>
      </c>
      <c r="D692" s="135"/>
      <c r="E692" s="218"/>
      <c r="F692" s="218"/>
      <c r="G692" s="218"/>
    </row>
    <row r="693" spans="1:7">
      <c r="A693" s="21" t="e">
        <f t="shared" si="13"/>
        <v>#N/A</v>
      </c>
      <c r="B693" s="21" t="s">
        <v>10</v>
      </c>
      <c r="C693" s="135" t="s">
        <v>1053</v>
      </c>
      <c r="D693" s="135"/>
      <c r="E693" s="218"/>
      <c r="F693" s="218"/>
      <c r="G693" s="218"/>
    </row>
    <row r="694" spans="1:7">
      <c r="A694" s="21" t="e">
        <f t="shared" si="13"/>
        <v>#N/A</v>
      </c>
      <c r="B694" s="21" t="s">
        <v>10</v>
      </c>
      <c r="C694" s="135" t="s">
        <v>1053</v>
      </c>
      <c r="D694" s="135"/>
      <c r="E694" s="218"/>
      <c r="F694" s="218"/>
      <c r="G694" s="218"/>
    </row>
    <row r="695" spans="1:7">
      <c r="A695" s="21" t="e">
        <f t="shared" si="13"/>
        <v>#N/A</v>
      </c>
      <c r="B695" s="21" t="s">
        <v>10</v>
      </c>
      <c r="C695" s="135" t="s">
        <v>1053</v>
      </c>
      <c r="D695" s="135"/>
      <c r="E695" s="218"/>
      <c r="F695" s="218"/>
      <c r="G695" s="218"/>
    </row>
    <row r="696" spans="1:7">
      <c r="A696" s="21" t="e">
        <f t="shared" si="13"/>
        <v>#N/A</v>
      </c>
      <c r="B696" s="21" t="s">
        <v>10</v>
      </c>
      <c r="C696" s="135" t="s">
        <v>1053</v>
      </c>
      <c r="D696" s="135"/>
      <c r="E696" s="218"/>
      <c r="F696" s="218"/>
      <c r="G696" s="218"/>
    </row>
    <row r="697" spans="1:7">
      <c r="A697" s="21" t="e">
        <f t="shared" si="13"/>
        <v>#N/A</v>
      </c>
      <c r="B697" s="21" t="s">
        <v>10</v>
      </c>
      <c r="C697" s="135" t="s">
        <v>1053</v>
      </c>
      <c r="D697" s="135"/>
      <c r="E697" s="218"/>
      <c r="F697" s="218"/>
      <c r="G697" s="218"/>
    </row>
    <row r="698" spans="1:7">
      <c r="A698" s="21" t="e">
        <f t="shared" si="13"/>
        <v>#N/A</v>
      </c>
      <c r="B698" s="21" t="s">
        <v>10</v>
      </c>
      <c r="C698" s="135" t="s">
        <v>1053</v>
      </c>
      <c r="D698" s="135"/>
      <c r="E698" s="218"/>
      <c r="F698" s="218"/>
      <c r="G698" s="218"/>
    </row>
    <row r="699" spans="1:7">
      <c r="A699" s="21" t="e">
        <f t="shared" si="13"/>
        <v>#N/A</v>
      </c>
      <c r="B699" s="21" t="s">
        <v>10</v>
      </c>
      <c r="C699" s="135" t="s">
        <v>1053</v>
      </c>
      <c r="D699" s="135"/>
      <c r="E699" s="218"/>
      <c r="F699" s="218"/>
      <c r="G699" s="218"/>
    </row>
    <row r="700" spans="1:7">
      <c r="A700" s="21" t="e">
        <f t="shared" si="13"/>
        <v>#N/A</v>
      </c>
      <c r="B700" s="21" t="s">
        <v>10</v>
      </c>
      <c r="C700" s="135" t="s">
        <v>1053</v>
      </c>
      <c r="D700" s="135"/>
      <c r="E700" s="218"/>
      <c r="F700" s="218"/>
      <c r="G700" s="218"/>
    </row>
    <row r="701" spans="1:7">
      <c r="A701" s="21" t="e">
        <f t="shared" si="13"/>
        <v>#N/A</v>
      </c>
      <c r="B701" s="21" t="s">
        <v>10</v>
      </c>
      <c r="C701" s="135" t="s">
        <v>1053</v>
      </c>
      <c r="D701" s="135"/>
      <c r="E701" s="218"/>
      <c r="F701" s="218"/>
      <c r="G701" s="218"/>
    </row>
    <row r="702" spans="1:7">
      <c r="A702" s="21" t="e">
        <f t="shared" si="13"/>
        <v>#N/A</v>
      </c>
      <c r="B702" s="21" t="s">
        <v>10</v>
      </c>
      <c r="C702" s="135" t="s">
        <v>1053</v>
      </c>
      <c r="D702" s="135"/>
      <c r="E702" s="218"/>
      <c r="F702" s="218"/>
      <c r="G702" s="218"/>
    </row>
    <row r="703" spans="1:7">
      <c r="A703" s="21" t="e">
        <f t="shared" si="13"/>
        <v>#N/A</v>
      </c>
      <c r="B703" s="21" t="s">
        <v>10</v>
      </c>
      <c r="C703" s="135" t="s">
        <v>1053</v>
      </c>
      <c r="D703" s="135"/>
      <c r="E703" s="218"/>
      <c r="F703" s="218"/>
      <c r="G703" s="218"/>
    </row>
    <row r="704" spans="1:7">
      <c r="A704" s="21" t="e">
        <f t="shared" si="13"/>
        <v>#N/A</v>
      </c>
      <c r="B704" s="21" t="s">
        <v>10</v>
      </c>
      <c r="C704" s="135" t="s">
        <v>1053</v>
      </c>
      <c r="D704" s="135"/>
      <c r="E704" s="218"/>
      <c r="F704" s="218"/>
      <c r="G704" s="218"/>
    </row>
    <row r="705" spans="1:7">
      <c r="A705" s="21" t="e">
        <f t="shared" si="13"/>
        <v>#N/A</v>
      </c>
      <c r="B705" s="21" t="s">
        <v>10</v>
      </c>
      <c r="C705" s="135" t="s">
        <v>1053</v>
      </c>
      <c r="D705" s="135"/>
      <c r="E705" s="218"/>
      <c r="F705" s="218"/>
      <c r="G705" s="218"/>
    </row>
    <row r="706" spans="1:7">
      <c r="A706" s="21" t="e">
        <f t="shared" si="13"/>
        <v>#N/A</v>
      </c>
      <c r="B706" s="21" t="s">
        <v>10</v>
      </c>
      <c r="C706" s="135" t="s">
        <v>1053</v>
      </c>
      <c r="D706" s="135"/>
      <c r="E706" s="218"/>
      <c r="F706" s="218"/>
      <c r="G706" s="218"/>
    </row>
    <row r="707" spans="1:7">
      <c r="A707" s="21" t="e">
        <f t="shared" si="13"/>
        <v>#N/A</v>
      </c>
      <c r="B707" s="21" t="s">
        <v>10</v>
      </c>
      <c r="C707" s="135" t="s">
        <v>1053</v>
      </c>
      <c r="D707" s="135"/>
      <c r="E707" s="218"/>
      <c r="F707" s="218"/>
      <c r="G707" s="218"/>
    </row>
    <row r="708" spans="1:7">
      <c r="A708" s="21" t="e">
        <f t="shared" si="13"/>
        <v>#N/A</v>
      </c>
      <c r="B708" s="21" t="s">
        <v>10</v>
      </c>
      <c r="C708" s="135" t="s">
        <v>1053</v>
      </c>
      <c r="D708" s="135"/>
      <c r="E708" s="218"/>
      <c r="F708" s="218"/>
      <c r="G708" s="218"/>
    </row>
    <row r="709" spans="1:7">
      <c r="A709" s="21" t="e">
        <f t="shared" si="13"/>
        <v>#N/A</v>
      </c>
      <c r="B709" s="21" t="s">
        <v>10</v>
      </c>
      <c r="C709" s="135" t="s">
        <v>1053</v>
      </c>
      <c r="D709" s="135"/>
      <c r="E709" s="218"/>
      <c r="F709" s="218"/>
      <c r="G709" s="218"/>
    </row>
    <row r="710" spans="1:7">
      <c r="A710" s="21" t="e">
        <f t="shared" si="13"/>
        <v>#N/A</v>
      </c>
      <c r="B710" s="21" t="s">
        <v>10</v>
      </c>
      <c r="C710" s="135" t="s">
        <v>1053</v>
      </c>
      <c r="D710" s="135"/>
      <c r="E710" s="218"/>
      <c r="F710" s="218"/>
      <c r="G710" s="218"/>
    </row>
    <row r="711" spans="1:7">
      <c r="A711" s="21" t="e">
        <f t="shared" si="13"/>
        <v>#N/A</v>
      </c>
      <c r="B711" s="21" t="s">
        <v>10</v>
      </c>
      <c r="C711" s="135" t="s">
        <v>1053</v>
      </c>
      <c r="D711" s="135"/>
      <c r="E711" s="218"/>
      <c r="F711" s="218"/>
      <c r="G711" s="218"/>
    </row>
    <row r="712" spans="1:7">
      <c r="A712" s="21" t="e">
        <f t="shared" si="13"/>
        <v>#N/A</v>
      </c>
      <c r="B712" s="21" t="s">
        <v>10</v>
      </c>
      <c r="C712" s="135" t="s">
        <v>1053</v>
      </c>
      <c r="D712" s="135"/>
      <c r="E712" s="218"/>
      <c r="F712" s="218"/>
      <c r="G712" s="218"/>
    </row>
    <row r="713" spans="1:7">
      <c r="A713" s="21" t="e">
        <f t="shared" si="13"/>
        <v>#N/A</v>
      </c>
      <c r="B713" s="21" t="s">
        <v>10</v>
      </c>
      <c r="C713" s="135" t="s">
        <v>1053</v>
      </c>
      <c r="D713" s="135"/>
      <c r="E713" s="218"/>
      <c r="F713" s="218"/>
      <c r="G713" s="218"/>
    </row>
    <row r="714" spans="1:7">
      <c r="A714" s="21" t="e">
        <f t="shared" si="13"/>
        <v>#N/A</v>
      </c>
      <c r="B714" s="21" t="s">
        <v>10</v>
      </c>
      <c r="C714" s="135" t="s">
        <v>1053</v>
      </c>
      <c r="D714" s="135"/>
      <c r="E714" s="218"/>
      <c r="F714" s="218"/>
      <c r="G714" s="218"/>
    </row>
    <row r="715" spans="1:7">
      <c r="A715" s="21" t="e">
        <f t="shared" si="13"/>
        <v>#N/A</v>
      </c>
      <c r="B715" s="21" t="s">
        <v>10</v>
      </c>
      <c r="C715" s="135" t="s">
        <v>1053</v>
      </c>
      <c r="D715" s="135"/>
      <c r="E715" s="218"/>
      <c r="F715" s="218"/>
      <c r="G715" s="218"/>
    </row>
    <row r="716" spans="1:7">
      <c r="A716" s="21" t="e">
        <f t="shared" si="13"/>
        <v>#N/A</v>
      </c>
      <c r="B716" s="21" t="s">
        <v>10</v>
      </c>
      <c r="C716" s="135" t="s">
        <v>1053</v>
      </c>
      <c r="D716" s="135"/>
      <c r="E716" s="218"/>
      <c r="F716" s="218"/>
      <c r="G716" s="218"/>
    </row>
    <row r="717" spans="1:7">
      <c r="A717" s="21" t="e">
        <f t="shared" si="13"/>
        <v>#N/A</v>
      </c>
      <c r="B717" s="21" t="s">
        <v>10</v>
      </c>
      <c r="C717" s="135" t="s">
        <v>1053</v>
      </c>
      <c r="D717" s="135"/>
      <c r="E717" s="218"/>
      <c r="F717" s="218"/>
      <c r="G717" s="218"/>
    </row>
    <row r="718" spans="1:7">
      <c r="A718" s="21" t="e">
        <f t="shared" si="13"/>
        <v>#N/A</v>
      </c>
      <c r="B718" s="21" t="s">
        <v>10</v>
      </c>
      <c r="C718" s="135" t="s">
        <v>1053</v>
      </c>
      <c r="D718" s="135"/>
      <c r="E718" s="218"/>
      <c r="F718" s="218"/>
      <c r="G718" s="218"/>
    </row>
    <row r="719" spans="1:7">
      <c r="A719" s="21" t="e">
        <f t="shared" si="13"/>
        <v>#N/A</v>
      </c>
      <c r="B719" s="21" t="s">
        <v>10</v>
      </c>
      <c r="C719" s="135" t="s">
        <v>1053</v>
      </c>
      <c r="D719" s="135"/>
      <c r="E719" s="218"/>
      <c r="F719" s="218"/>
      <c r="G719" s="218"/>
    </row>
    <row r="720" spans="1:7">
      <c r="A720" s="21" t="e">
        <f t="shared" si="13"/>
        <v>#N/A</v>
      </c>
      <c r="B720" s="21" t="s">
        <v>10</v>
      </c>
      <c r="C720" s="135" t="s">
        <v>1053</v>
      </c>
      <c r="D720" s="135"/>
      <c r="E720" s="218"/>
      <c r="F720" s="218"/>
      <c r="G720" s="218"/>
    </row>
    <row r="721" spans="1:7">
      <c r="A721" s="21" t="e">
        <f t="shared" si="13"/>
        <v>#N/A</v>
      </c>
      <c r="B721" s="21" t="s">
        <v>10</v>
      </c>
      <c r="C721" s="135" t="s">
        <v>1053</v>
      </c>
      <c r="D721" s="135"/>
      <c r="E721" s="218"/>
      <c r="F721" s="218"/>
      <c r="G721" s="218"/>
    </row>
    <row r="722" spans="1:7">
      <c r="A722" s="21" t="e">
        <f t="shared" si="13"/>
        <v>#N/A</v>
      </c>
      <c r="B722" s="21" t="s">
        <v>10</v>
      </c>
      <c r="C722" s="135" t="s">
        <v>1053</v>
      </c>
      <c r="D722" s="135"/>
      <c r="E722" s="218"/>
      <c r="F722" s="218"/>
      <c r="G722" s="218"/>
    </row>
    <row r="723" spans="1:7">
      <c r="A723" s="21" t="e">
        <f t="shared" si="13"/>
        <v>#N/A</v>
      </c>
      <c r="B723" s="21" t="s">
        <v>10</v>
      </c>
      <c r="C723" s="135" t="s">
        <v>1053</v>
      </c>
      <c r="D723" s="135"/>
      <c r="E723" s="218"/>
      <c r="F723" s="218"/>
      <c r="G723" s="218"/>
    </row>
    <row r="724" spans="1:7">
      <c r="A724" s="21" t="e">
        <f t="shared" si="13"/>
        <v>#N/A</v>
      </c>
      <c r="B724" s="21" t="s">
        <v>10</v>
      </c>
      <c r="C724" s="135" t="s">
        <v>1053</v>
      </c>
      <c r="D724" s="135"/>
      <c r="E724" s="218"/>
      <c r="F724" s="218"/>
      <c r="G724" s="218"/>
    </row>
    <row r="725" spans="1:7">
      <c r="A725" s="21" t="e">
        <f t="shared" si="13"/>
        <v>#N/A</v>
      </c>
      <c r="B725" s="21" t="s">
        <v>10</v>
      </c>
      <c r="C725" s="135" t="s">
        <v>1053</v>
      </c>
      <c r="D725" s="135"/>
      <c r="E725" s="218"/>
      <c r="F725" s="218"/>
      <c r="G725" s="218"/>
    </row>
    <row r="726" spans="1:7">
      <c r="A726" s="21" t="e">
        <f t="shared" si="13"/>
        <v>#N/A</v>
      </c>
      <c r="B726" s="21" t="s">
        <v>10</v>
      </c>
      <c r="C726" s="135" t="s">
        <v>1053</v>
      </c>
      <c r="D726" s="135"/>
      <c r="E726" s="218"/>
      <c r="F726" s="218"/>
      <c r="G726" s="218"/>
    </row>
    <row r="727" spans="1:7">
      <c r="A727" s="21" t="e">
        <f t="shared" si="13"/>
        <v>#N/A</v>
      </c>
      <c r="B727" s="21" t="s">
        <v>10</v>
      </c>
      <c r="C727" s="135" t="s">
        <v>1053</v>
      </c>
      <c r="D727" s="135"/>
      <c r="E727" s="218"/>
      <c r="F727" s="218"/>
      <c r="G727" s="218"/>
    </row>
    <row r="728" spans="1:7">
      <c r="A728" s="21" t="e">
        <f t="shared" si="13"/>
        <v>#N/A</v>
      </c>
      <c r="B728" s="21" t="s">
        <v>10</v>
      </c>
      <c r="C728" s="135" t="s">
        <v>1053</v>
      </c>
      <c r="D728" s="135"/>
      <c r="E728" s="218"/>
      <c r="F728" s="218"/>
      <c r="G728" s="218"/>
    </row>
    <row r="729" spans="1:7">
      <c r="A729" s="21" t="e">
        <f t="shared" si="13"/>
        <v>#N/A</v>
      </c>
      <c r="B729" s="21" t="s">
        <v>10</v>
      </c>
      <c r="C729" s="135" t="s">
        <v>1053</v>
      </c>
      <c r="D729" s="135"/>
      <c r="E729" s="218"/>
      <c r="F729" s="218"/>
      <c r="G729" s="218"/>
    </row>
    <row r="730" spans="1:7">
      <c r="A730" s="21" t="e">
        <f t="shared" si="13"/>
        <v>#N/A</v>
      </c>
      <c r="B730" s="21" t="s">
        <v>10</v>
      </c>
      <c r="C730" s="135" t="s">
        <v>1053</v>
      </c>
      <c r="D730" s="135"/>
      <c r="E730" s="218"/>
      <c r="F730" s="218"/>
      <c r="G730" s="218"/>
    </row>
    <row r="731" spans="1:7">
      <c r="A731" s="21" t="e">
        <f t="shared" si="13"/>
        <v>#N/A</v>
      </c>
      <c r="B731" s="21" t="s">
        <v>10</v>
      </c>
      <c r="C731" s="135" t="s">
        <v>1053</v>
      </c>
      <c r="D731" s="135"/>
      <c r="E731" s="218"/>
      <c r="F731" s="218"/>
      <c r="G731" s="218"/>
    </row>
    <row r="732" spans="1:7">
      <c r="A732" s="21" t="e">
        <f t="shared" si="13"/>
        <v>#N/A</v>
      </c>
      <c r="B732" s="21" t="s">
        <v>10</v>
      </c>
      <c r="C732" s="135" t="s">
        <v>1053</v>
      </c>
      <c r="D732" s="135"/>
      <c r="E732" s="218"/>
      <c r="F732" s="218"/>
      <c r="G732" s="218"/>
    </row>
    <row r="733" spans="1:7">
      <c r="A733" s="21" t="e">
        <f t="shared" si="13"/>
        <v>#N/A</v>
      </c>
      <c r="B733" s="21" t="s">
        <v>10</v>
      </c>
      <c r="C733" s="135" t="s">
        <v>1053</v>
      </c>
      <c r="D733" s="135"/>
      <c r="E733" s="218"/>
      <c r="F733" s="218"/>
      <c r="G733" s="218"/>
    </row>
    <row r="734" spans="1:7">
      <c r="A734" s="21" t="e">
        <f t="shared" si="13"/>
        <v>#N/A</v>
      </c>
      <c r="B734" s="21" t="s">
        <v>10</v>
      </c>
      <c r="C734" s="135" t="s">
        <v>1053</v>
      </c>
      <c r="D734" s="135"/>
      <c r="E734" s="218"/>
      <c r="F734" s="218"/>
      <c r="G734" s="218"/>
    </row>
    <row r="735" spans="1:7">
      <c r="A735" s="21" t="e">
        <f t="shared" si="13"/>
        <v>#N/A</v>
      </c>
      <c r="B735" s="21" t="s">
        <v>10</v>
      </c>
      <c r="C735" s="135" t="s">
        <v>1053</v>
      </c>
      <c r="D735" s="135"/>
      <c r="E735" s="218"/>
      <c r="F735" s="218"/>
      <c r="G735" s="218"/>
    </row>
    <row r="736" spans="1:7">
      <c r="A736" s="21" t="e">
        <f t="shared" si="13"/>
        <v>#N/A</v>
      </c>
      <c r="B736" s="21" t="s">
        <v>10</v>
      </c>
      <c r="C736" s="135" t="s">
        <v>1053</v>
      </c>
      <c r="D736" s="135"/>
      <c r="E736" s="218"/>
      <c r="F736" s="218"/>
      <c r="G736" s="218"/>
    </row>
    <row r="737" spans="1:7">
      <c r="A737" s="21" t="e">
        <f t="shared" ref="A737:A780" si="14">IF($C737="","blank",MATCH($C737,$I$5:$I$202,0))</f>
        <v>#N/A</v>
      </c>
      <c r="B737" s="21" t="s">
        <v>10</v>
      </c>
      <c r="C737" s="135" t="s">
        <v>1053</v>
      </c>
      <c r="D737" s="135"/>
      <c r="E737" s="218"/>
      <c r="F737" s="218"/>
      <c r="G737" s="218"/>
    </row>
    <row r="738" spans="1:7">
      <c r="A738" s="21" t="e">
        <f t="shared" si="14"/>
        <v>#N/A</v>
      </c>
      <c r="B738" s="21" t="s">
        <v>10</v>
      </c>
      <c r="C738" s="135" t="s">
        <v>1053</v>
      </c>
      <c r="D738" s="135"/>
      <c r="E738" s="218"/>
      <c r="F738" s="218"/>
      <c r="G738" s="218"/>
    </row>
    <row r="739" spans="1:7">
      <c r="A739" s="21" t="e">
        <f t="shared" si="14"/>
        <v>#N/A</v>
      </c>
      <c r="B739" s="21" t="s">
        <v>10</v>
      </c>
      <c r="C739" s="135" t="s">
        <v>1053</v>
      </c>
      <c r="D739" s="135"/>
      <c r="E739" s="218"/>
      <c r="F739" s="218"/>
      <c r="G739" s="218"/>
    </row>
    <row r="740" spans="1:7">
      <c r="A740" s="21" t="e">
        <f t="shared" si="14"/>
        <v>#N/A</v>
      </c>
      <c r="B740" s="21" t="s">
        <v>10</v>
      </c>
      <c r="C740" s="135" t="s">
        <v>1053</v>
      </c>
      <c r="D740" s="135"/>
      <c r="E740" s="218"/>
      <c r="F740" s="218"/>
      <c r="G740" s="218"/>
    </row>
    <row r="741" spans="1:7">
      <c r="A741" s="21" t="e">
        <f t="shared" si="14"/>
        <v>#N/A</v>
      </c>
      <c r="B741" s="21" t="s">
        <v>10</v>
      </c>
      <c r="C741" s="135" t="s">
        <v>1053</v>
      </c>
      <c r="D741" s="135"/>
      <c r="E741" s="218"/>
      <c r="F741" s="218"/>
      <c r="G741" s="218"/>
    </row>
    <row r="742" spans="1:7">
      <c r="A742" s="21" t="e">
        <f t="shared" si="14"/>
        <v>#N/A</v>
      </c>
      <c r="B742" s="21" t="s">
        <v>10</v>
      </c>
      <c r="C742" s="135" t="s">
        <v>1053</v>
      </c>
      <c r="D742" s="135"/>
      <c r="E742" s="218"/>
      <c r="F742" s="218"/>
      <c r="G742" s="218"/>
    </row>
    <row r="743" spans="1:7">
      <c r="A743" s="21" t="e">
        <f t="shared" si="14"/>
        <v>#N/A</v>
      </c>
      <c r="B743" s="21" t="s">
        <v>10</v>
      </c>
      <c r="C743" s="135" t="s">
        <v>1053</v>
      </c>
      <c r="D743" s="135"/>
      <c r="E743" s="218"/>
      <c r="F743" s="218"/>
      <c r="G743" s="218"/>
    </row>
    <row r="744" spans="1:7">
      <c r="A744" s="21" t="e">
        <f t="shared" si="14"/>
        <v>#N/A</v>
      </c>
      <c r="B744" s="21" t="s">
        <v>10</v>
      </c>
      <c r="C744" s="135" t="s">
        <v>1053</v>
      </c>
      <c r="D744" s="135"/>
      <c r="E744" s="218"/>
      <c r="F744" s="218"/>
      <c r="G744" s="218"/>
    </row>
    <row r="745" spans="1:7">
      <c r="A745" s="21" t="e">
        <f t="shared" si="14"/>
        <v>#N/A</v>
      </c>
      <c r="B745" s="21" t="s">
        <v>10</v>
      </c>
      <c r="C745" s="135" t="s">
        <v>1053</v>
      </c>
      <c r="D745" s="135"/>
      <c r="E745" s="218"/>
      <c r="F745" s="218"/>
      <c r="G745" s="218"/>
    </row>
    <row r="746" spans="1:7">
      <c r="A746" s="21" t="e">
        <f t="shared" si="14"/>
        <v>#N/A</v>
      </c>
      <c r="B746" s="21" t="s">
        <v>10</v>
      </c>
      <c r="C746" s="135" t="s">
        <v>1053</v>
      </c>
      <c r="D746" s="135"/>
      <c r="E746" s="218"/>
      <c r="F746" s="218"/>
      <c r="G746" s="218"/>
    </row>
    <row r="747" spans="1:7">
      <c r="A747" s="21" t="e">
        <f t="shared" si="14"/>
        <v>#N/A</v>
      </c>
      <c r="B747" s="21" t="s">
        <v>10</v>
      </c>
      <c r="C747" s="135" t="s">
        <v>1053</v>
      </c>
      <c r="D747" s="135"/>
      <c r="E747" s="218"/>
      <c r="F747" s="218"/>
      <c r="G747" s="218"/>
    </row>
    <row r="748" spans="1:7">
      <c r="A748" s="21" t="e">
        <f t="shared" si="14"/>
        <v>#N/A</v>
      </c>
      <c r="B748" s="21" t="s">
        <v>10</v>
      </c>
      <c r="C748" s="135" t="s">
        <v>1053</v>
      </c>
      <c r="D748" s="135"/>
      <c r="E748" s="218"/>
      <c r="F748" s="218"/>
      <c r="G748" s="218"/>
    </row>
    <row r="749" spans="1:7">
      <c r="A749" s="21" t="e">
        <f t="shared" si="14"/>
        <v>#N/A</v>
      </c>
      <c r="B749" s="21" t="s">
        <v>10</v>
      </c>
      <c r="C749" s="135" t="s">
        <v>1053</v>
      </c>
      <c r="D749" s="135"/>
      <c r="E749" s="218"/>
      <c r="F749" s="218"/>
      <c r="G749" s="218"/>
    </row>
    <row r="750" spans="1:7">
      <c r="A750" s="21" t="e">
        <f t="shared" si="14"/>
        <v>#N/A</v>
      </c>
      <c r="B750" s="21" t="s">
        <v>10</v>
      </c>
      <c r="C750" s="135" t="s">
        <v>1053</v>
      </c>
      <c r="D750" s="135"/>
      <c r="E750" s="218"/>
      <c r="F750" s="218"/>
      <c r="G750" s="218"/>
    </row>
    <row r="751" spans="1:7">
      <c r="A751" s="21" t="e">
        <f t="shared" si="14"/>
        <v>#N/A</v>
      </c>
      <c r="B751" s="21" t="s">
        <v>10</v>
      </c>
      <c r="C751" s="135" t="s">
        <v>1053</v>
      </c>
      <c r="D751" s="135"/>
      <c r="E751" s="218"/>
      <c r="F751" s="218"/>
      <c r="G751" s="218"/>
    </row>
    <row r="752" spans="1:7">
      <c r="A752" s="21" t="e">
        <f t="shared" si="14"/>
        <v>#N/A</v>
      </c>
      <c r="B752" s="21" t="s">
        <v>10</v>
      </c>
      <c r="C752" s="135" t="s">
        <v>1053</v>
      </c>
      <c r="D752" s="135"/>
      <c r="E752" s="218"/>
      <c r="F752" s="218"/>
      <c r="G752" s="218"/>
    </row>
    <row r="753" spans="1:7">
      <c r="A753" s="21" t="e">
        <f t="shared" si="14"/>
        <v>#N/A</v>
      </c>
      <c r="B753" s="21" t="s">
        <v>10</v>
      </c>
      <c r="C753" s="135" t="s">
        <v>1053</v>
      </c>
      <c r="D753" s="135"/>
      <c r="E753" s="218"/>
      <c r="F753" s="218"/>
      <c r="G753" s="218"/>
    </row>
    <row r="754" spans="1:7">
      <c r="A754" s="21" t="e">
        <f t="shared" si="14"/>
        <v>#N/A</v>
      </c>
      <c r="B754" s="21" t="s">
        <v>10</v>
      </c>
      <c r="C754" s="135" t="s">
        <v>1053</v>
      </c>
      <c r="D754" s="135"/>
      <c r="E754" s="218"/>
      <c r="F754" s="218"/>
      <c r="G754" s="218"/>
    </row>
    <row r="755" spans="1:7">
      <c r="A755" s="21" t="e">
        <f t="shared" si="14"/>
        <v>#N/A</v>
      </c>
      <c r="B755" s="21" t="s">
        <v>10</v>
      </c>
      <c r="C755" s="135" t="s">
        <v>1053</v>
      </c>
      <c r="D755" s="135"/>
      <c r="E755" s="218"/>
      <c r="F755" s="218"/>
      <c r="G755" s="218"/>
    </row>
    <row r="756" spans="1:7">
      <c r="A756" s="21" t="e">
        <f t="shared" si="14"/>
        <v>#N/A</v>
      </c>
      <c r="B756" s="21" t="s">
        <v>10</v>
      </c>
      <c r="C756" s="135" t="s">
        <v>1053</v>
      </c>
      <c r="D756" s="135"/>
      <c r="E756" s="218"/>
      <c r="F756" s="218"/>
      <c r="G756" s="218"/>
    </row>
    <row r="757" spans="1:7">
      <c r="A757" s="21" t="e">
        <f t="shared" si="14"/>
        <v>#N/A</v>
      </c>
      <c r="B757" s="21" t="s">
        <v>10</v>
      </c>
      <c r="C757" s="135" t="s">
        <v>1053</v>
      </c>
      <c r="D757" s="135"/>
      <c r="E757" s="218"/>
      <c r="F757" s="218"/>
      <c r="G757" s="218"/>
    </row>
    <row r="758" spans="1:7">
      <c r="A758" s="21" t="e">
        <f t="shared" si="14"/>
        <v>#N/A</v>
      </c>
      <c r="B758" s="21" t="s">
        <v>10</v>
      </c>
      <c r="C758" s="135" t="s">
        <v>1053</v>
      </c>
      <c r="D758" s="135"/>
      <c r="E758" s="218"/>
      <c r="F758" s="218"/>
      <c r="G758" s="218"/>
    </row>
    <row r="759" spans="1:7">
      <c r="A759" s="21" t="e">
        <f t="shared" si="14"/>
        <v>#N/A</v>
      </c>
      <c r="B759" s="21" t="s">
        <v>10</v>
      </c>
      <c r="C759" s="135" t="s">
        <v>1053</v>
      </c>
      <c r="D759" s="135"/>
      <c r="E759" s="218"/>
      <c r="F759" s="218"/>
      <c r="G759" s="218"/>
    </row>
    <row r="760" spans="1:7">
      <c r="A760" s="21" t="e">
        <f t="shared" si="14"/>
        <v>#N/A</v>
      </c>
      <c r="B760" s="21" t="s">
        <v>10</v>
      </c>
      <c r="C760" s="135" t="s">
        <v>1053</v>
      </c>
      <c r="D760" s="135"/>
      <c r="E760" s="218"/>
      <c r="F760" s="218"/>
      <c r="G760" s="218"/>
    </row>
    <row r="761" spans="1:7">
      <c r="A761" s="21" t="e">
        <f t="shared" si="14"/>
        <v>#N/A</v>
      </c>
      <c r="B761" s="21" t="s">
        <v>10</v>
      </c>
      <c r="C761" s="135" t="s">
        <v>1053</v>
      </c>
      <c r="D761" s="135"/>
      <c r="E761" s="218"/>
      <c r="F761" s="218"/>
      <c r="G761" s="218"/>
    </row>
    <row r="762" spans="1:7">
      <c r="A762" s="21" t="e">
        <f t="shared" si="14"/>
        <v>#N/A</v>
      </c>
      <c r="B762" s="21" t="s">
        <v>10</v>
      </c>
      <c r="C762" s="135" t="s">
        <v>1053</v>
      </c>
      <c r="D762" s="135"/>
      <c r="E762" s="218"/>
      <c r="F762" s="218"/>
      <c r="G762" s="218"/>
    </row>
    <row r="763" spans="1:7">
      <c r="A763" s="21" t="e">
        <f t="shared" si="14"/>
        <v>#N/A</v>
      </c>
      <c r="B763" s="21" t="s">
        <v>10</v>
      </c>
      <c r="C763" s="135" t="s">
        <v>1053</v>
      </c>
      <c r="D763" s="135"/>
      <c r="E763" s="218"/>
      <c r="F763" s="218"/>
      <c r="G763" s="218"/>
    </row>
    <row r="764" spans="1:7">
      <c r="A764" s="21" t="e">
        <f t="shared" si="14"/>
        <v>#N/A</v>
      </c>
      <c r="B764" s="21" t="s">
        <v>10</v>
      </c>
      <c r="C764" s="135" t="s">
        <v>1053</v>
      </c>
      <c r="D764" s="135"/>
      <c r="E764" s="218"/>
      <c r="F764" s="218"/>
      <c r="G764" s="218"/>
    </row>
    <row r="765" spans="1:7">
      <c r="A765" s="21" t="e">
        <f t="shared" si="14"/>
        <v>#N/A</v>
      </c>
      <c r="B765" s="21" t="s">
        <v>10</v>
      </c>
      <c r="C765" s="135" t="s">
        <v>1053</v>
      </c>
      <c r="D765" s="135"/>
      <c r="E765" s="218"/>
      <c r="F765" s="218"/>
      <c r="G765" s="218"/>
    </row>
    <row r="766" spans="1:7">
      <c r="A766" s="21" t="e">
        <f t="shared" si="14"/>
        <v>#N/A</v>
      </c>
      <c r="B766" s="21" t="s">
        <v>10</v>
      </c>
      <c r="C766" s="135" t="s">
        <v>1053</v>
      </c>
      <c r="D766" s="135"/>
      <c r="E766" s="218"/>
      <c r="F766" s="218"/>
      <c r="G766" s="218"/>
    </row>
    <row r="767" spans="1:7">
      <c r="A767" s="21" t="e">
        <f t="shared" si="14"/>
        <v>#N/A</v>
      </c>
      <c r="B767" s="21" t="s">
        <v>10</v>
      </c>
      <c r="C767" s="135" t="s">
        <v>1053</v>
      </c>
      <c r="D767" s="135"/>
      <c r="E767" s="218"/>
      <c r="F767" s="218"/>
      <c r="G767" s="218"/>
    </row>
    <row r="768" spans="1:7">
      <c r="A768" s="21" t="e">
        <f t="shared" si="14"/>
        <v>#N/A</v>
      </c>
      <c r="B768" s="21" t="s">
        <v>10</v>
      </c>
      <c r="C768" s="135" t="s">
        <v>1053</v>
      </c>
      <c r="D768" s="135"/>
      <c r="E768" s="218"/>
      <c r="F768" s="218"/>
      <c r="G768" s="218"/>
    </row>
    <row r="769" spans="1:7">
      <c r="A769" s="21" t="e">
        <f t="shared" si="14"/>
        <v>#N/A</v>
      </c>
      <c r="B769" s="21" t="s">
        <v>10</v>
      </c>
      <c r="C769" s="135" t="s">
        <v>1053</v>
      </c>
      <c r="D769" s="135"/>
      <c r="E769" s="218"/>
      <c r="F769" s="218"/>
      <c r="G769" s="218"/>
    </row>
    <row r="770" spans="1:7">
      <c r="A770" s="21" t="e">
        <f t="shared" si="14"/>
        <v>#N/A</v>
      </c>
      <c r="B770" s="21" t="s">
        <v>10</v>
      </c>
      <c r="C770" s="135" t="s">
        <v>1053</v>
      </c>
      <c r="D770" s="135"/>
      <c r="E770" s="218"/>
      <c r="F770" s="218"/>
      <c r="G770" s="218"/>
    </row>
    <row r="771" spans="1:7">
      <c r="A771" s="21" t="e">
        <f t="shared" si="14"/>
        <v>#N/A</v>
      </c>
      <c r="B771" s="21" t="s">
        <v>10</v>
      </c>
      <c r="C771" s="135" t="s">
        <v>1053</v>
      </c>
      <c r="D771" s="135"/>
      <c r="E771" s="218"/>
      <c r="F771" s="218"/>
      <c r="G771" s="218"/>
    </row>
    <row r="772" spans="1:7">
      <c r="A772" s="21" t="e">
        <f t="shared" si="14"/>
        <v>#N/A</v>
      </c>
      <c r="B772" s="21" t="s">
        <v>10</v>
      </c>
      <c r="C772" s="135" t="s">
        <v>1053</v>
      </c>
      <c r="D772" s="135"/>
      <c r="E772" s="218"/>
      <c r="F772" s="218"/>
      <c r="G772" s="218"/>
    </row>
    <row r="773" spans="1:7">
      <c r="A773" s="21" t="e">
        <f t="shared" si="14"/>
        <v>#N/A</v>
      </c>
      <c r="B773" s="21" t="s">
        <v>10</v>
      </c>
      <c r="C773" s="135" t="s">
        <v>1053</v>
      </c>
      <c r="D773" s="135"/>
      <c r="E773" s="218"/>
      <c r="F773" s="218"/>
      <c r="G773" s="218"/>
    </row>
    <row r="774" spans="1:7">
      <c r="A774" s="21" t="e">
        <f t="shared" si="14"/>
        <v>#N/A</v>
      </c>
      <c r="B774" s="21" t="s">
        <v>10</v>
      </c>
      <c r="C774" s="135" t="s">
        <v>1053</v>
      </c>
      <c r="D774" s="135"/>
      <c r="E774" s="218"/>
      <c r="F774" s="218"/>
      <c r="G774" s="218"/>
    </row>
    <row r="775" spans="1:7">
      <c r="A775" s="21" t="e">
        <f t="shared" si="14"/>
        <v>#N/A</v>
      </c>
      <c r="B775" s="21" t="s">
        <v>10</v>
      </c>
      <c r="C775" s="135" t="s">
        <v>1053</v>
      </c>
      <c r="D775" s="135"/>
      <c r="E775" s="218"/>
      <c r="F775" s="218"/>
      <c r="G775" s="218"/>
    </row>
    <row r="776" spans="1:7">
      <c r="A776" s="21" t="e">
        <f t="shared" si="14"/>
        <v>#N/A</v>
      </c>
      <c r="B776" s="21" t="s">
        <v>10</v>
      </c>
      <c r="C776" s="135" t="s">
        <v>1053</v>
      </c>
      <c r="D776" s="135"/>
      <c r="E776" s="218"/>
      <c r="F776" s="218"/>
      <c r="G776" s="218"/>
    </row>
    <row r="777" spans="1:7">
      <c r="A777" s="21" t="e">
        <f t="shared" si="14"/>
        <v>#N/A</v>
      </c>
      <c r="B777" s="21" t="s">
        <v>10</v>
      </c>
      <c r="C777" s="135" t="s">
        <v>1053</v>
      </c>
      <c r="D777" s="135"/>
      <c r="E777" s="218"/>
      <c r="F777" s="218"/>
      <c r="G777" s="218"/>
    </row>
    <row r="778" spans="1:7">
      <c r="A778" s="21" t="e">
        <f t="shared" si="14"/>
        <v>#N/A</v>
      </c>
      <c r="B778" s="21" t="s">
        <v>10</v>
      </c>
      <c r="C778" s="135" t="s">
        <v>1053</v>
      </c>
      <c r="D778" s="135"/>
      <c r="E778" s="218"/>
      <c r="F778" s="218"/>
      <c r="G778" s="218"/>
    </row>
    <row r="779" spans="1:7">
      <c r="A779" s="21" t="e">
        <f t="shared" si="14"/>
        <v>#N/A</v>
      </c>
      <c r="B779" s="21" t="s">
        <v>10</v>
      </c>
      <c r="C779" s="135" t="s">
        <v>1053</v>
      </c>
      <c r="D779" s="135"/>
      <c r="E779" s="218"/>
      <c r="F779" s="218"/>
      <c r="G779" s="218"/>
    </row>
    <row r="780" spans="1:7">
      <c r="A780" s="21">
        <f t="shared" si="14"/>
        <v>197</v>
      </c>
      <c r="B780" s="21" t="s">
        <v>0</v>
      </c>
      <c r="C780" s="135" t="s">
        <v>500</v>
      </c>
      <c r="D780" s="135"/>
      <c r="E780" s="218"/>
      <c r="F780" s="218"/>
      <c r="G780" s="218"/>
    </row>
  </sheetData>
  <autoFilter ref="A4:O202" xr:uid="{C886271F-DDC4-42AD-ABEE-7C9C7FC23386}"/>
  <conditionalFormatting sqref="H202 B3:B112 B123:B780 B114:B121">
    <cfRule type="cellIs" dxfId="90" priority="184" stopIfTrue="1" operator="equal">
      <formula>"sar"</formula>
    </cfRule>
    <cfRule type="cellIs" dxfId="89" priority="185" stopIfTrue="1" operator="equal">
      <formula>"sat"</formula>
    </cfRule>
    <cfRule type="cellIs" dxfId="88" priority="186" stopIfTrue="1" operator="equal">
      <formula>"sav"</formula>
    </cfRule>
    <cfRule type="containsText" dxfId="87" priority="187" stopIfTrue="1" operator="containsText" text="sam">
      <formula>NOT(ISERROR(SEARCH("sam",B3)))</formula>
    </cfRule>
    <cfRule type="containsText" dxfId="86" priority="188" stopIfTrue="1" operator="containsText" text="sap">
      <formula>NOT(ISERROR(SEARCH("sap",B3)))</formula>
    </cfRule>
    <cfRule type="containsText" dxfId="85" priority="189" stopIfTrue="1" operator="containsText" text="saa">
      <formula>NOT(ISERROR(SEARCH("saa",B3)))</formula>
    </cfRule>
  </conditionalFormatting>
  <conditionalFormatting sqref="B11">
    <cfRule type="cellIs" dxfId="84" priority="178" stopIfTrue="1" operator="equal">
      <formula>"sar"</formula>
    </cfRule>
    <cfRule type="cellIs" dxfId="83" priority="179" stopIfTrue="1" operator="equal">
      <formula>"sat"</formula>
    </cfRule>
    <cfRule type="cellIs" dxfId="82" priority="180" stopIfTrue="1" operator="equal">
      <formula>"sav"</formula>
    </cfRule>
    <cfRule type="containsText" dxfId="81" priority="181" stopIfTrue="1" operator="containsText" text="sam">
      <formula>NOT(ISERROR(SEARCH("sam",B11)))</formula>
    </cfRule>
    <cfRule type="containsText" dxfId="80" priority="182" stopIfTrue="1" operator="containsText" text="sap">
      <formula>NOT(ISERROR(SEARCH("sap",B11)))</formula>
    </cfRule>
    <cfRule type="containsText" dxfId="79" priority="183" stopIfTrue="1" operator="containsText" text="saa">
      <formula>NOT(ISERROR(SEARCH("saa",B11)))</formula>
    </cfRule>
  </conditionalFormatting>
  <conditionalFormatting sqref="B42">
    <cfRule type="cellIs" dxfId="78" priority="172" stopIfTrue="1" operator="equal">
      <formula>"sar"</formula>
    </cfRule>
    <cfRule type="cellIs" dxfId="77" priority="173" stopIfTrue="1" operator="equal">
      <formula>"sat"</formula>
    </cfRule>
    <cfRule type="cellIs" dxfId="76" priority="174" stopIfTrue="1" operator="equal">
      <formula>"sav"</formula>
    </cfRule>
    <cfRule type="containsText" dxfId="75" priority="175" stopIfTrue="1" operator="containsText" text="sam">
      <formula>NOT(ISERROR(SEARCH("sam",B42)))</formula>
    </cfRule>
    <cfRule type="containsText" dxfId="74" priority="176" stopIfTrue="1" operator="containsText" text="sap">
      <formula>NOT(ISERROR(SEARCH("sap",B42)))</formula>
    </cfRule>
    <cfRule type="containsText" dxfId="73" priority="177" stopIfTrue="1" operator="containsText" text="saa">
      <formula>NOT(ISERROR(SEARCH("saa",B42)))</formula>
    </cfRule>
  </conditionalFormatting>
  <conditionalFormatting sqref="B44">
    <cfRule type="cellIs" dxfId="72" priority="166" stopIfTrue="1" operator="equal">
      <formula>"sar"</formula>
    </cfRule>
    <cfRule type="cellIs" dxfId="71" priority="167" stopIfTrue="1" operator="equal">
      <formula>"sat"</formula>
    </cfRule>
    <cfRule type="cellIs" dxfId="70" priority="168" stopIfTrue="1" operator="equal">
      <formula>"sav"</formula>
    </cfRule>
    <cfRule type="containsText" dxfId="69" priority="169" stopIfTrue="1" operator="containsText" text="sam">
      <formula>NOT(ISERROR(SEARCH("sam",B44)))</formula>
    </cfRule>
    <cfRule type="containsText" dxfId="68" priority="170" stopIfTrue="1" operator="containsText" text="sap">
      <formula>NOT(ISERROR(SEARCH("sap",B44)))</formula>
    </cfRule>
    <cfRule type="containsText" dxfId="67" priority="171" stopIfTrue="1" operator="containsText" text="saa">
      <formula>NOT(ISERROR(SEARCH("saa",B44)))</formula>
    </cfRule>
  </conditionalFormatting>
  <conditionalFormatting sqref="H3:H112 H123:H201 H114:H121">
    <cfRule type="cellIs" dxfId="66" priority="94" stopIfTrue="1" operator="equal">
      <formula>"sam"</formula>
    </cfRule>
    <cfRule type="cellIs" dxfId="65" priority="95" stopIfTrue="1" operator="equal">
      <formula>"sap"</formula>
    </cfRule>
    <cfRule type="cellIs" dxfId="64" priority="96" stopIfTrue="1" operator="equal">
      <formula>"saa"</formula>
    </cfRule>
    <cfRule type="cellIs" dxfId="63" priority="97" stopIfTrue="1" operator="equal">
      <formula>"sar"</formula>
    </cfRule>
    <cfRule type="cellIs" dxfId="62" priority="98" stopIfTrue="1" operator="equal">
      <formula>"sat"</formula>
    </cfRule>
    <cfRule type="cellIs" dxfId="61" priority="99" stopIfTrue="1" operator="equal">
      <formula>"sav"</formula>
    </cfRule>
  </conditionalFormatting>
  <conditionalFormatting sqref="I3:I112 I123:I201 I114:I121">
    <cfRule type="expression" dxfId="60" priority="81">
      <formula>(I3=OFFSET(I3,-1,0))</formula>
    </cfRule>
  </conditionalFormatting>
  <conditionalFormatting sqref="B43">
    <cfRule type="cellIs" dxfId="59" priority="75" stopIfTrue="1" operator="equal">
      <formula>"sar"</formula>
    </cfRule>
    <cfRule type="cellIs" dxfId="58" priority="76" stopIfTrue="1" operator="equal">
      <formula>"sat"</formula>
    </cfRule>
    <cfRule type="cellIs" dxfId="57" priority="77" stopIfTrue="1" operator="equal">
      <formula>"sav"</formula>
    </cfRule>
    <cfRule type="containsText" dxfId="56" priority="78" stopIfTrue="1" operator="containsText" text="sam">
      <formula>NOT(ISERROR(SEARCH("sam",B43)))</formula>
    </cfRule>
    <cfRule type="containsText" dxfId="55" priority="79" stopIfTrue="1" operator="containsText" text="sap">
      <formula>NOT(ISERROR(SEARCH("sap",B43)))</formula>
    </cfRule>
    <cfRule type="containsText" dxfId="54" priority="80" stopIfTrue="1" operator="containsText" text="saa">
      <formula>NOT(ISERROR(SEARCH("saa",B43)))</formula>
    </cfRule>
  </conditionalFormatting>
  <conditionalFormatting sqref="B25:B26">
    <cfRule type="cellIs" dxfId="53" priority="69" stopIfTrue="1" operator="equal">
      <formula>"sar"</formula>
    </cfRule>
    <cfRule type="cellIs" dxfId="52" priority="70" stopIfTrue="1" operator="equal">
      <formula>"sat"</formula>
    </cfRule>
    <cfRule type="cellIs" dxfId="51" priority="71" stopIfTrue="1" operator="equal">
      <formula>"sav"</formula>
    </cfRule>
    <cfRule type="containsText" dxfId="50" priority="72" stopIfTrue="1" operator="containsText" text="sam">
      <formula>NOT(ISERROR(SEARCH("sam",B25)))</formula>
    </cfRule>
    <cfRule type="containsText" dxfId="49" priority="73" stopIfTrue="1" operator="containsText" text="sap">
      <formula>NOT(ISERROR(SEARCH("sap",B25)))</formula>
    </cfRule>
    <cfRule type="containsText" dxfId="48" priority="74" stopIfTrue="1" operator="containsText" text="saa">
      <formula>NOT(ISERROR(SEARCH("saa",B25)))</formula>
    </cfRule>
  </conditionalFormatting>
  <conditionalFormatting sqref="B70">
    <cfRule type="cellIs" dxfId="47" priority="57" stopIfTrue="1" operator="equal">
      <formula>"sar"</formula>
    </cfRule>
    <cfRule type="cellIs" dxfId="46" priority="58" stopIfTrue="1" operator="equal">
      <formula>"sat"</formula>
    </cfRule>
    <cfRule type="cellIs" dxfId="45" priority="59" stopIfTrue="1" operator="equal">
      <formula>"sav"</formula>
    </cfRule>
    <cfRule type="containsText" dxfId="44" priority="60" stopIfTrue="1" operator="containsText" text="sam">
      <formula>NOT(ISERROR(SEARCH("sam",B70)))</formula>
    </cfRule>
    <cfRule type="containsText" dxfId="43" priority="61" stopIfTrue="1" operator="containsText" text="sap">
      <formula>NOT(ISERROR(SEARCH("sap",B70)))</formula>
    </cfRule>
    <cfRule type="containsText" dxfId="42" priority="62" stopIfTrue="1" operator="containsText" text="saa">
      <formula>NOT(ISERROR(SEARCH("saa",B70)))</formula>
    </cfRule>
  </conditionalFormatting>
  <conditionalFormatting sqref="B72">
    <cfRule type="cellIs" dxfId="41" priority="33" stopIfTrue="1" operator="equal">
      <formula>"sar"</formula>
    </cfRule>
    <cfRule type="cellIs" dxfId="40" priority="34" stopIfTrue="1" operator="equal">
      <formula>"sat"</formula>
    </cfRule>
    <cfRule type="cellIs" dxfId="39" priority="35" stopIfTrue="1" operator="equal">
      <formula>"sav"</formula>
    </cfRule>
    <cfRule type="containsText" dxfId="38" priority="36" stopIfTrue="1" operator="containsText" text="sam">
      <formula>NOT(ISERROR(SEARCH("sam",B72)))</formula>
    </cfRule>
    <cfRule type="containsText" dxfId="37" priority="37" stopIfTrue="1" operator="containsText" text="sap">
      <formula>NOT(ISERROR(SEARCH("sap",B72)))</formula>
    </cfRule>
    <cfRule type="containsText" dxfId="36" priority="38" stopIfTrue="1" operator="containsText" text="saa">
      <formula>NOT(ISERROR(SEARCH("saa",B72)))</formula>
    </cfRule>
  </conditionalFormatting>
  <conditionalFormatting sqref="G3">
    <cfRule type="cellIs" dxfId="35" priority="27" stopIfTrue="1" operator="equal">
      <formula>"sam"</formula>
    </cfRule>
    <cfRule type="cellIs" dxfId="34" priority="28" stopIfTrue="1" operator="equal">
      <formula>"sap"</formula>
    </cfRule>
    <cfRule type="cellIs" dxfId="33" priority="29" stopIfTrue="1" operator="equal">
      <formula>"saa"</formula>
    </cfRule>
    <cfRule type="cellIs" dxfId="32" priority="30" stopIfTrue="1" operator="equal">
      <formula>"sar"</formula>
    </cfRule>
    <cfRule type="cellIs" dxfId="31" priority="31" stopIfTrue="1" operator="equal">
      <formula>"sat"</formula>
    </cfRule>
    <cfRule type="cellIs" dxfId="30" priority="32" stopIfTrue="1" operator="equal">
      <formula>"sav"</formula>
    </cfRule>
  </conditionalFormatting>
  <conditionalFormatting sqref="B122">
    <cfRule type="cellIs" dxfId="29" priority="21" stopIfTrue="1" operator="equal">
      <formula>"sar"</formula>
    </cfRule>
    <cfRule type="cellIs" dxfId="28" priority="22" stopIfTrue="1" operator="equal">
      <formula>"sat"</formula>
    </cfRule>
    <cfRule type="cellIs" dxfId="27" priority="23" stopIfTrue="1" operator="equal">
      <formula>"sav"</formula>
    </cfRule>
    <cfRule type="containsText" dxfId="26" priority="24" stopIfTrue="1" operator="containsText" text="sam">
      <formula>NOT(ISERROR(SEARCH("sam",B122)))</formula>
    </cfRule>
    <cfRule type="containsText" dxfId="25" priority="25" stopIfTrue="1" operator="containsText" text="sap">
      <formula>NOT(ISERROR(SEARCH("sap",B122)))</formula>
    </cfRule>
    <cfRule type="containsText" dxfId="24" priority="26" stopIfTrue="1" operator="containsText" text="saa">
      <formula>NOT(ISERROR(SEARCH("saa",B122)))</formula>
    </cfRule>
  </conditionalFormatting>
  <conditionalFormatting sqref="H122">
    <cfRule type="cellIs" dxfId="23" priority="15" stopIfTrue="1" operator="equal">
      <formula>"sam"</formula>
    </cfRule>
    <cfRule type="cellIs" dxfId="22" priority="16" stopIfTrue="1" operator="equal">
      <formula>"sap"</formula>
    </cfRule>
    <cfRule type="cellIs" dxfId="21" priority="17" stopIfTrue="1" operator="equal">
      <formula>"saa"</formula>
    </cfRule>
    <cfRule type="cellIs" dxfId="20" priority="18" stopIfTrue="1" operator="equal">
      <formula>"sar"</formula>
    </cfRule>
    <cfRule type="cellIs" dxfId="19" priority="19" stopIfTrue="1" operator="equal">
      <formula>"sat"</formula>
    </cfRule>
    <cfRule type="cellIs" dxfId="18" priority="20" stopIfTrue="1" operator="equal">
      <formula>"sav"</formula>
    </cfRule>
  </conditionalFormatting>
  <conditionalFormatting sqref="I122">
    <cfRule type="expression" dxfId="17" priority="14">
      <formula>(I122=OFFSET(I122,-1,0))</formula>
    </cfRule>
  </conditionalFormatting>
  <conditionalFormatting sqref="B113">
    <cfRule type="cellIs" dxfId="16" priority="8" stopIfTrue="1" operator="equal">
      <formula>"sar"</formula>
    </cfRule>
    <cfRule type="cellIs" dxfId="15" priority="9" stopIfTrue="1" operator="equal">
      <formula>"sat"</formula>
    </cfRule>
    <cfRule type="cellIs" dxfId="14" priority="10" stopIfTrue="1" operator="equal">
      <formula>"sav"</formula>
    </cfRule>
    <cfRule type="containsText" dxfId="13" priority="11" stopIfTrue="1" operator="containsText" text="sam">
      <formula>NOT(ISERROR(SEARCH("sam",B113)))</formula>
    </cfRule>
    <cfRule type="containsText" dxfId="12" priority="12" stopIfTrue="1" operator="containsText" text="sap">
      <formula>NOT(ISERROR(SEARCH("sap",B113)))</formula>
    </cfRule>
    <cfRule type="containsText" dxfId="11" priority="13" stopIfTrue="1" operator="containsText" text="saa">
      <formula>NOT(ISERROR(SEARCH("saa",B113)))</formula>
    </cfRule>
  </conditionalFormatting>
  <conditionalFormatting sqref="H113">
    <cfRule type="cellIs" dxfId="10" priority="2" stopIfTrue="1" operator="equal">
      <formula>"sam"</formula>
    </cfRule>
    <cfRule type="cellIs" dxfId="9" priority="3" stopIfTrue="1" operator="equal">
      <formula>"sap"</formula>
    </cfRule>
    <cfRule type="cellIs" dxfId="8" priority="4" stopIfTrue="1" operator="equal">
      <formula>"saa"</formula>
    </cfRule>
    <cfRule type="cellIs" dxfId="7" priority="5" stopIfTrue="1" operator="equal">
      <formula>"sar"</formula>
    </cfRule>
    <cfRule type="cellIs" dxfId="6" priority="6" stopIfTrue="1" operator="equal">
      <formula>"sat"</formula>
    </cfRule>
    <cfRule type="cellIs" dxfId="5" priority="7" stopIfTrue="1" operator="equal">
      <formula>"sav"</formula>
    </cfRule>
  </conditionalFormatting>
  <conditionalFormatting sqref="I113">
    <cfRule type="expression" dxfId="4" priority="1">
      <formula>(I113=OFFSET(I113,-1,0))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88</vt:i4>
      </vt:variant>
    </vt:vector>
  </HeadingPairs>
  <TitlesOfParts>
    <vt:vector size="96" baseType="lpstr">
      <vt:lpstr>Experiment</vt:lpstr>
      <vt:lpstr>DataMaster</vt:lpstr>
      <vt:lpstr>DataAutumn</vt:lpstr>
      <vt:lpstr>DataWinter</vt:lpstr>
      <vt:lpstr>DataSpring</vt:lpstr>
      <vt:lpstr>Change log</vt:lpstr>
      <vt:lpstr>Run Report</vt:lpstr>
      <vt:lpstr>SA variables</vt:lpstr>
      <vt:lpstr>d.Region</vt:lpstr>
      <vt:lpstr>d.RegionName</vt:lpstr>
      <vt:lpstr>DataAutumn!d.TOL</vt:lpstr>
      <vt:lpstr>DataMaster!d.TOL</vt:lpstr>
      <vt:lpstr>DataSpring!d.TOL</vt:lpstr>
      <vt:lpstr>DataWinter!d.TOL</vt:lpstr>
      <vt:lpstr>DataAutumn!D.TOLDesc</vt:lpstr>
      <vt:lpstr>DataMaster!D.TOLDesc</vt:lpstr>
      <vt:lpstr>DataSpring!D.TOLDesc</vt:lpstr>
      <vt:lpstr>DataWinter!D.TOLDesc</vt:lpstr>
      <vt:lpstr>ExpData</vt:lpstr>
      <vt:lpstr>ExptNo</vt:lpstr>
      <vt:lpstr>DataAutumn!i.AdultDrys</vt:lpstr>
      <vt:lpstr>DataSpring!i.AdultDrys</vt:lpstr>
      <vt:lpstr>DataWinter!i.AdultDrys</vt:lpstr>
      <vt:lpstr>i.Age_days</vt:lpstr>
      <vt:lpstr>i.AgeJ</vt:lpstr>
      <vt:lpstr>i.all_rot_yield</vt:lpstr>
      <vt:lpstr>i.BMToffset_r1</vt:lpstr>
      <vt:lpstr>i.BMToffset_r2</vt:lpstr>
      <vt:lpstr>i.casual_ub</vt:lpstr>
      <vt:lpstr>i.conservation</vt:lpstr>
      <vt:lpstr>i.cropgraze_inc</vt:lpstr>
      <vt:lpstr>i.DOY</vt:lpstr>
      <vt:lpstr>i.end_joining</vt:lpstr>
      <vt:lpstr>i.FlkStrctr</vt:lpstr>
      <vt:lpstr>i.FS_Strategy</vt:lpstr>
      <vt:lpstr>DataAutumn!i.FS_StrategyIndices</vt:lpstr>
      <vt:lpstr>DataSpring!i.FS_StrategyIndices</vt:lpstr>
      <vt:lpstr>DataWinter!i.FS_StrategyIndices</vt:lpstr>
      <vt:lpstr>i.GenotypeDesc</vt:lpstr>
      <vt:lpstr>i.GrainPrices</vt:lpstr>
      <vt:lpstr>i.GrainPrices_k</vt:lpstr>
      <vt:lpstr>i.interest_rate</vt:lpstr>
      <vt:lpstr>i.LMU_Area</vt:lpstr>
      <vt:lpstr>i.LMU_Slice</vt:lpstr>
      <vt:lpstr>DataAutumn!i.LTWFeedIndices_BBB</vt:lpstr>
      <vt:lpstr>DataSpring!i.LTWFeedIndices_BBB</vt:lpstr>
      <vt:lpstr>DataWinter!i.LTWFeedIndices_BBB</vt:lpstr>
      <vt:lpstr>DataAutumn!i.LTWFeedIndices_BMT</vt:lpstr>
      <vt:lpstr>DataSpring!i.LTWFeedIndices_BMT</vt:lpstr>
      <vt:lpstr>DataWinter!i.LTWFeedIndices_BMT</vt:lpstr>
      <vt:lpstr>i.LTWFeedLevels</vt:lpstr>
      <vt:lpstr>i.mach_option</vt:lpstr>
      <vt:lpstr>i.meatgrid</vt:lpstr>
      <vt:lpstr>i.MeatPrices</vt:lpstr>
      <vt:lpstr>i.minroe</vt:lpstr>
      <vt:lpstr>i.model_structure</vt:lpstr>
      <vt:lpstr>i.opp_cost_capital</vt:lpstr>
      <vt:lpstr>DataAutumn!i.OptLTWAdj</vt:lpstr>
      <vt:lpstr>DataSpring!i.OptLTWAdj</vt:lpstr>
      <vt:lpstr>DataWinter!i.OptLTWAdj</vt:lpstr>
      <vt:lpstr>DataAutumn!i.OptLWCJadj</vt:lpstr>
      <vt:lpstr>DataSpring!i.OptLWCJadj</vt:lpstr>
      <vt:lpstr>DataWinter!i.OptLWCJadj</vt:lpstr>
      <vt:lpstr>i.overdraw</vt:lpstr>
      <vt:lpstr>i.pasture_prod</vt:lpstr>
      <vt:lpstr>i.PdkAlloc</vt:lpstr>
      <vt:lpstr>i.Periods</vt:lpstr>
      <vt:lpstr>i.PGRscalar</vt:lpstr>
      <vt:lpstr>i.pi_yatf</vt:lpstr>
      <vt:lpstr>DataAutumn!i.PJFeedIndices</vt:lpstr>
      <vt:lpstr>DataSpring!i.PJFeedIndices</vt:lpstr>
      <vt:lpstr>DataWinter!i.PJFeedIndices</vt:lpstr>
      <vt:lpstr>i.Region_Desc</vt:lpstr>
      <vt:lpstr>i.risk_aversion</vt:lpstr>
      <vt:lpstr>i.RR_scenario</vt:lpstr>
      <vt:lpstr>i.seedharv_casual_ub</vt:lpstr>
      <vt:lpstr>i.slices_ffcfw</vt:lpstr>
      <vt:lpstr>i.std_prices</vt:lpstr>
      <vt:lpstr>i.StdELMan</vt:lpstr>
      <vt:lpstr>i.TOL</vt:lpstr>
      <vt:lpstr>i.TOL_Desc</vt:lpstr>
      <vt:lpstr>i.TOL_indices</vt:lpstr>
      <vt:lpstr>i.TOLoffset_r1</vt:lpstr>
      <vt:lpstr>i.TOLoffset_r2</vt:lpstr>
      <vt:lpstr>i.UserPeriod0</vt:lpstr>
      <vt:lpstr>i.Value_MeatPercentile</vt:lpstr>
      <vt:lpstr>i.Value_MeatPickle</vt:lpstr>
      <vt:lpstr>i.Value_MeatScalar</vt:lpstr>
      <vt:lpstr>i.Value_Mortality</vt:lpstr>
      <vt:lpstr>i.Value_rr</vt:lpstr>
      <vt:lpstr>i.WoolPrices</vt:lpstr>
      <vt:lpstr>i_dryman</vt:lpstr>
      <vt:lpstr>i_mortalityx</vt:lpstr>
      <vt:lpstr>i_ProdnCal_Mat</vt:lpstr>
      <vt:lpstr>i_ProdnCal_Mer</vt:lpstr>
      <vt:lpstr>LMU_Data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2022-05-19T23:37:57Z</cp:lastPrinted>
  <dcterms:created xsi:type="dcterms:W3CDTF">2019-11-05T07:30:33Z</dcterms:created>
  <dcterms:modified xsi:type="dcterms:W3CDTF">2023-07-10T03:10:04Z</dcterms:modified>
</cp:coreProperties>
</file>